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tables/table1.xml" ContentType="application/vnd.openxmlformats-officedocument.spreadsheetml.table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  <Override PartName="/xl/commentsmeta2" ContentType="application/binary"/>
  <Override PartName="/xl/commentsmeta1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G:\Disques partagés\BMW Sherbrooke - Contrôleurs\1- Dossier de fin de mois\a) Réalisé\2026 Réalisé BMW Sh\"/>
    </mc:Choice>
  </mc:AlternateContent>
  <xr:revisionPtr revIDLastSave="0" documentId="13_ncr:1_{2A3F9E03-A984-473F-9656-67A055EFBE21}" xr6:coauthVersionLast="47" xr6:coauthVersionMax="47" xr10:uidLastSave="{00000000-0000-0000-0000-000000000000}"/>
  <bookViews>
    <workbookView xWindow="-120" yWindow="-120" windowWidth="29040" windowHeight="15720" activeTab="5" xr2:uid="{00000000-000D-0000-FFFF-FFFF00000000}"/>
  </bookViews>
  <sheets>
    <sheet name="Parametres" sheetId="1" r:id="rId1"/>
    <sheet name="Bilan" sheetId="2" r:id="rId2"/>
    <sheet name="Inventaire_Neuf" sheetId="3" state="hidden" r:id="rId3"/>
    <sheet name="Inventaire_Used" sheetId="4" state="hidden" r:id="rId4"/>
    <sheet name="Réalisé Mois" sheetId="5" r:id="rId5"/>
    <sheet name="Réalisé AAD" sheetId="6" r:id="rId6"/>
    <sheet name="BV_Data_An_Cour" sheetId="7" r:id="rId7"/>
    <sheet name="BV_Data_An_Prec" sheetId="8" state="hidden" r:id="rId8"/>
    <sheet name="Data_Validation" sheetId="9" r:id="rId9"/>
    <sheet name="Budget original" sheetId="10" r:id="rId10"/>
    <sheet name="Réel 2025" sheetId="11" r:id="rId11"/>
    <sheet name="Résumé" sheetId="12" r:id="rId12"/>
    <sheet name="Q2" sheetId="13" r:id="rId13"/>
    <sheet name="2pager" sheetId="14" state="hidden" r:id="rId14"/>
    <sheet name="Capex" sheetId="15" state="hidden" r:id="rId15"/>
    <sheet name="Démo" sheetId="16" state="hidden" r:id="rId16"/>
    <sheet name="Wholesale" sheetId="17" state="hidden" r:id="rId17"/>
  </sheets>
  <externalReferences>
    <externalReference r:id="rId18"/>
  </externalReferences>
  <definedNames>
    <definedName name="_Dates_Conc" localSheetId="15">#REF!</definedName>
    <definedName name="_Dates_Conc">#REF!</definedName>
    <definedName name="_xlnm._FilterDatabase" localSheetId="6" hidden="1">BV_Data_An_Cour!$A$1:$X$1055</definedName>
    <definedName name="_xlnm._FilterDatabase" localSheetId="7" hidden="1">BV_Data_An_Prec!$A$1:$X$1510</definedName>
    <definedName name="_xlnm._FilterDatabase" localSheetId="8" hidden="1">Data_Validation!$M$4:$M$11</definedName>
    <definedName name="_xlnm._FilterDatabase" localSheetId="2" hidden="1">Inventaire_Neuf!$A$1:$H$1480</definedName>
    <definedName name="_xlnm._FilterDatabase" localSheetId="3" hidden="1">Inventaire_Used!$A$1:$H$1479</definedName>
    <definedName name="_Order1">0</definedName>
    <definedName name="_scen" localSheetId="15">#REF!</definedName>
    <definedName name="_scen">#REF!</definedName>
    <definedName name="_scen1" localSheetId="15">#REF!</definedName>
    <definedName name="_scen1">#REF!</definedName>
    <definedName name="_scen2" localSheetId="15">#REF!</definedName>
    <definedName name="_scen2">#REF!</definedName>
    <definedName name="_SCenarios" localSheetId="15">#REF!</definedName>
    <definedName name="_SCenarios">#REF!</definedName>
    <definedName name="_Sens1" localSheetId="15">#REF!</definedName>
    <definedName name="_Sens1">#REF!</definedName>
    <definedName name="_Sens2" localSheetId="15">#REF!</definedName>
    <definedName name="_Sens2">#REF!</definedName>
    <definedName name="_sensRes1" localSheetId="15">#REF!</definedName>
    <definedName name="_sensRes1">#REF!</definedName>
    <definedName name="_sensRes2" localSheetId="15">#REF!</definedName>
    <definedName name="_sensRes2">#REF!</definedName>
    <definedName name="_sensRes3" localSheetId="15">#REF!</definedName>
    <definedName name="_sensRes3">#REF!</definedName>
    <definedName name="_sensRes4" localSheetId="15">#REF!</definedName>
    <definedName name="_sensRes4">#REF!</definedName>
    <definedName name="_sensRes5" localSheetId="15">#REF!</definedName>
    <definedName name="_sensRes5">#REF!</definedName>
    <definedName name="_sensRes6" localSheetId="15">#REF!</definedName>
    <definedName name="_sensRes6">#REF!</definedName>
    <definedName name="_sensRes7" localSheetId="15">#REF!</definedName>
    <definedName name="_sensRes7">#REF!</definedName>
    <definedName name="a" localSheetId="13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a" localSheetId="14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a" localSheetId="15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a" localSheetId="12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a" localSheetId="1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a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AAA_DOCTOPS">"AAA_SET"</definedName>
    <definedName name="AAA_duser">"OFF"</definedName>
    <definedName name="AAB_Addin5">"AAB_Description for addin 5,Description for addin 5,Description for addin 5,Description for addin 5,Description for addin 5,Description for addin 5"</definedName>
    <definedName name="anscount">1</definedName>
    <definedName name="BLANK" localSheetId="13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" localSheetId="14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" localSheetId="15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" localSheetId="12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" localSheetId="1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" localSheetId="13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" localSheetId="14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" localSheetId="15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" localSheetId="12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" localSheetId="1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cb_sChart12595BBC_opts">"1, 1, 1, False, 2, True, False, , 0, False, False, 2, 2"</definedName>
    <definedName name="cb_sChart12595E44_opts">"1, 3, 1, False, 2, True, False, , 0, True, False, 2, 2"</definedName>
    <definedName name="cb_sChart19550B88_opts">"1, 1, 1, False, 2, False, False, , 0, False, False, 1, 1"</definedName>
    <definedName name="cb_sChart1955183C_opts">"2, 1, 1, True, 2, False, False, , 0, False, False, 1, 1"</definedName>
    <definedName name="cb_sChart19551C4E_opts">"2, 1, 1, True, 2, True, False, , 0, False, False, 1, 1"</definedName>
    <definedName name="cb_sChart1955C01A_opts">"2, 1, 1, False, 2, False, False, , 0, False, True, 1, 1"</definedName>
    <definedName name="cb_sChart1955C1C7_opts">"2, 1, 1, True, 2, False, False, , 0, False, True, 1, 1"</definedName>
    <definedName name="cb_sChart1B9A4AFE_opts">"1, 9, 1, False, 2, False, False, , 0, False, False, 1, 2"</definedName>
    <definedName name="cb_sChart1BA1DC3F_opts">"1, 9, 1, False, 2, False, False, , 0, False, False, 1, 2"</definedName>
    <definedName name="cb_sChart1C94B61D_opts">"1, 9, 3, False, 2, False, False, , 0, False, True, 1, 1"</definedName>
    <definedName name="cb_sChart1C94BA0C_opts">"1, 1, 1, False, 2, True, False, , 0, False, True, 1, 1"</definedName>
    <definedName name="cb_sChart1C94BFE1_opts">"1, 9, 1, False, 2, False, False, , 0, False, True, 1, 1"</definedName>
    <definedName name="Compco1" localSheetId="13">{"Page1",#N/A,FALSE,"CompCo";"Page2",#N/A,FALSE,"CompCo"}</definedName>
    <definedName name="Compco1" localSheetId="14">{"Page1",#N/A,FALSE,"CompCo";"Page2",#N/A,FALSE,"CompCo"}</definedName>
    <definedName name="Compco1" localSheetId="15">{"Page1",#N/A,FALSE,"CompCo";"Page2",#N/A,FALSE,"CompCo"}</definedName>
    <definedName name="Compco1" localSheetId="12">{"Page1",#N/A,FALSE,"CompCo";"Page2",#N/A,FALSE,"CompCo"}</definedName>
    <definedName name="Compco1" localSheetId="11">{"Page1",#N/A,FALSE,"CompCo";"Page2",#N/A,FALSE,"CompCo"}</definedName>
    <definedName name="Compco1">{"Page1",#N/A,FALSE,"CompCo";"Page2",#N/A,FALSE,"CompCo"}</definedName>
    <definedName name="Compco2" localSheetId="13">{"Page1",#N/A,FALSE,"CompCo";"Page2",#N/A,FALSE,"CompCo"}</definedName>
    <definedName name="Compco2" localSheetId="14">{"Page1",#N/A,FALSE,"CompCo";"Page2",#N/A,FALSE,"CompCo"}</definedName>
    <definedName name="Compco2" localSheetId="15">{"Page1",#N/A,FALSE,"CompCo";"Page2",#N/A,FALSE,"CompCo"}</definedName>
    <definedName name="Compco2" localSheetId="12">{"Page1",#N/A,FALSE,"CompCo";"Page2",#N/A,FALSE,"CompCo"}</definedName>
    <definedName name="Compco2" localSheetId="11">{"Page1",#N/A,FALSE,"CompCo";"Page2",#N/A,FALSE,"CompCo"}</definedName>
    <definedName name="Compco2">{"Page1",#N/A,FALSE,"CompCo";"Page2",#N/A,FALSE,"CompCo"}</definedName>
    <definedName name="DateRange" localSheetId="15">#REF!</definedName>
    <definedName name="DateRange">#REF!</definedName>
    <definedName name="DateRangePr" localSheetId="15">OFFSET(#REF!,5,0,COUNTA(#REF!)-COUNTA(#REF!),1)</definedName>
    <definedName name="DateRangePr">OFFSET(#REF!,5,0,COUNTA(#REF!)-COUNTA(#REF!),1)</definedName>
    <definedName name="DateRangePrice" localSheetId="15">OFFSET(#REF!,5,0,COUNTA(#REF!)-COUNTA(#REF!),1)</definedName>
    <definedName name="DateRangePrice">OFFSET(#REF!,5,0,COUNTA(#REF!)-COUNTA(#REF!),1)</definedName>
    <definedName name="DateRangePrice1" localSheetId="15">OFFSET(#REF!,5,0,COUNTA(#REF!)-COUNTA(#REF!),1)</definedName>
    <definedName name="DateRangePrice1">OFFSET(#REF!,5,0,COUNTA(#REF!)-COUNTA(#REF!),1)</definedName>
    <definedName name="DateRangePrice2" localSheetId="15">OFFSET(#REF!,5,0,COUNTA(#REF!)-COUNTA(#REF!),1)</definedName>
    <definedName name="DateRangePrice2">OFFSET(#REF!,5,0,COUNTA(#REF!)-COUNTA(#REF!),1)</definedName>
    <definedName name="ERT" localSheetId="13">{"execsum",#N/A,FALSE,"ExecSum";"finstatement",#N/A,FALSE,"Fin_St"}</definedName>
    <definedName name="ERT" localSheetId="14">{"execsum",#N/A,FALSE,"ExecSum";"finstatement",#N/A,FALSE,"Fin_St"}</definedName>
    <definedName name="ERT" localSheetId="15">{"execsum",#N/A,FALSE,"ExecSum";"finstatement",#N/A,FALSE,"Fin_St"}</definedName>
    <definedName name="ERT" localSheetId="12">{"execsum",#N/A,FALSE,"ExecSum";"finstatement",#N/A,FALSE,"Fin_St"}</definedName>
    <definedName name="ERT" localSheetId="11">{"execsum",#N/A,FALSE,"ExecSum";"finstatement",#N/A,FALSE,"Fin_St"}</definedName>
    <definedName name="ERT">{"execsum",#N/A,FALSE,"ExecSum";"finstatement",#N/A,FALSE,"Fin_St"}</definedName>
    <definedName name="ev.Calculation">-4135</definedName>
    <definedName name="ev.Initialized">FALSE</definedName>
    <definedName name="hn.Delete015" localSheetId="15">#REF!,#REF!,#REF!,#REF!,#REF!</definedName>
    <definedName name="hn.Delete015">#REF!,#REF!,#REF!,#REF!,#REF!</definedName>
    <definedName name="hn.ModelVersion">1</definedName>
    <definedName name="hn.NoUpload">0</definedName>
    <definedName name="IQ_ADDIN">"AUTO"</definedName>
    <definedName name="IQ_CH">110000</definedName>
    <definedName name="IQ_CQ">5000</definedName>
    <definedName name="IQ_CY">10000</definedName>
    <definedName name="IQ_FH">100000</definedName>
    <definedName name="IQ_FQ">500</definedName>
    <definedName name="IQ_FWD_CY">10001</definedName>
    <definedName name="IQ_FWD_CY1">10002</definedName>
    <definedName name="IQ_FWD_CY2">10003</definedName>
    <definedName name="IQ_FWD_FY">1001</definedName>
    <definedName name="IQ_FWD_FY1">1002</definedName>
    <definedName name="IQ_FWD_FY2">1003</definedName>
    <definedName name="IQ_FWD_Q">501</definedName>
    <definedName name="IQ_FWD_Q1">502</definedName>
    <definedName name="IQ_FWD_Q2">503</definedName>
    <definedName name="IQ_FY">1000</definedName>
    <definedName name="IQ_LATESTK">1000</definedName>
    <definedName name="IQ_LATESTQ">500</definedName>
    <definedName name="IQ_LTM">2000</definedName>
    <definedName name="IQ_MONTH">15000</definedName>
    <definedName name="IQ_NAMES_REVISION_DATE_">40239.5241087963</definedName>
    <definedName name="IQ_NTM">6000</definedName>
    <definedName name="IQ_SHAREOUTSTANDING">"c1347"</definedName>
    <definedName name="IQ_TODAY">0</definedName>
    <definedName name="IQ_WEEK">50000</definedName>
    <definedName name="IQ_YTD">3000</definedName>
    <definedName name="kjjkghkhj" localSheetId="13">{"finana",#N/A,FALSE,"Fin"}</definedName>
    <definedName name="kjjkghkhj" localSheetId="14">{"finana",#N/A,FALSE,"Fin"}</definedName>
    <definedName name="kjjkghkhj" localSheetId="15">{"finana",#N/A,FALSE,"Fin"}</definedName>
    <definedName name="kjjkghkhj" localSheetId="12">{"finana",#N/A,FALSE,"Fin"}</definedName>
    <definedName name="kjjkghkhj" localSheetId="11">{"finana",#N/A,FALSE,"Fin"}</definedName>
    <definedName name="kjjkghkhj">{"finana",#N/A,FALSE,"Fin"}</definedName>
    <definedName name="limcount">1</definedName>
    <definedName name="lkhkhj" localSheetId="13">{"sub1",#N/A,FALSE,"Subs";"pac1",#N/A,FALSE,"Packages";"rev1",#N/A,FALSE,"2. Revenues"}</definedName>
    <definedName name="lkhkhj" localSheetId="14">{"sub1",#N/A,FALSE,"Subs";"pac1",#N/A,FALSE,"Packages";"rev1",#N/A,FALSE,"2. Revenues"}</definedName>
    <definedName name="lkhkhj" localSheetId="15">{"sub1",#N/A,FALSE,"Subs";"pac1",#N/A,FALSE,"Packages";"rev1",#N/A,FALSE,"2. Revenues"}</definedName>
    <definedName name="lkhkhj" localSheetId="12">{"sub1",#N/A,FALSE,"Subs";"pac1",#N/A,FALSE,"Packages";"rev1",#N/A,FALSE,"2. Revenues"}</definedName>
    <definedName name="lkhkhj" localSheetId="11">{"sub1",#N/A,FALSE,"Subs";"pac1",#N/A,FALSE,"Packages";"rev1",#N/A,FALSE,"2. Revenues"}</definedName>
    <definedName name="lkhkhj">{"sub1",#N/A,FALSE,"Subs";"pac1",#N/A,FALSE,"Packages";"rev1",#N/A,FALSE,"2. Revenues"}</definedName>
    <definedName name="m" localSheetId="13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m" localSheetId="14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m" localSheetId="15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m" localSheetId="12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m" localSheetId="1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m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Monetary_Unit" localSheetId="15">#REF!</definedName>
    <definedName name="Monetary_Unit">#REF!</definedName>
    <definedName name="Months" localSheetId="15">#REF!</definedName>
    <definedName name="Months">#REF!</definedName>
    <definedName name="Output" localSheetId="13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utput" localSheetId="14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utput" localSheetId="15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utput" localSheetId="12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utput" localSheetId="1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utput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utput1" localSheetId="13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utput1" localSheetId="14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utput1" localSheetId="15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utput1" localSheetId="12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utput1" localSheetId="1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utput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PriceRange" localSheetId="15">OFFSET(#REF!,5,0,COUNTA(#REF!)-COUNTA(#REF!),1)</definedName>
    <definedName name="PriceRange">OFFSET(#REF!,5,0,COUNTA(#REF!)-COUNTA(#REF!),1)</definedName>
    <definedName name="PriceRange2" localSheetId="15">OFFSET(#REF!,5,0,COUNTA(#REF!)-COUNTA(#REF!),1)</definedName>
    <definedName name="PriceRange2">OFFSET(#REF!,5,0,COUNTA(#REF!)-COUNTA(#REF!),1)</definedName>
    <definedName name="Rng_Dealers_Names" localSheetId="15">#REF!</definedName>
    <definedName name="Rng_Dealers_Names">#REF!</definedName>
    <definedName name="Rng_Dlr_Dates" localSheetId="15">#REF!</definedName>
    <definedName name="Rng_Dlr_Dates">#REF!</definedName>
    <definedName name="sencount">1</definedName>
    <definedName name="SLEVIN" localSheetId="13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" localSheetId="14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" localSheetId="15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" localSheetId="12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" localSheetId="1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test" localSheetId="13">{"execsum",#N/A,FALSE,"ExecSum";"finstatement",#N/A,FALSE,"Fin_St"}</definedName>
    <definedName name="test" localSheetId="14">{"execsum",#N/A,FALSE,"ExecSum";"finstatement",#N/A,FALSE,"Fin_St"}</definedName>
    <definedName name="test" localSheetId="15">{"execsum",#N/A,FALSE,"ExecSum";"finstatement",#N/A,FALSE,"Fin_St"}</definedName>
    <definedName name="test" localSheetId="12">{"execsum",#N/A,FALSE,"ExecSum";"finstatement",#N/A,FALSE,"Fin_St"}</definedName>
    <definedName name="test" localSheetId="11">{"execsum",#N/A,FALSE,"ExecSum";"finstatement",#N/A,FALSE,"Fin_St"}</definedName>
    <definedName name="test">{"execsum",#N/A,FALSE,"ExecSum";"finstatement",#N/A,FALSE,"Fin_St"}</definedName>
    <definedName name="test21" localSheetId="15">OFFSET(#REF!,5,0,COUNTA(#REF!)-COUNTA(#REF!),1)</definedName>
    <definedName name="test21">OFFSET(#REF!,5,0,COUNTA(#REF!)-COUNTA(#REF!),1)</definedName>
    <definedName name="Ticker" localSheetId="15">#REF!</definedName>
    <definedName name="Ticker" localSheetId="16">#REF!</definedName>
    <definedName name="Ticker">#REF!</definedName>
    <definedName name="Titre" localSheetId="15">#REF!</definedName>
    <definedName name="Titre">#REF!</definedName>
    <definedName name="value" localSheetId="15">OFFSET(#REF!,5,0,COUNTA(#REF!)-COUNTA(#REF!),1)</definedName>
    <definedName name="value">OFFSET(#REF!,5,0,COUNTA(#REF!)-COUNTA(#REF!),1)</definedName>
    <definedName name="value2" localSheetId="15">OFFSET(#REF!,5,0,COUNTA(#REF!)-COUNTA(#REF!),1)</definedName>
    <definedName name="value2">OFFSET(#REF!,5,0,COUNTA(#REF!)-COUNTA(#REF!),1)</definedName>
    <definedName name="wrn.amendement." localSheetId="13">{#N/A,#N/A,FALSE,"amendement"}</definedName>
    <definedName name="wrn.amendement." localSheetId="14">{#N/A,#N/A,FALSE,"amendement"}</definedName>
    <definedName name="wrn.amendement." localSheetId="15">{#N/A,#N/A,FALSE,"amendement"}</definedName>
    <definedName name="wrn.amendement." localSheetId="12">{#N/A,#N/A,FALSE,"amendement"}</definedName>
    <definedName name="wrn.amendement." localSheetId="11">{#N/A,#N/A,FALSE,"amendement"}</definedName>
    <definedName name="wrn.amendement.">{#N/A,#N/A,FALSE,"amendement"}</definedName>
    <definedName name="wrn.amendement.." localSheetId="13">{#N/A,#N/A,FALSE,"amendement"}</definedName>
    <definedName name="wrn.amendement.." localSheetId="14">{#N/A,#N/A,FALSE,"amendement"}</definedName>
    <definedName name="wrn.amendement.." localSheetId="15">{#N/A,#N/A,FALSE,"amendement"}</definedName>
    <definedName name="wrn.amendement.." localSheetId="12">{#N/A,#N/A,FALSE,"amendement"}</definedName>
    <definedName name="wrn.amendement.." localSheetId="11">{#N/A,#N/A,FALSE,"amendement"}</definedName>
    <definedName name="wrn.amendement..">{#N/A,#N/A,FALSE,"amendement"}</definedName>
    <definedName name="wrn.COMPCO." localSheetId="13">{"Page1",#N/A,FALSE,"CompCo";"Page2",#N/A,FALSE,"CompCo"}</definedName>
    <definedName name="wrn.COMPCO." localSheetId="14">{"Page1",#N/A,FALSE,"CompCo";"Page2",#N/A,FALSE,"CompCo"}</definedName>
    <definedName name="wrn.COMPCO." localSheetId="15">{"Page1",#N/A,FALSE,"CompCo";"Page2",#N/A,FALSE,"CompCo"}</definedName>
    <definedName name="wrn.COMPCO." localSheetId="12">{"Page1",#N/A,FALSE,"CompCo";"Page2",#N/A,FALSE,"CompCo"}</definedName>
    <definedName name="wrn.COMPCO." localSheetId="11">{"Page1",#N/A,FALSE,"CompCo";"Page2",#N/A,FALSE,"CompCo"}</definedName>
    <definedName name="wrn.COMPCO.">{"Page1",#N/A,FALSE,"CompCo";"Page2",#N/A,FALSE,"CompCo"}</definedName>
    <definedName name="wrn.Delchamps." localSheetId="13">{"Operating Data",#N/A,TRUE,"Sheet1";"Valuation Matrix",#N/A,TRUE,"Sheet1";"Sales Analysis",#N/A,TRUE,"Sheet1";"Closed Remodelled New",#N/A,TRUE,"Sheet1";"Competitive and FSP",#N/A,TRUE,"Sheet1";"Working Capital and Capex",#N/A,TRUE,"Sheet1";"depreciation",#N/A,TRUE,"Sheet1"}</definedName>
    <definedName name="wrn.Delchamps." localSheetId="14">{"Operating Data",#N/A,TRUE,"Sheet1";"Valuation Matrix",#N/A,TRUE,"Sheet1";"Sales Analysis",#N/A,TRUE,"Sheet1";"Closed Remodelled New",#N/A,TRUE,"Sheet1";"Competitive and FSP",#N/A,TRUE,"Sheet1";"Working Capital and Capex",#N/A,TRUE,"Sheet1";"depreciation",#N/A,TRUE,"Sheet1"}</definedName>
    <definedName name="wrn.Delchamps." localSheetId="15">{"Operating Data",#N/A,TRUE,"Sheet1";"Valuation Matrix",#N/A,TRUE,"Sheet1";"Sales Analysis",#N/A,TRUE,"Sheet1";"Closed Remodelled New",#N/A,TRUE,"Sheet1";"Competitive and FSP",#N/A,TRUE,"Sheet1";"Working Capital and Capex",#N/A,TRUE,"Sheet1";"depreciation",#N/A,TRUE,"Sheet1"}</definedName>
    <definedName name="wrn.Delchamps." localSheetId="12">{"Operating Data",#N/A,TRUE,"Sheet1";"Valuation Matrix",#N/A,TRUE,"Sheet1";"Sales Analysis",#N/A,TRUE,"Sheet1";"Closed Remodelled New",#N/A,TRUE,"Sheet1";"Competitive and FSP",#N/A,TRUE,"Sheet1";"Working Capital and Capex",#N/A,TRUE,"Sheet1";"depreciation",#N/A,TRUE,"Sheet1"}</definedName>
    <definedName name="wrn.Delchamps." localSheetId="11">{"Operating Data",#N/A,TRUE,"Sheet1";"Valuation Matrix",#N/A,TRUE,"Sheet1";"Sales Analysis",#N/A,TRUE,"Sheet1";"Closed Remodelled New",#N/A,TRUE,"Sheet1";"Competitive and FSP",#N/A,TRUE,"Sheet1";"Working Capital and Capex",#N/A,TRUE,"Sheet1";"depreciation",#N/A,TRUE,"Sheet1"}</definedName>
    <definedName name="wrn.Delchamps.">{"Operating Data",#N/A,TRUE,"Sheet1";"Valuation Matrix",#N/A,TRUE,"Sheet1";"Sales Analysis",#N/A,TRUE,"Sheet1";"Closed Remodelled New",#N/A,TRUE,"Sheet1";"Competitive and FSP",#N/A,TRUE,"Sheet1";"Working Capital and Capex",#N/A,TRUE,"Sheet1";"depreciation",#N/A,TRUE,"Sheet1"}</definedName>
    <definedName name="wrn.detail." localSheetId="13">{"Build1",#N/A,FALSE,"Buildup";"Build2",#N/A,FALSE,"Buildup";"Build3",#N/A,FALSE,"Buildup"}</definedName>
    <definedName name="wrn.detail." localSheetId="14">{"Build1",#N/A,FALSE,"Buildup";"Build2",#N/A,FALSE,"Buildup";"Build3",#N/A,FALSE,"Buildup"}</definedName>
    <definedName name="wrn.detail." localSheetId="15">{"Build1",#N/A,FALSE,"Buildup";"Build2",#N/A,FALSE,"Buildup";"Build3",#N/A,FALSE,"Buildup"}</definedName>
    <definedName name="wrn.detail." localSheetId="12">{"Build1",#N/A,FALSE,"Buildup";"Build2",#N/A,FALSE,"Buildup";"Build3",#N/A,FALSE,"Buildup"}</definedName>
    <definedName name="wrn.detail." localSheetId="11">{"Build1",#N/A,FALSE,"Buildup";"Build2",#N/A,FALSE,"Buildup";"Build3",#N/A,FALSE,"Buildup"}</definedName>
    <definedName name="wrn.detail.">{"Build1",#N/A,FALSE,"Buildup";"Build2",#N/A,FALSE,"Buildup";"Build3",#N/A,FALSE,"Buildup"}</definedName>
    <definedName name="wrn.execsum." localSheetId="13">{"execsum",#N/A,FALSE,"ExecSum";"finstatement",#N/A,FALSE,"Fin_St"}</definedName>
    <definedName name="wrn.execsum." localSheetId="14">{"execsum",#N/A,FALSE,"ExecSum";"finstatement",#N/A,FALSE,"Fin_St"}</definedName>
    <definedName name="wrn.execsum." localSheetId="15">{"execsum",#N/A,FALSE,"ExecSum";"finstatement",#N/A,FALSE,"Fin_St"}</definedName>
    <definedName name="wrn.execsum." localSheetId="12">{"execsum",#N/A,FALSE,"ExecSum";"finstatement",#N/A,FALSE,"Fin_St"}</definedName>
    <definedName name="wrn.execsum." localSheetId="11">{"execsum",#N/A,FALSE,"ExecSum";"finstatement",#N/A,FALSE,"Fin_St"}</definedName>
    <definedName name="wrn.execsum.">{"execsum",#N/A,FALSE,"ExecSum";"finstatement",#N/A,FALSE,"Fin_St"}</definedName>
    <definedName name="wrn.Finanalysis." localSheetId="13">{"finana",#N/A,FALSE,"Fin"}</definedName>
    <definedName name="wrn.Finanalysis." localSheetId="14">{"finana",#N/A,FALSE,"Fin"}</definedName>
    <definedName name="wrn.Finanalysis." localSheetId="15">{"finana",#N/A,FALSE,"Fin"}</definedName>
    <definedName name="wrn.Finanalysis." localSheetId="12">{"finana",#N/A,FALSE,"Fin"}</definedName>
    <definedName name="wrn.Finanalysis." localSheetId="11">{"finana",#N/A,FALSE,"Fin"}</definedName>
    <definedName name="wrn.Finanalysis.">{"finana",#N/A,FALSE,"Fin"}</definedName>
    <definedName name="wrn.full._.report." localSheetId="13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" localSheetId="14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" localSheetId="15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" localSheetId="12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" localSheetId="1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magicrep." localSheetId="13">{"sub1",#N/A,FALSE,"Subs";"pac1",#N/A,FALSE,"Packages";"rev1",#N/A,FALSE,"2. Revenues"}</definedName>
    <definedName name="wrn.magicrep." localSheetId="14">{"sub1",#N/A,FALSE,"Subs";"pac1",#N/A,FALSE,"Packages";"rev1",#N/A,FALSE,"2. Revenues"}</definedName>
    <definedName name="wrn.magicrep." localSheetId="15">{"sub1",#N/A,FALSE,"Subs";"pac1",#N/A,FALSE,"Packages";"rev1",#N/A,FALSE,"2. Revenues"}</definedName>
    <definedName name="wrn.magicrep." localSheetId="12">{"sub1",#N/A,FALSE,"Subs";"pac1",#N/A,FALSE,"Packages";"rev1",#N/A,FALSE,"2. Revenues"}</definedName>
    <definedName name="wrn.magicrep." localSheetId="11">{"sub1",#N/A,FALSE,"Subs";"pac1",#N/A,FALSE,"Packages";"rev1",#N/A,FALSE,"2. Revenues"}</definedName>
    <definedName name="wrn.magicrep.">{"sub1",#N/A,FALSE,"Subs";"pac1",#N/A,FALSE,"Packages";"rev1",#N/A,FALSE,"2. Revenues"}</definedName>
    <definedName name="wrn.persrep." localSheetId="13">{"volu1",#N/A,FALSE,"Volumes";"headcount",#N/A,FALSE,"Headcount";"emprpt",#N/A,FALSE,"Output"}</definedName>
    <definedName name="wrn.persrep." localSheetId="14">{"volu1",#N/A,FALSE,"Volumes";"headcount",#N/A,FALSE,"Headcount";"emprpt",#N/A,FALSE,"Output"}</definedName>
    <definedName name="wrn.persrep." localSheetId="15">{"volu1",#N/A,FALSE,"Volumes";"headcount",#N/A,FALSE,"Headcount";"emprpt",#N/A,FALSE,"Output"}</definedName>
    <definedName name="wrn.persrep." localSheetId="12">{"volu1",#N/A,FALSE,"Volumes";"headcount",#N/A,FALSE,"Headcount";"emprpt",#N/A,FALSE,"Output"}</definedName>
    <definedName name="wrn.persrep." localSheetId="11">{"volu1",#N/A,FALSE,"Volumes";"headcount",#N/A,FALSE,"Headcount";"emprpt",#N/A,FALSE,"Output"}</definedName>
    <definedName name="wrn.persrep.">{"volu1",#N/A,FALSE,"Volumes";"headcount",#N/A,FALSE,"Headcount";"emprpt",#N/A,FALSE,"Output"}</definedName>
    <definedName name="wrn.PrintAll." localSheetId="13">{"PA1",#N/A,FALSE,"BORDMW";"pa2",#N/A,FALSE,"BORDMW";"PA3",#N/A,FALSE,"BORDMW";"PA4",#N/A,FALSE,"BORDMW"}</definedName>
    <definedName name="wrn.PrintAll." localSheetId="14">{"PA1",#N/A,FALSE,"BORDMW";"pa2",#N/A,FALSE,"BORDMW";"PA3",#N/A,FALSE,"BORDMW";"PA4",#N/A,FALSE,"BORDMW"}</definedName>
    <definedName name="wrn.PrintAll." localSheetId="15">{"PA1",#N/A,FALSE,"BORDMW";"pa2",#N/A,FALSE,"BORDMW";"PA3",#N/A,FALSE,"BORDMW";"PA4",#N/A,FALSE,"BORDMW"}</definedName>
    <definedName name="wrn.PrintAll." localSheetId="12">{"PA1",#N/A,FALSE,"BORDMW";"pa2",#N/A,FALSE,"BORDMW";"PA3",#N/A,FALSE,"BORDMW";"PA4",#N/A,FALSE,"BORDMW"}</definedName>
    <definedName name="wrn.PrintAll." localSheetId="11">{"PA1",#N/A,FALSE,"BORDMW";"pa2",#N/A,FALSE,"BORDMW";"PA3",#N/A,FALSE,"BORDMW";"PA4",#N/A,FALSE,"BORDMW"}</definedName>
    <definedName name="wrn.PrintAll.">{"PA1",#N/A,FALSE,"BORDMW";"pa2",#N/A,FALSE,"BORDMW";"PA3",#N/A,FALSE,"BORDMW";"PA4",#N/A,FALSE,"BORDMW"}</definedName>
    <definedName name="wrn.prospectus." localSheetId="13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." localSheetId="14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." localSheetId="15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." localSheetId="12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." localSheetId="11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.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.." localSheetId="13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.." localSheetId="14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.." localSheetId="15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.." localSheetId="12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.." localSheetId="11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..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" localSheetId="13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" localSheetId="14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" localSheetId="15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" localSheetId="12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" localSheetId="11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." localSheetId="13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." localSheetId="14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." localSheetId="15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." localSheetId="12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." localSheetId="11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.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sales." localSheetId="13">{"sales",#N/A,FALSE,"Sales";"sales existing",#N/A,FALSE,"Sales";"sales rd1",#N/A,FALSE,"Sales";"sales rd2",#N/A,FALSE,"Sales"}</definedName>
    <definedName name="wrn.sales." localSheetId="14">{"sales",#N/A,FALSE,"Sales";"sales existing",#N/A,FALSE,"Sales";"sales rd1",#N/A,FALSE,"Sales";"sales rd2",#N/A,FALSE,"Sales"}</definedName>
    <definedName name="wrn.sales." localSheetId="15">{"sales",#N/A,FALSE,"Sales";"sales existing",#N/A,FALSE,"Sales";"sales rd1",#N/A,FALSE,"Sales";"sales rd2",#N/A,FALSE,"Sales"}</definedName>
    <definedName name="wrn.sales." localSheetId="12">{"sales",#N/A,FALSE,"Sales";"sales existing",#N/A,FALSE,"Sales";"sales rd1",#N/A,FALSE,"Sales";"sales rd2",#N/A,FALSE,"Sales"}</definedName>
    <definedName name="wrn.sales." localSheetId="11">{"sales",#N/A,FALSE,"Sales";"sales existing",#N/A,FALSE,"Sales";"sales rd1",#N/A,FALSE,"Sales";"sales rd2",#N/A,FALSE,"Sales"}</definedName>
    <definedName name="wrn.sales.">{"sales",#N/A,FALSE,"Sales";"sales existing",#N/A,FALSE,"Sales";"sales rd1",#N/A,FALSE,"Sales";"sales rd2",#N/A,FALSE,"Sales"}</definedName>
    <definedName name="wrn.SUMMARY." localSheetId="13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" localSheetId="14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" localSheetId="15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" localSheetId="12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" localSheetId="1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" localSheetId="13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" localSheetId="14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" localSheetId="15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" localSheetId="12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" localSheetId="1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_0936EEEE_D676_4CF7_B401_2B48450BDE9F_.wvu.FilterData" localSheetId="8" hidden="1">Data_Validation!$A$1:$G$1114</definedName>
    <definedName name="zbt" localSheetId="13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bt" localSheetId="14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bt" localSheetId="15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bt" localSheetId="12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bt" localSheetId="1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bt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</definedNames>
  <calcPr calcId="191029"/>
  <customWorkbookViews>
    <customWorkbookView name="Table_1 filter view" guid="{0936EEEE-D676-4CF7-B401-2B48450BDE9F}" maximized="1" windowWidth="0" windowHeight="0" activeSheetId="0"/>
  </customWorkbookViews>
  <extLst>
    <ext uri="GoogleSheetsCustomDataVersion2">
      <go:sheetsCustomData xmlns:go="http://customooxmlschemas.google.com/" r:id="rId21" roundtripDataChecksum="/NqCgvPTOPIlNFYn9L61C4tXgp+o0x63ipGVIQ39ZXQ="/>
    </ext>
  </extLst>
</workbook>
</file>

<file path=xl/calcChain.xml><?xml version="1.0" encoding="utf-8"?>
<calcChain xmlns="http://schemas.openxmlformats.org/spreadsheetml/2006/main">
  <c r="Q162" i="6" l="1" a="1"/>
  <c r="Q161" i="6" a="1"/>
  <c r="Q160" i="6" a="1"/>
  <c r="Q159" i="6" a="1"/>
  <c r="Q159" i="6" s="1"/>
  <c r="Q130" i="6" a="1"/>
  <c r="Q129" i="6" a="1"/>
  <c r="Q128" i="6" a="1"/>
  <c r="Q127" i="6" a="1"/>
  <c r="Q127" i="6" s="1"/>
  <c r="Q131" i="6" a="1"/>
  <c r="Q131" i="6" s="1"/>
  <c r="Q122" i="6" a="1"/>
  <c r="Q121" i="6" a="1"/>
  <c r="Q120" i="6" a="1"/>
  <c r="AQ443" i="5" l="1"/>
  <c r="AQ438" i="5"/>
  <c r="A48" i="17" l="1"/>
  <c r="A47" i="17"/>
  <c r="A46" i="17"/>
  <c r="A45" i="17"/>
  <c r="A44" i="17"/>
  <c r="A43" i="17"/>
  <c r="A42" i="17"/>
  <c r="A41" i="17"/>
  <c r="A40" i="17"/>
  <c r="A39" i="17"/>
  <c r="A38" i="17"/>
  <c r="A37" i="17"/>
  <c r="AO36" i="17"/>
  <c r="AN36" i="17"/>
  <c r="AM36" i="17"/>
  <c r="AL36" i="17"/>
  <c r="AK36" i="17"/>
  <c r="AJ36" i="17"/>
  <c r="AI36" i="17"/>
  <c r="AH36" i="17"/>
  <c r="AG36" i="17"/>
  <c r="AF36" i="17"/>
  <c r="AE36" i="17"/>
  <c r="AD36" i="17"/>
  <c r="AC36" i="17"/>
  <c r="AB36" i="17"/>
  <c r="AA36" i="17"/>
  <c r="Z36" i="17"/>
  <c r="Y36" i="17"/>
  <c r="X36" i="17"/>
  <c r="W36" i="17"/>
  <c r="V36" i="17"/>
  <c r="U36" i="17"/>
  <c r="S36" i="17"/>
  <c r="R36" i="17"/>
  <c r="Q36" i="17"/>
  <c r="P36" i="17"/>
  <c r="O36" i="17"/>
  <c r="N36" i="17"/>
  <c r="M36" i="17"/>
  <c r="L36" i="17"/>
  <c r="K36" i="17"/>
  <c r="J36" i="17"/>
  <c r="I36" i="17"/>
  <c r="H36" i="17"/>
  <c r="J18" i="17"/>
  <c r="E18" i="17"/>
  <c r="F14" i="17"/>
  <c r="F25" i="17" s="1"/>
  <c r="F11" i="17"/>
  <c r="F23" i="17" s="1"/>
  <c r="A7" i="17"/>
  <c r="F6" i="17"/>
  <c r="E6" i="17"/>
  <c r="G6" i="17" s="1"/>
  <c r="H6" i="17" s="1"/>
  <c r="J4" i="17"/>
  <c r="E4" i="17"/>
  <c r="C1" i="17"/>
  <c r="G40" i="15"/>
  <c r="E40" i="15"/>
  <c r="A40" i="15"/>
  <c r="E39" i="15"/>
  <c r="G39" i="15" s="1"/>
  <c r="A39" i="15"/>
  <c r="E38" i="15"/>
  <c r="G38" i="15" s="1"/>
  <c r="A38" i="15"/>
  <c r="E37" i="15"/>
  <c r="G37" i="15" s="1"/>
  <c r="A37" i="15"/>
  <c r="G36" i="15"/>
  <c r="E36" i="15"/>
  <c r="A36" i="15"/>
  <c r="E35" i="15"/>
  <c r="G35" i="15" s="1"/>
  <c r="A35" i="15"/>
  <c r="E34" i="15"/>
  <c r="G34" i="15" s="1"/>
  <c r="A34" i="15"/>
  <c r="E33" i="15"/>
  <c r="G33" i="15" s="1"/>
  <c r="A33" i="15"/>
  <c r="G32" i="15"/>
  <c r="E32" i="15"/>
  <c r="A32" i="15"/>
  <c r="E31" i="15"/>
  <c r="G31" i="15" s="1"/>
  <c r="A31" i="15"/>
  <c r="E30" i="15"/>
  <c r="G30" i="15" s="1"/>
  <c r="A30" i="15"/>
  <c r="E29" i="15"/>
  <c r="G29" i="15" s="1"/>
  <c r="A29" i="15"/>
  <c r="G28" i="15"/>
  <c r="E28" i="15"/>
  <c r="A28" i="15"/>
  <c r="E27" i="15"/>
  <c r="G27" i="15" s="1"/>
  <c r="A27" i="15"/>
  <c r="E26" i="15"/>
  <c r="G26" i="15" s="1"/>
  <c r="A26" i="15"/>
  <c r="E25" i="15"/>
  <c r="G25" i="15" s="1"/>
  <c r="A25" i="15"/>
  <c r="G24" i="15"/>
  <c r="E24" i="15"/>
  <c r="A24" i="15"/>
  <c r="E23" i="15"/>
  <c r="G23" i="15" s="1"/>
  <c r="A23" i="15"/>
  <c r="E22" i="15"/>
  <c r="G22" i="15" s="1"/>
  <c r="A22" i="15"/>
  <c r="E21" i="15"/>
  <c r="G21" i="15" s="1"/>
  <c r="A21" i="15"/>
  <c r="G20" i="15"/>
  <c r="E20" i="15"/>
  <c r="A20" i="15"/>
  <c r="E19" i="15"/>
  <c r="G19" i="15" s="1"/>
  <c r="A19" i="15"/>
  <c r="E18" i="15"/>
  <c r="G18" i="15" s="1"/>
  <c r="A18" i="15"/>
  <c r="E17" i="15"/>
  <c r="G17" i="15" s="1"/>
  <c r="A17" i="15"/>
  <c r="G16" i="15"/>
  <c r="E16" i="15"/>
  <c r="A16" i="15"/>
  <c r="E15" i="15"/>
  <c r="G15" i="15" s="1"/>
  <c r="A15" i="15"/>
  <c r="E14" i="15"/>
  <c r="A14" i="15"/>
  <c r="E13" i="15"/>
  <c r="G13" i="15" s="1"/>
  <c r="A13" i="15"/>
  <c r="G12" i="15"/>
  <c r="E12" i="15"/>
  <c r="A12" i="15"/>
  <c r="E11" i="15"/>
  <c r="G11" i="15" s="1"/>
  <c r="A11" i="15"/>
  <c r="E10" i="15"/>
  <c r="G10" i="15" s="1"/>
  <c r="A10" i="15"/>
  <c r="E9" i="15"/>
  <c r="G9" i="15" s="1"/>
  <c r="A9" i="15"/>
  <c r="G8" i="15"/>
  <c r="E8" i="15"/>
  <c r="A8" i="15"/>
  <c r="E7" i="15"/>
  <c r="G7" i="15" s="1"/>
  <c r="A7" i="15"/>
  <c r="N6" i="15"/>
  <c r="N5" i="15" s="1"/>
  <c r="G6" i="15"/>
  <c r="E6" i="15"/>
  <c r="A6" i="15"/>
  <c r="S5" i="15"/>
  <c r="R5" i="15"/>
  <c r="Q5" i="15"/>
  <c r="P5" i="15"/>
  <c r="O5" i="15"/>
  <c r="M5" i="15"/>
  <c r="L5" i="15"/>
  <c r="K5" i="15"/>
  <c r="J5" i="15"/>
  <c r="I5" i="15"/>
  <c r="H5" i="15"/>
  <c r="F5" i="15"/>
  <c r="I69" i="14"/>
  <c r="G69" i="14"/>
  <c r="E69" i="14"/>
  <c r="G63" i="14"/>
  <c r="I63" i="14" s="1"/>
  <c r="F63" i="14"/>
  <c r="H63" i="14" s="1"/>
  <c r="I61" i="14"/>
  <c r="G61" i="14"/>
  <c r="E61" i="14"/>
  <c r="I49" i="14"/>
  <c r="G49" i="14"/>
  <c r="E49" i="14"/>
  <c r="I37" i="14"/>
  <c r="G37" i="14"/>
  <c r="E37" i="14"/>
  <c r="G35" i="14"/>
  <c r="I35" i="14" s="1"/>
  <c r="F35" i="14"/>
  <c r="H35" i="14" s="1"/>
  <c r="I34" i="14"/>
  <c r="G34" i="14"/>
  <c r="F34" i="14"/>
  <c r="H34" i="14" s="1"/>
  <c r="I20" i="14"/>
  <c r="G20" i="14"/>
  <c r="E20" i="14"/>
  <c r="I18" i="14"/>
  <c r="G18" i="14"/>
  <c r="F18" i="14"/>
  <c r="H18" i="14" s="1"/>
  <c r="I17" i="14"/>
  <c r="H17" i="14"/>
  <c r="G17" i="14"/>
  <c r="F17" i="14"/>
  <c r="B1" i="14"/>
  <c r="A500" i="13"/>
  <c r="A499" i="13"/>
  <c r="AO498" i="13"/>
  <c r="AN498" i="13"/>
  <c r="AI498" i="13"/>
  <c r="AH498" i="13"/>
  <c r="AE498" i="13"/>
  <c r="AB498" i="13"/>
  <c r="A498" i="13"/>
  <c r="AO497" i="13"/>
  <c r="AN497" i="13"/>
  <c r="AI497" i="13"/>
  <c r="AH497" i="13"/>
  <c r="AB497" i="13"/>
  <c r="A497" i="13"/>
  <c r="AO496" i="13"/>
  <c r="AN496" i="13"/>
  <c r="AI496" i="13"/>
  <c r="AH496" i="13"/>
  <c r="AB496" i="13"/>
  <c r="A496" i="13"/>
  <c r="AO495" i="13"/>
  <c r="AN495" i="13"/>
  <c r="AI495" i="13"/>
  <c r="AH495" i="13"/>
  <c r="AB495" i="13"/>
  <c r="A495" i="13"/>
  <c r="AO494" i="13"/>
  <c r="AN494" i="13"/>
  <c r="AI494" i="13"/>
  <c r="AH494" i="13"/>
  <c r="AB494" i="13"/>
  <c r="A494" i="13"/>
  <c r="AO493" i="13"/>
  <c r="AN493" i="13"/>
  <c r="AI493" i="13"/>
  <c r="AH493" i="13"/>
  <c r="AB493" i="13"/>
  <c r="A493" i="13"/>
  <c r="AO492" i="13"/>
  <c r="AN492" i="13"/>
  <c r="AI492" i="13"/>
  <c r="AH492" i="13"/>
  <c r="AB492" i="13"/>
  <c r="A492" i="13"/>
  <c r="A491" i="13"/>
  <c r="A490" i="13"/>
  <c r="A489" i="13"/>
  <c r="A488" i="13"/>
  <c r="A487" i="13"/>
  <c r="AO486" i="13"/>
  <c r="V486" i="13"/>
  <c r="A486" i="13" s="1"/>
  <c r="A485" i="13"/>
  <c r="A484" i="13"/>
  <c r="AO483" i="13"/>
  <c r="AN483" i="13"/>
  <c r="A483" i="13"/>
  <c r="AL482" i="13"/>
  <c r="AF482" i="13"/>
  <c r="AC482" i="13"/>
  <c r="AA482" i="13" s="1"/>
  <c r="Z482" i="13"/>
  <c r="A482" i="13"/>
  <c r="AO481" i="13"/>
  <c r="AN481" i="13"/>
  <c r="AH481" i="13"/>
  <c r="AI481" i="13" s="1"/>
  <c r="AB481" i="13"/>
  <c r="A481" i="13"/>
  <c r="AO480" i="13"/>
  <c r="AN480" i="13"/>
  <c r="AH480" i="13"/>
  <c r="AI480" i="13" s="1"/>
  <c r="AB480" i="13"/>
  <c r="A480" i="13"/>
  <c r="AO479" i="13"/>
  <c r="AN479" i="13"/>
  <c r="AH479" i="13"/>
  <c r="AI479" i="13" s="1"/>
  <c r="AB479" i="13"/>
  <c r="A479" i="13"/>
  <c r="AN478" i="13"/>
  <c r="AO478" i="13" s="1"/>
  <c r="AH478" i="13"/>
  <c r="AI478" i="13" s="1"/>
  <c r="AB478" i="13"/>
  <c r="A478" i="13"/>
  <c r="AO477" i="13"/>
  <c r="AN477" i="13"/>
  <c r="AH477" i="13"/>
  <c r="AI477" i="13" s="1"/>
  <c r="AB477" i="13"/>
  <c r="A477" i="13"/>
  <c r="AN476" i="13"/>
  <c r="AO476" i="13" s="1"/>
  <c r="AH476" i="13"/>
  <c r="AI476" i="13" s="1"/>
  <c r="AB476" i="13"/>
  <c r="A476" i="13"/>
  <c r="AO475" i="13"/>
  <c r="AN475" i="13"/>
  <c r="AH475" i="13"/>
  <c r="AI475" i="13" s="1"/>
  <c r="AB475" i="13"/>
  <c r="A475" i="13"/>
  <c r="AO474" i="13"/>
  <c r="AN474" i="13"/>
  <c r="AH474" i="13"/>
  <c r="AI474" i="13" s="1"/>
  <c r="AB474" i="13"/>
  <c r="A474" i="13"/>
  <c r="AO473" i="13"/>
  <c r="AN473" i="13"/>
  <c r="AH473" i="13"/>
  <c r="AI473" i="13" s="1"/>
  <c r="AB473" i="13"/>
  <c r="A473" i="13"/>
  <c r="AN472" i="13"/>
  <c r="AO472" i="13" s="1"/>
  <c r="AH472" i="13"/>
  <c r="AI472" i="13" s="1"/>
  <c r="AB472" i="13"/>
  <c r="A472" i="13"/>
  <c r="AO471" i="13"/>
  <c r="AN471" i="13"/>
  <c r="AH471" i="13"/>
  <c r="AI471" i="13" s="1"/>
  <c r="AB471" i="13"/>
  <c r="A471" i="13"/>
  <c r="AN470" i="13"/>
  <c r="AO470" i="13" s="1"/>
  <c r="AH470" i="13"/>
  <c r="AI470" i="13" s="1"/>
  <c r="AB470" i="13"/>
  <c r="A470" i="13"/>
  <c r="A469" i="13"/>
  <c r="AO468" i="13"/>
  <c r="AN468" i="13"/>
  <c r="AH468" i="13"/>
  <c r="A468" i="13"/>
  <c r="AL467" i="13"/>
  <c r="AF467" i="13"/>
  <c r="AC467" i="13"/>
  <c r="AA467" i="13" s="1"/>
  <c r="Z467" i="13"/>
  <c r="A467" i="13"/>
  <c r="AI466" i="13"/>
  <c r="AH466" i="13"/>
  <c r="A466" i="13"/>
  <c r="AI465" i="13"/>
  <c r="AH465" i="13"/>
  <c r="A465" i="13"/>
  <c r="AI464" i="13"/>
  <c r="AH464" i="13"/>
  <c r="A464" i="13"/>
  <c r="AB463" i="13"/>
  <c r="A463" i="13"/>
  <c r="AO462" i="13"/>
  <c r="AN462" i="13"/>
  <c r="AI462" i="13"/>
  <c r="AH462" i="13"/>
  <c r="AB462" i="13"/>
  <c r="A462" i="13"/>
  <c r="AN461" i="13"/>
  <c r="AO461" i="13" s="1"/>
  <c r="AI461" i="13"/>
  <c r="AH461" i="13"/>
  <c r="AB461" i="13"/>
  <c r="A461" i="13"/>
  <c r="AO460" i="13"/>
  <c r="AN460" i="13"/>
  <c r="AI460" i="13"/>
  <c r="AH460" i="13"/>
  <c r="AB460" i="13"/>
  <c r="A460" i="13"/>
  <c r="AN459" i="13"/>
  <c r="AO459" i="13" s="1"/>
  <c r="AI459" i="13"/>
  <c r="AH459" i="13"/>
  <c r="AB459" i="13"/>
  <c r="A459" i="13"/>
  <c r="AO458" i="13"/>
  <c r="AN458" i="13"/>
  <c r="AI458" i="13"/>
  <c r="AH458" i="13"/>
  <c r="AB458" i="13"/>
  <c r="A458" i="13"/>
  <c r="AO457" i="13"/>
  <c r="AN457" i="13"/>
  <c r="AI457" i="13"/>
  <c r="AH457" i="13"/>
  <c r="AB457" i="13"/>
  <c r="A457" i="13"/>
  <c r="AO456" i="13"/>
  <c r="AN456" i="13"/>
  <c r="AI456" i="13"/>
  <c r="AH456" i="13"/>
  <c r="AB456" i="13"/>
  <c r="A456" i="13"/>
  <c r="AN455" i="13"/>
  <c r="AO455" i="13" s="1"/>
  <c r="AI455" i="13"/>
  <c r="AH455" i="13"/>
  <c r="AB455" i="13"/>
  <c r="A455" i="13"/>
  <c r="AO454" i="13"/>
  <c r="AN454" i="13"/>
  <c r="AN467" i="13" s="1"/>
  <c r="AO467" i="13" s="1"/>
  <c r="AI454" i="13"/>
  <c r="AH454" i="13"/>
  <c r="AH467" i="13" s="1"/>
  <c r="AI467" i="13" s="1"/>
  <c r="AB454" i="13"/>
  <c r="A454" i="13"/>
  <c r="AF453" i="13"/>
  <c r="AA453" i="13"/>
  <c r="Z453" i="13"/>
  <c r="A453" i="13"/>
  <c r="AO452" i="13"/>
  <c r="AN452" i="13"/>
  <c r="AI452" i="13"/>
  <c r="AH452" i="13"/>
  <c r="AB452" i="13"/>
  <c r="A452" i="13"/>
  <c r="AO451" i="13"/>
  <c r="AN451" i="13"/>
  <c r="AI451" i="13"/>
  <c r="AH451" i="13"/>
  <c r="AB451" i="13"/>
  <c r="A451" i="13"/>
  <c r="AI450" i="13"/>
  <c r="AH450" i="13"/>
  <c r="AB450" i="13"/>
  <c r="A450" i="13"/>
  <c r="AN449" i="13"/>
  <c r="AO449" i="13" s="1"/>
  <c r="AH449" i="13"/>
  <c r="AI449" i="13" s="1"/>
  <c r="AB449" i="13"/>
  <c r="A449" i="13"/>
  <c r="AH448" i="13"/>
  <c r="AI448" i="13" s="1"/>
  <c r="AB448" i="13"/>
  <c r="A448" i="13"/>
  <c r="AH447" i="13"/>
  <c r="AI447" i="13" s="1"/>
  <c r="AB447" i="13"/>
  <c r="A447" i="13"/>
  <c r="AI446" i="13"/>
  <c r="AH446" i="13"/>
  <c r="AB446" i="13"/>
  <c r="A446" i="13"/>
  <c r="AH445" i="13"/>
  <c r="AI445" i="13" s="1"/>
  <c r="AB445" i="13"/>
  <c r="A445" i="13"/>
  <c r="AI444" i="13"/>
  <c r="AH444" i="13"/>
  <c r="AB444" i="13"/>
  <c r="A444" i="13"/>
  <c r="AI443" i="13"/>
  <c r="AH443" i="13"/>
  <c r="AB443" i="13"/>
  <c r="A443" i="13"/>
  <c r="AI442" i="13"/>
  <c r="AH442" i="13"/>
  <c r="AB442" i="13"/>
  <c r="A442" i="13"/>
  <c r="AI441" i="13"/>
  <c r="AH441" i="13"/>
  <c r="AB441" i="13"/>
  <c r="AH440" i="13"/>
  <c r="AI440" i="13" s="1"/>
  <c r="AB440" i="13"/>
  <c r="A440" i="13"/>
  <c r="AI439" i="13"/>
  <c r="AH439" i="13"/>
  <c r="AB439" i="13"/>
  <c r="A439" i="13"/>
  <c r="AH438" i="13"/>
  <c r="AB438" i="13"/>
  <c r="A438" i="13"/>
  <c r="AI437" i="13"/>
  <c r="AH437" i="13"/>
  <c r="AB437" i="13"/>
  <c r="A437" i="13"/>
  <c r="AI436" i="13"/>
  <c r="AH436" i="13"/>
  <c r="AB436" i="13"/>
  <c r="A436" i="13"/>
  <c r="AI435" i="13"/>
  <c r="AH435" i="13"/>
  <c r="AB435" i="13"/>
  <c r="A435" i="13"/>
  <c r="AF434" i="13"/>
  <c r="AC434" i="13"/>
  <c r="AA434" i="13" s="1"/>
  <c r="Z434" i="13"/>
  <c r="A434" i="13"/>
  <c r="AI433" i="13"/>
  <c r="AH433" i="13"/>
  <c r="AB433" i="13"/>
  <c r="A433" i="13"/>
  <c r="AH432" i="13"/>
  <c r="AI432" i="13" s="1"/>
  <c r="AB432" i="13"/>
  <c r="A432" i="13"/>
  <c r="AH431" i="13"/>
  <c r="AI431" i="13" s="1"/>
  <c r="AB431" i="13"/>
  <c r="A431" i="13"/>
  <c r="AH430" i="13"/>
  <c r="AI430" i="13" s="1"/>
  <c r="AB430" i="13"/>
  <c r="A430" i="13"/>
  <c r="AI429" i="13"/>
  <c r="AH429" i="13"/>
  <c r="AB429" i="13"/>
  <c r="A429" i="13"/>
  <c r="AO428" i="13"/>
  <c r="AN428" i="13"/>
  <c r="AI428" i="13"/>
  <c r="AH428" i="13"/>
  <c r="AB428" i="13"/>
  <c r="A428" i="13"/>
  <c r="AO427" i="13"/>
  <c r="AN427" i="13"/>
  <c r="AI427" i="13"/>
  <c r="AH427" i="13"/>
  <c r="AB427" i="13"/>
  <c r="A427" i="13"/>
  <c r="AO426" i="13"/>
  <c r="AN426" i="13"/>
  <c r="AI426" i="13"/>
  <c r="AH426" i="13"/>
  <c r="AB426" i="13"/>
  <c r="A426" i="13"/>
  <c r="AH425" i="13"/>
  <c r="AI425" i="13" s="1"/>
  <c r="AB425" i="13"/>
  <c r="A425" i="13"/>
  <c r="AH424" i="13"/>
  <c r="AI424" i="13" s="1"/>
  <c r="AB424" i="13"/>
  <c r="A424" i="13"/>
  <c r="AH423" i="13"/>
  <c r="AI423" i="13" s="1"/>
  <c r="AB423" i="13"/>
  <c r="A423" i="13"/>
  <c r="AI422" i="13"/>
  <c r="AH422" i="13"/>
  <c r="AB422" i="13"/>
  <c r="A422" i="13"/>
  <c r="AO421" i="13"/>
  <c r="AN421" i="13"/>
  <c r="AI421" i="13"/>
  <c r="AH421" i="13"/>
  <c r="AB421" i="13"/>
  <c r="A421" i="13"/>
  <c r="AF420" i="13"/>
  <c r="AC420" i="13"/>
  <c r="AA420" i="13" s="1"/>
  <c r="Z420" i="13"/>
  <c r="A420" i="13"/>
  <c r="AO419" i="13"/>
  <c r="AN419" i="13"/>
  <c r="AI419" i="13"/>
  <c r="AH419" i="13"/>
  <c r="AE419" i="13"/>
  <c r="AB419" i="13"/>
  <c r="Y419" i="13"/>
  <c r="A419" i="13"/>
  <c r="AO418" i="13"/>
  <c r="AN418" i="13"/>
  <c r="AI418" i="13"/>
  <c r="AH418" i="13"/>
  <c r="AE418" i="13"/>
  <c r="AB418" i="13"/>
  <c r="A418" i="13"/>
  <c r="AO417" i="13"/>
  <c r="AN417" i="13"/>
  <c r="AI417" i="13"/>
  <c r="AH417" i="13"/>
  <c r="AE417" i="13"/>
  <c r="AB417" i="13"/>
  <c r="A417" i="13"/>
  <c r="AI416" i="13"/>
  <c r="AH416" i="13"/>
  <c r="AB416" i="13"/>
  <c r="A416" i="13"/>
  <c r="AH415" i="13"/>
  <c r="AI415" i="13" s="1"/>
  <c r="AB415" i="13"/>
  <c r="A415" i="13"/>
  <c r="AH414" i="13"/>
  <c r="AI414" i="13" s="1"/>
  <c r="AB414" i="13"/>
  <c r="Y414" i="13"/>
  <c r="A414" i="13"/>
  <c r="AI413" i="13"/>
  <c r="AH413" i="13"/>
  <c r="AB413" i="13"/>
  <c r="A413" i="13"/>
  <c r="AH412" i="13"/>
  <c r="AI412" i="13" s="1"/>
  <c r="AB412" i="13"/>
  <c r="Y412" i="13"/>
  <c r="A412" i="13"/>
  <c r="AI411" i="13"/>
  <c r="AH411" i="13"/>
  <c r="AB411" i="13"/>
  <c r="A411" i="13"/>
  <c r="AI410" i="13"/>
  <c r="AH410" i="13"/>
  <c r="AB410" i="13"/>
  <c r="A410" i="13"/>
  <c r="A409" i="13"/>
  <c r="AL408" i="13"/>
  <c r="A408" i="13"/>
  <c r="A407" i="13"/>
  <c r="A406" i="13"/>
  <c r="A405" i="13"/>
  <c r="AO403" i="13"/>
  <c r="V403" i="13"/>
  <c r="I398" i="13"/>
  <c r="H398" i="13"/>
  <c r="F398" i="13"/>
  <c r="E398" i="13" s="1"/>
  <c r="Q396" i="13"/>
  <c r="P396" i="13"/>
  <c r="L396" i="13"/>
  <c r="K396" i="13"/>
  <c r="I396" i="13"/>
  <c r="H396" i="13" s="1"/>
  <c r="F396" i="13"/>
  <c r="E396" i="13"/>
  <c r="S395" i="13"/>
  <c r="A395" i="13"/>
  <c r="S394" i="13"/>
  <c r="A394" i="13"/>
  <c r="S393" i="13"/>
  <c r="A393" i="13"/>
  <c r="S392" i="13"/>
  <c r="A392" i="13"/>
  <c r="S391" i="13"/>
  <c r="A391" i="13"/>
  <c r="S390" i="13"/>
  <c r="A390" i="13"/>
  <c r="S389" i="13"/>
  <c r="A389" i="13"/>
  <c r="S388" i="13"/>
  <c r="A388" i="13"/>
  <c r="S387" i="13"/>
  <c r="A387" i="13"/>
  <c r="S386" i="13"/>
  <c r="A386" i="13"/>
  <c r="S385" i="13"/>
  <c r="A385" i="13"/>
  <c r="S384" i="13"/>
  <c r="A384" i="13"/>
  <c r="S383" i="13"/>
  <c r="A383" i="13"/>
  <c r="S382" i="13"/>
  <c r="A382" i="13"/>
  <c r="S381" i="13"/>
  <c r="A381" i="13"/>
  <c r="S380" i="13"/>
  <c r="A380" i="13"/>
  <c r="S379" i="13"/>
  <c r="S396" i="13" s="1"/>
  <c r="A379" i="13"/>
  <c r="Q378" i="13"/>
  <c r="L378" i="13"/>
  <c r="K378" i="13" s="1"/>
  <c r="I378" i="13"/>
  <c r="H378" i="13" s="1"/>
  <c r="F378" i="13"/>
  <c r="E378" i="13" s="1"/>
  <c r="A378" i="13"/>
  <c r="S377" i="13"/>
  <c r="A377" i="13"/>
  <c r="S376" i="13"/>
  <c r="A376" i="13"/>
  <c r="S375" i="13"/>
  <c r="A375" i="13"/>
  <c r="S374" i="13"/>
  <c r="A374" i="13"/>
  <c r="S373" i="13"/>
  <c r="A373" i="13"/>
  <c r="S372" i="13"/>
  <c r="A372" i="13"/>
  <c r="S371" i="13"/>
  <c r="A371" i="13"/>
  <c r="S370" i="13"/>
  <c r="A370" i="13"/>
  <c r="S369" i="13"/>
  <c r="A369" i="13"/>
  <c r="S368" i="13"/>
  <c r="A368" i="13"/>
  <c r="S367" i="13"/>
  <c r="A367" i="13"/>
  <c r="S366" i="13"/>
  <c r="A366" i="13"/>
  <c r="A365" i="13"/>
  <c r="A364" i="13"/>
  <c r="Q363" i="13"/>
  <c r="O363" i="13"/>
  <c r="L363" i="13"/>
  <c r="K363" i="13"/>
  <c r="J363" i="13"/>
  <c r="I363" i="13"/>
  <c r="H363" i="13"/>
  <c r="G363" i="13"/>
  <c r="F363" i="13"/>
  <c r="E363" i="13"/>
  <c r="D363" i="13"/>
  <c r="A363" i="13"/>
  <c r="A362" i="13"/>
  <c r="S361" i="13"/>
  <c r="R361" i="13"/>
  <c r="P361" i="13"/>
  <c r="K361" i="13"/>
  <c r="H361" i="13"/>
  <c r="E361" i="13"/>
  <c r="A361" i="13"/>
  <c r="A360" i="13"/>
  <c r="S357" i="13"/>
  <c r="I354" i="13"/>
  <c r="N353" i="13"/>
  <c r="I352" i="13"/>
  <c r="H352" i="13"/>
  <c r="Q350" i="13"/>
  <c r="P350" i="13" s="1"/>
  <c r="L350" i="13"/>
  <c r="K350" i="13" s="1"/>
  <c r="I350" i="13"/>
  <c r="H350" i="13"/>
  <c r="F350" i="13"/>
  <c r="E350" i="13" s="1"/>
  <c r="S349" i="13"/>
  <c r="N349" i="13"/>
  <c r="A349" i="13"/>
  <c r="S348" i="13"/>
  <c r="N348" i="13"/>
  <c r="A348" i="13"/>
  <c r="S347" i="13"/>
  <c r="N347" i="13"/>
  <c r="A347" i="13"/>
  <c r="S346" i="13"/>
  <c r="N346" i="13"/>
  <c r="A346" i="13"/>
  <c r="S345" i="13"/>
  <c r="N345" i="13"/>
  <c r="A345" i="13"/>
  <c r="S344" i="13"/>
  <c r="N344" i="13"/>
  <c r="A344" i="13"/>
  <c r="S343" i="13"/>
  <c r="N343" i="13"/>
  <c r="A343" i="13"/>
  <c r="S342" i="13"/>
  <c r="N342" i="13"/>
  <c r="A342" i="13"/>
  <c r="S341" i="13"/>
  <c r="N341" i="13"/>
  <c r="A341" i="13"/>
  <c r="S340" i="13"/>
  <c r="N340" i="13"/>
  <c r="A340" i="13"/>
  <c r="S339" i="13"/>
  <c r="N339" i="13"/>
  <c r="A339" i="13"/>
  <c r="S338" i="13"/>
  <c r="N338" i="13"/>
  <c r="A338" i="13"/>
  <c r="S337" i="13"/>
  <c r="N337" i="13"/>
  <c r="A337" i="13"/>
  <c r="S336" i="13"/>
  <c r="N336" i="13"/>
  <c r="A336" i="13"/>
  <c r="S335" i="13"/>
  <c r="N335" i="13"/>
  <c r="A335" i="13"/>
  <c r="S334" i="13"/>
  <c r="N334" i="13"/>
  <c r="A334" i="13"/>
  <c r="S333" i="13"/>
  <c r="N333" i="13"/>
  <c r="A333" i="13"/>
  <c r="S332" i="13"/>
  <c r="S350" i="13" s="1"/>
  <c r="N332" i="13"/>
  <c r="A332" i="13"/>
  <c r="Q331" i="13"/>
  <c r="P331" i="13"/>
  <c r="L331" i="13"/>
  <c r="S331" i="13" s="1"/>
  <c r="I331" i="13"/>
  <c r="H331" i="13"/>
  <c r="F331" i="13"/>
  <c r="F352" i="13" s="1"/>
  <c r="E352" i="13" s="1"/>
  <c r="E331" i="13"/>
  <c r="A331" i="13"/>
  <c r="S330" i="13"/>
  <c r="N330" i="13"/>
  <c r="A330" i="13"/>
  <c r="S329" i="13"/>
  <c r="N329" i="13"/>
  <c r="A329" i="13"/>
  <c r="S328" i="13"/>
  <c r="N328" i="13"/>
  <c r="A328" i="13"/>
  <c r="S327" i="13"/>
  <c r="N327" i="13"/>
  <c r="A327" i="13"/>
  <c r="S326" i="13"/>
  <c r="N326" i="13"/>
  <c r="A326" i="13"/>
  <c r="S325" i="13"/>
  <c r="N325" i="13"/>
  <c r="A325" i="13"/>
  <c r="S324" i="13"/>
  <c r="N324" i="13"/>
  <c r="A324" i="13"/>
  <c r="S323" i="13"/>
  <c r="N323" i="13"/>
  <c r="A323" i="13"/>
  <c r="S322" i="13"/>
  <c r="N322" i="13"/>
  <c r="A322" i="13"/>
  <c r="S321" i="13"/>
  <c r="N321" i="13"/>
  <c r="A321" i="13"/>
  <c r="S320" i="13"/>
  <c r="N320" i="13"/>
  <c r="A320" i="13"/>
  <c r="S319" i="13"/>
  <c r="N319" i="13"/>
  <c r="A319" i="13"/>
  <c r="A318" i="13"/>
  <c r="A317" i="13"/>
  <c r="A316" i="13"/>
  <c r="O315" i="13"/>
  <c r="G315" i="13"/>
  <c r="H315" i="13" s="1"/>
  <c r="A315" i="13"/>
  <c r="A314" i="13"/>
  <c r="S313" i="13"/>
  <c r="R313" i="13"/>
  <c r="P313" i="13"/>
  <c r="N313" i="13"/>
  <c r="M313" i="13"/>
  <c r="K313" i="13"/>
  <c r="H313" i="13"/>
  <c r="E313" i="13"/>
  <c r="A313" i="13"/>
  <c r="P312" i="13"/>
  <c r="K312" i="13"/>
  <c r="H312" i="13"/>
  <c r="E312" i="13"/>
  <c r="A312" i="13"/>
  <c r="A311" i="13"/>
  <c r="O310" i="13"/>
  <c r="R310" i="13" s="1"/>
  <c r="J310" i="13"/>
  <c r="I310" i="13"/>
  <c r="I315" i="13" s="1"/>
  <c r="H310" i="13"/>
  <c r="G310" i="13"/>
  <c r="A310" i="13"/>
  <c r="S309" i="13"/>
  <c r="R309" i="13"/>
  <c r="P309" i="13"/>
  <c r="N309" i="13"/>
  <c r="M309" i="13"/>
  <c r="K309" i="13"/>
  <c r="H309" i="13"/>
  <c r="E309" i="13"/>
  <c r="A309" i="13"/>
  <c r="S308" i="13"/>
  <c r="R308" i="13"/>
  <c r="P308" i="13"/>
  <c r="N308" i="13"/>
  <c r="M308" i="13"/>
  <c r="K308" i="13"/>
  <c r="H308" i="13"/>
  <c r="E308" i="13"/>
  <c r="A308" i="13"/>
  <c r="A307" i="13"/>
  <c r="A306" i="13"/>
  <c r="Q305" i="13"/>
  <c r="Q310" i="13" s="1"/>
  <c r="Q315" i="13" s="1"/>
  <c r="O305" i="13"/>
  <c r="N305" i="13"/>
  <c r="N306" i="13" s="1"/>
  <c r="M305" i="13"/>
  <c r="L305" i="13"/>
  <c r="S305" i="13" s="1"/>
  <c r="K305" i="13"/>
  <c r="J305" i="13"/>
  <c r="R305" i="13" s="1"/>
  <c r="I305" i="13"/>
  <c r="G305" i="13"/>
  <c r="H305" i="13" s="1"/>
  <c r="F305" i="13"/>
  <c r="F310" i="13" s="1"/>
  <c r="F315" i="13" s="1"/>
  <c r="F354" i="13" s="1"/>
  <c r="D305" i="13"/>
  <c r="D310" i="13" s="1"/>
  <c r="A305" i="13"/>
  <c r="S304" i="13"/>
  <c r="R304" i="13"/>
  <c r="P304" i="13"/>
  <c r="N304" i="13"/>
  <c r="K304" i="13"/>
  <c r="H304" i="13"/>
  <c r="E304" i="13"/>
  <c r="A304" i="13"/>
  <c r="S303" i="13"/>
  <c r="R303" i="13"/>
  <c r="P303" i="13"/>
  <c r="N303" i="13"/>
  <c r="K303" i="13"/>
  <c r="H303" i="13"/>
  <c r="E303" i="13"/>
  <c r="A303" i="13"/>
  <c r="S302" i="13"/>
  <c r="R302" i="13"/>
  <c r="P302" i="13"/>
  <c r="N302" i="13"/>
  <c r="M302" i="13"/>
  <c r="K302" i="13"/>
  <c r="H302" i="13"/>
  <c r="E302" i="13"/>
  <c r="A302" i="13"/>
  <c r="S301" i="13"/>
  <c r="R301" i="13"/>
  <c r="P301" i="13"/>
  <c r="N301" i="13"/>
  <c r="M301" i="13"/>
  <c r="K301" i="13"/>
  <c r="H301" i="13"/>
  <c r="E301" i="13"/>
  <c r="A301" i="13"/>
  <c r="S300" i="13"/>
  <c r="R300" i="13"/>
  <c r="P300" i="13"/>
  <c r="N300" i="13"/>
  <c r="M300" i="13"/>
  <c r="K300" i="13"/>
  <c r="H300" i="13"/>
  <c r="E300" i="13"/>
  <c r="A300" i="13"/>
  <c r="S299" i="13"/>
  <c r="R299" i="13"/>
  <c r="P299" i="13"/>
  <c r="N299" i="13"/>
  <c r="M299" i="13"/>
  <c r="K299" i="13"/>
  <c r="H299" i="13"/>
  <c r="E299" i="13"/>
  <c r="A299" i="13"/>
  <c r="S298" i="13"/>
  <c r="R298" i="13"/>
  <c r="P298" i="13"/>
  <c r="N298" i="13"/>
  <c r="M298" i="13"/>
  <c r="K298" i="13"/>
  <c r="H298" i="13"/>
  <c r="E298" i="13"/>
  <c r="A298" i="13"/>
  <c r="S297" i="13"/>
  <c r="R297" i="13"/>
  <c r="P297" i="13"/>
  <c r="N297" i="13"/>
  <c r="M297" i="13"/>
  <c r="K297" i="13"/>
  <c r="H297" i="13"/>
  <c r="E297" i="13"/>
  <c r="A297" i="13"/>
  <c r="S296" i="13"/>
  <c r="R296" i="13"/>
  <c r="P296" i="13"/>
  <c r="N296" i="13"/>
  <c r="M296" i="13"/>
  <c r="K296" i="13"/>
  <c r="H296" i="13"/>
  <c r="E296" i="13"/>
  <c r="A296" i="13"/>
  <c r="A295" i="13"/>
  <c r="S292" i="13"/>
  <c r="C292" i="13"/>
  <c r="C357" i="13" s="1"/>
  <c r="I290" i="13"/>
  <c r="N289" i="13"/>
  <c r="I288" i="13"/>
  <c r="H288" i="13" s="1"/>
  <c r="Q286" i="13"/>
  <c r="S286" i="13" s="1"/>
  <c r="P286" i="13"/>
  <c r="L286" i="13"/>
  <c r="K286" i="13" s="1"/>
  <c r="I286" i="13"/>
  <c r="H286" i="13" s="1"/>
  <c r="F286" i="13"/>
  <c r="E286" i="13"/>
  <c r="S285" i="13"/>
  <c r="N285" i="13"/>
  <c r="A285" i="13"/>
  <c r="S284" i="13"/>
  <c r="N284" i="13"/>
  <c r="A284" i="13"/>
  <c r="S283" i="13"/>
  <c r="N283" i="13"/>
  <c r="A283" i="13"/>
  <c r="S282" i="13"/>
  <c r="N282" i="13"/>
  <c r="A282" i="13"/>
  <c r="S281" i="13"/>
  <c r="N281" i="13"/>
  <c r="A281" i="13"/>
  <c r="S280" i="13"/>
  <c r="N280" i="13"/>
  <c r="A280" i="13"/>
  <c r="S279" i="13"/>
  <c r="N279" i="13"/>
  <c r="A279" i="13"/>
  <c r="S278" i="13"/>
  <c r="N278" i="13"/>
  <c r="A278" i="13"/>
  <c r="S277" i="13"/>
  <c r="N277" i="13"/>
  <c r="A277" i="13"/>
  <c r="S276" i="13"/>
  <c r="N276" i="13"/>
  <c r="A276" i="13"/>
  <c r="S275" i="13"/>
  <c r="N275" i="13"/>
  <c r="A275" i="13"/>
  <c r="S274" i="13"/>
  <c r="N274" i="13"/>
  <c r="A274" i="13"/>
  <c r="S273" i="13"/>
  <c r="N273" i="13"/>
  <c r="A273" i="13"/>
  <c r="S272" i="13"/>
  <c r="N272" i="13"/>
  <c r="A272" i="13"/>
  <c r="S271" i="13"/>
  <c r="N271" i="13"/>
  <c r="A271" i="13"/>
  <c r="S270" i="13"/>
  <c r="N270" i="13"/>
  <c r="A270" i="13"/>
  <c r="S269" i="13"/>
  <c r="N269" i="13"/>
  <c r="A269" i="13"/>
  <c r="S268" i="13"/>
  <c r="N268" i="13"/>
  <c r="N286" i="13" s="1"/>
  <c r="A268" i="13"/>
  <c r="S267" i="13"/>
  <c r="Q267" i="13"/>
  <c r="P267" i="13"/>
  <c r="L267" i="13"/>
  <c r="L288" i="13" s="1"/>
  <c r="K267" i="13"/>
  <c r="I267" i="13"/>
  <c r="H267" i="13" s="1"/>
  <c r="F267" i="13"/>
  <c r="A267" i="13"/>
  <c r="S266" i="13"/>
  <c r="N266" i="13"/>
  <c r="A266" i="13"/>
  <c r="S265" i="13"/>
  <c r="N265" i="13"/>
  <c r="A265" i="13"/>
  <c r="S264" i="13"/>
  <c r="N264" i="13"/>
  <c r="A264" i="13"/>
  <c r="S263" i="13"/>
  <c r="N263" i="13"/>
  <c r="A263" i="13"/>
  <c r="S262" i="13"/>
  <c r="N262" i="13"/>
  <c r="A262" i="13"/>
  <c r="S261" i="13"/>
  <c r="N261" i="13"/>
  <c r="A261" i="13"/>
  <c r="S260" i="13"/>
  <c r="N260" i="13"/>
  <c r="A260" i="13"/>
  <c r="S259" i="13"/>
  <c r="N259" i="13"/>
  <c r="A259" i="13"/>
  <c r="S258" i="13"/>
  <c r="N258" i="13"/>
  <c r="A258" i="13"/>
  <c r="S257" i="13"/>
  <c r="N257" i="13"/>
  <c r="A257" i="13"/>
  <c r="S256" i="13"/>
  <c r="N256" i="13"/>
  <c r="A256" i="13"/>
  <c r="S255" i="13"/>
  <c r="N255" i="13"/>
  <c r="A255" i="13"/>
  <c r="A254" i="13"/>
  <c r="A253" i="13"/>
  <c r="L252" i="13"/>
  <c r="M251" i="13" s="1"/>
  <c r="A252" i="13"/>
  <c r="Q251" i="13"/>
  <c r="P251" i="13"/>
  <c r="Q252" i="13" s="1"/>
  <c r="R251" i="13" s="1"/>
  <c r="S252" i="13" s="1"/>
  <c r="N251" i="13"/>
  <c r="N252" i="13" s="1"/>
  <c r="L251" i="13"/>
  <c r="K251" i="13"/>
  <c r="I251" i="13"/>
  <c r="H251" i="13"/>
  <c r="I252" i="13" s="1"/>
  <c r="F251" i="13"/>
  <c r="F252" i="13" s="1"/>
  <c r="E251" i="13"/>
  <c r="A251" i="13"/>
  <c r="A250" i="13"/>
  <c r="S249" i="13"/>
  <c r="Q249" i="13"/>
  <c r="N249" i="13"/>
  <c r="L249" i="13"/>
  <c r="I249" i="13"/>
  <c r="F249" i="13"/>
  <c r="A249" i="13"/>
  <c r="S248" i="13"/>
  <c r="R248" i="13"/>
  <c r="N248" i="13"/>
  <c r="M248" i="13"/>
  <c r="A248" i="13"/>
  <c r="A247" i="13"/>
  <c r="S246" i="13"/>
  <c r="Q246" i="13"/>
  <c r="L246" i="13"/>
  <c r="I246" i="13"/>
  <c r="F246" i="13"/>
  <c r="A246" i="13"/>
  <c r="S245" i="13"/>
  <c r="R245" i="13"/>
  <c r="N245" i="13"/>
  <c r="N246" i="13" s="1"/>
  <c r="M245" i="13"/>
  <c r="A245" i="13"/>
  <c r="A244" i="13"/>
  <c r="Q243" i="13"/>
  <c r="L243" i="13"/>
  <c r="I243" i="13"/>
  <c r="F243" i="13"/>
  <c r="A243" i="13"/>
  <c r="S242" i="13"/>
  <c r="R242" i="13"/>
  <c r="S243" i="13" s="1"/>
  <c r="N242" i="13"/>
  <c r="N243" i="13" s="1"/>
  <c r="M242" i="13"/>
  <c r="A242" i="13"/>
  <c r="A241" i="13"/>
  <c r="A240" i="13"/>
  <c r="S237" i="13"/>
  <c r="C237" i="13"/>
  <c r="I234" i="13"/>
  <c r="N233" i="13"/>
  <c r="I232" i="13"/>
  <c r="H232" i="13" s="1"/>
  <c r="Q230" i="13"/>
  <c r="P230" i="13" s="1"/>
  <c r="L230" i="13"/>
  <c r="K230" i="13" s="1"/>
  <c r="I230" i="13"/>
  <c r="H230" i="13"/>
  <c r="F230" i="13"/>
  <c r="E230" i="13" s="1"/>
  <c r="S229" i="13"/>
  <c r="N229" i="13"/>
  <c r="A229" i="13"/>
  <c r="S228" i="13"/>
  <c r="N228" i="13"/>
  <c r="S227" i="13"/>
  <c r="N227" i="13"/>
  <c r="A227" i="13"/>
  <c r="S226" i="13"/>
  <c r="N226" i="13"/>
  <c r="A226" i="13"/>
  <c r="S225" i="13"/>
  <c r="N225" i="13"/>
  <c r="A225" i="13"/>
  <c r="S224" i="13"/>
  <c r="N224" i="13"/>
  <c r="A224" i="13"/>
  <c r="S223" i="13"/>
  <c r="N223" i="13"/>
  <c r="A223" i="13"/>
  <c r="S222" i="13"/>
  <c r="N222" i="13"/>
  <c r="A222" i="13"/>
  <c r="S221" i="13"/>
  <c r="N221" i="13"/>
  <c r="A221" i="13"/>
  <c r="S220" i="13"/>
  <c r="N220" i="13"/>
  <c r="A220" i="13"/>
  <c r="S219" i="13"/>
  <c r="N219" i="13"/>
  <c r="A219" i="13"/>
  <c r="S218" i="13"/>
  <c r="N218" i="13"/>
  <c r="A218" i="13"/>
  <c r="S217" i="13"/>
  <c r="N217" i="13"/>
  <c r="A217" i="13"/>
  <c r="S216" i="13"/>
  <c r="N216" i="13"/>
  <c r="A216" i="13"/>
  <c r="S215" i="13"/>
  <c r="N215" i="13"/>
  <c r="A215" i="13"/>
  <c r="S214" i="13"/>
  <c r="N214" i="13"/>
  <c r="A214" i="13"/>
  <c r="S213" i="13"/>
  <c r="N213" i="13"/>
  <c r="A213" i="13"/>
  <c r="S212" i="13"/>
  <c r="N212" i="13"/>
  <c r="A212" i="13"/>
  <c r="Q211" i="13"/>
  <c r="P211" i="13" s="1"/>
  <c r="L211" i="13"/>
  <c r="L232" i="13" s="1"/>
  <c r="K211" i="13"/>
  <c r="I211" i="13"/>
  <c r="H211" i="13" s="1"/>
  <c r="F211" i="13"/>
  <c r="A211" i="13"/>
  <c r="S210" i="13"/>
  <c r="N210" i="13"/>
  <c r="A210" i="13"/>
  <c r="S209" i="13"/>
  <c r="N209" i="13"/>
  <c r="A209" i="13"/>
  <c r="S208" i="13"/>
  <c r="N208" i="13"/>
  <c r="A208" i="13"/>
  <c r="S207" i="13"/>
  <c r="N207" i="13"/>
  <c r="A207" i="13"/>
  <c r="S206" i="13"/>
  <c r="N206" i="13"/>
  <c r="A206" i="13"/>
  <c r="S205" i="13"/>
  <c r="N205" i="13"/>
  <c r="A205" i="13"/>
  <c r="S204" i="13"/>
  <c r="N204" i="13"/>
  <c r="A204" i="13"/>
  <c r="S203" i="13"/>
  <c r="N203" i="13"/>
  <c r="A203" i="13"/>
  <c r="S202" i="13"/>
  <c r="N202" i="13"/>
  <c r="A202" i="13"/>
  <c r="S201" i="13"/>
  <c r="N201" i="13"/>
  <c r="A201" i="13"/>
  <c r="S200" i="13"/>
  <c r="N200" i="13"/>
  <c r="A200" i="13"/>
  <c r="S199" i="13"/>
  <c r="N199" i="13"/>
  <c r="A199" i="13"/>
  <c r="A198" i="13"/>
  <c r="A197" i="13"/>
  <c r="A196" i="13"/>
  <c r="Q195" i="13"/>
  <c r="P195" i="13"/>
  <c r="I195" i="13"/>
  <c r="A195" i="13"/>
  <c r="A194" i="13"/>
  <c r="Q193" i="13"/>
  <c r="L193" i="13"/>
  <c r="I193" i="13"/>
  <c r="F193" i="13"/>
  <c r="A193" i="13"/>
  <c r="A192" i="13"/>
  <c r="A191" i="13"/>
  <c r="Q190" i="13"/>
  <c r="L190" i="13"/>
  <c r="I190" i="13"/>
  <c r="F190" i="13"/>
  <c r="A190" i="13"/>
  <c r="S189" i="13"/>
  <c r="R189" i="13"/>
  <c r="N189" i="13"/>
  <c r="M189" i="13"/>
  <c r="A189" i="13"/>
  <c r="A188" i="13"/>
  <c r="S187" i="13"/>
  <c r="Q187" i="13"/>
  <c r="A187" i="13"/>
  <c r="S186" i="13"/>
  <c r="R186" i="13"/>
  <c r="Q186" i="13"/>
  <c r="P186" i="13"/>
  <c r="L186" i="13"/>
  <c r="L195" i="13" s="1"/>
  <c r="K186" i="13"/>
  <c r="K195" i="13" s="1"/>
  <c r="I186" i="13"/>
  <c r="H186" i="13"/>
  <c r="H195" i="13" s="1"/>
  <c r="I196" i="13" s="1"/>
  <c r="F186" i="13"/>
  <c r="F195" i="13" s="1"/>
  <c r="E186" i="13"/>
  <c r="A186" i="13"/>
  <c r="S185" i="13"/>
  <c r="N185" i="13"/>
  <c r="A185" i="13"/>
  <c r="A184" i="13"/>
  <c r="Q183" i="13"/>
  <c r="M183" i="13"/>
  <c r="L183" i="13"/>
  <c r="I183" i="13"/>
  <c r="F183" i="13"/>
  <c r="A183" i="13"/>
  <c r="S182" i="13"/>
  <c r="R182" i="13"/>
  <c r="N182" i="13"/>
  <c r="M182" i="13"/>
  <c r="A182" i="13"/>
  <c r="A181" i="13"/>
  <c r="R180" i="13"/>
  <c r="Q180" i="13"/>
  <c r="L180" i="13"/>
  <c r="I180" i="13"/>
  <c r="F180" i="13"/>
  <c r="N180" i="13" s="1"/>
  <c r="A180" i="13"/>
  <c r="S179" i="13"/>
  <c r="R179" i="13"/>
  <c r="N179" i="13"/>
  <c r="M179" i="13"/>
  <c r="A179" i="13"/>
  <c r="A178" i="13"/>
  <c r="Q177" i="13"/>
  <c r="L177" i="13"/>
  <c r="I177" i="13"/>
  <c r="F177" i="13"/>
  <c r="A177" i="13"/>
  <c r="S176" i="13"/>
  <c r="R176" i="13"/>
  <c r="N176" i="13"/>
  <c r="M176" i="13"/>
  <c r="A176" i="13"/>
  <c r="P175" i="13"/>
  <c r="K175" i="13"/>
  <c r="H175" i="13"/>
  <c r="E175" i="13"/>
  <c r="A175" i="13"/>
  <c r="Q174" i="13"/>
  <c r="L174" i="13"/>
  <c r="I174" i="13"/>
  <c r="F174" i="13"/>
  <c r="A174" i="13"/>
  <c r="S173" i="13"/>
  <c r="R173" i="13"/>
  <c r="N173" i="13"/>
  <c r="M173" i="13"/>
  <c r="A173" i="13"/>
  <c r="A172" i="13"/>
  <c r="S169" i="13"/>
  <c r="C169" i="13"/>
  <c r="Q164" i="13"/>
  <c r="L164" i="13"/>
  <c r="I164" i="13"/>
  <c r="F164" i="13"/>
  <c r="S163" i="13"/>
  <c r="N163" i="13"/>
  <c r="A163" i="13"/>
  <c r="S162" i="13"/>
  <c r="N162" i="13"/>
  <c r="A162" i="13"/>
  <c r="S161" i="13"/>
  <c r="N161" i="13"/>
  <c r="A161" i="13"/>
  <c r="S160" i="13"/>
  <c r="N160" i="13"/>
  <c r="A160" i="13"/>
  <c r="S159" i="13"/>
  <c r="N159" i="13"/>
  <c r="N164" i="13" s="1"/>
  <c r="A159" i="13"/>
  <c r="S158" i="13"/>
  <c r="N158" i="13"/>
  <c r="A158" i="13"/>
  <c r="S157" i="13"/>
  <c r="S164" i="13" s="1"/>
  <c r="N157" i="13"/>
  <c r="A157" i="13"/>
  <c r="A156" i="13"/>
  <c r="A155" i="13"/>
  <c r="Q154" i="13"/>
  <c r="P154" i="13"/>
  <c r="L154" i="13"/>
  <c r="K154" i="13"/>
  <c r="I154" i="13"/>
  <c r="H154" i="13" s="1"/>
  <c r="F154" i="13"/>
  <c r="E154" i="13" s="1"/>
  <c r="A154" i="13"/>
  <c r="S153" i="13"/>
  <c r="N153" i="13"/>
  <c r="A153" i="13"/>
  <c r="S152" i="13"/>
  <c r="N152" i="13"/>
  <c r="A152" i="13"/>
  <c r="S151" i="13"/>
  <c r="N151" i="13"/>
  <c r="A151" i="13"/>
  <c r="S150" i="13"/>
  <c r="N150" i="13"/>
  <c r="A150" i="13"/>
  <c r="S149" i="13"/>
  <c r="N149" i="13"/>
  <c r="A149" i="13"/>
  <c r="S148" i="13"/>
  <c r="N148" i="13"/>
  <c r="A148" i="13"/>
  <c r="S147" i="13"/>
  <c r="N147" i="13"/>
  <c r="A147" i="13"/>
  <c r="S146" i="13"/>
  <c r="N146" i="13"/>
  <c r="A146" i="13"/>
  <c r="S145" i="13"/>
  <c r="N145" i="13"/>
  <c r="A145" i="13"/>
  <c r="S144" i="13"/>
  <c r="N144" i="13"/>
  <c r="A144" i="13"/>
  <c r="S143" i="13"/>
  <c r="N143" i="13"/>
  <c r="A143" i="13"/>
  <c r="S142" i="13"/>
  <c r="N142" i="13"/>
  <c r="A142" i="13"/>
  <c r="S141" i="13"/>
  <c r="N141" i="13"/>
  <c r="A141" i="13"/>
  <c r="S140" i="13"/>
  <c r="N140" i="13"/>
  <c r="A140" i="13"/>
  <c r="S139" i="13"/>
  <c r="N139" i="13"/>
  <c r="A139" i="13"/>
  <c r="S138" i="13"/>
  <c r="N138" i="13"/>
  <c r="A138" i="13"/>
  <c r="S137" i="13"/>
  <c r="N137" i="13"/>
  <c r="A137" i="13"/>
  <c r="S136" i="13"/>
  <c r="Q136" i="13"/>
  <c r="P136" i="13"/>
  <c r="N136" i="13"/>
  <c r="L136" i="13"/>
  <c r="K136" i="13" s="1"/>
  <c r="I136" i="13"/>
  <c r="H136" i="13" s="1"/>
  <c r="F136" i="13"/>
  <c r="E136" i="13" s="1"/>
  <c r="A136" i="13"/>
  <c r="S135" i="13"/>
  <c r="N135" i="13"/>
  <c r="A135" i="13"/>
  <c r="S134" i="13"/>
  <c r="N134" i="13"/>
  <c r="A134" i="13"/>
  <c r="S133" i="13"/>
  <c r="N133" i="13"/>
  <c r="A133" i="13"/>
  <c r="S132" i="13"/>
  <c r="N132" i="13"/>
  <c r="A132" i="13"/>
  <c r="S131" i="13"/>
  <c r="N131" i="13"/>
  <c r="A131" i="13"/>
  <c r="S130" i="13"/>
  <c r="N130" i="13"/>
  <c r="A130" i="13"/>
  <c r="S129" i="13"/>
  <c r="N129" i="13"/>
  <c r="A129" i="13"/>
  <c r="S128" i="13"/>
  <c r="N128" i="13"/>
  <c r="A128" i="13"/>
  <c r="S127" i="13"/>
  <c r="N127" i="13"/>
  <c r="A127" i="13"/>
  <c r="S126" i="13"/>
  <c r="N126" i="13"/>
  <c r="A126" i="13"/>
  <c r="S125" i="13"/>
  <c r="N125" i="13"/>
  <c r="A125" i="13"/>
  <c r="S124" i="13"/>
  <c r="N124" i="13"/>
  <c r="A124" i="13"/>
  <c r="Q123" i="13"/>
  <c r="L123" i="13"/>
  <c r="I123" i="13"/>
  <c r="H123" i="13" s="1"/>
  <c r="F123" i="13"/>
  <c r="F156" i="13" s="1"/>
  <c r="E156" i="13" s="1"/>
  <c r="E123" i="13"/>
  <c r="A123" i="13"/>
  <c r="S122" i="13"/>
  <c r="N122" i="13"/>
  <c r="H122" i="13"/>
  <c r="E122" i="13"/>
  <c r="A122" i="13"/>
  <c r="S121" i="13"/>
  <c r="N121" i="13"/>
  <c r="H121" i="13"/>
  <c r="A121" i="13"/>
  <c r="S120" i="13"/>
  <c r="N120" i="13"/>
  <c r="H120" i="13"/>
  <c r="A120" i="13"/>
  <c r="S119" i="13"/>
  <c r="N119" i="13"/>
  <c r="E119" i="13"/>
  <c r="A119" i="13"/>
  <c r="S118" i="13"/>
  <c r="N118" i="13"/>
  <c r="A118" i="13"/>
  <c r="S117" i="13"/>
  <c r="N117" i="13"/>
  <c r="H117" i="13"/>
  <c r="E117" i="13"/>
  <c r="A117" i="13"/>
  <c r="S116" i="13"/>
  <c r="N116" i="13"/>
  <c r="H116" i="13"/>
  <c r="A116" i="13"/>
  <c r="S115" i="13"/>
  <c r="N115" i="13"/>
  <c r="H115" i="13"/>
  <c r="A115" i="13"/>
  <c r="S114" i="13"/>
  <c r="O114" i="13"/>
  <c r="N114" i="13"/>
  <c r="H114" i="13"/>
  <c r="G114" i="13"/>
  <c r="E114" i="13"/>
  <c r="D114" i="13"/>
  <c r="A114" i="13"/>
  <c r="S113" i="13"/>
  <c r="O113" i="13"/>
  <c r="N113" i="13"/>
  <c r="J113" i="13"/>
  <c r="G113" i="13"/>
  <c r="E113" i="13"/>
  <c r="D113" i="13"/>
  <c r="A113" i="13"/>
  <c r="A112" i="13"/>
  <c r="A111" i="13"/>
  <c r="A110" i="13"/>
  <c r="Q109" i="13"/>
  <c r="O109" i="13"/>
  <c r="F109" i="13"/>
  <c r="A109" i="13"/>
  <c r="A108" i="13"/>
  <c r="S107" i="13"/>
  <c r="N107" i="13"/>
  <c r="A107" i="13"/>
  <c r="Q106" i="13"/>
  <c r="O106" i="13"/>
  <c r="P106" i="13" s="1"/>
  <c r="N106" i="13"/>
  <c r="L106" i="13"/>
  <c r="S106" i="13" s="1"/>
  <c r="K106" i="13"/>
  <c r="J106" i="13"/>
  <c r="M106" i="13" s="1"/>
  <c r="I106" i="13"/>
  <c r="H106" i="13"/>
  <c r="G106" i="13"/>
  <c r="F106" i="13"/>
  <c r="E106" i="13"/>
  <c r="D106" i="13"/>
  <c r="A106" i="13"/>
  <c r="S105" i="13"/>
  <c r="P105" i="13"/>
  <c r="N105" i="13"/>
  <c r="K105" i="13"/>
  <c r="R105" i="13" s="1"/>
  <c r="H105" i="13"/>
  <c r="E105" i="13"/>
  <c r="A105" i="13"/>
  <c r="S104" i="13"/>
  <c r="P104" i="13"/>
  <c r="N104" i="13"/>
  <c r="K104" i="13"/>
  <c r="R104" i="13" s="1"/>
  <c r="H104" i="13"/>
  <c r="E104" i="13"/>
  <c r="A104" i="13"/>
  <c r="S103" i="13"/>
  <c r="R103" i="13"/>
  <c r="P103" i="13"/>
  <c r="N103" i="13"/>
  <c r="K103" i="13"/>
  <c r="H103" i="13"/>
  <c r="E103" i="13"/>
  <c r="A103" i="13"/>
  <c r="A102" i="13"/>
  <c r="S101" i="13"/>
  <c r="R101" i="13"/>
  <c r="P101" i="13"/>
  <c r="N101" i="13"/>
  <c r="M101" i="13"/>
  <c r="K101" i="13"/>
  <c r="H101" i="13"/>
  <c r="E101" i="13"/>
  <c r="A101" i="13"/>
  <c r="A100" i="13"/>
  <c r="S99" i="13"/>
  <c r="R99" i="13"/>
  <c r="N99" i="13"/>
  <c r="A99" i="13"/>
  <c r="H98" i="13"/>
  <c r="A98" i="13"/>
  <c r="Q97" i="13"/>
  <c r="P97" i="13" s="1"/>
  <c r="O97" i="13"/>
  <c r="M97" i="13"/>
  <c r="M98" i="13" s="1"/>
  <c r="L97" i="13"/>
  <c r="J97" i="13"/>
  <c r="AE415" i="13" s="1"/>
  <c r="I97" i="13"/>
  <c r="G97" i="13"/>
  <c r="H97" i="13" s="1"/>
  <c r="F97" i="13"/>
  <c r="E97" i="13"/>
  <c r="D97" i="13"/>
  <c r="E120" i="13" s="1"/>
  <c r="A97" i="13"/>
  <c r="S96" i="13"/>
  <c r="R96" i="13"/>
  <c r="P96" i="13"/>
  <c r="N96" i="13"/>
  <c r="M96" i="13"/>
  <c r="K96" i="13"/>
  <c r="H96" i="13"/>
  <c r="E96" i="13"/>
  <c r="A96" i="13"/>
  <c r="S95" i="13"/>
  <c r="R95" i="13"/>
  <c r="P95" i="13"/>
  <c r="N95" i="13"/>
  <c r="M95" i="13"/>
  <c r="K95" i="13"/>
  <c r="H95" i="13"/>
  <c r="E95" i="13"/>
  <c r="A95" i="13"/>
  <c r="S94" i="13"/>
  <c r="R94" i="13"/>
  <c r="P94" i="13"/>
  <c r="N94" i="13"/>
  <c r="M94" i="13"/>
  <c r="K94" i="13"/>
  <c r="H94" i="13"/>
  <c r="E94" i="13"/>
  <c r="A94" i="13"/>
  <c r="A93" i="13"/>
  <c r="S89" i="13"/>
  <c r="C89" i="13"/>
  <c r="B85" i="13"/>
  <c r="A85" i="13"/>
  <c r="B84" i="13"/>
  <c r="A84" i="13"/>
  <c r="S83" i="13"/>
  <c r="Q83" i="13"/>
  <c r="L83" i="13"/>
  <c r="I83" i="13"/>
  <c r="F83" i="13"/>
  <c r="B83" i="13"/>
  <c r="A83" i="13" s="1"/>
  <c r="S82" i="13"/>
  <c r="N82" i="13"/>
  <c r="B82" i="13"/>
  <c r="A82" i="13"/>
  <c r="S81" i="13"/>
  <c r="N81" i="13"/>
  <c r="B81" i="13"/>
  <c r="A81" i="13" s="1"/>
  <c r="S80" i="13"/>
  <c r="N80" i="13"/>
  <c r="B80" i="13"/>
  <c r="A80" i="13" s="1"/>
  <c r="S79" i="13"/>
  <c r="N79" i="13"/>
  <c r="B79" i="13"/>
  <c r="A79" i="13"/>
  <c r="S78" i="13"/>
  <c r="N78" i="13"/>
  <c r="B78" i="13"/>
  <c r="A78" i="13" s="1"/>
  <c r="S77" i="13"/>
  <c r="N77" i="13"/>
  <c r="B77" i="13"/>
  <c r="A77" i="13" s="1"/>
  <c r="S76" i="13"/>
  <c r="N76" i="13"/>
  <c r="B76" i="13"/>
  <c r="A76" i="13" s="1"/>
  <c r="S75" i="13"/>
  <c r="N75" i="13"/>
  <c r="B75" i="13"/>
  <c r="A75" i="13" s="1"/>
  <c r="Q74" i="13"/>
  <c r="F74" i="13"/>
  <c r="B74" i="13"/>
  <c r="A74" i="13" s="1"/>
  <c r="B73" i="13"/>
  <c r="A73" i="13"/>
  <c r="Q72" i="13"/>
  <c r="L72" i="13"/>
  <c r="K72" i="13" s="1"/>
  <c r="I72" i="13"/>
  <c r="I74" i="13" s="1"/>
  <c r="H74" i="13" s="1"/>
  <c r="F72" i="13"/>
  <c r="B72" i="13"/>
  <c r="A72" i="13"/>
  <c r="S71" i="13"/>
  <c r="N71" i="13"/>
  <c r="B71" i="13"/>
  <c r="A71" i="13"/>
  <c r="S70" i="13"/>
  <c r="N70" i="13"/>
  <c r="B70" i="13"/>
  <c r="A70" i="13" s="1"/>
  <c r="S69" i="13"/>
  <c r="N69" i="13"/>
  <c r="B69" i="13"/>
  <c r="A69" i="13"/>
  <c r="S68" i="13"/>
  <c r="N68" i="13"/>
  <c r="B68" i="13"/>
  <c r="A68" i="13"/>
  <c r="S67" i="13"/>
  <c r="N67" i="13"/>
  <c r="B67" i="13"/>
  <c r="A67" i="13" s="1"/>
  <c r="S66" i="13"/>
  <c r="N66" i="13"/>
  <c r="B66" i="13"/>
  <c r="A66" i="13"/>
  <c r="S65" i="13"/>
  <c r="N65" i="13"/>
  <c r="B65" i="13"/>
  <c r="A65" i="13"/>
  <c r="S64" i="13"/>
  <c r="N64" i="13"/>
  <c r="B64" i="13"/>
  <c r="A64" i="13" s="1"/>
  <c r="S63" i="13"/>
  <c r="N63" i="13"/>
  <c r="B63" i="13"/>
  <c r="A63" i="13"/>
  <c r="S62" i="13"/>
  <c r="N62" i="13"/>
  <c r="B62" i="13"/>
  <c r="A62" i="13"/>
  <c r="S61" i="13"/>
  <c r="N61" i="13"/>
  <c r="B61" i="13"/>
  <c r="A61" i="13" s="1"/>
  <c r="S60" i="13"/>
  <c r="N60" i="13"/>
  <c r="B60" i="13"/>
  <c r="A60" i="13"/>
  <c r="S59" i="13"/>
  <c r="N59" i="13"/>
  <c r="B59" i="13"/>
  <c r="A59" i="13"/>
  <c r="S58" i="13"/>
  <c r="N58" i="13"/>
  <c r="B58" i="13"/>
  <c r="A58" i="13" s="1"/>
  <c r="S57" i="13"/>
  <c r="N57" i="13"/>
  <c r="B57" i="13"/>
  <c r="A57" i="13"/>
  <c r="S56" i="13"/>
  <c r="N56" i="13"/>
  <c r="B56" i="13"/>
  <c r="A56" i="13"/>
  <c r="S55" i="13"/>
  <c r="N55" i="13"/>
  <c r="N72" i="13" s="1"/>
  <c r="B55" i="13"/>
  <c r="A55" i="13" s="1"/>
  <c r="Q54" i="13"/>
  <c r="L54" i="13"/>
  <c r="K54" i="13" s="1"/>
  <c r="I54" i="13"/>
  <c r="F54" i="13"/>
  <c r="B54" i="13"/>
  <c r="A54" i="13" s="1"/>
  <c r="S53" i="13"/>
  <c r="N53" i="13"/>
  <c r="B53" i="13"/>
  <c r="A53" i="13"/>
  <c r="S52" i="13"/>
  <c r="N52" i="13"/>
  <c r="B52" i="13"/>
  <c r="A52" i="13"/>
  <c r="S51" i="13"/>
  <c r="N51" i="13"/>
  <c r="B51" i="13"/>
  <c r="A51" i="13" s="1"/>
  <c r="S50" i="13"/>
  <c r="N50" i="13"/>
  <c r="B50" i="13"/>
  <c r="A50" i="13"/>
  <c r="S49" i="13"/>
  <c r="N49" i="13"/>
  <c r="B49" i="13"/>
  <c r="A49" i="13"/>
  <c r="S48" i="13"/>
  <c r="N48" i="13"/>
  <c r="B48" i="13"/>
  <c r="A48" i="13" s="1"/>
  <c r="S47" i="13"/>
  <c r="N47" i="13"/>
  <c r="B47" i="13"/>
  <c r="A47" i="13"/>
  <c r="S46" i="13"/>
  <c r="N46" i="13"/>
  <c r="B46" i="13"/>
  <c r="A46" i="13"/>
  <c r="S45" i="13"/>
  <c r="N45" i="13"/>
  <c r="B45" i="13"/>
  <c r="A45" i="13" s="1"/>
  <c r="S44" i="13"/>
  <c r="N44" i="13"/>
  <c r="B44" i="13"/>
  <c r="A44" i="13"/>
  <c r="S43" i="13"/>
  <c r="N43" i="13"/>
  <c r="B43" i="13"/>
  <c r="A43" i="13"/>
  <c r="S42" i="13"/>
  <c r="S54" i="13" s="1"/>
  <c r="N42" i="13"/>
  <c r="N54" i="13" s="1"/>
  <c r="B42" i="13"/>
  <c r="A42" i="13" s="1"/>
  <c r="Q41" i="13"/>
  <c r="L41" i="13"/>
  <c r="S41" i="13" s="1"/>
  <c r="I41" i="13"/>
  <c r="F41" i="13"/>
  <c r="N41" i="13" s="1"/>
  <c r="B41" i="13"/>
  <c r="A41" i="13" s="1"/>
  <c r="S40" i="13"/>
  <c r="P40" i="13"/>
  <c r="N40" i="13"/>
  <c r="K40" i="13"/>
  <c r="B40" i="13"/>
  <c r="A40" i="13"/>
  <c r="S39" i="13"/>
  <c r="P39" i="13"/>
  <c r="N39" i="13"/>
  <c r="K39" i="13"/>
  <c r="B39" i="13"/>
  <c r="A39" i="13"/>
  <c r="S38" i="13"/>
  <c r="P38" i="13"/>
  <c r="N38" i="13"/>
  <c r="K38" i="13"/>
  <c r="B38" i="13"/>
  <c r="A38" i="13" s="1"/>
  <c r="S37" i="13"/>
  <c r="N37" i="13"/>
  <c r="B37" i="13"/>
  <c r="A37" i="13"/>
  <c r="S36" i="13"/>
  <c r="P36" i="13"/>
  <c r="N36" i="13"/>
  <c r="B36" i="13"/>
  <c r="A36" i="13"/>
  <c r="S35" i="13"/>
  <c r="N35" i="13"/>
  <c r="B35" i="13"/>
  <c r="A35" i="13" s="1"/>
  <c r="S34" i="13"/>
  <c r="N34" i="13"/>
  <c r="B34" i="13"/>
  <c r="A34" i="13"/>
  <c r="S33" i="13"/>
  <c r="P33" i="13"/>
  <c r="N33" i="13"/>
  <c r="B33" i="13"/>
  <c r="A33" i="13"/>
  <c r="S32" i="13"/>
  <c r="N32" i="13"/>
  <c r="J32" i="13"/>
  <c r="B32" i="13"/>
  <c r="A32" i="13" s="1"/>
  <c r="S31" i="13"/>
  <c r="N31" i="13"/>
  <c r="J31" i="13"/>
  <c r="B31" i="13"/>
  <c r="A31" i="13"/>
  <c r="B30" i="13"/>
  <c r="A30" i="13"/>
  <c r="B29" i="13"/>
  <c r="A29" i="13" s="1"/>
  <c r="B28" i="13"/>
  <c r="A28" i="13" s="1"/>
  <c r="L27" i="13"/>
  <c r="J27" i="13"/>
  <c r="D27" i="13"/>
  <c r="B27" i="13"/>
  <c r="A27" i="13" s="1"/>
  <c r="B26" i="13"/>
  <c r="A26" i="13"/>
  <c r="S25" i="13"/>
  <c r="N25" i="13"/>
  <c r="B25" i="13"/>
  <c r="A25" i="13" s="1"/>
  <c r="Q24" i="13"/>
  <c r="O32" i="13" s="1"/>
  <c r="O24" i="13"/>
  <c r="P37" i="13" s="1"/>
  <c r="N24" i="13"/>
  <c r="L24" i="13"/>
  <c r="S24" i="13" s="1"/>
  <c r="J24" i="13"/>
  <c r="K32" i="13" s="1"/>
  <c r="I24" i="13"/>
  <c r="F24" i="13"/>
  <c r="D32" i="13" s="1"/>
  <c r="B24" i="13"/>
  <c r="A24" i="13" s="1"/>
  <c r="S23" i="13"/>
  <c r="P23" i="13"/>
  <c r="N23" i="13"/>
  <c r="K23" i="13"/>
  <c r="R23" i="13" s="1"/>
  <c r="H23" i="13"/>
  <c r="E23" i="13"/>
  <c r="B23" i="13"/>
  <c r="A23" i="13"/>
  <c r="S22" i="13"/>
  <c r="P22" i="13"/>
  <c r="N22" i="13"/>
  <c r="H22" i="13"/>
  <c r="E22" i="13"/>
  <c r="B22" i="13"/>
  <c r="A22" i="13" s="1"/>
  <c r="S21" i="13"/>
  <c r="N21" i="13"/>
  <c r="K21" i="13"/>
  <c r="R21" i="13" s="1"/>
  <c r="H21" i="13"/>
  <c r="E21" i="13"/>
  <c r="B21" i="13"/>
  <c r="A21" i="13"/>
  <c r="B20" i="13"/>
  <c r="A20" i="13"/>
  <c r="S19" i="13"/>
  <c r="R19" i="13"/>
  <c r="N19" i="13"/>
  <c r="B19" i="13"/>
  <c r="A19" i="13"/>
  <c r="B18" i="13"/>
  <c r="A18" i="13" s="1"/>
  <c r="S17" i="13"/>
  <c r="R17" i="13"/>
  <c r="P17" i="13"/>
  <c r="N17" i="13"/>
  <c r="M17" i="13"/>
  <c r="K17" i="13"/>
  <c r="H17" i="13"/>
  <c r="E17" i="13"/>
  <c r="B17" i="13"/>
  <c r="A17" i="13"/>
  <c r="B16" i="13"/>
  <c r="A16" i="13" s="1"/>
  <c r="S15" i="13"/>
  <c r="R15" i="13"/>
  <c r="P15" i="13"/>
  <c r="N15" i="13"/>
  <c r="M15" i="13"/>
  <c r="K15" i="13"/>
  <c r="H15" i="13"/>
  <c r="E15" i="13"/>
  <c r="B15" i="13"/>
  <c r="A15" i="13"/>
  <c r="B14" i="13"/>
  <c r="A14" i="13"/>
  <c r="Q13" i="13"/>
  <c r="Q27" i="13" s="1"/>
  <c r="O13" i="13"/>
  <c r="AK419" i="13" s="1"/>
  <c r="L13" i="13"/>
  <c r="J13" i="13"/>
  <c r="AE416" i="13" s="1"/>
  <c r="I13" i="13"/>
  <c r="I27" i="13" s="1"/>
  <c r="H13" i="13"/>
  <c r="G13" i="13"/>
  <c r="F13" i="13"/>
  <c r="D13" i="13"/>
  <c r="Y415" i="13" s="1"/>
  <c r="B13" i="13"/>
  <c r="A13" i="13"/>
  <c r="S12" i="13"/>
  <c r="R12" i="13"/>
  <c r="P12" i="13"/>
  <c r="N12" i="13"/>
  <c r="M12" i="13"/>
  <c r="K12" i="13"/>
  <c r="H12" i="13"/>
  <c r="E12" i="13"/>
  <c r="B12" i="13"/>
  <c r="A12" i="13" s="1"/>
  <c r="S11" i="13"/>
  <c r="R11" i="13"/>
  <c r="P11" i="13"/>
  <c r="N11" i="13"/>
  <c r="M11" i="13"/>
  <c r="K11" i="13"/>
  <c r="H11" i="13"/>
  <c r="E11" i="13"/>
  <c r="B11" i="13"/>
  <c r="A11" i="13"/>
  <c r="S10" i="13"/>
  <c r="R10" i="13"/>
  <c r="P10" i="13"/>
  <c r="N10" i="13"/>
  <c r="M10" i="13"/>
  <c r="K10" i="13"/>
  <c r="H10" i="13"/>
  <c r="E10" i="13"/>
  <c r="B10" i="13"/>
  <c r="A10" i="13"/>
  <c r="S9" i="13"/>
  <c r="S13" i="13" s="1"/>
  <c r="S14" i="13" s="1"/>
  <c r="R9" i="13"/>
  <c r="P9" i="13"/>
  <c r="N9" i="13"/>
  <c r="M9" i="13"/>
  <c r="K9" i="13"/>
  <c r="H9" i="13"/>
  <c r="E9" i="13"/>
  <c r="B9" i="13"/>
  <c r="A9" i="13"/>
  <c r="S8" i="13"/>
  <c r="R8" i="13"/>
  <c r="R13" i="13" s="1"/>
  <c r="R14" i="13" s="1"/>
  <c r="P8" i="13"/>
  <c r="N8" i="13"/>
  <c r="M8" i="13"/>
  <c r="K8" i="13"/>
  <c r="H8" i="13"/>
  <c r="E8" i="13"/>
  <c r="B8" i="13"/>
  <c r="A8" i="13" s="1"/>
  <c r="S7" i="13"/>
  <c r="R7" i="13"/>
  <c r="P7" i="13"/>
  <c r="N7" i="13"/>
  <c r="N13" i="13" s="1"/>
  <c r="M7" i="13"/>
  <c r="K7" i="13"/>
  <c r="H7" i="13"/>
  <c r="E7" i="13"/>
  <c r="B7" i="13"/>
  <c r="A7" i="13"/>
  <c r="S6" i="13"/>
  <c r="R6" i="13"/>
  <c r="P6" i="13"/>
  <c r="N6" i="13"/>
  <c r="M6" i="13"/>
  <c r="K6" i="13"/>
  <c r="H6" i="13"/>
  <c r="E6" i="13"/>
  <c r="B6" i="13"/>
  <c r="A6" i="13" s="1"/>
  <c r="B5" i="13"/>
  <c r="A5" i="13"/>
  <c r="G43" i="12"/>
  <c r="F43" i="12"/>
  <c r="E43" i="12"/>
  <c r="D43" i="12"/>
  <c r="C43" i="12"/>
  <c r="F41" i="12"/>
  <c r="D41" i="12"/>
  <c r="C41" i="12"/>
  <c r="F38" i="12"/>
  <c r="D37" i="12"/>
  <c r="F36" i="12"/>
  <c r="F35" i="12"/>
  <c r="D35" i="12"/>
  <c r="D34" i="12"/>
  <c r="C34" i="12"/>
  <c r="C18" i="12"/>
  <c r="C4" i="12"/>
  <c r="E499" i="11"/>
  <c r="A499" i="11"/>
  <c r="A498" i="11"/>
  <c r="E497" i="11"/>
  <c r="A497" i="11"/>
  <c r="E496" i="11"/>
  <c r="A496" i="11"/>
  <c r="E495" i="11"/>
  <c r="A495" i="11"/>
  <c r="E494" i="11"/>
  <c r="A494" i="11"/>
  <c r="A493" i="11"/>
  <c r="B488" i="11"/>
  <c r="A486" i="11"/>
  <c r="A485" i="11"/>
  <c r="A484" i="11"/>
  <c r="E483" i="11"/>
  <c r="A483" i="11"/>
  <c r="E482" i="11"/>
  <c r="A482" i="11"/>
  <c r="E481" i="11"/>
  <c r="A481" i="11"/>
  <c r="E480" i="11"/>
  <c r="A480" i="11"/>
  <c r="E479" i="11"/>
  <c r="A479" i="11"/>
  <c r="E478" i="11"/>
  <c r="A478" i="11"/>
  <c r="E477" i="11"/>
  <c r="A477" i="11"/>
  <c r="E476" i="11"/>
  <c r="A476" i="11"/>
  <c r="E475" i="11"/>
  <c r="E474" i="11"/>
  <c r="A474" i="11"/>
  <c r="E473" i="11"/>
  <c r="A473" i="11"/>
  <c r="E472" i="11"/>
  <c r="A472" i="11"/>
  <c r="A471" i="11"/>
  <c r="A470" i="11"/>
  <c r="A469" i="11"/>
  <c r="E468" i="11"/>
  <c r="A468" i="11"/>
  <c r="E467" i="11"/>
  <c r="A467" i="11"/>
  <c r="E466" i="11"/>
  <c r="A466" i="11"/>
  <c r="E465" i="11"/>
  <c r="A465" i="11"/>
  <c r="E464" i="11"/>
  <c r="A464" i="11"/>
  <c r="E463" i="11"/>
  <c r="A463" i="11"/>
  <c r="E462" i="11"/>
  <c r="A462" i="11"/>
  <c r="E461" i="11"/>
  <c r="A461" i="11"/>
  <c r="E460" i="11"/>
  <c r="A460" i="11"/>
  <c r="E459" i="11"/>
  <c r="A459" i="11"/>
  <c r="E458" i="11"/>
  <c r="A458" i="11"/>
  <c r="E457" i="11"/>
  <c r="A457" i="11"/>
  <c r="E456" i="11"/>
  <c r="A456" i="11"/>
  <c r="E455" i="11"/>
  <c r="A455" i="11"/>
  <c r="E454" i="11"/>
  <c r="A454" i="11"/>
  <c r="E453" i="11"/>
  <c r="A453" i="11"/>
  <c r="E452" i="11"/>
  <c r="A452" i="11"/>
  <c r="E451" i="11"/>
  <c r="A451" i="11"/>
  <c r="E450" i="11"/>
  <c r="A450" i="11"/>
  <c r="E449" i="11"/>
  <c r="A449" i="11"/>
  <c r="E448" i="11"/>
  <c r="A448" i="11"/>
  <c r="E447" i="11"/>
  <c r="A447" i="11"/>
  <c r="E446" i="11"/>
  <c r="A446" i="11"/>
  <c r="E445" i="11"/>
  <c r="A445" i="11"/>
  <c r="E444" i="11"/>
  <c r="A444" i="11"/>
  <c r="E443" i="11"/>
  <c r="A443" i="11"/>
  <c r="E442" i="11"/>
  <c r="A442" i="11"/>
  <c r="E441" i="11"/>
  <c r="A441" i="11"/>
  <c r="E440" i="11"/>
  <c r="A440" i="11"/>
  <c r="E439" i="11"/>
  <c r="A439" i="11"/>
  <c r="E438" i="11"/>
  <c r="A438" i="11"/>
  <c r="E437" i="11"/>
  <c r="A437" i="11"/>
  <c r="A436" i="11"/>
  <c r="E435" i="11"/>
  <c r="E434" i="11"/>
  <c r="A434" i="11"/>
  <c r="E433" i="11"/>
  <c r="A433" i="11"/>
  <c r="E432" i="11"/>
  <c r="A432" i="11"/>
  <c r="E431" i="11"/>
  <c r="A431" i="11"/>
  <c r="E430" i="11"/>
  <c r="A430" i="11"/>
  <c r="E429" i="11"/>
  <c r="A429" i="11"/>
  <c r="E428" i="11"/>
  <c r="A428" i="11"/>
  <c r="E427" i="11"/>
  <c r="A427" i="11"/>
  <c r="E426" i="11"/>
  <c r="A426" i="11"/>
  <c r="E425" i="11"/>
  <c r="A425" i="11"/>
  <c r="E424" i="11"/>
  <c r="A424" i="11"/>
  <c r="E423" i="11"/>
  <c r="E436" i="11" s="1"/>
  <c r="A423" i="11"/>
  <c r="A422" i="11"/>
  <c r="E421" i="11"/>
  <c r="E420" i="11"/>
  <c r="E419" i="11"/>
  <c r="E418" i="11"/>
  <c r="A418" i="11"/>
  <c r="E417" i="11"/>
  <c r="A417" i="11"/>
  <c r="E416" i="11"/>
  <c r="A416" i="11"/>
  <c r="E415" i="11"/>
  <c r="A415" i="11"/>
  <c r="E414" i="11"/>
  <c r="A414" i="11"/>
  <c r="AA413" i="11"/>
  <c r="X413" i="11"/>
  <c r="U413" i="11"/>
  <c r="R413" i="11"/>
  <c r="O413" i="11"/>
  <c r="L413" i="11"/>
  <c r="I413" i="11"/>
  <c r="F413" i="11"/>
  <c r="E413" i="11"/>
  <c r="A413" i="11"/>
  <c r="AA412" i="11"/>
  <c r="X412" i="11"/>
  <c r="U412" i="11"/>
  <c r="R412" i="11"/>
  <c r="O412" i="11"/>
  <c r="L412" i="11"/>
  <c r="I412" i="11"/>
  <c r="F412" i="11"/>
  <c r="E412" i="11"/>
  <c r="A412" i="11"/>
  <c r="A411" i="11"/>
  <c r="A410" i="11"/>
  <c r="E409" i="11"/>
  <c r="A409" i="11"/>
  <c r="B405" i="11"/>
  <c r="A402" i="11"/>
  <c r="A401" i="11"/>
  <c r="A400" i="11"/>
  <c r="A399" i="11"/>
  <c r="A398" i="11"/>
  <c r="E397" i="11"/>
  <c r="A397" i="11"/>
  <c r="E396" i="11"/>
  <c r="A396" i="11"/>
  <c r="E395" i="11"/>
  <c r="A395" i="11"/>
  <c r="E394" i="11"/>
  <c r="A394" i="11"/>
  <c r="E393" i="11"/>
  <c r="A393" i="11"/>
  <c r="E392" i="11"/>
  <c r="A392" i="11"/>
  <c r="E391" i="11"/>
  <c r="A391" i="11"/>
  <c r="E390" i="11"/>
  <c r="A390" i="11"/>
  <c r="E389" i="11"/>
  <c r="A389" i="11"/>
  <c r="E388" i="11"/>
  <c r="A388" i="11"/>
  <c r="E387" i="11"/>
  <c r="A387" i="11"/>
  <c r="E386" i="11"/>
  <c r="A386" i="11"/>
  <c r="E385" i="11"/>
  <c r="A385" i="11"/>
  <c r="E384" i="11"/>
  <c r="A384" i="11"/>
  <c r="E383" i="11"/>
  <c r="A383" i="11"/>
  <c r="E382" i="11"/>
  <c r="A382" i="11"/>
  <c r="E381" i="11"/>
  <c r="E398" i="11" s="1"/>
  <c r="D398" i="11" s="1"/>
  <c r="A381" i="11"/>
  <c r="A380" i="11"/>
  <c r="E379" i="11"/>
  <c r="A379" i="11"/>
  <c r="E378" i="11"/>
  <c r="A378" i="11"/>
  <c r="E377" i="11"/>
  <c r="A377" i="11"/>
  <c r="E376" i="11"/>
  <c r="A376" i="11"/>
  <c r="E375" i="11"/>
  <c r="A375" i="11"/>
  <c r="E374" i="11"/>
  <c r="A374" i="11"/>
  <c r="E373" i="11"/>
  <c r="A373" i="11"/>
  <c r="E372" i="11"/>
  <c r="A372" i="11"/>
  <c r="E371" i="11"/>
  <c r="A371" i="11"/>
  <c r="E370" i="11"/>
  <c r="A370" i="11"/>
  <c r="E369" i="11"/>
  <c r="A369" i="11"/>
  <c r="E368" i="11"/>
  <c r="A368" i="11"/>
  <c r="A367" i="11"/>
  <c r="A366" i="11"/>
  <c r="E365" i="11"/>
  <c r="D365" i="11"/>
  <c r="A365" i="11"/>
  <c r="A364" i="11"/>
  <c r="E363" i="11"/>
  <c r="D363" i="11"/>
  <c r="C363" i="11"/>
  <c r="C365" i="11" s="1"/>
  <c r="A363" i="11"/>
  <c r="B359" i="11"/>
  <c r="A356" i="11"/>
  <c r="A355" i="11"/>
  <c r="A354" i="11"/>
  <c r="A353" i="11"/>
  <c r="A352" i="11"/>
  <c r="E351" i="11"/>
  <c r="A351" i="11"/>
  <c r="E350" i="11"/>
  <c r="A350" i="11"/>
  <c r="E349" i="11"/>
  <c r="A349" i="11"/>
  <c r="E348" i="11"/>
  <c r="A348" i="11"/>
  <c r="E347" i="11"/>
  <c r="A347" i="11"/>
  <c r="E346" i="11"/>
  <c r="A346" i="11"/>
  <c r="E345" i="11"/>
  <c r="A345" i="11"/>
  <c r="E344" i="11"/>
  <c r="A344" i="11"/>
  <c r="E343" i="11"/>
  <c r="A343" i="11"/>
  <c r="E342" i="11"/>
  <c r="A342" i="11"/>
  <c r="E341" i="11"/>
  <c r="A341" i="11"/>
  <c r="E340" i="11"/>
  <c r="A340" i="11"/>
  <c r="E339" i="11"/>
  <c r="A339" i="11"/>
  <c r="E338" i="11"/>
  <c r="A338" i="11"/>
  <c r="E337" i="11"/>
  <c r="A337" i="11"/>
  <c r="E336" i="11"/>
  <c r="A336" i="11"/>
  <c r="E335" i="11"/>
  <c r="A335" i="11"/>
  <c r="E334" i="11"/>
  <c r="E352" i="11" s="1"/>
  <c r="A334" i="11"/>
  <c r="A333" i="11"/>
  <c r="E332" i="11"/>
  <c r="A332" i="11"/>
  <c r="E331" i="11"/>
  <c r="A331" i="11"/>
  <c r="E330" i="11"/>
  <c r="A330" i="11"/>
  <c r="E329" i="11"/>
  <c r="A329" i="11"/>
  <c r="E328" i="11"/>
  <c r="A328" i="11"/>
  <c r="E327" i="11"/>
  <c r="A327" i="11"/>
  <c r="E326" i="11"/>
  <c r="A326" i="11"/>
  <c r="E325" i="11"/>
  <c r="A325" i="11"/>
  <c r="E324" i="11"/>
  <c r="A324" i="11"/>
  <c r="E323" i="11"/>
  <c r="A323" i="11"/>
  <c r="E322" i="11"/>
  <c r="A322" i="11"/>
  <c r="E321" i="11"/>
  <c r="A321" i="11"/>
  <c r="A320" i="11"/>
  <c r="A319" i="11"/>
  <c r="A318" i="11"/>
  <c r="A317" i="11"/>
  <c r="A316" i="11"/>
  <c r="E315" i="11"/>
  <c r="C315" i="11"/>
  <c r="D315" i="11" s="1"/>
  <c r="A315" i="11"/>
  <c r="A314" i="11"/>
  <c r="A313" i="11"/>
  <c r="A312" i="11"/>
  <c r="E311" i="11"/>
  <c r="D311" i="11" s="1"/>
  <c r="C311" i="11"/>
  <c r="A311" i="11"/>
  <c r="E310" i="11"/>
  <c r="C310" i="11"/>
  <c r="A310" i="11"/>
  <c r="A309" i="11"/>
  <c r="A308" i="11"/>
  <c r="A307" i="11"/>
  <c r="E306" i="11"/>
  <c r="C306" i="11"/>
  <c r="D306" i="11" s="1"/>
  <c r="A306" i="11"/>
  <c r="E305" i="11"/>
  <c r="D305" i="11"/>
  <c r="C305" i="11"/>
  <c r="A305" i="11"/>
  <c r="E304" i="11"/>
  <c r="C304" i="11"/>
  <c r="D304" i="11" s="1"/>
  <c r="A304" i="11"/>
  <c r="E303" i="11"/>
  <c r="C303" i="11"/>
  <c r="D303" i="11" s="1"/>
  <c r="A303" i="11"/>
  <c r="E302" i="11"/>
  <c r="D302" i="11" s="1"/>
  <c r="C302" i="11"/>
  <c r="A302" i="11"/>
  <c r="E301" i="11"/>
  <c r="C301" i="11"/>
  <c r="D301" i="11" s="1"/>
  <c r="A301" i="11"/>
  <c r="E300" i="11"/>
  <c r="C300" i="11"/>
  <c r="D300" i="11" s="1"/>
  <c r="A300" i="11"/>
  <c r="E299" i="11"/>
  <c r="D299" i="11" s="1"/>
  <c r="C299" i="11"/>
  <c r="A299" i="11"/>
  <c r="E298" i="11"/>
  <c r="E307" i="11" s="1"/>
  <c r="E312" i="11" s="1"/>
  <c r="E317" i="11" s="1"/>
  <c r="C298" i="11"/>
  <c r="D298" i="11" s="1"/>
  <c r="A298" i="11"/>
  <c r="A297" i="11"/>
  <c r="B294" i="11"/>
  <c r="A292" i="11"/>
  <c r="A291" i="11"/>
  <c r="A290" i="11"/>
  <c r="A289" i="11"/>
  <c r="A288" i="11"/>
  <c r="E287" i="11"/>
  <c r="A287" i="11"/>
  <c r="E286" i="11"/>
  <c r="A286" i="11"/>
  <c r="E285" i="11"/>
  <c r="A285" i="11"/>
  <c r="E284" i="11"/>
  <c r="A284" i="11"/>
  <c r="E283" i="11"/>
  <c r="A283" i="11"/>
  <c r="E282" i="11"/>
  <c r="A282" i="11"/>
  <c r="E281" i="11"/>
  <c r="A281" i="11"/>
  <c r="E280" i="11"/>
  <c r="A280" i="11"/>
  <c r="E279" i="11"/>
  <c r="A279" i="11"/>
  <c r="E278" i="11"/>
  <c r="A278" i="11"/>
  <c r="E277" i="11"/>
  <c r="A277" i="11"/>
  <c r="E276" i="11"/>
  <c r="A276" i="11"/>
  <c r="E275" i="11"/>
  <c r="A275" i="11"/>
  <c r="E274" i="11"/>
  <c r="A274" i="11"/>
  <c r="E273" i="11"/>
  <c r="A273" i="11"/>
  <c r="E272" i="11"/>
  <c r="A272" i="11"/>
  <c r="E271" i="11"/>
  <c r="A271" i="11"/>
  <c r="E270" i="11"/>
  <c r="E288" i="11" s="1"/>
  <c r="D288" i="11" s="1"/>
  <c r="A270" i="11"/>
  <c r="A269" i="11"/>
  <c r="E268" i="11"/>
  <c r="A268" i="11"/>
  <c r="E267" i="11"/>
  <c r="A267" i="11"/>
  <c r="E266" i="11"/>
  <c r="A266" i="11"/>
  <c r="E265" i="11"/>
  <c r="A265" i="11"/>
  <c r="E264" i="11"/>
  <c r="A264" i="11"/>
  <c r="E263" i="11"/>
  <c r="A263" i="11"/>
  <c r="E262" i="11"/>
  <c r="A262" i="11"/>
  <c r="E261" i="11"/>
  <c r="A261" i="11"/>
  <c r="E260" i="11"/>
  <c r="A260" i="11"/>
  <c r="E259" i="11"/>
  <c r="A259" i="11"/>
  <c r="E258" i="11"/>
  <c r="A258" i="11"/>
  <c r="E257" i="11"/>
  <c r="E269" i="11" s="1"/>
  <c r="A257" i="11"/>
  <c r="A256" i="11"/>
  <c r="A255" i="11"/>
  <c r="A254" i="11"/>
  <c r="A253" i="11"/>
  <c r="A252" i="11"/>
  <c r="A251" i="11"/>
  <c r="E250" i="11"/>
  <c r="D250" i="11"/>
  <c r="D253" i="11" s="1"/>
  <c r="C250" i="11"/>
  <c r="A250" i="11"/>
  <c r="A249" i="11"/>
  <c r="A248" i="11"/>
  <c r="E247" i="11"/>
  <c r="E248" i="11" s="1"/>
  <c r="D247" i="11"/>
  <c r="C247" i="11"/>
  <c r="A247" i="11"/>
  <c r="A246" i="11"/>
  <c r="A245" i="11"/>
  <c r="E244" i="11"/>
  <c r="E245" i="11" s="1"/>
  <c r="D244" i="11"/>
  <c r="C244" i="11"/>
  <c r="A244" i="11"/>
  <c r="A243" i="11"/>
  <c r="A242" i="11"/>
  <c r="B239" i="11"/>
  <c r="A236" i="11"/>
  <c r="A235" i="11"/>
  <c r="A234" i="11"/>
  <c r="A233" i="11"/>
  <c r="A232" i="11"/>
  <c r="E231" i="11"/>
  <c r="A231" i="11"/>
  <c r="E230" i="11"/>
  <c r="A230" i="11"/>
  <c r="E229" i="11"/>
  <c r="A229" i="11"/>
  <c r="E228" i="11"/>
  <c r="A228" i="11"/>
  <c r="E227" i="11"/>
  <c r="A227" i="11"/>
  <c r="E226" i="11"/>
  <c r="A226" i="11"/>
  <c r="E225" i="11"/>
  <c r="A225" i="11"/>
  <c r="E224" i="11"/>
  <c r="A224" i="11"/>
  <c r="E223" i="11"/>
  <c r="A223" i="11"/>
  <c r="E222" i="11"/>
  <c r="A222" i="11"/>
  <c r="E221" i="11"/>
  <c r="A221" i="11"/>
  <c r="E220" i="11"/>
  <c r="A220" i="11"/>
  <c r="E219" i="11"/>
  <c r="A219" i="11"/>
  <c r="E218" i="11"/>
  <c r="A218" i="11"/>
  <c r="E217" i="11"/>
  <c r="A217" i="11"/>
  <c r="E216" i="11"/>
  <c r="A216" i="11"/>
  <c r="E215" i="11"/>
  <c r="E232" i="11" s="1"/>
  <c r="A215" i="11"/>
  <c r="E214" i="11"/>
  <c r="A214" i="11"/>
  <c r="A213" i="11"/>
  <c r="E212" i="11"/>
  <c r="A212" i="11"/>
  <c r="E211" i="11"/>
  <c r="A211" i="11"/>
  <c r="E210" i="11"/>
  <c r="A210" i="11"/>
  <c r="E209" i="11"/>
  <c r="A209" i="11"/>
  <c r="E208" i="11"/>
  <c r="A208" i="11"/>
  <c r="E207" i="11"/>
  <c r="A207" i="11"/>
  <c r="E206" i="11"/>
  <c r="A206" i="11"/>
  <c r="E205" i="11"/>
  <c r="A205" i="11"/>
  <c r="E204" i="11"/>
  <c r="A204" i="11"/>
  <c r="E203" i="11"/>
  <c r="E213" i="11" s="1"/>
  <c r="A203" i="11"/>
  <c r="E202" i="11"/>
  <c r="A202" i="11"/>
  <c r="E201" i="11"/>
  <c r="A201" i="11"/>
  <c r="A200" i="11"/>
  <c r="A199" i="11"/>
  <c r="A198" i="11"/>
  <c r="A197" i="11"/>
  <c r="A196" i="11"/>
  <c r="A195" i="11"/>
  <c r="E194" i="11"/>
  <c r="E195" i="11" s="1"/>
  <c r="D194" i="11"/>
  <c r="C194" i="11"/>
  <c r="A194" i="11"/>
  <c r="A193" i="11"/>
  <c r="E192" i="11"/>
  <c r="A192" i="11"/>
  <c r="E191" i="11"/>
  <c r="D191" i="11"/>
  <c r="C191" i="11"/>
  <c r="A191" i="11"/>
  <c r="A190" i="11"/>
  <c r="A189" i="11"/>
  <c r="C188" i="11"/>
  <c r="A188" i="11"/>
  <c r="E187" i="11"/>
  <c r="A187" i="11"/>
  <c r="A186" i="11"/>
  <c r="E185" i="11"/>
  <c r="D185" i="11"/>
  <c r="A185" i="11"/>
  <c r="E184" i="11"/>
  <c r="D184" i="11"/>
  <c r="D186" i="11" s="1"/>
  <c r="C184" i="11"/>
  <c r="A184" i="11"/>
  <c r="D183" i="11"/>
  <c r="A183" i="11"/>
  <c r="E182" i="11"/>
  <c r="A182" i="11"/>
  <c r="E181" i="11"/>
  <c r="D181" i="11"/>
  <c r="C181" i="11"/>
  <c r="A181" i="11"/>
  <c r="A180" i="11"/>
  <c r="A179" i="11"/>
  <c r="E178" i="11"/>
  <c r="E179" i="11" s="1"/>
  <c r="D178" i="11"/>
  <c r="D180" i="11" s="1"/>
  <c r="C178" i="11"/>
  <c r="A178" i="11"/>
  <c r="A177" i="11"/>
  <c r="A176" i="11"/>
  <c r="E175" i="11"/>
  <c r="E176" i="11" s="1"/>
  <c r="D175" i="11"/>
  <c r="D177" i="11" s="1"/>
  <c r="C175" i="11"/>
  <c r="A175" i="11"/>
  <c r="A174" i="11"/>
  <c r="B171" i="11"/>
  <c r="A168" i="11"/>
  <c r="A167" i="11"/>
  <c r="A166" i="11"/>
  <c r="E165" i="11"/>
  <c r="A165" i="11"/>
  <c r="E164" i="11"/>
  <c r="A164" i="11"/>
  <c r="E163" i="11"/>
  <c r="A163" i="11"/>
  <c r="E162" i="11"/>
  <c r="A162" i="11"/>
  <c r="E161" i="11"/>
  <c r="A161" i="11"/>
  <c r="E160" i="11"/>
  <c r="A160" i="11"/>
  <c r="E159" i="11"/>
  <c r="A159" i="11"/>
  <c r="A158" i="11"/>
  <c r="A157" i="11"/>
  <c r="A156" i="11"/>
  <c r="E155" i="11"/>
  <c r="A155" i="11"/>
  <c r="E154" i="11"/>
  <c r="A154" i="11"/>
  <c r="E153" i="11"/>
  <c r="A153" i="11"/>
  <c r="E152" i="11"/>
  <c r="A152" i="11"/>
  <c r="E151" i="11"/>
  <c r="A151" i="11"/>
  <c r="E150" i="11"/>
  <c r="A150" i="11"/>
  <c r="E149" i="11"/>
  <c r="A149" i="11"/>
  <c r="E148" i="11"/>
  <c r="A148" i="11"/>
  <c r="E147" i="11"/>
  <c r="A147" i="11"/>
  <c r="E146" i="11"/>
  <c r="A146" i="11"/>
  <c r="E145" i="11"/>
  <c r="A145" i="11"/>
  <c r="E144" i="11"/>
  <c r="A144" i="11"/>
  <c r="E143" i="11"/>
  <c r="A143" i="11"/>
  <c r="E142" i="11"/>
  <c r="A142" i="11"/>
  <c r="E141" i="11"/>
  <c r="A141" i="11"/>
  <c r="E140" i="11"/>
  <c r="A140" i="11"/>
  <c r="E139" i="11"/>
  <c r="E156" i="11" s="1"/>
  <c r="A139" i="11"/>
  <c r="A138" i="11"/>
  <c r="E137" i="11"/>
  <c r="E136" i="11"/>
  <c r="A136" i="11"/>
  <c r="E135" i="11"/>
  <c r="A135" i="11"/>
  <c r="E134" i="11"/>
  <c r="A134" i="11"/>
  <c r="E133" i="11"/>
  <c r="A133" i="11"/>
  <c r="E132" i="11"/>
  <c r="A132" i="11"/>
  <c r="E131" i="11"/>
  <c r="A131" i="11"/>
  <c r="E130" i="11"/>
  <c r="A130" i="11"/>
  <c r="E129" i="11"/>
  <c r="A129" i="11"/>
  <c r="E128" i="11"/>
  <c r="A128" i="11"/>
  <c r="E127" i="11"/>
  <c r="A127" i="11"/>
  <c r="E126" i="11"/>
  <c r="A126" i="11"/>
  <c r="A125" i="11"/>
  <c r="E124" i="11"/>
  <c r="A124" i="11"/>
  <c r="E123" i="11"/>
  <c r="A123" i="11"/>
  <c r="E122" i="11"/>
  <c r="A122" i="11"/>
  <c r="AN121" i="11"/>
  <c r="AK121" i="11"/>
  <c r="AH121" i="11"/>
  <c r="AE121" i="11"/>
  <c r="AB121" i="11"/>
  <c r="Y121" i="11"/>
  <c r="V121" i="11"/>
  <c r="S121" i="11"/>
  <c r="P121" i="11"/>
  <c r="M121" i="11"/>
  <c r="J121" i="11"/>
  <c r="G121" i="11"/>
  <c r="E121" i="11"/>
  <c r="A121" i="11"/>
  <c r="AN120" i="11"/>
  <c r="AK120" i="11"/>
  <c r="AH120" i="11"/>
  <c r="AE120" i="11"/>
  <c r="AB120" i="11"/>
  <c r="Y120" i="11"/>
  <c r="V120" i="11"/>
  <c r="S120" i="11"/>
  <c r="P120" i="11"/>
  <c r="M120" i="11"/>
  <c r="J120" i="11"/>
  <c r="G120" i="11"/>
  <c r="E120" i="11"/>
  <c r="A120" i="11"/>
  <c r="AN119" i="11"/>
  <c r="AK119" i="11"/>
  <c r="AH119" i="11"/>
  <c r="AE119" i="11"/>
  <c r="AB119" i="11"/>
  <c r="Y119" i="11"/>
  <c r="V119" i="11"/>
  <c r="S119" i="11"/>
  <c r="P119" i="11"/>
  <c r="M119" i="11"/>
  <c r="J119" i="11"/>
  <c r="G119" i="11"/>
  <c r="E119" i="11"/>
  <c r="A119" i="11"/>
  <c r="AN118" i="11"/>
  <c r="AK118" i="11"/>
  <c r="AH118" i="11"/>
  <c r="AE118" i="11"/>
  <c r="AB118" i="11"/>
  <c r="Y118" i="11"/>
  <c r="V118" i="11"/>
  <c r="S118" i="11"/>
  <c r="P118" i="11"/>
  <c r="M118" i="11"/>
  <c r="J118" i="11"/>
  <c r="G118" i="11"/>
  <c r="E118" i="11"/>
  <c r="A118" i="11"/>
  <c r="AN117" i="11"/>
  <c r="AK117" i="11"/>
  <c r="AH117" i="11"/>
  <c r="AE117" i="11"/>
  <c r="AB117" i="11"/>
  <c r="Y117" i="11"/>
  <c r="V117" i="11"/>
  <c r="S117" i="11"/>
  <c r="P117" i="11"/>
  <c r="M117" i="11"/>
  <c r="J117" i="11"/>
  <c r="G117" i="11"/>
  <c r="E117" i="11"/>
  <c r="A117" i="11"/>
  <c r="AN116" i="11"/>
  <c r="AK116" i="11"/>
  <c r="AH116" i="11"/>
  <c r="AE116" i="11"/>
  <c r="AB116" i="11"/>
  <c r="AA116" i="11"/>
  <c r="Y116" i="11"/>
  <c r="X116" i="11"/>
  <c r="V116" i="11"/>
  <c r="U116" i="11"/>
  <c r="S116" i="11"/>
  <c r="R116" i="11"/>
  <c r="P116" i="11"/>
  <c r="O116" i="11"/>
  <c r="M116" i="11"/>
  <c r="L116" i="11"/>
  <c r="J116" i="11"/>
  <c r="I116" i="11"/>
  <c r="G116" i="11"/>
  <c r="F116" i="11"/>
  <c r="E116" i="11"/>
  <c r="A116" i="11"/>
  <c r="AN115" i="11"/>
  <c r="AK115" i="11"/>
  <c r="AH115" i="11"/>
  <c r="AE115" i="11"/>
  <c r="AB115" i="11"/>
  <c r="AA115" i="11"/>
  <c r="Y115" i="11"/>
  <c r="X115" i="11"/>
  <c r="V115" i="11"/>
  <c r="U115" i="11"/>
  <c r="S115" i="11"/>
  <c r="R115" i="11"/>
  <c r="P115" i="11"/>
  <c r="O115" i="11"/>
  <c r="M115" i="11"/>
  <c r="L115" i="11"/>
  <c r="J115" i="11"/>
  <c r="I115" i="11"/>
  <c r="G115" i="11"/>
  <c r="F115" i="11"/>
  <c r="E115" i="11"/>
  <c r="E125" i="11" s="1"/>
  <c r="A115" i="11"/>
  <c r="A114" i="11"/>
  <c r="A113" i="11"/>
  <c r="A112" i="11"/>
  <c r="AO111" i="11"/>
  <c r="AL111" i="11"/>
  <c r="AI111" i="11"/>
  <c r="AF111" i="11"/>
  <c r="AC111" i="11"/>
  <c r="Z111" i="11"/>
  <c r="W111" i="11"/>
  <c r="T111" i="11"/>
  <c r="Q111" i="11"/>
  <c r="N111" i="11"/>
  <c r="K111" i="11"/>
  <c r="H111" i="11"/>
  <c r="A111" i="11"/>
  <c r="A110" i="11"/>
  <c r="A109" i="11"/>
  <c r="A108" i="11"/>
  <c r="E107" i="11"/>
  <c r="A107" i="11"/>
  <c r="E106" i="11"/>
  <c r="A106" i="11"/>
  <c r="E105" i="11"/>
  <c r="E108" i="11" s="1"/>
  <c r="C116" i="11" s="1"/>
  <c r="A105" i="11"/>
  <c r="A104" i="11"/>
  <c r="E103" i="11"/>
  <c r="D103" i="11"/>
  <c r="C103" i="11"/>
  <c r="A103" i="11"/>
  <c r="A102" i="11"/>
  <c r="E101" i="11"/>
  <c r="A101" i="11"/>
  <c r="A100" i="11"/>
  <c r="A99" i="11"/>
  <c r="E98" i="11"/>
  <c r="D98" i="11"/>
  <c r="C98" i="11"/>
  <c r="A98" i="11"/>
  <c r="E97" i="11"/>
  <c r="D97" i="11"/>
  <c r="C97" i="11"/>
  <c r="A97" i="11"/>
  <c r="E96" i="11"/>
  <c r="E99" i="11" s="1"/>
  <c r="C96" i="11"/>
  <c r="D96" i="11" s="1"/>
  <c r="A96" i="11"/>
  <c r="E95" i="11"/>
  <c r="A95" i="11"/>
  <c r="B91" i="11"/>
  <c r="A87" i="11"/>
  <c r="A86" i="11"/>
  <c r="A85" i="11"/>
  <c r="E84" i="11"/>
  <c r="A84" i="11"/>
  <c r="E83" i="11"/>
  <c r="A83" i="11"/>
  <c r="E82" i="11"/>
  <c r="A82" i="11"/>
  <c r="E81" i="11"/>
  <c r="A81" i="11"/>
  <c r="E80" i="11"/>
  <c r="A80" i="11"/>
  <c r="E79" i="11"/>
  <c r="E85" i="11" s="1"/>
  <c r="A79" i="11"/>
  <c r="E78" i="11"/>
  <c r="A78" i="11"/>
  <c r="E77" i="11"/>
  <c r="A77" i="11"/>
  <c r="A76" i="11"/>
  <c r="A75" i="11"/>
  <c r="A74" i="11"/>
  <c r="E73" i="11"/>
  <c r="A73" i="11"/>
  <c r="E72" i="11"/>
  <c r="A72" i="11"/>
  <c r="E71" i="11"/>
  <c r="A71" i="11"/>
  <c r="E70" i="11"/>
  <c r="A70" i="11"/>
  <c r="E69" i="11"/>
  <c r="A69" i="11"/>
  <c r="E68" i="11"/>
  <c r="A68" i="11"/>
  <c r="E67" i="11"/>
  <c r="A67" i="11"/>
  <c r="E66" i="11"/>
  <c r="A66" i="11"/>
  <c r="E65" i="11"/>
  <c r="A65" i="11"/>
  <c r="E64" i="11"/>
  <c r="A64" i="11"/>
  <c r="E63" i="11"/>
  <c r="A63" i="11"/>
  <c r="E62" i="11"/>
  <c r="A62" i="11"/>
  <c r="E61" i="11"/>
  <c r="A61" i="11"/>
  <c r="E60" i="11"/>
  <c r="A60" i="11"/>
  <c r="E59" i="11"/>
  <c r="A59" i="11"/>
  <c r="E58" i="11"/>
  <c r="A58" i="11"/>
  <c r="E57" i="11"/>
  <c r="A57" i="11"/>
  <c r="A56" i="11"/>
  <c r="Q176" i="5" s="1" a="1"/>
  <c r="Q176" i="5" s="1"/>
  <c r="E55" i="11"/>
  <c r="A55" i="11"/>
  <c r="E54" i="11"/>
  <c r="E56" i="11" s="1"/>
  <c r="A54" i="11"/>
  <c r="E53" i="11"/>
  <c r="A53" i="11"/>
  <c r="E52" i="11"/>
  <c r="A52" i="11"/>
  <c r="E51" i="11"/>
  <c r="A51" i="11"/>
  <c r="E50" i="11"/>
  <c r="A50" i="11"/>
  <c r="E49" i="11"/>
  <c r="A49" i="11"/>
  <c r="E48" i="11"/>
  <c r="A48" i="11"/>
  <c r="E47" i="11"/>
  <c r="A47" i="11"/>
  <c r="E46" i="11"/>
  <c r="A46" i="11"/>
  <c r="E45" i="11"/>
  <c r="A45" i="11"/>
  <c r="E44" i="11"/>
  <c r="A44" i="11"/>
  <c r="A43" i="11"/>
  <c r="E42" i="11"/>
  <c r="D42" i="11" s="1"/>
  <c r="A42" i="11"/>
  <c r="E41" i="11"/>
  <c r="D41" i="11" s="1"/>
  <c r="A41" i="11"/>
  <c r="E40" i="11"/>
  <c r="D40" i="11" s="1"/>
  <c r="A40" i="11"/>
  <c r="E39" i="11"/>
  <c r="A39" i="11"/>
  <c r="E38" i="11"/>
  <c r="A38" i="11"/>
  <c r="E37" i="11"/>
  <c r="A37" i="11"/>
  <c r="E36" i="11"/>
  <c r="A36" i="11"/>
  <c r="E35" i="11"/>
  <c r="A35" i="11"/>
  <c r="AA34" i="11"/>
  <c r="X34" i="11"/>
  <c r="U34" i="11"/>
  <c r="R34" i="11"/>
  <c r="O34" i="11"/>
  <c r="L34" i="11"/>
  <c r="I34" i="11"/>
  <c r="F34" i="11"/>
  <c r="E34" i="11"/>
  <c r="A34" i="11"/>
  <c r="AA33" i="11"/>
  <c r="X33" i="11"/>
  <c r="U33" i="11"/>
  <c r="R33" i="11"/>
  <c r="O33" i="11"/>
  <c r="L33" i="11"/>
  <c r="I33" i="11"/>
  <c r="F33" i="11"/>
  <c r="E33" i="11"/>
  <c r="C33" i="11" s="1"/>
  <c r="A33" i="11"/>
  <c r="A32" i="11"/>
  <c r="A31" i="11"/>
  <c r="A30" i="11"/>
  <c r="AO29" i="11"/>
  <c r="AL29" i="11"/>
  <c r="AI29" i="11"/>
  <c r="AF29" i="11"/>
  <c r="AC29" i="11"/>
  <c r="Z29" i="11"/>
  <c r="W29" i="11"/>
  <c r="T29" i="11"/>
  <c r="Q29" i="11"/>
  <c r="N29" i="11"/>
  <c r="K29" i="11"/>
  <c r="H29" i="11"/>
  <c r="A29" i="11"/>
  <c r="A28" i="11"/>
  <c r="A27" i="11"/>
  <c r="A26" i="11"/>
  <c r="E25" i="11"/>
  <c r="A25" i="11"/>
  <c r="E24" i="11"/>
  <c r="A24" i="11"/>
  <c r="E23" i="11"/>
  <c r="E26" i="11" s="1"/>
  <c r="A23" i="11"/>
  <c r="A22" i="11"/>
  <c r="A21" i="11"/>
  <c r="E20" i="11"/>
  <c r="C20" i="11"/>
  <c r="D20" i="11" s="1"/>
  <c r="A20" i="11"/>
  <c r="A19" i="11"/>
  <c r="E18" i="11"/>
  <c r="D18" i="11"/>
  <c r="C18" i="11"/>
  <c r="A18" i="11"/>
  <c r="A17" i="11"/>
  <c r="A16" i="11"/>
  <c r="E15" i="11"/>
  <c r="D15" i="11"/>
  <c r="C15" i="11"/>
  <c r="A15" i="11"/>
  <c r="E14" i="11"/>
  <c r="C14" i="11"/>
  <c r="D14" i="11" s="1"/>
  <c r="A14" i="11"/>
  <c r="E13" i="11"/>
  <c r="C13" i="11"/>
  <c r="D13" i="11" s="1"/>
  <c r="A13" i="11"/>
  <c r="E12" i="11"/>
  <c r="D12" i="11"/>
  <c r="C12" i="11"/>
  <c r="A12" i="11"/>
  <c r="E11" i="11"/>
  <c r="C11" i="11"/>
  <c r="D11" i="11" s="1"/>
  <c r="A11" i="11"/>
  <c r="E10" i="11"/>
  <c r="C10" i="11"/>
  <c r="D10" i="11" s="1"/>
  <c r="A10" i="11"/>
  <c r="E9" i="11"/>
  <c r="E16" i="11" s="1"/>
  <c r="E29" i="11" s="1"/>
  <c r="C9" i="11"/>
  <c r="A9" i="11"/>
  <c r="E8" i="11"/>
  <c r="A8" i="11"/>
  <c r="AO2" i="11"/>
  <c r="AN2" i="11"/>
  <c r="AM2" i="11"/>
  <c r="AL2" i="11"/>
  <c r="AK2" i="11"/>
  <c r="AJ2" i="11"/>
  <c r="AI2" i="11"/>
  <c r="AH2" i="11"/>
  <c r="AG2" i="11"/>
  <c r="AF2" i="11"/>
  <c r="AE2" i="11"/>
  <c r="AD2" i="11"/>
  <c r="AC2" i="11"/>
  <c r="AB2" i="11"/>
  <c r="AA2" i="11"/>
  <c r="Z2" i="11"/>
  <c r="Y2" i="11"/>
  <c r="X2" i="11"/>
  <c r="W2" i="11"/>
  <c r="V2" i="11"/>
  <c r="U2" i="11"/>
  <c r="T2" i="11"/>
  <c r="S2" i="11"/>
  <c r="R2" i="11"/>
  <c r="Q2" i="11"/>
  <c r="P2" i="11"/>
  <c r="O2" i="11"/>
  <c r="N2" i="11"/>
  <c r="M2" i="11"/>
  <c r="L2" i="11"/>
  <c r="K2" i="11"/>
  <c r="J2" i="11"/>
  <c r="I2" i="11"/>
  <c r="H2" i="11"/>
  <c r="G2" i="11"/>
  <c r="F2" i="11"/>
  <c r="B1" i="11"/>
  <c r="A500" i="10"/>
  <c r="E499" i="10"/>
  <c r="A499" i="10"/>
  <c r="A498" i="10"/>
  <c r="E497" i="10"/>
  <c r="A497" i="10"/>
  <c r="E496" i="10"/>
  <c r="A496" i="10"/>
  <c r="E495" i="10"/>
  <c r="A495" i="10"/>
  <c r="E494" i="10"/>
  <c r="A494" i="10"/>
  <c r="B488" i="10"/>
  <c r="A486" i="10"/>
  <c r="A485" i="10"/>
  <c r="A484" i="10"/>
  <c r="A483" i="10"/>
  <c r="A482" i="10"/>
  <c r="A481" i="10"/>
  <c r="E480" i="10"/>
  <c r="A480" i="10"/>
  <c r="A479" i="10"/>
  <c r="A478" i="10"/>
  <c r="A477" i="10"/>
  <c r="A476" i="10"/>
  <c r="A474" i="10"/>
  <c r="A473" i="10"/>
  <c r="E472" i="10"/>
  <c r="A472" i="10"/>
  <c r="A471" i="10"/>
  <c r="A470" i="10"/>
  <c r="AO469" i="10"/>
  <c r="AL469" i="10"/>
  <c r="AI469" i="10"/>
  <c r="AF469" i="10"/>
  <c r="AC469" i="10"/>
  <c r="Z469" i="10"/>
  <c r="W469" i="10"/>
  <c r="T469" i="10"/>
  <c r="Q469" i="10"/>
  <c r="N469" i="10"/>
  <c r="K469" i="10"/>
  <c r="H469" i="10"/>
  <c r="E469" i="10"/>
  <c r="A469" i="10"/>
  <c r="E468" i="10"/>
  <c r="A468" i="10"/>
  <c r="E467" i="10"/>
  <c r="A467" i="10"/>
  <c r="E466" i="10"/>
  <c r="A466" i="10"/>
  <c r="E465" i="10"/>
  <c r="A465" i="10"/>
  <c r="E464" i="10"/>
  <c r="A464" i="10"/>
  <c r="E463" i="10"/>
  <c r="A463" i="10"/>
  <c r="E462" i="10"/>
  <c r="A462" i="10"/>
  <c r="E461" i="10"/>
  <c r="A461" i="10"/>
  <c r="E460" i="10"/>
  <c r="A460" i="10"/>
  <c r="E459" i="10"/>
  <c r="A459" i="10"/>
  <c r="E458" i="10"/>
  <c r="A458" i="10"/>
  <c r="E457" i="10"/>
  <c r="A457" i="10"/>
  <c r="E456" i="10"/>
  <c r="A456" i="10"/>
  <c r="A455" i="10"/>
  <c r="A454" i="10"/>
  <c r="A453" i="10"/>
  <c r="A452" i="10"/>
  <c r="A451" i="10"/>
  <c r="A450" i="10"/>
  <c r="A449" i="10"/>
  <c r="A448" i="10"/>
  <c r="A447" i="10"/>
  <c r="A446" i="10"/>
  <c r="A445" i="10"/>
  <c r="A444" i="10"/>
  <c r="AO443" i="10"/>
  <c r="AL443" i="10"/>
  <c r="AI443" i="10"/>
  <c r="AF443" i="10"/>
  <c r="AC443" i="10"/>
  <c r="Z443" i="10"/>
  <c r="W443" i="10"/>
  <c r="T443" i="10"/>
  <c r="Q443" i="10"/>
  <c r="N443" i="10"/>
  <c r="K443" i="10"/>
  <c r="E443" i="10" s="1"/>
  <c r="H443" i="10"/>
  <c r="A443" i="10"/>
  <c r="A442" i="10"/>
  <c r="A441" i="10"/>
  <c r="A440" i="10"/>
  <c r="A439" i="10"/>
  <c r="A438" i="10"/>
  <c r="A437" i="10"/>
  <c r="A436" i="10"/>
  <c r="A435" i="10"/>
  <c r="A434" i="10"/>
  <c r="A433" i="10"/>
  <c r="A432" i="10"/>
  <c r="K431" i="10"/>
  <c r="A431" i="10"/>
  <c r="A430" i="10"/>
  <c r="A429" i="10"/>
  <c r="A428" i="10"/>
  <c r="A427" i="10"/>
  <c r="A426" i="10"/>
  <c r="A425" i="10"/>
  <c r="A424" i="10"/>
  <c r="E423" i="10"/>
  <c r="A423" i="10"/>
  <c r="A422" i="10"/>
  <c r="A421" i="10"/>
  <c r="A420" i="10"/>
  <c r="A419" i="10"/>
  <c r="A418" i="10"/>
  <c r="AO417" i="10"/>
  <c r="AN417" i="10" s="1"/>
  <c r="A417" i="10"/>
  <c r="Q416" i="10"/>
  <c r="P416" i="10" s="1"/>
  <c r="A416" i="10"/>
  <c r="A415" i="10"/>
  <c r="N414" i="10"/>
  <c r="M414" i="10" s="1"/>
  <c r="A414" i="10"/>
  <c r="A413" i="10"/>
  <c r="K412" i="10"/>
  <c r="A412" i="10"/>
  <c r="A411" i="10"/>
  <c r="A410" i="10"/>
  <c r="A409" i="10"/>
  <c r="B405" i="10"/>
  <c r="AI402" i="10"/>
  <c r="A402" i="10"/>
  <c r="A401" i="10"/>
  <c r="Z400" i="10"/>
  <c r="H400" i="10"/>
  <c r="G400" i="10" s="1"/>
  <c r="A400" i="10"/>
  <c r="A399" i="10"/>
  <c r="AO398" i="10"/>
  <c r="AN398" i="10"/>
  <c r="AL398" i="10"/>
  <c r="AK398" i="10"/>
  <c r="AI398" i="10"/>
  <c r="AH398" i="10"/>
  <c r="AF398" i="10"/>
  <c r="AE398" i="10" s="1"/>
  <c r="AC398" i="10"/>
  <c r="AB398" i="10"/>
  <c r="Z398" i="10"/>
  <c r="Y398" i="10" s="1"/>
  <c r="W398" i="10"/>
  <c r="V398" i="10"/>
  <c r="T398" i="10"/>
  <c r="S398" i="10"/>
  <c r="Q398" i="10"/>
  <c r="P398" i="10"/>
  <c r="N398" i="10"/>
  <c r="M398" i="10"/>
  <c r="K398" i="10"/>
  <c r="J398" i="10"/>
  <c r="H398" i="10"/>
  <c r="G398" i="10" s="1"/>
  <c r="A398" i="10"/>
  <c r="E397" i="10"/>
  <c r="A397" i="10"/>
  <c r="E396" i="10"/>
  <c r="A396" i="10"/>
  <c r="E395" i="10"/>
  <c r="A395" i="10"/>
  <c r="E394" i="10"/>
  <c r="A394" i="10"/>
  <c r="E393" i="10"/>
  <c r="A393" i="10"/>
  <c r="E392" i="10"/>
  <c r="A392" i="10"/>
  <c r="E391" i="10"/>
  <c r="A391" i="10"/>
  <c r="E390" i="10"/>
  <c r="A390" i="10"/>
  <c r="E389" i="10"/>
  <c r="A389" i="10"/>
  <c r="E388" i="10"/>
  <c r="A388" i="10"/>
  <c r="E387" i="10"/>
  <c r="A387" i="10"/>
  <c r="E386" i="10"/>
  <c r="A386" i="10"/>
  <c r="E385" i="10"/>
  <c r="A385" i="10"/>
  <c r="E384" i="10"/>
  <c r="A384" i="10"/>
  <c r="E383" i="10"/>
  <c r="A383" i="10"/>
  <c r="E382" i="10"/>
  <c r="A382" i="10"/>
  <c r="E381" i="10"/>
  <c r="E398" i="10" s="1"/>
  <c r="D398" i="10" s="1"/>
  <c r="A381" i="10"/>
  <c r="AO380" i="10"/>
  <c r="AN380" i="10" s="1"/>
  <c r="AL380" i="10"/>
  <c r="AK380" i="10" s="1"/>
  <c r="AI380" i="10"/>
  <c r="AI400" i="10" s="1"/>
  <c r="AH400" i="10" s="1"/>
  <c r="AH380" i="10"/>
  <c r="AF380" i="10"/>
  <c r="AC380" i="10"/>
  <c r="AC400" i="10" s="1"/>
  <c r="AB400" i="10" s="1"/>
  <c r="AB380" i="10"/>
  <c r="Z380" i="10"/>
  <c r="Y380" i="10" s="1"/>
  <c r="W380" i="10"/>
  <c r="V380" i="10" s="1"/>
  <c r="T380" i="10"/>
  <c r="S380" i="10" s="1"/>
  <c r="Q380" i="10"/>
  <c r="Q400" i="10" s="1"/>
  <c r="P400" i="10" s="1"/>
  <c r="P380" i="10"/>
  <c r="N380" i="10"/>
  <c r="K380" i="10"/>
  <c r="K400" i="10" s="1"/>
  <c r="J400" i="10" s="1"/>
  <c r="J380" i="10"/>
  <c r="H380" i="10"/>
  <c r="G380" i="10" s="1"/>
  <c r="A380" i="10"/>
  <c r="E379" i="10"/>
  <c r="A379" i="10"/>
  <c r="E378" i="10"/>
  <c r="A378" i="10"/>
  <c r="E377" i="10"/>
  <c r="A377" i="10"/>
  <c r="E376" i="10"/>
  <c r="A376" i="10"/>
  <c r="E375" i="10"/>
  <c r="A375" i="10"/>
  <c r="E374" i="10"/>
  <c r="A374" i="10"/>
  <c r="E373" i="10"/>
  <c r="A373" i="10"/>
  <c r="E372" i="10"/>
  <c r="A372" i="10"/>
  <c r="E371" i="10"/>
  <c r="A371" i="10"/>
  <c r="E370" i="10"/>
  <c r="E380" i="10" s="1"/>
  <c r="A370" i="10"/>
  <c r="E369" i="10"/>
  <c r="A369" i="10"/>
  <c r="E368" i="10"/>
  <c r="A368" i="10"/>
  <c r="A367" i="10"/>
  <c r="A366" i="10"/>
  <c r="AO365" i="10"/>
  <c r="AN365" i="10"/>
  <c r="AM365" i="10"/>
  <c r="AL365" i="10"/>
  <c r="AK365" i="10"/>
  <c r="AJ365" i="10"/>
  <c r="AI365" i="10"/>
  <c r="AH365" i="10"/>
  <c r="AG365" i="10"/>
  <c r="AF365" i="10"/>
  <c r="AD365" i="10"/>
  <c r="AE365" i="10" s="1"/>
  <c r="AC365" i="10"/>
  <c r="AB365" i="10"/>
  <c r="AA365" i="10"/>
  <c r="Z365" i="10"/>
  <c r="Y365" i="10"/>
  <c r="X365" i="10"/>
  <c r="W365" i="10"/>
  <c r="V365" i="10"/>
  <c r="U365" i="10"/>
  <c r="T365" i="10"/>
  <c r="R365" i="10"/>
  <c r="Q365" i="10"/>
  <c r="Q402" i="10" s="1"/>
  <c r="P365" i="10"/>
  <c r="O365" i="10"/>
  <c r="N365" i="10"/>
  <c r="M365" i="10"/>
  <c r="L365" i="10"/>
  <c r="K365" i="10"/>
  <c r="J365" i="10"/>
  <c r="I365" i="10"/>
  <c r="H365" i="10"/>
  <c r="F365" i="10"/>
  <c r="H409" i="10" s="1"/>
  <c r="E365" i="10"/>
  <c r="A365" i="10"/>
  <c r="A364" i="10"/>
  <c r="AN363" i="10"/>
  <c r="AK363" i="10"/>
  <c r="AH363" i="10"/>
  <c r="AE363" i="10"/>
  <c r="AB363" i="10"/>
  <c r="Y363" i="10"/>
  <c r="V363" i="10"/>
  <c r="S363" i="10"/>
  <c r="P363" i="10"/>
  <c r="M363" i="10"/>
  <c r="J363" i="10"/>
  <c r="G363" i="10"/>
  <c r="E363" i="10"/>
  <c r="C363" i="10"/>
  <c r="D363" i="10" s="1"/>
  <c r="A363" i="10"/>
  <c r="B359" i="10"/>
  <c r="Z415" i="10" s="1"/>
  <c r="H356" i="10"/>
  <c r="A356" i="10"/>
  <c r="A355" i="10"/>
  <c r="AO354" i="10"/>
  <c r="AN354" i="10" s="1"/>
  <c r="Z354" i="10"/>
  <c r="W354" i="10"/>
  <c r="V354" i="10" s="1"/>
  <c r="K354" i="10"/>
  <c r="H354" i="10"/>
  <c r="G354" i="10"/>
  <c r="A354" i="10"/>
  <c r="A353" i="10"/>
  <c r="AO352" i="10"/>
  <c r="AN352" i="10" s="1"/>
  <c r="AL352" i="10"/>
  <c r="AL354" i="10" s="1"/>
  <c r="AI352" i="10"/>
  <c r="AF352" i="10"/>
  <c r="AF354" i="10" s="1"/>
  <c r="AE352" i="10"/>
  <c r="AC352" i="10"/>
  <c r="Z352" i="10"/>
  <c r="W352" i="10"/>
  <c r="V352" i="10" s="1"/>
  <c r="T352" i="10"/>
  <c r="T354" i="10" s="1"/>
  <c r="Q352" i="10"/>
  <c r="P352" i="10" s="1"/>
  <c r="N352" i="10"/>
  <c r="N354" i="10" s="1"/>
  <c r="K352" i="10"/>
  <c r="H352" i="10"/>
  <c r="A352" i="10"/>
  <c r="E351" i="10"/>
  <c r="A351" i="10"/>
  <c r="E350" i="10"/>
  <c r="A350" i="10"/>
  <c r="E349" i="10"/>
  <c r="A349" i="10"/>
  <c r="E348" i="10"/>
  <c r="A348" i="10"/>
  <c r="E347" i="10"/>
  <c r="A347" i="10"/>
  <c r="E346" i="10"/>
  <c r="A346" i="10"/>
  <c r="E345" i="10"/>
  <c r="A345" i="10"/>
  <c r="E344" i="10"/>
  <c r="A344" i="10"/>
  <c r="E343" i="10"/>
  <c r="A343" i="10"/>
  <c r="E342" i="10"/>
  <c r="A342" i="10"/>
  <c r="E341" i="10"/>
  <c r="A341" i="10"/>
  <c r="E340" i="10"/>
  <c r="A340" i="10"/>
  <c r="E339" i="10"/>
  <c r="A339" i="10"/>
  <c r="E338" i="10"/>
  <c r="A338" i="10"/>
  <c r="E337" i="10"/>
  <c r="A337" i="10"/>
  <c r="E336" i="10"/>
  <c r="A336" i="10"/>
  <c r="E335" i="10"/>
  <c r="A335" i="10"/>
  <c r="E334" i="10"/>
  <c r="A334" i="10"/>
  <c r="AO333" i="10"/>
  <c r="AN333" i="10"/>
  <c r="AL333" i="10"/>
  <c r="AI333" i="10"/>
  <c r="AI354" i="10" s="1"/>
  <c r="AF333" i="10"/>
  <c r="AC333" i="10"/>
  <c r="AC354" i="10" s="1"/>
  <c r="AB354" i="10" s="1"/>
  <c r="Z333" i="10"/>
  <c r="W333" i="10"/>
  <c r="V333" i="10"/>
  <c r="T333" i="10"/>
  <c r="Q333" i="10"/>
  <c r="N333" i="10"/>
  <c r="K333" i="10"/>
  <c r="H333" i="10"/>
  <c r="A333" i="10"/>
  <c r="E332" i="10"/>
  <c r="A332" i="10"/>
  <c r="E331" i="10"/>
  <c r="A331" i="10"/>
  <c r="E330" i="10"/>
  <c r="A330" i="10"/>
  <c r="E329" i="10"/>
  <c r="A329" i="10"/>
  <c r="E328" i="10"/>
  <c r="A328" i="10"/>
  <c r="E327" i="10"/>
  <c r="A327" i="10"/>
  <c r="E326" i="10"/>
  <c r="A326" i="10"/>
  <c r="E325" i="10"/>
  <c r="A325" i="10"/>
  <c r="E324" i="10"/>
  <c r="A324" i="10"/>
  <c r="E323" i="10"/>
  <c r="A323" i="10"/>
  <c r="E322" i="10"/>
  <c r="A322" i="10"/>
  <c r="E321" i="10"/>
  <c r="E333" i="10" s="1"/>
  <c r="A321" i="10"/>
  <c r="A320" i="10"/>
  <c r="A319" i="10"/>
  <c r="A318" i="10"/>
  <c r="AJ317" i="10"/>
  <c r="AD317" i="10"/>
  <c r="AE317" i="10" s="1"/>
  <c r="X317" i="10"/>
  <c r="O317" i="10"/>
  <c r="L317" i="10"/>
  <c r="F317" i="10"/>
  <c r="G317" i="10" s="1"/>
  <c r="A317" i="10"/>
  <c r="A316" i="10"/>
  <c r="AN315" i="10"/>
  <c r="AK315" i="10"/>
  <c r="AH315" i="10"/>
  <c r="AE315" i="10"/>
  <c r="AB315" i="10"/>
  <c r="Y315" i="10"/>
  <c r="V315" i="10"/>
  <c r="S315" i="10"/>
  <c r="P315" i="10"/>
  <c r="M315" i="10"/>
  <c r="J315" i="10"/>
  <c r="G315" i="10"/>
  <c r="E315" i="10"/>
  <c r="C315" i="10"/>
  <c r="D315" i="10" s="1"/>
  <c r="A315" i="10"/>
  <c r="A314" i="10"/>
  <c r="A313" i="10"/>
  <c r="AO312" i="10"/>
  <c r="AO317" i="10" s="1"/>
  <c r="AL312" i="10"/>
  <c r="AJ312" i="10"/>
  <c r="AG312" i="10"/>
  <c r="AD312" i="10"/>
  <c r="AC312" i="10"/>
  <c r="AC317" i="10" s="1"/>
  <c r="Z312" i="10"/>
  <c r="X312" i="10"/>
  <c r="U312" i="10"/>
  <c r="R312" i="10"/>
  <c r="Q312" i="10"/>
  <c r="Q317" i="10" s="1"/>
  <c r="N312" i="10"/>
  <c r="L312" i="10"/>
  <c r="I312" i="10"/>
  <c r="F312" i="10"/>
  <c r="A312" i="10"/>
  <c r="AN311" i="10"/>
  <c r="AK311" i="10"/>
  <c r="AH311" i="10"/>
  <c r="AE311" i="10"/>
  <c r="AB311" i="10"/>
  <c r="Y311" i="10"/>
  <c r="V311" i="10"/>
  <c r="S311" i="10"/>
  <c r="P311" i="10"/>
  <c r="M311" i="10"/>
  <c r="J311" i="10"/>
  <c r="G311" i="10"/>
  <c r="E311" i="10"/>
  <c r="C311" i="10"/>
  <c r="D311" i="10" s="1"/>
  <c r="A311" i="10"/>
  <c r="AN310" i="10"/>
  <c r="AK310" i="10"/>
  <c r="AH310" i="10"/>
  <c r="AE310" i="10"/>
  <c r="AB310" i="10"/>
  <c r="Y310" i="10"/>
  <c r="V310" i="10"/>
  <c r="S310" i="10"/>
  <c r="P310" i="10"/>
  <c r="M310" i="10"/>
  <c r="J310" i="10"/>
  <c r="G310" i="10"/>
  <c r="E310" i="10"/>
  <c r="C310" i="10"/>
  <c r="A310" i="10"/>
  <c r="A309" i="10"/>
  <c r="A308" i="10"/>
  <c r="AO307" i="10"/>
  <c r="AN307" i="10"/>
  <c r="AM307" i="10"/>
  <c r="AM312" i="10" s="1"/>
  <c r="AL307" i="10"/>
  <c r="AK307" i="10"/>
  <c r="AJ307" i="10"/>
  <c r="AI307" i="10"/>
  <c r="AI312" i="10" s="1"/>
  <c r="AI317" i="10" s="1"/>
  <c r="AI356" i="10" s="1"/>
  <c r="AG307" i="10"/>
  <c r="AF307" i="10"/>
  <c r="AF312" i="10" s="1"/>
  <c r="AF317" i="10" s="1"/>
  <c r="AE333" i="10" s="1"/>
  <c r="AD307" i="10"/>
  <c r="AC307" i="10"/>
  <c r="AB307" i="10"/>
  <c r="AA307" i="10"/>
  <c r="AA312" i="10" s="1"/>
  <c r="AA317" i="10" s="1"/>
  <c r="Z307" i="10"/>
  <c r="Y307" i="10"/>
  <c r="X307" i="10"/>
  <c r="W307" i="10"/>
  <c r="W312" i="10" s="1"/>
  <c r="W317" i="10" s="1"/>
  <c r="U307" i="10"/>
  <c r="V307" i="10" s="1"/>
  <c r="T307" i="10"/>
  <c r="R307" i="10"/>
  <c r="Q307" i="10"/>
  <c r="P307" i="10"/>
  <c r="O307" i="10"/>
  <c r="O312" i="10" s="1"/>
  <c r="P312" i="10" s="1"/>
  <c r="N307" i="10"/>
  <c r="M307" i="10"/>
  <c r="L307" i="10"/>
  <c r="K307" i="10"/>
  <c r="K312" i="10" s="1"/>
  <c r="K317" i="10" s="1"/>
  <c r="K356" i="10" s="1"/>
  <c r="I307" i="10"/>
  <c r="H307" i="10"/>
  <c r="H312" i="10" s="1"/>
  <c r="H317" i="10" s="1"/>
  <c r="G307" i="10"/>
  <c r="F307" i="10"/>
  <c r="A307" i="10"/>
  <c r="AN306" i="10"/>
  <c r="AK306" i="10"/>
  <c r="AH306" i="10"/>
  <c r="AE306" i="10"/>
  <c r="AB306" i="10"/>
  <c r="Y306" i="10"/>
  <c r="V306" i="10"/>
  <c r="S306" i="10"/>
  <c r="P306" i="10"/>
  <c r="M306" i="10"/>
  <c r="J306" i="10"/>
  <c r="G306" i="10"/>
  <c r="E306" i="10"/>
  <c r="C306" i="10"/>
  <c r="D306" i="10" s="1"/>
  <c r="A306" i="10"/>
  <c r="AN305" i="10"/>
  <c r="AK305" i="10"/>
  <c r="AH305" i="10"/>
  <c r="AE305" i="10"/>
  <c r="AB305" i="10"/>
  <c r="Y305" i="10"/>
  <c r="V305" i="10"/>
  <c r="S305" i="10"/>
  <c r="P305" i="10"/>
  <c r="M305" i="10"/>
  <c r="J305" i="10"/>
  <c r="G305" i="10"/>
  <c r="E305" i="10"/>
  <c r="C305" i="10"/>
  <c r="D305" i="10" s="1"/>
  <c r="A305" i="10"/>
  <c r="AN304" i="10"/>
  <c r="AK304" i="10"/>
  <c r="AH304" i="10"/>
  <c r="AE304" i="10"/>
  <c r="AB304" i="10"/>
  <c r="Y304" i="10"/>
  <c r="V304" i="10"/>
  <c r="S304" i="10"/>
  <c r="P304" i="10"/>
  <c r="M304" i="10"/>
  <c r="J304" i="10"/>
  <c r="G304" i="10"/>
  <c r="E304" i="10"/>
  <c r="D304" i="10"/>
  <c r="C304" i="10"/>
  <c r="A304" i="10"/>
  <c r="AN303" i="10"/>
  <c r="AK303" i="10"/>
  <c r="AH303" i="10"/>
  <c r="AE303" i="10"/>
  <c r="AB303" i="10"/>
  <c r="Y303" i="10"/>
  <c r="V303" i="10"/>
  <c r="S303" i="10"/>
  <c r="P303" i="10"/>
  <c r="M303" i="10"/>
  <c r="J303" i="10"/>
  <c r="G303" i="10"/>
  <c r="E303" i="10"/>
  <c r="C303" i="10"/>
  <c r="D303" i="10" s="1"/>
  <c r="A303" i="10"/>
  <c r="AN302" i="10"/>
  <c r="AK302" i="10"/>
  <c r="AH302" i="10"/>
  <c r="AE302" i="10"/>
  <c r="AB302" i="10"/>
  <c r="Y302" i="10"/>
  <c r="V302" i="10"/>
  <c r="S302" i="10"/>
  <c r="P302" i="10"/>
  <c r="M302" i="10"/>
  <c r="J302" i="10"/>
  <c r="G302" i="10"/>
  <c r="E302" i="10"/>
  <c r="D302" i="10"/>
  <c r="C302" i="10"/>
  <c r="A302" i="10"/>
  <c r="AN301" i="10"/>
  <c r="AK301" i="10"/>
  <c r="AH301" i="10"/>
  <c r="AE301" i="10"/>
  <c r="AB301" i="10"/>
  <c r="Y301" i="10"/>
  <c r="V301" i="10"/>
  <c r="S301" i="10"/>
  <c r="P301" i="10"/>
  <c r="M301" i="10"/>
  <c r="J301" i="10"/>
  <c r="G301" i="10"/>
  <c r="E301" i="10"/>
  <c r="D301" i="10"/>
  <c r="C301" i="10"/>
  <c r="A301" i="10"/>
  <c r="AN300" i="10"/>
  <c r="AK300" i="10"/>
  <c r="AH300" i="10"/>
  <c r="AE300" i="10"/>
  <c r="AB300" i="10"/>
  <c r="Y300" i="10"/>
  <c r="V300" i="10"/>
  <c r="S300" i="10"/>
  <c r="P300" i="10"/>
  <c r="M300" i="10"/>
  <c r="J300" i="10"/>
  <c r="G300" i="10"/>
  <c r="E300" i="10"/>
  <c r="C300" i="10"/>
  <c r="D300" i="10" s="1"/>
  <c r="A300" i="10"/>
  <c r="AN299" i="10"/>
  <c r="AK299" i="10"/>
  <c r="AH299" i="10"/>
  <c r="AE299" i="10"/>
  <c r="AB299" i="10"/>
  <c r="Y299" i="10"/>
  <c r="V299" i="10"/>
  <c r="S299" i="10"/>
  <c r="P299" i="10"/>
  <c r="M299" i="10"/>
  <c r="J299" i="10"/>
  <c r="G299" i="10"/>
  <c r="E299" i="10"/>
  <c r="C299" i="10"/>
  <c r="D299" i="10" s="1"/>
  <c r="A299" i="10"/>
  <c r="AN298" i="10"/>
  <c r="AK298" i="10"/>
  <c r="AH298" i="10"/>
  <c r="AE298" i="10"/>
  <c r="AB298" i="10"/>
  <c r="Y298" i="10"/>
  <c r="V298" i="10"/>
  <c r="S298" i="10"/>
  <c r="P298" i="10"/>
  <c r="M298" i="10"/>
  <c r="J298" i="10"/>
  <c r="G298" i="10"/>
  <c r="E298" i="10"/>
  <c r="D298" i="10"/>
  <c r="C298" i="10"/>
  <c r="C307" i="10" s="1"/>
  <c r="A298" i="10"/>
  <c r="A297" i="10"/>
  <c r="B294" i="10"/>
  <c r="A292" i="10"/>
  <c r="A291" i="10"/>
  <c r="AO290" i="10"/>
  <c r="AO292" i="10" s="1"/>
  <c r="A290" i="10"/>
  <c r="A289" i="10"/>
  <c r="AO288" i="10"/>
  <c r="AN288" i="10" s="1"/>
  <c r="AL288" i="10"/>
  <c r="AK288" i="10"/>
  <c r="AI288" i="10"/>
  <c r="AH288" i="10"/>
  <c r="AF288" i="10"/>
  <c r="AE288" i="10"/>
  <c r="AC288" i="10"/>
  <c r="AB288" i="10"/>
  <c r="Z288" i="10"/>
  <c r="Y288" i="10"/>
  <c r="W288" i="10"/>
  <c r="V288" i="10" s="1"/>
  <c r="T288" i="10"/>
  <c r="S288" i="10"/>
  <c r="Q288" i="10"/>
  <c r="P288" i="10"/>
  <c r="N288" i="10"/>
  <c r="M288" i="10"/>
  <c r="K288" i="10"/>
  <c r="J288" i="10" s="1"/>
  <c r="H288" i="10"/>
  <c r="G288" i="10"/>
  <c r="E288" i="10"/>
  <c r="D288" i="10" s="1"/>
  <c r="A288" i="10"/>
  <c r="E287" i="10"/>
  <c r="A287" i="10"/>
  <c r="E286" i="10"/>
  <c r="A286" i="10"/>
  <c r="E285" i="10"/>
  <c r="A285" i="10"/>
  <c r="E284" i="10"/>
  <c r="A284" i="10"/>
  <c r="E283" i="10"/>
  <c r="A283" i="10"/>
  <c r="E282" i="10"/>
  <c r="A282" i="10"/>
  <c r="E281" i="10"/>
  <c r="A281" i="10"/>
  <c r="E280" i="10"/>
  <c r="A280" i="10"/>
  <c r="E279" i="10"/>
  <c r="A279" i="10"/>
  <c r="E278" i="10"/>
  <c r="A278" i="10"/>
  <c r="E277" i="10"/>
  <c r="A277" i="10"/>
  <c r="E276" i="10"/>
  <c r="A276" i="10"/>
  <c r="E275" i="10"/>
  <c r="A275" i="10"/>
  <c r="E274" i="10"/>
  <c r="A274" i="10"/>
  <c r="E273" i="10"/>
  <c r="A273" i="10"/>
  <c r="E272" i="10"/>
  <c r="A272" i="10"/>
  <c r="E271" i="10"/>
  <c r="A271" i="10"/>
  <c r="E270" i="10"/>
  <c r="A270" i="10"/>
  <c r="AO269" i="10"/>
  <c r="AN269" i="10" s="1"/>
  <c r="AL269" i="10"/>
  <c r="AI269" i="10"/>
  <c r="AF269" i="10"/>
  <c r="AC269" i="10"/>
  <c r="AC290" i="10" s="1"/>
  <c r="AB290" i="10" s="1"/>
  <c r="AB269" i="10"/>
  <c r="Z269" i="10"/>
  <c r="Y269" i="10" s="1"/>
  <c r="W269" i="10"/>
  <c r="V269" i="10" s="1"/>
  <c r="T269" i="10"/>
  <c r="Q269" i="10"/>
  <c r="Q290" i="10" s="1"/>
  <c r="P269" i="10"/>
  <c r="N269" i="10"/>
  <c r="K269" i="10"/>
  <c r="J269" i="10"/>
  <c r="H269" i="10"/>
  <c r="G269" i="10" s="1"/>
  <c r="E269" i="10"/>
  <c r="D269" i="10" s="1"/>
  <c r="A269" i="10"/>
  <c r="E268" i="10"/>
  <c r="A268" i="10"/>
  <c r="E267" i="10"/>
  <c r="A267" i="10"/>
  <c r="E266" i="10"/>
  <c r="A266" i="10"/>
  <c r="E265" i="10"/>
  <c r="A265" i="10"/>
  <c r="E264" i="10"/>
  <c r="A264" i="10"/>
  <c r="E263" i="10"/>
  <c r="A263" i="10"/>
  <c r="E262" i="10"/>
  <c r="A262" i="10"/>
  <c r="E261" i="10"/>
  <c r="A261" i="10"/>
  <c r="E260" i="10"/>
  <c r="A260" i="10"/>
  <c r="E259" i="10"/>
  <c r="A259" i="10"/>
  <c r="E258" i="10"/>
  <c r="A258" i="10"/>
  <c r="E257" i="10"/>
  <c r="A257" i="10"/>
  <c r="A256" i="10"/>
  <c r="A255" i="10"/>
  <c r="AO254" i="10"/>
  <c r="AF254" i="10"/>
  <c r="AC254" i="10"/>
  <c r="N254" i="10"/>
  <c r="A254" i="10"/>
  <c r="AO253" i="10"/>
  <c r="AN253" i="10"/>
  <c r="AL253" i="10"/>
  <c r="AL254" i="10" s="1"/>
  <c r="AK253" i="10"/>
  <c r="AI253" i="10"/>
  <c r="AH253" i="10"/>
  <c r="AI254" i="10" s="1"/>
  <c r="AF253" i="10"/>
  <c r="AE253" i="10"/>
  <c r="AC253" i="10"/>
  <c r="AB253" i="10"/>
  <c r="Z253" i="10"/>
  <c r="Z254" i="10" s="1"/>
  <c r="Y253" i="10"/>
  <c r="W253" i="10"/>
  <c r="V253" i="10"/>
  <c r="T253" i="10"/>
  <c r="T254" i="10" s="1"/>
  <c r="S253" i="10"/>
  <c r="Q253" i="10"/>
  <c r="Q254" i="10" s="1"/>
  <c r="P253" i="10"/>
  <c r="N253" i="10"/>
  <c r="M253" i="10"/>
  <c r="K253" i="10"/>
  <c r="K254" i="10" s="1"/>
  <c r="J253" i="10"/>
  <c r="H253" i="10"/>
  <c r="G253" i="10"/>
  <c r="A253" i="10"/>
  <c r="A252" i="10"/>
  <c r="AO251" i="10"/>
  <c r="AL251" i="10"/>
  <c r="AI251" i="10"/>
  <c r="AF251" i="10"/>
  <c r="AC251" i="10"/>
  <c r="Z251" i="10"/>
  <c r="W251" i="10"/>
  <c r="T251" i="10"/>
  <c r="Q251" i="10"/>
  <c r="N251" i="10"/>
  <c r="K251" i="10"/>
  <c r="H251" i="10"/>
  <c r="A251" i="10"/>
  <c r="E250" i="10"/>
  <c r="D250" i="10"/>
  <c r="E251" i="10" s="1"/>
  <c r="C250" i="10"/>
  <c r="A250" i="10"/>
  <c r="A249" i="10"/>
  <c r="AO248" i="10"/>
  <c r="AL248" i="10"/>
  <c r="AI248" i="10"/>
  <c r="AF248" i="10"/>
  <c r="AC248" i="10"/>
  <c r="Z248" i="10"/>
  <c r="W248" i="10"/>
  <c r="T248" i="10"/>
  <c r="Q248" i="10"/>
  <c r="N248" i="10"/>
  <c r="K248" i="10"/>
  <c r="H248" i="10"/>
  <c r="A248" i="10"/>
  <c r="E247" i="10"/>
  <c r="E253" i="10" s="1"/>
  <c r="D247" i="10"/>
  <c r="D253" i="10" s="1"/>
  <c r="E254" i="10" s="1"/>
  <c r="C247" i="10"/>
  <c r="A247" i="10"/>
  <c r="A246" i="10"/>
  <c r="AO245" i="10"/>
  <c r="AL245" i="10"/>
  <c r="AI245" i="10"/>
  <c r="AF245" i="10"/>
  <c r="AC245" i="10"/>
  <c r="Z245" i="10"/>
  <c r="W245" i="10"/>
  <c r="T245" i="10"/>
  <c r="Q245" i="10"/>
  <c r="N245" i="10"/>
  <c r="K245" i="10"/>
  <c r="H245" i="10"/>
  <c r="A245" i="10"/>
  <c r="E244" i="10"/>
  <c r="E245" i="10" s="1"/>
  <c r="D244" i="10"/>
  <c r="C244" i="10"/>
  <c r="A244" i="10"/>
  <c r="A243" i="10"/>
  <c r="A242" i="10"/>
  <c r="B239" i="10"/>
  <c r="A236" i="10"/>
  <c r="A235" i="10"/>
  <c r="AC234" i="10"/>
  <c r="AB234" i="10"/>
  <c r="K234" i="10"/>
  <c r="A234" i="10"/>
  <c r="A233" i="10"/>
  <c r="AO232" i="10"/>
  <c r="AN232" i="10" s="1"/>
  <c r="AL232" i="10"/>
  <c r="AI232" i="10"/>
  <c r="AH232" i="10" s="1"/>
  <c r="AF232" i="10"/>
  <c r="AC232" i="10"/>
  <c r="Z232" i="10"/>
  <c r="Y232" i="10"/>
  <c r="W232" i="10"/>
  <c r="V232" i="10" s="1"/>
  <c r="T232" i="10"/>
  <c r="Q232" i="10"/>
  <c r="N232" i="10"/>
  <c r="K232" i="10"/>
  <c r="H232" i="10"/>
  <c r="A232" i="10"/>
  <c r="E231" i="10"/>
  <c r="A231" i="10"/>
  <c r="E230" i="10"/>
  <c r="A230" i="10"/>
  <c r="E229" i="10"/>
  <c r="A229" i="10"/>
  <c r="E228" i="10"/>
  <c r="A228" i="10"/>
  <c r="E227" i="10"/>
  <c r="A227" i="10"/>
  <c r="E226" i="10"/>
  <c r="A226" i="10"/>
  <c r="E225" i="10"/>
  <c r="A225" i="10"/>
  <c r="E224" i="10"/>
  <c r="A224" i="10"/>
  <c r="E223" i="10"/>
  <c r="A223" i="10"/>
  <c r="E222" i="10"/>
  <c r="A222" i="10"/>
  <c r="E221" i="10"/>
  <c r="A221" i="10"/>
  <c r="E220" i="10"/>
  <c r="A220" i="10"/>
  <c r="E219" i="10"/>
  <c r="A219" i="10"/>
  <c r="E218" i="10"/>
  <c r="A218" i="10"/>
  <c r="E217" i="10"/>
  <c r="A217" i="10"/>
  <c r="E216" i="10"/>
  <c r="A216" i="10"/>
  <c r="E215" i="10"/>
  <c r="E232" i="10" s="1"/>
  <c r="A215" i="10"/>
  <c r="E214" i="10"/>
  <c r="A214" i="10"/>
  <c r="AO213" i="10"/>
  <c r="AN213" i="10"/>
  <c r="AL213" i="10"/>
  <c r="AI213" i="10"/>
  <c r="AF213" i="10"/>
  <c r="AC213" i="10"/>
  <c r="AB213" i="10" s="1"/>
  <c r="Z213" i="10"/>
  <c r="Z234" i="10" s="1"/>
  <c r="Y234" i="10" s="1"/>
  <c r="Y213" i="10"/>
  <c r="W213" i="10"/>
  <c r="W234" i="10" s="1"/>
  <c r="V234" i="10" s="1"/>
  <c r="T213" i="10"/>
  <c r="Q213" i="10"/>
  <c r="N213" i="10"/>
  <c r="K213" i="10"/>
  <c r="J213" i="10"/>
  <c r="H213" i="10"/>
  <c r="H234" i="10" s="1"/>
  <c r="A213" i="10"/>
  <c r="E212" i="10"/>
  <c r="A212" i="10"/>
  <c r="E211" i="10"/>
  <c r="A211" i="10"/>
  <c r="E210" i="10"/>
  <c r="A210" i="10"/>
  <c r="E209" i="10"/>
  <c r="A209" i="10"/>
  <c r="E208" i="10"/>
  <c r="A208" i="10"/>
  <c r="E207" i="10"/>
  <c r="A207" i="10"/>
  <c r="E206" i="10"/>
  <c r="A206" i="10"/>
  <c r="E205" i="10"/>
  <c r="A205" i="10"/>
  <c r="E204" i="10"/>
  <c r="A204" i="10"/>
  <c r="E203" i="10"/>
  <c r="A203" i="10"/>
  <c r="E202" i="10"/>
  <c r="A202" i="10"/>
  <c r="E201" i="10"/>
  <c r="E213" i="10" s="1"/>
  <c r="A201" i="10"/>
  <c r="A200" i="10"/>
  <c r="A199" i="10"/>
  <c r="AL198" i="10"/>
  <c r="A198" i="10"/>
  <c r="AL197" i="10"/>
  <c r="AI197" i="10"/>
  <c r="AF197" i="10"/>
  <c r="AC197" i="10"/>
  <c r="AC236" i="10" s="1"/>
  <c r="Y197" i="10"/>
  <c r="Z409" i="10" s="1"/>
  <c r="W197" i="10"/>
  <c r="W236" i="10" s="1"/>
  <c r="S197" i="10"/>
  <c r="M197" i="10"/>
  <c r="K197" i="10"/>
  <c r="J232" i="10" s="1"/>
  <c r="G197" i="10"/>
  <c r="A197" i="10"/>
  <c r="A196" i="10"/>
  <c r="AO195" i="10"/>
  <c r="AL195" i="10"/>
  <c r="AI195" i="10"/>
  <c r="AF195" i="10"/>
  <c r="AC195" i="10"/>
  <c r="Z195" i="10"/>
  <c r="W195" i="10"/>
  <c r="T195" i="10"/>
  <c r="Q195" i="10"/>
  <c r="N195" i="10"/>
  <c r="K195" i="10"/>
  <c r="H195" i="10"/>
  <c r="A195" i="10"/>
  <c r="E194" i="10"/>
  <c r="E195" i="10" s="1"/>
  <c r="D194" i="10"/>
  <c r="C194" i="10"/>
  <c r="A194" i="10"/>
  <c r="A193" i="10"/>
  <c r="AO192" i="10"/>
  <c r="AL192" i="10"/>
  <c r="AI192" i="10"/>
  <c r="AF192" i="10"/>
  <c r="AC192" i="10"/>
  <c r="Z192" i="10"/>
  <c r="W192" i="10"/>
  <c r="T192" i="10"/>
  <c r="Q192" i="10"/>
  <c r="N192" i="10"/>
  <c r="K192" i="10"/>
  <c r="H192" i="10"/>
  <c r="E192" i="10"/>
  <c r="A192" i="10"/>
  <c r="E191" i="10"/>
  <c r="D191" i="10"/>
  <c r="C191" i="10"/>
  <c r="A191" i="10"/>
  <c r="A190" i="10"/>
  <c r="AI189" i="10"/>
  <c r="AH189" i="10"/>
  <c r="Z189" i="10"/>
  <c r="W189" i="10"/>
  <c r="Q189" i="10"/>
  <c r="K189" i="10"/>
  <c r="A189" i="10"/>
  <c r="AO188" i="10"/>
  <c r="AO197" i="10" s="1"/>
  <c r="AN188" i="10"/>
  <c r="AM188" i="10"/>
  <c r="AL188" i="10"/>
  <c r="AL189" i="10" s="1"/>
  <c r="AK188" i="10"/>
  <c r="AK197" i="10" s="1"/>
  <c r="AL409" i="10" s="1"/>
  <c r="AJ188" i="10"/>
  <c r="AI188" i="10"/>
  <c r="AH188" i="10"/>
  <c r="AH197" i="10" s="1"/>
  <c r="AG188" i="10"/>
  <c r="AF188" i="10"/>
  <c r="AF189" i="10" s="1"/>
  <c r="AE188" i="10"/>
  <c r="AE189" i="10" s="1"/>
  <c r="AD188" i="10"/>
  <c r="AC188" i="10"/>
  <c r="AB188" i="10"/>
  <c r="AC189" i="10" s="1"/>
  <c r="AA188" i="10"/>
  <c r="Z188" i="10"/>
  <c r="Z197" i="10" s="1"/>
  <c r="Y188" i="10"/>
  <c r="X188" i="10"/>
  <c r="Y189" i="10" s="1"/>
  <c r="W188" i="10"/>
  <c r="V188" i="10"/>
  <c r="V189" i="10" s="1"/>
  <c r="U188" i="10"/>
  <c r="T188" i="10"/>
  <c r="S188" i="10"/>
  <c r="S189" i="10" s="1"/>
  <c r="R188" i="10"/>
  <c r="Q188" i="10"/>
  <c r="Q197" i="10" s="1"/>
  <c r="Q198" i="10" s="1"/>
  <c r="P188" i="10"/>
  <c r="P197" i="10" s="1"/>
  <c r="O188" i="10"/>
  <c r="P189" i="10" s="1"/>
  <c r="N188" i="10"/>
  <c r="N197" i="10" s="1"/>
  <c r="M188" i="10"/>
  <c r="L188" i="10"/>
  <c r="K188" i="10"/>
  <c r="J188" i="10"/>
  <c r="J189" i="10" s="1"/>
  <c r="I188" i="10"/>
  <c r="H188" i="10"/>
  <c r="G188" i="10"/>
  <c r="G189" i="10" s="1"/>
  <c r="F188" i="10"/>
  <c r="D188" i="10"/>
  <c r="A188" i="10"/>
  <c r="E187" i="10"/>
  <c r="A187" i="10"/>
  <c r="AN186" i="10"/>
  <c r="AK186" i="10"/>
  <c r="AH186" i="10"/>
  <c r="AE186" i="10"/>
  <c r="AB186" i="10"/>
  <c r="Y186" i="10"/>
  <c r="V186" i="10"/>
  <c r="S186" i="10"/>
  <c r="P186" i="10"/>
  <c r="M186" i="10"/>
  <c r="J186" i="10"/>
  <c r="G186" i="10"/>
  <c r="A186" i="10"/>
  <c r="AO185" i="10"/>
  <c r="AN185" i="10"/>
  <c r="AL185" i="10"/>
  <c r="AK185" i="10"/>
  <c r="AI185" i="10"/>
  <c r="AH185" i="10"/>
  <c r="AF185" i="10"/>
  <c r="AE185" i="10"/>
  <c r="AC185" i="10"/>
  <c r="AB185" i="10"/>
  <c r="Z185" i="10"/>
  <c r="Y185" i="10"/>
  <c r="W185" i="10"/>
  <c r="V185" i="10"/>
  <c r="T185" i="10"/>
  <c r="S185" i="10"/>
  <c r="Q185" i="10"/>
  <c r="P185" i="10"/>
  <c r="N185" i="10"/>
  <c r="M185" i="10"/>
  <c r="K185" i="10"/>
  <c r="J185" i="10"/>
  <c r="H185" i="10"/>
  <c r="G185" i="10"/>
  <c r="D185" i="10"/>
  <c r="A185" i="10"/>
  <c r="E184" i="10"/>
  <c r="E185" i="10" s="1"/>
  <c r="D184" i="10"/>
  <c r="C184" i="10"/>
  <c r="A184" i="10"/>
  <c r="AN183" i="10"/>
  <c r="AK183" i="10"/>
  <c r="AH183" i="10"/>
  <c r="AE183" i="10"/>
  <c r="AB183" i="10"/>
  <c r="Y183" i="10"/>
  <c r="V183" i="10"/>
  <c r="S183" i="10"/>
  <c r="P183" i="10"/>
  <c r="M183" i="10"/>
  <c r="J183" i="10"/>
  <c r="G183" i="10"/>
  <c r="A183" i="10"/>
  <c r="AO182" i="10"/>
  <c r="AL182" i="10"/>
  <c r="AI182" i="10"/>
  <c r="AF182" i="10"/>
  <c r="AC182" i="10"/>
  <c r="Z182" i="10"/>
  <c r="W182" i="10"/>
  <c r="T182" i="10"/>
  <c r="Q182" i="10"/>
  <c r="N182" i="10"/>
  <c r="K182" i="10"/>
  <c r="H182" i="10"/>
  <c r="A182" i="10"/>
  <c r="E181" i="10"/>
  <c r="E182" i="10" s="1"/>
  <c r="D181" i="10"/>
  <c r="C181" i="10"/>
  <c r="D183" i="10" s="1"/>
  <c r="A181" i="10"/>
  <c r="AN180" i="10"/>
  <c r="AK180" i="10"/>
  <c r="AH180" i="10"/>
  <c r="AE180" i="10"/>
  <c r="AB180" i="10"/>
  <c r="Y180" i="10"/>
  <c r="V180" i="10"/>
  <c r="S180" i="10"/>
  <c r="P180" i="10"/>
  <c r="M180" i="10"/>
  <c r="J180" i="10"/>
  <c r="G180" i="10"/>
  <c r="A180" i="10"/>
  <c r="AO179" i="10"/>
  <c r="AL179" i="10"/>
  <c r="AI179" i="10"/>
  <c r="AF179" i="10"/>
  <c r="AC179" i="10"/>
  <c r="Z179" i="10"/>
  <c r="W179" i="10"/>
  <c r="T179" i="10"/>
  <c r="Q179" i="10"/>
  <c r="N179" i="10"/>
  <c r="K179" i="10"/>
  <c r="H179" i="10"/>
  <c r="E179" i="10"/>
  <c r="A179" i="10"/>
  <c r="E178" i="10"/>
  <c r="D178" i="10"/>
  <c r="C178" i="10"/>
  <c r="D180" i="10" s="1"/>
  <c r="A178" i="10"/>
  <c r="AN177" i="10"/>
  <c r="AK177" i="10"/>
  <c r="AH177" i="10"/>
  <c r="AE177" i="10"/>
  <c r="AB177" i="10"/>
  <c r="Y177" i="10"/>
  <c r="V177" i="10"/>
  <c r="S177" i="10"/>
  <c r="P177" i="10"/>
  <c r="M177" i="10"/>
  <c r="J177" i="10"/>
  <c r="G177" i="10"/>
  <c r="D177" i="10"/>
  <c r="A177" i="10"/>
  <c r="AO176" i="10"/>
  <c r="AL176" i="10"/>
  <c r="AI176" i="10"/>
  <c r="AF176" i="10"/>
  <c r="AC176" i="10"/>
  <c r="Z176" i="10"/>
  <c r="W176" i="10"/>
  <c r="T176" i="10"/>
  <c r="Q176" i="10"/>
  <c r="N176" i="10"/>
  <c r="K176" i="10"/>
  <c r="H176" i="10"/>
  <c r="E176" i="10"/>
  <c r="A176" i="10"/>
  <c r="E175" i="10"/>
  <c r="E188" i="10" s="1"/>
  <c r="D175" i="10"/>
  <c r="C175" i="10"/>
  <c r="C188" i="10" s="1"/>
  <c r="A175" i="10"/>
  <c r="A174" i="10"/>
  <c r="B171" i="10"/>
  <c r="A168" i="10"/>
  <c r="A167" i="10"/>
  <c r="AO166" i="10"/>
  <c r="AL166" i="10"/>
  <c r="AI166" i="10"/>
  <c r="AF166" i="10"/>
  <c r="AC166" i="10"/>
  <c r="Z166" i="10"/>
  <c r="W166" i="10"/>
  <c r="T166" i="10"/>
  <c r="Q166" i="10"/>
  <c r="N166" i="10"/>
  <c r="K166" i="10"/>
  <c r="H166" i="10"/>
  <c r="A166" i="10"/>
  <c r="E165" i="10"/>
  <c r="A165" i="10"/>
  <c r="E164" i="10"/>
  <c r="A164" i="10"/>
  <c r="E163" i="10"/>
  <c r="A163" i="10"/>
  <c r="E162" i="10"/>
  <c r="A162" i="10"/>
  <c r="E161" i="10"/>
  <c r="A161" i="10"/>
  <c r="E160" i="10"/>
  <c r="E166" i="10" s="1"/>
  <c r="A160" i="10"/>
  <c r="E159" i="10"/>
  <c r="A159" i="10"/>
  <c r="AL158" i="10"/>
  <c r="T158" i="10"/>
  <c r="S158" i="10" s="1"/>
  <c r="A158" i="10"/>
  <c r="A157" i="10"/>
  <c r="AO156" i="10"/>
  <c r="AL156" i="10"/>
  <c r="AI156" i="10"/>
  <c r="AH156" i="10"/>
  <c r="AF156" i="10"/>
  <c r="AC156" i="10"/>
  <c r="Z156" i="10"/>
  <c r="W156" i="10"/>
  <c r="T156" i="10"/>
  <c r="Q156" i="10"/>
  <c r="N156" i="10"/>
  <c r="K156" i="10"/>
  <c r="J156" i="10"/>
  <c r="H156" i="10"/>
  <c r="A156" i="10"/>
  <c r="E155" i="10"/>
  <c r="A155" i="10"/>
  <c r="E154" i="10"/>
  <c r="A154" i="10"/>
  <c r="E153" i="10"/>
  <c r="A153" i="10"/>
  <c r="E152" i="10"/>
  <c r="A152" i="10"/>
  <c r="E151" i="10"/>
  <c r="A151" i="10"/>
  <c r="E150" i="10"/>
  <c r="A150" i="10"/>
  <c r="E149" i="10"/>
  <c r="A149" i="10"/>
  <c r="E148" i="10"/>
  <c r="A148" i="10"/>
  <c r="E147" i="10"/>
  <c r="A147" i="10"/>
  <c r="E146" i="10"/>
  <c r="A146" i="10"/>
  <c r="E145" i="10"/>
  <c r="A145" i="10"/>
  <c r="E144" i="10"/>
  <c r="A144" i="10"/>
  <c r="E143" i="10"/>
  <c r="A143" i="10"/>
  <c r="E142" i="10"/>
  <c r="A142" i="10"/>
  <c r="E141" i="10"/>
  <c r="A141" i="10"/>
  <c r="E140" i="10"/>
  <c r="A140" i="10"/>
  <c r="E139" i="10"/>
  <c r="E156" i="10" s="1"/>
  <c r="A139" i="10"/>
  <c r="AO138" i="10"/>
  <c r="AL138" i="10"/>
  <c r="AI138" i="10"/>
  <c r="AH138" i="10" s="1"/>
  <c r="AF138" i="10"/>
  <c r="AC138" i="10"/>
  <c r="Z138" i="10"/>
  <c r="W138" i="10"/>
  <c r="T138" i="10"/>
  <c r="Q138" i="10"/>
  <c r="N138" i="10"/>
  <c r="M138" i="10" s="1"/>
  <c r="K138" i="10"/>
  <c r="H138" i="10"/>
  <c r="A138" i="10"/>
  <c r="E137" i="10"/>
  <c r="A137" i="10"/>
  <c r="E136" i="10"/>
  <c r="A136" i="10"/>
  <c r="E135" i="10"/>
  <c r="A135" i="10"/>
  <c r="E134" i="10"/>
  <c r="A134" i="10"/>
  <c r="E133" i="10"/>
  <c r="A133" i="10"/>
  <c r="E132" i="10"/>
  <c r="A132" i="10"/>
  <c r="E131" i="10"/>
  <c r="A131" i="10"/>
  <c r="E130" i="10"/>
  <c r="A130" i="10"/>
  <c r="E129" i="10"/>
  <c r="A129" i="10"/>
  <c r="E128" i="10"/>
  <c r="E138" i="10" s="1"/>
  <c r="A128" i="10"/>
  <c r="E127" i="10"/>
  <c r="A127" i="10"/>
  <c r="E126" i="10"/>
  <c r="A126" i="10"/>
  <c r="AO125" i="10"/>
  <c r="AO158" i="10" s="1"/>
  <c r="AL125" i="10"/>
  <c r="AI125" i="10"/>
  <c r="AI158" i="10" s="1"/>
  <c r="AH158" i="10" s="1"/>
  <c r="AH125" i="10"/>
  <c r="AF125" i="10"/>
  <c r="AC125" i="10"/>
  <c r="AC158" i="10" s="1"/>
  <c r="Z125" i="10"/>
  <c r="Z158" i="10" s="1"/>
  <c r="W125" i="10"/>
  <c r="T125" i="10"/>
  <c r="Q125" i="10"/>
  <c r="N125" i="10"/>
  <c r="K125" i="10"/>
  <c r="J125" i="10"/>
  <c r="H125" i="10"/>
  <c r="H158" i="10" s="1"/>
  <c r="A125" i="10"/>
  <c r="AN124" i="10"/>
  <c r="AH124" i="10"/>
  <c r="AE124" i="10"/>
  <c r="AB124" i="10"/>
  <c r="V124" i="10"/>
  <c r="P124" i="10"/>
  <c r="J124" i="10"/>
  <c r="E124" i="10"/>
  <c r="A124" i="10"/>
  <c r="AN123" i="10"/>
  <c r="AE123" i="10"/>
  <c r="G123" i="10"/>
  <c r="E123" i="10"/>
  <c r="A123" i="10"/>
  <c r="AN122" i="10"/>
  <c r="AH122" i="10"/>
  <c r="AB122" i="10"/>
  <c r="V122" i="10"/>
  <c r="P122" i="10"/>
  <c r="J122" i="10"/>
  <c r="E122" i="10"/>
  <c r="A122" i="10"/>
  <c r="AK121" i="10"/>
  <c r="V121" i="10"/>
  <c r="G121" i="10"/>
  <c r="E121" i="10"/>
  <c r="D121" i="10"/>
  <c r="A121" i="10"/>
  <c r="AN120" i="10"/>
  <c r="AH120" i="10"/>
  <c r="AB120" i="10"/>
  <c r="V120" i="10"/>
  <c r="P120" i="10"/>
  <c r="J120" i="10"/>
  <c r="E120" i="10"/>
  <c r="A120" i="10"/>
  <c r="AN119" i="10"/>
  <c r="AE119" i="10"/>
  <c r="G119" i="10"/>
  <c r="E119" i="10"/>
  <c r="A119" i="10"/>
  <c r="AN118" i="10"/>
  <c r="AH118" i="10"/>
  <c r="AB118" i="10"/>
  <c r="V118" i="10"/>
  <c r="P118" i="10"/>
  <c r="J118" i="10"/>
  <c r="E118" i="10"/>
  <c r="A118" i="10"/>
  <c r="V117" i="10"/>
  <c r="G117" i="10"/>
  <c r="E117" i="10"/>
  <c r="D117" i="10"/>
  <c r="A117" i="10"/>
  <c r="AN116" i="10"/>
  <c r="AH116" i="10"/>
  <c r="AE116" i="10"/>
  <c r="AB116" i="10"/>
  <c r="V116" i="10"/>
  <c r="P116" i="10"/>
  <c r="J116" i="10"/>
  <c r="E116" i="10"/>
  <c r="A116" i="10"/>
  <c r="AN115" i="10"/>
  <c r="AH115" i="10"/>
  <c r="AB115" i="10"/>
  <c r="V115" i="10"/>
  <c r="P115" i="10"/>
  <c r="J115" i="10"/>
  <c r="G115" i="10"/>
  <c r="E115" i="10"/>
  <c r="A115" i="10"/>
  <c r="A114" i="10"/>
  <c r="A113" i="10"/>
  <c r="A112" i="10"/>
  <c r="AF111" i="10"/>
  <c r="AD111" i="10"/>
  <c r="T111" i="10"/>
  <c r="S156" i="10" s="1"/>
  <c r="R111" i="10"/>
  <c r="F111" i="10"/>
  <c r="A111" i="10"/>
  <c r="A110" i="10"/>
  <c r="A109" i="10"/>
  <c r="AO108" i="10"/>
  <c r="AL108" i="10"/>
  <c r="AL111" i="10" s="1"/>
  <c r="AJ108" i="10"/>
  <c r="AI108" i="10"/>
  <c r="AF108" i="10"/>
  <c r="AC108" i="10"/>
  <c r="Z108" i="10"/>
  <c r="Z111" i="10" s="1"/>
  <c r="W108" i="10"/>
  <c r="T108" i="10"/>
  <c r="Q108" i="10"/>
  <c r="N108" i="10"/>
  <c r="L108" i="10"/>
  <c r="M108" i="10" s="1"/>
  <c r="K108" i="10"/>
  <c r="H108" i="10"/>
  <c r="H111" i="10" s="1"/>
  <c r="A108" i="10"/>
  <c r="V107" i="10"/>
  <c r="G107" i="10"/>
  <c r="E107" i="10"/>
  <c r="D107" i="10"/>
  <c r="A107" i="10"/>
  <c r="AN106" i="10"/>
  <c r="AH106" i="10"/>
  <c r="AE106" i="10"/>
  <c r="AB106" i="10"/>
  <c r="V106" i="10"/>
  <c r="P106" i="10"/>
  <c r="J106" i="10"/>
  <c r="E106" i="10"/>
  <c r="A106" i="10"/>
  <c r="AN105" i="10"/>
  <c r="AE105" i="10"/>
  <c r="G105" i="10"/>
  <c r="E105" i="10"/>
  <c r="E108" i="10" s="1"/>
  <c r="C116" i="10" s="1"/>
  <c r="A105" i="10"/>
  <c r="A104" i="10"/>
  <c r="AN103" i="10"/>
  <c r="AK103" i="10"/>
  <c r="AH103" i="10"/>
  <c r="AE103" i="10"/>
  <c r="AB103" i="10"/>
  <c r="Y103" i="10"/>
  <c r="V103" i="10"/>
  <c r="S103" i="10"/>
  <c r="P103" i="10"/>
  <c r="M103" i="10"/>
  <c r="J103" i="10"/>
  <c r="G103" i="10"/>
  <c r="E103" i="10"/>
  <c r="D103" i="10"/>
  <c r="C103" i="10"/>
  <c r="A103" i="10"/>
  <c r="A102" i="10"/>
  <c r="E101" i="10"/>
  <c r="A101" i="10"/>
  <c r="A100" i="10"/>
  <c r="AO99" i="10"/>
  <c r="AM99" i="10"/>
  <c r="AM108" i="10" s="1"/>
  <c r="AN108" i="10" s="1"/>
  <c r="AL99" i="10"/>
  <c r="AJ99" i="10"/>
  <c r="AI99" i="10"/>
  <c r="AI111" i="10" s="1"/>
  <c r="AI168" i="10" s="1"/>
  <c r="AH99" i="10"/>
  <c r="AG99" i="10"/>
  <c r="AH123" i="10" s="1"/>
  <c r="AF99" i="10"/>
  <c r="AD99" i="10"/>
  <c r="AC99" i="10"/>
  <c r="AA99" i="10"/>
  <c r="AB123" i="10" s="1"/>
  <c r="Z99" i="10"/>
  <c r="X99" i="10"/>
  <c r="Y119" i="10" s="1"/>
  <c r="W99" i="10"/>
  <c r="W111" i="10" s="1"/>
  <c r="V99" i="10"/>
  <c r="U99" i="10"/>
  <c r="U111" i="10" s="1"/>
  <c r="T99" i="10"/>
  <c r="R99" i="10"/>
  <c r="S105" i="10" s="1"/>
  <c r="Q99" i="10"/>
  <c r="O99" i="10"/>
  <c r="P121" i="10" s="1"/>
  <c r="N99" i="10"/>
  <c r="N111" i="10" s="1"/>
  <c r="L99" i="10"/>
  <c r="K99" i="10"/>
  <c r="K111" i="10" s="1"/>
  <c r="J99" i="10"/>
  <c r="I99" i="10"/>
  <c r="J121" i="10" s="1"/>
  <c r="H99" i="10"/>
  <c r="F99" i="10"/>
  <c r="A99" i="10"/>
  <c r="AN98" i="10"/>
  <c r="AK98" i="10"/>
  <c r="AH98" i="10"/>
  <c r="AE98" i="10"/>
  <c r="AB98" i="10"/>
  <c r="Y98" i="10"/>
  <c r="V98" i="10"/>
  <c r="S98" i="10"/>
  <c r="P98" i="10"/>
  <c r="M98" i="10"/>
  <c r="J98" i="10"/>
  <c r="G98" i="10"/>
  <c r="E98" i="10"/>
  <c r="D98" i="10"/>
  <c r="C98" i="10"/>
  <c r="A98" i="10"/>
  <c r="AN97" i="10"/>
  <c r="AK97" i="10"/>
  <c r="AH97" i="10"/>
  <c r="AE97" i="10"/>
  <c r="AB97" i="10"/>
  <c r="Y97" i="10"/>
  <c r="V97" i="10"/>
  <c r="S97" i="10"/>
  <c r="P97" i="10"/>
  <c r="M97" i="10"/>
  <c r="J97" i="10"/>
  <c r="G97" i="10"/>
  <c r="E97" i="10"/>
  <c r="D97" i="10"/>
  <c r="C97" i="10"/>
  <c r="A97" i="10"/>
  <c r="AN96" i="10"/>
  <c r="AK96" i="10"/>
  <c r="AH96" i="10"/>
  <c r="AE96" i="10"/>
  <c r="AB96" i="10"/>
  <c r="Y96" i="10"/>
  <c r="V96" i="10"/>
  <c r="S96" i="10"/>
  <c r="P96" i="10"/>
  <c r="M96" i="10"/>
  <c r="J96" i="10"/>
  <c r="G96" i="10"/>
  <c r="E96" i="10"/>
  <c r="C96" i="10"/>
  <c r="C99" i="10" s="1"/>
  <c r="A96" i="10"/>
  <c r="E95" i="10"/>
  <c r="A95" i="10"/>
  <c r="B91" i="10"/>
  <c r="AF481" i="10" s="1"/>
  <c r="A87" i="10"/>
  <c r="A86" i="10"/>
  <c r="AO85" i="10"/>
  <c r="AL85" i="10"/>
  <c r="AI85" i="10"/>
  <c r="AF85" i="10"/>
  <c r="AC85" i="10"/>
  <c r="Z85" i="10"/>
  <c r="W85" i="10"/>
  <c r="T85" i="10"/>
  <c r="Q85" i="10"/>
  <c r="N85" i="10"/>
  <c r="K85" i="10"/>
  <c r="H85" i="10"/>
  <c r="A85" i="10"/>
  <c r="E84" i="10"/>
  <c r="A84" i="10"/>
  <c r="E83" i="10"/>
  <c r="A83" i="10"/>
  <c r="E82" i="10"/>
  <c r="A82" i="10"/>
  <c r="E81" i="10"/>
  <c r="A81" i="10"/>
  <c r="E80" i="10"/>
  <c r="A80" i="10"/>
  <c r="E79" i="10"/>
  <c r="A79" i="10"/>
  <c r="E78" i="10"/>
  <c r="A78" i="10"/>
  <c r="E77" i="10"/>
  <c r="E85" i="10" s="1"/>
  <c r="A77" i="10"/>
  <c r="AC76" i="10"/>
  <c r="A76" i="10"/>
  <c r="A75" i="10"/>
  <c r="AO74" i="10"/>
  <c r="AL74" i="10"/>
  <c r="AI74" i="10"/>
  <c r="AH74" i="10" s="1"/>
  <c r="AF74" i="10"/>
  <c r="AE74" i="10"/>
  <c r="AC74" i="10"/>
  <c r="Z74" i="10"/>
  <c r="W74" i="10"/>
  <c r="T74" i="10"/>
  <c r="Q74" i="10"/>
  <c r="N74" i="10"/>
  <c r="K74" i="10"/>
  <c r="H74" i="10"/>
  <c r="A74" i="10"/>
  <c r="E73" i="10"/>
  <c r="A73" i="10"/>
  <c r="E72" i="10"/>
  <c r="A72" i="10"/>
  <c r="E71" i="10"/>
  <c r="A71" i="10"/>
  <c r="E70" i="10"/>
  <c r="A70" i="10"/>
  <c r="E69" i="10"/>
  <c r="A69" i="10"/>
  <c r="E68" i="10"/>
  <c r="A68" i="10"/>
  <c r="E67" i="10"/>
  <c r="A67" i="10"/>
  <c r="E66" i="10"/>
  <c r="A66" i="10"/>
  <c r="E65" i="10"/>
  <c r="A65" i="10"/>
  <c r="E64" i="10"/>
  <c r="A64" i="10"/>
  <c r="E63" i="10"/>
  <c r="A63" i="10"/>
  <c r="E62" i="10"/>
  <c r="A62" i="10"/>
  <c r="E61" i="10"/>
  <c r="A61" i="10"/>
  <c r="E60" i="10"/>
  <c r="A60" i="10"/>
  <c r="E59" i="10"/>
  <c r="A59" i="10"/>
  <c r="E58" i="10"/>
  <c r="A58" i="10"/>
  <c r="E57" i="10"/>
  <c r="E74" i="10" s="1"/>
  <c r="A57" i="10"/>
  <c r="AO56" i="10"/>
  <c r="AL56" i="10"/>
  <c r="AI56" i="10"/>
  <c r="AF56" i="10"/>
  <c r="AE56" i="10" s="1"/>
  <c r="AC56" i="10"/>
  <c r="Z56" i="10"/>
  <c r="W56" i="10"/>
  <c r="T56" i="10"/>
  <c r="Q56" i="10"/>
  <c r="N56" i="10"/>
  <c r="K56" i="10"/>
  <c r="H56" i="10"/>
  <c r="A56" i="10"/>
  <c r="E55" i="10"/>
  <c r="A55" i="10"/>
  <c r="E54" i="10"/>
  <c r="A54" i="10"/>
  <c r="E53" i="10"/>
  <c r="A53" i="10"/>
  <c r="E52" i="10"/>
  <c r="A52" i="10"/>
  <c r="E51" i="10"/>
  <c r="A51" i="10"/>
  <c r="E50" i="10"/>
  <c r="A50" i="10"/>
  <c r="E49" i="10"/>
  <c r="E56" i="10" s="1"/>
  <c r="A49" i="10"/>
  <c r="E48" i="10"/>
  <c r="A48" i="10"/>
  <c r="E47" i="10"/>
  <c r="A47" i="10"/>
  <c r="E46" i="10"/>
  <c r="A46" i="10"/>
  <c r="E45" i="10"/>
  <c r="A45" i="10"/>
  <c r="E44" i="10"/>
  <c r="A44" i="10"/>
  <c r="AO43" i="10"/>
  <c r="AL43" i="10"/>
  <c r="AI43" i="10"/>
  <c r="AF43" i="10"/>
  <c r="AE43" i="10"/>
  <c r="AC43" i="10"/>
  <c r="Z43" i="10"/>
  <c r="W43" i="10"/>
  <c r="T43" i="10"/>
  <c r="S43" i="10"/>
  <c r="Q43" i="10"/>
  <c r="N43" i="10"/>
  <c r="N76" i="10" s="1"/>
  <c r="K43" i="10"/>
  <c r="H43" i="10"/>
  <c r="A43" i="10"/>
  <c r="AN42" i="10"/>
  <c r="AK42" i="10"/>
  <c r="AH42" i="10"/>
  <c r="AE42" i="10"/>
  <c r="AB42" i="10"/>
  <c r="Y42" i="10"/>
  <c r="V42" i="10"/>
  <c r="S42" i="10"/>
  <c r="P42" i="10"/>
  <c r="M42" i="10"/>
  <c r="J42" i="10"/>
  <c r="G42" i="10"/>
  <c r="E42" i="10"/>
  <c r="D42" i="10" s="1"/>
  <c r="A42" i="10"/>
  <c r="AN41" i="10"/>
  <c r="AK41" i="10"/>
  <c r="AH41" i="10"/>
  <c r="AE41" i="10"/>
  <c r="AB41" i="10"/>
  <c r="Y41" i="10"/>
  <c r="V41" i="10"/>
  <c r="S41" i="10"/>
  <c r="P41" i="10"/>
  <c r="M41" i="10"/>
  <c r="J41" i="10"/>
  <c r="G41" i="10"/>
  <c r="E41" i="10"/>
  <c r="D41" i="10"/>
  <c r="A41" i="10"/>
  <c r="AN40" i="10"/>
  <c r="AK40" i="10"/>
  <c r="AH40" i="10"/>
  <c r="AE40" i="10"/>
  <c r="AB40" i="10"/>
  <c r="Y40" i="10"/>
  <c r="V40" i="10"/>
  <c r="S40" i="10"/>
  <c r="P40" i="10"/>
  <c r="M40" i="10"/>
  <c r="J40" i="10"/>
  <c r="G40" i="10"/>
  <c r="E40" i="10"/>
  <c r="D40" i="10" s="1"/>
  <c r="A40" i="10"/>
  <c r="AE39" i="10"/>
  <c r="S39" i="10"/>
  <c r="E39" i="10"/>
  <c r="A39" i="10"/>
  <c r="AB38" i="10"/>
  <c r="M38" i="10"/>
  <c r="E38" i="10"/>
  <c r="A38" i="10"/>
  <c r="AN37" i="10"/>
  <c r="S37" i="10"/>
  <c r="E37" i="10"/>
  <c r="A37" i="10"/>
  <c r="AN36" i="10"/>
  <c r="AH36" i="10"/>
  <c r="M36" i="10"/>
  <c r="E36" i="10"/>
  <c r="A36" i="10"/>
  <c r="AK35" i="10"/>
  <c r="M35" i="10"/>
  <c r="E35" i="10"/>
  <c r="A35" i="10"/>
  <c r="AH34" i="10"/>
  <c r="AE34" i="10"/>
  <c r="Y34" i="10"/>
  <c r="M34" i="10"/>
  <c r="E34" i="10"/>
  <c r="A34" i="10"/>
  <c r="AN33" i="10"/>
  <c r="AK33" i="10"/>
  <c r="AB33" i="10"/>
  <c r="S33" i="10"/>
  <c r="E33" i="10"/>
  <c r="A33" i="10"/>
  <c r="A32" i="10"/>
  <c r="A31" i="10"/>
  <c r="A30" i="10"/>
  <c r="AJ29" i="10"/>
  <c r="AF29" i="10"/>
  <c r="X29" i="10"/>
  <c r="R29" i="10"/>
  <c r="S29" i="10" s="1"/>
  <c r="Q29" i="10"/>
  <c r="L29" i="10"/>
  <c r="H29" i="10"/>
  <c r="G74" i="10" s="1"/>
  <c r="A29" i="10"/>
  <c r="A28" i="10"/>
  <c r="A27" i="10"/>
  <c r="AO26" i="10"/>
  <c r="AN26" i="10"/>
  <c r="AM26" i="10"/>
  <c r="AN38" i="10" s="1"/>
  <c r="AL26" i="10"/>
  <c r="AK26" i="10"/>
  <c r="AJ26" i="10"/>
  <c r="AK37" i="10" s="1"/>
  <c r="AI26" i="10"/>
  <c r="AG26" i="10"/>
  <c r="AF26" i="10"/>
  <c r="AC26" i="10"/>
  <c r="AB26" i="10"/>
  <c r="AA26" i="10"/>
  <c r="AB34" i="10" s="1"/>
  <c r="Z26" i="10"/>
  <c r="Y26" i="10"/>
  <c r="X26" i="10"/>
  <c r="Y35" i="10" s="1"/>
  <c r="W26" i="10"/>
  <c r="U26" i="10"/>
  <c r="T26" i="10"/>
  <c r="Q26" i="10"/>
  <c r="P26" i="10"/>
  <c r="O26" i="10"/>
  <c r="P38" i="10" s="1"/>
  <c r="N26" i="10"/>
  <c r="M26" i="10"/>
  <c r="L26" i="10"/>
  <c r="M33" i="10" s="1"/>
  <c r="K26" i="10"/>
  <c r="J26" i="10"/>
  <c r="I26" i="10"/>
  <c r="H26" i="10"/>
  <c r="A26" i="10"/>
  <c r="AN25" i="10"/>
  <c r="AK25" i="10"/>
  <c r="AE25" i="10"/>
  <c r="AB25" i="10"/>
  <c r="Y25" i="10"/>
  <c r="V25" i="10"/>
  <c r="P25" i="10"/>
  <c r="M25" i="10"/>
  <c r="J25" i="10"/>
  <c r="E25" i="10"/>
  <c r="A25" i="10"/>
  <c r="AN24" i="10"/>
  <c r="AK24" i="10"/>
  <c r="AE24" i="10"/>
  <c r="Y24" i="10"/>
  <c r="V24" i="10"/>
  <c r="S24" i="10"/>
  <c r="M24" i="10"/>
  <c r="J24" i="10"/>
  <c r="E24" i="10"/>
  <c r="A24" i="10"/>
  <c r="AN23" i="10"/>
  <c r="AE23" i="10"/>
  <c r="AB23" i="10"/>
  <c r="V23" i="10"/>
  <c r="S23" i="10"/>
  <c r="M23" i="10"/>
  <c r="J23" i="10"/>
  <c r="E23" i="10"/>
  <c r="A23" i="10"/>
  <c r="A22" i="10"/>
  <c r="A21" i="10"/>
  <c r="AN20" i="10"/>
  <c r="AK20" i="10"/>
  <c r="AH20" i="10"/>
  <c r="AE20" i="10"/>
  <c r="AB20" i="10"/>
  <c r="Y20" i="10"/>
  <c r="V20" i="10"/>
  <c r="S20" i="10"/>
  <c r="P20" i="10"/>
  <c r="M20" i="10"/>
  <c r="J20" i="10"/>
  <c r="G20" i="10"/>
  <c r="E20" i="10"/>
  <c r="D20" i="10"/>
  <c r="C20" i="10"/>
  <c r="A20" i="10"/>
  <c r="A19" i="10"/>
  <c r="AN18" i="10"/>
  <c r="AK18" i="10"/>
  <c r="AH18" i="10"/>
  <c r="AE18" i="10"/>
  <c r="AB18" i="10"/>
  <c r="Y18" i="10"/>
  <c r="V18" i="10"/>
  <c r="S18" i="10"/>
  <c r="P18" i="10"/>
  <c r="M18" i="10"/>
  <c r="J18" i="10"/>
  <c r="G18" i="10"/>
  <c r="E18" i="10"/>
  <c r="C18" i="10"/>
  <c r="A18" i="10"/>
  <c r="A17" i="10"/>
  <c r="AO16" i="10"/>
  <c r="AM16" i="10"/>
  <c r="AM29" i="10" s="1"/>
  <c r="AL16" i="10"/>
  <c r="AJ16" i="10"/>
  <c r="AK23" i="10" s="1"/>
  <c r="AI16" i="10"/>
  <c r="AI29" i="10" s="1"/>
  <c r="AG16" i="10"/>
  <c r="AG29" i="10" s="1"/>
  <c r="AF16" i="10"/>
  <c r="AD16" i="10"/>
  <c r="AD26" i="10" s="1"/>
  <c r="AC16" i="10"/>
  <c r="AA16" i="10"/>
  <c r="AA29" i="10" s="1"/>
  <c r="Z16" i="10"/>
  <c r="X16" i="10"/>
  <c r="Y23" i="10" s="1"/>
  <c r="W16" i="10"/>
  <c r="U16" i="10"/>
  <c r="U29" i="10" s="1"/>
  <c r="T16" i="10"/>
  <c r="T29" i="10" s="1"/>
  <c r="R16" i="10"/>
  <c r="R26" i="10" s="1"/>
  <c r="Q16" i="10"/>
  <c r="P16" i="10" s="1"/>
  <c r="O16" i="10"/>
  <c r="O29" i="10" s="1"/>
  <c r="N16" i="10"/>
  <c r="L16" i="10"/>
  <c r="K16" i="10"/>
  <c r="K29" i="10" s="1"/>
  <c r="J16" i="10"/>
  <c r="I16" i="10"/>
  <c r="I29" i="10" s="1"/>
  <c r="J29" i="10" s="1"/>
  <c r="H16" i="10"/>
  <c r="F16" i="10"/>
  <c r="F26" i="10" s="1"/>
  <c r="A16" i="10"/>
  <c r="AN15" i="10"/>
  <c r="AK15" i="10"/>
  <c r="AH15" i="10"/>
  <c r="AE15" i="10"/>
  <c r="AB15" i="10"/>
  <c r="Y15" i="10"/>
  <c r="V15" i="10"/>
  <c r="S15" i="10"/>
  <c r="P15" i="10"/>
  <c r="M15" i="10"/>
  <c r="J15" i="10"/>
  <c r="G15" i="10"/>
  <c r="E15" i="10"/>
  <c r="C15" i="10"/>
  <c r="D15" i="10" s="1"/>
  <c r="A15" i="10"/>
  <c r="AN14" i="10"/>
  <c r="AK14" i="10"/>
  <c r="AH14" i="10"/>
  <c r="AE14" i="10"/>
  <c r="AB14" i="10"/>
  <c r="Y14" i="10"/>
  <c r="V14" i="10"/>
  <c r="S14" i="10"/>
  <c r="P14" i="10"/>
  <c r="M14" i="10"/>
  <c r="J14" i="10"/>
  <c r="G14" i="10"/>
  <c r="E14" i="10"/>
  <c r="D14" i="10"/>
  <c r="C14" i="10"/>
  <c r="A14" i="10"/>
  <c r="AN13" i="10"/>
  <c r="AK13" i="10"/>
  <c r="AH13" i="10"/>
  <c r="AE13" i="10"/>
  <c r="AB13" i="10"/>
  <c r="Y13" i="10"/>
  <c r="V13" i="10"/>
  <c r="S13" i="10"/>
  <c r="P13" i="10"/>
  <c r="M13" i="10"/>
  <c r="J13" i="10"/>
  <c r="G13" i="10"/>
  <c r="E13" i="10"/>
  <c r="D13" i="10"/>
  <c r="C13" i="10"/>
  <c r="A13" i="10"/>
  <c r="AN12" i="10"/>
  <c r="AK12" i="10"/>
  <c r="AH12" i="10"/>
  <c r="AE12" i="10"/>
  <c r="AB12" i="10"/>
  <c r="Y12" i="10"/>
  <c r="V12" i="10"/>
  <c r="S12" i="10"/>
  <c r="P12" i="10"/>
  <c r="M12" i="10"/>
  <c r="J12" i="10"/>
  <c r="G12" i="10"/>
  <c r="E12" i="10"/>
  <c r="C12" i="10"/>
  <c r="D12" i="10" s="1"/>
  <c r="A12" i="10"/>
  <c r="AN11" i="10"/>
  <c r="AK11" i="10"/>
  <c r="AH11" i="10"/>
  <c r="AE11" i="10"/>
  <c r="AB11" i="10"/>
  <c r="Y11" i="10"/>
  <c r="V11" i="10"/>
  <c r="S11" i="10"/>
  <c r="P11" i="10"/>
  <c r="M11" i="10"/>
  <c r="J11" i="10"/>
  <c r="G11" i="10"/>
  <c r="E11" i="10"/>
  <c r="D11" i="10"/>
  <c r="C11" i="10"/>
  <c r="A11" i="10"/>
  <c r="AN10" i="10"/>
  <c r="AK10" i="10"/>
  <c r="AH10" i="10"/>
  <c r="AE10" i="10"/>
  <c r="AB10" i="10"/>
  <c r="Y10" i="10"/>
  <c r="V10" i="10"/>
  <c r="S10" i="10"/>
  <c r="P10" i="10"/>
  <c r="M10" i="10"/>
  <c r="J10" i="10"/>
  <c r="G10" i="10"/>
  <c r="E10" i="10"/>
  <c r="D10" i="10" s="1"/>
  <c r="C10" i="10"/>
  <c r="A10" i="10"/>
  <c r="AN9" i="10"/>
  <c r="AK9" i="10"/>
  <c r="AH9" i="10"/>
  <c r="AE9" i="10"/>
  <c r="AB9" i="10"/>
  <c r="Y9" i="10"/>
  <c r="V9" i="10"/>
  <c r="S9" i="10"/>
  <c r="P9" i="10"/>
  <c r="M9" i="10"/>
  <c r="J9" i="10"/>
  <c r="G9" i="10"/>
  <c r="E9" i="10"/>
  <c r="C9" i="10"/>
  <c r="A9" i="10"/>
  <c r="E8" i="10"/>
  <c r="A8" i="10"/>
  <c r="AO2" i="10"/>
  <c r="AN2" i="10"/>
  <c r="AM2" i="10"/>
  <c r="AL2" i="10"/>
  <c r="AK2" i="10"/>
  <c r="AJ2" i="10"/>
  <c r="AI2" i="10"/>
  <c r="AH2" i="10"/>
  <c r="AG2" i="10"/>
  <c r="AF2" i="10"/>
  <c r="AE2" i="10"/>
  <c r="AD2" i="10"/>
  <c r="AC2" i="10"/>
  <c r="AB2" i="10"/>
  <c r="AA2" i="10"/>
  <c r="Z2" i="10"/>
  <c r="Y2" i="10"/>
  <c r="X2" i="10"/>
  <c r="W2" i="10"/>
  <c r="V2" i="10"/>
  <c r="U2" i="10"/>
  <c r="T2" i="10"/>
  <c r="S2" i="10"/>
  <c r="R2" i="10"/>
  <c r="Q2" i="10"/>
  <c r="P2" i="10"/>
  <c r="O2" i="10"/>
  <c r="N2" i="10"/>
  <c r="M2" i="10"/>
  <c r="L2" i="10"/>
  <c r="K2" i="10"/>
  <c r="J2" i="10"/>
  <c r="I2" i="10"/>
  <c r="H2" i="10"/>
  <c r="G2" i="10"/>
  <c r="F2" i="10"/>
  <c r="B1" i="10"/>
  <c r="K147" i="9"/>
  <c r="K146" i="9"/>
  <c r="K144" i="9"/>
  <c r="K143" i="9"/>
  <c r="K140" i="9"/>
  <c r="K138" i="9"/>
  <c r="K133" i="9"/>
  <c r="K131" i="9"/>
  <c r="K130" i="9"/>
  <c r="K129" i="9"/>
  <c r="K128" i="9"/>
  <c r="K127" i="9"/>
  <c r="K126" i="9"/>
  <c r="K125" i="9"/>
  <c r="K124" i="9"/>
  <c r="K123" i="9"/>
  <c r="K122" i="9"/>
  <c r="K120" i="9"/>
  <c r="K119" i="9"/>
  <c r="K118" i="9"/>
  <c r="K117" i="9"/>
  <c r="K115" i="9"/>
  <c r="K106" i="9"/>
  <c r="K104" i="9"/>
  <c r="K103" i="9"/>
  <c r="K102" i="9"/>
  <c r="K100" i="9"/>
  <c r="K98" i="9"/>
  <c r="K97" i="9"/>
  <c r="K96" i="9"/>
  <c r="K95" i="9"/>
  <c r="K94" i="9"/>
  <c r="K89" i="9"/>
  <c r="K88" i="9"/>
  <c r="K87" i="9"/>
  <c r="K86" i="9"/>
  <c r="K85" i="9"/>
  <c r="K84" i="9"/>
  <c r="K83" i="9"/>
  <c r="K82" i="9"/>
  <c r="K78" i="9"/>
  <c r="K77" i="9"/>
  <c r="K76" i="9"/>
  <c r="K74" i="9"/>
  <c r="K70" i="9"/>
  <c r="K69" i="9"/>
  <c r="K68" i="9"/>
  <c r="K66" i="9"/>
  <c r="K64" i="9"/>
  <c r="K61" i="9"/>
  <c r="K60" i="9"/>
  <c r="K59" i="9"/>
  <c r="K57" i="9"/>
  <c r="K56" i="9"/>
  <c r="K55" i="9"/>
  <c r="K53" i="9"/>
  <c r="K52" i="9"/>
  <c r="K51" i="9"/>
  <c r="K47" i="9"/>
  <c r="K40" i="9"/>
  <c r="K37" i="9"/>
  <c r="K35" i="9"/>
  <c r="K31" i="9"/>
  <c r="K30" i="9"/>
  <c r="K29" i="9"/>
  <c r="K28" i="9"/>
  <c r="K22" i="9"/>
  <c r="K13" i="9"/>
  <c r="K12" i="9"/>
  <c r="K9" i="9"/>
  <c r="I8" i="9"/>
  <c r="K7" i="9"/>
  <c r="I7" i="9"/>
  <c r="I6" i="9"/>
  <c r="I5" i="9"/>
  <c r="K4" i="9"/>
  <c r="I4" i="9"/>
  <c r="I3" i="9"/>
  <c r="K2" i="9"/>
  <c r="W1510" i="8"/>
  <c r="V1510" i="8"/>
  <c r="U1510" i="8"/>
  <c r="S1510" i="8"/>
  <c r="R1510" i="8"/>
  <c r="Q1510" i="8"/>
  <c r="P1510" i="8" s="1"/>
  <c r="O1510" i="8"/>
  <c r="N1510" i="8"/>
  <c r="M1510" i="8"/>
  <c r="L1510" i="8"/>
  <c r="T1510" i="8" s="1"/>
  <c r="S1509" i="8"/>
  <c r="R1509" i="8"/>
  <c r="Q1509" i="8"/>
  <c r="P1509" i="8"/>
  <c r="O1509" i="8"/>
  <c r="N1509" i="8"/>
  <c r="M1509" i="8"/>
  <c r="L1509" i="8"/>
  <c r="X1508" i="8"/>
  <c r="U1508" i="8"/>
  <c r="S1508" i="8"/>
  <c r="R1508" i="8"/>
  <c r="Q1508" i="8"/>
  <c r="N1508" i="8" s="1"/>
  <c r="M1508" i="8"/>
  <c r="L1508" i="8"/>
  <c r="X1507" i="8"/>
  <c r="V1507" i="8"/>
  <c r="T1507" i="8"/>
  <c r="S1507" i="8"/>
  <c r="R1507" i="8"/>
  <c r="Q1507" i="8"/>
  <c r="O1507" i="8" s="1"/>
  <c r="M1507" i="8"/>
  <c r="L1507" i="8"/>
  <c r="W1506" i="8"/>
  <c r="V1506" i="8"/>
  <c r="U1506" i="8"/>
  <c r="S1506" i="8"/>
  <c r="R1506" i="8"/>
  <c r="Q1506" i="8"/>
  <c r="P1506" i="8" s="1"/>
  <c r="O1506" i="8"/>
  <c r="N1506" i="8"/>
  <c r="M1506" i="8"/>
  <c r="L1506" i="8"/>
  <c r="X1506" i="8" s="1"/>
  <c r="S1505" i="8"/>
  <c r="R1505" i="8"/>
  <c r="Q1505" i="8"/>
  <c r="P1505" i="8"/>
  <c r="O1505" i="8"/>
  <c r="N1505" i="8"/>
  <c r="M1505" i="8"/>
  <c r="L1505" i="8"/>
  <c r="U1505" i="8" s="1"/>
  <c r="X1504" i="8"/>
  <c r="U1504" i="8"/>
  <c r="T1504" i="8"/>
  <c r="S1504" i="8"/>
  <c r="R1504" i="8"/>
  <c r="Q1504" i="8"/>
  <c r="N1504" i="8" s="1"/>
  <c r="M1504" i="8"/>
  <c r="L1504" i="8"/>
  <c r="V1504" i="8" s="1"/>
  <c r="X1503" i="8"/>
  <c r="V1503" i="8"/>
  <c r="T1503" i="8"/>
  <c r="S1503" i="8"/>
  <c r="R1503" i="8"/>
  <c r="Q1503" i="8"/>
  <c r="M1503" i="8"/>
  <c r="L1503" i="8"/>
  <c r="W1503" i="8" s="1"/>
  <c r="W1502" i="8"/>
  <c r="V1502" i="8"/>
  <c r="U1502" i="8"/>
  <c r="T1502" i="8"/>
  <c r="S1502" i="8"/>
  <c r="R1502" i="8"/>
  <c r="Q1502" i="8"/>
  <c r="O1502" i="8"/>
  <c r="M1502" i="8"/>
  <c r="L1502" i="8"/>
  <c r="X1502" i="8" s="1"/>
  <c r="W1501" i="8"/>
  <c r="V1501" i="8"/>
  <c r="U1501" i="8"/>
  <c r="S1501" i="8"/>
  <c r="R1501" i="8"/>
  <c r="Q1501" i="8"/>
  <c r="P1501" i="8"/>
  <c r="O1501" i="8"/>
  <c r="N1501" i="8"/>
  <c r="M1501" i="8"/>
  <c r="L1501" i="8"/>
  <c r="X1501" i="8" s="1"/>
  <c r="X1500" i="8"/>
  <c r="W1500" i="8"/>
  <c r="V1500" i="8"/>
  <c r="T1500" i="8"/>
  <c r="S1500" i="8"/>
  <c r="R1500" i="8"/>
  <c r="Q1500" i="8"/>
  <c r="M1500" i="8"/>
  <c r="L1500" i="8"/>
  <c r="U1500" i="8" s="1"/>
  <c r="X1499" i="8"/>
  <c r="W1499" i="8"/>
  <c r="V1499" i="8"/>
  <c r="T1499" i="8"/>
  <c r="S1499" i="8"/>
  <c r="R1499" i="8"/>
  <c r="Q1499" i="8"/>
  <c r="M1499" i="8"/>
  <c r="L1499" i="8"/>
  <c r="U1499" i="8" s="1"/>
  <c r="X1498" i="8"/>
  <c r="W1498" i="8"/>
  <c r="V1498" i="8"/>
  <c r="S1498" i="8"/>
  <c r="R1498" i="8"/>
  <c r="Q1498" i="8"/>
  <c r="O1498" i="8" s="1"/>
  <c r="M1498" i="8"/>
  <c r="L1498" i="8"/>
  <c r="T1498" i="8" s="1"/>
  <c r="W1497" i="8"/>
  <c r="V1497" i="8"/>
  <c r="T1497" i="8"/>
  <c r="S1497" i="8"/>
  <c r="R1497" i="8"/>
  <c r="Q1497" i="8"/>
  <c r="P1497" i="8"/>
  <c r="O1497" i="8"/>
  <c r="N1497" i="8"/>
  <c r="M1497" i="8"/>
  <c r="L1497" i="8"/>
  <c r="U1497" i="8" s="1"/>
  <c r="W1496" i="8"/>
  <c r="U1496" i="8"/>
  <c r="T1496" i="8"/>
  <c r="S1496" i="8"/>
  <c r="R1496" i="8"/>
  <c r="Q1496" i="8"/>
  <c r="P1496" i="8"/>
  <c r="O1496" i="8"/>
  <c r="N1496" i="8"/>
  <c r="M1496" i="8"/>
  <c r="L1496" i="8"/>
  <c r="V1496" i="8" s="1"/>
  <c r="V1495" i="8"/>
  <c r="U1495" i="8"/>
  <c r="T1495" i="8"/>
  <c r="S1495" i="8"/>
  <c r="R1495" i="8"/>
  <c r="Q1495" i="8"/>
  <c r="P1495" i="8"/>
  <c r="O1495" i="8"/>
  <c r="N1495" i="8"/>
  <c r="M1495" i="8"/>
  <c r="L1495" i="8"/>
  <c r="W1495" i="8" s="1"/>
  <c r="W1494" i="8"/>
  <c r="V1494" i="8"/>
  <c r="U1494" i="8"/>
  <c r="S1494" i="8"/>
  <c r="R1494" i="8"/>
  <c r="Q1494" i="8"/>
  <c r="P1494" i="8" s="1"/>
  <c r="O1494" i="8"/>
  <c r="N1494" i="8"/>
  <c r="M1494" i="8"/>
  <c r="L1494" i="8"/>
  <c r="X1494" i="8" s="1"/>
  <c r="X1493" i="8"/>
  <c r="W1493" i="8"/>
  <c r="V1493" i="8"/>
  <c r="T1493" i="8"/>
  <c r="S1493" i="8"/>
  <c r="R1493" i="8"/>
  <c r="Q1493" i="8"/>
  <c r="P1493" i="8" s="1"/>
  <c r="O1493" i="8"/>
  <c r="N1493" i="8"/>
  <c r="M1493" i="8"/>
  <c r="L1493" i="8"/>
  <c r="U1493" i="8" s="1"/>
  <c r="X1492" i="8"/>
  <c r="W1492" i="8"/>
  <c r="U1492" i="8"/>
  <c r="T1492" i="8"/>
  <c r="S1492" i="8"/>
  <c r="R1492" i="8"/>
  <c r="Q1492" i="8"/>
  <c r="N1492" i="8" s="1"/>
  <c r="O1492" i="8"/>
  <c r="M1492" i="8"/>
  <c r="L1492" i="8"/>
  <c r="V1492" i="8" s="1"/>
  <c r="S1491" i="8"/>
  <c r="R1491" i="8"/>
  <c r="Q1491" i="8"/>
  <c r="O1491" i="8" s="1"/>
  <c r="P1491" i="8"/>
  <c r="N1491" i="8"/>
  <c r="M1491" i="8"/>
  <c r="L1491" i="8"/>
  <c r="W1490" i="8"/>
  <c r="V1490" i="8"/>
  <c r="U1490" i="8"/>
  <c r="T1490" i="8"/>
  <c r="S1490" i="8"/>
  <c r="R1490" i="8"/>
  <c r="Q1490" i="8"/>
  <c r="M1490" i="8"/>
  <c r="L1490" i="8"/>
  <c r="X1490" i="8" s="1"/>
  <c r="X1489" i="8"/>
  <c r="U1489" i="8"/>
  <c r="S1489" i="8"/>
  <c r="R1489" i="8"/>
  <c r="Q1489" i="8"/>
  <c r="P1489" i="8"/>
  <c r="O1489" i="8"/>
  <c r="N1489" i="8"/>
  <c r="M1489" i="8"/>
  <c r="L1489" i="8"/>
  <c r="V1488" i="8"/>
  <c r="T1488" i="8"/>
  <c r="S1488" i="8"/>
  <c r="R1488" i="8"/>
  <c r="Q1488" i="8"/>
  <c r="N1488" i="8" s="1"/>
  <c r="P1488" i="8"/>
  <c r="O1488" i="8"/>
  <c r="M1488" i="8"/>
  <c r="L1488" i="8"/>
  <c r="S1487" i="8"/>
  <c r="R1487" i="8"/>
  <c r="Q1487" i="8"/>
  <c r="O1487" i="8" s="1"/>
  <c r="P1487" i="8"/>
  <c r="N1487" i="8"/>
  <c r="M1487" i="8"/>
  <c r="L1487" i="8"/>
  <c r="V1486" i="8"/>
  <c r="S1486" i="8"/>
  <c r="R1486" i="8"/>
  <c r="Q1486" i="8"/>
  <c r="M1486" i="8"/>
  <c r="L1486" i="8"/>
  <c r="X1485" i="8"/>
  <c r="T1485" i="8"/>
  <c r="S1485" i="8"/>
  <c r="R1485" i="8"/>
  <c r="Q1485" i="8"/>
  <c r="P1485" i="8"/>
  <c r="O1485" i="8"/>
  <c r="N1485" i="8"/>
  <c r="M1485" i="8"/>
  <c r="L1485" i="8"/>
  <c r="S1484" i="8"/>
  <c r="R1484" i="8"/>
  <c r="Q1484" i="8"/>
  <c r="P1484" i="8" s="1"/>
  <c r="M1484" i="8"/>
  <c r="L1484" i="8"/>
  <c r="X1483" i="8"/>
  <c r="S1483" i="8"/>
  <c r="R1483" i="8"/>
  <c r="Q1483" i="8"/>
  <c r="P1483" i="8"/>
  <c r="M1483" i="8"/>
  <c r="L1483" i="8"/>
  <c r="T1483" i="8" s="1"/>
  <c r="W1482" i="8"/>
  <c r="V1482" i="8"/>
  <c r="U1482" i="8"/>
  <c r="S1482" i="8"/>
  <c r="R1482" i="8"/>
  <c r="Q1482" i="8"/>
  <c r="N1482" i="8" s="1"/>
  <c r="M1482" i="8"/>
  <c r="L1482" i="8"/>
  <c r="X1481" i="8"/>
  <c r="W1481" i="8"/>
  <c r="T1481" i="8"/>
  <c r="S1481" i="8"/>
  <c r="R1481" i="8"/>
  <c r="Q1481" i="8"/>
  <c r="P1481" i="8"/>
  <c r="M1481" i="8"/>
  <c r="L1481" i="8"/>
  <c r="S1480" i="8"/>
  <c r="R1480" i="8"/>
  <c r="Q1480" i="8"/>
  <c r="M1480" i="8"/>
  <c r="L1480" i="8"/>
  <c r="V1479" i="8"/>
  <c r="U1479" i="8"/>
  <c r="T1479" i="8"/>
  <c r="S1479" i="8"/>
  <c r="R1479" i="8"/>
  <c r="Q1479" i="8"/>
  <c r="P1479" i="8"/>
  <c r="O1479" i="8"/>
  <c r="N1479" i="8"/>
  <c r="M1479" i="8"/>
  <c r="L1479" i="8"/>
  <c r="W1479" i="8" s="1"/>
  <c r="W1478" i="8"/>
  <c r="V1478" i="8"/>
  <c r="U1478" i="8"/>
  <c r="T1478" i="8"/>
  <c r="S1478" i="8"/>
  <c r="R1478" i="8"/>
  <c r="Q1478" i="8"/>
  <c r="P1478" i="8" s="1"/>
  <c r="O1478" i="8"/>
  <c r="N1478" i="8"/>
  <c r="M1478" i="8"/>
  <c r="L1478" i="8"/>
  <c r="X1478" i="8" s="1"/>
  <c r="S1477" i="8"/>
  <c r="R1477" i="8"/>
  <c r="Q1477" i="8"/>
  <c r="P1477" i="8"/>
  <c r="O1477" i="8"/>
  <c r="N1477" i="8"/>
  <c r="M1477" i="8"/>
  <c r="L1477" i="8"/>
  <c r="W1477" i="8" s="1"/>
  <c r="W1476" i="8"/>
  <c r="V1476" i="8"/>
  <c r="U1476" i="8"/>
  <c r="S1476" i="8"/>
  <c r="R1476" i="8"/>
  <c r="Q1476" i="8"/>
  <c r="M1476" i="8"/>
  <c r="L1476" i="8"/>
  <c r="W1475" i="8"/>
  <c r="V1475" i="8"/>
  <c r="S1475" i="8"/>
  <c r="R1475" i="8"/>
  <c r="Q1475" i="8"/>
  <c r="N1475" i="8"/>
  <c r="M1475" i="8"/>
  <c r="L1475" i="8"/>
  <c r="S1474" i="8"/>
  <c r="R1474" i="8"/>
  <c r="Q1474" i="8"/>
  <c r="P1474" i="8" s="1"/>
  <c r="O1474" i="8"/>
  <c r="N1474" i="8"/>
  <c r="M1474" i="8"/>
  <c r="L1474" i="8"/>
  <c r="T1473" i="8"/>
  <c r="S1473" i="8"/>
  <c r="R1473" i="8"/>
  <c r="Q1473" i="8"/>
  <c r="P1473" i="8"/>
  <c r="O1473" i="8"/>
  <c r="N1473" i="8"/>
  <c r="M1473" i="8"/>
  <c r="L1473" i="8"/>
  <c r="X1473" i="8" s="1"/>
  <c r="W1472" i="8"/>
  <c r="V1472" i="8"/>
  <c r="U1472" i="8"/>
  <c r="T1472" i="8"/>
  <c r="S1472" i="8"/>
  <c r="R1472" i="8"/>
  <c r="Q1472" i="8"/>
  <c r="P1472" i="8" s="1"/>
  <c r="O1472" i="8"/>
  <c r="N1472" i="8"/>
  <c r="M1472" i="8"/>
  <c r="L1472" i="8"/>
  <c r="X1472" i="8" s="1"/>
  <c r="V1471" i="8"/>
  <c r="U1471" i="8"/>
  <c r="S1471" i="8"/>
  <c r="R1471" i="8"/>
  <c r="Q1471" i="8"/>
  <c r="P1471" i="8" s="1"/>
  <c r="M1471" i="8"/>
  <c r="L1471" i="8"/>
  <c r="X1471" i="8" s="1"/>
  <c r="W1470" i="8"/>
  <c r="V1470" i="8"/>
  <c r="U1470" i="8"/>
  <c r="T1470" i="8"/>
  <c r="S1470" i="8"/>
  <c r="R1470" i="8"/>
  <c r="Q1470" i="8"/>
  <c r="N1470" i="8" s="1"/>
  <c r="M1470" i="8"/>
  <c r="L1470" i="8"/>
  <c r="X1470" i="8" s="1"/>
  <c r="X1469" i="8"/>
  <c r="W1469" i="8"/>
  <c r="T1469" i="8"/>
  <c r="S1469" i="8"/>
  <c r="R1469" i="8"/>
  <c r="Q1469" i="8"/>
  <c r="P1469" i="8"/>
  <c r="M1469" i="8"/>
  <c r="L1469" i="8"/>
  <c r="S1468" i="8"/>
  <c r="R1468" i="8"/>
  <c r="Q1468" i="8"/>
  <c r="M1468" i="8"/>
  <c r="L1468" i="8"/>
  <c r="V1467" i="8"/>
  <c r="U1467" i="8"/>
  <c r="T1467" i="8"/>
  <c r="S1467" i="8"/>
  <c r="R1467" i="8"/>
  <c r="Q1467" i="8"/>
  <c r="P1467" i="8"/>
  <c r="O1467" i="8"/>
  <c r="N1467" i="8"/>
  <c r="M1467" i="8"/>
  <c r="L1467" i="8"/>
  <c r="W1467" i="8" s="1"/>
  <c r="W1466" i="8"/>
  <c r="V1466" i="8"/>
  <c r="U1466" i="8"/>
  <c r="T1466" i="8"/>
  <c r="S1466" i="8"/>
  <c r="R1466" i="8"/>
  <c r="Q1466" i="8"/>
  <c r="P1466" i="8" s="1"/>
  <c r="O1466" i="8"/>
  <c r="N1466" i="8"/>
  <c r="M1466" i="8"/>
  <c r="L1466" i="8"/>
  <c r="X1466" i="8" s="1"/>
  <c r="V1465" i="8"/>
  <c r="U1465" i="8"/>
  <c r="S1465" i="8"/>
  <c r="R1465" i="8"/>
  <c r="Q1465" i="8"/>
  <c r="P1465" i="8"/>
  <c r="O1465" i="8"/>
  <c r="N1465" i="8"/>
  <c r="M1465" i="8"/>
  <c r="L1465" i="8"/>
  <c r="X1465" i="8" s="1"/>
  <c r="S1464" i="8"/>
  <c r="R1464" i="8"/>
  <c r="Q1464" i="8"/>
  <c r="P1464" i="8"/>
  <c r="M1464" i="8"/>
  <c r="L1464" i="8"/>
  <c r="T1464" i="8" s="1"/>
  <c r="X1463" i="8"/>
  <c r="W1463" i="8"/>
  <c r="V1463" i="8"/>
  <c r="S1463" i="8"/>
  <c r="R1463" i="8"/>
  <c r="Q1463" i="8"/>
  <c r="M1463" i="8"/>
  <c r="L1463" i="8"/>
  <c r="W1462" i="8"/>
  <c r="S1462" i="8"/>
  <c r="R1462" i="8"/>
  <c r="Q1462" i="8"/>
  <c r="P1462" i="8" s="1"/>
  <c r="O1462" i="8"/>
  <c r="N1462" i="8"/>
  <c r="M1462" i="8"/>
  <c r="L1462" i="8"/>
  <c r="S1461" i="8"/>
  <c r="R1461" i="8"/>
  <c r="Q1461" i="8"/>
  <c r="P1461" i="8"/>
  <c r="O1461" i="8"/>
  <c r="N1461" i="8"/>
  <c r="M1461" i="8"/>
  <c r="L1461" i="8"/>
  <c r="W1460" i="8"/>
  <c r="V1460" i="8"/>
  <c r="U1460" i="8"/>
  <c r="T1460" i="8"/>
  <c r="S1460" i="8"/>
  <c r="R1460" i="8"/>
  <c r="Q1460" i="8"/>
  <c r="M1460" i="8"/>
  <c r="L1460" i="8"/>
  <c r="X1460" i="8" s="1"/>
  <c r="V1459" i="8"/>
  <c r="U1459" i="8"/>
  <c r="S1459" i="8"/>
  <c r="R1459" i="8"/>
  <c r="Q1459" i="8"/>
  <c r="P1459" i="8"/>
  <c r="O1459" i="8"/>
  <c r="N1459" i="8"/>
  <c r="M1459" i="8"/>
  <c r="L1459" i="8"/>
  <c r="X1459" i="8" s="1"/>
  <c r="W1458" i="8"/>
  <c r="V1458" i="8"/>
  <c r="U1458" i="8"/>
  <c r="T1458" i="8"/>
  <c r="S1458" i="8"/>
  <c r="R1458" i="8"/>
  <c r="Q1458" i="8"/>
  <c r="N1458" i="8" s="1"/>
  <c r="P1458" i="8"/>
  <c r="O1458" i="8"/>
  <c r="M1458" i="8"/>
  <c r="L1458" i="8"/>
  <c r="X1458" i="8" s="1"/>
  <c r="X1457" i="8"/>
  <c r="W1457" i="8"/>
  <c r="T1457" i="8"/>
  <c r="S1457" i="8"/>
  <c r="R1457" i="8"/>
  <c r="Q1457" i="8"/>
  <c r="P1457" i="8"/>
  <c r="M1457" i="8"/>
  <c r="L1457" i="8"/>
  <c r="X1456" i="8"/>
  <c r="U1456" i="8"/>
  <c r="T1456" i="8"/>
  <c r="S1456" i="8"/>
  <c r="R1456" i="8"/>
  <c r="Q1456" i="8"/>
  <c r="M1456" i="8"/>
  <c r="L1456" i="8"/>
  <c r="V1455" i="8"/>
  <c r="U1455" i="8"/>
  <c r="T1455" i="8"/>
  <c r="S1455" i="8"/>
  <c r="R1455" i="8"/>
  <c r="Q1455" i="8"/>
  <c r="P1455" i="8"/>
  <c r="O1455" i="8"/>
  <c r="N1455" i="8"/>
  <c r="M1455" i="8"/>
  <c r="L1455" i="8"/>
  <c r="W1455" i="8" s="1"/>
  <c r="W1454" i="8"/>
  <c r="V1454" i="8"/>
  <c r="U1454" i="8"/>
  <c r="T1454" i="8"/>
  <c r="S1454" i="8"/>
  <c r="R1454" i="8"/>
  <c r="Q1454" i="8"/>
  <c r="P1454" i="8" s="1"/>
  <c r="O1454" i="8"/>
  <c r="N1454" i="8"/>
  <c r="M1454" i="8"/>
  <c r="L1454" i="8"/>
  <c r="X1454" i="8" s="1"/>
  <c r="S1453" i="8"/>
  <c r="R1453" i="8"/>
  <c r="Q1453" i="8"/>
  <c r="P1453" i="8"/>
  <c r="O1453" i="8"/>
  <c r="N1453" i="8"/>
  <c r="M1453" i="8"/>
  <c r="L1453" i="8"/>
  <c r="V1453" i="8" s="1"/>
  <c r="S1452" i="8"/>
  <c r="R1452" i="8"/>
  <c r="Q1452" i="8"/>
  <c r="P1452" i="8" s="1"/>
  <c r="M1452" i="8"/>
  <c r="L1452" i="8"/>
  <c r="S1451" i="8"/>
  <c r="R1451" i="8"/>
  <c r="Q1451" i="8"/>
  <c r="N1451" i="8" s="1"/>
  <c r="M1451" i="8"/>
  <c r="L1451" i="8"/>
  <c r="X1451" i="8" s="1"/>
  <c r="X1450" i="8"/>
  <c r="W1450" i="8"/>
  <c r="S1450" i="8"/>
  <c r="R1450" i="8"/>
  <c r="Q1450" i="8"/>
  <c r="P1450" i="8" s="1"/>
  <c r="O1450" i="8"/>
  <c r="N1450" i="8"/>
  <c r="M1450" i="8"/>
  <c r="L1450" i="8"/>
  <c r="T1449" i="8"/>
  <c r="S1449" i="8"/>
  <c r="R1449" i="8"/>
  <c r="Q1449" i="8"/>
  <c r="P1449" i="8"/>
  <c r="O1449" i="8"/>
  <c r="N1449" i="8"/>
  <c r="M1449" i="8"/>
  <c r="L1449" i="8"/>
  <c r="X1449" i="8" s="1"/>
  <c r="W1448" i="8"/>
  <c r="V1448" i="8"/>
  <c r="U1448" i="8"/>
  <c r="T1448" i="8"/>
  <c r="S1448" i="8"/>
  <c r="R1448" i="8"/>
  <c r="Q1448" i="8"/>
  <c r="P1448" i="8"/>
  <c r="M1448" i="8"/>
  <c r="L1448" i="8"/>
  <c r="X1448" i="8" s="1"/>
  <c r="U1447" i="8"/>
  <c r="S1447" i="8"/>
  <c r="R1447" i="8"/>
  <c r="Q1447" i="8"/>
  <c r="N1447" i="8" s="1"/>
  <c r="O1447" i="8"/>
  <c r="M1447" i="8"/>
  <c r="L1447" i="8"/>
  <c r="W1446" i="8"/>
  <c r="V1446" i="8"/>
  <c r="U1446" i="8"/>
  <c r="T1446" i="8"/>
  <c r="S1446" i="8"/>
  <c r="R1446" i="8"/>
  <c r="Q1446" i="8"/>
  <c r="N1446" i="8" s="1"/>
  <c r="P1446" i="8"/>
  <c r="O1446" i="8"/>
  <c r="M1446" i="8"/>
  <c r="L1446" i="8"/>
  <c r="X1446" i="8" s="1"/>
  <c r="S1445" i="8"/>
  <c r="R1445" i="8"/>
  <c r="Q1445" i="8"/>
  <c r="O1445" i="8" s="1"/>
  <c r="P1445" i="8"/>
  <c r="N1445" i="8"/>
  <c r="M1445" i="8"/>
  <c r="L1445" i="8"/>
  <c r="U1445" i="8" s="1"/>
  <c r="S1444" i="8"/>
  <c r="R1444" i="8"/>
  <c r="Q1444" i="8"/>
  <c r="M1444" i="8"/>
  <c r="L1444" i="8"/>
  <c r="S1443" i="8"/>
  <c r="R1443" i="8"/>
  <c r="Q1443" i="8"/>
  <c r="P1443" i="8"/>
  <c r="O1443" i="8"/>
  <c r="N1443" i="8"/>
  <c r="M1443" i="8"/>
  <c r="L1443" i="8"/>
  <c r="X1443" i="8" s="1"/>
  <c r="W1442" i="8"/>
  <c r="V1442" i="8"/>
  <c r="U1442" i="8"/>
  <c r="T1442" i="8"/>
  <c r="S1442" i="8"/>
  <c r="R1442" i="8"/>
  <c r="Q1442" i="8"/>
  <c r="P1442" i="8" s="1"/>
  <c r="O1442" i="8"/>
  <c r="N1442" i="8"/>
  <c r="M1442" i="8"/>
  <c r="L1442" i="8"/>
  <c r="X1442" i="8" s="1"/>
  <c r="S1441" i="8"/>
  <c r="R1441" i="8"/>
  <c r="Q1441" i="8"/>
  <c r="P1441" i="8"/>
  <c r="O1441" i="8"/>
  <c r="N1441" i="8"/>
  <c r="M1441" i="8"/>
  <c r="L1441" i="8"/>
  <c r="X1441" i="8" s="1"/>
  <c r="S1440" i="8"/>
  <c r="R1440" i="8"/>
  <c r="Q1440" i="8"/>
  <c r="N1440" i="8" s="1"/>
  <c r="P1440" i="8"/>
  <c r="O1440" i="8"/>
  <c r="M1440" i="8"/>
  <c r="L1440" i="8"/>
  <c r="X1439" i="8"/>
  <c r="W1439" i="8"/>
  <c r="S1439" i="8"/>
  <c r="R1439" i="8"/>
  <c r="Q1439" i="8"/>
  <c r="O1439" i="8" s="1"/>
  <c r="N1439" i="8"/>
  <c r="M1439" i="8"/>
  <c r="L1439" i="8"/>
  <c r="X1438" i="8"/>
  <c r="W1438" i="8"/>
  <c r="U1438" i="8"/>
  <c r="S1438" i="8"/>
  <c r="R1438" i="8"/>
  <c r="Q1438" i="8"/>
  <c r="M1438" i="8"/>
  <c r="L1438" i="8"/>
  <c r="X1437" i="8"/>
  <c r="V1437" i="8"/>
  <c r="T1437" i="8"/>
  <c r="S1437" i="8"/>
  <c r="R1437" i="8"/>
  <c r="Q1437" i="8"/>
  <c r="P1437" i="8"/>
  <c r="O1437" i="8"/>
  <c r="N1437" i="8"/>
  <c r="M1437" i="8"/>
  <c r="L1437" i="8"/>
  <c r="W1436" i="8"/>
  <c r="V1436" i="8"/>
  <c r="U1436" i="8"/>
  <c r="T1436" i="8"/>
  <c r="S1436" i="8"/>
  <c r="R1436" i="8"/>
  <c r="Q1436" i="8"/>
  <c r="N1436" i="8" s="1"/>
  <c r="P1436" i="8"/>
  <c r="O1436" i="8"/>
  <c r="M1436" i="8"/>
  <c r="L1436" i="8"/>
  <c r="X1436" i="8" s="1"/>
  <c r="X1435" i="8"/>
  <c r="V1435" i="8"/>
  <c r="U1435" i="8"/>
  <c r="T1435" i="8"/>
  <c r="S1435" i="8"/>
  <c r="R1435" i="8"/>
  <c r="Q1435" i="8"/>
  <c r="N1435" i="8" s="1"/>
  <c r="P1435" i="8"/>
  <c r="O1435" i="8"/>
  <c r="M1435" i="8"/>
  <c r="L1435" i="8"/>
  <c r="W1435" i="8" s="1"/>
  <c r="W1434" i="8"/>
  <c r="V1434" i="8"/>
  <c r="U1434" i="8"/>
  <c r="T1434" i="8"/>
  <c r="S1434" i="8"/>
  <c r="R1434" i="8"/>
  <c r="Q1434" i="8"/>
  <c r="N1434" i="8" s="1"/>
  <c r="P1434" i="8"/>
  <c r="O1434" i="8"/>
  <c r="M1434" i="8"/>
  <c r="L1434" i="8"/>
  <c r="X1434" i="8" s="1"/>
  <c r="X1433" i="8"/>
  <c r="W1433" i="8"/>
  <c r="V1433" i="8"/>
  <c r="T1433" i="8"/>
  <c r="S1433" i="8"/>
  <c r="R1433" i="8"/>
  <c r="Q1433" i="8"/>
  <c r="M1433" i="8"/>
  <c r="L1433" i="8"/>
  <c r="U1433" i="8" s="1"/>
  <c r="X1432" i="8"/>
  <c r="U1432" i="8"/>
  <c r="T1432" i="8"/>
  <c r="S1432" i="8"/>
  <c r="R1432" i="8"/>
  <c r="Q1432" i="8"/>
  <c r="O1432" i="8" s="1"/>
  <c r="M1432" i="8"/>
  <c r="L1432" i="8"/>
  <c r="V1432" i="8" s="1"/>
  <c r="X1431" i="8"/>
  <c r="U1431" i="8"/>
  <c r="S1431" i="8"/>
  <c r="R1431" i="8"/>
  <c r="Q1431" i="8"/>
  <c r="P1431" i="8"/>
  <c r="O1431" i="8"/>
  <c r="N1431" i="8"/>
  <c r="M1431" i="8"/>
  <c r="L1431" i="8"/>
  <c r="W1431" i="8" s="1"/>
  <c r="W1430" i="8"/>
  <c r="V1430" i="8"/>
  <c r="U1430" i="8"/>
  <c r="T1430" i="8"/>
  <c r="S1430" i="8"/>
  <c r="R1430" i="8"/>
  <c r="Q1430" i="8"/>
  <c r="O1430" i="8" s="1"/>
  <c r="M1430" i="8"/>
  <c r="L1430" i="8"/>
  <c r="X1430" i="8" s="1"/>
  <c r="W1429" i="8"/>
  <c r="V1429" i="8"/>
  <c r="U1429" i="8"/>
  <c r="T1429" i="8"/>
  <c r="S1429" i="8"/>
  <c r="R1429" i="8"/>
  <c r="Q1429" i="8"/>
  <c r="P1429" i="8"/>
  <c r="O1429" i="8"/>
  <c r="N1429" i="8"/>
  <c r="M1429" i="8"/>
  <c r="L1429" i="8"/>
  <c r="X1429" i="8" s="1"/>
  <c r="X1428" i="8"/>
  <c r="W1428" i="8"/>
  <c r="V1428" i="8"/>
  <c r="U1428" i="8"/>
  <c r="S1428" i="8"/>
  <c r="R1428" i="8"/>
  <c r="Q1428" i="8"/>
  <c r="N1428" i="8" s="1"/>
  <c r="P1428" i="8"/>
  <c r="O1428" i="8"/>
  <c r="M1428" i="8"/>
  <c r="L1428" i="8"/>
  <c r="T1428" i="8" s="1"/>
  <c r="S1427" i="8"/>
  <c r="R1427" i="8"/>
  <c r="Q1427" i="8"/>
  <c r="O1427" i="8" s="1"/>
  <c r="N1427" i="8"/>
  <c r="M1427" i="8"/>
  <c r="L1427" i="8"/>
  <c r="U1426" i="8"/>
  <c r="S1426" i="8"/>
  <c r="R1426" i="8"/>
  <c r="Q1426" i="8"/>
  <c r="P1426" i="8" s="1"/>
  <c r="O1426" i="8"/>
  <c r="N1426" i="8"/>
  <c r="M1426" i="8"/>
  <c r="L1426" i="8"/>
  <c r="S1425" i="8"/>
  <c r="R1425" i="8"/>
  <c r="Q1425" i="8"/>
  <c r="P1425" i="8"/>
  <c r="O1425" i="8"/>
  <c r="N1425" i="8"/>
  <c r="M1425" i="8"/>
  <c r="L1425" i="8"/>
  <c r="X1425" i="8" s="1"/>
  <c r="W1424" i="8"/>
  <c r="V1424" i="8"/>
  <c r="U1424" i="8"/>
  <c r="T1424" i="8"/>
  <c r="S1424" i="8"/>
  <c r="R1424" i="8"/>
  <c r="Q1424" i="8"/>
  <c r="O1424" i="8" s="1"/>
  <c r="M1424" i="8"/>
  <c r="L1424" i="8"/>
  <c r="X1424" i="8" s="1"/>
  <c r="X1423" i="8"/>
  <c r="V1423" i="8"/>
  <c r="U1423" i="8"/>
  <c r="S1423" i="8"/>
  <c r="R1423" i="8"/>
  <c r="Q1423" i="8"/>
  <c r="M1423" i="8"/>
  <c r="L1423" i="8"/>
  <c r="W1423" i="8" s="1"/>
  <c r="W1422" i="8"/>
  <c r="V1422" i="8"/>
  <c r="U1422" i="8"/>
  <c r="T1422" i="8"/>
  <c r="S1422" i="8"/>
  <c r="R1422" i="8"/>
  <c r="Q1422" i="8"/>
  <c r="P1422" i="8" s="1"/>
  <c r="M1422" i="8"/>
  <c r="L1422" i="8"/>
  <c r="X1422" i="8" s="1"/>
  <c r="V1421" i="8"/>
  <c r="S1421" i="8"/>
  <c r="R1421" i="8"/>
  <c r="Q1421" i="8"/>
  <c r="P1421" i="8"/>
  <c r="M1421" i="8"/>
  <c r="L1421" i="8"/>
  <c r="X1421" i="8" s="1"/>
  <c r="S1420" i="8"/>
  <c r="R1420" i="8"/>
  <c r="Q1420" i="8"/>
  <c r="O1420" i="8"/>
  <c r="M1420" i="8"/>
  <c r="L1420" i="8"/>
  <c r="T1419" i="8"/>
  <c r="S1419" i="8"/>
  <c r="R1419" i="8"/>
  <c r="Q1419" i="8"/>
  <c r="P1419" i="8"/>
  <c r="O1419" i="8"/>
  <c r="N1419" i="8"/>
  <c r="M1419" i="8"/>
  <c r="L1419" i="8"/>
  <c r="X1419" i="8" s="1"/>
  <c r="S1418" i="8"/>
  <c r="R1418" i="8"/>
  <c r="Q1418" i="8"/>
  <c r="O1418" i="8"/>
  <c r="M1418" i="8"/>
  <c r="L1418" i="8"/>
  <c r="T1417" i="8"/>
  <c r="S1417" i="8"/>
  <c r="R1417" i="8"/>
  <c r="Q1417" i="8"/>
  <c r="P1417" i="8"/>
  <c r="O1417" i="8"/>
  <c r="N1417" i="8"/>
  <c r="M1417" i="8"/>
  <c r="L1417" i="8"/>
  <c r="X1417" i="8" s="1"/>
  <c r="S1416" i="8"/>
  <c r="R1416" i="8"/>
  <c r="Q1416" i="8"/>
  <c r="O1416" i="8" s="1"/>
  <c r="M1416" i="8"/>
  <c r="L1416" i="8"/>
  <c r="S1415" i="8"/>
  <c r="R1415" i="8"/>
  <c r="Q1415" i="8"/>
  <c r="O1415" i="8" s="1"/>
  <c r="P1415" i="8"/>
  <c r="M1415" i="8"/>
  <c r="L1415" i="8"/>
  <c r="X1414" i="8"/>
  <c r="W1414" i="8"/>
  <c r="U1414" i="8"/>
  <c r="S1414" i="8"/>
  <c r="R1414" i="8"/>
  <c r="Q1414" i="8"/>
  <c r="N1414" i="8" s="1"/>
  <c r="M1414" i="8"/>
  <c r="L1414" i="8"/>
  <c r="V1413" i="8"/>
  <c r="T1413" i="8"/>
  <c r="S1413" i="8"/>
  <c r="R1413" i="8"/>
  <c r="Q1413" i="8"/>
  <c r="P1413" i="8"/>
  <c r="O1413" i="8"/>
  <c r="N1413" i="8"/>
  <c r="M1413" i="8"/>
  <c r="L1413" i="8"/>
  <c r="X1413" i="8" s="1"/>
  <c r="W1412" i="8"/>
  <c r="V1412" i="8"/>
  <c r="U1412" i="8"/>
  <c r="T1412" i="8"/>
  <c r="S1412" i="8"/>
  <c r="R1412" i="8"/>
  <c r="Q1412" i="8"/>
  <c r="P1412" i="8"/>
  <c r="O1412" i="8"/>
  <c r="N1412" i="8"/>
  <c r="M1412" i="8"/>
  <c r="L1412" i="8"/>
  <c r="X1412" i="8" s="1"/>
  <c r="V1411" i="8"/>
  <c r="U1411" i="8"/>
  <c r="T1411" i="8"/>
  <c r="S1411" i="8"/>
  <c r="R1411" i="8"/>
  <c r="Q1411" i="8"/>
  <c r="N1411" i="8" s="1"/>
  <c r="P1411" i="8"/>
  <c r="O1411" i="8"/>
  <c r="M1411" i="8"/>
  <c r="L1411" i="8"/>
  <c r="X1411" i="8" s="1"/>
  <c r="V1410" i="8"/>
  <c r="U1410" i="8"/>
  <c r="T1410" i="8"/>
  <c r="S1410" i="8"/>
  <c r="R1410" i="8"/>
  <c r="Q1410" i="8"/>
  <c r="P1410" i="8"/>
  <c r="M1410" i="8"/>
  <c r="L1410" i="8"/>
  <c r="X1410" i="8" s="1"/>
  <c r="X1409" i="8"/>
  <c r="U1409" i="8"/>
  <c r="T1409" i="8"/>
  <c r="S1409" i="8"/>
  <c r="R1409" i="8"/>
  <c r="Q1409" i="8"/>
  <c r="P1409" i="8" s="1"/>
  <c r="M1409" i="8"/>
  <c r="L1409" i="8"/>
  <c r="W1409" i="8" s="1"/>
  <c r="T1408" i="8"/>
  <c r="S1408" i="8"/>
  <c r="R1408" i="8"/>
  <c r="Q1408" i="8"/>
  <c r="O1408" i="8"/>
  <c r="M1408" i="8"/>
  <c r="L1408" i="8"/>
  <c r="X1408" i="8" s="1"/>
  <c r="V1407" i="8"/>
  <c r="S1407" i="8"/>
  <c r="R1407" i="8"/>
  <c r="Q1407" i="8"/>
  <c r="P1407" i="8"/>
  <c r="O1407" i="8"/>
  <c r="N1407" i="8"/>
  <c r="M1407" i="8"/>
  <c r="L1407" i="8"/>
  <c r="X1407" i="8" s="1"/>
  <c r="S1406" i="8"/>
  <c r="R1406" i="8"/>
  <c r="Q1406" i="8"/>
  <c r="P1406" i="8" s="1"/>
  <c r="M1406" i="8"/>
  <c r="L1406" i="8"/>
  <c r="T1406" i="8" s="1"/>
  <c r="S1405" i="8"/>
  <c r="R1405" i="8"/>
  <c r="Q1405" i="8"/>
  <c r="P1405" i="8"/>
  <c r="O1405" i="8"/>
  <c r="N1405" i="8"/>
  <c r="M1405" i="8"/>
  <c r="L1405" i="8"/>
  <c r="U1405" i="8" s="1"/>
  <c r="U1404" i="8"/>
  <c r="S1404" i="8"/>
  <c r="R1404" i="8"/>
  <c r="Q1404" i="8"/>
  <c r="P1404" i="8"/>
  <c r="O1404" i="8"/>
  <c r="N1404" i="8"/>
  <c r="M1404" i="8"/>
  <c r="L1404" i="8"/>
  <c r="X1404" i="8" s="1"/>
  <c r="X1403" i="8"/>
  <c r="S1403" i="8"/>
  <c r="R1403" i="8"/>
  <c r="Q1403" i="8"/>
  <c r="P1403" i="8"/>
  <c r="O1403" i="8"/>
  <c r="N1403" i="8"/>
  <c r="M1403" i="8"/>
  <c r="L1403" i="8"/>
  <c r="W1403" i="8" s="1"/>
  <c r="W1402" i="8"/>
  <c r="S1402" i="8"/>
  <c r="R1402" i="8"/>
  <c r="Q1402" i="8"/>
  <c r="P1402" i="8"/>
  <c r="O1402" i="8"/>
  <c r="N1402" i="8"/>
  <c r="M1402" i="8"/>
  <c r="L1402" i="8"/>
  <c r="X1402" i="8" s="1"/>
  <c r="T1401" i="8"/>
  <c r="S1401" i="8"/>
  <c r="R1401" i="8"/>
  <c r="Q1401" i="8"/>
  <c r="P1401" i="8"/>
  <c r="O1401" i="8"/>
  <c r="N1401" i="8"/>
  <c r="M1401" i="8"/>
  <c r="L1401" i="8"/>
  <c r="X1401" i="8" s="1"/>
  <c r="W1400" i="8"/>
  <c r="V1400" i="8"/>
  <c r="U1400" i="8"/>
  <c r="T1400" i="8"/>
  <c r="S1400" i="8"/>
  <c r="R1400" i="8"/>
  <c r="Q1400" i="8"/>
  <c r="P1400" i="8"/>
  <c r="O1400" i="8"/>
  <c r="N1400" i="8"/>
  <c r="M1400" i="8"/>
  <c r="L1400" i="8"/>
  <c r="X1400" i="8" s="1"/>
  <c r="W1399" i="8"/>
  <c r="U1399" i="8"/>
  <c r="S1399" i="8"/>
  <c r="R1399" i="8"/>
  <c r="Q1399" i="8"/>
  <c r="P1399" i="8"/>
  <c r="O1399" i="8"/>
  <c r="N1399" i="8"/>
  <c r="M1399" i="8"/>
  <c r="L1399" i="8"/>
  <c r="X1399" i="8" s="1"/>
  <c r="X1398" i="8"/>
  <c r="V1398" i="8"/>
  <c r="S1398" i="8"/>
  <c r="R1398" i="8"/>
  <c r="Q1398" i="8"/>
  <c r="N1398" i="8" s="1"/>
  <c r="P1398" i="8"/>
  <c r="O1398" i="8"/>
  <c r="M1398" i="8"/>
  <c r="L1398" i="8"/>
  <c r="W1398" i="8" s="1"/>
  <c r="X1397" i="8"/>
  <c r="V1397" i="8"/>
  <c r="S1397" i="8"/>
  <c r="R1397" i="8"/>
  <c r="Q1397" i="8"/>
  <c r="O1397" i="8" s="1"/>
  <c r="P1397" i="8"/>
  <c r="N1397" i="8"/>
  <c r="M1397" i="8"/>
  <c r="L1397" i="8"/>
  <c r="W1397" i="8" s="1"/>
  <c r="X1396" i="8"/>
  <c r="V1396" i="8"/>
  <c r="S1396" i="8"/>
  <c r="R1396" i="8"/>
  <c r="Q1396" i="8"/>
  <c r="P1396" i="8" s="1"/>
  <c r="O1396" i="8"/>
  <c r="N1396" i="8"/>
  <c r="M1396" i="8"/>
  <c r="L1396" i="8"/>
  <c r="W1396" i="8" s="1"/>
  <c r="V1395" i="8"/>
  <c r="S1395" i="8"/>
  <c r="R1395" i="8"/>
  <c r="Q1395" i="8"/>
  <c r="P1395" i="8"/>
  <c r="O1395" i="8"/>
  <c r="N1395" i="8"/>
  <c r="M1395" i="8"/>
  <c r="L1395" i="8"/>
  <c r="X1395" i="8" s="1"/>
  <c r="W1394" i="8"/>
  <c r="S1394" i="8"/>
  <c r="R1394" i="8"/>
  <c r="Q1394" i="8"/>
  <c r="P1394" i="8"/>
  <c r="O1394" i="8"/>
  <c r="N1394" i="8"/>
  <c r="M1394" i="8"/>
  <c r="L1394" i="8"/>
  <c r="T1394" i="8" s="1"/>
  <c r="W1393" i="8"/>
  <c r="S1393" i="8"/>
  <c r="R1393" i="8"/>
  <c r="Q1393" i="8"/>
  <c r="P1393" i="8"/>
  <c r="O1393" i="8"/>
  <c r="N1393" i="8"/>
  <c r="M1393" i="8"/>
  <c r="L1393" i="8"/>
  <c r="U1393" i="8" s="1"/>
  <c r="W1392" i="8"/>
  <c r="S1392" i="8"/>
  <c r="R1392" i="8"/>
  <c r="Q1392" i="8"/>
  <c r="P1392" i="8"/>
  <c r="O1392" i="8"/>
  <c r="N1392" i="8"/>
  <c r="M1392" i="8"/>
  <c r="L1392" i="8"/>
  <c r="X1392" i="8" s="1"/>
  <c r="T1391" i="8"/>
  <c r="S1391" i="8"/>
  <c r="R1391" i="8"/>
  <c r="Q1391" i="8"/>
  <c r="P1391" i="8" s="1"/>
  <c r="N1391" i="8"/>
  <c r="M1391" i="8"/>
  <c r="L1391" i="8"/>
  <c r="X1391" i="8" s="1"/>
  <c r="S1390" i="8"/>
  <c r="R1390" i="8"/>
  <c r="Q1390" i="8"/>
  <c r="O1390" i="8" s="1"/>
  <c r="P1390" i="8"/>
  <c r="N1390" i="8"/>
  <c r="M1390" i="8"/>
  <c r="L1390" i="8"/>
  <c r="S1389" i="8"/>
  <c r="R1389" i="8"/>
  <c r="Q1389" i="8"/>
  <c r="P1389" i="8" s="1"/>
  <c r="O1389" i="8"/>
  <c r="M1389" i="8"/>
  <c r="L1389" i="8"/>
  <c r="W1388" i="8"/>
  <c r="V1388" i="8"/>
  <c r="U1388" i="8"/>
  <c r="T1388" i="8"/>
  <c r="S1388" i="8"/>
  <c r="R1388" i="8"/>
  <c r="Q1388" i="8"/>
  <c r="P1388" i="8" s="1"/>
  <c r="O1388" i="8"/>
  <c r="M1388" i="8"/>
  <c r="L1388" i="8"/>
  <c r="X1388" i="8" s="1"/>
  <c r="S1387" i="8"/>
  <c r="R1387" i="8"/>
  <c r="Q1387" i="8"/>
  <c r="P1387" i="8" s="1"/>
  <c r="O1387" i="8"/>
  <c r="M1387" i="8"/>
  <c r="L1387" i="8"/>
  <c r="X1386" i="8"/>
  <c r="V1386" i="8"/>
  <c r="T1386" i="8"/>
  <c r="S1386" i="8"/>
  <c r="R1386" i="8"/>
  <c r="Q1386" i="8"/>
  <c r="N1386" i="8" s="1"/>
  <c r="O1386" i="8"/>
  <c r="M1386" i="8"/>
  <c r="L1386" i="8"/>
  <c r="W1386" i="8" s="1"/>
  <c r="X1385" i="8"/>
  <c r="V1385" i="8"/>
  <c r="U1385" i="8"/>
  <c r="T1385" i="8"/>
  <c r="S1385" i="8"/>
  <c r="R1385" i="8"/>
  <c r="Q1385" i="8"/>
  <c r="O1385" i="8" s="1"/>
  <c r="M1385" i="8"/>
  <c r="L1385" i="8"/>
  <c r="W1385" i="8" s="1"/>
  <c r="V1384" i="8"/>
  <c r="U1384" i="8"/>
  <c r="T1384" i="8"/>
  <c r="S1384" i="8"/>
  <c r="R1384" i="8"/>
  <c r="Q1384" i="8"/>
  <c r="P1384" i="8" s="1"/>
  <c r="O1384" i="8"/>
  <c r="N1384" i="8"/>
  <c r="M1384" i="8"/>
  <c r="L1384" i="8"/>
  <c r="W1384" i="8" s="1"/>
  <c r="U1383" i="8"/>
  <c r="T1383" i="8"/>
  <c r="S1383" i="8"/>
  <c r="R1383" i="8"/>
  <c r="Q1383" i="8"/>
  <c r="P1383" i="8"/>
  <c r="O1383" i="8"/>
  <c r="N1383" i="8"/>
  <c r="M1383" i="8"/>
  <c r="L1383" i="8"/>
  <c r="W1383" i="8" s="1"/>
  <c r="W1382" i="8"/>
  <c r="V1382" i="8"/>
  <c r="U1382" i="8"/>
  <c r="T1382" i="8"/>
  <c r="S1382" i="8"/>
  <c r="R1382" i="8"/>
  <c r="Q1382" i="8"/>
  <c r="P1382" i="8" s="1"/>
  <c r="O1382" i="8"/>
  <c r="M1382" i="8"/>
  <c r="L1382" i="8"/>
  <c r="X1382" i="8" s="1"/>
  <c r="W1381" i="8"/>
  <c r="V1381" i="8"/>
  <c r="U1381" i="8"/>
  <c r="T1381" i="8"/>
  <c r="S1381" i="8"/>
  <c r="R1381" i="8"/>
  <c r="Q1381" i="8"/>
  <c r="N1381" i="8" s="1"/>
  <c r="P1381" i="8"/>
  <c r="O1381" i="8"/>
  <c r="M1381" i="8"/>
  <c r="L1381" i="8"/>
  <c r="X1381" i="8" s="1"/>
  <c r="X1380" i="8"/>
  <c r="W1380" i="8"/>
  <c r="V1380" i="8"/>
  <c r="U1380" i="8"/>
  <c r="S1380" i="8"/>
  <c r="R1380" i="8"/>
  <c r="Q1380" i="8"/>
  <c r="N1380" i="8" s="1"/>
  <c r="P1380" i="8"/>
  <c r="O1380" i="8"/>
  <c r="M1380" i="8"/>
  <c r="L1380" i="8"/>
  <c r="T1380" i="8" s="1"/>
  <c r="X1379" i="8"/>
  <c r="W1379" i="8"/>
  <c r="V1379" i="8"/>
  <c r="T1379" i="8"/>
  <c r="S1379" i="8"/>
  <c r="R1379" i="8"/>
  <c r="Q1379" i="8"/>
  <c r="N1379" i="8" s="1"/>
  <c r="P1379" i="8"/>
  <c r="O1379" i="8"/>
  <c r="M1379" i="8"/>
  <c r="L1379" i="8"/>
  <c r="U1379" i="8" s="1"/>
  <c r="X1378" i="8"/>
  <c r="W1378" i="8"/>
  <c r="U1378" i="8"/>
  <c r="T1378" i="8"/>
  <c r="S1378" i="8"/>
  <c r="R1378" i="8"/>
  <c r="Q1378" i="8"/>
  <c r="N1378" i="8" s="1"/>
  <c r="P1378" i="8"/>
  <c r="O1378" i="8"/>
  <c r="M1378" i="8"/>
  <c r="L1378" i="8"/>
  <c r="V1378" i="8" s="1"/>
  <c r="X1377" i="8"/>
  <c r="V1377" i="8"/>
  <c r="U1377" i="8"/>
  <c r="T1377" i="8"/>
  <c r="S1377" i="8"/>
  <c r="R1377" i="8"/>
  <c r="Q1377" i="8"/>
  <c r="N1377" i="8" s="1"/>
  <c r="P1377" i="8"/>
  <c r="O1377" i="8"/>
  <c r="M1377" i="8"/>
  <c r="L1377" i="8"/>
  <c r="W1377" i="8" s="1"/>
  <c r="W1376" i="8"/>
  <c r="V1376" i="8"/>
  <c r="U1376" i="8"/>
  <c r="T1376" i="8"/>
  <c r="S1376" i="8"/>
  <c r="R1376" i="8"/>
  <c r="Q1376" i="8"/>
  <c r="N1376" i="8" s="1"/>
  <c r="P1376" i="8"/>
  <c r="O1376" i="8"/>
  <c r="M1376" i="8"/>
  <c r="L1376" i="8"/>
  <c r="X1376" i="8" s="1"/>
  <c r="W1375" i="8"/>
  <c r="V1375" i="8"/>
  <c r="U1375" i="8"/>
  <c r="S1375" i="8"/>
  <c r="R1375" i="8"/>
  <c r="Q1375" i="8"/>
  <c r="N1375" i="8" s="1"/>
  <c r="M1375" i="8"/>
  <c r="L1375" i="8"/>
  <c r="T1375" i="8" s="1"/>
  <c r="W1374" i="8"/>
  <c r="V1374" i="8"/>
  <c r="U1374" i="8"/>
  <c r="S1374" i="8"/>
  <c r="R1374" i="8"/>
  <c r="Q1374" i="8"/>
  <c r="P1374" i="8" s="1"/>
  <c r="M1374" i="8"/>
  <c r="L1374" i="8"/>
  <c r="T1374" i="8" s="1"/>
  <c r="X1373" i="8"/>
  <c r="W1373" i="8"/>
  <c r="V1373" i="8"/>
  <c r="U1373" i="8"/>
  <c r="T1373" i="8"/>
  <c r="S1373" i="8"/>
  <c r="R1373" i="8"/>
  <c r="Q1373" i="8"/>
  <c r="P1373" i="8"/>
  <c r="M1373" i="8"/>
  <c r="L1373" i="8"/>
  <c r="X1372" i="8"/>
  <c r="W1372" i="8"/>
  <c r="V1372" i="8"/>
  <c r="U1372" i="8"/>
  <c r="T1372" i="8"/>
  <c r="S1372" i="8"/>
  <c r="R1372" i="8"/>
  <c r="Q1372" i="8"/>
  <c r="O1372" i="8" s="1"/>
  <c r="M1372" i="8"/>
  <c r="L1372" i="8"/>
  <c r="W1371" i="8"/>
  <c r="V1371" i="8"/>
  <c r="U1371" i="8"/>
  <c r="T1371" i="8"/>
  <c r="S1371" i="8"/>
  <c r="R1371" i="8"/>
  <c r="Q1371" i="8"/>
  <c r="P1371" i="8"/>
  <c r="O1371" i="8"/>
  <c r="N1371" i="8"/>
  <c r="M1371" i="8"/>
  <c r="L1371" i="8"/>
  <c r="X1371" i="8" s="1"/>
  <c r="X1370" i="8"/>
  <c r="W1370" i="8"/>
  <c r="V1370" i="8"/>
  <c r="U1370" i="8"/>
  <c r="T1370" i="8"/>
  <c r="S1370" i="8"/>
  <c r="R1370" i="8"/>
  <c r="Q1370" i="8"/>
  <c r="P1370" i="8" s="1"/>
  <c r="N1370" i="8"/>
  <c r="M1370" i="8"/>
  <c r="L1370" i="8"/>
  <c r="U1369" i="8"/>
  <c r="T1369" i="8"/>
  <c r="S1369" i="8"/>
  <c r="R1369" i="8"/>
  <c r="Q1369" i="8"/>
  <c r="P1369" i="8"/>
  <c r="O1369" i="8"/>
  <c r="N1369" i="8"/>
  <c r="M1369" i="8"/>
  <c r="L1369" i="8"/>
  <c r="X1369" i="8" s="1"/>
  <c r="V1368" i="8"/>
  <c r="U1368" i="8"/>
  <c r="S1368" i="8"/>
  <c r="R1368" i="8"/>
  <c r="Q1368" i="8"/>
  <c r="P1368" i="8"/>
  <c r="O1368" i="8"/>
  <c r="N1368" i="8"/>
  <c r="M1368" i="8"/>
  <c r="L1368" i="8"/>
  <c r="T1368" i="8" s="1"/>
  <c r="V1367" i="8"/>
  <c r="T1367" i="8"/>
  <c r="S1367" i="8"/>
  <c r="R1367" i="8"/>
  <c r="Q1367" i="8"/>
  <c r="P1367" i="8"/>
  <c r="O1367" i="8"/>
  <c r="N1367" i="8"/>
  <c r="M1367" i="8"/>
  <c r="L1367" i="8"/>
  <c r="U1367" i="8" s="1"/>
  <c r="U1366" i="8"/>
  <c r="T1366" i="8"/>
  <c r="S1366" i="8"/>
  <c r="R1366" i="8"/>
  <c r="Q1366" i="8"/>
  <c r="P1366" i="8"/>
  <c r="O1366" i="8"/>
  <c r="N1366" i="8"/>
  <c r="M1366" i="8"/>
  <c r="L1366" i="8"/>
  <c r="V1366" i="8" s="1"/>
  <c r="U1365" i="8"/>
  <c r="T1365" i="8"/>
  <c r="S1365" i="8"/>
  <c r="R1365" i="8"/>
  <c r="Q1365" i="8"/>
  <c r="P1365" i="8"/>
  <c r="O1365" i="8"/>
  <c r="N1365" i="8"/>
  <c r="M1365" i="8"/>
  <c r="L1365" i="8"/>
  <c r="W1365" i="8" s="1"/>
  <c r="W1364" i="8"/>
  <c r="V1364" i="8"/>
  <c r="U1364" i="8"/>
  <c r="T1364" i="8"/>
  <c r="S1364" i="8"/>
  <c r="R1364" i="8"/>
  <c r="Q1364" i="8"/>
  <c r="P1364" i="8"/>
  <c r="O1364" i="8"/>
  <c r="N1364" i="8"/>
  <c r="M1364" i="8"/>
  <c r="L1364" i="8"/>
  <c r="X1364" i="8" s="1"/>
  <c r="V1363" i="8"/>
  <c r="U1363" i="8"/>
  <c r="T1363" i="8"/>
  <c r="S1363" i="8"/>
  <c r="R1363" i="8"/>
  <c r="Q1363" i="8"/>
  <c r="N1363" i="8" s="1"/>
  <c r="P1363" i="8"/>
  <c r="O1363" i="8"/>
  <c r="M1363" i="8"/>
  <c r="L1363" i="8"/>
  <c r="X1363" i="8" s="1"/>
  <c r="W1362" i="8"/>
  <c r="V1362" i="8"/>
  <c r="U1362" i="8"/>
  <c r="S1362" i="8"/>
  <c r="R1362" i="8"/>
  <c r="Q1362" i="8"/>
  <c r="N1362" i="8" s="1"/>
  <c r="M1362" i="8"/>
  <c r="L1362" i="8"/>
  <c r="T1362" i="8" s="1"/>
  <c r="W1361" i="8"/>
  <c r="V1361" i="8"/>
  <c r="U1361" i="8"/>
  <c r="S1361" i="8"/>
  <c r="R1361" i="8"/>
  <c r="Q1361" i="8"/>
  <c r="O1361" i="8" s="1"/>
  <c r="M1361" i="8"/>
  <c r="L1361" i="8"/>
  <c r="T1361" i="8" s="1"/>
  <c r="W1360" i="8"/>
  <c r="V1360" i="8"/>
  <c r="U1360" i="8"/>
  <c r="S1360" i="8"/>
  <c r="R1360" i="8"/>
  <c r="Q1360" i="8"/>
  <c r="P1360" i="8" s="1"/>
  <c r="M1360" i="8"/>
  <c r="L1360" i="8"/>
  <c r="T1360" i="8" s="1"/>
  <c r="W1359" i="8"/>
  <c r="V1359" i="8"/>
  <c r="U1359" i="8"/>
  <c r="S1359" i="8"/>
  <c r="R1359" i="8"/>
  <c r="Q1359" i="8"/>
  <c r="P1359" i="8"/>
  <c r="O1359" i="8"/>
  <c r="N1359" i="8"/>
  <c r="M1359" i="8"/>
  <c r="L1359" i="8"/>
  <c r="T1359" i="8" s="1"/>
  <c r="X1358" i="8"/>
  <c r="W1358" i="8"/>
  <c r="V1358" i="8"/>
  <c r="S1358" i="8"/>
  <c r="R1358" i="8"/>
  <c r="Q1358" i="8"/>
  <c r="P1358" i="8" s="1"/>
  <c r="M1358" i="8"/>
  <c r="L1358" i="8"/>
  <c r="T1358" i="8" s="1"/>
  <c r="X1357" i="8"/>
  <c r="W1357" i="8"/>
  <c r="V1357" i="8"/>
  <c r="S1357" i="8"/>
  <c r="R1357" i="8"/>
  <c r="Q1357" i="8"/>
  <c r="P1357" i="8" s="1"/>
  <c r="M1357" i="8"/>
  <c r="L1357" i="8"/>
  <c r="U1357" i="8" s="1"/>
  <c r="X1356" i="8"/>
  <c r="W1356" i="8"/>
  <c r="U1356" i="8"/>
  <c r="S1356" i="8"/>
  <c r="R1356" i="8"/>
  <c r="Q1356" i="8"/>
  <c r="N1356" i="8" s="1"/>
  <c r="P1356" i="8"/>
  <c r="O1356" i="8"/>
  <c r="M1356" i="8"/>
  <c r="L1356" i="8"/>
  <c r="W1355" i="8"/>
  <c r="T1355" i="8"/>
  <c r="S1355" i="8"/>
  <c r="R1355" i="8"/>
  <c r="Q1355" i="8"/>
  <c r="P1355" i="8" s="1"/>
  <c r="O1355" i="8"/>
  <c r="M1355" i="8"/>
  <c r="L1355" i="8"/>
  <c r="X1355" i="8" s="1"/>
  <c r="X1354" i="8"/>
  <c r="W1354" i="8"/>
  <c r="T1354" i="8"/>
  <c r="S1354" i="8"/>
  <c r="R1354" i="8"/>
  <c r="Q1354" i="8"/>
  <c r="P1354" i="8"/>
  <c r="O1354" i="8"/>
  <c r="N1354" i="8"/>
  <c r="M1354" i="8"/>
  <c r="L1354" i="8"/>
  <c r="X1353" i="8"/>
  <c r="V1353" i="8"/>
  <c r="T1353" i="8"/>
  <c r="S1353" i="8"/>
  <c r="R1353" i="8"/>
  <c r="Q1353" i="8"/>
  <c r="P1353" i="8" s="1"/>
  <c r="M1353" i="8"/>
  <c r="L1353" i="8"/>
  <c r="W1352" i="8"/>
  <c r="V1352" i="8"/>
  <c r="U1352" i="8"/>
  <c r="T1352" i="8"/>
  <c r="S1352" i="8"/>
  <c r="R1352" i="8"/>
  <c r="Q1352" i="8"/>
  <c r="P1352" i="8" s="1"/>
  <c r="M1352" i="8"/>
  <c r="L1352" i="8"/>
  <c r="X1352" i="8" s="1"/>
  <c r="W1351" i="8"/>
  <c r="U1351" i="8"/>
  <c r="T1351" i="8"/>
  <c r="S1351" i="8"/>
  <c r="R1351" i="8"/>
  <c r="Q1351" i="8"/>
  <c r="P1351" i="8" s="1"/>
  <c r="M1351" i="8"/>
  <c r="L1351" i="8"/>
  <c r="V1351" i="8" s="1"/>
  <c r="S1350" i="8"/>
  <c r="R1350" i="8"/>
  <c r="Q1350" i="8"/>
  <c r="N1350" i="8" s="1"/>
  <c r="M1350" i="8"/>
  <c r="L1350" i="8"/>
  <c r="W1350" i="8" s="1"/>
  <c r="X1349" i="8"/>
  <c r="U1349" i="8"/>
  <c r="T1349" i="8"/>
  <c r="S1349" i="8"/>
  <c r="R1349" i="8"/>
  <c r="Q1349" i="8"/>
  <c r="M1349" i="8"/>
  <c r="L1349" i="8"/>
  <c r="W1349" i="8" s="1"/>
  <c r="X1348" i="8"/>
  <c r="T1348" i="8"/>
  <c r="S1348" i="8"/>
  <c r="R1348" i="8"/>
  <c r="Q1348" i="8"/>
  <c r="O1348" i="8"/>
  <c r="M1348" i="8"/>
  <c r="L1348" i="8"/>
  <c r="W1348" i="8" s="1"/>
  <c r="V1347" i="8"/>
  <c r="S1347" i="8"/>
  <c r="R1347" i="8"/>
  <c r="Q1347" i="8"/>
  <c r="P1347" i="8"/>
  <c r="O1347" i="8"/>
  <c r="N1347" i="8"/>
  <c r="M1347" i="8"/>
  <c r="L1347" i="8"/>
  <c r="W1347" i="8" s="1"/>
  <c r="W1346" i="8"/>
  <c r="V1346" i="8"/>
  <c r="U1346" i="8"/>
  <c r="T1346" i="8"/>
  <c r="S1346" i="8"/>
  <c r="R1346" i="8"/>
  <c r="Q1346" i="8"/>
  <c r="P1346" i="8"/>
  <c r="O1346" i="8"/>
  <c r="N1346" i="8"/>
  <c r="M1346" i="8"/>
  <c r="L1346" i="8"/>
  <c r="X1346" i="8" s="1"/>
  <c r="W1345" i="8"/>
  <c r="V1345" i="8"/>
  <c r="T1345" i="8"/>
  <c r="S1345" i="8"/>
  <c r="R1345" i="8"/>
  <c r="Q1345" i="8"/>
  <c r="M1345" i="8"/>
  <c r="L1345" i="8"/>
  <c r="X1345" i="8" s="1"/>
  <c r="X1344" i="8"/>
  <c r="W1344" i="8"/>
  <c r="U1344" i="8"/>
  <c r="S1344" i="8"/>
  <c r="R1344" i="8"/>
  <c r="Q1344" i="8"/>
  <c r="P1344" i="8"/>
  <c r="M1344" i="8"/>
  <c r="L1344" i="8"/>
  <c r="T1344" i="8" s="1"/>
  <c r="X1343" i="8"/>
  <c r="W1343" i="8"/>
  <c r="T1343" i="8"/>
  <c r="S1343" i="8"/>
  <c r="R1343" i="8"/>
  <c r="Q1343" i="8"/>
  <c r="P1343" i="8"/>
  <c r="M1343" i="8"/>
  <c r="L1343" i="8"/>
  <c r="U1343" i="8" s="1"/>
  <c r="X1342" i="8"/>
  <c r="W1342" i="8"/>
  <c r="T1342" i="8"/>
  <c r="S1342" i="8"/>
  <c r="R1342" i="8"/>
  <c r="Q1342" i="8"/>
  <c r="P1342" i="8" s="1"/>
  <c r="M1342" i="8"/>
  <c r="L1342" i="8"/>
  <c r="V1342" i="8" s="1"/>
  <c r="X1341" i="8"/>
  <c r="V1341" i="8"/>
  <c r="T1341" i="8"/>
  <c r="S1341" i="8"/>
  <c r="R1341" i="8"/>
  <c r="Q1341" i="8"/>
  <c r="M1341" i="8"/>
  <c r="L1341" i="8"/>
  <c r="W1341" i="8" s="1"/>
  <c r="W1340" i="8"/>
  <c r="V1340" i="8"/>
  <c r="U1340" i="8"/>
  <c r="T1340" i="8"/>
  <c r="S1340" i="8"/>
  <c r="R1340" i="8"/>
  <c r="Q1340" i="8"/>
  <c r="P1340" i="8"/>
  <c r="M1340" i="8"/>
  <c r="L1340" i="8"/>
  <c r="X1340" i="8" s="1"/>
  <c r="X1339" i="8"/>
  <c r="W1339" i="8"/>
  <c r="U1339" i="8"/>
  <c r="S1339" i="8"/>
  <c r="R1339" i="8"/>
  <c r="Q1339" i="8"/>
  <c r="M1339" i="8"/>
  <c r="L1339" i="8"/>
  <c r="V1339" i="8" s="1"/>
  <c r="X1338" i="8"/>
  <c r="U1338" i="8"/>
  <c r="S1338" i="8"/>
  <c r="R1338" i="8"/>
  <c r="Q1338" i="8"/>
  <c r="M1338" i="8"/>
  <c r="L1338" i="8"/>
  <c r="W1338" i="8" s="1"/>
  <c r="X1337" i="8"/>
  <c r="W1337" i="8"/>
  <c r="V1337" i="8"/>
  <c r="U1337" i="8"/>
  <c r="T1337" i="8"/>
  <c r="S1337" i="8"/>
  <c r="R1337" i="8"/>
  <c r="Q1337" i="8"/>
  <c r="M1337" i="8"/>
  <c r="L1337" i="8"/>
  <c r="V1336" i="8"/>
  <c r="S1336" i="8"/>
  <c r="R1336" i="8"/>
  <c r="Q1336" i="8"/>
  <c r="O1336" i="8"/>
  <c r="M1336" i="8"/>
  <c r="L1336" i="8"/>
  <c r="X1336" i="8" s="1"/>
  <c r="W1335" i="8"/>
  <c r="V1335" i="8"/>
  <c r="U1335" i="8"/>
  <c r="T1335" i="8"/>
  <c r="S1335" i="8"/>
  <c r="R1335" i="8"/>
  <c r="Q1335" i="8"/>
  <c r="P1335" i="8"/>
  <c r="O1335" i="8"/>
  <c r="N1335" i="8"/>
  <c r="M1335" i="8"/>
  <c r="L1335" i="8"/>
  <c r="X1335" i="8" s="1"/>
  <c r="X1334" i="8"/>
  <c r="W1334" i="8"/>
  <c r="V1334" i="8"/>
  <c r="U1334" i="8"/>
  <c r="T1334" i="8"/>
  <c r="S1334" i="8"/>
  <c r="R1334" i="8"/>
  <c r="Q1334" i="8"/>
  <c r="P1334" i="8" s="1"/>
  <c r="O1334" i="8"/>
  <c r="N1334" i="8"/>
  <c r="M1334" i="8"/>
  <c r="L1334" i="8"/>
  <c r="V1333" i="8"/>
  <c r="S1333" i="8"/>
  <c r="R1333" i="8"/>
  <c r="Q1333" i="8"/>
  <c r="P1333" i="8"/>
  <c r="O1333" i="8"/>
  <c r="N1333" i="8"/>
  <c r="M1333" i="8"/>
  <c r="L1333" i="8"/>
  <c r="X1333" i="8" s="1"/>
  <c r="W1332" i="8"/>
  <c r="S1332" i="8"/>
  <c r="R1332" i="8"/>
  <c r="Q1332" i="8"/>
  <c r="P1332" i="8"/>
  <c r="O1332" i="8"/>
  <c r="N1332" i="8"/>
  <c r="M1332" i="8"/>
  <c r="L1332" i="8"/>
  <c r="T1332" i="8" s="1"/>
  <c r="W1331" i="8"/>
  <c r="S1331" i="8"/>
  <c r="R1331" i="8"/>
  <c r="Q1331" i="8"/>
  <c r="P1331" i="8"/>
  <c r="O1331" i="8"/>
  <c r="N1331" i="8"/>
  <c r="M1331" i="8"/>
  <c r="L1331" i="8"/>
  <c r="U1331" i="8" s="1"/>
  <c r="W1330" i="8"/>
  <c r="S1330" i="8"/>
  <c r="R1330" i="8"/>
  <c r="Q1330" i="8"/>
  <c r="P1330" i="8"/>
  <c r="O1330" i="8"/>
  <c r="N1330" i="8"/>
  <c r="M1330" i="8"/>
  <c r="L1330" i="8"/>
  <c r="V1330" i="8" s="1"/>
  <c r="V1329" i="8"/>
  <c r="S1329" i="8"/>
  <c r="R1329" i="8"/>
  <c r="Q1329" i="8"/>
  <c r="P1329" i="8"/>
  <c r="O1329" i="8"/>
  <c r="N1329" i="8"/>
  <c r="M1329" i="8"/>
  <c r="L1329" i="8"/>
  <c r="W1329" i="8" s="1"/>
  <c r="W1328" i="8"/>
  <c r="V1328" i="8"/>
  <c r="U1328" i="8"/>
  <c r="T1328" i="8"/>
  <c r="S1328" i="8"/>
  <c r="R1328" i="8"/>
  <c r="Q1328" i="8"/>
  <c r="P1328" i="8"/>
  <c r="O1328" i="8"/>
  <c r="N1328" i="8"/>
  <c r="M1328" i="8"/>
  <c r="L1328" i="8"/>
  <c r="X1328" i="8" s="1"/>
  <c r="W1327" i="8"/>
  <c r="V1327" i="8"/>
  <c r="T1327" i="8"/>
  <c r="S1327" i="8"/>
  <c r="R1327" i="8"/>
  <c r="Q1327" i="8"/>
  <c r="P1327" i="8"/>
  <c r="M1327" i="8"/>
  <c r="L1327" i="8"/>
  <c r="X1327" i="8" s="1"/>
  <c r="X1326" i="8"/>
  <c r="W1326" i="8"/>
  <c r="U1326" i="8"/>
  <c r="S1326" i="8"/>
  <c r="R1326" i="8"/>
  <c r="Q1326" i="8"/>
  <c r="M1326" i="8"/>
  <c r="L1326" i="8"/>
  <c r="V1326" i="8" s="1"/>
  <c r="X1325" i="8"/>
  <c r="W1325" i="8"/>
  <c r="U1325" i="8"/>
  <c r="S1325" i="8"/>
  <c r="R1325" i="8"/>
  <c r="Q1325" i="8"/>
  <c r="M1325" i="8"/>
  <c r="L1325" i="8"/>
  <c r="V1325" i="8" s="1"/>
  <c r="X1324" i="8"/>
  <c r="W1324" i="8"/>
  <c r="U1324" i="8"/>
  <c r="S1324" i="8"/>
  <c r="R1324" i="8"/>
  <c r="Q1324" i="8"/>
  <c r="M1324" i="8"/>
  <c r="L1324" i="8"/>
  <c r="V1324" i="8" s="1"/>
  <c r="X1323" i="8"/>
  <c r="S1323" i="8"/>
  <c r="R1323" i="8"/>
  <c r="Q1323" i="8"/>
  <c r="P1323" i="8"/>
  <c r="O1323" i="8"/>
  <c r="N1323" i="8"/>
  <c r="M1323" i="8"/>
  <c r="L1323" i="8"/>
  <c r="S1322" i="8"/>
  <c r="R1322" i="8"/>
  <c r="Q1322" i="8"/>
  <c r="M1322" i="8"/>
  <c r="L1322" i="8"/>
  <c r="S1321" i="8"/>
  <c r="R1321" i="8"/>
  <c r="Q1321" i="8"/>
  <c r="M1321" i="8"/>
  <c r="L1321" i="8"/>
  <c r="U1320" i="8"/>
  <c r="S1320" i="8"/>
  <c r="R1320" i="8"/>
  <c r="Q1320" i="8"/>
  <c r="P1320" i="8"/>
  <c r="M1320" i="8"/>
  <c r="L1320" i="8"/>
  <c r="X1320" i="8" s="1"/>
  <c r="X1319" i="8"/>
  <c r="S1319" i="8"/>
  <c r="R1319" i="8"/>
  <c r="Q1319" i="8"/>
  <c r="P1319" i="8"/>
  <c r="O1319" i="8"/>
  <c r="N1319" i="8"/>
  <c r="M1319" i="8"/>
  <c r="L1319" i="8"/>
  <c r="W1319" i="8" s="1"/>
  <c r="X1318" i="8"/>
  <c r="W1318" i="8"/>
  <c r="T1318" i="8"/>
  <c r="S1318" i="8"/>
  <c r="R1318" i="8"/>
  <c r="Q1318" i="8"/>
  <c r="P1318" i="8" s="1"/>
  <c r="O1318" i="8"/>
  <c r="N1318" i="8"/>
  <c r="M1318" i="8"/>
  <c r="L1318" i="8"/>
  <c r="T1317" i="8"/>
  <c r="S1317" i="8"/>
  <c r="R1317" i="8"/>
  <c r="Q1317" i="8"/>
  <c r="P1317" i="8" s="1"/>
  <c r="N1317" i="8"/>
  <c r="M1317" i="8"/>
  <c r="L1317" i="8"/>
  <c r="W1316" i="8"/>
  <c r="V1316" i="8"/>
  <c r="U1316" i="8"/>
  <c r="T1316" i="8"/>
  <c r="S1316" i="8"/>
  <c r="R1316" i="8"/>
  <c r="Q1316" i="8"/>
  <c r="P1316" i="8" s="1"/>
  <c r="N1316" i="8"/>
  <c r="M1316" i="8"/>
  <c r="L1316" i="8"/>
  <c r="X1316" i="8" s="1"/>
  <c r="T1315" i="8"/>
  <c r="S1315" i="8"/>
  <c r="R1315" i="8"/>
  <c r="Q1315" i="8"/>
  <c r="P1315" i="8" s="1"/>
  <c r="N1315" i="8"/>
  <c r="M1315" i="8"/>
  <c r="L1315" i="8"/>
  <c r="S1314" i="8"/>
  <c r="R1314" i="8"/>
  <c r="Q1314" i="8"/>
  <c r="N1314" i="8" s="1"/>
  <c r="M1314" i="8"/>
  <c r="L1314" i="8"/>
  <c r="X1313" i="8"/>
  <c r="S1313" i="8"/>
  <c r="R1313" i="8"/>
  <c r="Q1313" i="8"/>
  <c r="O1313" i="8" s="1"/>
  <c r="P1313" i="8"/>
  <c r="N1313" i="8"/>
  <c r="M1313" i="8"/>
  <c r="L1313" i="8"/>
  <c r="X1312" i="8"/>
  <c r="V1312" i="8"/>
  <c r="T1312" i="8"/>
  <c r="S1312" i="8"/>
  <c r="R1312" i="8"/>
  <c r="Q1312" i="8"/>
  <c r="P1312" i="8" s="1"/>
  <c r="N1312" i="8"/>
  <c r="M1312" i="8"/>
  <c r="L1312" i="8"/>
  <c r="W1312" i="8" s="1"/>
  <c r="X1311" i="8"/>
  <c r="V1311" i="8"/>
  <c r="U1311" i="8"/>
  <c r="S1311" i="8"/>
  <c r="R1311" i="8"/>
  <c r="Q1311" i="8"/>
  <c r="P1311" i="8"/>
  <c r="O1311" i="8"/>
  <c r="N1311" i="8"/>
  <c r="M1311" i="8"/>
  <c r="L1311" i="8"/>
  <c r="W1311" i="8" s="1"/>
  <c r="W1310" i="8"/>
  <c r="V1310" i="8"/>
  <c r="U1310" i="8"/>
  <c r="T1310" i="8"/>
  <c r="S1310" i="8"/>
  <c r="R1310" i="8"/>
  <c r="Q1310" i="8"/>
  <c r="N1310" i="8"/>
  <c r="M1310" i="8"/>
  <c r="L1310" i="8"/>
  <c r="X1310" i="8" s="1"/>
  <c r="X1309" i="8"/>
  <c r="W1309" i="8"/>
  <c r="V1309" i="8"/>
  <c r="S1309" i="8"/>
  <c r="R1309" i="8"/>
  <c r="Q1309" i="8"/>
  <c r="P1309" i="8" s="1"/>
  <c r="O1309" i="8"/>
  <c r="M1309" i="8"/>
  <c r="L1309" i="8"/>
  <c r="X1308" i="8"/>
  <c r="S1308" i="8"/>
  <c r="R1308" i="8"/>
  <c r="Q1308" i="8"/>
  <c r="P1308" i="8" s="1"/>
  <c r="O1308" i="8"/>
  <c r="M1308" i="8"/>
  <c r="L1308" i="8"/>
  <c r="W1308" i="8" s="1"/>
  <c r="S1307" i="8"/>
  <c r="R1307" i="8"/>
  <c r="Q1307" i="8"/>
  <c r="P1307" i="8" s="1"/>
  <c r="O1307" i="8"/>
  <c r="M1307" i="8"/>
  <c r="L1307" i="8"/>
  <c r="X1306" i="8"/>
  <c r="W1306" i="8"/>
  <c r="S1306" i="8"/>
  <c r="R1306" i="8"/>
  <c r="Q1306" i="8"/>
  <c r="P1306" i="8" s="1"/>
  <c r="O1306" i="8"/>
  <c r="M1306" i="8"/>
  <c r="L1306" i="8"/>
  <c r="X1305" i="8"/>
  <c r="S1305" i="8"/>
  <c r="R1305" i="8"/>
  <c r="Q1305" i="8"/>
  <c r="P1305" i="8" s="1"/>
  <c r="O1305" i="8"/>
  <c r="M1305" i="8"/>
  <c r="L1305" i="8"/>
  <c r="V1305" i="8" s="1"/>
  <c r="W1304" i="8"/>
  <c r="V1304" i="8"/>
  <c r="U1304" i="8"/>
  <c r="T1304" i="8"/>
  <c r="S1304" i="8"/>
  <c r="R1304" i="8"/>
  <c r="Q1304" i="8"/>
  <c r="P1304" i="8" s="1"/>
  <c r="O1304" i="8"/>
  <c r="M1304" i="8"/>
  <c r="L1304" i="8"/>
  <c r="X1304" i="8" s="1"/>
  <c r="X1303" i="8"/>
  <c r="W1303" i="8"/>
  <c r="S1303" i="8"/>
  <c r="R1303" i="8"/>
  <c r="Q1303" i="8"/>
  <c r="N1303" i="8" s="1"/>
  <c r="P1303" i="8"/>
  <c r="O1303" i="8"/>
  <c r="M1303" i="8"/>
  <c r="L1303" i="8"/>
  <c r="X1302" i="8"/>
  <c r="W1302" i="8"/>
  <c r="U1302" i="8"/>
  <c r="T1302" i="8"/>
  <c r="S1302" i="8"/>
  <c r="R1302" i="8"/>
  <c r="Q1302" i="8"/>
  <c r="P1302" i="8"/>
  <c r="M1302" i="8"/>
  <c r="L1302" i="8"/>
  <c r="V1302" i="8" s="1"/>
  <c r="X1301" i="8"/>
  <c r="W1301" i="8"/>
  <c r="V1301" i="8"/>
  <c r="T1301" i="8"/>
  <c r="S1301" i="8"/>
  <c r="R1301" i="8"/>
  <c r="Q1301" i="8"/>
  <c r="P1301" i="8" s="1"/>
  <c r="M1301" i="8"/>
  <c r="L1301" i="8"/>
  <c r="U1301" i="8" s="1"/>
  <c r="S1300" i="8"/>
  <c r="R1300" i="8"/>
  <c r="Q1300" i="8"/>
  <c r="M1300" i="8"/>
  <c r="L1300" i="8"/>
  <c r="V1299" i="8"/>
  <c r="U1299" i="8"/>
  <c r="T1299" i="8"/>
  <c r="S1299" i="8"/>
  <c r="R1299" i="8"/>
  <c r="Q1299" i="8"/>
  <c r="P1299" i="8"/>
  <c r="O1299" i="8"/>
  <c r="N1299" i="8"/>
  <c r="M1299" i="8"/>
  <c r="L1299" i="8"/>
  <c r="X1299" i="8" s="1"/>
  <c r="W1298" i="8"/>
  <c r="V1298" i="8"/>
  <c r="U1298" i="8"/>
  <c r="S1298" i="8"/>
  <c r="R1298" i="8"/>
  <c r="Q1298" i="8"/>
  <c r="M1298" i="8"/>
  <c r="L1298" i="8"/>
  <c r="T1298" i="8" s="1"/>
  <c r="W1297" i="8"/>
  <c r="V1297" i="8"/>
  <c r="U1297" i="8"/>
  <c r="S1297" i="8"/>
  <c r="R1297" i="8"/>
  <c r="Q1297" i="8"/>
  <c r="P1297" i="8"/>
  <c r="O1297" i="8"/>
  <c r="N1297" i="8"/>
  <c r="M1297" i="8"/>
  <c r="L1297" i="8"/>
  <c r="T1297" i="8" s="1"/>
  <c r="X1296" i="8"/>
  <c r="W1296" i="8"/>
  <c r="V1296" i="8"/>
  <c r="S1296" i="8"/>
  <c r="R1296" i="8"/>
  <c r="Q1296" i="8"/>
  <c r="P1296" i="8"/>
  <c r="O1296" i="8"/>
  <c r="N1296" i="8"/>
  <c r="M1296" i="8"/>
  <c r="L1296" i="8"/>
  <c r="T1296" i="8" s="1"/>
  <c r="X1295" i="8"/>
  <c r="W1295" i="8"/>
  <c r="V1295" i="8"/>
  <c r="S1295" i="8"/>
  <c r="R1295" i="8"/>
  <c r="Q1295" i="8"/>
  <c r="P1295" i="8"/>
  <c r="O1295" i="8"/>
  <c r="N1295" i="8"/>
  <c r="M1295" i="8"/>
  <c r="L1295" i="8"/>
  <c r="U1295" i="8" s="1"/>
  <c r="X1294" i="8"/>
  <c r="W1294" i="8"/>
  <c r="U1294" i="8"/>
  <c r="S1294" i="8"/>
  <c r="R1294" i="8"/>
  <c r="Q1294" i="8"/>
  <c r="P1294" i="8"/>
  <c r="O1294" i="8"/>
  <c r="N1294" i="8"/>
  <c r="M1294" i="8"/>
  <c r="L1294" i="8"/>
  <c r="V1294" i="8" s="1"/>
  <c r="X1293" i="8"/>
  <c r="V1293" i="8"/>
  <c r="U1293" i="8"/>
  <c r="S1293" i="8"/>
  <c r="R1293" i="8"/>
  <c r="Q1293" i="8"/>
  <c r="P1293" i="8"/>
  <c r="O1293" i="8"/>
  <c r="N1293" i="8"/>
  <c r="M1293" i="8"/>
  <c r="L1293" i="8"/>
  <c r="W1293" i="8" s="1"/>
  <c r="W1292" i="8"/>
  <c r="V1292" i="8"/>
  <c r="U1292" i="8"/>
  <c r="T1292" i="8"/>
  <c r="S1292" i="8"/>
  <c r="R1292" i="8"/>
  <c r="Q1292" i="8"/>
  <c r="P1292" i="8"/>
  <c r="O1292" i="8"/>
  <c r="N1292" i="8"/>
  <c r="M1292" i="8"/>
  <c r="L1292" i="8"/>
  <c r="X1292" i="8" s="1"/>
  <c r="V1291" i="8"/>
  <c r="S1291" i="8"/>
  <c r="R1291" i="8"/>
  <c r="Q1291" i="8"/>
  <c r="P1291" i="8" s="1"/>
  <c r="O1291" i="8"/>
  <c r="M1291" i="8"/>
  <c r="L1291" i="8"/>
  <c r="X1290" i="8"/>
  <c r="S1290" i="8"/>
  <c r="R1290" i="8"/>
  <c r="Q1290" i="8"/>
  <c r="N1290" i="8" s="1"/>
  <c r="P1290" i="8"/>
  <c r="M1290" i="8"/>
  <c r="L1290" i="8"/>
  <c r="X1289" i="8"/>
  <c r="W1289" i="8"/>
  <c r="S1289" i="8"/>
  <c r="R1289" i="8"/>
  <c r="Q1289" i="8"/>
  <c r="O1289" i="8" s="1"/>
  <c r="P1289" i="8"/>
  <c r="M1289" i="8"/>
  <c r="L1289" i="8"/>
  <c r="W1288" i="8"/>
  <c r="S1288" i="8"/>
  <c r="R1288" i="8"/>
  <c r="Q1288" i="8"/>
  <c r="P1288" i="8" s="1"/>
  <c r="O1288" i="8"/>
  <c r="M1288" i="8"/>
  <c r="L1288" i="8"/>
  <c r="X1287" i="8"/>
  <c r="W1287" i="8"/>
  <c r="S1287" i="8"/>
  <c r="R1287" i="8"/>
  <c r="Q1287" i="8"/>
  <c r="P1287" i="8"/>
  <c r="O1287" i="8"/>
  <c r="N1287" i="8"/>
  <c r="M1287" i="8"/>
  <c r="L1287" i="8"/>
  <c r="S1286" i="8"/>
  <c r="R1286" i="8"/>
  <c r="Q1286" i="8"/>
  <c r="O1286" i="8" s="1"/>
  <c r="P1286" i="8"/>
  <c r="N1286" i="8"/>
  <c r="M1286" i="8"/>
  <c r="L1286" i="8"/>
  <c r="X1286" i="8" s="1"/>
  <c r="S1285" i="8"/>
  <c r="R1285" i="8"/>
  <c r="Q1285" i="8"/>
  <c r="O1285" i="8" s="1"/>
  <c r="P1285" i="8"/>
  <c r="N1285" i="8"/>
  <c r="M1285" i="8"/>
  <c r="L1285" i="8"/>
  <c r="X1285" i="8" s="1"/>
  <c r="X1284" i="8"/>
  <c r="S1284" i="8"/>
  <c r="R1284" i="8"/>
  <c r="Q1284" i="8"/>
  <c r="P1284" i="8" s="1"/>
  <c r="O1284" i="8"/>
  <c r="M1284" i="8"/>
  <c r="L1284" i="8"/>
  <c r="X1283" i="8"/>
  <c r="W1283" i="8"/>
  <c r="S1283" i="8"/>
  <c r="R1283" i="8"/>
  <c r="Q1283" i="8"/>
  <c r="P1283" i="8" s="1"/>
  <c r="O1283" i="8"/>
  <c r="M1283" i="8"/>
  <c r="L1283" i="8"/>
  <c r="S1282" i="8"/>
  <c r="R1282" i="8"/>
  <c r="Q1282" i="8"/>
  <c r="P1282" i="8" s="1"/>
  <c r="O1282" i="8"/>
  <c r="M1282" i="8"/>
  <c r="L1282" i="8"/>
  <c r="X1281" i="8"/>
  <c r="V1281" i="8"/>
  <c r="S1281" i="8"/>
  <c r="R1281" i="8"/>
  <c r="Q1281" i="8"/>
  <c r="P1281" i="8" s="1"/>
  <c r="O1281" i="8"/>
  <c r="M1281" i="8"/>
  <c r="L1281" i="8"/>
  <c r="W1280" i="8"/>
  <c r="V1280" i="8"/>
  <c r="U1280" i="8"/>
  <c r="T1280" i="8"/>
  <c r="S1280" i="8"/>
  <c r="R1280" i="8"/>
  <c r="Q1280" i="8"/>
  <c r="P1280" i="8" s="1"/>
  <c r="O1280" i="8"/>
  <c r="M1280" i="8"/>
  <c r="L1280" i="8"/>
  <c r="X1280" i="8" s="1"/>
  <c r="X1279" i="8"/>
  <c r="W1279" i="8"/>
  <c r="S1279" i="8"/>
  <c r="R1279" i="8"/>
  <c r="Q1279" i="8"/>
  <c r="O1279" i="8" s="1"/>
  <c r="P1279" i="8"/>
  <c r="N1279" i="8"/>
  <c r="M1279" i="8"/>
  <c r="L1279" i="8"/>
  <c r="T1278" i="8"/>
  <c r="S1278" i="8"/>
  <c r="R1278" i="8"/>
  <c r="Q1278" i="8"/>
  <c r="M1278" i="8"/>
  <c r="L1278" i="8"/>
  <c r="T1277" i="8"/>
  <c r="S1277" i="8"/>
  <c r="R1277" i="8"/>
  <c r="Q1277" i="8"/>
  <c r="M1277" i="8"/>
  <c r="L1277" i="8"/>
  <c r="X1277" i="8" s="1"/>
  <c r="S1276" i="8"/>
  <c r="R1276" i="8"/>
  <c r="Q1276" i="8"/>
  <c r="M1276" i="8"/>
  <c r="L1276" i="8"/>
  <c r="X1275" i="8"/>
  <c r="T1275" i="8"/>
  <c r="S1275" i="8"/>
  <c r="R1275" i="8"/>
  <c r="Q1275" i="8"/>
  <c r="P1275" i="8"/>
  <c r="O1275" i="8"/>
  <c r="N1275" i="8"/>
  <c r="M1275" i="8"/>
  <c r="L1275" i="8"/>
  <c r="W1274" i="8"/>
  <c r="V1274" i="8"/>
  <c r="U1274" i="8"/>
  <c r="T1274" i="8"/>
  <c r="S1274" i="8"/>
  <c r="R1274" i="8"/>
  <c r="Q1274" i="8"/>
  <c r="P1274" i="8"/>
  <c r="O1274" i="8"/>
  <c r="N1274" i="8"/>
  <c r="M1274" i="8"/>
  <c r="L1274" i="8"/>
  <c r="X1274" i="8" s="1"/>
  <c r="V1273" i="8"/>
  <c r="S1273" i="8"/>
  <c r="R1273" i="8"/>
  <c r="Q1273" i="8"/>
  <c r="P1273" i="8"/>
  <c r="O1273" i="8"/>
  <c r="N1273" i="8"/>
  <c r="M1273" i="8"/>
  <c r="L1273" i="8"/>
  <c r="X1273" i="8" s="1"/>
  <c r="W1272" i="8"/>
  <c r="S1272" i="8"/>
  <c r="R1272" i="8"/>
  <c r="Q1272" i="8"/>
  <c r="P1272" i="8"/>
  <c r="O1272" i="8"/>
  <c r="N1272" i="8"/>
  <c r="M1272" i="8"/>
  <c r="L1272" i="8"/>
  <c r="T1272" i="8" s="1"/>
  <c r="W1271" i="8"/>
  <c r="S1271" i="8"/>
  <c r="R1271" i="8"/>
  <c r="Q1271" i="8"/>
  <c r="P1271" i="8"/>
  <c r="O1271" i="8"/>
  <c r="N1271" i="8"/>
  <c r="M1271" i="8"/>
  <c r="L1271" i="8"/>
  <c r="W1270" i="8"/>
  <c r="S1270" i="8"/>
  <c r="R1270" i="8"/>
  <c r="Q1270" i="8"/>
  <c r="P1270" i="8"/>
  <c r="O1270" i="8"/>
  <c r="N1270" i="8"/>
  <c r="M1270" i="8"/>
  <c r="L1270" i="8"/>
  <c r="S1269" i="8"/>
  <c r="R1269" i="8"/>
  <c r="Q1269" i="8"/>
  <c r="P1269" i="8"/>
  <c r="O1269" i="8"/>
  <c r="N1269" i="8"/>
  <c r="M1269" i="8"/>
  <c r="L1269" i="8"/>
  <c r="V1269" i="8" s="1"/>
  <c r="V1268" i="8"/>
  <c r="S1268" i="8"/>
  <c r="R1268" i="8"/>
  <c r="Q1268" i="8"/>
  <c r="P1268" i="8"/>
  <c r="O1268" i="8"/>
  <c r="N1268" i="8"/>
  <c r="M1268" i="8"/>
  <c r="L1268" i="8"/>
  <c r="W1267" i="8"/>
  <c r="T1267" i="8"/>
  <c r="S1267" i="8"/>
  <c r="R1267" i="8"/>
  <c r="Q1267" i="8"/>
  <c r="N1267" i="8" s="1"/>
  <c r="P1267" i="8"/>
  <c r="O1267" i="8"/>
  <c r="M1267" i="8"/>
  <c r="L1267" i="8"/>
  <c r="X1267" i="8" s="1"/>
  <c r="X1266" i="8"/>
  <c r="S1266" i="8"/>
  <c r="R1266" i="8"/>
  <c r="Q1266" i="8"/>
  <c r="O1266" i="8" s="1"/>
  <c r="P1266" i="8"/>
  <c r="N1266" i="8"/>
  <c r="M1266" i="8"/>
  <c r="L1266" i="8"/>
  <c r="V1265" i="8"/>
  <c r="S1265" i="8"/>
  <c r="R1265" i="8"/>
  <c r="Q1265" i="8"/>
  <c r="O1265" i="8" s="1"/>
  <c r="M1265" i="8"/>
  <c r="L1265" i="8"/>
  <c r="X1265" i="8" s="1"/>
  <c r="W1264" i="8"/>
  <c r="U1264" i="8"/>
  <c r="T1264" i="8"/>
  <c r="S1264" i="8"/>
  <c r="R1264" i="8"/>
  <c r="Q1264" i="8"/>
  <c r="P1264" i="8"/>
  <c r="O1264" i="8"/>
  <c r="N1264" i="8"/>
  <c r="M1264" i="8"/>
  <c r="L1264" i="8"/>
  <c r="X1264" i="8" s="1"/>
  <c r="X1263" i="8"/>
  <c r="T1263" i="8"/>
  <c r="S1263" i="8"/>
  <c r="R1263" i="8"/>
  <c r="Q1263" i="8"/>
  <c r="O1263" i="8" s="1"/>
  <c r="M1263" i="8"/>
  <c r="L1263" i="8"/>
  <c r="U1263" i="8" s="1"/>
  <c r="W1262" i="8"/>
  <c r="V1262" i="8"/>
  <c r="U1262" i="8"/>
  <c r="T1262" i="8"/>
  <c r="S1262" i="8"/>
  <c r="R1262" i="8"/>
  <c r="Q1262" i="8"/>
  <c r="O1262" i="8" s="1"/>
  <c r="P1262" i="8"/>
  <c r="M1262" i="8"/>
  <c r="L1262" i="8"/>
  <c r="X1262" i="8" s="1"/>
  <c r="W1261" i="8"/>
  <c r="V1261" i="8"/>
  <c r="U1261" i="8"/>
  <c r="S1261" i="8"/>
  <c r="R1261" i="8"/>
  <c r="Q1261" i="8"/>
  <c r="N1261" i="8" s="1"/>
  <c r="M1261" i="8"/>
  <c r="L1261" i="8"/>
  <c r="T1261" i="8" s="1"/>
  <c r="X1260" i="8"/>
  <c r="W1260" i="8"/>
  <c r="V1260" i="8"/>
  <c r="T1260" i="8"/>
  <c r="S1260" i="8"/>
  <c r="R1260" i="8"/>
  <c r="Q1260" i="8"/>
  <c r="P1260" i="8" s="1"/>
  <c r="O1260" i="8"/>
  <c r="M1260" i="8"/>
  <c r="L1260" i="8"/>
  <c r="U1260" i="8" s="1"/>
  <c r="X1259" i="8"/>
  <c r="W1259" i="8"/>
  <c r="U1259" i="8"/>
  <c r="S1259" i="8"/>
  <c r="R1259" i="8"/>
  <c r="Q1259" i="8"/>
  <c r="O1259" i="8" s="1"/>
  <c r="P1259" i="8"/>
  <c r="N1259" i="8"/>
  <c r="M1259" i="8"/>
  <c r="L1259" i="8"/>
  <c r="X1258" i="8"/>
  <c r="T1258" i="8"/>
  <c r="S1258" i="8"/>
  <c r="R1258" i="8"/>
  <c r="Q1258" i="8"/>
  <c r="N1258" i="8" s="1"/>
  <c r="M1258" i="8"/>
  <c r="L1258" i="8"/>
  <c r="V1258" i="8" s="1"/>
  <c r="W1257" i="8"/>
  <c r="V1257" i="8"/>
  <c r="U1257" i="8"/>
  <c r="T1257" i="8"/>
  <c r="S1257" i="8"/>
  <c r="R1257" i="8"/>
  <c r="Q1257" i="8"/>
  <c r="P1257" i="8"/>
  <c r="O1257" i="8"/>
  <c r="N1257" i="8"/>
  <c r="M1257" i="8"/>
  <c r="L1257" i="8"/>
  <c r="X1257" i="8" s="1"/>
  <c r="X1256" i="8"/>
  <c r="S1256" i="8"/>
  <c r="R1256" i="8"/>
  <c r="Q1256" i="8"/>
  <c r="P1256" i="8"/>
  <c r="O1256" i="8"/>
  <c r="N1256" i="8"/>
  <c r="M1256" i="8"/>
  <c r="L1256" i="8"/>
  <c r="W1255" i="8"/>
  <c r="T1255" i="8"/>
  <c r="S1255" i="8"/>
  <c r="R1255" i="8"/>
  <c r="Q1255" i="8"/>
  <c r="N1255" i="8" s="1"/>
  <c r="P1255" i="8"/>
  <c r="M1255" i="8"/>
  <c r="L1255" i="8"/>
  <c r="X1255" i="8" s="1"/>
  <c r="S1254" i="8"/>
  <c r="R1254" i="8"/>
  <c r="Q1254" i="8"/>
  <c r="O1254" i="8" s="1"/>
  <c r="P1254" i="8"/>
  <c r="M1254" i="8"/>
  <c r="L1254" i="8"/>
  <c r="X1254" i="8" s="1"/>
  <c r="V1253" i="8"/>
  <c r="S1253" i="8"/>
  <c r="R1253" i="8"/>
  <c r="Q1253" i="8"/>
  <c r="O1253" i="8"/>
  <c r="M1253" i="8"/>
  <c r="L1253" i="8"/>
  <c r="X1253" i="8" s="1"/>
  <c r="W1252" i="8"/>
  <c r="U1252" i="8"/>
  <c r="T1252" i="8"/>
  <c r="S1252" i="8"/>
  <c r="R1252" i="8"/>
  <c r="Q1252" i="8"/>
  <c r="P1252" i="8"/>
  <c r="O1252" i="8"/>
  <c r="N1252" i="8"/>
  <c r="M1252" i="8"/>
  <c r="L1252" i="8"/>
  <c r="X1252" i="8" s="1"/>
  <c r="X1251" i="8"/>
  <c r="U1251" i="8"/>
  <c r="T1251" i="8"/>
  <c r="S1251" i="8"/>
  <c r="R1251" i="8"/>
  <c r="Q1251" i="8"/>
  <c r="O1251" i="8" s="1"/>
  <c r="M1251" i="8"/>
  <c r="L1251" i="8"/>
  <c r="W1250" i="8"/>
  <c r="V1250" i="8"/>
  <c r="U1250" i="8"/>
  <c r="T1250" i="8"/>
  <c r="S1250" i="8"/>
  <c r="R1250" i="8"/>
  <c r="Q1250" i="8"/>
  <c r="O1250" i="8" s="1"/>
  <c r="P1250" i="8"/>
  <c r="M1250" i="8"/>
  <c r="L1250" i="8"/>
  <c r="X1250" i="8" s="1"/>
  <c r="W1249" i="8"/>
  <c r="V1249" i="8"/>
  <c r="U1249" i="8"/>
  <c r="S1249" i="8"/>
  <c r="R1249" i="8"/>
  <c r="Q1249" i="8"/>
  <c r="M1249" i="8"/>
  <c r="L1249" i="8"/>
  <c r="T1249" i="8" s="1"/>
  <c r="W1248" i="8"/>
  <c r="T1248" i="8"/>
  <c r="S1248" i="8"/>
  <c r="R1248" i="8"/>
  <c r="Q1248" i="8"/>
  <c r="P1248" i="8" s="1"/>
  <c r="O1248" i="8"/>
  <c r="M1248" i="8"/>
  <c r="L1248" i="8"/>
  <c r="U1248" i="8" s="1"/>
  <c r="S1247" i="8"/>
  <c r="R1247" i="8"/>
  <c r="Q1247" i="8"/>
  <c r="P1247" i="8"/>
  <c r="O1247" i="8"/>
  <c r="N1247" i="8"/>
  <c r="M1247" i="8"/>
  <c r="L1247" i="8"/>
  <c r="X1246" i="8"/>
  <c r="V1246" i="8"/>
  <c r="S1246" i="8"/>
  <c r="R1246" i="8"/>
  <c r="Q1246" i="8"/>
  <c r="N1246" i="8"/>
  <c r="M1246" i="8"/>
  <c r="L1246" i="8"/>
  <c r="W1245" i="8"/>
  <c r="V1245" i="8"/>
  <c r="U1245" i="8"/>
  <c r="T1245" i="8"/>
  <c r="S1245" i="8"/>
  <c r="R1245" i="8"/>
  <c r="Q1245" i="8"/>
  <c r="P1245" i="8"/>
  <c r="O1245" i="8"/>
  <c r="N1245" i="8"/>
  <c r="M1245" i="8"/>
  <c r="L1245" i="8"/>
  <c r="X1245" i="8" s="1"/>
  <c r="S1244" i="8"/>
  <c r="R1244" i="8"/>
  <c r="Q1244" i="8"/>
  <c r="P1244" i="8"/>
  <c r="O1244" i="8"/>
  <c r="N1244" i="8"/>
  <c r="M1244" i="8"/>
  <c r="L1244" i="8"/>
  <c r="X1244" i="8" s="1"/>
  <c r="W1243" i="8"/>
  <c r="T1243" i="8"/>
  <c r="S1243" i="8"/>
  <c r="R1243" i="8"/>
  <c r="Q1243" i="8"/>
  <c r="N1243" i="8" s="1"/>
  <c r="M1243" i="8"/>
  <c r="L1243" i="8"/>
  <c r="X1243" i="8" s="1"/>
  <c r="X1242" i="8"/>
  <c r="S1242" i="8"/>
  <c r="R1242" i="8"/>
  <c r="Q1242" i="8"/>
  <c r="O1242" i="8" s="1"/>
  <c r="P1242" i="8"/>
  <c r="N1242" i="8"/>
  <c r="M1242" i="8"/>
  <c r="L1242" i="8"/>
  <c r="U1242" i="8" s="1"/>
  <c r="V1241" i="8"/>
  <c r="S1241" i="8"/>
  <c r="R1241" i="8"/>
  <c r="Q1241" i="8"/>
  <c r="O1241" i="8" s="1"/>
  <c r="M1241" i="8"/>
  <c r="L1241" i="8"/>
  <c r="X1241" i="8" s="1"/>
  <c r="W1240" i="8"/>
  <c r="U1240" i="8"/>
  <c r="T1240" i="8"/>
  <c r="S1240" i="8"/>
  <c r="R1240" i="8"/>
  <c r="Q1240" i="8"/>
  <c r="P1240" i="8"/>
  <c r="O1240" i="8"/>
  <c r="N1240" i="8"/>
  <c r="M1240" i="8"/>
  <c r="L1240" i="8"/>
  <c r="X1240" i="8" s="1"/>
  <c r="X1239" i="8"/>
  <c r="U1239" i="8"/>
  <c r="T1239" i="8"/>
  <c r="S1239" i="8"/>
  <c r="R1239" i="8"/>
  <c r="Q1239" i="8"/>
  <c r="O1239" i="8"/>
  <c r="M1239" i="8"/>
  <c r="L1239" i="8"/>
  <c r="W1238" i="8"/>
  <c r="V1238" i="8"/>
  <c r="U1238" i="8"/>
  <c r="T1238" i="8"/>
  <c r="S1238" i="8"/>
  <c r="R1238" i="8"/>
  <c r="Q1238" i="8"/>
  <c r="O1238" i="8" s="1"/>
  <c r="P1238" i="8"/>
  <c r="M1238" i="8"/>
  <c r="L1238" i="8"/>
  <c r="X1238" i="8" s="1"/>
  <c r="W1237" i="8"/>
  <c r="V1237" i="8"/>
  <c r="U1237" i="8"/>
  <c r="S1237" i="8"/>
  <c r="R1237" i="8"/>
  <c r="Q1237" i="8"/>
  <c r="N1237" i="8" s="1"/>
  <c r="M1237" i="8"/>
  <c r="L1237" i="8"/>
  <c r="T1237" i="8" s="1"/>
  <c r="X1236" i="8"/>
  <c r="W1236" i="8"/>
  <c r="V1236" i="8"/>
  <c r="S1236" i="8"/>
  <c r="R1236" i="8"/>
  <c r="Q1236" i="8"/>
  <c r="P1236" i="8" s="1"/>
  <c r="O1236" i="8"/>
  <c r="M1236" i="8"/>
  <c r="L1236" i="8"/>
  <c r="U1236" i="8" s="1"/>
  <c r="S1235" i="8"/>
  <c r="R1235" i="8"/>
  <c r="Q1235" i="8"/>
  <c r="O1235" i="8" s="1"/>
  <c r="P1235" i="8"/>
  <c r="N1235" i="8"/>
  <c r="M1235" i="8"/>
  <c r="L1235" i="8"/>
  <c r="X1235" i="8" s="1"/>
  <c r="X1234" i="8"/>
  <c r="V1234" i="8"/>
  <c r="T1234" i="8"/>
  <c r="S1234" i="8"/>
  <c r="R1234" i="8"/>
  <c r="Q1234" i="8"/>
  <c r="N1234" i="8"/>
  <c r="M1234" i="8"/>
  <c r="L1234" i="8"/>
  <c r="W1233" i="8"/>
  <c r="V1233" i="8"/>
  <c r="U1233" i="8"/>
  <c r="T1233" i="8"/>
  <c r="S1233" i="8"/>
  <c r="R1233" i="8"/>
  <c r="Q1233" i="8"/>
  <c r="P1233" i="8"/>
  <c r="O1233" i="8"/>
  <c r="N1233" i="8"/>
  <c r="M1233" i="8"/>
  <c r="L1233" i="8"/>
  <c r="X1233" i="8" s="1"/>
  <c r="S1232" i="8"/>
  <c r="R1232" i="8"/>
  <c r="Q1232" i="8"/>
  <c r="P1232" i="8"/>
  <c r="O1232" i="8"/>
  <c r="N1232" i="8"/>
  <c r="M1232" i="8"/>
  <c r="L1232" i="8"/>
  <c r="X1232" i="8" s="1"/>
  <c r="W1231" i="8"/>
  <c r="T1231" i="8"/>
  <c r="S1231" i="8"/>
  <c r="R1231" i="8"/>
  <c r="Q1231" i="8"/>
  <c r="N1231" i="8" s="1"/>
  <c r="M1231" i="8"/>
  <c r="L1231" i="8"/>
  <c r="X1231" i="8" s="1"/>
  <c r="X1230" i="8"/>
  <c r="U1230" i="8"/>
  <c r="S1230" i="8"/>
  <c r="R1230" i="8"/>
  <c r="Q1230" i="8"/>
  <c r="O1230" i="8" s="1"/>
  <c r="P1230" i="8"/>
  <c r="M1230" i="8"/>
  <c r="L1230" i="8"/>
  <c r="V1229" i="8"/>
  <c r="U1229" i="8"/>
  <c r="T1229" i="8"/>
  <c r="S1229" i="8"/>
  <c r="R1229" i="8"/>
  <c r="Q1229" i="8"/>
  <c r="O1229" i="8" s="1"/>
  <c r="M1229" i="8"/>
  <c r="L1229" i="8"/>
  <c r="X1229" i="8" s="1"/>
  <c r="W1228" i="8"/>
  <c r="V1228" i="8"/>
  <c r="U1228" i="8"/>
  <c r="T1228" i="8"/>
  <c r="S1228" i="8"/>
  <c r="R1228" i="8"/>
  <c r="Q1228" i="8"/>
  <c r="P1228" i="8"/>
  <c r="O1228" i="8"/>
  <c r="N1228" i="8"/>
  <c r="M1228" i="8"/>
  <c r="L1228" i="8"/>
  <c r="X1228" i="8" s="1"/>
  <c r="U1227" i="8"/>
  <c r="S1227" i="8"/>
  <c r="R1227" i="8"/>
  <c r="Q1227" i="8"/>
  <c r="O1227" i="8"/>
  <c r="M1227" i="8"/>
  <c r="L1227" i="8"/>
  <c r="X1227" i="8" s="1"/>
  <c r="V1226" i="8"/>
  <c r="U1226" i="8"/>
  <c r="T1226" i="8"/>
  <c r="S1226" i="8"/>
  <c r="R1226" i="8"/>
  <c r="Q1226" i="8"/>
  <c r="O1226" i="8" s="1"/>
  <c r="P1226" i="8"/>
  <c r="M1226" i="8"/>
  <c r="L1226" i="8"/>
  <c r="X1226" i="8" s="1"/>
  <c r="W1225" i="8"/>
  <c r="V1225" i="8"/>
  <c r="U1225" i="8"/>
  <c r="S1225" i="8"/>
  <c r="R1225" i="8"/>
  <c r="Q1225" i="8"/>
  <c r="N1225" i="8" s="1"/>
  <c r="M1225" i="8"/>
  <c r="L1225" i="8"/>
  <c r="T1225" i="8" s="1"/>
  <c r="S1224" i="8"/>
  <c r="R1224" i="8"/>
  <c r="Q1224" i="8"/>
  <c r="P1224" i="8" s="1"/>
  <c r="O1224" i="8"/>
  <c r="N1224" i="8"/>
  <c r="M1224" i="8"/>
  <c r="L1224" i="8"/>
  <c r="U1224" i="8" s="1"/>
  <c r="X1223" i="8"/>
  <c r="W1223" i="8"/>
  <c r="U1223" i="8"/>
  <c r="S1223" i="8"/>
  <c r="R1223" i="8"/>
  <c r="Q1223" i="8"/>
  <c r="P1223" i="8"/>
  <c r="O1223" i="8"/>
  <c r="N1223" i="8"/>
  <c r="M1223" i="8"/>
  <c r="L1223" i="8"/>
  <c r="X1222" i="8"/>
  <c r="S1222" i="8"/>
  <c r="R1222" i="8"/>
  <c r="Q1222" i="8"/>
  <c r="O1222" i="8" s="1"/>
  <c r="P1222" i="8"/>
  <c r="M1222" i="8"/>
  <c r="L1222" i="8"/>
  <c r="W1222" i="8" s="1"/>
  <c r="W1221" i="8"/>
  <c r="V1221" i="8"/>
  <c r="U1221" i="8"/>
  <c r="T1221" i="8"/>
  <c r="S1221" i="8"/>
  <c r="R1221" i="8"/>
  <c r="Q1221" i="8"/>
  <c r="P1221" i="8" s="1"/>
  <c r="M1221" i="8"/>
  <c r="L1221" i="8"/>
  <c r="X1221" i="8" s="1"/>
  <c r="X1220" i="8"/>
  <c r="W1220" i="8"/>
  <c r="V1220" i="8"/>
  <c r="S1220" i="8"/>
  <c r="R1220" i="8"/>
  <c r="Q1220" i="8"/>
  <c r="P1220" i="8"/>
  <c r="O1220" i="8"/>
  <c r="N1220" i="8"/>
  <c r="M1220" i="8"/>
  <c r="L1220" i="8"/>
  <c r="W1219" i="8"/>
  <c r="S1219" i="8"/>
  <c r="R1219" i="8"/>
  <c r="Q1219" i="8"/>
  <c r="N1219" i="8" s="1"/>
  <c r="P1219" i="8"/>
  <c r="O1219" i="8"/>
  <c r="M1219" i="8"/>
  <c r="L1219" i="8"/>
  <c r="X1219" i="8" s="1"/>
  <c r="X1218" i="8"/>
  <c r="S1218" i="8"/>
  <c r="R1218" i="8"/>
  <c r="Q1218" i="8"/>
  <c r="O1218" i="8" s="1"/>
  <c r="M1218" i="8"/>
  <c r="L1218" i="8"/>
  <c r="V1217" i="8"/>
  <c r="U1217" i="8"/>
  <c r="T1217" i="8"/>
  <c r="S1217" i="8"/>
  <c r="R1217" i="8"/>
  <c r="Q1217" i="8"/>
  <c r="P1217" i="8" s="1"/>
  <c r="N1217" i="8"/>
  <c r="M1217" i="8"/>
  <c r="L1217" i="8"/>
  <c r="X1217" i="8" s="1"/>
  <c r="W1216" i="8"/>
  <c r="V1216" i="8"/>
  <c r="U1216" i="8"/>
  <c r="T1216" i="8"/>
  <c r="S1216" i="8"/>
  <c r="R1216" i="8"/>
  <c r="Q1216" i="8"/>
  <c r="P1216" i="8"/>
  <c r="O1216" i="8"/>
  <c r="N1216" i="8"/>
  <c r="M1216" i="8"/>
  <c r="L1216" i="8"/>
  <c r="X1216" i="8" s="1"/>
  <c r="X1215" i="8"/>
  <c r="W1215" i="8"/>
  <c r="U1215" i="8"/>
  <c r="T1215" i="8"/>
  <c r="S1215" i="8"/>
  <c r="R1215" i="8"/>
  <c r="Q1215" i="8"/>
  <c r="N1215" i="8" s="1"/>
  <c r="P1215" i="8"/>
  <c r="M1215" i="8"/>
  <c r="L1215" i="8"/>
  <c r="V1215" i="8" s="1"/>
  <c r="X1214" i="8"/>
  <c r="V1214" i="8"/>
  <c r="U1214" i="8"/>
  <c r="T1214" i="8"/>
  <c r="S1214" i="8"/>
  <c r="R1214" i="8"/>
  <c r="Q1214" i="8"/>
  <c r="P1214" i="8"/>
  <c r="M1214" i="8"/>
  <c r="L1214" i="8"/>
  <c r="W1214" i="8" s="1"/>
  <c r="W1213" i="8"/>
  <c r="V1213" i="8"/>
  <c r="U1213" i="8"/>
  <c r="S1213" i="8"/>
  <c r="R1213" i="8"/>
  <c r="Q1213" i="8"/>
  <c r="M1213" i="8"/>
  <c r="L1213" i="8"/>
  <c r="T1213" i="8" s="1"/>
  <c r="W1212" i="8"/>
  <c r="T1212" i="8"/>
  <c r="S1212" i="8"/>
  <c r="R1212" i="8"/>
  <c r="Q1212" i="8"/>
  <c r="P1212" i="8" s="1"/>
  <c r="O1212" i="8"/>
  <c r="N1212" i="8"/>
  <c r="M1212" i="8"/>
  <c r="L1212" i="8"/>
  <c r="U1212" i="8" s="1"/>
  <c r="U1211" i="8"/>
  <c r="S1211" i="8"/>
  <c r="R1211" i="8"/>
  <c r="Q1211" i="8"/>
  <c r="P1211" i="8"/>
  <c r="O1211" i="8"/>
  <c r="N1211" i="8"/>
  <c r="M1211" i="8"/>
  <c r="L1211" i="8"/>
  <c r="V1211" i="8" s="1"/>
  <c r="U1210" i="8"/>
  <c r="S1210" i="8"/>
  <c r="R1210" i="8"/>
  <c r="Q1210" i="8"/>
  <c r="O1210" i="8" s="1"/>
  <c r="P1210" i="8"/>
  <c r="N1210" i="8"/>
  <c r="M1210" i="8"/>
  <c r="L1210" i="8"/>
  <c r="W1210" i="8" s="1"/>
  <c r="W1209" i="8"/>
  <c r="V1209" i="8"/>
  <c r="U1209" i="8"/>
  <c r="T1209" i="8"/>
  <c r="S1209" i="8"/>
  <c r="R1209" i="8"/>
  <c r="Q1209" i="8"/>
  <c r="P1209" i="8" s="1"/>
  <c r="O1209" i="8"/>
  <c r="N1209" i="8"/>
  <c r="M1209" i="8"/>
  <c r="L1209" i="8"/>
  <c r="X1209" i="8" s="1"/>
  <c r="X1208" i="8"/>
  <c r="W1208" i="8"/>
  <c r="S1208" i="8"/>
  <c r="R1208" i="8"/>
  <c r="Q1208" i="8"/>
  <c r="P1208" i="8"/>
  <c r="O1208" i="8"/>
  <c r="N1208" i="8"/>
  <c r="M1208" i="8"/>
  <c r="L1208" i="8"/>
  <c r="X1207" i="8"/>
  <c r="W1207" i="8"/>
  <c r="T1207" i="8"/>
  <c r="S1207" i="8"/>
  <c r="R1207" i="8"/>
  <c r="Q1207" i="8"/>
  <c r="N1207" i="8" s="1"/>
  <c r="O1207" i="8"/>
  <c r="M1207" i="8"/>
  <c r="L1207" i="8"/>
  <c r="S1206" i="8"/>
  <c r="R1206" i="8"/>
  <c r="Q1206" i="8"/>
  <c r="O1206" i="8" s="1"/>
  <c r="P1206" i="8"/>
  <c r="N1206" i="8"/>
  <c r="M1206" i="8"/>
  <c r="L1206" i="8"/>
  <c r="V1205" i="8"/>
  <c r="U1205" i="8"/>
  <c r="T1205" i="8"/>
  <c r="S1205" i="8"/>
  <c r="R1205" i="8"/>
  <c r="Q1205" i="8"/>
  <c r="P1205" i="8" s="1"/>
  <c r="O1205" i="8"/>
  <c r="M1205" i="8"/>
  <c r="L1205" i="8"/>
  <c r="X1205" i="8" s="1"/>
  <c r="W1204" i="8"/>
  <c r="V1204" i="8"/>
  <c r="U1204" i="8"/>
  <c r="T1204" i="8"/>
  <c r="S1204" i="8"/>
  <c r="R1204" i="8"/>
  <c r="Q1204" i="8"/>
  <c r="P1204" i="8"/>
  <c r="O1204" i="8"/>
  <c r="N1204" i="8"/>
  <c r="M1204" i="8"/>
  <c r="L1204" i="8"/>
  <c r="X1204" i="8" s="1"/>
  <c r="W1203" i="8"/>
  <c r="S1203" i="8"/>
  <c r="R1203" i="8"/>
  <c r="Q1203" i="8"/>
  <c r="N1203" i="8" s="1"/>
  <c r="P1203" i="8"/>
  <c r="M1203" i="8"/>
  <c r="L1203" i="8"/>
  <c r="X1203" i="8" s="1"/>
  <c r="W1202" i="8"/>
  <c r="V1202" i="8"/>
  <c r="U1202" i="8"/>
  <c r="T1202" i="8"/>
  <c r="S1202" i="8"/>
  <c r="R1202" i="8"/>
  <c r="Q1202" i="8"/>
  <c r="P1202" i="8"/>
  <c r="M1202" i="8"/>
  <c r="L1202" i="8"/>
  <c r="X1202" i="8" s="1"/>
  <c r="X1201" i="8"/>
  <c r="V1201" i="8"/>
  <c r="S1201" i="8"/>
  <c r="R1201" i="8"/>
  <c r="Q1201" i="8"/>
  <c r="N1201" i="8"/>
  <c r="M1201" i="8"/>
  <c r="L1201" i="8"/>
  <c r="T1201" i="8" s="1"/>
  <c r="V1200" i="8"/>
  <c r="S1200" i="8"/>
  <c r="R1200" i="8"/>
  <c r="Q1200" i="8"/>
  <c r="P1200" i="8" s="1"/>
  <c r="O1200" i="8"/>
  <c r="N1200" i="8"/>
  <c r="M1200" i="8"/>
  <c r="L1200" i="8"/>
  <c r="U1200" i="8" s="1"/>
  <c r="X1199" i="8"/>
  <c r="T1199" i="8"/>
  <c r="S1199" i="8"/>
  <c r="R1199" i="8"/>
  <c r="Q1199" i="8"/>
  <c r="P1199" i="8"/>
  <c r="O1199" i="8"/>
  <c r="N1199" i="8"/>
  <c r="M1199" i="8"/>
  <c r="L1199" i="8"/>
  <c r="V1199" i="8" s="1"/>
  <c r="X1198" i="8"/>
  <c r="T1198" i="8"/>
  <c r="S1198" i="8"/>
  <c r="R1198" i="8"/>
  <c r="Q1198" i="8"/>
  <c r="P1198" i="8"/>
  <c r="O1198" i="8"/>
  <c r="N1198" i="8"/>
  <c r="M1198" i="8"/>
  <c r="L1198" i="8"/>
  <c r="W1198" i="8" s="1"/>
  <c r="W1197" i="8"/>
  <c r="V1197" i="8"/>
  <c r="U1197" i="8"/>
  <c r="T1197" i="8"/>
  <c r="S1197" i="8"/>
  <c r="R1197" i="8"/>
  <c r="Q1197" i="8"/>
  <c r="P1197" i="8"/>
  <c r="O1197" i="8"/>
  <c r="N1197" i="8"/>
  <c r="M1197" i="8"/>
  <c r="L1197" i="8"/>
  <c r="X1197" i="8" s="1"/>
  <c r="X1196" i="8"/>
  <c r="U1196" i="8"/>
  <c r="S1196" i="8"/>
  <c r="R1196" i="8"/>
  <c r="Q1196" i="8"/>
  <c r="P1196" i="8"/>
  <c r="O1196" i="8"/>
  <c r="N1196" i="8"/>
  <c r="M1196" i="8"/>
  <c r="L1196" i="8"/>
  <c r="T1196" i="8" s="1"/>
  <c r="X1195" i="8"/>
  <c r="T1195" i="8"/>
  <c r="S1195" i="8"/>
  <c r="R1195" i="8"/>
  <c r="Q1195" i="8"/>
  <c r="N1195" i="8" s="1"/>
  <c r="P1195" i="8"/>
  <c r="O1195" i="8"/>
  <c r="M1195" i="8"/>
  <c r="L1195" i="8"/>
  <c r="U1195" i="8" s="1"/>
  <c r="X1194" i="8"/>
  <c r="W1194" i="8"/>
  <c r="S1194" i="8"/>
  <c r="R1194" i="8"/>
  <c r="Q1194" i="8"/>
  <c r="M1194" i="8"/>
  <c r="L1194" i="8"/>
  <c r="V1194" i="8" s="1"/>
  <c r="X1193" i="8"/>
  <c r="V1193" i="8"/>
  <c r="U1193" i="8"/>
  <c r="S1193" i="8"/>
  <c r="R1193" i="8"/>
  <c r="Q1193" i="8"/>
  <c r="P1193" i="8" s="1"/>
  <c r="O1193" i="8"/>
  <c r="N1193" i="8"/>
  <c r="M1193" i="8"/>
  <c r="L1193" i="8"/>
  <c r="W1193" i="8" s="1"/>
  <c r="W1192" i="8"/>
  <c r="V1192" i="8"/>
  <c r="U1192" i="8"/>
  <c r="T1192" i="8"/>
  <c r="S1192" i="8"/>
  <c r="R1192" i="8"/>
  <c r="Q1192" i="8"/>
  <c r="P1192" i="8"/>
  <c r="O1192" i="8"/>
  <c r="N1192" i="8"/>
  <c r="M1192" i="8"/>
  <c r="L1192" i="8"/>
  <c r="X1192" i="8" s="1"/>
  <c r="W1191" i="8"/>
  <c r="V1191" i="8"/>
  <c r="U1191" i="8"/>
  <c r="S1191" i="8"/>
  <c r="R1191" i="8"/>
  <c r="Q1191" i="8"/>
  <c r="P1191" i="8"/>
  <c r="O1191" i="8"/>
  <c r="N1191" i="8"/>
  <c r="M1191" i="8"/>
  <c r="L1191" i="8"/>
  <c r="T1191" i="8" s="1"/>
  <c r="X1190" i="8"/>
  <c r="W1190" i="8"/>
  <c r="V1190" i="8"/>
  <c r="S1190" i="8"/>
  <c r="R1190" i="8"/>
  <c r="Q1190" i="8"/>
  <c r="M1190" i="8"/>
  <c r="L1190" i="8"/>
  <c r="U1190" i="8" s="1"/>
  <c r="X1189" i="8"/>
  <c r="W1189" i="8"/>
  <c r="V1189" i="8"/>
  <c r="S1189" i="8"/>
  <c r="R1189" i="8"/>
  <c r="Q1189" i="8"/>
  <c r="O1189" i="8" s="1"/>
  <c r="P1189" i="8"/>
  <c r="N1189" i="8"/>
  <c r="M1189" i="8"/>
  <c r="L1189" i="8"/>
  <c r="T1189" i="8" s="1"/>
  <c r="X1188" i="8"/>
  <c r="W1188" i="8"/>
  <c r="V1188" i="8"/>
  <c r="T1188" i="8"/>
  <c r="S1188" i="8"/>
  <c r="R1188" i="8"/>
  <c r="Q1188" i="8"/>
  <c r="P1188" i="8" s="1"/>
  <c r="N1188" i="8"/>
  <c r="M1188" i="8"/>
  <c r="L1188" i="8"/>
  <c r="U1188" i="8" s="1"/>
  <c r="X1187" i="8"/>
  <c r="W1187" i="8"/>
  <c r="U1187" i="8"/>
  <c r="T1187" i="8"/>
  <c r="S1187" i="8"/>
  <c r="R1187" i="8"/>
  <c r="Q1187" i="8"/>
  <c r="P1187" i="8"/>
  <c r="O1187" i="8"/>
  <c r="N1187" i="8"/>
  <c r="M1187" i="8"/>
  <c r="L1187" i="8"/>
  <c r="V1187" i="8" s="1"/>
  <c r="X1186" i="8"/>
  <c r="V1186" i="8"/>
  <c r="U1186" i="8"/>
  <c r="T1186" i="8"/>
  <c r="S1186" i="8"/>
  <c r="R1186" i="8"/>
  <c r="Q1186" i="8"/>
  <c r="P1186" i="8"/>
  <c r="O1186" i="8"/>
  <c r="N1186" i="8"/>
  <c r="M1186" i="8"/>
  <c r="L1186" i="8"/>
  <c r="W1186" i="8" s="1"/>
  <c r="W1185" i="8"/>
  <c r="V1185" i="8"/>
  <c r="U1185" i="8"/>
  <c r="T1185" i="8"/>
  <c r="S1185" i="8"/>
  <c r="R1185" i="8"/>
  <c r="Q1185" i="8"/>
  <c r="P1185" i="8"/>
  <c r="O1185" i="8"/>
  <c r="N1185" i="8"/>
  <c r="M1185" i="8"/>
  <c r="L1185" i="8"/>
  <c r="X1185" i="8" s="1"/>
  <c r="X1184" i="8"/>
  <c r="W1184" i="8"/>
  <c r="V1184" i="8"/>
  <c r="U1184" i="8"/>
  <c r="S1184" i="8"/>
  <c r="R1184" i="8"/>
  <c r="Q1184" i="8"/>
  <c r="P1184" i="8"/>
  <c r="O1184" i="8"/>
  <c r="N1184" i="8"/>
  <c r="M1184" i="8"/>
  <c r="L1184" i="8"/>
  <c r="T1184" i="8" s="1"/>
  <c r="X1183" i="8"/>
  <c r="W1183" i="8"/>
  <c r="V1183" i="8"/>
  <c r="T1183" i="8"/>
  <c r="S1183" i="8"/>
  <c r="R1183" i="8"/>
  <c r="Q1183" i="8"/>
  <c r="N1183" i="8" s="1"/>
  <c r="P1183" i="8"/>
  <c r="O1183" i="8"/>
  <c r="M1183" i="8"/>
  <c r="L1183" i="8"/>
  <c r="U1183" i="8" s="1"/>
  <c r="S1182" i="8"/>
  <c r="R1182" i="8"/>
  <c r="Q1182" i="8"/>
  <c r="O1182" i="8" s="1"/>
  <c r="P1182" i="8"/>
  <c r="N1182" i="8"/>
  <c r="M1182" i="8"/>
  <c r="L1182" i="8"/>
  <c r="X1181" i="8"/>
  <c r="V1181" i="8"/>
  <c r="U1181" i="8"/>
  <c r="T1181" i="8"/>
  <c r="S1181" i="8"/>
  <c r="R1181" i="8"/>
  <c r="Q1181" i="8"/>
  <c r="M1181" i="8"/>
  <c r="L1181" i="8"/>
  <c r="W1181" i="8" s="1"/>
  <c r="W1180" i="8"/>
  <c r="V1180" i="8"/>
  <c r="U1180" i="8"/>
  <c r="T1180" i="8"/>
  <c r="S1180" i="8"/>
  <c r="R1180" i="8"/>
  <c r="Q1180" i="8"/>
  <c r="P1180" i="8"/>
  <c r="O1180" i="8"/>
  <c r="N1180" i="8"/>
  <c r="M1180" i="8"/>
  <c r="L1180" i="8"/>
  <c r="X1180" i="8" s="1"/>
  <c r="X1179" i="8"/>
  <c r="S1179" i="8"/>
  <c r="R1179" i="8"/>
  <c r="Q1179" i="8"/>
  <c r="N1179" i="8" s="1"/>
  <c r="M1179" i="8"/>
  <c r="L1179" i="8"/>
  <c r="S1178" i="8"/>
  <c r="R1178" i="8"/>
  <c r="Q1178" i="8"/>
  <c r="N1178" i="8" s="1"/>
  <c r="P1178" i="8"/>
  <c r="O1178" i="8"/>
  <c r="M1178" i="8"/>
  <c r="L1178" i="8"/>
  <c r="X1177" i="8"/>
  <c r="W1177" i="8"/>
  <c r="V1177" i="8"/>
  <c r="U1177" i="8"/>
  <c r="S1177" i="8"/>
  <c r="R1177" i="8"/>
  <c r="Q1177" i="8"/>
  <c r="M1177" i="8"/>
  <c r="L1177" i="8"/>
  <c r="T1177" i="8" s="1"/>
  <c r="X1176" i="8"/>
  <c r="S1176" i="8"/>
  <c r="R1176" i="8"/>
  <c r="Q1176" i="8"/>
  <c r="O1176" i="8"/>
  <c r="M1176" i="8"/>
  <c r="L1176" i="8"/>
  <c r="W1175" i="8"/>
  <c r="S1175" i="8"/>
  <c r="R1175" i="8"/>
  <c r="Q1175" i="8"/>
  <c r="P1175" i="8"/>
  <c r="O1175" i="8"/>
  <c r="N1175" i="8"/>
  <c r="M1175" i="8"/>
  <c r="L1175" i="8"/>
  <c r="S1174" i="8"/>
  <c r="R1174" i="8"/>
  <c r="Q1174" i="8"/>
  <c r="N1174" i="8" s="1"/>
  <c r="P1174" i="8"/>
  <c r="O1174" i="8"/>
  <c r="M1174" i="8"/>
  <c r="L1174" i="8"/>
  <c r="W1173" i="8"/>
  <c r="V1173" i="8"/>
  <c r="U1173" i="8"/>
  <c r="T1173" i="8"/>
  <c r="S1173" i="8"/>
  <c r="R1173" i="8"/>
  <c r="Q1173" i="8"/>
  <c r="N1173" i="8" s="1"/>
  <c r="P1173" i="8"/>
  <c r="O1173" i="8"/>
  <c r="M1173" i="8"/>
  <c r="L1173" i="8"/>
  <c r="X1173" i="8" s="1"/>
  <c r="W1172" i="8"/>
  <c r="S1172" i="8"/>
  <c r="R1172" i="8"/>
  <c r="Q1172" i="8"/>
  <c r="N1172" i="8" s="1"/>
  <c r="P1172" i="8"/>
  <c r="O1172" i="8"/>
  <c r="M1172" i="8"/>
  <c r="L1172" i="8"/>
  <c r="X1171" i="8"/>
  <c r="W1171" i="8"/>
  <c r="V1171" i="8"/>
  <c r="T1171" i="8"/>
  <c r="S1171" i="8"/>
  <c r="R1171" i="8"/>
  <c r="Q1171" i="8"/>
  <c r="N1171" i="8" s="1"/>
  <c r="P1171" i="8"/>
  <c r="O1171" i="8"/>
  <c r="M1171" i="8"/>
  <c r="L1171" i="8"/>
  <c r="U1171" i="8" s="1"/>
  <c r="X1170" i="8"/>
  <c r="W1170" i="8"/>
  <c r="U1170" i="8"/>
  <c r="T1170" i="8"/>
  <c r="S1170" i="8"/>
  <c r="R1170" i="8"/>
  <c r="Q1170" i="8"/>
  <c r="O1170" i="8" s="1"/>
  <c r="P1170" i="8"/>
  <c r="N1170" i="8"/>
  <c r="M1170" i="8"/>
  <c r="L1170" i="8"/>
  <c r="V1170" i="8" s="1"/>
  <c r="S1169" i="8"/>
  <c r="R1169" i="8"/>
  <c r="Q1169" i="8"/>
  <c r="P1169" i="8" s="1"/>
  <c r="O1169" i="8"/>
  <c r="N1169" i="8"/>
  <c r="M1169" i="8"/>
  <c r="L1169" i="8"/>
  <c r="S1168" i="8"/>
  <c r="R1168" i="8"/>
  <c r="Q1168" i="8"/>
  <c r="P1168" i="8"/>
  <c r="O1168" i="8"/>
  <c r="N1168" i="8"/>
  <c r="M1168" i="8"/>
  <c r="L1168" i="8"/>
  <c r="V1167" i="8"/>
  <c r="U1167" i="8"/>
  <c r="T1167" i="8"/>
  <c r="S1167" i="8"/>
  <c r="R1167" i="8"/>
  <c r="Q1167" i="8"/>
  <c r="P1167" i="8"/>
  <c r="O1167" i="8"/>
  <c r="N1167" i="8"/>
  <c r="M1167" i="8"/>
  <c r="L1167" i="8"/>
  <c r="X1167" i="8" s="1"/>
  <c r="W1166" i="8"/>
  <c r="V1166" i="8"/>
  <c r="U1166" i="8"/>
  <c r="T1166" i="8"/>
  <c r="S1166" i="8"/>
  <c r="R1166" i="8"/>
  <c r="Q1166" i="8"/>
  <c r="P1166" i="8"/>
  <c r="O1166" i="8"/>
  <c r="N1166" i="8"/>
  <c r="M1166" i="8"/>
  <c r="L1166" i="8"/>
  <c r="X1166" i="8" s="1"/>
  <c r="X1165" i="8"/>
  <c r="V1165" i="8"/>
  <c r="S1165" i="8"/>
  <c r="R1165" i="8"/>
  <c r="Q1165" i="8"/>
  <c r="N1165" i="8" s="1"/>
  <c r="O1165" i="8"/>
  <c r="M1165" i="8"/>
  <c r="L1165" i="8"/>
  <c r="W1164" i="8"/>
  <c r="V1164" i="8"/>
  <c r="U1164" i="8"/>
  <c r="T1164" i="8"/>
  <c r="S1164" i="8"/>
  <c r="R1164" i="8"/>
  <c r="Q1164" i="8"/>
  <c r="M1164" i="8"/>
  <c r="L1164" i="8"/>
  <c r="X1164" i="8" s="1"/>
  <c r="S1163" i="8"/>
  <c r="R1163" i="8"/>
  <c r="Q1163" i="8"/>
  <c r="N1163" i="8"/>
  <c r="M1163" i="8"/>
  <c r="L1163" i="8"/>
  <c r="W1162" i="8"/>
  <c r="V1162" i="8"/>
  <c r="U1162" i="8"/>
  <c r="T1162" i="8"/>
  <c r="S1162" i="8"/>
  <c r="R1162" i="8"/>
  <c r="Q1162" i="8"/>
  <c r="P1162" i="8" s="1"/>
  <c r="O1162" i="8"/>
  <c r="N1162" i="8"/>
  <c r="M1162" i="8"/>
  <c r="L1162" i="8"/>
  <c r="X1162" i="8" s="1"/>
  <c r="W1161" i="8"/>
  <c r="V1161" i="8"/>
  <c r="U1161" i="8"/>
  <c r="T1161" i="8"/>
  <c r="S1161" i="8"/>
  <c r="R1161" i="8"/>
  <c r="Q1161" i="8"/>
  <c r="P1161" i="8"/>
  <c r="O1161" i="8"/>
  <c r="N1161" i="8"/>
  <c r="M1161" i="8"/>
  <c r="L1161" i="8"/>
  <c r="X1161" i="8" s="1"/>
  <c r="V1160" i="8"/>
  <c r="U1160" i="8"/>
  <c r="T1160" i="8"/>
  <c r="S1160" i="8"/>
  <c r="R1160" i="8"/>
  <c r="Q1160" i="8"/>
  <c r="O1160" i="8" s="1"/>
  <c r="M1160" i="8"/>
  <c r="L1160" i="8"/>
  <c r="X1160" i="8" s="1"/>
  <c r="W1159" i="8"/>
  <c r="V1159" i="8"/>
  <c r="U1159" i="8"/>
  <c r="S1159" i="8"/>
  <c r="R1159" i="8"/>
  <c r="Q1159" i="8"/>
  <c r="P1159" i="8"/>
  <c r="O1159" i="8"/>
  <c r="N1159" i="8"/>
  <c r="M1159" i="8"/>
  <c r="L1159" i="8"/>
  <c r="T1159" i="8" s="1"/>
  <c r="X1158" i="8"/>
  <c r="W1158" i="8"/>
  <c r="V1158" i="8"/>
  <c r="S1158" i="8"/>
  <c r="R1158" i="8"/>
  <c r="Q1158" i="8"/>
  <c r="M1158" i="8"/>
  <c r="L1158" i="8"/>
  <c r="S1157" i="8"/>
  <c r="R1157" i="8"/>
  <c r="Q1157" i="8"/>
  <c r="P1157" i="8"/>
  <c r="O1157" i="8"/>
  <c r="N1157" i="8"/>
  <c r="M1157" i="8"/>
  <c r="L1157" i="8"/>
  <c r="S1156" i="8"/>
  <c r="R1156" i="8"/>
  <c r="Q1156" i="8"/>
  <c r="P1156" i="8"/>
  <c r="O1156" i="8"/>
  <c r="N1156" i="8"/>
  <c r="M1156" i="8"/>
  <c r="L1156" i="8"/>
  <c r="V1155" i="8"/>
  <c r="U1155" i="8"/>
  <c r="T1155" i="8"/>
  <c r="S1155" i="8"/>
  <c r="R1155" i="8"/>
  <c r="Q1155" i="8"/>
  <c r="P1155" i="8" s="1"/>
  <c r="O1155" i="8"/>
  <c r="N1155" i="8"/>
  <c r="M1155" i="8"/>
  <c r="L1155" i="8"/>
  <c r="X1155" i="8" s="1"/>
  <c r="W1154" i="8"/>
  <c r="V1154" i="8"/>
  <c r="U1154" i="8"/>
  <c r="T1154" i="8"/>
  <c r="S1154" i="8"/>
  <c r="R1154" i="8"/>
  <c r="Q1154" i="8"/>
  <c r="P1154" i="8"/>
  <c r="O1154" i="8"/>
  <c r="N1154" i="8"/>
  <c r="M1154" i="8"/>
  <c r="L1154" i="8"/>
  <c r="X1154" i="8" s="1"/>
  <c r="X1153" i="8"/>
  <c r="V1153" i="8"/>
  <c r="S1153" i="8"/>
  <c r="R1153" i="8"/>
  <c r="Q1153" i="8"/>
  <c r="N1153" i="8" s="1"/>
  <c r="O1153" i="8"/>
  <c r="M1153" i="8"/>
  <c r="L1153" i="8"/>
  <c r="W1152" i="8"/>
  <c r="V1152" i="8"/>
  <c r="U1152" i="8"/>
  <c r="T1152" i="8"/>
  <c r="S1152" i="8"/>
  <c r="R1152" i="8"/>
  <c r="Q1152" i="8"/>
  <c r="M1152" i="8"/>
  <c r="L1152" i="8"/>
  <c r="X1152" i="8" s="1"/>
  <c r="S1151" i="8"/>
  <c r="R1151" i="8"/>
  <c r="Q1151" i="8"/>
  <c r="N1151" i="8"/>
  <c r="M1151" i="8"/>
  <c r="L1151" i="8"/>
  <c r="W1150" i="8"/>
  <c r="V1150" i="8"/>
  <c r="U1150" i="8"/>
  <c r="T1150" i="8"/>
  <c r="S1150" i="8"/>
  <c r="R1150" i="8"/>
  <c r="Q1150" i="8"/>
  <c r="P1150" i="8" s="1"/>
  <c r="O1150" i="8"/>
  <c r="N1150" i="8"/>
  <c r="M1150" i="8"/>
  <c r="L1150" i="8"/>
  <c r="X1150" i="8" s="1"/>
  <c r="W1149" i="8"/>
  <c r="V1149" i="8"/>
  <c r="U1149" i="8"/>
  <c r="T1149" i="8"/>
  <c r="S1149" i="8"/>
  <c r="R1149" i="8"/>
  <c r="Q1149" i="8"/>
  <c r="P1149" i="8"/>
  <c r="O1149" i="8"/>
  <c r="N1149" i="8"/>
  <c r="M1149" i="8"/>
  <c r="L1149" i="8"/>
  <c r="X1149" i="8" s="1"/>
  <c r="V1148" i="8"/>
  <c r="U1148" i="8"/>
  <c r="T1148" i="8"/>
  <c r="S1148" i="8"/>
  <c r="R1148" i="8"/>
  <c r="Q1148" i="8"/>
  <c r="O1148" i="8" s="1"/>
  <c r="M1148" i="8"/>
  <c r="L1148" i="8"/>
  <c r="X1148" i="8" s="1"/>
  <c r="W1147" i="8"/>
  <c r="V1147" i="8"/>
  <c r="U1147" i="8"/>
  <c r="S1147" i="8"/>
  <c r="R1147" i="8"/>
  <c r="Q1147" i="8"/>
  <c r="P1147" i="8"/>
  <c r="O1147" i="8"/>
  <c r="N1147" i="8"/>
  <c r="M1147" i="8"/>
  <c r="L1147" i="8"/>
  <c r="T1147" i="8" s="1"/>
  <c r="X1146" i="8"/>
  <c r="W1146" i="8"/>
  <c r="V1146" i="8"/>
  <c r="S1146" i="8"/>
  <c r="R1146" i="8"/>
  <c r="Q1146" i="8"/>
  <c r="M1146" i="8"/>
  <c r="L1146" i="8"/>
  <c r="S1145" i="8"/>
  <c r="R1145" i="8"/>
  <c r="Q1145" i="8"/>
  <c r="P1145" i="8"/>
  <c r="O1145" i="8"/>
  <c r="N1145" i="8"/>
  <c r="M1145" i="8"/>
  <c r="L1145" i="8"/>
  <c r="S1144" i="8"/>
  <c r="R1144" i="8"/>
  <c r="Q1144" i="8"/>
  <c r="P1144" i="8"/>
  <c r="O1144" i="8"/>
  <c r="N1144" i="8"/>
  <c r="M1144" i="8"/>
  <c r="L1144" i="8"/>
  <c r="V1143" i="8"/>
  <c r="U1143" i="8"/>
  <c r="T1143" i="8"/>
  <c r="S1143" i="8"/>
  <c r="R1143" i="8"/>
  <c r="Q1143" i="8"/>
  <c r="P1143" i="8" s="1"/>
  <c r="O1143" i="8"/>
  <c r="N1143" i="8"/>
  <c r="M1143" i="8"/>
  <c r="L1143" i="8"/>
  <c r="X1143" i="8" s="1"/>
  <c r="W1142" i="8"/>
  <c r="V1142" i="8"/>
  <c r="U1142" i="8"/>
  <c r="T1142" i="8"/>
  <c r="S1142" i="8"/>
  <c r="R1142" i="8"/>
  <c r="Q1142" i="8"/>
  <c r="P1142" i="8"/>
  <c r="O1142" i="8"/>
  <c r="N1142" i="8"/>
  <c r="M1142" i="8"/>
  <c r="L1142" i="8"/>
  <c r="X1142" i="8" s="1"/>
  <c r="X1141" i="8"/>
  <c r="V1141" i="8"/>
  <c r="S1141" i="8"/>
  <c r="R1141" i="8"/>
  <c r="Q1141" i="8"/>
  <c r="N1141" i="8" s="1"/>
  <c r="O1141" i="8"/>
  <c r="M1141" i="8"/>
  <c r="L1141" i="8"/>
  <c r="W1140" i="8"/>
  <c r="V1140" i="8"/>
  <c r="U1140" i="8"/>
  <c r="T1140" i="8"/>
  <c r="S1140" i="8"/>
  <c r="R1140" i="8"/>
  <c r="Q1140" i="8"/>
  <c r="M1140" i="8"/>
  <c r="L1140" i="8"/>
  <c r="X1140" i="8" s="1"/>
  <c r="S1139" i="8"/>
  <c r="R1139" i="8"/>
  <c r="Q1139" i="8"/>
  <c r="N1139" i="8"/>
  <c r="M1139" i="8"/>
  <c r="L1139" i="8"/>
  <c r="W1138" i="8"/>
  <c r="V1138" i="8"/>
  <c r="U1138" i="8"/>
  <c r="T1138" i="8"/>
  <c r="S1138" i="8"/>
  <c r="R1138" i="8"/>
  <c r="Q1138" i="8"/>
  <c r="P1138" i="8" s="1"/>
  <c r="O1138" i="8"/>
  <c r="N1138" i="8"/>
  <c r="M1138" i="8"/>
  <c r="L1138" i="8"/>
  <c r="X1138" i="8" s="1"/>
  <c r="W1137" i="8"/>
  <c r="V1137" i="8"/>
  <c r="U1137" i="8"/>
  <c r="T1137" i="8"/>
  <c r="S1137" i="8"/>
  <c r="R1137" i="8"/>
  <c r="Q1137" i="8"/>
  <c r="P1137" i="8"/>
  <c r="O1137" i="8"/>
  <c r="N1137" i="8"/>
  <c r="M1137" i="8"/>
  <c r="L1137" i="8"/>
  <c r="X1137" i="8" s="1"/>
  <c r="V1136" i="8"/>
  <c r="U1136" i="8"/>
  <c r="T1136" i="8"/>
  <c r="S1136" i="8"/>
  <c r="R1136" i="8"/>
  <c r="Q1136" i="8"/>
  <c r="O1136" i="8" s="1"/>
  <c r="M1136" i="8"/>
  <c r="L1136" i="8"/>
  <c r="X1136" i="8" s="1"/>
  <c r="W1135" i="8"/>
  <c r="V1135" i="8"/>
  <c r="U1135" i="8"/>
  <c r="S1135" i="8"/>
  <c r="R1135" i="8"/>
  <c r="Q1135" i="8"/>
  <c r="P1135" i="8"/>
  <c r="O1135" i="8"/>
  <c r="N1135" i="8"/>
  <c r="M1135" i="8"/>
  <c r="L1135" i="8"/>
  <c r="T1135" i="8" s="1"/>
  <c r="X1134" i="8"/>
  <c r="W1134" i="8"/>
  <c r="V1134" i="8"/>
  <c r="S1134" i="8"/>
  <c r="R1134" i="8"/>
  <c r="Q1134" i="8"/>
  <c r="M1134" i="8"/>
  <c r="L1134" i="8"/>
  <c r="S1133" i="8"/>
  <c r="R1133" i="8"/>
  <c r="Q1133" i="8"/>
  <c r="P1133" i="8"/>
  <c r="O1133" i="8"/>
  <c r="N1133" i="8"/>
  <c r="M1133" i="8"/>
  <c r="L1133" i="8"/>
  <c r="S1132" i="8"/>
  <c r="R1132" i="8"/>
  <c r="Q1132" i="8"/>
  <c r="P1132" i="8"/>
  <c r="O1132" i="8"/>
  <c r="N1132" i="8"/>
  <c r="M1132" i="8"/>
  <c r="L1132" i="8"/>
  <c r="V1131" i="8"/>
  <c r="U1131" i="8"/>
  <c r="T1131" i="8"/>
  <c r="S1131" i="8"/>
  <c r="R1131" i="8"/>
  <c r="Q1131" i="8"/>
  <c r="P1131" i="8" s="1"/>
  <c r="O1131" i="8"/>
  <c r="N1131" i="8"/>
  <c r="M1131" i="8"/>
  <c r="L1131" i="8"/>
  <c r="X1131" i="8" s="1"/>
  <c r="W1130" i="8"/>
  <c r="V1130" i="8"/>
  <c r="U1130" i="8"/>
  <c r="T1130" i="8"/>
  <c r="S1130" i="8"/>
  <c r="R1130" i="8"/>
  <c r="Q1130" i="8"/>
  <c r="P1130" i="8"/>
  <c r="O1130" i="8"/>
  <c r="N1130" i="8"/>
  <c r="M1130" i="8"/>
  <c r="L1130" i="8"/>
  <c r="X1130" i="8" s="1"/>
  <c r="X1129" i="8"/>
  <c r="V1129" i="8"/>
  <c r="S1129" i="8"/>
  <c r="R1129" i="8"/>
  <c r="Q1129" i="8"/>
  <c r="N1129" i="8" s="1"/>
  <c r="O1129" i="8"/>
  <c r="M1129" i="8"/>
  <c r="L1129" i="8"/>
  <c r="W1128" i="8"/>
  <c r="V1128" i="8"/>
  <c r="U1128" i="8"/>
  <c r="T1128" i="8"/>
  <c r="S1128" i="8"/>
  <c r="R1128" i="8"/>
  <c r="Q1128" i="8"/>
  <c r="M1128" i="8"/>
  <c r="L1128" i="8"/>
  <c r="X1128" i="8" s="1"/>
  <c r="S1127" i="8"/>
  <c r="R1127" i="8"/>
  <c r="Q1127" i="8"/>
  <c r="N1127" i="8"/>
  <c r="M1127" i="8"/>
  <c r="L1127" i="8"/>
  <c r="W1126" i="8"/>
  <c r="V1126" i="8"/>
  <c r="U1126" i="8"/>
  <c r="T1126" i="8"/>
  <c r="S1126" i="8"/>
  <c r="R1126" i="8"/>
  <c r="Q1126" i="8"/>
  <c r="P1126" i="8" s="1"/>
  <c r="O1126" i="8"/>
  <c r="N1126" i="8"/>
  <c r="M1126" i="8"/>
  <c r="L1126" i="8"/>
  <c r="X1126" i="8" s="1"/>
  <c r="W1125" i="8"/>
  <c r="V1125" i="8"/>
  <c r="U1125" i="8"/>
  <c r="T1125" i="8"/>
  <c r="S1125" i="8"/>
  <c r="R1125" i="8"/>
  <c r="Q1125" i="8"/>
  <c r="P1125" i="8"/>
  <c r="O1125" i="8"/>
  <c r="N1125" i="8"/>
  <c r="M1125" i="8"/>
  <c r="L1125" i="8"/>
  <c r="X1125" i="8" s="1"/>
  <c r="V1124" i="8"/>
  <c r="U1124" i="8"/>
  <c r="T1124" i="8"/>
  <c r="S1124" i="8"/>
  <c r="R1124" i="8"/>
  <c r="Q1124" i="8"/>
  <c r="O1124" i="8" s="1"/>
  <c r="M1124" i="8"/>
  <c r="L1124" i="8"/>
  <c r="X1124" i="8" s="1"/>
  <c r="W1123" i="8"/>
  <c r="V1123" i="8"/>
  <c r="U1123" i="8"/>
  <c r="S1123" i="8"/>
  <c r="R1123" i="8"/>
  <c r="Q1123" i="8"/>
  <c r="P1123" i="8"/>
  <c r="O1123" i="8"/>
  <c r="N1123" i="8"/>
  <c r="M1123" i="8"/>
  <c r="L1123" i="8"/>
  <c r="T1123" i="8" s="1"/>
  <c r="X1122" i="8"/>
  <c r="W1122" i="8"/>
  <c r="V1122" i="8"/>
  <c r="S1122" i="8"/>
  <c r="R1122" i="8"/>
  <c r="Q1122" i="8"/>
  <c r="M1122" i="8"/>
  <c r="L1122" i="8"/>
  <c r="S1121" i="8"/>
  <c r="R1121" i="8"/>
  <c r="Q1121" i="8"/>
  <c r="P1121" i="8"/>
  <c r="O1121" i="8"/>
  <c r="N1121" i="8"/>
  <c r="M1121" i="8"/>
  <c r="L1121" i="8"/>
  <c r="S1120" i="8"/>
  <c r="R1120" i="8"/>
  <c r="Q1120" i="8"/>
  <c r="P1120" i="8"/>
  <c r="O1120" i="8"/>
  <c r="N1120" i="8"/>
  <c r="M1120" i="8"/>
  <c r="L1120" i="8"/>
  <c r="V1119" i="8"/>
  <c r="U1119" i="8"/>
  <c r="T1119" i="8"/>
  <c r="S1119" i="8"/>
  <c r="R1119" i="8"/>
  <c r="Q1119" i="8"/>
  <c r="P1119" i="8" s="1"/>
  <c r="O1119" i="8"/>
  <c r="N1119" i="8"/>
  <c r="M1119" i="8"/>
  <c r="L1119" i="8"/>
  <c r="X1119" i="8" s="1"/>
  <c r="W1118" i="8"/>
  <c r="V1118" i="8"/>
  <c r="U1118" i="8"/>
  <c r="T1118" i="8"/>
  <c r="S1118" i="8"/>
  <c r="R1118" i="8"/>
  <c r="Q1118" i="8"/>
  <c r="P1118" i="8"/>
  <c r="O1118" i="8"/>
  <c r="N1118" i="8"/>
  <c r="M1118" i="8"/>
  <c r="L1118" i="8"/>
  <c r="X1118" i="8" s="1"/>
  <c r="X1117" i="8"/>
  <c r="V1117" i="8"/>
  <c r="S1117" i="8"/>
  <c r="R1117" i="8"/>
  <c r="Q1117" i="8"/>
  <c r="N1117" i="8" s="1"/>
  <c r="O1117" i="8"/>
  <c r="M1117" i="8"/>
  <c r="L1117" i="8"/>
  <c r="W1116" i="8"/>
  <c r="U1116" i="8"/>
  <c r="T1116" i="8"/>
  <c r="S1116" i="8"/>
  <c r="R1116" i="8"/>
  <c r="Q1116" i="8"/>
  <c r="M1116" i="8"/>
  <c r="L1116" i="8"/>
  <c r="X1116" i="8" s="1"/>
  <c r="S1115" i="8"/>
  <c r="R1115" i="8"/>
  <c r="Q1115" i="8"/>
  <c r="N1115" i="8" s="1"/>
  <c r="M1115" i="8"/>
  <c r="L1115" i="8"/>
  <c r="W1114" i="8"/>
  <c r="V1114" i="8"/>
  <c r="U1114" i="8"/>
  <c r="T1114" i="8"/>
  <c r="S1114" i="8"/>
  <c r="R1114" i="8"/>
  <c r="Q1114" i="8"/>
  <c r="P1114" i="8" s="1"/>
  <c r="O1114" i="8"/>
  <c r="N1114" i="8"/>
  <c r="M1114" i="8"/>
  <c r="L1114" i="8"/>
  <c r="X1114" i="8" s="1"/>
  <c r="W1113" i="8"/>
  <c r="V1113" i="8"/>
  <c r="U1113" i="8"/>
  <c r="T1113" i="8"/>
  <c r="S1113" i="8"/>
  <c r="R1113" i="8"/>
  <c r="Q1113" i="8"/>
  <c r="P1113" i="8"/>
  <c r="O1113" i="8"/>
  <c r="N1113" i="8"/>
  <c r="M1113" i="8"/>
  <c r="L1113" i="8"/>
  <c r="X1113" i="8" s="1"/>
  <c r="V1112" i="8"/>
  <c r="U1112" i="8"/>
  <c r="T1112" i="8"/>
  <c r="S1112" i="8"/>
  <c r="R1112" i="8"/>
  <c r="Q1112" i="8"/>
  <c r="O1112" i="8"/>
  <c r="M1112" i="8"/>
  <c r="L1112" i="8"/>
  <c r="X1112" i="8" s="1"/>
  <c r="W1111" i="8"/>
  <c r="V1111" i="8"/>
  <c r="U1111" i="8"/>
  <c r="S1111" i="8"/>
  <c r="R1111" i="8"/>
  <c r="Q1111" i="8"/>
  <c r="O1111" i="8" s="1"/>
  <c r="P1111" i="8"/>
  <c r="N1111" i="8"/>
  <c r="M1111" i="8"/>
  <c r="L1111" i="8"/>
  <c r="T1111" i="8" s="1"/>
  <c r="S1110" i="8"/>
  <c r="R1110" i="8"/>
  <c r="Q1110" i="8"/>
  <c r="M1110" i="8"/>
  <c r="L1110" i="8"/>
  <c r="S1109" i="8"/>
  <c r="R1109" i="8"/>
  <c r="Q1109" i="8"/>
  <c r="P1109" i="8"/>
  <c r="O1109" i="8"/>
  <c r="N1109" i="8"/>
  <c r="M1109" i="8"/>
  <c r="L1109" i="8"/>
  <c r="X1108" i="8"/>
  <c r="U1108" i="8"/>
  <c r="S1108" i="8"/>
  <c r="R1108" i="8"/>
  <c r="Q1108" i="8"/>
  <c r="P1108" i="8"/>
  <c r="O1108" i="8"/>
  <c r="N1108" i="8"/>
  <c r="M1108" i="8"/>
  <c r="L1108" i="8"/>
  <c r="V1107" i="8"/>
  <c r="U1107" i="8"/>
  <c r="T1107" i="8"/>
  <c r="S1107" i="8"/>
  <c r="R1107" i="8"/>
  <c r="Q1107" i="8"/>
  <c r="P1107" i="8" s="1"/>
  <c r="O1107" i="8"/>
  <c r="N1107" i="8"/>
  <c r="M1107" i="8"/>
  <c r="L1107" i="8"/>
  <c r="X1107" i="8" s="1"/>
  <c r="W1106" i="8"/>
  <c r="V1106" i="8"/>
  <c r="U1106" i="8"/>
  <c r="T1106" i="8"/>
  <c r="S1106" i="8"/>
  <c r="R1106" i="8"/>
  <c r="Q1106" i="8"/>
  <c r="P1106" i="8"/>
  <c r="O1106" i="8"/>
  <c r="N1106" i="8"/>
  <c r="M1106" i="8"/>
  <c r="L1106" i="8"/>
  <c r="X1106" i="8" s="1"/>
  <c r="V1105" i="8"/>
  <c r="S1105" i="8"/>
  <c r="R1105" i="8"/>
  <c r="Q1105" i="8"/>
  <c r="M1105" i="8"/>
  <c r="L1105" i="8"/>
  <c r="X1105" i="8" s="1"/>
  <c r="W1104" i="8"/>
  <c r="U1104" i="8"/>
  <c r="T1104" i="8"/>
  <c r="S1104" i="8"/>
  <c r="R1104" i="8"/>
  <c r="Q1104" i="8"/>
  <c r="P1104" i="8"/>
  <c r="M1104" i="8"/>
  <c r="L1104" i="8"/>
  <c r="X1104" i="8" s="1"/>
  <c r="S1103" i="8"/>
  <c r="R1103" i="8"/>
  <c r="Q1103" i="8"/>
  <c r="N1103" i="8"/>
  <c r="M1103" i="8"/>
  <c r="L1103" i="8"/>
  <c r="W1102" i="8"/>
  <c r="V1102" i="8"/>
  <c r="U1102" i="8"/>
  <c r="T1102" i="8"/>
  <c r="S1102" i="8"/>
  <c r="R1102" i="8"/>
  <c r="Q1102" i="8"/>
  <c r="P1102" i="8" s="1"/>
  <c r="O1102" i="8"/>
  <c r="N1102" i="8"/>
  <c r="M1102" i="8"/>
  <c r="L1102" i="8"/>
  <c r="X1102" i="8" s="1"/>
  <c r="W1101" i="8"/>
  <c r="V1101" i="8"/>
  <c r="U1101" i="8"/>
  <c r="T1101" i="8"/>
  <c r="S1101" i="8"/>
  <c r="R1101" i="8"/>
  <c r="Q1101" i="8"/>
  <c r="P1101" i="8"/>
  <c r="O1101" i="8"/>
  <c r="N1101" i="8"/>
  <c r="M1101" i="8"/>
  <c r="L1101" i="8"/>
  <c r="X1101" i="8" s="1"/>
  <c r="V1100" i="8"/>
  <c r="U1100" i="8"/>
  <c r="T1100" i="8"/>
  <c r="S1100" i="8"/>
  <c r="R1100" i="8"/>
  <c r="Q1100" i="8"/>
  <c r="M1100" i="8"/>
  <c r="L1100" i="8"/>
  <c r="X1100" i="8" s="1"/>
  <c r="W1099" i="8"/>
  <c r="V1099" i="8"/>
  <c r="U1099" i="8"/>
  <c r="S1099" i="8"/>
  <c r="R1099" i="8"/>
  <c r="Q1099" i="8"/>
  <c r="O1099" i="8" s="1"/>
  <c r="P1099" i="8"/>
  <c r="N1099" i="8"/>
  <c r="M1099" i="8"/>
  <c r="L1099" i="8"/>
  <c r="T1099" i="8" s="1"/>
  <c r="S1098" i="8"/>
  <c r="R1098" i="8"/>
  <c r="Q1098" i="8"/>
  <c r="M1098" i="8"/>
  <c r="L1098" i="8"/>
  <c r="X1097" i="8"/>
  <c r="W1097" i="8"/>
  <c r="T1097" i="8"/>
  <c r="S1097" i="8"/>
  <c r="R1097" i="8"/>
  <c r="Q1097" i="8"/>
  <c r="P1097" i="8"/>
  <c r="O1097" i="8"/>
  <c r="N1097" i="8"/>
  <c r="M1097" i="8"/>
  <c r="L1097" i="8"/>
  <c r="X1096" i="8"/>
  <c r="U1096" i="8"/>
  <c r="S1096" i="8"/>
  <c r="R1096" i="8"/>
  <c r="Q1096" i="8"/>
  <c r="P1096" i="8"/>
  <c r="O1096" i="8"/>
  <c r="N1096" i="8"/>
  <c r="M1096" i="8"/>
  <c r="L1096" i="8"/>
  <c r="V1095" i="8"/>
  <c r="U1095" i="8"/>
  <c r="T1095" i="8"/>
  <c r="S1095" i="8"/>
  <c r="R1095" i="8"/>
  <c r="Q1095" i="8"/>
  <c r="P1095" i="8" s="1"/>
  <c r="O1095" i="8"/>
  <c r="N1095" i="8"/>
  <c r="M1095" i="8"/>
  <c r="L1095" i="8"/>
  <c r="X1095" i="8" s="1"/>
  <c r="W1094" i="8"/>
  <c r="V1094" i="8"/>
  <c r="U1094" i="8"/>
  <c r="T1094" i="8"/>
  <c r="S1094" i="8"/>
  <c r="R1094" i="8"/>
  <c r="Q1094" i="8"/>
  <c r="P1094" i="8"/>
  <c r="O1094" i="8"/>
  <c r="N1094" i="8"/>
  <c r="M1094" i="8"/>
  <c r="L1094" i="8"/>
  <c r="X1094" i="8" s="1"/>
  <c r="X1093" i="8"/>
  <c r="V1093" i="8"/>
  <c r="S1093" i="8"/>
  <c r="R1093" i="8"/>
  <c r="Q1093" i="8"/>
  <c r="N1093" i="8" s="1"/>
  <c r="P1093" i="8"/>
  <c r="O1093" i="8"/>
  <c r="M1093" i="8"/>
  <c r="L1093" i="8"/>
  <c r="W1092" i="8"/>
  <c r="U1092" i="8"/>
  <c r="T1092" i="8"/>
  <c r="S1092" i="8"/>
  <c r="R1092" i="8"/>
  <c r="Q1092" i="8"/>
  <c r="P1092" i="8"/>
  <c r="M1092" i="8"/>
  <c r="L1092" i="8"/>
  <c r="X1092" i="8" s="1"/>
  <c r="X1091" i="8"/>
  <c r="S1091" i="8"/>
  <c r="R1091" i="8"/>
  <c r="Q1091" i="8"/>
  <c r="N1091" i="8"/>
  <c r="M1091" i="8"/>
  <c r="L1091" i="8"/>
  <c r="W1090" i="8"/>
  <c r="V1090" i="8"/>
  <c r="U1090" i="8"/>
  <c r="T1090" i="8"/>
  <c r="S1090" i="8"/>
  <c r="R1090" i="8"/>
  <c r="Q1090" i="8"/>
  <c r="P1090" i="8" s="1"/>
  <c r="O1090" i="8"/>
  <c r="N1090" i="8"/>
  <c r="M1090" i="8"/>
  <c r="L1090" i="8"/>
  <c r="X1090" i="8" s="1"/>
  <c r="W1089" i="8"/>
  <c r="V1089" i="8"/>
  <c r="U1089" i="8"/>
  <c r="T1089" i="8"/>
  <c r="S1089" i="8"/>
  <c r="R1089" i="8"/>
  <c r="Q1089" i="8"/>
  <c r="P1089" i="8"/>
  <c r="O1089" i="8"/>
  <c r="N1089" i="8"/>
  <c r="M1089" i="8"/>
  <c r="L1089" i="8"/>
  <c r="X1089" i="8" s="1"/>
  <c r="V1088" i="8"/>
  <c r="U1088" i="8"/>
  <c r="T1088" i="8"/>
  <c r="S1088" i="8"/>
  <c r="R1088" i="8"/>
  <c r="Q1088" i="8"/>
  <c r="M1088" i="8"/>
  <c r="L1088" i="8"/>
  <c r="X1088" i="8" s="1"/>
  <c r="W1087" i="8"/>
  <c r="V1087" i="8"/>
  <c r="U1087" i="8"/>
  <c r="S1087" i="8"/>
  <c r="R1087" i="8"/>
  <c r="Q1087" i="8"/>
  <c r="O1087" i="8" s="1"/>
  <c r="P1087" i="8"/>
  <c r="N1087" i="8"/>
  <c r="M1087" i="8"/>
  <c r="L1087" i="8"/>
  <c r="T1087" i="8" s="1"/>
  <c r="X1086" i="8"/>
  <c r="S1086" i="8"/>
  <c r="R1086" i="8"/>
  <c r="Q1086" i="8"/>
  <c r="M1086" i="8"/>
  <c r="L1086" i="8"/>
  <c r="W1085" i="8"/>
  <c r="T1085" i="8"/>
  <c r="S1085" i="8"/>
  <c r="R1085" i="8"/>
  <c r="Q1085" i="8"/>
  <c r="P1085" i="8"/>
  <c r="O1085" i="8"/>
  <c r="N1085" i="8"/>
  <c r="M1085" i="8"/>
  <c r="L1085" i="8"/>
  <c r="X1085" i="8" s="1"/>
  <c r="X1084" i="8"/>
  <c r="U1084" i="8"/>
  <c r="S1084" i="8"/>
  <c r="R1084" i="8"/>
  <c r="Q1084" i="8"/>
  <c r="P1084" i="8"/>
  <c r="O1084" i="8"/>
  <c r="N1084" i="8"/>
  <c r="M1084" i="8"/>
  <c r="L1084" i="8"/>
  <c r="V1083" i="8"/>
  <c r="U1083" i="8"/>
  <c r="T1083" i="8"/>
  <c r="S1083" i="8"/>
  <c r="R1083" i="8"/>
  <c r="Q1083" i="8"/>
  <c r="P1083" i="8" s="1"/>
  <c r="M1083" i="8"/>
  <c r="L1083" i="8"/>
  <c r="X1083" i="8" s="1"/>
  <c r="W1082" i="8"/>
  <c r="V1082" i="8"/>
  <c r="U1082" i="8"/>
  <c r="T1082" i="8"/>
  <c r="S1082" i="8"/>
  <c r="R1082" i="8"/>
  <c r="Q1082" i="8"/>
  <c r="P1082" i="8" s="1"/>
  <c r="M1082" i="8"/>
  <c r="L1082" i="8"/>
  <c r="X1082" i="8" s="1"/>
  <c r="S1081" i="8"/>
  <c r="R1081" i="8"/>
  <c r="Q1081" i="8"/>
  <c r="N1081" i="8" s="1"/>
  <c r="P1081" i="8"/>
  <c r="O1081" i="8"/>
  <c r="M1081" i="8"/>
  <c r="L1081" i="8"/>
  <c r="W1080" i="8"/>
  <c r="U1080" i="8"/>
  <c r="T1080" i="8"/>
  <c r="S1080" i="8"/>
  <c r="R1080" i="8"/>
  <c r="Q1080" i="8"/>
  <c r="P1080" i="8" s="1"/>
  <c r="M1080" i="8"/>
  <c r="L1080" i="8"/>
  <c r="X1080" i="8" s="1"/>
  <c r="X1079" i="8"/>
  <c r="U1079" i="8"/>
  <c r="S1079" i="8"/>
  <c r="R1079" i="8"/>
  <c r="Q1079" i="8"/>
  <c r="N1079" i="8" s="1"/>
  <c r="M1079" i="8"/>
  <c r="L1079" i="8"/>
  <c r="T1079" i="8" s="1"/>
  <c r="W1078" i="8"/>
  <c r="V1078" i="8"/>
  <c r="U1078" i="8"/>
  <c r="T1078" i="8"/>
  <c r="S1078" i="8"/>
  <c r="R1078" i="8"/>
  <c r="Q1078" i="8"/>
  <c r="P1078" i="8" s="1"/>
  <c r="O1078" i="8"/>
  <c r="N1078" i="8"/>
  <c r="M1078" i="8"/>
  <c r="L1078" i="8"/>
  <c r="X1078" i="8" s="1"/>
  <c r="W1077" i="8"/>
  <c r="V1077" i="8"/>
  <c r="U1077" i="8"/>
  <c r="T1077" i="8"/>
  <c r="S1077" i="8"/>
  <c r="R1077" i="8"/>
  <c r="Q1077" i="8"/>
  <c r="P1077" i="8"/>
  <c r="O1077" i="8"/>
  <c r="N1077" i="8"/>
  <c r="M1077" i="8"/>
  <c r="L1077" i="8"/>
  <c r="X1077" i="8" s="1"/>
  <c r="X1076" i="8"/>
  <c r="W1076" i="8"/>
  <c r="V1076" i="8"/>
  <c r="U1076" i="8"/>
  <c r="T1076" i="8"/>
  <c r="S1076" i="8"/>
  <c r="R1076" i="8"/>
  <c r="Q1076" i="8"/>
  <c r="O1076" i="8" s="1"/>
  <c r="M1076" i="8"/>
  <c r="L1076" i="8"/>
  <c r="W1075" i="8"/>
  <c r="S1075" i="8"/>
  <c r="R1075" i="8"/>
  <c r="Q1075" i="8"/>
  <c r="O1075" i="8" s="1"/>
  <c r="P1075" i="8"/>
  <c r="N1075" i="8"/>
  <c r="M1075" i="8"/>
  <c r="L1075" i="8"/>
  <c r="T1075" i="8" s="1"/>
  <c r="V1074" i="8"/>
  <c r="S1074" i="8"/>
  <c r="R1074" i="8"/>
  <c r="Q1074" i="8"/>
  <c r="N1074" i="8"/>
  <c r="M1074" i="8"/>
  <c r="L1074" i="8"/>
  <c r="S1073" i="8"/>
  <c r="R1073" i="8"/>
  <c r="Q1073" i="8"/>
  <c r="P1073" i="8"/>
  <c r="O1073" i="8"/>
  <c r="N1073" i="8"/>
  <c r="M1073" i="8"/>
  <c r="L1073" i="8"/>
  <c r="S1072" i="8"/>
  <c r="R1072" i="8"/>
  <c r="Q1072" i="8"/>
  <c r="P1072" i="8"/>
  <c r="O1072" i="8"/>
  <c r="N1072" i="8"/>
  <c r="M1072" i="8"/>
  <c r="L1072" i="8"/>
  <c r="X1072" i="8" s="1"/>
  <c r="V1071" i="8"/>
  <c r="U1071" i="8"/>
  <c r="T1071" i="8"/>
  <c r="S1071" i="8"/>
  <c r="R1071" i="8"/>
  <c r="Q1071" i="8"/>
  <c r="P1071" i="8" s="1"/>
  <c r="N1071" i="8"/>
  <c r="M1071" i="8"/>
  <c r="L1071" i="8"/>
  <c r="X1071" i="8" s="1"/>
  <c r="W1070" i="8"/>
  <c r="V1070" i="8"/>
  <c r="U1070" i="8"/>
  <c r="T1070" i="8"/>
  <c r="S1070" i="8"/>
  <c r="R1070" i="8"/>
  <c r="Q1070" i="8"/>
  <c r="P1070" i="8" s="1"/>
  <c r="N1070" i="8"/>
  <c r="M1070" i="8"/>
  <c r="L1070" i="8"/>
  <c r="X1070" i="8" s="1"/>
  <c r="X1069" i="8"/>
  <c r="V1069" i="8"/>
  <c r="S1069" i="8"/>
  <c r="R1069" i="8"/>
  <c r="Q1069" i="8"/>
  <c r="N1069" i="8" s="1"/>
  <c r="O1069" i="8"/>
  <c r="M1069" i="8"/>
  <c r="L1069" i="8"/>
  <c r="W1068" i="8"/>
  <c r="U1068" i="8"/>
  <c r="T1068" i="8"/>
  <c r="S1068" i="8"/>
  <c r="R1068" i="8"/>
  <c r="Q1068" i="8"/>
  <c r="M1068" i="8"/>
  <c r="L1068" i="8"/>
  <c r="X1068" i="8" s="1"/>
  <c r="T1067" i="8"/>
  <c r="S1067" i="8"/>
  <c r="R1067" i="8"/>
  <c r="Q1067" i="8"/>
  <c r="N1067" i="8"/>
  <c r="M1067" i="8"/>
  <c r="L1067" i="8"/>
  <c r="W1067" i="8" s="1"/>
  <c r="W1066" i="8"/>
  <c r="V1066" i="8"/>
  <c r="U1066" i="8"/>
  <c r="T1066" i="8"/>
  <c r="S1066" i="8"/>
  <c r="R1066" i="8"/>
  <c r="Q1066" i="8"/>
  <c r="P1066" i="8" s="1"/>
  <c r="O1066" i="8"/>
  <c r="N1066" i="8"/>
  <c r="M1066" i="8"/>
  <c r="L1066" i="8"/>
  <c r="X1066" i="8" s="1"/>
  <c r="S1065" i="8"/>
  <c r="R1065" i="8"/>
  <c r="Q1065" i="8"/>
  <c r="P1065" i="8"/>
  <c r="O1065" i="8"/>
  <c r="N1065" i="8"/>
  <c r="M1065" i="8"/>
  <c r="L1065" i="8"/>
  <c r="W1065" i="8" s="1"/>
  <c r="S1064" i="8"/>
  <c r="R1064" i="8"/>
  <c r="Q1064" i="8"/>
  <c r="O1064" i="8"/>
  <c r="M1064" i="8"/>
  <c r="L1064" i="8"/>
  <c r="S1063" i="8"/>
  <c r="R1063" i="8"/>
  <c r="Q1063" i="8"/>
  <c r="O1063" i="8" s="1"/>
  <c r="P1063" i="8"/>
  <c r="N1063" i="8"/>
  <c r="M1063" i="8"/>
  <c r="L1063" i="8"/>
  <c r="X1062" i="8"/>
  <c r="W1062" i="8"/>
  <c r="S1062" i="8"/>
  <c r="R1062" i="8"/>
  <c r="Q1062" i="8"/>
  <c r="P1062" i="8" s="1"/>
  <c r="O1062" i="8"/>
  <c r="N1062" i="8"/>
  <c r="M1062" i="8"/>
  <c r="L1062" i="8"/>
  <c r="X1061" i="8"/>
  <c r="W1061" i="8"/>
  <c r="T1061" i="8"/>
  <c r="S1061" i="8"/>
  <c r="R1061" i="8"/>
  <c r="Q1061" i="8"/>
  <c r="P1061" i="8"/>
  <c r="O1061" i="8"/>
  <c r="N1061" i="8"/>
  <c r="M1061" i="8"/>
  <c r="L1061" i="8"/>
  <c r="X1060" i="8"/>
  <c r="U1060" i="8"/>
  <c r="S1060" i="8"/>
  <c r="R1060" i="8"/>
  <c r="Q1060" i="8"/>
  <c r="P1060" i="8" s="1"/>
  <c r="M1060" i="8"/>
  <c r="L1060" i="8"/>
  <c r="V1059" i="8"/>
  <c r="U1059" i="8"/>
  <c r="T1059" i="8"/>
  <c r="S1059" i="8"/>
  <c r="R1059" i="8"/>
  <c r="Q1059" i="8"/>
  <c r="M1059" i="8"/>
  <c r="L1059" i="8"/>
  <c r="X1059" i="8" s="1"/>
  <c r="W1058" i="8"/>
  <c r="V1058" i="8"/>
  <c r="U1058" i="8"/>
  <c r="T1058" i="8"/>
  <c r="S1058" i="8"/>
  <c r="R1058" i="8"/>
  <c r="Q1058" i="8"/>
  <c r="M1058" i="8"/>
  <c r="L1058" i="8"/>
  <c r="X1058" i="8" s="1"/>
  <c r="W1057" i="8"/>
  <c r="S1057" i="8"/>
  <c r="R1057" i="8"/>
  <c r="Q1057" i="8"/>
  <c r="M1057" i="8"/>
  <c r="L1057" i="8"/>
  <c r="U1057" i="8" s="1"/>
  <c r="X1056" i="8"/>
  <c r="W1056" i="8"/>
  <c r="U1056" i="8"/>
  <c r="T1056" i="8"/>
  <c r="S1056" i="8"/>
  <c r="R1056" i="8"/>
  <c r="Q1056" i="8"/>
  <c r="P1056" i="8"/>
  <c r="M1056" i="8"/>
  <c r="L1056" i="8"/>
  <c r="V1056" i="8" s="1"/>
  <c r="S1055" i="8"/>
  <c r="R1055" i="8"/>
  <c r="Q1055" i="8"/>
  <c r="N1055" i="8"/>
  <c r="M1055" i="8"/>
  <c r="L1055" i="8"/>
  <c r="W1054" i="8"/>
  <c r="V1054" i="8"/>
  <c r="U1054" i="8"/>
  <c r="T1054" i="8"/>
  <c r="S1054" i="8"/>
  <c r="R1054" i="8"/>
  <c r="Q1054" i="8"/>
  <c r="P1054" i="8" s="1"/>
  <c r="O1054" i="8"/>
  <c r="N1054" i="8"/>
  <c r="M1054" i="8"/>
  <c r="L1054" i="8"/>
  <c r="X1054" i="8" s="1"/>
  <c r="X1053" i="8"/>
  <c r="S1053" i="8"/>
  <c r="R1053" i="8"/>
  <c r="Q1053" i="8"/>
  <c r="P1053" i="8"/>
  <c r="O1053" i="8"/>
  <c r="N1053" i="8"/>
  <c r="M1053" i="8"/>
  <c r="L1053" i="8"/>
  <c r="S1052" i="8"/>
  <c r="R1052" i="8"/>
  <c r="Q1052" i="8"/>
  <c r="N1052" i="8" s="1"/>
  <c r="P1052" i="8"/>
  <c r="O1052" i="8"/>
  <c r="M1052" i="8"/>
  <c r="L1052" i="8"/>
  <c r="S1051" i="8"/>
  <c r="R1051" i="8"/>
  <c r="Q1051" i="8"/>
  <c r="O1051" i="8" s="1"/>
  <c r="M1051" i="8"/>
  <c r="L1051" i="8"/>
  <c r="X1050" i="8"/>
  <c r="W1050" i="8"/>
  <c r="S1050" i="8"/>
  <c r="R1050" i="8"/>
  <c r="Q1050" i="8"/>
  <c r="P1050" i="8" s="1"/>
  <c r="N1050" i="8"/>
  <c r="M1050" i="8"/>
  <c r="L1050" i="8"/>
  <c r="X1049" i="8"/>
  <c r="W1049" i="8"/>
  <c r="T1049" i="8"/>
  <c r="S1049" i="8"/>
  <c r="R1049" i="8"/>
  <c r="Q1049" i="8"/>
  <c r="P1049" i="8"/>
  <c r="O1049" i="8"/>
  <c r="N1049" i="8"/>
  <c r="M1049" i="8"/>
  <c r="L1049" i="8"/>
  <c r="U1048" i="8"/>
  <c r="T1048" i="8"/>
  <c r="S1048" i="8"/>
  <c r="R1048" i="8"/>
  <c r="Q1048" i="8"/>
  <c r="P1048" i="8" s="1"/>
  <c r="O1048" i="8"/>
  <c r="N1048" i="8"/>
  <c r="M1048" i="8"/>
  <c r="L1048" i="8"/>
  <c r="X1048" i="8" s="1"/>
  <c r="V1047" i="8"/>
  <c r="U1047" i="8"/>
  <c r="T1047" i="8"/>
  <c r="S1047" i="8"/>
  <c r="R1047" i="8"/>
  <c r="Q1047" i="8"/>
  <c r="P1047" i="8" s="1"/>
  <c r="M1047" i="8"/>
  <c r="L1047" i="8"/>
  <c r="X1047" i="8" s="1"/>
  <c r="W1046" i="8"/>
  <c r="V1046" i="8"/>
  <c r="U1046" i="8"/>
  <c r="T1046" i="8"/>
  <c r="S1046" i="8"/>
  <c r="R1046" i="8"/>
  <c r="Q1046" i="8"/>
  <c r="P1046" i="8" s="1"/>
  <c r="M1046" i="8"/>
  <c r="L1046" i="8"/>
  <c r="X1046" i="8" s="1"/>
  <c r="X1045" i="8"/>
  <c r="T1045" i="8"/>
  <c r="S1045" i="8"/>
  <c r="R1045" i="8"/>
  <c r="Q1045" i="8"/>
  <c r="N1045" i="8" s="1"/>
  <c r="M1045" i="8"/>
  <c r="L1045" i="8"/>
  <c r="U1045" i="8" s="1"/>
  <c r="X1044" i="8"/>
  <c r="W1044" i="8"/>
  <c r="U1044" i="8"/>
  <c r="T1044" i="8"/>
  <c r="S1044" i="8"/>
  <c r="R1044" i="8"/>
  <c r="Q1044" i="8"/>
  <c r="M1044" i="8"/>
  <c r="L1044" i="8"/>
  <c r="V1044" i="8" s="1"/>
  <c r="T1043" i="8"/>
  <c r="S1043" i="8"/>
  <c r="R1043" i="8"/>
  <c r="Q1043" i="8"/>
  <c r="N1043" i="8" s="1"/>
  <c r="M1043" i="8"/>
  <c r="L1043" i="8"/>
  <c r="W1043" i="8" s="1"/>
  <c r="W1042" i="8"/>
  <c r="V1042" i="8"/>
  <c r="U1042" i="8"/>
  <c r="T1042" i="8"/>
  <c r="S1042" i="8"/>
  <c r="R1042" i="8"/>
  <c r="Q1042" i="8"/>
  <c r="P1042" i="8" s="1"/>
  <c r="O1042" i="8"/>
  <c r="N1042" i="8"/>
  <c r="M1042" i="8"/>
  <c r="L1042" i="8"/>
  <c r="X1042" i="8" s="1"/>
  <c r="S1041" i="8"/>
  <c r="R1041" i="8"/>
  <c r="Q1041" i="8"/>
  <c r="P1041" i="8"/>
  <c r="O1041" i="8"/>
  <c r="N1041" i="8"/>
  <c r="M1041" i="8"/>
  <c r="L1041" i="8"/>
  <c r="W1041" i="8" s="1"/>
  <c r="S1040" i="8"/>
  <c r="R1040" i="8"/>
  <c r="Q1040" i="8"/>
  <c r="N1040" i="8" s="1"/>
  <c r="P1040" i="8"/>
  <c r="O1040" i="8"/>
  <c r="M1040" i="8"/>
  <c r="L1040" i="8"/>
  <c r="X1040" i="8" s="1"/>
  <c r="S1039" i="8"/>
  <c r="R1039" i="8"/>
  <c r="Q1039" i="8"/>
  <c r="P1039" i="8"/>
  <c r="O1039" i="8"/>
  <c r="N1039" i="8"/>
  <c r="M1039" i="8"/>
  <c r="L1039" i="8"/>
  <c r="T1039" i="8" s="1"/>
  <c r="S1038" i="8"/>
  <c r="R1038" i="8"/>
  <c r="Q1038" i="8"/>
  <c r="M1038" i="8"/>
  <c r="L1038" i="8"/>
  <c r="S1037" i="8"/>
  <c r="R1037" i="8"/>
  <c r="Q1037" i="8"/>
  <c r="P1037" i="8"/>
  <c r="O1037" i="8"/>
  <c r="N1037" i="8"/>
  <c r="M1037" i="8"/>
  <c r="L1037" i="8"/>
  <c r="X1036" i="8"/>
  <c r="S1036" i="8"/>
  <c r="R1036" i="8"/>
  <c r="Q1036" i="8"/>
  <c r="P1036" i="8" s="1"/>
  <c r="O1036" i="8"/>
  <c r="M1036" i="8"/>
  <c r="L1036" i="8"/>
  <c r="V1035" i="8"/>
  <c r="U1035" i="8"/>
  <c r="T1035" i="8"/>
  <c r="S1035" i="8"/>
  <c r="R1035" i="8"/>
  <c r="Q1035" i="8"/>
  <c r="O1035" i="8" s="1"/>
  <c r="P1035" i="8"/>
  <c r="N1035" i="8"/>
  <c r="M1035" i="8"/>
  <c r="L1035" i="8"/>
  <c r="X1035" i="8" s="1"/>
  <c r="W1034" i="8"/>
  <c r="V1034" i="8"/>
  <c r="U1034" i="8"/>
  <c r="T1034" i="8"/>
  <c r="S1034" i="8"/>
  <c r="R1034" i="8"/>
  <c r="Q1034" i="8"/>
  <c r="O1034" i="8" s="1"/>
  <c r="P1034" i="8"/>
  <c r="N1034" i="8"/>
  <c r="M1034" i="8"/>
  <c r="L1034" i="8"/>
  <c r="X1034" i="8" s="1"/>
  <c r="X1033" i="8"/>
  <c r="W1033" i="8"/>
  <c r="V1033" i="8"/>
  <c r="U1033" i="8"/>
  <c r="S1033" i="8"/>
  <c r="R1033" i="8"/>
  <c r="Q1033" i="8"/>
  <c r="N1033" i="8" s="1"/>
  <c r="O1033" i="8"/>
  <c r="M1033" i="8"/>
  <c r="L1033" i="8"/>
  <c r="T1033" i="8" s="1"/>
  <c r="X1032" i="8"/>
  <c r="W1032" i="8"/>
  <c r="V1032" i="8"/>
  <c r="U1032" i="8"/>
  <c r="S1032" i="8"/>
  <c r="R1032" i="8"/>
  <c r="Q1032" i="8"/>
  <c r="P1032" i="8" s="1"/>
  <c r="M1032" i="8"/>
  <c r="L1032" i="8"/>
  <c r="T1032" i="8" s="1"/>
  <c r="W1031" i="8"/>
  <c r="V1031" i="8"/>
  <c r="S1031" i="8"/>
  <c r="R1031" i="8"/>
  <c r="Q1031" i="8"/>
  <c r="N1031" i="8"/>
  <c r="M1031" i="8"/>
  <c r="L1031" i="8"/>
  <c r="V1030" i="8"/>
  <c r="U1030" i="8"/>
  <c r="T1030" i="8"/>
  <c r="S1030" i="8"/>
  <c r="R1030" i="8"/>
  <c r="Q1030" i="8"/>
  <c r="P1030" i="8" s="1"/>
  <c r="O1030" i="8"/>
  <c r="N1030" i="8"/>
  <c r="M1030" i="8"/>
  <c r="L1030" i="8"/>
  <c r="W1029" i="8"/>
  <c r="V1029" i="8"/>
  <c r="U1029" i="8"/>
  <c r="T1029" i="8"/>
  <c r="S1029" i="8"/>
  <c r="R1029" i="8"/>
  <c r="Q1029" i="8"/>
  <c r="P1029" i="8"/>
  <c r="O1029" i="8"/>
  <c r="N1029" i="8"/>
  <c r="M1029" i="8"/>
  <c r="L1029" i="8"/>
  <c r="X1029" i="8" s="1"/>
  <c r="W1028" i="8"/>
  <c r="V1028" i="8"/>
  <c r="U1028" i="8"/>
  <c r="T1028" i="8"/>
  <c r="S1028" i="8"/>
  <c r="R1028" i="8"/>
  <c r="Q1028" i="8"/>
  <c r="O1028" i="8" s="1"/>
  <c r="P1028" i="8"/>
  <c r="N1028" i="8"/>
  <c r="M1028" i="8"/>
  <c r="L1028" i="8"/>
  <c r="X1028" i="8" s="1"/>
  <c r="X1027" i="8"/>
  <c r="W1027" i="8"/>
  <c r="V1027" i="8"/>
  <c r="U1027" i="8"/>
  <c r="S1027" i="8"/>
  <c r="R1027" i="8"/>
  <c r="Q1027" i="8"/>
  <c r="O1027" i="8" s="1"/>
  <c r="P1027" i="8"/>
  <c r="N1027" i="8"/>
  <c r="M1027" i="8"/>
  <c r="L1027" i="8"/>
  <c r="T1027" i="8" s="1"/>
  <c r="X1026" i="8"/>
  <c r="W1026" i="8"/>
  <c r="V1026" i="8"/>
  <c r="S1026" i="8"/>
  <c r="R1026" i="8"/>
  <c r="Q1026" i="8"/>
  <c r="P1026" i="8"/>
  <c r="O1026" i="8"/>
  <c r="N1026" i="8"/>
  <c r="M1026" i="8"/>
  <c r="L1026" i="8"/>
  <c r="S1025" i="8"/>
  <c r="R1025" i="8"/>
  <c r="Q1025" i="8"/>
  <c r="P1025" i="8" s="1"/>
  <c r="O1025" i="8"/>
  <c r="N1025" i="8"/>
  <c r="M1025" i="8"/>
  <c r="L1025" i="8"/>
  <c r="X1024" i="8"/>
  <c r="U1024" i="8"/>
  <c r="T1024" i="8"/>
  <c r="S1024" i="8"/>
  <c r="R1024" i="8"/>
  <c r="Q1024" i="8"/>
  <c r="P1024" i="8" s="1"/>
  <c r="M1024" i="8"/>
  <c r="L1024" i="8"/>
  <c r="V1023" i="8"/>
  <c r="U1023" i="8"/>
  <c r="T1023" i="8"/>
  <c r="S1023" i="8"/>
  <c r="R1023" i="8"/>
  <c r="Q1023" i="8"/>
  <c r="M1023" i="8"/>
  <c r="L1023" i="8"/>
  <c r="X1023" i="8" s="1"/>
  <c r="W1022" i="8"/>
  <c r="V1022" i="8"/>
  <c r="U1022" i="8"/>
  <c r="T1022" i="8"/>
  <c r="S1022" i="8"/>
  <c r="R1022" i="8"/>
  <c r="Q1022" i="8"/>
  <c r="M1022" i="8"/>
  <c r="L1022" i="8"/>
  <c r="X1022" i="8" s="1"/>
  <c r="W1021" i="8"/>
  <c r="T1021" i="8"/>
  <c r="S1021" i="8"/>
  <c r="R1021" i="8"/>
  <c r="Q1021" i="8"/>
  <c r="N1021" i="8" s="1"/>
  <c r="M1021" i="8"/>
  <c r="L1021" i="8"/>
  <c r="X1021" i="8" s="1"/>
  <c r="W1020" i="8"/>
  <c r="T1020" i="8"/>
  <c r="S1020" i="8"/>
  <c r="R1020" i="8"/>
  <c r="Q1020" i="8"/>
  <c r="M1020" i="8"/>
  <c r="L1020" i="8"/>
  <c r="X1020" i="8" s="1"/>
  <c r="X1019" i="8"/>
  <c r="W1019" i="8"/>
  <c r="V1019" i="8"/>
  <c r="U1019" i="8"/>
  <c r="T1019" i="8"/>
  <c r="S1019" i="8"/>
  <c r="R1019" i="8"/>
  <c r="Q1019" i="8"/>
  <c r="M1019" i="8"/>
  <c r="L1019" i="8"/>
  <c r="W1018" i="8"/>
  <c r="U1018" i="8"/>
  <c r="S1018" i="8"/>
  <c r="R1018" i="8"/>
  <c r="Q1018" i="8"/>
  <c r="P1018" i="8"/>
  <c r="O1018" i="8"/>
  <c r="N1018" i="8"/>
  <c r="M1018" i="8"/>
  <c r="L1018" i="8"/>
  <c r="X1018" i="8" s="1"/>
  <c r="V1017" i="8"/>
  <c r="S1017" i="8"/>
  <c r="R1017" i="8"/>
  <c r="Q1017" i="8"/>
  <c r="P1017" i="8"/>
  <c r="O1017" i="8"/>
  <c r="N1017" i="8"/>
  <c r="M1017" i="8"/>
  <c r="L1017" i="8"/>
  <c r="X1017" i="8" s="1"/>
  <c r="W1016" i="8"/>
  <c r="V1016" i="8"/>
  <c r="U1016" i="8"/>
  <c r="T1016" i="8"/>
  <c r="S1016" i="8"/>
  <c r="R1016" i="8"/>
  <c r="Q1016" i="8"/>
  <c r="P1016" i="8" s="1"/>
  <c r="M1016" i="8"/>
  <c r="L1016" i="8"/>
  <c r="X1016" i="8" s="1"/>
  <c r="X1015" i="8"/>
  <c r="W1015" i="8"/>
  <c r="V1015" i="8"/>
  <c r="U1015" i="8"/>
  <c r="S1015" i="8"/>
  <c r="R1015" i="8"/>
  <c r="Q1015" i="8"/>
  <c r="P1015" i="8" s="1"/>
  <c r="M1015" i="8"/>
  <c r="L1015" i="8"/>
  <c r="T1015" i="8" s="1"/>
  <c r="X1014" i="8"/>
  <c r="S1014" i="8"/>
  <c r="R1014" i="8"/>
  <c r="Q1014" i="8"/>
  <c r="M1014" i="8"/>
  <c r="L1014" i="8"/>
  <c r="W1014" i="8" s="1"/>
  <c r="W1013" i="8"/>
  <c r="S1013" i="8"/>
  <c r="R1013" i="8"/>
  <c r="Q1013" i="8"/>
  <c r="M1013" i="8"/>
  <c r="L1013" i="8"/>
  <c r="X1013" i="8" s="1"/>
  <c r="X1012" i="8"/>
  <c r="U1012" i="8"/>
  <c r="T1012" i="8"/>
  <c r="S1012" i="8"/>
  <c r="R1012" i="8"/>
  <c r="Q1012" i="8"/>
  <c r="N1012" i="8" s="1"/>
  <c r="M1012" i="8"/>
  <c r="L1012" i="8"/>
  <c r="W1011" i="8"/>
  <c r="V1011" i="8"/>
  <c r="U1011" i="8"/>
  <c r="T1011" i="8"/>
  <c r="S1011" i="8"/>
  <c r="R1011" i="8"/>
  <c r="Q1011" i="8"/>
  <c r="N1011" i="8" s="1"/>
  <c r="P1011" i="8"/>
  <c r="M1011" i="8"/>
  <c r="L1011" i="8"/>
  <c r="X1011" i="8" s="1"/>
  <c r="W1010" i="8"/>
  <c r="U1010" i="8"/>
  <c r="S1010" i="8"/>
  <c r="R1010" i="8"/>
  <c r="Q1010" i="8"/>
  <c r="P1010" i="8" s="1"/>
  <c r="M1010" i="8"/>
  <c r="L1010" i="8"/>
  <c r="X1010" i="8" s="1"/>
  <c r="V1009" i="8"/>
  <c r="S1009" i="8"/>
  <c r="R1009" i="8"/>
  <c r="Q1009" i="8"/>
  <c r="M1009" i="8"/>
  <c r="L1009" i="8"/>
  <c r="X1009" i="8" s="1"/>
  <c r="W1008" i="8"/>
  <c r="V1008" i="8"/>
  <c r="U1008" i="8"/>
  <c r="T1008" i="8"/>
  <c r="S1008" i="8"/>
  <c r="R1008" i="8"/>
  <c r="Q1008" i="8"/>
  <c r="P1008" i="8" s="1"/>
  <c r="M1008" i="8"/>
  <c r="L1008" i="8"/>
  <c r="X1008" i="8" s="1"/>
  <c r="X1007" i="8"/>
  <c r="S1007" i="8"/>
  <c r="R1007" i="8"/>
  <c r="Q1007" i="8"/>
  <c r="P1007" i="8" s="1"/>
  <c r="O1007" i="8"/>
  <c r="N1007" i="8"/>
  <c r="M1007" i="8"/>
  <c r="L1007" i="8"/>
  <c r="U1007" i="8" s="1"/>
  <c r="W1006" i="8"/>
  <c r="V1006" i="8"/>
  <c r="U1006" i="8"/>
  <c r="T1006" i="8"/>
  <c r="S1006" i="8"/>
  <c r="R1006" i="8"/>
  <c r="Q1006" i="8"/>
  <c r="P1006" i="8"/>
  <c r="O1006" i="8"/>
  <c r="N1006" i="8"/>
  <c r="M1006" i="8"/>
  <c r="L1006" i="8"/>
  <c r="X1006" i="8" s="1"/>
  <c r="W1005" i="8"/>
  <c r="V1005" i="8"/>
  <c r="U1005" i="8"/>
  <c r="T1005" i="8"/>
  <c r="S1005" i="8"/>
  <c r="R1005" i="8"/>
  <c r="Q1005" i="8"/>
  <c r="O1005" i="8" s="1"/>
  <c r="P1005" i="8"/>
  <c r="N1005" i="8"/>
  <c r="M1005" i="8"/>
  <c r="L1005" i="8"/>
  <c r="X1005" i="8" s="1"/>
  <c r="X1004" i="8"/>
  <c r="W1004" i="8"/>
  <c r="V1004" i="8"/>
  <c r="U1004" i="8"/>
  <c r="S1004" i="8"/>
  <c r="R1004" i="8"/>
  <c r="Q1004" i="8"/>
  <c r="P1004" i="8" s="1"/>
  <c r="O1004" i="8"/>
  <c r="M1004" i="8"/>
  <c r="L1004" i="8"/>
  <c r="T1004" i="8" s="1"/>
  <c r="X1003" i="8"/>
  <c r="W1003" i="8"/>
  <c r="V1003" i="8"/>
  <c r="S1003" i="8"/>
  <c r="R1003" i="8"/>
  <c r="Q1003" i="8"/>
  <c r="P1003" i="8"/>
  <c r="O1003" i="8"/>
  <c r="N1003" i="8"/>
  <c r="M1003" i="8"/>
  <c r="L1003" i="8"/>
  <c r="S1002" i="8"/>
  <c r="R1002" i="8"/>
  <c r="Q1002" i="8"/>
  <c r="N1002" i="8"/>
  <c r="M1002" i="8"/>
  <c r="L1002" i="8"/>
  <c r="S1001" i="8"/>
  <c r="R1001" i="8"/>
  <c r="Q1001" i="8"/>
  <c r="P1001" i="8"/>
  <c r="O1001" i="8"/>
  <c r="N1001" i="8"/>
  <c r="M1001" i="8"/>
  <c r="L1001" i="8"/>
  <c r="V1000" i="8"/>
  <c r="U1000" i="8"/>
  <c r="T1000" i="8"/>
  <c r="S1000" i="8"/>
  <c r="R1000" i="8"/>
  <c r="Q1000" i="8"/>
  <c r="P1000" i="8"/>
  <c r="O1000" i="8"/>
  <c r="N1000" i="8"/>
  <c r="M1000" i="8"/>
  <c r="L1000" i="8"/>
  <c r="X1000" i="8" s="1"/>
  <c r="W999" i="8"/>
  <c r="V999" i="8"/>
  <c r="U999" i="8"/>
  <c r="T999" i="8"/>
  <c r="S999" i="8"/>
  <c r="R999" i="8"/>
  <c r="Q999" i="8"/>
  <c r="P999" i="8"/>
  <c r="O999" i="8"/>
  <c r="N999" i="8"/>
  <c r="M999" i="8"/>
  <c r="L999" i="8"/>
  <c r="X999" i="8" s="1"/>
  <c r="W998" i="8"/>
  <c r="U998" i="8"/>
  <c r="S998" i="8"/>
  <c r="R998" i="8"/>
  <c r="Q998" i="8"/>
  <c r="N998" i="8" s="1"/>
  <c r="P998" i="8"/>
  <c r="O998" i="8"/>
  <c r="M998" i="8"/>
  <c r="L998" i="8"/>
  <c r="X998" i="8" s="1"/>
  <c r="V997" i="8"/>
  <c r="S997" i="8"/>
  <c r="R997" i="8"/>
  <c r="Q997" i="8"/>
  <c r="P997" i="8"/>
  <c r="M997" i="8"/>
  <c r="L997" i="8"/>
  <c r="X997" i="8" s="1"/>
  <c r="W996" i="8"/>
  <c r="V996" i="8"/>
  <c r="U996" i="8"/>
  <c r="T996" i="8"/>
  <c r="S996" i="8"/>
  <c r="R996" i="8"/>
  <c r="Q996" i="8"/>
  <c r="M996" i="8"/>
  <c r="L996" i="8"/>
  <c r="X996" i="8" s="1"/>
  <c r="X995" i="8"/>
  <c r="U995" i="8"/>
  <c r="T995" i="8"/>
  <c r="S995" i="8"/>
  <c r="R995" i="8"/>
  <c r="Q995" i="8"/>
  <c r="P995" i="8" s="1"/>
  <c r="O995" i="8"/>
  <c r="N995" i="8"/>
  <c r="M995" i="8"/>
  <c r="L995" i="8"/>
  <c r="W994" i="8"/>
  <c r="V994" i="8"/>
  <c r="U994" i="8"/>
  <c r="T994" i="8"/>
  <c r="S994" i="8"/>
  <c r="R994" i="8"/>
  <c r="Q994" i="8"/>
  <c r="P994" i="8"/>
  <c r="O994" i="8"/>
  <c r="N994" i="8"/>
  <c r="M994" i="8"/>
  <c r="L994" i="8"/>
  <c r="X994" i="8" s="1"/>
  <c r="W993" i="8"/>
  <c r="V993" i="8"/>
  <c r="U993" i="8"/>
  <c r="T993" i="8"/>
  <c r="S993" i="8"/>
  <c r="R993" i="8"/>
  <c r="Q993" i="8"/>
  <c r="O993" i="8" s="1"/>
  <c r="P993" i="8"/>
  <c r="N993" i="8"/>
  <c r="M993" i="8"/>
  <c r="L993" i="8"/>
  <c r="X993" i="8" s="1"/>
  <c r="X992" i="8"/>
  <c r="W992" i="8"/>
  <c r="V992" i="8"/>
  <c r="U992" i="8"/>
  <c r="S992" i="8"/>
  <c r="R992" i="8"/>
  <c r="Q992" i="8"/>
  <c r="P992" i="8" s="1"/>
  <c r="O992" i="8"/>
  <c r="M992" i="8"/>
  <c r="L992" i="8"/>
  <c r="T992" i="8" s="1"/>
  <c r="X991" i="8"/>
  <c r="W991" i="8"/>
  <c r="V991" i="8"/>
  <c r="S991" i="8"/>
  <c r="R991" i="8"/>
  <c r="Q991" i="8"/>
  <c r="P991" i="8"/>
  <c r="O991" i="8"/>
  <c r="N991" i="8"/>
  <c r="M991" i="8"/>
  <c r="L991" i="8"/>
  <c r="S990" i="8"/>
  <c r="R990" i="8"/>
  <c r="Q990" i="8"/>
  <c r="N990" i="8" s="1"/>
  <c r="M990" i="8"/>
  <c r="L990" i="8"/>
  <c r="S989" i="8"/>
  <c r="R989" i="8"/>
  <c r="Q989" i="8"/>
  <c r="P989" i="8"/>
  <c r="O989" i="8"/>
  <c r="N989" i="8"/>
  <c r="M989" i="8"/>
  <c r="L989" i="8"/>
  <c r="X989" i="8" s="1"/>
  <c r="V988" i="8"/>
  <c r="U988" i="8"/>
  <c r="T988" i="8"/>
  <c r="S988" i="8"/>
  <c r="R988" i="8"/>
  <c r="Q988" i="8"/>
  <c r="P988" i="8"/>
  <c r="O988" i="8"/>
  <c r="N988" i="8"/>
  <c r="M988" i="8"/>
  <c r="L988" i="8"/>
  <c r="X988" i="8" s="1"/>
  <c r="W987" i="8"/>
  <c r="V987" i="8"/>
  <c r="U987" i="8"/>
  <c r="T987" i="8"/>
  <c r="S987" i="8"/>
  <c r="R987" i="8"/>
  <c r="Q987" i="8"/>
  <c r="P987" i="8" s="1"/>
  <c r="M987" i="8"/>
  <c r="L987" i="8"/>
  <c r="X987" i="8" s="1"/>
  <c r="W986" i="8"/>
  <c r="U986" i="8"/>
  <c r="S986" i="8"/>
  <c r="R986" i="8"/>
  <c r="Q986" i="8"/>
  <c r="N986" i="8" s="1"/>
  <c r="M986" i="8"/>
  <c r="L986" i="8"/>
  <c r="X986" i="8" s="1"/>
  <c r="S985" i="8"/>
  <c r="R985" i="8"/>
  <c r="Q985" i="8"/>
  <c r="P985" i="8"/>
  <c r="M985" i="8"/>
  <c r="L985" i="8"/>
  <c r="W984" i="8"/>
  <c r="V984" i="8"/>
  <c r="U984" i="8"/>
  <c r="T984" i="8"/>
  <c r="S984" i="8"/>
  <c r="R984" i="8"/>
  <c r="Q984" i="8"/>
  <c r="M984" i="8"/>
  <c r="L984" i="8"/>
  <c r="X984" i="8" s="1"/>
  <c r="X983" i="8"/>
  <c r="U983" i="8"/>
  <c r="T983" i="8"/>
  <c r="S983" i="8"/>
  <c r="R983" i="8"/>
  <c r="Q983" i="8"/>
  <c r="P983" i="8" s="1"/>
  <c r="O983" i="8"/>
  <c r="N983" i="8"/>
  <c r="M983" i="8"/>
  <c r="L983" i="8"/>
  <c r="W982" i="8"/>
  <c r="V982" i="8"/>
  <c r="U982" i="8"/>
  <c r="T982" i="8"/>
  <c r="S982" i="8"/>
  <c r="R982" i="8"/>
  <c r="Q982" i="8"/>
  <c r="P982" i="8"/>
  <c r="O982" i="8"/>
  <c r="N982" i="8"/>
  <c r="M982" i="8"/>
  <c r="L982" i="8"/>
  <c r="X982" i="8" s="1"/>
  <c r="W981" i="8"/>
  <c r="V981" i="8"/>
  <c r="U981" i="8"/>
  <c r="T981" i="8"/>
  <c r="S981" i="8"/>
  <c r="R981" i="8"/>
  <c r="Q981" i="8"/>
  <c r="O981" i="8" s="1"/>
  <c r="P981" i="8"/>
  <c r="N981" i="8"/>
  <c r="M981" i="8"/>
  <c r="L981" i="8"/>
  <c r="X981" i="8" s="1"/>
  <c r="X980" i="8"/>
  <c r="W980" i="8"/>
  <c r="V980" i="8"/>
  <c r="U980" i="8"/>
  <c r="S980" i="8"/>
  <c r="R980" i="8"/>
  <c r="Q980" i="8"/>
  <c r="O980" i="8"/>
  <c r="M980" i="8"/>
  <c r="L980" i="8"/>
  <c r="T980" i="8" s="1"/>
  <c r="X979" i="8"/>
  <c r="W979" i="8"/>
  <c r="V979" i="8"/>
  <c r="S979" i="8"/>
  <c r="R979" i="8"/>
  <c r="Q979" i="8"/>
  <c r="P979" i="8"/>
  <c r="O979" i="8"/>
  <c r="N979" i="8"/>
  <c r="M979" i="8"/>
  <c r="L979" i="8"/>
  <c r="S978" i="8"/>
  <c r="R978" i="8"/>
  <c r="Q978" i="8"/>
  <c r="N978" i="8" s="1"/>
  <c r="M978" i="8"/>
  <c r="L978" i="8"/>
  <c r="X977" i="8"/>
  <c r="S977" i="8"/>
  <c r="R977" i="8"/>
  <c r="Q977" i="8"/>
  <c r="P977" i="8"/>
  <c r="O977" i="8"/>
  <c r="N977" i="8"/>
  <c r="M977" i="8"/>
  <c r="L977" i="8"/>
  <c r="V976" i="8"/>
  <c r="U976" i="8"/>
  <c r="T976" i="8"/>
  <c r="S976" i="8"/>
  <c r="R976" i="8"/>
  <c r="Q976" i="8"/>
  <c r="P976" i="8"/>
  <c r="O976" i="8"/>
  <c r="N976" i="8"/>
  <c r="M976" i="8"/>
  <c r="L976" i="8"/>
  <c r="X976" i="8" s="1"/>
  <c r="W975" i="8"/>
  <c r="V975" i="8"/>
  <c r="U975" i="8"/>
  <c r="T975" i="8"/>
  <c r="S975" i="8"/>
  <c r="R975" i="8"/>
  <c r="Q975" i="8"/>
  <c r="P975" i="8"/>
  <c r="O975" i="8"/>
  <c r="N975" i="8"/>
  <c r="M975" i="8"/>
  <c r="L975" i="8"/>
  <c r="X975" i="8" s="1"/>
  <c r="W974" i="8"/>
  <c r="U974" i="8"/>
  <c r="S974" i="8"/>
  <c r="R974" i="8"/>
  <c r="Q974" i="8"/>
  <c r="N974" i="8" s="1"/>
  <c r="P974" i="8"/>
  <c r="O974" i="8"/>
  <c r="M974" i="8"/>
  <c r="L974" i="8"/>
  <c r="X974" i="8" s="1"/>
  <c r="X973" i="8"/>
  <c r="V973" i="8"/>
  <c r="T973" i="8"/>
  <c r="S973" i="8"/>
  <c r="R973" i="8"/>
  <c r="Q973" i="8"/>
  <c r="M973" i="8"/>
  <c r="L973" i="8"/>
  <c r="W972" i="8"/>
  <c r="V972" i="8"/>
  <c r="U972" i="8"/>
  <c r="T972" i="8"/>
  <c r="S972" i="8"/>
  <c r="R972" i="8"/>
  <c r="Q972" i="8"/>
  <c r="M972" i="8"/>
  <c r="L972" i="8"/>
  <c r="X972" i="8" s="1"/>
  <c r="X971" i="8"/>
  <c r="S971" i="8"/>
  <c r="R971" i="8"/>
  <c r="Q971" i="8"/>
  <c r="P971" i="8" s="1"/>
  <c r="O971" i="8"/>
  <c r="N971" i="8"/>
  <c r="M971" i="8"/>
  <c r="L971" i="8"/>
  <c r="W971" i="8" s="1"/>
  <c r="W970" i="8"/>
  <c r="V970" i="8"/>
  <c r="U970" i="8"/>
  <c r="T970" i="8"/>
  <c r="S970" i="8"/>
  <c r="R970" i="8"/>
  <c r="Q970" i="8"/>
  <c r="P970" i="8"/>
  <c r="O970" i="8"/>
  <c r="N970" i="8"/>
  <c r="M970" i="8"/>
  <c r="L970" i="8"/>
  <c r="X970" i="8" s="1"/>
  <c r="X969" i="8"/>
  <c r="W969" i="8"/>
  <c r="S969" i="8"/>
  <c r="R969" i="8"/>
  <c r="Q969" i="8"/>
  <c r="O969" i="8" s="1"/>
  <c r="P969" i="8"/>
  <c r="N969" i="8"/>
  <c r="M969" i="8"/>
  <c r="L969" i="8"/>
  <c r="V969" i="8" s="1"/>
  <c r="X968" i="8"/>
  <c r="W968" i="8"/>
  <c r="S968" i="8"/>
  <c r="R968" i="8"/>
  <c r="Q968" i="8"/>
  <c r="O968" i="8"/>
  <c r="M968" i="8"/>
  <c r="L968" i="8"/>
  <c r="T968" i="8" s="1"/>
  <c r="W967" i="8"/>
  <c r="V967" i="8"/>
  <c r="S967" i="8"/>
  <c r="R967" i="8"/>
  <c r="Q967" i="8"/>
  <c r="P967" i="8"/>
  <c r="O967" i="8"/>
  <c r="N967" i="8"/>
  <c r="M967" i="8"/>
  <c r="L967" i="8"/>
  <c r="X967" i="8" s="1"/>
  <c r="X966" i="8"/>
  <c r="W966" i="8"/>
  <c r="T966" i="8"/>
  <c r="S966" i="8"/>
  <c r="R966" i="8"/>
  <c r="Q966" i="8"/>
  <c r="P966" i="8" s="1"/>
  <c r="O966" i="8"/>
  <c r="N966" i="8"/>
  <c r="M966" i="8"/>
  <c r="L966" i="8"/>
  <c r="X965" i="8"/>
  <c r="U965" i="8"/>
  <c r="T965" i="8"/>
  <c r="S965" i="8"/>
  <c r="R965" i="8"/>
  <c r="Q965" i="8"/>
  <c r="P965" i="8"/>
  <c r="O965" i="8"/>
  <c r="N965" i="8"/>
  <c r="M965" i="8"/>
  <c r="L965" i="8"/>
  <c r="V964" i="8"/>
  <c r="U964" i="8"/>
  <c r="T964" i="8"/>
  <c r="S964" i="8"/>
  <c r="R964" i="8"/>
  <c r="Q964" i="8"/>
  <c r="N964" i="8" s="1"/>
  <c r="P964" i="8"/>
  <c r="O964" i="8"/>
  <c r="M964" i="8"/>
  <c r="L964" i="8"/>
  <c r="X964" i="8" s="1"/>
  <c r="W963" i="8"/>
  <c r="V963" i="8"/>
  <c r="U963" i="8"/>
  <c r="T963" i="8"/>
  <c r="S963" i="8"/>
  <c r="R963" i="8"/>
  <c r="Q963" i="8"/>
  <c r="N963" i="8" s="1"/>
  <c r="P963" i="8"/>
  <c r="O963" i="8"/>
  <c r="M963" i="8"/>
  <c r="L963" i="8"/>
  <c r="X963" i="8" s="1"/>
  <c r="X962" i="8"/>
  <c r="W962" i="8"/>
  <c r="U962" i="8"/>
  <c r="S962" i="8"/>
  <c r="R962" i="8"/>
  <c r="Q962" i="8"/>
  <c r="N962" i="8" s="1"/>
  <c r="P962" i="8"/>
  <c r="O962" i="8"/>
  <c r="M962" i="8"/>
  <c r="L962" i="8"/>
  <c r="S961" i="8"/>
  <c r="R961" i="8"/>
  <c r="Q961" i="8"/>
  <c r="P961" i="8"/>
  <c r="M961" i="8"/>
  <c r="L961" i="8"/>
  <c r="W960" i="8"/>
  <c r="V960" i="8"/>
  <c r="U960" i="8"/>
  <c r="T960" i="8"/>
  <c r="S960" i="8"/>
  <c r="R960" i="8"/>
  <c r="Q960" i="8"/>
  <c r="N960" i="8"/>
  <c r="M960" i="8"/>
  <c r="L960" i="8"/>
  <c r="X960" i="8" s="1"/>
  <c r="V959" i="8"/>
  <c r="U959" i="8"/>
  <c r="T959" i="8"/>
  <c r="S959" i="8"/>
  <c r="R959" i="8"/>
  <c r="Q959" i="8"/>
  <c r="P959" i="8" s="1"/>
  <c r="O959" i="8"/>
  <c r="N959" i="8"/>
  <c r="M959" i="8"/>
  <c r="L959" i="8"/>
  <c r="W959" i="8" s="1"/>
  <c r="W958" i="8"/>
  <c r="V958" i="8"/>
  <c r="U958" i="8"/>
  <c r="T958" i="8"/>
  <c r="S958" i="8"/>
  <c r="R958" i="8"/>
  <c r="Q958" i="8"/>
  <c r="P958" i="8"/>
  <c r="O958" i="8"/>
  <c r="N958" i="8"/>
  <c r="M958" i="8"/>
  <c r="L958" i="8"/>
  <c r="X958" i="8" s="1"/>
  <c r="X957" i="8"/>
  <c r="V957" i="8"/>
  <c r="U957" i="8"/>
  <c r="T957" i="8"/>
  <c r="S957" i="8"/>
  <c r="R957" i="8"/>
  <c r="Q957" i="8"/>
  <c r="O957" i="8" s="1"/>
  <c r="P957" i="8"/>
  <c r="N957" i="8"/>
  <c r="M957" i="8"/>
  <c r="L957" i="8"/>
  <c r="W957" i="8" s="1"/>
  <c r="X956" i="8"/>
  <c r="W956" i="8"/>
  <c r="V956" i="8"/>
  <c r="U956" i="8"/>
  <c r="S956" i="8"/>
  <c r="R956" i="8"/>
  <c r="Q956" i="8"/>
  <c r="O956" i="8" s="1"/>
  <c r="M956" i="8"/>
  <c r="L956" i="8"/>
  <c r="T956" i="8" s="1"/>
  <c r="X955" i="8"/>
  <c r="W955" i="8"/>
  <c r="V955" i="8"/>
  <c r="S955" i="8"/>
  <c r="R955" i="8"/>
  <c r="Q955" i="8"/>
  <c r="P955" i="8"/>
  <c r="O955" i="8"/>
  <c r="N955" i="8"/>
  <c r="M955" i="8"/>
  <c r="L955" i="8"/>
  <c r="X954" i="8"/>
  <c r="W954" i="8"/>
  <c r="T954" i="8"/>
  <c r="S954" i="8"/>
  <c r="R954" i="8"/>
  <c r="Q954" i="8"/>
  <c r="P954" i="8" s="1"/>
  <c r="O954" i="8"/>
  <c r="N954" i="8"/>
  <c r="M954" i="8"/>
  <c r="L954" i="8"/>
  <c r="X953" i="8"/>
  <c r="U953" i="8"/>
  <c r="T953" i="8"/>
  <c r="S953" i="8"/>
  <c r="R953" i="8"/>
  <c r="Q953" i="8"/>
  <c r="P953" i="8"/>
  <c r="O953" i="8"/>
  <c r="N953" i="8"/>
  <c r="M953" i="8"/>
  <c r="L953" i="8"/>
  <c r="V952" i="8"/>
  <c r="U952" i="8"/>
  <c r="T952" i="8"/>
  <c r="S952" i="8"/>
  <c r="R952" i="8"/>
  <c r="Q952" i="8"/>
  <c r="O952" i="8" s="1"/>
  <c r="P952" i="8"/>
  <c r="N952" i="8"/>
  <c r="M952" i="8"/>
  <c r="L952" i="8"/>
  <c r="X952" i="8" s="1"/>
  <c r="W951" i="8"/>
  <c r="V951" i="8"/>
  <c r="U951" i="8"/>
  <c r="T951" i="8"/>
  <c r="S951" i="8"/>
  <c r="R951" i="8"/>
  <c r="Q951" i="8"/>
  <c r="O951" i="8" s="1"/>
  <c r="P951" i="8"/>
  <c r="N951" i="8"/>
  <c r="M951" i="8"/>
  <c r="L951" i="8"/>
  <c r="X951" i="8" s="1"/>
  <c r="S950" i="8"/>
  <c r="R950" i="8"/>
  <c r="Q950" i="8"/>
  <c r="N950" i="8" s="1"/>
  <c r="P950" i="8"/>
  <c r="O950" i="8"/>
  <c r="M950" i="8"/>
  <c r="L950" i="8"/>
  <c r="X949" i="8"/>
  <c r="V949" i="8"/>
  <c r="S949" i="8"/>
  <c r="R949" i="8"/>
  <c r="Q949" i="8"/>
  <c r="P949" i="8"/>
  <c r="M949" i="8"/>
  <c r="L949" i="8"/>
  <c r="W948" i="8"/>
  <c r="U948" i="8"/>
  <c r="T948" i="8"/>
  <c r="S948" i="8"/>
  <c r="R948" i="8"/>
  <c r="Q948" i="8"/>
  <c r="N948" i="8"/>
  <c r="M948" i="8"/>
  <c r="L948" i="8"/>
  <c r="X948" i="8" s="1"/>
  <c r="X947" i="8"/>
  <c r="V947" i="8"/>
  <c r="U947" i="8"/>
  <c r="T947" i="8"/>
  <c r="S947" i="8"/>
  <c r="R947" i="8"/>
  <c r="Q947" i="8"/>
  <c r="P947" i="8" s="1"/>
  <c r="O947" i="8"/>
  <c r="N947" i="8"/>
  <c r="M947" i="8"/>
  <c r="L947" i="8"/>
  <c r="W947" i="8" s="1"/>
  <c r="W946" i="8"/>
  <c r="V946" i="8"/>
  <c r="U946" i="8"/>
  <c r="T946" i="8"/>
  <c r="S946" i="8"/>
  <c r="R946" i="8"/>
  <c r="Q946" i="8"/>
  <c r="P946" i="8"/>
  <c r="O946" i="8"/>
  <c r="N946" i="8"/>
  <c r="M946" i="8"/>
  <c r="L946" i="8"/>
  <c r="X946" i="8" s="1"/>
  <c r="X945" i="8"/>
  <c r="W945" i="8"/>
  <c r="V945" i="8"/>
  <c r="U945" i="8"/>
  <c r="T945" i="8"/>
  <c r="S945" i="8"/>
  <c r="R945" i="8"/>
  <c r="Q945" i="8"/>
  <c r="M945" i="8"/>
  <c r="L945" i="8"/>
  <c r="X944" i="8"/>
  <c r="W944" i="8"/>
  <c r="V944" i="8"/>
  <c r="U944" i="8"/>
  <c r="S944" i="8"/>
  <c r="R944" i="8"/>
  <c r="Q944" i="8"/>
  <c r="O944" i="8"/>
  <c r="M944" i="8"/>
  <c r="L944" i="8"/>
  <c r="T944" i="8" s="1"/>
  <c r="S943" i="8"/>
  <c r="R943" i="8"/>
  <c r="Q943" i="8"/>
  <c r="O943" i="8" s="1"/>
  <c r="P943" i="8"/>
  <c r="N943" i="8"/>
  <c r="M943" i="8"/>
  <c r="L943" i="8"/>
  <c r="X942" i="8"/>
  <c r="S942" i="8"/>
  <c r="R942" i="8"/>
  <c r="Q942" i="8"/>
  <c r="P942" i="8" s="1"/>
  <c r="O942" i="8"/>
  <c r="N942" i="8"/>
  <c r="M942" i="8"/>
  <c r="L942" i="8"/>
  <c r="U941" i="8"/>
  <c r="T941" i="8"/>
  <c r="S941" i="8"/>
  <c r="R941" i="8"/>
  <c r="Q941" i="8"/>
  <c r="P941" i="8"/>
  <c r="O941" i="8"/>
  <c r="N941" i="8"/>
  <c r="M941" i="8"/>
  <c r="L941" i="8"/>
  <c r="X941" i="8" s="1"/>
  <c r="V940" i="8"/>
  <c r="U940" i="8"/>
  <c r="T940" i="8"/>
  <c r="S940" i="8"/>
  <c r="R940" i="8"/>
  <c r="Q940" i="8"/>
  <c r="P940" i="8" s="1"/>
  <c r="O940" i="8"/>
  <c r="N940" i="8"/>
  <c r="M940" i="8"/>
  <c r="L940" i="8"/>
  <c r="X940" i="8" s="1"/>
  <c r="W939" i="8"/>
  <c r="V939" i="8"/>
  <c r="U939" i="8"/>
  <c r="T939" i="8"/>
  <c r="S939" i="8"/>
  <c r="R939" i="8"/>
  <c r="Q939" i="8"/>
  <c r="P939" i="8" s="1"/>
  <c r="O939" i="8"/>
  <c r="N939" i="8"/>
  <c r="M939" i="8"/>
  <c r="L939" i="8"/>
  <c r="X939" i="8" s="1"/>
  <c r="X938" i="8"/>
  <c r="U938" i="8"/>
  <c r="S938" i="8"/>
  <c r="R938" i="8"/>
  <c r="Q938" i="8"/>
  <c r="N938" i="8" s="1"/>
  <c r="P938" i="8"/>
  <c r="O938" i="8"/>
  <c r="M938" i="8"/>
  <c r="L938" i="8"/>
  <c r="W938" i="8" s="1"/>
  <c r="X937" i="8"/>
  <c r="V937" i="8"/>
  <c r="T937" i="8"/>
  <c r="S937" i="8"/>
  <c r="R937" i="8"/>
  <c r="Q937" i="8"/>
  <c r="M937" i="8"/>
  <c r="L937" i="8"/>
  <c r="W936" i="8"/>
  <c r="U936" i="8"/>
  <c r="T936" i="8"/>
  <c r="S936" i="8"/>
  <c r="R936" i="8"/>
  <c r="Q936" i="8"/>
  <c r="N936" i="8" s="1"/>
  <c r="M936" i="8"/>
  <c r="L936" i="8"/>
  <c r="X936" i="8" s="1"/>
  <c r="X935" i="8"/>
  <c r="S935" i="8"/>
  <c r="R935" i="8"/>
  <c r="Q935" i="8"/>
  <c r="P935" i="8" s="1"/>
  <c r="O935" i="8"/>
  <c r="N935" i="8"/>
  <c r="M935" i="8"/>
  <c r="L935" i="8"/>
  <c r="W935" i="8" s="1"/>
  <c r="W934" i="8"/>
  <c r="V934" i="8"/>
  <c r="U934" i="8"/>
  <c r="T934" i="8"/>
  <c r="S934" i="8"/>
  <c r="R934" i="8"/>
  <c r="Q934" i="8"/>
  <c r="P934" i="8"/>
  <c r="O934" i="8"/>
  <c r="N934" i="8"/>
  <c r="M934" i="8"/>
  <c r="L934" i="8"/>
  <c r="X934" i="8" s="1"/>
  <c r="X933" i="8"/>
  <c r="W933" i="8"/>
  <c r="S933" i="8"/>
  <c r="R933" i="8"/>
  <c r="Q933" i="8"/>
  <c r="O933" i="8" s="1"/>
  <c r="P933" i="8"/>
  <c r="N933" i="8"/>
  <c r="M933" i="8"/>
  <c r="L933" i="8"/>
  <c r="V933" i="8" s="1"/>
  <c r="X932" i="8"/>
  <c r="W932" i="8"/>
  <c r="S932" i="8"/>
  <c r="R932" i="8"/>
  <c r="Q932" i="8"/>
  <c r="O932" i="8"/>
  <c r="M932" i="8"/>
  <c r="L932" i="8"/>
  <c r="T932" i="8" s="1"/>
  <c r="W931" i="8"/>
  <c r="V931" i="8"/>
  <c r="S931" i="8"/>
  <c r="R931" i="8"/>
  <c r="Q931" i="8"/>
  <c r="O931" i="8" s="1"/>
  <c r="P931" i="8"/>
  <c r="N931" i="8"/>
  <c r="M931" i="8"/>
  <c r="L931" i="8"/>
  <c r="X931" i="8" s="1"/>
  <c r="X930" i="8"/>
  <c r="W930" i="8"/>
  <c r="T930" i="8"/>
  <c r="S930" i="8"/>
  <c r="R930" i="8"/>
  <c r="Q930" i="8"/>
  <c r="P930" i="8" s="1"/>
  <c r="M930" i="8"/>
  <c r="L930" i="8"/>
  <c r="X929" i="8"/>
  <c r="U929" i="8"/>
  <c r="T929" i="8"/>
  <c r="S929" i="8"/>
  <c r="R929" i="8"/>
  <c r="Q929" i="8"/>
  <c r="P929" i="8"/>
  <c r="O929" i="8"/>
  <c r="N929" i="8"/>
  <c r="M929" i="8"/>
  <c r="L929" i="8"/>
  <c r="V928" i="8"/>
  <c r="U928" i="8"/>
  <c r="T928" i="8"/>
  <c r="S928" i="8"/>
  <c r="R928" i="8"/>
  <c r="Q928" i="8"/>
  <c r="P928" i="8"/>
  <c r="O928" i="8"/>
  <c r="N928" i="8"/>
  <c r="M928" i="8"/>
  <c r="L928" i="8"/>
  <c r="X928" i="8" s="1"/>
  <c r="W927" i="8"/>
  <c r="V927" i="8"/>
  <c r="U927" i="8"/>
  <c r="T927" i="8"/>
  <c r="S927" i="8"/>
  <c r="R927" i="8"/>
  <c r="Q927" i="8"/>
  <c r="P927" i="8"/>
  <c r="O927" i="8"/>
  <c r="N927" i="8"/>
  <c r="M927" i="8"/>
  <c r="L927" i="8"/>
  <c r="X927" i="8" s="1"/>
  <c r="S926" i="8"/>
  <c r="R926" i="8"/>
  <c r="Q926" i="8"/>
  <c r="N926" i="8" s="1"/>
  <c r="M926" i="8"/>
  <c r="L926" i="8"/>
  <c r="S925" i="8"/>
  <c r="R925" i="8"/>
  <c r="Q925" i="8"/>
  <c r="P925" i="8"/>
  <c r="M925" i="8"/>
  <c r="L925" i="8"/>
  <c r="W924" i="8"/>
  <c r="U924" i="8"/>
  <c r="T924" i="8"/>
  <c r="S924" i="8"/>
  <c r="R924" i="8"/>
  <c r="Q924" i="8"/>
  <c r="N924" i="8"/>
  <c r="M924" i="8"/>
  <c r="L924" i="8"/>
  <c r="X924" i="8" s="1"/>
  <c r="X923" i="8"/>
  <c r="V923" i="8"/>
  <c r="T923" i="8"/>
  <c r="S923" i="8"/>
  <c r="R923" i="8"/>
  <c r="Q923" i="8"/>
  <c r="P923" i="8" s="1"/>
  <c r="O923" i="8"/>
  <c r="N923" i="8"/>
  <c r="M923" i="8"/>
  <c r="L923" i="8"/>
  <c r="W923" i="8" s="1"/>
  <c r="W922" i="8"/>
  <c r="V922" i="8"/>
  <c r="U922" i="8"/>
  <c r="T922" i="8"/>
  <c r="S922" i="8"/>
  <c r="R922" i="8"/>
  <c r="Q922" i="8"/>
  <c r="P922" i="8"/>
  <c r="O922" i="8"/>
  <c r="N922" i="8"/>
  <c r="M922" i="8"/>
  <c r="L922" i="8"/>
  <c r="X922" i="8" s="1"/>
  <c r="X921" i="8"/>
  <c r="W921" i="8"/>
  <c r="V921" i="8"/>
  <c r="T921" i="8"/>
  <c r="S921" i="8"/>
  <c r="R921" i="8"/>
  <c r="Q921" i="8"/>
  <c r="O921" i="8" s="1"/>
  <c r="P921" i="8"/>
  <c r="N921" i="8"/>
  <c r="M921" i="8"/>
  <c r="L921" i="8"/>
  <c r="U921" i="8" s="1"/>
  <c r="X920" i="8"/>
  <c r="W920" i="8"/>
  <c r="V920" i="8"/>
  <c r="U920" i="8"/>
  <c r="S920" i="8"/>
  <c r="R920" i="8"/>
  <c r="Q920" i="8"/>
  <c r="M920" i="8"/>
  <c r="L920" i="8"/>
  <c r="T920" i="8" s="1"/>
  <c r="X919" i="8"/>
  <c r="W919" i="8"/>
  <c r="V919" i="8"/>
  <c r="S919" i="8"/>
  <c r="R919" i="8"/>
  <c r="Q919" i="8"/>
  <c r="O919" i="8" s="1"/>
  <c r="P919" i="8"/>
  <c r="N919" i="8"/>
  <c r="M919" i="8"/>
  <c r="L919" i="8"/>
  <c r="S918" i="8"/>
  <c r="R918" i="8"/>
  <c r="Q918" i="8"/>
  <c r="P918" i="8" s="1"/>
  <c r="O918" i="8"/>
  <c r="M918" i="8"/>
  <c r="L918" i="8"/>
  <c r="X917" i="8"/>
  <c r="S917" i="8"/>
  <c r="R917" i="8"/>
  <c r="Q917" i="8"/>
  <c r="P917" i="8"/>
  <c r="O917" i="8"/>
  <c r="N917" i="8"/>
  <c r="M917" i="8"/>
  <c r="L917" i="8"/>
  <c r="V916" i="8"/>
  <c r="U916" i="8"/>
  <c r="T916" i="8"/>
  <c r="S916" i="8"/>
  <c r="R916" i="8"/>
  <c r="Q916" i="8"/>
  <c r="P916" i="8"/>
  <c r="O916" i="8"/>
  <c r="N916" i="8"/>
  <c r="M916" i="8"/>
  <c r="L916" i="8"/>
  <c r="X916" i="8" s="1"/>
  <c r="W915" i="8"/>
  <c r="V915" i="8"/>
  <c r="U915" i="8"/>
  <c r="T915" i="8"/>
  <c r="S915" i="8"/>
  <c r="R915" i="8"/>
  <c r="Q915" i="8"/>
  <c r="P915" i="8"/>
  <c r="O915" i="8"/>
  <c r="N915" i="8"/>
  <c r="M915" i="8"/>
  <c r="L915" i="8"/>
  <c r="X915" i="8" s="1"/>
  <c r="X914" i="8"/>
  <c r="W914" i="8"/>
  <c r="U914" i="8"/>
  <c r="S914" i="8"/>
  <c r="R914" i="8"/>
  <c r="Q914" i="8"/>
  <c r="N914" i="8" s="1"/>
  <c r="P914" i="8"/>
  <c r="O914" i="8"/>
  <c r="M914" i="8"/>
  <c r="L914" i="8"/>
  <c r="X913" i="8"/>
  <c r="V913" i="8"/>
  <c r="T913" i="8"/>
  <c r="S913" i="8"/>
  <c r="R913" i="8"/>
  <c r="Q913" i="8"/>
  <c r="P913" i="8"/>
  <c r="M913" i="8"/>
  <c r="L913" i="8"/>
  <c r="W912" i="8"/>
  <c r="U912" i="8"/>
  <c r="T912" i="8"/>
  <c r="S912" i="8"/>
  <c r="R912" i="8"/>
  <c r="Q912" i="8"/>
  <c r="N912" i="8"/>
  <c r="M912" i="8"/>
  <c r="L912" i="8"/>
  <c r="X912" i="8" s="1"/>
  <c r="S911" i="8"/>
  <c r="R911" i="8"/>
  <c r="Q911" i="8"/>
  <c r="P911" i="8" s="1"/>
  <c r="O911" i="8"/>
  <c r="N911" i="8"/>
  <c r="M911" i="8"/>
  <c r="L911" i="8"/>
  <c r="W911" i="8" s="1"/>
  <c r="W910" i="8"/>
  <c r="V910" i="8"/>
  <c r="U910" i="8"/>
  <c r="T910" i="8"/>
  <c r="S910" i="8"/>
  <c r="R910" i="8"/>
  <c r="Q910" i="8"/>
  <c r="P910" i="8"/>
  <c r="O910" i="8"/>
  <c r="N910" i="8"/>
  <c r="M910" i="8"/>
  <c r="L910" i="8"/>
  <c r="X910" i="8" s="1"/>
  <c r="S909" i="8"/>
  <c r="R909" i="8"/>
  <c r="Q909" i="8"/>
  <c r="O909" i="8" s="1"/>
  <c r="M909" i="8"/>
  <c r="L909" i="8"/>
  <c r="X909" i="8" s="1"/>
  <c r="S908" i="8"/>
  <c r="R908" i="8"/>
  <c r="Q908" i="8"/>
  <c r="O908" i="8"/>
  <c r="M908" i="8"/>
  <c r="L908" i="8"/>
  <c r="T908" i="8" s="1"/>
  <c r="X907" i="8"/>
  <c r="W907" i="8"/>
  <c r="S907" i="8"/>
  <c r="R907" i="8"/>
  <c r="Q907" i="8"/>
  <c r="O907" i="8" s="1"/>
  <c r="P907" i="8"/>
  <c r="N907" i="8"/>
  <c r="M907" i="8"/>
  <c r="L907" i="8"/>
  <c r="W906" i="8"/>
  <c r="T906" i="8"/>
  <c r="S906" i="8"/>
  <c r="R906" i="8"/>
  <c r="Q906" i="8"/>
  <c r="P906" i="8" s="1"/>
  <c r="N906" i="8"/>
  <c r="M906" i="8"/>
  <c r="L906" i="8"/>
  <c r="X906" i="8" s="1"/>
  <c r="X905" i="8"/>
  <c r="U905" i="8"/>
  <c r="S905" i="8"/>
  <c r="R905" i="8"/>
  <c r="Q905" i="8"/>
  <c r="P905" i="8"/>
  <c r="O905" i="8"/>
  <c r="N905" i="8"/>
  <c r="M905" i="8"/>
  <c r="L905" i="8"/>
  <c r="T905" i="8" s="1"/>
  <c r="V904" i="8"/>
  <c r="U904" i="8"/>
  <c r="T904" i="8"/>
  <c r="S904" i="8"/>
  <c r="R904" i="8"/>
  <c r="Q904" i="8"/>
  <c r="M904" i="8"/>
  <c r="L904" i="8"/>
  <c r="X904" i="8" s="1"/>
  <c r="W903" i="8"/>
  <c r="V903" i="8"/>
  <c r="U903" i="8"/>
  <c r="T903" i="8"/>
  <c r="S903" i="8"/>
  <c r="R903" i="8"/>
  <c r="Q903" i="8"/>
  <c r="M903" i="8"/>
  <c r="L903" i="8"/>
  <c r="X903" i="8" s="1"/>
  <c r="X902" i="8"/>
  <c r="W902" i="8"/>
  <c r="U902" i="8"/>
  <c r="S902" i="8"/>
  <c r="R902" i="8"/>
  <c r="Q902" i="8"/>
  <c r="N902" i="8" s="1"/>
  <c r="P902" i="8"/>
  <c r="O902" i="8"/>
  <c r="M902" i="8"/>
  <c r="L902" i="8"/>
  <c r="S901" i="8"/>
  <c r="R901" i="8"/>
  <c r="Q901" i="8"/>
  <c r="P901" i="8" s="1"/>
  <c r="M901" i="8"/>
  <c r="L901" i="8"/>
  <c r="W900" i="8"/>
  <c r="U900" i="8"/>
  <c r="T900" i="8"/>
  <c r="S900" i="8"/>
  <c r="R900" i="8"/>
  <c r="Q900" i="8"/>
  <c r="N900" i="8"/>
  <c r="M900" i="8"/>
  <c r="L900" i="8"/>
  <c r="X900" i="8" s="1"/>
  <c r="V899" i="8"/>
  <c r="U899" i="8"/>
  <c r="T899" i="8"/>
  <c r="S899" i="8"/>
  <c r="R899" i="8"/>
  <c r="Q899" i="8"/>
  <c r="P899" i="8" s="1"/>
  <c r="O899" i="8"/>
  <c r="N899" i="8"/>
  <c r="M899" i="8"/>
  <c r="L899" i="8"/>
  <c r="W899" i="8" s="1"/>
  <c r="W898" i="8"/>
  <c r="V898" i="8"/>
  <c r="U898" i="8"/>
  <c r="T898" i="8"/>
  <c r="S898" i="8"/>
  <c r="R898" i="8"/>
  <c r="Q898" i="8"/>
  <c r="P898" i="8"/>
  <c r="O898" i="8"/>
  <c r="N898" i="8"/>
  <c r="M898" i="8"/>
  <c r="L898" i="8"/>
  <c r="X898" i="8" s="1"/>
  <c r="U897" i="8"/>
  <c r="T897" i="8"/>
  <c r="S897" i="8"/>
  <c r="R897" i="8"/>
  <c r="Q897" i="8"/>
  <c r="P897" i="8"/>
  <c r="O897" i="8"/>
  <c r="N897" i="8"/>
  <c r="M897" i="8"/>
  <c r="L897" i="8"/>
  <c r="X897" i="8" s="1"/>
  <c r="W896" i="8"/>
  <c r="V896" i="8"/>
  <c r="U896" i="8"/>
  <c r="S896" i="8"/>
  <c r="R896" i="8"/>
  <c r="Q896" i="8"/>
  <c r="N896" i="8" s="1"/>
  <c r="P896" i="8"/>
  <c r="O896" i="8"/>
  <c r="M896" i="8"/>
  <c r="L896" i="8"/>
  <c r="T896" i="8" s="1"/>
  <c r="X895" i="8"/>
  <c r="V895" i="8"/>
  <c r="S895" i="8"/>
  <c r="R895" i="8"/>
  <c r="Q895" i="8"/>
  <c r="O895" i="8" s="1"/>
  <c r="P895" i="8"/>
  <c r="N895" i="8"/>
  <c r="M895" i="8"/>
  <c r="L895" i="8"/>
  <c r="W895" i="8" s="1"/>
  <c r="X894" i="8"/>
  <c r="W894" i="8"/>
  <c r="T894" i="8"/>
  <c r="S894" i="8"/>
  <c r="R894" i="8"/>
  <c r="Q894" i="8"/>
  <c r="M894" i="8"/>
  <c r="L894" i="8"/>
  <c r="X893" i="8"/>
  <c r="U893" i="8"/>
  <c r="T893" i="8"/>
  <c r="S893" i="8"/>
  <c r="R893" i="8"/>
  <c r="Q893" i="8"/>
  <c r="P893" i="8"/>
  <c r="O893" i="8"/>
  <c r="N893" i="8"/>
  <c r="M893" i="8"/>
  <c r="L893" i="8"/>
  <c r="V892" i="8"/>
  <c r="U892" i="8"/>
  <c r="T892" i="8"/>
  <c r="S892" i="8"/>
  <c r="R892" i="8"/>
  <c r="Q892" i="8"/>
  <c r="P892" i="8" s="1"/>
  <c r="N892" i="8"/>
  <c r="M892" i="8"/>
  <c r="L892" i="8"/>
  <c r="X892" i="8" s="1"/>
  <c r="W891" i="8"/>
  <c r="V891" i="8"/>
  <c r="U891" i="8"/>
  <c r="T891" i="8"/>
  <c r="S891" i="8"/>
  <c r="R891" i="8"/>
  <c r="Q891" i="8"/>
  <c r="P891" i="8" s="1"/>
  <c r="N891" i="8"/>
  <c r="M891" i="8"/>
  <c r="L891" i="8"/>
  <c r="X891" i="8" s="1"/>
  <c r="S890" i="8"/>
  <c r="R890" i="8"/>
  <c r="Q890" i="8"/>
  <c r="N890" i="8" s="1"/>
  <c r="M890" i="8"/>
  <c r="L890" i="8"/>
  <c r="T890" i="8" s="1"/>
  <c r="S889" i="8"/>
  <c r="R889" i="8"/>
  <c r="Q889" i="8"/>
  <c r="P889" i="8"/>
  <c r="M889" i="8"/>
  <c r="L889" i="8"/>
  <c r="U889" i="8" s="1"/>
  <c r="X888" i="8"/>
  <c r="W888" i="8"/>
  <c r="S888" i="8"/>
  <c r="R888" i="8"/>
  <c r="Q888" i="8"/>
  <c r="N888" i="8"/>
  <c r="M888" i="8"/>
  <c r="L888" i="8"/>
  <c r="V888" i="8" s="1"/>
  <c r="V887" i="8"/>
  <c r="U887" i="8"/>
  <c r="T887" i="8"/>
  <c r="S887" i="8"/>
  <c r="R887" i="8"/>
  <c r="Q887" i="8"/>
  <c r="P887" i="8" s="1"/>
  <c r="O887" i="8"/>
  <c r="N887" i="8"/>
  <c r="M887" i="8"/>
  <c r="L887" i="8"/>
  <c r="W887" i="8" s="1"/>
  <c r="W886" i="8"/>
  <c r="V886" i="8"/>
  <c r="U886" i="8"/>
  <c r="T886" i="8"/>
  <c r="S886" i="8"/>
  <c r="R886" i="8"/>
  <c r="Q886" i="8"/>
  <c r="P886" i="8"/>
  <c r="O886" i="8"/>
  <c r="N886" i="8"/>
  <c r="M886" i="8"/>
  <c r="L886" i="8"/>
  <c r="X886" i="8" s="1"/>
  <c r="U885" i="8"/>
  <c r="T885" i="8"/>
  <c r="S885" i="8"/>
  <c r="R885" i="8"/>
  <c r="Q885" i="8"/>
  <c r="P885" i="8"/>
  <c r="O885" i="8"/>
  <c r="N885" i="8"/>
  <c r="M885" i="8"/>
  <c r="L885" i="8"/>
  <c r="X885" i="8" s="1"/>
  <c r="W884" i="8"/>
  <c r="V884" i="8"/>
  <c r="U884" i="8"/>
  <c r="S884" i="8"/>
  <c r="R884" i="8"/>
  <c r="Q884" i="8"/>
  <c r="N884" i="8" s="1"/>
  <c r="P884" i="8"/>
  <c r="O884" i="8"/>
  <c r="M884" i="8"/>
  <c r="L884" i="8"/>
  <c r="T884" i="8" s="1"/>
  <c r="X883" i="8"/>
  <c r="V883" i="8"/>
  <c r="S883" i="8"/>
  <c r="R883" i="8"/>
  <c r="Q883" i="8"/>
  <c r="O883" i="8" s="1"/>
  <c r="P883" i="8"/>
  <c r="N883" i="8"/>
  <c r="M883" i="8"/>
  <c r="L883" i="8"/>
  <c r="W883" i="8" s="1"/>
  <c r="X882" i="8"/>
  <c r="W882" i="8"/>
  <c r="T882" i="8"/>
  <c r="S882" i="8"/>
  <c r="R882" i="8"/>
  <c r="Q882" i="8"/>
  <c r="M882" i="8"/>
  <c r="L882" i="8"/>
  <c r="X881" i="8"/>
  <c r="U881" i="8"/>
  <c r="T881" i="8"/>
  <c r="S881" i="8"/>
  <c r="R881" i="8"/>
  <c r="Q881" i="8"/>
  <c r="P881" i="8"/>
  <c r="O881" i="8"/>
  <c r="N881" i="8"/>
  <c r="M881" i="8"/>
  <c r="L881" i="8"/>
  <c r="V880" i="8"/>
  <c r="U880" i="8"/>
  <c r="T880" i="8"/>
  <c r="S880" i="8"/>
  <c r="R880" i="8"/>
  <c r="Q880" i="8"/>
  <c r="P880" i="8" s="1"/>
  <c r="N880" i="8"/>
  <c r="M880" i="8"/>
  <c r="L880" i="8"/>
  <c r="X880" i="8" s="1"/>
  <c r="W879" i="8"/>
  <c r="V879" i="8"/>
  <c r="U879" i="8"/>
  <c r="T879" i="8"/>
  <c r="S879" i="8"/>
  <c r="R879" i="8"/>
  <c r="Q879" i="8"/>
  <c r="P879" i="8" s="1"/>
  <c r="N879" i="8"/>
  <c r="M879" i="8"/>
  <c r="L879" i="8"/>
  <c r="X879" i="8" s="1"/>
  <c r="S878" i="8"/>
  <c r="R878" i="8"/>
  <c r="Q878" i="8"/>
  <c r="N878" i="8" s="1"/>
  <c r="M878" i="8"/>
  <c r="L878" i="8"/>
  <c r="T878" i="8" s="1"/>
  <c r="S877" i="8"/>
  <c r="R877" i="8"/>
  <c r="Q877" i="8"/>
  <c r="P877" i="8"/>
  <c r="M877" i="8"/>
  <c r="L877" i="8"/>
  <c r="U877" i="8" s="1"/>
  <c r="X876" i="8"/>
  <c r="W876" i="8"/>
  <c r="S876" i="8"/>
  <c r="R876" i="8"/>
  <c r="Q876" i="8"/>
  <c r="N876" i="8"/>
  <c r="M876" i="8"/>
  <c r="L876" i="8"/>
  <c r="V876" i="8" s="1"/>
  <c r="V875" i="8"/>
  <c r="U875" i="8"/>
  <c r="T875" i="8"/>
  <c r="S875" i="8"/>
  <c r="R875" i="8"/>
  <c r="Q875" i="8"/>
  <c r="P875" i="8" s="1"/>
  <c r="O875" i="8"/>
  <c r="N875" i="8"/>
  <c r="M875" i="8"/>
  <c r="L875" i="8"/>
  <c r="W875" i="8" s="1"/>
  <c r="U874" i="8"/>
  <c r="T874" i="8"/>
  <c r="S874" i="8"/>
  <c r="R874" i="8"/>
  <c r="Q874" i="8"/>
  <c r="P874" i="8"/>
  <c r="O874" i="8"/>
  <c r="N874" i="8"/>
  <c r="M874" i="8"/>
  <c r="L874" i="8"/>
  <c r="X874" i="8" s="1"/>
  <c r="W873" i="8"/>
  <c r="V873" i="8"/>
  <c r="U873" i="8"/>
  <c r="S873" i="8"/>
  <c r="R873" i="8"/>
  <c r="Q873" i="8"/>
  <c r="P873" i="8"/>
  <c r="O873" i="8"/>
  <c r="N873" i="8"/>
  <c r="M873" i="8"/>
  <c r="L873" i="8"/>
  <c r="T873" i="8" s="1"/>
  <c r="X872" i="8"/>
  <c r="W872" i="8"/>
  <c r="V872" i="8"/>
  <c r="S872" i="8"/>
  <c r="R872" i="8"/>
  <c r="Q872" i="8"/>
  <c r="P872" i="8"/>
  <c r="O872" i="8"/>
  <c r="N872" i="8"/>
  <c r="M872" i="8"/>
  <c r="L872" i="8"/>
  <c r="T872" i="8" s="1"/>
  <c r="W871" i="8"/>
  <c r="V871" i="8"/>
  <c r="S871" i="8"/>
  <c r="R871" i="8"/>
  <c r="Q871" i="8"/>
  <c r="P871" i="8"/>
  <c r="O871" i="8"/>
  <c r="N871" i="8"/>
  <c r="M871" i="8"/>
  <c r="L871" i="8"/>
  <c r="X871" i="8" s="1"/>
  <c r="W870" i="8"/>
  <c r="T870" i="8"/>
  <c r="S870" i="8"/>
  <c r="R870" i="8"/>
  <c r="Q870" i="8"/>
  <c r="P870" i="8" s="1"/>
  <c r="O870" i="8"/>
  <c r="N870" i="8"/>
  <c r="M870" i="8"/>
  <c r="L870" i="8"/>
  <c r="X870" i="8" s="1"/>
  <c r="X869" i="8"/>
  <c r="T869" i="8"/>
  <c r="S869" i="8"/>
  <c r="R869" i="8"/>
  <c r="Q869" i="8"/>
  <c r="P869" i="8"/>
  <c r="O869" i="8"/>
  <c r="N869" i="8"/>
  <c r="M869" i="8"/>
  <c r="L869" i="8"/>
  <c r="U869" i="8" s="1"/>
  <c r="V868" i="8"/>
  <c r="U868" i="8"/>
  <c r="T868" i="8"/>
  <c r="S868" i="8"/>
  <c r="R868" i="8"/>
  <c r="Q868" i="8"/>
  <c r="P868" i="8" s="1"/>
  <c r="M868" i="8"/>
  <c r="L868" i="8"/>
  <c r="X868" i="8" s="1"/>
  <c r="W867" i="8"/>
  <c r="V867" i="8"/>
  <c r="U867" i="8"/>
  <c r="T867" i="8"/>
  <c r="S867" i="8"/>
  <c r="R867" i="8"/>
  <c r="Q867" i="8"/>
  <c r="P867" i="8" s="1"/>
  <c r="M867" i="8"/>
  <c r="L867" i="8"/>
  <c r="X867" i="8" s="1"/>
  <c r="X866" i="8"/>
  <c r="W866" i="8"/>
  <c r="V866" i="8"/>
  <c r="T866" i="8"/>
  <c r="S866" i="8"/>
  <c r="R866" i="8"/>
  <c r="Q866" i="8"/>
  <c r="N866" i="8" s="1"/>
  <c r="P866" i="8"/>
  <c r="O866" i="8"/>
  <c r="M866" i="8"/>
  <c r="L866" i="8"/>
  <c r="U866" i="8" s="1"/>
  <c r="X865" i="8"/>
  <c r="W865" i="8"/>
  <c r="V865" i="8"/>
  <c r="T865" i="8"/>
  <c r="S865" i="8"/>
  <c r="R865" i="8"/>
  <c r="Q865" i="8"/>
  <c r="P865" i="8"/>
  <c r="M865" i="8"/>
  <c r="L865" i="8"/>
  <c r="U865" i="8" s="1"/>
  <c r="X864" i="8"/>
  <c r="W864" i="8"/>
  <c r="V864" i="8"/>
  <c r="U864" i="8"/>
  <c r="T864" i="8"/>
  <c r="S864" i="8"/>
  <c r="R864" i="8"/>
  <c r="Q864" i="8"/>
  <c r="M864" i="8"/>
  <c r="L864" i="8"/>
  <c r="X863" i="8"/>
  <c r="W863" i="8"/>
  <c r="V863" i="8"/>
  <c r="U863" i="8"/>
  <c r="T863" i="8"/>
  <c r="S863" i="8"/>
  <c r="R863" i="8"/>
  <c r="Q863" i="8"/>
  <c r="P863" i="8" s="1"/>
  <c r="O863" i="8"/>
  <c r="N863" i="8"/>
  <c r="M863" i="8"/>
  <c r="L863" i="8"/>
  <c r="W862" i="8"/>
  <c r="V862" i="8"/>
  <c r="U862" i="8"/>
  <c r="T862" i="8"/>
  <c r="S862" i="8"/>
  <c r="R862" i="8"/>
  <c r="Q862" i="8"/>
  <c r="P862" i="8"/>
  <c r="O862" i="8"/>
  <c r="N862" i="8"/>
  <c r="M862" i="8"/>
  <c r="L862" i="8"/>
  <c r="X862" i="8" s="1"/>
  <c r="W861" i="8"/>
  <c r="V861" i="8"/>
  <c r="U861" i="8"/>
  <c r="S861" i="8"/>
  <c r="R861" i="8"/>
  <c r="Q861" i="8"/>
  <c r="P861" i="8" s="1"/>
  <c r="M861" i="8"/>
  <c r="L861" i="8"/>
  <c r="X861" i="8" s="1"/>
  <c r="X860" i="8"/>
  <c r="W860" i="8"/>
  <c r="V860" i="8"/>
  <c r="S860" i="8"/>
  <c r="R860" i="8"/>
  <c r="Q860" i="8"/>
  <c r="P860" i="8" s="1"/>
  <c r="M860" i="8"/>
  <c r="L860" i="8"/>
  <c r="T860" i="8" s="1"/>
  <c r="X859" i="8"/>
  <c r="W859" i="8"/>
  <c r="V859" i="8"/>
  <c r="S859" i="8"/>
  <c r="R859" i="8"/>
  <c r="Q859" i="8"/>
  <c r="M859" i="8"/>
  <c r="L859" i="8"/>
  <c r="X858" i="8"/>
  <c r="W858" i="8"/>
  <c r="T858" i="8"/>
  <c r="S858" i="8"/>
  <c r="R858" i="8"/>
  <c r="Q858" i="8"/>
  <c r="N858" i="8" s="1"/>
  <c r="P858" i="8"/>
  <c r="O858" i="8"/>
  <c r="M858" i="8"/>
  <c r="L858" i="8"/>
  <c r="X857" i="8"/>
  <c r="U857" i="8"/>
  <c r="T857" i="8"/>
  <c r="S857" i="8"/>
  <c r="R857" i="8"/>
  <c r="Q857" i="8"/>
  <c r="P857" i="8"/>
  <c r="O857" i="8"/>
  <c r="N857" i="8"/>
  <c r="M857" i="8"/>
  <c r="L857" i="8"/>
  <c r="V856" i="8"/>
  <c r="U856" i="8"/>
  <c r="T856" i="8"/>
  <c r="S856" i="8"/>
  <c r="R856" i="8"/>
  <c r="Q856" i="8"/>
  <c r="P856" i="8" s="1"/>
  <c r="N856" i="8"/>
  <c r="M856" i="8"/>
  <c r="L856" i="8"/>
  <c r="X856" i="8" s="1"/>
  <c r="W855" i="8"/>
  <c r="V855" i="8"/>
  <c r="U855" i="8"/>
  <c r="T855" i="8"/>
  <c r="S855" i="8"/>
  <c r="R855" i="8"/>
  <c r="Q855" i="8"/>
  <c r="P855" i="8" s="1"/>
  <c r="N855" i="8"/>
  <c r="M855" i="8"/>
  <c r="L855" i="8"/>
  <c r="X855" i="8" s="1"/>
  <c r="X854" i="8"/>
  <c r="W854" i="8"/>
  <c r="V854" i="8"/>
  <c r="U854" i="8"/>
  <c r="T854" i="8"/>
  <c r="S854" i="8"/>
  <c r="R854" i="8"/>
  <c r="Q854" i="8"/>
  <c r="N854" i="8" s="1"/>
  <c r="P854" i="8"/>
  <c r="O854" i="8"/>
  <c r="M854" i="8"/>
  <c r="L854" i="8"/>
  <c r="S853" i="8"/>
  <c r="R853" i="8"/>
  <c r="Q853" i="8"/>
  <c r="P853" i="8"/>
  <c r="M853" i="8"/>
  <c r="L853" i="8"/>
  <c r="X853" i="8" s="1"/>
  <c r="S852" i="8"/>
  <c r="R852" i="8"/>
  <c r="Q852" i="8"/>
  <c r="N852" i="8" s="1"/>
  <c r="M852" i="8"/>
  <c r="L852" i="8"/>
  <c r="S851" i="8"/>
  <c r="R851" i="8"/>
  <c r="Q851" i="8"/>
  <c r="P851" i="8" s="1"/>
  <c r="O851" i="8"/>
  <c r="N851" i="8"/>
  <c r="M851" i="8"/>
  <c r="L851" i="8"/>
  <c r="S850" i="8"/>
  <c r="R850" i="8"/>
  <c r="Q850" i="8"/>
  <c r="P850" i="8"/>
  <c r="O850" i="8"/>
  <c r="N850" i="8"/>
  <c r="M850" i="8"/>
  <c r="L850" i="8"/>
  <c r="W850" i="8" s="1"/>
  <c r="W849" i="8"/>
  <c r="V849" i="8"/>
  <c r="U849" i="8"/>
  <c r="T849" i="8"/>
  <c r="S849" i="8"/>
  <c r="R849" i="8"/>
  <c r="Q849" i="8"/>
  <c r="P849" i="8" s="1"/>
  <c r="N849" i="8"/>
  <c r="M849" i="8"/>
  <c r="L849" i="8"/>
  <c r="X849" i="8" s="1"/>
  <c r="X848" i="8"/>
  <c r="W848" i="8"/>
  <c r="V848" i="8"/>
  <c r="U848" i="8"/>
  <c r="S848" i="8"/>
  <c r="R848" i="8"/>
  <c r="Q848" i="8"/>
  <c r="P848" i="8" s="1"/>
  <c r="N848" i="8"/>
  <c r="M848" i="8"/>
  <c r="L848" i="8"/>
  <c r="T848" i="8" s="1"/>
  <c r="S847" i="8"/>
  <c r="R847" i="8"/>
  <c r="Q847" i="8"/>
  <c r="O847" i="8" s="1"/>
  <c r="P847" i="8"/>
  <c r="N847" i="8"/>
  <c r="M847" i="8"/>
  <c r="L847" i="8"/>
  <c r="S846" i="8"/>
  <c r="R846" i="8"/>
  <c r="Q846" i="8"/>
  <c r="N846" i="8" s="1"/>
  <c r="P846" i="8"/>
  <c r="O846" i="8"/>
  <c r="M846" i="8"/>
  <c r="L846" i="8"/>
  <c r="X845" i="8"/>
  <c r="S845" i="8"/>
  <c r="R845" i="8"/>
  <c r="Q845" i="8"/>
  <c r="P845" i="8"/>
  <c r="O845" i="8"/>
  <c r="N845" i="8"/>
  <c r="M845" i="8"/>
  <c r="L845" i="8"/>
  <c r="V844" i="8"/>
  <c r="U844" i="8"/>
  <c r="T844" i="8"/>
  <c r="S844" i="8"/>
  <c r="R844" i="8"/>
  <c r="Q844" i="8"/>
  <c r="P844" i="8"/>
  <c r="O844" i="8"/>
  <c r="N844" i="8"/>
  <c r="M844" i="8"/>
  <c r="L844" i="8"/>
  <c r="X844" i="8" s="1"/>
  <c r="W843" i="8"/>
  <c r="V843" i="8"/>
  <c r="U843" i="8"/>
  <c r="T843" i="8"/>
  <c r="S843" i="8"/>
  <c r="R843" i="8"/>
  <c r="Q843" i="8"/>
  <c r="P843" i="8"/>
  <c r="O843" i="8"/>
  <c r="N843" i="8"/>
  <c r="M843" i="8"/>
  <c r="L843" i="8"/>
  <c r="X843" i="8" s="1"/>
  <c r="X842" i="8"/>
  <c r="W842" i="8"/>
  <c r="V842" i="8"/>
  <c r="S842" i="8"/>
  <c r="R842" i="8"/>
  <c r="Q842" i="8"/>
  <c r="N842" i="8" s="1"/>
  <c r="P842" i="8"/>
  <c r="O842" i="8"/>
  <c r="M842" i="8"/>
  <c r="L842" i="8"/>
  <c r="U842" i="8" s="1"/>
  <c r="W841" i="8"/>
  <c r="V841" i="8"/>
  <c r="S841" i="8"/>
  <c r="R841" i="8"/>
  <c r="Q841" i="8"/>
  <c r="P841" i="8"/>
  <c r="M841" i="8"/>
  <c r="L841" i="8"/>
  <c r="U841" i="8" s="1"/>
  <c r="W840" i="8"/>
  <c r="V840" i="8"/>
  <c r="U840" i="8"/>
  <c r="S840" i="8"/>
  <c r="R840" i="8"/>
  <c r="Q840" i="8"/>
  <c r="N840" i="8"/>
  <c r="M840" i="8"/>
  <c r="L840" i="8"/>
  <c r="T840" i="8" s="1"/>
  <c r="X839" i="8"/>
  <c r="V839" i="8"/>
  <c r="U839" i="8"/>
  <c r="T839" i="8"/>
  <c r="S839" i="8"/>
  <c r="R839" i="8"/>
  <c r="Q839" i="8"/>
  <c r="P839" i="8" s="1"/>
  <c r="O839" i="8"/>
  <c r="N839" i="8"/>
  <c r="M839" i="8"/>
  <c r="L839" i="8"/>
  <c r="W839" i="8" s="1"/>
  <c r="U838" i="8"/>
  <c r="T838" i="8"/>
  <c r="S838" i="8"/>
  <c r="R838" i="8"/>
  <c r="Q838" i="8"/>
  <c r="P838" i="8"/>
  <c r="O838" i="8"/>
  <c r="N838" i="8"/>
  <c r="M838" i="8"/>
  <c r="L838" i="8"/>
  <c r="X838" i="8" s="1"/>
  <c r="W837" i="8"/>
  <c r="V837" i="8"/>
  <c r="U837" i="8"/>
  <c r="S837" i="8"/>
  <c r="R837" i="8"/>
  <c r="Q837" i="8"/>
  <c r="P837" i="8"/>
  <c r="O837" i="8"/>
  <c r="N837" i="8"/>
  <c r="M837" i="8"/>
  <c r="L837" i="8"/>
  <c r="T837" i="8" s="1"/>
  <c r="X836" i="8"/>
  <c r="W836" i="8"/>
  <c r="V836" i="8"/>
  <c r="S836" i="8"/>
  <c r="R836" i="8"/>
  <c r="Q836" i="8"/>
  <c r="P836" i="8"/>
  <c r="O836" i="8"/>
  <c r="N836" i="8"/>
  <c r="M836" i="8"/>
  <c r="L836" i="8"/>
  <c r="T836" i="8" s="1"/>
  <c r="W835" i="8"/>
  <c r="V835" i="8"/>
  <c r="S835" i="8"/>
  <c r="R835" i="8"/>
  <c r="Q835" i="8"/>
  <c r="P835" i="8"/>
  <c r="O835" i="8"/>
  <c r="N835" i="8"/>
  <c r="M835" i="8"/>
  <c r="L835" i="8"/>
  <c r="X835" i="8" s="1"/>
  <c r="W834" i="8"/>
  <c r="T834" i="8"/>
  <c r="S834" i="8"/>
  <c r="R834" i="8"/>
  <c r="Q834" i="8"/>
  <c r="P834" i="8"/>
  <c r="O834" i="8"/>
  <c r="N834" i="8"/>
  <c r="M834" i="8"/>
  <c r="L834" i="8"/>
  <c r="X834" i="8" s="1"/>
  <c r="X833" i="8"/>
  <c r="U833" i="8"/>
  <c r="T833" i="8"/>
  <c r="S833" i="8"/>
  <c r="R833" i="8"/>
  <c r="Q833" i="8"/>
  <c r="P833" i="8"/>
  <c r="O833" i="8"/>
  <c r="N833" i="8"/>
  <c r="M833" i="8"/>
  <c r="L833" i="8"/>
  <c r="V833" i="8" s="1"/>
  <c r="U832" i="8"/>
  <c r="T832" i="8"/>
  <c r="S832" i="8"/>
  <c r="R832" i="8"/>
  <c r="Q832" i="8"/>
  <c r="P832" i="8"/>
  <c r="O832" i="8"/>
  <c r="N832" i="8"/>
  <c r="M832" i="8"/>
  <c r="L832" i="8"/>
  <c r="X832" i="8" s="1"/>
  <c r="W831" i="8"/>
  <c r="V831" i="8"/>
  <c r="U831" i="8"/>
  <c r="S831" i="8"/>
  <c r="R831" i="8"/>
  <c r="Q831" i="8"/>
  <c r="P831" i="8"/>
  <c r="O831" i="8"/>
  <c r="N831" i="8"/>
  <c r="M831" i="8"/>
  <c r="L831" i="8"/>
  <c r="T831" i="8" s="1"/>
  <c r="W830" i="8"/>
  <c r="V830" i="8"/>
  <c r="S830" i="8"/>
  <c r="R830" i="8"/>
  <c r="Q830" i="8"/>
  <c r="P830" i="8"/>
  <c r="O830" i="8"/>
  <c r="N830" i="8"/>
  <c r="M830" i="8"/>
  <c r="L830" i="8"/>
  <c r="U830" i="8" s="1"/>
  <c r="S829" i="8"/>
  <c r="R829" i="8"/>
  <c r="Q829" i="8"/>
  <c r="N829" i="8" s="1"/>
  <c r="P829" i="8"/>
  <c r="O829" i="8"/>
  <c r="M829" i="8"/>
  <c r="L829" i="8"/>
  <c r="S828" i="8"/>
  <c r="R828" i="8"/>
  <c r="Q828" i="8"/>
  <c r="O828" i="8" s="1"/>
  <c r="P828" i="8"/>
  <c r="N828" i="8"/>
  <c r="M828" i="8"/>
  <c r="L828" i="8"/>
  <c r="W828" i="8" s="1"/>
  <c r="W827" i="8"/>
  <c r="V827" i="8"/>
  <c r="U827" i="8"/>
  <c r="T827" i="8"/>
  <c r="S827" i="8"/>
  <c r="R827" i="8"/>
  <c r="Q827" i="8"/>
  <c r="P827" i="8" s="1"/>
  <c r="N827" i="8"/>
  <c r="M827" i="8"/>
  <c r="L827" i="8"/>
  <c r="X827" i="8" s="1"/>
  <c r="W826" i="8"/>
  <c r="V826" i="8"/>
  <c r="U826" i="8"/>
  <c r="T826" i="8"/>
  <c r="S826" i="8"/>
  <c r="R826" i="8"/>
  <c r="Q826" i="8"/>
  <c r="P826" i="8"/>
  <c r="O826" i="8"/>
  <c r="N826" i="8"/>
  <c r="M826" i="8"/>
  <c r="L826" i="8"/>
  <c r="X826" i="8" s="1"/>
  <c r="W825" i="8"/>
  <c r="V825" i="8"/>
  <c r="U825" i="8"/>
  <c r="T825" i="8"/>
  <c r="S825" i="8"/>
  <c r="R825" i="8"/>
  <c r="Q825" i="8"/>
  <c r="N825" i="8" s="1"/>
  <c r="P825" i="8"/>
  <c r="O825" i="8"/>
  <c r="M825" i="8"/>
  <c r="L825" i="8"/>
  <c r="X825" i="8" s="1"/>
  <c r="W824" i="8"/>
  <c r="V824" i="8"/>
  <c r="U824" i="8"/>
  <c r="T824" i="8"/>
  <c r="S824" i="8"/>
  <c r="R824" i="8"/>
  <c r="Q824" i="8"/>
  <c r="M824" i="8"/>
  <c r="L824" i="8"/>
  <c r="X824" i="8" s="1"/>
  <c r="W823" i="8"/>
  <c r="V823" i="8"/>
  <c r="U823" i="8"/>
  <c r="S823" i="8"/>
  <c r="R823" i="8"/>
  <c r="Q823" i="8"/>
  <c r="P823" i="8" s="1"/>
  <c r="M823" i="8"/>
  <c r="L823" i="8"/>
  <c r="X823" i="8" s="1"/>
  <c r="W822" i="8"/>
  <c r="V822" i="8"/>
  <c r="T822" i="8"/>
  <c r="S822" i="8"/>
  <c r="R822" i="8"/>
  <c r="Q822" i="8"/>
  <c r="P822" i="8"/>
  <c r="O822" i="8"/>
  <c r="N822" i="8"/>
  <c r="M822" i="8"/>
  <c r="L822" i="8"/>
  <c r="X822" i="8" s="1"/>
  <c r="W821" i="8"/>
  <c r="U821" i="8"/>
  <c r="T821" i="8"/>
  <c r="S821" i="8"/>
  <c r="R821" i="8"/>
  <c r="Q821" i="8"/>
  <c r="P821" i="8"/>
  <c r="O821" i="8"/>
  <c r="N821" i="8"/>
  <c r="M821" i="8"/>
  <c r="L821" i="8"/>
  <c r="X821" i="8" s="1"/>
  <c r="U820" i="8"/>
  <c r="T820" i="8"/>
  <c r="S820" i="8"/>
  <c r="R820" i="8"/>
  <c r="Q820" i="8"/>
  <c r="P820" i="8"/>
  <c r="O820" i="8"/>
  <c r="N820" i="8"/>
  <c r="M820" i="8"/>
  <c r="L820" i="8"/>
  <c r="X820" i="8" s="1"/>
  <c r="W819" i="8"/>
  <c r="V819" i="8"/>
  <c r="U819" i="8"/>
  <c r="S819" i="8"/>
  <c r="R819" i="8"/>
  <c r="Q819" i="8"/>
  <c r="P819" i="8"/>
  <c r="O819" i="8"/>
  <c r="N819" i="8"/>
  <c r="M819" i="8"/>
  <c r="L819" i="8"/>
  <c r="T819" i="8" s="1"/>
  <c r="W818" i="8"/>
  <c r="V818" i="8"/>
  <c r="S818" i="8"/>
  <c r="R818" i="8"/>
  <c r="Q818" i="8"/>
  <c r="P818" i="8"/>
  <c r="O818" i="8"/>
  <c r="N818" i="8"/>
  <c r="M818" i="8"/>
  <c r="L818" i="8"/>
  <c r="U818" i="8" s="1"/>
  <c r="X817" i="8"/>
  <c r="S817" i="8"/>
  <c r="R817" i="8"/>
  <c r="Q817" i="8"/>
  <c r="N817" i="8" s="1"/>
  <c r="P817" i="8"/>
  <c r="O817" i="8"/>
  <c r="M817" i="8"/>
  <c r="L817" i="8"/>
  <c r="S816" i="8"/>
  <c r="R816" i="8"/>
  <c r="Q816" i="8"/>
  <c r="O816" i="8" s="1"/>
  <c r="P816" i="8"/>
  <c r="N816" i="8"/>
  <c r="M816" i="8"/>
  <c r="L816" i="8"/>
  <c r="W816" i="8" s="1"/>
  <c r="W815" i="8"/>
  <c r="V815" i="8"/>
  <c r="U815" i="8"/>
  <c r="T815" i="8"/>
  <c r="S815" i="8"/>
  <c r="R815" i="8"/>
  <c r="Q815" i="8"/>
  <c r="P815" i="8" s="1"/>
  <c r="N815" i="8"/>
  <c r="M815" i="8"/>
  <c r="L815" i="8"/>
  <c r="X815" i="8" s="1"/>
  <c r="W814" i="8"/>
  <c r="V814" i="8"/>
  <c r="U814" i="8"/>
  <c r="T814" i="8"/>
  <c r="S814" i="8"/>
  <c r="R814" i="8"/>
  <c r="Q814" i="8"/>
  <c r="P814" i="8"/>
  <c r="O814" i="8"/>
  <c r="N814" i="8"/>
  <c r="M814" i="8"/>
  <c r="L814" i="8"/>
  <c r="X814" i="8" s="1"/>
  <c r="W813" i="8"/>
  <c r="V813" i="8"/>
  <c r="U813" i="8"/>
  <c r="T813" i="8"/>
  <c r="S813" i="8"/>
  <c r="R813" i="8"/>
  <c r="Q813" i="8"/>
  <c r="N813" i="8" s="1"/>
  <c r="P813" i="8"/>
  <c r="O813" i="8"/>
  <c r="M813" i="8"/>
  <c r="L813" i="8"/>
  <c r="X813" i="8" s="1"/>
  <c r="W812" i="8"/>
  <c r="V812" i="8"/>
  <c r="U812" i="8"/>
  <c r="T812" i="8"/>
  <c r="S812" i="8"/>
  <c r="R812" i="8"/>
  <c r="Q812" i="8"/>
  <c r="M812" i="8"/>
  <c r="L812" i="8"/>
  <c r="X812" i="8" s="1"/>
  <c r="W811" i="8"/>
  <c r="V811" i="8"/>
  <c r="U811" i="8"/>
  <c r="S811" i="8"/>
  <c r="R811" i="8"/>
  <c r="Q811" i="8"/>
  <c r="P811" i="8" s="1"/>
  <c r="M811" i="8"/>
  <c r="L811" i="8"/>
  <c r="X811" i="8" s="1"/>
  <c r="W810" i="8"/>
  <c r="V810" i="8"/>
  <c r="T810" i="8"/>
  <c r="S810" i="8"/>
  <c r="R810" i="8"/>
  <c r="Q810" i="8"/>
  <c r="P810" i="8"/>
  <c r="O810" i="8"/>
  <c r="N810" i="8"/>
  <c r="M810" i="8"/>
  <c r="L810" i="8"/>
  <c r="X810" i="8" s="1"/>
  <c r="W809" i="8"/>
  <c r="U809" i="8"/>
  <c r="T809" i="8"/>
  <c r="S809" i="8"/>
  <c r="R809" i="8"/>
  <c r="Q809" i="8"/>
  <c r="P809" i="8"/>
  <c r="O809" i="8"/>
  <c r="N809" i="8"/>
  <c r="M809" i="8"/>
  <c r="L809" i="8"/>
  <c r="X809" i="8" s="1"/>
  <c r="U808" i="8"/>
  <c r="T808" i="8"/>
  <c r="S808" i="8"/>
  <c r="R808" i="8"/>
  <c r="Q808" i="8"/>
  <c r="P808" i="8"/>
  <c r="O808" i="8"/>
  <c r="N808" i="8"/>
  <c r="M808" i="8"/>
  <c r="L808" i="8"/>
  <c r="X808" i="8" s="1"/>
  <c r="W807" i="8"/>
  <c r="V807" i="8"/>
  <c r="U807" i="8"/>
  <c r="S807" i="8"/>
  <c r="R807" i="8"/>
  <c r="Q807" i="8"/>
  <c r="P807" i="8"/>
  <c r="O807" i="8"/>
  <c r="N807" i="8"/>
  <c r="M807" i="8"/>
  <c r="L807" i="8"/>
  <c r="T807" i="8" s="1"/>
  <c r="W806" i="8"/>
  <c r="V806" i="8"/>
  <c r="S806" i="8"/>
  <c r="R806" i="8"/>
  <c r="Q806" i="8"/>
  <c r="P806" i="8"/>
  <c r="O806" i="8"/>
  <c r="N806" i="8"/>
  <c r="M806" i="8"/>
  <c r="L806" i="8"/>
  <c r="U806" i="8" s="1"/>
  <c r="X805" i="8"/>
  <c r="S805" i="8"/>
  <c r="R805" i="8"/>
  <c r="Q805" i="8"/>
  <c r="N805" i="8" s="1"/>
  <c r="P805" i="8"/>
  <c r="O805" i="8"/>
  <c r="M805" i="8"/>
  <c r="L805" i="8"/>
  <c r="S804" i="8"/>
  <c r="R804" i="8"/>
  <c r="Q804" i="8"/>
  <c r="O804" i="8" s="1"/>
  <c r="P804" i="8"/>
  <c r="N804" i="8"/>
  <c r="M804" i="8"/>
  <c r="L804" i="8"/>
  <c r="W804" i="8" s="1"/>
  <c r="W803" i="8"/>
  <c r="V803" i="8"/>
  <c r="U803" i="8"/>
  <c r="T803" i="8"/>
  <c r="S803" i="8"/>
  <c r="R803" i="8"/>
  <c r="Q803" i="8"/>
  <c r="P803" i="8" s="1"/>
  <c r="N803" i="8"/>
  <c r="M803" i="8"/>
  <c r="L803" i="8"/>
  <c r="X803" i="8" s="1"/>
  <c r="W802" i="8"/>
  <c r="V802" i="8"/>
  <c r="U802" i="8"/>
  <c r="T802" i="8"/>
  <c r="S802" i="8"/>
  <c r="R802" i="8"/>
  <c r="Q802" i="8"/>
  <c r="P802" i="8"/>
  <c r="O802" i="8"/>
  <c r="N802" i="8"/>
  <c r="M802" i="8"/>
  <c r="L802" i="8"/>
  <c r="X802" i="8" s="1"/>
  <c r="W801" i="8"/>
  <c r="V801" i="8"/>
  <c r="U801" i="8"/>
  <c r="T801" i="8"/>
  <c r="S801" i="8"/>
  <c r="R801" i="8"/>
  <c r="Q801" i="8"/>
  <c r="N801" i="8" s="1"/>
  <c r="P801" i="8"/>
  <c r="O801" i="8"/>
  <c r="M801" i="8"/>
  <c r="L801" i="8"/>
  <c r="X801" i="8" s="1"/>
  <c r="W800" i="8"/>
  <c r="V800" i="8"/>
  <c r="U800" i="8"/>
  <c r="T800" i="8"/>
  <c r="S800" i="8"/>
  <c r="R800" i="8"/>
  <c r="Q800" i="8"/>
  <c r="P800" i="8" s="1"/>
  <c r="M800" i="8"/>
  <c r="L800" i="8"/>
  <c r="X800" i="8" s="1"/>
  <c r="W799" i="8"/>
  <c r="V799" i="8"/>
  <c r="U799" i="8"/>
  <c r="S799" i="8"/>
  <c r="R799" i="8"/>
  <c r="Q799" i="8"/>
  <c r="M799" i="8"/>
  <c r="L799" i="8"/>
  <c r="X799" i="8" s="1"/>
  <c r="W798" i="8"/>
  <c r="V798" i="8"/>
  <c r="T798" i="8"/>
  <c r="S798" i="8"/>
  <c r="R798" i="8"/>
  <c r="Q798" i="8"/>
  <c r="P798" i="8"/>
  <c r="O798" i="8"/>
  <c r="N798" i="8"/>
  <c r="M798" i="8"/>
  <c r="L798" i="8"/>
  <c r="X798" i="8" s="1"/>
  <c r="W797" i="8"/>
  <c r="U797" i="8"/>
  <c r="T797" i="8"/>
  <c r="S797" i="8"/>
  <c r="R797" i="8"/>
  <c r="Q797" i="8"/>
  <c r="P797" i="8"/>
  <c r="O797" i="8"/>
  <c r="N797" i="8"/>
  <c r="M797" i="8"/>
  <c r="L797" i="8"/>
  <c r="X797" i="8" s="1"/>
  <c r="U796" i="8"/>
  <c r="T796" i="8"/>
  <c r="S796" i="8"/>
  <c r="R796" i="8"/>
  <c r="Q796" i="8"/>
  <c r="P796" i="8"/>
  <c r="O796" i="8"/>
  <c r="N796" i="8"/>
  <c r="M796" i="8"/>
  <c r="L796" i="8"/>
  <c r="X796" i="8" s="1"/>
  <c r="W795" i="8"/>
  <c r="V795" i="8"/>
  <c r="U795" i="8"/>
  <c r="S795" i="8"/>
  <c r="R795" i="8"/>
  <c r="Q795" i="8"/>
  <c r="P795" i="8"/>
  <c r="O795" i="8"/>
  <c r="N795" i="8"/>
  <c r="M795" i="8"/>
  <c r="L795" i="8"/>
  <c r="T795" i="8" s="1"/>
  <c r="W794" i="8"/>
  <c r="V794" i="8"/>
  <c r="S794" i="8"/>
  <c r="R794" i="8"/>
  <c r="Q794" i="8"/>
  <c r="P794" i="8"/>
  <c r="O794" i="8"/>
  <c r="N794" i="8"/>
  <c r="M794" i="8"/>
  <c r="L794" i="8"/>
  <c r="U794" i="8" s="1"/>
  <c r="X793" i="8"/>
  <c r="W793" i="8"/>
  <c r="S793" i="8"/>
  <c r="R793" i="8"/>
  <c r="Q793" i="8"/>
  <c r="N793" i="8" s="1"/>
  <c r="P793" i="8"/>
  <c r="O793" i="8"/>
  <c r="M793" i="8"/>
  <c r="L793" i="8"/>
  <c r="S792" i="8"/>
  <c r="R792" i="8"/>
  <c r="Q792" i="8"/>
  <c r="O792" i="8" s="1"/>
  <c r="P792" i="8"/>
  <c r="N792" i="8"/>
  <c r="M792" i="8"/>
  <c r="L792" i="8"/>
  <c r="W791" i="8"/>
  <c r="V791" i="8"/>
  <c r="U791" i="8"/>
  <c r="T791" i="8"/>
  <c r="S791" i="8"/>
  <c r="R791" i="8"/>
  <c r="Q791" i="8"/>
  <c r="P791" i="8" s="1"/>
  <c r="N791" i="8"/>
  <c r="M791" i="8"/>
  <c r="L791" i="8"/>
  <c r="X791" i="8" s="1"/>
  <c r="W790" i="8"/>
  <c r="V790" i="8"/>
  <c r="U790" i="8"/>
  <c r="T790" i="8"/>
  <c r="S790" i="8"/>
  <c r="R790" i="8"/>
  <c r="Q790" i="8"/>
  <c r="P790" i="8"/>
  <c r="O790" i="8"/>
  <c r="N790" i="8"/>
  <c r="M790" i="8"/>
  <c r="L790" i="8"/>
  <c r="X790" i="8" s="1"/>
  <c r="W789" i="8"/>
  <c r="V789" i="8"/>
  <c r="U789" i="8"/>
  <c r="T789" i="8"/>
  <c r="S789" i="8"/>
  <c r="R789" i="8"/>
  <c r="Q789" i="8"/>
  <c r="N789" i="8" s="1"/>
  <c r="P789" i="8"/>
  <c r="O789" i="8"/>
  <c r="M789" i="8"/>
  <c r="L789" i="8"/>
  <c r="X789" i="8" s="1"/>
  <c r="W788" i="8"/>
  <c r="V788" i="8"/>
  <c r="U788" i="8"/>
  <c r="T788" i="8"/>
  <c r="S788" i="8"/>
  <c r="R788" i="8"/>
  <c r="Q788" i="8"/>
  <c r="P788" i="8"/>
  <c r="M788" i="8"/>
  <c r="L788" i="8"/>
  <c r="X788" i="8" s="1"/>
  <c r="W787" i="8"/>
  <c r="V787" i="8"/>
  <c r="U787" i="8"/>
  <c r="S787" i="8"/>
  <c r="R787" i="8"/>
  <c r="Q787" i="8"/>
  <c r="M787" i="8"/>
  <c r="L787" i="8"/>
  <c r="X787" i="8" s="1"/>
  <c r="W786" i="8"/>
  <c r="V786" i="8"/>
  <c r="T786" i="8"/>
  <c r="S786" i="8"/>
  <c r="R786" i="8"/>
  <c r="Q786" i="8"/>
  <c r="P786" i="8"/>
  <c r="O786" i="8"/>
  <c r="N786" i="8"/>
  <c r="M786" i="8"/>
  <c r="L786" i="8"/>
  <c r="X786" i="8" s="1"/>
  <c r="W785" i="8"/>
  <c r="T785" i="8"/>
  <c r="S785" i="8"/>
  <c r="R785" i="8"/>
  <c r="Q785" i="8"/>
  <c r="P785" i="8"/>
  <c r="O785" i="8"/>
  <c r="N785" i="8"/>
  <c r="M785" i="8"/>
  <c r="L785" i="8"/>
  <c r="X785" i="8" s="1"/>
  <c r="S784" i="8"/>
  <c r="R784" i="8"/>
  <c r="Q784" i="8"/>
  <c r="P784" i="8"/>
  <c r="O784" i="8"/>
  <c r="N784" i="8"/>
  <c r="M784" i="8"/>
  <c r="L784" i="8"/>
  <c r="W783" i="8"/>
  <c r="V783" i="8"/>
  <c r="U783" i="8"/>
  <c r="S783" i="8"/>
  <c r="R783" i="8"/>
  <c r="Q783" i="8"/>
  <c r="P783" i="8"/>
  <c r="O783" i="8"/>
  <c r="N783" i="8"/>
  <c r="M783" i="8"/>
  <c r="L783" i="8"/>
  <c r="T783" i="8" s="1"/>
  <c r="W782" i="8"/>
  <c r="V782" i="8"/>
  <c r="S782" i="8"/>
  <c r="R782" i="8"/>
  <c r="Q782" i="8"/>
  <c r="P782" i="8"/>
  <c r="O782" i="8"/>
  <c r="N782" i="8"/>
  <c r="M782" i="8"/>
  <c r="L782" i="8"/>
  <c r="U782" i="8" s="1"/>
  <c r="X781" i="8"/>
  <c r="W781" i="8"/>
  <c r="S781" i="8"/>
  <c r="R781" i="8"/>
  <c r="Q781" i="8"/>
  <c r="N781" i="8" s="1"/>
  <c r="P781" i="8"/>
  <c r="O781" i="8"/>
  <c r="M781" i="8"/>
  <c r="L781" i="8"/>
  <c r="S780" i="8"/>
  <c r="R780" i="8"/>
  <c r="Q780" i="8"/>
  <c r="O780" i="8" s="1"/>
  <c r="P780" i="8"/>
  <c r="M780" i="8"/>
  <c r="L780" i="8"/>
  <c r="W779" i="8"/>
  <c r="V779" i="8"/>
  <c r="U779" i="8"/>
  <c r="T779" i="8"/>
  <c r="S779" i="8"/>
  <c r="R779" i="8"/>
  <c r="Q779" i="8"/>
  <c r="N779" i="8"/>
  <c r="M779" i="8"/>
  <c r="L779" i="8"/>
  <c r="X779" i="8" s="1"/>
  <c r="W778" i="8"/>
  <c r="V778" i="8"/>
  <c r="U778" i="8"/>
  <c r="T778" i="8"/>
  <c r="S778" i="8"/>
  <c r="R778" i="8"/>
  <c r="Q778" i="8"/>
  <c r="P778" i="8"/>
  <c r="O778" i="8"/>
  <c r="N778" i="8"/>
  <c r="M778" i="8"/>
  <c r="L778" i="8"/>
  <c r="X778" i="8" s="1"/>
  <c r="W777" i="8"/>
  <c r="V777" i="8"/>
  <c r="U777" i="8"/>
  <c r="T777" i="8"/>
  <c r="S777" i="8"/>
  <c r="R777" i="8"/>
  <c r="Q777" i="8"/>
  <c r="N777" i="8" s="1"/>
  <c r="P777" i="8"/>
  <c r="O777" i="8"/>
  <c r="M777" i="8"/>
  <c r="L777" i="8"/>
  <c r="X777" i="8" s="1"/>
  <c r="W776" i="8"/>
  <c r="V776" i="8"/>
  <c r="U776" i="8"/>
  <c r="T776" i="8"/>
  <c r="S776" i="8"/>
  <c r="R776" i="8"/>
  <c r="Q776" i="8"/>
  <c r="P776" i="8"/>
  <c r="M776" i="8"/>
  <c r="L776" i="8"/>
  <c r="X776" i="8" s="1"/>
  <c r="W775" i="8"/>
  <c r="V775" i="8"/>
  <c r="U775" i="8"/>
  <c r="S775" i="8"/>
  <c r="R775" i="8"/>
  <c r="Q775" i="8"/>
  <c r="M775" i="8"/>
  <c r="L775" i="8"/>
  <c r="X775" i="8" s="1"/>
  <c r="V774" i="8"/>
  <c r="S774" i="8"/>
  <c r="R774" i="8"/>
  <c r="Q774" i="8"/>
  <c r="P774" i="8"/>
  <c r="O774" i="8"/>
  <c r="N774" i="8"/>
  <c r="M774" i="8"/>
  <c r="L774" i="8"/>
  <c r="U774" i="8" s="1"/>
  <c r="U773" i="8"/>
  <c r="S773" i="8"/>
  <c r="R773" i="8"/>
  <c r="Q773" i="8"/>
  <c r="P773" i="8"/>
  <c r="O773" i="8"/>
  <c r="N773" i="8"/>
  <c r="M773" i="8"/>
  <c r="L773" i="8"/>
  <c r="V773" i="8" s="1"/>
  <c r="U772" i="8"/>
  <c r="S772" i="8"/>
  <c r="R772" i="8"/>
  <c r="Q772" i="8"/>
  <c r="P772" i="8"/>
  <c r="O772" i="8"/>
  <c r="N772" i="8"/>
  <c r="M772" i="8"/>
  <c r="L772" i="8"/>
  <c r="W772" i="8" s="1"/>
  <c r="W771" i="8"/>
  <c r="V771" i="8"/>
  <c r="U771" i="8"/>
  <c r="S771" i="8"/>
  <c r="R771" i="8"/>
  <c r="Q771" i="8"/>
  <c r="P771" i="8"/>
  <c r="O771" i="8"/>
  <c r="N771" i="8"/>
  <c r="M771" i="8"/>
  <c r="L771" i="8"/>
  <c r="T771" i="8" s="1"/>
  <c r="X770" i="8"/>
  <c r="W770" i="8"/>
  <c r="V770" i="8"/>
  <c r="S770" i="8"/>
  <c r="R770" i="8"/>
  <c r="Q770" i="8"/>
  <c r="P770" i="8"/>
  <c r="O770" i="8"/>
  <c r="N770" i="8"/>
  <c r="M770" i="8"/>
  <c r="L770" i="8"/>
  <c r="S769" i="8"/>
  <c r="R769" i="8"/>
  <c r="Q769" i="8"/>
  <c r="N769" i="8" s="1"/>
  <c r="O769" i="8"/>
  <c r="M769" i="8"/>
  <c r="L769" i="8"/>
  <c r="X768" i="8"/>
  <c r="S768" i="8"/>
  <c r="R768" i="8"/>
  <c r="Q768" i="8"/>
  <c r="O768" i="8" s="1"/>
  <c r="P768" i="8"/>
  <c r="M768" i="8"/>
  <c r="L768" i="8"/>
  <c r="W767" i="8"/>
  <c r="V767" i="8"/>
  <c r="U767" i="8"/>
  <c r="T767" i="8"/>
  <c r="S767" i="8"/>
  <c r="R767" i="8"/>
  <c r="Q767" i="8"/>
  <c r="P767" i="8" s="1"/>
  <c r="O767" i="8"/>
  <c r="N767" i="8"/>
  <c r="M767" i="8"/>
  <c r="L767" i="8"/>
  <c r="X767" i="8" s="1"/>
  <c r="W766" i="8"/>
  <c r="V766" i="8"/>
  <c r="U766" i="8"/>
  <c r="T766" i="8"/>
  <c r="S766" i="8"/>
  <c r="R766" i="8"/>
  <c r="Q766" i="8"/>
  <c r="P766" i="8"/>
  <c r="O766" i="8"/>
  <c r="N766" i="8"/>
  <c r="M766" i="8"/>
  <c r="L766" i="8"/>
  <c r="X766" i="8" s="1"/>
  <c r="W765" i="8"/>
  <c r="V765" i="8"/>
  <c r="U765" i="8"/>
  <c r="T765" i="8"/>
  <c r="S765" i="8"/>
  <c r="R765" i="8"/>
  <c r="Q765" i="8"/>
  <c r="N765" i="8" s="1"/>
  <c r="M765" i="8"/>
  <c r="L765" i="8"/>
  <c r="X765" i="8" s="1"/>
  <c r="W764" i="8"/>
  <c r="V764" i="8"/>
  <c r="U764" i="8"/>
  <c r="T764" i="8"/>
  <c r="S764" i="8"/>
  <c r="R764" i="8"/>
  <c r="Q764" i="8"/>
  <c r="P764" i="8" s="1"/>
  <c r="M764" i="8"/>
  <c r="L764" i="8"/>
  <c r="X764" i="8" s="1"/>
  <c r="S763" i="8"/>
  <c r="R763" i="8"/>
  <c r="Q763" i="8"/>
  <c r="M763" i="8"/>
  <c r="L763" i="8"/>
  <c r="T763" i="8" s="1"/>
  <c r="S762" i="8"/>
  <c r="R762" i="8"/>
  <c r="Q762" i="8"/>
  <c r="P762" i="8"/>
  <c r="O762" i="8"/>
  <c r="N762" i="8"/>
  <c r="M762" i="8"/>
  <c r="L762" i="8"/>
  <c r="U762" i="8" s="1"/>
  <c r="S761" i="8"/>
  <c r="R761" i="8"/>
  <c r="Q761" i="8"/>
  <c r="P761" i="8"/>
  <c r="O761" i="8"/>
  <c r="N761" i="8"/>
  <c r="M761" i="8"/>
  <c r="L761" i="8"/>
  <c r="V761" i="8" s="1"/>
  <c r="S760" i="8"/>
  <c r="R760" i="8"/>
  <c r="Q760" i="8"/>
  <c r="P760" i="8"/>
  <c r="O760" i="8"/>
  <c r="N760" i="8"/>
  <c r="M760" i="8"/>
  <c r="L760" i="8"/>
  <c r="W760" i="8" s="1"/>
  <c r="W759" i="8"/>
  <c r="V759" i="8"/>
  <c r="U759" i="8"/>
  <c r="S759" i="8"/>
  <c r="R759" i="8"/>
  <c r="Q759" i="8"/>
  <c r="O759" i="8" s="1"/>
  <c r="P759" i="8"/>
  <c r="N759" i="8"/>
  <c r="M759" i="8"/>
  <c r="L759" i="8"/>
  <c r="T759" i="8" s="1"/>
  <c r="S758" i="8"/>
  <c r="R758" i="8"/>
  <c r="Q758" i="8"/>
  <c r="P758" i="8"/>
  <c r="O758" i="8"/>
  <c r="N758" i="8"/>
  <c r="M758" i="8"/>
  <c r="L758" i="8"/>
  <c r="X758" i="8" s="1"/>
  <c r="X757" i="8"/>
  <c r="W757" i="8"/>
  <c r="S757" i="8"/>
  <c r="R757" i="8"/>
  <c r="Q757" i="8"/>
  <c r="N757" i="8" s="1"/>
  <c r="P757" i="8"/>
  <c r="M757" i="8"/>
  <c r="L757" i="8"/>
  <c r="T756" i="8"/>
  <c r="S756" i="8"/>
  <c r="R756" i="8"/>
  <c r="Q756" i="8"/>
  <c r="O756" i="8" s="1"/>
  <c r="M756" i="8"/>
  <c r="L756" i="8"/>
  <c r="X756" i="8" s="1"/>
  <c r="W755" i="8"/>
  <c r="V755" i="8"/>
  <c r="U755" i="8"/>
  <c r="T755" i="8"/>
  <c r="S755" i="8"/>
  <c r="R755" i="8"/>
  <c r="Q755" i="8"/>
  <c r="P755" i="8" s="1"/>
  <c r="O755" i="8"/>
  <c r="M755" i="8"/>
  <c r="L755" i="8"/>
  <c r="X755" i="8" s="1"/>
  <c r="W754" i="8"/>
  <c r="V754" i="8"/>
  <c r="U754" i="8"/>
  <c r="T754" i="8"/>
  <c r="S754" i="8"/>
  <c r="R754" i="8"/>
  <c r="Q754" i="8"/>
  <c r="P754" i="8"/>
  <c r="O754" i="8"/>
  <c r="N754" i="8"/>
  <c r="M754" i="8"/>
  <c r="L754" i="8"/>
  <c r="X754" i="8" s="1"/>
  <c r="W753" i="8"/>
  <c r="V753" i="8"/>
  <c r="U753" i="8"/>
  <c r="T753" i="8"/>
  <c r="S753" i="8"/>
  <c r="R753" i="8"/>
  <c r="Q753" i="8"/>
  <c r="N753" i="8" s="1"/>
  <c r="M753" i="8"/>
  <c r="L753" i="8"/>
  <c r="X753" i="8" s="1"/>
  <c r="S752" i="8"/>
  <c r="R752" i="8"/>
  <c r="Q752" i="8"/>
  <c r="P752" i="8" s="1"/>
  <c r="M752" i="8"/>
  <c r="L752" i="8"/>
  <c r="X752" i="8" s="1"/>
  <c r="S751" i="8"/>
  <c r="R751" i="8"/>
  <c r="Q751" i="8"/>
  <c r="N751" i="8"/>
  <c r="M751" i="8"/>
  <c r="L751" i="8"/>
  <c r="T751" i="8" s="1"/>
  <c r="S750" i="8"/>
  <c r="R750" i="8"/>
  <c r="Q750" i="8"/>
  <c r="P750" i="8"/>
  <c r="O750" i="8"/>
  <c r="N750" i="8"/>
  <c r="M750" i="8"/>
  <c r="L750" i="8"/>
  <c r="U750" i="8" s="1"/>
  <c r="S749" i="8"/>
  <c r="R749" i="8"/>
  <c r="Q749" i="8"/>
  <c r="P749" i="8"/>
  <c r="O749" i="8"/>
  <c r="N749" i="8"/>
  <c r="M749" i="8"/>
  <c r="L749" i="8"/>
  <c r="V749" i="8" s="1"/>
  <c r="S748" i="8"/>
  <c r="R748" i="8"/>
  <c r="Q748" i="8"/>
  <c r="O748" i="8" s="1"/>
  <c r="P748" i="8"/>
  <c r="N748" i="8"/>
  <c r="M748" i="8"/>
  <c r="L748" i="8"/>
  <c r="W748" i="8" s="1"/>
  <c r="W747" i="8"/>
  <c r="V747" i="8"/>
  <c r="U747" i="8"/>
  <c r="S747" i="8"/>
  <c r="R747" i="8"/>
  <c r="Q747" i="8"/>
  <c r="P747" i="8"/>
  <c r="O747" i="8"/>
  <c r="N747" i="8"/>
  <c r="M747" i="8"/>
  <c r="L747" i="8"/>
  <c r="T747" i="8" s="1"/>
  <c r="X746" i="8"/>
  <c r="W746" i="8"/>
  <c r="S746" i="8"/>
  <c r="R746" i="8"/>
  <c r="Q746" i="8"/>
  <c r="P746" i="8" s="1"/>
  <c r="N746" i="8"/>
  <c r="M746" i="8"/>
  <c r="L746" i="8"/>
  <c r="V746" i="8" s="1"/>
  <c r="X745" i="8"/>
  <c r="W745" i="8"/>
  <c r="T745" i="8"/>
  <c r="S745" i="8"/>
  <c r="R745" i="8"/>
  <c r="Q745" i="8"/>
  <c r="N745" i="8" s="1"/>
  <c r="P745" i="8"/>
  <c r="M745" i="8"/>
  <c r="L745" i="8"/>
  <c r="X744" i="8"/>
  <c r="U744" i="8"/>
  <c r="T744" i="8"/>
  <c r="S744" i="8"/>
  <c r="R744" i="8"/>
  <c r="Q744" i="8"/>
  <c r="O744" i="8" s="1"/>
  <c r="M744" i="8"/>
  <c r="L744" i="8"/>
  <c r="W743" i="8"/>
  <c r="V743" i="8"/>
  <c r="U743" i="8"/>
  <c r="T743" i="8"/>
  <c r="S743" i="8"/>
  <c r="R743" i="8"/>
  <c r="Q743" i="8"/>
  <c r="P743" i="8" s="1"/>
  <c r="M743" i="8"/>
  <c r="L743" i="8"/>
  <c r="X743" i="8" s="1"/>
  <c r="W742" i="8"/>
  <c r="V742" i="8"/>
  <c r="U742" i="8"/>
  <c r="T742" i="8"/>
  <c r="S742" i="8"/>
  <c r="R742" i="8"/>
  <c r="Q742" i="8"/>
  <c r="P742" i="8"/>
  <c r="O742" i="8"/>
  <c r="N742" i="8"/>
  <c r="M742" i="8"/>
  <c r="L742" i="8"/>
  <c r="X742" i="8" s="1"/>
  <c r="V741" i="8"/>
  <c r="T741" i="8"/>
  <c r="S741" i="8"/>
  <c r="R741" i="8"/>
  <c r="Q741" i="8"/>
  <c r="N741" i="8" s="1"/>
  <c r="M741" i="8"/>
  <c r="L741" i="8"/>
  <c r="X741" i="8" s="1"/>
  <c r="V740" i="8"/>
  <c r="T740" i="8"/>
  <c r="S740" i="8"/>
  <c r="R740" i="8"/>
  <c r="Q740" i="8"/>
  <c r="P740" i="8" s="1"/>
  <c r="M740" i="8"/>
  <c r="L740" i="8"/>
  <c r="X740" i="8" s="1"/>
  <c r="U739" i="8"/>
  <c r="S739" i="8"/>
  <c r="R739" i="8"/>
  <c r="Q739" i="8"/>
  <c r="N739" i="8"/>
  <c r="M739" i="8"/>
  <c r="L739" i="8"/>
  <c r="T739" i="8" s="1"/>
  <c r="S738" i="8"/>
  <c r="R738" i="8"/>
  <c r="Q738" i="8"/>
  <c r="P738" i="8"/>
  <c r="O738" i="8"/>
  <c r="N738" i="8"/>
  <c r="M738" i="8"/>
  <c r="L738" i="8"/>
  <c r="U738" i="8" s="1"/>
  <c r="S737" i="8"/>
  <c r="R737" i="8"/>
  <c r="Q737" i="8"/>
  <c r="P737" i="8"/>
  <c r="O737" i="8"/>
  <c r="N737" i="8"/>
  <c r="M737" i="8"/>
  <c r="L737" i="8"/>
  <c r="V737" i="8" s="1"/>
  <c r="S736" i="8"/>
  <c r="R736" i="8"/>
  <c r="Q736" i="8"/>
  <c r="P736" i="8"/>
  <c r="O736" i="8"/>
  <c r="N736" i="8"/>
  <c r="M736" i="8"/>
  <c r="L736" i="8"/>
  <c r="W736" i="8" s="1"/>
  <c r="W735" i="8"/>
  <c r="V735" i="8"/>
  <c r="U735" i="8"/>
  <c r="S735" i="8"/>
  <c r="R735" i="8"/>
  <c r="Q735" i="8"/>
  <c r="P735" i="8" s="1"/>
  <c r="O735" i="8"/>
  <c r="N735" i="8"/>
  <c r="M735" i="8"/>
  <c r="L735" i="8"/>
  <c r="T735" i="8" s="1"/>
  <c r="S734" i="8"/>
  <c r="R734" i="8"/>
  <c r="Q734" i="8"/>
  <c r="O734" i="8" s="1"/>
  <c r="P734" i="8"/>
  <c r="N734" i="8"/>
  <c r="M734" i="8"/>
  <c r="L734" i="8"/>
  <c r="X734" i="8" s="1"/>
  <c r="X733" i="8"/>
  <c r="S733" i="8"/>
  <c r="R733" i="8"/>
  <c r="Q733" i="8"/>
  <c r="N733" i="8" s="1"/>
  <c r="P733" i="8"/>
  <c r="O733" i="8"/>
  <c r="M733" i="8"/>
  <c r="L733" i="8"/>
  <c r="W733" i="8" s="1"/>
  <c r="X732" i="8"/>
  <c r="U732" i="8"/>
  <c r="T732" i="8"/>
  <c r="S732" i="8"/>
  <c r="R732" i="8"/>
  <c r="Q732" i="8"/>
  <c r="O732" i="8" s="1"/>
  <c r="P732" i="8"/>
  <c r="M732" i="8"/>
  <c r="L732" i="8"/>
  <c r="W731" i="8"/>
  <c r="V731" i="8"/>
  <c r="U731" i="8"/>
  <c r="T731" i="8"/>
  <c r="S731" i="8"/>
  <c r="R731" i="8"/>
  <c r="Q731" i="8"/>
  <c r="P731" i="8" s="1"/>
  <c r="O731" i="8"/>
  <c r="N731" i="8"/>
  <c r="M731" i="8"/>
  <c r="L731" i="8"/>
  <c r="X731" i="8" s="1"/>
  <c r="V730" i="8"/>
  <c r="U730" i="8"/>
  <c r="T730" i="8"/>
  <c r="S730" i="8"/>
  <c r="R730" i="8"/>
  <c r="Q730" i="8"/>
  <c r="P730" i="8"/>
  <c r="O730" i="8"/>
  <c r="N730" i="8"/>
  <c r="M730" i="8"/>
  <c r="L730" i="8"/>
  <c r="X730" i="8" s="1"/>
  <c r="W729" i="8"/>
  <c r="V729" i="8"/>
  <c r="U729" i="8"/>
  <c r="T729" i="8"/>
  <c r="S729" i="8"/>
  <c r="R729" i="8"/>
  <c r="Q729" i="8"/>
  <c r="N729" i="8" s="1"/>
  <c r="P729" i="8"/>
  <c r="M729" i="8"/>
  <c r="L729" i="8"/>
  <c r="X729" i="8" s="1"/>
  <c r="W728" i="8"/>
  <c r="V728" i="8"/>
  <c r="U728" i="8"/>
  <c r="T728" i="8"/>
  <c r="S728" i="8"/>
  <c r="R728" i="8"/>
  <c r="Q728" i="8"/>
  <c r="O728" i="8" s="1"/>
  <c r="P728" i="8"/>
  <c r="M728" i="8"/>
  <c r="L728" i="8"/>
  <c r="X728" i="8" s="1"/>
  <c r="W727" i="8"/>
  <c r="V727" i="8"/>
  <c r="U727" i="8"/>
  <c r="S727" i="8"/>
  <c r="R727" i="8"/>
  <c r="Q727" i="8"/>
  <c r="P727" i="8" s="1"/>
  <c r="O727" i="8"/>
  <c r="N727" i="8"/>
  <c r="M727" i="8"/>
  <c r="L727" i="8"/>
  <c r="T727" i="8" s="1"/>
  <c r="X726" i="8"/>
  <c r="V726" i="8"/>
  <c r="T726" i="8"/>
  <c r="S726" i="8"/>
  <c r="R726" i="8"/>
  <c r="Q726" i="8"/>
  <c r="P726" i="8"/>
  <c r="O726" i="8"/>
  <c r="N726" i="8"/>
  <c r="M726" i="8"/>
  <c r="L726" i="8"/>
  <c r="U726" i="8" s="1"/>
  <c r="X725" i="8"/>
  <c r="U725" i="8"/>
  <c r="T725" i="8"/>
  <c r="S725" i="8"/>
  <c r="R725" i="8"/>
  <c r="Q725" i="8"/>
  <c r="P725" i="8" s="1"/>
  <c r="M725" i="8"/>
  <c r="L725" i="8"/>
  <c r="V725" i="8" s="1"/>
  <c r="X724" i="8"/>
  <c r="U724" i="8"/>
  <c r="T724" i="8"/>
  <c r="S724" i="8"/>
  <c r="R724" i="8"/>
  <c r="Q724" i="8"/>
  <c r="P724" i="8" s="1"/>
  <c r="M724" i="8"/>
  <c r="L724" i="8"/>
  <c r="W724" i="8" s="1"/>
  <c r="W723" i="8"/>
  <c r="V723" i="8"/>
  <c r="U723" i="8"/>
  <c r="S723" i="8"/>
  <c r="R723" i="8"/>
  <c r="Q723" i="8"/>
  <c r="O723" i="8" s="1"/>
  <c r="M723" i="8"/>
  <c r="L723" i="8"/>
  <c r="T723" i="8" s="1"/>
  <c r="X722" i="8"/>
  <c r="W722" i="8"/>
  <c r="V722" i="8"/>
  <c r="T722" i="8"/>
  <c r="S722" i="8"/>
  <c r="R722" i="8"/>
  <c r="Q722" i="8"/>
  <c r="O722" i="8" s="1"/>
  <c r="M722" i="8"/>
  <c r="L722" i="8"/>
  <c r="U722" i="8" s="1"/>
  <c r="X721" i="8"/>
  <c r="W721" i="8"/>
  <c r="T721" i="8"/>
  <c r="S721" i="8"/>
  <c r="R721" i="8"/>
  <c r="Q721" i="8"/>
  <c r="N721" i="8" s="1"/>
  <c r="M721" i="8"/>
  <c r="L721" i="8"/>
  <c r="V721" i="8" s="1"/>
  <c r="V720" i="8"/>
  <c r="U720" i="8"/>
  <c r="S720" i="8"/>
  <c r="R720" i="8"/>
  <c r="Q720" i="8"/>
  <c r="O720" i="8" s="1"/>
  <c r="M720" i="8"/>
  <c r="L720" i="8"/>
  <c r="W720" i="8" s="1"/>
  <c r="W719" i="8"/>
  <c r="V719" i="8"/>
  <c r="U719" i="8"/>
  <c r="T719" i="8"/>
  <c r="S719" i="8"/>
  <c r="R719" i="8"/>
  <c r="Q719" i="8"/>
  <c r="P719" i="8" s="1"/>
  <c r="M719" i="8"/>
  <c r="L719" i="8"/>
  <c r="X719" i="8" s="1"/>
  <c r="W718" i="8"/>
  <c r="U718" i="8"/>
  <c r="T718" i="8"/>
  <c r="S718" i="8"/>
  <c r="R718" i="8"/>
  <c r="Q718" i="8"/>
  <c r="P718" i="8"/>
  <c r="O718" i="8"/>
  <c r="N718" i="8"/>
  <c r="M718" i="8"/>
  <c r="L718" i="8"/>
  <c r="X718" i="8" s="1"/>
  <c r="X717" i="8"/>
  <c r="V717" i="8"/>
  <c r="U717" i="8"/>
  <c r="S717" i="8"/>
  <c r="R717" i="8"/>
  <c r="Q717" i="8"/>
  <c r="N717" i="8" s="1"/>
  <c r="M717" i="8"/>
  <c r="L717" i="8"/>
  <c r="W717" i="8" s="1"/>
  <c r="X716" i="8"/>
  <c r="V716" i="8"/>
  <c r="U716" i="8"/>
  <c r="S716" i="8"/>
  <c r="R716" i="8"/>
  <c r="Q716" i="8"/>
  <c r="O716" i="8" s="1"/>
  <c r="M716" i="8"/>
  <c r="L716" i="8"/>
  <c r="W716" i="8" s="1"/>
  <c r="X715" i="8"/>
  <c r="W715" i="8"/>
  <c r="V715" i="8"/>
  <c r="U715" i="8"/>
  <c r="S715" i="8"/>
  <c r="R715" i="8"/>
  <c r="Q715" i="8"/>
  <c r="P715" i="8" s="1"/>
  <c r="O715" i="8"/>
  <c r="M715" i="8"/>
  <c r="L715" i="8"/>
  <c r="T715" i="8" s="1"/>
  <c r="X714" i="8"/>
  <c r="W714" i="8"/>
  <c r="V714" i="8"/>
  <c r="T714" i="8"/>
  <c r="S714" i="8"/>
  <c r="R714" i="8"/>
  <c r="Q714" i="8"/>
  <c r="P714" i="8"/>
  <c r="O714" i="8"/>
  <c r="N714" i="8"/>
  <c r="M714" i="8"/>
  <c r="L714" i="8"/>
  <c r="U714" i="8" s="1"/>
  <c r="X713" i="8"/>
  <c r="W713" i="8"/>
  <c r="U713" i="8"/>
  <c r="T713" i="8"/>
  <c r="S713" i="8"/>
  <c r="R713" i="8"/>
  <c r="Q713" i="8"/>
  <c r="P713" i="8"/>
  <c r="O713" i="8"/>
  <c r="N713" i="8"/>
  <c r="M713" i="8"/>
  <c r="L713" i="8"/>
  <c r="V713" i="8" s="1"/>
  <c r="X712" i="8"/>
  <c r="V712" i="8"/>
  <c r="U712" i="8"/>
  <c r="T712" i="8"/>
  <c r="S712" i="8"/>
  <c r="R712" i="8"/>
  <c r="Q712" i="8"/>
  <c r="P712" i="8"/>
  <c r="O712" i="8"/>
  <c r="N712" i="8"/>
  <c r="M712" i="8"/>
  <c r="L712" i="8"/>
  <c r="W712" i="8" s="1"/>
  <c r="W711" i="8"/>
  <c r="V711" i="8"/>
  <c r="U711" i="8"/>
  <c r="S711" i="8"/>
  <c r="R711" i="8"/>
  <c r="Q711" i="8"/>
  <c r="P711" i="8"/>
  <c r="O711" i="8"/>
  <c r="N711" i="8"/>
  <c r="M711" i="8"/>
  <c r="L711" i="8"/>
  <c r="T711" i="8" s="1"/>
  <c r="V710" i="8"/>
  <c r="S710" i="8"/>
  <c r="R710" i="8"/>
  <c r="Q710" i="8"/>
  <c r="P710" i="8"/>
  <c r="O710" i="8"/>
  <c r="N710" i="8"/>
  <c r="M710" i="8"/>
  <c r="L710" i="8"/>
  <c r="U710" i="8" s="1"/>
  <c r="S709" i="8"/>
  <c r="R709" i="8"/>
  <c r="Q709" i="8"/>
  <c r="N709" i="8" s="1"/>
  <c r="P709" i="8"/>
  <c r="O709" i="8"/>
  <c r="M709" i="8"/>
  <c r="L709" i="8"/>
  <c r="V709" i="8" s="1"/>
  <c r="S708" i="8"/>
  <c r="R708" i="8"/>
  <c r="Q708" i="8"/>
  <c r="O708" i="8" s="1"/>
  <c r="N708" i="8"/>
  <c r="M708" i="8"/>
  <c r="L708" i="8"/>
  <c r="W708" i="8" s="1"/>
  <c r="W707" i="8"/>
  <c r="V707" i="8"/>
  <c r="U707" i="8"/>
  <c r="T707" i="8"/>
  <c r="S707" i="8"/>
  <c r="R707" i="8"/>
  <c r="Q707" i="8"/>
  <c r="P707" i="8" s="1"/>
  <c r="O707" i="8"/>
  <c r="M707" i="8"/>
  <c r="L707" i="8"/>
  <c r="X707" i="8" s="1"/>
  <c r="S706" i="8"/>
  <c r="R706" i="8"/>
  <c r="Q706" i="8"/>
  <c r="P706" i="8"/>
  <c r="O706" i="8"/>
  <c r="N706" i="8"/>
  <c r="M706" i="8"/>
  <c r="L706" i="8"/>
  <c r="U706" i="8" s="1"/>
  <c r="S705" i="8"/>
  <c r="R705" i="8"/>
  <c r="Q705" i="8"/>
  <c r="N705" i="8" s="1"/>
  <c r="O705" i="8"/>
  <c r="M705" i="8"/>
  <c r="L705" i="8"/>
  <c r="V705" i="8" s="1"/>
  <c r="S704" i="8"/>
  <c r="R704" i="8"/>
  <c r="Q704" i="8"/>
  <c r="O704" i="8" s="1"/>
  <c r="N704" i="8"/>
  <c r="M704" i="8"/>
  <c r="L704" i="8"/>
  <c r="V704" i="8" s="1"/>
  <c r="S703" i="8"/>
  <c r="R703" i="8"/>
  <c r="Q703" i="8"/>
  <c r="P703" i="8" s="1"/>
  <c r="O703" i="8"/>
  <c r="M703" i="8"/>
  <c r="L703" i="8"/>
  <c r="T703" i="8" s="1"/>
  <c r="S702" i="8"/>
  <c r="R702" i="8"/>
  <c r="Q702" i="8"/>
  <c r="P702" i="8"/>
  <c r="O702" i="8"/>
  <c r="N702" i="8"/>
  <c r="M702" i="8"/>
  <c r="L702" i="8"/>
  <c r="U702" i="8" s="1"/>
  <c r="S701" i="8"/>
  <c r="R701" i="8"/>
  <c r="Q701" i="8"/>
  <c r="P701" i="8"/>
  <c r="O701" i="8"/>
  <c r="N701" i="8"/>
  <c r="M701" i="8"/>
  <c r="L701" i="8"/>
  <c r="V701" i="8" s="1"/>
  <c r="S700" i="8"/>
  <c r="R700" i="8"/>
  <c r="Q700" i="8"/>
  <c r="P700" i="8"/>
  <c r="O700" i="8"/>
  <c r="N700" i="8"/>
  <c r="M700" i="8"/>
  <c r="L700" i="8"/>
  <c r="W700" i="8" s="1"/>
  <c r="W699" i="8"/>
  <c r="V699" i="8"/>
  <c r="U699" i="8"/>
  <c r="S699" i="8"/>
  <c r="R699" i="8"/>
  <c r="Q699" i="8"/>
  <c r="P699" i="8" s="1"/>
  <c r="O699" i="8"/>
  <c r="N699" i="8"/>
  <c r="M699" i="8"/>
  <c r="L699" i="8"/>
  <c r="T699" i="8" s="1"/>
  <c r="X698" i="8"/>
  <c r="W698" i="8"/>
  <c r="S698" i="8"/>
  <c r="R698" i="8"/>
  <c r="Q698" i="8"/>
  <c r="P698" i="8" s="1"/>
  <c r="O698" i="8"/>
  <c r="N698" i="8"/>
  <c r="M698" i="8"/>
  <c r="L698" i="8"/>
  <c r="U698" i="8" s="1"/>
  <c r="X697" i="8"/>
  <c r="W697" i="8"/>
  <c r="U697" i="8"/>
  <c r="T697" i="8"/>
  <c r="S697" i="8"/>
  <c r="R697" i="8"/>
  <c r="Q697" i="8"/>
  <c r="N697" i="8" s="1"/>
  <c r="O697" i="8"/>
  <c r="M697" i="8"/>
  <c r="L697" i="8"/>
  <c r="V697" i="8" s="1"/>
  <c r="X696" i="8"/>
  <c r="V696" i="8"/>
  <c r="U696" i="8"/>
  <c r="T696" i="8"/>
  <c r="S696" i="8"/>
  <c r="R696" i="8"/>
  <c r="Q696" i="8"/>
  <c r="O696" i="8" s="1"/>
  <c r="P696" i="8"/>
  <c r="M696" i="8"/>
  <c r="L696" i="8"/>
  <c r="W696" i="8" s="1"/>
  <c r="W695" i="8"/>
  <c r="V695" i="8"/>
  <c r="U695" i="8"/>
  <c r="T695" i="8"/>
  <c r="S695" i="8"/>
  <c r="R695" i="8"/>
  <c r="Q695" i="8"/>
  <c r="P695" i="8" s="1"/>
  <c r="O695" i="8"/>
  <c r="N695" i="8"/>
  <c r="M695" i="8"/>
  <c r="L695" i="8"/>
  <c r="X695" i="8" s="1"/>
  <c r="V694" i="8"/>
  <c r="U694" i="8"/>
  <c r="T694" i="8"/>
  <c r="S694" i="8"/>
  <c r="R694" i="8"/>
  <c r="Q694" i="8"/>
  <c r="P694" i="8"/>
  <c r="O694" i="8"/>
  <c r="N694" i="8"/>
  <c r="M694" i="8"/>
  <c r="L694" i="8"/>
  <c r="X694" i="8" s="1"/>
  <c r="W693" i="8"/>
  <c r="V693" i="8"/>
  <c r="U693" i="8"/>
  <c r="T693" i="8"/>
  <c r="S693" i="8"/>
  <c r="R693" i="8"/>
  <c r="Q693" i="8"/>
  <c r="N693" i="8" s="1"/>
  <c r="P693" i="8"/>
  <c r="M693" i="8"/>
  <c r="L693" i="8"/>
  <c r="X693" i="8" s="1"/>
  <c r="W692" i="8"/>
  <c r="V692" i="8"/>
  <c r="U692" i="8"/>
  <c r="T692" i="8"/>
  <c r="S692" i="8"/>
  <c r="R692" i="8"/>
  <c r="Q692" i="8"/>
  <c r="O692" i="8" s="1"/>
  <c r="P692" i="8"/>
  <c r="M692" i="8"/>
  <c r="L692" i="8"/>
  <c r="X692" i="8" s="1"/>
  <c r="W691" i="8"/>
  <c r="V691" i="8"/>
  <c r="U691" i="8"/>
  <c r="S691" i="8"/>
  <c r="R691" i="8"/>
  <c r="Q691" i="8"/>
  <c r="P691" i="8" s="1"/>
  <c r="O691" i="8"/>
  <c r="N691" i="8"/>
  <c r="M691" i="8"/>
  <c r="L691" i="8"/>
  <c r="T691" i="8" s="1"/>
  <c r="X690" i="8"/>
  <c r="V690" i="8"/>
  <c r="T690" i="8"/>
  <c r="S690" i="8"/>
  <c r="R690" i="8"/>
  <c r="Q690" i="8"/>
  <c r="P690" i="8"/>
  <c r="O690" i="8"/>
  <c r="N690" i="8"/>
  <c r="M690" i="8"/>
  <c r="L690" i="8"/>
  <c r="U690" i="8" s="1"/>
  <c r="X689" i="8"/>
  <c r="U689" i="8"/>
  <c r="T689" i="8"/>
  <c r="S689" i="8"/>
  <c r="R689" i="8"/>
  <c r="Q689" i="8"/>
  <c r="P689" i="8" s="1"/>
  <c r="N689" i="8"/>
  <c r="M689" i="8"/>
  <c r="L689" i="8"/>
  <c r="V689" i="8" s="1"/>
  <c r="X688" i="8"/>
  <c r="U688" i="8"/>
  <c r="T688" i="8"/>
  <c r="S688" i="8"/>
  <c r="R688" i="8"/>
  <c r="Q688" i="8"/>
  <c r="P688" i="8" s="1"/>
  <c r="N688" i="8"/>
  <c r="M688" i="8"/>
  <c r="L688" i="8"/>
  <c r="W688" i="8" s="1"/>
  <c r="W687" i="8"/>
  <c r="V687" i="8"/>
  <c r="U687" i="8"/>
  <c r="S687" i="8"/>
  <c r="R687" i="8"/>
  <c r="Q687" i="8"/>
  <c r="O687" i="8" s="1"/>
  <c r="M687" i="8"/>
  <c r="L687" i="8"/>
  <c r="T687" i="8" s="1"/>
  <c r="X686" i="8"/>
  <c r="W686" i="8"/>
  <c r="V686" i="8"/>
  <c r="T686" i="8"/>
  <c r="S686" i="8"/>
  <c r="R686" i="8"/>
  <c r="Q686" i="8"/>
  <c r="O686" i="8" s="1"/>
  <c r="M686" i="8"/>
  <c r="L686" i="8"/>
  <c r="U686" i="8" s="1"/>
  <c r="X685" i="8"/>
  <c r="W685" i="8"/>
  <c r="T685" i="8"/>
  <c r="S685" i="8"/>
  <c r="R685" i="8"/>
  <c r="Q685" i="8"/>
  <c r="N685" i="8" s="1"/>
  <c r="M685" i="8"/>
  <c r="L685" i="8"/>
  <c r="V685" i="8" s="1"/>
  <c r="V684" i="8"/>
  <c r="U684" i="8"/>
  <c r="S684" i="8"/>
  <c r="R684" i="8"/>
  <c r="Q684" i="8"/>
  <c r="O684" i="8" s="1"/>
  <c r="M684" i="8"/>
  <c r="L684" i="8"/>
  <c r="W684" i="8" s="1"/>
  <c r="W683" i="8"/>
  <c r="V683" i="8"/>
  <c r="U683" i="8"/>
  <c r="T683" i="8"/>
  <c r="S683" i="8"/>
  <c r="R683" i="8"/>
  <c r="Q683" i="8"/>
  <c r="P683" i="8" s="1"/>
  <c r="M683" i="8"/>
  <c r="L683" i="8"/>
  <c r="X683" i="8" s="1"/>
  <c r="W682" i="8"/>
  <c r="U682" i="8"/>
  <c r="T682" i="8"/>
  <c r="S682" i="8"/>
  <c r="R682" i="8"/>
  <c r="Q682" i="8"/>
  <c r="P682" i="8"/>
  <c r="O682" i="8"/>
  <c r="N682" i="8"/>
  <c r="M682" i="8"/>
  <c r="L682" i="8"/>
  <c r="X682" i="8" s="1"/>
  <c r="X681" i="8"/>
  <c r="V681" i="8"/>
  <c r="U681" i="8"/>
  <c r="S681" i="8"/>
  <c r="R681" i="8"/>
  <c r="Q681" i="8"/>
  <c r="N681" i="8" s="1"/>
  <c r="M681" i="8"/>
  <c r="L681" i="8"/>
  <c r="W681" i="8" s="1"/>
  <c r="X680" i="8"/>
  <c r="V680" i="8"/>
  <c r="U680" i="8"/>
  <c r="S680" i="8"/>
  <c r="R680" i="8"/>
  <c r="Q680" i="8"/>
  <c r="O680" i="8" s="1"/>
  <c r="M680" i="8"/>
  <c r="L680" i="8"/>
  <c r="W680" i="8" s="1"/>
  <c r="X679" i="8"/>
  <c r="W679" i="8"/>
  <c r="V679" i="8"/>
  <c r="U679" i="8"/>
  <c r="S679" i="8"/>
  <c r="R679" i="8"/>
  <c r="Q679" i="8"/>
  <c r="P679" i="8" s="1"/>
  <c r="M679" i="8"/>
  <c r="L679" i="8"/>
  <c r="T679" i="8" s="1"/>
  <c r="X678" i="8"/>
  <c r="W678" i="8"/>
  <c r="V678" i="8"/>
  <c r="T678" i="8"/>
  <c r="S678" i="8"/>
  <c r="R678" i="8"/>
  <c r="Q678" i="8"/>
  <c r="P678" i="8"/>
  <c r="O678" i="8"/>
  <c r="N678" i="8"/>
  <c r="M678" i="8"/>
  <c r="L678" i="8"/>
  <c r="U678" i="8" s="1"/>
  <c r="X677" i="8"/>
  <c r="W677" i="8"/>
  <c r="U677" i="8"/>
  <c r="T677" i="8"/>
  <c r="S677" i="8"/>
  <c r="R677" i="8"/>
  <c r="Q677" i="8"/>
  <c r="N677" i="8" s="1"/>
  <c r="P677" i="8"/>
  <c r="O677" i="8"/>
  <c r="M677" i="8"/>
  <c r="L677" i="8"/>
  <c r="V677" i="8" s="1"/>
  <c r="X676" i="8"/>
  <c r="V676" i="8"/>
  <c r="U676" i="8"/>
  <c r="T676" i="8"/>
  <c r="S676" i="8"/>
  <c r="R676" i="8"/>
  <c r="Q676" i="8"/>
  <c r="N676" i="8" s="1"/>
  <c r="P676" i="8"/>
  <c r="O676" i="8"/>
  <c r="M676" i="8"/>
  <c r="L676" i="8"/>
  <c r="W676" i="8" s="1"/>
  <c r="W675" i="8"/>
  <c r="V675" i="8"/>
  <c r="U675" i="8"/>
  <c r="S675" i="8"/>
  <c r="R675" i="8"/>
  <c r="Q675" i="8"/>
  <c r="P675" i="8"/>
  <c r="O675" i="8"/>
  <c r="N675" i="8"/>
  <c r="M675" i="8"/>
  <c r="L675" i="8"/>
  <c r="T675" i="8" s="1"/>
  <c r="V674" i="8"/>
  <c r="S674" i="8"/>
  <c r="R674" i="8"/>
  <c r="Q674" i="8"/>
  <c r="P674" i="8"/>
  <c r="O674" i="8"/>
  <c r="N674" i="8"/>
  <c r="M674" i="8"/>
  <c r="L674" i="8"/>
  <c r="U674" i="8" s="1"/>
  <c r="S673" i="8"/>
  <c r="R673" i="8"/>
  <c r="Q673" i="8"/>
  <c r="N673" i="8" s="1"/>
  <c r="P673" i="8"/>
  <c r="O673" i="8"/>
  <c r="M673" i="8"/>
  <c r="L673" i="8"/>
  <c r="V673" i="8" s="1"/>
  <c r="S672" i="8"/>
  <c r="R672" i="8"/>
  <c r="Q672" i="8"/>
  <c r="O672" i="8" s="1"/>
  <c r="N672" i="8"/>
  <c r="M672" i="8"/>
  <c r="L672" i="8"/>
  <c r="W672" i="8" s="1"/>
  <c r="W671" i="8"/>
  <c r="V671" i="8"/>
  <c r="U671" i="8"/>
  <c r="T671" i="8"/>
  <c r="S671" i="8"/>
  <c r="R671" i="8"/>
  <c r="Q671" i="8"/>
  <c r="P671" i="8" s="1"/>
  <c r="O671" i="8"/>
  <c r="M671" i="8"/>
  <c r="L671" i="8"/>
  <c r="X671" i="8" s="1"/>
  <c r="S670" i="8"/>
  <c r="R670" i="8"/>
  <c r="Q670" i="8"/>
  <c r="O670" i="8" s="1"/>
  <c r="P670" i="8"/>
  <c r="N670" i="8"/>
  <c r="M670" i="8"/>
  <c r="L670" i="8"/>
  <c r="U670" i="8" s="1"/>
  <c r="S669" i="8"/>
  <c r="R669" i="8"/>
  <c r="Q669" i="8"/>
  <c r="N669" i="8" s="1"/>
  <c r="O669" i="8"/>
  <c r="M669" i="8"/>
  <c r="L669" i="8"/>
  <c r="V669" i="8" s="1"/>
  <c r="S668" i="8"/>
  <c r="R668" i="8"/>
  <c r="Q668" i="8"/>
  <c r="P668" i="8" s="1"/>
  <c r="O668" i="8"/>
  <c r="N668" i="8"/>
  <c r="M668" i="8"/>
  <c r="L668" i="8"/>
  <c r="V668" i="8" s="1"/>
  <c r="U667" i="8"/>
  <c r="S667" i="8"/>
  <c r="R667" i="8"/>
  <c r="Q667" i="8"/>
  <c r="P667" i="8"/>
  <c r="O667" i="8"/>
  <c r="N667" i="8"/>
  <c r="M667" i="8"/>
  <c r="L667" i="8"/>
  <c r="W667" i="8" s="1"/>
  <c r="W666" i="8"/>
  <c r="V666" i="8"/>
  <c r="U666" i="8"/>
  <c r="T666" i="8"/>
  <c r="S666" i="8"/>
  <c r="R666" i="8"/>
  <c r="Q666" i="8"/>
  <c r="N666" i="8" s="1"/>
  <c r="P666" i="8"/>
  <c r="O666" i="8"/>
  <c r="M666" i="8"/>
  <c r="L666" i="8"/>
  <c r="X666" i="8" s="1"/>
  <c r="W665" i="8"/>
  <c r="U665" i="8"/>
  <c r="T665" i="8"/>
  <c r="S665" i="8"/>
  <c r="R665" i="8"/>
  <c r="Q665" i="8"/>
  <c r="P665" i="8" s="1"/>
  <c r="M665" i="8"/>
  <c r="L665" i="8"/>
  <c r="X665" i="8" s="1"/>
  <c r="V664" i="8"/>
  <c r="U664" i="8"/>
  <c r="S664" i="8"/>
  <c r="R664" i="8"/>
  <c r="Q664" i="8"/>
  <c r="N664" i="8" s="1"/>
  <c r="M664" i="8"/>
  <c r="L664" i="8"/>
  <c r="X664" i="8" s="1"/>
  <c r="W663" i="8"/>
  <c r="V663" i="8"/>
  <c r="T663" i="8"/>
  <c r="S663" i="8"/>
  <c r="R663" i="8"/>
  <c r="Q663" i="8"/>
  <c r="O663" i="8" s="1"/>
  <c r="M663" i="8"/>
  <c r="L663" i="8"/>
  <c r="X663" i="8" s="1"/>
  <c r="U662" i="8"/>
  <c r="T662" i="8"/>
  <c r="S662" i="8"/>
  <c r="R662" i="8"/>
  <c r="Q662" i="8"/>
  <c r="P662" i="8" s="1"/>
  <c r="N662" i="8"/>
  <c r="M662" i="8"/>
  <c r="L662" i="8"/>
  <c r="X662" i="8" s="1"/>
  <c r="V661" i="8"/>
  <c r="U661" i="8"/>
  <c r="T661" i="8"/>
  <c r="S661" i="8"/>
  <c r="R661" i="8"/>
  <c r="Q661" i="8"/>
  <c r="P661" i="8"/>
  <c r="O661" i="8"/>
  <c r="N661" i="8"/>
  <c r="M661" i="8"/>
  <c r="L661" i="8"/>
  <c r="X661" i="8" s="1"/>
  <c r="W660" i="8"/>
  <c r="V660" i="8"/>
  <c r="U660" i="8"/>
  <c r="T660" i="8"/>
  <c r="S660" i="8"/>
  <c r="R660" i="8"/>
  <c r="Q660" i="8"/>
  <c r="O660" i="8" s="1"/>
  <c r="P660" i="8"/>
  <c r="N660" i="8"/>
  <c r="M660" i="8"/>
  <c r="L660" i="8"/>
  <c r="X660" i="8" s="1"/>
  <c r="W659" i="8"/>
  <c r="V659" i="8"/>
  <c r="S659" i="8"/>
  <c r="R659" i="8"/>
  <c r="Q659" i="8"/>
  <c r="P659" i="8" s="1"/>
  <c r="O659" i="8"/>
  <c r="N659" i="8"/>
  <c r="M659" i="8"/>
  <c r="L659" i="8"/>
  <c r="X659" i="8" s="1"/>
  <c r="S658" i="8"/>
  <c r="R658" i="8"/>
  <c r="Q658" i="8"/>
  <c r="N658" i="8" s="1"/>
  <c r="P658" i="8"/>
  <c r="O658" i="8"/>
  <c r="M658" i="8"/>
  <c r="L658" i="8"/>
  <c r="T658" i="8" s="1"/>
  <c r="S657" i="8"/>
  <c r="R657" i="8"/>
  <c r="Q657" i="8"/>
  <c r="P657" i="8" s="1"/>
  <c r="N657" i="8"/>
  <c r="M657" i="8"/>
  <c r="L657" i="8"/>
  <c r="U657" i="8" s="1"/>
  <c r="S656" i="8"/>
  <c r="R656" i="8"/>
  <c r="Q656" i="8"/>
  <c r="P656" i="8" s="1"/>
  <c r="O656" i="8"/>
  <c r="N656" i="8"/>
  <c r="M656" i="8"/>
  <c r="L656" i="8"/>
  <c r="V656" i="8" s="1"/>
  <c r="U655" i="8"/>
  <c r="S655" i="8"/>
  <c r="R655" i="8"/>
  <c r="Q655" i="8"/>
  <c r="P655" i="8"/>
  <c r="O655" i="8"/>
  <c r="N655" i="8"/>
  <c r="M655" i="8"/>
  <c r="L655" i="8"/>
  <c r="W655" i="8" s="1"/>
  <c r="W654" i="8"/>
  <c r="V654" i="8"/>
  <c r="U654" i="8"/>
  <c r="T654" i="8"/>
  <c r="S654" i="8"/>
  <c r="R654" i="8"/>
  <c r="Q654" i="8"/>
  <c r="N654" i="8" s="1"/>
  <c r="P654" i="8"/>
  <c r="O654" i="8"/>
  <c r="M654" i="8"/>
  <c r="L654" i="8"/>
  <c r="X654" i="8" s="1"/>
  <c r="W653" i="8"/>
  <c r="U653" i="8"/>
  <c r="T653" i="8"/>
  <c r="S653" i="8"/>
  <c r="R653" i="8"/>
  <c r="Q653" i="8"/>
  <c r="P653" i="8" s="1"/>
  <c r="M653" i="8"/>
  <c r="L653" i="8"/>
  <c r="X653" i="8" s="1"/>
  <c r="V652" i="8"/>
  <c r="U652" i="8"/>
  <c r="S652" i="8"/>
  <c r="R652" i="8"/>
  <c r="Q652" i="8"/>
  <c r="N652" i="8" s="1"/>
  <c r="M652" i="8"/>
  <c r="L652" i="8"/>
  <c r="X652" i="8" s="1"/>
  <c r="W651" i="8"/>
  <c r="V651" i="8"/>
  <c r="T651" i="8"/>
  <c r="S651" i="8"/>
  <c r="R651" i="8"/>
  <c r="Q651" i="8"/>
  <c r="O651" i="8" s="1"/>
  <c r="M651" i="8"/>
  <c r="L651" i="8"/>
  <c r="X651" i="8" s="1"/>
  <c r="U650" i="8"/>
  <c r="T650" i="8"/>
  <c r="S650" i="8"/>
  <c r="R650" i="8"/>
  <c r="Q650" i="8"/>
  <c r="P650" i="8" s="1"/>
  <c r="N650" i="8"/>
  <c r="M650" i="8"/>
  <c r="L650" i="8"/>
  <c r="X650" i="8" s="1"/>
  <c r="V649" i="8"/>
  <c r="U649" i="8"/>
  <c r="T649" i="8"/>
  <c r="S649" i="8"/>
  <c r="R649" i="8"/>
  <c r="Q649" i="8"/>
  <c r="P649" i="8"/>
  <c r="O649" i="8"/>
  <c r="N649" i="8"/>
  <c r="M649" i="8"/>
  <c r="L649" i="8"/>
  <c r="X649" i="8" s="1"/>
  <c r="W648" i="8"/>
  <c r="V648" i="8"/>
  <c r="U648" i="8"/>
  <c r="T648" i="8"/>
  <c r="S648" i="8"/>
  <c r="R648" i="8"/>
  <c r="Q648" i="8"/>
  <c r="O648" i="8" s="1"/>
  <c r="P648" i="8"/>
  <c r="N648" i="8"/>
  <c r="M648" i="8"/>
  <c r="L648" i="8"/>
  <c r="X648" i="8" s="1"/>
  <c r="W647" i="8"/>
  <c r="S647" i="8"/>
  <c r="R647" i="8"/>
  <c r="Q647" i="8"/>
  <c r="P647" i="8" s="1"/>
  <c r="O647" i="8"/>
  <c r="N647" i="8"/>
  <c r="M647" i="8"/>
  <c r="L647" i="8"/>
  <c r="X647" i="8" s="1"/>
  <c r="S646" i="8"/>
  <c r="R646" i="8"/>
  <c r="Q646" i="8"/>
  <c r="N646" i="8" s="1"/>
  <c r="P646" i="8"/>
  <c r="O646" i="8"/>
  <c r="M646" i="8"/>
  <c r="L646" i="8"/>
  <c r="T646" i="8" s="1"/>
  <c r="S645" i="8"/>
  <c r="R645" i="8"/>
  <c r="Q645" i="8"/>
  <c r="P645" i="8" s="1"/>
  <c r="N645" i="8"/>
  <c r="M645" i="8"/>
  <c r="L645" i="8"/>
  <c r="U645" i="8" s="1"/>
  <c r="T644" i="8"/>
  <c r="S644" i="8"/>
  <c r="R644" i="8"/>
  <c r="Q644" i="8"/>
  <c r="P644" i="8" s="1"/>
  <c r="O644" i="8"/>
  <c r="N644" i="8"/>
  <c r="M644" i="8"/>
  <c r="L644" i="8"/>
  <c r="V644" i="8" s="1"/>
  <c r="U643" i="8"/>
  <c r="S643" i="8"/>
  <c r="R643" i="8"/>
  <c r="Q643" i="8"/>
  <c r="P643" i="8"/>
  <c r="O643" i="8"/>
  <c r="N643" i="8"/>
  <c r="M643" i="8"/>
  <c r="L643" i="8"/>
  <c r="W643" i="8" s="1"/>
  <c r="W642" i="8"/>
  <c r="V642" i="8"/>
  <c r="U642" i="8"/>
  <c r="T642" i="8"/>
  <c r="S642" i="8"/>
  <c r="R642" i="8"/>
  <c r="Q642" i="8"/>
  <c r="O642" i="8" s="1"/>
  <c r="P642" i="8"/>
  <c r="M642" i="8"/>
  <c r="L642" i="8"/>
  <c r="X642" i="8" s="1"/>
  <c r="W641" i="8"/>
  <c r="U641" i="8"/>
  <c r="T641" i="8"/>
  <c r="S641" i="8"/>
  <c r="R641" i="8"/>
  <c r="Q641" i="8"/>
  <c r="P641" i="8" s="1"/>
  <c r="M641" i="8"/>
  <c r="L641" i="8"/>
  <c r="X641" i="8" s="1"/>
  <c r="V640" i="8"/>
  <c r="U640" i="8"/>
  <c r="S640" i="8"/>
  <c r="R640" i="8"/>
  <c r="Q640" i="8"/>
  <c r="N640" i="8" s="1"/>
  <c r="M640" i="8"/>
  <c r="L640" i="8"/>
  <c r="X640" i="8" s="1"/>
  <c r="W639" i="8"/>
  <c r="V639" i="8"/>
  <c r="T639" i="8"/>
  <c r="S639" i="8"/>
  <c r="R639" i="8"/>
  <c r="Q639" i="8"/>
  <c r="O639" i="8" s="1"/>
  <c r="M639" i="8"/>
  <c r="L639" i="8"/>
  <c r="X639" i="8" s="1"/>
  <c r="U638" i="8"/>
  <c r="T638" i="8"/>
  <c r="S638" i="8"/>
  <c r="R638" i="8"/>
  <c r="Q638" i="8"/>
  <c r="P638" i="8" s="1"/>
  <c r="O638" i="8"/>
  <c r="N638" i="8"/>
  <c r="M638" i="8"/>
  <c r="L638" i="8"/>
  <c r="X638" i="8" s="1"/>
  <c r="V637" i="8"/>
  <c r="U637" i="8"/>
  <c r="T637" i="8"/>
  <c r="S637" i="8"/>
  <c r="R637" i="8"/>
  <c r="Q637" i="8"/>
  <c r="P637" i="8"/>
  <c r="O637" i="8"/>
  <c r="N637" i="8"/>
  <c r="M637" i="8"/>
  <c r="L637" i="8"/>
  <c r="X637" i="8" s="1"/>
  <c r="W636" i="8"/>
  <c r="V636" i="8"/>
  <c r="U636" i="8"/>
  <c r="T636" i="8"/>
  <c r="S636" i="8"/>
  <c r="R636" i="8"/>
  <c r="Q636" i="8"/>
  <c r="O636" i="8" s="1"/>
  <c r="P636" i="8"/>
  <c r="N636" i="8"/>
  <c r="M636" i="8"/>
  <c r="L636" i="8"/>
  <c r="X636" i="8" s="1"/>
  <c r="W635" i="8"/>
  <c r="S635" i="8"/>
  <c r="R635" i="8"/>
  <c r="Q635" i="8"/>
  <c r="P635" i="8" s="1"/>
  <c r="O635" i="8"/>
  <c r="N635" i="8"/>
  <c r="M635" i="8"/>
  <c r="L635" i="8"/>
  <c r="X635" i="8" s="1"/>
  <c r="S634" i="8"/>
  <c r="R634" i="8"/>
  <c r="Q634" i="8"/>
  <c r="N634" i="8" s="1"/>
  <c r="P634" i="8"/>
  <c r="O634" i="8"/>
  <c r="M634" i="8"/>
  <c r="L634" i="8"/>
  <c r="S633" i="8"/>
  <c r="R633" i="8"/>
  <c r="Q633" i="8"/>
  <c r="P633" i="8" s="1"/>
  <c r="N633" i="8"/>
  <c r="M633" i="8"/>
  <c r="L633" i="8"/>
  <c r="U633" i="8" s="1"/>
  <c r="T632" i="8"/>
  <c r="S632" i="8"/>
  <c r="R632" i="8"/>
  <c r="Q632" i="8"/>
  <c r="P632" i="8" s="1"/>
  <c r="O632" i="8"/>
  <c r="N632" i="8"/>
  <c r="M632" i="8"/>
  <c r="L632" i="8"/>
  <c r="V632" i="8" s="1"/>
  <c r="V631" i="8"/>
  <c r="U631" i="8"/>
  <c r="S631" i="8"/>
  <c r="R631" i="8"/>
  <c r="Q631" i="8"/>
  <c r="P631" i="8"/>
  <c r="O631" i="8"/>
  <c r="N631" i="8"/>
  <c r="M631" i="8"/>
  <c r="L631" i="8"/>
  <c r="W631" i="8" s="1"/>
  <c r="W630" i="8"/>
  <c r="V630" i="8"/>
  <c r="U630" i="8"/>
  <c r="T630" i="8"/>
  <c r="S630" i="8"/>
  <c r="R630" i="8"/>
  <c r="Q630" i="8"/>
  <c r="O630" i="8" s="1"/>
  <c r="P630" i="8"/>
  <c r="M630" i="8"/>
  <c r="L630" i="8"/>
  <c r="X630" i="8" s="1"/>
  <c r="W629" i="8"/>
  <c r="U629" i="8"/>
  <c r="T629" i="8"/>
  <c r="S629" i="8"/>
  <c r="R629" i="8"/>
  <c r="Q629" i="8"/>
  <c r="M629" i="8"/>
  <c r="L629" i="8"/>
  <c r="X629" i="8" s="1"/>
  <c r="V628" i="8"/>
  <c r="S628" i="8"/>
  <c r="R628" i="8"/>
  <c r="Q628" i="8"/>
  <c r="N628" i="8" s="1"/>
  <c r="M628" i="8"/>
  <c r="L628" i="8"/>
  <c r="X628" i="8" s="1"/>
  <c r="W627" i="8"/>
  <c r="V627" i="8"/>
  <c r="T627" i="8"/>
  <c r="S627" i="8"/>
  <c r="R627" i="8"/>
  <c r="Q627" i="8"/>
  <c r="O627" i="8" s="1"/>
  <c r="M627" i="8"/>
  <c r="L627" i="8"/>
  <c r="X627" i="8" s="1"/>
  <c r="U626" i="8"/>
  <c r="T626" i="8"/>
  <c r="S626" i="8"/>
  <c r="R626" i="8"/>
  <c r="Q626" i="8"/>
  <c r="P626" i="8" s="1"/>
  <c r="O626" i="8"/>
  <c r="N626" i="8"/>
  <c r="M626" i="8"/>
  <c r="L626" i="8"/>
  <c r="X626" i="8" s="1"/>
  <c r="V625" i="8"/>
  <c r="U625" i="8"/>
  <c r="T625" i="8"/>
  <c r="S625" i="8"/>
  <c r="R625" i="8"/>
  <c r="Q625" i="8"/>
  <c r="P625" i="8"/>
  <c r="O625" i="8"/>
  <c r="N625" i="8"/>
  <c r="M625" i="8"/>
  <c r="L625" i="8"/>
  <c r="X625" i="8" s="1"/>
  <c r="W624" i="8"/>
  <c r="V624" i="8"/>
  <c r="U624" i="8"/>
  <c r="T624" i="8"/>
  <c r="S624" i="8"/>
  <c r="R624" i="8"/>
  <c r="Q624" i="8"/>
  <c r="O624" i="8" s="1"/>
  <c r="P624" i="8"/>
  <c r="N624" i="8"/>
  <c r="M624" i="8"/>
  <c r="L624" i="8"/>
  <c r="X624" i="8" s="1"/>
  <c r="S623" i="8"/>
  <c r="R623" i="8"/>
  <c r="Q623" i="8"/>
  <c r="P623" i="8" s="1"/>
  <c r="O623" i="8"/>
  <c r="M623" i="8"/>
  <c r="L623" i="8"/>
  <c r="X622" i="8"/>
  <c r="S622" i="8"/>
  <c r="R622" i="8"/>
  <c r="Q622" i="8"/>
  <c r="N622" i="8" s="1"/>
  <c r="P622" i="8"/>
  <c r="O622" i="8"/>
  <c r="M622" i="8"/>
  <c r="L622" i="8"/>
  <c r="S621" i="8"/>
  <c r="R621" i="8"/>
  <c r="Q621" i="8"/>
  <c r="P621" i="8" s="1"/>
  <c r="N621" i="8"/>
  <c r="M621" i="8"/>
  <c r="L621" i="8"/>
  <c r="U621" i="8" s="1"/>
  <c r="T620" i="8"/>
  <c r="S620" i="8"/>
  <c r="R620" i="8"/>
  <c r="Q620" i="8"/>
  <c r="P620" i="8" s="1"/>
  <c r="O620" i="8"/>
  <c r="N620" i="8"/>
  <c r="M620" i="8"/>
  <c r="L620" i="8"/>
  <c r="V620" i="8" s="1"/>
  <c r="V619" i="8"/>
  <c r="U619" i="8"/>
  <c r="S619" i="8"/>
  <c r="R619" i="8"/>
  <c r="Q619" i="8"/>
  <c r="P619" i="8"/>
  <c r="O619" i="8"/>
  <c r="N619" i="8"/>
  <c r="M619" i="8"/>
  <c r="L619" i="8"/>
  <c r="W619" i="8" s="1"/>
  <c r="W618" i="8"/>
  <c r="V618" i="8"/>
  <c r="U618" i="8"/>
  <c r="T618" i="8"/>
  <c r="S618" i="8"/>
  <c r="R618" i="8"/>
  <c r="Q618" i="8"/>
  <c r="N618" i="8" s="1"/>
  <c r="M618" i="8"/>
  <c r="L618" i="8"/>
  <c r="X618" i="8" s="1"/>
  <c r="W617" i="8"/>
  <c r="U617" i="8"/>
  <c r="T617" i="8"/>
  <c r="S617" i="8"/>
  <c r="R617" i="8"/>
  <c r="Q617" i="8"/>
  <c r="P617" i="8"/>
  <c r="M617" i="8"/>
  <c r="L617" i="8"/>
  <c r="X617" i="8" s="1"/>
  <c r="V616" i="8"/>
  <c r="S616" i="8"/>
  <c r="R616" i="8"/>
  <c r="Q616" i="8"/>
  <c r="M616" i="8"/>
  <c r="L616" i="8"/>
  <c r="X616" i="8" s="1"/>
  <c r="W615" i="8"/>
  <c r="V615" i="8"/>
  <c r="T615" i="8"/>
  <c r="S615" i="8"/>
  <c r="R615" i="8"/>
  <c r="Q615" i="8"/>
  <c r="O615" i="8" s="1"/>
  <c r="M615" i="8"/>
  <c r="L615" i="8"/>
  <c r="X615" i="8" s="1"/>
  <c r="X614" i="8"/>
  <c r="U614" i="8"/>
  <c r="T614" i="8"/>
  <c r="S614" i="8"/>
  <c r="R614" i="8"/>
  <c r="Q614" i="8"/>
  <c r="P614" i="8" s="1"/>
  <c r="O614" i="8"/>
  <c r="N614" i="8"/>
  <c r="M614" i="8"/>
  <c r="L614" i="8"/>
  <c r="V613" i="8"/>
  <c r="U613" i="8"/>
  <c r="T613" i="8"/>
  <c r="S613" i="8"/>
  <c r="R613" i="8"/>
  <c r="Q613" i="8"/>
  <c r="P613" i="8"/>
  <c r="O613" i="8"/>
  <c r="N613" i="8"/>
  <c r="M613" i="8"/>
  <c r="L613" i="8"/>
  <c r="X613" i="8" s="1"/>
  <c r="W612" i="8"/>
  <c r="V612" i="8"/>
  <c r="U612" i="8"/>
  <c r="T612" i="8"/>
  <c r="S612" i="8"/>
  <c r="R612" i="8"/>
  <c r="Q612" i="8"/>
  <c r="O612" i="8" s="1"/>
  <c r="P612" i="8"/>
  <c r="N612" i="8"/>
  <c r="M612" i="8"/>
  <c r="L612" i="8"/>
  <c r="X612" i="8" s="1"/>
  <c r="S611" i="8"/>
  <c r="R611" i="8"/>
  <c r="Q611" i="8"/>
  <c r="P611" i="8" s="1"/>
  <c r="O611" i="8"/>
  <c r="M611" i="8"/>
  <c r="L611" i="8"/>
  <c r="X611" i="8" s="1"/>
  <c r="X610" i="8"/>
  <c r="W610" i="8"/>
  <c r="S610" i="8"/>
  <c r="R610" i="8"/>
  <c r="Q610" i="8"/>
  <c r="N610" i="8" s="1"/>
  <c r="P610" i="8"/>
  <c r="O610" i="8"/>
  <c r="M610" i="8"/>
  <c r="L610" i="8"/>
  <c r="S609" i="8"/>
  <c r="R609" i="8"/>
  <c r="Q609" i="8"/>
  <c r="M609" i="8"/>
  <c r="L609" i="8"/>
  <c r="T608" i="8"/>
  <c r="S608" i="8"/>
  <c r="R608" i="8"/>
  <c r="Q608" i="8"/>
  <c r="P608" i="8" s="1"/>
  <c r="O608" i="8"/>
  <c r="N608" i="8"/>
  <c r="M608" i="8"/>
  <c r="L608" i="8"/>
  <c r="V608" i="8" s="1"/>
  <c r="V607" i="8"/>
  <c r="U607" i="8"/>
  <c r="S607" i="8"/>
  <c r="R607" i="8"/>
  <c r="Q607" i="8"/>
  <c r="P607" i="8"/>
  <c r="O607" i="8"/>
  <c r="N607" i="8"/>
  <c r="M607" i="8"/>
  <c r="L607" i="8"/>
  <c r="W607" i="8" s="1"/>
  <c r="W606" i="8"/>
  <c r="V606" i="8"/>
  <c r="U606" i="8"/>
  <c r="T606" i="8"/>
  <c r="S606" i="8"/>
  <c r="R606" i="8"/>
  <c r="Q606" i="8"/>
  <c r="N606" i="8" s="1"/>
  <c r="P606" i="8"/>
  <c r="O606" i="8"/>
  <c r="M606" i="8"/>
  <c r="L606" i="8"/>
  <c r="X606" i="8" s="1"/>
  <c r="W605" i="8"/>
  <c r="U605" i="8"/>
  <c r="T605" i="8"/>
  <c r="S605" i="8"/>
  <c r="R605" i="8"/>
  <c r="Q605" i="8"/>
  <c r="P605" i="8" s="1"/>
  <c r="M605" i="8"/>
  <c r="L605" i="8"/>
  <c r="X605" i="8" s="1"/>
  <c r="S604" i="8"/>
  <c r="R604" i="8"/>
  <c r="Q604" i="8"/>
  <c r="M604" i="8"/>
  <c r="L604" i="8"/>
  <c r="W603" i="8"/>
  <c r="V603" i="8"/>
  <c r="T603" i="8"/>
  <c r="S603" i="8"/>
  <c r="R603" i="8"/>
  <c r="Q603" i="8"/>
  <c r="O603" i="8" s="1"/>
  <c r="M603" i="8"/>
  <c r="L603" i="8"/>
  <c r="X603" i="8" s="1"/>
  <c r="X602" i="8"/>
  <c r="W602" i="8"/>
  <c r="U602" i="8"/>
  <c r="T602" i="8"/>
  <c r="S602" i="8"/>
  <c r="R602" i="8"/>
  <c r="Q602" i="8"/>
  <c r="P602" i="8" s="1"/>
  <c r="O602" i="8"/>
  <c r="N602" i="8"/>
  <c r="M602" i="8"/>
  <c r="L602" i="8"/>
  <c r="V602" i="8" s="1"/>
  <c r="V601" i="8"/>
  <c r="U601" i="8"/>
  <c r="T601" i="8"/>
  <c r="S601" i="8"/>
  <c r="R601" i="8"/>
  <c r="Q601" i="8"/>
  <c r="P601" i="8"/>
  <c r="O601" i="8"/>
  <c r="N601" i="8"/>
  <c r="M601" i="8"/>
  <c r="L601" i="8"/>
  <c r="W601" i="8" s="1"/>
  <c r="W600" i="8"/>
  <c r="V600" i="8"/>
  <c r="U600" i="8"/>
  <c r="T600" i="8"/>
  <c r="S600" i="8"/>
  <c r="R600" i="8"/>
  <c r="Q600" i="8"/>
  <c r="O600" i="8" s="1"/>
  <c r="P600" i="8"/>
  <c r="N600" i="8"/>
  <c r="M600" i="8"/>
  <c r="L600" i="8"/>
  <c r="X600" i="8" s="1"/>
  <c r="X599" i="8"/>
  <c r="W599" i="8"/>
  <c r="V599" i="8"/>
  <c r="S599" i="8"/>
  <c r="R599" i="8"/>
  <c r="Q599" i="8"/>
  <c r="P599" i="8" s="1"/>
  <c r="O599" i="8"/>
  <c r="M599" i="8"/>
  <c r="L599" i="8"/>
  <c r="S598" i="8"/>
  <c r="R598" i="8"/>
  <c r="Q598" i="8"/>
  <c r="N598" i="8" s="1"/>
  <c r="P598" i="8"/>
  <c r="O598" i="8"/>
  <c r="M598" i="8"/>
  <c r="L598" i="8"/>
  <c r="S597" i="8"/>
  <c r="R597" i="8"/>
  <c r="Q597" i="8"/>
  <c r="O597" i="8" s="1"/>
  <c r="P597" i="8"/>
  <c r="N597" i="8"/>
  <c r="M597" i="8"/>
  <c r="L597" i="8"/>
  <c r="X597" i="8" s="1"/>
  <c r="T596" i="8"/>
  <c r="S596" i="8"/>
  <c r="R596" i="8"/>
  <c r="Q596" i="8"/>
  <c r="P596" i="8" s="1"/>
  <c r="M596" i="8"/>
  <c r="L596" i="8"/>
  <c r="V596" i="8" s="1"/>
  <c r="V595" i="8"/>
  <c r="U595" i="8"/>
  <c r="T595" i="8"/>
  <c r="S595" i="8"/>
  <c r="R595" i="8"/>
  <c r="Q595" i="8"/>
  <c r="P595" i="8"/>
  <c r="O595" i="8"/>
  <c r="N595" i="8"/>
  <c r="M595" i="8"/>
  <c r="L595" i="8"/>
  <c r="W595" i="8" s="1"/>
  <c r="W594" i="8"/>
  <c r="V594" i="8"/>
  <c r="U594" i="8"/>
  <c r="T594" i="8"/>
  <c r="S594" i="8"/>
  <c r="R594" i="8"/>
  <c r="Q594" i="8"/>
  <c r="M594" i="8"/>
  <c r="L594" i="8"/>
  <c r="X594" i="8" s="1"/>
  <c r="W593" i="8"/>
  <c r="U593" i="8"/>
  <c r="T593" i="8"/>
  <c r="S593" i="8"/>
  <c r="R593" i="8"/>
  <c r="Q593" i="8"/>
  <c r="P593" i="8"/>
  <c r="M593" i="8"/>
  <c r="L593" i="8"/>
  <c r="X593" i="8" s="1"/>
  <c r="X592" i="8"/>
  <c r="S592" i="8"/>
  <c r="R592" i="8"/>
  <c r="Q592" i="8"/>
  <c r="M592" i="8"/>
  <c r="L592" i="8"/>
  <c r="V592" i="8" s="1"/>
  <c r="W591" i="8"/>
  <c r="V591" i="8"/>
  <c r="T591" i="8"/>
  <c r="S591" i="8"/>
  <c r="R591" i="8"/>
  <c r="Q591" i="8"/>
  <c r="O591" i="8" s="1"/>
  <c r="M591" i="8"/>
  <c r="L591" i="8"/>
  <c r="X591" i="8" s="1"/>
  <c r="X590" i="8"/>
  <c r="W590" i="8"/>
  <c r="U590" i="8"/>
  <c r="T590" i="8"/>
  <c r="S590" i="8"/>
  <c r="R590" i="8"/>
  <c r="Q590" i="8"/>
  <c r="P590" i="8" s="1"/>
  <c r="O590" i="8"/>
  <c r="N590" i="8"/>
  <c r="M590" i="8"/>
  <c r="L590" i="8"/>
  <c r="V590" i="8" s="1"/>
  <c r="X589" i="8"/>
  <c r="V589" i="8"/>
  <c r="U589" i="8"/>
  <c r="T589" i="8"/>
  <c r="S589" i="8"/>
  <c r="R589" i="8"/>
  <c r="Q589" i="8"/>
  <c r="P589" i="8"/>
  <c r="O589" i="8"/>
  <c r="N589" i="8"/>
  <c r="M589" i="8"/>
  <c r="L589" i="8"/>
  <c r="W589" i="8" s="1"/>
  <c r="W588" i="8"/>
  <c r="V588" i="8"/>
  <c r="U588" i="8"/>
  <c r="T588" i="8"/>
  <c r="S588" i="8"/>
  <c r="R588" i="8"/>
  <c r="Q588" i="8"/>
  <c r="O588" i="8" s="1"/>
  <c r="P588" i="8"/>
  <c r="N588" i="8"/>
  <c r="M588" i="8"/>
  <c r="L588" i="8"/>
  <c r="X588" i="8" s="1"/>
  <c r="S587" i="8"/>
  <c r="R587" i="8"/>
  <c r="Q587" i="8"/>
  <c r="P587" i="8" s="1"/>
  <c r="O587" i="8"/>
  <c r="N587" i="8"/>
  <c r="M587" i="8"/>
  <c r="L587" i="8"/>
  <c r="X586" i="8"/>
  <c r="S586" i="8"/>
  <c r="R586" i="8"/>
  <c r="Q586" i="8"/>
  <c r="N586" i="8" s="1"/>
  <c r="P586" i="8"/>
  <c r="O586" i="8"/>
  <c r="M586" i="8"/>
  <c r="L586" i="8"/>
  <c r="W586" i="8" s="1"/>
  <c r="X585" i="8"/>
  <c r="S585" i="8"/>
  <c r="R585" i="8"/>
  <c r="Q585" i="8"/>
  <c r="O585" i="8" s="1"/>
  <c r="M585" i="8"/>
  <c r="L585" i="8"/>
  <c r="T584" i="8"/>
  <c r="S584" i="8"/>
  <c r="R584" i="8"/>
  <c r="Q584" i="8"/>
  <c r="P584" i="8" s="1"/>
  <c r="O584" i="8"/>
  <c r="N584" i="8"/>
  <c r="M584" i="8"/>
  <c r="L584" i="8"/>
  <c r="V584" i="8" s="1"/>
  <c r="V583" i="8"/>
  <c r="U583" i="8"/>
  <c r="T583" i="8"/>
  <c r="S583" i="8"/>
  <c r="R583" i="8"/>
  <c r="Q583" i="8"/>
  <c r="P583" i="8"/>
  <c r="O583" i="8"/>
  <c r="N583" i="8"/>
  <c r="M583" i="8"/>
  <c r="L583" i="8"/>
  <c r="W583" i="8" s="1"/>
  <c r="W582" i="8"/>
  <c r="V582" i="8"/>
  <c r="U582" i="8"/>
  <c r="T582" i="8"/>
  <c r="S582" i="8"/>
  <c r="R582" i="8"/>
  <c r="Q582" i="8"/>
  <c r="N582" i="8" s="1"/>
  <c r="P582" i="8"/>
  <c r="O582" i="8"/>
  <c r="M582" i="8"/>
  <c r="L582" i="8"/>
  <c r="X582" i="8" s="1"/>
  <c r="W581" i="8"/>
  <c r="U581" i="8"/>
  <c r="T581" i="8"/>
  <c r="S581" i="8"/>
  <c r="R581" i="8"/>
  <c r="Q581" i="8"/>
  <c r="P581" i="8"/>
  <c r="M581" i="8"/>
  <c r="L581" i="8"/>
  <c r="X581" i="8" s="1"/>
  <c r="X580" i="8"/>
  <c r="V580" i="8"/>
  <c r="U580" i="8"/>
  <c r="S580" i="8"/>
  <c r="R580" i="8"/>
  <c r="Q580" i="8"/>
  <c r="M580" i="8"/>
  <c r="L580" i="8"/>
  <c r="W579" i="8"/>
  <c r="V579" i="8"/>
  <c r="T579" i="8"/>
  <c r="S579" i="8"/>
  <c r="R579" i="8"/>
  <c r="Q579" i="8"/>
  <c r="O579" i="8" s="1"/>
  <c r="M579" i="8"/>
  <c r="L579" i="8"/>
  <c r="X579" i="8" s="1"/>
  <c r="S578" i="8"/>
  <c r="R578" i="8"/>
  <c r="Q578" i="8"/>
  <c r="P578" i="8" s="1"/>
  <c r="O578" i="8"/>
  <c r="N578" i="8"/>
  <c r="M578" i="8"/>
  <c r="L578" i="8"/>
  <c r="S577" i="8"/>
  <c r="R577" i="8"/>
  <c r="Q577" i="8"/>
  <c r="P577" i="8"/>
  <c r="O577" i="8"/>
  <c r="N577" i="8"/>
  <c r="M577" i="8"/>
  <c r="L577" i="8"/>
  <c r="W576" i="8"/>
  <c r="V576" i="8"/>
  <c r="U576" i="8"/>
  <c r="T576" i="8"/>
  <c r="S576" i="8"/>
  <c r="R576" i="8"/>
  <c r="Q576" i="8"/>
  <c r="O576" i="8" s="1"/>
  <c r="P576" i="8"/>
  <c r="N576" i="8"/>
  <c r="M576" i="8"/>
  <c r="L576" i="8"/>
  <c r="X576" i="8" s="1"/>
  <c r="X575" i="8"/>
  <c r="W575" i="8"/>
  <c r="V575" i="8"/>
  <c r="S575" i="8"/>
  <c r="R575" i="8"/>
  <c r="Q575" i="8"/>
  <c r="P575" i="8" s="1"/>
  <c r="O575" i="8"/>
  <c r="N575" i="8"/>
  <c r="M575" i="8"/>
  <c r="L575" i="8"/>
  <c r="X574" i="8"/>
  <c r="W574" i="8"/>
  <c r="S574" i="8"/>
  <c r="R574" i="8"/>
  <c r="Q574" i="8"/>
  <c r="N574" i="8" s="1"/>
  <c r="P574" i="8"/>
  <c r="O574" i="8"/>
  <c r="M574" i="8"/>
  <c r="L574" i="8"/>
  <c r="X573" i="8"/>
  <c r="W573" i="8"/>
  <c r="S573" i="8"/>
  <c r="R573" i="8"/>
  <c r="Q573" i="8"/>
  <c r="O573" i="8" s="1"/>
  <c r="P573" i="8"/>
  <c r="N573" i="8"/>
  <c r="M573" i="8"/>
  <c r="L573" i="8"/>
  <c r="S572" i="8"/>
  <c r="R572" i="8"/>
  <c r="Q572" i="8"/>
  <c r="P572" i="8" s="1"/>
  <c r="N572" i="8"/>
  <c r="M572" i="8"/>
  <c r="L572" i="8"/>
  <c r="V571" i="8"/>
  <c r="U571" i="8"/>
  <c r="T571" i="8"/>
  <c r="S571" i="8"/>
  <c r="R571" i="8"/>
  <c r="Q571" i="8"/>
  <c r="P571" i="8"/>
  <c r="O571" i="8"/>
  <c r="N571" i="8"/>
  <c r="M571" i="8"/>
  <c r="L571" i="8"/>
  <c r="W571" i="8" s="1"/>
  <c r="W570" i="8"/>
  <c r="V570" i="8"/>
  <c r="U570" i="8"/>
  <c r="T570" i="8"/>
  <c r="S570" i="8"/>
  <c r="R570" i="8"/>
  <c r="Q570" i="8"/>
  <c r="P570" i="8"/>
  <c r="O570" i="8"/>
  <c r="N570" i="8"/>
  <c r="M570" i="8"/>
  <c r="L570" i="8"/>
  <c r="X570" i="8" s="1"/>
  <c r="W569" i="8"/>
  <c r="U569" i="8"/>
  <c r="T569" i="8"/>
  <c r="S569" i="8"/>
  <c r="R569" i="8"/>
  <c r="Q569" i="8"/>
  <c r="N569" i="8" s="1"/>
  <c r="O569" i="8"/>
  <c r="M569" i="8"/>
  <c r="L569" i="8"/>
  <c r="X569" i="8" s="1"/>
  <c r="X568" i="8"/>
  <c r="V568" i="8"/>
  <c r="U568" i="8"/>
  <c r="S568" i="8"/>
  <c r="R568" i="8"/>
  <c r="Q568" i="8"/>
  <c r="M568" i="8"/>
  <c r="L568" i="8"/>
  <c r="W567" i="8"/>
  <c r="V567" i="8"/>
  <c r="T567" i="8"/>
  <c r="S567" i="8"/>
  <c r="R567" i="8"/>
  <c r="Q567" i="8"/>
  <c r="M567" i="8"/>
  <c r="L567" i="8"/>
  <c r="X567" i="8" s="1"/>
  <c r="S566" i="8"/>
  <c r="R566" i="8"/>
  <c r="Q566" i="8"/>
  <c r="P566" i="8" s="1"/>
  <c r="O566" i="8"/>
  <c r="N566" i="8"/>
  <c r="M566" i="8"/>
  <c r="L566" i="8"/>
  <c r="V566" i="8" s="1"/>
  <c r="X565" i="8"/>
  <c r="S565" i="8"/>
  <c r="R565" i="8"/>
  <c r="Q565" i="8"/>
  <c r="P565" i="8"/>
  <c r="O565" i="8"/>
  <c r="N565" i="8"/>
  <c r="M565" i="8"/>
  <c r="L565" i="8"/>
  <c r="W565" i="8" s="1"/>
  <c r="W564" i="8"/>
  <c r="V564" i="8"/>
  <c r="U564" i="8"/>
  <c r="T564" i="8"/>
  <c r="S564" i="8"/>
  <c r="R564" i="8"/>
  <c r="Q564" i="8"/>
  <c r="O564" i="8" s="1"/>
  <c r="P564" i="8"/>
  <c r="N564" i="8"/>
  <c r="M564" i="8"/>
  <c r="L564" i="8"/>
  <c r="X564" i="8" s="1"/>
  <c r="X563" i="8"/>
  <c r="W563" i="8"/>
  <c r="S563" i="8"/>
  <c r="R563" i="8"/>
  <c r="Q563" i="8"/>
  <c r="P563" i="8" s="1"/>
  <c r="M563" i="8"/>
  <c r="L563" i="8"/>
  <c r="T563" i="8" s="1"/>
  <c r="X562" i="8"/>
  <c r="W562" i="8"/>
  <c r="V562" i="8"/>
  <c r="S562" i="8"/>
  <c r="R562" i="8"/>
  <c r="Q562" i="8"/>
  <c r="N562" i="8" s="1"/>
  <c r="P562" i="8"/>
  <c r="O562" i="8"/>
  <c r="M562" i="8"/>
  <c r="L562" i="8"/>
  <c r="X561" i="8"/>
  <c r="W561" i="8"/>
  <c r="S561" i="8"/>
  <c r="R561" i="8"/>
  <c r="Q561" i="8"/>
  <c r="O561" i="8" s="1"/>
  <c r="M561" i="8"/>
  <c r="L561" i="8"/>
  <c r="X560" i="8"/>
  <c r="T560" i="8"/>
  <c r="S560" i="8"/>
  <c r="R560" i="8"/>
  <c r="Q560" i="8"/>
  <c r="P560" i="8" s="1"/>
  <c r="O560" i="8"/>
  <c r="N560" i="8"/>
  <c r="M560" i="8"/>
  <c r="L560" i="8"/>
  <c r="V559" i="8"/>
  <c r="U559" i="8"/>
  <c r="T559" i="8"/>
  <c r="S559" i="8"/>
  <c r="R559" i="8"/>
  <c r="Q559" i="8"/>
  <c r="P559" i="8"/>
  <c r="O559" i="8"/>
  <c r="N559" i="8"/>
  <c r="M559" i="8"/>
  <c r="L559" i="8"/>
  <c r="W559" i="8" s="1"/>
  <c r="W558" i="8"/>
  <c r="V558" i="8"/>
  <c r="U558" i="8"/>
  <c r="T558" i="8"/>
  <c r="S558" i="8"/>
  <c r="R558" i="8"/>
  <c r="Q558" i="8"/>
  <c r="P558" i="8"/>
  <c r="O558" i="8"/>
  <c r="N558" i="8"/>
  <c r="M558" i="8"/>
  <c r="L558" i="8"/>
  <c r="X558" i="8" s="1"/>
  <c r="S557" i="8"/>
  <c r="R557" i="8"/>
  <c r="Q557" i="8"/>
  <c r="N557" i="8" s="1"/>
  <c r="P557" i="8"/>
  <c r="O557" i="8"/>
  <c r="M557" i="8"/>
  <c r="L557" i="8"/>
  <c r="V557" i="8" s="1"/>
  <c r="X556" i="8"/>
  <c r="S556" i="8"/>
  <c r="R556" i="8"/>
  <c r="Q556" i="8"/>
  <c r="P556" i="8" s="1"/>
  <c r="M556" i="8"/>
  <c r="L556" i="8"/>
  <c r="V556" i="8" s="1"/>
  <c r="W555" i="8"/>
  <c r="V555" i="8"/>
  <c r="T555" i="8"/>
  <c r="S555" i="8"/>
  <c r="R555" i="8"/>
  <c r="Q555" i="8"/>
  <c r="N555" i="8"/>
  <c r="M555" i="8"/>
  <c r="L555" i="8"/>
  <c r="X555" i="8" s="1"/>
  <c r="X554" i="8"/>
  <c r="W554" i="8"/>
  <c r="U554" i="8"/>
  <c r="T554" i="8"/>
  <c r="S554" i="8"/>
  <c r="R554" i="8"/>
  <c r="Q554" i="8"/>
  <c r="P554" i="8" s="1"/>
  <c r="O554" i="8"/>
  <c r="N554" i="8"/>
  <c r="M554" i="8"/>
  <c r="L554" i="8"/>
  <c r="V554" i="8" s="1"/>
  <c r="X553" i="8"/>
  <c r="V553" i="8"/>
  <c r="U553" i="8"/>
  <c r="T553" i="8"/>
  <c r="S553" i="8"/>
  <c r="R553" i="8"/>
  <c r="Q553" i="8"/>
  <c r="P553" i="8"/>
  <c r="O553" i="8"/>
  <c r="N553" i="8"/>
  <c r="M553" i="8"/>
  <c r="L553" i="8"/>
  <c r="W553" i="8" s="1"/>
  <c r="W552" i="8"/>
  <c r="V552" i="8"/>
  <c r="U552" i="8"/>
  <c r="T552" i="8"/>
  <c r="S552" i="8"/>
  <c r="R552" i="8"/>
  <c r="Q552" i="8"/>
  <c r="O552" i="8" s="1"/>
  <c r="P552" i="8"/>
  <c r="M552" i="8"/>
  <c r="L552" i="8"/>
  <c r="X552" i="8" s="1"/>
  <c r="X551" i="8"/>
  <c r="W551" i="8"/>
  <c r="V551" i="8"/>
  <c r="U551" i="8"/>
  <c r="S551" i="8"/>
  <c r="R551" i="8"/>
  <c r="Q551" i="8"/>
  <c r="M551" i="8"/>
  <c r="L551" i="8"/>
  <c r="T551" i="8" s="1"/>
  <c r="S550" i="8"/>
  <c r="R550" i="8"/>
  <c r="Q550" i="8"/>
  <c r="N550" i="8" s="1"/>
  <c r="P550" i="8"/>
  <c r="O550" i="8"/>
  <c r="M550" i="8"/>
  <c r="L550" i="8"/>
  <c r="S549" i="8"/>
  <c r="R549" i="8"/>
  <c r="Q549" i="8"/>
  <c r="O549" i="8" s="1"/>
  <c r="N549" i="8"/>
  <c r="M549" i="8"/>
  <c r="L549" i="8"/>
  <c r="X548" i="8"/>
  <c r="U548" i="8"/>
  <c r="S548" i="8"/>
  <c r="R548" i="8"/>
  <c r="Q548" i="8"/>
  <c r="P548" i="8" s="1"/>
  <c r="O548" i="8"/>
  <c r="N548" i="8"/>
  <c r="M548" i="8"/>
  <c r="L548" i="8"/>
  <c r="T548" i="8" s="1"/>
  <c r="V547" i="8"/>
  <c r="U547" i="8"/>
  <c r="T547" i="8"/>
  <c r="S547" i="8"/>
  <c r="R547" i="8"/>
  <c r="Q547" i="8"/>
  <c r="P547" i="8"/>
  <c r="O547" i="8"/>
  <c r="N547" i="8"/>
  <c r="M547" i="8"/>
  <c r="L547" i="8"/>
  <c r="W547" i="8" s="1"/>
  <c r="W546" i="8"/>
  <c r="V546" i="8"/>
  <c r="U546" i="8"/>
  <c r="T546" i="8"/>
  <c r="S546" i="8"/>
  <c r="R546" i="8"/>
  <c r="Q546" i="8"/>
  <c r="P546" i="8"/>
  <c r="O546" i="8"/>
  <c r="N546" i="8"/>
  <c r="M546" i="8"/>
  <c r="L546" i="8"/>
  <c r="X546" i="8" s="1"/>
  <c r="X545" i="8"/>
  <c r="W545" i="8"/>
  <c r="U545" i="8"/>
  <c r="T545" i="8"/>
  <c r="S545" i="8"/>
  <c r="R545" i="8"/>
  <c r="Q545" i="8"/>
  <c r="N545" i="8" s="1"/>
  <c r="P545" i="8"/>
  <c r="O545" i="8"/>
  <c r="M545" i="8"/>
  <c r="L545" i="8"/>
  <c r="V545" i="8" s="1"/>
  <c r="X544" i="8"/>
  <c r="V544" i="8"/>
  <c r="U544" i="8"/>
  <c r="S544" i="8"/>
  <c r="R544" i="8"/>
  <c r="Q544" i="8"/>
  <c r="P544" i="8" s="1"/>
  <c r="M544" i="8"/>
  <c r="L544" i="8"/>
  <c r="W543" i="8"/>
  <c r="V543" i="8"/>
  <c r="T543" i="8"/>
  <c r="S543" i="8"/>
  <c r="R543" i="8"/>
  <c r="Q543" i="8"/>
  <c r="N543" i="8"/>
  <c r="M543" i="8"/>
  <c r="L543" i="8"/>
  <c r="X543" i="8" s="1"/>
  <c r="S542" i="8"/>
  <c r="R542" i="8"/>
  <c r="Q542" i="8"/>
  <c r="P542" i="8" s="1"/>
  <c r="O542" i="8"/>
  <c r="N542" i="8"/>
  <c r="M542" i="8"/>
  <c r="L542" i="8"/>
  <c r="V542" i="8" s="1"/>
  <c r="X541" i="8"/>
  <c r="S541" i="8"/>
  <c r="R541" i="8"/>
  <c r="Q541" i="8"/>
  <c r="P541" i="8"/>
  <c r="O541" i="8"/>
  <c r="N541" i="8"/>
  <c r="M541" i="8"/>
  <c r="L541" i="8"/>
  <c r="W541" i="8" s="1"/>
  <c r="W540" i="8"/>
  <c r="V540" i="8"/>
  <c r="U540" i="8"/>
  <c r="T540" i="8"/>
  <c r="S540" i="8"/>
  <c r="R540" i="8"/>
  <c r="Q540" i="8"/>
  <c r="O540" i="8" s="1"/>
  <c r="N540" i="8"/>
  <c r="M540" i="8"/>
  <c r="L540" i="8"/>
  <c r="X540" i="8" s="1"/>
  <c r="X539" i="8"/>
  <c r="W539" i="8"/>
  <c r="S539" i="8"/>
  <c r="R539" i="8"/>
  <c r="Q539" i="8"/>
  <c r="P539" i="8" s="1"/>
  <c r="M539" i="8"/>
  <c r="L539" i="8"/>
  <c r="T539" i="8" s="1"/>
  <c r="X538" i="8"/>
  <c r="W538" i="8"/>
  <c r="V538" i="8"/>
  <c r="S538" i="8"/>
  <c r="R538" i="8"/>
  <c r="Q538" i="8"/>
  <c r="N538" i="8" s="1"/>
  <c r="P538" i="8"/>
  <c r="O538" i="8"/>
  <c r="M538" i="8"/>
  <c r="L538" i="8"/>
  <c r="W537" i="8"/>
  <c r="T537" i="8"/>
  <c r="S537" i="8"/>
  <c r="R537" i="8"/>
  <c r="Q537" i="8"/>
  <c r="O537" i="8" s="1"/>
  <c r="N537" i="8"/>
  <c r="M537" i="8"/>
  <c r="L537" i="8"/>
  <c r="X537" i="8" s="1"/>
  <c r="X536" i="8"/>
  <c r="U536" i="8"/>
  <c r="T536" i="8"/>
  <c r="S536" i="8"/>
  <c r="R536" i="8"/>
  <c r="Q536" i="8"/>
  <c r="P536" i="8" s="1"/>
  <c r="O536" i="8"/>
  <c r="M536" i="8"/>
  <c r="L536" i="8"/>
  <c r="V535" i="8"/>
  <c r="U535" i="8"/>
  <c r="T535" i="8"/>
  <c r="S535" i="8"/>
  <c r="R535" i="8"/>
  <c r="Q535" i="8"/>
  <c r="P535" i="8"/>
  <c r="O535" i="8"/>
  <c r="N535" i="8"/>
  <c r="M535" i="8"/>
  <c r="L535" i="8"/>
  <c r="W535" i="8" s="1"/>
  <c r="W534" i="8"/>
  <c r="V534" i="8"/>
  <c r="U534" i="8"/>
  <c r="T534" i="8"/>
  <c r="S534" i="8"/>
  <c r="R534" i="8"/>
  <c r="Q534" i="8"/>
  <c r="P534" i="8"/>
  <c r="O534" i="8"/>
  <c r="N534" i="8"/>
  <c r="M534" i="8"/>
  <c r="L534" i="8"/>
  <c r="X534" i="8" s="1"/>
  <c r="X533" i="8"/>
  <c r="W533" i="8"/>
  <c r="V533" i="8"/>
  <c r="U533" i="8"/>
  <c r="T533" i="8"/>
  <c r="S533" i="8"/>
  <c r="R533" i="8"/>
  <c r="Q533" i="8"/>
  <c r="M533" i="8"/>
  <c r="L533" i="8"/>
  <c r="S532" i="8"/>
  <c r="R532" i="8"/>
  <c r="Q532" i="8"/>
  <c r="P532" i="8"/>
  <c r="M532" i="8"/>
  <c r="L532" i="8"/>
  <c r="T532" i="8" s="1"/>
  <c r="S531" i="8"/>
  <c r="R531" i="8"/>
  <c r="Q531" i="8"/>
  <c r="N531" i="8"/>
  <c r="M531" i="8"/>
  <c r="L531" i="8"/>
  <c r="X530" i="8"/>
  <c r="W530" i="8"/>
  <c r="S530" i="8"/>
  <c r="R530" i="8"/>
  <c r="Q530" i="8"/>
  <c r="P530" i="8" s="1"/>
  <c r="O530" i="8"/>
  <c r="N530" i="8"/>
  <c r="M530" i="8"/>
  <c r="L530" i="8"/>
  <c r="V530" i="8" s="1"/>
  <c r="X529" i="8"/>
  <c r="U529" i="8"/>
  <c r="S529" i="8"/>
  <c r="R529" i="8"/>
  <c r="Q529" i="8"/>
  <c r="P529" i="8"/>
  <c r="O529" i="8"/>
  <c r="N529" i="8"/>
  <c r="M529" i="8"/>
  <c r="L529" i="8"/>
  <c r="W529" i="8" s="1"/>
  <c r="W528" i="8"/>
  <c r="V528" i="8"/>
  <c r="U528" i="8"/>
  <c r="T528" i="8"/>
  <c r="S528" i="8"/>
  <c r="R528" i="8"/>
  <c r="Q528" i="8"/>
  <c r="P528" i="8"/>
  <c r="O528" i="8"/>
  <c r="N528" i="8"/>
  <c r="M528" i="8"/>
  <c r="L528" i="8"/>
  <c r="X528" i="8" s="1"/>
  <c r="X527" i="8"/>
  <c r="V527" i="8"/>
  <c r="S527" i="8"/>
  <c r="R527" i="8"/>
  <c r="Q527" i="8"/>
  <c r="P527" i="8"/>
  <c r="O527" i="8"/>
  <c r="N527" i="8"/>
  <c r="M527" i="8"/>
  <c r="L527" i="8"/>
  <c r="T527" i="8" s="1"/>
  <c r="X526" i="8"/>
  <c r="W526" i="8"/>
  <c r="V526" i="8"/>
  <c r="S526" i="8"/>
  <c r="R526" i="8"/>
  <c r="Q526" i="8"/>
  <c r="N526" i="8" s="1"/>
  <c r="P526" i="8"/>
  <c r="O526" i="8"/>
  <c r="M526" i="8"/>
  <c r="L526" i="8"/>
  <c r="W525" i="8"/>
  <c r="T525" i="8"/>
  <c r="S525" i="8"/>
  <c r="R525" i="8"/>
  <c r="Q525" i="8"/>
  <c r="O525" i="8" s="1"/>
  <c r="N525" i="8"/>
  <c r="M525" i="8"/>
  <c r="L525" i="8"/>
  <c r="X525" i="8" s="1"/>
  <c r="X524" i="8"/>
  <c r="U524" i="8"/>
  <c r="T524" i="8"/>
  <c r="S524" i="8"/>
  <c r="R524" i="8"/>
  <c r="Q524" i="8"/>
  <c r="P524" i="8" s="1"/>
  <c r="O524" i="8"/>
  <c r="M524" i="8"/>
  <c r="L524" i="8"/>
  <c r="V523" i="8"/>
  <c r="U523" i="8"/>
  <c r="T523" i="8"/>
  <c r="S523" i="8"/>
  <c r="R523" i="8"/>
  <c r="Q523" i="8"/>
  <c r="P523" i="8"/>
  <c r="O523" i="8"/>
  <c r="N523" i="8"/>
  <c r="M523" i="8"/>
  <c r="L523" i="8"/>
  <c r="W523" i="8" s="1"/>
  <c r="W522" i="8"/>
  <c r="V522" i="8"/>
  <c r="U522" i="8"/>
  <c r="T522" i="8"/>
  <c r="S522" i="8"/>
  <c r="R522" i="8"/>
  <c r="Q522" i="8"/>
  <c r="O522" i="8" s="1"/>
  <c r="P522" i="8"/>
  <c r="N522" i="8"/>
  <c r="M522" i="8"/>
  <c r="L522" i="8"/>
  <c r="X522" i="8" s="1"/>
  <c r="X521" i="8"/>
  <c r="W521" i="8"/>
  <c r="V521" i="8"/>
  <c r="U521" i="8"/>
  <c r="T521" i="8"/>
  <c r="S521" i="8"/>
  <c r="R521" i="8"/>
  <c r="Q521" i="8"/>
  <c r="M521" i="8"/>
  <c r="L521" i="8"/>
  <c r="S520" i="8"/>
  <c r="R520" i="8"/>
  <c r="Q520" i="8"/>
  <c r="P520" i="8"/>
  <c r="M520" i="8"/>
  <c r="L520" i="8"/>
  <c r="T520" i="8" s="1"/>
  <c r="S519" i="8"/>
  <c r="R519" i="8"/>
  <c r="Q519" i="8"/>
  <c r="N519" i="8"/>
  <c r="M519" i="8"/>
  <c r="L519" i="8"/>
  <c r="W518" i="8"/>
  <c r="S518" i="8"/>
  <c r="R518" i="8"/>
  <c r="Q518" i="8"/>
  <c r="P518" i="8" s="1"/>
  <c r="O518" i="8"/>
  <c r="N518" i="8"/>
  <c r="M518" i="8"/>
  <c r="L518" i="8"/>
  <c r="V518" i="8" s="1"/>
  <c r="X517" i="8"/>
  <c r="U517" i="8"/>
  <c r="S517" i="8"/>
  <c r="R517" i="8"/>
  <c r="Q517" i="8"/>
  <c r="P517" i="8"/>
  <c r="O517" i="8"/>
  <c r="N517" i="8"/>
  <c r="M517" i="8"/>
  <c r="L517" i="8"/>
  <c r="W517" i="8" s="1"/>
  <c r="W516" i="8"/>
  <c r="V516" i="8"/>
  <c r="U516" i="8"/>
  <c r="T516" i="8"/>
  <c r="S516" i="8"/>
  <c r="R516" i="8"/>
  <c r="Q516" i="8"/>
  <c r="P516" i="8"/>
  <c r="O516" i="8"/>
  <c r="N516" i="8"/>
  <c r="M516" i="8"/>
  <c r="L516" i="8"/>
  <c r="X516" i="8" s="1"/>
  <c r="X515" i="8"/>
  <c r="V515" i="8"/>
  <c r="S515" i="8"/>
  <c r="R515" i="8"/>
  <c r="Q515" i="8"/>
  <c r="P515" i="8"/>
  <c r="O515" i="8"/>
  <c r="N515" i="8"/>
  <c r="M515" i="8"/>
  <c r="L515" i="8"/>
  <c r="T515" i="8" s="1"/>
  <c r="X514" i="8"/>
  <c r="W514" i="8"/>
  <c r="V514" i="8"/>
  <c r="S514" i="8"/>
  <c r="R514" i="8"/>
  <c r="Q514" i="8"/>
  <c r="N514" i="8" s="1"/>
  <c r="P514" i="8"/>
  <c r="O514" i="8"/>
  <c r="M514" i="8"/>
  <c r="L514" i="8"/>
  <c r="W513" i="8"/>
  <c r="T513" i="8"/>
  <c r="S513" i="8"/>
  <c r="R513" i="8"/>
  <c r="Q513" i="8"/>
  <c r="O513" i="8" s="1"/>
  <c r="N513" i="8"/>
  <c r="M513" i="8"/>
  <c r="L513" i="8"/>
  <c r="X513" i="8" s="1"/>
  <c r="X512" i="8"/>
  <c r="U512" i="8"/>
  <c r="T512" i="8"/>
  <c r="S512" i="8"/>
  <c r="R512" i="8"/>
  <c r="Q512" i="8"/>
  <c r="P512" i="8" s="1"/>
  <c r="O512" i="8"/>
  <c r="M512" i="8"/>
  <c r="L512" i="8"/>
  <c r="V511" i="8"/>
  <c r="U511" i="8"/>
  <c r="T511" i="8"/>
  <c r="S511" i="8"/>
  <c r="R511" i="8"/>
  <c r="Q511" i="8"/>
  <c r="P511" i="8"/>
  <c r="O511" i="8"/>
  <c r="N511" i="8"/>
  <c r="M511" i="8"/>
  <c r="L511" i="8"/>
  <c r="W511" i="8" s="1"/>
  <c r="W510" i="8"/>
  <c r="V510" i="8"/>
  <c r="U510" i="8"/>
  <c r="T510" i="8"/>
  <c r="S510" i="8"/>
  <c r="R510" i="8"/>
  <c r="Q510" i="8"/>
  <c r="O510" i="8" s="1"/>
  <c r="P510" i="8"/>
  <c r="N510" i="8"/>
  <c r="M510" i="8"/>
  <c r="L510" i="8"/>
  <c r="X510" i="8" s="1"/>
  <c r="X509" i="8"/>
  <c r="W509" i="8"/>
  <c r="V509" i="8"/>
  <c r="U509" i="8"/>
  <c r="T509" i="8"/>
  <c r="S509" i="8"/>
  <c r="R509" i="8"/>
  <c r="Q509" i="8"/>
  <c r="M509" i="8"/>
  <c r="L509" i="8"/>
  <c r="S508" i="8"/>
  <c r="R508" i="8"/>
  <c r="Q508" i="8"/>
  <c r="P508" i="8"/>
  <c r="M508" i="8"/>
  <c r="L508" i="8"/>
  <c r="T508" i="8" s="1"/>
  <c r="S507" i="8"/>
  <c r="R507" i="8"/>
  <c r="Q507" i="8"/>
  <c r="N507" i="8"/>
  <c r="M507" i="8"/>
  <c r="L507" i="8"/>
  <c r="W506" i="8"/>
  <c r="S506" i="8"/>
  <c r="R506" i="8"/>
  <c r="Q506" i="8"/>
  <c r="P506" i="8" s="1"/>
  <c r="O506" i="8"/>
  <c r="N506" i="8"/>
  <c r="M506" i="8"/>
  <c r="L506" i="8"/>
  <c r="V506" i="8" s="1"/>
  <c r="X505" i="8"/>
  <c r="U505" i="8"/>
  <c r="S505" i="8"/>
  <c r="R505" i="8"/>
  <c r="Q505" i="8"/>
  <c r="P505" i="8"/>
  <c r="O505" i="8"/>
  <c r="N505" i="8"/>
  <c r="M505" i="8"/>
  <c r="L505" i="8"/>
  <c r="W505" i="8" s="1"/>
  <c r="W504" i="8"/>
  <c r="V504" i="8"/>
  <c r="U504" i="8"/>
  <c r="T504" i="8"/>
  <c r="S504" i="8"/>
  <c r="R504" i="8"/>
  <c r="Q504" i="8"/>
  <c r="P504" i="8"/>
  <c r="O504" i="8"/>
  <c r="N504" i="8"/>
  <c r="M504" i="8"/>
  <c r="L504" i="8"/>
  <c r="X504" i="8" s="1"/>
  <c r="X503" i="8"/>
  <c r="V503" i="8"/>
  <c r="S503" i="8"/>
  <c r="R503" i="8"/>
  <c r="Q503" i="8"/>
  <c r="P503" i="8"/>
  <c r="O503" i="8"/>
  <c r="N503" i="8"/>
  <c r="M503" i="8"/>
  <c r="L503" i="8"/>
  <c r="T503" i="8" s="1"/>
  <c r="X502" i="8"/>
  <c r="W502" i="8"/>
  <c r="V502" i="8"/>
  <c r="S502" i="8"/>
  <c r="R502" i="8"/>
  <c r="Q502" i="8"/>
  <c r="N502" i="8" s="1"/>
  <c r="P502" i="8"/>
  <c r="O502" i="8"/>
  <c r="M502" i="8"/>
  <c r="L502" i="8"/>
  <c r="W501" i="8"/>
  <c r="T501" i="8"/>
  <c r="S501" i="8"/>
  <c r="R501" i="8"/>
  <c r="Q501" i="8"/>
  <c r="O501" i="8" s="1"/>
  <c r="N501" i="8"/>
  <c r="M501" i="8"/>
  <c r="L501" i="8"/>
  <c r="X501" i="8" s="1"/>
  <c r="X500" i="8"/>
  <c r="U500" i="8"/>
  <c r="T500" i="8"/>
  <c r="S500" i="8"/>
  <c r="R500" i="8"/>
  <c r="Q500" i="8"/>
  <c r="P500" i="8" s="1"/>
  <c r="O500" i="8"/>
  <c r="M500" i="8"/>
  <c r="L500" i="8"/>
  <c r="V499" i="8"/>
  <c r="U499" i="8"/>
  <c r="T499" i="8"/>
  <c r="S499" i="8"/>
  <c r="R499" i="8"/>
  <c r="Q499" i="8"/>
  <c r="P499" i="8"/>
  <c r="O499" i="8"/>
  <c r="N499" i="8"/>
  <c r="M499" i="8"/>
  <c r="L499" i="8"/>
  <c r="W499" i="8" s="1"/>
  <c r="W498" i="8"/>
  <c r="V498" i="8"/>
  <c r="U498" i="8"/>
  <c r="T498" i="8"/>
  <c r="S498" i="8"/>
  <c r="R498" i="8"/>
  <c r="Q498" i="8"/>
  <c r="O498" i="8" s="1"/>
  <c r="P498" i="8"/>
  <c r="N498" i="8"/>
  <c r="M498" i="8"/>
  <c r="L498" i="8"/>
  <c r="X498" i="8" s="1"/>
  <c r="W497" i="8"/>
  <c r="V497" i="8"/>
  <c r="U497" i="8"/>
  <c r="T497" i="8"/>
  <c r="S497" i="8"/>
  <c r="R497" i="8"/>
  <c r="Q497" i="8"/>
  <c r="M497" i="8"/>
  <c r="L497" i="8"/>
  <c r="X497" i="8" s="1"/>
  <c r="W496" i="8"/>
  <c r="V496" i="8"/>
  <c r="U496" i="8"/>
  <c r="T496" i="8"/>
  <c r="S496" i="8"/>
  <c r="R496" i="8"/>
  <c r="Q496" i="8"/>
  <c r="N496" i="8" s="1"/>
  <c r="P496" i="8"/>
  <c r="M496" i="8"/>
  <c r="L496" i="8"/>
  <c r="X496" i="8" s="1"/>
  <c r="T495" i="8"/>
  <c r="S495" i="8"/>
  <c r="R495" i="8"/>
  <c r="Q495" i="8"/>
  <c r="O495" i="8" s="1"/>
  <c r="M495" i="8"/>
  <c r="L495" i="8"/>
  <c r="X495" i="8" s="1"/>
  <c r="U494" i="8"/>
  <c r="T494" i="8"/>
  <c r="S494" i="8"/>
  <c r="R494" i="8"/>
  <c r="Q494" i="8"/>
  <c r="P494" i="8" s="1"/>
  <c r="O494" i="8"/>
  <c r="N494" i="8"/>
  <c r="M494" i="8"/>
  <c r="L494" i="8"/>
  <c r="X494" i="8" s="1"/>
  <c r="V493" i="8"/>
  <c r="U493" i="8"/>
  <c r="T493" i="8"/>
  <c r="S493" i="8"/>
  <c r="R493" i="8"/>
  <c r="Q493" i="8"/>
  <c r="P493" i="8"/>
  <c r="O493" i="8"/>
  <c r="N493" i="8"/>
  <c r="M493" i="8"/>
  <c r="L493" i="8"/>
  <c r="X493" i="8" s="1"/>
  <c r="W492" i="8"/>
  <c r="V492" i="8"/>
  <c r="U492" i="8"/>
  <c r="T492" i="8"/>
  <c r="S492" i="8"/>
  <c r="R492" i="8"/>
  <c r="Q492" i="8"/>
  <c r="P492" i="8"/>
  <c r="O492" i="8"/>
  <c r="N492" i="8"/>
  <c r="M492" i="8"/>
  <c r="L492" i="8"/>
  <c r="X492" i="8" s="1"/>
  <c r="W491" i="8"/>
  <c r="U491" i="8"/>
  <c r="S491" i="8"/>
  <c r="R491" i="8"/>
  <c r="Q491" i="8"/>
  <c r="P491" i="8"/>
  <c r="O491" i="8"/>
  <c r="N491" i="8"/>
  <c r="M491" i="8"/>
  <c r="L491" i="8"/>
  <c r="X491" i="8" s="1"/>
  <c r="X490" i="8"/>
  <c r="S490" i="8"/>
  <c r="R490" i="8"/>
  <c r="Q490" i="8"/>
  <c r="P490" i="8" s="1"/>
  <c r="M490" i="8"/>
  <c r="L490" i="8"/>
  <c r="W489" i="8"/>
  <c r="S489" i="8"/>
  <c r="R489" i="8"/>
  <c r="Q489" i="8"/>
  <c r="P489" i="8" s="1"/>
  <c r="N489" i="8"/>
  <c r="M489" i="8"/>
  <c r="L489" i="8"/>
  <c r="U489" i="8" s="1"/>
  <c r="S488" i="8"/>
  <c r="R488" i="8"/>
  <c r="Q488" i="8"/>
  <c r="P488" i="8" s="1"/>
  <c r="O488" i="8"/>
  <c r="N488" i="8"/>
  <c r="M488" i="8"/>
  <c r="L488" i="8"/>
  <c r="V488" i="8" s="1"/>
  <c r="V487" i="8"/>
  <c r="U487" i="8"/>
  <c r="T487" i="8"/>
  <c r="S487" i="8"/>
  <c r="R487" i="8"/>
  <c r="Q487" i="8"/>
  <c r="P487" i="8"/>
  <c r="O487" i="8"/>
  <c r="N487" i="8"/>
  <c r="M487" i="8"/>
  <c r="L487" i="8"/>
  <c r="W487" i="8" s="1"/>
  <c r="W486" i="8"/>
  <c r="V486" i="8"/>
  <c r="U486" i="8"/>
  <c r="T486" i="8"/>
  <c r="S486" i="8"/>
  <c r="R486" i="8"/>
  <c r="Q486" i="8"/>
  <c r="O486" i="8" s="1"/>
  <c r="P486" i="8"/>
  <c r="N486" i="8"/>
  <c r="M486" i="8"/>
  <c r="L486" i="8"/>
  <c r="X486" i="8" s="1"/>
  <c r="W485" i="8"/>
  <c r="V485" i="8"/>
  <c r="U485" i="8"/>
  <c r="T485" i="8"/>
  <c r="S485" i="8"/>
  <c r="R485" i="8"/>
  <c r="Q485" i="8"/>
  <c r="M485" i="8"/>
  <c r="L485" i="8"/>
  <c r="X485" i="8" s="1"/>
  <c r="W484" i="8"/>
  <c r="V484" i="8"/>
  <c r="U484" i="8"/>
  <c r="S484" i="8"/>
  <c r="R484" i="8"/>
  <c r="Q484" i="8"/>
  <c r="N484" i="8" s="1"/>
  <c r="P484" i="8"/>
  <c r="M484" i="8"/>
  <c r="L484" i="8"/>
  <c r="X484" i="8" s="1"/>
  <c r="T483" i="8"/>
  <c r="S483" i="8"/>
  <c r="R483" i="8"/>
  <c r="Q483" i="8"/>
  <c r="O483" i="8" s="1"/>
  <c r="M483" i="8"/>
  <c r="L483" i="8"/>
  <c r="X483" i="8" s="1"/>
  <c r="U482" i="8"/>
  <c r="T482" i="8"/>
  <c r="S482" i="8"/>
  <c r="R482" i="8"/>
  <c r="Q482" i="8"/>
  <c r="P482" i="8" s="1"/>
  <c r="O482" i="8"/>
  <c r="N482" i="8"/>
  <c r="M482" i="8"/>
  <c r="L482" i="8"/>
  <c r="X482" i="8" s="1"/>
  <c r="V481" i="8"/>
  <c r="U481" i="8"/>
  <c r="T481" i="8"/>
  <c r="S481" i="8"/>
  <c r="R481" i="8"/>
  <c r="Q481" i="8"/>
  <c r="P481" i="8"/>
  <c r="O481" i="8"/>
  <c r="N481" i="8"/>
  <c r="M481" i="8"/>
  <c r="L481" i="8"/>
  <c r="X481" i="8" s="1"/>
  <c r="W480" i="8"/>
  <c r="V480" i="8"/>
  <c r="U480" i="8"/>
  <c r="T480" i="8"/>
  <c r="S480" i="8"/>
  <c r="R480" i="8"/>
  <c r="Q480" i="8"/>
  <c r="P480" i="8"/>
  <c r="O480" i="8"/>
  <c r="N480" i="8"/>
  <c r="M480" i="8"/>
  <c r="L480" i="8"/>
  <c r="X480" i="8" s="1"/>
  <c r="W479" i="8"/>
  <c r="U479" i="8"/>
  <c r="S479" i="8"/>
  <c r="R479" i="8"/>
  <c r="Q479" i="8"/>
  <c r="P479" i="8"/>
  <c r="O479" i="8"/>
  <c r="N479" i="8"/>
  <c r="M479" i="8"/>
  <c r="L479" i="8"/>
  <c r="X479" i="8" s="1"/>
  <c r="X478" i="8"/>
  <c r="S478" i="8"/>
  <c r="R478" i="8"/>
  <c r="Q478" i="8"/>
  <c r="P478" i="8" s="1"/>
  <c r="M478" i="8"/>
  <c r="L478" i="8"/>
  <c r="W477" i="8"/>
  <c r="S477" i="8"/>
  <c r="R477" i="8"/>
  <c r="Q477" i="8"/>
  <c r="P477" i="8" s="1"/>
  <c r="N477" i="8"/>
  <c r="M477" i="8"/>
  <c r="L477" i="8"/>
  <c r="U477" i="8" s="1"/>
  <c r="S476" i="8"/>
  <c r="R476" i="8"/>
  <c r="Q476" i="8"/>
  <c r="P476" i="8" s="1"/>
  <c r="O476" i="8"/>
  <c r="N476" i="8"/>
  <c r="M476" i="8"/>
  <c r="L476" i="8"/>
  <c r="V476" i="8" s="1"/>
  <c r="V475" i="8"/>
  <c r="U475" i="8"/>
  <c r="T475" i="8"/>
  <c r="S475" i="8"/>
  <c r="R475" i="8"/>
  <c r="Q475" i="8"/>
  <c r="P475" i="8"/>
  <c r="O475" i="8"/>
  <c r="N475" i="8"/>
  <c r="M475" i="8"/>
  <c r="L475" i="8"/>
  <c r="W475" i="8" s="1"/>
  <c r="W474" i="8"/>
  <c r="V474" i="8"/>
  <c r="U474" i="8"/>
  <c r="T474" i="8"/>
  <c r="S474" i="8"/>
  <c r="R474" i="8"/>
  <c r="Q474" i="8"/>
  <c r="O474" i="8" s="1"/>
  <c r="P474" i="8"/>
  <c r="N474" i="8"/>
  <c r="M474" i="8"/>
  <c r="L474" i="8"/>
  <c r="X474" i="8" s="1"/>
  <c r="W473" i="8"/>
  <c r="V473" i="8"/>
  <c r="U473" i="8"/>
  <c r="T473" i="8"/>
  <c r="S473" i="8"/>
  <c r="R473" i="8"/>
  <c r="Q473" i="8"/>
  <c r="M473" i="8"/>
  <c r="L473" i="8"/>
  <c r="X473" i="8" s="1"/>
  <c r="W472" i="8"/>
  <c r="V472" i="8"/>
  <c r="U472" i="8"/>
  <c r="S472" i="8"/>
  <c r="R472" i="8"/>
  <c r="Q472" i="8"/>
  <c r="N472" i="8" s="1"/>
  <c r="P472" i="8"/>
  <c r="M472" i="8"/>
  <c r="L472" i="8"/>
  <c r="X472" i="8" s="1"/>
  <c r="T471" i="8"/>
  <c r="S471" i="8"/>
  <c r="R471" i="8"/>
  <c r="Q471" i="8"/>
  <c r="O471" i="8" s="1"/>
  <c r="M471" i="8"/>
  <c r="L471" i="8"/>
  <c r="X471" i="8" s="1"/>
  <c r="U470" i="8"/>
  <c r="T470" i="8"/>
  <c r="S470" i="8"/>
  <c r="R470" i="8"/>
  <c r="Q470" i="8"/>
  <c r="P470" i="8" s="1"/>
  <c r="O470" i="8"/>
  <c r="N470" i="8"/>
  <c r="M470" i="8"/>
  <c r="L470" i="8"/>
  <c r="X470" i="8" s="1"/>
  <c r="V469" i="8"/>
  <c r="U469" i="8"/>
  <c r="T469" i="8"/>
  <c r="S469" i="8"/>
  <c r="R469" i="8"/>
  <c r="Q469" i="8"/>
  <c r="P469" i="8"/>
  <c r="O469" i="8"/>
  <c r="N469" i="8"/>
  <c r="M469" i="8"/>
  <c r="L469" i="8"/>
  <c r="X469" i="8" s="1"/>
  <c r="W468" i="8"/>
  <c r="V468" i="8"/>
  <c r="U468" i="8"/>
  <c r="T468" i="8"/>
  <c r="S468" i="8"/>
  <c r="R468" i="8"/>
  <c r="Q468" i="8"/>
  <c r="P468" i="8"/>
  <c r="O468" i="8"/>
  <c r="N468" i="8"/>
  <c r="M468" i="8"/>
  <c r="L468" i="8"/>
  <c r="X468" i="8" s="1"/>
  <c r="W467" i="8"/>
  <c r="U467" i="8"/>
  <c r="S467" i="8"/>
  <c r="R467" i="8"/>
  <c r="Q467" i="8"/>
  <c r="P467" i="8"/>
  <c r="O467" i="8"/>
  <c r="N467" i="8"/>
  <c r="M467" i="8"/>
  <c r="L467" i="8"/>
  <c r="X467" i="8" s="1"/>
  <c r="X466" i="8"/>
  <c r="S466" i="8"/>
  <c r="R466" i="8"/>
  <c r="Q466" i="8"/>
  <c r="P466" i="8" s="1"/>
  <c r="M466" i="8"/>
  <c r="L466" i="8"/>
  <c r="W465" i="8"/>
  <c r="S465" i="8"/>
  <c r="R465" i="8"/>
  <c r="Q465" i="8"/>
  <c r="P465" i="8" s="1"/>
  <c r="N465" i="8"/>
  <c r="M465" i="8"/>
  <c r="L465" i="8"/>
  <c r="U465" i="8" s="1"/>
  <c r="S464" i="8"/>
  <c r="R464" i="8"/>
  <c r="Q464" i="8"/>
  <c r="P464" i="8" s="1"/>
  <c r="O464" i="8"/>
  <c r="N464" i="8"/>
  <c r="M464" i="8"/>
  <c r="L464" i="8"/>
  <c r="V463" i="8"/>
  <c r="U463" i="8"/>
  <c r="T463" i="8"/>
  <c r="S463" i="8"/>
  <c r="R463" i="8"/>
  <c r="Q463" i="8"/>
  <c r="P463" i="8"/>
  <c r="O463" i="8"/>
  <c r="N463" i="8"/>
  <c r="M463" i="8"/>
  <c r="L463" i="8"/>
  <c r="W463" i="8" s="1"/>
  <c r="W462" i="8"/>
  <c r="V462" i="8"/>
  <c r="U462" i="8"/>
  <c r="T462" i="8"/>
  <c r="S462" i="8"/>
  <c r="R462" i="8"/>
  <c r="Q462" i="8"/>
  <c r="O462" i="8" s="1"/>
  <c r="P462" i="8"/>
  <c r="N462" i="8"/>
  <c r="M462" i="8"/>
  <c r="L462" i="8"/>
  <c r="X462" i="8" s="1"/>
  <c r="W461" i="8"/>
  <c r="V461" i="8"/>
  <c r="U461" i="8"/>
  <c r="T461" i="8"/>
  <c r="S461" i="8"/>
  <c r="R461" i="8"/>
  <c r="Q461" i="8"/>
  <c r="O461" i="8"/>
  <c r="M461" i="8"/>
  <c r="L461" i="8"/>
  <c r="X461" i="8" s="1"/>
  <c r="W460" i="8"/>
  <c r="V460" i="8"/>
  <c r="S460" i="8"/>
  <c r="R460" i="8"/>
  <c r="Q460" i="8"/>
  <c r="N460" i="8" s="1"/>
  <c r="P460" i="8"/>
  <c r="M460" i="8"/>
  <c r="L460" i="8"/>
  <c r="X460" i="8" s="1"/>
  <c r="T459" i="8"/>
  <c r="S459" i="8"/>
  <c r="R459" i="8"/>
  <c r="Q459" i="8"/>
  <c r="M459" i="8"/>
  <c r="L459" i="8"/>
  <c r="X459" i="8" s="1"/>
  <c r="U458" i="8"/>
  <c r="T458" i="8"/>
  <c r="S458" i="8"/>
  <c r="R458" i="8"/>
  <c r="Q458" i="8"/>
  <c r="P458" i="8" s="1"/>
  <c r="O458" i="8"/>
  <c r="N458" i="8"/>
  <c r="M458" i="8"/>
  <c r="L458" i="8"/>
  <c r="X458" i="8" s="1"/>
  <c r="V457" i="8"/>
  <c r="U457" i="8"/>
  <c r="T457" i="8"/>
  <c r="S457" i="8"/>
  <c r="R457" i="8"/>
  <c r="Q457" i="8"/>
  <c r="P457" i="8"/>
  <c r="O457" i="8"/>
  <c r="N457" i="8"/>
  <c r="M457" i="8"/>
  <c r="L457" i="8"/>
  <c r="X457" i="8" s="1"/>
  <c r="W456" i="8"/>
  <c r="V456" i="8"/>
  <c r="U456" i="8"/>
  <c r="T456" i="8"/>
  <c r="S456" i="8"/>
  <c r="R456" i="8"/>
  <c r="Q456" i="8"/>
  <c r="P456" i="8"/>
  <c r="O456" i="8"/>
  <c r="N456" i="8"/>
  <c r="M456" i="8"/>
  <c r="L456" i="8"/>
  <c r="X456" i="8" s="1"/>
  <c r="W455" i="8"/>
  <c r="U455" i="8"/>
  <c r="S455" i="8"/>
  <c r="R455" i="8"/>
  <c r="Q455" i="8"/>
  <c r="N455" i="8" s="1"/>
  <c r="P455" i="8"/>
  <c r="O455" i="8"/>
  <c r="M455" i="8"/>
  <c r="L455" i="8"/>
  <c r="X455" i="8" s="1"/>
  <c r="V454" i="8"/>
  <c r="S454" i="8"/>
  <c r="R454" i="8"/>
  <c r="Q454" i="8"/>
  <c r="P454" i="8" s="1"/>
  <c r="M454" i="8"/>
  <c r="L454" i="8"/>
  <c r="W453" i="8"/>
  <c r="S453" i="8"/>
  <c r="R453" i="8"/>
  <c r="Q453" i="8"/>
  <c r="P453" i="8" s="1"/>
  <c r="N453" i="8"/>
  <c r="M453" i="8"/>
  <c r="L453" i="8"/>
  <c r="U453" i="8" s="1"/>
  <c r="S452" i="8"/>
  <c r="R452" i="8"/>
  <c r="Q452" i="8"/>
  <c r="P452" i="8" s="1"/>
  <c r="O452" i="8"/>
  <c r="N452" i="8"/>
  <c r="M452" i="8"/>
  <c r="L452" i="8"/>
  <c r="V451" i="8"/>
  <c r="U451" i="8"/>
  <c r="T451" i="8"/>
  <c r="S451" i="8"/>
  <c r="R451" i="8"/>
  <c r="Q451" i="8"/>
  <c r="P451" i="8"/>
  <c r="O451" i="8"/>
  <c r="N451" i="8"/>
  <c r="M451" i="8"/>
  <c r="L451" i="8"/>
  <c r="W451" i="8" s="1"/>
  <c r="W450" i="8"/>
  <c r="V450" i="8"/>
  <c r="U450" i="8"/>
  <c r="T450" i="8"/>
  <c r="S450" i="8"/>
  <c r="R450" i="8"/>
  <c r="Q450" i="8"/>
  <c r="O450" i="8" s="1"/>
  <c r="P450" i="8"/>
  <c r="N450" i="8"/>
  <c r="M450" i="8"/>
  <c r="L450" i="8"/>
  <c r="X450" i="8" s="1"/>
  <c r="W449" i="8"/>
  <c r="V449" i="8"/>
  <c r="U449" i="8"/>
  <c r="T449" i="8"/>
  <c r="S449" i="8"/>
  <c r="R449" i="8"/>
  <c r="Q449" i="8"/>
  <c r="O449" i="8"/>
  <c r="M449" i="8"/>
  <c r="L449" i="8"/>
  <c r="X449" i="8" s="1"/>
  <c r="W448" i="8"/>
  <c r="V448" i="8"/>
  <c r="S448" i="8"/>
  <c r="R448" i="8"/>
  <c r="Q448" i="8"/>
  <c r="N448" i="8" s="1"/>
  <c r="P448" i="8"/>
  <c r="M448" i="8"/>
  <c r="L448" i="8"/>
  <c r="X448" i="8" s="1"/>
  <c r="T447" i="8"/>
  <c r="S447" i="8"/>
  <c r="R447" i="8"/>
  <c r="Q447" i="8"/>
  <c r="M447" i="8"/>
  <c r="L447" i="8"/>
  <c r="X447" i="8" s="1"/>
  <c r="U446" i="8"/>
  <c r="T446" i="8"/>
  <c r="S446" i="8"/>
  <c r="R446" i="8"/>
  <c r="Q446" i="8"/>
  <c r="P446" i="8" s="1"/>
  <c r="O446" i="8"/>
  <c r="N446" i="8"/>
  <c r="M446" i="8"/>
  <c r="L446" i="8"/>
  <c r="X446" i="8" s="1"/>
  <c r="V445" i="8"/>
  <c r="U445" i="8"/>
  <c r="T445" i="8"/>
  <c r="S445" i="8"/>
  <c r="R445" i="8"/>
  <c r="Q445" i="8"/>
  <c r="P445" i="8"/>
  <c r="O445" i="8"/>
  <c r="N445" i="8"/>
  <c r="M445" i="8"/>
  <c r="L445" i="8"/>
  <c r="X445" i="8" s="1"/>
  <c r="W444" i="8"/>
  <c r="V444" i="8"/>
  <c r="U444" i="8"/>
  <c r="T444" i="8"/>
  <c r="S444" i="8"/>
  <c r="R444" i="8"/>
  <c r="Q444" i="8"/>
  <c r="P444" i="8"/>
  <c r="O444" i="8"/>
  <c r="N444" i="8"/>
  <c r="M444" i="8"/>
  <c r="L444" i="8"/>
  <c r="X444" i="8" s="1"/>
  <c r="X443" i="8"/>
  <c r="W443" i="8"/>
  <c r="S443" i="8"/>
  <c r="R443" i="8"/>
  <c r="Q443" i="8"/>
  <c r="N443" i="8" s="1"/>
  <c r="P443" i="8"/>
  <c r="O443" i="8"/>
  <c r="M443" i="8"/>
  <c r="L443" i="8"/>
  <c r="U443" i="8" s="1"/>
  <c r="V442" i="8"/>
  <c r="S442" i="8"/>
  <c r="R442" i="8"/>
  <c r="Q442" i="8"/>
  <c r="M442" i="8"/>
  <c r="L442" i="8"/>
  <c r="W441" i="8"/>
  <c r="S441" i="8"/>
  <c r="R441" i="8"/>
  <c r="Q441" i="8"/>
  <c r="P441" i="8" s="1"/>
  <c r="N441" i="8"/>
  <c r="M441" i="8"/>
  <c r="L441" i="8"/>
  <c r="U441" i="8" s="1"/>
  <c r="X440" i="8"/>
  <c r="S440" i="8"/>
  <c r="R440" i="8"/>
  <c r="Q440" i="8"/>
  <c r="P440" i="8" s="1"/>
  <c r="O440" i="8"/>
  <c r="N440" i="8"/>
  <c r="M440" i="8"/>
  <c r="L440" i="8"/>
  <c r="V439" i="8"/>
  <c r="U439" i="8"/>
  <c r="T439" i="8"/>
  <c r="S439" i="8"/>
  <c r="R439" i="8"/>
  <c r="Q439" i="8"/>
  <c r="P439" i="8"/>
  <c r="O439" i="8"/>
  <c r="N439" i="8"/>
  <c r="M439" i="8"/>
  <c r="L439" i="8"/>
  <c r="W439" i="8" s="1"/>
  <c r="W438" i="8"/>
  <c r="V438" i="8"/>
  <c r="U438" i="8"/>
  <c r="T438" i="8"/>
  <c r="S438" i="8"/>
  <c r="R438" i="8"/>
  <c r="Q438" i="8"/>
  <c r="O438" i="8" s="1"/>
  <c r="N438" i="8"/>
  <c r="M438" i="8"/>
  <c r="L438" i="8"/>
  <c r="X438" i="8" s="1"/>
  <c r="W437" i="8"/>
  <c r="V437" i="8"/>
  <c r="U437" i="8"/>
  <c r="T437" i="8"/>
  <c r="S437" i="8"/>
  <c r="R437" i="8"/>
  <c r="Q437" i="8"/>
  <c r="O437" i="8" s="1"/>
  <c r="M437" i="8"/>
  <c r="L437" i="8"/>
  <c r="X437" i="8" s="1"/>
  <c r="W436" i="8"/>
  <c r="V436" i="8"/>
  <c r="S436" i="8"/>
  <c r="R436" i="8"/>
  <c r="Q436" i="8"/>
  <c r="N436" i="8" s="1"/>
  <c r="P436" i="8"/>
  <c r="M436" i="8"/>
  <c r="L436" i="8"/>
  <c r="X436" i="8" s="1"/>
  <c r="X435" i="8"/>
  <c r="S435" i="8"/>
  <c r="R435" i="8"/>
  <c r="Q435" i="8"/>
  <c r="M435" i="8"/>
  <c r="L435" i="8"/>
  <c r="U434" i="8"/>
  <c r="T434" i="8"/>
  <c r="S434" i="8"/>
  <c r="R434" i="8"/>
  <c r="Q434" i="8"/>
  <c r="P434" i="8" s="1"/>
  <c r="O434" i="8"/>
  <c r="N434" i="8"/>
  <c r="M434" i="8"/>
  <c r="L434" i="8"/>
  <c r="X434" i="8" s="1"/>
  <c r="V433" i="8"/>
  <c r="U433" i="8"/>
  <c r="T433" i="8"/>
  <c r="S433" i="8"/>
  <c r="R433" i="8"/>
  <c r="Q433" i="8"/>
  <c r="P433" i="8"/>
  <c r="O433" i="8"/>
  <c r="N433" i="8"/>
  <c r="M433" i="8"/>
  <c r="L433" i="8"/>
  <c r="X433" i="8" s="1"/>
  <c r="W432" i="8"/>
  <c r="V432" i="8"/>
  <c r="U432" i="8"/>
  <c r="T432" i="8"/>
  <c r="S432" i="8"/>
  <c r="R432" i="8"/>
  <c r="Q432" i="8"/>
  <c r="P432" i="8"/>
  <c r="O432" i="8"/>
  <c r="N432" i="8"/>
  <c r="M432" i="8"/>
  <c r="L432" i="8"/>
  <c r="X432" i="8" s="1"/>
  <c r="X431" i="8"/>
  <c r="U431" i="8"/>
  <c r="S431" i="8"/>
  <c r="R431" i="8"/>
  <c r="Q431" i="8"/>
  <c r="N431" i="8" s="1"/>
  <c r="P431" i="8"/>
  <c r="O431" i="8"/>
  <c r="M431" i="8"/>
  <c r="L431" i="8"/>
  <c r="W431" i="8" s="1"/>
  <c r="X430" i="8"/>
  <c r="V430" i="8"/>
  <c r="S430" i="8"/>
  <c r="R430" i="8"/>
  <c r="Q430" i="8"/>
  <c r="M430" i="8"/>
  <c r="L430" i="8"/>
  <c r="W429" i="8"/>
  <c r="S429" i="8"/>
  <c r="R429" i="8"/>
  <c r="Q429" i="8"/>
  <c r="P429" i="8" s="1"/>
  <c r="N429" i="8"/>
  <c r="M429" i="8"/>
  <c r="L429" i="8"/>
  <c r="U429" i="8" s="1"/>
  <c r="X428" i="8"/>
  <c r="S428" i="8"/>
  <c r="R428" i="8"/>
  <c r="Q428" i="8"/>
  <c r="P428" i="8" s="1"/>
  <c r="O428" i="8"/>
  <c r="N428" i="8"/>
  <c r="M428" i="8"/>
  <c r="L428" i="8"/>
  <c r="V427" i="8"/>
  <c r="U427" i="8"/>
  <c r="T427" i="8"/>
  <c r="S427" i="8"/>
  <c r="R427" i="8"/>
  <c r="Q427" i="8"/>
  <c r="P427" i="8"/>
  <c r="O427" i="8"/>
  <c r="N427" i="8"/>
  <c r="M427" i="8"/>
  <c r="L427" i="8"/>
  <c r="W427" i="8" s="1"/>
  <c r="W426" i="8"/>
  <c r="V426" i="8"/>
  <c r="U426" i="8"/>
  <c r="T426" i="8"/>
  <c r="S426" i="8"/>
  <c r="R426" i="8"/>
  <c r="Q426" i="8"/>
  <c r="O426" i="8" s="1"/>
  <c r="P426" i="8"/>
  <c r="N426" i="8"/>
  <c r="M426" i="8"/>
  <c r="L426" i="8"/>
  <c r="X426" i="8" s="1"/>
  <c r="W425" i="8"/>
  <c r="V425" i="8"/>
  <c r="U425" i="8"/>
  <c r="S425" i="8"/>
  <c r="R425" i="8"/>
  <c r="Q425" i="8"/>
  <c r="O425" i="8"/>
  <c r="M425" i="8"/>
  <c r="L425" i="8"/>
  <c r="X425" i="8" s="1"/>
  <c r="W424" i="8"/>
  <c r="V424" i="8"/>
  <c r="S424" i="8"/>
  <c r="R424" i="8"/>
  <c r="Q424" i="8"/>
  <c r="N424" i="8" s="1"/>
  <c r="P424" i="8"/>
  <c r="M424" i="8"/>
  <c r="L424" i="8"/>
  <c r="X424" i="8" s="1"/>
  <c r="X423" i="8"/>
  <c r="T423" i="8"/>
  <c r="S423" i="8"/>
  <c r="R423" i="8"/>
  <c r="Q423" i="8"/>
  <c r="M423" i="8"/>
  <c r="L423" i="8"/>
  <c r="U422" i="8"/>
  <c r="T422" i="8"/>
  <c r="S422" i="8"/>
  <c r="R422" i="8"/>
  <c r="Q422" i="8"/>
  <c r="P422" i="8" s="1"/>
  <c r="O422" i="8"/>
  <c r="N422" i="8"/>
  <c r="M422" i="8"/>
  <c r="L422" i="8"/>
  <c r="X422" i="8" s="1"/>
  <c r="V421" i="8"/>
  <c r="U421" i="8"/>
  <c r="T421" i="8"/>
  <c r="S421" i="8"/>
  <c r="R421" i="8"/>
  <c r="Q421" i="8"/>
  <c r="P421" i="8"/>
  <c r="O421" i="8"/>
  <c r="N421" i="8"/>
  <c r="M421" i="8"/>
  <c r="L421" i="8"/>
  <c r="X421" i="8" s="1"/>
  <c r="W420" i="8"/>
  <c r="V420" i="8"/>
  <c r="U420" i="8"/>
  <c r="T420" i="8"/>
  <c r="S420" i="8"/>
  <c r="R420" i="8"/>
  <c r="Q420" i="8"/>
  <c r="P420" i="8"/>
  <c r="O420" i="8"/>
  <c r="N420" i="8"/>
  <c r="M420" i="8"/>
  <c r="L420" i="8"/>
  <c r="X420" i="8" s="1"/>
  <c r="X419" i="8"/>
  <c r="S419" i="8"/>
  <c r="R419" i="8"/>
  <c r="Q419" i="8"/>
  <c r="N419" i="8" s="1"/>
  <c r="P419" i="8"/>
  <c r="O419" i="8"/>
  <c r="M419" i="8"/>
  <c r="L419" i="8"/>
  <c r="X418" i="8"/>
  <c r="W418" i="8"/>
  <c r="V418" i="8"/>
  <c r="S418" i="8"/>
  <c r="R418" i="8"/>
  <c r="Q418" i="8"/>
  <c r="M418" i="8"/>
  <c r="L418" i="8"/>
  <c r="X417" i="8"/>
  <c r="W417" i="8"/>
  <c r="S417" i="8"/>
  <c r="R417" i="8"/>
  <c r="Q417" i="8"/>
  <c r="P417" i="8" s="1"/>
  <c r="N417" i="8"/>
  <c r="M417" i="8"/>
  <c r="L417" i="8"/>
  <c r="S416" i="8"/>
  <c r="R416" i="8"/>
  <c r="Q416" i="8"/>
  <c r="P416" i="8" s="1"/>
  <c r="O416" i="8"/>
  <c r="N416" i="8"/>
  <c r="M416" i="8"/>
  <c r="L416" i="8"/>
  <c r="V415" i="8"/>
  <c r="U415" i="8"/>
  <c r="T415" i="8"/>
  <c r="S415" i="8"/>
  <c r="R415" i="8"/>
  <c r="Q415" i="8"/>
  <c r="P415" i="8"/>
  <c r="O415" i="8"/>
  <c r="N415" i="8"/>
  <c r="M415" i="8"/>
  <c r="L415" i="8"/>
  <c r="W415" i="8" s="1"/>
  <c r="W414" i="8"/>
  <c r="V414" i="8"/>
  <c r="U414" i="8"/>
  <c r="T414" i="8"/>
  <c r="S414" i="8"/>
  <c r="R414" i="8"/>
  <c r="Q414" i="8"/>
  <c r="P414" i="8" s="1"/>
  <c r="N414" i="8"/>
  <c r="M414" i="8"/>
  <c r="L414" i="8"/>
  <c r="X414" i="8" s="1"/>
  <c r="W413" i="8"/>
  <c r="V413" i="8"/>
  <c r="U413" i="8"/>
  <c r="S413" i="8"/>
  <c r="R413" i="8"/>
  <c r="Q413" i="8"/>
  <c r="N413" i="8" s="1"/>
  <c r="P413" i="8"/>
  <c r="M413" i="8"/>
  <c r="L413" i="8"/>
  <c r="X413" i="8" s="1"/>
  <c r="W412" i="8"/>
  <c r="V412" i="8"/>
  <c r="S412" i="8"/>
  <c r="R412" i="8"/>
  <c r="Q412" i="8"/>
  <c r="M412" i="8"/>
  <c r="L412" i="8"/>
  <c r="X412" i="8" s="1"/>
  <c r="S411" i="8"/>
  <c r="R411" i="8"/>
  <c r="Q411" i="8"/>
  <c r="M411" i="8"/>
  <c r="L411" i="8"/>
  <c r="X410" i="8"/>
  <c r="U410" i="8"/>
  <c r="S410" i="8"/>
  <c r="R410" i="8"/>
  <c r="Q410" i="8"/>
  <c r="P410" i="8" s="1"/>
  <c r="O410" i="8"/>
  <c r="N410" i="8"/>
  <c r="M410" i="8"/>
  <c r="L410" i="8"/>
  <c r="V409" i="8"/>
  <c r="U409" i="8"/>
  <c r="T409" i="8"/>
  <c r="S409" i="8"/>
  <c r="R409" i="8"/>
  <c r="Q409" i="8"/>
  <c r="P409" i="8"/>
  <c r="O409" i="8"/>
  <c r="N409" i="8"/>
  <c r="M409" i="8"/>
  <c r="L409" i="8"/>
  <c r="X409" i="8" s="1"/>
  <c r="W408" i="8"/>
  <c r="V408" i="8"/>
  <c r="U408" i="8"/>
  <c r="T408" i="8"/>
  <c r="S408" i="8"/>
  <c r="R408" i="8"/>
  <c r="Q408" i="8"/>
  <c r="P408" i="8"/>
  <c r="O408" i="8"/>
  <c r="N408" i="8"/>
  <c r="M408" i="8"/>
  <c r="L408" i="8"/>
  <c r="X408" i="8" s="1"/>
  <c r="W407" i="8"/>
  <c r="U407" i="8"/>
  <c r="S407" i="8"/>
  <c r="R407" i="8"/>
  <c r="Q407" i="8"/>
  <c r="N407" i="8" s="1"/>
  <c r="P407" i="8"/>
  <c r="O407" i="8"/>
  <c r="M407" i="8"/>
  <c r="L407" i="8"/>
  <c r="T407" i="8" s="1"/>
  <c r="X406" i="8"/>
  <c r="W406" i="8"/>
  <c r="V406" i="8"/>
  <c r="S406" i="8"/>
  <c r="R406" i="8"/>
  <c r="Q406" i="8"/>
  <c r="M406" i="8"/>
  <c r="L406" i="8"/>
  <c r="S405" i="8"/>
  <c r="R405" i="8"/>
  <c r="Q405" i="8"/>
  <c r="N405" i="8"/>
  <c r="M405" i="8"/>
  <c r="L405" i="8"/>
  <c r="X404" i="8"/>
  <c r="S404" i="8"/>
  <c r="R404" i="8"/>
  <c r="Q404" i="8"/>
  <c r="P404" i="8" s="1"/>
  <c r="O404" i="8"/>
  <c r="N404" i="8"/>
  <c r="M404" i="8"/>
  <c r="L404" i="8"/>
  <c r="V403" i="8"/>
  <c r="U403" i="8"/>
  <c r="T403" i="8"/>
  <c r="S403" i="8"/>
  <c r="R403" i="8"/>
  <c r="Q403" i="8"/>
  <c r="P403" i="8"/>
  <c r="O403" i="8"/>
  <c r="N403" i="8"/>
  <c r="M403" i="8"/>
  <c r="L403" i="8"/>
  <c r="W403" i="8" s="1"/>
  <c r="W402" i="8"/>
  <c r="V402" i="8"/>
  <c r="U402" i="8"/>
  <c r="T402" i="8"/>
  <c r="S402" i="8"/>
  <c r="R402" i="8"/>
  <c r="Q402" i="8"/>
  <c r="P402" i="8"/>
  <c r="O402" i="8"/>
  <c r="N402" i="8"/>
  <c r="M402" i="8"/>
  <c r="L402" i="8"/>
  <c r="X402" i="8" s="1"/>
  <c r="W401" i="8"/>
  <c r="V401" i="8"/>
  <c r="U401" i="8"/>
  <c r="S401" i="8"/>
  <c r="R401" i="8"/>
  <c r="Q401" i="8"/>
  <c r="N401" i="8" s="1"/>
  <c r="M401" i="8"/>
  <c r="L401" i="8"/>
  <c r="X401" i="8" s="1"/>
  <c r="X400" i="8"/>
  <c r="W400" i="8"/>
  <c r="V400" i="8"/>
  <c r="S400" i="8"/>
  <c r="R400" i="8"/>
  <c r="Q400" i="8"/>
  <c r="P400" i="8"/>
  <c r="M400" i="8"/>
  <c r="L400" i="8"/>
  <c r="S399" i="8"/>
  <c r="R399" i="8"/>
  <c r="Q399" i="8"/>
  <c r="M399" i="8"/>
  <c r="L399" i="8"/>
  <c r="U398" i="8"/>
  <c r="T398" i="8"/>
  <c r="S398" i="8"/>
  <c r="R398" i="8"/>
  <c r="Q398" i="8"/>
  <c r="P398" i="8" s="1"/>
  <c r="O398" i="8"/>
  <c r="N398" i="8"/>
  <c r="M398" i="8"/>
  <c r="L398" i="8"/>
  <c r="X398" i="8" s="1"/>
  <c r="V397" i="8"/>
  <c r="U397" i="8"/>
  <c r="T397" i="8"/>
  <c r="S397" i="8"/>
  <c r="R397" i="8"/>
  <c r="Q397" i="8"/>
  <c r="P397" i="8"/>
  <c r="O397" i="8"/>
  <c r="N397" i="8"/>
  <c r="M397" i="8"/>
  <c r="L397" i="8"/>
  <c r="X397" i="8" s="1"/>
  <c r="W396" i="8"/>
  <c r="V396" i="8"/>
  <c r="U396" i="8"/>
  <c r="T396" i="8"/>
  <c r="S396" i="8"/>
  <c r="R396" i="8"/>
  <c r="Q396" i="8"/>
  <c r="P396" i="8"/>
  <c r="O396" i="8"/>
  <c r="N396" i="8"/>
  <c r="M396" i="8"/>
  <c r="L396" i="8"/>
  <c r="X396" i="8" s="1"/>
  <c r="X395" i="8"/>
  <c r="W395" i="8"/>
  <c r="V395" i="8"/>
  <c r="U395" i="8"/>
  <c r="S395" i="8"/>
  <c r="R395" i="8"/>
  <c r="Q395" i="8"/>
  <c r="N395" i="8" s="1"/>
  <c r="P395" i="8"/>
  <c r="O395" i="8"/>
  <c r="M395" i="8"/>
  <c r="L395" i="8"/>
  <c r="T395" i="8" s="1"/>
  <c r="X394" i="8"/>
  <c r="W394" i="8"/>
  <c r="V394" i="8"/>
  <c r="S394" i="8"/>
  <c r="R394" i="8"/>
  <c r="Q394" i="8"/>
  <c r="M394" i="8"/>
  <c r="L394" i="8"/>
  <c r="S393" i="8"/>
  <c r="R393" i="8"/>
  <c r="Q393" i="8"/>
  <c r="N393" i="8"/>
  <c r="M393" i="8"/>
  <c r="L393" i="8"/>
  <c r="X392" i="8"/>
  <c r="S392" i="8"/>
  <c r="R392" i="8"/>
  <c r="Q392" i="8"/>
  <c r="P392" i="8" s="1"/>
  <c r="O392" i="8"/>
  <c r="N392" i="8"/>
  <c r="M392" i="8"/>
  <c r="L392" i="8"/>
  <c r="T392" i="8" s="1"/>
  <c r="V391" i="8"/>
  <c r="U391" i="8"/>
  <c r="T391" i="8"/>
  <c r="S391" i="8"/>
  <c r="R391" i="8"/>
  <c r="Q391" i="8"/>
  <c r="P391" i="8"/>
  <c r="O391" i="8"/>
  <c r="N391" i="8"/>
  <c r="M391" i="8"/>
  <c r="L391" i="8"/>
  <c r="W391" i="8" s="1"/>
  <c r="W390" i="8"/>
  <c r="V390" i="8"/>
  <c r="U390" i="8"/>
  <c r="T390" i="8"/>
  <c r="S390" i="8"/>
  <c r="R390" i="8"/>
  <c r="Q390" i="8"/>
  <c r="P390" i="8"/>
  <c r="O390" i="8"/>
  <c r="N390" i="8"/>
  <c r="M390" i="8"/>
  <c r="L390" i="8"/>
  <c r="X390" i="8" s="1"/>
  <c r="W389" i="8"/>
  <c r="V389" i="8"/>
  <c r="U389" i="8"/>
  <c r="S389" i="8"/>
  <c r="R389" i="8"/>
  <c r="Q389" i="8"/>
  <c r="N389" i="8" s="1"/>
  <c r="M389" i="8"/>
  <c r="L389" i="8"/>
  <c r="X389" i="8" s="1"/>
  <c r="X388" i="8"/>
  <c r="W388" i="8"/>
  <c r="V388" i="8"/>
  <c r="S388" i="8"/>
  <c r="R388" i="8"/>
  <c r="Q388" i="8"/>
  <c r="P388" i="8"/>
  <c r="M388" i="8"/>
  <c r="L388" i="8"/>
  <c r="S387" i="8"/>
  <c r="R387" i="8"/>
  <c r="Q387" i="8"/>
  <c r="M387" i="8"/>
  <c r="L387" i="8"/>
  <c r="X386" i="8"/>
  <c r="U386" i="8"/>
  <c r="S386" i="8"/>
  <c r="R386" i="8"/>
  <c r="Q386" i="8"/>
  <c r="P386" i="8" s="1"/>
  <c r="O386" i="8"/>
  <c r="N386" i="8"/>
  <c r="M386" i="8"/>
  <c r="L386" i="8"/>
  <c r="T386" i="8" s="1"/>
  <c r="V385" i="8"/>
  <c r="U385" i="8"/>
  <c r="T385" i="8"/>
  <c r="S385" i="8"/>
  <c r="R385" i="8"/>
  <c r="Q385" i="8"/>
  <c r="P385" i="8"/>
  <c r="O385" i="8"/>
  <c r="N385" i="8"/>
  <c r="M385" i="8"/>
  <c r="L385" i="8"/>
  <c r="X385" i="8" s="1"/>
  <c r="W384" i="8"/>
  <c r="V384" i="8"/>
  <c r="U384" i="8"/>
  <c r="T384" i="8"/>
  <c r="S384" i="8"/>
  <c r="R384" i="8"/>
  <c r="Q384" i="8"/>
  <c r="P384" i="8"/>
  <c r="O384" i="8"/>
  <c r="N384" i="8"/>
  <c r="M384" i="8"/>
  <c r="L384" i="8"/>
  <c r="X384" i="8" s="1"/>
  <c r="X383" i="8"/>
  <c r="W383" i="8"/>
  <c r="V383" i="8"/>
  <c r="U383" i="8"/>
  <c r="S383" i="8"/>
  <c r="R383" i="8"/>
  <c r="Q383" i="8"/>
  <c r="N383" i="8" s="1"/>
  <c r="P383" i="8"/>
  <c r="O383" i="8"/>
  <c r="M383" i="8"/>
  <c r="L383" i="8"/>
  <c r="T383" i="8" s="1"/>
  <c r="X382" i="8"/>
  <c r="W382" i="8"/>
  <c r="V382" i="8"/>
  <c r="S382" i="8"/>
  <c r="R382" i="8"/>
  <c r="Q382" i="8"/>
  <c r="M382" i="8"/>
  <c r="L382" i="8"/>
  <c r="S381" i="8"/>
  <c r="R381" i="8"/>
  <c r="Q381" i="8"/>
  <c r="N381" i="8"/>
  <c r="M381" i="8"/>
  <c r="L381" i="8"/>
  <c r="X380" i="8"/>
  <c r="S380" i="8"/>
  <c r="R380" i="8"/>
  <c r="Q380" i="8"/>
  <c r="P380" i="8" s="1"/>
  <c r="O380" i="8"/>
  <c r="N380" i="8"/>
  <c r="M380" i="8"/>
  <c r="L380" i="8"/>
  <c r="T380" i="8" s="1"/>
  <c r="V379" i="8"/>
  <c r="U379" i="8"/>
  <c r="T379" i="8"/>
  <c r="S379" i="8"/>
  <c r="R379" i="8"/>
  <c r="Q379" i="8"/>
  <c r="P379" i="8"/>
  <c r="O379" i="8"/>
  <c r="N379" i="8"/>
  <c r="M379" i="8"/>
  <c r="L379" i="8"/>
  <c r="W379" i="8" s="1"/>
  <c r="W378" i="8"/>
  <c r="V378" i="8"/>
  <c r="U378" i="8"/>
  <c r="T378" i="8"/>
  <c r="S378" i="8"/>
  <c r="R378" i="8"/>
  <c r="Q378" i="8"/>
  <c r="P378" i="8"/>
  <c r="O378" i="8"/>
  <c r="N378" i="8"/>
  <c r="M378" i="8"/>
  <c r="L378" i="8"/>
  <c r="X378" i="8" s="1"/>
  <c r="X377" i="8"/>
  <c r="W377" i="8"/>
  <c r="V377" i="8"/>
  <c r="U377" i="8"/>
  <c r="S377" i="8"/>
  <c r="R377" i="8"/>
  <c r="Q377" i="8"/>
  <c r="N377" i="8" s="1"/>
  <c r="P377" i="8"/>
  <c r="O377" i="8"/>
  <c r="M377" i="8"/>
  <c r="L377" i="8"/>
  <c r="T377" i="8" s="1"/>
  <c r="X376" i="8"/>
  <c r="W376" i="8"/>
  <c r="V376" i="8"/>
  <c r="S376" i="8"/>
  <c r="R376" i="8"/>
  <c r="Q376" i="8"/>
  <c r="M376" i="8"/>
  <c r="L376" i="8"/>
  <c r="S375" i="8"/>
  <c r="R375" i="8"/>
  <c r="Q375" i="8"/>
  <c r="N375" i="8"/>
  <c r="M375" i="8"/>
  <c r="L375" i="8"/>
  <c r="S374" i="8"/>
  <c r="R374" i="8"/>
  <c r="Q374" i="8"/>
  <c r="P374" i="8" s="1"/>
  <c r="O374" i="8"/>
  <c r="N374" i="8"/>
  <c r="M374" i="8"/>
  <c r="L374" i="8"/>
  <c r="V373" i="8"/>
  <c r="U373" i="8"/>
  <c r="T373" i="8"/>
  <c r="S373" i="8"/>
  <c r="R373" i="8"/>
  <c r="Q373" i="8"/>
  <c r="P373" i="8"/>
  <c r="O373" i="8"/>
  <c r="N373" i="8"/>
  <c r="M373" i="8"/>
  <c r="L373" i="8"/>
  <c r="X373" i="8" s="1"/>
  <c r="W372" i="8"/>
  <c r="V372" i="8"/>
  <c r="U372" i="8"/>
  <c r="T372" i="8"/>
  <c r="S372" i="8"/>
  <c r="R372" i="8"/>
  <c r="Q372" i="8"/>
  <c r="P372" i="8" s="1"/>
  <c r="O372" i="8"/>
  <c r="N372" i="8"/>
  <c r="M372" i="8"/>
  <c r="L372" i="8"/>
  <c r="X372" i="8" s="1"/>
  <c r="X371" i="8"/>
  <c r="W371" i="8"/>
  <c r="V371" i="8"/>
  <c r="S371" i="8"/>
  <c r="R371" i="8"/>
  <c r="Q371" i="8"/>
  <c r="N371" i="8" s="1"/>
  <c r="O371" i="8"/>
  <c r="M371" i="8"/>
  <c r="L371" i="8"/>
  <c r="T371" i="8" s="1"/>
  <c r="X370" i="8"/>
  <c r="W370" i="8"/>
  <c r="V370" i="8"/>
  <c r="S370" i="8"/>
  <c r="R370" i="8"/>
  <c r="Q370" i="8"/>
  <c r="P370" i="8"/>
  <c r="M370" i="8"/>
  <c r="L370" i="8"/>
  <c r="X369" i="8"/>
  <c r="W369" i="8"/>
  <c r="T369" i="8"/>
  <c r="S369" i="8"/>
  <c r="R369" i="8"/>
  <c r="Q369" i="8"/>
  <c r="N369" i="8"/>
  <c r="M369" i="8"/>
  <c r="L369" i="8"/>
  <c r="S368" i="8"/>
  <c r="R368" i="8"/>
  <c r="Q368" i="8"/>
  <c r="P368" i="8" s="1"/>
  <c r="O368" i="8"/>
  <c r="N368" i="8"/>
  <c r="M368" i="8"/>
  <c r="L368" i="8"/>
  <c r="V367" i="8"/>
  <c r="U367" i="8"/>
  <c r="T367" i="8"/>
  <c r="S367" i="8"/>
  <c r="R367" i="8"/>
  <c r="Q367" i="8"/>
  <c r="P367" i="8"/>
  <c r="O367" i="8"/>
  <c r="N367" i="8"/>
  <c r="M367" i="8"/>
  <c r="L367" i="8"/>
  <c r="W367" i="8" s="1"/>
  <c r="W366" i="8"/>
  <c r="V366" i="8"/>
  <c r="U366" i="8"/>
  <c r="T366" i="8"/>
  <c r="S366" i="8"/>
  <c r="R366" i="8"/>
  <c r="Q366" i="8"/>
  <c r="P366" i="8"/>
  <c r="O366" i="8"/>
  <c r="N366" i="8"/>
  <c r="M366" i="8"/>
  <c r="L366" i="8"/>
  <c r="X366" i="8" s="1"/>
  <c r="X365" i="8"/>
  <c r="S365" i="8"/>
  <c r="R365" i="8"/>
  <c r="Q365" i="8"/>
  <c r="N365" i="8" s="1"/>
  <c r="P365" i="8"/>
  <c r="O365" i="8"/>
  <c r="M365" i="8"/>
  <c r="L365" i="8"/>
  <c r="X364" i="8"/>
  <c r="W364" i="8"/>
  <c r="S364" i="8"/>
  <c r="R364" i="8"/>
  <c r="Q364" i="8"/>
  <c r="P364" i="8" s="1"/>
  <c r="M364" i="8"/>
  <c r="L364" i="8"/>
  <c r="V364" i="8" s="1"/>
  <c r="X363" i="8"/>
  <c r="W363" i="8"/>
  <c r="T363" i="8"/>
  <c r="S363" i="8"/>
  <c r="R363" i="8"/>
  <c r="Q363" i="8"/>
  <c r="M363" i="8"/>
  <c r="L363" i="8"/>
  <c r="X362" i="8"/>
  <c r="U362" i="8"/>
  <c r="T362" i="8"/>
  <c r="S362" i="8"/>
  <c r="R362" i="8"/>
  <c r="Q362" i="8"/>
  <c r="P362" i="8" s="1"/>
  <c r="O362" i="8"/>
  <c r="N362" i="8"/>
  <c r="M362" i="8"/>
  <c r="L362" i="8"/>
  <c r="V361" i="8"/>
  <c r="U361" i="8"/>
  <c r="T361" i="8"/>
  <c r="S361" i="8"/>
  <c r="R361" i="8"/>
  <c r="Q361" i="8"/>
  <c r="P361" i="8"/>
  <c r="O361" i="8"/>
  <c r="N361" i="8"/>
  <c r="M361" i="8"/>
  <c r="L361" i="8"/>
  <c r="X361" i="8" s="1"/>
  <c r="W360" i="8"/>
  <c r="V360" i="8"/>
  <c r="U360" i="8"/>
  <c r="T360" i="8"/>
  <c r="S360" i="8"/>
  <c r="R360" i="8"/>
  <c r="Q360" i="8"/>
  <c r="P360" i="8"/>
  <c r="O360" i="8"/>
  <c r="N360" i="8"/>
  <c r="M360" i="8"/>
  <c r="L360" i="8"/>
  <c r="X360" i="8" s="1"/>
  <c r="S359" i="8"/>
  <c r="R359" i="8"/>
  <c r="Q359" i="8"/>
  <c r="N359" i="8" s="1"/>
  <c r="P359" i="8"/>
  <c r="O359" i="8"/>
  <c r="M359" i="8"/>
  <c r="L359" i="8"/>
  <c r="S358" i="8"/>
  <c r="R358" i="8"/>
  <c r="Q358" i="8"/>
  <c r="P358" i="8"/>
  <c r="M358" i="8"/>
  <c r="L358" i="8"/>
  <c r="X358" i="8" s="1"/>
  <c r="X357" i="8"/>
  <c r="W357" i="8"/>
  <c r="T357" i="8"/>
  <c r="S357" i="8"/>
  <c r="R357" i="8"/>
  <c r="Q357" i="8"/>
  <c r="N357" i="8"/>
  <c r="M357" i="8"/>
  <c r="L357" i="8"/>
  <c r="X356" i="8"/>
  <c r="U356" i="8"/>
  <c r="T356" i="8"/>
  <c r="S356" i="8"/>
  <c r="R356" i="8"/>
  <c r="Q356" i="8"/>
  <c r="P356" i="8" s="1"/>
  <c r="O356" i="8"/>
  <c r="N356" i="8"/>
  <c r="M356" i="8"/>
  <c r="L356" i="8"/>
  <c r="V355" i="8"/>
  <c r="U355" i="8"/>
  <c r="T355" i="8"/>
  <c r="S355" i="8"/>
  <c r="R355" i="8"/>
  <c r="Q355" i="8"/>
  <c r="P355" i="8"/>
  <c r="O355" i="8"/>
  <c r="N355" i="8"/>
  <c r="M355" i="8"/>
  <c r="L355" i="8"/>
  <c r="W355" i="8" s="1"/>
  <c r="W354" i="8"/>
  <c r="V354" i="8"/>
  <c r="U354" i="8"/>
  <c r="T354" i="8"/>
  <c r="S354" i="8"/>
  <c r="R354" i="8"/>
  <c r="Q354" i="8"/>
  <c r="O354" i="8" s="1"/>
  <c r="M354" i="8"/>
  <c r="L354" i="8"/>
  <c r="X354" i="8" s="1"/>
  <c r="X353" i="8"/>
  <c r="W353" i="8"/>
  <c r="V353" i="8"/>
  <c r="U353" i="8"/>
  <c r="S353" i="8"/>
  <c r="R353" i="8"/>
  <c r="Q353" i="8"/>
  <c r="O353" i="8" s="1"/>
  <c r="M353" i="8"/>
  <c r="L353" i="8"/>
  <c r="T353" i="8" s="1"/>
  <c r="S352" i="8"/>
  <c r="R352" i="8"/>
  <c r="Q352" i="8"/>
  <c r="P352" i="8"/>
  <c r="M352" i="8"/>
  <c r="L352" i="8"/>
  <c r="X351" i="8"/>
  <c r="S351" i="8"/>
  <c r="R351" i="8"/>
  <c r="Q351" i="8"/>
  <c r="N351" i="8"/>
  <c r="M351" i="8"/>
  <c r="L351" i="8"/>
  <c r="W351" i="8" s="1"/>
  <c r="X350" i="8"/>
  <c r="U350" i="8"/>
  <c r="T350" i="8"/>
  <c r="S350" i="8"/>
  <c r="R350" i="8"/>
  <c r="Q350" i="8"/>
  <c r="P350" i="8" s="1"/>
  <c r="O350" i="8"/>
  <c r="N350" i="8"/>
  <c r="M350" i="8"/>
  <c r="L350" i="8"/>
  <c r="V349" i="8"/>
  <c r="U349" i="8"/>
  <c r="T349" i="8"/>
  <c r="S349" i="8"/>
  <c r="R349" i="8"/>
  <c r="Q349" i="8"/>
  <c r="P349" i="8"/>
  <c r="O349" i="8"/>
  <c r="N349" i="8"/>
  <c r="M349" i="8"/>
  <c r="L349" i="8"/>
  <c r="X349" i="8" s="1"/>
  <c r="W348" i="8"/>
  <c r="V348" i="8"/>
  <c r="U348" i="8"/>
  <c r="T348" i="8"/>
  <c r="S348" i="8"/>
  <c r="R348" i="8"/>
  <c r="Q348" i="8"/>
  <c r="M348" i="8"/>
  <c r="L348" i="8"/>
  <c r="X348" i="8" s="1"/>
  <c r="X347" i="8"/>
  <c r="W347" i="8"/>
  <c r="V347" i="8"/>
  <c r="U347" i="8"/>
  <c r="S347" i="8"/>
  <c r="R347" i="8"/>
  <c r="Q347" i="8"/>
  <c r="M347" i="8"/>
  <c r="L347" i="8"/>
  <c r="T347" i="8" s="1"/>
  <c r="V346" i="8"/>
  <c r="S346" i="8"/>
  <c r="R346" i="8"/>
  <c r="Q346" i="8"/>
  <c r="M346" i="8"/>
  <c r="L346" i="8"/>
  <c r="S345" i="8"/>
  <c r="R345" i="8"/>
  <c r="Q345" i="8"/>
  <c r="N345" i="8" s="1"/>
  <c r="M345" i="8"/>
  <c r="L345" i="8"/>
  <c r="X344" i="8"/>
  <c r="U344" i="8"/>
  <c r="S344" i="8"/>
  <c r="R344" i="8"/>
  <c r="Q344" i="8"/>
  <c r="P344" i="8" s="1"/>
  <c r="O344" i="8"/>
  <c r="N344" i="8"/>
  <c r="M344" i="8"/>
  <c r="L344" i="8"/>
  <c r="T344" i="8" s="1"/>
  <c r="V343" i="8"/>
  <c r="U343" i="8"/>
  <c r="T343" i="8"/>
  <c r="S343" i="8"/>
  <c r="R343" i="8"/>
  <c r="Q343" i="8"/>
  <c r="P343" i="8"/>
  <c r="O343" i="8"/>
  <c r="N343" i="8"/>
  <c r="M343" i="8"/>
  <c r="L343" i="8"/>
  <c r="W343" i="8" s="1"/>
  <c r="W342" i="8"/>
  <c r="V342" i="8"/>
  <c r="U342" i="8"/>
  <c r="T342" i="8"/>
  <c r="S342" i="8"/>
  <c r="R342" i="8"/>
  <c r="Q342" i="8"/>
  <c r="P342" i="8"/>
  <c r="O342" i="8"/>
  <c r="N342" i="8"/>
  <c r="M342" i="8"/>
  <c r="L342" i="8"/>
  <c r="X342" i="8" s="1"/>
  <c r="X341" i="8"/>
  <c r="W341" i="8"/>
  <c r="V341" i="8"/>
  <c r="U341" i="8"/>
  <c r="S341" i="8"/>
  <c r="R341" i="8"/>
  <c r="Q341" i="8"/>
  <c r="N341" i="8" s="1"/>
  <c r="P341" i="8"/>
  <c r="O341" i="8"/>
  <c r="M341" i="8"/>
  <c r="L341" i="8"/>
  <c r="T341" i="8" s="1"/>
  <c r="X340" i="8"/>
  <c r="W340" i="8"/>
  <c r="V340" i="8"/>
  <c r="S340" i="8"/>
  <c r="R340" i="8"/>
  <c r="Q340" i="8"/>
  <c r="M340" i="8"/>
  <c r="L340" i="8"/>
  <c r="S339" i="8"/>
  <c r="R339" i="8"/>
  <c r="Q339" i="8"/>
  <c r="N339" i="8"/>
  <c r="M339" i="8"/>
  <c r="L339" i="8"/>
  <c r="S338" i="8"/>
  <c r="R338" i="8"/>
  <c r="Q338" i="8"/>
  <c r="P338" i="8" s="1"/>
  <c r="O338" i="8"/>
  <c r="N338" i="8"/>
  <c r="M338" i="8"/>
  <c r="L338" i="8"/>
  <c r="V337" i="8"/>
  <c r="U337" i="8"/>
  <c r="T337" i="8"/>
  <c r="S337" i="8"/>
  <c r="R337" i="8"/>
  <c r="Q337" i="8"/>
  <c r="P337" i="8"/>
  <c r="O337" i="8"/>
  <c r="N337" i="8"/>
  <c r="M337" i="8"/>
  <c r="L337" i="8"/>
  <c r="X337" i="8" s="1"/>
  <c r="W336" i="8"/>
  <c r="V336" i="8"/>
  <c r="U336" i="8"/>
  <c r="T336" i="8"/>
  <c r="S336" i="8"/>
  <c r="R336" i="8"/>
  <c r="Q336" i="8"/>
  <c r="P336" i="8" s="1"/>
  <c r="O336" i="8"/>
  <c r="N336" i="8"/>
  <c r="M336" i="8"/>
  <c r="L336" i="8"/>
  <c r="X336" i="8" s="1"/>
  <c r="X335" i="8"/>
  <c r="V335" i="8"/>
  <c r="S335" i="8"/>
  <c r="R335" i="8"/>
  <c r="Q335" i="8"/>
  <c r="P335" i="8" s="1"/>
  <c r="O335" i="8"/>
  <c r="N335" i="8"/>
  <c r="M335" i="8"/>
  <c r="L335" i="8"/>
  <c r="T335" i="8" s="1"/>
  <c r="X334" i="8"/>
  <c r="W334" i="8"/>
  <c r="V334" i="8"/>
  <c r="S334" i="8"/>
  <c r="R334" i="8"/>
  <c r="Q334" i="8"/>
  <c r="N334" i="8" s="1"/>
  <c r="P334" i="8"/>
  <c r="M334" i="8"/>
  <c r="L334" i="8"/>
  <c r="X333" i="8"/>
  <c r="W333" i="8"/>
  <c r="T333" i="8"/>
  <c r="S333" i="8"/>
  <c r="R333" i="8"/>
  <c r="Q333" i="8"/>
  <c r="O333" i="8" s="1"/>
  <c r="M333" i="8"/>
  <c r="L333" i="8"/>
  <c r="X332" i="8"/>
  <c r="U332" i="8"/>
  <c r="T332" i="8"/>
  <c r="S332" i="8"/>
  <c r="R332" i="8"/>
  <c r="Q332" i="8"/>
  <c r="P332" i="8" s="1"/>
  <c r="O332" i="8"/>
  <c r="M332" i="8"/>
  <c r="L332" i="8"/>
  <c r="V331" i="8"/>
  <c r="U331" i="8"/>
  <c r="T331" i="8"/>
  <c r="S331" i="8"/>
  <c r="R331" i="8"/>
  <c r="Q331" i="8"/>
  <c r="P331" i="8"/>
  <c r="O331" i="8"/>
  <c r="N331" i="8"/>
  <c r="M331" i="8"/>
  <c r="L331" i="8"/>
  <c r="W331" i="8" s="1"/>
  <c r="W330" i="8"/>
  <c r="V330" i="8"/>
  <c r="U330" i="8"/>
  <c r="T330" i="8"/>
  <c r="S330" i="8"/>
  <c r="R330" i="8"/>
  <c r="Q330" i="8"/>
  <c r="O330" i="8" s="1"/>
  <c r="P330" i="8"/>
  <c r="N330" i="8"/>
  <c r="M330" i="8"/>
  <c r="L330" i="8"/>
  <c r="X330" i="8" s="1"/>
  <c r="X329" i="8"/>
  <c r="W329" i="8"/>
  <c r="V329" i="8"/>
  <c r="U329" i="8"/>
  <c r="T329" i="8"/>
  <c r="S329" i="8"/>
  <c r="R329" i="8"/>
  <c r="Q329" i="8"/>
  <c r="O329" i="8"/>
  <c r="M329" i="8"/>
  <c r="L329" i="8"/>
  <c r="S328" i="8"/>
  <c r="R328" i="8"/>
  <c r="Q328" i="8"/>
  <c r="P328" i="8"/>
  <c r="M328" i="8"/>
  <c r="L328" i="8"/>
  <c r="S327" i="8"/>
  <c r="R327" i="8"/>
  <c r="Q327" i="8"/>
  <c r="N327" i="8" s="1"/>
  <c r="M327" i="8"/>
  <c r="L327" i="8"/>
  <c r="W326" i="8"/>
  <c r="S326" i="8"/>
  <c r="R326" i="8"/>
  <c r="Q326" i="8"/>
  <c r="P326" i="8" s="1"/>
  <c r="O326" i="8"/>
  <c r="N326" i="8"/>
  <c r="M326" i="8"/>
  <c r="L326" i="8"/>
  <c r="V326" i="8" s="1"/>
  <c r="X325" i="8"/>
  <c r="U325" i="8"/>
  <c r="S325" i="8"/>
  <c r="R325" i="8"/>
  <c r="Q325" i="8"/>
  <c r="P325" i="8"/>
  <c r="O325" i="8"/>
  <c r="N325" i="8"/>
  <c r="M325" i="8"/>
  <c r="L325" i="8"/>
  <c r="W325" i="8" s="1"/>
  <c r="W324" i="8"/>
  <c r="U324" i="8"/>
  <c r="S324" i="8"/>
  <c r="R324" i="8"/>
  <c r="Q324" i="8"/>
  <c r="P324" i="8" s="1"/>
  <c r="O324" i="8"/>
  <c r="N324" i="8"/>
  <c r="M324" i="8"/>
  <c r="L324" i="8"/>
  <c r="X324" i="8" s="1"/>
  <c r="X323" i="8"/>
  <c r="V323" i="8"/>
  <c r="S323" i="8"/>
  <c r="R323" i="8"/>
  <c r="Q323" i="8"/>
  <c r="P323" i="8" s="1"/>
  <c r="O323" i="8"/>
  <c r="N323" i="8"/>
  <c r="M323" i="8"/>
  <c r="L323" i="8"/>
  <c r="T323" i="8" s="1"/>
  <c r="X322" i="8"/>
  <c r="W322" i="8"/>
  <c r="V322" i="8"/>
  <c r="S322" i="8"/>
  <c r="R322" i="8"/>
  <c r="Q322" i="8"/>
  <c r="O322" i="8" s="1"/>
  <c r="P322" i="8"/>
  <c r="N322" i="8"/>
  <c r="M322" i="8"/>
  <c r="L322" i="8"/>
  <c r="X321" i="8"/>
  <c r="W321" i="8"/>
  <c r="T321" i="8"/>
  <c r="S321" i="8"/>
  <c r="R321" i="8"/>
  <c r="Q321" i="8"/>
  <c r="P321" i="8"/>
  <c r="O321" i="8"/>
  <c r="N321" i="8"/>
  <c r="M321" i="8"/>
  <c r="L321" i="8"/>
  <c r="X320" i="8"/>
  <c r="U320" i="8"/>
  <c r="T320" i="8"/>
  <c r="S320" i="8"/>
  <c r="R320" i="8"/>
  <c r="Q320" i="8"/>
  <c r="P320" i="8" s="1"/>
  <c r="M320" i="8"/>
  <c r="L320" i="8"/>
  <c r="V319" i="8"/>
  <c r="U319" i="8"/>
  <c r="T319" i="8"/>
  <c r="S319" i="8"/>
  <c r="R319" i="8"/>
  <c r="Q319" i="8"/>
  <c r="M319" i="8"/>
  <c r="L319" i="8"/>
  <c r="W319" i="8" s="1"/>
  <c r="W318" i="8"/>
  <c r="V318" i="8"/>
  <c r="U318" i="8"/>
  <c r="T318" i="8"/>
  <c r="S318" i="8"/>
  <c r="R318" i="8"/>
  <c r="Q318" i="8"/>
  <c r="M318" i="8"/>
  <c r="L318" i="8"/>
  <c r="X318" i="8" s="1"/>
  <c r="X317" i="8"/>
  <c r="W317" i="8"/>
  <c r="V317" i="8"/>
  <c r="U317" i="8"/>
  <c r="T317" i="8"/>
  <c r="S317" i="8"/>
  <c r="R317" i="8"/>
  <c r="Q317" i="8"/>
  <c r="N317" i="8" s="1"/>
  <c r="M317" i="8"/>
  <c r="L317" i="8"/>
  <c r="X316" i="8"/>
  <c r="W316" i="8"/>
  <c r="V316" i="8"/>
  <c r="U316" i="8"/>
  <c r="T316" i="8"/>
  <c r="S316" i="8"/>
  <c r="R316" i="8"/>
  <c r="Q316" i="8"/>
  <c r="M316" i="8"/>
  <c r="L316" i="8"/>
  <c r="W315" i="8"/>
  <c r="V315" i="8"/>
  <c r="U315" i="8"/>
  <c r="T315" i="8"/>
  <c r="S315" i="8"/>
  <c r="R315" i="8"/>
  <c r="Q315" i="8"/>
  <c r="M315" i="8"/>
  <c r="L315" i="8"/>
  <c r="X315" i="8" s="1"/>
  <c r="X314" i="8"/>
  <c r="V314" i="8"/>
  <c r="U314" i="8"/>
  <c r="T314" i="8"/>
  <c r="S314" i="8"/>
  <c r="R314" i="8"/>
  <c r="Q314" i="8"/>
  <c r="P314" i="8" s="1"/>
  <c r="O314" i="8"/>
  <c r="N314" i="8"/>
  <c r="M314" i="8"/>
  <c r="L314" i="8"/>
  <c r="W314" i="8" s="1"/>
  <c r="V313" i="8"/>
  <c r="U313" i="8"/>
  <c r="T313" i="8"/>
  <c r="S313" i="8"/>
  <c r="R313" i="8"/>
  <c r="Q313" i="8"/>
  <c r="P313" i="8"/>
  <c r="O313" i="8"/>
  <c r="N313" i="8"/>
  <c r="M313" i="8"/>
  <c r="L313" i="8"/>
  <c r="X313" i="8" s="1"/>
  <c r="W312" i="8"/>
  <c r="V312" i="8"/>
  <c r="U312" i="8"/>
  <c r="T312" i="8"/>
  <c r="S312" i="8"/>
  <c r="R312" i="8"/>
  <c r="Q312" i="8"/>
  <c r="M312" i="8"/>
  <c r="L312" i="8"/>
  <c r="X312" i="8" s="1"/>
  <c r="X311" i="8"/>
  <c r="W311" i="8"/>
  <c r="V311" i="8"/>
  <c r="U311" i="8"/>
  <c r="S311" i="8"/>
  <c r="R311" i="8"/>
  <c r="Q311" i="8"/>
  <c r="M311" i="8"/>
  <c r="L311" i="8"/>
  <c r="T311" i="8" s="1"/>
  <c r="X310" i="8"/>
  <c r="W310" i="8"/>
  <c r="V310" i="8"/>
  <c r="S310" i="8"/>
  <c r="R310" i="8"/>
  <c r="Q310" i="8"/>
  <c r="N310" i="8" s="1"/>
  <c r="P310" i="8"/>
  <c r="M310" i="8"/>
  <c r="L310" i="8"/>
  <c r="W309" i="8"/>
  <c r="T309" i="8"/>
  <c r="S309" i="8"/>
  <c r="R309" i="8"/>
  <c r="Q309" i="8"/>
  <c r="O309" i="8" s="1"/>
  <c r="M309" i="8"/>
  <c r="L309" i="8"/>
  <c r="X309" i="8" s="1"/>
  <c r="X308" i="8"/>
  <c r="U308" i="8"/>
  <c r="T308" i="8"/>
  <c r="S308" i="8"/>
  <c r="R308" i="8"/>
  <c r="Q308" i="8"/>
  <c r="O308" i="8" s="1"/>
  <c r="P308" i="8"/>
  <c r="N308" i="8"/>
  <c r="M308" i="8"/>
  <c r="L308" i="8"/>
  <c r="V307" i="8"/>
  <c r="U307" i="8"/>
  <c r="T307" i="8"/>
  <c r="S307" i="8"/>
  <c r="R307" i="8"/>
  <c r="Q307" i="8"/>
  <c r="P307" i="8"/>
  <c r="O307" i="8"/>
  <c r="N307" i="8"/>
  <c r="M307" i="8"/>
  <c r="L307" i="8"/>
  <c r="W307" i="8" s="1"/>
  <c r="W306" i="8"/>
  <c r="V306" i="8"/>
  <c r="U306" i="8"/>
  <c r="T306" i="8"/>
  <c r="S306" i="8"/>
  <c r="R306" i="8"/>
  <c r="Q306" i="8"/>
  <c r="P306" i="8"/>
  <c r="O306" i="8"/>
  <c r="N306" i="8"/>
  <c r="M306" i="8"/>
  <c r="L306" i="8"/>
  <c r="X306" i="8" s="1"/>
  <c r="T305" i="8"/>
  <c r="S305" i="8"/>
  <c r="R305" i="8"/>
  <c r="Q305" i="8"/>
  <c r="N305" i="8" s="1"/>
  <c r="P305" i="8"/>
  <c r="M305" i="8"/>
  <c r="L305" i="8"/>
  <c r="X305" i="8" s="1"/>
  <c r="S304" i="8"/>
  <c r="R304" i="8"/>
  <c r="Q304" i="8"/>
  <c r="P304" i="8"/>
  <c r="M304" i="8"/>
  <c r="L304" i="8"/>
  <c r="S303" i="8"/>
  <c r="R303" i="8"/>
  <c r="Q303" i="8"/>
  <c r="O303" i="8" s="1"/>
  <c r="P303" i="8"/>
  <c r="N303" i="8"/>
  <c r="M303" i="8"/>
  <c r="L303" i="8"/>
  <c r="S302" i="8"/>
  <c r="R302" i="8"/>
  <c r="Q302" i="8"/>
  <c r="P302" i="8"/>
  <c r="O302" i="8"/>
  <c r="N302" i="8"/>
  <c r="M302" i="8"/>
  <c r="L302" i="8"/>
  <c r="W302" i="8" s="1"/>
  <c r="W301" i="8"/>
  <c r="V301" i="8"/>
  <c r="U301" i="8"/>
  <c r="T301" i="8"/>
  <c r="S301" i="8"/>
  <c r="R301" i="8"/>
  <c r="Q301" i="8"/>
  <c r="O301" i="8" s="1"/>
  <c r="P301" i="8"/>
  <c r="N301" i="8"/>
  <c r="M301" i="8"/>
  <c r="L301" i="8"/>
  <c r="X301" i="8" s="1"/>
  <c r="W300" i="8"/>
  <c r="U300" i="8"/>
  <c r="T300" i="8"/>
  <c r="S300" i="8"/>
  <c r="R300" i="8"/>
  <c r="Q300" i="8"/>
  <c r="O300" i="8"/>
  <c r="M300" i="8"/>
  <c r="L300" i="8"/>
  <c r="X300" i="8" s="1"/>
  <c r="V299" i="8"/>
  <c r="U299" i="8"/>
  <c r="T299" i="8"/>
  <c r="S299" i="8"/>
  <c r="R299" i="8"/>
  <c r="Q299" i="8"/>
  <c r="N299" i="8" s="1"/>
  <c r="P299" i="8"/>
  <c r="M299" i="8"/>
  <c r="L299" i="8"/>
  <c r="X299" i="8" s="1"/>
  <c r="W298" i="8"/>
  <c r="V298" i="8"/>
  <c r="U298" i="8"/>
  <c r="T298" i="8"/>
  <c r="S298" i="8"/>
  <c r="R298" i="8"/>
  <c r="Q298" i="8"/>
  <c r="M298" i="8"/>
  <c r="L298" i="8"/>
  <c r="X298" i="8" s="1"/>
  <c r="W297" i="8"/>
  <c r="V297" i="8"/>
  <c r="U297" i="8"/>
  <c r="T297" i="8"/>
  <c r="S297" i="8"/>
  <c r="R297" i="8"/>
  <c r="Q297" i="8"/>
  <c r="P297" i="8" s="1"/>
  <c r="N297" i="8"/>
  <c r="M297" i="8"/>
  <c r="L297" i="8"/>
  <c r="X297" i="8" s="1"/>
  <c r="V296" i="8"/>
  <c r="U296" i="8"/>
  <c r="S296" i="8"/>
  <c r="R296" i="8"/>
  <c r="Q296" i="8"/>
  <c r="P296" i="8"/>
  <c r="O296" i="8"/>
  <c r="N296" i="8"/>
  <c r="M296" i="8"/>
  <c r="L296" i="8"/>
  <c r="X296" i="8" s="1"/>
  <c r="W295" i="8"/>
  <c r="V295" i="8"/>
  <c r="U295" i="8"/>
  <c r="T295" i="8"/>
  <c r="S295" i="8"/>
  <c r="R295" i="8"/>
  <c r="Q295" i="8"/>
  <c r="O295" i="8" s="1"/>
  <c r="P295" i="8"/>
  <c r="N295" i="8"/>
  <c r="M295" i="8"/>
  <c r="L295" i="8"/>
  <c r="X295" i="8" s="1"/>
  <c r="W294" i="8"/>
  <c r="U294" i="8"/>
  <c r="S294" i="8"/>
  <c r="R294" i="8"/>
  <c r="Q294" i="8"/>
  <c r="P294" i="8" s="1"/>
  <c r="O294" i="8"/>
  <c r="N294" i="8"/>
  <c r="M294" i="8"/>
  <c r="L294" i="8"/>
  <c r="X294" i="8" s="1"/>
  <c r="X293" i="8"/>
  <c r="V293" i="8"/>
  <c r="S293" i="8"/>
  <c r="R293" i="8"/>
  <c r="Q293" i="8"/>
  <c r="P293" i="8"/>
  <c r="O293" i="8"/>
  <c r="N293" i="8"/>
  <c r="M293" i="8"/>
  <c r="L293" i="8"/>
  <c r="W292" i="8"/>
  <c r="S292" i="8"/>
  <c r="R292" i="8"/>
  <c r="Q292" i="8"/>
  <c r="P292" i="8"/>
  <c r="O292" i="8"/>
  <c r="N292" i="8"/>
  <c r="M292" i="8"/>
  <c r="L292" i="8"/>
  <c r="U292" i="8" s="1"/>
  <c r="X291" i="8"/>
  <c r="S291" i="8"/>
  <c r="R291" i="8"/>
  <c r="Q291" i="8"/>
  <c r="P291" i="8" s="1"/>
  <c r="O291" i="8"/>
  <c r="N291" i="8"/>
  <c r="M291" i="8"/>
  <c r="L291" i="8"/>
  <c r="U290" i="8"/>
  <c r="S290" i="8"/>
  <c r="R290" i="8"/>
  <c r="Q290" i="8"/>
  <c r="P290" i="8"/>
  <c r="O290" i="8"/>
  <c r="N290" i="8"/>
  <c r="M290" i="8"/>
  <c r="L290" i="8"/>
  <c r="W290" i="8" s="1"/>
  <c r="W289" i="8"/>
  <c r="V289" i="8"/>
  <c r="U289" i="8"/>
  <c r="T289" i="8"/>
  <c r="S289" i="8"/>
  <c r="R289" i="8"/>
  <c r="Q289" i="8"/>
  <c r="O289" i="8" s="1"/>
  <c r="P289" i="8"/>
  <c r="N289" i="8"/>
  <c r="M289" i="8"/>
  <c r="L289" i="8"/>
  <c r="X289" i="8" s="1"/>
  <c r="W288" i="8"/>
  <c r="U288" i="8"/>
  <c r="T288" i="8"/>
  <c r="S288" i="8"/>
  <c r="R288" i="8"/>
  <c r="Q288" i="8"/>
  <c r="O288" i="8"/>
  <c r="M288" i="8"/>
  <c r="L288" i="8"/>
  <c r="X288" i="8" s="1"/>
  <c r="V287" i="8"/>
  <c r="U287" i="8"/>
  <c r="T287" i="8"/>
  <c r="S287" i="8"/>
  <c r="R287" i="8"/>
  <c r="Q287" i="8"/>
  <c r="N287" i="8" s="1"/>
  <c r="P287" i="8"/>
  <c r="M287" i="8"/>
  <c r="L287" i="8"/>
  <c r="X287" i="8" s="1"/>
  <c r="W286" i="8"/>
  <c r="V286" i="8"/>
  <c r="U286" i="8"/>
  <c r="T286" i="8"/>
  <c r="S286" i="8"/>
  <c r="R286" i="8"/>
  <c r="Q286" i="8"/>
  <c r="M286" i="8"/>
  <c r="L286" i="8"/>
  <c r="X286" i="8" s="1"/>
  <c r="W285" i="8"/>
  <c r="V285" i="8"/>
  <c r="U285" i="8"/>
  <c r="T285" i="8"/>
  <c r="S285" i="8"/>
  <c r="R285" i="8"/>
  <c r="Q285" i="8"/>
  <c r="P285" i="8" s="1"/>
  <c r="N285" i="8"/>
  <c r="M285" i="8"/>
  <c r="L285" i="8"/>
  <c r="X285" i="8" s="1"/>
  <c r="V284" i="8"/>
  <c r="U284" i="8"/>
  <c r="S284" i="8"/>
  <c r="R284" i="8"/>
  <c r="Q284" i="8"/>
  <c r="P284" i="8"/>
  <c r="O284" i="8"/>
  <c r="N284" i="8"/>
  <c r="M284" i="8"/>
  <c r="L284" i="8"/>
  <c r="X284" i="8" s="1"/>
  <c r="W283" i="8"/>
  <c r="V283" i="8"/>
  <c r="U283" i="8"/>
  <c r="T283" i="8"/>
  <c r="S283" i="8"/>
  <c r="R283" i="8"/>
  <c r="Q283" i="8"/>
  <c r="O283" i="8" s="1"/>
  <c r="P283" i="8"/>
  <c r="N283" i="8"/>
  <c r="M283" i="8"/>
  <c r="L283" i="8"/>
  <c r="X283" i="8" s="1"/>
  <c r="U282" i="8"/>
  <c r="S282" i="8"/>
  <c r="R282" i="8"/>
  <c r="Q282" i="8"/>
  <c r="P282" i="8" s="1"/>
  <c r="O282" i="8"/>
  <c r="N282" i="8"/>
  <c r="M282" i="8"/>
  <c r="L282" i="8"/>
  <c r="X281" i="8"/>
  <c r="V281" i="8"/>
  <c r="S281" i="8"/>
  <c r="R281" i="8"/>
  <c r="Q281" i="8"/>
  <c r="P281" i="8"/>
  <c r="O281" i="8"/>
  <c r="N281" i="8"/>
  <c r="M281" i="8"/>
  <c r="L281" i="8"/>
  <c r="W280" i="8"/>
  <c r="S280" i="8"/>
  <c r="R280" i="8"/>
  <c r="Q280" i="8"/>
  <c r="P280" i="8"/>
  <c r="O280" i="8"/>
  <c r="N280" i="8"/>
  <c r="M280" i="8"/>
  <c r="L280" i="8"/>
  <c r="U280" i="8" s="1"/>
  <c r="X279" i="8"/>
  <c r="S279" i="8"/>
  <c r="R279" i="8"/>
  <c r="Q279" i="8"/>
  <c r="P279" i="8" s="1"/>
  <c r="O279" i="8"/>
  <c r="N279" i="8"/>
  <c r="M279" i="8"/>
  <c r="L279" i="8"/>
  <c r="U278" i="8"/>
  <c r="S278" i="8"/>
  <c r="R278" i="8"/>
  <c r="Q278" i="8"/>
  <c r="P278" i="8"/>
  <c r="O278" i="8"/>
  <c r="N278" i="8"/>
  <c r="M278" i="8"/>
  <c r="L278" i="8"/>
  <c r="W278" i="8" s="1"/>
  <c r="W277" i="8"/>
  <c r="V277" i="8"/>
  <c r="U277" i="8"/>
  <c r="T277" i="8"/>
  <c r="S277" i="8"/>
  <c r="R277" i="8"/>
  <c r="Q277" i="8"/>
  <c r="O277" i="8" s="1"/>
  <c r="M277" i="8"/>
  <c r="L277" i="8"/>
  <c r="X277" i="8" s="1"/>
  <c r="W276" i="8"/>
  <c r="U276" i="8"/>
  <c r="T276" i="8"/>
  <c r="S276" i="8"/>
  <c r="R276" i="8"/>
  <c r="Q276" i="8"/>
  <c r="O276" i="8" s="1"/>
  <c r="M276" i="8"/>
  <c r="L276" i="8"/>
  <c r="X276" i="8" s="1"/>
  <c r="V275" i="8"/>
  <c r="U275" i="8"/>
  <c r="T275" i="8"/>
  <c r="S275" i="8"/>
  <c r="R275" i="8"/>
  <c r="Q275" i="8"/>
  <c r="N275" i="8" s="1"/>
  <c r="P275" i="8"/>
  <c r="M275" i="8"/>
  <c r="L275" i="8"/>
  <c r="X275" i="8" s="1"/>
  <c r="W274" i="8"/>
  <c r="V274" i="8"/>
  <c r="U274" i="8"/>
  <c r="T274" i="8"/>
  <c r="S274" i="8"/>
  <c r="R274" i="8"/>
  <c r="Q274" i="8"/>
  <c r="M274" i="8"/>
  <c r="L274" i="8"/>
  <c r="X274" i="8" s="1"/>
  <c r="W273" i="8"/>
  <c r="V273" i="8"/>
  <c r="U273" i="8"/>
  <c r="T273" i="8"/>
  <c r="S273" i="8"/>
  <c r="R273" i="8"/>
  <c r="Q273" i="8"/>
  <c r="P273" i="8" s="1"/>
  <c r="N273" i="8"/>
  <c r="M273" i="8"/>
  <c r="L273" i="8"/>
  <c r="X273" i="8" s="1"/>
  <c r="V272" i="8"/>
  <c r="U272" i="8"/>
  <c r="S272" i="8"/>
  <c r="R272" i="8"/>
  <c r="Q272" i="8"/>
  <c r="P272" i="8"/>
  <c r="O272" i="8"/>
  <c r="N272" i="8"/>
  <c r="M272" i="8"/>
  <c r="L272" i="8"/>
  <c r="X272" i="8" s="1"/>
  <c r="W271" i="8"/>
  <c r="V271" i="8"/>
  <c r="T271" i="8"/>
  <c r="S271" i="8"/>
  <c r="R271" i="8"/>
  <c r="Q271" i="8"/>
  <c r="O271" i="8" s="1"/>
  <c r="P271" i="8"/>
  <c r="N271" i="8"/>
  <c r="M271" i="8"/>
  <c r="L271" i="8"/>
  <c r="X271" i="8" s="1"/>
  <c r="X270" i="8"/>
  <c r="W270" i="8"/>
  <c r="U270" i="8"/>
  <c r="S270" i="8"/>
  <c r="R270" i="8"/>
  <c r="Q270" i="8"/>
  <c r="P270" i="8" s="1"/>
  <c r="O270" i="8"/>
  <c r="N270" i="8"/>
  <c r="M270" i="8"/>
  <c r="L270" i="8"/>
  <c r="X269" i="8"/>
  <c r="V269" i="8"/>
  <c r="S269" i="8"/>
  <c r="R269" i="8"/>
  <c r="Q269" i="8"/>
  <c r="P269" i="8"/>
  <c r="O269" i="8"/>
  <c r="N269" i="8"/>
  <c r="M269" i="8"/>
  <c r="L269" i="8"/>
  <c r="W268" i="8"/>
  <c r="S268" i="8"/>
  <c r="R268" i="8"/>
  <c r="Q268" i="8"/>
  <c r="P268" i="8"/>
  <c r="O268" i="8"/>
  <c r="N268" i="8"/>
  <c r="M268" i="8"/>
  <c r="L268" i="8"/>
  <c r="U268" i="8" s="1"/>
  <c r="X267" i="8"/>
  <c r="S267" i="8"/>
  <c r="R267" i="8"/>
  <c r="Q267" i="8"/>
  <c r="P267" i="8" s="1"/>
  <c r="O267" i="8"/>
  <c r="N267" i="8"/>
  <c r="M267" i="8"/>
  <c r="L267" i="8"/>
  <c r="U266" i="8"/>
  <c r="S266" i="8"/>
  <c r="R266" i="8"/>
  <c r="Q266" i="8"/>
  <c r="N266" i="8" s="1"/>
  <c r="P266" i="8"/>
  <c r="O266" i="8"/>
  <c r="M266" i="8"/>
  <c r="L266" i="8"/>
  <c r="W266" i="8" s="1"/>
  <c r="W265" i="8"/>
  <c r="V265" i="8"/>
  <c r="U265" i="8"/>
  <c r="T265" i="8"/>
  <c r="S265" i="8"/>
  <c r="R265" i="8"/>
  <c r="Q265" i="8"/>
  <c r="O265" i="8" s="1"/>
  <c r="P265" i="8"/>
  <c r="M265" i="8"/>
  <c r="L265" i="8"/>
  <c r="X265" i="8" s="1"/>
  <c r="W264" i="8"/>
  <c r="U264" i="8"/>
  <c r="T264" i="8"/>
  <c r="S264" i="8"/>
  <c r="R264" i="8"/>
  <c r="Q264" i="8"/>
  <c r="O264" i="8"/>
  <c r="M264" i="8"/>
  <c r="L264" i="8"/>
  <c r="X264" i="8" s="1"/>
  <c r="V263" i="8"/>
  <c r="U263" i="8"/>
  <c r="T263" i="8"/>
  <c r="S263" i="8"/>
  <c r="R263" i="8"/>
  <c r="Q263" i="8"/>
  <c r="N263" i="8" s="1"/>
  <c r="P263" i="8"/>
  <c r="M263" i="8"/>
  <c r="L263" i="8"/>
  <c r="X263" i="8" s="1"/>
  <c r="W262" i="8"/>
  <c r="V262" i="8"/>
  <c r="U262" i="8"/>
  <c r="T262" i="8"/>
  <c r="S262" i="8"/>
  <c r="R262" i="8"/>
  <c r="Q262" i="8"/>
  <c r="M262" i="8"/>
  <c r="L262" i="8"/>
  <c r="X262" i="8" s="1"/>
  <c r="W261" i="8"/>
  <c r="V261" i="8"/>
  <c r="U261" i="8"/>
  <c r="T261" i="8"/>
  <c r="S261" i="8"/>
  <c r="R261" i="8"/>
  <c r="Q261" i="8"/>
  <c r="P261" i="8" s="1"/>
  <c r="N261" i="8"/>
  <c r="M261" i="8"/>
  <c r="L261" i="8"/>
  <c r="X261" i="8" s="1"/>
  <c r="V260" i="8"/>
  <c r="U260" i="8"/>
  <c r="S260" i="8"/>
  <c r="R260" i="8"/>
  <c r="Q260" i="8"/>
  <c r="P260" i="8"/>
  <c r="O260" i="8"/>
  <c r="N260" i="8"/>
  <c r="M260" i="8"/>
  <c r="L260" i="8"/>
  <c r="X260" i="8" s="1"/>
  <c r="W259" i="8"/>
  <c r="V259" i="8"/>
  <c r="T259" i="8"/>
  <c r="S259" i="8"/>
  <c r="R259" i="8"/>
  <c r="Q259" i="8"/>
  <c r="O259" i="8" s="1"/>
  <c r="P259" i="8"/>
  <c r="N259" i="8"/>
  <c r="M259" i="8"/>
  <c r="L259" i="8"/>
  <c r="X259" i="8" s="1"/>
  <c r="S258" i="8"/>
  <c r="R258" i="8"/>
  <c r="Q258" i="8"/>
  <c r="P258" i="8" s="1"/>
  <c r="O258" i="8"/>
  <c r="N258" i="8"/>
  <c r="M258" i="8"/>
  <c r="L258" i="8"/>
  <c r="X258" i="8" s="1"/>
  <c r="X257" i="8"/>
  <c r="V257" i="8"/>
  <c r="S257" i="8"/>
  <c r="R257" i="8"/>
  <c r="Q257" i="8"/>
  <c r="P257" i="8"/>
  <c r="O257" i="8"/>
  <c r="N257" i="8"/>
  <c r="M257" i="8"/>
  <c r="L257" i="8"/>
  <c r="W256" i="8"/>
  <c r="S256" i="8"/>
  <c r="R256" i="8"/>
  <c r="Q256" i="8"/>
  <c r="P256" i="8"/>
  <c r="O256" i="8"/>
  <c r="N256" i="8"/>
  <c r="M256" i="8"/>
  <c r="L256" i="8"/>
  <c r="U256" i="8" s="1"/>
  <c r="X255" i="8"/>
  <c r="S255" i="8"/>
  <c r="R255" i="8"/>
  <c r="Q255" i="8"/>
  <c r="P255" i="8" s="1"/>
  <c r="O255" i="8"/>
  <c r="N255" i="8"/>
  <c r="M255" i="8"/>
  <c r="L255" i="8"/>
  <c r="U254" i="8"/>
  <c r="S254" i="8"/>
  <c r="R254" i="8"/>
  <c r="Q254" i="8"/>
  <c r="N254" i="8" s="1"/>
  <c r="P254" i="8"/>
  <c r="O254" i="8"/>
  <c r="M254" i="8"/>
  <c r="L254" i="8"/>
  <c r="W254" i="8" s="1"/>
  <c r="W253" i="8"/>
  <c r="V253" i="8"/>
  <c r="U253" i="8"/>
  <c r="T253" i="8"/>
  <c r="S253" i="8"/>
  <c r="R253" i="8"/>
  <c r="Q253" i="8"/>
  <c r="O253" i="8" s="1"/>
  <c r="M253" i="8"/>
  <c r="L253" i="8"/>
  <c r="X253" i="8" s="1"/>
  <c r="W252" i="8"/>
  <c r="U252" i="8"/>
  <c r="T252" i="8"/>
  <c r="S252" i="8"/>
  <c r="R252" i="8"/>
  <c r="Q252" i="8"/>
  <c r="O252" i="8" s="1"/>
  <c r="M252" i="8"/>
  <c r="L252" i="8"/>
  <c r="X252" i="8" s="1"/>
  <c r="V251" i="8"/>
  <c r="U251" i="8"/>
  <c r="T251" i="8"/>
  <c r="S251" i="8"/>
  <c r="R251" i="8"/>
  <c r="Q251" i="8"/>
  <c r="N251" i="8" s="1"/>
  <c r="P251" i="8"/>
  <c r="M251" i="8"/>
  <c r="L251" i="8"/>
  <c r="X251" i="8" s="1"/>
  <c r="W250" i="8"/>
  <c r="V250" i="8"/>
  <c r="U250" i="8"/>
  <c r="T250" i="8"/>
  <c r="S250" i="8"/>
  <c r="R250" i="8"/>
  <c r="Q250" i="8"/>
  <c r="M250" i="8"/>
  <c r="L250" i="8"/>
  <c r="X250" i="8" s="1"/>
  <c r="W249" i="8"/>
  <c r="V249" i="8"/>
  <c r="U249" i="8"/>
  <c r="T249" i="8"/>
  <c r="S249" i="8"/>
  <c r="R249" i="8"/>
  <c r="Q249" i="8"/>
  <c r="P249" i="8" s="1"/>
  <c r="N249" i="8"/>
  <c r="M249" i="8"/>
  <c r="L249" i="8"/>
  <c r="X249" i="8" s="1"/>
  <c r="X248" i="8"/>
  <c r="V248" i="8"/>
  <c r="U248" i="8"/>
  <c r="S248" i="8"/>
  <c r="R248" i="8"/>
  <c r="Q248" i="8"/>
  <c r="P248" i="8"/>
  <c r="O248" i="8"/>
  <c r="N248" i="8"/>
  <c r="M248" i="8"/>
  <c r="L248" i="8"/>
  <c r="W247" i="8"/>
  <c r="V247" i="8"/>
  <c r="T247" i="8"/>
  <c r="S247" i="8"/>
  <c r="R247" i="8"/>
  <c r="Q247" i="8"/>
  <c r="O247" i="8" s="1"/>
  <c r="P247" i="8"/>
  <c r="N247" i="8"/>
  <c r="M247" i="8"/>
  <c r="L247" i="8"/>
  <c r="X247" i="8" s="1"/>
  <c r="S246" i="8"/>
  <c r="R246" i="8"/>
  <c r="Q246" i="8"/>
  <c r="P246" i="8" s="1"/>
  <c r="O246" i="8"/>
  <c r="N246" i="8"/>
  <c r="M246" i="8"/>
  <c r="L246" i="8"/>
  <c r="X246" i="8" s="1"/>
  <c r="X245" i="8"/>
  <c r="V245" i="8"/>
  <c r="S245" i="8"/>
  <c r="R245" i="8"/>
  <c r="Q245" i="8"/>
  <c r="P245" i="8"/>
  <c r="O245" i="8"/>
  <c r="N245" i="8"/>
  <c r="M245" i="8"/>
  <c r="L245" i="8"/>
  <c r="W244" i="8"/>
  <c r="S244" i="8"/>
  <c r="R244" i="8"/>
  <c r="Q244" i="8"/>
  <c r="P244" i="8"/>
  <c r="O244" i="8"/>
  <c r="N244" i="8"/>
  <c r="M244" i="8"/>
  <c r="L244" i="8"/>
  <c r="U244" i="8" s="1"/>
  <c r="X243" i="8"/>
  <c r="S243" i="8"/>
  <c r="R243" i="8"/>
  <c r="Q243" i="8"/>
  <c r="P243" i="8" s="1"/>
  <c r="O243" i="8"/>
  <c r="N243" i="8"/>
  <c r="M243" i="8"/>
  <c r="L243" i="8"/>
  <c r="U242" i="8"/>
  <c r="S242" i="8"/>
  <c r="R242" i="8"/>
  <c r="Q242" i="8"/>
  <c r="N242" i="8" s="1"/>
  <c r="P242" i="8"/>
  <c r="O242" i="8"/>
  <c r="M242" i="8"/>
  <c r="L242" i="8"/>
  <c r="W242" i="8" s="1"/>
  <c r="W241" i="8"/>
  <c r="V241" i="8"/>
  <c r="U241" i="8"/>
  <c r="T241" i="8"/>
  <c r="S241" i="8"/>
  <c r="R241" i="8"/>
  <c r="Q241" i="8"/>
  <c r="O241" i="8" s="1"/>
  <c r="N241" i="8"/>
  <c r="M241" i="8"/>
  <c r="L241" i="8"/>
  <c r="X241" i="8" s="1"/>
  <c r="W240" i="8"/>
  <c r="U240" i="8"/>
  <c r="T240" i="8"/>
  <c r="S240" i="8"/>
  <c r="R240" i="8"/>
  <c r="Q240" i="8"/>
  <c r="O240" i="8"/>
  <c r="M240" i="8"/>
  <c r="L240" i="8"/>
  <c r="X240" i="8" s="1"/>
  <c r="V239" i="8"/>
  <c r="U239" i="8"/>
  <c r="T239" i="8"/>
  <c r="S239" i="8"/>
  <c r="R239" i="8"/>
  <c r="Q239" i="8"/>
  <c r="N239" i="8" s="1"/>
  <c r="P239" i="8"/>
  <c r="M239" i="8"/>
  <c r="L239" i="8"/>
  <c r="X239" i="8" s="1"/>
  <c r="W238" i="8"/>
  <c r="V238" i="8"/>
  <c r="U238" i="8"/>
  <c r="T238" i="8"/>
  <c r="S238" i="8"/>
  <c r="R238" i="8"/>
  <c r="Q238" i="8"/>
  <c r="M238" i="8"/>
  <c r="L238" i="8"/>
  <c r="X238" i="8" s="1"/>
  <c r="W237" i="8"/>
  <c r="V237" i="8"/>
  <c r="U237" i="8"/>
  <c r="T237" i="8"/>
  <c r="S237" i="8"/>
  <c r="R237" i="8"/>
  <c r="Q237" i="8"/>
  <c r="P237" i="8" s="1"/>
  <c r="N237" i="8"/>
  <c r="M237" i="8"/>
  <c r="L237" i="8"/>
  <c r="X237" i="8" s="1"/>
  <c r="X236" i="8"/>
  <c r="W236" i="8"/>
  <c r="V236" i="8"/>
  <c r="U236" i="8"/>
  <c r="S236" i="8"/>
  <c r="R236" i="8"/>
  <c r="Q236" i="8"/>
  <c r="P236" i="8"/>
  <c r="O236" i="8"/>
  <c r="N236" i="8"/>
  <c r="M236" i="8"/>
  <c r="L236" i="8"/>
  <c r="T236" i="8" s="1"/>
  <c r="X235" i="8"/>
  <c r="W235" i="8"/>
  <c r="V235" i="8"/>
  <c r="T235" i="8"/>
  <c r="S235" i="8"/>
  <c r="R235" i="8"/>
  <c r="Q235" i="8"/>
  <c r="O235" i="8" s="1"/>
  <c r="P235" i="8"/>
  <c r="N235" i="8"/>
  <c r="M235" i="8"/>
  <c r="L235" i="8"/>
  <c r="U235" i="8" s="1"/>
  <c r="S234" i="8"/>
  <c r="R234" i="8"/>
  <c r="Q234" i="8"/>
  <c r="P234" i="8" s="1"/>
  <c r="O234" i="8"/>
  <c r="N234" i="8"/>
  <c r="M234" i="8"/>
  <c r="L234" i="8"/>
  <c r="S233" i="8"/>
  <c r="R233" i="8"/>
  <c r="Q233" i="8"/>
  <c r="P233" i="8"/>
  <c r="O233" i="8"/>
  <c r="N233" i="8"/>
  <c r="M233" i="8"/>
  <c r="L233" i="8"/>
  <c r="X233" i="8" s="1"/>
  <c r="W232" i="8"/>
  <c r="S232" i="8"/>
  <c r="R232" i="8"/>
  <c r="Q232" i="8"/>
  <c r="P232" i="8"/>
  <c r="O232" i="8"/>
  <c r="N232" i="8"/>
  <c r="M232" i="8"/>
  <c r="L232" i="8"/>
  <c r="U232" i="8" s="1"/>
  <c r="S231" i="8"/>
  <c r="R231" i="8"/>
  <c r="Q231" i="8"/>
  <c r="N231" i="8" s="1"/>
  <c r="P231" i="8"/>
  <c r="M231" i="8"/>
  <c r="L231" i="8"/>
  <c r="X231" i="8" s="1"/>
  <c r="U230" i="8"/>
  <c r="S230" i="8"/>
  <c r="R230" i="8"/>
  <c r="Q230" i="8"/>
  <c r="N230" i="8" s="1"/>
  <c r="P230" i="8"/>
  <c r="O230" i="8"/>
  <c r="M230" i="8"/>
  <c r="L230" i="8"/>
  <c r="W230" i="8" s="1"/>
  <c r="W229" i="8"/>
  <c r="V229" i="8"/>
  <c r="U229" i="8"/>
  <c r="T229" i="8"/>
  <c r="S229" i="8"/>
  <c r="R229" i="8"/>
  <c r="Q229" i="8"/>
  <c r="O229" i="8" s="1"/>
  <c r="P229" i="8"/>
  <c r="N229" i="8"/>
  <c r="M229" i="8"/>
  <c r="L229" i="8"/>
  <c r="X229" i="8" s="1"/>
  <c r="W228" i="8"/>
  <c r="U228" i="8"/>
  <c r="T228" i="8"/>
  <c r="S228" i="8"/>
  <c r="R228" i="8"/>
  <c r="Q228" i="8"/>
  <c r="O228" i="8"/>
  <c r="M228" i="8"/>
  <c r="L228" i="8"/>
  <c r="X228" i="8" s="1"/>
  <c r="V227" i="8"/>
  <c r="U227" i="8"/>
  <c r="T227" i="8"/>
  <c r="S227" i="8"/>
  <c r="R227" i="8"/>
  <c r="Q227" i="8"/>
  <c r="N227" i="8" s="1"/>
  <c r="P227" i="8"/>
  <c r="M227" i="8"/>
  <c r="L227" i="8"/>
  <c r="X227" i="8" s="1"/>
  <c r="W226" i="8"/>
  <c r="V226" i="8"/>
  <c r="U226" i="8"/>
  <c r="T226" i="8"/>
  <c r="S226" i="8"/>
  <c r="R226" i="8"/>
  <c r="Q226" i="8"/>
  <c r="M226" i="8"/>
  <c r="L226" i="8"/>
  <c r="X226" i="8" s="1"/>
  <c r="W225" i="8"/>
  <c r="U225" i="8"/>
  <c r="S225" i="8"/>
  <c r="R225" i="8"/>
  <c r="Q225" i="8"/>
  <c r="P225" i="8" s="1"/>
  <c r="N225" i="8"/>
  <c r="M225" i="8"/>
  <c r="L225" i="8"/>
  <c r="X225" i="8" s="1"/>
  <c r="V224" i="8"/>
  <c r="S224" i="8"/>
  <c r="R224" i="8"/>
  <c r="Q224" i="8"/>
  <c r="P224" i="8"/>
  <c r="O224" i="8"/>
  <c r="N224" i="8"/>
  <c r="M224" i="8"/>
  <c r="L224" i="8"/>
  <c r="T224" i="8" s="1"/>
  <c r="S223" i="8"/>
  <c r="R223" i="8"/>
  <c r="Q223" i="8"/>
  <c r="O223" i="8" s="1"/>
  <c r="P223" i="8"/>
  <c r="N223" i="8"/>
  <c r="M223" i="8"/>
  <c r="L223" i="8"/>
  <c r="S222" i="8"/>
  <c r="R222" i="8"/>
  <c r="Q222" i="8"/>
  <c r="P222" i="8" s="1"/>
  <c r="O222" i="8"/>
  <c r="N222" i="8"/>
  <c r="M222" i="8"/>
  <c r="L222" i="8"/>
  <c r="X222" i="8" s="1"/>
  <c r="X221" i="8"/>
  <c r="V221" i="8"/>
  <c r="S221" i="8"/>
  <c r="R221" i="8"/>
  <c r="Q221" i="8"/>
  <c r="P221" i="8"/>
  <c r="O221" i="8"/>
  <c r="N221" i="8"/>
  <c r="M221" i="8"/>
  <c r="L221" i="8"/>
  <c r="W220" i="8"/>
  <c r="S220" i="8"/>
  <c r="R220" i="8"/>
  <c r="Q220" i="8"/>
  <c r="M220" i="8"/>
  <c r="L220" i="8"/>
  <c r="U220" i="8" s="1"/>
  <c r="X219" i="8"/>
  <c r="S219" i="8"/>
  <c r="R219" i="8"/>
  <c r="Q219" i="8"/>
  <c r="P219" i="8"/>
  <c r="O219" i="8"/>
  <c r="N219" i="8"/>
  <c r="M219" i="8"/>
  <c r="L219" i="8"/>
  <c r="V218" i="8"/>
  <c r="U218" i="8"/>
  <c r="T218" i="8"/>
  <c r="S218" i="8"/>
  <c r="R218" i="8"/>
  <c r="Q218" i="8"/>
  <c r="N218" i="8" s="1"/>
  <c r="P218" i="8"/>
  <c r="O218" i="8"/>
  <c r="M218" i="8"/>
  <c r="L218" i="8"/>
  <c r="W218" i="8" s="1"/>
  <c r="W217" i="8"/>
  <c r="V217" i="8"/>
  <c r="U217" i="8"/>
  <c r="T217" i="8"/>
  <c r="S217" i="8"/>
  <c r="R217" i="8"/>
  <c r="Q217" i="8"/>
  <c r="O217" i="8" s="1"/>
  <c r="P217" i="8"/>
  <c r="N217" i="8"/>
  <c r="M217" i="8"/>
  <c r="L217" i="8"/>
  <c r="X217" i="8" s="1"/>
  <c r="W216" i="8"/>
  <c r="U216" i="8"/>
  <c r="T216" i="8"/>
  <c r="S216" i="8"/>
  <c r="R216" i="8"/>
  <c r="Q216" i="8"/>
  <c r="O216" i="8"/>
  <c r="M216" i="8"/>
  <c r="L216" i="8"/>
  <c r="X216" i="8" s="1"/>
  <c r="V215" i="8"/>
  <c r="U215" i="8"/>
  <c r="T215" i="8"/>
  <c r="S215" i="8"/>
  <c r="R215" i="8"/>
  <c r="Q215" i="8"/>
  <c r="N215" i="8" s="1"/>
  <c r="P215" i="8"/>
  <c r="M215" i="8"/>
  <c r="L215" i="8"/>
  <c r="X215" i="8" s="1"/>
  <c r="W214" i="8"/>
  <c r="V214" i="8"/>
  <c r="U214" i="8"/>
  <c r="T214" i="8"/>
  <c r="S214" i="8"/>
  <c r="R214" i="8"/>
  <c r="Q214" i="8"/>
  <c r="M214" i="8"/>
  <c r="L214" i="8"/>
  <c r="X214" i="8" s="1"/>
  <c r="W213" i="8"/>
  <c r="V213" i="8"/>
  <c r="U213" i="8"/>
  <c r="T213" i="8"/>
  <c r="S213" i="8"/>
  <c r="R213" i="8"/>
  <c r="Q213" i="8"/>
  <c r="P213" i="8" s="1"/>
  <c r="O213" i="8"/>
  <c r="N213" i="8"/>
  <c r="M213" i="8"/>
  <c r="L213" i="8"/>
  <c r="X213" i="8" s="1"/>
  <c r="W212" i="8"/>
  <c r="V212" i="8"/>
  <c r="U212" i="8"/>
  <c r="S212" i="8"/>
  <c r="R212" i="8"/>
  <c r="Q212" i="8"/>
  <c r="P212" i="8"/>
  <c r="O212" i="8"/>
  <c r="N212" i="8"/>
  <c r="M212" i="8"/>
  <c r="L212" i="8"/>
  <c r="T212" i="8" s="1"/>
  <c r="W211" i="8"/>
  <c r="T211" i="8"/>
  <c r="S211" i="8"/>
  <c r="R211" i="8"/>
  <c r="Q211" i="8"/>
  <c r="O211" i="8" s="1"/>
  <c r="P211" i="8"/>
  <c r="N211" i="8"/>
  <c r="M211" i="8"/>
  <c r="L211" i="8"/>
  <c r="U211" i="8" s="1"/>
  <c r="U210" i="8"/>
  <c r="S210" i="8"/>
  <c r="R210" i="8"/>
  <c r="Q210" i="8"/>
  <c r="P210" i="8" s="1"/>
  <c r="O210" i="8"/>
  <c r="N210" i="8"/>
  <c r="M210" i="8"/>
  <c r="L210" i="8"/>
  <c r="X209" i="8"/>
  <c r="S209" i="8"/>
  <c r="R209" i="8"/>
  <c r="Q209" i="8"/>
  <c r="P209" i="8"/>
  <c r="O209" i="8"/>
  <c r="N209" i="8"/>
  <c r="M209" i="8"/>
  <c r="L209" i="8"/>
  <c r="V209" i="8" s="1"/>
  <c r="W208" i="8"/>
  <c r="S208" i="8"/>
  <c r="R208" i="8"/>
  <c r="Q208" i="8"/>
  <c r="P208" i="8" s="1"/>
  <c r="N208" i="8"/>
  <c r="M208" i="8"/>
  <c r="L208" i="8"/>
  <c r="U208" i="8" s="1"/>
  <c r="X207" i="8"/>
  <c r="S207" i="8"/>
  <c r="R207" i="8"/>
  <c r="Q207" i="8"/>
  <c r="P207" i="8" s="1"/>
  <c r="O207" i="8"/>
  <c r="M207" i="8"/>
  <c r="L207" i="8"/>
  <c r="V206" i="8"/>
  <c r="U206" i="8"/>
  <c r="T206" i="8"/>
  <c r="S206" i="8"/>
  <c r="R206" i="8"/>
  <c r="Q206" i="8"/>
  <c r="N206" i="8" s="1"/>
  <c r="P206" i="8"/>
  <c r="O206" i="8"/>
  <c r="M206" i="8"/>
  <c r="L206" i="8"/>
  <c r="W206" i="8" s="1"/>
  <c r="W205" i="8"/>
  <c r="V205" i="8"/>
  <c r="U205" i="8"/>
  <c r="T205" i="8"/>
  <c r="S205" i="8"/>
  <c r="R205" i="8"/>
  <c r="Q205" i="8"/>
  <c r="O205" i="8" s="1"/>
  <c r="P205" i="8"/>
  <c r="N205" i="8"/>
  <c r="M205" i="8"/>
  <c r="L205" i="8"/>
  <c r="X205" i="8" s="1"/>
  <c r="W204" i="8"/>
  <c r="U204" i="8"/>
  <c r="T204" i="8"/>
  <c r="S204" i="8"/>
  <c r="R204" i="8"/>
  <c r="Q204" i="8"/>
  <c r="M204" i="8"/>
  <c r="L204" i="8"/>
  <c r="X204" i="8" s="1"/>
  <c r="X203" i="8"/>
  <c r="V203" i="8"/>
  <c r="U203" i="8"/>
  <c r="T203" i="8"/>
  <c r="S203" i="8"/>
  <c r="R203" i="8"/>
  <c r="Q203" i="8"/>
  <c r="N203" i="8" s="1"/>
  <c r="P203" i="8"/>
  <c r="M203" i="8"/>
  <c r="L203" i="8"/>
  <c r="W203" i="8" s="1"/>
  <c r="W202" i="8"/>
  <c r="V202" i="8"/>
  <c r="U202" i="8"/>
  <c r="T202" i="8"/>
  <c r="S202" i="8"/>
  <c r="R202" i="8"/>
  <c r="Q202" i="8"/>
  <c r="M202" i="8"/>
  <c r="L202" i="8"/>
  <c r="X202" i="8" s="1"/>
  <c r="W201" i="8"/>
  <c r="S201" i="8"/>
  <c r="R201" i="8"/>
  <c r="Q201" i="8"/>
  <c r="P201" i="8" s="1"/>
  <c r="O201" i="8"/>
  <c r="N201" i="8"/>
  <c r="M201" i="8"/>
  <c r="L201" i="8"/>
  <c r="X201" i="8" s="1"/>
  <c r="W200" i="8"/>
  <c r="S200" i="8"/>
  <c r="R200" i="8"/>
  <c r="Q200" i="8"/>
  <c r="P200" i="8"/>
  <c r="O200" i="8"/>
  <c r="N200" i="8"/>
  <c r="M200" i="8"/>
  <c r="L200" i="8"/>
  <c r="T200" i="8" s="1"/>
  <c r="X199" i="8"/>
  <c r="W199" i="8"/>
  <c r="V199" i="8"/>
  <c r="T199" i="8"/>
  <c r="S199" i="8"/>
  <c r="R199" i="8"/>
  <c r="Q199" i="8"/>
  <c r="O199" i="8" s="1"/>
  <c r="P199" i="8"/>
  <c r="N199" i="8"/>
  <c r="M199" i="8"/>
  <c r="L199" i="8"/>
  <c r="U199" i="8" s="1"/>
  <c r="X198" i="8"/>
  <c r="U198" i="8"/>
  <c r="S198" i="8"/>
  <c r="R198" i="8"/>
  <c r="Q198" i="8"/>
  <c r="P198" i="8" s="1"/>
  <c r="O198" i="8"/>
  <c r="N198" i="8"/>
  <c r="M198" i="8"/>
  <c r="L198" i="8"/>
  <c r="S197" i="8"/>
  <c r="R197" i="8"/>
  <c r="Q197" i="8"/>
  <c r="P197" i="8"/>
  <c r="O197" i="8"/>
  <c r="N197" i="8"/>
  <c r="M197" i="8"/>
  <c r="L197" i="8"/>
  <c r="X196" i="8"/>
  <c r="S196" i="8"/>
  <c r="R196" i="8"/>
  <c r="Q196" i="8"/>
  <c r="P196" i="8" s="1"/>
  <c r="O196" i="8"/>
  <c r="M196" i="8"/>
  <c r="L196" i="8"/>
  <c r="W196" i="8" s="1"/>
  <c r="X195" i="8"/>
  <c r="T195" i="8"/>
  <c r="S195" i="8"/>
  <c r="R195" i="8"/>
  <c r="Q195" i="8"/>
  <c r="P195" i="8" s="1"/>
  <c r="O195" i="8"/>
  <c r="N195" i="8"/>
  <c r="M195" i="8"/>
  <c r="L195" i="8"/>
  <c r="V194" i="8"/>
  <c r="U194" i="8"/>
  <c r="T194" i="8"/>
  <c r="S194" i="8"/>
  <c r="R194" i="8"/>
  <c r="Q194" i="8"/>
  <c r="P194" i="8" s="1"/>
  <c r="N194" i="8"/>
  <c r="M194" i="8"/>
  <c r="L194" i="8"/>
  <c r="W194" i="8" s="1"/>
  <c r="W193" i="8"/>
  <c r="V193" i="8"/>
  <c r="U193" i="8"/>
  <c r="T193" i="8"/>
  <c r="S193" i="8"/>
  <c r="R193" i="8"/>
  <c r="Q193" i="8"/>
  <c r="P193" i="8" s="1"/>
  <c r="N193" i="8"/>
  <c r="M193" i="8"/>
  <c r="L193" i="8"/>
  <c r="X193" i="8" s="1"/>
  <c r="W192" i="8"/>
  <c r="U192" i="8"/>
  <c r="T192" i="8"/>
  <c r="S192" i="8"/>
  <c r="R192" i="8"/>
  <c r="Q192" i="8"/>
  <c r="M192" i="8"/>
  <c r="L192" i="8"/>
  <c r="X192" i="8" s="1"/>
  <c r="X191" i="8"/>
  <c r="V191" i="8"/>
  <c r="U191" i="8"/>
  <c r="T191" i="8"/>
  <c r="S191" i="8"/>
  <c r="R191" i="8"/>
  <c r="Q191" i="8"/>
  <c r="P191" i="8"/>
  <c r="M191" i="8"/>
  <c r="L191" i="8"/>
  <c r="W191" i="8" s="1"/>
  <c r="W190" i="8"/>
  <c r="V190" i="8"/>
  <c r="U190" i="8"/>
  <c r="T190" i="8"/>
  <c r="S190" i="8"/>
  <c r="R190" i="8"/>
  <c r="Q190" i="8"/>
  <c r="M190" i="8"/>
  <c r="L190" i="8"/>
  <c r="X190" i="8" s="1"/>
  <c r="X189" i="8"/>
  <c r="T189" i="8"/>
  <c r="S189" i="8"/>
  <c r="R189" i="8"/>
  <c r="Q189" i="8"/>
  <c r="P189" i="8" s="1"/>
  <c r="O189" i="8"/>
  <c r="N189" i="8"/>
  <c r="M189" i="8"/>
  <c r="L189" i="8"/>
  <c r="V189" i="8" s="1"/>
  <c r="X188" i="8"/>
  <c r="S188" i="8"/>
  <c r="R188" i="8"/>
  <c r="Q188" i="8"/>
  <c r="P188" i="8"/>
  <c r="O188" i="8"/>
  <c r="N188" i="8"/>
  <c r="M188" i="8"/>
  <c r="L188" i="8"/>
  <c r="S187" i="8"/>
  <c r="R187" i="8"/>
  <c r="Q187" i="8"/>
  <c r="O187" i="8" s="1"/>
  <c r="P187" i="8"/>
  <c r="N187" i="8"/>
  <c r="M187" i="8"/>
  <c r="L187" i="8"/>
  <c r="U186" i="8"/>
  <c r="S186" i="8"/>
  <c r="R186" i="8"/>
  <c r="Q186" i="8"/>
  <c r="P186" i="8" s="1"/>
  <c r="O186" i="8"/>
  <c r="N186" i="8"/>
  <c r="M186" i="8"/>
  <c r="L186" i="8"/>
  <c r="T186" i="8" s="1"/>
  <c r="X185" i="8"/>
  <c r="S185" i="8"/>
  <c r="R185" i="8"/>
  <c r="Q185" i="8"/>
  <c r="P185" i="8"/>
  <c r="O185" i="8"/>
  <c r="N185" i="8"/>
  <c r="M185" i="8"/>
  <c r="L185" i="8"/>
  <c r="W185" i="8" s="1"/>
  <c r="X184" i="8"/>
  <c r="W184" i="8"/>
  <c r="S184" i="8"/>
  <c r="R184" i="8"/>
  <c r="Q184" i="8"/>
  <c r="P184" i="8"/>
  <c r="O184" i="8"/>
  <c r="N184" i="8"/>
  <c r="M184" i="8"/>
  <c r="L184" i="8"/>
  <c r="S183" i="8"/>
  <c r="R183" i="8"/>
  <c r="Q183" i="8"/>
  <c r="P183" i="8" s="1"/>
  <c r="N183" i="8"/>
  <c r="M183" i="8"/>
  <c r="L183" i="8"/>
  <c r="V182" i="8"/>
  <c r="U182" i="8"/>
  <c r="T182" i="8"/>
  <c r="S182" i="8"/>
  <c r="R182" i="8"/>
  <c r="Q182" i="8"/>
  <c r="M182" i="8"/>
  <c r="L182" i="8"/>
  <c r="W182" i="8" s="1"/>
  <c r="W181" i="8"/>
  <c r="V181" i="8"/>
  <c r="U181" i="8"/>
  <c r="T181" i="8"/>
  <c r="S181" i="8"/>
  <c r="R181" i="8"/>
  <c r="Q181" i="8"/>
  <c r="M181" i="8"/>
  <c r="L181" i="8"/>
  <c r="X181" i="8" s="1"/>
  <c r="W180" i="8"/>
  <c r="U180" i="8"/>
  <c r="T180" i="8"/>
  <c r="S180" i="8"/>
  <c r="R180" i="8"/>
  <c r="Q180" i="8"/>
  <c r="N180" i="8" s="1"/>
  <c r="P180" i="8"/>
  <c r="M180" i="8"/>
  <c r="L180" i="8"/>
  <c r="X180" i="8" s="1"/>
  <c r="X179" i="8"/>
  <c r="V179" i="8"/>
  <c r="U179" i="8"/>
  <c r="T179" i="8"/>
  <c r="S179" i="8"/>
  <c r="R179" i="8"/>
  <c r="Q179" i="8"/>
  <c r="P179" i="8" s="1"/>
  <c r="M179" i="8"/>
  <c r="L179" i="8"/>
  <c r="W179" i="8" s="1"/>
  <c r="W178" i="8"/>
  <c r="V178" i="8"/>
  <c r="U178" i="8"/>
  <c r="T178" i="8"/>
  <c r="S178" i="8"/>
  <c r="R178" i="8"/>
  <c r="Q178" i="8"/>
  <c r="M178" i="8"/>
  <c r="L178" i="8"/>
  <c r="X178" i="8" s="1"/>
  <c r="W177" i="8"/>
  <c r="S177" i="8"/>
  <c r="R177" i="8"/>
  <c r="Q177" i="8"/>
  <c r="P177" i="8" s="1"/>
  <c r="O177" i="8"/>
  <c r="N177" i="8"/>
  <c r="M177" i="8"/>
  <c r="L177" i="8"/>
  <c r="U177" i="8" s="1"/>
  <c r="W176" i="8"/>
  <c r="S176" i="8"/>
  <c r="R176" i="8"/>
  <c r="Q176" i="8"/>
  <c r="P176" i="8"/>
  <c r="O176" i="8"/>
  <c r="N176" i="8"/>
  <c r="M176" i="8"/>
  <c r="L176" i="8"/>
  <c r="U176" i="8" s="1"/>
  <c r="X175" i="8"/>
  <c r="T175" i="8"/>
  <c r="S175" i="8"/>
  <c r="R175" i="8"/>
  <c r="Q175" i="8"/>
  <c r="O175" i="8" s="1"/>
  <c r="P175" i="8"/>
  <c r="N175" i="8"/>
  <c r="M175" i="8"/>
  <c r="L175" i="8"/>
  <c r="V175" i="8" s="1"/>
  <c r="X174" i="8"/>
  <c r="S174" i="8"/>
  <c r="R174" i="8"/>
  <c r="Q174" i="8"/>
  <c r="M174" i="8"/>
  <c r="L174" i="8"/>
  <c r="T174" i="8" s="1"/>
  <c r="X173" i="8"/>
  <c r="W173" i="8"/>
  <c r="S173" i="8"/>
  <c r="R173" i="8"/>
  <c r="Q173" i="8"/>
  <c r="P173" i="8"/>
  <c r="O173" i="8"/>
  <c r="N173" i="8"/>
  <c r="M173" i="8"/>
  <c r="L173" i="8"/>
  <c r="V173" i="8" s="1"/>
  <c r="X172" i="8"/>
  <c r="W172" i="8"/>
  <c r="S172" i="8"/>
  <c r="R172" i="8"/>
  <c r="Q172" i="8"/>
  <c r="P172" i="8" s="1"/>
  <c r="O172" i="8"/>
  <c r="N172" i="8"/>
  <c r="M172" i="8"/>
  <c r="L172" i="8"/>
  <c r="X171" i="8"/>
  <c r="T171" i="8"/>
  <c r="S171" i="8"/>
  <c r="R171" i="8"/>
  <c r="Q171" i="8"/>
  <c r="M171" i="8"/>
  <c r="L171" i="8"/>
  <c r="V170" i="8"/>
  <c r="U170" i="8"/>
  <c r="T170" i="8"/>
  <c r="S170" i="8"/>
  <c r="R170" i="8"/>
  <c r="Q170" i="8"/>
  <c r="N170" i="8" s="1"/>
  <c r="P170" i="8"/>
  <c r="M170" i="8"/>
  <c r="L170" i="8"/>
  <c r="W170" i="8" s="1"/>
  <c r="W169" i="8"/>
  <c r="V169" i="8"/>
  <c r="U169" i="8"/>
  <c r="T169" i="8"/>
  <c r="S169" i="8"/>
  <c r="R169" i="8"/>
  <c r="Q169" i="8"/>
  <c r="N169" i="8" s="1"/>
  <c r="P169" i="8"/>
  <c r="M169" i="8"/>
  <c r="L169" i="8"/>
  <c r="X169" i="8" s="1"/>
  <c r="W168" i="8"/>
  <c r="U168" i="8"/>
  <c r="T168" i="8"/>
  <c r="S168" i="8"/>
  <c r="R168" i="8"/>
  <c r="Q168" i="8"/>
  <c r="N168" i="8" s="1"/>
  <c r="O168" i="8"/>
  <c r="M168" i="8"/>
  <c r="L168" i="8"/>
  <c r="X168" i="8" s="1"/>
  <c r="S167" i="8"/>
  <c r="R167" i="8"/>
  <c r="Q167" i="8"/>
  <c r="P167" i="8"/>
  <c r="M167" i="8"/>
  <c r="L167" i="8"/>
  <c r="W166" i="8"/>
  <c r="V166" i="8"/>
  <c r="U166" i="8"/>
  <c r="T166" i="8"/>
  <c r="S166" i="8"/>
  <c r="R166" i="8"/>
  <c r="Q166" i="8"/>
  <c r="M166" i="8"/>
  <c r="L166" i="8"/>
  <c r="X166" i="8" s="1"/>
  <c r="X165" i="8"/>
  <c r="W165" i="8"/>
  <c r="V165" i="8"/>
  <c r="S165" i="8"/>
  <c r="R165" i="8"/>
  <c r="Q165" i="8"/>
  <c r="P165" i="8" s="1"/>
  <c r="O165" i="8"/>
  <c r="N165" i="8"/>
  <c r="M165" i="8"/>
  <c r="L165" i="8"/>
  <c r="T165" i="8" s="1"/>
  <c r="V164" i="8"/>
  <c r="S164" i="8"/>
  <c r="R164" i="8"/>
  <c r="Q164" i="8"/>
  <c r="P164" i="8"/>
  <c r="O164" i="8"/>
  <c r="N164" i="8"/>
  <c r="M164" i="8"/>
  <c r="L164" i="8"/>
  <c r="T164" i="8" s="1"/>
  <c r="W163" i="8"/>
  <c r="S163" i="8"/>
  <c r="R163" i="8"/>
  <c r="Q163" i="8"/>
  <c r="O163" i="8" s="1"/>
  <c r="P163" i="8"/>
  <c r="N163" i="8"/>
  <c r="M163" i="8"/>
  <c r="L163" i="8"/>
  <c r="U163" i="8" s="1"/>
  <c r="X162" i="8"/>
  <c r="W162" i="8"/>
  <c r="S162" i="8"/>
  <c r="R162" i="8"/>
  <c r="Q162" i="8"/>
  <c r="P162" i="8" s="1"/>
  <c r="O162" i="8"/>
  <c r="N162" i="8"/>
  <c r="M162" i="8"/>
  <c r="L162" i="8"/>
  <c r="T162" i="8" s="1"/>
  <c r="X161" i="8"/>
  <c r="W161" i="8"/>
  <c r="V161" i="8"/>
  <c r="S161" i="8"/>
  <c r="R161" i="8"/>
  <c r="Q161" i="8"/>
  <c r="P161" i="8"/>
  <c r="O161" i="8"/>
  <c r="N161" i="8"/>
  <c r="M161" i="8"/>
  <c r="L161" i="8"/>
  <c r="S160" i="8"/>
  <c r="R160" i="8"/>
  <c r="Q160" i="8"/>
  <c r="P160" i="8" s="1"/>
  <c r="N160" i="8"/>
  <c r="M160" i="8"/>
  <c r="L160" i="8"/>
  <c r="S159" i="8"/>
  <c r="R159" i="8"/>
  <c r="Q159" i="8"/>
  <c r="N159" i="8" s="1"/>
  <c r="P159" i="8"/>
  <c r="M159" i="8"/>
  <c r="L159" i="8"/>
  <c r="X159" i="8" s="1"/>
  <c r="V158" i="8"/>
  <c r="U158" i="8"/>
  <c r="T158" i="8"/>
  <c r="S158" i="8"/>
  <c r="R158" i="8"/>
  <c r="Q158" i="8"/>
  <c r="P158" i="8" s="1"/>
  <c r="O158" i="8"/>
  <c r="M158" i="8"/>
  <c r="L158" i="8"/>
  <c r="W158" i="8" s="1"/>
  <c r="W157" i="8"/>
  <c r="V157" i="8"/>
  <c r="U157" i="8"/>
  <c r="T157" i="8"/>
  <c r="S157" i="8"/>
  <c r="R157" i="8"/>
  <c r="Q157" i="8"/>
  <c r="P157" i="8" s="1"/>
  <c r="O157" i="8"/>
  <c r="M157" i="8"/>
  <c r="L157" i="8"/>
  <c r="X157" i="8" s="1"/>
  <c r="W156" i="8"/>
  <c r="U156" i="8"/>
  <c r="T156" i="8"/>
  <c r="S156" i="8"/>
  <c r="R156" i="8"/>
  <c r="Q156" i="8"/>
  <c r="N156" i="8" s="1"/>
  <c r="P156" i="8"/>
  <c r="O156" i="8"/>
  <c r="M156" i="8"/>
  <c r="L156" i="8"/>
  <c r="X156" i="8" s="1"/>
  <c r="U155" i="8"/>
  <c r="S155" i="8"/>
  <c r="R155" i="8"/>
  <c r="Q155" i="8"/>
  <c r="P155" i="8"/>
  <c r="M155" i="8"/>
  <c r="L155" i="8"/>
  <c r="W155" i="8" s="1"/>
  <c r="W154" i="8"/>
  <c r="V154" i="8"/>
  <c r="U154" i="8"/>
  <c r="T154" i="8"/>
  <c r="S154" i="8"/>
  <c r="R154" i="8"/>
  <c r="Q154" i="8"/>
  <c r="M154" i="8"/>
  <c r="L154" i="8"/>
  <c r="X154" i="8" s="1"/>
  <c r="X153" i="8"/>
  <c r="W153" i="8"/>
  <c r="V153" i="8"/>
  <c r="U153" i="8"/>
  <c r="S153" i="8"/>
  <c r="R153" i="8"/>
  <c r="Q153" i="8"/>
  <c r="P153" i="8" s="1"/>
  <c r="O153" i="8"/>
  <c r="N153" i="8"/>
  <c r="M153" i="8"/>
  <c r="L153" i="8"/>
  <c r="T153" i="8" s="1"/>
  <c r="W152" i="8"/>
  <c r="V152" i="8"/>
  <c r="U152" i="8"/>
  <c r="S152" i="8"/>
  <c r="R152" i="8"/>
  <c r="Q152" i="8"/>
  <c r="P152" i="8"/>
  <c r="O152" i="8"/>
  <c r="N152" i="8"/>
  <c r="M152" i="8"/>
  <c r="L152" i="8"/>
  <c r="X152" i="8" s="1"/>
  <c r="X151" i="8"/>
  <c r="W151" i="8"/>
  <c r="V151" i="8"/>
  <c r="S151" i="8"/>
  <c r="R151" i="8"/>
  <c r="Q151" i="8"/>
  <c r="O151" i="8" s="1"/>
  <c r="P151" i="8"/>
  <c r="N151" i="8"/>
  <c r="M151" i="8"/>
  <c r="L151" i="8"/>
  <c r="T151" i="8" s="1"/>
  <c r="X150" i="8"/>
  <c r="W150" i="8"/>
  <c r="V150" i="8"/>
  <c r="S150" i="8"/>
  <c r="R150" i="8"/>
  <c r="Q150" i="8"/>
  <c r="P150" i="8" s="1"/>
  <c r="N150" i="8"/>
  <c r="M150" i="8"/>
  <c r="L150" i="8"/>
  <c r="T150" i="8" s="1"/>
  <c r="X149" i="8"/>
  <c r="W149" i="8"/>
  <c r="V149" i="8"/>
  <c r="S149" i="8"/>
  <c r="R149" i="8"/>
  <c r="Q149" i="8"/>
  <c r="P149" i="8"/>
  <c r="O149" i="8"/>
  <c r="N149" i="8"/>
  <c r="M149" i="8"/>
  <c r="L149" i="8"/>
  <c r="X148" i="8"/>
  <c r="W148" i="8"/>
  <c r="S148" i="8"/>
  <c r="R148" i="8"/>
  <c r="Q148" i="8"/>
  <c r="M148" i="8"/>
  <c r="L148" i="8"/>
  <c r="X147" i="8"/>
  <c r="T147" i="8"/>
  <c r="S147" i="8"/>
  <c r="R147" i="8"/>
  <c r="Q147" i="8"/>
  <c r="P147" i="8" s="1"/>
  <c r="O147" i="8"/>
  <c r="M147" i="8"/>
  <c r="L147" i="8"/>
  <c r="V146" i="8"/>
  <c r="U146" i="8"/>
  <c r="T146" i="8"/>
  <c r="S146" i="8"/>
  <c r="R146" i="8"/>
  <c r="Q146" i="8"/>
  <c r="P146" i="8"/>
  <c r="O146" i="8"/>
  <c r="N146" i="8"/>
  <c r="M146" i="8"/>
  <c r="L146" i="8"/>
  <c r="W146" i="8" s="1"/>
  <c r="W145" i="8"/>
  <c r="V145" i="8"/>
  <c r="U145" i="8"/>
  <c r="T145" i="8"/>
  <c r="S145" i="8"/>
  <c r="R145" i="8"/>
  <c r="Q145" i="8"/>
  <c r="P145" i="8"/>
  <c r="O145" i="8"/>
  <c r="N145" i="8"/>
  <c r="M145" i="8"/>
  <c r="L145" i="8"/>
  <c r="X145" i="8" s="1"/>
  <c r="W144" i="8"/>
  <c r="U144" i="8"/>
  <c r="T144" i="8"/>
  <c r="S144" i="8"/>
  <c r="R144" i="8"/>
  <c r="Q144" i="8"/>
  <c r="N144" i="8" s="1"/>
  <c r="P144" i="8"/>
  <c r="O144" i="8"/>
  <c r="M144" i="8"/>
  <c r="L144" i="8"/>
  <c r="V144" i="8" s="1"/>
  <c r="T143" i="8"/>
  <c r="S143" i="8"/>
  <c r="R143" i="8"/>
  <c r="Q143" i="8"/>
  <c r="P143" i="8"/>
  <c r="M143" i="8"/>
  <c r="L143" i="8"/>
  <c r="U142" i="8"/>
  <c r="S142" i="8"/>
  <c r="R142" i="8"/>
  <c r="Q142" i="8"/>
  <c r="N142" i="8"/>
  <c r="M142" i="8"/>
  <c r="L142" i="8"/>
  <c r="W142" i="8" s="1"/>
  <c r="X141" i="8"/>
  <c r="T141" i="8"/>
  <c r="S141" i="8"/>
  <c r="R141" i="8"/>
  <c r="Q141" i="8"/>
  <c r="P141" i="8" s="1"/>
  <c r="O141" i="8"/>
  <c r="N141" i="8"/>
  <c r="M141" i="8"/>
  <c r="L141" i="8"/>
  <c r="V141" i="8" s="1"/>
  <c r="T140" i="8"/>
  <c r="S140" i="8"/>
  <c r="R140" i="8"/>
  <c r="Q140" i="8"/>
  <c r="P140" i="8"/>
  <c r="O140" i="8"/>
  <c r="N140" i="8"/>
  <c r="M140" i="8"/>
  <c r="L140" i="8"/>
  <c r="X140" i="8" s="1"/>
  <c r="U139" i="8"/>
  <c r="T139" i="8"/>
  <c r="S139" i="8"/>
  <c r="R139" i="8"/>
  <c r="Q139" i="8"/>
  <c r="P139" i="8"/>
  <c r="O139" i="8"/>
  <c r="N139" i="8"/>
  <c r="M139" i="8"/>
  <c r="L139" i="8"/>
  <c r="W139" i="8" s="1"/>
  <c r="V138" i="8"/>
  <c r="U138" i="8"/>
  <c r="S138" i="8"/>
  <c r="R138" i="8"/>
  <c r="Q138" i="8"/>
  <c r="P138" i="8"/>
  <c r="O138" i="8"/>
  <c r="N138" i="8"/>
  <c r="M138" i="8"/>
  <c r="L138" i="8"/>
  <c r="T138" i="8" s="1"/>
  <c r="S137" i="8"/>
  <c r="R137" i="8"/>
  <c r="Q137" i="8"/>
  <c r="P137" i="8"/>
  <c r="O137" i="8"/>
  <c r="N137" i="8"/>
  <c r="M137" i="8"/>
  <c r="L137" i="8"/>
  <c r="S136" i="8"/>
  <c r="R136" i="8"/>
  <c r="Q136" i="8"/>
  <c r="M136" i="8"/>
  <c r="L136" i="8"/>
  <c r="X136" i="8" s="1"/>
  <c r="X135" i="8"/>
  <c r="S135" i="8"/>
  <c r="R135" i="8"/>
  <c r="Q135" i="8"/>
  <c r="O135" i="8" s="1"/>
  <c r="P135" i="8"/>
  <c r="N135" i="8"/>
  <c r="M135" i="8"/>
  <c r="L135" i="8"/>
  <c r="U135" i="8" s="1"/>
  <c r="V134" i="8"/>
  <c r="U134" i="8"/>
  <c r="T134" i="8"/>
  <c r="S134" i="8"/>
  <c r="R134" i="8"/>
  <c r="Q134" i="8"/>
  <c r="O134" i="8"/>
  <c r="M134" i="8"/>
  <c r="L134" i="8"/>
  <c r="W134" i="8" s="1"/>
  <c r="W133" i="8"/>
  <c r="V133" i="8"/>
  <c r="U133" i="8"/>
  <c r="T133" i="8"/>
  <c r="S133" i="8"/>
  <c r="R133" i="8"/>
  <c r="Q133" i="8"/>
  <c r="O133" i="8" s="1"/>
  <c r="M133" i="8"/>
  <c r="L133" i="8"/>
  <c r="X133" i="8" s="1"/>
  <c r="X132" i="8"/>
  <c r="W132" i="8"/>
  <c r="V132" i="8"/>
  <c r="S132" i="8"/>
  <c r="R132" i="8"/>
  <c r="Q132" i="8"/>
  <c r="N132" i="8" s="1"/>
  <c r="P132" i="8"/>
  <c r="M132" i="8"/>
  <c r="L132" i="8"/>
  <c r="T132" i="8" s="1"/>
  <c r="X131" i="8"/>
  <c r="W131" i="8"/>
  <c r="V131" i="8"/>
  <c r="S131" i="8"/>
  <c r="R131" i="8"/>
  <c r="Q131" i="8"/>
  <c r="P131" i="8"/>
  <c r="M131" i="8"/>
  <c r="L131" i="8"/>
  <c r="T131" i="8" s="1"/>
  <c r="X130" i="8"/>
  <c r="W130" i="8"/>
  <c r="V130" i="8"/>
  <c r="U130" i="8"/>
  <c r="S130" i="8"/>
  <c r="R130" i="8"/>
  <c r="Q130" i="8"/>
  <c r="M130" i="8"/>
  <c r="L130" i="8"/>
  <c r="T130" i="8" s="1"/>
  <c r="X129" i="8"/>
  <c r="W129" i="8"/>
  <c r="V129" i="8"/>
  <c r="U129" i="8"/>
  <c r="T129" i="8"/>
  <c r="S129" i="8"/>
  <c r="R129" i="8"/>
  <c r="Q129" i="8"/>
  <c r="P129" i="8" s="1"/>
  <c r="O129" i="8"/>
  <c r="N129" i="8"/>
  <c r="M129" i="8"/>
  <c r="L129" i="8"/>
  <c r="W128" i="8"/>
  <c r="V128" i="8"/>
  <c r="U128" i="8"/>
  <c r="T128" i="8"/>
  <c r="S128" i="8"/>
  <c r="R128" i="8"/>
  <c r="Q128" i="8"/>
  <c r="P128" i="8"/>
  <c r="O128" i="8"/>
  <c r="N128" i="8"/>
  <c r="M128" i="8"/>
  <c r="L128" i="8"/>
  <c r="X128" i="8" s="1"/>
  <c r="W127" i="8"/>
  <c r="V127" i="8"/>
  <c r="U127" i="8"/>
  <c r="S127" i="8"/>
  <c r="R127" i="8"/>
  <c r="Q127" i="8"/>
  <c r="O127" i="8" s="1"/>
  <c r="M127" i="8"/>
  <c r="L127" i="8"/>
  <c r="X127" i="8" s="1"/>
  <c r="X126" i="8"/>
  <c r="W126" i="8"/>
  <c r="V126" i="8"/>
  <c r="S126" i="8"/>
  <c r="R126" i="8"/>
  <c r="Q126" i="8"/>
  <c r="M126" i="8"/>
  <c r="L126" i="8"/>
  <c r="T126" i="8" s="1"/>
  <c r="X125" i="8"/>
  <c r="W125" i="8"/>
  <c r="V125" i="8"/>
  <c r="S125" i="8"/>
  <c r="R125" i="8"/>
  <c r="Q125" i="8"/>
  <c r="P125" i="8"/>
  <c r="O125" i="8"/>
  <c r="N125" i="8"/>
  <c r="M125" i="8"/>
  <c r="L125" i="8"/>
  <c r="X124" i="8"/>
  <c r="W124" i="8"/>
  <c r="T124" i="8"/>
  <c r="S124" i="8"/>
  <c r="R124" i="8"/>
  <c r="Q124" i="8"/>
  <c r="P124" i="8" s="1"/>
  <c r="O124" i="8"/>
  <c r="N124" i="8"/>
  <c r="M124" i="8"/>
  <c r="L124" i="8"/>
  <c r="T123" i="8"/>
  <c r="S123" i="8"/>
  <c r="R123" i="8"/>
  <c r="Q123" i="8"/>
  <c r="P123" i="8" s="1"/>
  <c r="N123" i="8"/>
  <c r="M123" i="8"/>
  <c r="L123" i="8"/>
  <c r="V122" i="8"/>
  <c r="U122" i="8"/>
  <c r="T122" i="8"/>
  <c r="S122" i="8"/>
  <c r="R122" i="8"/>
  <c r="Q122" i="8"/>
  <c r="M122" i="8"/>
  <c r="L122" i="8"/>
  <c r="W122" i="8" s="1"/>
  <c r="W121" i="8"/>
  <c r="V121" i="8"/>
  <c r="U121" i="8"/>
  <c r="T121" i="8"/>
  <c r="S121" i="8"/>
  <c r="R121" i="8"/>
  <c r="Q121" i="8"/>
  <c r="M121" i="8"/>
  <c r="L121" i="8"/>
  <c r="X121" i="8" s="1"/>
  <c r="X120" i="8"/>
  <c r="V120" i="8"/>
  <c r="U120" i="8"/>
  <c r="T120" i="8"/>
  <c r="S120" i="8"/>
  <c r="R120" i="8"/>
  <c r="Q120" i="8"/>
  <c r="N120" i="8" s="1"/>
  <c r="M120" i="8"/>
  <c r="L120" i="8"/>
  <c r="W120" i="8" s="1"/>
  <c r="X119" i="8"/>
  <c r="T119" i="8"/>
  <c r="S119" i="8"/>
  <c r="R119" i="8"/>
  <c r="Q119" i="8"/>
  <c r="M119" i="8"/>
  <c r="L119" i="8"/>
  <c r="X118" i="8"/>
  <c r="W118" i="8"/>
  <c r="V118" i="8"/>
  <c r="U118" i="8"/>
  <c r="T118" i="8"/>
  <c r="S118" i="8"/>
  <c r="R118" i="8"/>
  <c r="Q118" i="8"/>
  <c r="M118" i="8"/>
  <c r="L118" i="8"/>
  <c r="X117" i="8"/>
  <c r="W117" i="8"/>
  <c r="V117" i="8"/>
  <c r="U117" i="8"/>
  <c r="T117" i="8"/>
  <c r="S117" i="8"/>
  <c r="R117" i="8"/>
  <c r="Q117" i="8"/>
  <c r="P117" i="8" s="1"/>
  <c r="O117" i="8"/>
  <c r="N117" i="8"/>
  <c r="M117" i="8"/>
  <c r="L117" i="8"/>
  <c r="S116" i="8"/>
  <c r="R116" i="8"/>
  <c r="Q116" i="8"/>
  <c r="P116" i="8"/>
  <c r="O116" i="8"/>
  <c r="N116" i="8"/>
  <c r="M116" i="8"/>
  <c r="L116" i="8"/>
  <c r="W115" i="8"/>
  <c r="U115" i="8"/>
  <c r="T115" i="8"/>
  <c r="S115" i="8"/>
  <c r="R115" i="8"/>
  <c r="Q115" i="8"/>
  <c r="M115" i="8"/>
  <c r="L115" i="8"/>
  <c r="X115" i="8" s="1"/>
  <c r="X114" i="8"/>
  <c r="V114" i="8"/>
  <c r="U114" i="8"/>
  <c r="S114" i="8"/>
  <c r="R114" i="8"/>
  <c r="Q114" i="8"/>
  <c r="M114" i="8"/>
  <c r="L114" i="8"/>
  <c r="T114" i="8" s="1"/>
  <c r="S113" i="8"/>
  <c r="R113" i="8"/>
  <c r="Q113" i="8"/>
  <c r="N113" i="8" s="1"/>
  <c r="P113" i="8"/>
  <c r="M113" i="8"/>
  <c r="L113" i="8"/>
  <c r="X112" i="8"/>
  <c r="W112" i="8"/>
  <c r="T112" i="8"/>
  <c r="S112" i="8"/>
  <c r="R112" i="8"/>
  <c r="Q112" i="8"/>
  <c r="O112" i="8"/>
  <c r="M112" i="8"/>
  <c r="L112" i="8"/>
  <c r="X111" i="8"/>
  <c r="U111" i="8"/>
  <c r="T111" i="8"/>
  <c r="S111" i="8"/>
  <c r="R111" i="8"/>
  <c r="Q111" i="8"/>
  <c r="P111" i="8"/>
  <c r="O111" i="8"/>
  <c r="N111" i="8"/>
  <c r="M111" i="8"/>
  <c r="L111" i="8"/>
  <c r="V110" i="8"/>
  <c r="U110" i="8"/>
  <c r="T110" i="8"/>
  <c r="S110" i="8"/>
  <c r="R110" i="8"/>
  <c r="Q110" i="8"/>
  <c r="P110" i="8"/>
  <c r="O110" i="8"/>
  <c r="N110" i="8"/>
  <c r="M110" i="8"/>
  <c r="L110" i="8"/>
  <c r="W110" i="8" s="1"/>
  <c r="W109" i="8"/>
  <c r="V109" i="8"/>
  <c r="U109" i="8"/>
  <c r="T109" i="8"/>
  <c r="S109" i="8"/>
  <c r="R109" i="8"/>
  <c r="Q109" i="8"/>
  <c r="P109" i="8"/>
  <c r="O109" i="8"/>
  <c r="N109" i="8"/>
  <c r="M109" i="8"/>
  <c r="L109" i="8"/>
  <c r="X109" i="8" s="1"/>
  <c r="V108" i="8"/>
  <c r="U108" i="8"/>
  <c r="T108" i="8"/>
  <c r="S108" i="8"/>
  <c r="R108" i="8"/>
  <c r="Q108" i="8"/>
  <c r="N108" i="8" s="1"/>
  <c r="P108" i="8"/>
  <c r="O108" i="8"/>
  <c r="M108" i="8"/>
  <c r="L108" i="8"/>
  <c r="X108" i="8" s="1"/>
  <c r="S107" i="8"/>
  <c r="R107" i="8"/>
  <c r="Q107" i="8"/>
  <c r="P107" i="8"/>
  <c r="M107" i="8"/>
  <c r="L107" i="8"/>
  <c r="U106" i="8"/>
  <c r="S106" i="8"/>
  <c r="R106" i="8"/>
  <c r="Q106" i="8"/>
  <c r="N106" i="8"/>
  <c r="M106" i="8"/>
  <c r="L106" i="8"/>
  <c r="W106" i="8" s="1"/>
  <c r="X105" i="8"/>
  <c r="T105" i="8"/>
  <c r="S105" i="8"/>
  <c r="R105" i="8"/>
  <c r="Q105" i="8"/>
  <c r="P105" i="8" s="1"/>
  <c r="O105" i="8"/>
  <c r="N105" i="8"/>
  <c r="M105" i="8"/>
  <c r="L105" i="8"/>
  <c r="V105" i="8" s="1"/>
  <c r="X104" i="8"/>
  <c r="T104" i="8"/>
  <c r="S104" i="8"/>
  <c r="R104" i="8"/>
  <c r="Q104" i="8"/>
  <c r="P104" i="8"/>
  <c r="O104" i="8"/>
  <c r="N104" i="8"/>
  <c r="M104" i="8"/>
  <c r="L104" i="8"/>
  <c r="U103" i="8"/>
  <c r="T103" i="8"/>
  <c r="S103" i="8"/>
  <c r="R103" i="8"/>
  <c r="Q103" i="8"/>
  <c r="P103" i="8"/>
  <c r="O103" i="8"/>
  <c r="N103" i="8"/>
  <c r="M103" i="8"/>
  <c r="L103" i="8"/>
  <c r="W103" i="8" s="1"/>
  <c r="V102" i="8"/>
  <c r="U102" i="8"/>
  <c r="S102" i="8"/>
  <c r="R102" i="8"/>
  <c r="Q102" i="8"/>
  <c r="P102" i="8"/>
  <c r="O102" i="8"/>
  <c r="N102" i="8"/>
  <c r="M102" i="8"/>
  <c r="L102" i="8"/>
  <c r="T102" i="8" s="1"/>
  <c r="V101" i="8"/>
  <c r="S101" i="8"/>
  <c r="R101" i="8"/>
  <c r="Q101" i="8"/>
  <c r="P101" i="8"/>
  <c r="O101" i="8"/>
  <c r="N101" i="8"/>
  <c r="M101" i="8"/>
  <c r="L101" i="8"/>
  <c r="S100" i="8"/>
  <c r="R100" i="8"/>
  <c r="Q100" i="8"/>
  <c r="M100" i="8"/>
  <c r="L100" i="8"/>
  <c r="X100" i="8" s="1"/>
  <c r="X99" i="8"/>
  <c r="S99" i="8"/>
  <c r="R99" i="8"/>
  <c r="Q99" i="8"/>
  <c r="O99" i="8" s="1"/>
  <c r="P99" i="8"/>
  <c r="M99" i="8"/>
  <c r="L99" i="8"/>
  <c r="V98" i="8"/>
  <c r="U98" i="8"/>
  <c r="T98" i="8"/>
  <c r="S98" i="8"/>
  <c r="R98" i="8"/>
  <c r="Q98" i="8"/>
  <c r="M98" i="8"/>
  <c r="L98" i="8"/>
  <c r="W98" i="8" s="1"/>
  <c r="W97" i="8"/>
  <c r="V97" i="8"/>
  <c r="U97" i="8"/>
  <c r="T97" i="8"/>
  <c r="S97" i="8"/>
  <c r="R97" i="8"/>
  <c r="Q97" i="8"/>
  <c r="O97" i="8"/>
  <c r="M97" i="8"/>
  <c r="L97" i="8"/>
  <c r="X97" i="8" s="1"/>
  <c r="X96" i="8"/>
  <c r="W96" i="8"/>
  <c r="V96" i="8"/>
  <c r="S96" i="8"/>
  <c r="R96" i="8"/>
  <c r="Q96" i="8"/>
  <c r="N96" i="8" s="1"/>
  <c r="P96" i="8"/>
  <c r="M96" i="8"/>
  <c r="L96" i="8"/>
  <c r="T96" i="8" s="1"/>
  <c r="X95" i="8"/>
  <c r="W95" i="8"/>
  <c r="V95" i="8"/>
  <c r="S95" i="8"/>
  <c r="R95" i="8"/>
  <c r="Q95" i="8"/>
  <c r="P95" i="8"/>
  <c r="M95" i="8"/>
  <c r="L95" i="8"/>
  <c r="T95" i="8" s="1"/>
  <c r="X94" i="8"/>
  <c r="W94" i="8"/>
  <c r="V94" i="8"/>
  <c r="U94" i="8"/>
  <c r="S94" i="8"/>
  <c r="R94" i="8"/>
  <c r="Q94" i="8"/>
  <c r="M94" i="8"/>
  <c r="L94" i="8"/>
  <c r="T94" i="8" s="1"/>
  <c r="X93" i="8"/>
  <c r="W93" i="8"/>
  <c r="V93" i="8"/>
  <c r="U93" i="8"/>
  <c r="T93" i="8"/>
  <c r="S93" i="8"/>
  <c r="R93" i="8"/>
  <c r="Q93" i="8"/>
  <c r="P93" i="8" s="1"/>
  <c r="O93" i="8"/>
  <c r="N93" i="8"/>
  <c r="M93" i="8"/>
  <c r="L93" i="8"/>
  <c r="W92" i="8"/>
  <c r="V92" i="8"/>
  <c r="U92" i="8"/>
  <c r="T92" i="8"/>
  <c r="S92" i="8"/>
  <c r="R92" i="8"/>
  <c r="Q92" i="8"/>
  <c r="P92" i="8"/>
  <c r="O92" i="8"/>
  <c r="N92" i="8"/>
  <c r="M92" i="8"/>
  <c r="L92" i="8"/>
  <c r="X92" i="8" s="1"/>
  <c r="W91" i="8"/>
  <c r="V91" i="8"/>
  <c r="U91" i="8"/>
  <c r="S91" i="8"/>
  <c r="R91" i="8"/>
  <c r="Q91" i="8"/>
  <c r="O91" i="8"/>
  <c r="M91" i="8"/>
  <c r="L91" i="8"/>
  <c r="X91" i="8" s="1"/>
  <c r="X90" i="8"/>
  <c r="W90" i="8"/>
  <c r="V90" i="8"/>
  <c r="S90" i="8"/>
  <c r="R90" i="8"/>
  <c r="Q90" i="8"/>
  <c r="O90" i="8"/>
  <c r="M90" i="8"/>
  <c r="L90" i="8"/>
  <c r="T90" i="8" s="1"/>
  <c r="X89" i="8"/>
  <c r="W89" i="8"/>
  <c r="V89" i="8"/>
  <c r="S89" i="8"/>
  <c r="R89" i="8"/>
  <c r="Q89" i="8"/>
  <c r="P89" i="8"/>
  <c r="O89" i="8"/>
  <c r="N89" i="8"/>
  <c r="M89" i="8"/>
  <c r="L89" i="8"/>
  <c r="X88" i="8"/>
  <c r="W88" i="8"/>
  <c r="T88" i="8"/>
  <c r="S88" i="8"/>
  <c r="R88" i="8"/>
  <c r="Q88" i="8"/>
  <c r="P88" i="8"/>
  <c r="O88" i="8"/>
  <c r="N88" i="8"/>
  <c r="M88" i="8"/>
  <c r="L88" i="8"/>
  <c r="T87" i="8"/>
  <c r="S87" i="8"/>
  <c r="R87" i="8"/>
  <c r="Q87" i="8"/>
  <c r="P87" i="8" s="1"/>
  <c r="N87" i="8"/>
  <c r="M87" i="8"/>
  <c r="L87" i="8"/>
  <c r="V86" i="8"/>
  <c r="U86" i="8"/>
  <c r="T86" i="8"/>
  <c r="S86" i="8"/>
  <c r="R86" i="8"/>
  <c r="Q86" i="8"/>
  <c r="M86" i="8"/>
  <c r="L86" i="8"/>
  <c r="W86" i="8" s="1"/>
  <c r="W85" i="8"/>
  <c r="V85" i="8"/>
  <c r="U85" i="8"/>
  <c r="T85" i="8"/>
  <c r="S85" i="8"/>
  <c r="R85" i="8"/>
  <c r="Q85" i="8"/>
  <c r="M85" i="8"/>
  <c r="L85" i="8"/>
  <c r="X85" i="8" s="1"/>
  <c r="X84" i="8"/>
  <c r="U84" i="8"/>
  <c r="T84" i="8"/>
  <c r="S84" i="8"/>
  <c r="R84" i="8"/>
  <c r="Q84" i="8"/>
  <c r="N84" i="8" s="1"/>
  <c r="M84" i="8"/>
  <c r="L84" i="8"/>
  <c r="W84" i="8" s="1"/>
  <c r="S83" i="8"/>
  <c r="R83" i="8"/>
  <c r="Q83" i="8"/>
  <c r="M83" i="8"/>
  <c r="L83" i="8"/>
  <c r="X82" i="8"/>
  <c r="W82" i="8"/>
  <c r="V82" i="8"/>
  <c r="U82" i="8"/>
  <c r="T82" i="8"/>
  <c r="S82" i="8"/>
  <c r="R82" i="8"/>
  <c r="Q82" i="8"/>
  <c r="M82" i="8"/>
  <c r="L82" i="8"/>
  <c r="X81" i="8"/>
  <c r="W81" i="8"/>
  <c r="V81" i="8"/>
  <c r="U81" i="8"/>
  <c r="T81" i="8"/>
  <c r="S81" i="8"/>
  <c r="R81" i="8"/>
  <c r="Q81" i="8"/>
  <c r="P81" i="8" s="1"/>
  <c r="O81" i="8"/>
  <c r="N81" i="8"/>
  <c r="M81" i="8"/>
  <c r="L81" i="8"/>
  <c r="X80" i="8"/>
  <c r="V80" i="8"/>
  <c r="S80" i="8"/>
  <c r="R80" i="8"/>
  <c r="Q80" i="8"/>
  <c r="P80" i="8"/>
  <c r="O80" i="8"/>
  <c r="N80" i="8"/>
  <c r="M80" i="8"/>
  <c r="L80" i="8"/>
  <c r="W79" i="8"/>
  <c r="T79" i="8"/>
  <c r="S79" i="8"/>
  <c r="R79" i="8"/>
  <c r="Q79" i="8"/>
  <c r="M79" i="8"/>
  <c r="L79" i="8"/>
  <c r="X79" i="8" s="1"/>
  <c r="S78" i="8"/>
  <c r="R78" i="8"/>
  <c r="Q78" i="8"/>
  <c r="P78" i="8" s="1"/>
  <c r="N78" i="8"/>
  <c r="M78" i="8"/>
  <c r="L78" i="8"/>
  <c r="V77" i="8"/>
  <c r="S77" i="8"/>
  <c r="R77" i="8"/>
  <c r="Q77" i="8"/>
  <c r="P77" i="8" s="1"/>
  <c r="N77" i="8"/>
  <c r="M77" i="8"/>
  <c r="L77" i="8"/>
  <c r="V76" i="8"/>
  <c r="T76" i="8"/>
  <c r="S76" i="8"/>
  <c r="R76" i="8"/>
  <c r="Q76" i="8"/>
  <c r="P76" i="8" s="1"/>
  <c r="N76" i="8"/>
  <c r="M76" i="8"/>
  <c r="L76" i="8"/>
  <c r="S75" i="8"/>
  <c r="R75" i="8"/>
  <c r="Q75" i="8"/>
  <c r="P75" i="8" s="1"/>
  <c r="N75" i="8"/>
  <c r="M75" i="8"/>
  <c r="L75" i="8"/>
  <c r="U74" i="8"/>
  <c r="S74" i="8"/>
  <c r="R74" i="8"/>
  <c r="Q74" i="8"/>
  <c r="P74" i="8" s="1"/>
  <c r="N74" i="8"/>
  <c r="M74" i="8"/>
  <c r="L74" i="8"/>
  <c r="W73" i="8"/>
  <c r="V73" i="8"/>
  <c r="U73" i="8"/>
  <c r="T73" i="8"/>
  <c r="S73" i="8"/>
  <c r="R73" i="8"/>
  <c r="Q73" i="8"/>
  <c r="P73" i="8" s="1"/>
  <c r="N73" i="8"/>
  <c r="M73" i="8"/>
  <c r="L73" i="8"/>
  <c r="X73" i="8" s="1"/>
  <c r="W72" i="8"/>
  <c r="V72" i="8"/>
  <c r="U72" i="8"/>
  <c r="T72" i="8"/>
  <c r="S72" i="8"/>
  <c r="R72" i="8"/>
  <c r="Q72" i="8"/>
  <c r="P72" i="8" s="1"/>
  <c r="O72" i="8"/>
  <c r="N72" i="8"/>
  <c r="M72" i="8"/>
  <c r="L72" i="8"/>
  <c r="X72" i="8" s="1"/>
  <c r="X71" i="8"/>
  <c r="W71" i="8"/>
  <c r="V71" i="8"/>
  <c r="U71" i="8"/>
  <c r="T71" i="8"/>
  <c r="S71" i="8"/>
  <c r="R71" i="8"/>
  <c r="Q71" i="8"/>
  <c r="N71" i="8" s="1"/>
  <c r="P71" i="8"/>
  <c r="O71" i="8"/>
  <c r="M71" i="8"/>
  <c r="L71" i="8"/>
  <c r="X70" i="8"/>
  <c r="W70" i="8"/>
  <c r="V70" i="8"/>
  <c r="U70" i="8"/>
  <c r="T70" i="8"/>
  <c r="S70" i="8"/>
  <c r="R70" i="8"/>
  <c r="Q70" i="8"/>
  <c r="O70" i="8" s="1"/>
  <c r="P70" i="8"/>
  <c r="N70" i="8"/>
  <c r="M70" i="8"/>
  <c r="L70" i="8"/>
  <c r="W69" i="8"/>
  <c r="V69" i="8"/>
  <c r="U69" i="8"/>
  <c r="T69" i="8"/>
  <c r="S69" i="8"/>
  <c r="R69" i="8"/>
  <c r="Q69" i="8"/>
  <c r="P69" i="8"/>
  <c r="O69" i="8"/>
  <c r="N69" i="8"/>
  <c r="M69" i="8"/>
  <c r="L69" i="8"/>
  <c r="X69" i="8" s="1"/>
  <c r="X68" i="8"/>
  <c r="U68" i="8"/>
  <c r="S68" i="8"/>
  <c r="R68" i="8"/>
  <c r="Q68" i="8"/>
  <c r="M68" i="8"/>
  <c r="L68" i="8"/>
  <c r="T68" i="8" s="1"/>
  <c r="S67" i="8"/>
  <c r="R67" i="8"/>
  <c r="Q67" i="8"/>
  <c r="O67" i="8" s="1"/>
  <c r="P67" i="8"/>
  <c r="M67" i="8"/>
  <c r="L67" i="8"/>
  <c r="X66" i="8"/>
  <c r="S66" i="8"/>
  <c r="R66" i="8"/>
  <c r="Q66" i="8"/>
  <c r="N66" i="8"/>
  <c r="M66" i="8"/>
  <c r="L66" i="8"/>
  <c r="X65" i="8"/>
  <c r="S65" i="8"/>
  <c r="R65" i="8"/>
  <c r="Q65" i="8"/>
  <c r="P65" i="8"/>
  <c r="O65" i="8"/>
  <c r="N65" i="8"/>
  <c r="M65" i="8"/>
  <c r="L65" i="8"/>
  <c r="T65" i="8" s="1"/>
  <c r="U64" i="8"/>
  <c r="T64" i="8"/>
  <c r="S64" i="8"/>
  <c r="R64" i="8"/>
  <c r="Q64" i="8"/>
  <c r="P64" i="8"/>
  <c r="O64" i="8"/>
  <c r="N64" i="8"/>
  <c r="M64" i="8"/>
  <c r="L64" i="8"/>
  <c r="W64" i="8" s="1"/>
  <c r="V63" i="8"/>
  <c r="U63" i="8"/>
  <c r="T63" i="8"/>
  <c r="S63" i="8"/>
  <c r="R63" i="8"/>
  <c r="Q63" i="8"/>
  <c r="P63" i="8"/>
  <c r="O63" i="8"/>
  <c r="N63" i="8"/>
  <c r="M63" i="8"/>
  <c r="L63" i="8"/>
  <c r="X63" i="8" s="1"/>
  <c r="W62" i="8"/>
  <c r="V62" i="8"/>
  <c r="U62" i="8"/>
  <c r="T62" i="8"/>
  <c r="S62" i="8"/>
  <c r="R62" i="8"/>
  <c r="Q62" i="8"/>
  <c r="N62" i="8" s="1"/>
  <c r="P62" i="8"/>
  <c r="O62" i="8"/>
  <c r="M62" i="8"/>
  <c r="L62" i="8"/>
  <c r="X62" i="8" s="1"/>
  <c r="S61" i="8"/>
  <c r="R61" i="8"/>
  <c r="Q61" i="8"/>
  <c r="P61" i="8" s="1"/>
  <c r="M61" i="8"/>
  <c r="L61" i="8"/>
  <c r="W60" i="8"/>
  <c r="T60" i="8"/>
  <c r="S60" i="8"/>
  <c r="R60" i="8"/>
  <c r="Q60" i="8"/>
  <c r="M60" i="8"/>
  <c r="L60" i="8"/>
  <c r="X60" i="8" s="1"/>
  <c r="X59" i="8"/>
  <c r="U59" i="8"/>
  <c r="T59" i="8"/>
  <c r="S59" i="8"/>
  <c r="R59" i="8"/>
  <c r="Q59" i="8"/>
  <c r="P59" i="8" s="1"/>
  <c r="N59" i="8"/>
  <c r="M59" i="8"/>
  <c r="L59" i="8"/>
  <c r="W58" i="8"/>
  <c r="V58" i="8"/>
  <c r="U58" i="8"/>
  <c r="T58" i="8"/>
  <c r="S58" i="8"/>
  <c r="R58" i="8"/>
  <c r="Q58" i="8"/>
  <c r="P58" i="8" s="1"/>
  <c r="O58" i="8"/>
  <c r="N58" i="8"/>
  <c r="M58" i="8"/>
  <c r="L58" i="8"/>
  <c r="X58" i="8" s="1"/>
  <c r="W57" i="8"/>
  <c r="V57" i="8"/>
  <c r="U57" i="8"/>
  <c r="T57" i="8"/>
  <c r="S57" i="8"/>
  <c r="R57" i="8"/>
  <c r="Q57" i="8"/>
  <c r="P57" i="8"/>
  <c r="O57" i="8"/>
  <c r="N57" i="8"/>
  <c r="M57" i="8"/>
  <c r="L57" i="8"/>
  <c r="X57" i="8" s="1"/>
  <c r="S56" i="8"/>
  <c r="R56" i="8"/>
  <c r="Q56" i="8"/>
  <c r="O56" i="8"/>
  <c r="M56" i="8"/>
  <c r="L56" i="8"/>
  <c r="T56" i="8" s="1"/>
  <c r="X55" i="8"/>
  <c r="W55" i="8"/>
  <c r="S55" i="8"/>
  <c r="R55" i="8"/>
  <c r="Q55" i="8"/>
  <c r="O55" i="8" s="1"/>
  <c r="P55" i="8"/>
  <c r="M55" i="8"/>
  <c r="L55" i="8"/>
  <c r="X54" i="8"/>
  <c r="W54" i="8"/>
  <c r="S54" i="8"/>
  <c r="R54" i="8"/>
  <c r="Q54" i="8"/>
  <c r="M54" i="8"/>
  <c r="L54" i="8"/>
  <c r="X53" i="8"/>
  <c r="T53" i="8"/>
  <c r="S53" i="8"/>
  <c r="R53" i="8"/>
  <c r="Q53" i="8"/>
  <c r="P53" i="8"/>
  <c r="O53" i="8"/>
  <c r="N53" i="8"/>
  <c r="M53" i="8"/>
  <c r="L53" i="8"/>
  <c r="U52" i="8"/>
  <c r="T52" i="8"/>
  <c r="S52" i="8"/>
  <c r="R52" i="8"/>
  <c r="Q52" i="8"/>
  <c r="P52" i="8"/>
  <c r="O52" i="8"/>
  <c r="N52" i="8"/>
  <c r="M52" i="8"/>
  <c r="L52" i="8"/>
  <c r="W52" i="8" s="1"/>
  <c r="V51" i="8"/>
  <c r="U51" i="8"/>
  <c r="T51" i="8"/>
  <c r="S51" i="8"/>
  <c r="R51" i="8"/>
  <c r="Q51" i="8"/>
  <c r="P51" i="8" s="1"/>
  <c r="N51" i="8"/>
  <c r="M51" i="8"/>
  <c r="L51" i="8"/>
  <c r="X51" i="8" s="1"/>
  <c r="W50" i="8"/>
  <c r="V50" i="8"/>
  <c r="U50" i="8"/>
  <c r="T50" i="8"/>
  <c r="S50" i="8"/>
  <c r="R50" i="8"/>
  <c r="Q50" i="8"/>
  <c r="N50" i="8" s="1"/>
  <c r="M50" i="8"/>
  <c r="L50" i="8"/>
  <c r="X50" i="8" s="1"/>
  <c r="V49" i="8"/>
  <c r="S49" i="8"/>
  <c r="R49" i="8"/>
  <c r="Q49" i="8"/>
  <c r="P49" i="8" s="1"/>
  <c r="M49" i="8"/>
  <c r="L49" i="8"/>
  <c r="X49" i="8" s="1"/>
  <c r="W48" i="8"/>
  <c r="T48" i="8"/>
  <c r="S48" i="8"/>
  <c r="R48" i="8"/>
  <c r="Q48" i="8"/>
  <c r="M48" i="8"/>
  <c r="L48" i="8"/>
  <c r="X48" i="8" s="1"/>
  <c r="U47" i="8"/>
  <c r="S47" i="8"/>
  <c r="R47" i="8"/>
  <c r="Q47" i="8"/>
  <c r="P47" i="8" s="1"/>
  <c r="N47" i="8"/>
  <c r="M47" i="8"/>
  <c r="L47" i="8"/>
  <c r="W46" i="8"/>
  <c r="V46" i="8"/>
  <c r="U46" i="8"/>
  <c r="T46" i="8"/>
  <c r="S46" i="8"/>
  <c r="R46" i="8"/>
  <c r="Q46" i="8"/>
  <c r="P46" i="8" s="1"/>
  <c r="O46" i="8"/>
  <c r="N46" i="8"/>
  <c r="M46" i="8"/>
  <c r="L46" i="8"/>
  <c r="X46" i="8" s="1"/>
  <c r="W45" i="8"/>
  <c r="V45" i="8"/>
  <c r="U45" i="8"/>
  <c r="T45" i="8"/>
  <c r="S45" i="8"/>
  <c r="R45" i="8"/>
  <c r="Q45" i="8"/>
  <c r="P45" i="8"/>
  <c r="O45" i="8"/>
  <c r="N45" i="8"/>
  <c r="M45" i="8"/>
  <c r="L45" i="8"/>
  <c r="X45" i="8" s="1"/>
  <c r="X44" i="8"/>
  <c r="W44" i="8"/>
  <c r="V44" i="8"/>
  <c r="U44" i="8"/>
  <c r="S44" i="8"/>
  <c r="R44" i="8"/>
  <c r="Q44" i="8"/>
  <c r="O44" i="8"/>
  <c r="M44" i="8"/>
  <c r="L44" i="8"/>
  <c r="T44" i="8" s="1"/>
  <c r="W43" i="8"/>
  <c r="V43" i="8"/>
  <c r="S43" i="8"/>
  <c r="R43" i="8"/>
  <c r="Q43" i="8"/>
  <c r="O43" i="8" s="1"/>
  <c r="P43" i="8"/>
  <c r="M43" i="8"/>
  <c r="L43" i="8"/>
  <c r="X43" i="8" s="1"/>
  <c r="S42" i="8"/>
  <c r="R42" i="8"/>
  <c r="Q42" i="8"/>
  <c r="N42" i="8" s="1"/>
  <c r="M42" i="8"/>
  <c r="L42" i="8"/>
  <c r="X41" i="8"/>
  <c r="S41" i="8"/>
  <c r="R41" i="8"/>
  <c r="Q41" i="8"/>
  <c r="P41" i="8"/>
  <c r="O41" i="8"/>
  <c r="N41" i="8"/>
  <c r="M41" i="8"/>
  <c r="L41" i="8"/>
  <c r="U40" i="8"/>
  <c r="T40" i="8"/>
  <c r="S40" i="8"/>
  <c r="R40" i="8"/>
  <c r="Q40" i="8"/>
  <c r="P40" i="8"/>
  <c r="O40" i="8"/>
  <c r="N40" i="8"/>
  <c r="M40" i="8"/>
  <c r="L40" i="8"/>
  <c r="W40" i="8" s="1"/>
  <c r="V39" i="8"/>
  <c r="U39" i="8"/>
  <c r="T39" i="8"/>
  <c r="S39" i="8"/>
  <c r="R39" i="8"/>
  <c r="Q39" i="8"/>
  <c r="P39" i="8"/>
  <c r="O39" i="8"/>
  <c r="N39" i="8"/>
  <c r="M39" i="8"/>
  <c r="L39" i="8"/>
  <c r="X39" i="8" s="1"/>
  <c r="W38" i="8"/>
  <c r="V38" i="8"/>
  <c r="U38" i="8"/>
  <c r="T38" i="8"/>
  <c r="S38" i="8"/>
  <c r="R38" i="8"/>
  <c r="Q38" i="8"/>
  <c r="N38" i="8" s="1"/>
  <c r="P38" i="8"/>
  <c r="O38" i="8"/>
  <c r="M38" i="8"/>
  <c r="L38" i="8"/>
  <c r="X38" i="8" s="1"/>
  <c r="V37" i="8"/>
  <c r="S37" i="8"/>
  <c r="R37" i="8"/>
  <c r="Q37" i="8"/>
  <c r="M37" i="8"/>
  <c r="L37" i="8"/>
  <c r="X37" i="8" s="1"/>
  <c r="T36" i="8"/>
  <c r="S36" i="8"/>
  <c r="R36" i="8"/>
  <c r="Q36" i="8"/>
  <c r="M36" i="8"/>
  <c r="L36" i="8"/>
  <c r="X35" i="8"/>
  <c r="U35" i="8"/>
  <c r="S35" i="8"/>
  <c r="R35" i="8"/>
  <c r="Q35" i="8"/>
  <c r="P35" i="8" s="1"/>
  <c r="N35" i="8"/>
  <c r="M35" i="8"/>
  <c r="L35" i="8"/>
  <c r="W34" i="8"/>
  <c r="V34" i="8"/>
  <c r="U34" i="8"/>
  <c r="T34" i="8"/>
  <c r="S34" i="8"/>
  <c r="R34" i="8"/>
  <c r="Q34" i="8"/>
  <c r="P34" i="8" s="1"/>
  <c r="O34" i="8"/>
  <c r="N34" i="8"/>
  <c r="M34" i="8"/>
  <c r="L34" i="8"/>
  <c r="X34" i="8" s="1"/>
  <c r="W33" i="8"/>
  <c r="V33" i="8"/>
  <c r="U33" i="8"/>
  <c r="T33" i="8"/>
  <c r="S33" i="8"/>
  <c r="R33" i="8"/>
  <c r="Q33" i="8"/>
  <c r="P33" i="8"/>
  <c r="O33" i="8"/>
  <c r="N33" i="8"/>
  <c r="M33" i="8"/>
  <c r="L33" i="8"/>
  <c r="X33" i="8" s="1"/>
  <c r="W32" i="8"/>
  <c r="S32" i="8"/>
  <c r="R32" i="8"/>
  <c r="Q32" i="8"/>
  <c r="N32" i="8" s="1"/>
  <c r="P32" i="8"/>
  <c r="O32" i="8"/>
  <c r="M32" i="8"/>
  <c r="L32" i="8"/>
  <c r="T32" i="8" s="1"/>
  <c r="V31" i="8"/>
  <c r="S31" i="8"/>
  <c r="R31" i="8"/>
  <c r="Q31" i="8"/>
  <c r="M31" i="8"/>
  <c r="L31" i="8"/>
  <c r="X31" i="8" s="1"/>
  <c r="S30" i="8"/>
  <c r="R30" i="8"/>
  <c r="Q30" i="8"/>
  <c r="N30" i="8"/>
  <c r="M30" i="8"/>
  <c r="L30" i="8"/>
  <c r="X29" i="8"/>
  <c r="S29" i="8"/>
  <c r="R29" i="8"/>
  <c r="Q29" i="8"/>
  <c r="P29" i="8"/>
  <c r="O29" i="8"/>
  <c r="N29" i="8"/>
  <c r="M29" i="8"/>
  <c r="L29" i="8"/>
  <c r="T29" i="8" s="1"/>
  <c r="U28" i="8"/>
  <c r="T28" i="8"/>
  <c r="S28" i="8"/>
  <c r="R28" i="8"/>
  <c r="Q28" i="8"/>
  <c r="P28" i="8"/>
  <c r="O28" i="8"/>
  <c r="N28" i="8"/>
  <c r="M28" i="8"/>
  <c r="L28" i="8"/>
  <c r="W28" i="8" s="1"/>
  <c r="V27" i="8"/>
  <c r="U27" i="8"/>
  <c r="T27" i="8"/>
  <c r="S27" i="8"/>
  <c r="R27" i="8"/>
  <c r="Q27" i="8"/>
  <c r="P27" i="8" s="1"/>
  <c r="M27" i="8"/>
  <c r="L27" i="8"/>
  <c r="X27" i="8" s="1"/>
  <c r="W26" i="8"/>
  <c r="V26" i="8"/>
  <c r="U26" i="8"/>
  <c r="T26" i="8"/>
  <c r="S26" i="8"/>
  <c r="R26" i="8"/>
  <c r="Q26" i="8"/>
  <c r="N26" i="8" s="1"/>
  <c r="M26" i="8"/>
  <c r="L26" i="8"/>
  <c r="X26" i="8" s="1"/>
  <c r="X25" i="8"/>
  <c r="W25" i="8"/>
  <c r="V25" i="8"/>
  <c r="S25" i="8"/>
  <c r="R25" i="8"/>
  <c r="Q25" i="8"/>
  <c r="P25" i="8"/>
  <c r="M25" i="8"/>
  <c r="L25" i="8"/>
  <c r="T24" i="8"/>
  <c r="S24" i="8"/>
  <c r="R24" i="8"/>
  <c r="Q24" i="8"/>
  <c r="M24" i="8"/>
  <c r="L24" i="8"/>
  <c r="V24" i="8" s="1"/>
  <c r="X23" i="8"/>
  <c r="S23" i="8"/>
  <c r="R23" i="8"/>
  <c r="Q23" i="8"/>
  <c r="P23" i="8" s="1"/>
  <c r="N23" i="8"/>
  <c r="M23" i="8"/>
  <c r="L23" i="8"/>
  <c r="W23" i="8" s="1"/>
  <c r="W22" i="8"/>
  <c r="V22" i="8"/>
  <c r="U22" i="8"/>
  <c r="T22" i="8"/>
  <c r="S22" i="8"/>
  <c r="R22" i="8"/>
  <c r="Q22" i="8"/>
  <c r="P22" i="8" s="1"/>
  <c r="O22" i="8"/>
  <c r="N22" i="8"/>
  <c r="M22" i="8"/>
  <c r="L22" i="8"/>
  <c r="X22" i="8" s="1"/>
  <c r="U21" i="8"/>
  <c r="S21" i="8"/>
  <c r="R21" i="8"/>
  <c r="Q21" i="8"/>
  <c r="P21" i="8"/>
  <c r="O21" i="8"/>
  <c r="N21" i="8"/>
  <c r="M21" i="8"/>
  <c r="L21" i="8"/>
  <c r="X21" i="8" s="1"/>
  <c r="X20" i="8"/>
  <c r="W20" i="8"/>
  <c r="V20" i="8"/>
  <c r="U20" i="8"/>
  <c r="S20" i="8"/>
  <c r="R20" i="8"/>
  <c r="Q20" i="8"/>
  <c r="N20" i="8" s="1"/>
  <c r="P20" i="8"/>
  <c r="O20" i="8"/>
  <c r="M20" i="8"/>
  <c r="L20" i="8"/>
  <c r="T20" i="8" s="1"/>
  <c r="X19" i="8"/>
  <c r="S19" i="8"/>
  <c r="R19" i="8"/>
  <c r="Q19" i="8"/>
  <c r="O19" i="8" s="1"/>
  <c r="P19" i="8"/>
  <c r="N19" i="8"/>
  <c r="M19" i="8"/>
  <c r="L19" i="8"/>
  <c r="W19" i="8" s="1"/>
  <c r="S18" i="8"/>
  <c r="R18" i="8"/>
  <c r="Q18" i="8"/>
  <c r="P18" i="8" s="1"/>
  <c r="O18" i="8"/>
  <c r="M18" i="8"/>
  <c r="L18" i="8"/>
  <c r="X18" i="8" s="1"/>
  <c r="S17" i="8"/>
  <c r="R17" i="8"/>
  <c r="Q17" i="8"/>
  <c r="P17" i="8"/>
  <c r="O17" i="8"/>
  <c r="N17" i="8"/>
  <c r="M17" i="8"/>
  <c r="L17" i="8"/>
  <c r="U16" i="8"/>
  <c r="T16" i="8"/>
  <c r="S16" i="8"/>
  <c r="R16" i="8"/>
  <c r="Q16" i="8"/>
  <c r="P16" i="8" s="1"/>
  <c r="N16" i="8"/>
  <c r="M16" i="8"/>
  <c r="L16" i="8"/>
  <c r="W16" i="8" s="1"/>
  <c r="V15" i="8"/>
  <c r="U15" i="8"/>
  <c r="T15" i="8"/>
  <c r="S15" i="8"/>
  <c r="R15" i="8"/>
  <c r="Q15" i="8"/>
  <c r="O15" i="8" s="1"/>
  <c r="P15" i="8"/>
  <c r="M15" i="8"/>
  <c r="L15" i="8"/>
  <c r="X15" i="8" s="1"/>
  <c r="W14" i="8"/>
  <c r="V14" i="8"/>
  <c r="U14" i="8"/>
  <c r="T14" i="8"/>
  <c r="S14" i="8"/>
  <c r="R14" i="8"/>
  <c r="Q14" i="8"/>
  <c r="N14" i="8" s="1"/>
  <c r="P14" i="8"/>
  <c r="M14" i="8"/>
  <c r="L14" i="8"/>
  <c r="X14" i="8" s="1"/>
  <c r="X13" i="8"/>
  <c r="W13" i="8"/>
  <c r="V13" i="8"/>
  <c r="T13" i="8"/>
  <c r="S13" i="8"/>
  <c r="R13" i="8"/>
  <c r="Q13" i="8"/>
  <c r="P13" i="8"/>
  <c r="M13" i="8"/>
  <c r="L13" i="8"/>
  <c r="U13" i="8" s="1"/>
  <c r="X12" i="8"/>
  <c r="W12" i="8"/>
  <c r="U12" i="8"/>
  <c r="T12" i="8"/>
  <c r="S12" i="8"/>
  <c r="R12" i="8"/>
  <c r="Q12" i="8"/>
  <c r="M12" i="8"/>
  <c r="L12" i="8"/>
  <c r="V12" i="8" s="1"/>
  <c r="X11" i="8"/>
  <c r="V11" i="8"/>
  <c r="U11" i="8"/>
  <c r="T11" i="8"/>
  <c r="S11" i="8"/>
  <c r="R11" i="8"/>
  <c r="Q11" i="8"/>
  <c r="P11" i="8" s="1"/>
  <c r="N11" i="8"/>
  <c r="M11" i="8"/>
  <c r="L11" i="8"/>
  <c r="W11" i="8" s="1"/>
  <c r="W10" i="8"/>
  <c r="V10" i="8"/>
  <c r="U10" i="8"/>
  <c r="T10" i="8"/>
  <c r="S10" i="8"/>
  <c r="R10" i="8"/>
  <c r="Q10" i="8"/>
  <c r="P10" i="8" s="1"/>
  <c r="O10" i="8"/>
  <c r="N10" i="8"/>
  <c r="M10" i="8"/>
  <c r="L10" i="8"/>
  <c r="X10" i="8" s="1"/>
  <c r="W9" i="8"/>
  <c r="V9" i="8"/>
  <c r="U9" i="8"/>
  <c r="T9" i="8"/>
  <c r="S9" i="8"/>
  <c r="R9" i="8"/>
  <c r="Q9" i="8"/>
  <c r="P9" i="8"/>
  <c r="O9" i="8"/>
  <c r="N9" i="8"/>
  <c r="M9" i="8"/>
  <c r="L9" i="8"/>
  <c r="X9" i="8" s="1"/>
  <c r="U8" i="8"/>
  <c r="S8" i="8"/>
  <c r="R8" i="8"/>
  <c r="Q8" i="8"/>
  <c r="N8" i="8" s="1"/>
  <c r="M8" i="8"/>
  <c r="L8" i="8"/>
  <c r="T8" i="8" s="1"/>
  <c r="S7" i="8"/>
  <c r="R7" i="8"/>
  <c r="Q7" i="8"/>
  <c r="O7" i="8" s="1"/>
  <c r="N7" i="8"/>
  <c r="M7" i="8"/>
  <c r="L7" i="8"/>
  <c r="X6" i="8"/>
  <c r="W6" i="8"/>
  <c r="S6" i="8"/>
  <c r="R6" i="8"/>
  <c r="Q6" i="8"/>
  <c r="P6" i="8" s="1"/>
  <c r="O6" i="8"/>
  <c r="N6" i="8"/>
  <c r="M6" i="8"/>
  <c r="L6" i="8"/>
  <c r="X5" i="8"/>
  <c r="S5" i="8"/>
  <c r="R5" i="8"/>
  <c r="Q5" i="8"/>
  <c r="P5" i="8"/>
  <c r="O5" i="8"/>
  <c r="N5" i="8"/>
  <c r="M5" i="8"/>
  <c r="L5" i="8"/>
  <c r="T5" i="8" s="1"/>
  <c r="U4" i="8"/>
  <c r="T4" i="8"/>
  <c r="S4" i="8"/>
  <c r="R4" i="8"/>
  <c r="Q4" i="8"/>
  <c r="N4" i="8" s="1"/>
  <c r="P4" i="8"/>
  <c r="M4" i="8"/>
  <c r="L4" i="8"/>
  <c r="W4" i="8" s="1"/>
  <c r="V3" i="8"/>
  <c r="U3" i="8"/>
  <c r="T3" i="8"/>
  <c r="S3" i="8"/>
  <c r="R3" i="8"/>
  <c r="Q3" i="8"/>
  <c r="P3" i="8"/>
  <c r="O3" i="8"/>
  <c r="N3" i="8"/>
  <c r="M3" i="8"/>
  <c r="L3" i="8"/>
  <c r="X3" i="8" s="1"/>
  <c r="W2" i="8"/>
  <c r="V2" i="8"/>
  <c r="U2" i="8"/>
  <c r="T2" i="8"/>
  <c r="S2" i="8"/>
  <c r="R2" i="8"/>
  <c r="Q2" i="8"/>
  <c r="N2" i="8" s="1"/>
  <c r="P2" i="8"/>
  <c r="O2" i="8"/>
  <c r="M2" i="8"/>
  <c r="L2" i="8"/>
  <c r="X2" i="8" s="1"/>
  <c r="S1055" i="7"/>
  <c r="R1055" i="7"/>
  <c r="Q1055" i="7"/>
  <c r="P1055" i="7" s="1"/>
  <c r="M1055" i="7"/>
  <c r="L1055" i="7"/>
  <c r="S1054" i="7"/>
  <c r="R1054" i="7"/>
  <c r="Q1054" i="7"/>
  <c r="M1054" i="7"/>
  <c r="L1054" i="7"/>
  <c r="V1054" i="7" s="1"/>
  <c r="X1053" i="7"/>
  <c r="V1053" i="7"/>
  <c r="U1053" i="7"/>
  <c r="T1053" i="7"/>
  <c r="S1053" i="7"/>
  <c r="R1053" i="7"/>
  <c r="Q1053" i="7"/>
  <c r="P1053" i="7" s="1"/>
  <c r="N1053" i="7"/>
  <c r="M1053" i="7"/>
  <c r="L1053" i="7"/>
  <c r="W1053" i="7" s="1"/>
  <c r="W1052" i="7"/>
  <c r="V1052" i="7"/>
  <c r="U1052" i="7"/>
  <c r="T1052" i="7"/>
  <c r="S1052" i="7"/>
  <c r="R1052" i="7"/>
  <c r="Q1052" i="7"/>
  <c r="P1052" i="7" s="1"/>
  <c r="O1052" i="7"/>
  <c r="N1052" i="7"/>
  <c r="M1052" i="7"/>
  <c r="L1052" i="7"/>
  <c r="X1052" i="7" s="1"/>
  <c r="V1051" i="7"/>
  <c r="U1051" i="7"/>
  <c r="T1051" i="7"/>
  <c r="S1051" i="7"/>
  <c r="R1051" i="7"/>
  <c r="Q1051" i="7"/>
  <c r="P1051" i="7"/>
  <c r="O1051" i="7"/>
  <c r="N1051" i="7"/>
  <c r="M1051" i="7"/>
  <c r="L1051" i="7"/>
  <c r="X1051" i="7" s="1"/>
  <c r="W1050" i="7"/>
  <c r="S1050" i="7"/>
  <c r="R1050" i="7"/>
  <c r="Q1050" i="7"/>
  <c r="N1050" i="7" s="1"/>
  <c r="P1050" i="7"/>
  <c r="O1050" i="7"/>
  <c r="M1050" i="7"/>
  <c r="L1050" i="7"/>
  <c r="T1050" i="7" s="1"/>
  <c r="V1049" i="7"/>
  <c r="S1049" i="7"/>
  <c r="R1049" i="7"/>
  <c r="Q1049" i="7"/>
  <c r="M1049" i="7"/>
  <c r="L1049" i="7"/>
  <c r="X1049" i="7" s="1"/>
  <c r="W1048" i="7"/>
  <c r="S1048" i="7"/>
  <c r="R1048" i="7"/>
  <c r="Q1048" i="7"/>
  <c r="P1048" i="7" s="1"/>
  <c r="M1048" i="7"/>
  <c r="L1048" i="7"/>
  <c r="S1047" i="7"/>
  <c r="R1047" i="7"/>
  <c r="Q1047" i="7"/>
  <c r="P1047" i="7"/>
  <c r="O1047" i="7"/>
  <c r="N1047" i="7"/>
  <c r="M1047" i="7"/>
  <c r="L1047" i="7"/>
  <c r="U1046" i="7"/>
  <c r="T1046" i="7"/>
  <c r="S1046" i="7"/>
  <c r="R1046" i="7"/>
  <c r="Q1046" i="7"/>
  <c r="N1046" i="7" s="1"/>
  <c r="P1046" i="7"/>
  <c r="O1046" i="7"/>
  <c r="M1046" i="7"/>
  <c r="L1046" i="7"/>
  <c r="W1046" i="7" s="1"/>
  <c r="V1045" i="7"/>
  <c r="U1045" i="7"/>
  <c r="T1045" i="7"/>
  <c r="S1045" i="7"/>
  <c r="R1045" i="7"/>
  <c r="Q1045" i="7"/>
  <c r="P1045" i="7" s="1"/>
  <c r="O1045" i="7"/>
  <c r="N1045" i="7"/>
  <c r="M1045" i="7"/>
  <c r="L1045" i="7"/>
  <c r="X1045" i="7" s="1"/>
  <c r="W1044" i="7"/>
  <c r="V1044" i="7"/>
  <c r="U1044" i="7"/>
  <c r="T1044" i="7"/>
  <c r="S1044" i="7"/>
  <c r="R1044" i="7"/>
  <c r="Q1044" i="7"/>
  <c r="N1044" i="7" s="1"/>
  <c r="O1044" i="7"/>
  <c r="M1044" i="7"/>
  <c r="L1044" i="7"/>
  <c r="X1044" i="7" s="1"/>
  <c r="W1043" i="7"/>
  <c r="T1043" i="7"/>
  <c r="S1043" i="7"/>
  <c r="R1043" i="7"/>
  <c r="Q1043" i="7"/>
  <c r="P1043" i="7" s="1"/>
  <c r="M1043" i="7"/>
  <c r="L1043" i="7"/>
  <c r="X1043" i="7" s="1"/>
  <c r="V1042" i="7"/>
  <c r="U1042" i="7"/>
  <c r="T1042" i="7"/>
  <c r="S1042" i="7"/>
  <c r="R1042" i="7"/>
  <c r="Q1042" i="7"/>
  <c r="M1042" i="7"/>
  <c r="L1042" i="7"/>
  <c r="X1042" i="7" s="1"/>
  <c r="X1041" i="7"/>
  <c r="W1041" i="7"/>
  <c r="T1041" i="7"/>
  <c r="S1041" i="7"/>
  <c r="R1041" i="7"/>
  <c r="Q1041" i="7"/>
  <c r="P1041" i="7" s="1"/>
  <c r="N1041" i="7"/>
  <c r="M1041" i="7"/>
  <c r="L1041" i="7"/>
  <c r="V1041" i="7" s="1"/>
  <c r="W1040" i="7"/>
  <c r="V1040" i="7"/>
  <c r="S1040" i="7"/>
  <c r="R1040" i="7"/>
  <c r="Q1040" i="7"/>
  <c r="P1040" i="7" s="1"/>
  <c r="O1040" i="7"/>
  <c r="N1040" i="7"/>
  <c r="M1040" i="7"/>
  <c r="L1040" i="7"/>
  <c r="X1040" i="7" s="1"/>
  <c r="W1039" i="7"/>
  <c r="V1039" i="7"/>
  <c r="S1039" i="7"/>
  <c r="R1039" i="7"/>
  <c r="Q1039" i="7"/>
  <c r="P1039" i="7"/>
  <c r="O1039" i="7"/>
  <c r="N1039" i="7"/>
  <c r="M1039" i="7"/>
  <c r="L1039" i="7"/>
  <c r="X1039" i="7" s="1"/>
  <c r="X1038" i="7"/>
  <c r="W1038" i="7"/>
  <c r="S1038" i="7"/>
  <c r="R1038" i="7"/>
  <c r="Q1038" i="7"/>
  <c r="N1038" i="7" s="1"/>
  <c r="P1038" i="7"/>
  <c r="M1038" i="7"/>
  <c r="L1038" i="7"/>
  <c r="T1038" i="7" s="1"/>
  <c r="X1037" i="7"/>
  <c r="W1037" i="7"/>
  <c r="S1037" i="7"/>
  <c r="R1037" i="7"/>
  <c r="Q1037" i="7"/>
  <c r="P1037" i="7"/>
  <c r="O1037" i="7"/>
  <c r="N1037" i="7"/>
  <c r="M1037" i="7"/>
  <c r="L1037" i="7"/>
  <c r="V1037" i="7" s="1"/>
  <c r="S1036" i="7"/>
  <c r="R1036" i="7"/>
  <c r="Q1036" i="7"/>
  <c r="P1036" i="7"/>
  <c r="O1036" i="7"/>
  <c r="N1036" i="7"/>
  <c r="M1036" i="7"/>
  <c r="L1036" i="7"/>
  <c r="S1035" i="7"/>
  <c r="R1035" i="7"/>
  <c r="Q1035" i="7"/>
  <c r="P1035" i="7" s="1"/>
  <c r="N1035" i="7"/>
  <c r="M1035" i="7"/>
  <c r="L1035" i="7"/>
  <c r="U1034" i="7"/>
  <c r="T1034" i="7"/>
  <c r="S1034" i="7"/>
  <c r="R1034" i="7"/>
  <c r="Q1034" i="7"/>
  <c r="N1034" i="7" s="1"/>
  <c r="P1034" i="7"/>
  <c r="O1034" i="7"/>
  <c r="M1034" i="7"/>
  <c r="L1034" i="7"/>
  <c r="W1034" i="7" s="1"/>
  <c r="V1033" i="7"/>
  <c r="U1033" i="7"/>
  <c r="T1033" i="7"/>
  <c r="S1033" i="7"/>
  <c r="R1033" i="7"/>
  <c r="Q1033" i="7"/>
  <c r="P1033" i="7" s="1"/>
  <c r="O1033" i="7"/>
  <c r="N1033" i="7"/>
  <c r="M1033" i="7"/>
  <c r="L1033" i="7"/>
  <c r="X1033" i="7" s="1"/>
  <c r="W1032" i="7"/>
  <c r="V1032" i="7"/>
  <c r="U1032" i="7"/>
  <c r="T1032" i="7"/>
  <c r="S1032" i="7"/>
  <c r="R1032" i="7"/>
  <c r="Q1032" i="7"/>
  <c r="N1032" i="7" s="1"/>
  <c r="O1032" i="7"/>
  <c r="M1032" i="7"/>
  <c r="L1032" i="7"/>
  <c r="X1032" i="7" s="1"/>
  <c r="W1031" i="7"/>
  <c r="T1031" i="7"/>
  <c r="S1031" i="7"/>
  <c r="R1031" i="7"/>
  <c r="Q1031" i="7"/>
  <c r="P1031" i="7" s="1"/>
  <c r="M1031" i="7"/>
  <c r="L1031" i="7"/>
  <c r="X1031" i="7" s="1"/>
  <c r="V1030" i="7"/>
  <c r="U1030" i="7"/>
  <c r="T1030" i="7"/>
  <c r="S1030" i="7"/>
  <c r="R1030" i="7"/>
  <c r="Q1030" i="7"/>
  <c r="M1030" i="7"/>
  <c r="L1030" i="7"/>
  <c r="X1030" i="7" s="1"/>
  <c r="X1029" i="7"/>
  <c r="W1029" i="7"/>
  <c r="T1029" i="7"/>
  <c r="S1029" i="7"/>
  <c r="R1029" i="7"/>
  <c r="Q1029" i="7"/>
  <c r="P1029" i="7" s="1"/>
  <c r="N1029" i="7"/>
  <c r="M1029" i="7"/>
  <c r="L1029" i="7"/>
  <c r="V1029" i="7" s="1"/>
  <c r="W1028" i="7"/>
  <c r="V1028" i="7"/>
  <c r="S1028" i="7"/>
  <c r="R1028" i="7"/>
  <c r="Q1028" i="7"/>
  <c r="P1028" i="7" s="1"/>
  <c r="O1028" i="7"/>
  <c r="N1028" i="7"/>
  <c r="M1028" i="7"/>
  <c r="L1028" i="7"/>
  <c r="X1028" i="7" s="1"/>
  <c r="W1027" i="7"/>
  <c r="V1027" i="7"/>
  <c r="S1027" i="7"/>
  <c r="R1027" i="7"/>
  <c r="Q1027" i="7"/>
  <c r="P1027" i="7"/>
  <c r="O1027" i="7"/>
  <c r="N1027" i="7"/>
  <c r="M1027" i="7"/>
  <c r="L1027" i="7"/>
  <c r="X1027" i="7" s="1"/>
  <c r="X1026" i="7"/>
  <c r="W1026" i="7"/>
  <c r="S1026" i="7"/>
  <c r="R1026" i="7"/>
  <c r="Q1026" i="7"/>
  <c r="N1026" i="7" s="1"/>
  <c r="P1026" i="7"/>
  <c r="M1026" i="7"/>
  <c r="L1026" i="7"/>
  <c r="T1026" i="7" s="1"/>
  <c r="X1025" i="7"/>
  <c r="W1025" i="7"/>
  <c r="S1025" i="7"/>
  <c r="R1025" i="7"/>
  <c r="Q1025" i="7"/>
  <c r="P1025" i="7"/>
  <c r="O1025" i="7"/>
  <c r="N1025" i="7"/>
  <c r="M1025" i="7"/>
  <c r="L1025" i="7"/>
  <c r="V1025" i="7" s="1"/>
  <c r="S1024" i="7"/>
  <c r="R1024" i="7"/>
  <c r="Q1024" i="7"/>
  <c r="P1024" i="7"/>
  <c r="O1024" i="7"/>
  <c r="N1024" i="7"/>
  <c r="M1024" i="7"/>
  <c r="L1024" i="7"/>
  <c r="S1023" i="7"/>
  <c r="R1023" i="7"/>
  <c r="Q1023" i="7"/>
  <c r="P1023" i="7" s="1"/>
  <c r="N1023" i="7"/>
  <c r="M1023" i="7"/>
  <c r="L1023" i="7"/>
  <c r="U1022" i="7"/>
  <c r="T1022" i="7"/>
  <c r="S1022" i="7"/>
  <c r="R1022" i="7"/>
  <c r="Q1022" i="7"/>
  <c r="N1022" i="7" s="1"/>
  <c r="P1022" i="7"/>
  <c r="O1022" i="7"/>
  <c r="M1022" i="7"/>
  <c r="L1022" i="7"/>
  <c r="W1022" i="7" s="1"/>
  <c r="V1021" i="7"/>
  <c r="U1021" i="7"/>
  <c r="T1021" i="7"/>
  <c r="S1021" i="7"/>
  <c r="R1021" i="7"/>
  <c r="Q1021" i="7"/>
  <c r="P1021" i="7" s="1"/>
  <c r="O1021" i="7"/>
  <c r="N1021" i="7"/>
  <c r="M1021" i="7"/>
  <c r="L1021" i="7"/>
  <c r="X1021" i="7" s="1"/>
  <c r="W1020" i="7"/>
  <c r="V1020" i="7"/>
  <c r="U1020" i="7"/>
  <c r="T1020" i="7"/>
  <c r="S1020" i="7"/>
  <c r="R1020" i="7"/>
  <c r="Q1020" i="7"/>
  <c r="N1020" i="7" s="1"/>
  <c r="O1020" i="7"/>
  <c r="M1020" i="7"/>
  <c r="L1020" i="7"/>
  <c r="X1020" i="7" s="1"/>
  <c r="W1019" i="7"/>
  <c r="T1019" i="7"/>
  <c r="S1019" i="7"/>
  <c r="R1019" i="7"/>
  <c r="Q1019" i="7"/>
  <c r="P1019" i="7" s="1"/>
  <c r="M1019" i="7"/>
  <c r="L1019" i="7"/>
  <c r="X1019" i="7" s="1"/>
  <c r="V1018" i="7"/>
  <c r="U1018" i="7"/>
  <c r="T1018" i="7"/>
  <c r="S1018" i="7"/>
  <c r="R1018" i="7"/>
  <c r="Q1018" i="7"/>
  <c r="M1018" i="7"/>
  <c r="L1018" i="7"/>
  <c r="X1018" i="7" s="1"/>
  <c r="X1017" i="7"/>
  <c r="W1017" i="7"/>
  <c r="T1017" i="7"/>
  <c r="S1017" i="7"/>
  <c r="R1017" i="7"/>
  <c r="Q1017" i="7"/>
  <c r="P1017" i="7" s="1"/>
  <c r="N1017" i="7"/>
  <c r="M1017" i="7"/>
  <c r="L1017" i="7"/>
  <c r="V1017" i="7" s="1"/>
  <c r="W1016" i="7"/>
  <c r="V1016" i="7"/>
  <c r="S1016" i="7"/>
  <c r="R1016" i="7"/>
  <c r="Q1016" i="7"/>
  <c r="P1016" i="7" s="1"/>
  <c r="O1016" i="7"/>
  <c r="N1016" i="7"/>
  <c r="M1016" i="7"/>
  <c r="L1016" i="7"/>
  <c r="X1016" i="7" s="1"/>
  <c r="W1015" i="7"/>
  <c r="V1015" i="7"/>
  <c r="S1015" i="7"/>
  <c r="R1015" i="7"/>
  <c r="Q1015" i="7"/>
  <c r="P1015" i="7"/>
  <c r="O1015" i="7"/>
  <c r="N1015" i="7"/>
  <c r="M1015" i="7"/>
  <c r="L1015" i="7"/>
  <c r="X1015" i="7" s="1"/>
  <c r="X1014" i="7"/>
  <c r="W1014" i="7"/>
  <c r="S1014" i="7"/>
  <c r="R1014" i="7"/>
  <c r="Q1014" i="7"/>
  <c r="N1014" i="7" s="1"/>
  <c r="P1014" i="7"/>
  <c r="M1014" i="7"/>
  <c r="L1014" i="7"/>
  <c r="T1014" i="7" s="1"/>
  <c r="X1013" i="7"/>
  <c r="W1013" i="7"/>
  <c r="S1013" i="7"/>
  <c r="R1013" i="7"/>
  <c r="Q1013" i="7"/>
  <c r="P1013" i="7"/>
  <c r="O1013" i="7"/>
  <c r="N1013" i="7"/>
  <c r="M1013" i="7"/>
  <c r="L1013" i="7"/>
  <c r="V1013" i="7" s="1"/>
  <c r="S1012" i="7"/>
  <c r="R1012" i="7"/>
  <c r="Q1012" i="7"/>
  <c r="P1012" i="7"/>
  <c r="O1012" i="7"/>
  <c r="N1012" i="7"/>
  <c r="M1012" i="7"/>
  <c r="L1012" i="7"/>
  <c r="S1011" i="7"/>
  <c r="R1011" i="7"/>
  <c r="Q1011" i="7"/>
  <c r="P1011" i="7" s="1"/>
  <c r="N1011" i="7"/>
  <c r="M1011" i="7"/>
  <c r="L1011" i="7"/>
  <c r="U1010" i="7"/>
  <c r="T1010" i="7"/>
  <c r="S1010" i="7"/>
  <c r="R1010" i="7"/>
  <c r="Q1010" i="7"/>
  <c r="N1010" i="7" s="1"/>
  <c r="P1010" i="7"/>
  <c r="O1010" i="7"/>
  <c r="M1010" i="7"/>
  <c r="L1010" i="7"/>
  <c r="W1010" i="7" s="1"/>
  <c r="V1009" i="7"/>
  <c r="U1009" i="7"/>
  <c r="T1009" i="7"/>
  <c r="S1009" i="7"/>
  <c r="R1009" i="7"/>
  <c r="Q1009" i="7"/>
  <c r="P1009" i="7" s="1"/>
  <c r="O1009" i="7"/>
  <c r="N1009" i="7"/>
  <c r="M1009" i="7"/>
  <c r="L1009" i="7"/>
  <c r="X1009" i="7" s="1"/>
  <c r="W1008" i="7"/>
  <c r="V1008" i="7"/>
  <c r="U1008" i="7"/>
  <c r="T1008" i="7"/>
  <c r="S1008" i="7"/>
  <c r="R1008" i="7"/>
  <c r="Q1008" i="7"/>
  <c r="N1008" i="7" s="1"/>
  <c r="O1008" i="7"/>
  <c r="M1008" i="7"/>
  <c r="L1008" i="7"/>
  <c r="X1008" i="7" s="1"/>
  <c r="W1007" i="7"/>
  <c r="T1007" i="7"/>
  <c r="S1007" i="7"/>
  <c r="R1007" i="7"/>
  <c r="Q1007" i="7"/>
  <c r="P1007" i="7" s="1"/>
  <c r="M1007" i="7"/>
  <c r="L1007" i="7"/>
  <c r="X1007" i="7" s="1"/>
  <c r="V1006" i="7"/>
  <c r="U1006" i="7"/>
  <c r="T1006" i="7"/>
  <c r="S1006" i="7"/>
  <c r="R1006" i="7"/>
  <c r="Q1006" i="7"/>
  <c r="M1006" i="7"/>
  <c r="L1006" i="7"/>
  <c r="X1006" i="7" s="1"/>
  <c r="X1005" i="7"/>
  <c r="W1005" i="7"/>
  <c r="T1005" i="7"/>
  <c r="S1005" i="7"/>
  <c r="R1005" i="7"/>
  <c r="Q1005" i="7"/>
  <c r="P1005" i="7" s="1"/>
  <c r="N1005" i="7"/>
  <c r="M1005" i="7"/>
  <c r="L1005" i="7"/>
  <c r="V1005" i="7" s="1"/>
  <c r="W1004" i="7"/>
  <c r="V1004" i="7"/>
  <c r="S1004" i="7"/>
  <c r="R1004" i="7"/>
  <c r="Q1004" i="7"/>
  <c r="P1004" i="7" s="1"/>
  <c r="O1004" i="7"/>
  <c r="N1004" i="7"/>
  <c r="M1004" i="7"/>
  <c r="L1004" i="7"/>
  <c r="X1004" i="7" s="1"/>
  <c r="W1003" i="7"/>
  <c r="V1003" i="7"/>
  <c r="S1003" i="7"/>
  <c r="R1003" i="7"/>
  <c r="Q1003" i="7"/>
  <c r="P1003" i="7"/>
  <c r="O1003" i="7"/>
  <c r="N1003" i="7"/>
  <c r="M1003" i="7"/>
  <c r="L1003" i="7"/>
  <c r="X1003" i="7" s="1"/>
  <c r="X1002" i="7"/>
  <c r="W1002" i="7"/>
  <c r="S1002" i="7"/>
  <c r="R1002" i="7"/>
  <c r="Q1002" i="7"/>
  <c r="N1002" i="7" s="1"/>
  <c r="P1002" i="7"/>
  <c r="M1002" i="7"/>
  <c r="L1002" i="7"/>
  <c r="T1002" i="7" s="1"/>
  <c r="X1001" i="7"/>
  <c r="W1001" i="7"/>
  <c r="S1001" i="7"/>
  <c r="R1001" i="7"/>
  <c r="Q1001" i="7"/>
  <c r="P1001" i="7"/>
  <c r="O1001" i="7"/>
  <c r="N1001" i="7"/>
  <c r="M1001" i="7"/>
  <c r="L1001" i="7"/>
  <c r="V1001" i="7" s="1"/>
  <c r="W1000" i="7"/>
  <c r="S1000" i="7"/>
  <c r="R1000" i="7"/>
  <c r="Q1000" i="7"/>
  <c r="P1000" i="7"/>
  <c r="O1000" i="7"/>
  <c r="N1000" i="7"/>
  <c r="M1000" i="7"/>
  <c r="L1000" i="7"/>
  <c r="S999" i="7"/>
  <c r="R999" i="7"/>
  <c r="Q999" i="7"/>
  <c r="P999" i="7" s="1"/>
  <c r="N999" i="7"/>
  <c r="M999" i="7"/>
  <c r="L999" i="7"/>
  <c r="X998" i="7"/>
  <c r="U998" i="7"/>
  <c r="S998" i="7"/>
  <c r="R998" i="7"/>
  <c r="Q998" i="7"/>
  <c r="O998" i="7" s="1"/>
  <c r="P998" i="7"/>
  <c r="M998" i="7"/>
  <c r="L998" i="7"/>
  <c r="V997" i="7"/>
  <c r="U997" i="7"/>
  <c r="T997" i="7"/>
  <c r="S997" i="7"/>
  <c r="R997" i="7"/>
  <c r="Q997" i="7"/>
  <c r="N997" i="7" s="1"/>
  <c r="P997" i="7"/>
  <c r="O997" i="7"/>
  <c r="M997" i="7"/>
  <c r="L997" i="7"/>
  <c r="X997" i="7" s="1"/>
  <c r="W996" i="7"/>
  <c r="V996" i="7"/>
  <c r="U996" i="7"/>
  <c r="T996" i="7"/>
  <c r="S996" i="7"/>
  <c r="R996" i="7"/>
  <c r="Q996" i="7"/>
  <c r="N996" i="7" s="1"/>
  <c r="P996" i="7"/>
  <c r="O996" i="7"/>
  <c r="M996" i="7"/>
  <c r="L996" i="7"/>
  <c r="X996" i="7" s="1"/>
  <c r="S995" i="7"/>
  <c r="R995" i="7"/>
  <c r="Q995" i="7"/>
  <c r="N995" i="7" s="1"/>
  <c r="P995" i="7"/>
  <c r="M995" i="7"/>
  <c r="L995" i="7"/>
  <c r="X994" i="7"/>
  <c r="W994" i="7"/>
  <c r="V994" i="7"/>
  <c r="U994" i="7"/>
  <c r="S994" i="7"/>
  <c r="R994" i="7"/>
  <c r="Q994" i="7"/>
  <c r="P994" i="7"/>
  <c r="M994" i="7"/>
  <c r="L994" i="7"/>
  <c r="T994" i="7" s="1"/>
  <c r="X993" i="7"/>
  <c r="W993" i="7"/>
  <c r="V993" i="7"/>
  <c r="U993" i="7"/>
  <c r="T993" i="7"/>
  <c r="S993" i="7"/>
  <c r="R993" i="7"/>
  <c r="Q993" i="7"/>
  <c r="N993" i="7"/>
  <c r="M993" i="7"/>
  <c r="L993" i="7"/>
  <c r="W992" i="7"/>
  <c r="V992" i="7"/>
  <c r="U992" i="7"/>
  <c r="T992" i="7"/>
  <c r="S992" i="7"/>
  <c r="R992" i="7"/>
  <c r="Q992" i="7"/>
  <c r="P992" i="7" s="1"/>
  <c r="O992" i="7"/>
  <c r="N992" i="7"/>
  <c r="M992" i="7"/>
  <c r="L992" i="7"/>
  <c r="X992" i="7" s="1"/>
  <c r="W991" i="7"/>
  <c r="V991" i="7"/>
  <c r="U991" i="7"/>
  <c r="T991" i="7"/>
  <c r="S991" i="7"/>
  <c r="R991" i="7"/>
  <c r="Q991" i="7"/>
  <c r="P991" i="7"/>
  <c r="O991" i="7"/>
  <c r="N991" i="7"/>
  <c r="M991" i="7"/>
  <c r="L991" i="7"/>
  <c r="X991" i="7" s="1"/>
  <c r="S990" i="7"/>
  <c r="R990" i="7"/>
  <c r="Q990" i="7"/>
  <c r="N990" i="7" s="1"/>
  <c r="P990" i="7"/>
  <c r="O990" i="7"/>
  <c r="M990" i="7"/>
  <c r="L990" i="7"/>
  <c r="X990" i="7" s="1"/>
  <c r="S989" i="7"/>
  <c r="R989" i="7"/>
  <c r="Q989" i="7"/>
  <c r="N989" i="7" s="1"/>
  <c r="P989" i="7"/>
  <c r="O989" i="7"/>
  <c r="M989" i="7"/>
  <c r="L989" i="7"/>
  <c r="X988" i="7"/>
  <c r="W988" i="7"/>
  <c r="V988" i="7"/>
  <c r="S988" i="7"/>
  <c r="R988" i="7"/>
  <c r="Q988" i="7"/>
  <c r="P988" i="7"/>
  <c r="O988" i="7"/>
  <c r="N988" i="7"/>
  <c r="M988" i="7"/>
  <c r="L988" i="7"/>
  <c r="X987" i="7"/>
  <c r="W987" i="7"/>
  <c r="T987" i="7"/>
  <c r="S987" i="7"/>
  <c r="R987" i="7"/>
  <c r="Q987" i="7"/>
  <c r="P987" i="7"/>
  <c r="O987" i="7"/>
  <c r="N987" i="7"/>
  <c r="M987" i="7"/>
  <c r="L987" i="7"/>
  <c r="U986" i="7"/>
  <c r="S986" i="7"/>
  <c r="R986" i="7"/>
  <c r="Q986" i="7"/>
  <c r="P986" i="7" s="1"/>
  <c r="M986" i="7"/>
  <c r="L986" i="7"/>
  <c r="X986" i="7" s="1"/>
  <c r="V985" i="7"/>
  <c r="U985" i="7"/>
  <c r="T985" i="7"/>
  <c r="S985" i="7"/>
  <c r="R985" i="7"/>
  <c r="Q985" i="7"/>
  <c r="M985" i="7"/>
  <c r="L985" i="7"/>
  <c r="X985" i="7" s="1"/>
  <c r="W984" i="7"/>
  <c r="V984" i="7"/>
  <c r="U984" i="7"/>
  <c r="T984" i="7"/>
  <c r="S984" i="7"/>
  <c r="R984" i="7"/>
  <c r="Q984" i="7"/>
  <c r="M984" i="7"/>
  <c r="L984" i="7"/>
  <c r="X984" i="7" s="1"/>
  <c r="X983" i="7"/>
  <c r="U983" i="7"/>
  <c r="S983" i="7"/>
  <c r="R983" i="7"/>
  <c r="Q983" i="7"/>
  <c r="N983" i="7" s="1"/>
  <c r="M983" i="7"/>
  <c r="L983" i="7"/>
  <c r="W983" i="7" s="1"/>
  <c r="X982" i="7"/>
  <c r="U982" i="7"/>
  <c r="T982" i="7"/>
  <c r="S982" i="7"/>
  <c r="R982" i="7"/>
  <c r="Q982" i="7"/>
  <c r="M982" i="7"/>
  <c r="L982" i="7"/>
  <c r="W982" i="7" s="1"/>
  <c r="X981" i="7"/>
  <c r="W981" i="7"/>
  <c r="T981" i="7"/>
  <c r="S981" i="7"/>
  <c r="R981" i="7"/>
  <c r="Q981" i="7"/>
  <c r="M981" i="7"/>
  <c r="L981" i="7"/>
  <c r="V981" i="7" s="1"/>
  <c r="W980" i="7"/>
  <c r="V980" i="7"/>
  <c r="S980" i="7"/>
  <c r="R980" i="7"/>
  <c r="Q980" i="7"/>
  <c r="P980" i="7"/>
  <c r="O980" i="7"/>
  <c r="N980" i="7"/>
  <c r="M980" i="7"/>
  <c r="L980" i="7"/>
  <c r="X980" i="7" s="1"/>
  <c r="W979" i="7"/>
  <c r="T979" i="7"/>
  <c r="S979" i="7"/>
  <c r="R979" i="7"/>
  <c r="Q979" i="7"/>
  <c r="M979" i="7"/>
  <c r="L979" i="7"/>
  <c r="X979" i="7" s="1"/>
  <c r="S978" i="7"/>
  <c r="R978" i="7"/>
  <c r="Q978" i="7"/>
  <c r="P978" i="7" s="1"/>
  <c r="M978" i="7"/>
  <c r="L978" i="7"/>
  <c r="W977" i="7"/>
  <c r="V977" i="7"/>
  <c r="U977" i="7"/>
  <c r="T977" i="7"/>
  <c r="S977" i="7"/>
  <c r="R977" i="7"/>
  <c r="Q977" i="7"/>
  <c r="P977" i="7"/>
  <c r="O977" i="7"/>
  <c r="N977" i="7"/>
  <c r="M977" i="7"/>
  <c r="L977" i="7"/>
  <c r="X977" i="7" s="1"/>
  <c r="W976" i="7"/>
  <c r="V976" i="7"/>
  <c r="U976" i="7"/>
  <c r="T976" i="7"/>
  <c r="S976" i="7"/>
  <c r="R976" i="7"/>
  <c r="Q976" i="7"/>
  <c r="P976" i="7"/>
  <c r="O976" i="7"/>
  <c r="N976" i="7"/>
  <c r="M976" i="7"/>
  <c r="L976" i="7"/>
  <c r="X976" i="7" s="1"/>
  <c r="X975" i="7"/>
  <c r="U975" i="7"/>
  <c r="S975" i="7"/>
  <c r="R975" i="7"/>
  <c r="Q975" i="7"/>
  <c r="N975" i="7" s="1"/>
  <c r="P975" i="7"/>
  <c r="O975" i="7"/>
  <c r="M975" i="7"/>
  <c r="L975" i="7"/>
  <c r="W974" i="7"/>
  <c r="V974" i="7"/>
  <c r="U974" i="7"/>
  <c r="S974" i="7"/>
  <c r="R974" i="7"/>
  <c r="Q974" i="7"/>
  <c r="O974" i="7" s="1"/>
  <c r="P974" i="7"/>
  <c r="M974" i="7"/>
  <c r="L974" i="7"/>
  <c r="T974" i="7" s="1"/>
  <c r="W973" i="7"/>
  <c r="S973" i="7"/>
  <c r="R973" i="7"/>
  <c r="Q973" i="7"/>
  <c r="N973" i="7"/>
  <c r="M973" i="7"/>
  <c r="L973" i="7"/>
  <c r="U973" i="7" s="1"/>
  <c r="X972" i="7"/>
  <c r="S972" i="7"/>
  <c r="R972" i="7"/>
  <c r="Q972" i="7"/>
  <c r="P972" i="7"/>
  <c r="O972" i="7"/>
  <c r="N972" i="7"/>
  <c r="M972" i="7"/>
  <c r="L972" i="7"/>
  <c r="T971" i="7"/>
  <c r="S971" i="7"/>
  <c r="R971" i="7"/>
  <c r="Q971" i="7"/>
  <c r="P971" i="7"/>
  <c r="O971" i="7"/>
  <c r="N971" i="7"/>
  <c r="M971" i="7"/>
  <c r="L971" i="7"/>
  <c r="W971" i="7" s="1"/>
  <c r="W970" i="7"/>
  <c r="V970" i="7"/>
  <c r="U970" i="7"/>
  <c r="T970" i="7"/>
  <c r="S970" i="7"/>
  <c r="R970" i="7"/>
  <c r="Q970" i="7"/>
  <c r="N970" i="7"/>
  <c r="M970" i="7"/>
  <c r="L970" i="7"/>
  <c r="X970" i="7" s="1"/>
  <c r="W969" i="7"/>
  <c r="V969" i="7"/>
  <c r="U969" i="7"/>
  <c r="S969" i="7"/>
  <c r="R969" i="7"/>
  <c r="Q969" i="7"/>
  <c r="P969" i="7"/>
  <c r="O969" i="7"/>
  <c r="N969" i="7"/>
  <c r="M969" i="7"/>
  <c r="L969" i="7"/>
  <c r="X969" i="7" s="1"/>
  <c r="W968" i="7"/>
  <c r="V968" i="7"/>
  <c r="S968" i="7"/>
  <c r="R968" i="7"/>
  <c r="Q968" i="7"/>
  <c r="N968" i="7" s="1"/>
  <c r="P968" i="7"/>
  <c r="M968" i="7"/>
  <c r="L968" i="7"/>
  <c r="X968" i="7" s="1"/>
  <c r="W967" i="7"/>
  <c r="T967" i="7"/>
  <c r="S967" i="7"/>
  <c r="R967" i="7"/>
  <c r="Q967" i="7"/>
  <c r="M967" i="7"/>
  <c r="L967" i="7"/>
  <c r="X967" i="7" s="1"/>
  <c r="S966" i="7"/>
  <c r="R966" i="7"/>
  <c r="Q966" i="7"/>
  <c r="P966" i="7" s="1"/>
  <c r="M966" i="7"/>
  <c r="L966" i="7"/>
  <c r="W965" i="7"/>
  <c r="V965" i="7"/>
  <c r="U965" i="7"/>
  <c r="T965" i="7"/>
  <c r="S965" i="7"/>
  <c r="R965" i="7"/>
  <c r="Q965" i="7"/>
  <c r="P965" i="7"/>
  <c r="O965" i="7"/>
  <c r="N965" i="7"/>
  <c r="M965" i="7"/>
  <c r="L965" i="7"/>
  <c r="X965" i="7" s="1"/>
  <c r="W964" i="7"/>
  <c r="V964" i="7"/>
  <c r="U964" i="7"/>
  <c r="T964" i="7"/>
  <c r="S964" i="7"/>
  <c r="R964" i="7"/>
  <c r="Q964" i="7"/>
  <c r="P964" i="7"/>
  <c r="O964" i="7"/>
  <c r="N964" i="7"/>
  <c r="M964" i="7"/>
  <c r="L964" i="7"/>
  <c r="X964" i="7" s="1"/>
  <c r="X963" i="7"/>
  <c r="U963" i="7"/>
  <c r="S963" i="7"/>
  <c r="R963" i="7"/>
  <c r="Q963" i="7"/>
  <c r="N963" i="7" s="1"/>
  <c r="P963" i="7"/>
  <c r="O963" i="7"/>
  <c r="M963" i="7"/>
  <c r="L963" i="7"/>
  <c r="W962" i="7"/>
  <c r="V962" i="7"/>
  <c r="S962" i="7"/>
  <c r="R962" i="7"/>
  <c r="Q962" i="7"/>
  <c r="O962" i="7" s="1"/>
  <c r="P962" i="7"/>
  <c r="M962" i="7"/>
  <c r="L962" i="7"/>
  <c r="T962" i="7" s="1"/>
  <c r="W961" i="7"/>
  <c r="S961" i="7"/>
  <c r="R961" i="7"/>
  <c r="Q961" i="7"/>
  <c r="N961" i="7" s="1"/>
  <c r="M961" i="7"/>
  <c r="L961" i="7"/>
  <c r="U961" i="7" s="1"/>
  <c r="X960" i="7"/>
  <c r="S960" i="7"/>
  <c r="R960" i="7"/>
  <c r="Q960" i="7"/>
  <c r="P960" i="7"/>
  <c r="O960" i="7"/>
  <c r="N960" i="7"/>
  <c r="M960" i="7"/>
  <c r="L960" i="7"/>
  <c r="T959" i="7"/>
  <c r="S959" i="7"/>
  <c r="R959" i="7"/>
  <c r="Q959" i="7"/>
  <c r="P959" i="7"/>
  <c r="O959" i="7"/>
  <c r="N959" i="7"/>
  <c r="M959" i="7"/>
  <c r="L959" i="7"/>
  <c r="W959" i="7" s="1"/>
  <c r="W958" i="7"/>
  <c r="V958" i="7"/>
  <c r="U958" i="7"/>
  <c r="T958" i="7"/>
  <c r="S958" i="7"/>
  <c r="R958" i="7"/>
  <c r="Q958" i="7"/>
  <c r="N958" i="7"/>
  <c r="M958" i="7"/>
  <c r="L958" i="7"/>
  <c r="X958" i="7" s="1"/>
  <c r="W957" i="7"/>
  <c r="V957" i="7"/>
  <c r="U957" i="7"/>
  <c r="S957" i="7"/>
  <c r="R957" i="7"/>
  <c r="Q957" i="7"/>
  <c r="N957" i="7" s="1"/>
  <c r="P957" i="7"/>
  <c r="O957" i="7"/>
  <c r="M957" i="7"/>
  <c r="L957" i="7"/>
  <c r="X957" i="7" s="1"/>
  <c r="W956" i="7"/>
  <c r="V956" i="7"/>
  <c r="S956" i="7"/>
  <c r="R956" i="7"/>
  <c r="Q956" i="7"/>
  <c r="N956" i="7" s="1"/>
  <c r="P956" i="7"/>
  <c r="M956" i="7"/>
  <c r="L956" i="7"/>
  <c r="X956" i="7" s="1"/>
  <c r="W955" i="7"/>
  <c r="T955" i="7"/>
  <c r="S955" i="7"/>
  <c r="R955" i="7"/>
  <c r="Q955" i="7"/>
  <c r="M955" i="7"/>
  <c r="L955" i="7"/>
  <c r="X955" i="7" s="1"/>
  <c r="S954" i="7"/>
  <c r="R954" i="7"/>
  <c r="Q954" i="7"/>
  <c r="P954" i="7" s="1"/>
  <c r="M954" i="7"/>
  <c r="L954" i="7"/>
  <c r="W953" i="7"/>
  <c r="V953" i="7"/>
  <c r="U953" i="7"/>
  <c r="T953" i="7"/>
  <c r="S953" i="7"/>
  <c r="R953" i="7"/>
  <c r="Q953" i="7"/>
  <c r="P953" i="7"/>
  <c r="O953" i="7"/>
  <c r="N953" i="7"/>
  <c r="M953" i="7"/>
  <c r="L953" i="7"/>
  <c r="X953" i="7" s="1"/>
  <c r="W952" i="7"/>
  <c r="V952" i="7"/>
  <c r="U952" i="7"/>
  <c r="T952" i="7"/>
  <c r="S952" i="7"/>
  <c r="R952" i="7"/>
  <c r="Q952" i="7"/>
  <c r="P952" i="7"/>
  <c r="O952" i="7"/>
  <c r="N952" i="7"/>
  <c r="M952" i="7"/>
  <c r="L952" i="7"/>
  <c r="X952" i="7" s="1"/>
  <c r="X951" i="7"/>
  <c r="V951" i="7"/>
  <c r="S951" i="7"/>
  <c r="R951" i="7"/>
  <c r="Q951" i="7"/>
  <c r="N951" i="7" s="1"/>
  <c r="P951" i="7"/>
  <c r="O951" i="7"/>
  <c r="M951" i="7"/>
  <c r="L951" i="7"/>
  <c r="W950" i="7"/>
  <c r="V950" i="7"/>
  <c r="S950" i="7"/>
  <c r="R950" i="7"/>
  <c r="Q950" i="7"/>
  <c r="P950" i="7"/>
  <c r="M950" i="7"/>
  <c r="L950" i="7"/>
  <c r="T950" i="7" s="1"/>
  <c r="S949" i="7"/>
  <c r="R949" i="7"/>
  <c r="Q949" i="7"/>
  <c r="N949" i="7"/>
  <c r="M949" i="7"/>
  <c r="L949" i="7"/>
  <c r="S948" i="7"/>
  <c r="R948" i="7"/>
  <c r="Q948" i="7"/>
  <c r="P948" i="7"/>
  <c r="O948" i="7"/>
  <c r="N948" i="7"/>
  <c r="M948" i="7"/>
  <c r="L948" i="7"/>
  <c r="T947" i="7"/>
  <c r="S947" i="7"/>
  <c r="R947" i="7"/>
  <c r="Q947" i="7"/>
  <c r="P947" i="7"/>
  <c r="O947" i="7"/>
  <c r="N947" i="7"/>
  <c r="M947" i="7"/>
  <c r="L947" i="7"/>
  <c r="W947" i="7" s="1"/>
  <c r="W946" i="7"/>
  <c r="V946" i="7"/>
  <c r="U946" i="7"/>
  <c r="T946" i="7"/>
  <c r="S946" i="7"/>
  <c r="R946" i="7"/>
  <c r="Q946" i="7"/>
  <c r="P946" i="7" s="1"/>
  <c r="O946" i="7"/>
  <c r="N946" i="7"/>
  <c r="M946" i="7"/>
  <c r="L946" i="7"/>
  <c r="X946" i="7" s="1"/>
  <c r="W945" i="7"/>
  <c r="V945" i="7"/>
  <c r="U945" i="7"/>
  <c r="S945" i="7"/>
  <c r="R945" i="7"/>
  <c r="Q945" i="7"/>
  <c r="N945" i="7" s="1"/>
  <c r="P945" i="7"/>
  <c r="O945" i="7"/>
  <c r="M945" i="7"/>
  <c r="L945" i="7"/>
  <c r="X945" i="7" s="1"/>
  <c r="W944" i="7"/>
  <c r="V944" i="7"/>
  <c r="S944" i="7"/>
  <c r="R944" i="7"/>
  <c r="Q944" i="7"/>
  <c r="P944" i="7"/>
  <c r="M944" i="7"/>
  <c r="L944" i="7"/>
  <c r="X944" i="7" s="1"/>
  <c r="X943" i="7"/>
  <c r="S943" i="7"/>
  <c r="R943" i="7"/>
  <c r="Q943" i="7"/>
  <c r="M943" i="7"/>
  <c r="L943" i="7"/>
  <c r="U942" i="7"/>
  <c r="S942" i="7"/>
  <c r="R942" i="7"/>
  <c r="Q942" i="7"/>
  <c r="P942" i="7" s="1"/>
  <c r="M942" i="7"/>
  <c r="L942" i="7"/>
  <c r="X942" i="7" s="1"/>
  <c r="W941" i="7"/>
  <c r="V941" i="7"/>
  <c r="U941" i="7"/>
  <c r="T941" i="7"/>
  <c r="S941" i="7"/>
  <c r="R941" i="7"/>
  <c r="Q941" i="7"/>
  <c r="P941" i="7"/>
  <c r="O941" i="7"/>
  <c r="N941" i="7"/>
  <c r="M941" i="7"/>
  <c r="L941" i="7"/>
  <c r="X941" i="7" s="1"/>
  <c r="W940" i="7"/>
  <c r="V940" i="7"/>
  <c r="U940" i="7"/>
  <c r="T940" i="7"/>
  <c r="S940" i="7"/>
  <c r="R940" i="7"/>
  <c r="Q940" i="7"/>
  <c r="P940" i="7"/>
  <c r="O940" i="7"/>
  <c r="N940" i="7"/>
  <c r="M940" i="7"/>
  <c r="L940" i="7"/>
  <c r="X940" i="7" s="1"/>
  <c r="S939" i="7"/>
  <c r="R939" i="7"/>
  <c r="Q939" i="7"/>
  <c r="N939" i="7" s="1"/>
  <c r="P939" i="7"/>
  <c r="O939" i="7"/>
  <c r="M939" i="7"/>
  <c r="L939" i="7"/>
  <c r="W938" i="7"/>
  <c r="V938" i="7"/>
  <c r="S938" i="7"/>
  <c r="R938" i="7"/>
  <c r="Q938" i="7"/>
  <c r="P938" i="7"/>
  <c r="M938" i="7"/>
  <c r="L938" i="7"/>
  <c r="T938" i="7" s="1"/>
  <c r="X937" i="7"/>
  <c r="W937" i="7"/>
  <c r="S937" i="7"/>
  <c r="R937" i="7"/>
  <c r="Q937" i="7"/>
  <c r="N937" i="7"/>
  <c r="M937" i="7"/>
  <c r="L937" i="7"/>
  <c r="S936" i="7"/>
  <c r="R936" i="7"/>
  <c r="Q936" i="7"/>
  <c r="P936" i="7"/>
  <c r="O936" i="7"/>
  <c r="N936" i="7"/>
  <c r="M936" i="7"/>
  <c r="L936" i="7"/>
  <c r="X936" i="7" s="1"/>
  <c r="T935" i="7"/>
  <c r="S935" i="7"/>
  <c r="R935" i="7"/>
  <c r="Q935" i="7"/>
  <c r="P935" i="7"/>
  <c r="O935" i="7"/>
  <c r="N935" i="7"/>
  <c r="M935" i="7"/>
  <c r="L935" i="7"/>
  <c r="W935" i="7" s="1"/>
  <c r="W934" i="7"/>
  <c r="V934" i="7"/>
  <c r="U934" i="7"/>
  <c r="T934" i="7"/>
  <c r="S934" i="7"/>
  <c r="R934" i="7"/>
  <c r="Q934" i="7"/>
  <c r="P934" i="7" s="1"/>
  <c r="O934" i="7"/>
  <c r="N934" i="7"/>
  <c r="M934" i="7"/>
  <c r="L934" i="7"/>
  <c r="X934" i="7" s="1"/>
  <c r="W933" i="7"/>
  <c r="V933" i="7"/>
  <c r="U933" i="7"/>
  <c r="S933" i="7"/>
  <c r="R933" i="7"/>
  <c r="Q933" i="7"/>
  <c r="N933" i="7" s="1"/>
  <c r="P933" i="7"/>
  <c r="O933" i="7"/>
  <c r="M933" i="7"/>
  <c r="L933" i="7"/>
  <c r="X933" i="7" s="1"/>
  <c r="W932" i="7"/>
  <c r="V932" i="7"/>
  <c r="S932" i="7"/>
  <c r="R932" i="7"/>
  <c r="Q932" i="7"/>
  <c r="M932" i="7"/>
  <c r="L932" i="7"/>
  <c r="X932" i="7" s="1"/>
  <c r="S931" i="7"/>
  <c r="R931" i="7"/>
  <c r="Q931" i="7"/>
  <c r="M931" i="7"/>
  <c r="L931" i="7"/>
  <c r="X930" i="7"/>
  <c r="S930" i="7"/>
  <c r="R930" i="7"/>
  <c r="Q930" i="7"/>
  <c r="P930" i="7" s="1"/>
  <c r="M930" i="7"/>
  <c r="L930" i="7"/>
  <c r="W929" i="7"/>
  <c r="V929" i="7"/>
  <c r="U929" i="7"/>
  <c r="T929" i="7"/>
  <c r="S929" i="7"/>
  <c r="R929" i="7"/>
  <c r="Q929" i="7"/>
  <c r="P929" i="7"/>
  <c r="O929" i="7"/>
  <c r="N929" i="7"/>
  <c r="M929" i="7"/>
  <c r="L929" i="7"/>
  <c r="X929" i="7" s="1"/>
  <c r="W928" i="7"/>
  <c r="V928" i="7"/>
  <c r="U928" i="7"/>
  <c r="T928" i="7"/>
  <c r="S928" i="7"/>
  <c r="R928" i="7"/>
  <c r="Q928" i="7"/>
  <c r="P928" i="7"/>
  <c r="O928" i="7"/>
  <c r="N928" i="7"/>
  <c r="M928" i="7"/>
  <c r="L928" i="7"/>
  <c r="X928" i="7" s="1"/>
  <c r="X927" i="7"/>
  <c r="V927" i="7"/>
  <c r="U927" i="7"/>
  <c r="S927" i="7"/>
  <c r="R927" i="7"/>
  <c r="Q927" i="7"/>
  <c r="N927" i="7" s="1"/>
  <c r="P927" i="7"/>
  <c r="O927" i="7"/>
  <c r="M927" i="7"/>
  <c r="L927" i="7"/>
  <c r="W926" i="7"/>
  <c r="V926" i="7"/>
  <c r="S926" i="7"/>
  <c r="R926" i="7"/>
  <c r="Q926" i="7"/>
  <c r="P926" i="7"/>
  <c r="M926" i="7"/>
  <c r="L926" i="7"/>
  <c r="T926" i="7" s="1"/>
  <c r="W925" i="7"/>
  <c r="S925" i="7"/>
  <c r="R925" i="7"/>
  <c r="Q925" i="7"/>
  <c r="N925" i="7"/>
  <c r="M925" i="7"/>
  <c r="L925" i="7"/>
  <c r="X924" i="7"/>
  <c r="S924" i="7"/>
  <c r="R924" i="7"/>
  <c r="Q924" i="7"/>
  <c r="P924" i="7"/>
  <c r="O924" i="7"/>
  <c r="N924" i="7"/>
  <c r="M924" i="7"/>
  <c r="L924" i="7"/>
  <c r="T923" i="7"/>
  <c r="S923" i="7"/>
  <c r="R923" i="7"/>
  <c r="Q923" i="7"/>
  <c r="P923" i="7"/>
  <c r="O923" i="7"/>
  <c r="N923" i="7"/>
  <c r="M923" i="7"/>
  <c r="L923" i="7"/>
  <c r="W923" i="7" s="1"/>
  <c r="W922" i="7"/>
  <c r="V922" i="7"/>
  <c r="U922" i="7"/>
  <c r="T922" i="7"/>
  <c r="S922" i="7"/>
  <c r="R922" i="7"/>
  <c r="Q922" i="7"/>
  <c r="P922" i="7"/>
  <c r="O922" i="7"/>
  <c r="N922" i="7"/>
  <c r="M922" i="7"/>
  <c r="L922" i="7"/>
  <c r="X922" i="7" s="1"/>
  <c r="W921" i="7"/>
  <c r="V921" i="7"/>
  <c r="U921" i="7"/>
  <c r="S921" i="7"/>
  <c r="R921" i="7"/>
  <c r="Q921" i="7"/>
  <c r="N921" i="7" s="1"/>
  <c r="P921" i="7"/>
  <c r="O921" i="7"/>
  <c r="M921" i="7"/>
  <c r="L921" i="7"/>
  <c r="X921" i="7" s="1"/>
  <c r="W920" i="7"/>
  <c r="V920" i="7"/>
  <c r="S920" i="7"/>
  <c r="R920" i="7"/>
  <c r="Q920" i="7"/>
  <c r="P920" i="7"/>
  <c r="M920" i="7"/>
  <c r="L920" i="7"/>
  <c r="X920" i="7" s="1"/>
  <c r="X919" i="7"/>
  <c r="W919" i="7"/>
  <c r="T919" i="7"/>
  <c r="S919" i="7"/>
  <c r="R919" i="7"/>
  <c r="Q919" i="7"/>
  <c r="M919" i="7"/>
  <c r="L919" i="7"/>
  <c r="S918" i="7"/>
  <c r="R918" i="7"/>
  <c r="Q918" i="7"/>
  <c r="P918" i="7" s="1"/>
  <c r="M918" i="7"/>
  <c r="L918" i="7"/>
  <c r="W917" i="7"/>
  <c r="V917" i="7"/>
  <c r="U917" i="7"/>
  <c r="T917" i="7"/>
  <c r="S917" i="7"/>
  <c r="R917" i="7"/>
  <c r="Q917" i="7"/>
  <c r="P917" i="7"/>
  <c r="O917" i="7"/>
  <c r="N917" i="7"/>
  <c r="M917" i="7"/>
  <c r="L917" i="7"/>
  <c r="X917" i="7" s="1"/>
  <c r="W916" i="7"/>
  <c r="V916" i="7"/>
  <c r="U916" i="7"/>
  <c r="T916" i="7"/>
  <c r="S916" i="7"/>
  <c r="R916" i="7"/>
  <c r="Q916" i="7"/>
  <c r="P916" i="7"/>
  <c r="O916" i="7"/>
  <c r="N916" i="7"/>
  <c r="M916" i="7"/>
  <c r="L916" i="7"/>
  <c r="X916" i="7" s="1"/>
  <c r="S915" i="7"/>
  <c r="R915" i="7"/>
  <c r="Q915" i="7"/>
  <c r="N915" i="7" s="1"/>
  <c r="P915" i="7"/>
  <c r="O915" i="7"/>
  <c r="M915" i="7"/>
  <c r="L915" i="7"/>
  <c r="X914" i="7"/>
  <c r="V914" i="7"/>
  <c r="S914" i="7"/>
  <c r="R914" i="7"/>
  <c r="Q914" i="7"/>
  <c r="P914" i="7"/>
  <c r="M914" i="7"/>
  <c r="L914" i="7"/>
  <c r="X913" i="7"/>
  <c r="W913" i="7"/>
  <c r="S913" i="7"/>
  <c r="R913" i="7"/>
  <c r="Q913" i="7"/>
  <c r="N913" i="7"/>
  <c r="M913" i="7"/>
  <c r="L913" i="7"/>
  <c r="S912" i="7"/>
  <c r="R912" i="7"/>
  <c r="Q912" i="7"/>
  <c r="P912" i="7"/>
  <c r="O912" i="7"/>
  <c r="N912" i="7"/>
  <c r="M912" i="7"/>
  <c r="L912" i="7"/>
  <c r="X912" i="7" s="1"/>
  <c r="T911" i="7"/>
  <c r="S911" i="7"/>
  <c r="R911" i="7"/>
  <c r="Q911" i="7"/>
  <c r="P911" i="7"/>
  <c r="O911" i="7"/>
  <c r="N911" i="7"/>
  <c r="M911" i="7"/>
  <c r="L911" i="7"/>
  <c r="W911" i="7" s="1"/>
  <c r="W910" i="7"/>
  <c r="V910" i="7"/>
  <c r="U910" i="7"/>
  <c r="T910" i="7"/>
  <c r="S910" i="7"/>
  <c r="R910" i="7"/>
  <c r="Q910" i="7"/>
  <c r="P910" i="7"/>
  <c r="O910" i="7"/>
  <c r="N910" i="7"/>
  <c r="M910" i="7"/>
  <c r="L910" i="7"/>
  <c r="X910" i="7" s="1"/>
  <c r="W909" i="7"/>
  <c r="V909" i="7"/>
  <c r="U909" i="7"/>
  <c r="S909" i="7"/>
  <c r="R909" i="7"/>
  <c r="Q909" i="7"/>
  <c r="N909" i="7" s="1"/>
  <c r="O909" i="7"/>
  <c r="M909" i="7"/>
  <c r="L909" i="7"/>
  <c r="X909" i="7" s="1"/>
  <c r="W908" i="7"/>
  <c r="V908" i="7"/>
  <c r="S908" i="7"/>
  <c r="R908" i="7"/>
  <c r="Q908" i="7"/>
  <c r="P908" i="7"/>
  <c r="M908" i="7"/>
  <c r="L908" i="7"/>
  <c r="X908" i="7" s="1"/>
  <c r="S907" i="7"/>
  <c r="R907" i="7"/>
  <c r="Q907" i="7"/>
  <c r="M907" i="7"/>
  <c r="L907" i="7"/>
  <c r="U906" i="7"/>
  <c r="T906" i="7"/>
  <c r="S906" i="7"/>
  <c r="R906" i="7"/>
  <c r="Q906" i="7"/>
  <c r="P906" i="7" s="1"/>
  <c r="M906" i="7"/>
  <c r="L906" i="7"/>
  <c r="W905" i="7"/>
  <c r="V905" i="7"/>
  <c r="U905" i="7"/>
  <c r="T905" i="7"/>
  <c r="S905" i="7"/>
  <c r="R905" i="7"/>
  <c r="Q905" i="7"/>
  <c r="P905" i="7"/>
  <c r="O905" i="7"/>
  <c r="N905" i="7"/>
  <c r="M905" i="7"/>
  <c r="L905" i="7"/>
  <c r="X905" i="7" s="1"/>
  <c r="W904" i="7"/>
  <c r="V904" i="7"/>
  <c r="U904" i="7"/>
  <c r="T904" i="7"/>
  <c r="S904" i="7"/>
  <c r="R904" i="7"/>
  <c r="Q904" i="7"/>
  <c r="P904" i="7"/>
  <c r="O904" i="7"/>
  <c r="N904" i="7"/>
  <c r="M904" i="7"/>
  <c r="L904" i="7"/>
  <c r="X904" i="7" s="1"/>
  <c r="X903" i="7"/>
  <c r="W903" i="7"/>
  <c r="V903" i="7"/>
  <c r="U903" i="7"/>
  <c r="S903" i="7"/>
  <c r="R903" i="7"/>
  <c r="Q903" i="7"/>
  <c r="N903" i="7" s="1"/>
  <c r="P903" i="7"/>
  <c r="O903" i="7"/>
  <c r="M903" i="7"/>
  <c r="L903" i="7"/>
  <c r="T903" i="7" s="1"/>
  <c r="X902" i="7"/>
  <c r="W902" i="7"/>
  <c r="V902" i="7"/>
  <c r="S902" i="7"/>
  <c r="R902" i="7"/>
  <c r="Q902" i="7"/>
  <c r="P902" i="7"/>
  <c r="M902" i="7"/>
  <c r="L902" i="7"/>
  <c r="S901" i="7"/>
  <c r="R901" i="7"/>
  <c r="Q901" i="7"/>
  <c r="N901" i="7"/>
  <c r="M901" i="7"/>
  <c r="L901" i="7"/>
  <c r="S900" i="7"/>
  <c r="R900" i="7"/>
  <c r="Q900" i="7"/>
  <c r="P900" i="7"/>
  <c r="O900" i="7"/>
  <c r="N900" i="7"/>
  <c r="M900" i="7"/>
  <c r="L900" i="7"/>
  <c r="T899" i="7"/>
  <c r="S899" i="7"/>
  <c r="R899" i="7"/>
  <c r="Q899" i="7"/>
  <c r="P899" i="7"/>
  <c r="O899" i="7"/>
  <c r="N899" i="7"/>
  <c r="M899" i="7"/>
  <c r="L899" i="7"/>
  <c r="W899" i="7" s="1"/>
  <c r="W898" i="7"/>
  <c r="V898" i="7"/>
  <c r="U898" i="7"/>
  <c r="T898" i="7"/>
  <c r="S898" i="7"/>
  <c r="R898" i="7"/>
  <c r="Q898" i="7"/>
  <c r="P898" i="7"/>
  <c r="O898" i="7"/>
  <c r="N898" i="7"/>
  <c r="M898" i="7"/>
  <c r="L898" i="7"/>
  <c r="X898" i="7" s="1"/>
  <c r="W897" i="7"/>
  <c r="V897" i="7"/>
  <c r="U897" i="7"/>
  <c r="S897" i="7"/>
  <c r="R897" i="7"/>
  <c r="Q897" i="7"/>
  <c r="M897" i="7"/>
  <c r="L897" i="7"/>
  <c r="X897" i="7" s="1"/>
  <c r="W896" i="7"/>
  <c r="V896" i="7"/>
  <c r="S896" i="7"/>
  <c r="R896" i="7"/>
  <c r="Q896" i="7"/>
  <c r="P896" i="7"/>
  <c r="M896" i="7"/>
  <c r="L896" i="7"/>
  <c r="X896" i="7" s="1"/>
  <c r="W895" i="7"/>
  <c r="T895" i="7"/>
  <c r="S895" i="7"/>
  <c r="R895" i="7"/>
  <c r="Q895" i="7"/>
  <c r="M895" i="7"/>
  <c r="L895" i="7"/>
  <c r="X894" i="7"/>
  <c r="U894" i="7"/>
  <c r="T894" i="7"/>
  <c r="S894" i="7"/>
  <c r="R894" i="7"/>
  <c r="Q894" i="7"/>
  <c r="P894" i="7" s="1"/>
  <c r="M894" i="7"/>
  <c r="L894" i="7"/>
  <c r="W893" i="7"/>
  <c r="V893" i="7"/>
  <c r="U893" i="7"/>
  <c r="T893" i="7"/>
  <c r="S893" i="7"/>
  <c r="R893" i="7"/>
  <c r="Q893" i="7"/>
  <c r="P893" i="7"/>
  <c r="O893" i="7"/>
  <c r="N893" i="7"/>
  <c r="M893" i="7"/>
  <c r="L893" i="7"/>
  <c r="X893" i="7" s="1"/>
  <c r="W892" i="7"/>
  <c r="V892" i="7"/>
  <c r="U892" i="7"/>
  <c r="T892" i="7"/>
  <c r="S892" i="7"/>
  <c r="R892" i="7"/>
  <c r="Q892" i="7"/>
  <c r="P892" i="7"/>
  <c r="O892" i="7"/>
  <c r="N892" i="7"/>
  <c r="M892" i="7"/>
  <c r="L892" i="7"/>
  <c r="X892" i="7" s="1"/>
  <c r="W891" i="7"/>
  <c r="V891" i="7"/>
  <c r="S891" i="7"/>
  <c r="R891" i="7"/>
  <c r="Q891" i="7"/>
  <c r="N891" i="7" s="1"/>
  <c r="P891" i="7"/>
  <c r="O891" i="7"/>
  <c r="M891" i="7"/>
  <c r="L891" i="7"/>
  <c r="T891" i="7" s="1"/>
  <c r="S890" i="7"/>
  <c r="R890" i="7"/>
  <c r="Q890" i="7"/>
  <c r="P890" i="7"/>
  <c r="M890" i="7"/>
  <c r="L890" i="7"/>
  <c r="W889" i="7"/>
  <c r="S889" i="7"/>
  <c r="R889" i="7"/>
  <c r="Q889" i="7"/>
  <c r="N889" i="7"/>
  <c r="M889" i="7"/>
  <c r="L889" i="7"/>
  <c r="X888" i="7"/>
  <c r="S888" i="7"/>
  <c r="R888" i="7"/>
  <c r="Q888" i="7"/>
  <c r="P888" i="7"/>
  <c r="O888" i="7"/>
  <c r="N888" i="7"/>
  <c r="M888" i="7"/>
  <c r="L888" i="7"/>
  <c r="T887" i="7"/>
  <c r="S887" i="7"/>
  <c r="R887" i="7"/>
  <c r="Q887" i="7"/>
  <c r="P887" i="7"/>
  <c r="O887" i="7"/>
  <c r="N887" i="7"/>
  <c r="M887" i="7"/>
  <c r="L887" i="7"/>
  <c r="W887" i="7" s="1"/>
  <c r="W886" i="7"/>
  <c r="V886" i="7"/>
  <c r="U886" i="7"/>
  <c r="T886" i="7"/>
  <c r="S886" i="7"/>
  <c r="R886" i="7"/>
  <c r="Q886" i="7"/>
  <c r="P886" i="7"/>
  <c r="O886" i="7"/>
  <c r="N886" i="7"/>
  <c r="M886" i="7"/>
  <c r="L886" i="7"/>
  <c r="X886" i="7" s="1"/>
  <c r="W885" i="7"/>
  <c r="V885" i="7"/>
  <c r="U885" i="7"/>
  <c r="S885" i="7"/>
  <c r="R885" i="7"/>
  <c r="Q885" i="7"/>
  <c r="N885" i="7" s="1"/>
  <c r="P885" i="7"/>
  <c r="O885" i="7"/>
  <c r="M885" i="7"/>
  <c r="L885" i="7"/>
  <c r="X885" i="7" s="1"/>
  <c r="W884" i="7"/>
  <c r="V884" i="7"/>
  <c r="S884" i="7"/>
  <c r="R884" i="7"/>
  <c r="Q884" i="7"/>
  <c r="P884" i="7"/>
  <c r="M884" i="7"/>
  <c r="L884" i="7"/>
  <c r="X884" i="7" s="1"/>
  <c r="X883" i="7"/>
  <c r="W883" i="7"/>
  <c r="T883" i="7"/>
  <c r="S883" i="7"/>
  <c r="R883" i="7"/>
  <c r="Q883" i="7"/>
  <c r="M883" i="7"/>
  <c r="L883" i="7"/>
  <c r="U882" i="7"/>
  <c r="T882" i="7"/>
  <c r="S882" i="7"/>
  <c r="R882" i="7"/>
  <c r="Q882" i="7"/>
  <c r="P882" i="7" s="1"/>
  <c r="N882" i="7"/>
  <c r="M882" i="7"/>
  <c r="L882" i="7"/>
  <c r="X882" i="7" s="1"/>
  <c r="W881" i="7"/>
  <c r="V881" i="7"/>
  <c r="U881" i="7"/>
  <c r="T881" i="7"/>
  <c r="S881" i="7"/>
  <c r="R881" i="7"/>
  <c r="Q881" i="7"/>
  <c r="P881" i="7"/>
  <c r="O881" i="7"/>
  <c r="N881" i="7"/>
  <c r="M881" i="7"/>
  <c r="L881" i="7"/>
  <c r="X881" i="7" s="1"/>
  <c r="W880" i="7"/>
  <c r="V880" i="7"/>
  <c r="U880" i="7"/>
  <c r="T880" i="7"/>
  <c r="S880" i="7"/>
  <c r="R880" i="7"/>
  <c r="Q880" i="7"/>
  <c r="P880" i="7"/>
  <c r="O880" i="7"/>
  <c r="N880" i="7"/>
  <c r="M880" i="7"/>
  <c r="L880" i="7"/>
  <c r="X880" i="7" s="1"/>
  <c r="S879" i="7"/>
  <c r="R879" i="7"/>
  <c r="Q879" i="7"/>
  <c r="N879" i="7" s="1"/>
  <c r="P879" i="7"/>
  <c r="O879" i="7"/>
  <c r="M879" i="7"/>
  <c r="L879" i="7"/>
  <c r="S878" i="7"/>
  <c r="R878" i="7"/>
  <c r="Q878" i="7"/>
  <c r="P878" i="7" s="1"/>
  <c r="M878" i="7"/>
  <c r="L878" i="7"/>
  <c r="X877" i="7"/>
  <c r="W877" i="7"/>
  <c r="V877" i="7"/>
  <c r="S877" i="7"/>
  <c r="R877" i="7"/>
  <c r="Q877" i="7"/>
  <c r="N877" i="7" s="1"/>
  <c r="M877" i="7"/>
  <c r="L877" i="7"/>
  <c r="X876" i="7"/>
  <c r="W876" i="7"/>
  <c r="T876" i="7"/>
  <c r="S876" i="7"/>
  <c r="R876" i="7"/>
  <c r="Q876" i="7"/>
  <c r="P876" i="7"/>
  <c r="O876" i="7"/>
  <c r="N876" i="7"/>
  <c r="M876" i="7"/>
  <c r="L876" i="7"/>
  <c r="X875" i="7"/>
  <c r="U875" i="7"/>
  <c r="T875" i="7"/>
  <c r="S875" i="7"/>
  <c r="R875" i="7"/>
  <c r="Q875" i="7"/>
  <c r="P875" i="7"/>
  <c r="O875" i="7"/>
  <c r="N875" i="7"/>
  <c r="M875" i="7"/>
  <c r="L875" i="7"/>
  <c r="W874" i="7"/>
  <c r="V874" i="7"/>
  <c r="U874" i="7"/>
  <c r="T874" i="7"/>
  <c r="S874" i="7"/>
  <c r="R874" i="7"/>
  <c r="Q874" i="7"/>
  <c r="P874" i="7"/>
  <c r="M874" i="7"/>
  <c r="L874" i="7"/>
  <c r="X874" i="7" s="1"/>
  <c r="W873" i="7"/>
  <c r="V873" i="7"/>
  <c r="U873" i="7"/>
  <c r="S873" i="7"/>
  <c r="R873" i="7"/>
  <c r="Q873" i="7"/>
  <c r="N873" i="7" s="1"/>
  <c r="P873" i="7"/>
  <c r="O873" i="7"/>
  <c r="M873" i="7"/>
  <c r="L873" i="7"/>
  <c r="X873" i="7" s="1"/>
  <c r="X872" i="7"/>
  <c r="V872" i="7"/>
  <c r="S872" i="7"/>
  <c r="R872" i="7"/>
  <c r="Q872" i="7"/>
  <c r="N872" i="7" s="1"/>
  <c r="P872" i="7"/>
  <c r="O872" i="7"/>
  <c r="M872" i="7"/>
  <c r="L872" i="7"/>
  <c r="W872" i="7" s="1"/>
  <c r="S871" i="7"/>
  <c r="R871" i="7"/>
  <c r="Q871" i="7"/>
  <c r="P871" i="7" s="1"/>
  <c r="M871" i="7"/>
  <c r="L871" i="7"/>
  <c r="X870" i="7"/>
  <c r="U870" i="7"/>
  <c r="S870" i="7"/>
  <c r="R870" i="7"/>
  <c r="Q870" i="7"/>
  <c r="N870" i="7" s="1"/>
  <c r="M870" i="7"/>
  <c r="L870" i="7"/>
  <c r="W869" i="7"/>
  <c r="V869" i="7"/>
  <c r="U869" i="7"/>
  <c r="T869" i="7"/>
  <c r="S869" i="7"/>
  <c r="R869" i="7"/>
  <c r="Q869" i="7"/>
  <c r="P869" i="7"/>
  <c r="O869" i="7"/>
  <c r="N869" i="7"/>
  <c r="M869" i="7"/>
  <c r="L869" i="7"/>
  <c r="X869" i="7" s="1"/>
  <c r="W868" i="7"/>
  <c r="V868" i="7"/>
  <c r="U868" i="7"/>
  <c r="T868" i="7"/>
  <c r="S868" i="7"/>
  <c r="R868" i="7"/>
  <c r="Q868" i="7"/>
  <c r="P868" i="7"/>
  <c r="O868" i="7"/>
  <c r="N868" i="7"/>
  <c r="M868" i="7"/>
  <c r="L868" i="7"/>
  <c r="X868" i="7" s="1"/>
  <c r="W867" i="7"/>
  <c r="V867" i="7"/>
  <c r="U867" i="7"/>
  <c r="T867" i="7"/>
  <c r="S867" i="7"/>
  <c r="R867" i="7"/>
  <c r="Q867" i="7"/>
  <c r="N867" i="7" s="1"/>
  <c r="M867" i="7"/>
  <c r="L867" i="7"/>
  <c r="X867" i="7" s="1"/>
  <c r="X866" i="7"/>
  <c r="W866" i="7"/>
  <c r="V866" i="7"/>
  <c r="U866" i="7"/>
  <c r="S866" i="7"/>
  <c r="R866" i="7"/>
  <c r="Q866" i="7"/>
  <c r="P866" i="7" s="1"/>
  <c r="M866" i="7"/>
  <c r="L866" i="7"/>
  <c r="T866" i="7" s="1"/>
  <c r="X865" i="7"/>
  <c r="S865" i="7"/>
  <c r="R865" i="7"/>
  <c r="Q865" i="7"/>
  <c r="N865" i="7" s="1"/>
  <c r="M865" i="7"/>
  <c r="L865" i="7"/>
  <c r="W865" i="7" s="1"/>
  <c r="X864" i="7"/>
  <c r="W864" i="7"/>
  <c r="T864" i="7"/>
  <c r="S864" i="7"/>
  <c r="R864" i="7"/>
  <c r="Q864" i="7"/>
  <c r="P864" i="7"/>
  <c r="O864" i="7"/>
  <c r="N864" i="7"/>
  <c r="M864" i="7"/>
  <c r="L864" i="7"/>
  <c r="S863" i="7"/>
  <c r="R863" i="7"/>
  <c r="Q863" i="7"/>
  <c r="P863" i="7"/>
  <c r="O863" i="7"/>
  <c r="N863" i="7"/>
  <c r="M863" i="7"/>
  <c r="L863" i="7"/>
  <c r="W862" i="7"/>
  <c r="V862" i="7"/>
  <c r="U862" i="7"/>
  <c r="T862" i="7"/>
  <c r="S862" i="7"/>
  <c r="R862" i="7"/>
  <c r="Q862" i="7"/>
  <c r="P862" i="7" s="1"/>
  <c r="O862" i="7"/>
  <c r="N862" i="7"/>
  <c r="M862" i="7"/>
  <c r="L862" i="7"/>
  <c r="X862" i="7" s="1"/>
  <c r="W861" i="7"/>
  <c r="V861" i="7"/>
  <c r="U861" i="7"/>
  <c r="S861" i="7"/>
  <c r="R861" i="7"/>
  <c r="Q861" i="7"/>
  <c r="P861" i="7" s="1"/>
  <c r="N861" i="7"/>
  <c r="M861" i="7"/>
  <c r="L861" i="7"/>
  <c r="X861" i="7" s="1"/>
  <c r="X860" i="7"/>
  <c r="S860" i="7"/>
  <c r="R860" i="7"/>
  <c r="Q860" i="7"/>
  <c r="N860" i="7" s="1"/>
  <c r="P860" i="7"/>
  <c r="O860" i="7"/>
  <c r="M860" i="7"/>
  <c r="L860" i="7"/>
  <c r="X859" i="7"/>
  <c r="W859" i="7"/>
  <c r="T859" i="7"/>
  <c r="S859" i="7"/>
  <c r="R859" i="7"/>
  <c r="Q859" i="7"/>
  <c r="O859" i="7" s="1"/>
  <c r="M859" i="7"/>
  <c r="L859" i="7"/>
  <c r="X858" i="7"/>
  <c r="U858" i="7"/>
  <c r="T858" i="7"/>
  <c r="S858" i="7"/>
  <c r="R858" i="7"/>
  <c r="Q858" i="7"/>
  <c r="P858" i="7" s="1"/>
  <c r="O858" i="7"/>
  <c r="N858" i="7"/>
  <c r="M858" i="7"/>
  <c r="L858" i="7"/>
  <c r="W857" i="7"/>
  <c r="V857" i="7"/>
  <c r="U857" i="7"/>
  <c r="T857" i="7"/>
  <c r="S857" i="7"/>
  <c r="R857" i="7"/>
  <c r="Q857" i="7"/>
  <c r="P857" i="7"/>
  <c r="O857" i="7"/>
  <c r="N857" i="7"/>
  <c r="M857" i="7"/>
  <c r="L857" i="7"/>
  <c r="X857" i="7" s="1"/>
  <c r="W856" i="7"/>
  <c r="V856" i="7"/>
  <c r="U856" i="7"/>
  <c r="T856" i="7"/>
  <c r="S856" i="7"/>
  <c r="R856" i="7"/>
  <c r="Q856" i="7"/>
  <c r="M856" i="7"/>
  <c r="L856" i="7"/>
  <c r="X856" i="7" s="1"/>
  <c r="X855" i="7"/>
  <c r="W855" i="7"/>
  <c r="V855" i="7"/>
  <c r="U855" i="7"/>
  <c r="T855" i="7"/>
  <c r="S855" i="7"/>
  <c r="R855" i="7"/>
  <c r="Q855" i="7"/>
  <c r="N855" i="7" s="1"/>
  <c r="P855" i="7"/>
  <c r="O855" i="7"/>
  <c r="M855" i="7"/>
  <c r="L855" i="7"/>
  <c r="X854" i="7"/>
  <c r="U854" i="7"/>
  <c r="S854" i="7"/>
  <c r="R854" i="7"/>
  <c r="Q854" i="7"/>
  <c r="M854" i="7"/>
  <c r="L854" i="7"/>
  <c r="T854" i="7" s="1"/>
  <c r="X853" i="7"/>
  <c r="W853" i="7"/>
  <c r="V853" i="7"/>
  <c r="T853" i="7"/>
  <c r="S853" i="7"/>
  <c r="R853" i="7"/>
  <c r="Q853" i="7"/>
  <c r="N853" i="7"/>
  <c r="M853" i="7"/>
  <c r="L853" i="7"/>
  <c r="U853" i="7" s="1"/>
  <c r="X852" i="7"/>
  <c r="W852" i="7"/>
  <c r="U852" i="7"/>
  <c r="S852" i="7"/>
  <c r="R852" i="7"/>
  <c r="Q852" i="7"/>
  <c r="P852" i="7"/>
  <c r="O852" i="7"/>
  <c r="N852" i="7"/>
  <c r="M852" i="7"/>
  <c r="L852" i="7"/>
  <c r="V852" i="7" s="1"/>
  <c r="X851" i="7"/>
  <c r="V851" i="7"/>
  <c r="U851" i="7"/>
  <c r="S851" i="7"/>
  <c r="R851" i="7"/>
  <c r="Q851" i="7"/>
  <c r="P851" i="7"/>
  <c r="O851" i="7"/>
  <c r="N851" i="7"/>
  <c r="M851" i="7"/>
  <c r="L851" i="7"/>
  <c r="W851" i="7" s="1"/>
  <c r="W850" i="7"/>
  <c r="V850" i="7"/>
  <c r="U850" i="7"/>
  <c r="T850" i="7"/>
  <c r="S850" i="7"/>
  <c r="R850" i="7"/>
  <c r="Q850" i="7"/>
  <c r="P850" i="7"/>
  <c r="O850" i="7"/>
  <c r="N850" i="7"/>
  <c r="M850" i="7"/>
  <c r="L850" i="7"/>
  <c r="X850" i="7" s="1"/>
  <c r="X849" i="7"/>
  <c r="W849" i="7"/>
  <c r="V849" i="7"/>
  <c r="S849" i="7"/>
  <c r="R849" i="7"/>
  <c r="Q849" i="7"/>
  <c r="P849" i="7"/>
  <c r="O849" i="7"/>
  <c r="N849" i="7"/>
  <c r="M849" i="7"/>
  <c r="L849" i="7"/>
  <c r="T849" i="7" s="1"/>
  <c r="S848" i="7"/>
  <c r="R848" i="7"/>
  <c r="Q848" i="7"/>
  <c r="N848" i="7" s="1"/>
  <c r="P848" i="7"/>
  <c r="O848" i="7"/>
  <c r="M848" i="7"/>
  <c r="L848" i="7"/>
  <c r="S847" i="7"/>
  <c r="R847" i="7"/>
  <c r="Q847" i="7"/>
  <c r="O847" i="7" s="1"/>
  <c r="N847" i="7"/>
  <c r="M847" i="7"/>
  <c r="L847" i="7"/>
  <c r="X846" i="7"/>
  <c r="S846" i="7"/>
  <c r="R846" i="7"/>
  <c r="Q846" i="7"/>
  <c r="P846" i="7" s="1"/>
  <c r="M846" i="7"/>
  <c r="L846" i="7"/>
  <c r="W846" i="7" s="1"/>
  <c r="W845" i="7"/>
  <c r="V845" i="7"/>
  <c r="U845" i="7"/>
  <c r="T845" i="7"/>
  <c r="S845" i="7"/>
  <c r="R845" i="7"/>
  <c r="Q845" i="7"/>
  <c r="P845" i="7"/>
  <c r="O845" i="7"/>
  <c r="N845" i="7"/>
  <c r="M845" i="7"/>
  <c r="L845" i="7"/>
  <c r="X845" i="7" s="1"/>
  <c r="X844" i="7"/>
  <c r="S844" i="7"/>
  <c r="R844" i="7"/>
  <c r="Q844" i="7"/>
  <c r="P844" i="7" s="1"/>
  <c r="N844" i="7"/>
  <c r="M844" i="7"/>
  <c r="L844" i="7"/>
  <c r="S843" i="7"/>
  <c r="R843" i="7"/>
  <c r="Q843" i="7"/>
  <c r="N843" i="7" s="1"/>
  <c r="O843" i="7"/>
  <c r="M843" i="7"/>
  <c r="L843" i="7"/>
  <c r="X842" i="7"/>
  <c r="S842" i="7"/>
  <c r="R842" i="7"/>
  <c r="Q842" i="7"/>
  <c r="O842" i="7" s="1"/>
  <c r="M842" i="7"/>
  <c r="L842" i="7"/>
  <c r="T842" i="7" s="1"/>
  <c r="X841" i="7"/>
  <c r="W841" i="7"/>
  <c r="S841" i="7"/>
  <c r="R841" i="7"/>
  <c r="Q841" i="7"/>
  <c r="P841" i="7" s="1"/>
  <c r="O841" i="7"/>
  <c r="N841" i="7"/>
  <c r="M841" i="7"/>
  <c r="L841" i="7"/>
  <c r="U841" i="7" s="1"/>
  <c r="X840" i="7"/>
  <c r="W840" i="7"/>
  <c r="U840" i="7"/>
  <c r="S840" i="7"/>
  <c r="R840" i="7"/>
  <c r="Q840" i="7"/>
  <c r="P840" i="7"/>
  <c r="O840" i="7"/>
  <c r="N840" i="7"/>
  <c r="M840" i="7"/>
  <c r="L840" i="7"/>
  <c r="V840" i="7" s="1"/>
  <c r="X839" i="7"/>
  <c r="V839" i="7"/>
  <c r="U839" i="7"/>
  <c r="S839" i="7"/>
  <c r="R839" i="7"/>
  <c r="Q839" i="7"/>
  <c r="P839" i="7" s="1"/>
  <c r="O839" i="7"/>
  <c r="N839" i="7"/>
  <c r="M839" i="7"/>
  <c r="L839" i="7"/>
  <c r="W839" i="7" s="1"/>
  <c r="W838" i="7"/>
  <c r="V838" i="7"/>
  <c r="U838" i="7"/>
  <c r="T838" i="7"/>
  <c r="S838" i="7"/>
  <c r="R838" i="7"/>
  <c r="Q838" i="7"/>
  <c r="P838" i="7" s="1"/>
  <c r="O838" i="7"/>
  <c r="N838" i="7"/>
  <c r="M838" i="7"/>
  <c r="L838" i="7"/>
  <c r="X838" i="7" s="1"/>
  <c r="X837" i="7"/>
  <c r="W837" i="7"/>
  <c r="V837" i="7"/>
  <c r="S837" i="7"/>
  <c r="R837" i="7"/>
  <c r="Q837" i="7"/>
  <c r="P837" i="7" s="1"/>
  <c r="O837" i="7"/>
  <c r="N837" i="7"/>
  <c r="M837" i="7"/>
  <c r="L837" i="7"/>
  <c r="T837" i="7" s="1"/>
  <c r="X836" i="7"/>
  <c r="W836" i="7"/>
  <c r="V836" i="7"/>
  <c r="S836" i="7"/>
  <c r="R836" i="7"/>
  <c r="Q836" i="7"/>
  <c r="N836" i="7" s="1"/>
  <c r="O836" i="7"/>
  <c r="M836" i="7"/>
  <c r="L836" i="7"/>
  <c r="U836" i="7" s="1"/>
  <c r="X835" i="7"/>
  <c r="W835" i="7"/>
  <c r="U835" i="7"/>
  <c r="T835" i="7"/>
  <c r="S835" i="7"/>
  <c r="R835" i="7"/>
  <c r="Q835" i="7"/>
  <c r="O835" i="7" s="1"/>
  <c r="M835" i="7"/>
  <c r="L835" i="7"/>
  <c r="V835" i="7" s="1"/>
  <c r="V834" i="7"/>
  <c r="U834" i="7"/>
  <c r="T834" i="7"/>
  <c r="S834" i="7"/>
  <c r="R834" i="7"/>
  <c r="Q834" i="7"/>
  <c r="P834" i="7" s="1"/>
  <c r="M834" i="7"/>
  <c r="L834" i="7"/>
  <c r="W834" i="7" s="1"/>
  <c r="W833" i="7"/>
  <c r="V833" i="7"/>
  <c r="U833" i="7"/>
  <c r="T833" i="7"/>
  <c r="S833" i="7"/>
  <c r="R833" i="7"/>
  <c r="Q833" i="7"/>
  <c r="P833" i="7"/>
  <c r="O833" i="7"/>
  <c r="N833" i="7"/>
  <c r="M833" i="7"/>
  <c r="L833" i="7"/>
  <c r="X833" i="7" s="1"/>
  <c r="V832" i="7"/>
  <c r="U832" i="7"/>
  <c r="T832" i="7"/>
  <c r="S832" i="7"/>
  <c r="R832" i="7"/>
  <c r="Q832" i="7"/>
  <c r="P832" i="7" s="1"/>
  <c r="M832" i="7"/>
  <c r="L832" i="7"/>
  <c r="X832" i="7" s="1"/>
  <c r="W831" i="7"/>
  <c r="V831" i="7"/>
  <c r="U831" i="7"/>
  <c r="T831" i="7"/>
  <c r="S831" i="7"/>
  <c r="R831" i="7"/>
  <c r="Q831" i="7"/>
  <c r="N831" i="7" s="1"/>
  <c r="M831" i="7"/>
  <c r="L831" i="7"/>
  <c r="X831" i="7" s="1"/>
  <c r="W830" i="7"/>
  <c r="V830" i="7"/>
  <c r="U830" i="7"/>
  <c r="S830" i="7"/>
  <c r="R830" i="7"/>
  <c r="Q830" i="7"/>
  <c r="O830" i="7" s="1"/>
  <c r="M830" i="7"/>
  <c r="L830" i="7"/>
  <c r="T830" i="7" s="1"/>
  <c r="X829" i="7"/>
  <c r="W829" i="7"/>
  <c r="V829" i="7"/>
  <c r="T829" i="7"/>
  <c r="S829" i="7"/>
  <c r="R829" i="7"/>
  <c r="Q829" i="7"/>
  <c r="P829" i="7" s="1"/>
  <c r="O829" i="7"/>
  <c r="N829" i="7"/>
  <c r="M829" i="7"/>
  <c r="L829" i="7"/>
  <c r="U829" i="7" s="1"/>
  <c r="X828" i="7"/>
  <c r="W828" i="7"/>
  <c r="U828" i="7"/>
  <c r="T828" i="7"/>
  <c r="S828" i="7"/>
  <c r="R828" i="7"/>
  <c r="Q828" i="7"/>
  <c r="P828" i="7"/>
  <c r="O828" i="7"/>
  <c r="N828" i="7"/>
  <c r="M828" i="7"/>
  <c r="L828" i="7"/>
  <c r="V828" i="7" s="1"/>
  <c r="X827" i="7"/>
  <c r="V827" i="7"/>
  <c r="U827" i="7"/>
  <c r="T827" i="7"/>
  <c r="S827" i="7"/>
  <c r="R827" i="7"/>
  <c r="Q827" i="7"/>
  <c r="M827" i="7"/>
  <c r="L827" i="7"/>
  <c r="W827" i="7" s="1"/>
  <c r="W826" i="7"/>
  <c r="V826" i="7"/>
  <c r="U826" i="7"/>
  <c r="T826" i="7"/>
  <c r="S826" i="7"/>
  <c r="R826" i="7"/>
  <c r="Q826" i="7"/>
  <c r="M826" i="7"/>
  <c r="L826" i="7"/>
  <c r="X826" i="7" s="1"/>
  <c r="X825" i="7"/>
  <c r="W825" i="7"/>
  <c r="V825" i="7"/>
  <c r="U825" i="7"/>
  <c r="S825" i="7"/>
  <c r="R825" i="7"/>
  <c r="Q825" i="7"/>
  <c r="M825" i="7"/>
  <c r="L825" i="7"/>
  <c r="T825" i="7" s="1"/>
  <c r="X824" i="7"/>
  <c r="W824" i="7"/>
  <c r="V824" i="7"/>
  <c r="T824" i="7"/>
  <c r="S824" i="7"/>
  <c r="R824" i="7"/>
  <c r="Q824" i="7"/>
  <c r="M824" i="7"/>
  <c r="L824" i="7"/>
  <c r="U824" i="7" s="1"/>
  <c r="W823" i="7"/>
  <c r="U823" i="7"/>
  <c r="S823" i="7"/>
  <c r="R823" i="7"/>
  <c r="Q823" i="7"/>
  <c r="M823" i="7"/>
  <c r="L823" i="7"/>
  <c r="V823" i="7" s="1"/>
  <c r="U822" i="7"/>
  <c r="S822" i="7"/>
  <c r="R822" i="7"/>
  <c r="Q822" i="7"/>
  <c r="P822" i="7" s="1"/>
  <c r="O822" i="7"/>
  <c r="N822" i="7"/>
  <c r="M822" i="7"/>
  <c r="L822" i="7"/>
  <c r="W822" i="7" s="1"/>
  <c r="W821" i="7"/>
  <c r="V821" i="7"/>
  <c r="U821" i="7"/>
  <c r="T821" i="7"/>
  <c r="S821" i="7"/>
  <c r="R821" i="7"/>
  <c r="Q821" i="7"/>
  <c r="P821" i="7"/>
  <c r="O821" i="7"/>
  <c r="N821" i="7"/>
  <c r="M821" i="7"/>
  <c r="L821" i="7"/>
  <c r="X821" i="7" s="1"/>
  <c r="U820" i="7"/>
  <c r="T820" i="7"/>
  <c r="S820" i="7"/>
  <c r="R820" i="7"/>
  <c r="Q820" i="7"/>
  <c r="N820" i="7" s="1"/>
  <c r="P820" i="7"/>
  <c r="O820" i="7"/>
  <c r="M820" i="7"/>
  <c r="L820" i="7"/>
  <c r="X820" i="7" s="1"/>
  <c r="V819" i="7"/>
  <c r="U819" i="7"/>
  <c r="S819" i="7"/>
  <c r="R819" i="7"/>
  <c r="Q819" i="7"/>
  <c r="M819" i="7"/>
  <c r="L819" i="7"/>
  <c r="X819" i="7" s="1"/>
  <c r="V818" i="7"/>
  <c r="S818" i="7"/>
  <c r="R818" i="7"/>
  <c r="Q818" i="7"/>
  <c r="O818" i="7" s="1"/>
  <c r="P818" i="7"/>
  <c r="N818" i="7"/>
  <c r="M818" i="7"/>
  <c r="L818" i="7"/>
  <c r="T818" i="7" s="1"/>
  <c r="X817" i="7"/>
  <c r="W817" i="7"/>
  <c r="T817" i="7"/>
  <c r="S817" i="7"/>
  <c r="R817" i="7"/>
  <c r="Q817" i="7"/>
  <c r="P817" i="7" s="1"/>
  <c r="O817" i="7"/>
  <c r="N817" i="7"/>
  <c r="M817" i="7"/>
  <c r="L817" i="7"/>
  <c r="U817" i="7" s="1"/>
  <c r="X816" i="7"/>
  <c r="W816" i="7"/>
  <c r="U816" i="7"/>
  <c r="S816" i="7"/>
  <c r="R816" i="7"/>
  <c r="Q816" i="7"/>
  <c r="P816" i="7"/>
  <c r="O816" i="7"/>
  <c r="N816" i="7"/>
  <c r="M816" i="7"/>
  <c r="L816" i="7"/>
  <c r="V816" i="7" s="1"/>
  <c r="X815" i="7"/>
  <c r="V815" i="7"/>
  <c r="U815" i="7"/>
  <c r="S815" i="7"/>
  <c r="R815" i="7"/>
  <c r="Q815" i="7"/>
  <c r="P815" i="7"/>
  <c r="O815" i="7"/>
  <c r="N815" i="7"/>
  <c r="M815" i="7"/>
  <c r="L815" i="7"/>
  <c r="W815" i="7" s="1"/>
  <c r="W814" i="7"/>
  <c r="V814" i="7"/>
  <c r="U814" i="7"/>
  <c r="T814" i="7"/>
  <c r="S814" i="7"/>
  <c r="R814" i="7"/>
  <c r="Q814" i="7"/>
  <c r="P814" i="7"/>
  <c r="O814" i="7"/>
  <c r="N814" i="7"/>
  <c r="M814" i="7"/>
  <c r="L814" i="7"/>
  <c r="X814" i="7" s="1"/>
  <c r="X813" i="7"/>
  <c r="W813" i="7"/>
  <c r="V813" i="7"/>
  <c r="S813" i="7"/>
  <c r="R813" i="7"/>
  <c r="Q813" i="7"/>
  <c r="P813" i="7"/>
  <c r="O813" i="7"/>
  <c r="N813" i="7"/>
  <c r="M813" i="7"/>
  <c r="L813" i="7"/>
  <c r="T813" i="7" s="1"/>
  <c r="S812" i="7"/>
  <c r="R812" i="7"/>
  <c r="Q812" i="7"/>
  <c r="N812" i="7" s="1"/>
  <c r="P812" i="7"/>
  <c r="O812" i="7"/>
  <c r="M812" i="7"/>
  <c r="L812" i="7"/>
  <c r="S811" i="7"/>
  <c r="R811" i="7"/>
  <c r="Q811" i="7"/>
  <c r="O811" i="7" s="1"/>
  <c r="N811" i="7"/>
  <c r="M811" i="7"/>
  <c r="L811" i="7"/>
  <c r="X810" i="7"/>
  <c r="S810" i="7"/>
  <c r="R810" i="7"/>
  <c r="Q810" i="7"/>
  <c r="P810" i="7" s="1"/>
  <c r="M810" i="7"/>
  <c r="L810" i="7"/>
  <c r="W810" i="7" s="1"/>
  <c r="S809" i="7"/>
  <c r="R809" i="7"/>
  <c r="Q809" i="7"/>
  <c r="P809" i="7"/>
  <c r="O809" i="7"/>
  <c r="N809" i="7"/>
  <c r="M809" i="7"/>
  <c r="L809" i="7"/>
  <c r="S808" i="7"/>
  <c r="R808" i="7"/>
  <c r="Q808" i="7"/>
  <c r="P808" i="7" s="1"/>
  <c r="O808" i="7"/>
  <c r="N808" i="7"/>
  <c r="M808" i="7"/>
  <c r="L808" i="7"/>
  <c r="X808" i="7" s="1"/>
  <c r="W807" i="7"/>
  <c r="V807" i="7"/>
  <c r="U807" i="7"/>
  <c r="S807" i="7"/>
  <c r="R807" i="7"/>
  <c r="Q807" i="7"/>
  <c r="P807" i="7"/>
  <c r="O807" i="7"/>
  <c r="N807" i="7"/>
  <c r="M807" i="7"/>
  <c r="L807" i="7"/>
  <c r="X807" i="7" s="1"/>
  <c r="X806" i="7"/>
  <c r="W806" i="7"/>
  <c r="V806" i="7"/>
  <c r="S806" i="7"/>
  <c r="R806" i="7"/>
  <c r="Q806" i="7"/>
  <c r="P806" i="7"/>
  <c r="O806" i="7"/>
  <c r="N806" i="7"/>
  <c r="M806" i="7"/>
  <c r="L806" i="7"/>
  <c r="T806" i="7" s="1"/>
  <c r="X805" i="7"/>
  <c r="W805" i="7"/>
  <c r="V805" i="7"/>
  <c r="S805" i="7"/>
  <c r="R805" i="7"/>
  <c r="Q805" i="7"/>
  <c r="P805" i="7"/>
  <c r="O805" i="7"/>
  <c r="N805" i="7"/>
  <c r="M805" i="7"/>
  <c r="L805" i="7"/>
  <c r="U805" i="7" s="1"/>
  <c r="X804" i="7"/>
  <c r="W804" i="7"/>
  <c r="U804" i="7"/>
  <c r="S804" i="7"/>
  <c r="R804" i="7"/>
  <c r="Q804" i="7"/>
  <c r="P804" i="7"/>
  <c r="O804" i="7"/>
  <c r="N804" i="7"/>
  <c r="M804" i="7"/>
  <c r="L804" i="7"/>
  <c r="V804" i="7" s="1"/>
  <c r="X803" i="7"/>
  <c r="V803" i="7"/>
  <c r="U803" i="7"/>
  <c r="S803" i="7"/>
  <c r="R803" i="7"/>
  <c r="Q803" i="7"/>
  <c r="P803" i="7"/>
  <c r="O803" i="7"/>
  <c r="N803" i="7"/>
  <c r="M803" i="7"/>
  <c r="L803" i="7"/>
  <c r="W803" i="7" s="1"/>
  <c r="W802" i="7"/>
  <c r="V802" i="7"/>
  <c r="U802" i="7"/>
  <c r="T802" i="7"/>
  <c r="S802" i="7"/>
  <c r="R802" i="7"/>
  <c r="Q802" i="7"/>
  <c r="P802" i="7"/>
  <c r="O802" i="7"/>
  <c r="N802" i="7"/>
  <c r="M802" i="7"/>
  <c r="L802" i="7"/>
  <c r="X802" i="7" s="1"/>
  <c r="T801" i="7"/>
  <c r="S801" i="7"/>
  <c r="R801" i="7"/>
  <c r="Q801" i="7"/>
  <c r="P801" i="7"/>
  <c r="O801" i="7"/>
  <c r="N801" i="7"/>
  <c r="M801" i="7"/>
  <c r="L801" i="7"/>
  <c r="X801" i="7" s="1"/>
  <c r="U800" i="7"/>
  <c r="S800" i="7"/>
  <c r="R800" i="7"/>
  <c r="Q800" i="7"/>
  <c r="N800" i="7" s="1"/>
  <c r="P800" i="7"/>
  <c r="O800" i="7"/>
  <c r="M800" i="7"/>
  <c r="L800" i="7"/>
  <c r="X800" i="7" s="1"/>
  <c r="U799" i="7"/>
  <c r="S799" i="7"/>
  <c r="R799" i="7"/>
  <c r="Q799" i="7"/>
  <c r="O799" i="7" s="1"/>
  <c r="P799" i="7"/>
  <c r="N799" i="7"/>
  <c r="M799" i="7"/>
  <c r="L799" i="7"/>
  <c r="X799" i="7" s="1"/>
  <c r="U798" i="7"/>
  <c r="S798" i="7"/>
  <c r="R798" i="7"/>
  <c r="Q798" i="7"/>
  <c r="P798" i="7" s="1"/>
  <c r="O798" i="7"/>
  <c r="N798" i="7"/>
  <c r="M798" i="7"/>
  <c r="L798" i="7"/>
  <c r="X798" i="7" s="1"/>
  <c r="U797" i="7"/>
  <c r="S797" i="7"/>
  <c r="R797" i="7"/>
  <c r="Q797" i="7"/>
  <c r="P797" i="7"/>
  <c r="O797" i="7"/>
  <c r="N797" i="7"/>
  <c r="M797" i="7"/>
  <c r="L797" i="7"/>
  <c r="X797" i="7" s="1"/>
  <c r="V796" i="7"/>
  <c r="U796" i="7"/>
  <c r="T796" i="7"/>
  <c r="S796" i="7"/>
  <c r="R796" i="7"/>
  <c r="Q796" i="7"/>
  <c r="P796" i="7"/>
  <c r="M796" i="7"/>
  <c r="L796" i="7"/>
  <c r="X796" i="7" s="1"/>
  <c r="W795" i="7"/>
  <c r="V795" i="7"/>
  <c r="U795" i="7"/>
  <c r="T795" i="7"/>
  <c r="S795" i="7"/>
  <c r="R795" i="7"/>
  <c r="Q795" i="7"/>
  <c r="M795" i="7"/>
  <c r="L795" i="7"/>
  <c r="X795" i="7" s="1"/>
  <c r="X794" i="7"/>
  <c r="W794" i="7"/>
  <c r="V794" i="7"/>
  <c r="U794" i="7"/>
  <c r="S794" i="7"/>
  <c r="R794" i="7"/>
  <c r="Q794" i="7"/>
  <c r="M794" i="7"/>
  <c r="L794" i="7"/>
  <c r="T794" i="7" s="1"/>
  <c r="X793" i="7"/>
  <c r="W793" i="7"/>
  <c r="V793" i="7"/>
  <c r="T793" i="7"/>
  <c r="S793" i="7"/>
  <c r="R793" i="7"/>
  <c r="Q793" i="7"/>
  <c r="M793" i="7"/>
  <c r="L793" i="7"/>
  <c r="U793" i="7" s="1"/>
  <c r="X792" i="7"/>
  <c r="W792" i="7"/>
  <c r="U792" i="7"/>
  <c r="T792" i="7"/>
  <c r="S792" i="7"/>
  <c r="R792" i="7"/>
  <c r="Q792" i="7"/>
  <c r="M792" i="7"/>
  <c r="L792" i="7"/>
  <c r="V792" i="7" s="1"/>
  <c r="X791" i="7"/>
  <c r="V791" i="7"/>
  <c r="U791" i="7"/>
  <c r="T791" i="7"/>
  <c r="S791" i="7"/>
  <c r="R791" i="7"/>
  <c r="Q791" i="7"/>
  <c r="M791" i="7"/>
  <c r="L791" i="7"/>
  <c r="W791" i="7" s="1"/>
  <c r="W790" i="7"/>
  <c r="V790" i="7"/>
  <c r="U790" i="7"/>
  <c r="T790" i="7"/>
  <c r="S790" i="7"/>
  <c r="R790" i="7"/>
  <c r="Q790" i="7"/>
  <c r="M790" i="7"/>
  <c r="L790" i="7"/>
  <c r="X790" i="7" s="1"/>
  <c r="U789" i="7"/>
  <c r="T789" i="7"/>
  <c r="S789" i="7"/>
  <c r="R789" i="7"/>
  <c r="Q789" i="7"/>
  <c r="P789" i="7"/>
  <c r="O789" i="7"/>
  <c r="N789" i="7"/>
  <c r="M789" i="7"/>
  <c r="L789" i="7"/>
  <c r="X789" i="7" s="1"/>
  <c r="V788" i="7"/>
  <c r="U788" i="7"/>
  <c r="T788" i="7"/>
  <c r="S788" i="7"/>
  <c r="R788" i="7"/>
  <c r="Q788" i="7"/>
  <c r="N788" i="7" s="1"/>
  <c r="M788" i="7"/>
  <c r="L788" i="7"/>
  <c r="X788" i="7" s="1"/>
  <c r="V787" i="7"/>
  <c r="U787" i="7"/>
  <c r="T787" i="7"/>
  <c r="S787" i="7"/>
  <c r="R787" i="7"/>
  <c r="Q787" i="7"/>
  <c r="O787" i="7" s="1"/>
  <c r="M787" i="7"/>
  <c r="L787" i="7"/>
  <c r="X787" i="7" s="1"/>
  <c r="V786" i="7"/>
  <c r="U786" i="7"/>
  <c r="T786" i="7"/>
  <c r="S786" i="7"/>
  <c r="R786" i="7"/>
  <c r="Q786" i="7"/>
  <c r="P786" i="7" s="1"/>
  <c r="M786" i="7"/>
  <c r="L786" i="7"/>
  <c r="X786" i="7" s="1"/>
  <c r="V785" i="7"/>
  <c r="U785" i="7"/>
  <c r="T785" i="7"/>
  <c r="S785" i="7"/>
  <c r="R785" i="7"/>
  <c r="Q785" i="7"/>
  <c r="P785" i="7"/>
  <c r="O785" i="7"/>
  <c r="N785" i="7"/>
  <c r="M785" i="7"/>
  <c r="L785" i="7"/>
  <c r="X785" i="7" s="1"/>
  <c r="W784" i="7"/>
  <c r="V784" i="7"/>
  <c r="U784" i="7"/>
  <c r="T784" i="7"/>
  <c r="S784" i="7"/>
  <c r="R784" i="7"/>
  <c r="Q784" i="7"/>
  <c r="P784" i="7" s="1"/>
  <c r="N784" i="7"/>
  <c r="M784" i="7"/>
  <c r="L784" i="7"/>
  <c r="X784" i="7" s="1"/>
  <c r="W783" i="7"/>
  <c r="V783" i="7"/>
  <c r="U783" i="7"/>
  <c r="S783" i="7"/>
  <c r="R783" i="7"/>
  <c r="Q783" i="7"/>
  <c r="P783" i="7" s="1"/>
  <c r="O783" i="7"/>
  <c r="N783" i="7"/>
  <c r="M783" i="7"/>
  <c r="L783" i="7"/>
  <c r="T783" i="7" s="1"/>
  <c r="X782" i="7"/>
  <c r="W782" i="7"/>
  <c r="V782" i="7"/>
  <c r="S782" i="7"/>
  <c r="R782" i="7"/>
  <c r="Q782" i="7"/>
  <c r="P782" i="7" s="1"/>
  <c r="O782" i="7"/>
  <c r="N782" i="7"/>
  <c r="M782" i="7"/>
  <c r="L782" i="7"/>
  <c r="T782" i="7" s="1"/>
  <c r="X781" i="7"/>
  <c r="W781" i="7"/>
  <c r="V781" i="7"/>
  <c r="S781" i="7"/>
  <c r="R781" i="7"/>
  <c r="Q781" i="7"/>
  <c r="P781" i="7" s="1"/>
  <c r="O781" i="7"/>
  <c r="N781" i="7"/>
  <c r="M781" i="7"/>
  <c r="L781" i="7"/>
  <c r="U781" i="7" s="1"/>
  <c r="X780" i="7"/>
  <c r="W780" i="7"/>
  <c r="U780" i="7"/>
  <c r="S780" i="7"/>
  <c r="R780" i="7"/>
  <c r="Q780" i="7"/>
  <c r="P780" i="7" s="1"/>
  <c r="O780" i="7"/>
  <c r="N780" i="7"/>
  <c r="M780" i="7"/>
  <c r="L780" i="7"/>
  <c r="V780" i="7" s="1"/>
  <c r="X779" i="7"/>
  <c r="V779" i="7"/>
  <c r="U779" i="7"/>
  <c r="S779" i="7"/>
  <c r="R779" i="7"/>
  <c r="Q779" i="7"/>
  <c r="P779" i="7" s="1"/>
  <c r="O779" i="7"/>
  <c r="N779" i="7"/>
  <c r="M779" i="7"/>
  <c r="L779" i="7"/>
  <c r="W779" i="7" s="1"/>
  <c r="W778" i="7"/>
  <c r="V778" i="7"/>
  <c r="U778" i="7"/>
  <c r="T778" i="7"/>
  <c r="S778" i="7"/>
  <c r="R778" i="7"/>
  <c r="Q778" i="7"/>
  <c r="P778" i="7" s="1"/>
  <c r="O778" i="7"/>
  <c r="N778" i="7"/>
  <c r="M778" i="7"/>
  <c r="L778" i="7"/>
  <c r="X778" i="7" s="1"/>
  <c r="W777" i="7"/>
  <c r="V777" i="7"/>
  <c r="S777" i="7"/>
  <c r="R777" i="7"/>
  <c r="Q777" i="7"/>
  <c r="P777" i="7"/>
  <c r="O777" i="7"/>
  <c r="N777" i="7"/>
  <c r="M777" i="7"/>
  <c r="L777" i="7"/>
  <c r="U777" i="7" s="1"/>
  <c r="X776" i="7"/>
  <c r="W776" i="7"/>
  <c r="S776" i="7"/>
  <c r="R776" i="7"/>
  <c r="Q776" i="7"/>
  <c r="P776" i="7" s="1"/>
  <c r="N776" i="7"/>
  <c r="M776" i="7"/>
  <c r="L776" i="7"/>
  <c r="S775" i="7"/>
  <c r="R775" i="7"/>
  <c r="Q775" i="7"/>
  <c r="P775" i="7" s="1"/>
  <c r="O775" i="7"/>
  <c r="N775" i="7"/>
  <c r="M775" i="7"/>
  <c r="L775" i="7"/>
  <c r="W774" i="7"/>
  <c r="V774" i="7"/>
  <c r="U774" i="7"/>
  <c r="S774" i="7"/>
  <c r="R774" i="7"/>
  <c r="Q774" i="7"/>
  <c r="P774" i="7"/>
  <c r="O774" i="7"/>
  <c r="N774" i="7"/>
  <c r="M774" i="7"/>
  <c r="L774" i="7"/>
  <c r="X774" i="7" s="1"/>
  <c r="T773" i="7"/>
  <c r="S773" i="7"/>
  <c r="R773" i="7"/>
  <c r="Q773" i="7"/>
  <c r="P773" i="7"/>
  <c r="O773" i="7"/>
  <c r="N773" i="7"/>
  <c r="M773" i="7"/>
  <c r="L773" i="7"/>
  <c r="X773" i="7" s="1"/>
  <c r="U772" i="7"/>
  <c r="T772" i="7"/>
  <c r="S772" i="7"/>
  <c r="R772" i="7"/>
  <c r="Q772" i="7"/>
  <c r="N772" i="7" s="1"/>
  <c r="P772" i="7"/>
  <c r="O772" i="7"/>
  <c r="M772" i="7"/>
  <c r="L772" i="7"/>
  <c r="X772" i="7" s="1"/>
  <c r="V771" i="7"/>
  <c r="U771" i="7"/>
  <c r="T771" i="7"/>
  <c r="S771" i="7"/>
  <c r="R771" i="7"/>
  <c r="Q771" i="7"/>
  <c r="P771" i="7" s="1"/>
  <c r="M771" i="7"/>
  <c r="L771" i="7"/>
  <c r="X771" i="7" s="1"/>
  <c r="W770" i="7"/>
  <c r="V770" i="7"/>
  <c r="U770" i="7"/>
  <c r="T770" i="7"/>
  <c r="S770" i="7"/>
  <c r="R770" i="7"/>
  <c r="Q770" i="7"/>
  <c r="M770" i="7"/>
  <c r="L770" i="7"/>
  <c r="X770" i="7" s="1"/>
  <c r="U769" i="7"/>
  <c r="T769" i="7"/>
  <c r="S769" i="7"/>
  <c r="R769" i="7"/>
  <c r="Q769" i="7"/>
  <c r="P769" i="7"/>
  <c r="O769" i="7"/>
  <c r="N769" i="7"/>
  <c r="M769" i="7"/>
  <c r="L769" i="7"/>
  <c r="X769" i="7" s="1"/>
  <c r="S768" i="7"/>
  <c r="R768" i="7"/>
  <c r="Q768" i="7"/>
  <c r="P768" i="7" s="1"/>
  <c r="M768" i="7"/>
  <c r="L768" i="7"/>
  <c r="X768" i="7" s="1"/>
  <c r="S767" i="7"/>
  <c r="R767" i="7"/>
  <c r="Q767" i="7"/>
  <c r="P767" i="7" s="1"/>
  <c r="M767" i="7"/>
  <c r="L767" i="7"/>
  <c r="X767" i="7" s="1"/>
  <c r="S766" i="7"/>
  <c r="R766" i="7"/>
  <c r="Q766" i="7"/>
  <c r="P766" i="7" s="1"/>
  <c r="M766" i="7"/>
  <c r="L766" i="7"/>
  <c r="T766" i="7" s="1"/>
  <c r="S765" i="7"/>
  <c r="R765" i="7"/>
  <c r="Q765" i="7"/>
  <c r="P765" i="7" s="1"/>
  <c r="O765" i="7"/>
  <c r="M765" i="7"/>
  <c r="L765" i="7"/>
  <c r="U765" i="7" s="1"/>
  <c r="S764" i="7"/>
  <c r="R764" i="7"/>
  <c r="Q764" i="7"/>
  <c r="P764" i="7" s="1"/>
  <c r="M764" i="7"/>
  <c r="L764" i="7"/>
  <c r="X764" i="7" s="1"/>
  <c r="S763" i="7"/>
  <c r="R763" i="7"/>
  <c r="Q763" i="7"/>
  <c r="P763" i="7" s="1"/>
  <c r="M763" i="7"/>
  <c r="L763" i="7"/>
  <c r="S762" i="7"/>
  <c r="R762" i="7"/>
  <c r="Q762" i="7"/>
  <c r="O762" i="7" s="1"/>
  <c r="P762" i="7"/>
  <c r="M762" i="7"/>
  <c r="L762" i="7"/>
  <c r="X762" i="7" s="1"/>
  <c r="S761" i="7"/>
  <c r="R761" i="7"/>
  <c r="Q761" i="7"/>
  <c r="P761" i="7" s="1"/>
  <c r="N761" i="7"/>
  <c r="M761" i="7"/>
  <c r="L761" i="7"/>
  <c r="X761" i="7" s="1"/>
  <c r="U760" i="7"/>
  <c r="S760" i="7"/>
  <c r="R760" i="7"/>
  <c r="Q760" i="7"/>
  <c r="N760" i="7" s="1"/>
  <c r="O760" i="7"/>
  <c r="M760" i="7"/>
  <c r="L760" i="7"/>
  <c r="X760" i="7" s="1"/>
  <c r="S759" i="7"/>
  <c r="R759" i="7"/>
  <c r="Q759" i="7"/>
  <c r="P759" i="7" s="1"/>
  <c r="M759" i="7"/>
  <c r="L759" i="7"/>
  <c r="X759" i="7" s="1"/>
  <c r="U758" i="7"/>
  <c r="S758" i="7"/>
  <c r="R758" i="7"/>
  <c r="Q758" i="7"/>
  <c r="M758" i="7"/>
  <c r="L758" i="7"/>
  <c r="X758" i="7" s="1"/>
  <c r="U757" i="7"/>
  <c r="S757" i="7"/>
  <c r="R757" i="7"/>
  <c r="Q757" i="7"/>
  <c r="P757" i="7" s="1"/>
  <c r="O757" i="7"/>
  <c r="M757" i="7"/>
  <c r="L757" i="7"/>
  <c r="X757" i="7" s="1"/>
  <c r="T756" i="7"/>
  <c r="S756" i="7"/>
  <c r="R756" i="7"/>
  <c r="Q756" i="7"/>
  <c r="P756" i="7" s="1"/>
  <c r="M756" i="7"/>
  <c r="L756" i="7"/>
  <c r="X756" i="7" s="1"/>
  <c r="S755" i="7"/>
  <c r="R755" i="7"/>
  <c r="Q755" i="7"/>
  <c r="P755" i="7" s="1"/>
  <c r="M755" i="7"/>
  <c r="L755" i="7"/>
  <c r="X755" i="7" s="1"/>
  <c r="S754" i="7"/>
  <c r="R754" i="7"/>
  <c r="Q754" i="7"/>
  <c r="P754" i="7" s="1"/>
  <c r="M754" i="7"/>
  <c r="L754" i="7"/>
  <c r="T754" i="7" s="1"/>
  <c r="S753" i="7"/>
  <c r="R753" i="7"/>
  <c r="Q753" i="7"/>
  <c r="P753" i="7" s="1"/>
  <c r="M753" i="7"/>
  <c r="L753" i="7"/>
  <c r="U753" i="7" s="1"/>
  <c r="S752" i="7"/>
  <c r="R752" i="7"/>
  <c r="Q752" i="7"/>
  <c r="P752" i="7" s="1"/>
  <c r="M752" i="7"/>
  <c r="L752" i="7"/>
  <c r="X752" i="7" s="1"/>
  <c r="S751" i="7"/>
  <c r="R751" i="7"/>
  <c r="Q751" i="7"/>
  <c r="P751" i="7" s="1"/>
  <c r="M751" i="7"/>
  <c r="L751" i="7"/>
  <c r="S750" i="7"/>
  <c r="R750" i="7"/>
  <c r="Q750" i="7"/>
  <c r="P750" i="7" s="1"/>
  <c r="N750" i="7"/>
  <c r="M750" i="7"/>
  <c r="L750" i="7"/>
  <c r="X750" i="7" s="1"/>
  <c r="S749" i="7"/>
  <c r="R749" i="7"/>
  <c r="Q749" i="7"/>
  <c r="P749" i="7" s="1"/>
  <c r="M749" i="7"/>
  <c r="L749" i="7"/>
  <c r="X749" i="7" s="1"/>
  <c r="T748" i="7"/>
  <c r="S748" i="7"/>
  <c r="R748" i="7"/>
  <c r="Q748" i="7"/>
  <c r="N748" i="7" s="1"/>
  <c r="O748" i="7"/>
  <c r="M748" i="7"/>
  <c r="L748" i="7"/>
  <c r="X748" i="7" s="1"/>
  <c r="S747" i="7"/>
  <c r="R747" i="7"/>
  <c r="Q747" i="7"/>
  <c r="P747" i="7" s="1"/>
  <c r="M747" i="7"/>
  <c r="L747" i="7"/>
  <c r="X747" i="7" s="1"/>
  <c r="V746" i="7"/>
  <c r="T746" i="7"/>
  <c r="S746" i="7"/>
  <c r="R746" i="7"/>
  <c r="Q746" i="7"/>
  <c r="M746" i="7"/>
  <c r="L746" i="7"/>
  <c r="X746" i="7" s="1"/>
  <c r="U745" i="7"/>
  <c r="S745" i="7"/>
  <c r="R745" i="7"/>
  <c r="Q745" i="7"/>
  <c r="N745" i="7" s="1"/>
  <c r="P745" i="7"/>
  <c r="O745" i="7"/>
  <c r="M745" i="7"/>
  <c r="L745" i="7"/>
  <c r="X745" i="7" s="1"/>
  <c r="T744" i="7"/>
  <c r="S744" i="7"/>
  <c r="R744" i="7"/>
  <c r="Q744" i="7"/>
  <c r="P744" i="7" s="1"/>
  <c r="M744" i="7"/>
  <c r="L744" i="7"/>
  <c r="X744" i="7" s="1"/>
  <c r="S743" i="7"/>
  <c r="R743" i="7"/>
  <c r="Q743" i="7"/>
  <c r="P743" i="7" s="1"/>
  <c r="M743" i="7"/>
  <c r="L743" i="7"/>
  <c r="X743" i="7" s="1"/>
  <c r="S742" i="7"/>
  <c r="R742" i="7"/>
  <c r="Q742" i="7"/>
  <c r="P742" i="7" s="1"/>
  <c r="N742" i="7"/>
  <c r="M742" i="7"/>
  <c r="L742" i="7"/>
  <c r="V741" i="7"/>
  <c r="S741" i="7"/>
  <c r="R741" i="7"/>
  <c r="Q741" i="7"/>
  <c r="P741" i="7" s="1"/>
  <c r="M741" i="7"/>
  <c r="L741" i="7"/>
  <c r="U741" i="7" s="1"/>
  <c r="W740" i="7"/>
  <c r="S740" i="7"/>
  <c r="R740" i="7"/>
  <c r="Q740" i="7"/>
  <c r="P740" i="7" s="1"/>
  <c r="N740" i="7"/>
  <c r="M740" i="7"/>
  <c r="L740" i="7"/>
  <c r="X740" i="7" s="1"/>
  <c r="S739" i="7"/>
  <c r="R739" i="7"/>
  <c r="Q739" i="7"/>
  <c r="P739" i="7" s="1"/>
  <c r="M739" i="7"/>
  <c r="L739" i="7"/>
  <c r="X739" i="7" s="1"/>
  <c r="S738" i="7"/>
  <c r="R738" i="7"/>
  <c r="Q738" i="7"/>
  <c r="N738" i="7" s="1"/>
  <c r="P738" i="7"/>
  <c r="O738" i="7"/>
  <c r="M738" i="7"/>
  <c r="L738" i="7"/>
  <c r="X738" i="7" s="1"/>
  <c r="S737" i="7"/>
  <c r="R737" i="7"/>
  <c r="Q737" i="7"/>
  <c r="N737" i="7" s="1"/>
  <c r="P737" i="7"/>
  <c r="O737" i="7"/>
  <c r="M737" i="7"/>
  <c r="L737" i="7"/>
  <c r="X737" i="7" s="1"/>
  <c r="U736" i="7"/>
  <c r="S736" i="7"/>
  <c r="R736" i="7"/>
  <c r="Q736" i="7"/>
  <c r="N736" i="7" s="1"/>
  <c r="M736" i="7"/>
  <c r="L736" i="7"/>
  <c r="X736" i="7" s="1"/>
  <c r="U735" i="7"/>
  <c r="T735" i="7"/>
  <c r="S735" i="7"/>
  <c r="R735" i="7"/>
  <c r="Q735" i="7"/>
  <c r="P735" i="7" s="1"/>
  <c r="M735" i="7"/>
  <c r="L735" i="7"/>
  <c r="X735" i="7" s="1"/>
  <c r="S734" i="7"/>
  <c r="R734" i="7"/>
  <c r="Q734" i="7"/>
  <c r="M734" i="7"/>
  <c r="L734" i="7"/>
  <c r="X734" i="7" s="1"/>
  <c r="U733" i="7"/>
  <c r="S733" i="7"/>
  <c r="R733" i="7"/>
  <c r="Q733" i="7"/>
  <c r="N733" i="7" s="1"/>
  <c r="P733" i="7"/>
  <c r="O733" i="7"/>
  <c r="M733" i="7"/>
  <c r="L733" i="7"/>
  <c r="T733" i="7" s="1"/>
  <c r="T732" i="7"/>
  <c r="S732" i="7"/>
  <c r="R732" i="7"/>
  <c r="Q732" i="7"/>
  <c r="P732" i="7" s="1"/>
  <c r="M732" i="7"/>
  <c r="L732" i="7"/>
  <c r="X732" i="7" s="1"/>
  <c r="S731" i="7"/>
  <c r="R731" i="7"/>
  <c r="Q731" i="7"/>
  <c r="P731" i="7" s="1"/>
  <c r="M731" i="7"/>
  <c r="L731" i="7"/>
  <c r="X731" i="7" s="1"/>
  <c r="W730" i="7"/>
  <c r="S730" i="7"/>
  <c r="R730" i="7"/>
  <c r="Q730" i="7"/>
  <c r="P730" i="7" s="1"/>
  <c r="N730" i="7"/>
  <c r="M730" i="7"/>
  <c r="L730" i="7"/>
  <c r="T730" i="7" s="1"/>
  <c r="X729" i="7"/>
  <c r="V729" i="7"/>
  <c r="S729" i="7"/>
  <c r="R729" i="7"/>
  <c r="Q729" i="7"/>
  <c r="P729" i="7" s="1"/>
  <c r="M729" i="7"/>
  <c r="L729" i="7"/>
  <c r="W729" i="7" s="1"/>
  <c r="S728" i="7"/>
  <c r="R728" i="7"/>
  <c r="Q728" i="7"/>
  <c r="N728" i="7" s="1"/>
  <c r="M728" i="7"/>
  <c r="L728" i="7"/>
  <c r="X728" i="7" s="1"/>
  <c r="S727" i="7"/>
  <c r="R727" i="7"/>
  <c r="Q727" i="7"/>
  <c r="P727" i="7" s="1"/>
  <c r="M727" i="7"/>
  <c r="L727" i="7"/>
  <c r="S726" i="7"/>
  <c r="R726" i="7"/>
  <c r="Q726" i="7"/>
  <c r="N726" i="7" s="1"/>
  <c r="O726" i="7"/>
  <c r="M726" i="7"/>
  <c r="L726" i="7"/>
  <c r="X726" i="7" s="1"/>
  <c r="S725" i="7"/>
  <c r="R725" i="7"/>
  <c r="Q725" i="7"/>
  <c r="P725" i="7" s="1"/>
  <c r="O725" i="7"/>
  <c r="N725" i="7"/>
  <c r="M725" i="7"/>
  <c r="L725" i="7"/>
  <c r="X725" i="7" s="1"/>
  <c r="S724" i="7"/>
  <c r="R724" i="7"/>
  <c r="Q724" i="7"/>
  <c r="M724" i="7"/>
  <c r="L724" i="7"/>
  <c r="X724" i="7" s="1"/>
  <c r="T723" i="7"/>
  <c r="S723" i="7"/>
  <c r="R723" i="7"/>
  <c r="Q723" i="7"/>
  <c r="P723" i="7"/>
  <c r="M723" i="7"/>
  <c r="L723" i="7"/>
  <c r="X723" i="7" s="1"/>
  <c r="W722" i="7"/>
  <c r="V722" i="7"/>
  <c r="U722" i="7"/>
  <c r="S722" i="7"/>
  <c r="R722" i="7"/>
  <c r="Q722" i="7"/>
  <c r="M722" i="7"/>
  <c r="L722" i="7"/>
  <c r="X722" i="7" s="1"/>
  <c r="X721" i="7"/>
  <c r="U721" i="7"/>
  <c r="S721" i="7"/>
  <c r="R721" i="7"/>
  <c r="Q721" i="7"/>
  <c r="P721" i="7" s="1"/>
  <c r="O721" i="7"/>
  <c r="M721" i="7"/>
  <c r="L721" i="7"/>
  <c r="T721" i="7" s="1"/>
  <c r="V720" i="7"/>
  <c r="T720" i="7"/>
  <c r="S720" i="7"/>
  <c r="R720" i="7"/>
  <c r="Q720" i="7"/>
  <c r="P720" i="7" s="1"/>
  <c r="M720" i="7"/>
  <c r="L720" i="7"/>
  <c r="X720" i="7" s="1"/>
  <c r="S719" i="7"/>
  <c r="R719" i="7"/>
  <c r="Q719" i="7"/>
  <c r="P719" i="7" s="1"/>
  <c r="M719" i="7"/>
  <c r="L719" i="7"/>
  <c r="X719" i="7" s="1"/>
  <c r="S718" i="7"/>
  <c r="R718" i="7"/>
  <c r="Q718" i="7"/>
  <c r="M718" i="7"/>
  <c r="L718" i="7"/>
  <c r="T718" i="7" s="1"/>
  <c r="S717" i="7"/>
  <c r="R717" i="7"/>
  <c r="Q717" i="7"/>
  <c r="O717" i="7" s="1"/>
  <c r="M717" i="7"/>
  <c r="L717" i="7"/>
  <c r="S716" i="7"/>
  <c r="R716" i="7"/>
  <c r="Q716" i="7"/>
  <c r="N716" i="7" s="1"/>
  <c r="M716" i="7"/>
  <c r="L716" i="7"/>
  <c r="S715" i="7"/>
  <c r="R715" i="7"/>
  <c r="Q715" i="7"/>
  <c r="P715" i="7" s="1"/>
  <c r="M715" i="7"/>
  <c r="L715" i="7"/>
  <c r="X715" i="7" s="1"/>
  <c r="V714" i="7"/>
  <c r="U714" i="7"/>
  <c r="T714" i="7"/>
  <c r="S714" i="7"/>
  <c r="R714" i="7"/>
  <c r="Q714" i="7"/>
  <c r="P714" i="7" s="1"/>
  <c r="M714" i="7"/>
  <c r="L714" i="7"/>
  <c r="X714" i="7" s="1"/>
  <c r="S713" i="7"/>
  <c r="R713" i="7"/>
  <c r="Q713" i="7"/>
  <c r="P713" i="7" s="1"/>
  <c r="M713" i="7"/>
  <c r="L713" i="7"/>
  <c r="X713" i="7" s="1"/>
  <c r="T712" i="7"/>
  <c r="S712" i="7"/>
  <c r="R712" i="7"/>
  <c r="Q712" i="7"/>
  <c r="N712" i="7" s="1"/>
  <c r="M712" i="7"/>
  <c r="L712" i="7"/>
  <c r="X712" i="7" s="1"/>
  <c r="S711" i="7"/>
  <c r="R711" i="7"/>
  <c r="Q711" i="7"/>
  <c r="P711" i="7" s="1"/>
  <c r="M711" i="7"/>
  <c r="L711" i="7"/>
  <c r="X711" i="7" s="1"/>
  <c r="S710" i="7"/>
  <c r="R710" i="7"/>
  <c r="Q710" i="7"/>
  <c r="M710" i="7"/>
  <c r="L710" i="7"/>
  <c r="X710" i="7" s="1"/>
  <c r="S709" i="7"/>
  <c r="R709" i="7"/>
  <c r="Q709" i="7"/>
  <c r="O709" i="7" s="1"/>
  <c r="M709" i="7"/>
  <c r="L709" i="7"/>
  <c r="S708" i="7"/>
  <c r="R708" i="7"/>
  <c r="Q708" i="7"/>
  <c r="P708" i="7" s="1"/>
  <c r="M708" i="7"/>
  <c r="L708" i="7"/>
  <c r="X708" i="7" s="1"/>
  <c r="T707" i="7"/>
  <c r="S707" i="7"/>
  <c r="R707" i="7"/>
  <c r="Q707" i="7"/>
  <c r="P707" i="7" s="1"/>
  <c r="M707" i="7"/>
  <c r="L707" i="7"/>
  <c r="X707" i="7" s="1"/>
  <c r="S706" i="7"/>
  <c r="R706" i="7"/>
  <c r="Q706" i="7"/>
  <c r="P706" i="7" s="1"/>
  <c r="M706" i="7"/>
  <c r="L706" i="7"/>
  <c r="T706" i="7" s="1"/>
  <c r="S705" i="7"/>
  <c r="R705" i="7"/>
  <c r="Q705" i="7"/>
  <c r="P705" i="7" s="1"/>
  <c r="M705" i="7"/>
  <c r="L705" i="7"/>
  <c r="X705" i="7" s="1"/>
  <c r="S704" i="7"/>
  <c r="R704" i="7"/>
  <c r="Q704" i="7"/>
  <c r="O704" i="7" s="1"/>
  <c r="M704" i="7"/>
  <c r="L704" i="7"/>
  <c r="X704" i="7" s="1"/>
  <c r="S703" i="7"/>
  <c r="R703" i="7"/>
  <c r="Q703" i="7"/>
  <c r="P703" i="7" s="1"/>
  <c r="O703" i="7"/>
  <c r="M703" i="7"/>
  <c r="L703" i="7"/>
  <c r="V702" i="7"/>
  <c r="S702" i="7"/>
  <c r="R702" i="7"/>
  <c r="Q702" i="7"/>
  <c r="N702" i="7" s="1"/>
  <c r="M702" i="7"/>
  <c r="L702" i="7"/>
  <c r="X702" i="7" s="1"/>
  <c r="T701" i="7"/>
  <c r="S701" i="7"/>
  <c r="R701" i="7"/>
  <c r="Q701" i="7"/>
  <c r="O701" i="7" s="1"/>
  <c r="N701" i="7"/>
  <c r="M701" i="7"/>
  <c r="L701" i="7"/>
  <c r="X701" i="7" s="1"/>
  <c r="U700" i="7"/>
  <c r="S700" i="7"/>
  <c r="R700" i="7"/>
  <c r="Q700" i="7"/>
  <c r="N700" i="7" s="1"/>
  <c r="M700" i="7"/>
  <c r="L700" i="7"/>
  <c r="X700" i="7" s="1"/>
  <c r="V699" i="7"/>
  <c r="T699" i="7"/>
  <c r="S699" i="7"/>
  <c r="R699" i="7"/>
  <c r="Q699" i="7"/>
  <c r="M699" i="7"/>
  <c r="L699" i="7"/>
  <c r="X699" i="7" s="1"/>
  <c r="S698" i="7"/>
  <c r="R698" i="7"/>
  <c r="Q698" i="7"/>
  <c r="M698" i="7"/>
  <c r="L698" i="7"/>
  <c r="S697" i="7"/>
  <c r="R697" i="7"/>
  <c r="Q697" i="7"/>
  <c r="P697" i="7" s="1"/>
  <c r="M697" i="7"/>
  <c r="L697" i="7"/>
  <c r="V697" i="7" s="1"/>
  <c r="S696" i="7"/>
  <c r="R696" i="7"/>
  <c r="Q696" i="7"/>
  <c r="P696" i="7" s="1"/>
  <c r="M696" i="7"/>
  <c r="L696" i="7"/>
  <c r="W696" i="7" s="1"/>
  <c r="W695" i="7"/>
  <c r="V695" i="7"/>
  <c r="U695" i="7"/>
  <c r="T695" i="7"/>
  <c r="S695" i="7"/>
  <c r="R695" i="7"/>
  <c r="Q695" i="7"/>
  <c r="M695" i="7"/>
  <c r="L695" i="7"/>
  <c r="X695" i="7" s="1"/>
  <c r="X694" i="7"/>
  <c r="U694" i="7"/>
  <c r="S694" i="7"/>
  <c r="R694" i="7"/>
  <c r="Q694" i="7"/>
  <c r="P694" i="7" s="1"/>
  <c r="M694" i="7"/>
  <c r="L694" i="7"/>
  <c r="T694" i="7" s="1"/>
  <c r="S693" i="7"/>
  <c r="R693" i="7"/>
  <c r="Q693" i="7"/>
  <c r="N693" i="7" s="1"/>
  <c r="P693" i="7"/>
  <c r="O693" i="7"/>
  <c r="M693" i="7"/>
  <c r="L693" i="7"/>
  <c r="V693" i="7" s="1"/>
  <c r="S692" i="7"/>
  <c r="R692" i="7"/>
  <c r="Q692" i="7"/>
  <c r="P692" i="7" s="1"/>
  <c r="M692" i="7"/>
  <c r="L692" i="7"/>
  <c r="W692" i="7" s="1"/>
  <c r="S691" i="7"/>
  <c r="R691" i="7"/>
  <c r="Q691" i="7"/>
  <c r="P691" i="7" s="1"/>
  <c r="M691" i="7"/>
  <c r="L691" i="7"/>
  <c r="W690" i="7"/>
  <c r="V690" i="7"/>
  <c r="U690" i="7"/>
  <c r="S690" i="7"/>
  <c r="R690" i="7"/>
  <c r="Q690" i="7"/>
  <c r="P690" i="7" s="1"/>
  <c r="M690" i="7"/>
  <c r="L690" i="7"/>
  <c r="X690" i="7" s="1"/>
  <c r="T689" i="7"/>
  <c r="S689" i="7"/>
  <c r="R689" i="7"/>
  <c r="Q689" i="7"/>
  <c r="N689" i="7"/>
  <c r="M689" i="7"/>
  <c r="L689" i="7"/>
  <c r="X689" i="7" s="1"/>
  <c r="U688" i="7"/>
  <c r="S688" i="7"/>
  <c r="R688" i="7"/>
  <c r="Q688" i="7"/>
  <c r="N688" i="7" s="1"/>
  <c r="M688" i="7"/>
  <c r="L688" i="7"/>
  <c r="X688" i="7" s="1"/>
  <c r="U687" i="7"/>
  <c r="T687" i="7"/>
  <c r="S687" i="7"/>
  <c r="R687" i="7"/>
  <c r="Q687" i="7"/>
  <c r="P687" i="7" s="1"/>
  <c r="M687" i="7"/>
  <c r="L687" i="7"/>
  <c r="X687" i="7" s="1"/>
  <c r="S686" i="7"/>
  <c r="R686" i="7"/>
  <c r="Q686" i="7"/>
  <c r="M686" i="7"/>
  <c r="L686" i="7"/>
  <c r="T686" i="7" s="1"/>
  <c r="S685" i="7"/>
  <c r="R685" i="7"/>
  <c r="Q685" i="7"/>
  <c r="M685" i="7"/>
  <c r="L685" i="7"/>
  <c r="X685" i="7" s="1"/>
  <c r="X684" i="7"/>
  <c r="S684" i="7"/>
  <c r="R684" i="7"/>
  <c r="Q684" i="7"/>
  <c r="P684" i="7" s="1"/>
  <c r="M684" i="7"/>
  <c r="L684" i="7"/>
  <c r="W684" i="7" s="1"/>
  <c r="W683" i="7"/>
  <c r="U683" i="7"/>
  <c r="T683" i="7"/>
  <c r="S683" i="7"/>
  <c r="R683" i="7"/>
  <c r="Q683" i="7"/>
  <c r="P683" i="7" s="1"/>
  <c r="M683" i="7"/>
  <c r="L683" i="7"/>
  <c r="X683" i="7" s="1"/>
  <c r="S682" i="7"/>
  <c r="R682" i="7"/>
  <c r="Q682" i="7"/>
  <c r="M682" i="7"/>
  <c r="L682" i="7"/>
  <c r="T682" i="7" s="1"/>
  <c r="S681" i="7"/>
  <c r="R681" i="7"/>
  <c r="Q681" i="7"/>
  <c r="P681" i="7"/>
  <c r="O681" i="7"/>
  <c r="N681" i="7"/>
  <c r="M681" i="7"/>
  <c r="L681" i="7"/>
  <c r="W681" i="7" s="1"/>
  <c r="S680" i="7"/>
  <c r="R680" i="7"/>
  <c r="Q680" i="7"/>
  <c r="N680" i="7" s="1"/>
  <c r="M680" i="7"/>
  <c r="L680" i="7"/>
  <c r="W680" i="7" s="1"/>
  <c r="S679" i="7"/>
  <c r="R679" i="7"/>
  <c r="Q679" i="7"/>
  <c r="M679" i="7"/>
  <c r="L679" i="7"/>
  <c r="T678" i="7"/>
  <c r="S678" i="7"/>
  <c r="R678" i="7"/>
  <c r="Q678" i="7"/>
  <c r="O678" i="7" s="1"/>
  <c r="M678" i="7"/>
  <c r="L678" i="7"/>
  <c r="S677" i="7"/>
  <c r="R677" i="7"/>
  <c r="Q677" i="7"/>
  <c r="P677" i="7" s="1"/>
  <c r="M677" i="7"/>
  <c r="L677" i="7"/>
  <c r="X677" i="7" s="1"/>
  <c r="U676" i="7"/>
  <c r="T676" i="7"/>
  <c r="S676" i="7"/>
  <c r="R676" i="7"/>
  <c r="Q676" i="7"/>
  <c r="P676" i="7" s="1"/>
  <c r="M676" i="7"/>
  <c r="L676" i="7"/>
  <c r="X676" i="7" s="1"/>
  <c r="S675" i="7"/>
  <c r="R675" i="7"/>
  <c r="Q675" i="7"/>
  <c r="P675" i="7" s="1"/>
  <c r="M675" i="7"/>
  <c r="L675" i="7"/>
  <c r="X675" i="7" s="1"/>
  <c r="S674" i="7"/>
  <c r="R674" i="7"/>
  <c r="Q674" i="7"/>
  <c r="M674" i="7"/>
  <c r="L674" i="7"/>
  <c r="X673" i="7"/>
  <c r="W673" i="7"/>
  <c r="U673" i="7"/>
  <c r="S673" i="7"/>
  <c r="R673" i="7"/>
  <c r="Q673" i="7"/>
  <c r="M673" i="7"/>
  <c r="L673" i="7"/>
  <c r="V673" i="7" s="1"/>
  <c r="X672" i="7"/>
  <c r="U672" i="7"/>
  <c r="S672" i="7"/>
  <c r="R672" i="7"/>
  <c r="Q672" i="7"/>
  <c r="P672" i="7" s="1"/>
  <c r="M672" i="7"/>
  <c r="L672" i="7"/>
  <c r="S671" i="7"/>
  <c r="R671" i="7"/>
  <c r="Q671" i="7"/>
  <c r="M671" i="7"/>
  <c r="L671" i="7"/>
  <c r="X670" i="7"/>
  <c r="S670" i="7"/>
  <c r="R670" i="7"/>
  <c r="Q670" i="7"/>
  <c r="N670" i="7" s="1"/>
  <c r="M670" i="7"/>
  <c r="L670" i="7"/>
  <c r="X669" i="7"/>
  <c r="V669" i="7"/>
  <c r="S669" i="7"/>
  <c r="R669" i="7"/>
  <c r="Q669" i="7"/>
  <c r="M669" i="7"/>
  <c r="L669" i="7"/>
  <c r="W669" i="7" s="1"/>
  <c r="S668" i="7"/>
  <c r="R668" i="7"/>
  <c r="Q668" i="7"/>
  <c r="O668" i="7" s="1"/>
  <c r="P668" i="7"/>
  <c r="M668" i="7"/>
  <c r="L668" i="7"/>
  <c r="S667" i="7"/>
  <c r="R667" i="7"/>
  <c r="Q667" i="7"/>
  <c r="M667" i="7"/>
  <c r="L667" i="7"/>
  <c r="X667" i="7" s="1"/>
  <c r="S666" i="7"/>
  <c r="R666" i="7"/>
  <c r="Q666" i="7"/>
  <c r="O666" i="7" s="1"/>
  <c r="M666" i="7"/>
  <c r="L666" i="7"/>
  <c r="S665" i="7"/>
  <c r="R665" i="7"/>
  <c r="Q665" i="7"/>
  <c r="P665" i="7" s="1"/>
  <c r="M665" i="7"/>
  <c r="L665" i="7"/>
  <c r="S664" i="7"/>
  <c r="R664" i="7"/>
  <c r="Q664" i="7"/>
  <c r="O664" i="7" s="1"/>
  <c r="M664" i="7"/>
  <c r="L664" i="7"/>
  <c r="U663" i="7"/>
  <c r="T663" i="7"/>
  <c r="S663" i="7"/>
  <c r="R663" i="7"/>
  <c r="Q663" i="7"/>
  <c r="P663" i="7" s="1"/>
  <c r="M663" i="7"/>
  <c r="L663" i="7"/>
  <c r="X663" i="7" s="1"/>
  <c r="S662" i="7"/>
  <c r="R662" i="7"/>
  <c r="Q662" i="7"/>
  <c r="M662" i="7"/>
  <c r="L662" i="7"/>
  <c r="X662" i="7" s="1"/>
  <c r="S661" i="7"/>
  <c r="R661" i="7"/>
  <c r="Q661" i="7"/>
  <c r="O661" i="7" s="1"/>
  <c r="M661" i="7"/>
  <c r="L661" i="7"/>
  <c r="X661" i="7" s="1"/>
  <c r="X660" i="7"/>
  <c r="W660" i="7"/>
  <c r="V660" i="7"/>
  <c r="U660" i="7"/>
  <c r="S660" i="7"/>
  <c r="R660" i="7"/>
  <c r="Q660" i="7"/>
  <c r="P660" i="7" s="1"/>
  <c r="M660" i="7"/>
  <c r="L660" i="7"/>
  <c r="T660" i="7" s="1"/>
  <c r="W659" i="7"/>
  <c r="V659" i="7"/>
  <c r="U659" i="7"/>
  <c r="T659" i="7"/>
  <c r="S659" i="7"/>
  <c r="R659" i="7"/>
  <c r="Q659" i="7"/>
  <c r="M659" i="7"/>
  <c r="L659" i="7"/>
  <c r="X659" i="7" s="1"/>
  <c r="S658" i="7"/>
  <c r="R658" i="7"/>
  <c r="Q658" i="7"/>
  <c r="M658" i="7"/>
  <c r="L658" i="7"/>
  <c r="W657" i="7"/>
  <c r="S657" i="7"/>
  <c r="R657" i="7"/>
  <c r="Q657" i="7"/>
  <c r="O657" i="7" s="1"/>
  <c r="M657" i="7"/>
  <c r="L657" i="7"/>
  <c r="S656" i="7"/>
  <c r="R656" i="7"/>
  <c r="Q656" i="7"/>
  <c r="N656" i="7" s="1"/>
  <c r="P656" i="7"/>
  <c r="O656" i="7"/>
  <c r="M656" i="7"/>
  <c r="L656" i="7"/>
  <c r="W656" i="7" s="1"/>
  <c r="S655" i="7"/>
  <c r="R655" i="7"/>
  <c r="Q655" i="7"/>
  <c r="M655" i="7"/>
  <c r="L655" i="7"/>
  <c r="V655" i="7" s="1"/>
  <c r="S654" i="7"/>
  <c r="R654" i="7"/>
  <c r="Q654" i="7"/>
  <c r="M654" i="7"/>
  <c r="L654" i="7"/>
  <c r="S653" i="7"/>
  <c r="R653" i="7"/>
  <c r="Q653" i="7"/>
  <c r="M653" i="7"/>
  <c r="L653" i="7"/>
  <c r="S652" i="7"/>
  <c r="R652" i="7"/>
  <c r="Q652" i="7"/>
  <c r="O652" i="7" s="1"/>
  <c r="M652" i="7"/>
  <c r="L652" i="7"/>
  <c r="S651" i="7"/>
  <c r="R651" i="7"/>
  <c r="Q651" i="7"/>
  <c r="O651" i="7" s="1"/>
  <c r="P651" i="7"/>
  <c r="M651" i="7"/>
  <c r="L651" i="7"/>
  <c r="V650" i="7"/>
  <c r="S650" i="7"/>
  <c r="R650" i="7"/>
  <c r="Q650" i="7"/>
  <c r="M650" i="7"/>
  <c r="L650" i="7"/>
  <c r="U649" i="7"/>
  <c r="S649" i="7"/>
  <c r="R649" i="7"/>
  <c r="Q649" i="7"/>
  <c r="O649" i="7"/>
  <c r="M649" i="7"/>
  <c r="L649" i="7"/>
  <c r="X648" i="7"/>
  <c r="V648" i="7"/>
  <c r="S648" i="7"/>
  <c r="R648" i="7"/>
  <c r="Q648" i="7"/>
  <c r="M648" i="7"/>
  <c r="L648" i="7"/>
  <c r="W648" i="7" s="1"/>
  <c r="S647" i="7"/>
  <c r="R647" i="7"/>
  <c r="Q647" i="7"/>
  <c r="P647" i="7" s="1"/>
  <c r="N647" i="7"/>
  <c r="M647" i="7"/>
  <c r="L647" i="7"/>
  <c r="X647" i="7" s="1"/>
  <c r="S646" i="7"/>
  <c r="R646" i="7"/>
  <c r="Q646" i="7"/>
  <c r="P646" i="7" s="1"/>
  <c r="M646" i="7"/>
  <c r="L646" i="7"/>
  <c r="S645" i="7"/>
  <c r="R645" i="7"/>
  <c r="Q645" i="7"/>
  <c r="P645" i="7"/>
  <c r="M645" i="7"/>
  <c r="L645" i="7"/>
  <c r="T644" i="7"/>
  <c r="S644" i="7"/>
  <c r="R644" i="7"/>
  <c r="Q644" i="7"/>
  <c r="M644" i="7"/>
  <c r="L644" i="7"/>
  <c r="V644" i="7" s="1"/>
  <c r="S643" i="7"/>
  <c r="R643" i="7"/>
  <c r="Q643" i="7"/>
  <c r="M643" i="7"/>
  <c r="L643" i="7"/>
  <c r="S642" i="7"/>
  <c r="R642" i="7"/>
  <c r="Q642" i="7"/>
  <c r="N642" i="7" s="1"/>
  <c r="M642" i="7"/>
  <c r="L642" i="7"/>
  <c r="S641" i="7"/>
  <c r="R641" i="7"/>
  <c r="Q641" i="7"/>
  <c r="N641" i="7"/>
  <c r="M641" i="7"/>
  <c r="L641" i="7"/>
  <c r="S640" i="7"/>
  <c r="R640" i="7"/>
  <c r="Q640" i="7"/>
  <c r="N640" i="7" s="1"/>
  <c r="P640" i="7"/>
  <c r="M640" i="7"/>
  <c r="L640" i="7"/>
  <c r="U640" i="7" s="1"/>
  <c r="V639" i="7"/>
  <c r="T639" i="7"/>
  <c r="S639" i="7"/>
  <c r="R639" i="7"/>
  <c r="Q639" i="7"/>
  <c r="M639" i="7"/>
  <c r="L639" i="7"/>
  <c r="W638" i="7"/>
  <c r="S638" i="7"/>
  <c r="R638" i="7"/>
  <c r="Q638" i="7"/>
  <c r="M638" i="7"/>
  <c r="L638" i="7"/>
  <c r="V637" i="7"/>
  <c r="S637" i="7"/>
  <c r="R637" i="7"/>
  <c r="Q637" i="7"/>
  <c r="O637" i="7" s="1"/>
  <c r="P637" i="7"/>
  <c r="M637" i="7"/>
  <c r="L637" i="7"/>
  <c r="X636" i="7"/>
  <c r="S636" i="7"/>
  <c r="R636" i="7"/>
  <c r="Q636" i="7"/>
  <c r="P636" i="7" s="1"/>
  <c r="M636" i="7"/>
  <c r="L636" i="7"/>
  <c r="W636" i="7" s="1"/>
  <c r="W635" i="7"/>
  <c r="U635" i="7"/>
  <c r="T635" i="7"/>
  <c r="S635" i="7"/>
  <c r="R635" i="7"/>
  <c r="Q635" i="7"/>
  <c r="N635" i="7" s="1"/>
  <c r="M635" i="7"/>
  <c r="L635" i="7"/>
  <c r="X635" i="7" s="1"/>
  <c r="S634" i="7"/>
  <c r="R634" i="7"/>
  <c r="Q634" i="7"/>
  <c r="N634" i="7" s="1"/>
  <c r="M634" i="7"/>
  <c r="L634" i="7"/>
  <c r="S633" i="7"/>
  <c r="R633" i="7"/>
  <c r="Q633" i="7"/>
  <c r="O633" i="7" s="1"/>
  <c r="P633" i="7"/>
  <c r="N633" i="7"/>
  <c r="M633" i="7"/>
  <c r="L633" i="7"/>
  <c r="W632" i="7"/>
  <c r="U632" i="7"/>
  <c r="T632" i="7"/>
  <c r="S632" i="7"/>
  <c r="R632" i="7"/>
  <c r="Q632" i="7"/>
  <c r="P632" i="7" s="1"/>
  <c r="M632" i="7"/>
  <c r="L632" i="7"/>
  <c r="V631" i="7"/>
  <c r="S631" i="7"/>
  <c r="R631" i="7"/>
  <c r="Q631" i="7"/>
  <c r="N631" i="7" s="1"/>
  <c r="P631" i="7"/>
  <c r="O631" i="7"/>
  <c r="M631" i="7"/>
  <c r="L631" i="7"/>
  <c r="V630" i="7"/>
  <c r="S630" i="7"/>
  <c r="R630" i="7"/>
  <c r="Q630" i="7"/>
  <c r="O630" i="7"/>
  <c r="M630" i="7"/>
  <c r="L630" i="7"/>
  <c r="T629" i="7"/>
  <c r="S629" i="7"/>
  <c r="R629" i="7"/>
  <c r="Q629" i="7"/>
  <c r="P629" i="7"/>
  <c r="O629" i="7"/>
  <c r="N629" i="7"/>
  <c r="M629" i="7"/>
  <c r="L629" i="7"/>
  <c r="U628" i="7"/>
  <c r="S628" i="7"/>
  <c r="R628" i="7"/>
  <c r="Q628" i="7"/>
  <c r="N628" i="7" s="1"/>
  <c r="P628" i="7"/>
  <c r="M628" i="7"/>
  <c r="L628" i="7"/>
  <c r="S627" i="7"/>
  <c r="R627" i="7"/>
  <c r="Q627" i="7"/>
  <c r="O627" i="7" s="1"/>
  <c r="M627" i="7"/>
  <c r="L627" i="7"/>
  <c r="S626" i="7"/>
  <c r="R626" i="7"/>
  <c r="Q626" i="7"/>
  <c r="M626" i="7"/>
  <c r="L626" i="7"/>
  <c r="S625" i="7"/>
  <c r="R625" i="7"/>
  <c r="Q625" i="7"/>
  <c r="P625" i="7" s="1"/>
  <c r="M625" i="7"/>
  <c r="L625" i="7"/>
  <c r="X625" i="7" s="1"/>
  <c r="S624" i="7"/>
  <c r="R624" i="7"/>
  <c r="Q624" i="7"/>
  <c r="N624" i="7" s="1"/>
  <c r="M624" i="7"/>
  <c r="L624" i="7"/>
  <c r="S623" i="7"/>
  <c r="R623" i="7"/>
  <c r="Q623" i="7"/>
  <c r="O623" i="7" s="1"/>
  <c r="M623" i="7"/>
  <c r="L623" i="7"/>
  <c r="S622" i="7"/>
  <c r="R622" i="7"/>
  <c r="Q622" i="7"/>
  <c r="P622" i="7" s="1"/>
  <c r="M622" i="7"/>
  <c r="L622" i="7"/>
  <c r="S621" i="7"/>
  <c r="R621" i="7"/>
  <c r="Q621" i="7"/>
  <c r="P621" i="7" s="1"/>
  <c r="N621" i="7"/>
  <c r="M621" i="7"/>
  <c r="L621" i="7"/>
  <c r="X621" i="7" s="1"/>
  <c r="S620" i="7"/>
  <c r="R620" i="7"/>
  <c r="Q620" i="7"/>
  <c r="P620" i="7" s="1"/>
  <c r="O620" i="7"/>
  <c r="M620" i="7"/>
  <c r="L620" i="7"/>
  <c r="X620" i="7" s="1"/>
  <c r="S619" i="7"/>
  <c r="R619" i="7"/>
  <c r="Q619" i="7"/>
  <c r="N619" i="7" s="1"/>
  <c r="M619" i="7"/>
  <c r="L619" i="7"/>
  <c r="T618" i="7"/>
  <c r="S618" i="7"/>
  <c r="R618" i="7"/>
  <c r="Q618" i="7"/>
  <c r="P618" i="7" s="1"/>
  <c r="O618" i="7"/>
  <c r="N618" i="7"/>
  <c r="M618" i="7"/>
  <c r="L618" i="7"/>
  <c r="V618" i="7" s="1"/>
  <c r="S617" i="7"/>
  <c r="R617" i="7"/>
  <c r="Q617" i="7"/>
  <c r="N617" i="7" s="1"/>
  <c r="M617" i="7"/>
  <c r="L617" i="7"/>
  <c r="X617" i="7" s="1"/>
  <c r="S616" i="7"/>
  <c r="R616" i="7"/>
  <c r="Q616" i="7"/>
  <c r="M616" i="7"/>
  <c r="L616" i="7"/>
  <c r="S615" i="7"/>
  <c r="R615" i="7"/>
  <c r="Q615" i="7"/>
  <c r="M615" i="7"/>
  <c r="L615" i="7"/>
  <c r="S614" i="7"/>
  <c r="R614" i="7"/>
  <c r="Q614" i="7"/>
  <c r="N614" i="7" s="1"/>
  <c r="M614" i="7"/>
  <c r="L614" i="7"/>
  <c r="U614" i="7" s="1"/>
  <c r="V613" i="7"/>
  <c r="U613" i="7"/>
  <c r="S613" i="7"/>
  <c r="R613" i="7"/>
  <c r="Q613" i="7"/>
  <c r="M613" i="7"/>
  <c r="L613" i="7"/>
  <c r="X613" i="7" s="1"/>
  <c r="S612" i="7"/>
  <c r="R612" i="7"/>
  <c r="Q612" i="7"/>
  <c r="N612" i="7" s="1"/>
  <c r="P612" i="7"/>
  <c r="M612" i="7"/>
  <c r="L612" i="7"/>
  <c r="V612" i="7" s="1"/>
  <c r="S611" i="7"/>
  <c r="R611" i="7"/>
  <c r="Q611" i="7"/>
  <c r="O611" i="7" s="1"/>
  <c r="P611" i="7"/>
  <c r="M611" i="7"/>
  <c r="L611" i="7"/>
  <c r="W610" i="7"/>
  <c r="S610" i="7"/>
  <c r="R610" i="7"/>
  <c r="Q610" i="7"/>
  <c r="N610" i="7" s="1"/>
  <c r="M610" i="7"/>
  <c r="L610" i="7"/>
  <c r="V609" i="7"/>
  <c r="S609" i="7"/>
  <c r="R609" i="7"/>
  <c r="Q609" i="7"/>
  <c r="O609" i="7" s="1"/>
  <c r="P609" i="7"/>
  <c r="N609" i="7"/>
  <c r="M609" i="7"/>
  <c r="L609" i="7"/>
  <c r="U608" i="7"/>
  <c r="S608" i="7"/>
  <c r="R608" i="7"/>
  <c r="Q608" i="7"/>
  <c r="M608" i="7"/>
  <c r="L608" i="7"/>
  <c r="V608" i="7" s="1"/>
  <c r="S607" i="7"/>
  <c r="R607" i="7"/>
  <c r="Q607" i="7"/>
  <c r="M607" i="7"/>
  <c r="L607" i="7"/>
  <c r="U607" i="7" s="1"/>
  <c r="V606" i="7"/>
  <c r="U606" i="7"/>
  <c r="T606" i="7"/>
  <c r="S606" i="7"/>
  <c r="R606" i="7"/>
  <c r="Q606" i="7"/>
  <c r="O606" i="7" s="1"/>
  <c r="P606" i="7"/>
  <c r="N606" i="7"/>
  <c r="M606" i="7"/>
  <c r="L606" i="7"/>
  <c r="S605" i="7"/>
  <c r="R605" i="7"/>
  <c r="Q605" i="7"/>
  <c r="M605" i="7"/>
  <c r="L605" i="7"/>
  <c r="T605" i="7" s="1"/>
  <c r="W604" i="7"/>
  <c r="T604" i="7"/>
  <c r="S604" i="7"/>
  <c r="R604" i="7"/>
  <c r="Q604" i="7"/>
  <c r="N604" i="7" s="1"/>
  <c r="O604" i="7"/>
  <c r="M604" i="7"/>
  <c r="L604" i="7"/>
  <c r="V604" i="7" s="1"/>
  <c r="S603" i="7"/>
  <c r="R603" i="7"/>
  <c r="Q603" i="7"/>
  <c r="N603" i="7"/>
  <c r="M603" i="7"/>
  <c r="L603" i="7"/>
  <c r="X603" i="7" s="1"/>
  <c r="T602" i="7"/>
  <c r="S602" i="7"/>
  <c r="R602" i="7"/>
  <c r="Q602" i="7"/>
  <c r="P602" i="7" s="1"/>
  <c r="M602" i="7"/>
  <c r="L602" i="7"/>
  <c r="S601" i="7"/>
  <c r="R601" i="7"/>
  <c r="Q601" i="7"/>
  <c r="P601" i="7"/>
  <c r="M601" i="7"/>
  <c r="L601" i="7"/>
  <c r="S600" i="7"/>
  <c r="R600" i="7"/>
  <c r="Q600" i="7"/>
  <c r="N600" i="7" s="1"/>
  <c r="P600" i="7"/>
  <c r="M600" i="7"/>
  <c r="L600" i="7"/>
  <c r="T600" i="7" s="1"/>
  <c r="S599" i="7"/>
  <c r="R599" i="7"/>
  <c r="Q599" i="7"/>
  <c r="N599" i="7" s="1"/>
  <c r="M599" i="7"/>
  <c r="L599" i="7"/>
  <c r="X599" i="7" s="1"/>
  <c r="S598" i="7"/>
  <c r="R598" i="7"/>
  <c r="Q598" i="7"/>
  <c r="P598" i="7" s="1"/>
  <c r="M598" i="7"/>
  <c r="L598" i="7"/>
  <c r="V598" i="7" s="1"/>
  <c r="S597" i="7"/>
  <c r="R597" i="7"/>
  <c r="Q597" i="7"/>
  <c r="P597" i="7" s="1"/>
  <c r="M597" i="7"/>
  <c r="L597" i="7"/>
  <c r="S596" i="7"/>
  <c r="R596" i="7"/>
  <c r="Q596" i="7"/>
  <c r="P596" i="7" s="1"/>
  <c r="M596" i="7"/>
  <c r="L596" i="7"/>
  <c r="T595" i="7"/>
  <c r="S595" i="7"/>
  <c r="R595" i="7"/>
  <c r="Q595" i="7"/>
  <c r="P595" i="7" s="1"/>
  <c r="M595" i="7"/>
  <c r="L595" i="7"/>
  <c r="U595" i="7" s="1"/>
  <c r="S594" i="7"/>
  <c r="R594" i="7"/>
  <c r="Q594" i="7"/>
  <c r="P594" i="7" s="1"/>
  <c r="M594" i="7"/>
  <c r="L594" i="7"/>
  <c r="T594" i="7" s="1"/>
  <c r="W593" i="7"/>
  <c r="U593" i="7"/>
  <c r="S593" i="7"/>
  <c r="R593" i="7"/>
  <c r="Q593" i="7"/>
  <c r="P593" i="7"/>
  <c r="M593" i="7"/>
  <c r="L593" i="7"/>
  <c r="S592" i="7"/>
  <c r="R592" i="7"/>
  <c r="Q592" i="7"/>
  <c r="M592" i="7"/>
  <c r="L592" i="7"/>
  <c r="S591" i="7"/>
  <c r="R591" i="7"/>
  <c r="Q591" i="7"/>
  <c r="O591" i="7" s="1"/>
  <c r="P591" i="7"/>
  <c r="N591" i="7"/>
  <c r="M591" i="7"/>
  <c r="L591" i="7"/>
  <c r="X590" i="7"/>
  <c r="W590" i="7"/>
  <c r="S590" i="7"/>
  <c r="R590" i="7"/>
  <c r="Q590" i="7"/>
  <c r="P590" i="7" s="1"/>
  <c r="N590" i="7"/>
  <c r="M590" i="7"/>
  <c r="L590" i="7"/>
  <c r="S589" i="7"/>
  <c r="R589" i="7"/>
  <c r="Q589" i="7"/>
  <c r="M589" i="7"/>
  <c r="L589" i="7"/>
  <c r="S588" i="7"/>
  <c r="R588" i="7"/>
  <c r="Q588" i="7"/>
  <c r="O588" i="7" s="1"/>
  <c r="P588" i="7"/>
  <c r="N588" i="7"/>
  <c r="M588" i="7"/>
  <c r="L588" i="7"/>
  <c r="W587" i="7"/>
  <c r="V587" i="7"/>
  <c r="S587" i="7"/>
  <c r="R587" i="7"/>
  <c r="Q587" i="7"/>
  <c r="P587" i="7" s="1"/>
  <c r="M587" i="7"/>
  <c r="L587" i="7"/>
  <c r="T587" i="7" s="1"/>
  <c r="S586" i="7"/>
  <c r="R586" i="7"/>
  <c r="Q586" i="7"/>
  <c r="P586" i="7"/>
  <c r="M586" i="7"/>
  <c r="L586" i="7"/>
  <c r="W586" i="7" s="1"/>
  <c r="S585" i="7"/>
  <c r="R585" i="7"/>
  <c r="Q585" i="7"/>
  <c r="O585" i="7" s="1"/>
  <c r="P585" i="7"/>
  <c r="M585" i="7"/>
  <c r="L585" i="7"/>
  <c r="W585" i="7" s="1"/>
  <c r="S584" i="7"/>
  <c r="R584" i="7"/>
  <c r="Q584" i="7"/>
  <c r="M584" i="7"/>
  <c r="L584" i="7"/>
  <c r="V584" i="7" s="1"/>
  <c r="X583" i="7"/>
  <c r="S583" i="7"/>
  <c r="R583" i="7"/>
  <c r="Q583" i="7"/>
  <c r="P583" i="7" s="1"/>
  <c r="M583" i="7"/>
  <c r="L583" i="7"/>
  <c r="W582" i="7"/>
  <c r="S582" i="7"/>
  <c r="R582" i="7"/>
  <c r="Q582" i="7"/>
  <c r="N582" i="7" s="1"/>
  <c r="M582" i="7"/>
  <c r="L582" i="7"/>
  <c r="X582" i="7" s="1"/>
  <c r="S581" i="7"/>
  <c r="R581" i="7"/>
  <c r="Q581" i="7"/>
  <c r="P581" i="7" s="1"/>
  <c r="N581" i="7"/>
  <c r="M581" i="7"/>
  <c r="L581" i="7"/>
  <c r="S580" i="7"/>
  <c r="R580" i="7"/>
  <c r="Q580" i="7"/>
  <c r="M580" i="7"/>
  <c r="L580" i="7"/>
  <c r="T579" i="7"/>
  <c r="S579" i="7"/>
  <c r="R579" i="7"/>
  <c r="Q579" i="7"/>
  <c r="P579" i="7" s="1"/>
  <c r="M579" i="7"/>
  <c r="L579" i="7"/>
  <c r="W579" i="7" s="1"/>
  <c r="S578" i="7"/>
  <c r="R578" i="7"/>
  <c r="Q578" i="7"/>
  <c r="N578" i="7"/>
  <c r="M578" i="7"/>
  <c r="L578" i="7"/>
  <c r="V577" i="7"/>
  <c r="S577" i="7"/>
  <c r="R577" i="7"/>
  <c r="Q577" i="7"/>
  <c r="O577" i="7" s="1"/>
  <c r="M577" i="7"/>
  <c r="L577" i="7"/>
  <c r="S576" i="7"/>
  <c r="R576" i="7"/>
  <c r="Q576" i="7"/>
  <c r="P576" i="7" s="1"/>
  <c r="M576" i="7"/>
  <c r="L576" i="7"/>
  <c r="V576" i="7" s="1"/>
  <c r="S575" i="7"/>
  <c r="R575" i="7"/>
  <c r="Q575" i="7"/>
  <c r="M575" i="7"/>
  <c r="L575" i="7"/>
  <c r="S574" i="7"/>
  <c r="R574" i="7"/>
  <c r="Q574" i="7"/>
  <c r="P574" i="7" s="1"/>
  <c r="M574" i="7"/>
  <c r="L574" i="7"/>
  <c r="T573" i="7"/>
  <c r="S573" i="7"/>
  <c r="R573" i="7"/>
  <c r="Q573" i="7"/>
  <c r="N573" i="7" s="1"/>
  <c r="M573" i="7"/>
  <c r="L573" i="7"/>
  <c r="S572" i="7"/>
  <c r="R572" i="7"/>
  <c r="Q572" i="7"/>
  <c r="P572" i="7" s="1"/>
  <c r="M572" i="7"/>
  <c r="L572" i="7"/>
  <c r="S571" i="7"/>
  <c r="R571" i="7"/>
  <c r="Q571" i="7"/>
  <c r="N571" i="7" s="1"/>
  <c r="M571" i="7"/>
  <c r="L571" i="7"/>
  <c r="S570" i="7"/>
  <c r="R570" i="7"/>
  <c r="Q570" i="7"/>
  <c r="N570" i="7"/>
  <c r="M570" i="7"/>
  <c r="L570" i="7"/>
  <c r="S569" i="7"/>
  <c r="R569" i="7"/>
  <c r="Q569" i="7"/>
  <c r="P569" i="7" s="1"/>
  <c r="O569" i="7"/>
  <c r="N569" i="7"/>
  <c r="M569" i="7"/>
  <c r="L569" i="7"/>
  <c r="X569" i="7" s="1"/>
  <c r="X568" i="7"/>
  <c r="S568" i="7"/>
  <c r="R568" i="7"/>
  <c r="Q568" i="7"/>
  <c r="P568" i="7" s="1"/>
  <c r="O568" i="7"/>
  <c r="N568" i="7"/>
  <c r="M568" i="7"/>
  <c r="L568" i="7"/>
  <c r="T567" i="7"/>
  <c r="S567" i="7"/>
  <c r="R567" i="7"/>
  <c r="Q567" i="7"/>
  <c r="M567" i="7"/>
  <c r="L567" i="7"/>
  <c r="W567" i="7" s="1"/>
  <c r="U566" i="7"/>
  <c r="T566" i="7"/>
  <c r="S566" i="7"/>
  <c r="R566" i="7"/>
  <c r="Q566" i="7"/>
  <c r="N566" i="7" s="1"/>
  <c r="M566" i="7"/>
  <c r="L566" i="7"/>
  <c r="S565" i="7"/>
  <c r="R565" i="7"/>
  <c r="Q565" i="7"/>
  <c r="N565" i="7" s="1"/>
  <c r="O565" i="7"/>
  <c r="M565" i="7"/>
  <c r="L565" i="7"/>
  <c r="V564" i="7"/>
  <c r="U564" i="7"/>
  <c r="T564" i="7"/>
  <c r="S564" i="7"/>
  <c r="R564" i="7"/>
  <c r="Q564" i="7"/>
  <c r="P564" i="7" s="1"/>
  <c r="M564" i="7"/>
  <c r="L564" i="7"/>
  <c r="S563" i="7"/>
  <c r="R563" i="7"/>
  <c r="Q563" i="7"/>
  <c r="M563" i="7"/>
  <c r="L563" i="7"/>
  <c r="U563" i="7" s="1"/>
  <c r="V562" i="7"/>
  <c r="T562" i="7"/>
  <c r="S562" i="7"/>
  <c r="R562" i="7"/>
  <c r="Q562" i="7"/>
  <c r="M562" i="7"/>
  <c r="L562" i="7"/>
  <c r="X562" i="7" s="1"/>
  <c r="W561" i="7"/>
  <c r="S561" i="7"/>
  <c r="R561" i="7"/>
  <c r="Q561" i="7"/>
  <c r="M561" i="7"/>
  <c r="L561" i="7"/>
  <c r="S560" i="7"/>
  <c r="R560" i="7"/>
  <c r="Q560" i="7"/>
  <c r="M560" i="7"/>
  <c r="L560" i="7"/>
  <c r="U560" i="7" s="1"/>
  <c r="U559" i="7"/>
  <c r="S559" i="7"/>
  <c r="R559" i="7"/>
  <c r="Q559" i="7"/>
  <c r="M559" i="7"/>
  <c r="L559" i="7"/>
  <c r="S558" i="7"/>
  <c r="R558" i="7"/>
  <c r="Q558" i="7"/>
  <c r="N558" i="7"/>
  <c r="M558" i="7"/>
  <c r="L558" i="7"/>
  <c r="T558" i="7" s="1"/>
  <c r="S557" i="7"/>
  <c r="R557" i="7"/>
  <c r="Q557" i="7"/>
  <c r="M557" i="7"/>
  <c r="L557" i="7"/>
  <c r="S556" i="7"/>
  <c r="R556" i="7"/>
  <c r="Q556" i="7"/>
  <c r="P556" i="7" s="1"/>
  <c r="N556" i="7"/>
  <c r="M556" i="7"/>
  <c r="L556" i="7"/>
  <c r="X556" i="7" s="1"/>
  <c r="U555" i="7"/>
  <c r="T555" i="7"/>
  <c r="S555" i="7"/>
  <c r="R555" i="7"/>
  <c r="Q555" i="7"/>
  <c r="P555" i="7" s="1"/>
  <c r="N555" i="7"/>
  <c r="M555" i="7"/>
  <c r="L555" i="7"/>
  <c r="W555" i="7" s="1"/>
  <c r="V554" i="7"/>
  <c r="S554" i="7"/>
  <c r="R554" i="7"/>
  <c r="Q554" i="7"/>
  <c r="M554" i="7"/>
  <c r="L554" i="7"/>
  <c r="U554" i="7" s="1"/>
  <c r="S553" i="7"/>
  <c r="R553" i="7"/>
  <c r="Q553" i="7"/>
  <c r="N553" i="7" s="1"/>
  <c r="P553" i="7"/>
  <c r="M553" i="7"/>
  <c r="L553" i="7"/>
  <c r="S552" i="7"/>
  <c r="R552" i="7"/>
  <c r="Q552" i="7"/>
  <c r="P552" i="7" s="1"/>
  <c r="M552" i="7"/>
  <c r="L552" i="7"/>
  <c r="T552" i="7" s="1"/>
  <c r="W551" i="7"/>
  <c r="U551" i="7"/>
  <c r="S551" i="7"/>
  <c r="R551" i="7"/>
  <c r="Q551" i="7"/>
  <c r="M551" i="7"/>
  <c r="L551" i="7"/>
  <c r="S550" i="7"/>
  <c r="R550" i="7"/>
  <c r="Q550" i="7"/>
  <c r="M550" i="7"/>
  <c r="L550" i="7"/>
  <c r="X550" i="7" s="1"/>
  <c r="S549" i="7"/>
  <c r="R549" i="7"/>
  <c r="Q549" i="7"/>
  <c r="P549" i="7"/>
  <c r="M549" i="7"/>
  <c r="L549" i="7"/>
  <c r="U548" i="7"/>
  <c r="T548" i="7"/>
  <c r="S548" i="7"/>
  <c r="R548" i="7"/>
  <c r="Q548" i="7"/>
  <c r="P548" i="7" s="1"/>
  <c r="N548" i="7"/>
  <c r="M548" i="7"/>
  <c r="L548" i="7"/>
  <c r="X548" i="7" s="1"/>
  <c r="U547" i="7"/>
  <c r="S547" i="7"/>
  <c r="R547" i="7"/>
  <c r="Q547" i="7"/>
  <c r="O547" i="7"/>
  <c r="M547" i="7"/>
  <c r="L547" i="7"/>
  <c r="X547" i="7" s="1"/>
  <c r="V546" i="7"/>
  <c r="S546" i="7"/>
  <c r="R546" i="7"/>
  <c r="Q546" i="7"/>
  <c r="O546" i="7" s="1"/>
  <c r="M546" i="7"/>
  <c r="L546" i="7"/>
  <c r="S545" i="7"/>
  <c r="R545" i="7"/>
  <c r="Q545" i="7"/>
  <c r="N545" i="7" s="1"/>
  <c r="M545" i="7"/>
  <c r="L545" i="7"/>
  <c r="S544" i="7"/>
  <c r="R544" i="7"/>
  <c r="Q544" i="7"/>
  <c r="P544" i="7" s="1"/>
  <c r="O544" i="7"/>
  <c r="N544" i="7"/>
  <c r="M544" i="7"/>
  <c r="L544" i="7"/>
  <c r="S543" i="7"/>
  <c r="R543" i="7"/>
  <c r="Q543" i="7"/>
  <c r="P543" i="7" s="1"/>
  <c r="N543" i="7"/>
  <c r="M543" i="7"/>
  <c r="L543" i="7"/>
  <c r="T542" i="7"/>
  <c r="S542" i="7"/>
  <c r="R542" i="7"/>
  <c r="Q542" i="7"/>
  <c r="M542" i="7"/>
  <c r="L542" i="7"/>
  <c r="S541" i="7"/>
  <c r="R541" i="7"/>
  <c r="Q541" i="7"/>
  <c r="M541" i="7"/>
  <c r="L541" i="7"/>
  <c r="W541" i="7" s="1"/>
  <c r="S540" i="7"/>
  <c r="R540" i="7"/>
  <c r="Q540" i="7"/>
  <c r="P540" i="7"/>
  <c r="M540" i="7"/>
  <c r="L540" i="7"/>
  <c r="W539" i="7"/>
  <c r="U539" i="7"/>
  <c r="S539" i="7"/>
  <c r="R539" i="7"/>
  <c r="Q539" i="7"/>
  <c r="M539" i="7"/>
  <c r="L539" i="7"/>
  <c r="X539" i="7" s="1"/>
  <c r="V538" i="7"/>
  <c r="U538" i="7"/>
  <c r="T538" i="7"/>
  <c r="S538" i="7"/>
  <c r="R538" i="7"/>
  <c r="Q538" i="7"/>
  <c r="P538" i="7" s="1"/>
  <c r="M538" i="7"/>
  <c r="L538" i="7"/>
  <c r="X538" i="7" s="1"/>
  <c r="S537" i="7"/>
  <c r="R537" i="7"/>
  <c r="Q537" i="7"/>
  <c r="P537" i="7"/>
  <c r="O537" i="7"/>
  <c r="N537" i="7"/>
  <c r="M537" i="7"/>
  <c r="L537" i="7"/>
  <c r="V537" i="7" s="1"/>
  <c r="S536" i="7"/>
  <c r="R536" i="7"/>
  <c r="Q536" i="7"/>
  <c r="N536" i="7" s="1"/>
  <c r="P536" i="7"/>
  <c r="O536" i="7"/>
  <c r="M536" i="7"/>
  <c r="L536" i="7"/>
  <c r="W535" i="7"/>
  <c r="V535" i="7"/>
  <c r="S535" i="7"/>
  <c r="R535" i="7"/>
  <c r="Q535" i="7"/>
  <c r="M535" i="7"/>
  <c r="L535" i="7"/>
  <c r="V534" i="7"/>
  <c r="S534" i="7"/>
  <c r="R534" i="7"/>
  <c r="Q534" i="7"/>
  <c r="N534" i="7"/>
  <c r="M534" i="7"/>
  <c r="L534" i="7"/>
  <c r="T534" i="7" s="1"/>
  <c r="S533" i="7"/>
  <c r="R533" i="7"/>
  <c r="Q533" i="7"/>
  <c r="M533" i="7"/>
  <c r="L533" i="7"/>
  <c r="X533" i="7" s="1"/>
  <c r="S532" i="7"/>
  <c r="R532" i="7"/>
  <c r="Q532" i="7"/>
  <c r="M532" i="7"/>
  <c r="L532" i="7"/>
  <c r="U531" i="7"/>
  <c r="T531" i="7"/>
  <c r="S531" i="7"/>
  <c r="R531" i="7"/>
  <c r="Q531" i="7"/>
  <c r="M531" i="7"/>
  <c r="L531" i="7"/>
  <c r="W531" i="7" s="1"/>
  <c r="W530" i="7"/>
  <c r="V530" i="7"/>
  <c r="U530" i="7"/>
  <c r="T530" i="7"/>
  <c r="S530" i="7"/>
  <c r="R530" i="7"/>
  <c r="Q530" i="7"/>
  <c r="N530" i="7" s="1"/>
  <c r="O530" i="7"/>
  <c r="M530" i="7"/>
  <c r="L530" i="7"/>
  <c r="X530" i="7" s="1"/>
  <c r="U529" i="7"/>
  <c r="S529" i="7"/>
  <c r="R529" i="7"/>
  <c r="Q529" i="7"/>
  <c r="N529" i="7" s="1"/>
  <c r="O529" i="7"/>
  <c r="M529" i="7"/>
  <c r="L529" i="7"/>
  <c r="T528" i="7"/>
  <c r="S528" i="7"/>
  <c r="R528" i="7"/>
  <c r="Q528" i="7"/>
  <c r="M528" i="7"/>
  <c r="L528" i="7"/>
  <c r="X528" i="7" s="1"/>
  <c r="T527" i="7"/>
  <c r="S527" i="7"/>
  <c r="R527" i="7"/>
  <c r="Q527" i="7"/>
  <c r="M527" i="7"/>
  <c r="L527" i="7"/>
  <c r="X527" i="7" s="1"/>
  <c r="V526" i="7"/>
  <c r="U526" i="7"/>
  <c r="S526" i="7"/>
  <c r="R526" i="7"/>
  <c r="Q526" i="7"/>
  <c r="P526" i="7" s="1"/>
  <c r="M526" i="7"/>
  <c r="L526" i="7"/>
  <c r="W525" i="7"/>
  <c r="S525" i="7"/>
  <c r="R525" i="7"/>
  <c r="Q525" i="7"/>
  <c r="O525" i="7" s="1"/>
  <c r="P525" i="7"/>
  <c r="N525" i="7"/>
  <c r="M525" i="7"/>
  <c r="L525" i="7"/>
  <c r="S524" i="7"/>
  <c r="R524" i="7"/>
  <c r="Q524" i="7"/>
  <c r="N524" i="7"/>
  <c r="M524" i="7"/>
  <c r="L524" i="7"/>
  <c r="U523" i="7"/>
  <c r="S523" i="7"/>
  <c r="R523" i="7"/>
  <c r="Q523" i="7"/>
  <c r="M523" i="7"/>
  <c r="L523" i="7"/>
  <c r="W522" i="7"/>
  <c r="S522" i="7"/>
  <c r="R522" i="7"/>
  <c r="Q522" i="7"/>
  <c r="M522" i="7"/>
  <c r="L522" i="7"/>
  <c r="T522" i="7" s="1"/>
  <c r="S521" i="7"/>
  <c r="R521" i="7"/>
  <c r="Q521" i="7"/>
  <c r="P521" i="7" s="1"/>
  <c r="M521" i="7"/>
  <c r="L521" i="7"/>
  <c r="S520" i="7"/>
  <c r="R520" i="7"/>
  <c r="Q520" i="7"/>
  <c r="M520" i="7"/>
  <c r="L520" i="7"/>
  <c r="X520" i="7" s="1"/>
  <c r="U519" i="7"/>
  <c r="S519" i="7"/>
  <c r="R519" i="7"/>
  <c r="Q519" i="7"/>
  <c r="M519" i="7"/>
  <c r="L519" i="7"/>
  <c r="W519" i="7" s="1"/>
  <c r="S518" i="7"/>
  <c r="R518" i="7"/>
  <c r="Q518" i="7"/>
  <c r="N518" i="7" s="1"/>
  <c r="P518" i="7"/>
  <c r="O518" i="7"/>
  <c r="M518" i="7"/>
  <c r="L518" i="7"/>
  <c r="U518" i="7" s="1"/>
  <c r="S517" i="7"/>
  <c r="R517" i="7"/>
  <c r="Q517" i="7"/>
  <c r="O517" i="7"/>
  <c r="M517" i="7"/>
  <c r="L517" i="7"/>
  <c r="U517" i="7" s="1"/>
  <c r="S516" i="7"/>
  <c r="R516" i="7"/>
  <c r="Q516" i="7"/>
  <c r="P516" i="7" s="1"/>
  <c r="M516" i="7"/>
  <c r="L516" i="7"/>
  <c r="S515" i="7"/>
  <c r="R515" i="7"/>
  <c r="Q515" i="7"/>
  <c r="M515" i="7"/>
  <c r="L515" i="7"/>
  <c r="S514" i="7"/>
  <c r="R514" i="7"/>
  <c r="Q514" i="7"/>
  <c r="P514" i="7" s="1"/>
  <c r="N514" i="7"/>
  <c r="M514" i="7"/>
  <c r="L514" i="7"/>
  <c r="X514" i="7" s="1"/>
  <c r="S513" i="7"/>
  <c r="R513" i="7"/>
  <c r="Q513" i="7"/>
  <c r="O513" i="7" s="1"/>
  <c r="M513" i="7"/>
  <c r="L513" i="7"/>
  <c r="X513" i="7" s="1"/>
  <c r="S512" i="7"/>
  <c r="R512" i="7"/>
  <c r="Q512" i="7"/>
  <c r="N512" i="7" s="1"/>
  <c r="M512" i="7"/>
  <c r="L512" i="7"/>
  <c r="T512" i="7" s="1"/>
  <c r="S511" i="7"/>
  <c r="R511" i="7"/>
  <c r="Q511" i="7"/>
  <c r="M511" i="7"/>
  <c r="L511" i="7"/>
  <c r="V510" i="7"/>
  <c r="S510" i="7"/>
  <c r="R510" i="7"/>
  <c r="Q510" i="7"/>
  <c r="O510" i="7" s="1"/>
  <c r="P510" i="7"/>
  <c r="M510" i="7"/>
  <c r="L510" i="7"/>
  <c r="S509" i="7"/>
  <c r="R509" i="7"/>
  <c r="Q509" i="7"/>
  <c r="O509" i="7" s="1"/>
  <c r="M509" i="7"/>
  <c r="L509" i="7"/>
  <c r="W509" i="7" s="1"/>
  <c r="S508" i="7"/>
  <c r="R508" i="7"/>
  <c r="Q508" i="7"/>
  <c r="P508" i="7"/>
  <c r="O508" i="7"/>
  <c r="N508" i="7"/>
  <c r="M508" i="7"/>
  <c r="L508" i="7"/>
  <c r="X508" i="7" s="1"/>
  <c r="S507" i="7"/>
  <c r="R507" i="7"/>
  <c r="Q507" i="7"/>
  <c r="P507" i="7" s="1"/>
  <c r="N507" i="7"/>
  <c r="M507" i="7"/>
  <c r="L507" i="7"/>
  <c r="W506" i="7"/>
  <c r="V506" i="7"/>
  <c r="T506" i="7"/>
  <c r="S506" i="7"/>
  <c r="R506" i="7"/>
  <c r="Q506" i="7"/>
  <c r="O506" i="7" s="1"/>
  <c r="P506" i="7"/>
  <c r="N506" i="7"/>
  <c r="M506" i="7"/>
  <c r="L506" i="7"/>
  <c r="X506" i="7" s="1"/>
  <c r="S505" i="7"/>
  <c r="R505" i="7"/>
  <c r="Q505" i="7"/>
  <c r="N505" i="7" s="1"/>
  <c r="P505" i="7"/>
  <c r="M505" i="7"/>
  <c r="L505" i="7"/>
  <c r="X505" i="7" s="1"/>
  <c r="S504" i="7"/>
  <c r="R504" i="7"/>
  <c r="Q504" i="7"/>
  <c r="P504" i="7" s="1"/>
  <c r="M504" i="7"/>
  <c r="L504" i="7"/>
  <c r="W503" i="7"/>
  <c r="T503" i="7"/>
  <c r="S503" i="7"/>
  <c r="R503" i="7"/>
  <c r="Q503" i="7"/>
  <c r="M503" i="7"/>
  <c r="L503" i="7"/>
  <c r="X503" i="7" s="1"/>
  <c r="V502" i="7"/>
  <c r="U502" i="7"/>
  <c r="T502" i="7"/>
  <c r="S502" i="7"/>
  <c r="R502" i="7"/>
  <c r="Q502" i="7"/>
  <c r="M502" i="7"/>
  <c r="L502" i="7"/>
  <c r="X502" i="7" s="1"/>
  <c r="W501" i="7"/>
  <c r="S501" i="7"/>
  <c r="R501" i="7"/>
  <c r="Q501" i="7"/>
  <c r="O501" i="7" s="1"/>
  <c r="N501" i="7"/>
  <c r="M501" i="7"/>
  <c r="L501" i="7"/>
  <c r="X501" i="7" s="1"/>
  <c r="S500" i="7"/>
  <c r="R500" i="7"/>
  <c r="Q500" i="7"/>
  <c r="M500" i="7"/>
  <c r="L500" i="7"/>
  <c r="S499" i="7"/>
  <c r="R499" i="7"/>
  <c r="Q499" i="7"/>
  <c r="M499" i="7"/>
  <c r="L499" i="7"/>
  <c r="S498" i="7"/>
  <c r="R498" i="7"/>
  <c r="Q498" i="7"/>
  <c r="O498" i="7" s="1"/>
  <c r="P498" i="7"/>
  <c r="M498" i="7"/>
  <c r="L498" i="7"/>
  <c r="T498" i="7" s="1"/>
  <c r="S497" i="7"/>
  <c r="R497" i="7"/>
  <c r="Q497" i="7"/>
  <c r="M497" i="7"/>
  <c r="L497" i="7"/>
  <c r="S496" i="7"/>
  <c r="R496" i="7"/>
  <c r="Q496" i="7"/>
  <c r="M496" i="7"/>
  <c r="L496" i="7"/>
  <c r="S495" i="7"/>
  <c r="R495" i="7"/>
  <c r="Q495" i="7"/>
  <c r="P495" i="7" s="1"/>
  <c r="N495" i="7"/>
  <c r="M495" i="7"/>
  <c r="L495" i="7"/>
  <c r="W495" i="7" s="1"/>
  <c r="V494" i="7"/>
  <c r="T494" i="7"/>
  <c r="S494" i="7"/>
  <c r="R494" i="7"/>
  <c r="Q494" i="7"/>
  <c r="O494" i="7" s="1"/>
  <c r="P494" i="7"/>
  <c r="M494" i="7"/>
  <c r="L494" i="7"/>
  <c r="X494" i="7" s="1"/>
  <c r="V493" i="7"/>
  <c r="S493" i="7"/>
  <c r="R493" i="7"/>
  <c r="Q493" i="7"/>
  <c r="M493" i="7"/>
  <c r="L493" i="7"/>
  <c r="W492" i="7"/>
  <c r="S492" i="7"/>
  <c r="R492" i="7"/>
  <c r="Q492" i="7"/>
  <c r="P492" i="7" s="1"/>
  <c r="M492" i="7"/>
  <c r="L492" i="7"/>
  <c r="X492" i="7" s="1"/>
  <c r="W491" i="7"/>
  <c r="U491" i="7"/>
  <c r="S491" i="7"/>
  <c r="R491" i="7"/>
  <c r="Q491" i="7"/>
  <c r="M491" i="7"/>
  <c r="L491" i="7"/>
  <c r="V490" i="7"/>
  <c r="S490" i="7"/>
  <c r="R490" i="7"/>
  <c r="Q490" i="7"/>
  <c r="N490" i="7" s="1"/>
  <c r="M490" i="7"/>
  <c r="L490" i="7"/>
  <c r="X490" i="7" s="1"/>
  <c r="S489" i="7"/>
  <c r="R489" i="7"/>
  <c r="Q489" i="7"/>
  <c r="O489" i="7" s="1"/>
  <c r="N489" i="7"/>
  <c r="M489" i="7"/>
  <c r="L489" i="7"/>
  <c r="X489" i="7" s="1"/>
  <c r="T488" i="7"/>
  <c r="S488" i="7"/>
  <c r="R488" i="7"/>
  <c r="Q488" i="7"/>
  <c r="P488" i="7"/>
  <c r="O488" i="7"/>
  <c r="N488" i="7"/>
  <c r="M488" i="7"/>
  <c r="L488" i="7"/>
  <c r="S487" i="7"/>
  <c r="R487" i="7"/>
  <c r="Q487" i="7"/>
  <c r="M487" i="7"/>
  <c r="L487" i="7"/>
  <c r="W486" i="7"/>
  <c r="S486" i="7"/>
  <c r="R486" i="7"/>
  <c r="Q486" i="7"/>
  <c r="O486" i="7" s="1"/>
  <c r="P486" i="7"/>
  <c r="M486" i="7"/>
  <c r="L486" i="7"/>
  <c r="S485" i="7"/>
  <c r="R485" i="7"/>
  <c r="Q485" i="7"/>
  <c r="M485" i="7"/>
  <c r="L485" i="7"/>
  <c r="S484" i="7"/>
  <c r="R484" i="7"/>
  <c r="Q484" i="7"/>
  <c r="P484" i="7" s="1"/>
  <c r="O484" i="7"/>
  <c r="M484" i="7"/>
  <c r="L484" i="7"/>
  <c r="X484" i="7" s="1"/>
  <c r="U483" i="7"/>
  <c r="S483" i="7"/>
  <c r="R483" i="7"/>
  <c r="Q483" i="7"/>
  <c r="N483" i="7" s="1"/>
  <c r="M483" i="7"/>
  <c r="L483" i="7"/>
  <c r="S482" i="7"/>
  <c r="R482" i="7"/>
  <c r="Q482" i="7"/>
  <c r="O482" i="7" s="1"/>
  <c r="M482" i="7"/>
  <c r="L482" i="7"/>
  <c r="T482" i="7" s="1"/>
  <c r="W481" i="7"/>
  <c r="U481" i="7"/>
  <c r="S481" i="7"/>
  <c r="R481" i="7"/>
  <c r="Q481" i="7"/>
  <c r="N481" i="7" s="1"/>
  <c r="M481" i="7"/>
  <c r="L481" i="7"/>
  <c r="V481" i="7" s="1"/>
  <c r="W480" i="7"/>
  <c r="S480" i="7"/>
  <c r="R480" i="7"/>
  <c r="Q480" i="7"/>
  <c r="P480" i="7" s="1"/>
  <c r="M480" i="7"/>
  <c r="L480" i="7"/>
  <c r="X480" i="7" s="1"/>
  <c r="U479" i="7"/>
  <c r="S479" i="7"/>
  <c r="R479" i="7"/>
  <c r="Q479" i="7"/>
  <c r="M479" i="7"/>
  <c r="L479" i="7"/>
  <c r="T478" i="7"/>
  <c r="S478" i="7"/>
  <c r="R478" i="7"/>
  <c r="Q478" i="7"/>
  <c r="M478" i="7"/>
  <c r="L478" i="7"/>
  <c r="X478" i="7" s="1"/>
  <c r="S477" i="7"/>
  <c r="R477" i="7"/>
  <c r="Q477" i="7"/>
  <c r="N477" i="7" s="1"/>
  <c r="O477" i="7"/>
  <c r="M477" i="7"/>
  <c r="L477" i="7"/>
  <c r="X477" i="7" s="1"/>
  <c r="S476" i="7"/>
  <c r="R476" i="7"/>
  <c r="Q476" i="7"/>
  <c r="O476" i="7" s="1"/>
  <c r="P476" i="7"/>
  <c r="N476" i="7"/>
  <c r="M476" i="7"/>
  <c r="L476" i="7"/>
  <c r="T476" i="7" s="1"/>
  <c r="S475" i="7"/>
  <c r="R475" i="7"/>
  <c r="Q475" i="7"/>
  <c r="M475" i="7"/>
  <c r="L475" i="7"/>
  <c r="S474" i="7"/>
  <c r="R474" i="7"/>
  <c r="Q474" i="7"/>
  <c r="O474" i="7" s="1"/>
  <c r="P474" i="7"/>
  <c r="M474" i="7"/>
  <c r="L474" i="7"/>
  <c r="S473" i="7"/>
  <c r="R473" i="7"/>
  <c r="Q473" i="7"/>
  <c r="M473" i="7"/>
  <c r="L473" i="7"/>
  <c r="X473" i="7" s="1"/>
  <c r="S472" i="7"/>
  <c r="R472" i="7"/>
  <c r="Q472" i="7"/>
  <c r="P472" i="7" s="1"/>
  <c r="M472" i="7"/>
  <c r="L472" i="7"/>
  <c r="X472" i="7" s="1"/>
  <c r="U471" i="7"/>
  <c r="S471" i="7"/>
  <c r="R471" i="7"/>
  <c r="Q471" i="7"/>
  <c r="N471" i="7" s="1"/>
  <c r="M471" i="7"/>
  <c r="L471" i="7"/>
  <c r="W471" i="7" s="1"/>
  <c r="W470" i="7"/>
  <c r="S470" i="7"/>
  <c r="R470" i="7"/>
  <c r="Q470" i="7"/>
  <c r="N470" i="7" s="1"/>
  <c r="P470" i="7"/>
  <c r="M470" i="7"/>
  <c r="L470" i="7"/>
  <c r="X470" i="7" s="1"/>
  <c r="S469" i="7"/>
  <c r="R469" i="7"/>
  <c r="Q469" i="7"/>
  <c r="N469" i="7" s="1"/>
  <c r="P469" i="7"/>
  <c r="O469" i="7"/>
  <c r="M469" i="7"/>
  <c r="L469" i="7"/>
  <c r="U469" i="7" s="1"/>
  <c r="W468" i="7"/>
  <c r="V468" i="7"/>
  <c r="S468" i="7"/>
  <c r="R468" i="7"/>
  <c r="Q468" i="7"/>
  <c r="P468" i="7" s="1"/>
  <c r="M468" i="7"/>
  <c r="L468" i="7"/>
  <c r="X468" i="7" s="1"/>
  <c r="S467" i="7"/>
  <c r="R467" i="7"/>
  <c r="Q467" i="7"/>
  <c r="M467" i="7"/>
  <c r="L467" i="7"/>
  <c r="U467" i="7" s="1"/>
  <c r="V466" i="7"/>
  <c r="S466" i="7"/>
  <c r="R466" i="7"/>
  <c r="Q466" i="7"/>
  <c r="N466" i="7" s="1"/>
  <c r="M466" i="7"/>
  <c r="L466" i="7"/>
  <c r="X466" i="7" s="1"/>
  <c r="V465" i="7"/>
  <c r="S465" i="7"/>
  <c r="R465" i="7"/>
  <c r="Q465" i="7"/>
  <c r="O465" i="7" s="1"/>
  <c r="P465" i="7"/>
  <c r="M465" i="7"/>
  <c r="L465" i="7"/>
  <c r="X465" i="7" s="1"/>
  <c r="S464" i="7"/>
  <c r="R464" i="7"/>
  <c r="Q464" i="7"/>
  <c r="M464" i="7"/>
  <c r="L464" i="7"/>
  <c r="V463" i="7"/>
  <c r="U463" i="7"/>
  <c r="S463" i="7"/>
  <c r="R463" i="7"/>
  <c r="Q463" i="7"/>
  <c r="M463" i="7"/>
  <c r="L463" i="7"/>
  <c r="X463" i="7" s="1"/>
  <c r="W462" i="7"/>
  <c r="S462" i="7"/>
  <c r="R462" i="7"/>
  <c r="Q462" i="7"/>
  <c r="O462" i="7" s="1"/>
  <c r="N462" i="7"/>
  <c r="M462" i="7"/>
  <c r="L462" i="7"/>
  <c r="S461" i="7"/>
  <c r="R461" i="7"/>
  <c r="Q461" i="7"/>
  <c r="P461" i="7" s="1"/>
  <c r="O461" i="7"/>
  <c r="M461" i="7"/>
  <c r="L461" i="7"/>
  <c r="X461" i="7" s="1"/>
  <c r="S460" i="7"/>
  <c r="R460" i="7"/>
  <c r="Q460" i="7"/>
  <c r="P460" i="7"/>
  <c r="O460" i="7"/>
  <c r="N460" i="7"/>
  <c r="M460" i="7"/>
  <c r="L460" i="7"/>
  <c r="X460" i="7" s="1"/>
  <c r="S459" i="7"/>
  <c r="R459" i="7"/>
  <c r="Q459" i="7"/>
  <c r="N459" i="7" s="1"/>
  <c r="M459" i="7"/>
  <c r="L459" i="7"/>
  <c r="U459" i="7" s="1"/>
  <c r="S458" i="7"/>
  <c r="R458" i="7"/>
  <c r="Q458" i="7"/>
  <c r="O458" i="7" s="1"/>
  <c r="P458" i="7"/>
  <c r="N458" i="7"/>
  <c r="M458" i="7"/>
  <c r="L458" i="7"/>
  <c r="S457" i="7"/>
  <c r="R457" i="7"/>
  <c r="Q457" i="7"/>
  <c r="N457" i="7" s="1"/>
  <c r="M457" i="7"/>
  <c r="L457" i="7"/>
  <c r="V457" i="7" s="1"/>
  <c r="W456" i="7"/>
  <c r="S456" i="7"/>
  <c r="R456" i="7"/>
  <c r="Q456" i="7"/>
  <c r="P456" i="7" s="1"/>
  <c r="M456" i="7"/>
  <c r="L456" i="7"/>
  <c r="X456" i="7" s="1"/>
  <c r="W455" i="7"/>
  <c r="S455" i="7"/>
  <c r="R455" i="7"/>
  <c r="Q455" i="7"/>
  <c r="M455" i="7"/>
  <c r="L455" i="7"/>
  <c r="X455" i="7" s="1"/>
  <c r="S454" i="7"/>
  <c r="R454" i="7"/>
  <c r="Q454" i="7"/>
  <c r="P454" i="7" s="1"/>
  <c r="N454" i="7"/>
  <c r="M454" i="7"/>
  <c r="L454" i="7"/>
  <c r="V454" i="7" s="1"/>
  <c r="S453" i="7"/>
  <c r="R453" i="7"/>
  <c r="Q453" i="7"/>
  <c r="O453" i="7" s="1"/>
  <c r="P453" i="7"/>
  <c r="N453" i="7"/>
  <c r="M453" i="7"/>
  <c r="L453" i="7"/>
  <c r="T453" i="7" s="1"/>
  <c r="S452" i="7"/>
  <c r="R452" i="7"/>
  <c r="Q452" i="7"/>
  <c r="O452" i="7" s="1"/>
  <c r="N452" i="7"/>
  <c r="M452" i="7"/>
  <c r="L452" i="7"/>
  <c r="V451" i="7"/>
  <c r="S451" i="7"/>
  <c r="R451" i="7"/>
  <c r="Q451" i="7"/>
  <c r="P451" i="7"/>
  <c r="M451" i="7"/>
  <c r="L451" i="7"/>
  <c r="W450" i="7"/>
  <c r="S450" i="7"/>
  <c r="R450" i="7"/>
  <c r="Q450" i="7"/>
  <c r="O450" i="7" s="1"/>
  <c r="M450" i="7"/>
  <c r="L450" i="7"/>
  <c r="T450" i="7" s="1"/>
  <c r="S449" i="7"/>
  <c r="R449" i="7"/>
  <c r="Q449" i="7"/>
  <c r="P449" i="7" s="1"/>
  <c r="O449" i="7"/>
  <c r="M449" i="7"/>
  <c r="L449" i="7"/>
  <c r="X449" i="7" s="1"/>
  <c r="S448" i="7"/>
  <c r="R448" i="7"/>
  <c r="Q448" i="7"/>
  <c r="P448" i="7"/>
  <c r="O448" i="7"/>
  <c r="N448" i="7"/>
  <c r="M448" i="7"/>
  <c r="L448" i="7"/>
  <c r="S447" i="7"/>
  <c r="R447" i="7"/>
  <c r="Q447" i="7"/>
  <c r="M447" i="7"/>
  <c r="L447" i="7"/>
  <c r="S446" i="7"/>
  <c r="R446" i="7"/>
  <c r="Q446" i="7"/>
  <c r="N446" i="7" s="1"/>
  <c r="P446" i="7"/>
  <c r="O446" i="7"/>
  <c r="M446" i="7"/>
  <c r="L446" i="7"/>
  <c r="V446" i="7" s="1"/>
  <c r="U445" i="7"/>
  <c r="T445" i="7"/>
  <c r="S445" i="7"/>
  <c r="R445" i="7"/>
  <c r="Q445" i="7"/>
  <c r="N445" i="7" s="1"/>
  <c r="M445" i="7"/>
  <c r="L445" i="7"/>
  <c r="X445" i="7" s="1"/>
  <c r="W444" i="7"/>
  <c r="T444" i="7"/>
  <c r="S444" i="7"/>
  <c r="R444" i="7"/>
  <c r="Q444" i="7"/>
  <c r="P444" i="7" s="1"/>
  <c r="M444" i="7"/>
  <c r="L444" i="7"/>
  <c r="W443" i="7"/>
  <c r="S443" i="7"/>
  <c r="R443" i="7"/>
  <c r="Q443" i="7"/>
  <c r="M443" i="7"/>
  <c r="L443" i="7"/>
  <c r="X443" i="7" s="1"/>
  <c r="S442" i="7"/>
  <c r="R442" i="7"/>
  <c r="Q442" i="7"/>
  <c r="M442" i="7"/>
  <c r="L442" i="7"/>
  <c r="X442" i="7" s="1"/>
  <c r="S441" i="7"/>
  <c r="R441" i="7"/>
  <c r="Q441" i="7"/>
  <c r="O441" i="7" s="1"/>
  <c r="M441" i="7"/>
  <c r="L441" i="7"/>
  <c r="S440" i="7"/>
  <c r="R440" i="7"/>
  <c r="Q440" i="7"/>
  <c r="P440" i="7" s="1"/>
  <c r="M440" i="7"/>
  <c r="L440" i="7"/>
  <c r="S439" i="7"/>
  <c r="R439" i="7"/>
  <c r="Q439" i="7"/>
  <c r="M439" i="7"/>
  <c r="L439" i="7"/>
  <c r="W438" i="7"/>
  <c r="S438" i="7"/>
  <c r="R438" i="7"/>
  <c r="Q438" i="7"/>
  <c r="N438" i="7" s="1"/>
  <c r="M438" i="7"/>
  <c r="L438" i="7"/>
  <c r="X438" i="7" s="1"/>
  <c r="S437" i="7"/>
  <c r="R437" i="7"/>
  <c r="Q437" i="7"/>
  <c r="M437" i="7"/>
  <c r="L437" i="7"/>
  <c r="X437" i="7" s="1"/>
  <c r="S436" i="7"/>
  <c r="R436" i="7"/>
  <c r="Q436" i="7"/>
  <c r="M436" i="7"/>
  <c r="L436" i="7"/>
  <c r="S435" i="7"/>
  <c r="R435" i="7"/>
  <c r="Q435" i="7"/>
  <c r="P435" i="7" s="1"/>
  <c r="M435" i="7"/>
  <c r="L435" i="7"/>
  <c r="W434" i="7"/>
  <c r="S434" i="7"/>
  <c r="R434" i="7"/>
  <c r="Q434" i="7"/>
  <c r="O434" i="7"/>
  <c r="M434" i="7"/>
  <c r="L434" i="7"/>
  <c r="U434" i="7" s="1"/>
  <c r="S433" i="7"/>
  <c r="R433" i="7"/>
  <c r="Q433" i="7"/>
  <c r="N433" i="7" s="1"/>
  <c r="M433" i="7"/>
  <c r="L433" i="7"/>
  <c r="S432" i="7"/>
  <c r="R432" i="7"/>
  <c r="Q432" i="7"/>
  <c r="P432" i="7" s="1"/>
  <c r="M432" i="7"/>
  <c r="L432" i="7"/>
  <c r="V432" i="7" s="1"/>
  <c r="S431" i="7"/>
  <c r="R431" i="7"/>
  <c r="Q431" i="7"/>
  <c r="M431" i="7"/>
  <c r="L431" i="7"/>
  <c r="S430" i="7"/>
  <c r="R430" i="7"/>
  <c r="Q430" i="7"/>
  <c r="P430" i="7" s="1"/>
  <c r="M430" i="7"/>
  <c r="L430" i="7"/>
  <c r="W429" i="7"/>
  <c r="U429" i="7"/>
  <c r="S429" i="7"/>
  <c r="R429" i="7"/>
  <c r="Q429" i="7"/>
  <c r="O429" i="7" s="1"/>
  <c r="M429" i="7"/>
  <c r="L429" i="7"/>
  <c r="X429" i="7" s="1"/>
  <c r="X428" i="7"/>
  <c r="S428" i="7"/>
  <c r="R428" i="7"/>
  <c r="Q428" i="7"/>
  <c r="M428" i="7"/>
  <c r="L428" i="7"/>
  <c r="W428" i="7" s="1"/>
  <c r="S427" i="7"/>
  <c r="R427" i="7"/>
  <c r="Q427" i="7"/>
  <c r="N427" i="7" s="1"/>
  <c r="P427" i="7"/>
  <c r="M427" i="7"/>
  <c r="L427" i="7"/>
  <c r="W427" i="7" s="1"/>
  <c r="X426" i="7"/>
  <c r="V426" i="7"/>
  <c r="S426" i="7"/>
  <c r="R426" i="7"/>
  <c r="Q426" i="7"/>
  <c r="O426" i="7" s="1"/>
  <c r="M426" i="7"/>
  <c r="L426" i="7"/>
  <c r="W426" i="7" s="1"/>
  <c r="S425" i="7"/>
  <c r="R425" i="7"/>
  <c r="Q425" i="7"/>
  <c r="P425" i="7" s="1"/>
  <c r="O425" i="7"/>
  <c r="M425" i="7"/>
  <c r="L425" i="7"/>
  <c r="S424" i="7"/>
  <c r="R424" i="7"/>
  <c r="Q424" i="7"/>
  <c r="P424" i="7" s="1"/>
  <c r="O424" i="7"/>
  <c r="M424" i="7"/>
  <c r="L424" i="7"/>
  <c r="T423" i="7"/>
  <c r="S423" i="7"/>
  <c r="R423" i="7"/>
  <c r="Q423" i="7"/>
  <c r="N423" i="7" s="1"/>
  <c r="M423" i="7"/>
  <c r="L423" i="7"/>
  <c r="W423" i="7" s="1"/>
  <c r="W422" i="7"/>
  <c r="V422" i="7"/>
  <c r="S422" i="7"/>
  <c r="R422" i="7"/>
  <c r="Q422" i="7"/>
  <c r="O422" i="7" s="1"/>
  <c r="P422" i="7"/>
  <c r="N422" i="7"/>
  <c r="M422" i="7"/>
  <c r="L422" i="7"/>
  <c r="X422" i="7" s="1"/>
  <c r="U421" i="7"/>
  <c r="T421" i="7"/>
  <c r="S421" i="7"/>
  <c r="R421" i="7"/>
  <c r="Q421" i="7"/>
  <c r="N421" i="7" s="1"/>
  <c r="M421" i="7"/>
  <c r="L421" i="7"/>
  <c r="V421" i="7" s="1"/>
  <c r="W420" i="7"/>
  <c r="S420" i="7"/>
  <c r="R420" i="7"/>
  <c r="Q420" i="7"/>
  <c r="P420" i="7" s="1"/>
  <c r="M420" i="7"/>
  <c r="L420" i="7"/>
  <c r="X420" i="7" s="1"/>
  <c r="W419" i="7"/>
  <c r="S419" i="7"/>
  <c r="R419" i="7"/>
  <c r="Q419" i="7"/>
  <c r="M419" i="7"/>
  <c r="L419" i="7"/>
  <c r="X419" i="7" s="1"/>
  <c r="S418" i="7"/>
  <c r="R418" i="7"/>
  <c r="Q418" i="7"/>
  <c r="N418" i="7" s="1"/>
  <c r="M418" i="7"/>
  <c r="L418" i="7"/>
  <c r="X418" i="7" s="1"/>
  <c r="W417" i="7"/>
  <c r="U417" i="7"/>
  <c r="S417" i="7"/>
  <c r="R417" i="7"/>
  <c r="Q417" i="7"/>
  <c r="O417" i="7"/>
  <c r="M417" i="7"/>
  <c r="L417" i="7"/>
  <c r="X417" i="7" s="1"/>
  <c r="S416" i="7"/>
  <c r="R416" i="7"/>
  <c r="Q416" i="7"/>
  <c r="N416" i="7" s="1"/>
  <c r="P416" i="7"/>
  <c r="O416" i="7"/>
  <c r="M416" i="7"/>
  <c r="L416" i="7"/>
  <c r="W415" i="7"/>
  <c r="S415" i="7"/>
  <c r="R415" i="7"/>
  <c r="Q415" i="7"/>
  <c r="N415" i="7" s="1"/>
  <c r="M415" i="7"/>
  <c r="L415" i="7"/>
  <c r="X415" i="7" s="1"/>
  <c r="X414" i="7"/>
  <c r="V414" i="7"/>
  <c r="S414" i="7"/>
  <c r="R414" i="7"/>
  <c r="Q414" i="7"/>
  <c r="N414" i="7" s="1"/>
  <c r="M414" i="7"/>
  <c r="L414" i="7"/>
  <c r="W414" i="7" s="1"/>
  <c r="S413" i="7"/>
  <c r="R413" i="7"/>
  <c r="Q413" i="7"/>
  <c r="O413" i="7" s="1"/>
  <c r="M413" i="7"/>
  <c r="L413" i="7"/>
  <c r="X413" i="7" s="1"/>
  <c r="S412" i="7"/>
  <c r="R412" i="7"/>
  <c r="Q412" i="7"/>
  <c r="P412" i="7" s="1"/>
  <c r="O412" i="7"/>
  <c r="N412" i="7"/>
  <c r="M412" i="7"/>
  <c r="L412" i="7"/>
  <c r="U411" i="7"/>
  <c r="S411" i="7"/>
  <c r="R411" i="7"/>
  <c r="Q411" i="7"/>
  <c r="M411" i="7"/>
  <c r="L411" i="7"/>
  <c r="V411" i="7" s="1"/>
  <c r="S410" i="7"/>
  <c r="R410" i="7"/>
  <c r="Q410" i="7"/>
  <c r="P410" i="7" s="1"/>
  <c r="M410" i="7"/>
  <c r="L410" i="7"/>
  <c r="S409" i="7"/>
  <c r="R409" i="7"/>
  <c r="Q409" i="7"/>
  <c r="N409" i="7" s="1"/>
  <c r="M409" i="7"/>
  <c r="L409" i="7"/>
  <c r="V409" i="7" s="1"/>
  <c r="W408" i="7"/>
  <c r="T408" i="7"/>
  <c r="S408" i="7"/>
  <c r="R408" i="7"/>
  <c r="Q408" i="7"/>
  <c r="P408" i="7" s="1"/>
  <c r="M408" i="7"/>
  <c r="L408" i="7"/>
  <c r="X408" i="7" s="1"/>
  <c r="S407" i="7"/>
  <c r="R407" i="7"/>
  <c r="Q407" i="7"/>
  <c r="M407" i="7"/>
  <c r="L407" i="7"/>
  <c r="S406" i="7"/>
  <c r="R406" i="7"/>
  <c r="Q406" i="7"/>
  <c r="O406" i="7"/>
  <c r="M406" i="7"/>
  <c r="L406" i="7"/>
  <c r="X406" i="7" s="1"/>
  <c r="S405" i="7"/>
  <c r="R405" i="7"/>
  <c r="Q405" i="7"/>
  <c r="N405" i="7" s="1"/>
  <c r="P405" i="7"/>
  <c r="M405" i="7"/>
  <c r="L405" i="7"/>
  <c r="S404" i="7"/>
  <c r="R404" i="7"/>
  <c r="Q404" i="7"/>
  <c r="P404" i="7" s="1"/>
  <c r="N404" i="7"/>
  <c r="M404" i="7"/>
  <c r="L404" i="7"/>
  <c r="W404" i="7" s="1"/>
  <c r="S403" i="7"/>
  <c r="R403" i="7"/>
  <c r="Q403" i="7"/>
  <c r="N403" i="7" s="1"/>
  <c r="M403" i="7"/>
  <c r="L403" i="7"/>
  <c r="W403" i="7" s="1"/>
  <c r="W402" i="7"/>
  <c r="S402" i="7"/>
  <c r="R402" i="7"/>
  <c r="Q402" i="7"/>
  <c r="O402" i="7" s="1"/>
  <c r="P402" i="7"/>
  <c r="M402" i="7"/>
  <c r="L402" i="7"/>
  <c r="X402" i="7" s="1"/>
  <c r="W401" i="7"/>
  <c r="S401" i="7"/>
  <c r="R401" i="7"/>
  <c r="Q401" i="7"/>
  <c r="O401" i="7" s="1"/>
  <c r="M401" i="7"/>
  <c r="L401" i="7"/>
  <c r="X401" i="7" s="1"/>
  <c r="S400" i="7"/>
  <c r="R400" i="7"/>
  <c r="Q400" i="7"/>
  <c r="N400" i="7" s="1"/>
  <c r="M400" i="7"/>
  <c r="L400" i="7"/>
  <c r="V399" i="7"/>
  <c r="S399" i="7"/>
  <c r="R399" i="7"/>
  <c r="Q399" i="7"/>
  <c r="P399" i="7" s="1"/>
  <c r="O399" i="7"/>
  <c r="N399" i="7"/>
  <c r="M399" i="7"/>
  <c r="L399" i="7"/>
  <c r="T399" i="7" s="1"/>
  <c r="V398" i="7"/>
  <c r="U398" i="7"/>
  <c r="S398" i="7"/>
  <c r="R398" i="7"/>
  <c r="Q398" i="7"/>
  <c r="M398" i="7"/>
  <c r="L398" i="7"/>
  <c r="W398" i="7" s="1"/>
  <c r="S397" i="7"/>
  <c r="R397" i="7"/>
  <c r="Q397" i="7"/>
  <c r="N397" i="7" s="1"/>
  <c r="M397" i="7"/>
  <c r="L397" i="7"/>
  <c r="S396" i="7"/>
  <c r="R396" i="7"/>
  <c r="Q396" i="7"/>
  <c r="P396" i="7" s="1"/>
  <c r="M396" i="7"/>
  <c r="L396" i="7"/>
  <c r="V396" i="7" s="1"/>
  <c r="S395" i="7"/>
  <c r="R395" i="7"/>
  <c r="Q395" i="7"/>
  <c r="M395" i="7"/>
  <c r="L395" i="7"/>
  <c r="U395" i="7" s="1"/>
  <c r="S394" i="7"/>
  <c r="R394" i="7"/>
  <c r="Q394" i="7"/>
  <c r="O394" i="7"/>
  <c r="M394" i="7"/>
  <c r="L394" i="7"/>
  <c r="W393" i="7"/>
  <c r="U393" i="7"/>
  <c r="T393" i="7"/>
  <c r="S393" i="7"/>
  <c r="R393" i="7"/>
  <c r="Q393" i="7"/>
  <c r="O393" i="7" s="1"/>
  <c r="M393" i="7"/>
  <c r="L393" i="7"/>
  <c r="X393" i="7" s="1"/>
  <c r="S392" i="7"/>
  <c r="R392" i="7"/>
  <c r="Q392" i="7"/>
  <c r="N392" i="7" s="1"/>
  <c r="P392" i="7"/>
  <c r="O392" i="7"/>
  <c r="M392" i="7"/>
  <c r="L392" i="7"/>
  <c r="S391" i="7"/>
  <c r="R391" i="7"/>
  <c r="Q391" i="7"/>
  <c r="N391" i="7" s="1"/>
  <c r="P391" i="7"/>
  <c r="M391" i="7"/>
  <c r="L391" i="7"/>
  <c r="W391" i="7" s="1"/>
  <c r="S390" i="7"/>
  <c r="R390" i="7"/>
  <c r="Q390" i="7"/>
  <c r="M390" i="7"/>
  <c r="L390" i="7"/>
  <c r="X390" i="7" s="1"/>
  <c r="X389" i="7"/>
  <c r="S389" i="7"/>
  <c r="R389" i="7"/>
  <c r="Q389" i="7"/>
  <c r="M389" i="7"/>
  <c r="L389" i="7"/>
  <c r="W389" i="7" s="1"/>
  <c r="S388" i="7"/>
  <c r="R388" i="7"/>
  <c r="Q388" i="7"/>
  <c r="P388" i="7" s="1"/>
  <c r="M388" i="7"/>
  <c r="L388" i="7"/>
  <c r="V387" i="7"/>
  <c r="S387" i="7"/>
  <c r="R387" i="7"/>
  <c r="Q387" i="7"/>
  <c r="M387" i="7"/>
  <c r="L387" i="7"/>
  <c r="U387" i="7" s="1"/>
  <c r="S386" i="7"/>
  <c r="R386" i="7"/>
  <c r="Q386" i="7"/>
  <c r="O386" i="7" s="1"/>
  <c r="P386" i="7"/>
  <c r="N386" i="7"/>
  <c r="M386" i="7"/>
  <c r="L386" i="7"/>
  <c r="V386" i="7" s="1"/>
  <c r="S385" i="7"/>
  <c r="R385" i="7"/>
  <c r="Q385" i="7"/>
  <c r="N385" i="7" s="1"/>
  <c r="P385" i="7"/>
  <c r="M385" i="7"/>
  <c r="L385" i="7"/>
  <c r="V385" i="7" s="1"/>
  <c r="S384" i="7"/>
  <c r="R384" i="7"/>
  <c r="Q384" i="7"/>
  <c r="P384" i="7" s="1"/>
  <c r="M384" i="7"/>
  <c r="L384" i="7"/>
  <c r="W384" i="7" s="1"/>
  <c r="U383" i="7"/>
  <c r="S383" i="7"/>
  <c r="R383" i="7"/>
  <c r="Q383" i="7"/>
  <c r="M383" i="7"/>
  <c r="L383" i="7"/>
  <c r="S382" i="7"/>
  <c r="R382" i="7"/>
  <c r="Q382" i="7"/>
  <c r="N382" i="7" s="1"/>
  <c r="M382" i="7"/>
  <c r="L382" i="7"/>
  <c r="W381" i="7"/>
  <c r="S381" i="7"/>
  <c r="R381" i="7"/>
  <c r="Q381" i="7"/>
  <c r="P381" i="7" s="1"/>
  <c r="M381" i="7"/>
  <c r="L381" i="7"/>
  <c r="S380" i="7"/>
  <c r="R380" i="7"/>
  <c r="Q380" i="7"/>
  <c r="O380" i="7" s="1"/>
  <c r="P380" i="7"/>
  <c r="N380" i="7"/>
  <c r="M380" i="7"/>
  <c r="L380" i="7"/>
  <c r="W380" i="7" s="1"/>
  <c r="S379" i="7"/>
  <c r="R379" i="7"/>
  <c r="Q379" i="7"/>
  <c r="N379" i="7" s="1"/>
  <c r="M379" i="7"/>
  <c r="L379" i="7"/>
  <c r="S378" i="7"/>
  <c r="R378" i="7"/>
  <c r="Q378" i="7"/>
  <c r="N378" i="7" s="1"/>
  <c r="M378" i="7"/>
  <c r="L378" i="7"/>
  <c r="X378" i="7" s="1"/>
  <c r="S377" i="7"/>
  <c r="R377" i="7"/>
  <c r="Q377" i="7"/>
  <c r="P377" i="7" s="1"/>
  <c r="N377" i="7"/>
  <c r="M377" i="7"/>
  <c r="L377" i="7"/>
  <c r="S376" i="7"/>
  <c r="R376" i="7"/>
  <c r="Q376" i="7"/>
  <c r="N376" i="7" s="1"/>
  <c r="P376" i="7"/>
  <c r="O376" i="7"/>
  <c r="M376" i="7"/>
  <c r="L376" i="7"/>
  <c r="X376" i="7" s="1"/>
  <c r="S375" i="7"/>
  <c r="R375" i="7"/>
  <c r="Q375" i="7"/>
  <c r="O375" i="7" s="1"/>
  <c r="M375" i="7"/>
  <c r="L375" i="7"/>
  <c r="V375" i="7" s="1"/>
  <c r="S374" i="7"/>
  <c r="R374" i="7"/>
  <c r="Q374" i="7"/>
  <c r="M374" i="7"/>
  <c r="L374" i="7"/>
  <c r="V374" i="7" s="1"/>
  <c r="W373" i="7"/>
  <c r="U373" i="7"/>
  <c r="S373" i="7"/>
  <c r="R373" i="7"/>
  <c r="Q373" i="7"/>
  <c r="O373" i="7" s="1"/>
  <c r="M373" i="7"/>
  <c r="L373" i="7"/>
  <c r="T373" i="7" s="1"/>
  <c r="V372" i="7"/>
  <c r="S372" i="7"/>
  <c r="R372" i="7"/>
  <c r="Q372" i="7"/>
  <c r="P372" i="7" s="1"/>
  <c r="M372" i="7"/>
  <c r="L372" i="7"/>
  <c r="X371" i="7"/>
  <c r="S371" i="7"/>
  <c r="R371" i="7"/>
  <c r="Q371" i="7"/>
  <c r="M371" i="7"/>
  <c r="L371" i="7"/>
  <c r="V371" i="7" s="1"/>
  <c r="S370" i="7"/>
  <c r="R370" i="7"/>
  <c r="Q370" i="7"/>
  <c r="N370" i="7" s="1"/>
  <c r="M370" i="7"/>
  <c r="L370" i="7"/>
  <c r="V370" i="7" s="1"/>
  <c r="S369" i="7"/>
  <c r="R369" i="7"/>
  <c r="Q369" i="7"/>
  <c r="M369" i="7"/>
  <c r="L369" i="7"/>
  <c r="V369" i="7" s="1"/>
  <c r="S368" i="7"/>
  <c r="R368" i="7"/>
  <c r="Q368" i="7"/>
  <c r="O368" i="7" s="1"/>
  <c r="M368" i="7"/>
  <c r="L368" i="7"/>
  <c r="S367" i="7"/>
  <c r="R367" i="7"/>
  <c r="Q367" i="7"/>
  <c r="P367" i="7" s="1"/>
  <c r="M367" i="7"/>
  <c r="L367" i="7"/>
  <c r="W367" i="7" s="1"/>
  <c r="S366" i="7"/>
  <c r="R366" i="7"/>
  <c r="Q366" i="7"/>
  <c r="O366" i="7" s="1"/>
  <c r="M366" i="7"/>
  <c r="L366" i="7"/>
  <c r="W366" i="7" s="1"/>
  <c r="W365" i="7"/>
  <c r="S365" i="7"/>
  <c r="R365" i="7"/>
  <c r="Q365" i="7"/>
  <c r="P365" i="7" s="1"/>
  <c r="M365" i="7"/>
  <c r="L365" i="7"/>
  <c r="X365" i="7" s="1"/>
  <c r="S364" i="7"/>
  <c r="R364" i="7"/>
  <c r="Q364" i="7"/>
  <c r="N364" i="7" s="1"/>
  <c r="O364" i="7"/>
  <c r="M364" i="7"/>
  <c r="L364" i="7"/>
  <c r="U363" i="7"/>
  <c r="S363" i="7"/>
  <c r="R363" i="7"/>
  <c r="Q363" i="7"/>
  <c r="O363" i="7" s="1"/>
  <c r="P363" i="7"/>
  <c r="M363" i="7"/>
  <c r="L363" i="7"/>
  <c r="W363" i="7" s="1"/>
  <c r="V362" i="7"/>
  <c r="U362" i="7"/>
  <c r="S362" i="7"/>
  <c r="R362" i="7"/>
  <c r="Q362" i="7"/>
  <c r="O362" i="7" s="1"/>
  <c r="P362" i="7"/>
  <c r="M362" i="7"/>
  <c r="L362" i="7"/>
  <c r="X362" i="7" s="1"/>
  <c r="S361" i="7"/>
  <c r="R361" i="7"/>
  <c r="Q361" i="7"/>
  <c r="M361" i="7"/>
  <c r="L361" i="7"/>
  <c r="X361" i="7" s="1"/>
  <c r="S360" i="7"/>
  <c r="R360" i="7"/>
  <c r="Q360" i="7"/>
  <c r="P360" i="7" s="1"/>
  <c r="M360" i="7"/>
  <c r="L360" i="7"/>
  <c r="U360" i="7" s="1"/>
  <c r="S359" i="7"/>
  <c r="R359" i="7"/>
  <c r="Q359" i="7"/>
  <c r="M359" i="7"/>
  <c r="L359" i="7"/>
  <c r="V359" i="7" s="1"/>
  <c r="U358" i="7"/>
  <c r="S358" i="7"/>
  <c r="R358" i="7"/>
  <c r="Q358" i="7"/>
  <c r="P358" i="7" s="1"/>
  <c r="M358" i="7"/>
  <c r="L358" i="7"/>
  <c r="W358" i="7" s="1"/>
  <c r="W357" i="7"/>
  <c r="T357" i="7"/>
  <c r="S357" i="7"/>
  <c r="R357" i="7"/>
  <c r="Q357" i="7"/>
  <c r="P357" i="7" s="1"/>
  <c r="M357" i="7"/>
  <c r="L357" i="7"/>
  <c r="X357" i="7" s="1"/>
  <c r="U356" i="7"/>
  <c r="S356" i="7"/>
  <c r="R356" i="7"/>
  <c r="Q356" i="7"/>
  <c r="O356" i="7" s="1"/>
  <c r="P356" i="7"/>
  <c r="M356" i="7"/>
  <c r="L356" i="7"/>
  <c r="X356" i="7" s="1"/>
  <c r="X355" i="7"/>
  <c r="W355" i="7"/>
  <c r="V355" i="7"/>
  <c r="S355" i="7"/>
  <c r="R355" i="7"/>
  <c r="Q355" i="7"/>
  <c r="P355" i="7" s="1"/>
  <c r="M355" i="7"/>
  <c r="L355" i="7"/>
  <c r="T355" i="7" s="1"/>
  <c r="S354" i="7"/>
  <c r="R354" i="7"/>
  <c r="Q354" i="7"/>
  <c r="O354" i="7" s="1"/>
  <c r="P354" i="7"/>
  <c r="M354" i="7"/>
  <c r="L354" i="7"/>
  <c r="S353" i="7"/>
  <c r="R353" i="7"/>
  <c r="Q353" i="7"/>
  <c r="P353" i="7" s="1"/>
  <c r="M353" i="7"/>
  <c r="L353" i="7"/>
  <c r="X352" i="7"/>
  <c r="S352" i="7"/>
  <c r="R352" i="7"/>
  <c r="Q352" i="7"/>
  <c r="P352" i="7" s="1"/>
  <c r="O352" i="7"/>
  <c r="M352" i="7"/>
  <c r="L352" i="7"/>
  <c r="T352" i="7" s="1"/>
  <c r="V351" i="7"/>
  <c r="U351" i="7"/>
  <c r="S351" i="7"/>
  <c r="R351" i="7"/>
  <c r="Q351" i="7"/>
  <c r="P351" i="7" s="1"/>
  <c r="M351" i="7"/>
  <c r="L351" i="7"/>
  <c r="W351" i="7" s="1"/>
  <c r="S350" i="7"/>
  <c r="R350" i="7"/>
  <c r="Q350" i="7"/>
  <c r="P350" i="7" s="1"/>
  <c r="M350" i="7"/>
  <c r="L350" i="7"/>
  <c r="S349" i="7"/>
  <c r="R349" i="7"/>
  <c r="Q349" i="7"/>
  <c r="N349" i="7" s="1"/>
  <c r="M349" i="7"/>
  <c r="L349" i="7"/>
  <c r="X349" i="7" s="1"/>
  <c r="S348" i="7"/>
  <c r="R348" i="7"/>
  <c r="Q348" i="7"/>
  <c r="M348" i="7"/>
  <c r="L348" i="7"/>
  <c r="U348" i="7" s="1"/>
  <c r="S347" i="7"/>
  <c r="R347" i="7"/>
  <c r="Q347" i="7"/>
  <c r="M347" i="7"/>
  <c r="L347" i="7"/>
  <c r="S346" i="7"/>
  <c r="R346" i="7"/>
  <c r="Q346" i="7"/>
  <c r="P346" i="7" s="1"/>
  <c r="M346" i="7"/>
  <c r="L346" i="7"/>
  <c r="U345" i="7"/>
  <c r="S345" i="7"/>
  <c r="R345" i="7"/>
  <c r="Q345" i="7"/>
  <c r="N345" i="7" s="1"/>
  <c r="M345" i="7"/>
  <c r="L345" i="7"/>
  <c r="X345" i="7" s="1"/>
  <c r="S344" i="7"/>
  <c r="R344" i="7"/>
  <c r="Q344" i="7"/>
  <c r="P344" i="7" s="1"/>
  <c r="M344" i="7"/>
  <c r="L344" i="7"/>
  <c r="X344" i="7" s="1"/>
  <c r="S343" i="7"/>
  <c r="R343" i="7"/>
  <c r="Q343" i="7"/>
  <c r="N343" i="7" s="1"/>
  <c r="M343" i="7"/>
  <c r="L343" i="7"/>
  <c r="S342" i="7"/>
  <c r="R342" i="7"/>
  <c r="Q342" i="7"/>
  <c r="O342" i="7" s="1"/>
  <c r="M342" i="7"/>
  <c r="L342" i="7"/>
  <c r="W342" i="7" s="1"/>
  <c r="S341" i="7"/>
  <c r="R341" i="7"/>
  <c r="Q341" i="7"/>
  <c r="P341" i="7" s="1"/>
  <c r="M341" i="7"/>
  <c r="L341" i="7"/>
  <c r="X341" i="7" s="1"/>
  <c r="S340" i="7"/>
  <c r="R340" i="7"/>
  <c r="Q340" i="7"/>
  <c r="P340" i="7" s="1"/>
  <c r="M340" i="7"/>
  <c r="L340" i="7"/>
  <c r="X340" i="7" s="1"/>
  <c r="V339" i="7"/>
  <c r="S339" i="7"/>
  <c r="R339" i="7"/>
  <c r="Q339" i="7"/>
  <c r="N339" i="7" s="1"/>
  <c r="P339" i="7"/>
  <c r="M339" i="7"/>
  <c r="L339" i="7"/>
  <c r="W339" i="7" s="1"/>
  <c r="W338" i="7"/>
  <c r="V338" i="7"/>
  <c r="U338" i="7"/>
  <c r="T338" i="7"/>
  <c r="S338" i="7"/>
  <c r="R338" i="7"/>
  <c r="Q338" i="7"/>
  <c r="N338" i="7" s="1"/>
  <c r="P338" i="7"/>
  <c r="M338" i="7"/>
  <c r="L338" i="7"/>
  <c r="X338" i="7" s="1"/>
  <c r="S337" i="7"/>
  <c r="R337" i="7"/>
  <c r="Q337" i="7"/>
  <c r="N337" i="7" s="1"/>
  <c r="P337" i="7"/>
  <c r="M337" i="7"/>
  <c r="L337" i="7"/>
  <c r="X337" i="7" s="1"/>
  <c r="S336" i="7"/>
  <c r="R336" i="7"/>
  <c r="Q336" i="7"/>
  <c r="P336" i="7" s="1"/>
  <c r="M336" i="7"/>
  <c r="L336" i="7"/>
  <c r="S335" i="7"/>
  <c r="R335" i="7"/>
  <c r="Q335" i="7"/>
  <c r="M335" i="7"/>
  <c r="L335" i="7"/>
  <c r="V335" i="7" s="1"/>
  <c r="U334" i="7"/>
  <c r="S334" i="7"/>
  <c r="R334" i="7"/>
  <c r="Q334" i="7"/>
  <c r="P334" i="7" s="1"/>
  <c r="M334" i="7"/>
  <c r="L334" i="7"/>
  <c r="W334" i="7" s="1"/>
  <c r="W333" i="7"/>
  <c r="S333" i="7"/>
  <c r="R333" i="7"/>
  <c r="Q333" i="7"/>
  <c r="P333" i="7" s="1"/>
  <c r="M333" i="7"/>
  <c r="L333" i="7"/>
  <c r="X333" i="7" s="1"/>
  <c r="T332" i="7"/>
  <c r="S332" i="7"/>
  <c r="R332" i="7"/>
  <c r="Q332" i="7"/>
  <c r="P332" i="7" s="1"/>
  <c r="M332" i="7"/>
  <c r="L332" i="7"/>
  <c r="X332" i="7" s="1"/>
  <c r="S331" i="7"/>
  <c r="R331" i="7"/>
  <c r="Q331" i="7"/>
  <c r="N331" i="7" s="1"/>
  <c r="M331" i="7"/>
  <c r="L331" i="7"/>
  <c r="U331" i="7" s="1"/>
  <c r="S330" i="7"/>
  <c r="R330" i="7"/>
  <c r="Q330" i="7"/>
  <c r="O330" i="7" s="1"/>
  <c r="M330" i="7"/>
  <c r="L330" i="7"/>
  <c r="X330" i="7" s="1"/>
  <c r="S329" i="7"/>
  <c r="R329" i="7"/>
  <c r="Q329" i="7"/>
  <c r="P329" i="7" s="1"/>
  <c r="M329" i="7"/>
  <c r="L329" i="7"/>
  <c r="X329" i="7" s="1"/>
  <c r="S328" i="7"/>
  <c r="R328" i="7"/>
  <c r="Q328" i="7"/>
  <c r="P328" i="7" s="1"/>
  <c r="M328" i="7"/>
  <c r="L328" i="7"/>
  <c r="T327" i="7"/>
  <c r="S327" i="7"/>
  <c r="R327" i="7"/>
  <c r="Q327" i="7"/>
  <c r="N327" i="7" s="1"/>
  <c r="P327" i="7"/>
  <c r="O327" i="7"/>
  <c r="M327" i="7"/>
  <c r="L327" i="7"/>
  <c r="W326" i="7"/>
  <c r="V326" i="7"/>
  <c r="U326" i="7"/>
  <c r="T326" i="7"/>
  <c r="S326" i="7"/>
  <c r="R326" i="7"/>
  <c r="Q326" i="7"/>
  <c r="N326" i="7" s="1"/>
  <c r="P326" i="7"/>
  <c r="O326" i="7"/>
  <c r="M326" i="7"/>
  <c r="L326" i="7"/>
  <c r="X326" i="7" s="1"/>
  <c r="S325" i="7"/>
  <c r="R325" i="7"/>
  <c r="Q325" i="7"/>
  <c r="M325" i="7"/>
  <c r="L325" i="7"/>
  <c r="V324" i="7"/>
  <c r="S324" i="7"/>
  <c r="R324" i="7"/>
  <c r="Q324" i="7"/>
  <c r="P324" i="7"/>
  <c r="M324" i="7"/>
  <c r="L324" i="7"/>
  <c r="U324" i="7" s="1"/>
  <c r="X323" i="7"/>
  <c r="S323" i="7"/>
  <c r="R323" i="7"/>
  <c r="Q323" i="7"/>
  <c r="M323" i="7"/>
  <c r="L323" i="7"/>
  <c r="S322" i="7"/>
  <c r="R322" i="7"/>
  <c r="Q322" i="7"/>
  <c r="P322" i="7" s="1"/>
  <c r="N322" i="7"/>
  <c r="M322" i="7"/>
  <c r="L322" i="7"/>
  <c r="U321" i="7"/>
  <c r="S321" i="7"/>
  <c r="R321" i="7"/>
  <c r="Q321" i="7"/>
  <c r="O321" i="7" s="1"/>
  <c r="P321" i="7"/>
  <c r="M321" i="7"/>
  <c r="L321" i="7"/>
  <c r="S320" i="7"/>
  <c r="R320" i="7"/>
  <c r="Q320" i="7"/>
  <c r="N320" i="7" s="1"/>
  <c r="M320" i="7"/>
  <c r="L320" i="7"/>
  <c r="X320" i="7" s="1"/>
  <c r="S319" i="7"/>
  <c r="R319" i="7"/>
  <c r="Q319" i="7"/>
  <c r="M319" i="7"/>
  <c r="L319" i="7"/>
  <c r="S318" i="7"/>
  <c r="R318" i="7"/>
  <c r="Q318" i="7"/>
  <c r="O318" i="7" s="1"/>
  <c r="M318" i="7"/>
  <c r="L318" i="7"/>
  <c r="S317" i="7"/>
  <c r="R317" i="7"/>
  <c r="Q317" i="7"/>
  <c r="P317" i="7" s="1"/>
  <c r="M317" i="7"/>
  <c r="L317" i="7"/>
  <c r="X316" i="7"/>
  <c r="S316" i="7"/>
  <c r="R316" i="7"/>
  <c r="Q316" i="7"/>
  <c r="O316" i="7" s="1"/>
  <c r="P316" i="7"/>
  <c r="N316" i="7"/>
  <c r="M316" i="7"/>
  <c r="L316" i="7"/>
  <c r="T316" i="7" s="1"/>
  <c r="S315" i="7"/>
  <c r="R315" i="7"/>
  <c r="Q315" i="7"/>
  <c r="P315" i="7" s="1"/>
  <c r="M315" i="7"/>
  <c r="L315" i="7"/>
  <c r="W315" i="7" s="1"/>
  <c r="S314" i="7"/>
  <c r="R314" i="7"/>
  <c r="Q314" i="7"/>
  <c r="P314" i="7" s="1"/>
  <c r="M314" i="7"/>
  <c r="L314" i="7"/>
  <c r="X314" i="7" s="1"/>
  <c r="S313" i="7"/>
  <c r="R313" i="7"/>
  <c r="Q313" i="7"/>
  <c r="N313" i="7" s="1"/>
  <c r="M313" i="7"/>
  <c r="L313" i="7"/>
  <c r="X313" i="7" s="1"/>
  <c r="V312" i="7"/>
  <c r="S312" i="7"/>
  <c r="R312" i="7"/>
  <c r="Q312" i="7"/>
  <c r="M312" i="7"/>
  <c r="L312" i="7"/>
  <c r="U312" i="7" s="1"/>
  <c r="S311" i="7"/>
  <c r="R311" i="7"/>
  <c r="Q311" i="7"/>
  <c r="M311" i="7"/>
  <c r="L311" i="7"/>
  <c r="S310" i="7"/>
  <c r="R310" i="7"/>
  <c r="Q310" i="7"/>
  <c r="M310" i="7"/>
  <c r="L310" i="7"/>
  <c r="V309" i="7"/>
  <c r="S309" i="7"/>
  <c r="R309" i="7"/>
  <c r="Q309" i="7"/>
  <c r="O309" i="7" s="1"/>
  <c r="P309" i="7"/>
  <c r="N309" i="7"/>
  <c r="M309" i="7"/>
  <c r="L309" i="7"/>
  <c r="X309" i="7" s="1"/>
  <c r="S308" i="7"/>
  <c r="R308" i="7"/>
  <c r="Q308" i="7"/>
  <c r="P308" i="7" s="1"/>
  <c r="M308" i="7"/>
  <c r="L308" i="7"/>
  <c r="S307" i="7"/>
  <c r="R307" i="7"/>
  <c r="Q307" i="7"/>
  <c r="O307" i="7"/>
  <c r="M307" i="7"/>
  <c r="L307" i="7"/>
  <c r="S306" i="7"/>
  <c r="R306" i="7"/>
  <c r="Q306" i="7"/>
  <c r="O306" i="7" s="1"/>
  <c r="P306" i="7"/>
  <c r="N306" i="7"/>
  <c r="M306" i="7"/>
  <c r="L306" i="7"/>
  <c r="S305" i="7"/>
  <c r="R305" i="7"/>
  <c r="Q305" i="7"/>
  <c r="P305" i="7" s="1"/>
  <c r="M305" i="7"/>
  <c r="L305" i="7"/>
  <c r="W305" i="7" s="1"/>
  <c r="T304" i="7"/>
  <c r="S304" i="7"/>
  <c r="R304" i="7"/>
  <c r="Q304" i="7"/>
  <c r="P304" i="7" s="1"/>
  <c r="O304" i="7"/>
  <c r="N304" i="7"/>
  <c r="M304" i="7"/>
  <c r="L304" i="7"/>
  <c r="X304" i="7" s="1"/>
  <c r="S303" i="7"/>
  <c r="R303" i="7"/>
  <c r="Q303" i="7"/>
  <c r="N303" i="7" s="1"/>
  <c r="M303" i="7"/>
  <c r="L303" i="7"/>
  <c r="W303" i="7" s="1"/>
  <c r="S302" i="7"/>
  <c r="R302" i="7"/>
  <c r="Q302" i="7"/>
  <c r="N302" i="7" s="1"/>
  <c r="M302" i="7"/>
  <c r="L302" i="7"/>
  <c r="S301" i="7"/>
  <c r="R301" i="7"/>
  <c r="Q301" i="7"/>
  <c r="N301" i="7" s="1"/>
  <c r="P301" i="7"/>
  <c r="M301" i="7"/>
  <c r="L301" i="7"/>
  <c r="X301" i="7" s="1"/>
  <c r="S300" i="7"/>
  <c r="R300" i="7"/>
  <c r="Q300" i="7"/>
  <c r="P300" i="7" s="1"/>
  <c r="M300" i="7"/>
  <c r="L300" i="7"/>
  <c r="S299" i="7"/>
  <c r="R299" i="7"/>
  <c r="Q299" i="7"/>
  <c r="M299" i="7"/>
  <c r="L299" i="7"/>
  <c r="V299" i="7" s="1"/>
  <c r="U298" i="7"/>
  <c r="T298" i="7"/>
  <c r="S298" i="7"/>
  <c r="R298" i="7"/>
  <c r="Q298" i="7"/>
  <c r="M298" i="7"/>
  <c r="L298" i="7"/>
  <c r="W298" i="7" s="1"/>
  <c r="W297" i="7"/>
  <c r="U297" i="7"/>
  <c r="T297" i="7"/>
  <c r="S297" i="7"/>
  <c r="R297" i="7"/>
  <c r="Q297" i="7"/>
  <c r="M297" i="7"/>
  <c r="L297" i="7"/>
  <c r="X297" i="7" s="1"/>
  <c r="S296" i="7"/>
  <c r="R296" i="7"/>
  <c r="Q296" i="7"/>
  <c r="P296" i="7" s="1"/>
  <c r="N296" i="7"/>
  <c r="M296" i="7"/>
  <c r="L296" i="7"/>
  <c r="S295" i="7"/>
  <c r="R295" i="7"/>
  <c r="Q295" i="7"/>
  <c r="N295" i="7" s="1"/>
  <c r="M295" i="7"/>
  <c r="L295" i="7"/>
  <c r="T295" i="7" s="1"/>
  <c r="S294" i="7"/>
  <c r="R294" i="7"/>
  <c r="Q294" i="7"/>
  <c r="O294" i="7" s="1"/>
  <c r="M294" i="7"/>
  <c r="L294" i="7"/>
  <c r="S293" i="7"/>
  <c r="R293" i="7"/>
  <c r="Q293" i="7"/>
  <c r="P293" i="7" s="1"/>
  <c r="M293" i="7"/>
  <c r="L293" i="7"/>
  <c r="W293" i="7" s="1"/>
  <c r="S292" i="7"/>
  <c r="R292" i="7"/>
  <c r="Q292" i="7"/>
  <c r="O292" i="7" s="1"/>
  <c r="P292" i="7"/>
  <c r="N292" i="7"/>
  <c r="M292" i="7"/>
  <c r="L292" i="7"/>
  <c r="S291" i="7"/>
  <c r="R291" i="7"/>
  <c r="Q291" i="7"/>
  <c r="M291" i="7"/>
  <c r="L291" i="7"/>
  <c r="W291" i="7" s="1"/>
  <c r="S290" i="7"/>
  <c r="R290" i="7"/>
  <c r="Q290" i="7"/>
  <c r="M290" i="7"/>
  <c r="L290" i="7"/>
  <c r="X290" i="7" s="1"/>
  <c r="W289" i="7"/>
  <c r="S289" i="7"/>
  <c r="R289" i="7"/>
  <c r="Q289" i="7"/>
  <c r="N289" i="7" s="1"/>
  <c r="M289" i="7"/>
  <c r="L289" i="7"/>
  <c r="X289" i="7" s="1"/>
  <c r="W288" i="7"/>
  <c r="S288" i="7"/>
  <c r="R288" i="7"/>
  <c r="Q288" i="7"/>
  <c r="P288" i="7"/>
  <c r="M288" i="7"/>
  <c r="L288" i="7"/>
  <c r="U288" i="7" s="1"/>
  <c r="X287" i="7"/>
  <c r="W287" i="7"/>
  <c r="U287" i="7"/>
  <c r="S287" i="7"/>
  <c r="R287" i="7"/>
  <c r="Q287" i="7"/>
  <c r="M287" i="7"/>
  <c r="L287" i="7"/>
  <c r="V287" i="7" s="1"/>
  <c r="V286" i="7"/>
  <c r="S286" i="7"/>
  <c r="R286" i="7"/>
  <c r="Q286" i="7"/>
  <c r="N286" i="7"/>
  <c r="M286" i="7"/>
  <c r="L286" i="7"/>
  <c r="W286" i="7" s="1"/>
  <c r="W285" i="7"/>
  <c r="U285" i="7"/>
  <c r="T285" i="7"/>
  <c r="S285" i="7"/>
  <c r="R285" i="7"/>
  <c r="Q285" i="7"/>
  <c r="P285" i="7" s="1"/>
  <c r="N285" i="7"/>
  <c r="M285" i="7"/>
  <c r="L285" i="7"/>
  <c r="X285" i="7" s="1"/>
  <c r="W284" i="7"/>
  <c r="S284" i="7"/>
  <c r="R284" i="7"/>
  <c r="Q284" i="7"/>
  <c r="M284" i="7"/>
  <c r="L284" i="7"/>
  <c r="X284" i="7" s="1"/>
  <c r="U283" i="7"/>
  <c r="S283" i="7"/>
  <c r="R283" i="7"/>
  <c r="Q283" i="7"/>
  <c r="P283" i="7" s="1"/>
  <c r="M283" i="7"/>
  <c r="L283" i="7"/>
  <c r="T283" i="7" s="1"/>
  <c r="S282" i="7"/>
  <c r="R282" i="7"/>
  <c r="Q282" i="7"/>
  <c r="O282" i="7" s="1"/>
  <c r="M282" i="7"/>
  <c r="L282" i="7"/>
  <c r="S281" i="7"/>
  <c r="R281" i="7"/>
  <c r="Q281" i="7"/>
  <c r="P281" i="7" s="1"/>
  <c r="M281" i="7"/>
  <c r="L281" i="7"/>
  <c r="S280" i="7"/>
  <c r="R280" i="7"/>
  <c r="Q280" i="7"/>
  <c r="P280" i="7" s="1"/>
  <c r="M280" i="7"/>
  <c r="L280" i="7"/>
  <c r="X280" i="7" s="1"/>
  <c r="V279" i="7"/>
  <c r="S279" i="7"/>
  <c r="R279" i="7"/>
  <c r="Q279" i="7"/>
  <c r="O279" i="7" s="1"/>
  <c r="P279" i="7"/>
  <c r="M279" i="7"/>
  <c r="L279" i="7"/>
  <c r="W279" i="7" s="1"/>
  <c r="W278" i="7"/>
  <c r="V278" i="7"/>
  <c r="U278" i="7"/>
  <c r="T278" i="7"/>
  <c r="S278" i="7"/>
  <c r="R278" i="7"/>
  <c r="Q278" i="7"/>
  <c r="P278" i="7"/>
  <c r="M278" i="7"/>
  <c r="L278" i="7"/>
  <c r="X278" i="7" s="1"/>
  <c r="S277" i="7"/>
  <c r="R277" i="7"/>
  <c r="Q277" i="7"/>
  <c r="N277" i="7" s="1"/>
  <c r="M277" i="7"/>
  <c r="L277" i="7"/>
  <c r="X276" i="7"/>
  <c r="S276" i="7"/>
  <c r="R276" i="7"/>
  <c r="Q276" i="7"/>
  <c r="M276" i="7"/>
  <c r="L276" i="7"/>
  <c r="U276" i="7" s="1"/>
  <c r="S275" i="7"/>
  <c r="R275" i="7"/>
  <c r="Q275" i="7"/>
  <c r="M275" i="7"/>
  <c r="L275" i="7"/>
  <c r="S274" i="7"/>
  <c r="R274" i="7"/>
  <c r="Q274" i="7"/>
  <c r="P274" i="7" s="1"/>
  <c r="M274" i="7"/>
  <c r="L274" i="7"/>
  <c r="T273" i="7"/>
  <c r="S273" i="7"/>
  <c r="R273" i="7"/>
  <c r="Q273" i="7"/>
  <c r="P273" i="7" s="1"/>
  <c r="O273" i="7"/>
  <c r="N273" i="7"/>
  <c r="M273" i="7"/>
  <c r="L273" i="7"/>
  <c r="X273" i="7" s="1"/>
  <c r="S272" i="7"/>
  <c r="R272" i="7"/>
  <c r="Q272" i="7"/>
  <c r="P272" i="7"/>
  <c r="O272" i="7"/>
  <c r="N272" i="7"/>
  <c r="M272" i="7"/>
  <c r="L272" i="7"/>
  <c r="S271" i="7"/>
  <c r="R271" i="7"/>
  <c r="Q271" i="7"/>
  <c r="N271" i="7" s="1"/>
  <c r="M271" i="7"/>
  <c r="L271" i="7"/>
  <c r="S270" i="7"/>
  <c r="R270" i="7"/>
  <c r="Q270" i="7"/>
  <c r="O270" i="7" s="1"/>
  <c r="N270" i="7"/>
  <c r="M270" i="7"/>
  <c r="L270" i="7"/>
  <c r="W270" i="7" s="1"/>
  <c r="X269" i="7"/>
  <c r="W269" i="7"/>
  <c r="T269" i="7"/>
  <c r="S269" i="7"/>
  <c r="R269" i="7"/>
  <c r="Q269" i="7"/>
  <c r="P269" i="7" s="1"/>
  <c r="M269" i="7"/>
  <c r="L269" i="7"/>
  <c r="X268" i="7"/>
  <c r="U268" i="7"/>
  <c r="T268" i="7"/>
  <c r="S268" i="7"/>
  <c r="R268" i="7"/>
  <c r="Q268" i="7"/>
  <c r="P268" i="7"/>
  <c r="M268" i="7"/>
  <c r="L268" i="7"/>
  <c r="S267" i="7"/>
  <c r="R267" i="7"/>
  <c r="Q267" i="7"/>
  <c r="M267" i="7"/>
  <c r="L267" i="7"/>
  <c r="W267" i="7" s="1"/>
  <c r="U266" i="7"/>
  <c r="S266" i="7"/>
  <c r="R266" i="7"/>
  <c r="Q266" i="7"/>
  <c r="M266" i="7"/>
  <c r="L266" i="7"/>
  <c r="X266" i="7" s="1"/>
  <c r="S265" i="7"/>
  <c r="R265" i="7"/>
  <c r="Q265" i="7"/>
  <c r="M265" i="7"/>
  <c r="L265" i="7"/>
  <c r="T265" i="7" s="1"/>
  <c r="W264" i="7"/>
  <c r="S264" i="7"/>
  <c r="R264" i="7"/>
  <c r="Q264" i="7"/>
  <c r="P264" i="7"/>
  <c r="M264" i="7"/>
  <c r="L264" i="7"/>
  <c r="S263" i="7"/>
  <c r="R263" i="7"/>
  <c r="Q263" i="7"/>
  <c r="N263" i="7"/>
  <c r="M263" i="7"/>
  <c r="L263" i="7"/>
  <c r="S262" i="7"/>
  <c r="R262" i="7"/>
  <c r="Q262" i="7"/>
  <c r="P262" i="7" s="1"/>
  <c r="O262" i="7"/>
  <c r="N262" i="7"/>
  <c r="M262" i="7"/>
  <c r="L262" i="7"/>
  <c r="S261" i="7"/>
  <c r="R261" i="7"/>
  <c r="Q261" i="7"/>
  <c r="P261" i="7" s="1"/>
  <c r="O261" i="7"/>
  <c r="N261" i="7"/>
  <c r="M261" i="7"/>
  <c r="L261" i="7"/>
  <c r="X260" i="7"/>
  <c r="S260" i="7"/>
  <c r="R260" i="7"/>
  <c r="Q260" i="7"/>
  <c r="P260" i="7" s="1"/>
  <c r="M260" i="7"/>
  <c r="L260" i="7"/>
  <c r="S259" i="7"/>
  <c r="R259" i="7"/>
  <c r="Q259" i="7"/>
  <c r="N259" i="7" s="1"/>
  <c r="P259" i="7"/>
  <c r="O259" i="7"/>
  <c r="M259" i="7"/>
  <c r="L259" i="7"/>
  <c r="S258" i="7"/>
  <c r="R258" i="7"/>
  <c r="Q258" i="7"/>
  <c r="N258" i="7" s="1"/>
  <c r="M258" i="7"/>
  <c r="L258" i="7"/>
  <c r="W258" i="7" s="1"/>
  <c r="T257" i="7"/>
  <c r="S257" i="7"/>
  <c r="R257" i="7"/>
  <c r="Q257" i="7"/>
  <c r="P257" i="7" s="1"/>
  <c r="M257" i="7"/>
  <c r="L257" i="7"/>
  <c r="U256" i="7"/>
  <c r="S256" i="7"/>
  <c r="R256" i="7"/>
  <c r="Q256" i="7"/>
  <c r="N256" i="7" s="1"/>
  <c r="O256" i="7"/>
  <c r="M256" i="7"/>
  <c r="L256" i="7"/>
  <c r="T256" i="7" s="1"/>
  <c r="T255" i="7"/>
  <c r="S255" i="7"/>
  <c r="R255" i="7"/>
  <c r="Q255" i="7"/>
  <c r="M255" i="7"/>
  <c r="L255" i="7"/>
  <c r="W255" i="7" s="1"/>
  <c r="S254" i="7"/>
  <c r="R254" i="7"/>
  <c r="Q254" i="7"/>
  <c r="M254" i="7"/>
  <c r="L254" i="7"/>
  <c r="S253" i="7"/>
  <c r="R253" i="7"/>
  <c r="Q253" i="7"/>
  <c r="M253" i="7"/>
  <c r="L253" i="7"/>
  <c r="S252" i="7"/>
  <c r="R252" i="7"/>
  <c r="Q252" i="7"/>
  <c r="P252" i="7" s="1"/>
  <c r="M252" i="7"/>
  <c r="L252" i="7"/>
  <c r="S251" i="7"/>
  <c r="R251" i="7"/>
  <c r="Q251" i="7"/>
  <c r="N251" i="7" s="1"/>
  <c r="M251" i="7"/>
  <c r="L251" i="7"/>
  <c r="S250" i="7"/>
  <c r="R250" i="7"/>
  <c r="Q250" i="7"/>
  <c r="P250" i="7" s="1"/>
  <c r="M250" i="7"/>
  <c r="L250" i="7"/>
  <c r="V249" i="7"/>
  <c r="S249" i="7"/>
  <c r="R249" i="7"/>
  <c r="Q249" i="7"/>
  <c r="M249" i="7"/>
  <c r="L249" i="7"/>
  <c r="X249" i="7" s="1"/>
  <c r="X248" i="7"/>
  <c r="S248" i="7"/>
  <c r="R248" i="7"/>
  <c r="Q248" i="7"/>
  <c r="M248" i="7"/>
  <c r="L248" i="7"/>
  <c r="S247" i="7"/>
  <c r="R247" i="7"/>
  <c r="Q247" i="7"/>
  <c r="N247" i="7" s="1"/>
  <c r="P247" i="7"/>
  <c r="O247" i="7"/>
  <c r="M247" i="7"/>
  <c r="L247" i="7"/>
  <c r="S246" i="7"/>
  <c r="R246" i="7"/>
  <c r="Q246" i="7"/>
  <c r="O246" i="7" s="1"/>
  <c r="M246" i="7"/>
  <c r="L246" i="7"/>
  <c r="W246" i="7" s="1"/>
  <c r="S245" i="7"/>
  <c r="R245" i="7"/>
  <c r="Q245" i="7"/>
  <c r="P245" i="7" s="1"/>
  <c r="M245" i="7"/>
  <c r="L245" i="7"/>
  <c r="W245" i="7" s="1"/>
  <c r="S244" i="7"/>
  <c r="R244" i="7"/>
  <c r="Q244" i="7"/>
  <c r="M244" i="7"/>
  <c r="L244" i="7"/>
  <c r="X244" i="7" s="1"/>
  <c r="S243" i="7"/>
  <c r="R243" i="7"/>
  <c r="Q243" i="7"/>
  <c r="M243" i="7"/>
  <c r="L243" i="7"/>
  <c r="S242" i="7"/>
  <c r="R242" i="7"/>
  <c r="Q242" i="7"/>
  <c r="M242" i="7"/>
  <c r="L242" i="7"/>
  <c r="X242" i="7" s="1"/>
  <c r="X241" i="7"/>
  <c r="W241" i="7"/>
  <c r="S241" i="7"/>
  <c r="R241" i="7"/>
  <c r="Q241" i="7"/>
  <c r="M241" i="7"/>
  <c r="L241" i="7"/>
  <c r="T241" i="7" s="1"/>
  <c r="S240" i="7"/>
  <c r="R240" i="7"/>
  <c r="Q240" i="7"/>
  <c r="P240" i="7"/>
  <c r="M240" i="7"/>
  <c r="L240" i="7"/>
  <c r="S239" i="7"/>
  <c r="R239" i="7"/>
  <c r="Q239" i="7"/>
  <c r="N239" i="7"/>
  <c r="M239" i="7"/>
  <c r="L239" i="7"/>
  <c r="S238" i="7"/>
  <c r="R238" i="7"/>
  <c r="Q238" i="7"/>
  <c r="P238" i="7" s="1"/>
  <c r="O238" i="7"/>
  <c r="N238" i="7"/>
  <c r="M238" i="7"/>
  <c r="L238" i="7"/>
  <c r="S237" i="7"/>
  <c r="R237" i="7"/>
  <c r="Q237" i="7"/>
  <c r="P237" i="7"/>
  <c r="O237" i="7"/>
  <c r="N237" i="7"/>
  <c r="M237" i="7"/>
  <c r="L237" i="7"/>
  <c r="S236" i="7"/>
  <c r="R236" i="7"/>
  <c r="Q236" i="7"/>
  <c r="M236" i="7"/>
  <c r="L236" i="7"/>
  <c r="S235" i="7"/>
  <c r="R235" i="7"/>
  <c r="Q235" i="7"/>
  <c r="M235" i="7"/>
  <c r="L235" i="7"/>
  <c r="S234" i="7"/>
  <c r="R234" i="7"/>
  <c r="Q234" i="7"/>
  <c r="O234" i="7" s="1"/>
  <c r="P234" i="7"/>
  <c r="N234" i="7"/>
  <c r="M234" i="7"/>
  <c r="L234" i="7"/>
  <c r="W234" i="7" s="1"/>
  <c r="S233" i="7"/>
  <c r="R233" i="7"/>
  <c r="Q233" i="7"/>
  <c r="P233" i="7" s="1"/>
  <c r="M233" i="7"/>
  <c r="L233" i="7"/>
  <c r="S232" i="7"/>
  <c r="R232" i="7"/>
  <c r="Q232" i="7"/>
  <c r="N232" i="7" s="1"/>
  <c r="M232" i="7"/>
  <c r="L232" i="7"/>
  <c r="U232" i="7" s="1"/>
  <c r="V231" i="7"/>
  <c r="U231" i="7"/>
  <c r="T231" i="7"/>
  <c r="S231" i="7"/>
  <c r="R231" i="7"/>
  <c r="Q231" i="7"/>
  <c r="M231" i="7"/>
  <c r="L231" i="7"/>
  <c r="W231" i="7" s="1"/>
  <c r="T230" i="7"/>
  <c r="S230" i="7"/>
  <c r="R230" i="7"/>
  <c r="Q230" i="7"/>
  <c r="M230" i="7"/>
  <c r="L230" i="7"/>
  <c r="X230" i="7" s="1"/>
  <c r="X229" i="7"/>
  <c r="U229" i="7"/>
  <c r="S229" i="7"/>
  <c r="R229" i="7"/>
  <c r="Q229" i="7"/>
  <c r="M229" i="7"/>
  <c r="L229" i="7"/>
  <c r="T229" i="7" s="1"/>
  <c r="S228" i="7"/>
  <c r="R228" i="7"/>
  <c r="Q228" i="7"/>
  <c r="M228" i="7"/>
  <c r="L228" i="7"/>
  <c r="W227" i="7"/>
  <c r="U227" i="7"/>
  <c r="S227" i="7"/>
  <c r="R227" i="7"/>
  <c r="Q227" i="7"/>
  <c r="N227" i="7" s="1"/>
  <c r="M227" i="7"/>
  <c r="L227" i="7"/>
  <c r="X227" i="7" s="1"/>
  <c r="T226" i="7"/>
  <c r="S226" i="7"/>
  <c r="R226" i="7"/>
  <c r="Q226" i="7"/>
  <c r="M226" i="7"/>
  <c r="L226" i="7"/>
  <c r="W226" i="7" s="1"/>
  <c r="S225" i="7"/>
  <c r="R225" i="7"/>
  <c r="Q225" i="7"/>
  <c r="O225" i="7" s="1"/>
  <c r="P225" i="7"/>
  <c r="M225" i="7"/>
  <c r="L225" i="7"/>
  <c r="S224" i="7"/>
  <c r="R224" i="7"/>
  <c r="Q224" i="7"/>
  <c r="P224" i="7" s="1"/>
  <c r="M224" i="7"/>
  <c r="L224" i="7"/>
  <c r="V223" i="7"/>
  <c r="S223" i="7"/>
  <c r="R223" i="7"/>
  <c r="Q223" i="7"/>
  <c r="P223" i="7"/>
  <c r="M223" i="7"/>
  <c r="L223" i="7"/>
  <c r="S222" i="7"/>
  <c r="R222" i="7"/>
  <c r="Q222" i="7"/>
  <c r="N222" i="7" s="1"/>
  <c r="M222" i="7"/>
  <c r="L222" i="7"/>
  <c r="X222" i="7" s="1"/>
  <c r="S221" i="7"/>
  <c r="R221" i="7"/>
  <c r="Q221" i="7"/>
  <c r="O221" i="7"/>
  <c r="M221" i="7"/>
  <c r="L221" i="7"/>
  <c r="X221" i="7" s="1"/>
  <c r="S220" i="7"/>
  <c r="R220" i="7"/>
  <c r="Q220" i="7"/>
  <c r="P220" i="7" s="1"/>
  <c r="N220" i="7"/>
  <c r="M220" i="7"/>
  <c r="L220" i="7"/>
  <c r="T220" i="7" s="1"/>
  <c r="S219" i="7"/>
  <c r="R219" i="7"/>
  <c r="Q219" i="7"/>
  <c r="N219" i="7" s="1"/>
  <c r="M219" i="7"/>
  <c r="L219" i="7"/>
  <c r="W219" i="7" s="1"/>
  <c r="W218" i="7"/>
  <c r="S218" i="7"/>
  <c r="R218" i="7"/>
  <c r="Q218" i="7"/>
  <c r="N218" i="7"/>
  <c r="M218" i="7"/>
  <c r="L218" i="7"/>
  <c r="S217" i="7"/>
  <c r="R217" i="7"/>
  <c r="Q217" i="7"/>
  <c r="N217" i="7" s="1"/>
  <c r="P217" i="7"/>
  <c r="M217" i="7"/>
  <c r="L217" i="7"/>
  <c r="S216" i="7"/>
  <c r="R216" i="7"/>
  <c r="Q216" i="7"/>
  <c r="P216" i="7" s="1"/>
  <c r="M216" i="7"/>
  <c r="L216" i="7"/>
  <c r="S215" i="7"/>
  <c r="R215" i="7"/>
  <c r="Q215" i="7"/>
  <c r="N215" i="7"/>
  <c r="M215" i="7"/>
  <c r="L215" i="7"/>
  <c r="S214" i="7"/>
  <c r="R214" i="7"/>
  <c r="Q214" i="7"/>
  <c r="M214" i="7"/>
  <c r="L214" i="7"/>
  <c r="S213" i="7"/>
  <c r="R213" i="7"/>
  <c r="Q213" i="7"/>
  <c r="O213" i="7" s="1"/>
  <c r="P213" i="7"/>
  <c r="M213" i="7"/>
  <c r="L213" i="7"/>
  <c r="S212" i="7"/>
  <c r="R212" i="7"/>
  <c r="Q212" i="7"/>
  <c r="P212" i="7" s="1"/>
  <c r="M212" i="7"/>
  <c r="L212" i="7"/>
  <c r="X212" i="7" s="1"/>
  <c r="S211" i="7"/>
  <c r="R211" i="7"/>
  <c r="Q211" i="7"/>
  <c r="N211" i="7" s="1"/>
  <c r="M211" i="7"/>
  <c r="L211" i="7"/>
  <c r="S210" i="7"/>
  <c r="R210" i="7"/>
  <c r="Q210" i="7"/>
  <c r="P210" i="7" s="1"/>
  <c r="N210" i="7"/>
  <c r="M210" i="7"/>
  <c r="L210" i="7"/>
  <c r="S209" i="7"/>
  <c r="R209" i="7"/>
  <c r="Q209" i="7"/>
  <c r="N209" i="7" s="1"/>
  <c r="M209" i="7"/>
  <c r="L209" i="7"/>
  <c r="S208" i="7"/>
  <c r="R208" i="7"/>
  <c r="Q208" i="7"/>
  <c r="O208" i="7" s="1"/>
  <c r="P208" i="7"/>
  <c r="M208" i="7"/>
  <c r="L208" i="7"/>
  <c r="X208" i="7" s="1"/>
  <c r="V207" i="7"/>
  <c r="U207" i="7"/>
  <c r="S207" i="7"/>
  <c r="R207" i="7"/>
  <c r="Q207" i="7"/>
  <c r="M207" i="7"/>
  <c r="L207" i="7"/>
  <c r="W207" i="7" s="1"/>
  <c r="S206" i="7"/>
  <c r="R206" i="7"/>
  <c r="Q206" i="7"/>
  <c r="P206" i="7" s="1"/>
  <c r="N206" i="7"/>
  <c r="M206" i="7"/>
  <c r="L206" i="7"/>
  <c r="S205" i="7"/>
  <c r="R205" i="7"/>
  <c r="Q205" i="7"/>
  <c r="N205" i="7" s="1"/>
  <c r="M205" i="7"/>
  <c r="L205" i="7"/>
  <c r="U204" i="7"/>
  <c r="S204" i="7"/>
  <c r="R204" i="7"/>
  <c r="Q204" i="7"/>
  <c r="P204" i="7" s="1"/>
  <c r="M204" i="7"/>
  <c r="L204" i="7"/>
  <c r="S203" i="7"/>
  <c r="R203" i="7"/>
  <c r="Q203" i="7"/>
  <c r="N203" i="7" s="1"/>
  <c r="M203" i="7"/>
  <c r="L203" i="7"/>
  <c r="V203" i="7" s="1"/>
  <c r="U202" i="7"/>
  <c r="S202" i="7"/>
  <c r="R202" i="7"/>
  <c r="Q202" i="7"/>
  <c r="N202" i="7" s="1"/>
  <c r="M202" i="7"/>
  <c r="L202" i="7"/>
  <c r="V202" i="7" s="1"/>
  <c r="S201" i="7"/>
  <c r="R201" i="7"/>
  <c r="Q201" i="7"/>
  <c r="M201" i="7"/>
  <c r="L201" i="7"/>
  <c r="S200" i="7"/>
  <c r="R200" i="7"/>
  <c r="Q200" i="7"/>
  <c r="P200" i="7" s="1"/>
  <c r="N200" i="7"/>
  <c r="M200" i="7"/>
  <c r="L200" i="7"/>
  <c r="S199" i="7"/>
  <c r="R199" i="7"/>
  <c r="Q199" i="7"/>
  <c r="P199" i="7" s="1"/>
  <c r="M199" i="7"/>
  <c r="L199" i="7"/>
  <c r="X199" i="7" s="1"/>
  <c r="X198" i="7"/>
  <c r="S198" i="7"/>
  <c r="R198" i="7"/>
  <c r="Q198" i="7"/>
  <c r="P198" i="7" s="1"/>
  <c r="M198" i="7"/>
  <c r="L198" i="7"/>
  <c r="V198" i="7" s="1"/>
  <c r="S197" i="7"/>
  <c r="R197" i="7"/>
  <c r="Q197" i="7"/>
  <c r="P197" i="7" s="1"/>
  <c r="M197" i="7"/>
  <c r="L197" i="7"/>
  <c r="X197" i="7" s="1"/>
  <c r="S196" i="7"/>
  <c r="R196" i="7"/>
  <c r="Q196" i="7"/>
  <c r="M196" i="7"/>
  <c r="L196" i="7"/>
  <c r="X196" i="7" s="1"/>
  <c r="S195" i="7"/>
  <c r="R195" i="7"/>
  <c r="Q195" i="7"/>
  <c r="P195" i="7"/>
  <c r="M195" i="7"/>
  <c r="L195" i="7"/>
  <c r="S194" i="7"/>
  <c r="R194" i="7"/>
  <c r="Q194" i="7"/>
  <c r="M194" i="7"/>
  <c r="L194" i="7"/>
  <c r="X193" i="7"/>
  <c r="V193" i="7"/>
  <c r="U193" i="7"/>
  <c r="S193" i="7"/>
  <c r="R193" i="7"/>
  <c r="Q193" i="7"/>
  <c r="M193" i="7"/>
  <c r="L193" i="7"/>
  <c r="W193" i="7" s="1"/>
  <c r="W192" i="7"/>
  <c r="S192" i="7"/>
  <c r="R192" i="7"/>
  <c r="Q192" i="7"/>
  <c r="M192" i="7"/>
  <c r="L192" i="7"/>
  <c r="U191" i="7"/>
  <c r="T191" i="7"/>
  <c r="S191" i="7"/>
  <c r="R191" i="7"/>
  <c r="Q191" i="7"/>
  <c r="N191" i="7" s="1"/>
  <c r="M191" i="7"/>
  <c r="L191" i="7"/>
  <c r="X191" i="7" s="1"/>
  <c r="S190" i="7"/>
  <c r="R190" i="7"/>
  <c r="Q190" i="7"/>
  <c r="P190" i="7" s="1"/>
  <c r="N190" i="7"/>
  <c r="M190" i="7"/>
  <c r="L190" i="7"/>
  <c r="S189" i="7"/>
  <c r="R189" i="7"/>
  <c r="Q189" i="7"/>
  <c r="P189" i="7" s="1"/>
  <c r="N189" i="7"/>
  <c r="M189" i="7"/>
  <c r="L189" i="7"/>
  <c r="S188" i="7"/>
  <c r="R188" i="7"/>
  <c r="Q188" i="7"/>
  <c r="P188" i="7" s="1"/>
  <c r="M188" i="7"/>
  <c r="L188" i="7"/>
  <c r="X187" i="7"/>
  <c r="W187" i="7"/>
  <c r="V187" i="7"/>
  <c r="S187" i="7"/>
  <c r="R187" i="7"/>
  <c r="Q187" i="7"/>
  <c r="M187" i="7"/>
  <c r="L187" i="7"/>
  <c r="T187" i="7" s="1"/>
  <c r="V186" i="7"/>
  <c r="S186" i="7"/>
  <c r="R186" i="7"/>
  <c r="Q186" i="7"/>
  <c r="M186" i="7"/>
  <c r="L186" i="7"/>
  <c r="X186" i="7" s="1"/>
  <c r="S185" i="7"/>
  <c r="R185" i="7"/>
  <c r="Q185" i="7"/>
  <c r="M185" i="7"/>
  <c r="L185" i="7"/>
  <c r="S184" i="7"/>
  <c r="R184" i="7"/>
  <c r="Q184" i="7"/>
  <c r="P184" i="7" s="1"/>
  <c r="N184" i="7"/>
  <c r="M184" i="7"/>
  <c r="L184" i="7"/>
  <c r="X184" i="7" s="1"/>
  <c r="S183" i="7"/>
  <c r="R183" i="7"/>
  <c r="Q183" i="7"/>
  <c r="N183" i="7" s="1"/>
  <c r="M183" i="7"/>
  <c r="L183" i="7"/>
  <c r="V183" i="7" s="1"/>
  <c r="S182" i="7"/>
  <c r="R182" i="7"/>
  <c r="Q182" i="7"/>
  <c r="N182" i="7"/>
  <c r="M182" i="7"/>
  <c r="L182" i="7"/>
  <c r="S181" i="7"/>
  <c r="R181" i="7"/>
  <c r="Q181" i="7"/>
  <c r="N181" i="7" s="1"/>
  <c r="O181" i="7"/>
  <c r="M181" i="7"/>
  <c r="L181" i="7"/>
  <c r="S180" i="7"/>
  <c r="R180" i="7"/>
  <c r="Q180" i="7"/>
  <c r="P180" i="7" s="1"/>
  <c r="M180" i="7"/>
  <c r="L180" i="7"/>
  <c r="X179" i="7"/>
  <c r="S179" i="7"/>
  <c r="R179" i="7"/>
  <c r="Q179" i="7"/>
  <c r="N179" i="7"/>
  <c r="M179" i="7"/>
  <c r="L179" i="7"/>
  <c r="V179" i="7" s="1"/>
  <c r="X178" i="7"/>
  <c r="W178" i="7"/>
  <c r="S178" i="7"/>
  <c r="R178" i="7"/>
  <c r="Q178" i="7"/>
  <c r="P178" i="7" s="1"/>
  <c r="M178" i="7"/>
  <c r="L178" i="7"/>
  <c r="U178" i="7" s="1"/>
  <c r="S177" i="7"/>
  <c r="R177" i="7"/>
  <c r="Q177" i="7"/>
  <c r="O177" i="7"/>
  <c r="M177" i="7"/>
  <c r="L177" i="7"/>
  <c r="S176" i="7"/>
  <c r="R176" i="7"/>
  <c r="Q176" i="7"/>
  <c r="P176" i="7" s="1"/>
  <c r="O176" i="7"/>
  <c r="M176" i="7"/>
  <c r="L176" i="7"/>
  <c r="X176" i="7" s="1"/>
  <c r="S175" i="7"/>
  <c r="R175" i="7"/>
  <c r="Q175" i="7"/>
  <c r="N175" i="7" s="1"/>
  <c r="P175" i="7"/>
  <c r="M175" i="7"/>
  <c r="L175" i="7"/>
  <c r="S174" i="7"/>
  <c r="R174" i="7"/>
  <c r="Q174" i="7"/>
  <c r="P174" i="7" s="1"/>
  <c r="N174" i="7"/>
  <c r="M174" i="7"/>
  <c r="L174" i="7"/>
  <c r="X173" i="7"/>
  <c r="S173" i="7"/>
  <c r="R173" i="7"/>
  <c r="Q173" i="7"/>
  <c r="P173" i="7"/>
  <c r="O173" i="7"/>
  <c r="N173" i="7"/>
  <c r="M173" i="7"/>
  <c r="L173" i="7"/>
  <c r="W173" i="7" s="1"/>
  <c r="X172" i="7"/>
  <c r="U172" i="7"/>
  <c r="S172" i="7"/>
  <c r="R172" i="7"/>
  <c r="Q172" i="7"/>
  <c r="M172" i="7"/>
  <c r="L172" i="7"/>
  <c r="T172" i="7" s="1"/>
  <c r="S171" i="7"/>
  <c r="R171" i="7"/>
  <c r="Q171" i="7"/>
  <c r="N171" i="7"/>
  <c r="M171" i="7"/>
  <c r="L171" i="7"/>
  <c r="U171" i="7" s="1"/>
  <c r="V170" i="7"/>
  <c r="S170" i="7"/>
  <c r="R170" i="7"/>
  <c r="Q170" i="7"/>
  <c r="O170" i="7" s="1"/>
  <c r="M170" i="7"/>
  <c r="L170" i="7"/>
  <c r="X170" i="7" s="1"/>
  <c r="W169" i="7"/>
  <c r="V169" i="7"/>
  <c r="U169" i="7"/>
  <c r="S169" i="7"/>
  <c r="R169" i="7"/>
  <c r="Q169" i="7"/>
  <c r="N169" i="7" s="1"/>
  <c r="M169" i="7"/>
  <c r="L169" i="7"/>
  <c r="X169" i="7" s="1"/>
  <c r="S168" i="7"/>
  <c r="R168" i="7"/>
  <c r="Q168" i="7"/>
  <c r="P168" i="7" s="1"/>
  <c r="M168" i="7"/>
  <c r="L168" i="7"/>
  <c r="V168" i="7" s="1"/>
  <c r="S167" i="7"/>
  <c r="R167" i="7"/>
  <c r="Q167" i="7"/>
  <c r="N167" i="7" s="1"/>
  <c r="M167" i="7"/>
  <c r="L167" i="7"/>
  <c r="X166" i="7"/>
  <c r="W166" i="7"/>
  <c r="S166" i="7"/>
  <c r="R166" i="7"/>
  <c r="Q166" i="7"/>
  <c r="O166" i="7" s="1"/>
  <c r="M166" i="7"/>
  <c r="L166" i="7"/>
  <c r="U166" i="7" s="1"/>
  <c r="S165" i="7"/>
  <c r="R165" i="7"/>
  <c r="Q165" i="7"/>
  <c r="P165" i="7" s="1"/>
  <c r="M165" i="7"/>
  <c r="L165" i="7"/>
  <c r="V164" i="7"/>
  <c r="U164" i="7"/>
  <c r="T164" i="7"/>
  <c r="S164" i="7"/>
  <c r="R164" i="7"/>
  <c r="Q164" i="7"/>
  <c r="P164" i="7" s="1"/>
  <c r="O164" i="7"/>
  <c r="N164" i="7"/>
  <c r="M164" i="7"/>
  <c r="L164" i="7"/>
  <c r="X164" i="7" s="1"/>
  <c r="V163" i="7"/>
  <c r="S163" i="7"/>
  <c r="R163" i="7"/>
  <c r="Q163" i="7"/>
  <c r="P163" i="7" s="1"/>
  <c r="O163" i="7"/>
  <c r="M163" i="7"/>
  <c r="L163" i="7"/>
  <c r="T163" i="7" s="1"/>
  <c r="S162" i="7"/>
  <c r="R162" i="7"/>
  <c r="Q162" i="7"/>
  <c r="M162" i="7"/>
  <c r="L162" i="7"/>
  <c r="X162" i="7" s="1"/>
  <c r="X161" i="7"/>
  <c r="S161" i="7"/>
  <c r="R161" i="7"/>
  <c r="Q161" i="7"/>
  <c r="P161" i="7" s="1"/>
  <c r="O161" i="7"/>
  <c r="M161" i="7"/>
  <c r="L161" i="7"/>
  <c r="T161" i="7" s="1"/>
  <c r="U160" i="7"/>
  <c r="S160" i="7"/>
  <c r="R160" i="7"/>
  <c r="Q160" i="7"/>
  <c r="M160" i="7"/>
  <c r="L160" i="7"/>
  <c r="X160" i="7" s="1"/>
  <c r="S159" i="7"/>
  <c r="R159" i="7"/>
  <c r="Q159" i="7"/>
  <c r="P159" i="7"/>
  <c r="M159" i="7"/>
  <c r="L159" i="7"/>
  <c r="S158" i="7"/>
  <c r="R158" i="7"/>
  <c r="Q158" i="7"/>
  <c r="M158" i="7"/>
  <c r="L158" i="7"/>
  <c r="X158" i="7" s="1"/>
  <c r="X157" i="7"/>
  <c r="W157" i="7"/>
  <c r="V157" i="7"/>
  <c r="U157" i="7"/>
  <c r="S157" i="7"/>
  <c r="R157" i="7"/>
  <c r="Q157" i="7"/>
  <c r="M157" i="7"/>
  <c r="L157" i="7"/>
  <c r="T157" i="7" s="1"/>
  <c r="W156" i="7"/>
  <c r="V156" i="7"/>
  <c r="U156" i="7"/>
  <c r="T156" i="7"/>
  <c r="S156" i="7"/>
  <c r="R156" i="7"/>
  <c r="Q156" i="7"/>
  <c r="M156" i="7"/>
  <c r="L156" i="7"/>
  <c r="X156" i="7" s="1"/>
  <c r="X155" i="7"/>
  <c r="U155" i="7"/>
  <c r="T155" i="7"/>
  <c r="S155" i="7"/>
  <c r="R155" i="7"/>
  <c r="Q155" i="7"/>
  <c r="N155" i="7" s="1"/>
  <c r="M155" i="7"/>
  <c r="L155" i="7"/>
  <c r="W155" i="7" s="1"/>
  <c r="S154" i="7"/>
  <c r="R154" i="7"/>
  <c r="Q154" i="7"/>
  <c r="P154" i="7" s="1"/>
  <c r="M154" i="7"/>
  <c r="L154" i="7"/>
  <c r="S153" i="7"/>
  <c r="R153" i="7"/>
  <c r="Q153" i="7"/>
  <c r="N153" i="7" s="1"/>
  <c r="P153" i="7"/>
  <c r="O153" i="7"/>
  <c r="M153" i="7"/>
  <c r="L153" i="7"/>
  <c r="X153" i="7" s="1"/>
  <c r="S152" i="7"/>
  <c r="R152" i="7"/>
  <c r="Q152" i="7"/>
  <c r="P152" i="7"/>
  <c r="M152" i="7"/>
  <c r="L152" i="7"/>
  <c r="X152" i="7" s="1"/>
  <c r="S151" i="7"/>
  <c r="R151" i="7"/>
  <c r="Q151" i="7"/>
  <c r="P151" i="7" s="1"/>
  <c r="M151" i="7"/>
  <c r="L151" i="7"/>
  <c r="T151" i="7" s="1"/>
  <c r="X150" i="7"/>
  <c r="W150" i="7"/>
  <c r="V150" i="7"/>
  <c r="S150" i="7"/>
  <c r="R150" i="7"/>
  <c r="Q150" i="7"/>
  <c r="N150" i="7" s="1"/>
  <c r="O150" i="7"/>
  <c r="M150" i="7"/>
  <c r="L150" i="7"/>
  <c r="W149" i="7"/>
  <c r="T149" i="7"/>
  <c r="S149" i="7"/>
  <c r="R149" i="7"/>
  <c r="Q149" i="7"/>
  <c r="P149" i="7" s="1"/>
  <c r="M149" i="7"/>
  <c r="L149" i="7"/>
  <c r="X149" i="7" s="1"/>
  <c r="S148" i="7"/>
  <c r="R148" i="7"/>
  <c r="Q148" i="7"/>
  <c r="P148" i="7" s="1"/>
  <c r="M148" i="7"/>
  <c r="L148" i="7"/>
  <c r="V147" i="7"/>
  <c r="T147" i="7"/>
  <c r="S147" i="7"/>
  <c r="R147" i="7"/>
  <c r="Q147" i="7"/>
  <c r="P147" i="7" s="1"/>
  <c r="M147" i="7"/>
  <c r="L147" i="7"/>
  <c r="U146" i="7"/>
  <c r="T146" i="7"/>
  <c r="S146" i="7"/>
  <c r="R146" i="7"/>
  <c r="Q146" i="7"/>
  <c r="M146" i="7"/>
  <c r="L146" i="7"/>
  <c r="X146" i="7" s="1"/>
  <c r="T145" i="7"/>
  <c r="S145" i="7"/>
  <c r="R145" i="7"/>
  <c r="Q145" i="7"/>
  <c r="N145" i="7" s="1"/>
  <c r="P145" i="7"/>
  <c r="M145" i="7"/>
  <c r="L145" i="7"/>
  <c r="X145" i="7" s="1"/>
  <c r="S144" i="7"/>
  <c r="R144" i="7"/>
  <c r="Q144" i="7"/>
  <c r="P144" i="7"/>
  <c r="M144" i="7"/>
  <c r="L144" i="7"/>
  <c r="X144" i="7" s="1"/>
  <c r="S143" i="7"/>
  <c r="R143" i="7"/>
  <c r="Q143" i="7"/>
  <c r="M143" i="7"/>
  <c r="L143" i="7"/>
  <c r="X143" i="7" s="1"/>
  <c r="W142" i="7"/>
  <c r="S142" i="7"/>
  <c r="R142" i="7"/>
  <c r="Q142" i="7"/>
  <c r="P142" i="7" s="1"/>
  <c r="O142" i="7"/>
  <c r="N142" i="7"/>
  <c r="M142" i="7"/>
  <c r="L142" i="7"/>
  <c r="S141" i="7"/>
  <c r="R141" i="7"/>
  <c r="Q141" i="7"/>
  <c r="N141" i="7" s="1"/>
  <c r="M141" i="7"/>
  <c r="L141" i="7"/>
  <c r="V140" i="7"/>
  <c r="U140" i="7"/>
  <c r="S140" i="7"/>
  <c r="R140" i="7"/>
  <c r="Q140" i="7"/>
  <c r="P140" i="7" s="1"/>
  <c r="M140" i="7"/>
  <c r="L140" i="7"/>
  <c r="X140" i="7" s="1"/>
  <c r="V139" i="7"/>
  <c r="U139" i="7"/>
  <c r="S139" i="7"/>
  <c r="R139" i="7"/>
  <c r="Q139" i="7"/>
  <c r="O139" i="7" s="1"/>
  <c r="M139" i="7"/>
  <c r="L139" i="7"/>
  <c r="X139" i="7" s="1"/>
  <c r="S138" i="7"/>
  <c r="R138" i="7"/>
  <c r="Q138" i="7"/>
  <c r="P138" i="7" s="1"/>
  <c r="M138" i="7"/>
  <c r="L138" i="7"/>
  <c r="S137" i="7"/>
  <c r="R137" i="7"/>
  <c r="Q137" i="7"/>
  <c r="O137" i="7" s="1"/>
  <c r="P137" i="7"/>
  <c r="M137" i="7"/>
  <c r="L137" i="7"/>
  <c r="X137" i="7" s="1"/>
  <c r="S136" i="7"/>
  <c r="R136" i="7"/>
  <c r="Q136" i="7"/>
  <c r="P136" i="7"/>
  <c r="O136" i="7"/>
  <c r="N136" i="7"/>
  <c r="M136" i="7"/>
  <c r="L136" i="7"/>
  <c r="X136" i="7" s="1"/>
  <c r="S135" i="7"/>
  <c r="R135" i="7"/>
  <c r="Q135" i="7"/>
  <c r="P135" i="7" s="1"/>
  <c r="N135" i="7"/>
  <c r="M135" i="7"/>
  <c r="L135" i="7"/>
  <c r="V134" i="7"/>
  <c r="U134" i="7"/>
  <c r="S134" i="7"/>
  <c r="R134" i="7"/>
  <c r="Q134" i="7"/>
  <c r="P134" i="7" s="1"/>
  <c r="M134" i="7"/>
  <c r="L134" i="7"/>
  <c r="X134" i="7" s="1"/>
  <c r="S133" i="7"/>
  <c r="R133" i="7"/>
  <c r="Q133" i="7"/>
  <c r="N133" i="7" s="1"/>
  <c r="M133" i="7"/>
  <c r="L133" i="7"/>
  <c r="U133" i="7" s="1"/>
  <c r="S132" i="7"/>
  <c r="R132" i="7"/>
  <c r="Q132" i="7"/>
  <c r="P132" i="7" s="1"/>
  <c r="M132" i="7"/>
  <c r="L132" i="7"/>
  <c r="S131" i="7"/>
  <c r="R131" i="7"/>
  <c r="Q131" i="7"/>
  <c r="M131" i="7"/>
  <c r="L131" i="7"/>
  <c r="X131" i="7" s="1"/>
  <c r="S130" i="7"/>
  <c r="R130" i="7"/>
  <c r="Q130" i="7"/>
  <c r="P130" i="7" s="1"/>
  <c r="O130" i="7"/>
  <c r="N130" i="7"/>
  <c r="M130" i="7"/>
  <c r="L130" i="7"/>
  <c r="X130" i="7" s="1"/>
  <c r="W129" i="7"/>
  <c r="S129" i="7"/>
  <c r="R129" i="7"/>
  <c r="Q129" i="7"/>
  <c r="P129" i="7" s="1"/>
  <c r="M129" i="7"/>
  <c r="L129" i="7"/>
  <c r="X129" i="7" s="1"/>
  <c r="S128" i="7"/>
  <c r="R128" i="7"/>
  <c r="Q128" i="7"/>
  <c r="O128" i="7" s="1"/>
  <c r="P128" i="7"/>
  <c r="N128" i="7"/>
  <c r="M128" i="7"/>
  <c r="L128" i="7"/>
  <c r="X128" i="7" s="1"/>
  <c r="V127" i="7"/>
  <c r="S127" i="7"/>
  <c r="R127" i="7"/>
  <c r="Q127" i="7"/>
  <c r="P127" i="7"/>
  <c r="O127" i="7"/>
  <c r="N127" i="7"/>
  <c r="M127" i="7"/>
  <c r="L127" i="7"/>
  <c r="X127" i="7" s="1"/>
  <c r="W126" i="7"/>
  <c r="S126" i="7"/>
  <c r="R126" i="7"/>
  <c r="Q126" i="7"/>
  <c r="P126" i="7" s="1"/>
  <c r="M126" i="7"/>
  <c r="L126" i="7"/>
  <c r="W125" i="7"/>
  <c r="S125" i="7"/>
  <c r="R125" i="7"/>
  <c r="Q125" i="7"/>
  <c r="N125" i="7" s="1"/>
  <c r="P125" i="7"/>
  <c r="M125" i="7"/>
  <c r="L125" i="7"/>
  <c r="X125" i="7" s="1"/>
  <c r="S124" i="7"/>
  <c r="R124" i="7"/>
  <c r="Q124" i="7"/>
  <c r="P124" i="7"/>
  <c r="O124" i="7"/>
  <c r="N124" i="7"/>
  <c r="M124" i="7"/>
  <c r="L124" i="7"/>
  <c r="S123" i="7"/>
  <c r="R123" i="7"/>
  <c r="Q123" i="7"/>
  <c r="P123" i="7" s="1"/>
  <c r="M123" i="7"/>
  <c r="L123" i="7"/>
  <c r="W123" i="7" s="1"/>
  <c r="S122" i="7"/>
  <c r="R122" i="7"/>
  <c r="Q122" i="7"/>
  <c r="O122" i="7" s="1"/>
  <c r="P122" i="7"/>
  <c r="N122" i="7"/>
  <c r="M122" i="7"/>
  <c r="L122" i="7"/>
  <c r="X122" i="7" s="1"/>
  <c r="V121" i="7"/>
  <c r="S121" i="7"/>
  <c r="R121" i="7"/>
  <c r="Q121" i="7"/>
  <c r="M121" i="7"/>
  <c r="L121" i="7"/>
  <c r="X121" i="7" s="1"/>
  <c r="W120" i="7"/>
  <c r="V120" i="7"/>
  <c r="U120" i="7"/>
  <c r="T120" i="7"/>
  <c r="S120" i="7"/>
  <c r="R120" i="7"/>
  <c r="Q120" i="7"/>
  <c r="P120" i="7"/>
  <c r="M120" i="7"/>
  <c r="L120" i="7"/>
  <c r="X120" i="7" s="1"/>
  <c r="V119" i="7"/>
  <c r="S119" i="7"/>
  <c r="R119" i="7"/>
  <c r="Q119" i="7"/>
  <c r="M119" i="7"/>
  <c r="L119" i="7"/>
  <c r="W118" i="7"/>
  <c r="V118" i="7"/>
  <c r="U118" i="7"/>
  <c r="T118" i="7"/>
  <c r="S118" i="7"/>
  <c r="R118" i="7"/>
  <c r="Q118" i="7"/>
  <c r="P118" i="7" s="1"/>
  <c r="O118" i="7"/>
  <c r="M118" i="7"/>
  <c r="L118" i="7"/>
  <c r="X118" i="7" s="1"/>
  <c r="W117" i="7"/>
  <c r="V117" i="7"/>
  <c r="U117" i="7"/>
  <c r="T117" i="7"/>
  <c r="S117" i="7"/>
  <c r="R117" i="7"/>
  <c r="Q117" i="7"/>
  <c r="P117" i="7" s="1"/>
  <c r="M117" i="7"/>
  <c r="L117" i="7"/>
  <c r="X117" i="7" s="1"/>
  <c r="U116" i="7"/>
  <c r="S116" i="7"/>
  <c r="R116" i="7"/>
  <c r="Q116" i="7"/>
  <c r="P116" i="7"/>
  <c r="M116" i="7"/>
  <c r="L116" i="7"/>
  <c r="U115" i="7"/>
  <c r="S115" i="7"/>
  <c r="R115" i="7"/>
  <c r="Q115" i="7"/>
  <c r="P115" i="7" s="1"/>
  <c r="O115" i="7"/>
  <c r="N115" i="7"/>
  <c r="M115" i="7"/>
  <c r="L115" i="7"/>
  <c r="X115" i="7" s="1"/>
  <c r="S114" i="7"/>
  <c r="R114" i="7"/>
  <c r="Q114" i="7"/>
  <c r="P114" i="7" s="1"/>
  <c r="N114" i="7"/>
  <c r="M114" i="7"/>
  <c r="L114" i="7"/>
  <c r="T114" i="7" s="1"/>
  <c r="S113" i="7"/>
  <c r="R113" i="7"/>
  <c r="Q113" i="7"/>
  <c r="P113" i="7" s="1"/>
  <c r="M113" i="7"/>
  <c r="L113" i="7"/>
  <c r="X113" i="7" s="1"/>
  <c r="S112" i="7"/>
  <c r="R112" i="7"/>
  <c r="Q112" i="7"/>
  <c r="M112" i="7"/>
  <c r="L112" i="7"/>
  <c r="X112" i="7" s="1"/>
  <c r="S111" i="7"/>
  <c r="R111" i="7"/>
  <c r="Q111" i="7"/>
  <c r="P111" i="7" s="1"/>
  <c r="M111" i="7"/>
  <c r="L111" i="7"/>
  <c r="S110" i="7"/>
  <c r="R110" i="7"/>
  <c r="Q110" i="7"/>
  <c r="O110" i="7" s="1"/>
  <c r="N110" i="7"/>
  <c r="M110" i="7"/>
  <c r="L110" i="7"/>
  <c r="W110" i="7" s="1"/>
  <c r="S109" i="7"/>
  <c r="R109" i="7"/>
  <c r="Q109" i="7"/>
  <c r="N109" i="7" s="1"/>
  <c r="M109" i="7"/>
  <c r="L109" i="7"/>
  <c r="X109" i="7" s="1"/>
  <c r="S108" i="7"/>
  <c r="R108" i="7"/>
  <c r="Q108" i="7"/>
  <c r="P108" i="7"/>
  <c r="M108" i="7"/>
  <c r="L108" i="7"/>
  <c r="X108" i="7" s="1"/>
  <c r="S107" i="7"/>
  <c r="R107" i="7"/>
  <c r="Q107" i="7"/>
  <c r="M107" i="7"/>
  <c r="L107" i="7"/>
  <c r="X107" i="7" s="1"/>
  <c r="S106" i="7"/>
  <c r="R106" i="7"/>
  <c r="Q106" i="7"/>
  <c r="P106" i="7" s="1"/>
  <c r="O106" i="7"/>
  <c r="N106" i="7"/>
  <c r="M106" i="7"/>
  <c r="L106" i="7"/>
  <c r="W105" i="7"/>
  <c r="V105" i="7"/>
  <c r="S105" i="7"/>
  <c r="R105" i="7"/>
  <c r="Q105" i="7"/>
  <c r="P105" i="7" s="1"/>
  <c r="M105" i="7"/>
  <c r="L105" i="7"/>
  <c r="X105" i="7" s="1"/>
  <c r="V104" i="7"/>
  <c r="U104" i="7"/>
  <c r="S104" i="7"/>
  <c r="R104" i="7"/>
  <c r="Q104" i="7"/>
  <c r="P104" i="7" s="1"/>
  <c r="M104" i="7"/>
  <c r="L104" i="7"/>
  <c r="X104" i="7" s="1"/>
  <c r="V103" i="7"/>
  <c r="U103" i="7"/>
  <c r="S103" i="7"/>
  <c r="R103" i="7"/>
  <c r="Q103" i="7"/>
  <c r="O103" i="7" s="1"/>
  <c r="M103" i="7"/>
  <c r="L103" i="7"/>
  <c r="X103" i="7" s="1"/>
  <c r="S102" i="7"/>
  <c r="R102" i="7"/>
  <c r="Q102" i="7"/>
  <c r="P102" i="7" s="1"/>
  <c r="M102" i="7"/>
  <c r="L102" i="7"/>
  <c r="T102" i="7" s="1"/>
  <c r="S101" i="7"/>
  <c r="R101" i="7"/>
  <c r="Q101" i="7"/>
  <c r="P101" i="7" s="1"/>
  <c r="M101" i="7"/>
  <c r="L101" i="7"/>
  <c r="X101" i="7" s="1"/>
  <c r="S100" i="7"/>
  <c r="R100" i="7"/>
  <c r="Q100" i="7"/>
  <c r="P100" i="7"/>
  <c r="O100" i="7"/>
  <c r="N100" i="7"/>
  <c r="M100" i="7"/>
  <c r="L100" i="7"/>
  <c r="S99" i="7"/>
  <c r="R99" i="7"/>
  <c r="Q99" i="7"/>
  <c r="P99" i="7" s="1"/>
  <c r="O99" i="7"/>
  <c r="N99" i="7"/>
  <c r="M99" i="7"/>
  <c r="L99" i="7"/>
  <c r="W99" i="7" s="1"/>
  <c r="V98" i="7"/>
  <c r="U98" i="7"/>
  <c r="S98" i="7"/>
  <c r="R98" i="7"/>
  <c r="Q98" i="7"/>
  <c r="P98" i="7" s="1"/>
  <c r="M98" i="7"/>
  <c r="L98" i="7"/>
  <c r="X98" i="7" s="1"/>
  <c r="V97" i="7"/>
  <c r="U97" i="7"/>
  <c r="T97" i="7"/>
  <c r="S97" i="7"/>
  <c r="R97" i="7"/>
  <c r="Q97" i="7"/>
  <c r="N97" i="7" s="1"/>
  <c r="M97" i="7"/>
  <c r="L97" i="7"/>
  <c r="X97" i="7" s="1"/>
  <c r="V96" i="7"/>
  <c r="S96" i="7"/>
  <c r="R96" i="7"/>
  <c r="Q96" i="7"/>
  <c r="P96" i="7" s="1"/>
  <c r="M96" i="7"/>
  <c r="L96" i="7"/>
  <c r="X96" i="7" s="1"/>
  <c r="S95" i="7"/>
  <c r="R95" i="7"/>
  <c r="Q95" i="7"/>
  <c r="M95" i="7"/>
  <c r="L95" i="7"/>
  <c r="X95" i="7" s="1"/>
  <c r="S94" i="7"/>
  <c r="R94" i="7"/>
  <c r="Q94" i="7"/>
  <c r="P94" i="7" s="1"/>
  <c r="O94" i="7"/>
  <c r="N94" i="7"/>
  <c r="M94" i="7"/>
  <c r="L94" i="7"/>
  <c r="X94" i="7" s="1"/>
  <c r="W93" i="7"/>
  <c r="S93" i="7"/>
  <c r="R93" i="7"/>
  <c r="Q93" i="7"/>
  <c r="P93" i="7" s="1"/>
  <c r="O93" i="7"/>
  <c r="N93" i="7"/>
  <c r="M93" i="7"/>
  <c r="L93" i="7"/>
  <c r="X93" i="7" s="1"/>
  <c r="S92" i="7"/>
  <c r="R92" i="7"/>
  <c r="Q92" i="7"/>
  <c r="O92" i="7" s="1"/>
  <c r="P92" i="7"/>
  <c r="N92" i="7"/>
  <c r="M92" i="7"/>
  <c r="L92" i="7"/>
  <c r="X92" i="7" s="1"/>
  <c r="S91" i="7"/>
  <c r="R91" i="7"/>
  <c r="Q91" i="7"/>
  <c r="P91" i="7"/>
  <c r="O91" i="7"/>
  <c r="N91" i="7"/>
  <c r="M91" i="7"/>
  <c r="L91" i="7"/>
  <c r="X91" i="7" s="1"/>
  <c r="S90" i="7"/>
  <c r="R90" i="7"/>
  <c r="Q90" i="7"/>
  <c r="P90" i="7" s="1"/>
  <c r="M90" i="7"/>
  <c r="L90" i="7"/>
  <c r="T90" i="7" s="1"/>
  <c r="S89" i="7"/>
  <c r="R89" i="7"/>
  <c r="Q89" i="7"/>
  <c r="N89" i="7" s="1"/>
  <c r="M89" i="7"/>
  <c r="L89" i="7"/>
  <c r="X89" i="7" s="1"/>
  <c r="S88" i="7"/>
  <c r="R88" i="7"/>
  <c r="Q88" i="7"/>
  <c r="N88" i="7" s="1"/>
  <c r="P88" i="7"/>
  <c r="O88" i="7"/>
  <c r="M88" i="7"/>
  <c r="L88" i="7"/>
  <c r="X88" i="7" s="1"/>
  <c r="S87" i="7"/>
  <c r="R87" i="7"/>
  <c r="Q87" i="7"/>
  <c r="P87" i="7" s="1"/>
  <c r="N87" i="7"/>
  <c r="M87" i="7"/>
  <c r="L87" i="7"/>
  <c r="W87" i="7" s="1"/>
  <c r="S86" i="7"/>
  <c r="R86" i="7"/>
  <c r="Q86" i="7"/>
  <c r="O86" i="7" s="1"/>
  <c r="N86" i="7"/>
  <c r="M86" i="7"/>
  <c r="L86" i="7"/>
  <c r="X86" i="7" s="1"/>
  <c r="S85" i="7"/>
  <c r="R85" i="7"/>
  <c r="Q85" i="7"/>
  <c r="N85" i="7" s="1"/>
  <c r="M85" i="7"/>
  <c r="L85" i="7"/>
  <c r="X85" i="7" s="1"/>
  <c r="W84" i="7"/>
  <c r="U84" i="7"/>
  <c r="S84" i="7"/>
  <c r="R84" i="7"/>
  <c r="Q84" i="7"/>
  <c r="P84" i="7"/>
  <c r="M84" i="7"/>
  <c r="L84" i="7"/>
  <c r="X84" i="7" s="1"/>
  <c r="W83" i="7"/>
  <c r="V83" i="7"/>
  <c r="U83" i="7"/>
  <c r="T83" i="7"/>
  <c r="S83" i="7"/>
  <c r="R83" i="7"/>
  <c r="Q83" i="7"/>
  <c r="M83" i="7"/>
  <c r="L83" i="7"/>
  <c r="X83" i="7" s="1"/>
  <c r="V82" i="7"/>
  <c r="S82" i="7"/>
  <c r="R82" i="7"/>
  <c r="Q82" i="7"/>
  <c r="P82" i="7" s="1"/>
  <c r="M82" i="7"/>
  <c r="L82" i="7"/>
  <c r="X82" i="7" s="1"/>
  <c r="T81" i="7"/>
  <c r="S81" i="7"/>
  <c r="R81" i="7"/>
  <c r="Q81" i="7"/>
  <c r="P81" i="7" s="1"/>
  <c r="M81" i="7"/>
  <c r="L81" i="7"/>
  <c r="X81" i="7" s="1"/>
  <c r="U80" i="7"/>
  <c r="T80" i="7"/>
  <c r="S80" i="7"/>
  <c r="R80" i="7"/>
  <c r="Q80" i="7"/>
  <c r="O80" i="7" s="1"/>
  <c r="P80" i="7"/>
  <c r="N80" i="7"/>
  <c r="M80" i="7"/>
  <c r="L80" i="7"/>
  <c r="X80" i="7" s="1"/>
  <c r="V79" i="7"/>
  <c r="U79" i="7"/>
  <c r="S79" i="7"/>
  <c r="R79" i="7"/>
  <c r="Q79" i="7"/>
  <c r="P79" i="7" s="1"/>
  <c r="M79" i="7"/>
  <c r="L79" i="7"/>
  <c r="X79" i="7" s="1"/>
  <c r="S78" i="7"/>
  <c r="R78" i="7"/>
  <c r="Q78" i="7"/>
  <c r="P78" i="7" s="1"/>
  <c r="O78" i="7"/>
  <c r="M78" i="7"/>
  <c r="L78" i="7"/>
  <c r="T78" i="7" s="1"/>
  <c r="S77" i="7"/>
  <c r="R77" i="7"/>
  <c r="Q77" i="7"/>
  <c r="P77" i="7" s="1"/>
  <c r="M77" i="7"/>
  <c r="L77" i="7"/>
  <c r="X77" i="7" s="1"/>
  <c r="S76" i="7"/>
  <c r="R76" i="7"/>
  <c r="Q76" i="7"/>
  <c r="N76" i="7" s="1"/>
  <c r="M76" i="7"/>
  <c r="L76" i="7"/>
  <c r="V75" i="7"/>
  <c r="S75" i="7"/>
  <c r="R75" i="7"/>
  <c r="Q75" i="7"/>
  <c r="P75" i="7" s="1"/>
  <c r="M75" i="7"/>
  <c r="L75" i="7"/>
  <c r="W75" i="7" s="1"/>
  <c r="W74" i="7"/>
  <c r="T74" i="7"/>
  <c r="S74" i="7"/>
  <c r="R74" i="7"/>
  <c r="Q74" i="7"/>
  <c r="O74" i="7" s="1"/>
  <c r="M74" i="7"/>
  <c r="L74" i="7"/>
  <c r="X74" i="7" s="1"/>
  <c r="V73" i="7"/>
  <c r="U73" i="7"/>
  <c r="S73" i="7"/>
  <c r="R73" i="7"/>
  <c r="Q73" i="7"/>
  <c r="N73" i="7" s="1"/>
  <c r="M73" i="7"/>
  <c r="L73" i="7"/>
  <c r="X73" i="7" s="1"/>
  <c r="S72" i="7"/>
  <c r="R72" i="7"/>
  <c r="Q72" i="7"/>
  <c r="P72" i="7"/>
  <c r="M72" i="7"/>
  <c r="L72" i="7"/>
  <c r="X72" i="7" s="1"/>
  <c r="S71" i="7"/>
  <c r="R71" i="7"/>
  <c r="Q71" i="7"/>
  <c r="M71" i="7"/>
  <c r="L71" i="7"/>
  <c r="X71" i="7" s="1"/>
  <c r="V70" i="7"/>
  <c r="U70" i="7"/>
  <c r="T70" i="7"/>
  <c r="S70" i="7"/>
  <c r="R70" i="7"/>
  <c r="Q70" i="7"/>
  <c r="P70" i="7"/>
  <c r="O70" i="7"/>
  <c r="N70" i="7"/>
  <c r="M70" i="7"/>
  <c r="L70" i="7"/>
  <c r="X70" i="7" s="1"/>
  <c r="V69" i="7"/>
  <c r="U69" i="7"/>
  <c r="T69" i="7"/>
  <c r="S69" i="7"/>
  <c r="R69" i="7"/>
  <c r="Q69" i="7"/>
  <c r="P69" i="7"/>
  <c r="O69" i="7"/>
  <c r="N69" i="7"/>
  <c r="M69" i="7"/>
  <c r="L69" i="7"/>
  <c r="X69" i="7" s="1"/>
  <c r="U68" i="7"/>
  <c r="T68" i="7"/>
  <c r="S68" i="7"/>
  <c r="R68" i="7"/>
  <c r="Q68" i="7"/>
  <c r="P68" i="7" s="1"/>
  <c r="O68" i="7"/>
  <c r="N68" i="7"/>
  <c r="M68" i="7"/>
  <c r="L68" i="7"/>
  <c r="X68" i="7" s="1"/>
  <c r="U67" i="7"/>
  <c r="S67" i="7"/>
  <c r="R67" i="7"/>
  <c r="Q67" i="7"/>
  <c r="P67" i="7" s="1"/>
  <c r="M67" i="7"/>
  <c r="L67" i="7"/>
  <c r="X67" i="7" s="1"/>
  <c r="W66" i="7"/>
  <c r="S66" i="7"/>
  <c r="R66" i="7"/>
  <c r="Q66" i="7"/>
  <c r="N66" i="7" s="1"/>
  <c r="P66" i="7"/>
  <c r="M66" i="7"/>
  <c r="L66" i="7"/>
  <c r="T66" i="7" s="1"/>
  <c r="W65" i="7"/>
  <c r="S65" i="7"/>
  <c r="R65" i="7"/>
  <c r="Q65" i="7"/>
  <c r="O65" i="7" s="1"/>
  <c r="P65" i="7"/>
  <c r="M65" i="7"/>
  <c r="L65" i="7"/>
  <c r="S64" i="7"/>
  <c r="R64" i="7"/>
  <c r="Q64" i="7"/>
  <c r="O64" i="7" s="1"/>
  <c r="M64" i="7"/>
  <c r="L64" i="7"/>
  <c r="X64" i="7" s="1"/>
  <c r="V63" i="7"/>
  <c r="S63" i="7"/>
  <c r="R63" i="7"/>
  <c r="Q63" i="7"/>
  <c r="P63" i="7" s="1"/>
  <c r="M63" i="7"/>
  <c r="L63" i="7"/>
  <c r="X63" i="7" s="1"/>
  <c r="W62" i="7"/>
  <c r="U62" i="7"/>
  <c r="S62" i="7"/>
  <c r="R62" i="7"/>
  <c r="Q62" i="7"/>
  <c r="O62" i="7" s="1"/>
  <c r="P62" i="7"/>
  <c r="M62" i="7"/>
  <c r="L62" i="7"/>
  <c r="X62" i="7" s="1"/>
  <c r="W61" i="7"/>
  <c r="V61" i="7"/>
  <c r="U61" i="7"/>
  <c r="S61" i="7"/>
  <c r="R61" i="7"/>
  <c r="Q61" i="7"/>
  <c r="N61" i="7" s="1"/>
  <c r="P61" i="7"/>
  <c r="O61" i="7"/>
  <c r="M61" i="7"/>
  <c r="L61" i="7"/>
  <c r="X61" i="7" s="1"/>
  <c r="U60" i="7"/>
  <c r="S60" i="7"/>
  <c r="R60" i="7"/>
  <c r="Q60" i="7"/>
  <c r="M60" i="7"/>
  <c r="L60" i="7"/>
  <c r="X60" i="7" s="1"/>
  <c r="W59" i="7"/>
  <c r="S59" i="7"/>
  <c r="R59" i="7"/>
  <c r="Q59" i="7"/>
  <c r="M59" i="7"/>
  <c r="L59" i="7"/>
  <c r="X59" i="7" s="1"/>
  <c r="T58" i="7"/>
  <c r="S58" i="7"/>
  <c r="R58" i="7"/>
  <c r="Q58" i="7"/>
  <c r="O58" i="7" s="1"/>
  <c r="P58" i="7"/>
  <c r="M58" i="7"/>
  <c r="L58" i="7"/>
  <c r="X58" i="7" s="1"/>
  <c r="V57" i="7"/>
  <c r="U57" i="7"/>
  <c r="S57" i="7"/>
  <c r="R57" i="7"/>
  <c r="Q57" i="7"/>
  <c r="O57" i="7" s="1"/>
  <c r="M57" i="7"/>
  <c r="L57" i="7"/>
  <c r="X57" i="7" s="1"/>
  <c r="U56" i="7"/>
  <c r="T56" i="7"/>
  <c r="S56" i="7"/>
  <c r="R56" i="7"/>
  <c r="Q56" i="7"/>
  <c r="P56" i="7"/>
  <c r="O56" i="7"/>
  <c r="N56" i="7"/>
  <c r="M56" i="7"/>
  <c r="L56" i="7"/>
  <c r="X56" i="7" s="1"/>
  <c r="S55" i="7"/>
  <c r="R55" i="7"/>
  <c r="Q55" i="7"/>
  <c r="N55" i="7" s="1"/>
  <c r="O55" i="7"/>
  <c r="M55" i="7"/>
  <c r="L55" i="7"/>
  <c r="X55" i="7" s="1"/>
  <c r="S54" i="7"/>
  <c r="R54" i="7"/>
  <c r="Q54" i="7"/>
  <c r="P54" i="7" s="1"/>
  <c r="N54" i="7"/>
  <c r="M54" i="7"/>
  <c r="L54" i="7"/>
  <c r="W54" i="7" s="1"/>
  <c r="S53" i="7"/>
  <c r="R53" i="7"/>
  <c r="Q53" i="7"/>
  <c r="P53" i="7" s="1"/>
  <c r="M53" i="7"/>
  <c r="L53" i="7"/>
  <c r="X53" i="7" s="1"/>
  <c r="S52" i="7"/>
  <c r="R52" i="7"/>
  <c r="Q52" i="7"/>
  <c r="P52" i="7" s="1"/>
  <c r="M52" i="7"/>
  <c r="L52" i="7"/>
  <c r="X52" i="7" s="1"/>
  <c r="W51" i="7"/>
  <c r="V51" i="7"/>
  <c r="U51" i="7"/>
  <c r="S51" i="7"/>
  <c r="R51" i="7"/>
  <c r="Q51" i="7"/>
  <c r="P51" i="7" s="1"/>
  <c r="M51" i="7"/>
  <c r="L51" i="7"/>
  <c r="X51" i="7" s="1"/>
  <c r="S50" i="7"/>
  <c r="R50" i="7"/>
  <c r="Q50" i="7"/>
  <c r="O50" i="7" s="1"/>
  <c r="M50" i="7"/>
  <c r="L50" i="7"/>
  <c r="X50" i="7" s="1"/>
  <c r="V49" i="7"/>
  <c r="U49" i="7"/>
  <c r="T49" i="7"/>
  <c r="S49" i="7"/>
  <c r="R49" i="7"/>
  <c r="Q49" i="7"/>
  <c r="N49" i="7" s="1"/>
  <c r="P49" i="7"/>
  <c r="M49" i="7"/>
  <c r="L49" i="7"/>
  <c r="X49" i="7" s="1"/>
  <c r="S48" i="7"/>
  <c r="R48" i="7"/>
  <c r="Q48" i="7"/>
  <c r="P48" i="7" s="1"/>
  <c r="M48" i="7"/>
  <c r="L48" i="7"/>
  <c r="X48" i="7" s="1"/>
  <c r="W47" i="7"/>
  <c r="S47" i="7"/>
  <c r="R47" i="7"/>
  <c r="Q47" i="7"/>
  <c r="M47" i="7"/>
  <c r="L47" i="7"/>
  <c r="X47" i="7" s="1"/>
  <c r="V46" i="7"/>
  <c r="U46" i="7"/>
  <c r="S46" i="7"/>
  <c r="R46" i="7"/>
  <c r="Q46" i="7"/>
  <c r="P46" i="7"/>
  <c r="O46" i="7"/>
  <c r="N46" i="7"/>
  <c r="M46" i="7"/>
  <c r="L46" i="7"/>
  <c r="X46" i="7" s="1"/>
  <c r="V45" i="7"/>
  <c r="U45" i="7"/>
  <c r="S45" i="7"/>
  <c r="R45" i="7"/>
  <c r="Q45" i="7"/>
  <c r="P45" i="7"/>
  <c r="O45" i="7"/>
  <c r="N45" i="7"/>
  <c r="M45" i="7"/>
  <c r="L45" i="7"/>
  <c r="X45" i="7" s="1"/>
  <c r="T44" i="7"/>
  <c r="S44" i="7"/>
  <c r="R44" i="7"/>
  <c r="Q44" i="7"/>
  <c r="P44" i="7" s="1"/>
  <c r="N44" i="7"/>
  <c r="M44" i="7"/>
  <c r="L44" i="7"/>
  <c r="X44" i="7" s="1"/>
  <c r="S43" i="7"/>
  <c r="R43" i="7"/>
  <c r="Q43" i="7"/>
  <c r="O43" i="7" s="1"/>
  <c r="P43" i="7"/>
  <c r="N43" i="7"/>
  <c r="M43" i="7"/>
  <c r="L43" i="7"/>
  <c r="X43" i="7" s="1"/>
  <c r="S42" i="7"/>
  <c r="R42" i="7"/>
  <c r="Q42" i="7"/>
  <c r="O42" i="7" s="1"/>
  <c r="M42" i="7"/>
  <c r="L42" i="7"/>
  <c r="X42" i="7" s="1"/>
  <c r="S41" i="7"/>
  <c r="R41" i="7"/>
  <c r="Q41" i="7"/>
  <c r="P41" i="7" s="1"/>
  <c r="N41" i="7"/>
  <c r="M41" i="7"/>
  <c r="L41" i="7"/>
  <c r="W41" i="7" s="1"/>
  <c r="X40" i="7"/>
  <c r="S40" i="7"/>
  <c r="R40" i="7"/>
  <c r="Q40" i="7"/>
  <c r="O40" i="7" s="1"/>
  <c r="P40" i="7"/>
  <c r="M40" i="7"/>
  <c r="L40" i="7"/>
  <c r="W39" i="7"/>
  <c r="V39" i="7"/>
  <c r="U39" i="7"/>
  <c r="T39" i="7"/>
  <c r="S39" i="7"/>
  <c r="R39" i="7"/>
  <c r="Q39" i="7"/>
  <c r="P39" i="7" s="1"/>
  <c r="O39" i="7"/>
  <c r="M39" i="7"/>
  <c r="L39" i="7"/>
  <c r="X39" i="7" s="1"/>
  <c r="V38" i="7"/>
  <c r="U38" i="7"/>
  <c r="T38" i="7"/>
  <c r="S38" i="7"/>
  <c r="R38" i="7"/>
  <c r="Q38" i="7"/>
  <c r="P38" i="7" s="1"/>
  <c r="O38" i="7"/>
  <c r="N38" i="7"/>
  <c r="M38" i="7"/>
  <c r="L38" i="7"/>
  <c r="X38" i="7" s="1"/>
  <c r="U37" i="7"/>
  <c r="S37" i="7"/>
  <c r="R37" i="7"/>
  <c r="Q37" i="7"/>
  <c r="N37" i="7" s="1"/>
  <c r="M37" i="7"/>
  <c r="L37" i="7"/>
  <c r="X37" i="7" s="1"/>
  <c r="W36" i="7"/>
  <c r="U36" i="7"/>
  <c r="T36" i="7"/>
  <c r="S36" i="7"/>
  <c r="R36" i="7"/>
  <c r="Q36" i="7"/>
  <c r="P36" i="7"/>
  <c r="M36" i="7"/>
  <c r="L36" i="7"/>
  <c r="X36" i="7" s="1"/>
  <c r="S35" i="7"/>
  <c r="R35" i="7"/>
  <c r="Q35" i="7"/>
  <c r="M35" i="7"/>
  <c r="L35" i="7"/>
  <c r="X35" i="7" s="1"/>
  <c r="W34" i="7"/>
  <c r="S34" i="7"/>
  <c r="R34" i="7"/>
  <c r="Q34" i="7"/>
  <c r="P34" i="7" s="1"/>
  <c r="O34" i="7"/>
  <c r="M34" i="7"/>
  <c r="L34" i="7"/>
  <c r="X34" i="7" s="1"/>
  <c r="W33" i="7"/>
  <c r="S33" i="7"/>
  <c r="R33" i="7"/>
  <c r="Q33" i="7"/>
  <c r="P33" i="7" s="1"/>
  <c r="O33" i="7"/>
  <c r="M33" i="7"/>
  <c r="L33" i="7"/>
  <c r="X33" i="7" s="1"/>
  <c r="X32" i="7"/>
  <c r="S32" i="7"/>
  <c r="R32" i="7"/>
  <c r="Q32" i="7"/>
  <c r="N32" i="7" s="1"/>
  <c r="P32" i="7"/>
  <c r="O32" i="7"/>
  <c r="M32" i="7"/>
  <c r="L32" i="7"/>
  <c r="W32" i="7" s="1"/>
  <c r="W31" i="7"/>
  <c r="V31" i="7"/>
  <c r="U31" i="7"/>
  <c r="S31" i="7"/>
  <c r="R31" i="7"/>
  <c r="Q31" i="7"/>
  <c r="P31" i="7" s="1"/>
  <c r="N31" i="7"/>
  <c r="M31" i="7"/>
  <c r="L31" i="7"/>
  <c r="X31" i="7" s="1"/>
  <c r="S30" i="7"/>
  <c r="R30" i="7"/>
  <c r="Q30" i="7"/>
  <c r="O30" i="7" s="1"/>
  <c r="M30" i="7"/>
  <c r="L30" i="7"/>
  <c r="V30" i="7" s="1"/>
  <c r="S29" i="7"/>
  <c r="R29" i="7"/>
  <c r="Q29" i="7"/>
  <c r="P29" i="7" s="1"/>
  <c r="M29" i="7"/>
  <c r="L29" i="7"/>
  <c r="X29" i="7" s="1"/>
  <c r="S28" i="7"/>
  <c r="R28" i="7"/>
  <c r="Q28" i="7"/>
  <c r="P28" i="7" s="1"/>
  <c r="O28" i="7"/>
  <c r="M28" i="7"/>
  <c r="L28" i="7"/>
  <c r="W27" i="7"/>
  <c r="S27" i="7"/>
  <c r="R27" i="7"/>
  <c r="Q27" i="7"/>
  <c r="P27" i="7" s="1"/>
  <c r="M27" i="7"/>
  <c r="L27" i="7"/>
  <c r="X27" i="7" s="1"/>
  <c r="W26" i="7"/>
  <c r="U26" i="7"/>
  <c r="S26" i="7"/>
  <c r="R26" i="7"/>
  <c r="Q26" i="7"/>
  <c r="N26" i="7" s="1"/>
  <c r="O26" i="7"/>
  <c r="M26" i="7"/>
  <c r="L26" i="7"/>
  <c r="X26" i="7" s="1"/>
  <c r="W25" i="7"/>
  <c r="V25" i="7"/>
  <c r="U25" i="7"/>
  <c r="S25" i="7"/>
  <c r="R25" i="7"/>
  <c r="Q25" i="7"/>
  <c r="N25" i="7" s="1"/>
  <c r="M25" i="7"/>
  <c r="L25" i="7"/>
  <c r="X25" i="7" s="1"/>
  <c r="V24" i="7"/>
  <c r="S24" i="7"/>
  <c r="R24" i="7"/>
  <c r="Q24" i="7"/>
  <c r="P24" i="7" s="1"/>
  <c r="M24" i="7"/>
  <c r="L24" i="7"/>
  <c r="X24" i="7" s="1"/>
  <c r="W23" i="7"/>
  <c r="V23" i="7"/>
  <c r="T23" i="7"/>
  <c r="S23" i="7"/>
  <c r="R23" i="7"/>
  <c r="Q23" i="7"/>
  <c r="M23" i="7"/>
  <c r="L23" i="7"/>
  <c r="X23" i="7" s="1"/>
  <c r="V22" i="7"/>
  <c r="U22" i="7"/>
  <c r="T22" i="7"/>
  <c r="S22" i="7"/>
  <c r="R22" i="7"/>
  <c r="Q22" i="7"/>
  <c r="O22" i="7" s="1"/>
  <c r="P22" i="7"/>
  <c r="M22" i="7"/>
  <c r="L22" i="7"/>
  <c r="X22" i="7" s="1"/>
  <c r="V21" i="7"/>
  <c r="U21" i="7"/>
  <c r="T21" i="7"/>
  <c r="S21" i="7"/>
  <c r="R21" i="7"/>
  <c r="Q21" i="7"/>
  <c r="O21" i="7" s="1"/>
  <c r="M21" i="7"/>
  <c r="L21" i="7"/>
  <c r="X21" i="7" s="1"/>
  <c r="V20" i="7"/>
  <c r="U20" i="7"/>
  <c r="S20" i="7"/>
  <c r="R20" i="7"/>
  <c r="Q20" i="7"/>
  <c r="P20" i="7" s="1"/>
  <c r="O20" i="7"/>
  <c r="N20" i="7"/>
  <c r="M20" i="7"/>
  <c r="L20" i="7"/>
  <c r="W20" i="7" s="1"/>
  <c r="S19" i="7"/>
  <c r="R19" i="7"/>
  <c r="Q19" i="7"/>
  <c r="O19" i="7" s="1"/>
  <c r="P19" i="7"/>
  <c r="M19" i="7"/>
  <c r="L19" i="7"/>
  <c r="X19" i="7" s="1"/>
  <c r="S18" i="7"/>
  <c r="R18" i="7"/>
  <c r="Q18" i="7"/>
  <c r="P18" i="7" s="1"/>
  <c r="M18" i="7"/>
  <c r="L18" i="7"/>
  <c r="W18" i="7" s="1"/>
  <c r="X17" i="7"/>
  <c r="S17" i="7"/>
  <c r="R17" i="7"/>
  <c r="Q17" i="7"/>
  <c r="P17" i="7" s="1"/>
  <c r="O17" i="7"/>
  <c r="N17" i="7"/>
  <c r="M17" i="7"/>
  <c r="L17" i="7"/>
  <c r="S16" i="7"/>
  <c r="R16" i="7"/>
  <c r="Q16" i="7"/>
  <c r="N16" i="7" s="1"/>
  <c r="P16" i="7"/>
  <c r="M16" i="7"/>
  <c r="L16" i="7"/>
  <c r="T15" i="7"/>
  <c r="S15" i="7"/>
  <c r="R15" i="7"/>
  <c r="Q15" i="7"/>
  <c r="N15" i="7" s="1"/>
  <c r="M15" i="7"/>
  <c r="L15" i="7"/>
  <c r="X15" i="7" s="1"/>
  <c r="W14" i="7"/>
  <c r="S14" i="7"/>
  <c r="R14" i="7"/>
  <c r="Q14" i="7"/>
  <c r="N14" i="7" s="1"/>
  <c r="M14" i="7"/>
  <c r="L14" i="7"/>
  <c r="X14" i="7" s="1"/>
  <c r="U13" i="7"/>
  <c r="T13" i="7"/>
  <c r="S13" i="7"/>
  <c r="R13" i="7"/>
  <c r="Q13" i="7"/>
  <c r="N13" i="7" s="1"/>
  <c r="M13" i="7"/>
  <c r="L13" i="7"/>
  <c r="X13" i="7" s="1"/>
  <c r="S12" i="7"/>
  <c r="R12" i="7"/>
  <c r="Q12" i="7"/>
  <c r="P12" i="7" s="1"/>
  <c r="M12" i="7"/>
  <c r="L12" i="7"/>
  <c r="X12" i="7" s="1"/>
  <c r="S11" i="7"/>
  <c r="R11" i="7"/>
  <c r="Q11" i="7"/>
  <c r="M11" i="7"/>
  <c r="L11" i="7"/>
  <c r="X11" i="7" s="1"/>
  <c r="W10" i="7"/>
  <c r="U10" i="7"/>
  <c r="S10" i="7"/>
  <c r="R10" i="7"/>
  <c r="Q10" i="7"/>
  <c r="N10" i="7" s="1"/>
  <c r="O10" i="7"/>
  <c r="M10" i="7"/>
  <c r="L10" i="7"/>
  <c r="X10" i="7" s="1"/>
  <c r="S9" i="7"/>
  <c r="R9" i="7"/>
  <c r="Q9" i="7"/>
  <c r="P9" i="7" s="1"/>
  <c r="M9" i="7"/>
  <c r="L9" i="7"/>
  <c r="X9" i="7" s="1"/>
  <c r="S8" i="7"/>
  <c r="R8" i="7"/>
  <c r="Q8" i="7"/>
  <c r="O8" i="7" s="1"/>
  <c r="M8" i="7"/>
  <c r="L8" i="7"/>
  <c r="X8" i="7" s="1"/>
  <c r="W7" i="7"/>
  <c r="S7" i="7"/>
  <c r="R7" i="7"/>
  <c r="Q7" i="7"/>
  <c r="O7" i="7" s="1"/>
  <c r="P7" i="7"/>
  <c r="N7" i="7"/>
  <c r="M7" i="7"/>
  <c r="L7" i="7"/>
  <c r="T7" i="7" s="1"/>
  <c r="S6" i="7"/>
  <c r="R6" i="7"/>
  <c r="Q6" i="7"/>
  <c r="N6" i="7" s="1"/>
  <c r="O6" i="7"/>
  <c r="M6" i="7"/>
  <c r="L6" i="7"/>
  <c r="V6" i="7" s="1"/>
  <c r="S5" i="7"/>
  <c r="R5" i="7"/>
  <c r="Q5" i="7"/>
  <c r="P5" i="7" s="1"/>
  <c r="N5" i="7"/>
  <c r="M5" i="7"/>
  <c r="L5" i="7"/>
  <c r="W5" i="7" s="1"/>
  <c r="S4" i="7"/>
  <c r="R4" i="7"/>
  <c r="Q4" i="7"/>
  <c r="O4" i="7" s="1"/>
  <c r="M4" i="7"/>
  <c r="L4" i="7"/>
  <c r="W3" i="7"/>
  <c r="V3" i="7"/>
  <c r="S3" i="7"/>
  <c r="R3" i="7"/>
  <c r="Q3" i="7"/>
  <c r="O3" i="7" s="1"/>
  <c r="M3" i="7"/>
  <c r="L3" i="7"/>
  <c r="X3" i="7" s="1"/>
  <c r="S2" i="7"/>
  <c r="R2" i="7"/>
  <c r="Q2" i="7"/>
  <c r="O2" i="7" s="1"/>
  <c r="P2" i="7"/>
  <c r="M2" i="7"/>
  <c r="L2" i="7"/>
  <c r="W2" i="7" s="1"/>
  <c r="A500" i="6"/>
  <c r="A499" i="6"/>
  <c r="A498" i="6"/>
  <c r="A497" i="6"/>
  <c r="A496" i="6"/>
  <c r="A495" i="6"/>
  <c r="A494" i="6"/>
  <c r="A493" i="6"/>
  <c r="A492" i="6"/>
  <c r="A491" i="6"/>
  <c r="A490" i="6"/>
  <c r="A489" i="6"/>
  <c r="A488" i="6"/>
  <c r="A487" i="6"/>
  <c r="A485" i="6"/>
  <c r="A484" i="6"/>
  <c r="AO483" i="6"/>
  <c r="AN483" i="6"/>
  <c r="A483" i="6"/>
  <c r="A482" i="6"/>
  <c r="A481" i="6"/>
  <c r="A480" i="6"/>
  <c r="A479" i="6"/>
  <c r="A478" i="6"/>
  <c r="A477" i="6"/>
  <c r="A476" i="6"/>
  <c r="A475" i="6"/>
  <c r="A474" i="6"/>
  <c r="A473" i="6"/>
  <c r="A472" i="6"/>
  <c r="A471" i="6"/>
  <c r="A470" i="6"/>
  <c r="A469" i="6"/>
  <c r="AO468" i="6"/>
  <c r="AN468" i="6"/>
  <c r="AH468" i="6"/>
  <c r="A468" i="6"/>
  <c r="A467" i="6"/>
  <c r="AI466" i="6"/>
  <c r="AH466" i="6"/>
  <c r="A466" i="6"/>
  <c r="AI465" i="6"/>
  <c r="AH465" i="6"/>
  <c r="A465" i="6"/>
  <c r="AI464" i="6"/>
  <c r="AH464" i="6"/>
  <c r="A464" i="6"/>
  <c r="A463" i="6"/>
  <c r="A462" i="6"/>
  <c r="A461" i="6"/>
  <c r="A460" i="6"/>
  <c r="A459" i="6"/>
  <c r="A458" i="6"/>
  <c r="A457" i="6"/>
  <c r="A456" i="6"/>
  <c r="A455" i="6"/>
  <c r="A454" i="6"/>
  <c r="A453" i="6"/>
  <c r="A452" i="6"/>
  <c r="A451" i="6"/>
  <c r="A450" i="6"/>
  <c r="A449" i="6"/>
  <c r="A448" i="6"/>
  <c r="A447" i="6"/>
  <c r="A446" i="6"/>
  <c r="A445" i="6"/>
  <c r="A444" i="6"/>
  <c r="A443" i="6"/>
  <c r="A442" i="6"/>
  <c r="A440" i="6"/>
  <c r="A439" i="6"/>
  <c r="A438" i="6"/>
  <c r="A437" i="6"/>
  <c r="A436" i="6"/>
  <c r="A435" i="6"/>
  <c r="A434" i="6"/>
  <c r="A433" i="6"/>
  <c r="A432" i="6"/>
  <c r="A431" i="6"/>
  <c r="A430" i="6"/>
  <c r="A429" i="6"/>
  <c r="A428" i="6"/>
  <c r="A427" i="6"/>
  <c r="A426" i="6"/>
  <c r="A425" i="6"/>
  <c r="A424" i="6"/>
  <c r="A423" i="6"/>
  <c r="A422" i="6"/>
  <c r="A421" i="6"/>
  <c r="A420" i="6"/>
  <c r="A419" i="6"/>
  <c r="A418" i="6"/>
  <c r="A417" i="6"/>
  <c r="A416" i="6"/>
  <c r="A415" i="6"/>
  <c r="A414" i="6"/>
  <c r="A413" i="6"/>
  <c r="A412" i="6"/>
  <c r="A411" i="6"/>
  <c r="A410" i="6"/>
  <c r="A409" i="6"/>
  <c r="A408" i="6"/>
  <c r="A407" i="6"/>
  <c r="A406" i="6"/>
  <c r="A405" i="6"/>
  <c r="A395" i="6"/>
  <c r="A394" i="6"/>
  <c r="A393" i="6"/>
  <c r="A392" i="6"/>
  <c r="A391" i="6"/>
  <c r="A390" i="6"/>
  <c r="A389" i="6"/>
  <c r="A388" i="6"/>
  <c r="A387" i="6"/>
  <c r="A386" i="6"/>
  <c r="A385" i="6"/>
  <c r="A384" i="6"/>
  <c r="A383" i="6"/>
  <c r="A382" i="6"/>
  <c r="A381" i="6"/>
  <c r="A380" i="6"/>
  <c r="A379" i="6"/>
  <c r="A378" i="6"/>
  <c r="A377" i="6"/>
  <c r="A376" i="6"/>
  <c r="A375" i="6"/>
  <c r="A374" i="6"/>
  <c r="A373" i="6"/>
  <c r="A372" i="6"/>
  <c r="A371" i="6"/>
  <c r="A370" i="6"/>
  <c r="A369" i="6"/>
  <c r="A368" i="6"/>
  <c r="A367" i="6"/>
  <c r="A366" i="6"/>
  <c r="A365" i="6"/>
  <c r="A364" i="6"/>
  <c r="A363" i="6"/>
  <c r="A362" i="6"/>
  <c r="A361" i="6"/>
  <c r="A360" i="6"/>
  <c r="A349" i="6"/>
  <c r="A348" i="6"/>
  <c r="A347" i="6"/>
  <c r="A346" i="6"/>
  <c r="A345" i="6"/>
  <c r="A344" i="6"/>
  <c r="A343" i="6"/>
  <c r="A342" i="6"/>
  <c r="A341" i="6"/>
  <c r="A340" i="6"/>
  <c r="A339" i="6"/>
  <c r="A338" i="6"/>
  <c r="A337" i="6"/>
  <c r="A336" i="6"/>
  <c r="A335" i="6"/>
  <c r="A334" i="6"/>
  <c r="A333" i="6"/>
  <c r="A332" i="6"/>
  <c r="A331" i="6"/>
  <c r="A330" i="6"/>
  <c r="A329" i="6"/>
  <c r="A328" i="6"/>
  <c r="A327" i="6"/>
  <c r="A326" i="6"/>
  <c r="A325" i="6"/>
  <c r="A324" i="6"/>
  <c r="A323" i="6"/>
  <c r="A322" i="6"/>
  <c r="A321" i="6"/>
  <c r="A320" i="6"/>
  <c r="A319" i="6"/>
  <c r="A318" i="6"/>
  <c r="A317" i="6"/>
  <c r="A316" i="6"/>
  <c r="A315" i="6"/>
  <c r="A314" i="6"/>
  <c r="A313" i="6"/>
  <c r="A312" i="6"/>
  <c r="A311" i="6"/>
  <c r="A310" i="6"/>
  <c r="A309" i="6"/>
  <c r="A308" i="6"/>
  <c r="A307" i="6"/>
  <c r="A306" i="6"/>
  <c r="A305" i="6"/>
  <c r="A304" i="6"/>
  <c r="A303" i="6"/>
  <c r="A302" i="6"/>
  <c r="A301" i="6"/>
  <c r="A300" i="6"/>
  <c r="A299" i="6"/>
  <c r="A298" i="6"/>
  <c r="A297" i="6"/>
  <c r="A296" i="6"/>
  <c r="A295" i="6"/>
  <c r="A285" i="6"/>
  <c r="A284" i="6"/>
  <c r="A283" i="6"/>
  <c r="A282" i="6"/>
  <c r="A281" i="6"/>
  <c r="A280" i="6"/>
  <c r="A279" i="6"/>
  <c r="A278" i="6"/>
  <c r="A277" i="6"/>
  <c r="A276" i="6"/>
  <c r="A275" i="6"/>
  <c r="A274" i="6"/>
  <c r="A273" i="6"/>
  <c r="A272" i="6"/>
  <c r="A271" i="6"/>
  <c r="A270" i="6"/>
  <c r="A269" i="6"/>
  <c r="A268" i="6"/>
  <c r="A267" i="6"/>
  <c r="F266" i="6" a="1"/>
  <c r="F266" i="6" s="1"/>
  <c r="A266" i="6"/>
  <c r="Q266" i="6" s="1" a="1"/>
  <c r="Q266" i="6" s="1"/>
  <c r="A265" i="6"/>
  <c r="A264" i="6"/>
  <c r="A263" i="6"/>
  <c r="A262" i="6"/>
  <c r="A261" i="6"/>
  <c r="A260" i="6"/>
  <c r="A259" i="6"/>
  <c r="A258" i="6"/>
  <c r="A257" i="6"/>
  <c r="A256" i="6"/>
  <c r="A255" i="6"/>
  <c r="A254" i="6"/>
  <c r="A253" i="6"/>
  <c r="A252" i="6"/>
  <c r="A251" i="6"/>
  <c r="A250" i="6"/>
  <c r="A249" i="6"/>
  <c r="A248" i="6"/>
  <c r="A247" i="6"/>
  <c r="A246" i="6"/>
  <c r="A245" i="6"/>
  <c r="A244" i="6"/>
  <c r="A243" i="6"/>
  <c r="A242" i="6"/>
  <c r="A241" i="6"/>
  <c r="A240" i="6"/>
  <c r="A229" i="6"/>
  <c r="A228" i="6"/>
  <c r="A227" i="6"/>
  <c r="A226" i="6"/>
  <c r="A225" i="6"/>
  <c r="A224" i="6"/>
  <c r="A223" i="6"/>
  <c r="A222" i="6"/>
  <c r="A221" i="6"/>
  <c r="A220" i="6"/>
  <c r="A219" i="6"/>
  <c r="A218" i="6"/>
  <c r="A217" i="6"/>
  <c r="A216" i="6"/>
  <c r="A215" i="6"/>
  <c r="A214" i="6"/>
  <c r="A213" i="6"/>
  <c r="A212" i="6"/>
  <c r="A211" i="6"/>
  <c r="A210" i="6"/>
  <c r="A209" i="6"/>
  <c r="A208" i="6"/>
  <c r="A207" i="6"/>
  <c r="A206" i="6"/>
  <c r="A205" i="6"/>
  <c r="A204" i="6"/>
  <c r="A203" i="6"/>
  <c r="A202" i="6"/>
  <c r="A201" i="6"/>
  <c r="A200" i="6"/>
  <c r="A199" i="6"/>
  <c r="A198" i="6"/>
  <c r="A197" i="6"/>
  <c r="A196" i="6"/>
  <c r="A195" i="6"/>
  <c r="A194" i="6"/>
  <c r="Q193" i="6"/>
  <c r="L193" i="6"/>
  <c r="F193" i="6"/>
  <c r="A193" i="6"/>
  <c r="A192" i="6"/>
  <c r="A191" i="6"/>
  <c r="A190" i="6"/>
  <c r="R189" i="6"/>
  <c r="A189" i="6"/>
  <c r="A188" i="6"/>
  <c r="A187" i="6"/>
  <c r="A186" i="6"/>
  <c r="A185" i="6"/>
  <c r="A184" i="6"/>
  <c r="M183" i="6"/>
  <c r="A183" i="6"/>
  <c r="A182" i="6"/>
  <c r="A181" i="6"/>
  <c r="R180" i="6"/>
  <c r="A180" i="6"/>
  <c r="A179" i="6"/>
  <c r="A178" i="6"/>
  <c r="A177" i="6"/>
  <c r="A176" i="6"/>
  <c r="A175" i="6"/>
  <c r="A174" i="6"/>
  <c r="A173" i="6"/>
  <c r="A172" i="6"/>
  <c r="A163" i="6"/>
  <c r="A162" i="6"/>
  <c r="Q162" i="6" s="1"/>
  <c r="A161" i="6"/>
  <c r="Q161" i="6" s="1"/>
  <c r="A160" i="6"/>
  <c r="Q160" i="6" s="1"/>
  <c r="A159" i="6"/>
  <c r="A158" i="6"/>
  <c r="A157" i="6"/>
  <c r="A156" i="6"/>
  <c r="A155" i="6"/>
  <c r="A154" i="6"/>
  <c r="A153" i="6"/>
  <c r="A152" i="6"/>
  <c r="A151" i="6"/>
  <c r="A150" i="6"/>
  <c r="A149" i="6"/>
  <c r="A148" i="6"/>
  <c r="A147" i="6"/>
  <c r="A146" i="6"/>
  <c r="A145" i="6"/>
  <c r="A144" i="6"/>
  <c r="A143" i="6"/>
  <c r="A142" i="6"/>
  <c r="A141" i="6"/>
  <c r="A140" i="6"/>
  <c r="A139" i="6"/>
  <c r="A138" i="6"/>
  <c r="A137" i="6"/>
  <c r="A136" i="6"/>
  <c r="A135" i="6"/>
  <c r="A134" i="6"/>
  <c r="A133" i="6"/>
  <c r="A132" i="6"/>
  <c r="A131" i="6"/>
  <c r="A130" i="6"/>
  <c r="Q130" i="6" s="1"/>
  <c r="A129" i="6"/>
  <c r="Q129" i="6" s="1"/>
  <c r="A128" i="6"/>
  <c r="Q128" i="6" s="1"/>
  <c r="A127" i="6"/>
  <c r="A126" i="6"/>
  <c r="A125" i="6"/>
  <c r="A124" i="6"/>
  <c r="A123" i="6"/>
  <c r="A122" i="6"/>
  <c r="Q122" i="6" s="1"/>
  <c r="A121" i="6"/>
  <c r="Q121" i="6" s="1"/>
  <c r="A120" i="6"/>
  <c r="Q120" i="6" s="1"/>
  <c r="A119" i="6"/>
  <c r="A118" i="6"/>
  <c r="A117" i="6"/>
  <c r="A116" i="6"/>
  <c r="A115" i="6"/>
  <c r="A114" i="6"/>
  <c r="A113" i="6"/>
  <c r="A112" i="6"/>
  <c r="A111" i="6"/>
  <c r="A110" i="6"/>
  <c r="A109" i="6"/>
  <c r="A108" i="6"/>
  <c r="A107" i="6"/>
  <c r="A106" i="6"/>
  <c r="A105" i="6"/>
  <c r="A104" i="6"/>
  <c r="A103" i="6"/>
  <c r="A102" i="6"/>
  <c r="A101" i="6"/>
  <c r="A100" i="6"/>
  <c r="B99" i="6"/>
  <c r="A99" i="6" s="1"/>
  <c r="A98" i="6"/>
  <c r="A97" i="6"/>
  <c r="A96" i="6"/>
  <c r="A95" i="6"/>
  <c r="A94" i="6"/>
  <c r="A93" i="6"/>
  <c r="B85" i="6"/>
  <c r="A85" i="6" s="1"/>
  <c r="B84" i="6"/>
  <c r="A84" i="6" s="1"/>
  <c r="B83" i="6"/>
  <c r="A83" i="6" s="1"/>
  <c r="B82" i="6"/>
  <c r="A82" i="6" s="1"/>
  <c r="B81" i="6"/>
  <c r="A81" i="6" s="1"/>
  <c r="B80" i="6"/>
  <c r="A80" i="6" s="1"/>
  <c r="B79" i="6"/>
  <c r="B78" i="6"/>
  <c r="B77" i="6"/>
  <c r="A77" i="6" s="1"/>
  <c r="B76" i="6"/>
  <c r="A76" i="6" s="1"/>
  <c r="B75" i="6"/>
  <c r="A75" i="6" s="1"/>
  <c r="B74" i="6"/>
  <c r="A74" i="6" s="1"/>
  <c r="B73" i="6"/>
  <c r="A73" i="6" s="1"/>
  <c r="B72" i="6"/>
  <c r="A72" i="6" s="1"/>
  <c r="B71" i="6"/>
  <c r="B70" i="6"/>
  <c r="B69" i="6"/>
  <c r="A69" i="6" s="1"/>
  <c r="B68" i="6"/>
  <c r="A68" i="6" s="1"/>
  <c r="B67" i="6"/>
  <c r="B66" i="6"/>
  <c r="A66" i="6" s="1"/>
  <c r="B65" i="6"/>
  <c r="A65" i="6" s="1"/>
  <c r="B64" i="6"/>
  <c r="A64" i="6"/>
  <c r="B63" i="6"/>
  <c r="A63" i="6" s="1"/>
  <c r="B62" i="6"/>
  <c r="A62" i="6" s="1"/>
  <c r="B61" i="6"/>
  <c r="A61" i="6" s="1"/>
  <c r="B60" i="6"/>
  <c r="A60" i="6"/>
  <c r="B59" i="6"/>
  <c r="A59" i="6" s="1"/>
  <c r="B58" i="6"/>
  <c r="A58" i="6" s="1"/>
  <c r="B57" i="6"/>
  <c r="B56" i="6"/>
  <c r="A56" i="6" s="1"/>
  <c r="B55" i="6"/>
  <c r="B54" i="6"/>
  <c r="A54" i="6" s="1"/>
  <c r="B53" i="6"/>
  <c r="A53" i="6" s="1"/>
  <c r="B52" i="6"/>
  <c r="A52" i="6" s="1"/>
  <c r="B51" i="6"/>
  <c r="A51" i="6" s="1"/>
  <c r="B50" i="6"/>
  <c r="A50" i="6" s="1"/>
  <c r="B49" i="6"/>
  <c r="A49" i="6" s="1"/>
  <c r="B48" i="6"/>
  <c r="A48" i="6" s="1"/>
  <c r="B47" i="6"/>
  <c r="A47" i="6" s="1"/>
  <c r="B46" i="6"/>
  <c r="A46" i="6" s="1"/>
  <c r="B45" i="6"/>
  <c r="A45" i="6" s="1"/>
  <c r="B44" i="6"/>
  <c r="A44" i="6"/>
  <c r="B43" i="6"/>
  <c r="A43" i="6" s="1"/>
  <c r="B42" i="6"/>
  <c r="A42" i="6" s="1"/>
  <c r="B41" i="6"/>
  <c r="A41" i="6" s="1"/>
  <c r="B40" i="6"/>
  <c r="A40" i="6" s="1"/>
  <c r="B39" i="6"/>
  <c r="A39" i="6" s="1"/>
  <c r="B38" i="6"/>
  <c r="A38" i="6"/>
  <c r="B37" i="6"/>
  <c r="A37" i="6" s="1"/>
  <c r="B36" i="6"/>
  <c r="A36" i="6"/>
  <c r="B35" i="6"/>
  <c r="A35" i="6" s="1"/>
  <c r="B34" i="6"/>
  <c r="A34" i="6" s="1"/>
  <c r="B33" i="6"/>
  <c r="A33" i="6" s="1"/>
  <c r="B32" i="6"/>
  <c r="A32" i="6" s="1"/>
  <c r="B31" i="6"/>
  <c r="A31" i="6" s="1"/>
  <c r="B30" i="6"/>
  <c r="A30" i="6" s="1"/>
  <c r="B29" i="6"/>
  <c r="A29" i="6" s="1"/>
  <c r="B28" i="6"/>
  <c r="A28" i="6" s="1"/>
  <c r="B27" i="6"/>
  <c r="A27" i="6" s="1"/>
  <c r="B26" i="6"/>
  <c r="A26" i="6" s="1"/>
  <c r="B25" i="6"/>
  <c r="A25" i="6" s="1"/>
  <c r="B24" i="6"/>
  <c r="A24" i="6" s="1"/>
  <c r="B23" i="6"/>
  <c r="A23" i="6" s="1"/>
  <c r="B22" i="6"/>
  <c r="A22" i="6" s="1"/>
  <c r="B21" i="6"/>
  <c r="A21" i="6" s="1"/>
  <c r="B20" i="6"/>
  <c r="A20" i="6" s="1"/>
  <c r="B19" i="6"/>
  <c r="B18" i="6"/>
  <c r="A18" i="6" s="1"/>
  <c r="B17" i="6"/>
  <c r="A17" i="6" s="1"/>
  <c r="B16" i="6"/>
  <c r="A16" i="6" s="1"/>
  <c r="B15" i="6"/>
  <c r="B14" i="6"/>
  <c r="A14" i="6" s="1"/>
  <c r="B13" i="6"/>
  <c r="A13" i="6" s="1"/>
  <c r="B12" i="6"/>
  <c r="B11" i="6"/>
  <c r="A11" i="6" s="1"/>
  <c r="B10" i="6"/>
  <c r="B9" i="6"/>
  <c r="A9" i="6" s="1"/>
  <c r="B8" i="6"/>
  <c r="A8" i="6" s="1"/>
  <c r="B7" i="6"/>
  <c r="A7" i="6" s="1"/>
  <c r="B6" i="6"/>
  <c r="A6" i="6" s="1"/>
  <c r="B5" i="6"/>
  <c r="A5" i="6" s="1"/>
  <c r="S1" i="6"/>
  <c r="S237" i="6" s="1"/>
  <c r="C1" i="6"/>
  <c r="A500" i="5"/>
  <c r="A499" i="5"/>
  <c r="AO498" i="5"/>
  <c r="A498" i="5"/>
  <c r="A497" i="5"/>
  <c r="AO496" i="5"/>
  <c r="A496" i="5"/>
  <c r="A495" i="5"/>
  <c r="AL495" i="5" s="1" a="1"/>
  <c r="AL495" i="5" s="1"/>
  <c r="AO495" i="5" s="1"/>
  <c r="A494" i="5"/>
  <c r="A493" i="5"/>
  <c r="Z493" i="5" s="1" a="1"/>
  <c r="Z493" i="5" s="1"/>
  <c r="AI493" i="5" s="1"/>
  <c r="A492" i="5"/>
  <c r="AL492" i="5" s="1" a="1"/>
  <c r="AL492" i="5" s="1"/>
  <c r="A491" i="5"/>
  <c r="A490" i="5"/>
  <c r="A489" i="5"/>
  <c r="A488" i="5"/>
  <c r="A487" i="5"/>
  <c r="A485" i="5"/>
  <c r="A484" i="5"/>
  <c r="AO483" i="5"/>
  <c r="AN483" i="5"/>
  <c r="A483" i="5"/>
  <c r="AR482" i="5"/>
  <c r="AQ482" i="5"/>
  <c r="A482" i="5"/>
  <c r="AS481" i="5"/>
  <c r="A481" i="5"/>
  <c r="AL481" i="5" s="1" a="1"/>
  <c r="AL481" i="5" s="1"/>
  <c r="AS480" i="5"/>
  <c r="A480" i="5"/>
  <c r="AS479" i="5"/>
  <c r="A479" i="5"/>
  <c r="AS478" i="5"/>
  <c r="AR478" i="5"/>
  <c r="A478" i="5"/>
  <c r="AS477" i="5"/>
  <c r="A477" i="5"/>
  <c r="AS476" i="5"/>
  <c r="A476" i="5"/>
  <c r="AS475" i="5"/>
  <c r="A475" i="5"/>
  <c r="AL475" i="5" s="1" a="1"/>
  <c r="AL475" i="5" s="1"/>
  <c r="AO475" i="5" s="1"/>
  <c r="AS474" i="5"/>
  <c r="A474" i="5"/>
  <c r="AS473" i="5"/>
  <c r="A473" i="5"/>
  <c r="AS472" i="5"/>
  <c r="AR472" i="5"/>
  <c r="AQ472" i="5"/>
  <c r="A472" i="5"/>
  <c r="AS471" i="5"/>
  <c r="A471" i="5"/>
  <c r="AS470" i="5"/>
  <c r="A470" i="5"/>
  <c r="AL470" i="5" s="1" a="1"/>
  <c r="AL470" i="5" s="1"/>
  <c r="A469" i="5"/>
  <c r="AO468" i="5"/>
  <c r="AN468" i="5"/>
  <c r="AH468" i="5"/>
  <c r="A468" i="5"/>
  <c r="A467" i="5"/>
  <c r="A466" i="5"/>
  <c r="A465" i="5"/>
  <c r="A464" i="5"/>
  <c r="A463" i="5"/>
  <c r="AQ462" i="5"/>
  <c r="AL462" i="5" a="1"/>
  <c r="AL462" i="5" s="1"/>
  <c r="A462" i="5"/>
  <c r="Z462" i="5" s="1" a="1"/>
  <c r="Z462" i="5" s="1"/>
  <c r="A461" i="5"/>
  <c r="Z461" i="5" s="1" a="1"/>
  <c r="Z461" i="5" s="1"/>
  <c r="AQ460" i="5"/>
  <c r="A460" i="5"/>
  <c r="Z460" i="5" s="1" a="1"/>
  <c r="Z460" i="5" s="1"/>
  <c r="AQ459" i="5"/>
  <c r="A459" i="5"/>
  <c r="A458" i="5"/>
  <c r="Z458" i="5" s="1" a="1"/>
  <c r="Z458" i="5" s="1"/>
  <c r="A457" i="5"/>
  <c r="AL457" i="5" s="1" a="1"/>
  <c r="AL457" i="5" s="1"/>
  <c r="AO457" i="5" s="1"/>
  <c r="A456" i="5"/>
  <c r="AL456" i="5" s="1" a="1"/>
  <c r="AL456" i="5" s="1"/>
  <c r="A455" i="5"/>
  <c r="A454" i="5"/>
  <c r="A453" i="5"/>
  <c r="A452" i="5"/>
  <c r="A451" i="5"/>
  <c r="A450" i="5"/>
  <c r="A449" i="5"/>
  <c r="A448" i="5"/>
  <c r="A447" i="5"/>
  <c r="A446" i="5"/>
  <c r="A445" i="5"/>
  <c r="A444" i="5"/>
  <c r="A443" i="5"/>
  <c r="A442" i="5"/>
  <c r="A440" i="5"/>
  <c r="A439" i="5"/>
  <c r="A438" i="5"/>
  <c r="A437" i="5"/>
  <c r="A436" i="5"/>
  <c r="AQ435" i="5"/>
  <c r="A435" i="5"/>
  <c r="A434" i="5"/>
  <c r="A433" i="5"/>
  <c r="A432" i="5"/>
  <c r="A431" i="5"/>
  <c r="A430" i="5"/>
  <c r="A429" i="5"/>
  <c r="A428" i="5"/>
  <c r="A427" i="5"/>
  <c r="A426" i="5"/>
  <c r="A425" i="5"/>
  <c r="A424" i="5"/>
  <c r="A423" i="5"/>
  <c r="A422" i="5"/>
  <c r="A421" i="5"/>
  <c r="Z421" i="5" s="1" a="1"/>
  <c r="Z421" i="5" s="1"/>
  <c r="A420" i="5"/>
  <c r="A419" i="5"/>
  <c r="A418" i="5"/>
  <c r="A417" i="5"/>
  <c r="A416" i="5"/>
  <c r="A415" i="5"/>
  <c r="A414" i="5"/>
  <c r="A413" i="5"/>
  <c r="A412" i="5"/>
  <c r="A411" i="5"/>
  <c r="A410" i="5"/>
  <c r="A409" i="5"/>
  <c r="A408" i="5"/>
  <c r="A407" i="5"/>
  <c r="A406" i="5"/>
  <c r="A405" i="5"/>
  <c r="A395" i="5"/>
  <c r="Q395" i="5" s="1" a="1"/>
  <c r="Q395" i="5" s="1"/>
  <c r="A394" i="5"/>
  <c r="A393" i="5"/>
  <c r="A392" i="5"/>
  <c r="A391" i="5"/>
  <c r="F391" i="5" s="1" a="1"/>
  <c r="F391" i="5" s="1"/>
  <c r="A390" i="5"/>
  <c r="A389" i="5"/>
  <c r="F389" i="5" s="1" a="1"/>
  <c r="F389" i="5" s="1"/>
  <c r="A388" i="5"/>
  <c r="Q388" i="5" s="1" a="1"/>
  <c r="Q388" i="5" s="1"/>
  <c r="A387" i="5"/>
  <c r="A386" i="5"/>
  <c r="F386" i="5" s="1" a="1"/>
  <c r="F386" i="5" s="1"/>
  <c r="A385" i="5"/>
  <c r="Q384" i="5" a="1"/>
  <c r="Q384" i="5" s="1"/>
  <c r="A384" i="5"/>
  <c r="F384" i="5" s="1" a="1"/>
  <c r="F384" i="5" s="1"/>
  <c r="A383" i="5"/>
  <c r="Q383" i="5" s="1" a="1"/>
  <c r="Q383" i="5" s="1"/>
  <c r="A382" i="5"/>
  <c r="A381" i="5"/>
  <c r="A380" i="5"/>
  <c r="A379" i="5"/>
  <c r="F379" i="5" s="1" a="1"/>
  <c r="F379" i="5" s="1"/>
  <c r="A378" i="5"/>
  <c r="A377" i="5"/>
  <c r="F377" i="5" s="1" a="1"/>
  <c r="F377" i="5" s="1"/>
  <c r="A376" i="5"/>
  <c r="A375" i="5"/>
  <c r="A374" i="5"/>
  <c r="F374" i="5" s="1" a="1"/>
  <c r="F374" i="5" s="1"/>
  <c r="A373" i="5"/>
  <c r="A372" i="5"/>
  <c r="F372" i="5" s="1" a="1"/>
  <c r="F372" i="5" s="1"/>
  <c r="A371" i="5"/>
  <c r="Q371" i="5" s="1" a="1"/>
  <c r="Q371" i="5" s="1"/>
  <c r="A370" i="5"/>
  <c r="Q370" i="5" s="1" a="1"/>
  <c r="Q370" i="5" s="1"/>
  <c r="A369" i="5"/>
  <c r="A368" i="5"/>
  <c r="Q368" i="5" s="1" a="1"/>
  <c r="Q368" i="5" s="1"/>
  <c r="F367" i="5" a="1"/>
  <c r="F367" i="5" s="1"/>
  <c r="A367" i="5"/>
  <c r="Q367" i="5" s="1" a="1"/>
  <c r="Q367" i="5" s="1"/>
  <c r="A366" i="5"/>
  <c r="F366" i="5" s="1" a="1"/>
  <c r="F366" i="5" s="1"/>
  <c r="A365" i="5"/>
  <c r="A364" i="5"/>
  <c r="A363" i="5"/>
  <c r="A362" i="5"/>
  <c r="A361" i="5"/>
  <c r="Q361" i="5" s="1" a="1"/>
  <c r="Q361" i="5" s="1"/>
  <c r="Q363" i="5" s="1"/>
  <c r="S364" i="5" s="1"/>
  <c r="A360" i="5"/>
  <c r="A349" i="5"/>
  <c r="A348" i="5"/>
  <c r="F348" i="5" s="1" a="1"/>
  <c r="F348" i="5" s="1"/>
  <c r="A347" i="5"/>
  <c r="Q347" i="5" s="1" a="1"/>
  <c r="Q347" i="5" s="1"/>
  <c r="A346" i="5"/>
  <c r="A345" i="5"/>
  <c r="F345" i="5" s="1" a="1"/>
  <c r="F345" i="5" s="1"/>
  <c r="A344" i="5"/>
  <c r="F344" i="5" s="1" a="1"/>
  <c r="F344" i="5" s="1"/>
  <c r="A343" i="5"/>
  <c r="F343" i="5" s="1" a="1"/>
  <c r="F343" i="5" s="1"/>
  <c r="F342" i="5" a="1"/>
  <c r="F342" i="5" s="1"/>
  <c r="A342" i="5"/>
  <c r="Q342" i="5" s="1" a="1"/>
  <c r="Q342" i="5" s="1"/>
  <c r="A341" i="5"/>
  <c r="F341" i="5" s="1" a="1"/>
  <c r="F341" i="5" s="1"/>
  <c r="A340" i="5"/>
  <c r="Q340" i="5" s="1" a="1"/>
  <c r="Q340" i="5" s="1"/>
  <c r="A339" i="5"/>
  <c r="A338" i="5"/>
  <c r="Q338" i="5" s="1" a="1"/>
  <c r="Q338" i="5" s="1"/>
  <c r="A337" i="5"/>
  <c r="A336" i="5"/>
  <c r="Q336" i="5" s="1" a="1"/>
  <c r="Q336" i="5" s="1"/>
  <c r="A335" i="5"/>
  <c r="F335" i="5" s="1" a="1"/>
  <c r="F335" i="5" s="1"/>
  <c r="A334" i="5"/>
  <c r="A333" i="5"/>
  <c r="Q333" i="5" s="1" a="1"/>
  <c r="Q333" i="5" s="1"/>
  <c r="Q332" i="5" a="1"/>
  <c r="Q332" i="5" s="1"/>
  <c r="F332" i="5" a="1"/>
  <c r="F332" i="5" s="1"/>
  <c r="A332" i="5"/>
  <c r="A331" i="5"/>
  <c r="A330" i="5"/>
  <c r="Q330" i="5" s="1" a="1"/>
  <c r="Q330" i="5" s="1"/>
  <c r="A329" i="5"/>
  <c r="F329" i="5" s="1" a="1"/>
  <c r="F329" i="5" s="1"/>
  <c r="A328" i="5"/>
  <c r="A327" i="5"/>
  <c r="Q327" i="5" s="1" a="1"/>
  <c r="Q327" i="5" s="1"/>
  <c r="A326" i="5"/>
  <c r="A325" i="5"/>
  <c r="Q325" i="5" s="1" a="1"/>
  <c r="Q325" i="5" s="1"/>
  <c r="A324" i="5"/>
  <c r="A323" i="5"/>
  <c r="F323" i="5" s="1" a="1"/>
  <c r="F323" i="5" s="1"/>
  <c r="A322" i="5"/>
  <c r="F322" i="5" s="1" a="1"/>
  <c r="F322" i="5" s="1"/>
  <c r="A321" i="5"/>
  <c r="Q321" i="5" s="1" a="1"/>
  <c r="Q321" i="5" s="1"/>
  <c r="E59" i="14" s="1"/>
  <c r="A320" i="5"/>
  <c r="F320" i="5" s="1" a="1"/>
  <c r="F320" i="5" s="1"/>
  <c r="A319" i="5"/>
  <c r="F319" i="5" s="1" a="1"/>
  <c r="F319" i="5" s="1"/>
  <c r="A318" i="5"/>
  <c r="A317" i="5"/>
  <c r="A316" i="5"/>
  <c r="A315" i="5"/>
  <c r="A314" i="5"/>
  <c r="A313" i="5"/>
  <c r="O313" i="5" s="1" a="1"/>
  <c r="O313" i="5" s="1"/>
  <c r="P313" i="5" s="1"/>
  <c r="A312" i="5"/>
  <c r="A311" i="5"/>
  <c r="A310" i="5"/>
  <c r="F309" i="5" a="1"/>
  <c r="F309" i="5" s="1"/>
  <c r="A309" i="5"/>
  <c r="O309" i="5" s="1" a="1"/>
  <c r="O309" i="5" s="1"/>
  <c r="A308" i="5"/>
  <c r="D308" i="5" s="1" a="1"/>
  <c r="D308" i="5" s="1"/>
  <c r="A307" i="5"/>
  <c r="A306" i="5"/>
  <c r="A305" i="5"/>
  <c r="A304" i="5"/>
  <c r="F304" i="5" s="1" a="1"/>
  <c r="F304" i="5" s="1"/>
  <c r="D303" i="5" a="1"/>
  <c r="D303" i="5" s="1"/>
  <c r="E303" i="5" s="1"/>
  <c r="A303" i="5"/>
  <c r="Q303" i="5" s="1" a="1"/>
  <c r="Q303" i="5" s="1"/>
  <c r="A302" i="5"/>
  <c r="A301" i="5"/>
  <c r="Q301" i="5" s="1" a="1"/>
  <c r="Q301" i="5" s="1"/>
  <c r="A300" i="5"/>
  <c r="A299" i="5"/>
  <c r="Q299" i="5" s="1" a="1"/>
  <c r="Q299" i="5" s="1"/>
  <c r="A298" i="5"/>
  <c r="A297" i="5"/>
  <c r="A296" i="5"/>
  <c r="A295" i="5"/>
  <c r="C292" i="5"/>
  <c r="C357" i="5" s="1"/>
  <c r="A285" i="5"/>
  <c r="F284" i="5" a="1"/>
  <c r="F284" i="5" s="1"/>
  <c r="A284" i="5"/>
  <c r="Q284" i="5" s="1" a="1"/>
  <c r="Q284" i="5" s="1"/>
  <c r="A283" i="5"/>
  <c r="Q283" i="5" s="1" a="1"/>
  <c r="Q283" i="5" s="1"/>
  <c r="A282" i="5"/>
  <c r="F282" i="5" s="1" a="1"/>
  <c r="F282" i="5" s="1"/>
  <c r="A281" i="5"/>
  <c r="F281" i="5" s="1" a="1"/>
  <c r="F281" i="5" s="1"/>
  <c r="A280" i="5"/>
  <c r="F280" i="5" s="1" a="1"/>
  <c r="F280" i="5" s="1"/>
  <c r="A279" i="5"/>
  <c r="F279" i="5" s="1" a="1"/>
  <c r="F279" i="5" s="1"/>
  <c r="A278" i="5"/>
  <c r="F278" i="5" s="1" a="1"/>
  <c r="F278" i="5" s="1"/>
  <c r="A277" i="5"/>
  <c r="Q277" i="5" s="1" a="1"/>
  <c r="Q277" i="5" s="1"/>
  <c r="A276" i="5"/>
  <c r="F276" i="5" s="1" a="1"/>
  <c r="F276" i="5" s="1"/>
  <c r="A275" i="5"/>
  <c r="Q275" i="5" s="1" a="1"/>
  <c r="Q275" i="5" s="1"/>
  <c r="A274" i="5"/>
  <c r="Q274" i="5" s="1" a="1"/>
  <c r="Q274" i="5" s="1"/>
  <c r="A273" i="5"/>
  <c r="F273" i="5" s="1" a="1"/>
  <c r="F273" i="5" s="1"/>
  <c r="A272" i="5"/>
  <c r="A271" i="5"/>
  <c r="Q271" i="5" s="1" a="1"/>
  <c r="Q271" i="5" s="1"/>
  <c r="A270" i="5"/>
  <c r="A269" i="5"/>
  <c r="F269" i="5" s="1" a="1"/>
  <c r="F269" i="5" s="1"/>
  <c r="F268" i="5" a="1"/>
  <c r="F268" i="5" s="1"/>
  <c r="A268" i="5"/>
  <c r="Q268" i="5" s="1" a="1"/>
  <c r="Q268" i="5" s="1"/>
  <c r="A267" i="5"/>
  <c r="A266" i="5"/>
  <c r="F266" i="5" s="1" a="1"/>
  <c r="F266" i="5" s="1"/>
  <c r="A265" i="5"/>
  <c r="F265" i="5" s="1" a="1"/>
  <c r="F265" i="5" s="1"/>
  <c r="A264" i="5"/>
  <c r="Q264" i="5" s="1" a="1"/>
  <c r="Q264" i="5" s="1"/>
  <c r="A263" i="5"/>
  <c r="Q263" i="5" s="1" a="1"/>
  <c r="Q263" i="5" s="1"/>
  <c r="A262" i="5"/>
  <c r="A261" i="5"/>
  <c r="F261" i="5" s="1" a="1"/>
  <c r="F261" i="5" s="1"/>
  <c r="Q260" i="5" a="1"/>
  <c r="Q260" i="5" s="1"/>
  <c r="A260" i="5"/>
  <c r="F260" i="5" s="1" a="1"/>
  <c r="F260" i="5" s="1"/>
  <c r="A259" i="5"/>
  <c r="F259" i="5" s="1" a="1"/>
  <c r="F259" i="5" s="1"/>
  <c r="F258" i="5" a="1"/>
  <c r="F258" i="5" s="1"/>
  <c r="A258" i="5"/>
  <c r="Q258" i="5" s="1" a="1"/>
  <c r="Q258" i="5" s="1"/>
  <c r="A257" i="5"/>
  <c r="Q257" i="5" s="1" a="1"/>
  <c r="Q257" i="5" s="1"/>
  <c r="A256" i="5"/>
  <c r="Q256" i="5" s="1" a="1"/>
  <c r="Q256" i="5" s="1"/>
  <c r="A255" i="5"/>
  <c r="Q255" i="5" s="1" a="1"/>
  <c r="Q255" i="5" s="1"/>
  <c r="A254" i="5"/>
  <c r="A253" i="5"/>
  <c r="A252" i="5"/>
  <c r="A251" i="5"/>
  <c r="A250" i="5"/>
  <c r="S249" i="5"/>
  <c r="Q249" i="5"/>
  <c r="F249" i="5"/>
  <c r="A249" i="5"/>
  <c r="R248" i="5"/>
  <c r="A248" i="5"/>
  <c r="A247" i="5"/>
  <c r="A246" i="5"/>
  <c r="A245" i="5"/>
  <c r="Q245" i="5" s="1" a="1"/>
  <c r="Q245" i="5" s="1"/>
  <c r="A244" i="5"/>
  <c r="A243" i="5"/>
  <c r="A242" i="5"/>
  <c r="Q242" i="5" s="1" a="1"/>
  <c r="Q242" i="5" s="1"/>
  <c r="A241" i="5"/>
  <c r="A240" i="5"/>
  <c r="A229" i="5"/>
  <c r="F229" i="5" s="1" a="1"/>
  <c r="F229" i="5" s="1"/>
  <c r="Q228" i="5" a="1"/>
  <c r="Q228" i="5" s="1"/>
  <c r="F228" i="5" a="1"/>
  <c r="F228" i="5" s="1"/>
  <c r="A228" i="5"/>
  <c r="Q227" i="5" a="1"/>
  <c r="Q227" i="5" s="1"/>
  <c r="F227" i="5" a="1"/>
  <c r="F227" i="5" s="1"/>
  <c r="A227" i="5"/>
  <c r="A226" i="5"/>
  <c r="F226" i="5" s="1" a="1"/>
  <c r="F226" i="5" s="1"/>
  <c r="A225" i="5"/>
  <c r="Q225" i="5" s="1" a="1"/>
  <c r="Q225" i="5" s="1"/>
  <c r="F224" i="5" a="1"/>
  <c r="F224" i="5" s="1"/>
  <c r="A224" i="5"/>
  <c r="Q224" i="5" s="1" a="1"/>
  <c r="Q224" i="5" s="1"/>
  <c r="A223" i="5"/>
  <c r="A222" i="5"/>
  <c r="Q222" i="5" s="1" a="1"/>
  <c r="Q222" i="5" s="1"/>
  <c r="A221" i="5"/>
  <c r="Q221" i="5" s="1" a="1"/>
  <c r="Q221" i="5" s="1"/>
  <c r="A220" i="5"/>
  <c r="F220" i="5" s="1" a="1"/>
  <c r="F220" i="5" s="1"/>
  <c r="A219" i="5"/>
  <c r="A218" i="5"/>
  <c r="Q218" i="5" s="1" a="1"/>
  <c r="Q218" i="5" s="1"/>
  <c r="A217" i="5"/>
  <c r="Q217" i="5" s="1" a="1"/>
  <c r="Q217" i="5" s="1"/>
  <c r="A216" i="5"/>
  <c r="Q216" i="5" s="1" a="1"/>
  <c r="Q216" i="5" s="1"/>
  <c r="F215" i="5" a="1"/>
  <c r="F215" i="5" s="1"/>
  <c r="A215" i="5"/>
  <c r="Q215" i="5" s="1" a="1"/>
  <c r="Q215" i="5" s="1"/>
  <c r="A214" i="5"/>
  <c r="F214" i="5" s="1" a="1"/>
  <c r="F214" i="5" s="1"/>
  <c r="D47" i="14" s="1"/>
  <c r="A213" i="5"/>
  <c r="A212" i="5"/>
  <c r="A211" i="5"/>
  <c r="A210" i="5"/>
  <c r="F210" i="5" s="1" a="1"/>
  <c r="F210" i="5" s="1"/>
  <c r="A209" i="5"/>
  <c r="Q209" i="5" s="1" a="1"/>
  <c r="Q209" i="5" s="1"/>
  <c r="A208" i="5"/>
  <c r="F208" i="5" s="1" a="1"/>
  <c r="F208" i="5" s="1"/>
  <c r="A207" i="5"/>
  <c r="Q207" i="5" s="1" a="1"/>
  <c r="Q207" i="5" s="1"/>
  <c r="A206" i="5"/>
  <c r="F206" i="5" s="1" a="1"/>
  <c r="F206" i="5" s="1"/>
  <c r="F205" i="5" a="1"/>
  <c r="F205" i="5" s="1"/>
  <c r="A205" i="5"/>
  <c r="A204" i="5"/>
  <c r="Q204" i="5" s="1" a="1"/>
  <c r="Q204" i="5" s="1"/>
  <c r="A203" i="5"/>
  <c r="Q203" i="5" s="1" a="1"/>
  <c r="Q203" i="5" s="1"/>
  <c r="F202" i="5" a="1"/>
  <c r="F202" i="5" s="1"/>
  <c r="A202" i="5"/>
  <c r="A201" i="5"/>
  <c r="Q201" i="5" s="1" a="1"/>
  <c r="Q201" i="5" s="1"/>
  <c r="A200" i="5"/>
  <c r="Q200" i="5" s="1" a="1"/>
  <c r="Q200" i="5" s="1"/>
  <c r="A199" i="5"/>
  <c r="Q199" i="5" s="1" a="1"/>
  <c r="Q199" i="5" s="1"/>
  <c r="A198" i="5"/>
  <c r="A197" i="5"/>
  <c r="A196" i="5"/>
  <c r="A195" i="5"/>
  <c r="A194" i="5"/>
  <c r="L193" i="5"/>
  <c r="A193" i="5"/>
  <c r="A192" i="5"/>
  <c r="F192" i="5" s="1" a="1"/>
  <c r="F192" i="5" s="1"/>
  <c r="F193" i="5" s="1"/>
  <c r="A191" i="5"/>
  <c r="A190" i="5"/>
  <c r="R189" i="5"/>
  <c r="A189" i="5"/>
  <c r="Q189" i="5" s="1" a="1"/>
  <c r="Q189" i="5" s="1"/>
  <c r="A188" i="5"/>
  <c r="A187" i="5"/>
  <c r="A186" i="5"/>
  <c r="A185" i="5"/>
  <c r="Q185" i="5" s="1" a="1"/>
  <c r="Q185" i="5" s="1"/>
  <c r="E42" i="14" s="1"/>
  <c r="A184" i="5"/>
  <c r="M183" i="5"/>
  <c r="A183" i="5"/>
  <c r="O182" i="5" a="1"/>
  <c r="O182" i="5" s="1"/>
  <c r="D182" i="5" a="1"/>
  <c r="D182" i="5" s="1"/>
  <c r="A182" i="5"/>
  <c r="F182" i="5" s="1" a="1"/>
  <c r="F182" i="5" s="1"/>
  <c r="A181" i="5"/>
  <c r="R180" i="5"/>
  <c r="A180" i="5"/>
  <c r="A179" i="5"/>
  <c r="D179" i="5" s="1" a="1"/>
  <c r="D179" i="5" s="1"/>
  <c r="A178" i="5"/>
  <c r="A177" i="5"/>
  <c r="F176" i="5" a="1"/>
  <c r="F176" i="5" s="1"/>
  <c r="E176" i="5" a="1"/>
  <c r="E176" i="5" s="1"/>
  <c r="A176" i="5"/>
  <c r="D176" i="5" s="1" a="1"/>
  <c r="D176" i="5" s="1"/>
  <c r="A175" i="5"/>
  <c r="A174" i="5"/>
  <c r="A173" i="5"/>
  <c r="O173" i="5" s="1" a="1"/>
  <c r="O173" i="5" s="1"/>
  <c r="A172" i="5"/>
  <c r="A163" i="5"/>
  <c r="Q163" i="5" s="1" a="1"/>
  <c r="Q163" i="5" s="1"/>
  <c r="A162" i="5"/>
  <c r="Q162" i="5" s="1" a="1"/>
  <c r="Q162" i="5" s="1"/>
  <c r="A161" i="5"/>
  <c r="Q161" i="5" s="1" a="1"/>
  <c r="Q161" i="5" s="1"/>
  <c r="A160" i="5"/>
  <c r="Q160" i="5" s="1" a="1"/>
  <c r="Q160" i="5" s="1"/>
  <c r="A159" i="5"/>
  <c r="F159" i="5" s="1" a="1"/>
  <c r="F159" i="5" s="1"/>
  <c r="A158" i="5"/>
  <c r="F158" i="5" s="1" a="1"/>
  <c r="F158" i="5" s="1"/>
  <c r="Q157" i="5" a="1"/>
  <c r="Q157" i="5" s="1"/>
  <c r="A157" i="5"/>
  <c r="F157" i="5" s="1" a="1"/>
  <c r="F157" i="5" s="1"/>
  <c r="A156" i="5"/>
  <c r="A155" i="5"/>
  <c r="A154" i="5"/>
  <c r="A153" i="5"/>
  <c r="Q153" i="5" s="1" a="1"/>
  <c r="Q153" i="5" s="1"/>
  <c r="A152" i="5"/>
  <c r="F152" i="5" s="1" a="1"/>
  <c r="F152" i="5" s="1"/>
  <c r="A151" i="5"/>
  <c r="A150" i="5"/>
  <c r="Q150" i="5" s="1" a="1"/>
  <c r="Q150" i="5" s="1"/>
  <c r="A149" i="5"/>
  <c r="F149" i="5" s="1" a="1"/>
  <c r="F149" i="5" s="1"/>
  <c r="A148" i="5"/>
  <c r="A147" i="5"/>
  <c r="Q147" i="5" s="1" a="1"/>
  <c r="Q147" i="5" s="1"/>
  <c r="A146" i="5"/>
  <c r="A145" i="5"/>
  <c r="F144" i="5" a="1"/>
  <c r="F144" i="5" s="1"/>
  <c r="A144" i="5"/>
  <c r="Q144" i="5" s="1" a="1"/>
  <c r="Q144" i="5" s="1"/>
  <c r="A143" i="5"/>
  <c r="A142" i="5"/>
  <c r="A141" i="5"/>
  <c r="Q141" i="5" s="1" a="1"/>
  <c r="Q141" i="5" s="1"/>
  <c r="A140" i="5"/>
  <c r="F140" i="5" s="1" a="1"/>
  <c r="F140" i="5" s="1"/>
  <c r="A139" i="5"/>
  <c r="F139" i="5" s="1" a="1"/>
  <c r="F139" i="5" s="1"/>
  <c r="A138" i="5"/>
  <c r="Q138" i="5" s="1" a="1"/>
  <c r="Q138" i="5" s="1"/>
  <c r="A137" i="5"/>
  <c r="Q137" i="5" s="1" a="1"/>
  <c r="Q137" i="5" s="1"/>
  <c r="A136" i="5"/>
  <c r="A135" i="5"/>
  <c r="F135" i="5" s="1" a="1"/>
  <c r="F135" i="5" s="1"/>
  <c r="F134" i="5" a="1"/>
  <c r="F134" i="5" s="1"/>
  <c r="A134" i="5"/>
  <c r="Q134" i="5" s="1" a="1"/>
  <c r="Q134" i="5" s="1"/>
  <c r="A133" i="5"/>
  <c r="Q133" i="5" s="1" a="1"/>
  <c r="Q133" i="5" s="1"/>
  <c r="Q132" i="5" a="1"/>
  <c r="Q132" i="5" s="1"/>
  <c r="A132" i="5"/>
  <c r="F132" i="5" s="1" a="1"/>
  <c r="F132" i="5" s="1"/>
  <c r="A131" i="5"/>
  <c r="F131" i="5" s="1" a="1"/>
  <c r="F131" i="5" s="1"/>
  <c r="A130" i="5"/>
  <c r="F130" i="5" s="1" a="1"/>
  <c r="F130" i="5" s="1"/>
  <c r="A129" i="5"/>
  <c r="Q129" i="5" s="1" a="1"/>
  <c r="Q129" i="5" s="1"/>
  <c r="A128" i="5"/>
  <c r="F128" i="5" s="1" a="1"/>
  <c r="F128" i="5" s="1"/>
  <c r="A127" i="5"/>
  <c r="Q127" i="5" s="1" a="1"/>
  <c r="Q127" i="5" s="1"/>
  <c r="A126" i="5"/>
  <c r="Q126" i="5" s="1" a="1"/>
  <c r="Q126" i="5" s="1"/>
  <c r="A125" i="5"/>
  <c r="F125" i="5" s="1" a="1"/>
  <c r="F125" i="5" s="1"/>
  <c r="A124" i="5"/>
  <c r="F124" i="5" s="1" a="1"/>
  <c r="F124" i="5" s="1"/>
  <c r="A123" i="5"/>
  <c r="F122" i="5" a="1"/>
  <c r="F122" i="5" s="1"/>
  <c r="A122" i="5"/>
  <c r="Q122" i="5" s="1" a="1"/>
  <c r="Q122" i="5" s="1"/>
  <c r="A121" i="5"/>
  <c r="A120" i="5"/>
  <c r="Q120" i="5" s="1" a="1"/>
  <c r="Q120" i="5" s="1"/>
  <c r="F119" i="5" a="1"/>
  <c r="F119" i="5" s="1"/>
  <c r="A119" i="5"/>
  <c r="Q119" i="5" s="1" a="1"/>
  <c r="Q119" i="5" s="1"/>
  <c r="A118" i="5"/>
  <c r="F118" i="5" s="1" a="1"/>
  <c r="F118" i="5" s="1"/>
  <c r="A117" i="5"/>
  <c r="F117" i="5" s="1" a="1"/>
  <c r="F117" i="5" s="1"/>
  <c r="A116" i="5"/>
  <c r="F116" i="5" s="1" a="1"/>
  <c r="F116" i="5" s="1"/>
  <c r="A115" i="5"/>
  <c r="F115" i="5" s="1" a="1"/>
  <c r="F115" i="5" s="1"/>
  <c r="A114" i="5"/>
  <c r="F114" i="5" s="1" a="1"/>
  <c r="F114" i="5" s="1"/>
  <c r="D28" i="14" s="1"/>
  <c r="A113" i="5"/>
  <c r="F113" i="5" s="1" a="1"/>
  <c r="F113" i="5" s="1"/>
  <c r="D24" i="14" s="1"/>
  <c r="A112" i="5"/>
  <c r="A111" i="5"/>
  <c r="A110" i="5"/>
  <c r="X109" i="5"/>
  <c r="W109" i="5"/>
  <c r="A109" i="5"/>
  <c r="A108" i="5"/>
  <c r="A107" i="5"/>
  <c r="A106" i="5"/>
  <c r="A105" i="5"/>
  <c r="F105" i="5" s="1" a="1"/>
  <c r="F105" i="5" s="1"/>
  <c r="A104" i="5"/>
  <c r="Q104" i="5" s="1" a="1"/>
  <c r="Q104" i="5" s="1"/>
  <c r="Q103" i="5" a="1"/>
  <c r="Q103" i="5" s="1"/>
  <c r="F103" i="5" a="1"/>
  <c r="F103" i="5" s="1"/>
  <c r="A103" i="5"/>
  <c r="A102" i="5"/>
  <c r="A101" i="5"/>
  <c r="D101" i="5" s="1" a="1"/>
  <c r="D101" i="5" s="1"/>
  <c r="A100" i="5"/>
  <c r="R99" i="5"/>
  <c r="B99" i="5"/>
  <c r="A99" i="5" s="1"/>
  <c r="A98" i="5"/>
  <c r="A97" i="5"/>
  <c r="A96" i="5"/>
  <c r="O96" i="5" s="1" a="1"/>
  <c r="O96" i="5" s="1"/>
  <c r="A95" i="5"/>
  <c r="Q95" i="5" s="1" a="1"/>
  <c r="Q95" i="5" s="1"/>
  <c r="A94" i="5"/>
  <c r="O94" i="5" s="1" a="1"/>
  <c r="O94" i="5" s="1"/>
  <c r="A93" i="5"/>
  <c r="Q93" i="5" s="1" a="1"/>
  <c r="Q93" i="5" s="1"/>
  <c r="C89" i="5"/>
  <c r="B85" i="5"/>
  <c r="A85" i="5"/>
  <c r="B84" i="5"/>
  <c r="A84" i="5" s="1"/>
  <c r="B83" i="5"/>
  <c r="A83" i="5" s="1"/>
  <c r="B82" i="5"/>
  <c r="A82" i="5" s="1"/>
  <c r="Q82" i="5" s="1" a="1"/>
  <c r="Q82" i="5" s="1"/>
  <c r="B81" i="5"/>
  <c r="A81" i="5" s="1"/>
  <c r="Q81" i="5" s="1" a="1"/>
  <c r="Q81" i="5" s="1"/>
  <c r="B80" i="5"/>
  <c r="A80" i="5" s="1"/>
  <c r="F80" i="5" s="1" a="1"/>
  <c r="F80" i="5" s="1"/>
  <c r="B79" i="5"/>
  <c r="A79" i="5" s="1"/>
  <c r="Q79" i="5" s="1" a="1"/>
  <c r="Q79" i="5" s="1"/>
  <c r="B78" i="5"/>
  <c r="A78" i="5"/>
  <c r="F78" i="5" s="1" a="1"/>
  <c r="F78" i="5" s="1"/>
  <c r="B77" i="5"/>
  <c r="A77" i="5" s="1"/>
  <c r="F77" i="5" s="1" a="1"/>
  <c r="F77" i="5" s="1"/>
  <c r="B76" i="5"/>
  <c r="A76" i="5" s="1"/>
  <c r="F76" i="5" s="1" a="1"/>
  <c r="F76" i="5" s="1"/>
  <c r="B75" i="5"/>
  <c r="A75" i="5" s="1"/>
  <c r="Q75" i="5" s="1" a="1"/>
  <c r="Q75" i="5" s="1"/>
  <c r="B74" i="5"/>
  <c r="A74" i="5" s="1"/>
  <c r="B73" i="5"/>
  <c r="A73" i="5" s="1"/>
  <c r="B72" i="5"/>
  <c r="A72" i="5" s="1"/>
  <c r="B71" i="5"/>
  <c r="B70" i="5"/>
  <c r="B69" i="5"/>
  <c r="A69" i="5" s="1"/>
  <c r="B68" i="5"/>
  <c r="A68" i="5" s="1"/>
  <c r="B67" i="5"/>
  <c r="A67" i="5" s="1"/>
  <c r="B66" i="5"/>
  <c r="A66" i="5" s="1"/>
  <c r="B65" i="5"/>
  <c r="A65" i="5" s="1"/>
  <c r="B64" i="5"/>
  <c r="A64" i="5" s="1"/>
  <c r="Q64" i="5" s="1" a="1"/>
  <c r="Q64" i="5" s="1"/>
  <c r="B63" i="5"/>
  <c r="A63" i="5"/>
  <c r="Q63" i="5" s="1" a="1"/>
  <c r="Q63" i="5" s="1"/>
  <c r="B62" i="5"/>
  <c r="A62" i="5" s="1"/>
  <c r="F62" i="5" s="1" a="1"/>
  <c r="F62" i="5" s="1"/>
  <c r="B61" i="5"/>
  <c r="B60" i="5"/>
  <c r="A60" i="5" s="1"/>
  <c r="B59" i="5"/>
  <c r="A59" i="5" s="1"/>
  <c r="Q59" i="5" s="1" a="1"/>
  <c r="Q59" i="5" s="1"/>
  <c r="B58" i="5"/>
  <c r="A58" i="5" s="1"/>
  <c r="B57" i="5"/>
  <c r="A57" i="5" s="1"/>
  <c r="Q57" i="5" s="1" a="1"/>
  <c r="Q57" i="5" s="1"/>
  <c r="B56" i="5"/>
  <c r="A56" i="5" s="1"/>
  <c r="B55" i="5"/>
  <c r="A55" i="5" s="1"/>
  <c r="B54" i="5"/>
  <c r="A54" i="5" s="1"/>
  <c r="B53" i="5"/>
  <c r="A53" i="5" s="1"/>
  <c r="B52" i="5"/>
  <c r="A52" i="5" s="1"/>
  <c r="F52" i="5" s="1" a="1"/>
  <c r="F52" i="5" s="1"/>
  <c r="B51" i="5"/>
  <c r="A51" i="5" s="1"/>
  <c r="Q51" i="5" s="1" a="1"/>
  <c r="Q51" i="5" s="1"/>
  <c r="B50" i="5"/>
  <c r="B49" i="5"/>
  <c r="A49" i="5"/>
  <c r="Q49" i="5" s="1" a="1"/>
  <c r="Q49" i="5" s="1"/>
  <c r="B48" i="5"/>
  <c r="A48" i="5"/>
  <c r="F48" i="5" s="1" a="1"/>
  <c r="F48" i="5" s="1"/>
  <c r="B47" i="5"/>
  <c r="A47" i="5" s="1"/>
  <c r="B46" i="5"/>
  <c r="A46" i="5" s="1"/>
  <c r="B45" i="5"/>
  <c r="A45" i="5"/>
  <c r="Q45" i="5" s="1" a="1"/>
  <c r="Q45" i="5" s="1"/>
  <c r="B44" i="5"/>
  <c r="A44" i="5" s="1"/>
  <c r="F44" i="5" s="1" a="1"/>
  <c r="F44" i="5" s="1"/>
  <c r="B43" i="5"/>
  <c r="A43" i="5" s="1"/>
  <c r="Q43" i="5" s="1" a="1"/>
  <c r="Q43" i="5" s="1"/>
  <c r="B42" i="5"/>
  <c r="A42" i="5" s="1"/>
  <c r="Q42" i="5" s="1" a="1"/>
  <c r="Q42" i="5" s="1"/>
  <c r="B41" i="5"/>
  <c r="A41" i="5" s="1"/>
  <c r="B40" i="5"/>
  <c r="A40" i="5"/>
  <c r="B39" i="5"/>
  <c r="A39" i="5" s="1"/>
  <c r="Q39" i="5" s="1" a="1"/>
  <c r="Q39" i="5" s="1"/>
  <c r="B38" i="5"/>
  <c r="A38" i="5" s="1"/>
  <c r="F38" i="5" s="1" a="1"/>
  <c r="F38" i="5" s="1"/>
  <c r="B37" i="5"/>
  <c r="A37" i="5" s="1"/>
  <c r="F37" i="5" s="1" a="1"/>
  <c r="F37" i="5" s="1"/>
  <c r="B36" i="5"/>
  <c r="A36" i="5" s="1"/>
  <c r="Q36" i="5" s="1" a="1"/>
  <c r="Q36" i="5" s="1"/>
  <c r="B35" i="5"/>
  <c r="A35" i="5" s="1"/>
  <c r="B34" i="5"/>
  <c r="A34" i="5" s="1"/>
  <c r="B33" i="5"/>
  <c r="A33" i="5" s="1"/>
  <c r="F33" i="5" s="1" a="1"/>
  <c r="F33" i="5" s="1"/>
  <c r="B32" i="5"/>
  <c r="B31" i="5"/>
  <c r="B30" i="5"/>
  <c r="A30" i="5" s="1"/>
  <c r="B29" i="5"/>
  <c r="A29" i="5" s="1"/>
  <c r="B28" i="5"/>
  <c r="A28" i="5" s="1"/>
  <c r="X27" i="5"/>
  <c r="W27" i="5"/>
  <c r="B27" i="5"/>
  <c r="A27" i="5" s="1"/>
  <c r="B26" i="5"/>
  <c r="A26" i="5" s="1"/>
  <c r="B25" i="5"/>
  <c r="A25" i="5" s="1"/>
  <c r="B24" i="5"/>
  <c r="A24" i="5" s="1"/>
  <c r="B23" i="5"/>
  <c r="A23" i="5"/>
  <c r="B22" i="5"/>
  <c r="A22" i="5" s="1"/>
  <c r="F22" i="5" s="1" a="1"/>
  <c r="F22" i="5" s="1"/>
  <c r="B21" i="5"/>
  <c r="A21" i="5" s="1"/>
  <c r="F21" i="5" s="1" a="1"/>
  <c r="F21" i="5" s="1"/>
  <c r="B20" i="5"/>
  <c r="A20" i="5" s="1"/>
  <c r="B19" i="5"/>
  <c r="B18" i="5"/>
  <c r="A18" i="5"/>
  <c r="B17" i="5"/>
  <c r="A17" i="5" s="1"/>
  <c r="B16" i="5"/>
  <c r="A16" i="5" s="1"/>
  <c r="B15" i="5"/>
  <c r="A15" i="5" s="1"/>
  <c r="O15" i="5" s="1" a="1"/>
  <c r="O15" i="5" s="1"/>
  <c r="B14" i="5"/>
  <c r="A14" i="5"/>
  <c r="B13" i="5"/>
  <c r="A13" i="5" s="1"/>
  <c r="B12" i="5"/>
  <c r="A12" i="5" s="1"/>
  <c r="D12" i="5" s="1" a="1"/>
  <c r="D12" i="5" s="1"/>
  <c r="E12" i="5" s="1"/>
  <c r="B11" i="5"/>
  <c r="A11" i="5" s="1"/>
  <c r="B10" i="5"/>
  <c r="A10" i="5" s="1"/>
  <c r="B9" i="5"/>
  <c r="A9" i="5"/>
  <c r="D9" i="5" s="1" a="1"/>
  <c r="D9" i="5" s="1"/>
  <c r="E9" i="5" s="1"/>
  <c r="F8" i="5" a="1"/>
  <c r="F8" i="5" s="1"/>
  <c r="D8" i="5" a="1"/>
  <c r="D8" i="5" s="1"/>
  <c r="E8" i="5" s="1"/>
  <c r="B8" i="5"/>
  <c r="A8" i="5" s="1"/>
  <c r="O8" i="5" s="1" a="1"/>
  <c r="O8" i="5" s="1"/>
  <c r="P8" i="5" s="1"/>
  <c r="B7" i="5"/>
  <c r="A7" i="5"/>
  <c r="O7" i="5" s="1" a="1"/>
  <c r="O7" i="5" s="1"/>
  <c r="B6" i="5"/>
  <c r="B5" i="5"/>
  <c r="A5" i="5" s="1"/>
  <c r="Q5" i="5" s="1" a="1"/>
  <c r="Q5" i="5" s="1"/>
  <c r="S1" i="5"/>
  <c r="C1" i="5"/>
  <c r="L3" i="4"/>
  <c r="M2" i="4"/>
  <c r="L2" i="4"/>
  <c r="L3" i="3"/>
  <c r="M2" i="3"/>
  <c r="L2" i="3"/>
  <c r="A3" i="2"/>
  <c r="A2" i="2"/>
  <c r="N14" i="1"/>
  <c r="M14" i="1"/>
  <c r="M13" i="1"/>
  <c r="N12" i="1"/>
  <c r="M12" i="1"/>
  <c r="N11" i="1"/>
  <c r="M11" i="1"/>
  <c r="M10" i="1"/>
  <c r="N9" i="1"/>
  <c r="M9" i="1"/>
  <c r="N8" i="1"/>
  <c r="M8" i="1"/>
  <c r="N7" i="1"/>
  <c r="M7" i="1"/>
  <c r="N6" i="1"/>
  <c r="M6" i="1"/>
  <c r="N5" i="1"/>
  <c r="M5" i="1"/>
  <c r="M4" i="1"/>
  <c r="N3" i="1"/>
  <c r="M3" i="1"/>
  <c r="C3" i="1"/>
  <c r="N13" i="1" s="1"/>
  <c r="S89" i="6" l="1"/>
  <c r="Q152" i="6" a="1"/>
  <c r="Q152" i="6" s="1"/>
  <c r="S169" i="6"/>
  <c r="Q153" i="6" a="1"/>
  <c r="Q153" i="6" s="1"/>
  <c r="Q151" i="6" a="1"/>
  <c r="Q151" i="6" s="1"/>
  <c r="Q135" i="6" a="1"/>
  <c r="Q135" i="6" s="1"/>
  <c r="E138" i="11"/>
  <c r="Q328" i="5" a="1"/>
  <c r="Q328" i="5" s="1"/>
  <c r="Q337" i="5" a="1"/>
  <c r="Q337" i="5" s="1"/>
  <c r="Q381" i="5" a="1"/>
  <c r="Q381" i="5" s="1"/>
  <c r="Q392" i="5" a="1"/>
  <c r="Q392" i="5" s="1"/>
  <c r="Q145" i="5" a="1"/>
  <c r="Q145" i="5" s="1"/>
  <c r="Q202" i="5" a="1"/>
  <c r="Q202" i="5" s="1"/>
  <c r="Q223" i="5" a="1"/>
  <c r="Q223" i="5" s="1"/>
  <c r="Q375" i="5" a="1"/>
  <c r="Q375" i="5" s="1"/>
  <c r="AL463" i="5" a="1"/>
  <c r="AL463" i="5" s="1"/>
  <c r="Q205" i="5" a="1"/>
  <c r="Q205" i="5" s="1"/>
  <c r="E44" i="14" s="1"/>
  <c r="Q262" i="5" a="1"/>
  <c r="Q262" i="5" s="1"/>
  <c r="Q346" i="5" a="1"/>
  <c r="Q346" i="5" s="1"/>
  <c r="Q390" i="5" a="1"/>
  <c r="Q390" i="5" s="1"/>
  <c r="AL494" i="5" a="1"/>
  <c r="AL494" i="5" s="1"/>
  <c r="AO494" i="5" s="1"/>
  <c r="N121" i="7"/>
  <c r="P121" i="7"/>
  <c r="W165" i="7"/>
  <c r="V165" i="7"/>
  <c r="U165" i="7"/>
  <c r="X192" i="7"/>
  <c r="U192" i="7"/>
  <c r="V206" i="7"/>
  <c r="T206" i="7"/>
  <c r="P236" i="7"/>
  <c r="O236" i="7"/>
  <c r="U240" i="7"/>
  <c r="T240" i="7"/>
  <c r="T253" i="7"/>
  <c r="V253" i="7"/>
  <c r="U264" i="7"/>
  <c r="X264" i="7"/>
  <c r="T264" i="7"/>
  <c r="X277" i="7"/>
  <c r="W277" i="7"/>
  <c r="V277" i="7"/>
  <c r="U277" i="7"/>
  <c r="W294" i="7"/>
  <c r="V294" i="7"/>
  <c r="X302" i="7"/>
  <c r="U302" i="7"/>
  <c r="X377" i="7"/>
  <c r="W377" i="7"/>
  <c r="P3" i="7"/>
  <c r="P6" i="7"/>
  <c r="P14" i="7"/>
  <c r="T37" i="7"/>
  <c r="P55" i="7"/>
  <c r="T60" i="7"/>
  <c r="N78" i="7"/>
  <c r="V80" i="7"/>
  <c r="O82" i="7"/>
  <c r="V84" i="7"/>
  <c r="P86" i="7"/>
  <c r="X106" i="7"/>
  <c r="W106" i="7"/>
  <c r="P109" i="7"/>
  <c r="T110" i="7"/>
  <c r="N112" i="7"/>
  <c r="P112" i="7"/>
  <c r="O114" i="7"/>
  <c r="X116" i="7"/>
  <c r="T116" i="7"/>
  <c r="N123" i="7"/>
  <c r="W135" i="7"/>
  <c r="V135" i="7"/>
  <c r="U135" i="7"/>
  <c r="T135" i="7"/>
  <c r="T204" i="7"/>
  <c r="X204" i="7"/>
  <c r="T223" i="7"/>
  <c r="X223" i="7"/>
  <c r="W223" i="7"/>
  <c r="U223" i="7"/>
  <c r="X257" i="7"/>
  <c r="W257" i="7"/>
  <c r="P286" i="7"/>
  <c r="O286" i="7"/>
  <c r="X321" i="7"/>
  <c r="T321" i="7"/>
  <c r="V321" i="7"/>
  <c r="T50" i="7"/>
  <c r="W53" i="7"/>
  <c r="U110" i="7"/>
  <c r="X261" i="7"/>
  <c r="W261" i="7"/>
  <c r="V261" i="7"/>
  <c r="V323" i="7"/>
  <c r="W323" i="7"/>
  <c r="T323" i="7"/>
  <c r="U9" i="7"/>
  <c r="P13" i="7"/>
  <c r="V15" i="7"/>
  <c r="N33" i="7"/>
  <c r="V37" i="7"/>
  <c r="W38" i="7"/>
  <c r="O41" i="7"/>
  <c r="O44" i="7"/>
  <c r="U50" i="7"/>
  <c r="N58" i="7"/>
  <c r="V60" i="7"/>
  <c r="O63" i="7"/>
  <c r="V67" i="7"/>
  <c r="V68" i="7"/>
  <c r="W69" i="7"/>
  <c r="W70" i="7"/>
  <c r="N74" i="7"/>
  <c r="N105" i="7"/>
  <c r="X132" i="7"/>
  <c r="T132" i="7"/>
  <c r="O146" i="7"/>
  <c r="P146" i="7"/>
  <c r="N146" i="7"/>
  <c r="X148" i="7"/>
  <c r="U148" i="7"/>
  <c r="T148" i="7"/>
  <c r="V215" i="7"/>
  <c r="X215" i="7"/>
  <c r="T233" i="7"/>
  <c r="X233" i="7"/>
  <c r="O268" i="7"/>
  <c r="N268" i="7"/>
  <c r="P298" i="7"/>
  <c r="O298" i="7"/>
  <c r="N298" i="7"/>
  <c r="P310" i="7"/>
  <c r="O310" i="7"/>
  <c r="N310" i="7"/>
  <c r="T319" i="7"/>
  <c r="V319" i="7"/>
  <c r="U319" i="7"/>
  <c r="X325" i="7"/>
  <c r="V325" i="7"/>
  <c r="U325" i="7"/>
  <c r="V410" i="7"/>
  <c r="U410" i="7"/>
  <c r="V9" i="7"/>
  <c r="W15" i="7"/>
  <c r="W30" i="7"/>
  <c r="W37" i="7"/>
  <c r="V50" i="7"/>
  <c r="T59" i="7"/>
  <c r="W60" i="7"/>
  <c r="W67" i="7"/>
  <c r="P74" i="7"/>
  <c r="N77" i="7"/>
  <c r="N90" i="7"/>
  <c r="O105" i="7"/>
  <c r="W107" i="7"/>
  <c r="W111" i="7"/>
  <c r="T111" i="7"/>
  <c r="O116" i="7"/>
  <c r="N116" i="7"/>
  <c r="X119" i="7"/>
  <c r="W119" i="7"/>
  <c r="T133" i="7"/>
  <c r="X141" i="7"/>
  <c r="U141" i="7"/>
  <c r="T141" i="7"/>
  <c r="W141" i="7"/>
  <c r="O162" i="7"/>
  <c r="P162" i="7"/>
  <c r="N162" i="7"/>
  <c r="X194" i="7"/>
  <c r="W194" i="7"/>
  <c r="V194" i="7"/>
  <c r="X213" i="7"/>
  <c r="W213" i="7"/>
  <c r="P290" i="7"/>
  <c r="O290" i="7"/>
  <c r="N290" i="7"/>
  <c r="O369" i="7"/>
  <c r="P369" i="7"/>
  <c r="N369" i="7"/>
  <c r="T3" i="7"/>
  <c r="W9" i="7"/>
  <c r="T14" i="7"/>
  <c r="N19" i="7"/>
  <c r="T24" i="7"/>
  <c r="X30" i="7"/>
  <c r="N40" i="7"/>
  <c r="N57" i="7"/>
  <c r="U59" i="7"/>
  <c r="N62" i="7"/>
  <c r="N65" i="7"/>
  <c r="T75" i="7"/>
  <c r="O77" i="7"/>
  <c r="T82" i="7"/>
  <c r="P85" i="7"/>
  <c r="O90" i="7"/>
  <c r="T96" i="7"/>
  <c r="T109" i="7"/>
  <c r="X185" i="7"/>
  <c r="W185" i="7"/>
  <c r="T192" i="7"/>
  <c r="N221" i="7"/>
  <c r="P221" i="7"/>
  <c r="O249" i="7"/>
  <c r="P249" i="7"/>
  <c r="U253" i="7"/>
  <c r="X294" i="7"/>
  <c r="N325" i="7"/>
  <c r="P325" i="7"/>
  <c r="O325" i="7"/>
  <c r="N361" i="7"/>
  <c r="P361" i="7"/>
  <c r="U3" i="7"/>
  <c r="V8" i="7"/>
  <c r="V14" i="7"/>
  <c r="U24" i="7"/>
  <c r="V36" i="7"/>
  <c r="N39" i="7"/>
  <c r="T45" i="7"/>
  <c r="T46" i="7"/>
  <c r="P57" i="7"/>
  <c r="V59" i="7"/>
  <c r="V66" i="7"/>
  <c r="P73" i="7"/>
  <c r="U75" i="7"/>
  <c r="U82" i="7"/>
  <c r="U96" i="7"/>
  <c r="U109" i="7"/>
  <c r="X154" i="7"/>
  <c r="W154" i="7"/>
  <c r="U154" i="7"/>
  <c r="T154" i="7"/>
  <c r="V192" i="7"/>
  <c r="N235" i="7"/>
  <c r="P235" i="7"/>
  <c r="W243" i="7"/>
  <c r="V243" i="7"/>
  <c r="U243" i="7"/>
  <c r="X253" i="7"/>
  <c r="V264" i="7"/>
  <c r="X110" i="7"/>
  <c r="V110" i="7"/>
  <c r="O113" i="7"/>
  <c r="N113" i="7"/>
  <c r="P141" i="7"/>
  <c r="O141" i="7"/>
  <c r="P185" i="7"/>
  <c r="O185" i="7"/>
  <c r="N185" i="7"/>
  <c r="X203" i="7"/>
  <c r="W203" i="7"/>
  <c r="U252" i="7"/>
  <c r="X252" i="7"/>
  <c r="T252" i="7"/>
  <c r="X254" i="7"/>
  <c r="W254" i="7"/>
  <c r="V254" i="7"/>
  <c r="T254" i="7"/>
  <c r="P297" i="7"/>
  <c r="N297" i="7"/>
  <c r="T331" i="7"/>
  <c r="X331" i="7"/>
  <c r="W331" i="7"/>
  <c r="V331" i="7"/>
  <c r="X350" i="7"/>
  <c r="V350" i="7"/>
  <c r="W24" i="7"/>
  <c r="U44" i="7"/>
  <c r="N79" i="7"/>
  <c r="U81" i="7"/>
  <c r="W82" i="7"/>
  <c r="V91" i="7"/>
  <c r="W96" i="7"/>
  <c r="T99" i="7"/>
  <c r="V102" i="7"/>
  <c r="T106" i="7"/>
  <c r="V116" i="7"/>
  <c r="T126" i="7"/>
  <c r="V126" i="7"/>
  <c r="U132" i="7"/>
  <c r="X147" i="7"/>
  <c r="U147" i="7"/>
  <c r="P177" i="7"/>
  <c r="N177" i="7"/>
  <c r="X201" i="7"/>
  <c r="T201" i="7"/>
  <c r="P207" i="7"/>
  <c r="N207" i="7"/>
  <c r="X228" i="7"/>
  <c r="W228" i="7"/>
  <c r="U228" i="7"/>
  <c r="T228" i="7"/>
  <c r="W233" i="7"/>
  <c r="O278" i="7"/>
  <c r="N278" i="7"/>
  <c r="T315" i="7"/>
  <c r="W322" i="7"/>
  <c r="X322" i="7"/>
  <c r="V322" i="7"/>
  <c r="U322" i="7"/>
  <c r="T322" i="7"/>
  <c r="W325" i="7"/>
  <c r="W327" i="7"/>
  <c r="V327" i="7"/>
  <c r="U327" i="7"/>
  <c r="N9" i="7"/>
  <c r="P10" i="7"/>
  <c r="V13" i="7"/>
  <c r="U23" i="7"/>
  <c r="P26" i="7"/>
  <c r="W29" i="7"/>
  <c r="O31" i="7"/>
  <c r="N42" i="7"/>
  <c r="U43" i="7"/>
  <c r="V44" i="7"/>
  <c r="W45" i="7"/>
  <c r="W46" i="7"/>
  <c r="N50" i="7"/>
  <c r="N53" i="7"/>
  <c r="U58" i="7"/>
  <c r="W71" i="7"/>
  <c r="U74" i="7"/>
  <c r="O79" i="7"/>
  <c r="V81" i="7"/>
  <c r="V85" i="7"/>
  <c r="P89" i="7"/>
  <c r="U99" i="7"/>
  <c r="N101" i="7"/>
  <c r="W102" i="7"/>
  <c r="T105" i="7"/>
  <c r="U106" i="7"/>
  <c r="U111" i="7"/>
  <c r="T119" i="7"/>
  <c r="N129" i="7"/>
  <c r="V132" i="7"/>
  <c r="T138" i="7"/>
  <c r="W138" i="7"/>
  <c r="V138" i="7"/>
  <c r="O172" i="7"/>
  <c r="P172" i="7"/>
  <c r="N172" i="7"/>
  <c r="T194" i="7"/>
  <c r="T261" i="7"/>
  <c r="P284" i="7"/>
  <c r="N284" i="7"/>
  <c r="P291" i="7"/>
  <c r="O291" i="7"/>
  <c r="N291" i="7"/>
  <c r="N307" i="7"/>
  <c r="P307" i="7"/>
  <c r="U368" i="7"/>
  <c r="T368" i="7"/>
  <c r="X397" i="7"/>
  <c r="W397" i="7"/>
  <c r="V397" i="7"/>
  <c r="U397" i="7"/>
  <c r="O9" i="7"/>
  <c r="W13" i="7"/>
  <c r="P15" i="7"/>
  <c r="N18" i="7"/>
  <c r="P42" i="7"/>
  <c r="V43" i="7"/>
  <c r="P50" i="7"/>
  <c r="T51" i="7"/>
  <c r="O53" i="7"/>
  <c r="T57" i="7"/>
  <c r="V58" i="7"/>
  <c r="N64" i="7"/>
  <c r="N67" i="7"/>
  <c r="T73" i="7"/>
  <c r="V74" i="7"/>
  <c r="P76" i="7"/>
  <c r="W77" i="7"/>
  <c r="W81" i="7"/>
  <c r="V90" i="7"/>
  <c r="T98" i="7"/>
  <c r="V99" i="7"/>
  <c r="O101" i="7"/>
  <c r="T104" i="7"/>
  <c r="U105" i="7"/>
  <c r="V106" i="7"/>
  <c r="V111" i="7"/>
  <c r="U119" i="7"/>
  <c r="O129" i="7"/>
  <c r="W132" i="7"/>
  <c r="V141" i="7"/>
  <c r="N199" i="7"/>
  <c r="P201" i="7"/>
  <c r="O201" i="7"/>
  <c r="N201" i="7"/>
  <c r="U214" i="7"/>
  <c r="X214" i="7"/>
  <c r="W214" i="7"/>
  <c r="O258" i="7"/>
  <c r="P258" i="7"/>
  <c r="U261" i="7"/>
  <c r="X405" i="7"/>
  <c r="W405" i="7"/>
  <c r="V405" i="7"/>
  <c r="U405" i="7"/>
  <c r="T405" i="7"/>
  <c r="P4" i="7"/>
  <c r="O18" i="7"/>
  <c r="P21" i="7"/>
  <c r="O25" i="7"/>
  <c r="N28" i="7"/>
  <c r="N34" i="7"/>
  <c r="W43" i="7"/>
  <c r="P64" i="7"/>
  <c r="W90" i="7"/>
  <c r="O126" i="7"/>
  <c r="N126" i="7"/>
  <c r="X133" i="7"/>
  <c r="V133" i="7"/>
  <c r="X142" i="7"/>
  <c r="V142" i="7"/>
  <c r="U142" i="7"/>
  <c r="T142" i="7"/>
  <c r="V154" i="7"/>
  <c r="N236" i="7"/>
  <c r="P248" i="7"/>
  <c r="O248" i="7"/>
  <c r="N248" i="7"/>
  <c r="X296" i="7"/>
  <c r="W296" i="7"/>
  <c r="U296" i="7"/>
  <c r="T296" i="7"/>
  <c r="W306" i="7"/>
  <c r="X306" i="7"/>
  <c r="W170" i="7"/>
  <c r="V227" i="7"/>
  <c r="W249" i="7"/>
  <c r="X256" i="7"/>
  <c r="W276" i="7"/>
  <c r="T287" i="7"/>
  <c r="X288" i="7"/>
  <c r="U295" i="7"/>
  <c r="T312" i="7"/>
  <c r="W314" i="7"/>
  <c r="O338" i="7"/>
  <c r="T351" i="7"/>
  <c r="V357" i="7"/>
  <c r="T362" i="7"/>
  <c r="V363" i="7"/>
  <c r="X404" i="7"/>
  <c r="W416" i="7"/>
  <c r="X416" i="7"/>
  <c r="T422" i="7"/>
  <c r="N424" i="7"/>
  <c r="U443" i="7"/>
  <c r="T455" i="7"/>
  <c r="P478" i="7"/>
  <c r="O478" i="7"/>
  <c r="N494" i="7"/>
  <c r="P513" i="7"/>
  <c r="V514" i="7"/>
  <c r="O524" i="7"/>
  <c r="P524" i="7"/>
  <c r="X526" i="7"/>
  <c r="T526" i="7"/>
  <c r="N541" i="7"/>
  <c r="P541" i="7"/>
  <c r="O541" i="7"/>
  <c r="V550" i="7"/>
  <c r="W583" i="7"/>
  <c r="V583" i="7"/>
  <c r="W602" i="7"/>
  <c r="V602" i="7"/>
  <c r="V628" i="7"/>
  <c r="T628" i="7"/>
  <c r="O500" i="7"/>
  <c r="P500" i="7"/>
  <c r="N500" i="7"/>
  <c r="X515" i="7"/>
  <c r="U515" i="7"/>
  <c r="X553" i="7"/>
  <c r="V553" i="7"/>
  <c r="T553" i="7"/>
  <c r="N560" i="7"/>
  <c r="O560" i="7"/>
  <c r="X571" i="7"/>
  <c r="V571" i="7"/>
  <c r="U592" i="7"/>
  <c r="T592" i="7"/>
  <c r="O607" i="7"/>
  <c r="N607" i="7"/>
  <c r="T611" i="7"/>
  <c r="W611" i="7"/>
  <c r="V611" i="7"/>
  <c r="U642" i="7"/>
  <c r="W642" i="7"/>
  <c r="T670" i="7"/>
  <c r="U670" i="7"/>
  <c r="W670" i="7"/>
  <c r="P403" i="7"/>
  <c r="P426" i="7"/>
  <c r="W435" i="7"/>
  <c r="V435" i="7"/>
  <c r="X441" i="7"/>
  <c r="T441" i="7"/>
  <c r="X444" i="7"/>
  <c r="V444" i="7"/>
  <c r="V450" i="7"/>
  <c r="P452" i="7"/>
  <c r="T457" i="7"/>
  <c r="X491" i="7"/>
  <c r="T491" i="7"/>
  <c r="T492" i="7"/>
  <c r="P502" i="7"/>
  <c r="N502" i="7"/>
  <c r="T505" i="7"/>
  <c r="T510" i="7"/>
  <c r="W510" i="7"/>
  <c r="N526" i="7"/>
  <c r="W527" i="7"/>
  <c r="X566" i="7"/>
  <c r="W566" i="7"/>
  <c r="V566" i="7"/>
  <c r="O581" i="7"/>
  <c r="N344" i="7"/>
  <c r="U391" i="7"/>
  <c r="N393" i="7"/>
  <c r="P393" i="7"/>
  <c r="N410" i="7"/>
  <c r="U427" i="7"/>
  <c r="N429" i="7"/>
  <c r="P429" i="7"/>
  <c r="U457" i="7"/>
  <c r="O496" i="7"/>
  <c r="P496" i="7"/>
  <c r="N496" i="7"/>
  <c r="X504" i="7"/>
  <c r="V504" i="7"/>
  <c r="T504" i="7"/>
  <c r="U505" i="7"/>
  <c r="X523" i="7"/>
  <c r="W523" i="7"/>
  <c r="V523" i="7"/>
  <c r="X525" i="7"/>
  <c r="V525" i="7"/>
  <c r="W542" i="7"/>
  <c r="V542" i="7"/>
  <c r="W558" i="7"/>
  <c r="N592" i="7"/>
  <c r="P592" i="7"/>
  <c r="N652" i="7"/>
  <c r="P652" i="7"/>
  <c r="P110" i="7"/>
  <c r="O135" i="7"/>
  <c r="V146" i="7"/>
  <c r="V155" i="7"/>
  <c r="T166" i="7"/>
  <c r="O174" i="7"/>
  <c r="W186" i="7"/>
  <c r="O190" i="7"/>
  <c r="V191" i="7"/>
  <c r="T202" i="7"/>
  <c r="O206" i="7"/>
  <c r="T207" i="7"/>
  <c r="N213" i="7"/>
  <c r="O220" i="7"/>
  <c r="W221" i="7"/>
  <c r="N225" i="7"/>
  <c r="U226" i="7"/>
  <c r="W229" i="7"/>
  <c r="X258" i="7"/>
  <c r="P282" i="7"/>
  <c r="T286" i="7"/>
  <c r="V298" i="7"/>
  <c r="N321" i="7"/>
  <c r="O329" i="7"/>
  <c r="W332" i="7"/>
  <c r="P342" i="7"/>
  <c r="O344" i="7"/>
  <c r="V356" i="7"/>
  <c r="N358" i="7"/>
  <c r="V361" i="7"/>
  <c r="P364" i="7"/>
  <c r="X372" i="7"/>
  <c r="W372" i="7"/>
  <c r="O377" i="7"/>
  <c r="O379" i="7"/>
  <c r="N388" i="7"/>
  <c r="O400" i="7"/>
  <c r="V408" i="7"/>
  <c r="O410" i="7"/>
  <c r="O415" i="7"/>
  <c r="N435" i="7"/>
  <c r="N441" i="7"/>
  <c r="T442" i="7"/>
  <c r="V445" i="7"/>
  <c r="N463" i="7"/>
  <c r="P463" i="7"/>
  <c r="O463" i="7"/>
  <c r="N482" i="7"/>
  <c r="T486" i="7"/>
  <c r="V486" i="7"/>
  <c r="P489" i="7"/>
  <c r="X493" i="7"/>
  <c r="T493" i="7"/>
  <c r="V505" i="7"/>
  <c r="W507" i="7"/>
  <c r="U507" i="7"/>
  <c r="O512" i="7"/>
  <c r="T513" i="7"/>
  <c r="N517" i="7"/>
  <c r="P517" i="7"/>
  <c r="N521" i="7"/>
  <c r="P533" i="7"/>
  <c r="O533" i="7"/>
  <c r="N533" i="7"/>
  <c r="N549" i="7"/>
  <c r="O549" i="7"/>
  <c r="X559" i="7"/>
  <c r="V559" i="7"/>
  <c r="P566" i="7"/>
  <c r="X589" i="7"/>
  <c r="U589" i="7"/>
  <c r="W143" i="7"/>
  <c r="W146" i="7"/>
  <c r="T160" i="7"/>
  <c r="V166" i="7"/>
  <c r="N176" i="7"/>
  <c r="W191" i="7"/>
  <c r="U286" i="7"/>
  <c r="U309" i="7"/>
  <c r="O346" i="7"/>
  <c r="N352" i="7"/>
  <c r="N363" i="7"/>
  <c r="P379" i="7"/>
  <c r="O388" i="7"/>
  <c r="O390" i="7"/>
  <c r="P390" i="7"/>
  <c r="W399" i="7"/>
  <c r="U399" i="7"/>
  <c r="P400" i="7"/>
  <c r="N402" i="7"/>
  <c r="P415" i="7"/>
  <c r="O435" i="7"/>
  <c r="P441" i="7"/>
  <c r="V442" i="7"/>
  <c r="N465" i="7"/>
  <c r="O470" i="7"/>
  <c r="X481" i="7"/>
  <c r="T481" i="7"/>
  <c r="P482" i="7"/>
  <c r="N484" i="7"/>
  <c r="V498" i="7"/>
  <c r="W505" i="7"/>
  <c r="P512" i="7"/>
  <c r="V513" i="7"/>
  <c r="O521" i="7"/>
  <c r="X561" i="7"/>
  <c r="U561" i="7"/>
  <c r="T561" i="7"/>
  <c r="P573" i="7"/>
  <c r="O573" i="7"/>
  <c r="W637" i="7"/>
  <c r="T637" i="7"/>
  <c r="X649" i="7"/>
  <c r="T649" i="7"/>
  <c r="X409" i="7"/>
  <c r="T409" i="7"/>
  <c r="P418" i="7"/>
  <c r="O418" i="7"/>
  <c r="X434" i="7"/>
  <c r="T434" i="7"/>
  <c r="X467" i="7"/>
  <c r="W467" i="7"/>
  <c r="N493" i="7"/>
  <c r="P493" i="7"/>
  <c r="T515" i="7"/>
  <c r="U571" i="7"/>
  <c r="T586" i="7"/>
  <c r="X586" i="7"/>
  <c r="W592" i="7"/>
  <c r="V616" i="7"/>
  <c r="X616" i="7"/>
  <c r="V651" i="7"/>
  <c r="T651" i="7"/>
  <c r="P256" i="7"/>
  <c r="P270" i="7"/>
  <c r="P303" i="7"/>
  <c r="V348" i="7"/>
  <c r="N354" i="7"/>
  <c r="N357" i="7"/>
  <c r="N362" i="7"/>
  <c r="V366" i="7"/>
  <c r="X432" i="7"/>
  <c r="W432" i="7"/>
  <c r="N451" i="7"/>
  <c r="O451" i="7"/>
  <c r="T474" i="7"/>
  <c r="V474" i="7"/>
  <c r="U477" i="7"/>
  <c r="P481" i="7"/>
  <c r="P501" i="7"/>
  <c r="W515" i="7"/>
  <c r="X518" i="7"/>
  <c r="W518" i="7"/>
  <c r="O548" i="7"/>
  <c r="X554" i="7"/>
  <c r="W554" i="7"/>
  <c r="T554" i="7"/>
  <c r="O608" i="7"/>
  <c r="N608" i="7"/>
  <c r="P608" i="7"/>
  <c r="N657" i="7"/>
  <c r="P150" i="7"/>
  <c r="X151" i="7"/>
  <c r="T196" i="7"/>
  <c r="T242" i="7"/>
  <c r="T267" i="7"/>
  <c r="T360" i="7"/>
  <c r="O381" i="7"/>
  <c r="N381" i="7"/>
  <c r="X391" i="7"/>
  <c r="V391" i="7"/>
  <c r="O414" i="7"/>
  <c r="P414" i="7"/>
  <c r="X427" i="7"/>
  <c r="V427" i="7"/>
  <c r="X430" i="7"/>
  <c r="T430" i="7"/>
  <c r="X457" i="7"/>
  <c r="W457" i="7"/>
  <c r="N472" i="7"/>
  <c r="V477" i="7"/>
  <c r="X516" i="7"/>
  <c r="W516" i="7"/>
  <c r="V516" i="7"/>
  <c r="W595" i="7"/>
  <c r="V595" i="7"/>
  <c r="N616" i="7"/>
  <c r="O616" i="7"/>
  <c r="O639" i="7"/>
  <c r="N639" i="7"/>
  <c r="P639" i="7"/>
  <c r="P643" i="7"/>
  <c r="N643" i="7"/>
  <c r="O645" i="7"/>
  <c r="N645" i="7"/>
  <c r="O669" i="7"/>
  <c r="N669" i="7"/>
  <c r="P669" i="7"/>
  <c r="N137" i="7"/>
  <c r="T170" i="7"/>
  <c r="O184" i="7"/>
  <c r="O189" i="7"/>
  <c r="T193" i="7"/>
  <c r="U196" i="7"/>
  <c r="W198" i="7"/>
  <c r="O200" i="7"/>
  <c r="N208" i="7"/>
  <c r="U242" i="7"/>
  <c r="T249" i="7"/>
  <c r="U267" i="7"/>
  <c r="T284" i="7"/>
  <c r="X358" i="7"/>
  <c r="V360" i="7"/>
  <c r="X370" i="7"/>
  <c r="N374" i="7"/>
  <c r="P374" i="7"/>
  <c r="X398" i="7"/>
  <c r="T398" i="7"/>
  <c r="U415" i="7"/>
  <c r="X421" i="7"/>
  <c r="W421" i="7"/>
  <c r="U423" i="7"/>
  <c r="T435" i="7"/>
  <c r="V441" i="7"/>
  <c r="N450" i="7"/>
  <c r="W463" i="7"/>
  <c r="O472" i="7"/>
  <c r="W477" i="7"/>
  <c r="O554" i="7"/>
  <c r="P554" i="7"/>
  <c r="N554" i="7"/>
  <c r="N572" i="7"/>
  <c r="P578" i="7"/>
  <c r="O578" i="7"/>
  <c r="O586" i="7"/>
  <c r="N586" i="7"/>
  <c r="T589" i="7"/>
  <c r="O601" i="7"/>
  <c r="N601" i="7"/>
  <c r="O603" i="7"/>
  <c r="P603" i="7"/>
  <c r="O673" i="7"/>
  <c r="P673" i="7"/>
  <c r="N673" i="7"/>
  <c r="T134" i="7"/>
  <c r="T140" i="7"/>
  <c r="U170" i="7"/>
  <c r="O175" i="7"/>
  <c r="W222" i="7"/>
  <c r="T227" i="7"/>
  <c r="V242" i="7"/>
  <c r="X246" i="7"/>
  <c r="U249" i="7"/>
  <c r="U284" i="7"/>
  <c r="V288" i="7"/>
  <c r="X293" i="7"/>
  <c r="X299" i="7"/>
  <c r="W301" i="7"/>
  <c r="T333" i="7"/>
  <c r="T363" i="7"/>
  <c r="O391" i="7"/>
  <c r="V402" i="7"/>
  <c r="V415" i="7"/>
  <c r="O427" i="7"/>
  <c r="V428" i="7"/>
  <c r="O430" i="7"/>
  <c r="U435" i="7"/>
  <c r="W441" i="7"/>
  <c r="P450" i="7"/>
  <c r="P457" i="7"/>
  <c r="U464" i="7"/>
  <c r="X464" i="7"/>
  <c r="T465" i="7"/>
  <c r="U470" i="7"/>
  <c r="T507" i="7"/>
  <c r="T525" i="7"/>
  <c r="W545" i="7"/>
  <c r="X545" i="7"/>
  <c r="W559" i="7"/>
  <c r="V561" i="7"/>
  <c r="O572" i="7"/>
  <c r="U590" i="7"/>
  <c r="V590" i="7"/>
  <c r="T590" i="7"/>
  <c r="O593" i="7"/>
  <c r="N593" i="7"/>
  <c r="O605" i="7"/>
  <c r="P605" i="7"/>
  <c r="N605" i="7"/>
  <c r="T634" i="7"/>
  <c r="W634" i="7"/>
  <c r="U409" i="7"/>
  <c r="O440" i="7"/>
  <c r="N440" i="7"/>
  <c r="T443" i="7"/>
  <c r="T467" i="7"/>
  <c r="P509" i="7"/>
  <c r="N509" i="7"/>
  <c r="N513" i="7"/>
  <c r="X560" i="7"/>
  <c r="T560" i="7"/>
  <c r="V599" i="7"/>
  <c r="W607" i="7"/>
  <c r="T607" i="7"/>
  <c r="U609" i="7"/>
  <c r="T609" i="7"/>
  <c r="O625" i="7"/>
  <c r="N625" i="7"/>
  <c r="X654" i="7"/>
  <c r="V654" i="7"/>
  <c r="U654" i="7"/>
  <c r="T654" i="7"/>
  <c r="W654" i="7"/>
  <c r="O702" i="7"/>
  <c r="P709" i="7"/>
  <c r="W710" i="7"/>
  <c r="O712" i="7"/>
  <c r="O714" i="7"/>
  <c r="P717" i="7"/>
  <c r="X718" i="7"/>
  <c r="V726" i="7"/>
  <c r="T760" i="7"/>
  <c r="T489" i="7"/>
  <c r="T501" i="7"/>
  <c r="W534" i="7"/>
  <c r="P546" i="7"/>
  <c r="V547" i="7"/>
  <c r="P565" i="7"/>
  <c r="P604" i="7"/>
  <c r="U636" i="7"/>
  <c r="T648" i="7"/>
  <c r="V681" i="7"/>
  <c r="W693" i="7"/>
  <c r="N706" i="7"/>
  <c r="V707" i="7"/>
  <c r="U723" i="7"/>
  <c r="O729" i="7"/>
  <c r="V735" i="7"/>
  <c r="V744" i="7"/>
  <c r="T747" i="7"/>
  <c r="N749" i="7"/>
  <c r="W752" i="7"/>
  <c r="V756" i="7"/>
  <c r="W764" i="7"/>
  <c r="V489" i="7"/>
  <c r="V501" i="7"/>
  <c r="T539" i="7"/>
  <c r="V582" i="7"/>
  <c r="U648" i="7"/>
  <c r="T661" i="7"/>
  <c r="X681" i="7"/>
  <c r="T690" i="7"/>
  <c r="O697" i="7"/>
  <c r="O706" i="7"/>
  <c r="N719" i="7"/>
  <c r="T722" i="7"/>
  <c r="V723" i="7"/>
  <c r="O727" i="7"/>
  <c r="V730" i="7"/>
  <c r="N739" i="7"/>
  <c r="V747" i="7"/>
  <c r="O749" i="7"/>
  <c r="T759" i="7"/>
  <c r="U759" i="7"/>
  <c r="N694" i="7"/>
  <c r="P701" i="7"/>
  <c r="V732" i="7"/>
  <c r="P736" i="7"/>
  <c r="U746" i="7"/>
  <c r="O751" i="7"/>
  <c r="N757" i="7"/>
  <c r="T758" i="7"/>
  <c r="V759" i="7"/>
  <c r="O763" i="7"/>
  <c r="N765" i="7"/>
  <c r="X692" i="7"/>
  <c r="V635" i="7"/>
  <c r="N637" i="7"/>
  <c r="V687" i="7"/>
  <c r="N703" i="7"/>
  <c r="W706" i="7"/>
  <c r="T711" i="7"/>
  <c r="W714" i="7"/>
  <c r="W746" i="7"/>
  <c r="P748" i="7"/>
  <c r="V758" i="7"/>
  <c r="U711" i="7"/>
  <c r="W758" i="7"/>
  <c r="U662" i="7"/>
  <c r="U682" i="7"/>
  <c r="O691" i="7"/>
  <c r="O700" i="7"/>
  <c r="T710" i="7"/>
  <c r="V711" i="7"/>
  <c r="U718" i="7"/>
  <c r="T724" i="7"/>
  <c r="N646" i="7"/>
  <c r="N661" i="7"/>
  <c r="W662" i="7"/>
  <c r="T675" i="7"/>
  <c r="W682" i="7"/>
  <c r="V705" i="7"/>
  <c r="N709" i="7"/>
  <c r="U710" i="7"/>
  <c r="O715" i="7"/>
  <c r="N717" i="7"/>
  <c r="V718" i="7"/>
  <c r="U731" i="7"/>
  <c r="O750" i="7"/>
  <c r="N754" i="7"/>
  <c r="N762" i="7"/>
  <c r="N622" i="7"/>
  <c r="O646" i="7"/>
  <c r="P661" i="7"/>
  <c r="V675" i="7"/>
  <c r="O690" i="7"/>
  <c r="W705" i="7"/>
  <c r="V710" i="7"/>
  <c r="W718" i="7"/>
  <c r="O754" i="7"/>
  <c r="U768" i="7"/>
  <c r="V768" i="7"/>
  <c r="T768" i="7"/>
  <c r="X5" i="7"/>
  <c r="P8" i="7"/>
  <c r="T10" i="7"/>
  <c r="W11" i="7"/>
  <c r="O13" i="7"/>
  <c r="O14" i="7"/>
  <c r="O15" i="7"/>
  <c r="O16" i="7"/>
  <c r="X18" i="7"/>
  <c r="T25" i="7"/>
  <c r="T26" i="7"/>
  <c r="V27" i="7"/>
  <c r="N29" i="7"/>
  <c r="P30" i="7"/>
  <c r="V33" i="7"/>
  <c r="V34" i="7"/>
  <c r="V47" i="7"/>
  <c r="N52" i="7"/>
  <c r="X54" i="7"/>
  <c r="T61" i="7"/>
  <c r="T62" i="7"/>
  <c r="U63" i="7"/>
  <c r="O66" i="7"/>
  <c r="V71" i="7"/>
  <c r="O76" i="7"/>
  <c r="N81" i="7"/>
  <c r="N82" i="7"/>
  <c r="T84" i="7"/>
  <c r="U85" i="7"/>
  <c r="U86" i="7"/>
  <c r="V87" i="7"/>
  <c r="O89" i="7"/>
  <c r="U91" i="7"/>
  <c r="U92" i="7"/>
  <c r="V93" i="7"/>
  <c r="W94" i="7"/>
  <c r="N102" i="7"/>
  <c r="P103" i="7"/>
  <c r="V107" i="7"/>
  <c r="O112" i="7"/>
  <c r="N117" i="7"/>
  <c r="N118" i="7"/>
  <c r="U121" i="7"/>
  <c r="U122" i="7"/>
  <c r="V123" i="7"/>
  <c r="O125" i="7"/>
  <c r="U127" i="7"/>
  <c r="U128" i="7"/>
  <c r="V129" i="7"/>
  <c r="W130" i="7"/>
  <c r="N138" i="7"/>
  <c r="P139" i="7"/>
  <c r="V143" i="7"/>
  <c r="O148" i="7"/>
  <c r="W151" i="7"/>
  <c r="W158" i="7"/>
  <c r="W161" i="7"/>
  <c r="T168" i="7"/>
  <c r="W168" i="7"/>
  <c r="P169" i="7"/>
  <c r="T184" i="7"/>
  <c r="N186" i="7"/>
  <c r="P186" i="7"/>
  <c r="O186" i="7"/>
  <c r="W195" i="7"/>
  <c r="U195" i="7"/>
  <c r="V195" i="7"/>
  <c r="P214" i="7"/>
  <c r="O214" i="7"/>
  <c r="N214" i="7"/>
  <c r="N21" i="7"/>
  <c r="N22" i="7"/>
  <c r="O29" i="7"/>
  <c r="N51" i="7"/>
  <c r="O52" i="7"/>
  <c r="N75" i="7"/>
  <c r="O81" i="7"/>
  <c r="V86" i="7"/>
  <c r="V92" i="7"/>
  <c r="O102" i="7"/>
  <c r="N111" i="7"/>
  <c r="O117" i="7"/>
  <c r="V122" i="7"/>
  <c r="V128" i="7"/>
  <c r="O138" i="7"/>
  <c r="N147" i="7"/>
  <c r="N154" i="7"/>
  <c r="W159" i="7"/>
  <c r="T159" i="7"/>
  <c r="N178" i="7"/>
  <c r="P183" i="7"/>
  <c r="O183" i="7"/>
  <c r="X188" i="7"/>
  <c r="T188" i="7"/>
  <c r="V188" i="7"/>
  <c r="U188" i="7"/>
  <c r="O198" i="7"/>
  <c r="N198" i="7"/>
  <c r="X200" i="7"/>
  <c r="U200" i="7"/>
  <c r="W200" i="7"/>
  <c r="V200" i="7"/>
  <c r="W209" i="7"/>
  <c r="X209" i="7"/>
  <c r="X225" i="7"/>
  <c r="T225" i="7"/>
  <c r="V225" i="7"/>
  <c r="U225" i="7"/>
  <c r="V10" i="7"/>
  <c r="V26" i="7"/>
  <c r="O49" i="7"/>
  <c r="O51" i="7"/>
  <c r="V62" i="7"/>
  <c r="W63" i="7"/>
  <c r="O73" i="7"/>
  <c r="O75" i="7"/>
  <c r="W85" i="7"/>
  <c r="W86" i="7"/>
  <c r="W91" i="7"/>
  <c r="O109" i="7"/>
  <c r="O111" i="7"/>
  <c r="W121" i="7"/>
  <c r="W122" i="7"/>
  <c r="W127" i="7"/>
  <c r="O145" i="7"/>
  <c r="O147" i="7"/>
  <c r="O154" i="7"/>
  <c r="O178" i="7"/>
  <c r="X182" i="7"/>
  <c r="U182" i="7"/>
  <c r="T182" i="7"/>
  <c r="W190" i="7"/>
  <c r="V190" i="7"/>
  <c r="X190" i="7"/>
  <c r="P218" i="7"/>
  <c r="O218" i="7"/>
  <c r="U167" i="7"/>
  <c r="W167" i="7"/>
  <c r="W177" i="7"/>
  <c r="X177" i="7"/>
  <c r="T205" i="7"/>
  <c r="X205" i="7"/>
  <c r="W205" i="7"/>
  <c r="U205" i="7"/>
  <c r="T208" i="7"/>
  <c r="U208" i="7"/>
  <c r="P209" i="7"/>
  <c r="O209" i="7"/>
  <c r="X237" i="7"/>
  <c r="T237" i="7"/>
  <c r="W237" i="7"/>
  <c r="V237" i="7"/>
  <c r="U237" i="7"/>
  <c r="W171" i="7"/>
  <c r="V171" i="7"/>
  <c r="P182" i="7"/>
  <c r="O182" i="7"/>
  <c r="O5" i="7"/>
  <c r="T12" i="7"/>
  <c r="U14" i="7"/>
  <c r="U15" i="7"/>
  <c r="O27" i="7"/>
  <c r="O54" i="7"/>
  <c r="N63" i="7"/>
  <c r="O85" i="7"/>
  <c r="O87" i="7"/>
  <c r="T95" i="7"/>
  <c r="W97" i="7"/>
  <c r="W98" i="7"/>
  <c r="W103" i="7"/>
  <c r="O121" i="7"/>
  <c r="O123" i="7"/>
  <c r="T131" i="7"/>
  <c r="W133" i="7"/>
  <c r="W134" i="7"/>
  <c r="W139" i="7"/>
  <c r="N161" i="7"/>
  <c r="U163" i="7"/>
  <c r="U168" i="7"/>
  <c r="W188" i="7"/>
  <c r="T195" i="7"/>
  <c r="T199" i="7"/>
  <c r="U199" i="7"/>
  <c r="W199" i="7"/>
  <c r="V199" i="7"/>
  <c r="T2" i="7"/>
  <c r="U12" i="7"/>
  <c r="T35" i="7"/>
  <c r="U95" i="7"/>
  <c r="U131" i="7"/>
  <c r="U159" i="7"/>
  <c r="X165" i="7"/>
  <c r="T165" i="7"/>
  <c r="X189" i="7"/>
  <c r="T189" i="7"/>
  <c r="V189" i="7"/>
  <c r="U189" i="7"/>
  <c r="X232" i="7"/>
  <c r="T232" i="7"/>
  <c r="U2" i="7"/>
  <c r="V12" i="7"/>
  <c r="U35" i="7"/>
  <c r="T48" i="7"/>
  <c r="T72" i="7"/>
  <c r="V95" i="7"/>
  <c r="T108" i="7"/>
  <c r="V131" i="7"/>
  <c r="T144" i="7"/>
  <c r="U145" i="7"/>
  <c r="T152" i="7"/>
  <c r="T153" i="7"/>
  <c r="V159" i="7"/>
  <c r="W163" i="7"/>
  <c r="X168" i="7"/>
  <c r="P171" i="7"/>
  <c r="O171" i="7"/>
  <c r="V182" i="7"/>
  <c r="T197" i="7"/>
  <c r="T200" i="7"/>
  <c r="X224" i="7"/>
  <c r="T224" i="7"/>
  <c r="W224" i="7"/>
  <c r="V224" i="7"/>
  <c r="U224" i="7"/>
  <c r="P244" i="7"/>
  <c r="O244" i="7"/>
  <c r="N244" i="7"/>
  <c r="V2" i="7"/>
  <c r="W6" i="7"/>
  <c r="T11" i="7"/>
  <c r="W12" i="7"/>
  <c r="U19" i="7"/>
  <c r="V35" i="7"/>
  <c r="U48" i="7"/>
  <c r="U55" i="7"/>
  <c r="U72" i="7"/>
  <c r="T94" i="7"/>
  <c r="W95" i="7"/>
  <c r="N98" i="7"/>
  <c r="W101" i="7"/>
  <c r="N104" i="7"/>
  <c r="U108" i="7"/>
  <c r="V109" i="7"/>
  <c r="V115" i="7"/>
  <c r="T130" i="7"/>
  <c r="W131" i="7"/>
  <c r="N134" i="7"/>
  <c r="N140" i="7"/>
  <c r="U144" i="7"/>
  <c r="V145" i="7"/>
  <c r="N149" i="7"/>
  <c r="U152" i="7"/>
  <c r="U153" i="7"/>
  <c r="T158" i="7"/>
  <c r="V162" i="7"/>
  <c r="N165" i="7"/>
  <c r="P166" i="7"/>
  <c r="N166" i="7"/>
  <c r="T167" i="7"/>
  <c r="W182" i="7"/>
  <c r="T190" i="7"/>
  <c r="W197" i="7"/>
  <c r="P202" i="7"/>
  <c r="O202" i="7"/>
  <c r="V205" i="7"/>
  <c r="P219" i="7"/>
  <c r="O219" i="7"/>
  <c r="X6" i="7"/>
  <c r="N8" i="7"/>
  <c r="U11" i="7"/>
  <c r="V18" i="7"/>
  <c r="V19" i="7"/>
  <c r="X20" i="7"/>
  <c r="W21" i="7"/>
  <c r="W22" i="7"/>
  <c r="T27" i="7"/>
  <c r="N30" i="7"/>
  <c r="T33" i="7"/>
  <c r="T34" i="7"/>
  <c r="W35" i="7"/>
  <c r="X41" i="7"/>
  <c r="T47" i="7"/>
  <c r="V48" i="7"/>
  <c r="W49" i="7"/>
  <c r="W50" i="7"/>
  <c r="V55" i="7"/>
  <c r="V56" i="7"/>
  <c r="W57" i="7"/>
  <c r="W58" i="7"/>
  <c r="O67" i="7"/>
  <c r="T71" i="7"/>
  <c r="V72" i="7"/>
  <c r="W73" i="7"/>
  <c r="V78" i="7"/>
  <c r="W79" i="7"/>
  <c r="T87" i="7"/>
  <c r="T93" i="7"/>
  <c r="U94" i="7"/>
  <c r="O97" i="7"/>
  <c r="O98" i="7"/>
  <c r="N103" i="7"/>
  <c r="O104" i="7"/>
  <c r="T107" i="7"/>
  <c r="V108" i="7"/>
  <c r="W109" i="7"/>
  <c r="V114" i="7"/>
  <c r="W115" i="7"/>
  <c r="T123" i="7"/>
  <c r="T129" i="7"/>
  <c r="U130" i="7"/>
  <c r="O133" i="7"/>
  <c r="O134" i="7"/>
  <c r="N139" i="7"/>
  <c r="O140" i="7"/>
  <c r="T143" i="7"/>
  <c r="V144" i="7"/>
  <c r="W145" i="7"/>
  <c r="O149" i="7"/>
  <c r="U151" i="7"/>
  <c r="V152" i="7"/>
  <c r="V153" i="7"/>
  <c r="U158" i="7"/>
  <c r="W162" i="7"/>
  <c r="O165" i="7"/>
  <c r="V167" i="7"/>
  <c r="P170" i="7"/>
  <c r="N170" i="7"/>
  <c r="W183" i="7"/>
  <c r="U183" i="7"/>
  <c r="T183" i="7"/>
  <c r="U190" i="7"/>
  <c r="X206" i="7"/>
  <c r="W206" i="7"/>
  <c r="U206" i="7"/>
  <c r="O210" i="7"/>
  <c r="O212" i="7"/>
  <c r="N212" i="7"/>
  <c r="V11" i="7"/>
  <c r="W19" i="7"/>
  <c r="U27" i="7"/>
  <c r="U33" i="7"/>
  <c r="U34" i="7"/>
  <c r="U47" i="7"/>
  <c r="W48" i="7"/>
  <c r="W55" i="7"/>
  <c r="T63" i="7"/>
  <c r="U71" i="7"/>
  <c r="W72" i="7"/>
  <c r="W78" i="7"/>
  <c r="T85" i="7"/>
  <c r="T86" i="7"/>
  <c r="U87" i="7"/>
  <c r="T92" i="7"/>
  <c r="U93" i="7"/>
  <c r="V94" i="7"/>
  <c r="P97" i="7"/>
  <c r="U107" i="7"/>
  <c r="W108" i="7"/>
  <c r="W114" i="7"/>
  <c r="T121" i="7"/>
  <c r="T122" i="7"/>
  <c r="U123" i="7"/>
  <c r="T128" i="7"/>
  <c r="U129" i="7"/>
  <c r="V130" i="7"/>
  <c r="P133" i="7"/>
  <c r="U143" i="7"/>
  <c r="W144" i="7"/>
  <c r="N148" i="7"/>
  <c r="V151" i="7"/>
  <c r="W152" i="7"/>
  <c r="V158" i="7"/>
  <c r="X167" i="7"/>
  <c r="O169" i="7"/>
  <c r="T171" i="7"/>
  <c r="X218" i="7"/>
  <c r="V218" i="7"/>
  <c r="U218" i="7"/>
  <c r="T218" i="7"/>
  <c r="P226" i="7"/>
  <c r="O226" i="7"/>
  <c r="N226" i="7"/>
  <c r="X245" i="7"/>
  <c r="T245" i="7"/>
  <c r="V201" i="7"/>
  <c r="W202" i="7"/>
  <c r="O205" i="7"/>
  <c r="O211" i="7"/>
  <c r="T219" i="7"/>
  <c r="O222" i="7"/>
  <c r="X226" i="7"/>
  <c r="W230" i="7"/>
  <c r="O232" i="7"/>
  <c r="W240" i="7"/>
  <c r="T244" i="7"/>
  <c r="N260" i="7"/>
  <c r="V265" i="7"/>
  <c r="V273" i="7"/>
  <c r="T280" i="7"/>
  <c r="W283" i="7"/>
  <c r="U289" i="7"/>
  <c r="U290" i="7"/>
  <c r="U291" i="7"/>
  <c r="N293" i="7"/>
  <c r="X295" i="7"/>
  <c r="O302" i="7"/>
  <c r="X305" i="7"/>
  <c r="U314" i="7"/>
  <c r="N317" i="7"/>
  <c r="O320" i="7"/>
  <c r="X324" i="7"/>
  <c r="N328" i="7"/>
  <c r="N332" i="7"/>
  <c r="N333" i="7"/>
  <c r="N334" i="7"/>
  <c r="T340" i="7"/>
  <c r="O345" i="7"/>
  <c r="V349" i="7"/>
  <c r="V367" i="7"/>
  <c r="X369" i="7"/>
  <c r="W369" i="7"/>
  <c r="U374" i="7"/>
  <c r="X381" i="7"/>
  <c r="U381" i="7"/>
  <c r="T385" i="7"/>
  <c r="X410" i="7"/>
  <c r="W410" i="7"/>
  <c r="P437" i="7"/>
  <c r="O437" i="7"/>
  <c r="N439" i="7"/>
  <c r="P439" i="7"/>
  <c r="O439" i="7"/>
  <c r="P442" i="7"/>
  <c r="O442" i="7"/>
  <c r="X458" i="7"/>
  <c r="W458" i="7"/>
  <c r="V458" i="7"/>
  <c r="U458" i="7"/>
  <c r="O522" i="7"/>
  <c r="P522" i="7"/>
  <c r="X524" i="7"/>
  <c r="U524" i="7"/>
  <c r="X576" i="7"/>
  <c r="T576" i="7"/>
  <c r="U576" i="7"/>
  <c r="W576" i="7"/>
  <c r="P589" i="7"/>
  <c r="O589" i="7"/>
  <c r="U597" i="7"/>
  <c r="T597" i="7"/>
  <c r="W597" i="7"/>
  <c r="V597" i="7"/>
  <c r="P655" i="7"/>
  <c r="N655" i="7"/>
  <c r="P685" i="7"/>
  <c r="O685" i="7"/>
  <c r="N685" i="7"/>
  <c r="U187" i="7"/>
  <c r="U194" i="7"/>
  <c r="W201" i="7"/>
  <c r="X202" i="7"/>
  <c r="P205" i="7"/>
  <c r="P211" i="7"/>
  <c r="U219" i="7"/>
  <c r="P222" i="7"/>
  <c r="V229" i="7"/>
  <c r="P232" i="7"/>
  <c r="X240" i="7"/>
  <c r="T243" i="7"/>
  <c r="U244" i="7"/>
  <c r="N246" i="7"/>
  <c r="N249" i="7"/>
  <c r="N250" i="7"/>
  <c r="U254" i="7"/>
  <c r="O260" i="7"/>
  <c r="W265" i="7"/>
  <c r="O271" i="7"/>
  <c r="W273" i="7"/>
  <c r="T279" i="7"/>
  <c r="V289" i="7"/>
  <c r="V290" i="7"/>
  <c r="V291" i="7"/>
  <c r="O293" i="7"/>
  <c r="P302" i="7"/>
  <c r="V314" i="7"/>
  <c r="O317" i="7"/>
  <c r="P320" i="7"/>
  <c r="U323" i="7"/>
  <c r="O328" i="7"/>
  <c r="W329" i="7"/>
  <c r="O331" i="7"/>
  <c r="O332" i="7"/>
  <c r="O333" i="7"/>
  <c r="O334" i="7"/>
  <c r="T339" i="7"/>
  <c r="P345" i="7"/>
  <c r="W349" i="7"/>
  <c r="U355" i="7"/>
  <c r="T356" i="7"/>
  <c r="U357" i="7"/>
  <c r="V358" i="7"/>
  <c r="P370" i="7"/>
  <c r="O370" i="7"/>
  <c r="P382" i="7"/>
  <c r="O382" i="7"/>
  <c r="U385" i="7"/>
  <c r="W387" i="7"/>
  <c r="T387" i="7"/>
  <c r="P394" i="7"/>
  <c r="N394" i="7"/>
  <c r="P398" i="7"/>
  <c r="O398" i="7"/>
  <c r="N398" i="7"/>
  <c r="P411" i="7"/>
  <c r="O411" i="7"/>
  <c r="N411" i="7"/>
  <c r="P434" i="7"/>
  <c r="N434" i="7"/>
  <c r="X488" i="7"/>
  <c r="U488" i="7"/>
  <c r="P497" i="7"/>
  <c r="O497" i="7"/>
  <c r="N497" i="7"/>
  <c r="N499" i="7"/>
  <c r="P499" i="7"/>
  <c r="O499" i="7"/>
  <c r="X511" i="7"/>
  <c r="W511" i="7"/>
  <c r="V511" i="7"/>
  <c r="U511" i="7"/>
  <c r="X565" i="7"/>
  <c r="T565" i="7"/>
  <c r="W565" i="7"/>
  <c r="V565" i="7"/>
  <c r="X578" i="7"/>
  <c r="U578" i="7"/>
  <c r="V578" i="7"/>
  <c r="T578" i="7"/>
  <c r="X588" i="7"/>
  <c r="W588" i="7"/>
  <c r="U588" i="7"/>
  <c r="X601" i="7"/>
  <c r="V601" i="7"/>
  <c r="T601" i="7"/>
  <c r="X626" i="7"/>
  <c r="W626" i="7"/>
  <c r="U626" i="7"/>
  <c r="V626" i="7"/>
  <c r="T626" i="7"/>
  <c r="X652" i="7"/>
  <c r="U652" i="7"/>
  <c r="T652" i="7"/>
  <c r="V219" i="7"/>
  <c r="O235" i="7"/>
  <c r="P246" i="7"/>
  <c r="O250" i="7"/>
  <c r="X265" i="7"/>
  <c r="P271" i="7"/>
  <c r="U279" i="7"/>
  <c r="W290" i="7"/>
  <c r="O301" i="7"/>
  <c r="U313" i="7"/>
  <c r="P331" i="7"/>
  <c r="X335" i="7"/>
  <c r="U339" i="7"/>
  <c r="T348" i="7"/>
  <c r="X368" i="7"/>
  <c r="W368" i="7"/>
  <c r="W375" i="7"/>
  <c r="T375" i="7"/>
  <c r="X407" i="7"/>
  <c r="U407" i="7"/>
  <c r="P423" i="7"/>
  <c r="O423" i="7"/>
  <c r="X431" i="7"/>
  <c r="W431" i="7"/>
  <c r="T431" i="7"/>
  <c r="W447" i="7"/>
  <c r="V447" i="7"/>
  <c r="U447" i="7"/>
  <c r="T447" i="7"/>
  <c r="P535" i="7"/>
  <c r="O535" i="7"/>
  <c r="N535" i="7"/>
  <c r="X537" i="7"/>
  <c r="W537" i="7"/>
  <c r="U537" i="7"/>
  <c r="T537" i="7"/>
  <c r="X549" i="7"/>
  <c r="T549" i="7"/>
  <c r="W549" i="7"/>
  <c r="V549" i="7"/>
  <c r="V313" i="7"/>
  <c r="X386" i="7"/>
  <c r="W386" i="7"/>
  <c r="P387" i="7"/>
  <c r="O387" i="7"/>
  <c r="N387" i="7"/>
  <c r="X425" i="7"/>
  <c r="W425" i="7"/>
  <c r="X433" i="7"/>
  <c r="V433" i="7"/>
  <c r="T433" i="7"/>
  <c r="W440" i="7"/>
  <c r="X440" i="7"/>
  <c r="P466" i="7"/>
  <c r="O466" i="7"/>
  <c r="N511" i="7"/>
  <c r="P511" i="7"/>
  <c r="O511" i="7"/>
  <c r="X540" i="7"/>
  <c r="T540" i="7"/>
  <c r="V540" i="7"/>
  <c r="W543" i="7"/>
  <c r="U543" i="7"/>
  <c r="W557" i="7"/>
  <c r="X557" i="7"/>
  <c r="P571" i="7"/>
  <c r="O571" i="7"/>
  <c r="U591" i="7"/>
  <c r="T591" i="7"/>
  <c r="X591" i="7"/>
  <c r="W591" i="7"/>
  <c r="P626" i="7"/>
  <c r="O626" i="7"/>
  <c r="N626" i="7"/>
  <c r="U633" i="7"/>
  <c r="X633" i="7"/>
  <c r="T633" i="7"/>
  <c r="W633" i="7"/>
  <c r="P642" i="7"/>
  <c r="O642" i="7"/>
  <c r="N274" i="7"/>
  <c r="N281" i="7"/>
  <c r="O284" i="7"/>
  <c r="O285" i="7"/>
  <c r="O296" i="7"/>
  <c r="O297" i="7"/>
  <c r="T303" i="7"/>
  <c r="W313" i="7"/>
  <c r="U337" i="7"/>
  <c r="X342" i="7"/>
  <c r="W348" i="7"/>
  <c r="T361" i="7"/>
  <c r="N365" i="7"/>
  <c r="X366" i="7"/>
  <c r="N368" i="7"/>
  <c r="U370" i="7"/>
  <c r="X383" i="7"/>
  <c r="W383" i="7"/>
  <c r="T384" i="7"/>
  <c r="V390" i="7"/>
  <c r="O404" i="7"/>
  <c r="P417" i="7"/>
  <c r="N417" i="7"/>
  <c r="P447" i="7"/>
  <c r="O447" i="7"/>
  <c r="N447" i="7"/>
  <c r="T462" i="7"/>
  <c r="V462" i="7"/>
  <c r="X500" i="7"/>
  <c r="U500" i="7"/>
  <c r="X529" i="7"/>
  <c r="W529" i="7"/>
  <c r="V529" i="7"/>
  <c r="T529" i="7"/>
  <c r="X573" i="7"/>
  <c r="U573" i="7"/>
  <c r="W573" i="7"/>
  <c r="V573" i="7"/>
  <c r="T647" i="7"/>
  <c r="V222" i="7"/>
  <c r="V228" i="7"/>
  <c r="W253" i="7"/>
  <c r="O274" i="7"/>
  <c r="O281" i="7"/>
  <c r="O295" i="7"/>
  <c r="T302" i="7"/>
  <c r="U303" i="7"/>
  <c r="N315" i="7"/>
  <c r="T320" i="7"/>
  <c r="T334" i="7"/>
  <c r="V337" i="7"/>
  <c r="T345" i="7"/>
  <c r="X348" i="7"/>
  <c r="U361" i="7"/>
  <c r="O365" i="7"/>
  <c r="T367" i="7"/>
  <c r="X367" i="7"/>
  <c r="P368" i="7"/>
  <c r="X374" i="7"/>
  <c r="W374" i="7"/>
  <c r="N375" i="7"/>
  <c r="P375" i="7"/>
  <c r="W390" i="7"/>
  <c r="X403" i="7"/>
  <c r="V403" i="7"/>
  <c r="P428" i="7"/>
  <c r="O428" i="7"/>
  <c r="N428" i="7"/>
  <c r="X446" i="7"/>
  <c r="W446" i="7"/>
  <c r="U446" i="7"/>
  <c r="T446" i="7"/>
  <c r="X475" i="7"/>
  <c r="W475" i="7"/>
  <c r="V475" i="7"/>
  <c r="U475" i="7"/>
  <c r="W483" i="7"/>
  <c r="V483" i="7"/>
  <c r="T483" i="7"/>
  <c r="P519" i="7"/>
  <c r="N519" i="7"/>
  <c r="P557" i="7"/>
  <c r="O557" i="7"/>
  <c r="N557" i="7"/>
  <c r="P559" i="7"/>
  <c r="O559" i="7"/>
  <c r="N559" i="7"/>
  <c r="T570" i="7"/>
  <c r="W570" i="7"/>
  <c r="T598" i="7"/>
  <c r="U598" i="7"/>
  <c r="W598" i="7"/>
  <c r="W603" i="7"/>
  <c r="T603" i="7"/>
  <c r="V603" i="7"/>
  <c r="U603" i="7"/>
  <c r="N613" i="7"/>
  <c r="P613" i="7"/>
  <c r="O613" i="7"/>
  <c r="N280" i="7"/>
  <c r="V303" i="7"/>
  <c r="N308" i="7"/>
  <c r="U320" i="7"/>
  <c r="W337" i="7"/>
  <c r="N340" i="7"/>
  <c r="O378" i="7"/>
  <c r="P378" i="7"/>
  <c r="X385" i="7"/>
  <c r="W385" i="7"/>
  <c r="O438" i="7"/>
  <c r="P438" i="7"/>
  <c r="X454" i="7"/>
  <c r="T454" i="7"/>
  <c r="X512" i="7"/>
  <c r="U512" i="7"/>
  <c r="P523" i="7"/>
  <c r="O523" i="7"/>
  <c r="N523" i="7"/>
  <c r="P532" i="7"/>
  <c r="O532" i="7"/>
  <c r="N532" i="7"/>
  <c r="X575" i="7"/>
  <c r="W575" i="7"/>
  <c r="T575" i="7"/>
  <c r="N580" i="7"/>
  <c r="P580" i="7"/>
  <c r="O580" i="7"/>
  <c r="V596" i="7"/>
  <c r="W596" i="7"/>
  <c r="T596" i="7"/>
  <c r="X600" i="7"/>
  <c r="W600" i="7"/>
  <c r="V600" i="7"/>
  <c r="U600" i="7"/>
  <c r="O615" i="7"/>
  <c r="P615" i="7"/>
  <c r="O199" i="7"/>
  <c r="T203" i="7"/>
  <c r="V204" i="7"/>
  <c r="U241" i="7"/>
  <c r="W242" i="7"/>
  <c r="V252" i="7"/>
  <c r="V267" i="7"/>
  <c r="T276" i="7"/>
  <c r="O280" i="7"/>
  <c r="O289" i="7"/>
  <c r="U301" i="7"/>
  <c r="V302" i="7"/>
  <c r="O305" i="7"/>
  <c r="O308" i="7"/>
  <c r="W312" i="7"/>
  <c r="N314" i="7"/>
  <c r="N318" i="7"/>
  <c r="W319" i="7"/>
  <c r="V320" i="7"/>
  <c r="W321" i="7"/>
  <c r="U332" i="7"/>
  <c r="U333" i="7"/>
  <c r="V334" i="7"/>
  <c r="O340" i="7"/>
  <c r="W341" i="7"/>
  <c r="O343" i="7"/>
  <c r="V345" i="7"/>
  <c r="T350" i="7"/>
  <c r="N353" i="7"/>
  <c r="N356" i="7"/>
  <c r="O357" i="7"/>
  <c r="O358" i="7"/>
  <c r="W360" i="7"/>
  <c r="W361" i="7"/>
  <c r="W362" i="7"/>
  <c r="T369" i="7"/>
  <c r="T381" i="7"/>
  <c r="W407" i="7"/>
  <c r="U431" i="7"/>
  <c r="P436" i="7"/>
  <c r="O436" i="7"/>
  <c r="N436" i="7"/>
  <c r="X451" i="7"/>
  <c r="U451" i="7"/>
  <c r="W451" i="7"/>
  <c r="T458" i="7"/>
  <c r="P473" i="7"/>
  <c r="O473" i="7"/>
  <c r="N475" i="7"/>
  <c r="P475" i="7"/>
  <c r="O475" i="7"/>
  <c r="T524" i="7"/>
  <c r="O534" i="7"/>
  <c r="P534" i="7"/>
  <c r="O582" i="7"/>
  <c r="P582" i="7"/>
  <c r="W629" i="7"/>
  <c r="X629" i="7"/>
  <c r="N630" i="7"/>
  <c r="P630" i="7"/>
  <c r="T185" i="7"/>
  <c r="U203" i="7"/>
  <c r="W204" i="7"/>
  <c r="T221" i="7"/>
  <c r="V241" i="7"/>
  <c r="W252" i="7"/>
  <c r="T266" i="7"/>
  <c r="V276" i="7"/>
  <c r="N279" i="7"/>
  <c r="P289" i="7"/>
  <c r="V301" i="7"/>
  <c r="W302" i="7"/>
  <c r="T309" i="7"/>
  <c r="X312" i="7"/>
  <c r="P318" i="7"/>
  <c r="X319" i="7"/>
  <c r="N329" i="7"/>
  <c r="V330" i="7"/>
  <c r="V332" i="7"/>
  <c r="V333" i="7"/>
  <c r="X334" i="7"/>
  <c r="O339" i="7"/>
  <c r="P343" i="7"/>
  <c r="W345" i="7"/>
  <c r="U350" i="7"/>
  <c r="O353" i="7"/>
  <c r="T359" i="7"/>
  <c r="X360" i="7"/>
  <c r="N367" i="7"/>
  <c r="O367" i="7"/>
  <c r="U369" i="7"/>
  <c r="X373" i="7"/>
  <c r="V373" i="7"/>
  <c r="U375" i="7"/>
  <c r="V381" i="7"/>
  <c r="T410" i="7"/>
  <c r="W413" i="7"/>
  <c r="U433" i="7"/>
  <c r="W459" i="7"/>
  <c r="V459" i="7"/>
  <c r="T459" i="7"/>
  <c r="X487" i="7"/>
  <c r="W487" i="7"/>
  <c r="V487" i="7"/>
  <c r="U487" i="7"/>
  <c r="U565" i="7"/>
  <c r="X572" i="7"/>
  <c r="U572" i="7"/>
  <c r="T572" i="7"/>
  <c r="V588" i="7"/>
  <c r="U601" i="7"/>
  <c r="P610" i="7"/>
  <c r="O610" i="7"/>
  <c r="T612" i="7"/>
  <c r="X612" i="7"/>
  <c r="W612" i="7"/>
  <c r="U645" i="7"/>
  <c r="T645" i="7"/>
  <c r="P658" i="7"/>
  <c r="O658" i="7"/>
  <c r="N658" i="7"/>
  <c r="W330" i="7"/>
  <c r="U359" i="7"/>
  <c r="X396" i="7"/>
  <c r="W396" i="7"/>
  <c r="T396" i="7"/>
  <c r="W433" i="7"/>
  <c r="W449" i="7"/>
  <c r="X482" i="7"/>
  <c r="W482" i="7"/>
  <c r="V482" i="7"/>
  <c r="U482" i="7"/>
  <c r="P485" i="7"/>
  <c r="O485" i="7"/>
  <c r="U540" i="7"/>
  <c r="P542" i="7"/>
  <c r="O542" i="7"/>
  <c r="N542" i="7"/>
  <c r="T543" i="7"/>
  <c r="P545" i="7"/>
  <c r="O545" i="7"/>
  <c r="U549" i="7"/>
  <c r="N561" i="7"/>
  <c r="P561" i="7"/>
  <c r="O561" i="7"/>
  <c r="P567" i="7"/>
  <c r="N567" i="7"/>
  <c r="N577" i="7"/>
  <c r="P577" i="7"/>
  <c r="W578" i="7"/>
  <c r="U230" i="7"/>
  <c r="U255" i="7"/>
  <c r="V266" i="7"/>
  <c r="X270" i="7"/>
  <c r="V295" i="7"/>
  <c r="U315" i="7"/>
  <c r="W350" i="7"/>
  <c r="W359" i="7"/>
  <c r="W370" i="7"/>
  <c r="T370" i="7"/>
  <c r="X384" i="7"/>
  <c r="V384" i="7"/>
  <c r="T386" i="7"/>
  <c r="X439" i="7"/>
  <c r="W439" i="7"/>
  <c r="V439" i="7"/>
  <c r="U439" i="7"/>
  <c r="V440" i="7"/>
  <c r="X453" i="7"/>
  <c r="W453" i="7"/>
  <c r="V453" i="7"/>
  <c r="U453" i="7"/>
  <c r="X469" i="7"/>
  <c r="T469" i="7"/>
  <c r="W469" i="7"/>
  <c r="V469" i="7"/>
  <c r="X476" i="7"/>
  <c r="U476" i="7"/>
  <c r="X479" i="7"/>
  <c r="T479" i="7"/>
  <c r="W479" i="7"/>
  <c r="N487" i="7"/>
  <c r="P487" i="7"/>
  <c r="O487" i="7"/>
  <c r="P490" i="7"/>
  <c r="O490" i="7"/>
  <c r="X517" i="7"/>
  <c r="T517" i="7"/>
  <c r="W517" i="7"/>
  <c r="V517" i="7"/>
  <c r="W540" i="7"/>
  <c r="O584" i="7"/>
  <c r="P584" i="7"/>
  <c r="N584" i="7"/>
  <c r="V591" i="7"/>
  <c r="U605" i="7"/>
  <c r="V605" i="7"/>
  <c r="X614" i="7"/>
  <c r="T614" i="7"/>
  <c r="W614" i="7"/>
  <c r="V614" i="7"/>
  <c r="P619" i="7"/>
  <c r="O619" i="7"/>
  <c r="V633" i="7"/>
  <c r="U647" i="7"/>
  <c r="W647" i="7"/>
  <c r="V647" i="7"/>
  <c r="P653" i="7"/>
  <c r="O653" i="7"/>
  <c r="N653" i="7"/>
  <c r="N163" i="7"/>
  <c r="O197" i="7"/>
  <c r="U201" i="7"/>
  <c r="O207" i="7"/>
  <c r="O217" i="7"/>
  <c r="V226" i="7"/>
  <c r="V230" i="7"/>
  <c r="X234" i="7"/>
  <c r="V240" i="7"/>
  <c r="V255" i="7"/>
  <c r="U265" i="7"/>
  <c r="W266" i="7"/>
  <c r="U273" i="7"/>
  <c r="N282" i="7"/>
  <c r="V283" i="7"/>
  <c r="V284" i="7"/>
  <c r="V285" i="7"/>
  <c r="T290" i="7"/>
  <c r="T291" i="7"/>
  <c r="W295" i="7"/>
  <c r="V296" i="7"/>
  <c r="V297" i="7"/>
  <c r="X298" i="7"/>
  <c r="O303" i="7"/>
  <c r="W309" i="7"/>
  <c r="T314" i="7"/>
  <c r="V315" i="7"/>
  <c r="O322" i="7"/>
  <c r="W324" i="7"/>
  <c r="O337" i="7"/>
  <c r="N342" i="7"/>
  <c r="N346" i="7"/>
  <c r="U349" i="7"/>
  <c r="T358" i="7"/>
  <c r="X359" i="7"/>
  <c r="O361" i="7"/>
  <c r="U367" i="7"/>
  <c r="V368" i="7"/>
  <c r="N373" i="7"/>
  <c r="P373" i="7"/>
  <c r="T374" i="7"/>
  <c r="U386" i="7"/>
  <c r="U403" i="7"/>
  <c r="O405" i="7"/>
  <c r="P406" i="7"/>
  <c r="N406" i="7"/>
  <c r="W411" i="7"/>
  <c r="T411" i="7"/>
  <c r="N442" i="7"/>
  <c r="P464" i="7"/>
  <c r="O464" i="7"/>
  <c r="N464" i="7"/>
  <c r="X497" i="7"/>
  <c r="W497" i="7"/>
  <c r="X499" i="7"/>
  <c r="W499" i="7"/>
  <c r="V499" i="7"/>
  <c r="U499" i="7"/>
  <c r="T500" i="7"/>
  <c r="P520" i="7"/>
  <c r="O520" i="7"/>
  <c r="N520" i="7"/>
  <c r="N522" i="7"/>
  <c r="P531" i="7"/>
  <c r="N531" i="7"/>
  <c r="P547" i="7"/>
  <c r="N547" i="7"/>
  <c r="X552" i="7"/>
  <c r="W552" i="7"/>
  <c r="V552" i="7"/>
  <c r="U552" i="7"/>
  <c r="O558" i="7"/>
  <c r="P558" i="7"/>
  <c r="V570" i="7"/>
  <c r="U575" i="7"/>
  <c r="N589" i="7"/>
  <c r="U596" i="7"/>
  <c r="P638" i="7"/>
  <c r="O638" i="7"/>
  <c r="N638" i="7"/>
  <c r="X650" i="7"/>
  <c r="T650" i="7"/>
  <c r="W650" i="7"/>
  <c r="U650" i="7"/>
  <c r="P682" i="7"/>
  <c r="O682" i="7"/>
  <c r="T397" i="7"/>
  <c r="U419" i="7"/>
  <c r="V429" i="7"/>
  <c r="T432" i="7"/>
  <c r="W437" i="7"/>
  <c r="O454" i="7"/>
  <c r="U455" i="7"/>
  <c r="O457" i="7"/>
  <c r="P462" i="7"/>
  <c r="W465" i="7"/>
  <c r="T468" i="7"/>
  <c r="V470" i="7"/>
  <c r="P477" i="7"/>
  <c r="O481" i="7"/>
  <c r="W489" i="7"/>
  <c r="V492" i="7"/>
  <c r="W493" i="7"/>
  <c r="W494" i="7"/>
  <c r="W513" i="7"/>
  <c r="T516" i="7"/>
  <c r="V518" i="7"/>
  <c r="P529" i="7"/>
  <c r="P530" i="7"/>
  <c r="N538" i="7"/>
  <c r="X541" i="7"/>
  <c r="U541" i="7"/>
  <c r="N546" i="7"/>
  <c r="W553" i="7"/>
  <c r="O556" i="7"/>
  <c r="P560" i="7"/>
  <c r="X563" i="7"/>
  <c r="T563" i="7"/>
  <c r="W563" i="7"/>
  <c r="N579" i="7"/>
  <c r="X592" i="7"/>
  <c r="X594" i="7"/>
  <c r="U594" i="7"/>
  <c r="W594" i="7"/>
  <c r="O621" i="7"/>
  <c r="T658" i="7"/>
  <c r="W658" i="7"/>
  <c r="V658" i="7"/>
  <c r="X664" i="7"/>
  <c r="U664" i="7"/>
  <c r="X666" i="7"/>
  <c r="W666" i="7"/>
  <c r="U666" i="7"/>
  <c r="X686" i="7"/>
  <c r="V686" i="7"/>
  <c r="U686" i="7"/>
  <c r="P689" i="7"/>
  <c r="O689" i="7"/>
  <c r="X577" i="7"/>
  <c r="U577" i="7"/>
  <c r="X593" i="7"/>
  <c r="T593" i="7"/>
  <c r="X630" i="7"/>
  <c r="W630" i="7"/>
  <c r="U630" i="7"/>
  <c r="P644" i="7"/>
  <c r="N644" i="7"/>
  <c r="T646" i="7"/>
  <c r="V646" i="7"/>
  <c r="X674" i="7"/>
  <c r="W674" i="7"/>
  <c r="U674" i="7"/>
  <c r="P679" i="7"/>
  <c r="O679" i="7"/>
  <c r="X536" i="7"/>
  <c r="U536" i="7"/>
  <c r="O570" i="7"/>
  <c r="P570" i="7"/>
  <c r="X574" i="7"/>
  <c r="V574" i="7"/>
  <c r="W615" i="7"/>
  <c r="V615" i="7"/>
  <c r="X638" i="7"/>
  <c r="V638" i="7"/>
  <c r="T638" i="7"/>
  <c r="X671" i="7"/>
  <c r="U671" i="7"/>
  <c r="T671" i="7"/>
  <c r="W671" i="7"/>
  <c r="X698" i="7"/>
  <c r="W698" i="7"/>
  <c r="U698" i="7"/>
  <c r="T698" i="7"/>
  <c r="P718" i="7"/>
  <c r="O718" i="7"/>
  <c r="N718" i="7"/>
  <c r="N664" i="7"/>
  <c r="P664" i="7"/>
  <c r="P666" i="7"/>
  <c r="N666" i="7"/>
  <c r="X678" i="7"/>
  <c r="W678" i="7"/>
  <c r="U678" i="7"/>
  <c r="T372" i="7"/>
  <c r="O403" i="7"/>
  <c r="W409" i="7"/>
  <c r="U422" i="7"/>
  <c r="V423" i="7"/>
  <c r="N430" i="7"/>
  <c r="U441" i="7"/>
  <c r="W445" i="7"/>
  <c r="N474" i="7"/>
  <c r="T477" i="7"/>
  <c r="V478" i="7"/>
  <c r="O493" i="7"/>
  <c r="N498" i="7"/>
  <c r="U501" i="7"/>
  <c r="U506" i="7"/>
  <c r="U525" i="7"/>
  <c r="X535" i="7"/>
  <c r="U535" i="7"/>
  <c r="W547" i="7"/>
  <c r="P550" i="7"/>
  <c r="N550" i="7"/>
  <c r="O553" i="7"/>
  <c r="O566" i="7"/>
  <c r="W571" i="7"/>
  <c r="O587" i="7"/>
  <c r="N587" i="7"/>
  <c r="O592" i="7"/>
  <c r="O599" i="7"/>
  <c r="P599" i="7"/>
  <c r="W613" i="7"/>
  <c r="P634" i="7"/>
  <c r="O634" i="7"/>
  <c r="X637" i="7"/>
  <c r="U637" i="7"/>
  <c r="P641" i="7"/>
  <c r="O641" i="7"/>
  <c r="U657" i="7"/>
  <c r="V657" i="7"/>
  <c r="T657" i="7"/>
  <c r="X657" i="7"/>
  <c r="P671" i="7"/>
  <c r="N671" i="7"/>
  <c r="X709" i="7"/>
  <c r="U709" i="7"/>
  <c r="T709" i="7"/>
  <c r="U528" i="7"/>
  <c r="P562" i="7"/>
  <c r="N562" i="7"/>
  <c r="X564" i="7"/>
  <c r="W564" i="7"/>
  <c r="W584" i="7"/>
  <c r="V594" i="7"/>
  <c r="X606" i="7"/>
  <c r="W606" i="7"/>
  <c r="V632" i="7"/>
  <c r="X632" i="7"/>
  <c r="P649" i="7"/>
  <c r="N649" i="7"/>
  <c r="U658" i="7"/>
  <c r="T664" i="7"/>
  <c r="T666" i="7"/>
  <c r="T674" i="7"/>
  <c r="P678" i="7"/>
  <c r="N678" i="7"/>
  <c r="W686" i="7"/>
  <c r="T420" i="7"/>
  <c r="T456" i="7"/>
  <c r="W461" i="7"/>
  <c r="T480" i="7"/>
  <c r="T495" i="7"/>
  <c r="W504" i="7"/>
  <c r="X509" i="7"/>
  <c r="T514" i="7"/>
  <c r="V528" i="7"/>
  <c r="T541" i="7"/>
  <c r="T550" i="7"/>
  <c r="T574" i="7"/>
  <c r="O583" i="7"/>
  <c r="N583" i="7"/>
  <c r="X584" i="7"/>
  <c r="O590" i="7"/>
  <c r="T599" i="7"/>
  <c r="X602" i="7"/>
  <c r="U602" i="7"/>
  <c r="P607" i="7"/>
  <c r="T610" i="7"/>
  <c r="V610" i="7"/>
  <c r="P617" i="7"/>
  <c r="O617" i="7"/>
  <c r="O622" i="7"/>
  <c r="U634" i="7"/>
  <c r="X642" i="7"/>
  <c r="V642" i="7"/>
  <c r="T642" i="7"/>
  <c r="O643" i="7"/>
  <c r="X651" i="7"/>
  <c r="U651" i="7"/>
  <c r="P657" i="7"/>
  <c r="X658" i="7"/>
  <c r="X665" i="7"/>
  <c r="T665" i="7"/>
  <c r="V666" i="7"/>
  <c r="V671" i="7"/>
  <c r="V674" i="7"/>
  <c r="O680" i="7"/>
  <c r="P680" i="7"/>
  <c r="V698" i="7"/>
  <c r="O374" i="7"/>
  <c r="O385" i="7"/>
  <c r="N390" i="7"/>
  <c r="V393" i="7"/>
  <c r="V404" i="7"/>
  <c r="T417" i="7"/>
  <c r="V420" i="7"/>
  <c r="V438" i="7"/>
  <c r="V456" i="7"/>
  <c r="T466" i="7"/>
  <c r="T471" i="7"/>
  <c r="V480" i="7"/>
  <c r="T490" i="7"/>
  <c r="U495" i="7"/>
  <c r="U514" i="7"/>
  <c r="T519" i="7"/>
  <c r="V522" i="7"/>
  <c r="W528" i="7"/>
  <c r="V541" i="7"/>
  <c r="U550" i="7"/>
  <c r="V558" i="7"/>
  <c r="U574" i="7"/>
  <c r="T577" i="7"/>
  <c r="U585" i="7"/>
  <c r="X585" i="7"/>
  <c r="U599" i="7"/>
  <c r="T608" i="7"/>
  <c r="P614" i="7"/>
  <c r="O614" i="7"/>
  <c r="X615" i="7"/>
  <c r="T630" i="7"/>
  <c r="V634" i="7"/>
  <c r="V636" i="7"/>
  <c r="T636" i="7"/>
  <c r="U638" i="7"/>
  <c r="U646" i="7"/>
  <c r="P654" i="7"/>
  <c r="N654" i="7"/>
  <c r="U656" i="7"/>
  <c r="X656" i="7"/>
  <c r="P670" i="7"/>
  <c r="O670" i="7"/>
  <c r="W672" i="7"/>
  <c r="V672" i="7"/>
  <c r="P695" i="7"/>
  <c r="N695" i="7"/>
  <c r="V416" i="7"/>
  <c r="V417" i="7"/>
  <c r="N426" i="7"/>
  <c r="T429" i="7"/>
  <c r="V430" i="7"/>
  <c r="V434" i="7"/>
  <c r="U465" i="7"/>
  <c r="T470" i="7"/>
  <c r="V471" i="7"/>
  <c r="W474" i="7"/>
  <c r="N478" i="7"/>
  <c r="N486" i="7"/>
  <c r="U489" i="7"/>
  <c r="U493" i="7"/>
  <c r="U494" i="7"/>
  <c r="W498" i="7"/>
  <c r="U503" i="7"/>
  <c r="O505" i="7"/>
  <c r="N510" i="7"/>
  <c r="U513" i="7"/>
  <c r="T518" i="7"/>
  <c r="U527" i="7"/>
  <c r="T536" i="7"/>
  <c r="X542" i="7"/>
  <c r="U542" i="7"/>
  <c r="T546" i="7"/>
  <c r="W546" i="7"/>
  <c r="X551" i="7"/>
  <c r="T551" i="7"/>
  <c r="U553" i="7"/>
  <c r="U562" i="7"/>
  <c r="W577" i="7"/>
  <c r="N585" i="7"/>
  <c r="V592" i="7"/>
  <c r="V593" i="7"/>
  <c r="W599" i="7"/>
  <c r="X618" i="7"/>
  <c r="W618" i="7"/>
  <c r="U618" i="7"/>
  <c r="U631" i="7"/>
  <c r="X631" i="7"/>
  <c r="X634" i="7"/>
  <c r="X639" i="7"/>
  <c r="U639" i="7"/>
  <c r="P659" i="7"/>
  <c r="N659" i="7"/>
  <c r="P667" i="7"/>
  <c r="N667" i="7"/>
  <c r="V678" i="7"/>
  <c r="N682" i="7"/>
  <c r="X604" i="7"/>
  <c r="N620" i="7"/>
  <c r="V662" i="7"/>
  <c r="N668" i="7"/>
  <c r="V670" i="7"/>
  <c r="U675" i="7"/>
  <c r="V682" i="7"/>
  <c r="X693" i="7"/>
  <c r="P702" i="7"/>
  <c r="N705" i="7"/>
  <c r="U707" i="7"/>
  <c r="U712" i="7"/>
  <c r="N714" i="7"/>
  <c r="N715" i="7"/>
  <c r="T719" i="7"/>
  <c r="P726" i="7"/>
  <c r="N729" i="7"/>
  <c r="O730" i="7"/>
  <c r="U732" i="7"/>
  <c r="X733" i="7"/>
  <c r="T736" i="7"/>
  <c r="W741" i="7"/>
  <c r="U744" i="7"/>
  <c r="N751" i="7"/>
  <c r="U756" i="7"/>
  <c r="N763" i="7"/>
  <c r="O705" i="7"/>
  <c r="U719" i="7"/>
  <c r="N766" i="7"/>
  <c r="T677" i="7"/>
  <c r="T688" i="7"/>
  <c r="N690" i="7"/>
  <c r="N691" i="7"/>
  <c r="U699" i="7"/>
  <c r="W707" i="7"/>
  <c r="V719" i="7"/>
  <c r="N721" i="7"/>
  <c r="T731" i="7"/>
  <c r="O739" i="7"/>
  <c r="T743" i="7"/>
  <c r="U748" i="7"/>
  <c r="T755" i="7"/>
  <c r="O766" i="7"/>
  <c r="T767" i="7"/>
  <c r="N713" i="7"/>
  <c r="W719" i="7"/>
  <c r="U743" i="7"/>
  <c r="N753" i="7"/>
  <c r="U755" i="7"/>
  <c r="U767" i="7"/>
  <c r="U661" i="7"/>
  <c r="N683" i="7"/>
  <c r="O694" i="7"/>
  <c r="T702" i="7"/>
  <c r="X706" i="7"/>
  <c r="O713" i="7"/>
  <c r="T726" i="7"/>
  <c r="U730" i="7"/>
  <c r="V731" i="7"/>
  <c r="O742" i="7"/>
  <c r="V743" i="7"/>
  <c r="U747" i="7"/>
  <c r="O753" i="7"/>
  <c r="V755" i="7"/>
  <c r="V767" i="7"/>
  <c r="N697" i="7"/>
  <c r="U702" i="7"/>
  <c r="U726" i="7"/>
  <c r="W731" i="7"/>
  <c r="N741" i="7"/>
  <c r="W743" i="7"/>
  <c r="W755" i="7"/>
  <c r="W767" i="7"/>
  <c r="T734" i="7"/>
  <c r="O741" i="7"/>
  <c r="U754" i="7"/>
  <c r="O761" i="7"/>
  <c r="U766" i="7"/>
  <c r="W702" i="7"/>
  <c r="N707" i="7"/>
  <c r="P712" i="7"/>
  <c r="T725" i="7"/>
  <c r="W726" i="7"/>
  <c r="X730" i="7"/>
  <c r="U734" i="7"/>
  <c r="T738" i="7"/>
  <c r="U750" i="7"/>
  <c r="N752" i="7"/>
  <c r="V754" i="7"/>
  <c r="U762" i="7"/>
  <c r="N764" i="7"/>
  <c r="V766" i="7"/>
  <c r="W704" i="7"/>
  <c r="T708" i="7"/>
  <c r="W728" i="7"/>
  <c r="V734" i="7"/>
  <c r="U738" i="7"/>
  <c r="V750" i="7"/>
  <c r="V762" i="7"/>
  <c r="V694" i="7"/>
  <c r="U708" i="7"/>
  <c r="T713" i="7"/>
  <c r="W734" i="7"/>
  <c r="V738" i="7"/>
  <c r="W750" i="7"/>
  <c r="V753" i="7"/>
  <c r="P760" i="7"/>
  <c r="W762" i="7"/>
  <c r="V765" i="7"/>
  <c r="O600" i="7"/>
  <c r="U604" i="7"/>
  <c r="X611" i="7"/>
  <c r="O628" i="7"/>
  <c r="X640" i="7"/>
  <c r="W649" i="7"/>
  <c r="N651" i="7"/>
  <c r="T662" i="7"/>
  <c r="V663" i="7"/>
  <c r="V683" i="7"/>
  <c r="W694" i="7"/>
  <c r="T700" i="7"/>
  <c r="V708" i="7"/>
  <c r="U720" i="7"/>
  <c r="U724" i="7"/>
  <c r="N727" i="7"/>
  <c r="N731" i="7"/>
  <c r="T737" i="7"/>
  <c r="W738" i="7"/>
  <c r="N743" i="7"/>
  <c r="T745" i="7"/>
  <c r="T749" i="7"/>
  <c r="W753" i="7"/>
  <c r="N755" i="7"/>
  <c r="T757" i="7"/>
  <c r="T761" i="7"/>
  <c r="W765" i="7"/>
  <c r="N767" i="7"/>
  <c r="F58" i="5" a="1"/>
  <c r="F58" i="5" s="1"/>
  <c r="Q58" i="5" a="1"/>
  <c r="Q58" i="5" s="1"/>
  <c r="Q94" i="5" a="1"/>
  <c r="Q94" i="5" s="1"/>
  <c r="P176" i="5" a="1"/>
  <c r="P176" i="5" s="1"/>
  <c r="Q177" i="5" s="1"/>
  <c r="Q276" i="5" a="1"/>
  <c r="Q276" i="5" s="1"/>
  <c r="Q372" i="5" a="1"/>
  <c r="Q372" i="5" s="1"/>
  <c r="Q269" i="5" a="1"/>
  <c r="Q269" i="5" s="1"/>
  <c r="Q116" i="5" a="1"/>
  <c r="Q116" i="5" s="1"/>
  <c r="Q280" i="5" a="1"/>
  <c r="Q280" i="5" s="1"/>
  <c r="D309" i="5" a="1"/>
  <c r="D309" i="5" s="1"/>
  <c r="F330" i="5" a="1"/>
  <c r="F330" i="5" s="1"/>
  <c r="F127" i="5" a="1"/>
  <c r="F127" i="5" s="1"/>
  <c r="F189" i="5" a="1"/>
  <c r="F189" i="5" s="1"/>
  <c r="P189" i="5" a="1"/>
  <c r="P189" i="5" s="1"/>
  <c r="F255" i="5" a="1"/>
  <c r="F255" i="5" s="1"/>
  <c r="F340" i="5" a="1"/>
  <c r="F340" i="5" s="1"/>
  <c r="Q379" i="5" a="1"/>
  <c r="Q379" i="5" s="1"/>
  <c r="F138" i="5" a="1"/>
  <c r="F138" i="5" s="1"/>
  <c r="D94" i="5" a="1"/>
  <c r="D94" i="5" s="1"/>
  <c r="O176" i="5" a="1"/>
  <c r="O176" i="5" s="1"/>
  <c r="F53" i="5" a="1"/>
  <c r="F53" i="5" s="1"/>
  <c r="Q53" i="5" a="1"/>
  <c r="Q53" i="5" s="1"/>
  <c r="Q67" i="5" a="1"/>
  <c r="Q67" i="5" s="1"/>
  <c r="F67" i="5" a="1"/>
  <c r="F67" i="5" s="1"/>
  <c r="Q130" i="5" a="1"/>
  <c r="Q130" i="5" s="1"/>
  <c r="F204" i="5" a="1"/>
  <c r="F204" i="5" s="1"/>
  <c r="Q208" i="5" a="1"/>
  <c r="Q208" i="5" s="1"/>
  <c r="F216" i="5" a="1"/>
  <c r="F216" i="5" s="1"/>
  <c r="F257" i="5" a="1"/>
  <c r="F257" i="5" s="1"/>
  <c r="Q273" i="5" a="1"/>
  <c r="Q273" i="5" s="1"/>
  <c r="F94" i="5" a="1"/>
  <c r="F94" i="5" s="1"/>
  <c r="Q131" i="5" a="1"/>
  <c r="Q131" i="5" s="1"/>
  <c r="F209" i="5" a="1"/>
  <c r="F209" i="5" s="1"/>
  <c r="Q226" i="5" a="1"/>
  <c r="Q226" i="5" s="1"/>
  <c r="P242" i="5" a="1"/>
  <c r="P242" i="5" s="1"/>
  <c r="Q243" i="5" s="1"/>
  <c r="F308" i="5" a="1"/>
  <c r="F308" i="5" s="1"/>
  <c r="F327" i="5" a="1"/>
  <c r="F327" i="5" s="1"/>
  <c r="Q366" i="5" a="1"/>
  <c r="Q366" i="5" s="1"/>
  <c r="F381" i="5" a="1"/>
  <c r="F381" i="5" s="1"/>
  <c r="F390" i="5" a="1"/>
  <c r="F390" i="5" s="1"/>
  <c r="Z457" i="5" a="1"/>
  <c r="Z457" i="5" s="1"/>
  <c r="AI457" i="5" s="1"/>
  <c r="Q48" i="5" a="1"/>
  <c r="Q48" i="5" s="1"/>
  <c r="Q282" i="5" a="1"/>
  <c r="Q282" i="5" s="1"/>
  <c r="Q374" i="5" a="1"/>
  <c r="Q374" i="5" s="1"/>
  <c r="F283" i="5" a="1"/>
  <c r="F283" i="5" s="1"/>
  <c r="D361" i="5" a="1"/>
  <c r="D361" i="5" s="1"/>
  <c r="D363" i="5" s="1"/>
  <c r="E363" i="5" s="1"/>
  <c r="F375" i="5" a="1"/>
  <c r="F375" i="5" s="1"/>
  <c r="Q128" i="5" a="1"/>
  <c r="Q128" i="5" s="1"/>
  <c r="F141" i="5" a="1"/>
  <c r="F141" i="5" s="1"/>
  <c r="F150" i="5" a="1"/>
  <c r="F150" i="5" s="1"/>
  <c r="Q182" i="5" a="1"/>
  <c r="Q182" i="5" s="1"/>
  <c r="F200" i="5" a="1"/>
  <c r="F200" i="5" s="1"/>
  <c r="Q309" i="5" a="1"/>
  <c r="Q309" i="5" s="1"/>
  <c r="P309" i="5" s="1"/>
  <c r="F337" i="5" a="1"/>
  <c r="F337" i="5" s="1"/>
  <c r="F361" i="5" a="1"/>
  <c r="F361" i="5" s="1"/>
  <c r="Z492" i="5" a="1"/>
  <c r="Z492" i="5" s="1"/>
  <c r="O361" i="5" a="1"/>
  <c r="O361" i="5" s="1"/>
  <c r="P361" i="5" s="1"/>
  <c r="Q105" i="5" a="1"/>
  <c r="Q105" i="5" s="1"/>
  <c r="Q106" i="5" s="1"/>
  <c r="E26" i="14" s="1"/>
  <c r="F129" i="5" a="1"/>
  <c r="F129" i="5" s="1"/>
  <c r="F207" i="5" a="1"/>
  <c r="F207" i="5" s="1"/>
  <c r="AL460" i="5" a="1"/>
  <c r="AL460" i="5" s="1"/>
  <c r="Q345" i="5" a="1"/>
  <c r="Q345" i="5" s="1"/>
  <c r="Q56" i="5" a="1"/>
  <c r="Q56" i="5" s="1"/>
  <c r="F56" i="5" a="1"/>
  <c r="F56" i="5" s="1"/>
  <c r="Q65" i="5" a="1"/>
  <c r="Q65" i="5" s="1"/>
  <c r="F65" i="5" a="1"/>
  <c r="F65" i="5" s="1"/>
  <c r="Q60" i="5" a="1"/>
  <c r="Q60" i="5" s="1"/>
  <c r="F60" i="5" a="1"/>
  <c r="F60" i="5" s="1"/>
  <c r="Q68" i="5" a="1"/>
  <c r="Q68" i="5" s="1"/>
  <c r="F68" i="5" a="1"/>
  <c r="F68" i="5" s="1"/>
  <c r="F217" i="5" a="1"/>
  <c r="F217" i="5" s="1"/>
  <c r="F223" i="5" a="1"/>
  <c r="F223" i="5" s="1"/>
  <c r="Q158" i="5" a="1"/>
  <c r="Q158" i="5" s="1"/>
  <c r="F173" i="5" a="1"/>
  <c r="F173" i="5" s="1"/>
  <c r="F5" i="5" a="1"/>
  <c r="F5" i="5" s="1"/>
  <c r="Q38" i="5" a="1"/>
  <c r="Q38" i="5" s="1"/>
  <c r="Q44" i="5" a="1"/>
  <c r="Q44" i="5" s="1"/>
  <c r="Q62" i="5" a="1"/>
  <c r="Q62" i="5" s="1"/>
  <c r="O95" i="5" a="1"/>
  <c r="O95" i="5" s="1"/>
  <c r="P95" i="5" s="1"/>
  <c r="Q113" i="5" a="1"/>
  <c r="Q113" i="5" s="1"/>
  <c r="Q124" i="5" a="1"/>
  <c r="Q124" i="5" s="1"/>
  <c r="Q135" i="5" a="1"/>
  <c r="Q135" i="5" s="1"/>
  <c r="Q139" i="5" a="1"/>
  <c r="Q139" i="5" s="1"/>
  <c r="F145" i="5" a="1"/>
  <c r="F145" i="5" s="1"/>
  <c r="Q152" i="5" a="1"/>
  <c r="Q152" i="5" s="1"/>
  <c r="Q173" i="5" a="1"/>
  <c r="Q173" i="5" s="1"/>
  <c r="E189" i="5" a="1"/>
  <c r="E189" i="5" s="1"/>
  <c r="Q210" i="5" a="1"/>
  <c r="Q210" i="5" s="1"/>
  <c r="Q229" i="5" a="1"/>
  <c r="Q229" i="5" s="1"/>
  <c r="Q261" i="5" a="1"/>
  <c r="Q261" i="5" s="1"/>
  <c r="Q265" i="5" a="1"/>
  <c r="Q265" i="5" s="1"/>
  <c r="O303" i="5" a="1"/>
  <c r="O303" i="5" s="1"/>
  <c r="Q323" i="5" a="1"/>
  <c r="Q323" i="5" s="1"/>
  <c r="Q343" i="5" a="1"/>
  <c r="Q343" i="5" s="1"/>
  <c r="F347" i="5" a="1"/>
  <c r="F347" i="5" s="1"/>
  <c r="Q391" i="5" a="1"/>
  <c r="Q391" i="5" s="1"/>
  <c r="AL493" i="5" a="1"/>
  <c r="AL493" i="5" s="1"/>
  <c r="AO493" i="5" s="1"/>
  <c r="F63" i="5" a="1"/>
  <c r="F63" i="5" s="1"/>
  <c r="F75" i="5" a="1"/>
  <c r="F75" i="5" s="1"/>
  <c r="D96" i="5" a="1"/>
  <c r="D96" i="5" s="1"/>
  <c r="F120" i="5" a="1"/>
  <c r="F120" i="5" s="1"/>
  <c r="F126" i="5" a="1"/>
  <c r="F126" i="5" s="1"/>
  <c r="F133" i="5" a="1"/>
  <c r="F133" i="5" s="1"/>
  <c r="F137" i="5" a="1"/>
  <c r="F137" i="5" s="1"/>
  <c r="Q140" i="5" a="1"/>
  <c r="Q140" i="5" s="1"/>
  <c r="F147" i="5" a="1"/>
  <c r="F147" i="5" s="1"/>
  <c r="F161" i="5" a="1"/>
  <c r="F161" i="5" s="1"/>
  <c r="E179" i="5" a="1"/>
  <c r="E179" i="5" s="1"/>
  <c r="Q259" i="5" a="1"/>
  <c r="Q259" i="5" s="1"/>
  <c r="F262" i="5" a="1"/>
  <c r="F262" i="5" s="1"/>
  <c r="D299" i="5" a="1"/>
  <c r="D299" i="5" s="1"/>
  <c r="O308" i="5" a="1"/>
  <c r="O308" i="5" s="1"/>
  <c r="D313" i="5" a="1"/>
  <c r="D313" i="5" s="1"/>
  <c r="E313" i="5" s="1"/>
  <c r="Q320" i="5" a="1"/>
  <c r="Q320" i="5" s="1"/>
  <c r="F325" i="5" a="1"/>
  <c r="F325" i="5" s="1"/>
  <c r="F336" i="5" a="1"/>
  <c r="F336" i="5" s="1"/>
  <c r="Q344" i="5" a="1"/>
  <c r="Q344" i="5" s="1"/>
  <c r="F383" i="5" a="1"/>
  <c r="F383" i="5" s="1"/>
  <c r="Q389" i="5" a="1"/>
  <c r="Q389" i="5" s="1"/>
  <c r="Z494" i="5" a="1"/>
  <c r="Z494" i="5" s="1"/>
  <c r="AI494" i="5" s="1"/>
  <c r="Q348" i="5" a="1"/>
  <c r="Q348" i="5" s="1"/>
  <c r="F370" i="5" a="1"/>
  <c r="F370" i="5" s="1"/>
  <c r="F45" i="5" a="1"/>
  <c r="F45" i="5" s="1"/>
  <c r="F81" i="5" a="1"/>
  <c r="F81" i="5" s="1"/>
  <c r="E94" i="5"/>
  <c r="F96" i="5" a="1"/>
  <c r="F96" i="5" s="1"/>
  <c r="Q115" i="5" a="1"/>
  <c r="Q115" i="5" s="1"/>
  <c r="O179" i="5" a="1"/>
  <c r="O179" i="5" s="1"/>
  <c r="Q279" i="5" a="1"/>
  <c r="Q279" i="5" s="1"/>
  <c r="O299" i="5" a="1"/>
  <c r="O299" i="5" s="1"/>
  <c r="P299" i="5" s="1"/>
  <c r="D304" i="5" a="1"/>
  <c r="D304" i="5" s="1"/>
  <c r="E304" i="5" s="1"/>
  <c r="F190" i="5"/>
  <c r="F177" i="5"/>
  <c r="P179" i="5" a="1"/>
  <c r="P179" i="5" s="1"/>
  <c r="F201" i="5" a="1"/>
  <c r="F201" i="5" s="1"/>
  <c r="Q214" i="5" a="1"/>
  <c r="Q214" i="5" s="1"/>
  <c r="E47" i="14" s="1"/>
  <c r="Q308" i="5" a="1"/>
  <c r="Q308" i="5" s="1"/>
  <c r="P308" i="5" s="1"/>
  <c r="F321" i="5" a="1"/>
  <c r="F321" i="5" s="1"/>
  <c r="D59" i="14" s="1"/>
  <c r="Q341" i="5" a="1"/>
  <c r="Q341" i="5" s="1"/>
  <c r="F371" i="5" a="1"/>
  <c r="F371" i="5" s="1"/>
  <c r="O304" i="5" a="1"/>
  <c r="O304" i="5" s="1"/>
  <c r="P304" i="5" s="1"/>
  <c r="F313" i="5" a="1"/>
  <c r="F313" i="5" s="1"/>
  <c r="M313" i="5" s="1"/>
  <c r="Q96" i="5" a="1"/>
  <c r="Q96" i="5" s="1"/>
  <c r="P96" i="5" s="1"/>
  <c r="Q313" i="5" a="1"/>
  <c r="Q313" i="5" s="1"/>
  <c r="E192" i="5" a="1"/>
  <c r="E192" i="5" s="1"/>
  <c r="F264" i="5" a="1"/>
  <c r="F264" i="5" s="1"/>
  <c r="E309" i="5"/>
  <c r="F199" i="5" a="1"/>
  <c r="F199" i="5" s="1"/>
  <c r="F104" i="5" a="1"/>
  <c r="F104" i="5" s="1"/>
  <c r="F106" i="5" s="1"/>
  <c r="D26" i="14" s="1"/>
  <c r="D29" i="14" s="1"/>
  <c r="E173" i="5" a="1"/>
  <c r="E173" i="5" s="1"/>
  <c r="F174" i="5" s="1"/>
  <c r="F221" i="5" a="1"/>
  <c r="F221" i="5" s="1"/>
  <c r="F225" i="5" a="1"/>
  <c r="F225" i="5" s="1"/>
  <c r="Q322" i="5" a="1"/>
  <c r="Q322" i="5" s="1"/>
  <c r="F333" i="5" a="1"/>
  <c r="F333" i="5" s="1"/>
  <c r="F346" i="5" a="1"/>
  <c r="F346" i="5" s="1"/>
  <c r="Z495" i="5" a="1"/>
  <c r="Z495" i="5" s="1"/>
  <c r="AI495" i="5" s="1"/>
  <c r="D95" i="5" a="1"/>
  <c r="D95" i="5" s="1"/>
  <c r="Q117" i="5" a="1"/>
  <c r="Q117" i="5" s="1"/>
  <c r="F277" i="5" a="1"/>
  <c r="F277" i="5" s="1"/>
  <c r="Q281" i="5" a="1"/>
  <c r="Q281" i="5" s="1"/>
  <c r="F368" i="5" a="1"/>
  <c r="F368" i="5" s="1"/>
  <c r="AL421" i="5" a="1"/>
  <c r="AL421" i="5" s="1"/>
  <c r="F95" i="5" a="1"/>
  <c r="F95" i="5" s="1"/>
  <c r="E95" i="5" s="1"/>
  <c r="P192" i="5" a="1"/>
  <c r="P192" i="5" s="1"/>
  <c r="F203" i="5" a="1"/>
  <c r="F203" i="5" s="1"/>
  <c r="F211" i="5" s="1"/>
  <c r="Q206" i="5" a="1"/>
  <c r="Q206" i="5" s="1"/>
  <c r="F222" i="5" a="1"/>
  <c r="F222" i="5" s="1"/>
  <c r="F303" i="5" a="1"/>
  <c r="F303" i="5" s="1"/>
  <c r="B47" i="17"/>
  <c r="R3" i="15"/>
  <c r="AL3" i="11"/>
  <c r="AK3" i="11"/>
  <c r="AJ3" i="11"/>
  <c r="AL3" i="10"/>
  <c r="AK3" i="10"/>
  <c r="AJ3" i="10"/>
  <c r="F11" i="5" a="1"/>
  <c r="F11" i="5" s="1"/>
  <c r="D11" i="5" a="1"/>
  <c r="D11" i="5" s="1"/>
  <c r="E11" i="5" s="1"/>
  <c r="Q11" i="5" a="1"/>
  <c r="Q11" i="5" s="1"/>
  <c r="O11" i="5" a="1"/>
  <c r="O11" i="5" s="1"/>
  <c r="P11" i="5" s="1"/>
  <c r="F55" i="5" a="1"/>
  <c r="F55" i="5" s="1"/>
  <c r="Q55" i="5" a="1"/>
  <c r="Q55" i="5" s="1"/>
  <c r="Q35" i="5" a="1"/>
  <c r="Q35" i="5" s="1"/>
  <c r="F35" i="5" a="1"/>
  <c r="F35" i="5" s="1"/>
  <c r="O186" i="5"/>
  <c r="Q47" i="5" a="1"/>
  <c r="Q47" i="5" s="1"/>
  <c r="F47" i="5" a="1"/>
  <c r="F47" i="5" s="1"/>
  <c r="F66" i="5" a="1"/>
  <c r="F66" i="5" s="1"/>
  <c r="Q66" i="5" a="1"/>
  <c r="Q66" i="5" s="1"/>
  <c r="P286" i="5"/>
  <c r="S246" i="5"/>
  <c r="Q251" i="5"/>
  <c r="P288" i="5"/>
  <c r="P267" i="5"/>
  <c r="N3" i="15"/>
  <c r="B43" i="17"/>
  <c r="Z3" i="11"/>
  <c r="Y3" i="11"/>
  <c r="X3" i="11"/>
  <c r="Z3" i="10"/>
  <c r="Y3" i="10"/>
  <c r="X3" i="10"/>
  <c r="B37" i="17"/>
  <c r="H3" i="15"/>
  <c r="H3" i="11"/>
  <c r="F3" i="11"/>
  <c r="G3" i="11"/>
  <c r="G3" i="10"/>
  <c r="H3" i="10"/>
  <c r="F3" i="10"/>
  <c r="A6" i="5"/>
  <c r="F10" i="5" a="1"/>
  <c r="F10" i="5" s="1"/>
  <c r="O10" i="5" a="1"/>
  <c r="O10" i="5" s="1"/>
  <c r="P10" i="5" s="1"/>
  <c r="Q10" i="5" a="1"/>
  <c r="Q10" i="5" s="1"/>
  <c r="Q15" i="5" a="1"/>
  <c r="Q15" i="5" s="1"/>
  <c r="P15" i="5" s="1"/>
  <c r="A32" i="5"/>
  <c r="Q52" i="5" a="1"/>
  <c r="Q52" i="5" s="1"/>
  <c r="A70" i="5"/>
  <c r="Q78" i="5" a="1"/>
  <c r="Q78" i="5" s="1"/>
  <c r="Q80" i="5" a="1"/>
  <c r="Q80" i="5" s="1"/>
  <c r="F185" i="5" a="1"/>
  <c r="F185" i="5" s="1"/>
  <c r="D42" i="14" s="1"/>
  <c r="F256" i="5" a="1"/>
  <c r="F256" i="5" s="1"/>
  <c r="Q369" i="5" a="1"/>
  <c r="Q369" i="5" s="1"/>
  <c r="F369" i="5" a="1"/>
  <c r="F369" i="5" s="1"/>
  <c r="Q76" i="5" a="1"/>
  <c r="Q76" i="5" s="1"/>
  <c r="F219" i="5" a="1"/>
  <c r="F219" i="5" s="1"/>
  <c r="Q219" i="5" a="1"/>
  <c r="Q219" i="5" s="1"/>
  <c r="F270" i="5" a="1"/>
  <c r="F270" i="5" s="1"/>
  <c r="Q270" i="5" a="1"/>
  <c r="Q270" i="5" s="1"/>
  <c r="F297" i="5" a="1"/>
  <c r="F297" i="5" s="1"/>
  <c r="D297" i="5" a="1"/>
  <c r="D297" i="5" s="1"/>
  <c r="E297" i="5" s="1"/>
  <c r="Q297" i="5" a="1"/>
  <c r="Q297" i="5" s="1"/>
  <c r="F300" i="5" a="1"/>
  <c r="F300" i="5" s="1"/>
  <c r="Q300" i="5" a="1"/>
  <c r="Q300" i="5" s="1"/>
  <c r="D300" i="5" a="1"/>
  <c r="D300" i="5" s="1"/>
  <c r="O300" i="5" a="1"/>
  <c r="O300" i="5" s="1"/>
  <c r="Q99" i="5" a="1"/>
  <c r="Q99" i="5" s="1"/>
  <c r="D99" i="5" a="1"/>
  <c r="D99" i="5" s="1"/>
  <c r="E99" i="5" s="1"/>
  <c r="F99" i="5" a="1"/>
  <c r="F99" i="5" s="1"/>
  <c r="Q302" i="5" a="1"/>
  <c r="Q302" i="5" s="1"/>
  <c r="D302" i="5" a="1"/>
  <c r="D302" i="5" s="1"/>
  <c r="E302" i="5" s="1"/>
  <c r="Q373" i="5" a="1"/>
  <c r="Q373" i="5" s="1"/>
  <c r="F373" i="5" a="1"/>
  <c r="F373" i="5" s="1"/>
  <c r="F382" i="5" a="1"/>
  <c r="F382" i="5" s="1"/>
  <c r="Q382" i="5" a="1"/>
  <c r="Q382" i="5" s="1"/>
  <c r="D97" i="5"/>
  <c r="E114" i="5" s="1"/>
  <c r="E24" i="14"/>
  <c r="Q118" i="5" a="1"/>
  <c r="Q118" i="5" s="1"/>
  <c r="B45" i="17"/>
  <c r="P3" i="15"/>
  <c r="AF3" i="11"/>
  <c r="AD3" i="11"/>
  <c r="AE3" i="11"/>
  <c r="AD3" i="10"/>
  <c r="AE3" i="10"/>
  <c r="AF3" i="10"/>
  <c r="D10" i="5" a="1"/>
  <c r="D10" i="5" s="1"/>
  <c r="E10" i="5" s="1"/>
  <c r="A31" i="5"/>
  <c r="F36" i="5" a="1"/>
  <c r="F36" i="5" s="1"/>
  <c r="Q37" i="5" a="1"/>
  <c r="Q37" i="5" s="1"/>
  <c r="F51" i="5" a="1"/>
  <c r="F51" i="5" s="1"/>
  <c r="F64" i="5" a="1"/>
  <c r="F64" i="5" s="1"/>
  <c r="Q149" i="5" a="1"/>
  <c r="Q149" i="5" s="1"/>
  <c r="Q179" i="5" a="1"/>
  <c r="Q179" i="5" s="1"/>
  <c r="F179" i="5" a="1"/>
  <c r="F179" i="5" s="1"/>
  <c r="F180" i="5" s="1"/>
  <c r="F285" i="5" a="1"/>
  <c r="F285" i="5" s="1"/>
  <c r="Q285" i="5" a="1"/>
  <c r="Q285" i="5" s="1"/>
  <c r="Q324" i="5" a="1"/>
  <c r="Q324" i="5" s="1"/>
  <c r="F324" i="5" a="1"/>
  <c r="F324" i="5" s="1"/>
  <c r="Q334" i="5" a="1"/>
  <c r="Q334" i="5" s="1"/>
  <c r="F334" i="5" a="1"/>
  <c r="F334" i="5" s="1"/>
  <c r="Q349" i="5" a="1"/>
  <c r="Q349" i="5" s="1"/>
  <c r="F349" i="5" a="1"/>
  <c r="F349" i="5" s="1"/>
  <c r="F392" i="5" a="1"/>
  <c r="F392" i="5" s="1"/>
  <c r="Z497" i="5" a="1"/>
  <c r="Z497" i="5" s="1"/>
  <c r="AI497" i="5" s="1"/>
  <c r="AL497" i="5" a="1"/>
  <c r="AL497" i="5" s="1"/>
  <c r="J3" i="15"/>
  <c r="B39" i="17"/>
  <c r="N3" i="11"/>
  <c r="M3" i="11"/>
  <c r="L3" i="11"/>
  <c r="N3" i="10"/>
  <c r="M3" i="10"/>
  <c r="L3" i="10"/>
  <c r="D15" i="5" a="1"/>
  <c r="D15" i="5" s="1"/>
  <c r="Q22" i="5" a="1"/>
  <c r="Q22" i="5" s="1"/>
  <c r="F39" i="5" a="1"/>
  <c r="F39" i="5" s="1"/>
  <c r="F42" i="5" a="1"/>
  <c r="F42" i="5" s="1"/>
  <c r="F49" i="5" a="1"/>
  <c r="F49" i="5" s="1"/>
  <c r="F79" i="5" a="1"/>
  <c r="F79" i="5" s="1"/>
  <c r="Q125" i="5" a="1"/>
  <c r="Q125" i="5" s="1"/>
  <c r="F212" i="5" a="1"/>
  <c r="F212" i="5" s="1"/>
  <c r="Q212" i="5" a="1"/>
  <c r="Q212" i="5" s="1"/>
  <c r="C237" i="5"/>
  <c r="F263" i="5" a="1"/>
  <c r="F263" i="5" s="1"/>
  <c r="F271" i="5" a="1"/>
  <c r="F271" i="5" s="1"/>
  <c r="F296" i="5" a="1"/>
  <c r="F296" i="5" s="1"/>
  <c r="O296" i="5" a="1"/>
  <c r="O296" i="5" s="1"/>
  <c r="O297" i="5" a="1"/>
  <c r="O297" i="5" s="1"/>
  <c r="F302" i="5" a="1"/>
  <c r="F302" i="5" s="1"/>
  <c r="E361" i="5"/>
  <c r="F363" i="5"/>
  <c r="AL472" i="5" a="1"/>
  <c r="AL472" i="5" s="1"/>
  <c r="B46" i="17"/>
  <c r="Q3" i="15"/>
  <c r="AI3" i="11"/>
  <c r="AH3" i="11"/>
  <c r="AG3" i="11"/>
  <c r="AI3" i="10"/>
  <c r="AH3" i="10"/>
  <c r="AG3" i="10"/>
  <c r="D7" i="5" a="1"/>
  <c r="D7" i="5" s="1"/>
  <c r="F7" i="5" a="1"/>
  <c r="F7" i="5" s="1"/>
  <c r="D53" i="5"/>
  <c r="F15" i="5" a="1"/>
  <c r="F15" i="5" s="1"/>
  <c r="O17" i="5" a="1"/>
  <c r="O17" i="5" s="1"/>
  <c r="P17" i="5" s="1"/>
  <c r="Q17" i="5" a="1"/>
  <c r="Q17" i="5" s="1"/>
  <c r="D17" i="5" a="1"/>
  <c r="D17" i="5" s="1"/>
  <c r="Q23" i="5" a="1"/>
  <c r="Q23" i="5" s="1"/>
  <c r="F23" i="5" a="1"/>
  <c r="F23" i="5" s="1"/>
  <c r="F24" i="5" s="1"/>
  <c r="D9" i="14" s="1"/>
  <c r="Q33" i="5" a="1"/>
  <c r="Q33" i="5" s="1"/>
  <c r="Q46" i="5" a="1"/>
  <c r="Q46" i="5" s="1"/>
  <c r="F46" i="5" a="1"/>
  <c r="F46" i="5" s="1"/>
  <c r="F57" i="5" a="1"/>
  <c r="F57" i="5" s="1"/>
  <c r="F59" i="5" a="1"/>
  <c r="F59" i="5" s="1"/>
  <c r="D44" i="14"/>
  <c r="Q220" i="5" a="1"/>
  <c r="Q220" i="5" s="1"/>
  <c r="F272" i="5" a="1"/>
  <c r="F272" i="5" s="1"/>
  <c r="Q272" i="5" a="1"/>
  <c r="Q272" i="5" s="1"/>
  <c r="D296" i="5" a="1"/>
  <c r="D296" i="5" s="1"/>
  <c r="F301" i="5" a="1"/>
  <c r="F301" i="5" s="1"/>
  <c r="O301" i="5" a="1"/>
  <c r="O301" i="5" s="1"/>
  <c r="O302" i="5" a="1"/>
  <c r="O302" i="5" s="1"/>
  <c r="F328" i="5" a="1"/>
  <c r="F328" i="5" s="1"/>
  <c r="Q386" i="5" a="1"/>
  <c r="Q386" i="5" s="1"/>
  <c r="B41" i="17"/>
  <c r="L3" i="15"/>
  <c r="T3" i="11"/>
  <c r="R3" i="11"/>
  <c r="S3" i="11"/>
  <c r="S3" i="10"/>
  <c r="R3" i="10"/>
  <c r="T3" i="10"/>
  <c r="F34" i="5" a="1"/>
  <c r="F34" i="5" s="1"/>
  <c r="Q34" i="5" a="1"/>
  <c r="Q34" i="5" s="1"/>
  <c r="F101" i="5" a="1"/>
  <c r="F101" i="5" s="1"/>
  <c r="E101" i="5" s="1"/>
  <c r="O101" i="5" a="1"/>
  <c r="O101" i="5" s="1"/>
  <c r="Q7" i="5" a="1"/>
  <c r="Q7" i="5" s="1"/>
  <c r="P7" i="5" s="1"/>
  <c r="F121" i="5" a="1"/>
  <c r="F121" i="5" s="1"/>
  <c r="Q121" i="5" a="1"/>
  <c r="Q121" i="5" s="1"/>
  <c r="O363" i="5"/>
  <c r="R361" i="5"/>
  <c r="AL454" i="5" a="1"/>
  <c r="AL454" i="5" s="1"/>
  <c r="Z454" i="5" a="1"/>
  <c r="Z454" i="5" s="1"/>
  <c r="D15" i="12"/>
  <c r="K3" i="15"/>
  <c r="B40" i="17"/>
  <c r="O3" i="11"/>
  <c r="Q3" i="11"/>
  <c r="P3" i="11"/>
  <c r="Q3" i="10"/>
  <c r="P3" i="10"/>
  <c r="O3" i="10"/>
  <c r="V486" i="5"/>
  <c r="A486" i="5" s="1"/>
  <c r="V403" i="5"/>
  <c r="Q8" i="5" a="1"/>
  <c r="Q8" i="5" s="1"/>
  <c r="Q12" i="5" a="1"/>
  <c r="Q12" i="5" s="1"/>
  <c r="O12" i="5" a="1"/>
  <c r="O12" i="5" s="1"/>
  <c r="P12" i="5" s="1"/>
  <c r="Q21" i="5" a="1"/>
  <c r="Q21" i="5" s="1"/>
  <c r="A50" i="5"/>
  <c r="A61" i="5"/>
  <c r="A71" i="5"/>
  <c r="Q77" i="5" a="1"/>
  <c r="Q77" i="5" s="1"/>
  <c r="F93" i="5" a="1"/>
  <c r="F93" i="5" s="1"/>
  <c r="F153" i="5" a="1"/>
  <c r="F153" i="5" s="1"/>
  <c r="Q159" i="5" a="1"/>
  <c r="Q159" i="5" s="1"/>
  <c r="Q164" i="5" s="1"/>
  <c r="E32" i="14" s="1"/>
  <c r="F162" i="5" a="1"/>
  <c r="F162" i="5" s="1"/>
  <c r="C169" i="5"/>
  <c r="F213" i="5" a="1"/>
  <c r="F213" i="5" s="1"/>
  <c r="Q213" i="5" a="1"/>
  <c r="Q213" i="5" s="1"/>
  <c r="E242" i="5" a="1"/>
  <c r="E242" i="5" s="1"/>
  <c r="F242" i="5" a="1"/>
  <c r="F242" i="5" s="1"/>
  <c r="O242" i="5" a="1"/>
  <c r="O242" i="5" s="1"/>
  <c r="R242" i="5" s="1"/>
  <c r="D242" i="5" a="1"/>
  <c r="D242" i="5" s="1"/>
  <c r="Q266" i="5" a="1"/>
  <c r="Q266" i="5" s="1"/>
  <c r="F275" i="5" a="1"/>
  <c r="F275" i="5" s="1"/>
  <c r="D301" i="5" a="1"/>
  <c r="D301" i="5" s="1"/>
  <c r="Q335" i="5" a="1"/>
  <c r="Q335" i="5" s="1"/>
  <c r="AL455" i="5" a="1"/>
  <c r="AL455" i="5" s="1"/>
  <c r="Z455" i="5" a="1"/>
  <c r="Z455" i="5" s="1"/>
  <c r="Z459" i="5" a="1"/>
  <c r="Z459" i="5" s="1"/>
  <c r="AL459" i="5" a="1"/>
  <c r="AL459" i="5" s="1"/>
  <c r="AL461" i="5" a="1"/>
  <c r="AL461" i="5" s="1"/>
  <c r="AO461" i="5" s="1"/>
  <c r="F142" i="5" a="1"/>
  <c r="F142" i="5" s="1"/>
  <c r="Q142" i="5" a="1"/>
  <c r="Q142" i="5" s="1"/>
  <c r="O245" i="5" a="1"/>
  <c r="O245" i="5" s="1"/>
  <c r="R245" i="5" s="1"/>
  <c r="F245" i="5" a="1"/>
  <c r="F245" i="5" s="1"/>
  <c r="P245" i="5" a="1"/>
  <c r="P245" i="5" s="1"/>
  <c r="P251" i="5" s="1"/>
  <c r="D245" i="5" a="1"/>
  <c r="D245" i="5" s="1"/>
  <c r="B48" i="17"/>
  <c r="S3" i="15"/>
  <c r="AM3" i="11"/>
  <c r="AO3" i="11"/>
  <c r="AN3" i="11"/>
  <c r="AO3" i="10"/>
  <c r="AN3" i="10"/>
  <c r="AM3" i="10"/>
  <c r="Q101" i="5" a="1"/>
  <c r="Q101" i="5" s="1"/>
  <c r="Q151" i="5" a="1"/>
  <c r="Q151" i="5" s="1"/>
  <c r="F151" i="5" a="1"/>
  <c r="F151" i="5" s="1"/>
  <c r="AO486" i="5"/>
  <c r="AO403" i="5"/>
  <c r="S237" i="5"/>
  <c r="S357" i="5"/>
  <c r="S292" i="5"/>
  <c r="S89" i="5"/>
  <c r="O9" i="5" a="1"/>
  <c r="O9" i="5" s="1"/>
  <c r="P9" i="5" s="1"/>
  <c r="F9" i="5" a="1"/>
  <c r="F9" i="5" s="1"/>
  <c r="F17" i="5" a="1"/>
  <c r="F17" i="5" s="1"/>
  <c r="Q40" i="5" a="1"/>
  <c r="Q40" i="5" s="1"/>
  <c r="F40" i="5" a="1"/>
  <c r="F40" i="5" s="1"/>
  <c r="F136" i="5"/>
  <c r="F160" i="5" a="1"/>
  <c r="F160" i="5" s="1"/>
  <c r="F163" i="5" a="1"/>
  <c r="F163" i="5" s="1"/>
  <c r="P181" i="5"/>
  <c r="E245" i="5" a="1"/>
  <c r="E245" i="5" s="1"/>
  <c r="E251" i="5" s="1"/>
  <c r="Q278" i="5" a="1"/>
  <c r="Q278" i="5" s="1"/>
  <c r="Q296" i="5" a="1"/>
  <c r="Q296" i="5" s="1"/>
  <c r="F339" i="5" a="1"/>
  <c r="F339" i="5" s="1"/>
  <c r="Q339" i="5" a="1"/>
  <c r="Q339" i="5" s="1"/>
  <c r="Z456" i="5" a="1"/>
  <c r="Z456" i="5" s="1"/>
  <c r="Z470" i="5" a="1"/>
  <c r="Z470" i="5" s="1"/>
  <c r="E116" i="5"/>
  <c r="S169" i="5"/>
  <c r="E41" i="14"/>
  <c r="P178" i="5"/>
  <c r="F69" i="5" a="1"/>
  <c r="F69" i="5" s="1"/>
  <c r="N69" i="5" s="1"/>
  <c r="Q69" i="5" a="1"/>
  <c r="Q69" i="5" s="1"/>
  <c r="S69" i="5" s="1"/>
  <c r="D45" i="14"/>
  <c r="F380" i="5" a="1"/>
  <c r="F380" i="5" s="1"/>
  <c r="Q380" i="5" a="1"/>
  <c r="Q380" i="5" s="1"/>
  <c r="F388" i="5" a="1"/>
  <c r="F388" i="5" s="1"/>
  <c r="B42" i="17"/>
  <c r="M3" i="15"/>
  <c r="W3" i="11"/>
  <c r="V3" i="11"/>
  <c r="U3" i="11"/>
  <c r="W3" i="10"/>
  <c r="V3" i="10"/>
  <c r="U3" i="10"/>
  <c r="N10" i="1"/>
  <c r="N4" i="1"/>
  <c r="Q9" i="5" a="1"/>
  <c r="Q9" i="5" s="1"/>
  <c r="F12" i="5" a="1"/>
  <c r="F12" i="5" s="1"/>
  <c r="F43" i="5" a="1"/>
  <c r="F43" i="5" s="1"/>
  <c r="F82" i="5" a="1"/>
  <c r="F82" i="5" s="1"/>
  <c r="Q114" i="5" a="1"/>
  <c r="Q114" i="5" s="1"/>
  <c r="F143" i="5" a="1"/>
  <c r="F143" i="5" s="1"/>
  <c r="Q143" i="5" a="1"/>
  <c r="Q143" i="5" s="1"/>
  <c r="F146" i="5" a="1"/>
  <c r="F146" i="5" s="1"/>
  <c r="Q146" i="5" a="1"/>
  <c r="Q146" i="5" s="1"/>
  <c r="E45" i="14"/>
  <c r="Q319" i="5" a="1"/>
  <c r="Q319" i="5" s="1"/>
  <c r="F376" i="5" a="1"/>
  <c r="F376" i="5" s="1"/>
  <c r="Q376" i="5" a="1"/>
  <c r="Q376" i="5" s="1"/>
  <c r="F395" i="5" a="1"/>
  <c r="F395" i="5" s="1"/>
  <c r="Q148" i="5" a="1"/>
  <c r="Q148" i="5" s="1"/>
  <c r="F148" i="5" a="1"/>
  <c r="F148" i="5" s="1"/>
  <c r="D173" i="5" a="1"/>
  <c r="D173" i="5" s="1"/>
  <c r="D186" i="5" s="1"/>
  <c r="P173" i="5" a="1"/>
  <c r="P173" i="5" s="1"/>
  <c r="Q174" i="5" s="1"/>
  <c r="D54" i="14"/>
  <c r="E308" i="5"/>
  <c r="A70" i="6"/>
  <c r="V403" i="6"/>
  <c r="V486" i="6"/>
  <c r="A486" i="6" s="1"/>
  <c r="C292" i="6"/>
  <c r="C357" i="6" s="1"/>
  <c r="C237" i="6"/>
  <c r="C169" i="6"/>
  <c r="C89" i="6"/>
  <c r="F15" i="12"/>
  <c r="A78" i="6"/>
  <c r="P94" i="5"/>
  <c r="Q192" i="5" a="1"/>
  <c r="Q192" i="5" s="1"/>
  <c r="Q193" i="5" s="1"/>
  <c r="E54" i="14"/>
  <c r="F387" i="5" a="1"/>
  <c r="F387" i="5" s="1"/>
  <c r="Q387" i="5" a="1"/>
  <c r="Q387" i="5" s="1"/>
  <c r="A57" i="6"/>
  <c r="E182" i="5" a="1"/>
  <c r="E182" i="5" s="1"/>
  <c r="F183" i="5" s="1"/>
  <c r="P182" i="5" a="1"/>
  <c r="P182" i="5" s="1"/>
  <c r="Q190" i="5"/>
  <c r="F326" i="5" a="1"/>
  <c r="F326" i="5" s="1"/>
  <c r="Q326" i="5" a="1"/>
  <c r="Q326" i="5" s="1"/>
  <c r="Q393" i="5" a="1"/>
  <c r="Q393" i="5" s="1"/>
  <c r="F393" i="5" a="1"/>
  <c r="F393" i="5" s="1"/>
  <c r="AL458" i="5" a="1"/>
  <c r="AL458" i="5" s="1"/>
  <c r="A10" i="6"/>
  <c r="F299" i="5" a="1"/>
  <c r="F299" i="5" s="1"/>
  <c r="E299" i="5" s="1"/>
  <c r="Q329" i="5" a="1"/>
  <c r="Q329" i="5" s="1"/>
  <c r="Q377" i="5" a="1"/>
  <c r="Q377" i="5" s="1"/>
  <c r="A12" i="6"/>
  <c r="A15" i="6"/>
  <c r="A55" i="6"/>
  <c r="A79" i="6"/>
  <c r="F298" i="5" a="1"/>
  <c r="F298" i="5" s="1"/>
  <c r="O298" i="5" a="1"/>
  <c r="O298" i="5" s="1"/>
  <c r="D298" i="5" a="1"/>
  <c r="D298" i="5" s="1"/>
  <c r="Q298" i="5" a="1"/>
  <c r="Q298" i="5" s="1"/>
  <c r="Z478" i="5" a="1"/>
  <c r="Z478" i="5" s="1"/>
  <c r="AL478" i="5" a="1"/>
  <c r="AL478" i="5" s="1"/>
  <c r="A67" i="6"/>
  <c r="F394" i="5" a="1"/>
  <c r="F394" i="5" s="1"/>
  <c r="Q394" i="5" a="1"/>
  <c r="Q394" i="5" s="1"/>
  <c r="A71" i="6"/>
  <c r="Q385" i="5" a="1"/>
  <c r="Q385" i="5" s="1"/>
  <c r="F385" i="5" a="1"/>
  <c r="F385" i="5" s="1"/>
  <c r="Q304" i="5" a="1"/>
  <c r="Q304" i="5" s="1"/>
  <c r="S357" i="6"/>
  <c r="AO486" i="6"/>
  <c r="AO403" i="6"/>
  <c r="S292" i="6"/>
  <c r="U17" i="7"/>
  <c r="T17" i="7"/>
  <c r="V17" i="7"/>
  <c r="N60" i="7"/>
  <c r="O60" i="7"/>
  <c r="V76" i="7"/>
  <c r="U76" i="7"/>
  <c r="T76" i="7"/>
  <c r="W76" i="7"/>
  <c r="V100" i="7"/>
  <c r="U100" i="7"/>
  <c r="T100" i="7"/>
  <c r="W100" i="7"/>
  <c r="V124" i="7"/>
  <c r="U124" i="7"/>
  <c r="T124" i="7"/>
  <c r="W124" i="7"/>
  <c r="N158" i="7"/>
  <c r="O158" i="7"/>
  <c r="N187" i="7"/>
  <c r="O187" i="7"/>
  <c r="N194" i="7"/>
  <c r="O194" i="7"/>
  <c r="T211" i="7"/>
  <c r="W211" i="7"/>
  <c r="V211" i="7"/>
  <c r="U211" i="7"/>
  <c r="X211" i="7"/>
  <c r="O230" i="7"/>
  <c r="N230" i="7"/>
  <c r="P230" i="7"/>
  <c r="O266" i="7"/>
  <c r="N266" i="7"/>
  <c r="P266" i="7"/>
  <c r="N276" i="7"/>
  <c r="O276" i="7"/>
  <c r="P276" i="7"/>
  <c r="V308" i="7"/>
  <c r="U308" i="7"/>
  <c r="T308" i="7"/>
  <c r="W308" i="7"/>
  <c r="N319" i="7"/>
  <c r="O319" i="7"/>
  <c r="P389" i="7"/>
  <c r="N389" i="7"/>
  <c r="O389" i="7"/>
  <c r="V4" i="7"/>
  <c r="U4" i="7"/>
  <c r="T4" i="7"/>
  <c r="W4" i="7"/>
  <c r="V28" i="7"/>
  <c r="U28" i="7"/>
  <c r="T28" i="7"/>
  <c r="W28" i="7"/>
  <c r="N157" i="7"/>
  <c r="O157" i="7"/>
  <c r="P157" i="7"/>
  <c r="N193" i="7"/>
  <c r="O193" i="7"/>
  <c r="P193" i="7"/>
  <c r="W217" i="7"/>
  <c r="V217" i="7"/>
  <c r="U217" i="7"/>
  <c r="T217" i="7"/>
  <c r="X217" i="7"/>
  <c r="N224" i="7"/>
  <c r="O224" i="7"/>
  <c r="V236" i="7"/>
  <c r="U236" i="7"/>
  <c r="T236" i="7"/>
  <c r="W236" i="7"/>
  <c r="V251" i="7"/>
  <c r="X251" i="7"/>
  <c r="W251" i="7"/>
  <c r="U251" i="7"/>
  <c r="T251" i="7"/>
  <c r="O255" i="7"/>
  <c r="N255" i="7"/>
  <c r="P255" i="7"/>
  <c r="V272" i="7"/>
  <c r="U272" i="7"/>
  <c r="T272" i="7"/>
  <c r="W272" i="7"/>
  <c r="U336" i="7"/>
  <c r="X336" i="7"/>
  <c r="W336" i="7"/>
  <c r="V336" i="7"/>
  <c r="T336" i="7"/>
  <c r="W392" i="7"/>
  <c r="U392" i="7"/>
  <c r="T392" i="7"/>
  <c r="V392" i="7"/>
  <c r="P401" i="7"/>
  <c r="N401" i="7"/>
  <c r="O491" i="7"/>
  <c r="N491" i="7"/>
  <c r="P491" i="7"/>
  <c r="O539" i="7"/>
  <c r="N539" i="7"/>
  <c r="P539" i="7"/>
  <c r="T915" i="7"/>
  <c r="X915" i="7"/>
  <c r="W915" i="7"/>
  <c r="V915" i="7"/>
  <c r="U915" i="7"/>
  <c r="O182" i="8"/>
  <c r="N182" i="8"/>
  <c r="P182" i="8"/>
  <c r="P204" i="8"/>
  <c r="N204" i="8"/>
  <c r="O204" i="8"/>
  <c r="N376" i="8"/>
  <c r="O376" i="8"/>
  <c r="P376" i="8"/>
  <c r="P497" i="8"/>
  <c r="O497" i="8"/>
  <c r="N497" i="8"/>
  <c r="U507" i="8"/>
  <c r="W507" i="8"/>
  <c r="V507" i="8"/>
  <c r="T507" i="8"/>
  <c r="X507" i="8"/>
  <c r="T32" i="7"/>
  <c r="V42" i="7"/>
  <c r="O59" i="7"/>
  <c r="N59" i="7"/>
  <c r="P59" i="7"/>
  <c r="U65" i="7"/>
  <c r="T65" i="7"/>
  <c r="V65" i="7"/>
  <c r="N84" i="7"/>
  <c r="O84" i="7"/>
  <c r="N108" i="7"/>
  <c r="O108" i="7"/>
  <c r="N132" i="7"/>
  <c r="O132" i="7"/>
  <c r="N240" i="7"/>
  <c r="O240" i="7"/>
  <c r="T247" i="7"/>
  <c r="W247" i="7"/>
  <c r="V247" i="7"/>
  <c r="U247" i="7"/>
  <c r="X247" i="7"/>
  <c r="W262" i="7"/>
  <c r="V262" i="7"/>
  <c r="U262" i="7"/>
  <c r="T262" i="7"/>
  <c r="X262" i="7"/>
  <c r="U300" i="7"/>
  <c r="X300" i="7"/>
  <c r="W300" i="7"/>
  <c r="V300" i="7"/>
  <c r="T300" i="7"/>
  <c r="V347" i="7"/>
  <c r="X347" i="7"/>
  <c r="W347" i="7"/>
  <c r="U347" i="7"/>
  <c r="T347" i="7"/>
  <c r="V388" i="7"/>
  <c r="U388" i="7"/>
  <c r="T388" i="7"/>
  <c r="W388" i="7"/>
  <c r="X388" i="7"/>
  <c r="V400" i="7"/>
  <c r="U400" i="7"/>
  <c r="T400" i="7"/>
  <c r="W400" i="7"/>
  <c r="X400" i="7"/>
  <c r="O431" i="7"/>
  <c r="N431" i="7"/>
  <c r="P431" i="7"/>
  <c r="W452" i="7"/>
  <c r="V452" i="7"/>
  <c r="U452" i="7"/>
  <c r="T452" i="7"/>
  <c r="X452" i="7"/>
  <c r="O747" i="7"/>
  <c r="N747" i="7"/>
  <c r="N2" i="7"/>
  <c r="N3" i="7"/>
  <c r="N4" i="7"/>
  <c r="U7" i="7"/>
  <c r="T8" i="7"/>
  <c r="V16" i="7"/>
  <c r="U16" i="7"/>
  <c r="T16" i="7"/>
  <c r="W16" i="7"/>
  <c r="U32" i="7"/>
  <c r="O37" i="7"/>
  <c r="W42" i="7"/>
  <c r="N48" i="7"/>
  <c r="O48" i="7"/>
  <c r="T54" i="7"/>
  <c r="U54" i="7"/>
  <c r="U89" i="7"/>
  <c r="T89" i="7"/>
  <c r="V89" i="7"/>
  <c r="U113" i="7"/>
  <c r="T113" i="7"/>
  <c r="V113" i="7"/>
  <c r="U137" i="7"/>
  <c r="T137" i="7"/>
  <c r="V137" i="7"/>
  <c r="N156" i="7"/>
  <c r="O156" i="7"/>
  <c r="P156" i="7"/>
  <c r="T174" i="7"/>
  <c r="U174" i="7"/>
  <c r="W174" i="7"/>
  <c r="V174" i="7"/>
  <c r="X174" i="7"/>
  <c r="N192" i="7"/>
  <c r="O192" i="7"/>
  <c r="P192" i="7"/>
  <c r="N223" i="7"/>
  <c r="O223" i="7"/>
  <c r="N229" i="7"/>
  <c r="O229" i="7"/>
  <c r="P229" i="7"/>
  <c r="N265" i="7"/>
  <c r="O265" i="7"/>
  <c r="P265" i="7"/>
  <c r="N283" i="7"/>
  <c r="O283" i="7"/>
  <c r="T343" i="7"/>
  <c r="W343" i="7"/>
  <c r="V343" i="7"/>
  <c r="U343" i="7"/>
  <c r="X343" i="7"/>
  <c r="T379" i="7"/>
  <c r="X379" i="7"/>
  <c r="W379" i="7"/>
  <c r="V379" i="7"/>
  <c r="U379" i="7"/>
  <c r="O383" i="7"/>
  <c r="N383" i="7"/>
  <c r="P383" i="7"/>
  <c r="P413" i="7"/>
  <c r="N413" i="7"/>
  <c r="U485" i="7"/>
  <c r="T485" i="7"/>
  <c r="V485" i="7"/>
  <c r="X485" i="7"/>
  <c r="W485" i="7"/>
  <c r="P698" i="7"/>
  <c r="O698" i="7"/>
  <c r="N698" i="7"/>
  <c r="V7" i="7"/>
  <c r="U8" i="7"/>
  <c r="T9" i="7"/>
  <c r="T20" i="7"/>
  <c r="N27" i="7"/>
  <c r="V32" i="7"/>
  <c r="P37" i="7"/>
  <c r="O83" i="7"/>
  <c r="N83" i="7"/>
  <c r="P83" i="7"/>
  <c r="O107" i="7"/>
  <c r="N107" i="7"/>
  <c r="P107" i="7"/>
  <c r="O131" i="7"/>
  <c r="N131" i="7"/>
  <c r="P131" i="7"/>
  <c r="U177" i="7"/>
  <c r="T177" i="7"/>
  <c r="V177" i="7"/>
  <c r="T210" i="7"/>
  <c r="U210" i="7"/>
  <c r="W210" i="7"/>
  <c r="V210" i="7"/>
  <c r="X210" i="7"/>
  <c r="O254" i="7"/>
  <c r="N254" i="7"/>
  <c r="P254" i="7"/>
  <c r="V311" i="7"/>
  <c r="X311" i="7"/>
  <c r="W311" i="7"/>
  <c r="U311" i="7"/>
  <c r="T311" i="7"/>
  <c r="V412" i="7"/>
  <c r="U412" i="7"/>
  <c r="T412" i="7"/>
  <c r="W412" i="7"/>
  <c r="X412" i="7"/>
  <c r="V448" i="7"/>
  <c r="U448" i="7"/>
  <c r="T448" i="7"/>
  <c r="W448" i="7"/>
  <c r="X448" i="7"/>
  <c r="T622" i="7"/>
  <c r="W622" i="7"/>
  <c r="V622" i="7"/>
  <c r="U622" i="7"/>
  <c r="X622" i="7"/>
  <c r="W624" i="7"/>
  <c r="V624" i="7"/>
  <c r="U624" i="7"/>
  <c r="T624" i="7"/>
  <c r="X624" i="7"/>
  <c r="O47" i="7"/>
  <c r="N47" i="7"/>
  <c r="P47" i="7"/>
  <c r="U53" i="7"/>
  <c r="T53" i="7"/>
  <c r="V53" i="7"/>
  <c r="V64" i="7"/>
  <c r="U64" i="7"/>
  <c r="T64" i="7"/>
  <c r="W64" i="7"/>
  <c r="O155" i="7"/>
  <c r="P155" i="7"/>
  <c r="U213" i="7"/>
  <c r="T213" i="7"/>
  <c r="V213" i="7"/>
  <c r="V239" i="7"/>
  <c r="X239" i="7"/>
  <c r="W239" i="7"/>
  <c r="U239" i="7"/>
  <c r="T239" i="7"/>
  <c r="O243" i="7"/>
  <c r="N243" i="7"/>
  <c r="P243" i="7"/>
  <c r="V260" i="7"/>
  <c r="U260" i="7"/>
  <c r="T260" i="7"/>
  <c r="W260" i="7"/>
  <c r="V275" i="7"/>
  <c r="X275" i="7"/>
  <c r="W275" i="7"/>
  <c r="U275" i="7"/>
  <c r="T275" i="7"/>
  <c r="T307" i="7"/>
  <c r="W307" i="7"/>
  <c r="V307" i="7"/>
  <c r="U307" i="7"/>
  <c r="X307" i="7"/>
  <c r="V364" i="7"/>
  <c r="U364" i="7"/>
  <c r="T364" i="7"/>
  <c r="W364" i="7"/>
  <c r="X364" i="7"/>
  <c r="V532" i="7"/>
  <c r="U532" i="7"/>
  <c r="T532" i="7"/>
  <c r="W532" i="7"/>
  <c r="X532" i="7"/>
  <c r="W627" i="7"/>
  <c r="X627" i="7"/>
  <c r="V627" i="7"/>
  <c r="U627" i="7"/>
  <c r="T627" i="7"/>
  <c r="W653" i="7"/>
  <c r="V653" i="7"/>
  <c r="U653" i="7"/>
  <c r="X653" i="7"/>
  <c r="T653" i="7"/>
  <c r="X7" i="7"/>
  <c r="W8" i="7"/>
  <c r="P25" i="7"/>
  <c r="N36" i="7"/>
  <c r="O36" i="7"/>
  <c r="T42" i="7"/>
  <c r="U42" i="7"/>
  <c r="V88" i="7"/>
  <c r="U88" i="7"/>
  <c r="T88" i="7"/>
  <c r="W88" i="7"/>
  <c r="V112" i="7"/>
  <c r="U112" i="7"/>
  <c r="T112" i="7"/>
  <c r="W112" i="7"/>
  <c r="V136" i="7"/>
  <c r="U136" i="7"/>
  <c r="T136" i="7"/>
  <c r="W136" i="7"/>
  <c r="O160" i="7"/>
  <c r="N160" i="7"/>
  <c r="P160" i="7"/>
  <c r="W180" i="7"/>
  <c r="V180" i="7"/>
  <c r="U180" i="7"/>
  <c r="T180" i="7"/>
  <c r="X180" i="7"/>
  <c r="O191" i="7"/>
  <c r="P191" i="7"/>
  <c r="O196" i="7"/>
  <c r="N196" i="7"/>
  <c r="P196" i="7"/>
  <c r="N228" i="7"/>
  <c r="O228" i="7"/>
  <c r="P228" i="7"/>
  <c r="T235" i="7"/>
  <c r="W235" i="7"/>
  <c r="V235" i="7"/>
  <c r="U235" i="7"/>
  <c r="X235" i="7"/>
  <c r="W250" i="7"/>
  <c r="V250" i="7"/>
  <c r="U250" i="7"/>
  <c r="T250" i="7"/>
  <c r="X250" i="7"/>
  <c r="N264" i="7"/>
  <c r="O264" i="7"/>
  <c r="T271" i="7"/>
  <c r="W271" i="7"/>
  <c r="V271" i="7"/>
  <c r="U271" i="7"/>
  <c r="X271" i="7"/>
  <c r="W382" i="7"/>
  <c r="U382" i="7"/>
  <c r="X382" i="7"/>
  <c r="V382" i="7"/>
  <c r="T382" i="7"/>
  <c r="V424" i="7"/>
  <c r="U424" i="7"/>
  <c r="T424" i="7"/>
  <c r="W424" i="7"/>
  <c r="X424" i="7"/>
  <c r="P471" i="7"/>
  <c r="O471" i="7"/>
  <c r="V176" i="7"/>
  <c r="U176" i="7"/>
  <c r="T176" i="7"/>
  <c r="W176" i="7"/>
  <c r="W216" i="7"/>
  <c r="V216" i="7"/>
  <c r="U216" i="7"/>
  <c r="T216" i="7"/>
  <c r="X216" i="7"/>
  <c r="N253" i="7"/>
  <c r="O253" i="7"/>
  <c r="P253" i="7"/>
  <c r="W346" i="7"/>
  <c r="V346" i="7"/>
  <c r="U346" i="7"/>
  <c r="T346" i="7"/>
  <c r="X346" i="7"/>
  <c r="O395" i="7"/>
  <c r="N395" i="7"/>
  <c r="P395" i="7"/>
  <c r="O443" i="7"/>
  <c r="N443" i="7"/>
  <c r="P443" i="7"/>
  <c r="U521" i="7"/>
  <c r="T521" i="7"/>
  <c r="V521" i="7"/>
  <c r="X521" i="7"/>
  <c r="W521" i="7"/>
  <c r="T6" i="7"/>
  <c r="U6" i="7"/>
  <c r="W17" i="7"/>
  <c r="N24" i="7"/>
  <c r="O24" i="7"/>
  <c r="T30" i="7"/>
  <c r="U30" i="7"/>
  <c r="O35" i="7"/>
  <c r="N35" i="7"/>
  <c r="P35" i="7"/>
  <c r="U41" i="7"/>
  <c r="T41" i="7"/>
  <c r="V41" i="7"/>
  <c r="V52" i="7"/>
  <c r="U52" i="7"/>
  <c r="T52" i="7"/>
  <c r="W52" i="7"/>
  <c r="N72" i="7"/>
  <c r="O72" i="7"/>
  <c r="X76" i="7"/>
  <c r="N96" i="7"/>
  <c r="O96" i="7"/>
  <c r="X100" i="7"/>
  <c r="N120" i="7"/>
  <c r="O120" i="7"/>
  <c r="X124" i="7"/>
  <c r="N144" i="7"/>
  <c r="O144" i="7"/>
  <c r="N152" i="7"/>
  <c r="O152" i="7"/>
  <c r="V212" i="7"/>
  <c r="U212" i="7"/>
  <c r="T212" i="7"/>
  <c r="W212" i="7"/>
  <c r="O242" i="7"/>
  <c r="N242" i="7"/>
  <c r="P242" i="7"/>
  <c r="X308" i="7"/>
  <c r="V328" i="7"/>
  <c r="U328" i="7"/>
  <c r="W328" i="7"/>
  <c r="X328" i="7"/>
  <c r="T328" i="7"/>
  <c r="N355" i="7"/>
  <c r="O355" i="7"/>
  <c r="X4" i="7"/>
  <c r="N12" i="7"/>
  <c r="O12" i="7"/>
  <c r="X28" i="7"/>
  <c r="U77" i="7"/>
  <c r="T77" i="7"/>
  <c r="V77" i="7"/>
  <c r="U101" i="7"/>
  <c r="T101" i="7"/>
  <c r="V101" i="7"/>
  <c r="U125" i="7"/>
  <c r="T125" i="7"/>
  <c r="V125" i="7"/>
  <c r="O227" i="7"/>
  <c r="P227" i="7"/>
  <c r="O231" i="7"/>
  <c r="N231" i="7"/>
  <c r="P231" i="7"/>
  <c r="X236" i="7"/>
  <c r="V248" i="7"/>
  <c r="U248" i="7"/>
  <c r="T248" i="7"/>
  <c r="W248" i="7"/>
  <c r="V263" i="7"/>
  <c r="X263" i="7"/>
  <c r="W263" i="7"/>
  <c r="U263" i="7"/>
  <c r="T263" i="7"/>
  <c r="O267" i="7"/>
  <c r="N267" i="7"/>
  <c r="P267" i="7"/>
  <c r="X272" i="7"/>
  <c r="W310" i="7"/>
  <c r="V310" i="7"/>
  <c r="U310" i="7"/>
  <c r="T310" i="7"/>
  <c r="X310" i="7"/>
  <c r="N348" i="7"/>
  <c r="O348" i="7"/>
  <c r="P348" i="7"/>
  <c r="X392" i="7"/>
  <c r="U5" i="7"/>
  <c r="T5" i="7"/>
  <c r="V5" i="7"/>
  <c r="T18" i="7"/>
  <c r="U18" i="7"/>
  <c r="O23" i="7"/>
  <c r="N23" i="7"/>
  <c r="P23" i="7"/>
  <c r="U29" i="7"/>
  <c r="T29" i="7"/>
  <c r="V29" i="7"/>
  <c r="O71" i="7"/>
  <c r="N71" i="7"/>
  <c r="P71" i="7"/>
  <c r="O95" i="7"/>
  <c r="N95" i="7"/>
  <c r="P95" i="7"/>
  <c r="O119" i="7"/>
  <c r="N119" i="7"/>
  <c r="P119" i="7"/>
  <c r="O143" i="7"/>
  <c r="N143" i="7"/>
  <c r="P143" i="7"/>
  <c r="N151" i="7"/>
  <c r="O151" i="7"/>
  <c r="N159" i="7"/>
  <c r="O159" i="7"/>
  <c r="N188" i="7"/>
  <c r="O188" i="7"/>
  <c r="N195" i="7"/>
  <c r="O195" i="7"/>
  <c r="W238" i="7"/>
  <c r="V238" i="7"/>
  <c r="U238" i="7"/>
  <c r="T238" i="7"/>
  <c r="X238" i="7"/>
  <c r="N252" i="7"/>
  <c r="O252" i="7"/>
  <c r="T259" i="7"/>
  <c r="W259" i="7"/>
  <c r="V259" i="7"/>
  <c r="U259" i="7"/>
  <c r="X259" i="7"/>
  <c r="W274" i="7"/>
  <c r="V274" i="7"/>
  <c r="U274" i="7"/>
  <c r="T274" i="7"/>
  <c r="X274" i="7"/>
  <c r="V292" i="7"/>
  <c r="U292" i="7"/>
  <c r="W292" i="7"/>
  <c r="X292" i="7"/>
  <c r="T292" i="7"/>
  <c r="V344" i="7"/>
  <c r="U344" i="7"/>
  <c r="T344" i="7"/>
  <c r="W344" i="7"/>
  <c r="W394" i="7"/>
  <c r="U394" i="7"/>
  <c r="X394" i="7"/>
  <c r="V394" i="7"/>
  <c r="T394" i="7"/>
  <c r="O11" i="7"/>
  <c r="N11" i="7"/>
  <c r="P11" i="7"/>
  <c r="X16" i="7"/>
  <c r="V40" i="7"/>
  <c r="U40" i="7"/>
  <c r="T40" i="7"/>
  <c r="W40" i="7"/>
  <c r="V54" i="7"/>
  <c r="P60" i="7"/>
  <c r="X65" i="7"/>
  <c r="W89" i="7"/>
  <c r="W113" i="7"/>
  <c r="W137" i="7"/>
  <c r="P158" i="7"/>
  <c r="T175" i="7"/>
  <c r="W175" i="7"/>
  <c r="V175" i="7"/>
  <c r="U175" i="7"/>
  <c r="X175" i="7"/>
  <c r="W181" i="7"/>
  <c r="V181" i="7"/>
  <c r="U181" i="7"/>
  <c r="T181" i="7"/>
  <c r="X181" i="7"/>
  <c r="P187" i="7"/>
  <c r="P194" i="7"/>
  <c r="N241" i="7"/>
  <c r="O241" i="7"/>
  <c r="P241" i="7"/>
  <c r="N312" i="7"/>
  <c r="O312" i="7"/>
  <c r="P312" i="7"/>
  <c r="P319" i="7"/>
  <c r="V436" i="7"/>
  <c r="U436" i="7"/>
  <c r="T436" i="7"/>
  <c r="W436" i="7"/>
  <c r="X436" i="7"/>
  <c r="N576" i="7"/>
  <c r="O576" i="7"/>
  <c r="T19" i="7"/>
  <c r="T31" i="7"/>
  <c r="T43" i="7"/>
  <c r="T55" i="7"/>
  <c r="U66" i="7"/>
  <c r="T67" i="7"/>
  <c r="X75" i="7"/>
  <c r="U78" i="7"/>
  <c r="T79" i="7"/>
  <c r="X87" i="7"/>
  <c r="U90" i="7"/>
  <c r="T91" i="7"/>
  <c r="X99" i="7"/>
  <c r="U102" i="7"/>
  <c r="T103" i="7"/>
  <c r="X111" i="7"/>
  <c r="U114" i="7"/>
  <c r="T115" i="7"/>
  <c r="X123" i="7"/>
  <c r="U126" i="7"/>
  <c r="T127" i="7"/>
  <c r="X135" i="7"/>
  <c r="U138" i="7"/>
  <c r="T139" i="7"/>
  <c r="V148" i="7"/>
  <c r="W148" i="7"/>
  <c r="T169" i="7"/>
  <c r="V178" i="7"/>
  <c r="W179" i="7"/>
  <c r="V184" i="7"/>
  <c r="W184" i="7"/>
  <c r="V214" i="7"/>
  <c r="W215" i="7"/>
  <c r="V220" i="7"/>
  <c r="W220" i="7"/>
  <c r="T282" i="7"/>
  <c r="U282" i="7"/>
  <c r="T288" i="7"/>
  <c r="W299" i="7"/>
  <c r="T318" i="7"/>
  <c r="U318" i="7"/>
  <c r="T324" i="7"/>
  <c r="W335" i="7"/>
  <c r="T354" i="7"/>
  <c r="U354" i="7"/>
  <c r="W371" i="7"/>
  <c r="X380" i="7"/>
  <c r="V395" i="7"/>
  <c r="T395" i="7"/>
  <c r="U404" i="7"/>
  <c r="U416" i="7"/>
  <c r="U428" i="7"/>
  <c r="U440" i="7"/>
  <c r="O455" i="7"/>
  <c r="N455" i="7"/>
  <c r="P455" i="7"/>
  <c r="V496" i="7"/>
  <c r="U496" i="7"/>
  <c r="T496" i="7"/>
  <c r="W496" i="7"/>
  <c r="N528" i="7"/>
  <c r="O528" i="7"/>
  <c r="V544" i="7"/>
  <c r="U544" i="7"/>
  <c r="T544" i="7"/>
  <c r="W544" i="7"/>
  <c r="U581" i="7"/>
  <c r="T581" i="7"/>
  <c r="V581" i="7"/>
  <c r="W619" i="7"/>
  <c r="U619" i="7"/>
  <c r="T619" i="7"/>
  <c r="V619" i="7"/>
  <c r="W691" i="7"/>
  <c r="V691" i="7"/>
  <c r="U691" i="7"/>
  <c r="T691" i="7"/>
  <c r="X691" i="7"/>
  <c r="W763" i="7"/>
  <c r="V763" i="7"/>
  <c r="U763" i="7"/>
  <c r="T763" i="7"/>
  <c r="X763" i="7"/>
  <c r="X66" i="7"/>
  <c r="X78" i="7"/>
  <c r="X90" i="7"/>
  <c r="X102" i="7"/>
  <c r="X114" i="7"/>
  <c r="X126" i="7"/>
  <c r="X138" i="7"/>
  <c r="U173" i="7"/>
  <c r="V173" i="7"/>
  <c r="U209" i="7"/>
  <c r="V209" i="7"/>
  <c r="O275" i="7"/>
  <c r="N275" i="7"/>
  <c r="P275" i="7"/>
  <c r="U281" i="7"/>
  <c r="T281" i="7"/>
  <c r="V281" i="7"/>
  <c r="O311" i="7"/>
  <c r="N311" i="7"/>
  <c r="P311" i="7"/>
  <c r="U317" i="7"/>
  <c r="T317" i="7"/>
  <c r="V317" i="7"/>
  <c r="O347" i="7"/>
  <c r="N347" i="7"/>
  <c r="P347" i="7"/>
  <c r="U353" i="7"/>
  <c r="T353" i="7"/>
  <c r="V353" i="7"/>
  <c r="T378" i="7"/>
  <c r="U378" i="7"/>
  <c r="W406" i="7"/>
  <c r="U406" i="7"/>
  <c r="O407" i="7"/>
  <c r="N407" i="7"/>
  <c r="P407" i="7"/>
  <c r="W418" i="7"/>
  <c r="U418" i="7"/>
  <c r="O419" i="7"/>
  <c r="N419" i="7"/>
  <c r="P419" i="7"/>
  <c r="N480" i="7"/>
  <c r="O480" i="7"/>
  <c r="N516" i="7"/>
  <c r="O516" i="7"/>
  <c r="O527" i="7"/>
  <c r="N527" i="7"/>
  <c r="P527" i="7"/>
  <c r="V580" i="7"/>
  <c r="U580" i="7"/>
  <c r="T580" i="7"/>
  <c r="W580" i="7"/>
  <c r="N632" i="7"/>
  <c r="O632" i="7"/>
  <c r="O687" i="7"/>
  <c r="N687" i="7"/>
  <c r="V847" i="7"/>
  <c r="X847" i="7"/>
  <c r="W847" i="7"/>
  <c r="U847" i="7"/>
  <c r="T847" i="7"/>
  <c r="W44" i="7"/>
  <c r="W56" i="7"/>
  <c r="W68" i="7"/>
  <c r="W80" i="7"/>
  <c r="W92" i="7"/>
  <c r="W104" i="7"/>
  <c r="W116" i="7"/>
  <c r="W128" i="7"/>
  <c r="W140" i="7"/>
  <c r="X163" i="7"/>
  <c r="W164" i="7"/>
  <c r="V172" i="7"/>
  <c r="W172" i="7"/>
  <c r="P181" i="7"/>
  <c r="V208" i="7"/>
  <c r="W208" i="7"/>
  <c r="T234" i="7"/>
  <c r="U234" i="7"/>
  <c r="O239" i="7"/>
  <c r="P239" i="7"/>
  <c r="T246" i="7"/>
  <c r="U246" i="7"/>
  <c r="O251" i="7"/>
  <c r="P251" i="7"/>
  <c r="T258" i="7"/>
  <c r="U258" i="7"/>
  <c r="O263" i="7"/>
  <c r="P263" i="7"/>
  <c r="T270" i="7"/>
  <c r="U270" i="7"/>
  <c r="T306" i="7"/>
  <c r="U306" i="7"/>
  <c r="T342" i="7"/>
  <c r="U342" i="7"/>
  <c r="V520" i="7"/>
  <c r="U520" i="7"/>
  <c r="T520" i="7"/>
  <c r="W520" i="7"/>
  <c r="U569" i="7"/>
  <c r="T569" i="7"/>
  <c r="V569" i="7"/>
  <c r="U621" i="7"/>
  <c r="V621" i="7"/>
  <c r="T621" i="7"/>
  <c r="W621" i="7"/>
  <c r="N676" i="7"/>
  <c r="O676" i="7"/>
  <c r="O823" i="7"/>
  <c r="N823" i="7"/>
  <c r="P823" i="7"/>
  <c r="N180" i="7"/>
  <c r="O180" i="7"/>
  <c r="N216" i="7"/>
  <c r="O216" i="7"/>
  <c r="V280" i="7"/>
  <c r="U280" i="7"/>
  <c r="W280" i="7"/>
  <c r="N300" i="7"/>
  <c r="O300" i="7"/>
  <c r="V316" i="7"/>
  <c r="U316" i="7"/>
  <c r="W316" i="7"/>
  <c r="N336" i="7"/>
  <c r="O336" i="7"/>
  <c r="V352" i="7"/>
  <c r="U352" i="7"/>
  <c r="W352" i="7"/>
  <c r="N372" i="7"/>
  <c r="O372" i="7"/>
  <c r="P459" i="7"/>
  <c r="O459" i="7"/>
  <c r="U473" i="7"/>
  <c r="T473" i="7"/>
  <c r="V473" i="7"/>
  <c r="V484" i="7"/>
  <c r="U484" i="7"/>
  <c r="T484" i="7"/>
  <c r="W484" i="7"/>
  <c r="U509" i="7"/>
  <c r="T509" i="7"/>
  <c r="V509" i="7"/>
  <c r="O575" i="7"/>
  <c r="N575" i="7"/>
  <c r="P575" i="7"/>
  <c r="U617" i="7"/>
  <c r="V617" i="7"/>
  <c r="T617" i="7"/>
  <c r="W617" i="7"/>
  <c r="W643" i="7"/>
  <c r="T643" i="7"/>
  <c r="X643" i="7"/>
  <c r="V643" i="7"/>
  <c r="U643" i="7"/>
  <c r="P826" i="7"/>
  <c r="O826" i="7"/>
  <c r="N826" i="7"/>
  <c r="T162" i="7"/>
  <c r="U162" i="7"/>
  <c r="O179" i="7"/>
  <c r="P179" i="7"/>
  <c r="T198" i="7"/>
  <c r="U198" i="7"/>
  <c r="O215" i="7"/>
  <c r="P215" i="7"/>
  <c r="U233" i="7"/>
  <c r="V233" i="7"/>
  <c r="U245" i="7"/>
  <c r="V245" i="7"/>
  <c r="U257" i="7"/>
  <c r="V257" i="7"/>
  <c r="U269" i="7"/>
  <c r="V269" i="7"/>
  <c r="U377" i="7"/>
  <c r="T377" i="7"/>
  <c r="V377" i="7"/>
  <c r="T390" i="7"/>
  <c r="U390" i="7"/>
  <c r="W395" i="7"/>
  <c r="N468" i="7"/>
  <c r="O468" i="7"/>
  <c r="O479" i="7"/>
  <c r="N479" i="7"/>
  <c r="P479" i="7"/>
  <c r="O515" i="7"/>
  <c r="N515" i="7"/>
  <c r="P515" i="7"/>
  <c r="W533" i="7"/>
  <c r="N564" i="7"/>
  <c r="O564" i="7"/>
  <c r="V625" i="7"/>
  <c r="U625" i="7"/>
  <c r="T625" i="7"/>
  <c r="W625" i="7"/>
  <c r="V685" i="7"/>
  <c r="U685" i="7"/>
  <c r="T685" i="7"/>
  <c r="W685" i="7"/>
  <c r="U161" i="7"/>
  <c r="V161" i="7"/>
  <c r="U197" i="7"/>
  <c r="V197" i="7"/>
  <c r="V232" i="7"/>
  <c r="W232" i="7"/>
  <c r="V244" i="7"/>
  <c r="W244" i="7"/>
  <c r="V256" i="7"/>
  <c r="W256" i="7"/>
  <c r="V268" i="7"/>
  <c r="W268" i="7"/>
  <c r="V282" i="7"/>
  <c r="O299" i="7"/>
  <c r="N299" i="7"/>
  <c r="P299" i="7"/>
  <c r="U305" i="7"/>
  <c r="T305" i="7"/>
  <c r="V305" i="7"/>
  <c r="V318" i="7"/>
  <c r="O335" i="7"/>
  <c r="N335" i="7"/>
  <c r="P335" i="7"/>
  <c r="U341" i="7"/>
  <c r="T341" i="7"/>
  <c r="V341" i="7"/>
  <c r="V354" i="7"/>
  <c r="O371" i="7"/>
  <c r="N371" i="7"/>
  <c r="P371" i="7"/>
  <c r="X395" i="7"/>
  <c r="O397" i="7"/>
  <c r="T402" i="7"/>
  <c r="U402" i="7"/>
  <c r="O409" i="7"/>
  <c r="T414" i="7"/>
  <c r="U414" i="7"/>
  <c r="O421" i="7"/>
  <c r="T426" i="7"/>
  <c r="U426" i="7"/>
  <c r="O433" i="7"/>
  <c r="T438" i="7"/>
  <c r="U438" i="7"/>
  <c r="O445" i="7"/>
  <c r="T464" i="7"/>
  <c r="N504" i="7"/>
  <c r="O504" i="7"/>
  <c r="U557" i="7"/>
  <c r="T557" i="7"/>
  <c r="V557" i="7"/>
  <c r="V568" i="7"/>
  <c r="U568" i="7"/>
  <c r="T568" i="7"/>
  <c r="W568" i="7"/>
  <c r="W581" i="7"/>
  <c r="X619" i="7"/>
  <c r="N724" i="7"/>
  <c r="O724" i="7"/>
  <c r="P724" i="7"/>
  <c r="P728" i="7"/>
  <c r="O728" i="7"/>
  <c r="V160" i="7"/>
  <c r="W160" i="7"/>
  <c r="V196" i="7"/>
  <c r="W196" i="7"/>
  <c r="N233" i="7"/>
  <c r="N245" i="7"/>
  <c r="N257" i="7"/>
  <c r="N269" i="7"/>
  <c r="W282" i="7"/>
  <c r="X283" i="7"/>
  <c r="X286" i="7"/>
  <c r="T294" i="7"/>
  <c r="U294" i="7"/>
  <c r="W318" i="7"/>
  <c r="W320" i="7"/>
  <c r="T330" i="7"/>
  <c r="U330" i="7"/>
  <c r="N350" i="7"/>
  <c r="N351" i="7"/>
  <c r="W354" i="7"/>
  <c r="W356" i="7"/>
  <c r="T366" i="7"/>
  <c r="U366" i="7"/>
  <c r="T380" i="7"/>
  <c r="P397" i="7"/>
  <c r="P409" i="7"/>
  <c r="P421" i="7"/>
  <c r="P433" i="7"/>
  <c r="P445" i="7"/>
  <c r="U461" i="7"/>
  <c r="T461" i="7"/>
  <c r="V461" i="7"/>
  <c r="V472" i="7"/>
  <c r="U472" i="7"/>
  <c r="T472" i="7"/>
  <c r="W472" i="7"/>
  <c r="W476" i="7"/>
  <c r="V476" i="7"/>
  <c r="X496" i="7"/>
  <c r="V508" i="7"/>
  <c r="U508" i="7"/>
  <c r="T508" i="7"/>
  <c r="W508" i="7"/>
  <c r="X544" i="7"/>
  <c r="N552" i="7"/>
  <c r="O552" i="7"/>
  <c r="X581" i="7"/>
  <c r="V620" i="7"/>
  <c r="U620" i="7"/>
  <c r="T620" i="7"/>
  <c r="W620" i="7"/>
  <c r="W623" i="7"/>
  <c r="V623" i="7"/>
  <c r="U623" i="7"/>
  <c r="T623" i="7"/>
  <c r="X623" i="7"/>
  <c r="V809" i="7"/>
  <c r="U809" i="7"/>
  <c r="T809" i="7"/>
  <c r="X809" i="7"/>
  <c r="W809" i="7"/>
  <c r="W153" i="7"/>
  <c r="N168" i="7"/>
  <c r="O168" i="7"/>
  <c r="T179" i="7"/>
  <c r="U184" i="7"/>
  <c r="W189" i="7"/>
  <c r="N197" i="7"/>
  <c r="N204" i="7"/>
  <c r="O204" i="7"/>
  <c r="T215" i="7"/>
  <c r="U220" i="7"/>
  <c r="W225" i="7"/>
  <c r="O233" i="7"/>
  <c r="O245" i="7"/>
  <c r="O257" i="7"/>
  <c r="O269" i="7"/>
  <c r="X282" i="7"/>
  <c r="N288" i="7"/>
  <c r="O288" i="7"/>
  <c r="P295" i="7"/>
  <c r="V304" i="7"/>
  <c r="U304" i="7"/>
  <c r="W304" i="7"/>
  <c r="N305" i="7"/>
  <c r="O314" i="7"/>
  <c r="O315" i="7"/>
  <c r="X318" i="7"/>
  <c r="N324" i="7"/>
  <c r="O324" i="7"/>
  <c r="V340" i="7"/>
  <c r="U340" i="7"/>
  <c r="W340" i="7"/>
  <c r="N341" i="7"/>
  <c r="O350" i="7"/>
  <c r="O351" i="7"/>
  <c r="X354" i="7"/>
  <c r="N360" i="7"/>
  <c r="O360" i="7"/>
  <c r="V376" i="7"/>
  <c r="U376" i="7"/>
  <c r="T376" i="7"/>
  <c r="W376" i="7"/>
  <c r="U380" i="7"/>
  <c r="N456" i="7"/>
  <c r="O456" i="7"/>
  <c r="O467" i="7"/>
  <c r="N467" i="7"/>
  <c r="P467" i="7"/>
  <c r="U497" i="7"/>
  <c r="T497" i="7"/>
  <c r="V497" i="7"/>
  <c r="U545" i="7"/>
  <c r="T545" i="7"/>
  <c r="V545" i="7"/>
  <c r="O563" i="7"/>
  <c r="N563" i="7"/>
  <c r="P563" i="7"/>
  <c r="V668" i="7"/>
  <c r="U668" i="7"/>
  <c r="T668" i="7"/>
  <c r="X668" i="7"/>
  <c r="W668" i="7"/>
  <c r="T150" i="7"/>
  <c r="U150" i="7"/>
  <c r="O167" i="7"/>
  <c r="P167" i="7"/>
  <c r="T178" i="7"/>
  <c r="U179" i="7"/>
  <c r="T186" i="7"/>
  <c r="U186" i="7"/>
  <c r="O203" i="7"/>
  <c r="P203" i="7"/>
  <c r="T214" i="7"/>
  <c r="U215" i="7"/>
  <c r="X220" i="7"/>
  <c r="T222" i="7"/>
  <c r="U222" i="7"/>
  <c r="O277" i="7"/>
  <c r="W281" i="7"/>
  <c r="N294" i="7"/>
  <c r="T299" i="7"/>
  <c r="O313" i="7"/>
  <c r="W317" i="7"/>
  <c r="N330" i="7"/>
  <c r="T335" i="7"/>
  <c r="O341" i="7"/>
  <c r="O349" i="7"/>
  <c r="W353" i="7"/>
  <c r="N366" i="7"/>
  <c r="T371" i="7"/>
  <c r="V378" i="7"/>
  <c r="V380" i="7"/>
  <c r="N384" i="7"/>
  <c r="O384" i="7"/>
  <c r="U389" i="7"/>
  <c r="T389" i="7"/>
  <c r="V389" i="7"/>
  <c r="T406" i="7"/>
  <c r="T418" i="7"/>
  <c r="O503" i="7"/>
  <c r="N503" i="7"/>
  <c r="P503" i="7"/>
  <c r="N540" i="7"/>
  <c r="O540" i="7"/>
  <c r="V556" i="7"/>
  <c r="U556" i="7"/>
  <c r="T556" i="7"/>
  <c r="W556" i="7"/>
  <c r="V641" i="7"/>
  <c r="U641" i="7"/>
  <c r="W641" i="7"/>
  <c r="T641" i="7"/>
  <c r="X641" i="7"/>
  <c r="N665" i="7"/>
  <c r="O665" i="7"/>
  <c r="O692" i="7"/>
  <c r="N692" i="7"/>
  <c r="G1101" i="9"/>
  <c r="G1089" i="9"/>
  <c r="G1077" i="9"/>
  <c r="G1065" i="9"/>
  <c r="G1053" i="9"/>
  <c r="G1041" i="9"/>
  <c r="G1029" i="9"/>
  <c r="G1016" i="9"/>
  <c r="G1003" i="9"/>
  <c r="G991" i="9"/>
  <c r="G979" i="9"/>
  <c r="G966" i="9"/>
  <c r="G951" i="9"/>
  <c r="G937" i="9"/>
  <c r="G923" i="9"/>
  <c r="G910" i="9"/>
  <c r="G892" i="9"/>
  <c r="G871" i="9"/>
  <c r="G858" i="9"/>
  <c r="G837" i="9"/>
  <c r="G822" i="9"/>
  <c r="G804" i="9"/>
  <c r="G788" i="9"/>
  <c r="G763" i="9"/>
  <c r="G751" i="9"/>
  <c r="G734" i="9"/>
  <c r="G722" i="9"/>
  <c r="G710" i="9"/>
  <c r="G694" i="9"/>
  <c r="G680" i="9"/>
  <c r="G668" i="9"/>
  <c r="G656" i="9"/>
  <c r="G633" i="9"/>
  <c r="G617" i="9"/>
  <c r="G604" i="9"/>
  <c r="G591" i="9"/>
  <c r="G579" i="9"/>
  <c r="G567" i="9"/>
  <c r="G553" i="9"/>
  <c r="G541" i="9"/>
  <c r="G1114" i="9"/>
  <c r="G1100" i="9"/>
  <c r="G1088" i="9"/>
  <c r="G1076" i="9"/>
  <c r="G1064" i="9"/>
  <c r="G1052" i="9"/>
  <c r="G1040" i="9"/>
  <c r="G1028" i="9"/>
  <c r="G1015" i="9"/>
  <c r="G1002" i="9"/>
  <c r="G990" i="9"/>
  <c r="G978" i="9"/>
  <c r="G965" i="9"/>
  <c r="G950" i="9"/>
  <c r="G936" i="9"/>
  <c r="G1112" i="9"/>
  <c r="G1098" i="9"/>
  <c r="G1086" i="9"/>
  <c r="G1074" i="9"/>
  <c r="G1062" i="9"/>
  <c r="G1111" i="9"/>
  <c r="G1097" i="9"/>
  <c r="G1085" i="9"/>
  <c r="G1073" i="9"/>
  <c r="G1061" i="9"/>
  <c r="G1049" i="9"/>
  <c r="G1037" i="9"/>
  <c r="G1025" i="9"/>
  <c r="G1011" i="9"/>
  <c r="G999" i="9"/>
  <c r="G987" i="9"/>
  <c r="G974" i="9"/>
  <c r="G962" i="9"/>
  <c r="G945" i="9"/>
  <c r="G933" i="9"/>
  <c r="G918" i="9"/>
  <c r="G906" i="9"/>
  <c r="G884" i="9"/>
  <c r="G867" i="9"/>
  <c r="G850" i="9"/>
  <c r="G832" i="9"/>
  <c r="G818" i="9"/>
  <c r="G800" i="9"/>
  <c r="G781" i="9"/>
  <c r="G759" i="9"/>
  <c r="G747" i="9"/>
  <c r="G730" i="9"/>
  <c r="G718" i="9"/>
  <c r="G702" i="9"/>
  <c r="G690" i="9"/>
  <c r="G676" i="9"/>
  <c r="G664" i="9"/>
  <c r="G652" i="9"/>
  <c r="G629" i="9"/>
  <c r="G613" i="9"/>
  <c r="G599" i="9"/>
  <c r="G587" i="9"/>
  <c r="G575" i="9"/>
  <c r="G563" i="9"/>
  <c r="G549" i="9"/>
  <c r="G537" i="9"/>
  <c r="G524" i="9"/>
  <c r="G1108" i="9"/>
  <c r="G1095" i="9"/>
  <c r="G1083" i="9"/>
  <c r="G1071" i="9"/>
  <c r="G1107" i="9"/>
  <c r="G1094" i="9"/>
  <c r="G1082" i="9"/>
  <c r="G1070" i="9"/>
  <c r="G1058" i="9"/>
  <c r="G1046" i="9"/>
  <c r="G1034" i="9"/>
  <c r="G1022" i="9"/>
  <c r="G1008" i="9"/>
  <c r="G996" i="9"/>
  <c r="G984" i="9"/>
  <c r="G971" i="9"/>
  <c r="G959" i="9"/>
  <c r="G942" i="9"/>
  <c r="G928" i="9"/>
  <c r="G915" i="9"/>
  <c r="G899" i="9"/>
  <c r="G877" i="9"/>
  <c r="G864" i="9"/>
  <c r="G846" i="9"/>
  <c r="G827" i="9"/>
  <c r="G811" i="9"/>
  <c r="G794" i="9"/>
  <c r="G769" i="9"/>
  <c r="G756" i="9"/>
  <c r="G744" i="9"/>
  <c r="G727" i="9"/>
  <c r="G715" i="9"/>
  <c r="G699" i="9"/>
  <c r="G687" i="9"/>
  <c r="G673" i="9"/>
  <c r="G661" i="9"/>
  <c r="G642" i="9"/>
  <c r="G626" i="9"/>
  <c r="G610" i="9"/>
  <c r="G596" i="9"/>
  <c r="G584" i="9"/>
  <c r="G572" i="9"/>
  <c r="G559" i="9"/>
  <c r="G546" i="9"/>
  <c r="G534" i="9"/>
  <c r="G519" i="9"/>
  <c r="G1104" i="9"/>
  <c r="G1091" i="9"/>
  <c r="G1079" i="9"/>
  <c r="G1067" i="9"/>
  <c r="G1055" i="9"/>
  <c r="G1043" i="9"/>
  <c r="G1031" i="9"/>
  <c r="G1018" i="9"/>
  <c r="G1005" i="9"/>
  <c r="G993" i="9"/>
  <c r="G981" i="9"/>
  <c r="G968" i="9"/>
  <c r="G953" i="9"/>
  <c r="G939" i="9"/>
  <c r="G925" i="9"/>
  <c r="G912" i="9"/>
  <c r="G1099" i="9"/>
  <c r="G1069" i="9"/>
  <c r="G1047" i="9"/>
  <c r="G1026" i="9"/>
  <c r="G1004" i="9"/>
  <c r="G983" i="9"/>
  <c r="G961" i="9"/>
  <c r="G935" i="9"/>
  <c r="G914" i="9"/>
  <c r="G887" i="9"/>
  <c r="G866" i="9"/>
  <c r="G843" i="9"/>
  <c r="G821" i="9"/>
  <c r="G799" i="9"/>
  <c r="G766" i="9"/>
  <c r="G750" i="9"/>
  <c r="G729" i="9"/>
  <c r="G713" i="9"/>
  <c r="G693" i="9"/>
  <c r="G675" i="9"/>
  <c r="G659" i="9"/>
  <c r="G632" i="9"/>
  <c r="G612" i="9"/>
  <c r="G594" i="9"/>
  <c r="G578" i="9"/>
  <c r="G561" i="9"/>
  <c r="G544" i="9"/>
  <c r="G529" i="9"/>
  <c r="G508" i="9"/>
  <c r="G492" i="9"/>
  <c r="G471" i="9"/>
  <c r="G449" i="9"/>
  <c r="G433" i="9"/>
  <c r="G400" i="9"/>
  <c r="G384" i="9"/>
  <c r="G371" i="9"/>
  <c r="G355" i="9"/>
  <c r="G343" i="9"/>
  <c r="G331" i="9"/>
  <c r="G318" i="9"/>
  <c r="G306" i="9"/>
  <c r="G294" i="9"/>
  <c r="G282" i="9"/>
  <c r="G267" i="9"/>
  <c r="G252" i="9"/>
  <c r="G239" i="9"/>
  <c r="G227" i="9"/>
  <c r="G215" i="9"/>
  <c r="G203" i="9"/>
  <c r="G191" i="9"/>
  <c r="G178" i="9"/>
  <c r="G166" i="9"/>
  <c r="G154" i="9"/>
  <c r="G144" i="9"/>
  <c r="G134" i="9"/>
  <c r="G121" i="9"/>
  <c r="G113" i="9"/>
  <c r="G59" i="9"/>
  <c r="G52" i="9"/>
  <c r="G22" i="9"/>
  <c r="G12" i="9"/>
  <c r="G1096" i="9"/>
  <c r="G1068" i="9"/>
  <c r="G1045" i="9"/>
  <c r="G1024" i="9"/>
  <c r="G1001" i="9"/>
  <c r="G982" i="9"/>
  <c r="G960" i="9"/>
  <c r="G934" i="9"/>
  <c r="G913" i="9"/>
  <c r="G886" i="9"/>
  <c r="G865" i="9"/>
  <c r="G841" i="9"/>
  <c r="G820" i="9"/>
  <c r="G795" i="9"/>
  <c r="G765" i="9"/>
  <c r="G749" i="9"/>
  <c r="G728" i="9"/>
  <c r="G712" i="9"/>
  <c r="G692" i="9"/>
  <c r="G674" i="9"/>
  <c r="G658" i="9"/>
  <c r="G631" i="9"/>
  <c r="G611" i="9"/>
  <c r="G593" i="9"/>
  <c r="G577" i="9"/>
  <c r="G560" i="9"/>
  <c r="G543" i="9"/>
  <c r="G528" i="9"/>
  <c r="G507" i="9"/>
  <c r="G491" i="9"/>
  <c r="G470" i="9"/>
  <c r="G446" i="9"/>
  <c r="G432" i="9"/>
  <c r="G399" i="9"/>
  <c r="G383" i="9"/>
  <c r="G370" i="9"/>
  <c r="G354" i="9"/>
  <c r="G342" i="9"/>
  <c r="G330" i="9"/>
  <c r="G317" i="9"/>
  <c r="G305" i="9"/>
  <c r="G293" i="9"/>
  <c r="G281" i="9"/>
  <c r="G266" i="9"/>
  <c r="G250" i="9"/>
  <c r="G238" i="9"/>
  <c r="G226" i="9"/>
  <c r="G214" i="9"/>
  <c r="G202" i="9"/>
  <c r="G190" i="9"/>
  <c r="G177" i="9"/>
  <c r="G165" i="9"/>
  <c r="G153" i="9"/>
  <c r="G127" i="9"/>
  <c r="G112" i="9"/>
  <c r="G102" i="9"/>
  <c r="G94" i="9"/>
  <c r="G85" i="9"/>
  <c r="G77" i="9"/>
  <c r="G68" i="9"/>
  <c r="G58" i="9"/>
  <c r="G40" i="9"/>
  <c r="G30" i="9"/>
  <c r="G21" i="9"/>
  <c r="G11" i="9"/>
  <c r="G5" i="9"/>
  <c r="G1093" i="9"/>
  <c r="G1066" i="9"/>
  <c r="G1044" i="9"/>
  <c r="G1023" i="9"/>
  <c r="G1000" i="9"/>
  <c r="G980" i="9"/>
  <c r="G958" i="9"/>
  <c r="G930" i="9"/>
  <c r="G911" i="9"/>
  <c r="G885" i="9"/>
  <c r="G863" i="9"/>
  <c r="G839" i="9"/>
  <c r="G819" i="9"/>
  <c r="G792" i="9"/>
  <c r="G764" i="9"/>
  <c r="G748" i="9"/>
  <c r="G726" i="9"/>
  <c r="G711" i="9"/>
  <c r="G691" i="9"/>
  <c r="G672" i="9"/>
  <c r="G657" i="9"/>
  <c r="G630" i="9"/>
  <c r="G609" i="9"/>
  <c r="G592" i="9"/>
  <c r="G576" i="9"/>
  <c r="G558" i="9"/>
  <c r="G542" i="9"/>
  <c r="G527" i="9"/>
  <c r="G506" i="9"/>
  <c r="G490" i="9"/>
  <c r="G469" i="9"/>
  <c r="G445" i="9"/>
  <c r="G431" i="9"/>
  <c r="G396" i="9"/>
  <c r="G382" i="9"/>
  <c r="G369" i="9"/>
  <c r="G353" i="9"/>
  <c r="G341" i="9"/>
  <c r="G329" i="9"/>
  <c r="G316" i="9"/>
  <c r="G304" i="9"/>
  <c r="G292" i="9"/>
  <c r="G280" i="9"/>
  <c r="G265" i="9"/>
  <c r="G249" i="9"/>
  <c r="G237" i="9"/>
  <c r="G225" i="9"/>
  <c r="G213" i="9"/>
  <c r="G201" i="9"/>
  <c r="G189" i="9"/>
  <c r="G176" i="9"/>
  <c r="G164" i="9"/>
  <c r="G152" i="9"/>
  <c r="G142" i="9"/>
  <c r="G133" i="9"/>
  <c r="G120" i="9"/>
  <c r="G110" i="9"/>
  <c r="G101" i="9"/>
  <c r="G92" i="9"/>
  <c r="G67" i="9"/>
  <c r="G51" i="9"/>
  <c r="G39" i="9"/>
  <c r="G20" i="9"/>
  <c r="G10" i="9"/>
  <c r="G1092" i="9"/>
  <c r="G1063" i="9"/>
  <c r="G1042" i="9"/>
  <c r="G1020" i="9"/>
  <c r="G998" i="9"/>
  <c r="G977" i="9"/>
  <c r="G954" i="9"/>
  <c r="G929" i="9"/>
  <c r="G909" i="9"/>
  <c r="G880" i="9"/>
  <c r="G862" i="9"/>
  <c r="G835" i="9"/>
  <c r="G817" i="9"/>
  <c r="G791" i="9"/>
  <c r="G762" i="9"/>
  <c r="G746" i="9"/>
  <c r="G725" i="9"/>
  <c r="G709" i="9"/>
  <c r="G689" i="9"/>
  <c r="G671" i="9"/>
  <c r="G655" i="9"/>
  <c r="G628" i="9"/>
  <c r="G608" i="9"/>
  <c r="G590" i="9"/>
  <c r="G574" i="9"/>
  <c r="G557" i="9"/>
  <c r="G540" i="9"/>
  <c r="G526" i="9"/>
  <c r="G505" i="9"/>
  <c r="G489" i="9"/>
  <c r="G465" i="9"/>
  <c r="G444" i="9"/>
  <c r="G430" i="9"/>
  <c r="G395" i="9"/>
  <c r="G381" i="9"/>
  <c r="G368" i="9"/>
  <c r="G352" i="9"/>
  <c r="G340" i="9"/>
  <c r="G327" i="9"/>
  <c r="G315" i="9"/>
  <c r="G303" i="9"/>
  <c r="G291" i="9"/>
  <c r="G279" i="9"/>
  <c r="G264" i="9"/>
  <c r="G248" i="9"/>
  <c r="G236" i="9"/>
  <c r="G224" i="9"/>
  <c r="G212" i="9"/>
  <c r="G200" i="9"/>
  <c r="G188" i="9"/>
  <c r="G175" i="9"/>
  <c r="G163" i="9"/>
  <c r="G151" i="9"/>
  <c r="G141" i="9"/>
  <c r="G132" i="9"/>
  <c r="G126" i="9"/>
  <c r="G109" i="9"/>
  <c r="G91" i="9"/>
  <c r="G84" i="9"/>
  <c r="G76" i="9"/>
  <c r="G57" i="9"/>
  <c r="G49" i="9"/>
  <c r="G38" i="9"/>
  <c r="G29" i="9"/>
  <c r="G19" i="9"/>
  <c r="G1090" i="9"/>
  <c r="G1060" i="9"/>
  <c r="G1039" i="9"/>
  <c r="G1019" i="9"/>
  <c r="G997" i="9"/>
  <c r="G975" i="9"/>
  <c r="G952" i="9"/>
  <c r="G927" i="9"/>
  <c r="G908" i="9"/>
  <c r="G878" i="9"/>
  <c r="G861" i="9"/>
  <c r="G834" i="9"/>
  <c r="G812" i="9"/>
  <c r="G790" i="9"/>
  <c r="G761" i="9"/>
  <c r="G745" i="9"/>
  <c r="G724" i="9"/>
  <c r="G708" i="9"/>
  <c r="G688" i="9"/>
  <c r="G670" i="9"/>
  <c r="G654" i="9"/>
  <c r="G627" i="9"/>
  <c r="G607" i="9"/>
  <c r="G589" i="9"/>
  <c r="G573" i="9"/>
  <c r="G555" i="9"/>
  <c r="G539" i="9"/>
  <c r="G523" i="9"/>
  <c r="G500" i="9"/>
  <c r="G488" i="9"/>
  <c r="G464" i="9"/>
  <c r="G443" i="9"/>
  <c r="G429" i="9"/>
  <c r="G394" i="9"/>
  <c r="G380" i="9"/>
  <c r="G367" i="9"/>
  <c r="G351" i="9"/>
  <c r="G339" i="9"/>
  <c r="G326" i="9"/>
  <c r="G314" i="9"/>
  <c r="G302" i="9"/>
  <c r="G290" i="9"/>
  <c r="G278" i="9"/>
  <c r="G263" i="9"/>
  <c r="G247" i="9"/>
  <c r="G235" i="9"/>
  <c r="G223" i="9"/>
  <c r="G211" i="9"/>
  <c r="G199" i="9"/>
  <c r="G186" i="9"/>
  <c r="G174" i="9"/>
  <c r="G162" i="9"/>
  <c r="G150" i="9"/>
  <c r="G119" i="9"/>
  <c r="G108" i="9"/>
  <c r="G100" i="9"/>
  <c r="G66" i="9"/>
  <c r="G48" i="9"/>
  <c r="G18" i="9"/>
  <c r="G9" i="9"/>
  <c r="G4" i="9"/>
  <c r="G1087" i="9"/>
  <c r="G1059" i="9"/>
  <c r="G1038" i="9"/>
  <c r="G1017" i="9"/>
  <c r="G995" i="9"/>
  <c r="G973" i="9"/>
  <c r="G949" i="9"/>
  <c r="G926" i="9"/>
  <c r="G907" i="9"/>
  <c r="G875" i="9"/>
  <c r="G860" i="9"/>
  <c r="G833" i="9"/>
  <c r="G810" i="9"/>
  <c r="G789" i="9"/>
  <c r="G760" i="9"/>
  <c r="G738" i="9"/>
  <c r="G723" i="9"/>
  <c r="G707" i="9"/>
  <c r="G684" i="9"/>
  <c r="G669" i="9"/>
  <c r="G653" i="9"/>
  <c r="G625" i="9"/>
  <c r="G606" i="9"/>
  <c r="G588" i="9"/>
  <c r="G571" i="9"/>
  <c r="G554" i="9"/>
  <c r="G538" i="9"/>
  <c r="G520" i="9"/>
  <c r="G499" i="9"/>
  <c r="G487" i="9"/>
  <c r="G463" i="9"/>
  <c r="G442" i="9"/>
  <c r="G426" i="9"/>
  <c r="G393" i="9"/>
  <c r="G379" i="9"/>
  <c r="G366" i="9"/>
  <c r="G350" i="9"/>
  <c r="G338" i="9"/>
  <c r="G325" i="9"/>
  <c r="G313" i="9"/>
  <c r="G301" i="9"/>
  <c r="G289" i="9"/>
  <c r="G277" i="9"/>
  <c r="G261" i="9"/>
  <c r="G246" i="9"/>
  <c r="G234" i="9"/>
  <c r="G222" i="9"/>
  <c r="G210" i="9"/>
  <c r="G198" i="9"/>
  <c r="G185" i="9"/>
  <c r="G173" i="9"/>
  <c r="G161" i="9"/>
  <c r="G149" i="9"/>
  <c r="G140" i="9"/>
  <c r="G131" i="9"/>
  <c r="G125" i="9"/>
  <c r="G107" i="9"/>
  <c r="G99" i="9"/>
  <c r="G89" i="9"/>
  <c r="G83" i="9"/>
  <c r="G73" i="9"/>
  <c r="G56" i="9"/>
  <c r="G37" i="9"/>
  <c r="G1084" i="9"/>
  <c r="G1057" i="9"/>
  <c r="G1036" i="9"/>
  <c r="G1014" i="9"/>
  <c r="G994" i="9"/>
  <c r="G972" i="9"/>
  <c r="G946" i="9"/>
  <c r="G924" i="9"/>
  <c r="G905" i="9"/>
  <c r="G874" i="9"/>
  <c r="G856" i="9"/>
  <c r="G829" i="9"/>
  <c r="G807" i="9"/>
  <c r="G786" i="9"/>
  <c r="G758" i="9"/>
  <c r="G737" i="9"/>
  <c r="G721" i="9"/>
  <c r="G701" i="9"/>
  <c r="G683" i="9"/>
  <c r="G667" i="9"/>
  <c r="G644" i="9"/>
  <c r="G624" i="9"/>
  <c r="G603" i="9"/>
  <c r="G586" i="9"/>
  <c r="G570" i="9"/>
  <c r="G552" i="9"/>
  <c r="G536" i="9"/>
  <c r="G516" i="9"/>
  <c r="G498" i="9"/>
  <c r="G486" i="9"/>
  <c r="G462" i="9"/>
  <c r="G441" i="9"/>
  <c r="G424" i="9"/>
  <c r="G392" i="9"/>
  <c r="G378" i="9"/>
  <c r="G365" i="9"/>
  <c r="G349" i="9"/>
  <c r="G337" i="9"/>
  <c r="G324" i="9"/>
  <c r="G312" i="9"/>
  <c r="G300" i="9"/>
  <c r="G288" i="9"/>
  <c r="G276" i="9"/>
  <c r="G260" i="9"/>
  <c r="G245" i="9"/>
  <c r="G233" i="9"/>
  <c r="G221" i="9"/>
  <c r="G209" i="9"/>
  <c r="G1113" i="9"/>
  <c r="G1081" i="9"/>
  <c r="G1056" i="9"/>
  <c r="G1035" i="9"/>
  <c r="G1013" i="9"/>
  <c r="G992" i="9"/>
  <c r="G970" i="9"/>
  <c r="G944" i="9"/>
  <c r="G922" i="9"/>
  <c r="G904" i="9"/>
  <c r="G873" i="9"/>
  <c r="G854" i="9"/>
  <c r="G828" i="9"/>
  <c r="G806" i="9"/>
  <c r="G785" i="9"/>
  <c r="G757" i="9"/>
  <c r="G736" i="9"/>
  <c r="G720" i="9"/>
  <c r="G700" i="9"/>
  <c r="G682" i="9"/>
  <c r="G666" i="9"/>
  <c r="G643" i="9"/>
  <c r="G623" i="9"/>
  <c r="G602" i="9"/>
  <c r="G585" i="9"/>
  <c r="G569" i="9"/>
  <c r="G551" i="9"/>
  <c r="G535" i="9"/>
  <c r="G515" i="9"/>
  <c r="G497" i="9"/>
  <c r="G483" i="9"/>
  <c r="G461" i="9"/>
  <c r="G440" i="9"/>
  <c r="G423" i="9"/>
  <c r="G391" i="9"/>
  <c r="G377" i="9"/>
  <c r="G364" i="9"/>
  <c r="G348" i="9"/>
  <c r="G336" i="9"/>
  <c r="G323" i="9"/>
  <c r="G311" i="9"/>
  <c r="G299" i="9"/>
  <c r="G287" i="9"/>
  <c r="G275" i="9"/>
  <c r="G259" i="9"/>
  <c r="G244" i="9"/>
  <c r="G232" i="9"/>
  <c r="G220" i="9"/>
  <c r="G208" i="9"/>
  <c r="G196" i="9"/>
  <c r="G183" i="9"/>
  <c r="G171" i="9"/>
  <c r="G159" i="9"/>
  <c r="G130" i="9"/>
  <c r="G124" i="9"/>
  <c r="G106" i="9"/>
  <c r="G98" i="9"/>
  <c r="G88" i="9"/>
  <c r="G81" i="9"/>
  <c r="G71" i="9"/>
  <c r="G55" i="9"/>
  <c r="G46" i="9"/>
  <c r="G26" i="9"/>
  <c r="G15" i="9"/>
  <c r="G1110" i="9"/>
  <c r="G1080" i="9"/>
  <c r="G1054" i="9"/>
  <c r="G1033" i="9"/>
  <c r="G1010" i="9"/>
  <c r="G989" i="9"/>
  <c r="G969" i="9"/>
  <c r="G943" i="9"/>
  <c r="G921" i="9"/>
  <c r="G896" i="9"/>
  <c r="G872" i="9"/>
  <c r="G853" i="9"/>
  <c r="G826" i="9"/>
  <c r="G805" i="9"/>
  <c r="G784" i="9"/>
  <c r="G755" i="9"/>
  <c r="G735" i="9"/>
  <c r="G719" i="9"/>
  <c r="G698" i="9"/>
  <c r="G681" i="9"/>
  <c r="G665" i="9"/>
  <c r="G641" i="9"/>
  <c r="G622" i="9"/>
  <c r="G601" i="9"/>
  <c r="G583" i="9"/>
  <c r="G568" i="9"/>
  <c r="G550" i="9"/>
  <c r="G533" i="9"/>
  <c r="G512" i="9"/>
  <c r="G496" i="9"/>
  <c r="G475" i="9"/>
  <c r="G460" i="9"/>
  <c r="G439" i="9"/>
  <c r="G422" i="9"/>
  <c r="G390" i="9"/>
  <c r="G376" i="9"/>
  <c r="G363" i="9"/>
  <c r="G347" i="9"/>
  <c r="G335" i="9"/>
  <c r="G322" i="9"/>
  <c r="G310" i="9"/>
  <c r="G298" i="9"/>
  <c r="G286" i="9"/>
  <c r="G274" i="9"/>
  <c r="G258" i="9"/>
  <c r="G243" i="9"/>
  <c r="G231" i="9"/>
  <c r="G219" i="9"/>
  <c r="G207" i="9"/>
  <c r="G195" i="9"/>
  <c r="G182" i="9"/>
  <c r="G170" i="9"/>
  <c r="G158" i="9"/>
  <c r="G147" i="9"/>
  <c r="G138" i="9"/>
  <c r="G117" i="9"/>
  <c r="G105" i="9"/>
  <c r="G80" i="9"/>
  <c r="G61" i="9"/>
  <c r="G54" i="9"/>
  <c r="G45" i="9"/>
  <c r="G35" i="9"/>
  <c r="G25" i="9"/>
  <c r="G14" i="9"/>
  <c r="G1103" i="9"/>
  <c r="G1072" i="9"/>
  <c r="G1048" i="9"/>
  <c r="G1027" i="9"/>
  <c r="G1006" i="9"/>
  <c r="G985" i="9"/>
  <c r="G963" i="9"/>
  <c r="G938" i="9"/>
  <c r="G916" i="9"/>
  <c r="G893" i="9"/>
  <c r="G868" i="9"/>
  <c r="G845" i="9"/>
  <c r="G823" i="9"/>
  <c r="G801" i="9"/>
  <c r="G767" i="9"/>
  <c r="G752" i="9"/>
  <c r="G731" i="9"/>
  <c r="G714" i="9"/>
  <c r="G695" i="9"/>
  <c r="G677" i="9"/>
  <c r="G660" i="9"/>
  <c r="G635" i="9"/>
  <c r="G614" i="9"/>
  <c r="G595" i="9"/>
  <c r="G580" i="9"/>
  <c r="G564" i="9"/>
  <c r="G545" i="9"/>
  <c r="G530" i="9"/>
  <c r="G509" i="9"/>
  <c r="G493" i="9"/>
  <c r="G472" i="9"/>
  <c r="G450" i="9"/>
  <c r="G434" i="9"/>
  <c r="G417" i="9"/>
  <c r="G386" i="9"/>
  <c r="G372" i="9"/>
  <c r="G358" i="9"/>
  <c r="G344" i="9"/>
  <c r="G332" i="9"/>
  <c r="G319" i="9"/>
  <c r="G307" i="9"/>
  <c r="G295" i="9"/>
  <c r="G283" i="9"/>
  <c r="G271" i="9"/>
  <c r="G253" i="9"/>
  <c r="G240" i="9"/>
  <c r="G228" i="9"/>
  <c r="G216" i="9"/>
  <c r="G204" i="9"/>
  <c r="G192" i="9"/>
  <c r="G179" i="9"/>
  <c r="G167" i="9"/>
  <c r="G155" i="9"/>
  <c r="G135" i="9"/>
  <c r="G128" i="9"/>
  <c r="G122" i="9"/>
  <c r="G115" i="9"/>
  <c r="G86" i="9"/>
  <c r="G78" i="9"/>
  <c r="G69" i="9"/>
  <c r="G41" i="9"/>
  <c r="G6" i="9"/>
  <c r="G1032" i="9"/>
  <c r="G895" i="9"/>
  <c r="G754" i="9"/>
  <c r="G640" i="9"/>
  <c r="G532" i="9"/>
  <c r="G421" i="9"/>
  <c r="G321" i="9"/>
  <c r="G242" i="9"/>
  <c r="G181" i="9"/>
  <c r="G79" i="9"/>
  <c r="G62" i="9"/>
  <c r="G1030" i="9"/>
  <c r="G894" i="9"/>
  <c r="G753" i="9"/>
  <c r="G636" i="9"/>
  <c r="G531" i="9"/>
  <c r="G418" i="9"/>
  <c r="G320" i="9"/>
  <c r="G241" i="9"/>
  <c r="G180" i="9"/>
  <c r="G116" i="9"/>
  <c r="G47" i="9"/>
  <c r="G1009" i="9"/>
  <c r="G870" i="9"/>
  <c r="G733" i="9"/>
  <c r="G616" i="9"/>
  <c r="G511" i="9"/>
  <c r="G389" i="9"/>
  <c r="G309" i="9"/>
  <c r="G230" i="9"/>
  <c r="G172" i="9"/>
  <c r="G44" i="9"/>
  <c r="G28" i="9"/>
  <c r="G8" i="9"/>
  <c r="G1007" i="9"/>
  <c r="G869" i="9"/>
  <c r="G732" i="9"/>
  <c r="G615" i="9"/>
  <c r="G510" i="9"/>
  <c r="G388" i="9"/>
  <c r="G308" i="9"/>
  <c r="G229" i="9"/>
  <c r="G169" i="9"/>
  <c r="G139" i="9"/>
  <c r="G60" i="9"/>
  <c r="G42" i="9"/>
  <c r="G27" i="9"/>
  <c r="G988" i="9"/>
  <c r="G849" i="9"/>
  <c r="G717" i="9"/>
  <c r="G598" i="9"/>
  <c r="G495" i="9"/>
  <c r="G375" i="9"/>
  <c r="G297" i="9"/>
  <c r="G218" i="9"/>
  <c r="G168" i="9"/>
  <c r="G24" i="9"/>
  <c r="G986" i="9"/>
  <c r="G847" i="9"/>
  <c r="G716" i="9"/>
  <c r="G597" i="9"/>
  <c r="G494" i="9"/>
  <c r="G373" i="9"/>
  <c r="G296" i="9"/>
  <c r="G217" i="9"/>
  <c r="G160" i="9"/>
  <c r="G137" i="9"/>
  <c r="G104" i="9"/>
  <c r="G72" i="9"/>
  <c r="G23" i="9"/>
  <c r="G7" i="9"/>
  <c r="G1106" i="9"/>
  <c r="G967" i="9"/>
  <c r="G825" i="9"/>
  <c r="G697" i="9"/>
  <c r="G582" i="9"/>
  <c r="G474" i="9"/>
  <c r="G362" i="9"/>
  <c r="G285" i="9"/>
  <c r="G206" i="9"/>
  <c r="G157" i="9"/>
  <c r="G136" i="9"/>
  <c r="G123" i="9"/>
  <c r="G87" i="9"/>
  <c r="G36" i="9"/>
  <c r="G1105" i="9"/>
  <c r="G964" i="9"/>
  <c r="G824" i="9"/>
  <c r="G696" i="9"/>
  <c r="G581" i="9"/>
  <c r="G473" i="9"/>
  <c r="G360" i="9"/>
  <c r="G284" i="9"/>
  <c r="G205" i="9"/>
  <c r="G156" i="9"/>
  <c r="G70" i="9"/>
  <c r="G17" i="9"/>
  <c r="G1078" i="9"/>
  <c r="G941" i="9"/>
  <c r="G803" i="9"/>
  <c r="G679" i="9"/>
  <c r="G566" i="9"/>
  <c r="G452" i="9"/>
  <c r="G346" i="9"/>
  <c r="G273" i="9"/>
  <c r="G197" i="9"/>
  <c r="G148" i="9"/>
  <c r="G34" i="9"/>
  <c r="G16" i="9"/>
  <c r="G1050" i="9"/>
  <c r="G917" i="9"/>
  <c r="G778" i="9"/>
  <c r="G662" i="9"/>
  <c r="G547" i="9"/>
  <c r="G437" i="9"/>
  <c r="G333" i="9"/>
  <c r="G256" i="9"/>
  <c r="G184" i="9"/>
  <c r="G146" i="9"/>
  <c r="G129" i="9"/>
  <c r="G118" i="9"/>
  <c r="G97" i="9"/>
  <c r="G3" i="9"/>
  <c r="G940" i="9"/>
  <c r="G272" i="9"/>
  <c r="G53" i="9"/>
  <c r="G919" i="9"/>
  <c r="G257" i="9"/>
  <c r="G802" i="9"/>
  <c r="G194" i="9"/>
  <c r="G13" i="9"/>
  <c r="G780" i="9"/>
  <c r="G193" i="9"/>
  <c r="G678" i="9"/>
  <c r="G663" i="9"/>
  <c r="G565" i="9"/>
  <c r="G548" i="9"/>
  <c r="G33" i="9"/>
  <c r="G451" i="9"/>
  <c r="G438" i="9"/>
  <c r="G1075" i="9"/>
  <c r="G345" i="9"/>
  <c r="G1051" i="9"/>
  <c r="G334" i="9"/>
  <c r="X2" i="7"/>
  <c r="W147" i="7"/>
  <c r="U149" i="7"/>
  <c r="V149" i="7"/>
  <c r="T173" i="7"/>
  <c r="U185" i="7"/>
  <c r="V185" i="7"/>
  <c r="T209" i="7"/>
  <c r="U221" i="7"/>
  <c r="V221" i="7"/>
  <c r="V234" i="7"/>
  <c r="V246" i="7"/>
  <c r="V258" i="7"/>
  <c r="V270" i="7"/>
  <c r="P277" i="7"/>
  <c r="X281" i="7"/>
  <c r="O287" i="7"/>
  <c r="N287" i="7"/>
  <c r="P287" i="7"/>
  <c r="U293" i="7"/>
  <c r="T293" i="7"/>
  <c r="V293" i="7"/>
  <c r="P294" i="7"/>
  <c r="U299" i="7"/>
  <c r="V306" i="7"/>
  <c r="P313" i="7"/>
  <c r="X317" i="7"/>
  <c r="O323" i="7"/>
  <c r="N323" i="7"/>
  <c r="P323" i="7"/>
  <c r="U329" i="7"/>
  <c r="T329" i="7"/>
  <c r="V329" i="7"/>
  <c r="P330" i="7"/>
  <c r="U335" i="7"/>
  <c r="V342" i="7"/>
  <c r="P349" i="7"/>
  <c r="X353" i="7"/>
  <c r="O359" i="7"/>
  <c r="N359" i="7"/>
  <c r="P359" i="7"/>
  <c r="U365" i="7"/>
  <c r="T365" i="7"/>
  <c r="V365" i="7"/>
  <c r="P366" i="7"/>
  <c r="U371" i="7"/>
  <c r="W378" i="7"/>
  <c r="V383" i="7"/>
  <c r="T383" i="7"/>
  <c r="N396" i="7"/>
  <c r="O396" i="7"/>
  <c r="U401" i="7"/>
  <c r="T401" i="7"/>
  <c r="V401" i="7"/>
  <c r="T404" i="7"/>
  <c r="V406" i="7"/>
  <c r="N408" i="7"/>
  <c r="O408" i="7"/>
  <c r="U413" i="7"/>
  <c r="T413" i="7"/>
  <c r="V413" i="7"/>
  <c r="T416" i="7"/>
  <c r="V418" i="7"/>
  <c r="N420" i="7"/>
  <c r="O420" i="7"/>
  <c r="U425" i="7"/>
  <c r="T425" i="7"/>
  <c r="V425" i="7"/>
  <c r="T428" i="7"/>
  <c r="N432" i="7"/>
  <c r="O432" i="7"/>
  <c r="U437" i="7"/>
  <c r="T437" i="7"/>
  <c r="V437" i="7"/>
  <c r="T440" i="7"/>
  <c r="N444" i="7"/>
  <c r="O444" i="7"/>
  <c r="U449" i="7"/>
  <c r="T449" i="7"/>
  <c r="V449" i="7"/>
  <c r="V460" i="7"/>
  <c r="U460" i="7"/>
  <c r="T460" i="7"/>
  <c r="W460" i="7"/>
  <c r="W464" i="7"/>
  <c r="V464" i="7"/>
  <c r="W473" i="7"/>
  <c r="P483" i="7"/>
  <c r="O483" i="7"/>
  <c r="N492" i="7"/>
  <c r="O492" i="7"/>
  <c r="P528" i="7"/>
  <c r="U533" i="7"/>
  <c r="T533" i="7"/>
  <c r="V533" i="7"/>
  <c r="O551" i="7"/>
  <c r="N551" i="7"/>
  <c r="P551" i="7"/>
  <c r="W569" i="7"/>
  <c r="X580" i="7"/>
  <c r="X159" i="7"/>
  <c r="X171" i="7"/>
  <c r="X183" i="7"/>
  <c r="X195" i="7"/>
  <c r="X207" i="7"/>
  <c r="X219" i="7"/>
  <c r="X231" i="7"/>
  <c r="X243" i="7"/>
  <c r="X255" i="7"/>
  <c r="X267" i="7"/>
  <c r="X279" i="7"/>
  <c r="X291" i="7"/>
  <c r="X303" i="7"/>
  <c r="X315" i="7"/>
  <c r="X327" i="7"/>
  <c r="X339" i="7"/>
  <c r="X351" i="7"/>
  <c r="X363" i="7"/>
  <c r="X375" i="7"/>
  <c r="X387" i="7"/>
  <c r="T391" i="7"/>
  <c r="X399" i="7"/>
  <c r="T403" i="7"/>
  <c r="X411" i="7"/>
  <c r="T415" i="7"/>
  <c r="X423" i="7"/>
  <c r="T427" i="7"/>
  <c r="X435" i="7"/>
  <c r="T439" i="7"/>
  <c r="X447" i="7"/>
  <c r="U450" i="7"/>
  <c r="T451" i="7"/>
  <c r="X459" i="7"/>
  <c r="U462" i="7"/>
  <c r="T463" i="7"/>
  <c r="X471" i="7"/>
  <c r="U474" i="7"/>
  <c r="T475" i="7"/>
  <c r="X483" i="7"/>
  <c r="U486" i="7"/>
  <c r="T487" i="7"/>
  <c r="X495" i="7"/>
  <c r="U498" i="7"/>
  <c r="T499" i="7"/>
  <c r="X507" i="7"/>
  <c r="U510" i="7"/>
  <c r="T511" i="7"/>
  <c r="X519" i="7"/>
  <c r="U522" i="7"/>
  <c r="T523" i="7"/>
  <c r="X531" i="7"/>
  <c r="U534" i="7"/>
  <c r="T535" i="7"/>
  <c r="X543" i="7"/>
  <c r="U546" i="7"/>
  <c r="T547" i="7"/>
  <c r="X555" i="7"/>
  <c r="U558" i="7"/>
  <c r="T559" i="7"/>
  <c r="X567" i="7"/>
  <c r="U570" i="7"/>
  <c r="T571" i="7"/>
  <c r="X579" i="7"/>
  <c r="U582" i="7"/>
  <c r="U583" i="7"/>
  <c r="U584" i="7"/>
  <c r="V585" i="7"/>
  <c r="V586" i="7"/>
  <c r="U587" i="7"/>
  <c r="T588" i="7"/>
  <c r="U610" i="7"/>
  <c r="U611" i="7"/>
  <c r="U612" i="7"/>
  <c r="T613" i="7"/>
  <c r="U615" i="7"/>
  <c r="W616" i="7"/>
  <c r="P648" i="7"/>
  <c r="O648" i="7"/>
  <c r="N648" i="7"/>
  <c r="P650" i="7"/>
  <c r="N650" i="7"/>
  <c r="W655" i="7"/>
  <c r="U655" i="7"/>
  <c r="T655" i="7"/>
  <c r="T672" i="7"/>
  <c r="T673" i="7"/>
  <c r="V680" i="7"/>
  <c r="U680" i="7"/>
  <c r="T680" i="7"/>
  <c r="V684" i="7"/>
  <c r="O699" i="7"/>
  <c r="N699" i="7"/>
  <c r="W703" i="7"/>
  <c r="V703" i="7"/>
  <c r="U703" i="7"/>
  <c r="T703" i="7"/>
  <c r="V706" i="7"/>
  <c r="U717" i="7"/>
  <c r="T717" i="7"/>
  <c r="P734" i="7"/>
  <c r="O734" i="7"/>
  <c r="N734" i="7"/>
  <c r="T742" i="7"/>
  <c r="W742" i="7"/>
  <c r="W751" i="7"/>
  <c r="V751" i="7"/>
  <c r="U751" i="7"/>
  <c r="T751" i="7"/>
  <c r="P791" i="7"/>
  <c r="O791" i="7"/>
  <c r="N791" i="7"/>
  <c r="P795" i="7"/>
  <c r="O795" i="7"/>
  <c r="N795" i="7"/>
  <c r="N819" i="7"/>
  <c r="O819" i="7"/>
  <c r="V844" i="7"/>
  <c r="U844" i="7"/>
  <c r="T844" i="7"/>
  <c r="O854" i="7"/>
  <c r="N854" i="7"/>
  <c r="P854" i="7"/>
  <c r="W863" i="7"/>
  <c r="V863" i="7"/>
  <c r="X863" i="7"/>
  <c r="U863" i="7"/>
  <c r="T863" i="7"/>
  <c r="T879" i="7"/>
  <c r="X879" i="7"/>
  <c r="W879" i="7"/>
  <c r="V879" i="7"/>
  <c r="U879" i="7"/>
  <c r="X450" i="7"/>
  <c r="X462" i="7"/>
  <c r="X474" i="7"/>
  <c r="X486" i="7"/>
  <c r="V488" i="7"/>
  <c r="O495" i="7"/>
  <c r="X498" i="7"/>
  <c r="V500" i="7"/>
  <c r="O507" i="7"/>
  <c r="X510" i="7"/>
  <c r="V512" i="7"/>
  <c r="O519" i="7"/>
  <c r="X522" i="7"/>
  <c r="V524" i="7"/>
  <c r="O531" i="7"/>
  <c r="X534" i="7"/>
  <c r="V536" i="7"/>
  <c r="O543" i="7"/>
  <c r="X546" i="7"/>
  <c r="V548" i="7"/>
  <c r="O555" i="7"/>
  <c r="X558" i="7"/>
  <c r="V560" i="7"/>
  <c r="O567" i="7"/>
  <c r="X570" i="7"/>
  <c r="V572" i="7"/>
  <c r="O579" i="7"/>
  <c r="X587" i="7"/>
  <c r="V589" i="7"/>
  <c r="W605" i="7"/>
  <c r="V607" i="7"/>
  <c r="W608" i="7"/>
  <c r="W609" i="7"/>
  <c r="X610" i="7"/>
  <c r="N623" i="7"/>
  <c r="O624" i="7"/>
  <c r="N627" i="7"/>
  <c r="O644" i="7"/>
  <c r="O654" i="7"/>
  <c r="O655" i="7"/>
  <c r="V661" i="7"/>
  <c r="O723" i="7"/>
  <c r="N723" i="7"/>
  <c r="W727" i="7"/>
  <c r="V727" i="7"/>
  <c r="U727" i="7"/>
  <c r="T727" i="7"/>
  <c r="O759" i="7"/>
  <c r="N759" i="7"/>
  <c r="W775" i="7"/>
  <c r="V775" i="7"/>
  <c r="U775" i="7"/>
  <c r="T775" i="7"/>
  <c r="P790" i="7"/>
  <c r="O790" i="7"/>
  <c r="N790" i="7"/>
  <c r="P794" i="7"/>
  <c r="O794" i="7"/>
  <c r="N794" i="7"/>
  <c r="T407" i="7"/>
  <c r="T419" i="7"/>
  <c r="N425" i="7"/>
  <c r="U430" i="7"/>
  <c r="N437" i="7"/>
  <c r="U442" i="7"/>
  <c r="N449" i="7"/>
  <c r="U454" i="7"/>
  <c r="N461" i="7"/>
  <c r="U466" i="7"/>
  <c r="N473" i="7"/>
  <c r="U478" i="7"/>
  <c r="N485" i="7"/>
  <c r="W488" i="7"/>
  <c r="U490" i="7"/>
  <c r="W500" i="7"/>
  <c r="W512" i="7"/>
  <c r="W524" i="7"/>
  <c r="W536" i="7"/>
  <c r="W548" i="7"/>
  <c r="W560" i="7"/>
  <c r="W572" i="7"/>
  <c r="W589" i="7"/>
  <c r="X605" i="7"/>
  <c r="X607" i="7"/>
  <c r="X608" i="7"/>
  <c r="X609" i="7"/>
  <c r="P623" i="7"/>
  <c r="P624" i="7"/>
  <c r="P627" i="7"/>
  <c r="W640" i="7"/>
  <c r="V640" i="7"/>
  <c r="W661" i="7"/>
  <c r="O675" i="7"/>
  <c r="N675" i="7"/>
  <c r="W679" i="7"/>
  <c r="V679" i="7"/>
  <c r="U679" i="7"/>
  <c r="T679" i="7"/>
  <c r="P686" i="7"/>
  <c r="O686" i="7"/>
  <c r="N686" i="7"/>
  <c r="V716" i="7"/>
  <c r="U716" i="7"/>
  <c r="T716" i="7"/>
  <c r="W721" i="7"/>
  <c r="V721" i="7"/>
  <c r="P746" i="7"/>
  <c r="O746" i="7"/>
  <c r="N746" i="7"/>
  <c r="O771" i="7"/>
  <c r="N771" i="7"/>
  <c r="V931" i="7"/>
  <c r="U931" i="7"/>
  <c r="X931" i="7"/>
  <c r="W931" i="7"/>
  <c r="T931" i="7"/>
  <c r="U705" i="7"/>
  <c r="T705" i="7"/>
  <c r="P722" i="7"/>
  <c r="O722" i="7"/>
  <c r="N722" i="7"/>
  <c r="P758" i="7"/>
  <c r="O758" i="7"/>
  <c r="N758" i="7"/>
  <c r="W808" i="7"/>
  <c r="V808" i="7"/>
  <c r="U808" i="7"/>
  <c r="T808" i="7"/>
  <c r="V811" i="7"/>
  <c r="X811" i="7"/>
  <c r="W811" i="7"/>
  <c r="U811" i="7"/>
  <c r="T811" i="7"/>
  <c r="P825" i="7"/>
  <c r="O825" i="7"/>
  <c r="N825" i="7"/>
  <c r="W843" i="7"/>
  <c r="V843" i="7"/>
  <c r="U843" i="7"/>
  <c r="T843" i="7"/>
  <c r="T989" i="7"/>
  <c r="X989" i="7"/>
  <c r="W989" i="7"/>
  <c r="U989" i="7"/>
  <c r="V989" i="7"/>
  <c r="T277" i="7"/>
  <c r="T289" i="7"/>
  <c r="T301" i="7"/>
  <c r="T313" i="7"/>
  <c r="T325" i="7"/>
  <c r="T337" i="7"/>
  <c r="T349" i="7"/>
  <c r="U372" i="7"/>
  <c r="U384" i="7"/>
  <c r="U396" i="7"/>
  <c r="V407" i="7"/>
  <c r="U408" i="7"/>
  <c r="V419" i="7"/>
  <c r="U420" i="7"/>
  <c r="W430" i="7"/>
  <c r="V431" i="7"/>
  <c r="U432" i="7"/>
  <c r="W442" i="7"/>
  <c r="V443" i="7"/>
  <c r="U444" i="7"/>
  <c r="W454" i="7"/>
  <c r="V455" i="7"/>
  <c r="U456" i="7"/>
  <c r="W466" i="7"/>
  <c r="V467" i="7"/>
  <c r="U468" i="7"/>
  <c r="W478" i="7"/>
  <c r="V479" i="7"/>
  <c r="U480" i="7"/>
  <c r="W490" i="7"/>
  <c r="V491" i="7"/>
  <c r="U492" i="7"/>
  <c r="W502" i="7"/>
  <c r="V503" i="7"/>
  <c r="U504" i="7"/>
  <c r="W514" i="7"/>
  <c r="V515" i="7"/>
  <c r="U516" i="7"/>
  <c r="W526" i="7"/>
  <c r="V527" i="7"/>
  <c r="W538" i="7"/>
  <c r="V539" i="7"/>
  <c r="W550" i="7"/>
  <c r="V551" i="7"/>
  <c r="W562" i="7"/>
  <c r="V563" i="7"/>
  <c r="W574" i="7"/>
  <c r="V575" i="7"/>
  <c r="X595" i="7"/>
  <c r="X596" i="7"/>
  <c r="X597" i="7"/>
  <c r="X598" i="7"/>
  <c r="W601" i="7"/>
  <c r="N611" i="7"/>
  <c r="O612" i="7"/>
  <c r="N615" i="7"/>
  <c r="P616" i="7"/>
  <c r="O640" i="7"/>
  <c r="V649" i="7"/>
  <c r="O663" i="7"/>
  <c r="N663" i="7"/>
  <c r="W667" i="7"/>
  <c r="V667" i="7"/>
  <c r="U667" i="7"/>
  <c r="T667" i="7"/>
  <c r="P674" i="7"/>
  <c r="O674" i="7"/>
  <c r="N674" i="7"/>
  <c r="N679" i="7"/>
  <c r="X682" i="7"/>
  <c r="O736" i="7"/>
  <c r="V740" i="7"/>
  <c r="U740" i="7"/>
  <c r="T740" i="7"/>
  <c r="P770" i="7"/>
  <c r="O770" i="7"/>
  <c r="N770" i="7"/>
  <c r="P793" i="7"/>
  <c r="O793" i="7"/>
  <c r="N793" i="7"/>
  <c r="W844" i="7"/>
  <c r="O874" i="7"/>
  <c r="N874" i="7"/>
  <c r="T890" i="7"/>
  <c r="U890" i="7"/>
  <c r="X890" i="7"/>
  <c r="W890" i="7"/>
  <c r="V890" i="7"/>
  <c r="V907" i="7"/>
  <c r="U907" i="7"/>
  <c r="X907" i="7"/>
  <c r="W907" i="7"/>
  <c r="T907" i="7"/>
  <c r="U693" i="7"/>
  <c r="T693" i="7"/>
  <c r="X703" i="7"/>
  <c r="P716" i="7"/>
  <c r="O716" i="7"/>
  <c r="U729" i="7"/>
  <c r="T729" i="7"/>
  <c r="U742" i="7"/>
  <c r="X751" i="7"/>
  <c r="P856" i="7"/>
  <c r="O856" i="7"/>
  <c r="N856" i="7"/>
  <c r="P662" i="7"/>
  <c r="O662" i="7"/>
  <c r="N662" i="7"/>
  <c r="X680" i="7"/>
  <c r="T696" i="7"/>
  <c r="T697" i="7"/>
  <c r="V704" i="7"/>
  <c r="U704" i="7"/>
  <c r="T704" i="7"/>
  <c r="O711" i="7"/>
  <c r="N711" i="7"/>
  <c r="W715" i="7"/>
  <c r="V715" i="7"/>
  <c r="U715" i="7"/>
  <c r="T715" i="7"/>
  <c r="V717" i="7"/>
  <c r="V742" i="7"/>
  <c r="V752" i="7"/>
  <c r="U752" i="7"/>
  <c r="T752" i="7"/>
  <c r="N824" i="7"/>
  <c r="P824" i="7"/>
  <c r="O824" i="7"/>
  <c r="U848" i="7"/>
  <c r="X848" i="7"/>
  <c r="W848" i="7"/>
  <c r="V848" i="7"/>
  <c r="T848" i="7"/>
  <c r="W918" i="7"/>
  <c r="V918" i="7"/>
  <c r="X918" i="7"/>
  <c r="U918" i="7"/>
  <c r="T918" i="7"/>
  <c r="U567" i="7"/>
  <c r="N574" i="7"/>
  <c r="U579" i="7"/>
  <c r="N594" i="7"/>
  <c r="N595" i="7"/>
  <c r="N596" i="7"/>
  <c r="N597" i="7"/>
  <c r="N598" i="7"/>
  <c r="W628" i="7"/>
  <c r="U644" i="7"/>
  <c r="V645" i="7"/>
  <c r="W646" i="7"/>
  <c r="X655" i="7"/>
  <c r="O667" i="7"/>
  <c r="N677" i="7"/>
  <c r="U681" i="7"/>
  <c r="T681" i="7"/>
  <c r="U696" i="7"/>
  <c r="U697" i="7"/>
  <c r="P700" i="7"/>
  <c r="W709" i="7"/>
  <c r="V709" i="7"/>
  <c r="W717" i="7"/>
  <c r="X742" i="7"/>
  <c r="V764" i="7"/>
  <c r="U764" i="7"/>
  <c r="T764" i="7"/>
  <c r="P792" i="7"/>
  <c r="O792" i="7"/>
  <c r="N792" i="7"/>
  <c r="U901" i="7"/>
  <c r="T901" i="7"/>
  <c r="V901" i="7"/>
  <c r="X901" i="7"/>
  <c r="W901" i="7"/>
  <c r="V495" i="7"/>
  <c r="O502" i="7"/>
  <c r="V507" i="7"/>
  <c r="O514" i="7"/>
  <c r="V519" i="7"/>
  <c r="O526" i="7"/>
  <c r="V531" i="7"/>
  <c r="O538" i="7"/>
  <c r="V543" i="7"/>
  <c r="O550" i="7"/>
  <c r="V555" i="7"/>
  <c r="O562" i="7"/>
  <c r="V567" i="7"/>
  <c r="O574" i="7"/>
  <c r="V579" i="7"/>
  <c r="O594" i="7"/>
  <c r="O595" i="7"/>
  <c r="O596" i="7"/>
  <c r="O597" i="7"/>
  <c r="O598" i="7"/>
  <c r="N602" i="7"/>
  <c r="T616" i="7"/>
  <c r="X628" i="7"/>
  <c r="W631" i="7"/>
  <c r="T631" i="7"/>
  <c r="O636" i="7"/>
  <c r="N636" i="7"/>
  <c r="W644" i="7"/>
  <c r="W645" i="7"/>
  <c r="X646" i="7"/>
  <c r="V656" i="7"/>
  <c r="T656" i="7"/>
  <c r="O677" i="7"/>
  <c r="T684" i="7"/>
  <c r="O688" i="7"/>
  <c r="V692" i="7"/>
  <c r="U692" i="7"/>
  <c r="T692" i="7"/>
  <c r="V696" i="7"/>
  <c r="W697" i="7"/>
  <c r="N704" i="7"/>
  <c r="P710" i="7"/>
  <c r="O710" i="7"/>
  <c r="N710" i="7"/>
  <c r="W716" i="7"/>
  <c r="X717" i="7"/>
  <c r="X727" i="7"/>
  <c r="O735" i="7"/>
  <c r="N735" i="7"/>
  <c r="W739" i="7"/>
  <c r="V739" i="7"/>
  <c r="U739" i="7"/>
  <c r="T739" i="7"/>
  <c r="X775" i="7"/>
  <c r="O796" i="7"/>
  <c r="N796" i="7"/>
  <c r="P865" i="7"/>
  <c r="O865" i="7"/>
  <c r="N897" i="7"/>
  <c r="P897" i="7"/>
  <c r="O897" i="7"/>
  <c r="T582" i="7"/>
  <c r="T583" i="7"/>
  <c r="T584" i="7"/>
  <c r="T585" i="7"/>
  <c r="U586" i="7"/>
  <c r="O602" i="7"/>
  <c r="T615" i="7"/>
  <c r="U616" i="7"/>
  <c r="V629" i="7"/>
  <c r="U629" i="7"/>
  <c r="P635" i="7"/>
  <c r="O635" i="7"/>
  <c r="T640" i="7"/>
  <c r="X644" i="7"/>
  <c r="X645" i="7"/>
  <c r="O650" i="7"/>
  <c r="U669" i="7"/>
  <c r="T669" i="7"/>
  <c r="X679" i="7"/>
  <c r="U684" i="7"/>
  <c r="P688" i="7"/>
  <c r="X696" i="7"/>
  <c r="X697" i="7"/>
  <c r="P699" i="7"/>
  <c r="P704" i="7"/>
  <c r="U706" i="7"/>
  <c r="X716" i="7"/>
  <c r="V728" i="7"/>
  <c r="U728" i="7"/>
  <c r="T728" i="7"/>
  <c r="W733" i="7"/>
  <c r="V733" i="7"/>
  <c r="V776" i="7"/>
  <c r="U776" i="7"/>
  <c r="T776" i="7"/>
  <c r="U812" i="7"/>
  <c r="X812" i="7"/>
  <c r="W812" i="7"/>
  <c r="V812" i="7"/>
  <c r="T812" i="7"/>
  <c r="P819" i="7"/>
  <c r="P827" i="7"/>
  <c r="O827" i="7"/>
  <c r="N827" i="7"/>
  <c r="X843" i="7"/>
  <c r="N932" i="7"/>
  <c r="O932" i="7"/>
  <c r="W939" i="7"/>
  <c r="T939" i="7"/>
  <c r="U949" i="7"/>
  <c r="T949" i="7"/>
  <c r="V949" i="7"/>
  <c r="O967" i="7"/>
  <c r="N967" i="7"/>
  <c r="P967" i="7"/>
  <c r="P68" i="8"/>
  <c r="N68" i="8"/>
  <c r="O68" i="8"/>
  <c r="X107" i="8"/>
  <c r="W107" i="8"/>
  <c r="U107" i="8"/>
  <c r="V107" i="8"/>
  <c r="T107" i="8"/>
  <c r="X741" i="7"/>
  <c r="X753" i="7"/>
  <c r="W754" i="7"/>
  <c r="X765" i="7"/>
  <c r="W766" i="7"/>
  <c r="X777" i="7"/>
  <c r="P853" i="7"/>
  <c r="O853" i="7"/>
  <c r="V871" i="7"/>
  <c r="U871" i="7"/>
  <c r="O907" i="7"/>
  <c r="N907" i="7"/>
  <c r="P907" i="7"/>
  <c r="W954" i="7"/>
  <c r="V954" i="7"/>
  <c r="T954" i="7"/>
  <c r="P958" i="7"/>
  <c r="O958" i="7"/>
  <c r="O979" i="7"/>
  <c r="N979" i="7"/>
  <c r="P979" i="7"/>
  <c r="T995" i="7"/>
  <c r="X995" i="7"/>
  <c r="W995" i="7"/>
  <c r="U995" i="7"/>
  <c r="X754" i="7"/>
  <c r="X766" i="7"/>
  <c r="X783" i="7"/>
  <c r="U860" i="7"/>
  <c r="T860" i="7"/>
  <c r="T878" i="7"/>
  <c r="U878" i="7"/>
  <c r="O890" i="7"/>
  <c r="N890" i="7"/>
  <c r="N896" i="7"/>
  <c r="O896" i="7"/>
  <c r="V900" i="7"/>
  <c r="U900" i="7"/>
  <c r="T900" i="7"/>
  <c r="W900" i="7"/>
  <c r="P901" i="7"/>
  <c r="O901" i="7"/>
  <c r="O926" i="7"/>
  <c r="N926" i="7"/>
  <c r="O931" i="7"/>
  <c r="N931" i="7"/>
  <c r="P931" i="7"/>
  <c r="V948" i="7"/>
  <c r="U948" i="7"/>
  <c r="T948" i="7"/>
  <c r="W948" i="7"/>
  <c r="P949" i="7"/>
  <c r="O949" i="7"/>
  <c r="W966" i="7"/>
  <c r="V966" i="7"/>
  <c r="T966" i="7"/>
  <c r="P970" i="7"/>
  <c r="O970" i="7"/>
  <c r="O985" i="7"/>
  <c r="N985" i="7"/>
  <c r="P985" i="7"/>
  <c r="O1049" i="7"/>
  <c r="N1049" i="7"/>
  <c r="P1049" i="7"/>
  <c r="O31" i="8"/>
  <c r="N31" i="8"/>
  <c r="P31" i="8"/>
  <c r="U42" i="8"/>
  <c r="T42" i="8"/>
  <c r="V42" i="8"/>
  <c r="X42" i="8"/>
  <c r="W42" i="8"/>
  <c r="W83" i="8"/>
  <c r="V83" i="8"/>
  <c r="U83" i="8"/>
  <c r="X83" i="8"/>
  <c r="T83" i="8"/>
  <c r="W708" i="7"/>
  <c r="W720" i="7"/>
  <c r="W732" i="7"/>
  <c r="O740" i="7"/>
  <c r="W744" i="7"/>
  <c r="V745" i="7"/>
  <c r="O752" i="7"/>
  <c r="W756" i="7"/>
  <c r="V757" i="7"/>
  <c r="O764" i="7"/>
  <c r="W768" i="7"/>
  <c r="V769" i="7"/>
  <c r="O776" i="7"/>
  <c r="W785" i="7"/>
  <c r="W786" i="7"/>
  <c r="W787" i="7"/>
  <c r="W788" i="7"/>
  <c r="V789" i="7"/>
  <c r="N810" i="7"/>
  <c r="P811" i="7"/>
  <c r="T819" i="7"/>
  <c r="T823" i="7"/>
  <c r="X830" i="7"/>
  <c r="W832" i="7"/>
  <c r="X834" i="7"/>
  <c r="N842" i="7"/>
  <c r="P843" i="7"/>
  <c r="O844" i="7"/>
  <c r="N846" i="7"/>
  <c r="P847" i="7"/>
  <c r="V854" i="7"/>
  <c r="O861" i="7"/>
  <c r="V865" i="7"/>
  <c r="U889" i="7"/>
  <c r="T889" i="7"/>
  <c r="V889" i="7"/>
  <c r="U891" i="7"/>
  <c r="V895" i="7"/>
  <c r="U895" i="7"/>
  <c r="W906" i="7"/>
  <c r="V906" i="7"/>
  <c r="T914" i="7"/>
  <c r="U914" i="7"/>
  <c r="U925" i="7"/>
  <c r="T925" i="7"/>
  <c r="V925" i="7"/>
  <c r="N944" i="7"/>
  <c r="O944" i="7"/>
  <c r="W951" i="7"/>
  <c r="T951" i="7"/>
  <c r="U990" i="7"/>
  <c r="U1055" i="7"/>
  <c r="X1055" i="7"/>
  <c r="W1055" i="7"/>
  <c r="V1055" i="7"/>
  <c r="T1055" i="7"/>
  <c r="T67" i="8"/>
  <c r="U67" i="8"/>
  <c r="X67" i="8"/>
  <c r="W67" i="8"/>
  <c r="V67" i="8"/>
  <c r="W745" i="7"/>
  <c r="W757" i="7"/>
  <c r="W769" i="7"/>
  <c r="W789" i="7"/>
  <c r="T797" i="7"/>
  <c r="T798" i="7"/>
  <c r="T799" i="7"/>
  <c r="T800" i="7"/>
  <c r="O810" i="7"/>
  <c r="U818" i="7"/>
  <c r="T822" i="7"/>
  <c r="P842" i="7"/>
  <c r="O846" i="7"/>
  <c r="W854" i="7"/>
  <c r="V859" i="7"/>
  <c r="U859" i="7"/>
  <c r="W870" i="7"/>
  <c r="V870" i="7"/>
  <c r="O871" i="7"/>
  <c r="N871" i="7"/>
  <c r="V943" i="7"/>
  <c r="U943" i="7"/>
  <c r="W978" i="7"/>
  <c r="V978" i="7"/>
  <c r="T978" i="7"/>
  <c r="U877" i="7"/>
  <c r="T877" i="7"/>
  <c r="O878" i="7"/>
  <c r="N878" i="7"/>
  <c r="O895" i="7"/>
  <c r="N895" i="7"/>
  <c r="P895" i="7"/>
  <c r="W930" i="7"/>
  <c r="V930" i="7"/>
  <c r="T930" i="7"/>
  <c r="W949" i="7"/>
  <c r="V960" i="7"/>
  <c r="U960" i="7"/>
  <c r="T960" i="7"/>
  <c r="W960" i="7"/>
  <c r="P961" i="7"/>
  <c r="O961" i="7"/>
  <c r="W963" i="7"/>
  <c r="V963" i="7"/>
  <c r="T963" i="7"/>
  <c r="O984" i="7"/>
  <c r="N984" i="7"/>
  <c r="P984" i="7"/>
  <c r="N37" i="8"/>
  <c r="O37" i="8"/>
  <c r="P37" i="8"/>
  <c r="W78" i="8"/>
  <c r="V78" i="8"/>
  <c r="X78" i="8"/>
  <c r="U78" i="8"/>
  <c r="T78" i="8"/>
  <c r="P126" i="8"/>
  <c r="N126" i="8"/>
  <c r="O126" i="8"/>
  <c r="W639" i="7"/>
  <c r="O647" i="7"/>
  <c r="W651" i="7"/>
  <c r="V652" i="7"/>
  <c r="O659" i="7"/>
  <c r="N660" i="7"/>
  <c r="W663" i="7"/>
  <c r="V664" i="7"/>
  <c r="U665" i="7"/>
  <c r="O671" i="7"/>
  <c r="N672" i="7"/>
  <c r="W675" i="7"/>
  <c r="V676" i="7"/>
  <c r="U677" i="7"/>
  <c r="O683" i="7"/>
  <c r="N684" i="7"/>
  <c r="W687" i="7"/>
  <c r="V688" i="7"/>
  <c r="U689" i="7"/>
  <c r="O695" i="7"/>
  <c r="N696" i="7"/>
  <c r="W699" i="7"/>
  <c r="V700" i="7"/>
  <c r="U701" i="7"/>
  <c r="O707" i="7"/>
  <c r="N708" i="7"/>
  <c r="W711" i="7"/>
  <c r="V712" i="7"/>
  <c r="U713" i="7"/>
  <c r="O719" i="7"/>
  <c r="N720" i="7"/>
  <c r="W723" i="7"/>
  <c r="V724" i="7"/>
  <c r="U725" i="7"/>
  <c r="O731" i="7"/>
  <c r="N732" i="7"/>
  <c r="W735" i="7"/>
  <c r="V736" i="7"/>
  <c r="U737" i="7"/>
  <c r="O743" i="7"/>
  <c r="N744" i="7"/>
  <c r="W747" i="7"/>
  <c r="V748" i="7"/>
  <c r="U749" i="7"/>
  <c r="T750" i="7"/>
  <c r="O755" i="7"/>
  <c r="N756" i="7"/>
  <c r="W759" i="7"/>
  <c r="V760" i="7"/>
  <c r="U761" i="7"/>
  <c r="T762" i="7"/>
  <c r="O767" i="7"/>
  <c r="N768" i="7"/>
  <c r="W771" i="7"/>
  <c r="V772" i="7"/>
  <c r="U773" i="7"/>
  <c r="T774" i="7"/>
  <c r="O784" i="7"/>
  <c r="W796" i="7"/>
  <c r="V797" i="7"/>
  <c r="V798" i="7"/>
  <c r="V799" i="7"/>
  <c r="V800" i="7"/>
  <c r="U801" i="7"/>
  <c r="T803" i="7"/>
  <c r="T804" i="7"/>
  <c r="T805" i="7"/>
  <c r="U806" i="7"/>
  <c r="T807" i="7"/>
  <c r="U813" i="7"/>
  <c r="T815" i="7"/>
  <c r="T816" i="7"/>
  <c r="V817" i="7"/>
  <c r="W818" i="7"/>
  <c r="W819" i="7"/>
  <c r="V820" i="7"/>
  <c r="V822" i="7"/>
  <c r="X823" i="7"/>
  <c r="O831" i="7"/>
  <c r="N832" i="7"/>
  <c r="N835" i="7"/>
  <c r="P836" i="7"/>
  <c r="U849" i="7"/>
  <c r="T851" i="7"/>
  <c r="T852" i="7"/>
  <c r="W858" i="7"/>
  <c r="V858" i="7"/>
  <c r="N859" i="7"/>
  <c r="O867" i="7"/>
  <c r="V876" i="7"/>
  <c r="U876" i="7"/>
  <c r="N884" i="7"/>
  <c r="O884" i="7"/>
  <c r="V888" i="7"/>
  <c r="U888" i="7"/>
  <c r="T888" i="7"/>
  <c r="W888" i="7"/>
  <c r="P889" i="7"/>
  <c r="O889" i="7"/>
  <c r="X891" i="7"/>
  <c r="P909" i="7"/>
  <c r="O914" i="7"/>
  <c r="N914" i="7"/>
  <c r="N920" i="7"/>
  <c r="O920" i="7"/>
  <c r="V924" i="7"/>
  <c r="U924" i="7"/>
  <c r="T924" i="7"/>
  <c r="W924" i="7"/>
  <c r="P925" i="7"/>
  <c r="O925" i="7"/>
  <c r="O938" i="7"/>
  <c r="N938" i="7"/>
  <c r="U939" i="7"/>
  <c r="O943" i="7"/>
  <c r="N943" i="7"/>
  <c r="P943" i="7"/>
  <c r="X949" i="7"/>
  <c r="U954" i="7"/>
  <c r="V972" i="7"/>
  <c r="U972" i="7"/>
  <c r="T972" i="7"/>
  <c r="W972" i="7"/>
  <c r="P973" i="7"/>
  <c r="O973" i="7"/>
  <c r="P981" i="7"/>
  <c r="O981" i="7"/>
  <c r="N981" i="7"/>
  <c r="O118" i="8"/>
  <c r="P118" i="8"/>
  <c r="N118" i="8"/>
  <c r="W652" i="7"/>
  <c r="O660" i="7"/>
  <c r="W664" i="7"/>
  <c r="V665" i="7"/>
  <c r="O672" i="7"/>
  <c r="W676" i="7"/>
  <c r="V677" i="7"/>
  <c r="O684" i="7"/>
  <c r="W688" i="7"/>
  <c r="V689" i="7"/>
  <c r="O696" i="7"/>
  <c r="W700" i="7"/>
  <c r="V701" i="7"/>
  <c r="O708" i="7"/>
  <c r="W712" i="7"/>
  <c r="V713" i="7"/>
  <c r="O720" i="7"/>
  <c r="W724" i="7"/>
  <c r="V725" i="7"/>
  <c r="O732" i="7"/>
  <c r="W736" i="7"/>
  <c r="V737" i="7"/>
  <c r="O744" i="7"/>
  <c r="W748" i="7"/>
  <c r="V749" i="7"/>
  <c r="O756" i="7"/>
  <c r="W760" i="7"/>
  <c r="V761" i="7"/>
  <c r="O768" i="7"/>
  <c r="W772" i="7"/>
  <c r="V773" i="7"/>
  <c r="N786" i="7"/>
  <c r="N787" i="7"/>
  <c r="O788" i="7"/>
  <c r="W797" i="7"/>
  <c r="W798" i="7"/>
  <c r="W799" i="7"/>
  <c r="W800" i="7"/>
  <c r="V801" i="7"/>
  <c r="X818" i="7"/>
  <c r="W820" i="7"/>
  <c r="X822" i="7"/>
  <c r="N830" i="7"/>
  <c r="P831" i="7"/>
  <c r="O832" i="7"/>
  <c r="N834" i="7"/>
  <c r="P835" i="7"/>
  <c r="P859" i="7"/>
  <c r="P867" i="7"/>
  <c r="P870" i="7"/>
  <c r="O870" i="7"/>
  <c r="T871" i="7"/>
  <c r="W875" i="7"/>
  <c r="V875" i="7"/>
  <c r="V883" i="7"/>
  <c r="U883" i="7"/>
  <c r="W894" i="7"/>
  <c r="V894" i="7"/>
  <c r="T902" i="7"/>
  <c r="U902" i="7"/>
  <c r="U913" i="7"/>
  <c r="T913" i="7"/>
  <c r="V913" i="7"/>
  <c r="V919" i="7"/>
  <c r="U919" i="7"/>
  <c r="W927" i="7"/>
  <c r="T927" i="7"/>
  <c r="U937" i="7"/>
  <c r="T937" i="7"/>
  <c r="V937" i="7"/>
  <c r="V939" i="7"/>
  <c r="X954" i="7"/>
  <c r="U966" i="7"/>
  <c r="W975" i="7"/>
  <c r="V975" i="7"/>
  <c r="T975" i="7"/>
  <c r="V995" i="7"/>
  <c r="W665" i="7"/>
  <c r="W677" i="7"/>
  <c r="W689" i="7"/>
  <c r="W701" i="7"/>
  <c r="W713" i="7"/>
  <c r="W725" i="7"/>
  <c r="W737" i="7"/>
  <c r="W749" i="7"/>
  <c r="W761" i="7"/>
  <c r="W773" i="7"/>
  <c r="O786" i="7"/>
  <c r="P787" i="7"/>
  <c r="P788" i="7"/>
  <c r="W801" i="7"/>
  <c r="T810" i="7"/>
  <c r="P830" i="7"/>
  <c r="O834" i="7"/>
  <c r="U842" i="7"/>
  <c r="T846" i="7"/>
  <c r="W871" i="7"/>
  <c r="P877" i="7"/>
  <c r="O877" i="7"/>
  <c r="V878" i="7"/>
  <c r="X939" i="7"/>
  <c r="V955" i="7"/>
  <c r="U955" i="7"/>
  <c r="X966" i="7"/>
  <c r="W990" i="7"/>
  <c r="V990" i="7"/>
  <c r="T990" i="7"/>
  <c r="V75" i="8"/>
  <c r="X75" i="8"/>
  <c r="W75" i="8"/>
  <c r="U75" i="8"/>
  <c r="T75" i="8"/>
  <c r="W116" i="8"/>
  <c r="U116" i="8"/>
  <c r="T116" i="8"/>
  <c r="X116" i="8"/>
  <c r="V116" i="8"/>
  <c r="T741" i="7"/>
  <c r="T753" i="7"/>
  <c r="T765" i="7"/>
  <c r="T777" i="7"/>
  <c r="U810" i="7"/>
  <c r="T841" i="7"/>
  <c r="V842" i="7"/>
  <c r="U846" i="7"/>
  <c r="V860" i="7"/>
  <c r="U865" i="7"/>
  <c r="T865" i="7"/>
  <c r="O866" i="7"/>
  <c r="N866" i="7"/>
  <c r="X871" i="7"/>
  <c r="W878" i="7"/>
  <c r="O883" i="7"/>
  <c r="N883" i="7"/>
  <c r="P883" i="7"/>
  <c r="O919" i="7"/>
  <c r="N919" i="7"/>
  <c r="P919" i="7"/>
  <c r="W942" i="7"/>
  <c r="V942" i="7"/>
  <c r="T942" i="7"/>
  <c r="T943" i="7"/>
  <c r="U978" i="7"/>
  <c r="T779" i="7"/>
  <c r="T780" i="7"/>
  <c r="T781" i="7"/>
  <c r="U782" i="7"/>
  <c r="V810" i="7"/>
  <c r="T836" i="7"/>
  <c r="U837" i="7"/>
  <c r="T839" i="7"/>
  <c r="T840" i="7"/>
  <c r="V841" i="7"/>
  <c r="W842" i="7"/>
  <c r="V846" i="7"/>
  <c r="W860" i="7"/>
  <c r="V864" i="7"/>
  <c r="U864" i="7"/>
  <c r="T870" i="7"/>
  <c r="U872" i="7"/>
  <c r="T872" i="7"/>
  <c r="X878" i="7"/>
  <c r="W882" i="7"/>
  <c r="V882" i="7"/>
  <c r="X889" i="7"/>
  <c r="X895" i="7"/>
  <c r="X900" i="7"/>
  <c r="O902" i="7"/>
  <c r="N902" i="7"/>
  <c r="X906" i="7"/>
  <c r="N908" i="7"/>
  <c r="O908" i="7"/>
  <c r="V912" i="7"/>
  <c r="U912" i="7"/>
  <c r="T912" i="7"/>
  <c r="W912" i="7"/>
  <c r="P913" i="7"/>
  <c r="O913" i="7"/>
  <c r="W914" i="7"/>
  <c r="X925" i="7"/>
  <c r="U930" i="7"/>
  <c r="P932" i="7"/>
  <c r="V936" i="7"/>
  <c r="U936" i="7"/>
  <c r="T936" i="7"/>
  <c r="W936" i="7"/>
  <c r="P937" i="7"/>
  <c r="O937" i="7"/>
  <c r="W943" i="7"/>
  <c r="X948" i="7"/>
  <c r="O950" i="7"/>
  <c r="N950" i="7"/>
  <c r="U951" i="7"/>
  <c r="O955" i="7"/>
  <c r="N955" i="7"/>
  <c r="P955" i="7"/>
  <c r="X978" i="7"/>
  <c r="X887" i="7"/>
  <c r="X899" i="7"/>
  <c r="X911" i="7"/>
  <c r="X923" i="7"/>
  <c r="U926" i="7"/>
  <c r="X935" i="7"/>
  <c r="U938" i="7"/>
  <c r="X947" i="7"/>
  <c r="U950" i="7"/>
  <c r="O956" i="7"/>
  <c r="X959" i="7"/>
  <c r="V961" i="7"/>
  <c r="U962" i="7"/>
  <c r="O968" i="7"/>
  <c r="X971" i="7"/>
  <c r="V973" i="7"/>
  <c r="O982" i="7"/>
  <c r="N982" i="7"/>
  <c r="U1000" i="7"/>
  <c r="T1000" i="7"/>
  <c r="V1000" i="7"/>
  <c r="O1002" i="7"/>
  <c r="U1012" i="7"/>
  <c r="T1012" i="7"/>
  <c r="V1012" i="7"/>
  <c r="O1014" i="7"/>
  <c r="U1024" i="7"/>
  <c r="T1024" i="7"/>
  <c r="V1024" i="7"/>
  <c r="O1026" i="7"/>
  <c r="U1036" i="7"/>
  <c r="T1036" i="7"/>
  <c r="V1036" i="7"/>
  <c r="O1038" i="7"/>
  <c r="U1048" i="7"/>
  <c r="T1048" i="7"/>
  <c r="V1048" i="7"/>
  <c r="X1054" i="7"/>
  <c r="O4" i="8"/>
  <c r="V17" i="8"/>
  <c r="U17" i="8"/>
  <c r="W17" i="8"/>
  <c r="N18" i="8"/>
  <c r="T21" i="8"/>
  <c r="V23" i="8"/>
  <c r="P54" i="8"/>
  <c r="O54" i="8"/>
  <c r="O79" i="8"/>
  <c r="N79" i="8"/>
  <c r="P79" i="8"/>
  <c r="P98" i="8"/>
  <c r="N98" i="8"/>
  <c r="O122" i="8"/>
  <c r="N122" i="8"/>
  <c r="P122" i="8"/>
  <c r="P136" i="8"/>
  <c r="O136" i="8"/>
  <c r="N136" i="8"/>
  <c r="O148" i="8"/>
  <c r="N148" i="8"/>
  <c r="P148" i="8"/>
  <c r="U160" i="8"/>
  <c r="T160" i="8"/>
  <c r="V160" i="8"/>
  <c r="X160" i="8"/>
  <c r="W160" i="8"/>
  <c r="X961" i="7"/>
  <c r="X973" i="7"/>
  <c r="V999" i="7"/>
  <c r="U999" i="7"/>
  <c r="W999" i="7"/>
  <c r="U1007" i="7"/>
  <c r="V1011" i="7"/>
  <c r="U1011" i="7"/>
  <c r="W1011" i="7"/>
  <c r="U1019" i="7"/>
  <c r="V1023" i="7"/>
  <c r="U1023" i="7"/>
  <c r="W1023" i="7"/>
  <c r="U1031" i="7"/>
  <c r="V1035" i="7"/>
  <c r="U1035" i="7"/>
  <c r="W1035" i="7"/>
  <c r="U1043" i="7"/>
  <c r="V1047" i="7"/>
  <c r="U1047" i="7"/>
  <c r="W1047" i="7"/>
  <c r="N1048" i="7"/>
  <c r="U1050" i="7"/>
  <c r="T7" i="8"/>
  <c r="U7" i="8"/>
  <c r="O8" i="8"/>
  <c r="V19" i="8"/>
  <c r="V21" i="8"/>
  <c r="N25" i="8"/>
  <c r="O25" i="8"/>
  <c r="U30" i="8"/>
  <c r="T30" i="8"/>
  <c r="V30" i="8"/>
  <c r="U32" i="8"/>
  <c r="V36" i="8"/>
  <c r="U36" i="8"/>
  <c r="O48" i="8"/>
  <c r="N48" i="8"/>
  <c r="P48" i="8"/>
  <c r="P91" i="8"/>
  <c r="N91" i="8"/>
  <c r="P97" i="8"/>
  <c r="N97" i="8"/>
  <c r="T113" i="8"/>
  <c r="U113" i="8"/>
  <c r="W113" i="8"/>
  <c r="V113" i="8"/>
  <c r="W167" i="8"/>
  <c r="X167" i="8"/>
  <c r="V167" i="8"/>
  <c r="U167" i="8"/>
  <c r="N192" i="8"/>
  <c r="O192" i="8"/>
  <c r="P192" i="8"/>
  <c r="U223" i="8"/>
  <c r="X223" i="8"/>
  <c r="W223" i="8"/>
  <c r="V223" i="8"/>
  <c r="T223" i="8"/>
  <c r="X926" i="7"/>
  <c r="X938" i="7"/>
  <c r="X950" i="7"/>
  <c r="X962" i="7"/>
  <c r="X974" i="7"/>
  <c r="T983" i="7"/>
  <c r="T986" i="7"/>
  <c r="W998" i="7"/>
  <c r="V998" i="7"/>
  <c r="V1007" i="7"/>
  <c r="V1019" i="7"/>
  <c r="V1031" i="7"/>
  <c r="V1043" i="7"/>
  <c r="O1048" i="7"/>
  <c r="V1050" i="7"/>
  <c r="P8" i="8"/>
  <c r="W21" i="8"/>
  <c r="V32" i="8"/>
  <c r="V41" i="8"/>
  <c r="U41" i="8"/>
  <c r="W41" i="8"/>
  <c r="W47" i="8"/>
  <c r="V47" i="8"/>
  <c r="W61" i="8"/>
  <c r="U61" i="8"/>
  <c r="T61" i="8"/>
  <c r="O86" i="8"/>
  <c r="N86" i="8"/>
  <c r="P86" i="8"/>
  <c r="P100" i="8"/>
  <c r="O100" i="8"/>
  <c r="N100" i="8"/>
  <c r="O121" i="8"/>
  <c r="N121" i="8"/>
  <c r="P121" i="8"/>
  <c r="T137" i="8"/>
  <c r="U137" i="8"/>
  <c r="X137" i="8"/>
  <c r="W137" i="8"/>
  <c r="O171" i="8"/>
  <c r="N171" i="8"/>
  <c r="P171" i="8"/>
  <c r="U345" i="8"/>
  <c r="V345" i="8"/>
  <c r="X345" i="8"/>
  <c r="W345" i="8"/>
  <c r="T345" i="8"/>
  <c r="N1055" i="7"/>
  <c r="O1055" i="7"/>
  <c r="O24" i="8"/>
  <c r="N24" i="8"/>
  <c r="P24" i="8"/>
  <c r="V29" i="8"/>
  <c r="U29" i="8"/>
  <c r="W29" i="8"/>
  <c r="O36" i="8"/>
  <c r="N36" i="8"/>
  <c r="P36" i="8"/>
  <c r="P42" i="8"/>
  <c r="O42" i="8"/>
  <c r="O181" i="8"/>
  <c r="N181" i="8"/>
  <c r="P181" i="8"/>
  <c r="W187" i="8"/>
  <c r="V187" i="8"/>
  <c r="U187" i="8"/>
  <c r="T187" i="8"/>
  <c r="X187" i="8"/>
  <c r="O226" i="8"/>
  <c r="N226" i="8"/>
  <c r="P226" i="8"/>
  <c r="T884" i="7"/>
  <c r="T896" i="7"/>
  <c r="T908" i="7"/>
  <c r="T920" i="7"/>
  <c r="T932" i="7"/>
  <c r="T944" i="7"/>
  <c r="T956" i="7"/>
  <c r="N962" i="7"/>
  <c r="U967" i="7"/>
  <c r="T968" i="7"/>
  <c r="N974" i="7"/>
  <c r="U979" i="7"/>
  <c r="T980" i="7"/>
  <c r="U981" i="7"/>
  <c r="V982" i="7"/>
  <c r="V983" i="7"/>
  <c r="U988" i="7"/>
  <c r="T988" i="7"/>
  <c r="N998" i="7"/>
  <c r="O999" i="7"/>
  <c r="U1002" i="7"/>
  <c r="T1003" i="7"/>
  <c r="T1004" i="7"/>
  <c r="U1005" i="7"/>
  <c r="W1006" i="7"/>
  <c r="O1011" i="7"/>
  <c r="U1014" i="7"/>
  <c r="T1015" i="7"/>
  <c r="T1016" i="7"/>
  <c r="U1017" i="7"/>
  <c r="W1018" i="7"/>
  <c r="O1023" i="7"/>
  <c r="U1026" i="7"/>
  <c r="T1027" i="7"/>
  <c r="T1028" i="7"/>
  <c r="U1029" i="7"/>
  <c r="W1030" i="7"/>
  <c r="O1035" i="7"/>
  <c r="U1038" i="7"/>
  <c r="T1039" i="7"/>
  <c r="T1040" i="7"/>
  <c r="U1041" i="7"/>
  <c r="W1042" i="7"/>
  <c r="W1049" i="7"/>
  <c r="X1050" i="7"/>
  <c r="W1051" i="7"/>
  <c r="U6" i="8"/>
  <c r="T6" i="8"/>
  <c r="V6" i="8"/>
  <c r="P7" i="8"/>
  <c r="N15" i="8"/>
  <c r="O16" i="8"/>
  <c r="W18" i="8"/>
  <c r="P30" i="8"/>
  <c r="O30" i="8"/>
  <c r="W31" i="8"/>
  <c r="X32" i="8"/>
  <c r="W35" i="8"/>
  <c r="V35" i="8"/>
  <c r="W37" i="8"/>
  <c r="O50" i="8"/>
  <c r="O51" i="8"/>
  <c r="T55" i="8"/>
  <c r="U55" i="8"/>
  <c r="P56" i="8"/>
  <c r="N56" i="8"/>
  <c r="U66" i="8"/>
  <c r="T66" i="8"/>
  <c r="V66" i="8"/>
  <c r="V68" i="8"/>
  <c r="W74" i="8"/>
  <c r="X74" i="8"/>
  <c r="V74" i="8"/>
  <c r="T77" i="8"/>
  <c r="X77" i="8"/>
  <c r="W77" i="8"/>
  <c r="W80" i="8"/>
  <c r="U80" i="8"/>
  <c r="T80" i="8"/>
  <c r="O82" i="8"/>
  <c r="P82" i="8"/>
  <c r="N82" i="8"/>
  <c r="P90" i="8"/>
  <c r="N90" i="8"/>
  <c r="P174" i="8"/>
  <c r="O174" i="8"/>
  <c r="N174" i="8"/>
  <c r="O220" i="8"/>
  <c r="N220" i="8"/>
  <c r="P220" i="8"/>
  <c r="T861" i="7"/>
  <c r="T873" i="7"/>
  <c r="U884" i="7"/>
  <c r="T885" i="7"/>
  <c r="U896" i="7"/>
  <c r="T897" i="7"/>
  <c r="U908" i="7"/>
  <c r="T909" i="7"/>
  <c r="U920" i="7"/>
  <c r="T921" i="7"/>
  <c r="U932" i="7"/>
  <c r="T933" i="7"/>
  <c r="U944" i="7"/>
  <c r="T945" i="7"/>
  <c r="U956" i="7"/>
  <c r="T957" i="7"/>
  <c r="V967" i="7"/>
  <c r="U968" i="7"/>
  <c r="T969" i="7"/>
  <c r="V979" i="7"/>
  <c r="U980" i="7"/>
  <c r="V987" i="7"/>
  <c r="U987" i="7"/>
  <c r="O995" i="7"/>
  <c r="V1002" i="7"/>
  <c r="U1003" i="7"/>
  <c r="U1004" i="7"/>
  <c r="V1014" i="7"/>
  <c r="U1015" i="7"/>
  <c r="U1016" i="7"/>
  <c r="V1026" i="7"/>
  <c r="U1027" i="7"/>
  <c r="U1028" i="7"/>
  <c r="V1038" i="7"/>
  <c r="U1039" i="7"/>
  <c r="U1040" i="7"/>
  <c r="O1054" i="7"/>
  <c r="N1054" i="7"/>
  <c r="P1054" i="7"/>
  <c r="O14" i="8"/>
  <c r="P50" i="8"/>
  <c r="N61" i="8"/>
  <c r="O61" i="8"/>
  <c r="W68" i="8"/>
  <c r="O85" i="8"/>
  <c r="N85" i="8"/>
  <c r="P85" i="8"/>
  <c r="V99" i="8"/>
  <c r="W99" i="8"/>
  <c r="T99" i="8"/>
  <c r="U99" i="8"/>
  <c r="T101" i="8"/>
  <c r="U101" i="8"/>
  <c r="X101" i="8"/>
  <c r="W101" i="8"/>
  <c r="V123" i="8"/>
  <c r="W123" i="8"/>
  <c r="X123" i="8"/>
  <c r="U123" i="8"/>
  <c r="O130" i="8"/>
  <c r="P130" i="8"/>
  <c r="N130" i="8"/>
  <c r="W986" i="7"/>
  <c r="V986" i="7"/>
  <c r="V5" i="8"/>
  <c r="U5" i="8"/>
  <c r="W5" i="8"/>
  <c r="T19" i="8"/>
  <c r="U19" i="8"/>
  <c r="W49" i="8"/>
  <c r="U49" i="8"/>
  <c r="T49" i="8"/>
  <c r="V65" i="8"/>
  <c r="U65" i="8"/>
  <c r="W65" i="8"/>
  <c r="O115" i="8"/>
  <c r="N115" i="8"/>
  <c r="P115" i="8"/>
  <c r="V183" i="8"/>
  <c r="U183" i="8"/>
  <c r="W183" i="8"/>
  <c r="X183" i="8"/>
  <c r="T183" i="8"/>
  <c r="O994" i="7"/>
  <c r="N994" i="7"/>
  <c r="W1012" i="7"/>
  <c r="W1024" i="7"/>
  <c r="W1036" i="7"/>
  <c r="X1048" i="7"/>
  <c r="V8" i="8"/>
  <c r="T17" i="8"/>
  <c r="U24" i="8"/>
  <c r="W30" i="8"/>
  <c r="W36" i="8"/>
  <c r="U56" i="8"/>
  <c r="P66" i="8"/>
  <c r="O66" i="8"/>
  <c r="P112" i="8"/>
  <c r="N112" i="8"/>
  <c r="X113" i="8"/>
  <c r="P134" i="8"/>
  <c r="N134" i="8"/>
  <c r="V140" i="8"/>
  <c r="U140" i="8"/>
  <c r="W140" i="8"/>
  <c r="T167" i="8"/>
  <c r="O214" i="8"/>
  <c r="N214" i="8"/>
  <c r="P214" i="8"/>
  <c r="U887" i="7"/>
  <c r="N894" i="7"/>
  <c r="U899" i="7"/>
  <c r="N906" i="7"/>
  <c r="U911" i="7"/>
  <c r="N918" i="7"/>
  <c r="U923" i="7"/>
  <c r="N930" i="7"/>
  <c r="U935" i="7"/>
  <c r="N942" i="7"/>
  <c r="U947" i="7"/>
  <c r="N954" i="7"/>
  <c r="U959" i="7"/>
  <c r="N966" i="7"/>
  <c r="U971" i="7"/>
  <c r="N978" i="7"/>
  <c r="N986" i="7"/>
  <c r="P993" i="7"/>
  <c r="O993" i="7"/>
  <c r="X1000" i="7"/>
  <c r="P1008" i="7"/>
  <c r="X1012" i="7"/>
  <c r="P1020" i="7"/>
  <c r="X1024" i="7"/>
  <c r="P1032" i="7"/>
  <c r="X1036" i="7"/>
  <c r="P1044" i="7"/>
  <c r="T1049" i="7"/>
  <c r="U1049" i="7"/>
  <c r="T1054" i="7"/>
  <c r="V7" i="8"/>
  <c r="W8" i="8"/>
  <c r="N13" i="8"/>
  <c r="O13" i="8"/>
  <c r="X17" i="8"/>
  <c r="W24" i="8"/>
  <c r="N27" i="8"/>
  <c r="X30" i="8"/>
  <c r="X36" i="8"/>
  <c r="T43" i="8"/>
  <c r="U43" i="8"/>
  <c r="P44" i="8"/>
  <c r="N44" i="8"/>
  <c r="T47" i="8"/>
  <c r="U54" i="8"/>
  <c r="T54" i="8"/>
  <c r="V54" i="8"/>
  <c r="V56" i="8"/>
  <c r="V61" i="8"/>
  <c r="U76" i="8"/>
  <c r="X76" i="8"/>
  <c r="W76" i="8"/>
  <c r="V87" i="8"/>
  <c r="W87" i="8"/>
  <c r="X87" i="8"/>
  <c r="U87" i="8"/>
  <c r="W119" i="8"/>
  <c r="V119" i="8"/>
  <c r="U119" i="8"/>
  <c r="O882" i="7"/>
  <c r="V887" i="7"/>
  <c r="O894" i="7"/>
  <c r="V899" i="7"/>
  <c r="O906" i="7"/>
  <c r="V911" i="7"/>
  <c r="O918" i="7"/>
  <c r="V923" i="7"/>
  <c r="O930" i="7"/>
  <c r="V935" i="7"/>
  <c r="O942" i="7"/>
  <c r="V947" i="7"/>
  <c r="O954" i="7"/>
  <c r="V959" i="7"/>
  <c r="T961" i="7"/>
  <c r="O966" i="7"/>
  <c r="V971" i="7"/>
  <c r="T973" i="7"/>
  <c r="O978" i="7"/>
  <c r="O983" i="7"/>
  <c r="O986" i="7"/>
  <c r="T999" i="7"/>
  <c r="T1001" i="7"/>
  <c r="U1001" i="7"/>
  <c r="N1007" i="7"/>
  <c r="O1007" i="7"/>
  <c r="T1011" i="7"/>
  <c r="T1013" i="7"/>
  <c r="U1013" i="7"/>
  <c r="N1019" i="7"/>
  <c r="O1019" i="7"/>
  <c r="T1023" i="7"/>
  <c r="T1025" i="7"/>
  <c r="U1025" i="7"/>
  <c r="N1031" i="7"/>
  <c r="O1031" i="7"/>
  <c r="T1035" i="7"/>
  <c r="T1037" i="7"/>
  <c r="U1037" i="7"/>
  <c r="N1043" i="7"/>
  <c r="O1043" i="7"/>
  <c r="T1047" i="7"/>
  <c r="U1054" i="7"/>
  <c r="W7" i="8"/>
  <c r="X8" i="8"/>
  <c r="U18" i="8"/>
  <c r="T18" i="8"/>
  <c r="V18" i="8"/>
  <c r="T23" i="8"/>
  <c r="X24" i="8"/>
  <c r="O26" i="8"/>
  <c r="O27" i="8"/>
  <c r="T31" i="8"/>
  <c r="U31" i="8"/>
  <c r="U37" i="8"/>
  <c r="T37" i="8"/>
  <c r="N49" i="8"/>
  <c r="O49" i="8"/>
  <c r="W56" i="8"/>
  <c r="O60" i="8"/>
  <c r="N60" i="8"/>
  <c r="P60" i="8"/>
  <c r="X61" i="8"/>
  <c r="O94" i="8"/>
  <c r="P94" i="8"/>
  <c r="N94" i="8"/>
  <c r="P127" i="8"/>
  <c r="N127" i="8"/>
  <c r="P133" i="8"/>
  <c r="N133" i="8"/>
  <c r="X143" i="8"/>
  <c r="W143" i="8"/>
  <c r="V143" i="8"/>
  <c r="U143" i="8"/>
  <c r="P982" i="7"/>
  <c r="P983" i="7"/>
  <c r="T998" i="7"/>
  <c r="X999" i="7"/>
  <c r="O1006" i="7"/>
  <c r="N1006" i="7"/>
  <c r="P1006" i="7"/>
  <c r="X1011" i="7"/>
  <c r="O1018" i="7"/>
  <c r="N1018" i="7"/>
  <c r="P1018" i="7"/>
  <c r="X1023" i="7"/>
  <c r="O1030" i="7"/>
  <c r="N1030" i="7"/>
  <c r="P1030" i="7"/>
  <c r="X1035" i="7"/>
  <c r="O1042" i="7"/>
  <c r="N1042" i="7"/>
  <c r="P1042" i="7"/>
  <c r="X1047" i="7"/>
  <c r="W1054" i="7"/>
  <c r="X7" i="8"/>
  <c r="O12" i="8"/>
  <c r="N12" i="8"/>
  <c r="P12" i="8"/>
  <c r="U23" i="8"/>
  <c r="U25" i="8"/>
  <c r="T25" i="8"/>
  <c r="P26" i="8"/>
  <c r="T35" i="8"/>
  <c r="T41" i="8"/>
  <c r="X47" i="8"/>
  <c r="V53" i="8"/>
  <c r="U53" i="8"/>
  <c r="W53" i="8"/>
  <c r="N54" i="8"/>
  <c r="V55" i="8"/>
  <c r="X56" i="8"/>
  <c r="W59" i="8"/>
  <c r="V59" i="8"/>
  <c r="W66" i="8"/>
  <c r="T74" i="8"/>
  <c r="U77" i="8"/>
  <c r="O98" i="8"/>
  <c r="V104" i="8"/>
  <c r="U104" i="8"/>
  <c r="W104" i="8"/>
  <c r="O114" i="8"/>
  <c r="N114" i="8"/>
  <c r="P114" i="8"/>
  <c r="V137" i="8"/>
  <c r="O154" i="8"/>
  <c r="N154" i="8"/>
  <c r="P154" i="8"/>
  <c r="V188" i="8"/>
  <c r="U188" i="8"/>
  <c r="T188" i="8"/>
  <c r="W188" i="8"/>
  <c r="V234" i="8"/>
  <c r="T234" i="8"/>
  <c r="X234" i="8"/>
  <c r="W234" i="8"/>
  <c r="U234" i="8"/>
  <c r="X1010" i="7"/>
  <c r="X1022" i="7"/>
  <c r="X1034" i="7"/>
  <c r="X1046" i="7"/>
  <c r="X4" i="8"/>
  <c r="X16" i="8"/>
  <c r="X28" i="8"/>
  <c r="X40" i="8"/>
  <c r="X52" i="8"/>
  <c r="X64" i="8"/>
  <c r="N83" i="8"/>
  <c r="O83" i="8"/>
  <c r="U90" i="8"/>
  <c r="T91" i="8"/>
  <c r="U95" i="8"/>
  <c r="U96" i="8"/>
  <c r="X103" i="8"/>
  <c r="W105" i="8"/>
  <c r="X106" i="8"/>
  <c r="O113" i="8"/>
  <c r="N119" i="8"/>
  <c r="O119" i="8"/>
  <c r="U126" i="8"/>
  <c r="T127" i="8"/>
  <c r="U131" i="8"/>
  <c r="U132" i="8"/>
  <c r="X139" i="8"/>
  <c r="W141" i="8"/>
  <c r="X142" i="8"/>
  <c r="N147" i="8"/>
  <c r="U150" i="8"/>
  <c r="U151" i="8"/>
  <c r="T152" i="8"/>
  <c r="N157" i="8"/>
  <c r="N158" i="8"/>
  <c r="O159" i="8"/>
  <c r="V162" i="8"/>
  <c r="V163" i="8"/>
  <c r="U164" i="8"/>
  <c r="U165" i="8"/>
  <c r="O169" i="8"/>
  <c r="O170" i="8"/>
  <c r="W174" i="8"/>
  <c r="W175" i="8"/>
  <c r="V176" i="8"/>
  <c r="V177" i="8"/>
  <c r="O180" i="8"/>
  <c r="X186" i="8"/>
  <c r="W189" i="8"/>
  <c r="V198" i="8"/>
  <c r="T198" i="8"/>
  <c r="N207" i="8"/>
  <c r="O231" i="8"/>
  <c r="V255" i="8"/>
  <c r="U255" i="8"/>
  <c r="T255" i="8"/>
  <c r="W255" i="8"/>
  <c r="N265" i="8"/>
  <c r="N340" i="8"/>
  <c r="O340" i="8"/>
  <c r="P340" i="8"/>
  <c r="T359" i="8"/>
  <c r="X359" i="8"/>
  <c r="W359" i="8"/>
  <c r="V359" i="8"/>
  <c r="U359" i="8"/>
  <c r="V399" i="8"/>
  <c r="U399" i="8"/>
  <c r="X399" i="8"/>
  <c r="W399" i="8"/>
  <c r="T399" i="8"/>
  <c r="P430" i="8"/>
  <c r="O430" i="8"/>
  <c r="N430" i="8"/>
  <c r="U100" i="8"/>
  <c r="V100" i="8"/>
  <c r="U136" i="8"/>
  <c r="V136" i="8"/>
  <c r="X163" i="8"/>
  <c r="W164" i="8"/>
  <c r="P168" i="8"/>
  <c r="X176" i="8"/>
  <c r="X177" i="8"/>
  <c r="N191" i="8"/>
  <c r="O191" i="8"/>
  <c r="T197" i="8"/>
  <c r="W197" i="8"/>
  <c r="U197" i="8"/>
  <c r="V210" i="8"/>
  <c r="T210" i="8"/>
  <c r="P241" i="8"/>
  <c r="O274" i="8"/>
  <c r="N274" i="8"/>
  <c r="P274" i="8"/>
  <c r="V282" i="8"/>
  <c r="T282" i="8"/>
  <c r="N347" i="8"/>
  <c r="O347" i="8"/>
  <c r="P347" i="8"/>
  <c r="V368" i="8"/>
  <c r="W368" i="8"/>
  <c r="X368" i="8"/>
  <c r="U368" i="8"/>
  <c r="T368" i="8"/>
  <c r="V135" i="8"/>
  <c r="W135" i="8"/>
  <c r="X164" i="8"/>
  <c r="N179" i="8"/>
  <c r="O179" i="8"/>
  <c r="T185" i="8"/>
  <c r="U185" i="8"/>
  <c r="V222" i="8"/>
  <c r="T222" i="8"/>
  <c r="T233" i="8"/>
  <c r="W233" i="8"/>
  <c r="U233" i="8"/>
  <c r="V258" i="8"/>
  <c r="T258" i="8"/>
  <c r="O298" i="8"/>
  <c r="N298" i="8"/>
  <c r="P298" i="8"/>
  <c r="O315" i="8"/>
  <c r="P315" i="8"/>
  <c r="N315" i="8"/>
  <c r="N509" i="8"/>
  <c r="P509" i="8"/>
  <c r="O509" i="8"/>
  <c r="N107" i="8"/>
  <c r="O107" i="8"/>
  <c r="N143" i="8"/>
  <c r="O143" i="8"/>
  <c r="N167" i="8"/>
  <c r="O167" i="8"/>
  <c r="T173" i="8"/>
  <c r="U173" i="8"/>
  <c r="O190" i="8"/>
  <c r="N190" i="8"/>
  <c r="P190" i="8"/>
  <c r="U196" i="8"/>
  <c r="T196" i="8"/>
  <c r="V196" i="8"/>
  <c r="T201" i="8"/>
  <c r="T209" i="8"/>
  <c r="W209" i="8"/>
  <c r="U209" i="8"/>
  <c r="U246" i="8"/>
  <c r="O250" i="8"/>
  <c r="N250" i="8"/>
  <c r="P250" i="8"/>
  <c r="P264" i="8"/>
  <c r="N264" i="8"/>
  <c r="T281" i="8"/>
  <c r="W281" i="8"/>
  <c r="U281" i="8"/>
  <c r="P288" i="8"/>
  <c r="N288" i="8"/>
  <c r="U327" i="8"/>
  <c r="W327" i="8"/>
  <c r="V327" i="8"/>
  <c r="T327" i="8"/>
  <c r="X327" i="8"/>
  <c r="V339" i="8"/>
  <c r="U339" i="8"/>
  <c r="X339" i="8"/>
  <c r="W339" i="8"/>
  <c r="T339" i="8"/>
  <c r="N43" i="8"/>
  <c r="U48" i="8"/>
  <c r="N55" i="8"/>
  <c r="U60" i="8"/>
  <c r="N67" i="8"/>
  <c r="U79" i="8"/>
  <c r="V84" i="8"/>
  <c r="T89" i="8"/>
  <c r="U89" i="8"/>
  <c r="N99" i="8"/>
  <c r="O106" i="8"/>
  <c r="P106" i="8"/>
  <c r="T125" i="8"/>
  <c r="U125" i="8"/>
  <c r="O142" i="8"/>
  <c r="P142" i="8"/>
  <c r="N155" i="8"/>
  <c r="O155" i="8"/>
  <c r="T159" i="8"/>
  <c r="T161" i="8"/>
  <c r="U161" i="8"/>
  <c r="O178" i="8"/>
  <c r="N178" i="8"/>
  <c r="P178" i="8"/>
  <c r="U184" i="8"/>
  <c r="T184" i="8"/>
  <c r="V184" i="8"/>
  <c r="U200" i="8"/>
  <c r="U201" i="8"/>
  <c r="T221" i="8"/>
  <c r="W221" i="8"/>
  <c r="U221" i="8"/>
  <c r="P240" i="8"/>
  <c r="N240" i="8"/>
  <c r="W246" i="8"/>
  <c r="W248" i="8"/>
  <c r="T248" i="8"/>
  <c r="T257" i="8"/>
  <c r="W257" i="8"/>
  <c r="U257" i="8"/>
  <c r="V267" i="8"/>
  <c r="U267" i="8"/>
  <c r="T267" i="8"/>
  <c r="W267" i="8"/>
  <c r="N277" i="8"/>
  <c r="O319" i="8"/>
  <c r="N319" i="8"/>
  <c r="P319" i="8"/>
  <c r="P354" i="8"/>
  <c r="N354" i="8"/>
  <c r="V375" i="8"/>
  <c r="U375" i="8"/>
  <c r="X375" i="8"/>
  <c r="W375" i="8"/>
  <c r="T375" i="8"/>
  <c r="U405" i="8"/>
  <c r="T405" i="8"/>
  <c r="V405" i="8"/>
  <c r="X405" i="8"/>
  <c r="W405" i="8"/>
  <c r="T419" i="8"/>
  <c r="V419" i="8"/>
  <c r="U419" i="8"/>
  <c r="W419" i="8"/>
  <c r="V464" i="8"/>
  <c r="U464" i="8"/>
  <c r="T464" i="8"/>
  <c r="W464" i="8"/>
  <c r="X464" i="8"/>
  <c r="V48" i="8"/>
  <c r="V60" i="8"/>
  <c r="V79" i="8"/>
  <c r="U88" i="8"/>
  <c r="V88" i="8"/>
  <c r="O96" i="8"/>
  <c r="W114" i="8"/>
  <c r="V115" i="8"/>
  <c r="U124" i="8"/>
  <c r="V124" i="8"/>
  <c r="O132" i="8"/>
  <c r="T149" i="8"/>
  <c r="U149" i="8"/>
  <c r="O166" i="8"/>
  <c r="N166" i="8"/>
  <c r="P166" i="8"/>
  <c r="U172" i="8"/>
  <c r="T172" i="8"/>
  <c r="V172" i="8"/>
  <c r="V195" i="8"/>
  <c r="U195" i="8"/>
  <c r="W195" i="8"/>
  <c r="N196" i="8"/>
  <c r="V200" i="8"/>
  <c r="V201" i="8"/>
  <c r="T225" i="8"/>
  <c r="V243" i="8"/>
  <c r="U243" i="8"/>
  <c r="T243" i="8"/>
  <c r="W243" i="8"/>
  <c r="P277" i="8"/>
  <c r="V291" i="8"/>
  <c r="U291" i="8"/>
  <c r="T291" i="8"/>
  <c r="W291" i="8"/>
  <c r="X304" i="8"/>
  <c r="W304" i="8"/>
  <c r="V304" i="8"/>
  <c r="U304" i="8"/>
  <c r="T304" i="8"/>
  <c r="N329" i="8"/>
  <c r="P329" i="8"/>
  <c r="V416" i="8"/>
  <c r="U416" i="8"/>
  <c r="T416" i="8"/>
  <c r="W416" i="8"/>
  <c r="X416" i="8"/>
  <c r="V452" i="8"/>
  <c r="U452" i="8"/>
  <c r="T452" i="8"/>
  <c r="W452" i="8"/>
  <c r="X452" i="8"/>
  <c r="N253" i="8"/>
  <c r="P309" i="8"/>
  <c r="N309" i="8"/>
  <c r="N353" i="8"/>
  <c r="P353" i="8"/>
  <c r="T365" i="8"/>
  <c r="V365" i="8"/>
  <c r="U365" i="8"/>
  <c r="W365" i="8"/>
  <c r="N412" i="8"/>
  <c r="O412" i="8"/>
  <c r="P412" i="8"/>
  <c r="N95" i="8"/>
  <c r="O95" i="8"/>
  <c r="T106" i="8"/>
  <c r="N131" i="8"/>
  <c r="O131" i="8"/>
  <c r="T142" i="8"/>
  <c r="U148" i="8"/>
  <c r="T148" i="8"/>
  <c r="V148" i="8"/>
  <c r="O150" i="8"/>
  <c r="T155" i="8"/>
  <c r="V171" i="8"/>
  <c r="U171" i="8"/>
  <c r="W171" i="8"/>
  <c r="W198" i="8"/>
  <c r="X200" i="8"/>
  <c r="V211" i="8"/>
  <c r="P216" i="8"/>
  <c r="N216" i="8"/>
  <c r="U224" i="8"/>
  <c r="V225" i="8"/>
  <c r="P228" i="8"/>
  <c r="N228" i="8"/>
  <c r="P253" i="8"/>
  <c r="V270" i="8"/>
  <c r="T270" i="8"/>
  <c r="O312" i="8"/>
  <c r="N312" i="8"/>
  <c r="P312" i="8"/>
  <c r="O318" i="8"/>
  <c r="N318" i="8"/>
  <c r="P318" i="8"/>
  <c r="O346" i="8"/>
  <c r="N346" i="8"/>
  <c r="P346" i="8"/>
  <c r="V159" i="8"/>
  <c r="U159" i="8"/>
  <c r="W159" i="8"/>
  <c r="V231" i="8"/>
  <c r="U231" i="8"/>
  <c r="T231" i="8"/>
  <c r="W231" i="8"/>
  <c r="V246" i="8"/>
  <c r="T246" i="8"/>
  <c r="O262" i="8"/>
  <c r="N262" i="8"/>
  <c r="P262" i="8"/>
  <c r="P276" i="8"/>
  <c r="N276" i="8"/>
  <c r="O286" i="8"/>
  <c r="N286" i="8"/>
  <c r="P286" i="8"/>
  <c r="T328" i="8"/>
  <c r="X328" i="8"/>
  <c r="W328" i="8"/>
  <c r="V328" i="8"/>
  <c r="U328" i="8"/>
  <c r="W338" i="8"/>
  <c r="V338" i="8"/>
  <c r="U338" i="8"/>
  <c r="T338" i="8"/>
  <c r="X338" i="8"/>
  <c r="O382" i="8"/>
  <c r="N382" i="8"/>
  <c r="P382" i="8"/>
  <c r="W985" i="7"/>
  <c r="W997" i="7"/>
  <c r="O1005" i="7"/>
  <c r="W1009" i="7"/>
  <c r="V1010" i="7"/>
  <c r="O1017" i="7"/>
  <c r="W1021" i="7"/>
  <c r="V1022" i="7"/>
  <c r="O1029" i="7"/>
  <c r="W1033" i="7"/>
  <c r="V1034" i="7"/>
  <c r="O1041" i="7"/>
  <c r="W1045" i="7"/>
  <c r="V1046" i="7"/>
  <c r="O1053" i="7"/>
  <c r="W3" i="8"/>
  <c r="V4" i="8"/>
  <c r="O11" i="8"/>
  <c r="W15" i="8"/>
  <c r="V16" i="8"/>
  <c r="O23" i="8"/>
  <c r="W27" i="8"/>
  <c r="V28" i="8"/>
  <c r="O35" i="8"/>
  <c r="W39" i="8"/>
  <c r="V40" i="8"/>
  <c r="O47" i="8"/>
  <c r="W51" i="8"/>
  <c r="V52" i="8"/>
  <c r="O59" i="8"/>
  <c r="W63" i="8"/>
  <c r="V64" i="8"/>
  <c r="O73" i="8"/>
  <c r="O74" i="8"/>
  <c r="O75" i="8"/>
  <c r="O76" i="8"/>
  <c r="O77" i="8"/>
  <c r="O78" i="8"/>
  <c r="O84" i="8"/>
  <c r="O87" i="8"/>
  <c r="T100" i="8"/>
  <c r="W102" i="8"/>
  <c r="V103" i="8"/>
  <c r="U105" i="8"/>
  <c r="V106" i="8"/>
  <c r="W108" i="8"/>
  <c r="U112" i="8"/>
  <c r="V112" i="8"/>
  <c r="O120" i="8"/>
  <c r="O123" i="8"/>
  <c r="T136" i="8"/>
  <c r="W138" i="8"/>
  <c r="V139" i="8"/>
  <c r="U141" i="8"/>
  <c r="V142" i="8"/>
  <c r="X144" i="8"/>
  <c r="V147" i="8"/>
  <c r="U147" i="8"/>
  <c r="W147" i="8"/>
  <c r="V155" i="8"/>
  <c r="O160" i="8"/>
  <c r="T163" i="8"/>
  <c r="U174" i="8"/>
  <c r="U175" i="8"/>
  <c r="T176" i="8"/>
  <c r="T177" i="8"/>
  <c r="O183" i="8"/>
  <c r="V186" i="8"/>
  <c r="U189" i="8"/>
  <c r="O193" i="8"/>
  <c r="O194" i="8"/>
  <c r="V197" i="8"/>
  <c r="V207" i="8"/>
  <c r="U207" i="8"/>
  <c r="T207" i="8"/>
  <c r="W207" i="8"/>
  <c r="O208" i="8"/>
  <c r="W210" i="8"/>
  <c r="X211" i="8"/>
  <c r="X212" i="8"/>
  <c r="U222" i="8"/>
  <c r="W224" i="8"/>
  <c r="O238" i="8"/>
  <c r="N238" i="8"/>
  <c r="P238" i="8"/>
  <c r="U258" i="8"/>
  <c r="T269" i="8"/>
  <c r="W269" i="8"/>
  <c r="U269" i="8"/>
  <c r="W282" i="8"/>
  <c r="P300" i="8"/>
  <c r="N300" i="8"/>
  <c r="W374" i="8"/>
  <c r="V374" i="8"/>
  <c r="U374" i="8"/>
  <c r="T374" i="8"/>
  <c r="X374" i="8"/>
  <c r="V387" i="8"/>
  <c r="U387" i="8"/>
  <c r="X387" i="8"/>
  <c r="W387" i="8"/>
  <c r="T387" i="8"/>
  <c r="P83" i="8"/>
  <c r="P84" i="8"/>
  <c r="W100" i="8"/>
  <c r="X102" i="8"/>
  <c r="V111" i="8"/>
  <c r="W111" i="8"/>
  <c r="P119" i="8"/>
  <c r="P120" i="8"/>
  <c r="T135" i="8"/>
  <c r="W136" i="8"/>
  <c r="X138" i="8"/>
  <c r="X155" i="8"/>
  <c r="U162" i="8"/>
  <c r="V174" i="8"/>
  <c r="V185" i="8"/>
  <c r="W186" i="8"/>
  <c r="X197" i="8"/>
  <c r="O202" i="8"/>
  <c r="N202" i="8"/>
  <c r="P202" i="8"/>
  <c r="X210" i="8"/>
  <c r="V219" i="8"/>
  <c r="U219" i="8"/>
  <c r="T219" i="8"/>
  <c r="W219" i="8"/>
  <c r="W222" i="8"/>
  <c r="X224" i="8"/>
  <c r="V233" i="8"/>
  <c r="T245" i="8"/>
  <c r="W245" i="8"/>
  <c r="U245" i="8"/>
  <c r="P252" i="8"/>
  <c r="N252" i="8"/>
  <c r="W258" i="8"/>
  <c r="V279" i="8"/>
  <c r="U279" i="8"/>
  <c r="T279" i="8"/>
  <c r="W279" i="8"/>
  <c r="X282" i="8"/>
  <c r="T293" i="8"/>
  <c r="W293" i="8"/>
  <c r="U293" i="8"/>
  <c r="W303" i="8"/>
  <c r="V303" i="8"/>
  <c r="U303" i="8"/>
  <c r="T303" i="8"/>
  <c r="X303" i="8"/>
  <c r="O311" i="8"/>
  <c r="N311" i="8"/>
  <c r="P311" i="8"/>
  <c r="O348" i="8"/>
  <c r="N348" i="8"/>
  <c r="P348" i="8"/>
  <c r="O394" i="8"/>
  <c r="N394" i="8"/>
  <c r="P394" i="8"/>
  <c r="X86" i="8"/>
  <c r="X98" i="8"/>
  <c r="X110" i="8"/>
  <c r="X122" i="8"/>
  <c r="X134" i="8"/>
  <c r="X146" i="8"/>
  <c r="X158" i="8"/>
  <c r="X170" i="8"/>
  <c r="X182" i="8"/>
  <c r="X194" i="8"/>
  <c r="O203" i="8"/>
  <c r="X206" i="8"/>
  <c r="V208" i="8"/>
  <c r="O215" i="8"/>
  <c r="X218" i="8"/>
  <c r="V220" i="8"/>
  <c r="O227" i="8"/>
  <c r="X230" i="8"/>
  <c r="V232" i="8"/>
  <c r="O239" i="8"/>
  <c r="X242" i="8"/>
  <c r="V244" i="8"/>
  <c r="O251" i="8"/>
  <c r="X254" i="8"/>
  <c r="V256" i="8"/>
  <c r="O263" i="8"/>
  <c r="X266" i="8"/>
  <c r="V268" i="8"/>
  <c r="O275" i="8"/>
  <c r="X278" i="8"/>
  <c r="V280" i="8"/>
  <c r="O287" i="8"/>
  <c r="X290" i="8"/>
  <c r="V292" i="8"/>
  <c r="T294" i="8"/>
  <c r="O299" i="8"/>
  <c r="X302" i="8"/>
  <c r="O310" i="8"/>
  <c r="N316" i="8"/>
  <c r="O316" i="8"/>
  <c r="U323" i="8"/>
  <c r="T324" i="8"/>
  <c r="T325" i="8"/>
  <c r="U326" i="8"/>
  <c r="N332" i="8"/>
  <c r="U335" i="8"/>
  <c r="T346" i="8"/>
  <c r="U346" i="8"/>
  <c r="O363" i="8"/>
  <c r="P363" i="8"/>
  <c r="U371" i="8"/>
  <c r="O406" i="8"/>
  <c r="N406" i="8"/>
  <c r="O423" i="8"/>
  <c r="N423" i="8"/>
  <c r="P423" i="8"/>
  <c r="W435" i="8"/>
  <c r="V435" i="8"/>
  <c r="U435" i="8"/>
  <c r="P473" i="8"/>
  <c r="O473" i="8"/>
  <c r="N473" i="8"/>
  <c r="P485" i="8"/>
  <c r="O485" i="8"/>
  <c r="N485" i="8"/>
  <c r="N594" i="8"/>
  <c r="P594" i="8"/>
  <c r="O594" i="8"/>
  <c r="P609" i="8"/>
  <c r="O609" i="8"/>
  <c r="N609" i="8"/>
  <c r="X208" i="8"/>
  <c r="X220" i="8"/>
  <c r="X232" i="8"/>
  <c r="X244" i="8"/>
  <c r="U247" i="8"/>
  <c r="X256" i="8"/>
  <c r="U259" i="8"/>
  <c r="T260" i="8"/>
  <c r="X268" i="8"/>
  <c r="U271" i="8"/>
  <c r="T272" i="8"/>
  <c r="X280" i="8"/>
  <c r="T284" i="8"/>
  <c r="X292" i="8"/>
  <c r="V294" i="8"/>
  <c r="T296" i="8"/>
  <c r="O305" i="8"/>
  <c r="W323" i="8"/>
  <c r="V324" i="8"/>
  <c r="V325" i="8"/>
  <c r="X326" i="8"/>
  <c r="W335" i="8"/>
  <c r="U352" i="8"/>
  <c r="T352" i="8"/>
  <c r="P369" i="8"/>
  <c r="O369" i="8"/>
  <c r="U381" i="8"/>
  <c r="T381" i="8"/>
  <c r="V381" i="8"/>
  <c r="N388" i="8"/>
  <c r="O388" i="8"/>
  <c r="U393" i="8"/>
  <c r="T393" i="8"/>
  <c r="V393" i="8"/>
  <c r="N400" i="8"/>
  <c r="O400" i="8"/>
  <c r="V407" i="8"/>
  <c r="V411" i="8"/>
  <c r="U411" i="8"/>
  <c r="O435" i="8"/>
  <c r="N435" i="8"/>
  <c r="P435" i="8"/>
  <c r="T442" i="8"/>
  <c r="W442" i="8"/>
  <c r="U442" i="8"/>
  <c r="V578" i="8"/>
  <c r="U578" i="8"/>
  <c r="T578" i="8"/>
  <c r="X578" i="8"/>
  <c r="W578" i="8"/>
  <c r="N304" i="8"/>
  <c r="O304" i="8"/>
  <c r="N328" i="8"/>
  <c r="O328" i="8"/>
  <c r="O339" i="8"/>
  <c r="P339" i="8"/>
  <c r="T358" i="8"/>
  <c r="U358" i="8"/>
  <c r="O375" i="8"/>
  <c r="P375" i="8"/>
  <c r="P405" i="8"/>
  <c r="O405" i="8"/>
  <c r="X407" i="8"/>
  <c r="W410" i="8"/>
  <c r="V410" i="8"/>
  <c r="O411" i="8"/>
  <c r="N411" i="8"/>
  <c r="P411" i="8"/>
  <c r="P425" i="8"/>
  <c r="N425" i="8"/>
  <c r="P438" i="8"/>
  <c r="P442" i="8"/>
  <c r="O442" i="8"/>
  <c r="N442" i="8"/>
  <c r="T454" i="8"/>
  <c r="W454" i="8"/>
  <c r="U454" i="8"/>
  <c r="U519" i="8"/>
  <c r="W519" i="8"/>
  <c r="V519" i="8"/>
  <c r="T519" i="8"/>
  <c r="X519" i="8"/>
  <c r="W260" i="8"/>
  <c r="W272" i="8"/>
  <c r="W284" i="8"/>
  <c r="W296" i="8"/>
  <c r="T322" i="8"/>
  <c r="U322" i="8"/>
  <c r="V344" i="8"/>
  <c r="W344" i="8"/>
  <c r="V351" i="8"/>
  <c r="U351" i="8"/>
  <c r="N352" i="8"/>
  <c r="O352" i="8"/>
  <c r="V380" i="8"/>
  <c r="U380" i="8"/>
  <c r="W380" i="8"/>
  <c r="P381" i="8"/>
  <c r="O381" i="8"/>
  <c r="W386" i="8"/>
  <c r="V386" i="8"/>
  <c r="O387" i="8"/>
  <c r="N387" i="8"/>
  <c r="P387" i="8"/>
  <c r="V392" i="8"/>
  <c r="U392" i="8"/>
  <c r="W392" i="8"/>
  <c r="P393" i="8"/>
  <c r="O393" i="8"/>
  <c r="W398" i="8"/>
  <c r="V398" i="8"/>
  <c r="O399" i="8"/>
  <c r="N399" i="8"/>
  <c r="P399" i="8"/>
  <c r="V404" i="8"/>
  <c r="U404" i="8"/>
  <c r="T404" i="8"/>
  <c r="W404" i="8"/>
  <c r="T435" i="8"/>
  <c r="O447" i="8"/>
  <c r="N447" i="8"/>
  <c r="P447" i="8"/>
  <c r="U549" i="8"/>
  <c r="V549" i="8"/>
  <c r="W549" i="8"/>
  <c r="T549" i="8"/>
  <c r="X549" i="8"/>
  <c r="U321" i="8"/>
  <c r="V321" i="8"/>
  <c r="O327" i="8"/>
  <c r="P327" i="8"/>
  <c r="T334" i="8"/>
  <c r="U334" i="8"/>
  <c r="P345" i="8"/>
  <c r="O345" i="8"/>
  <c r="U364" i="8"/>
  <c r="T364" i="8"/>
  <c r="V431" i="8"/>
  <c r="T431" i="8"/>
  <c r="P437" i="8"/>
  <c r="N437" i="8"/>
  <c r="T466" i="8"/>
  <c r="W466" i="8"/>
  <c r="U466" i="8"/>
  <c r="N521" i="8"/>
  <c r="P521" i="8"/>
  <c r="O521" i="8"/>
  <c r="W577" i="8"/>
  <c r="T577" i="8"/>
  <c r="X577" i="8"/>
  <c r="V577" i="8"/>
  <c r="U577" i="8"/>
  <c r="V623" i="8"/>
  <c r="U623" i="8"/>
  <c r="T623" i="8"/>
  <c r="X623" i="8"/>
  <c r="W623" i="8"/>
  <c r="V320" i="8"/>
  <c r="W320" i="8"/>
  <c r="W346" i="8"/>
  <c r="W350" i="8"/>
  <c r="V350" i="8"/>
  <c r="U357" i="8"/>
  <c r="V357" i="8"/>
  <c r="O358" i="8"/>
  <c r="N358" i="8"/>
  <c r="T411" i="8"/>
  <c r="O414" i="8"/>
  <c r="T418" i="8"/>
  <c r="U418" i="8"/>
  <c r="O459" i="8"/>
  <c r="N459" i="8"/>
  <c r="P459" i="8"/>
  <c r="T478" i="8"/>
  <c r="W478" i="8"/>
  <c r="V478" i="8"/>
  <c r="U478" i="8"/>
  <c r="T490" i="8"/>
  <c r="W490" i="8"/>
  <c r="V490" i="8"/>
  <c r="U490" i="8"/>
  <c r="V156" i="8"/>
  <c r="V168" i="8"/>
  <c r="V180" i="8"/>
  <c r="V192" i="8"/>
  <c r="V204" i="8"/>
  <c r="W215" i="8"/>
  <c r="V216" i="8"/>
  <c r="W227" i="8"/>
  <c r="V228" i="8"/>
  <c r="T230" i="8"/>
  <c r="W239" i="8"/>
  <c r="V240" i="8"/>
  <c r="T242" i="8"/>
  <c r="W251" i="8"/>
  <c r="V252" i="8"/>
  <c r="T254" i="8"/>
  <c r="W263" i="8"/>
  <c r="V264" i="8"/>
  <c r="T266" i="8"/>
  <c r="W275" i="8"/>
  <c r="V276" i="8"/>
  <c r="T278" i="8"/>
  <c r="W287" i="8"/>
  <c r="V288" i="8"/>
  <c r="T290" i="8"/>
  <c r="W299" i="8"/>
  <c r="V300" i="8"/>
  <c r="T302" i="8"/>
  <c r="U305" i="8"/>
  <c r="W313" i="8"/>
  <c r="U333" i="8"/>
  <c r="V333" i="8"/>
  <c r="O334" i="8"/>
  <c r="X346" i="8"/>
  <c r="O351" i="8"/>
  <c r="P351" i="8"/>
  <c r="V352" i="8"/>
  <c r="T370" i="8"/>
  <c r="U370" i="8"/>
  <c r="P371" i="8"/>
  <c r="W381" i="8"/>
  <c r="W393" i="8"/>
  <c r="W411" i="8"/>
  <c r="O413" i="8"/>
  <c r="V428" i="8"/>
  <c r="U428" i="8"/>
  <c r="T428" i="8"/>
  <c r="W428" i="8"/>
  <c r="X442" i="8"/>
  <c r="P449" i="8"/>
  <c r="N449" i="8"/>
  <c r="U531" i="8"/>
  <c r="W531" i="8"/>
  <c r="V531" i="8"/>
  <c r="T531" i="8"/>
  <c r="X531" i="8"/>
  <c r="P551" i="8"/>
  <c r="O551" i="8"/>
  <c r="N551" i="8"/>
  <c r="U302" i="8"/>
  <c r="V305" i="8"/>
  <c r="T310" i="8"/>
  <c r="U310" i="8"/>
  <c r="N320" i="8"/>
  <c r="W352" i="8"/>
  <c r="V356" i="8"/>
  <c r="W356" i="8"/>
  <c r="V363" i="8"/>
  <c r="U363" i="8"/>
  <c r="N364" i="8"/>
  <c r="O364" i="8"/>
  <c r="X381" i="8"/>
  <c r="X393" i="8"/>
  <c r="T406" i="8"/>
  <c r="U406" i="8"/>
  <c r="X411" i="8"/>
  <c r="P418" i="8"/>
  <c r="O418" i="8"/>
  <c r="N418" i="8"/>
  <c r="V443" i="8"/>
  <c r="T443" i="8"/>
  <c r="V572" i="8"/>
  <c r="U572" i="8"/>
  <c r="W572" i="8"/>
  <c r="X572" i="8"/>
  <c r="T572" i="8"/>
  <c r="T208" i="8"/>
  <c r="T220" i="8"/>
  <c r="O225" i="8"/>
  <c r="V230" i="8"/>
  <c r="T232" i="8"/>
  <c r="O237" i="8"/>
  <c r="V242" i="8"/>
  <c r="T244" i="8"/>
  <c r="O249" i="8"/>
  <c r="V254" i="8"/>
  <c r="T256" i="8"/>
  <c r="O261" i="8"/>
  <c r="V266" i="8"/>
  <c r="T268" i="8"/>
  <c r="O273" i="8"/>
  <c r="V278" i="8"/>
  <c r="T280" i="8"/>
  <c r="O285" i="8"/>
  <c r="V290" i="8"/>
  <c r="T292" i="8"/>
  <c r="O297" i="8"/>
  <c r="V302" i="8"/>
  <c r="W305" i="8"/>
  <c r="U309" i="8"/>
  <c r="V309" i="8"/>
  <c r="O317" i="8"/>
  <c r="O320" i="8"/>
  <c r="V332" i="8"/>
  <c r="W332" i="8"/>
  <c r="N333" i="8"/>
  <c r="U340" i="8"/>
  <c r="T340" i="8"/>
  <c r="X352" i="8"/>
  <c r="P357" i="8"/>
  <c r="O357" i="8"/>
  <c r="V358" i="8"/>
  <c r="U376" i="8"/>
  <c r="T376" i="8"/>
  <c r="T382" i="8"/>
  <c r="U382" i="8"/>
  <c r="O389" i="8"/>
  <c r="T394" i="8"/>
  <c r="U394" i="8"/>
  <c r="O401" i="8"/>
  <c r="W423" i="8"/>
  <c r="V423" i="8"/>
  <c r="U423" i="8"/>
  <c r="X454" i="8"/>
  <c r="P461" i="8"/>
  <c r="N461" i="8"/>
  <c r="N533" i="8"/>
  <c r="P533" i="8"/>
  <c r="O533" i="8"/>
  <c r="V308" i="8"/>
  <c r="W308" i="8"/>
  <c r="P316" i="8"/>
  <c r="P317" i="8"/>
  <c r="T326" i="8"/>
  <c r="P333" i="8"/>
  <c r="T351" i="8"/>
  <c r="W358" i="8"/>
  <c r="W362" i="8"/>
  <c r="V362" i="8"/>
  <c r="N363" i="8"/>
  <c r="U369" i="8"/>
  <c r="V369" i="8"/>
  <c r="O370" i="8"/>
  <c r="N370" i="8"/>
  <c r="U388" i="8"/>
  <c r="T388" i="8"/>
  <c r="P389" i="8"/>
  <c r="U400" i="8"/>
  <c r="T400" i="8"/>
  <c r="P401" i="8"/>
  <c r="P406" i="8"/>
  <c r="T410" i="8"/>
  <c r="U417" i="8"/>
  <c r="T417" i="8"/>
  <c r="V417" i="8"/>
  <c r="T430" i="8"/>
  <c r="W430" i="8"/>
  <c r="U430" i="8"/>
  <c r="V440" i="8"/>
  <c r="U440" i="8"/>
  <c r="T440" i="8"/>
  <c r="W440" i="8"/>
  <c r="V455" i="8"/>
  <c r="T455" i="8"/>
  <c r="V466" i="8"/>
  <c r="O567" i="8"/>
  <c r="N567" i="8"/>
  <c r="P567" i="8"/>
  <c r="X307" i="8"/>
  <c r="X319" i="8"/>
  <c r="X331" i="8"/>
  <c r="X343" i="8"/>
  <c r="X355" i="8"/>
  <c r="X367" i="8"/>
  <c r="X379" i="8"/>
  <c r="X391" i="8"/>
  <c r="X403" i="8"/>
  <c r="X415" i="8"/>
  <c r="O424" i="8"/>
  <c r="X427" i="8"/>
  <c r="V429" i="8"/>
  <c r="O436" i="8"/>
  <c r="X439" i="8"/>
  <c r="V441" i="8"/>
  <c r="O448" i="8"/>
  <c r="X451" i="8"/>
  <c r="V453" i="8"/>
  <c r="O460" i="8"/>
  <c r="X463" i="8"/>
  <c r="V465" i="8"/>
  <c r="T467" i="8"/>
  <c r="P471" i="8"/>
  <c r="O472" i="8"/>
  <c r="X475" i="8"/>
  <c r="W476" i="8"/>
  <c r="V477" i="8"/>
  <c r="T479" i="8"/>
  <c r="P483" i="8"/>
  <c r="O484" i="8"/>
  <c r="X487" i="8"/>
  <c r="W488" i="8"/>
  <c r="V489" i="8"/>
  <c r="T491" i="8"/>
  <c r="P495" i="8"/>
  <c r="O496" i="8"/>
  <c r="N500" i="8"/>
  <c r="U503" i="8"/>
  <c r="T505" i="8"/>
  <c r="U506" i="8"/>
  <c r="N512" i="8"/>
  <c r="U515" i="8"/>
  <c r="T517" i="8"/>
  <c r="U518" i="8"/>
  <c r="N524" i="8"/>
  <c r="U527" i="8"/>
  <c r="T529" i="8"/>
  <c r="U530" i="8"/>
  <c r="N536" i="8"/>
  <c r="V539" i="8"/>
  <c r="V541" i="8"/>
  <c r="X542" i="8"/>
  <c r="N552" i="8"/>
  <c r="X557" i="8"/>
  <c r="V560" i="8"/>
  <c r="U560" i="8"/>
  <c r="W560" i="8"/>
  <c r="P561" i="8"/>
  <c r="V563" i="8"/>
  <c r="V565" i="8"/>
  <c r="X566" i="8"/>
  <c r="N568" i="8"/>
  <c r="O568" i="8"/>
  <c r="U573" i="8"/>
  <c r="T573" i="8"/>
  <c r="V573" i="8"/>
  <c r="N580" i="8"/>
  <c r="P580" i="8"/>
  <c r="O580" i="8"/>
  <c r="P585" i="8"/>
  <c r="O596" i="8"/>
  <c r="N599" i="8"/>
  <c r="U609" i="8"/>
  <c r="T609" i="8"/>
  <c r="W609" i="8"/>
  <c r="V609" i="8"/>
  <c r="X476" i="8"/>
  <c r="X488" i="8"/>
  <c r="N544" i="8"/>
  <c r="O544" i="8"/>
  <c r="T550" i="8"/>
  <c r="U550" i="8"/>
  <c r="T598" i="8"/>
  <c r="V598" i="8"/>
  <c r="U598" i="8"/>
  <c r="O605" i="8"/>
  <c r="N605" i="8"/>
  <c r="X429" i="8"/>
  <c r="X441" i="8"/>
  <c r="X453" i="8"/>
  <c r="X465" i="8"/>
  <c r="V467" i="8"/>
  <c r="X477" i="8"/>
  <c r="V479" i="8"/>
  <c r="X489" i="8"/>
  <c r="V491" i="8"/>
  <c r="W503" i="8"/>
  <c r="V505" i="8"/>
  <c r="X506" i="8"/>
  <c r="W515" i="8"/>
  <c r="V517" i="8"/>
  <c r="X518" i="8"/>
  <c r="W527" i="8"/>
  <c r="V529" i="8"/>
  <c r="U587" i="8"/>
  <c r="T587" i="8"/>
  <c r="W604" i="8"/>
  <c r="T604" i="8"/>
  <c r="O617" i="8"/>
  <c r="N617" i="8"/>
  <c r="T634" i="8"/>
  <c r="W634" i="8"/>
  <c r="V634" i="8"/>
  <c r="U634" i="8"/>
  <c r="N508" i="8"/>
  <c r="O508" i="8"/>
  <c r="N520" i="8"/>
  <c r="O520" i="8"/>
  <c r="N532" i="8"/>
  <c r="O532" i="8"/>
  <c r="O543" i="8"/>
  <c r="P543" i="8"/>
  <c r="N604" i="8"/>
  <c r="P604" i="8"/>
  <c r="O604" i="8"/>
  <c r="U611" i="8"/>
  <c r="T611" i="8"/>
  <c r="W337" i="8"/>
  <c r="W349" i="8"/>
  <c r="W361" i="8"/>
  <c r="W373" i="8"/>
  <c r="W385" i="8"/>
  <c r="W397" i="8"/>
  <c r="W409" i="8"/>
  <c r="T412" i="8"/>
  <c r="O417" i="8"/>
  <c r="W421" i="8"/>
  <c r="V422" i="8"/>
  <c r="T424" i="8"/>
  <c r="O429" i="8"/>
  <c r="W433" i="8"/>
  <c r="V434" i="8"/>
  <c r="T436" i="8"/>
  <c r="O441" i="8"/>
  <c r="W445" i="8"/>
  <c r="V446" i="8"/>
  <c r="U447" i="8"/>
  <c r="T448" i="8"/>
  <c r="O453" i="8"/>
  <c r="N454" i="8"/>
  <c r="W457" i="8"/>
  <c r="V458" i="8"/>
  <c r="U459" i="8"/>
  <c r="T460" i="8"/>
  <c r="O465" i="8"/>
  <c r="N466" i="8"/>
  <c r="W469" i="8"/>
  <c r="V470" i="8"/>
  <c r="U471" i="8"/>
  <c r="T472" i="8"/>
  <c r="O477" i="8"/>
  <c r="N478" i="8"/>
  <c r="W481" i="8"/>
  <c r="V482" i="8"/>
  <c r="U483" i="8"/>
  <c r="T484" i="8"/>
  <c r="O489" i="8"/>
  <c r="N490" i="8"/>
  <c r="W493" i="8"/>
  <c r="V494" i="8"/>
  <c r="U495" i="8"/>
  <c r="V548" i="8"/>
  <c r="W548" i="8"/>
  <c r="W556" i="8"/>
  <c r="T556" i="8"/>
  <c r="T586" i="8"/>
  <c r="V586" i="8"/>
  <c r="U586" i="8"/>
  <c r="O593" i="8"/>
  <c r="N593" i="8"/>
  <c r="U597" i="8"/>
  <c r="T597" i="8"/>
  <c r="W597" i="8"/>
  <c r="V597" i="8"/>
  <c r="T389" i="8"/>
  <c r="T401" i="8"/>
  <c r="U412" i="8"/>
  <c r="T413" i="8"/>
  <c r="W422" i="8"/>
  <c r="U424" i="8"/>
  <c r="T425" i="8"/>
  <c r="W434" i="8"/>
  <c r="U436" i="8"/>
  <c r="W446" i="8"/>
  <c r="V447" i="8"/>
  <c r="U448" i="8"/>
  <c r="O454" i="8"/>
  <c r="W458" i="8"/>
  <c r="V459" i="8"/>
  <c r="U460" i="8"/>
  <c r="O466" i="8"/>
  <c r="W470" i="8"/>
  <c r="V471" i="8"/>
  <c r="O478" i="8"/>
  <c r="W482" i="8"/>
  <c r="V483" i="8"/>
  <c r="O490" i="8"/>
  <c r="W494" i="8"/>
  <c r="V495" i="8"/>
  <c r="T502" i="8"/>
  <c r="U502" i="8"/>
  <c r="O507" i="8"/>
  <c r="P507" i="8"/>
  <c r="T514" i="8"/>
  <c r="U514" i="8"/>
  <c r="O519" i="8"/>
  <c r="P519" i="8"/>
  <c r="T526" i="8"/>
  <c r="U526" i="8"/>
  <c r="O531" i="8"/>
  <c r="P531" i="8"/>
  <c r="T538" i="8"/>
  <c r="U538" i="8"/>
  <c r="N539" i="8"/>
  <c r="P540" i="8"/>
  <c r="P549" i="8"/>
  <c r="T562" i="8"/>
  <c r="U562" i="8"/>
  <c r="N563" i="8"/>
  <c r="O572" i="8"/>
  <c r="U575" i="8"/>
  <c r="T575" i="8"/>
  <c r="W592" i="8"/>
  <c r="T592" i="8"/>
  <c r="X601" i="8"/>
  <c r="X609" i="8"/>
  <c r="W447" i="8"/>
  <c r="W459" i="8"/>
  <c r="W471" i="8"/>
  <c r="W483" i="8"/>
  <c r="W495" i="8"/>
  <c r="U508" i="8"/>
  <c r="U520" i="8"/>
  <c r="U532" i="8"/>
  <c r="O539" i="8"/>
  <c r="O563" i="8"/>
  <c r="U604" i="8"/>
  <c r="T610" i="8"/>
  <c r="V610" i="8"/>
  <c r="U610" i="8"/>
  <c r="N616" i="8"/>
  <c r="P616" i="8"/>
  <c r="O616" i="8"/>
  <c r="T622" i="8"/>
  <c r="W622" i="8"/>
  <c r="V622" i="8"/>
  <c r="U622" i="8"/>
  <c r="U501" i="8"/>
  <c r="V501" i="8"/>
  <c r="V508" i="8"/>
  <c r="U513" i="8"/>
  <c r="V513" i="8"/>
  <c r="V520" i="8"/>
  <c r="U525" i="8"/>
  <c r="V525" i="8"/>
  <c r="V532" i="8"/>
  <c r="U537" i="8"/>
  <c r="V537" i="8"/>
  <c r="V550" i="8"/>
  <c r="N556" i="8"/>
  <c r="O556" i="8"/>
  <c r="N592" i="8"/>
  <c r="P592" i="8"/>
  <c r="O592" i="8"/>
  <c r="W598" i="8"/>
  <c r="V604" i="8"/>
  <c r="T476" i="8"/>
  <c r="T488" i="8"/>
  <c r="W508" i="8"/>
  <c r="W520" i="8"/>
  <c r="W532" i="8"/>
  <c r="T542" i="8"/>
  <c r="W550" i="8"/>
  <c r="T557" i="8"/>
  <c r="U561" i="8"/>
  <c r="T561" i="8"/>
  <c r="V561" i="8"/>
  <c r="T566" i="8"/>
  <c r="W568" i="8"/>
  <c r="T568" i="8"/>
  <c r="P569" i="8"/>
  <c r="T574" i="8"/>
  <c r="V574" i="8"/>
  <c r="U574" i="8"/>
  <c r="O581" i="8"/>
  <c r="N581" i="8"/>
  <c r="U585" i="8"/>
  <c r="T585" i="8"/>
  <c r="W585" i="8"/>
  <c r="V585" i="8"/>
  <c r="V587" i="8"/>
  <c r="X598" i="8"/>
  <c r="X604" i="8"/>
  <c r="X634" i="8"/>
  <c r="T429" i="8"/>
  <c r="T441" i="8"/>
  <c r="T453" i="8"/>
  <c r="T465" i="8"/>
  <c r="N471" i="8"/>
  <c r="U476" i="8"/>
  <c r="T477" i="8"/>
  <c r="N483" i="8"/>
  <c r="U488" i="8"/>
  <c r="T489" i="8"/>
  <c r="N495" i="8"/>
  <c r="V500" i="8"/>
  <c r="W500" i="8"/>
  <c r="X508" i="8"/>
  <c r="V512" i="8"/>
  <c r="W512" i="8"/>
  <c r="X520" i="8"/>
  <c r="V524" i="8"/>
  <c r="W524" i="8"/>
  <c r="X532" i="8"/>
  <c r="V536" i="8"/>
  <c r="W536" i="8"/>
  <c r="T541" i="8"/>
  <c r="U542" i="8"/>
  <c r="W544" i="8"/>
  <c r="T544" i="8"/>
  <c r="X550" i="8"/>
  <c r="U557" i="8"/>
  <c r="T565" i="8"/>
  <c r="U566" i="8"/>
  <c r="W580" i="8"/>
  <c r="T580" i="8"/>
  <c r="W587" i="8"/>
  <c r="U599" i="8"/>
  <c r="T599" i="8"/>
  <c r="V611" i="8"/>
  <c r="O618" i="8"/>
  <c r="P629" i="8"/>
  <c r="O629" i="8"/>
  <c r="N629" i="8"/>
  <c r="P501" i="8"/>
  <c r="T506" i="8"/>
  <c r="P513" i="8"/>
  <c r="T518" i="8"/>
  <c r="P525" i="8"/>
  <c r="T530" i="8"/>
  <c r="P537" i="8"/>
  <c r="U539" i="8"/>
  <c r="U541" i="8"/>
  <c r="W542" i="8"/>
  <c r="O555" i="8"/>
  <c r="P555" i="8"/>
  <c r="U556" i="8"/>
  <c r="W557" i="8"/>
  <c r="N561" i="8"/>
  <c r="U563" i="8"/>
  <c r="U565" i="8"/>
  <c r="W566" i="8"/>
  <c r="P568" i="8"/>
  <c r="N585" i="8"/>
  <c r="X587" i="8"/>
  <c r="U592" i="8"/>
  <c r="N596" i="8"/>
  <c r="W611" i="8"/>
  <c r="W614" i="8"/>
  <c r="V614" i="8"/>
  <c r="P618" i="8"/>
  <c r="X499" i="8"/>
  <c r="X511" i="8"/>
  <c r="X523" i="8"/>
  <c r="X535" i="8"/>
  <c r="X547" i="8"/>
  <c r="X559" i="8"/>
  <c r="X571" i="8"/>
  <c r="P579" i="8"/>
  <c r="X583" i="8"/>
  <c r="W584" i="8"/>
  <c r="P591" i="8"/>
  <c r="X595" i="8"/>
  <c r="W596" i="8"/>
  <c r="P603" i="8"/>
  <c r="X607" i="8"/>
  <c r="W608" i="8"/>
  <c r="P615" i="8"/>
  <c r="X619" i="8"/>
  <c r="W620" i="8"/>
  <c r="V621" i="8"/>
  <c r="P627" i="8"/>
  <c r="O628" i="8"/>
  <c r="X631" i="8"/>
  <c r="W632" i="8"/>
  <c r="V633" i="8"/>
  <c r="T635" i="8"/>
  <c r="P639" i="8"/>
  <c r="O640" i="8"/>
  <c r="N641" i="8"/>
  <c r="X643" i="8"/>
  <c r="W644" i="8"/>
  <c r="V645" i="8"/>
  <c r="U646" i="8"/>
  <c r="T647" i="8"/>
  <c r="P651" i="8"/>
  <c r="O652" i="8"/>
  <c r="N653" i="8"/>
  <c r="X655" i="8"/>
  <c r="W656" i="8"/>
  <c r="V657" i="8"/>
  <c r="U658" i="8"/>
  <c r="T659" i="8"/>
  <c r="P663" i="8"/>
  <c r="O664" i="8"/>
  <c r="N665" i="8"/>
  <c r="X667" i="8"/>
  <c r="W668" i="8"/>
  <c r="W669" i="8"/>
  <c r="V670" i="8"/>
  <c r="X672" i="8"/>
  <c r="N680" i="8"/>
  <c r="O681" i="8"/>
  <c r="N684" i="8"/>
  <c r="P685" i="8"/>
  <c r="P686" i="8"/>
  <c r="P687" i="8"/>
  <c r="T698" i="8"/>
  <c r="U700" i="8"/>
  <c r="U701" i="8"/>
  <c r="V702" i="8"/>
  <c r="W703" i="8"/>
  <c r="W704" i="8"/>
  <c r="W705" i="8"/>
  <c r="V706" i="8"/>
  <c r="X708" i="8"/>
  <c r="N716" i="8"/>
  <c r="O717" i="8"/>
  <c r="N720" i="8"/>
  <c r="P721" i="8"/>
  <c r="P722" i="8"/>
  <c r="P723" i="8"/>
  <c r="P741" i="8"/>
  <c r="O743" i="8"/>
  <c r="V748" i="8"/>
  <c r="W749" i="8"/>
  <c r="W750" i="8"/>
  <c r="N755" i="8"/>
  <c r="P756" i="8"/>
  <c r="W758" i="8"/>
  <c r="X760" i="8"/>
  <c r="X761" i="8"/>
  <c r="X762" i="8"/>
  <c r="W780" i="8"/>
  <c r="V780" i="8"/>
  <c r="U780" i="8"/>
  <c r="T780" i="8"/>
  <c r="W792" i="8"/>
  <c r="V792" i="8"/>
  <c r="U792" i="8"/>
  <c r="T792" i="8"/>
  <c r="P799" i="8"/>
  <c r="O799" i="8"/>
  <c r="N799" i="8"/>
  <c r="X584" i="8"/>
  <c r="X596" i="8"/>
  <c r="X608" i="8"/>
  <c r="X620" i="8"/>
  <c r="W621" i="8"/>
  <c r="P628" i="8"/>
  <c r="N630" i="8"/>
  <c r="X632" i="8"/>
  <c r="W633" i="8"/>
  <c r="U635" i="8"/>
  <c r="P640" i="8"/>
  <c r="O641" i="8"/>
  <c r="N642" i="8"/>
  <c r="X644" i="8"/>
  <c r="W645" i="8"/>
  <c r="V646" i="8"/>
  <c r="U647" i="8"/>
  <c r="P652" i="8"/>
  <c r="O653" i="8"/>
  <c r="X656" i="8"/>
  <c r="W657" i="8"/>
  <c r="V658" i="8"/>
  <c r="U659" i="8"/>
  <c r="P664" i="8"/>
  <c r="O665" i="8"/>
  <c r="X668" i="8"/>
  <c r="X669" i="8"/>
  <c r="W670" i="8"/>
  <c r="N679" i="8"/>
  <c r="P680" i="8"/>
  <c r="P681" i="8"/>
  <c r="N683" i="8"/>
  <c r="P684" i="8"/>
  <c r="V698" i="8"/>
  <c r="V700" i="8"/>
  <c r="W701" i="8"/>
  <c r="W702" i="8"/>
  <c r="X703" i="8"/>
  <c r="X704" i="8"/>
  <c r="X705" i="8"/>
  <c r="W706" i="8"/>
  <c r="N715" i="8"/>
  <c r="P716" i="8"/>
  <c r="P717" i="8"/>
  <c r="N719" i="8"/>
  <c r="P720" i="8"/>
  <c r="O740" i="8"/>
  <c r="N740" i="8"/>
  <c r="X748" i="8"/>
  <c r="X749" i="8"/>
  <c r="X750" i="8"/>
  <c r="O753" i="8"/>
  <c r="O764" i="8"/>
  <c r="N764" i="8"/>
  <c r="W784" i="8"/>
  <c r="V784" i="8"/>
  <c r="O903" i="8"/>
  <c r="N903" i="8"/>
  <c r="P903" i="8"/>
  <c r="V918" i="8"/>
  <c r="U918" i="8"/>
  <c r="X918" i="8"/>
  <c r="W918" i="8"/>
  <c r="T918" i="8"/>
  <c r="P1088" i="8"/>
  <c r="N1088" i="8"/>
  <c r="O1088" i="8"/>
  <c r="U1110" i="8"/>
  <c r="T1110" i="8"/>
  <c r="X1110" i="8"/>
  <c r="W1110" i="8"/>
  <c r="V1110" i="8"/>
  <c r="P1122" i="8"/>
  <c r="O1122" i="8"/>
  <c r="N1122" i="8"/>
  <c r="W1127" i="8"/>
  <c r="V1127" i="8"/>
  <c r="U1127" i="8"/>
  <c r="T1127" i="8"/>
  <c r="X1127" i="8"/>
  <c r="W1144" i="8"/>
  <c r="V1144" i="8"/>
  <c r="T1144" i="8"/>
  <c r="X1144" i="8"/>
  <c r="U1144" i="8"/>
  <c r="X621" i="8"/>
  <c r="X633" i="8"/>
  <c r="V635" i="8"/>
  <c r="X645" i="8"/>
  <c r="W646" i="8"/>
  <c r="V647" i="8"/>
  <c r="X657" i="8"/>
  <c r="W658" i="8"/>
  <c r="X670" i="8"/>
  <c r="O679" i="8"/>
  <c r="O683" i="8"/>
  <c r="X700" i="8"/>
  <c r="X701" i="8"/>
  <c r="X702" i="8"/>
  <c r="X706" i="8"/>
  <c r="O719" i="8"/>
  <c r="U734" i="8"/>
  <c r="T734" i="8"/>
  <c r="P753" i="8"/>
  <c r="V769" i="8"/>
  <c r="U769" i="8"/>
  <c r="T769" i="8"/>
  <c r="W851" i="8"/>
  <c r="V851" i="8"/>
  <c r="U851" i="8"/>
  <c r="T851" i="8"/>
  <c r="X851" i="8"/>
  <c r="O859" i="8"/>
  <c r="N859" i="8"/>
  <c r="P859" i="8"/>
  <c r="P882" i="8"/>
  <c r="N882" i="8"/>
  <c r="O882" i="8"/>
  <c r="P894" i="8"/>
  <c r="N894" i="8"/>
  <c r="O894" i="8"/>
  <c r="O1009" i="8"/>
  <c r="N1009" i="8"/>
  <c r="P1009" i="8"/>
  <c r="X646" i="8"/>
  <c r="X658" i="8"/>
  <c r="P739" i="8"/>
  <c r="O739" i="8"/>
  <c r="O752" i="8"/>
  <c r="N752" i="8"/>
  <c r="U758" i="8"/>
  <c r="T758" i="8"/>
  <c r="P763" i="8"/>
  <c r="O763" i="8"/>
  <c r="N763" i="8"/>
  <c r="U943" i="8"/>
  <c r="T943" i="8"/>
  <c r="X943" i="8"/>
  <c r="W943" i="8"/>
  <c r="V943" i="8"/>
  <c r="V733" i="8"/>
  <c r="U733" i="8"/>
  <c r="U746" i="8"/>
  <c r="T746" i="8"/>
  <c r="V829" i="8"/>
  <c r="U829" i="8"/>
  <c r="T829" i="8"/>
  <c r="W829" i="8"/>
  <c r="U543" i="8"/>
  <c r="U555" i="8"/>
  <c r="U567" i="8"/>
  <c r="U579" i="8"/>
  <c r="U591" i="8"/>
  <c r="U603" i="8"/>
  <c r="W613" i="8"/>
  <c r="U615" i="8"/>
  <c r="T616" i="8"/>
  <c r="O621" i="8"/>
  <c r="W625" i="8"/>
  <c r="V626" i="8"/>
  <c r="U627" i="8"/>
  <c r="T628" i="8"/>
  <c r="O633" i="8"/>
  <c r="W637" i="8"/>
  <c r="V638" i="8"/>
  <c r="U639" i="8"/>
  <c r="T640" i="8"/>
  <c r="O645" i="8"/>
  <c r="W649" i="8"/>
  <c r="V650" i="8"/>
  <c r="U651" i="8"/>
  <c r="T652" i="8"/>
  <c r="O657" i="8"/>
  <c r="W661" i="8"/>
  <c r="V662" i="8"/>
  <c r="U663" i="8"/>
  <c r="T664" i="8"/>
  <c r="P669" i="8"/>
  <c r="N671" i="8"/>
  <c r="P672" i="8"/>
  <c r="T680" i="8"/>
  <c r="T681" i="8"/>
  <c r="T684" i="8"/>
  <c r="U685" i="8"/>
  <c r="V688" i="8"/>
  <c r="W689" i="8"/>
  <c r="W690" i="8"/>
  <c r="X691" i="8"/>
  <c r="W694" i="8"/>
  <c r="N703" i="8"/>
  <c r="P704" i="8"/>
  <c r="P705" i="8"/>
  <c r="N707" i="8"/>
  <c r="P708" i="8"/>
  <c r="T716" i="8"/>
  <c r="T717" i="8"/>
  <c r="T720" i="8"/>
  <c r="U721" i="8"/>
  <c r="V724" i="8"/>
  <c r="W725" i="8"/>
  <c r="W726" i="8"/>
  <c r="X727" i="8"/>
  <c r="W730" i="8"/>
  <c r="U740" i="8"/>
  <c r="U741" i="8"/>
  <c r="P751" i="8"/>
  <c r="O751" i="8"/>
  <c r="P769" i="8"/>
  <c r="T772" i="8"/>
  <c r="T773" i="8"/>
  <c r="T774" i="8"/>
  <c r="P779" i="8"/>
  <c r="O779" i="8"/>
  <c r="O824" i="8"/>
  <c r="N824" i="8"/>
  <c r="P824" i="8"/>
  <c r="N611" i="8"/>
  <c r="U616" i="8"/>
  <c r="N623" i="8"/>
  <c r="W626" i="8"/>
  <c r="U628" i="8"/>
  <c r="W638" i="8"/>
  <c r="W650" i="8"/>
  <c r="W662" i="8"/>
  <c r="W732" i="8"/>
  <c r="V732" i="8"/>
  <c r="V745" i="8"/>
  <c r="U745" i="8"/>
  <c r="T752" i="8"/>
  <c r="V757" i="8"/>
  <c r="U757" i="8"/>
  <c r="T757" i="8"/>
  <c r="U763" i="8"/>
  <c r="W768" i="8"/>
  <c r="V768" i="8"/>
  <c r="U768" i="8"/>
  <c r="T768" i="8"/>
  <c r="X780" i="8"/>
  <c r="V817" i="8"/>
  <c r="U817" i="8"/>
  <c r="T817" i="8"/>
  <c r="W817" i="8"/>
  <c r="V1037" i="8"/>
  <c r="U1037" i="8"/>
  <c r="W1037" i="8"/>
  <c r="T1037" i="8"/>
  <c r="X1037" i="8"/>
  <c r="V739" i="8"/>
  <c r="W740" i="8"/>
  <c r="W741" i="8"/>
  <c r="O746" i="8"/>
  <c r="U752" i="8"/>
  <c r="V763" i="8"/>
  <c r="V772" i="8"/>
  <c r="W773" i="8"/>
  <c r="W774" i="8"/>
  <c r="V781" i="8"/>
  <c r="U781" i="8"/>
  <c r="T781" i="8"/>
  <c r="X792" i="8"/>
  <c r="O812" i="8"/>
  <c r="N812" i="8"/>
  <c r="P812" i="8"/>
  <c r="V569" i="8"/>
  <c r="V581" i="8"/>
  <c r="V593" i="8"/>
  <c r="V605" i="8"/>
  <c r="T607" i="8"/>
  <c r="W616" i="8"/>
  <c r="V617" i="8"/>
  <c r="T619" i="8"/>
  <c r="W628" i="8"/>
  <c r="V629" i="8"/>
  <c r="T631" i="8"/>
  <c r="W640" i="8"/>
  <c r="V641" i="8"/>
  <c r="T643" i="8"/>
  <c r="W652" i="8"/>
  <c r="V653" i="8"/>
  <c r="T655" i="8"/>
  <c r="W664" i="8"/>
  <c r="V665" i="8"/>
  <c r="T667" i="8"/>
  <c r="T673" i="8"/>
  <c r="T674" i="8"/>
  <c r="V682" i="8"/>
  <c r="X684" i="8"/>
  <c r="N692" i="8"/>
  <c r="O693" i="8"/>
  <c r="N696" i="8"/>
  <c r="P697" i="8"/>
  <c r="T709" i="8"/>
  <c r="T710" i="8"/>
  <c r="V718" i="8"/>
  <c r="X720" i="8"/>
  <c r="N728" i="8"/>
  <c r="O729" i="8"/>
  <c r="N732" i="8"/>
  <c r="T736" i="8"/>
  <c r="T737" i="8"/>
  <c r="T738" i="8"/>
  <c r="W739" i="8"/>
  <c r="W744" i="8"/>
  <c r="V744" i="8"/>
  <c r="O745" i="8"/>
  <c r="U751" i="8"/>
  <c r="V752" i="8"/>
  <c r="O757" i="8"/>
  <c r="W763" i="8"/>
  <c r="N768" i="8"/>
  <c r="X772" i="8"/>
  <c r="X773" i="8"/>
  <c r="X774" i="8"/>
  <c r="O776" i="8"/>
  <c r="N776" i="8"/>
  <c r="O788" i="8"/>
  <c r="N788" i="8"/>
  <c r="V793" i="8"/>
  <c r="U793" i="8"/>
  <c r="T793" i="8"/>
  <c r="V805" i="8"/>
  <c r="U805" i="8"/>
  <c r="T805" i="8"/>
  <c r="W805" i="8"/>
  <c r="V846" i="8"/>
  <c r="U846" i="8"/>
  <c r="X846" i="8"/>
  <c r="W846" i="8"/>
  <c r="T846" i="8"/>
  <c r="W901" i="8"/>
  <c r="U901" i="8"/>
  <c r="X901" i="8"/>
  <c r="V901" i="8"/>
  <c r="T901" i="8"/>
  <c r="T656" i="8"/>
  <c r="T668" i="8"/>
  <c r="T669" i="8"/>
  <c r="T672" i="8"/>
  <c r="U673" i="8"/>
  <c r="T704" i="8"/>
  <c r="T705" i="8"/>
  <c r="T708" i="8"/>
  <c r="U709" i="8"/>
  <c r="N724" i="8"/>
  <c r="N725" i="8"/>
  <c r="U736" i="8"/>
  <c r="U737" i="8"/>
  <c r="V738" i="8"/>
  <c r="X739" i="8"/>
  <c r="V751" i="8"/>
  <c r="W752" i="8"/>
  <c r="W756" i="8"/>
  <c r="V756" i="8"/>
  <c r="U756" i="8"/>
  <c r="T760" i="8"/>
  <c r="T761" i="8"/>
  <c r="T762" i="8"/>
  <c r="X763" i="8"/>
  <c r="W769" i="8"/>
  <c r="T784" i="8"/>
  <c r="O800" i="8"/>
  <c r="N800" i="8"/>
  <c r="X852" i="8"/>
  <c r="W852" i="8"/>
  <c r="V852" i="8"/>
  <c r="U852" i="8"/>
  <c r="T852" i="8"/>
  <c r="O937" i="8"/>
  <c r="N937" i="8"/>
  <c r="P937" i="8"/>
  <c r="V978" i="8"/>
  <c r="U978" i="8"/>
  <c r="T978" i="8"/>
  <c r="X978" i="8"/>
  <c r="W978" i="8"/>
  <c r="N1013" i="8"/>
  <c r="O1013" i="8"/>
  <c r="P1013" i="8"/>
  <c r="V1025" i="8"/>
  <c r="U1025" i="8"/>
  <c r="X1025" i="8"/>
  <c r="W1025" i="8"/>
  <c r="T1025" i="8"/>
  <c r="N579" i="8"/>
  <c r="U584" i="8"/>
  <c r="N591" i="8"/>
  <c r="U596" i="8"/>
  <c r="N603" i="8"/>
  <c r="U608" i="8"/>
  <c r="N615" i="8"/>
  <c r="U620" i="8"/>
  <c r="T621" i="8"/>
  <c r="N627" i="8"/>
  <c r="U632" i="8"/>
  <c r="T633" i="8"/>
  <c r="N639" i="8"/>
  <c r="V643" i="8"/>
  <c r="U644" i="8"/>
  <c r="T645" i="8"/>
  <c r="O650" i="8"/>
  <c r="N651" i="8"/>
  <c r="V655" i="8"/>
  <c r="U656" i="8"/>
  <c r="T657" i="8"/>
  <c r="O662" i="8"/>
  <c r="N663" i="8"/>
  <c r="V667" i="8"/>
  <c r="U668" i="8"/>
  <c r="U669" i="8"/>
  <c r="T670" i="8"/>
  <c r="U672" i="8"/>
  <c r="W673" i="8"/>
  <c r="W674" i="8"/>
  <c r="N686" i="8"/>
  <c r="N687" i="8"/>
  <c r="O688" i="8"/>
  <c r="O689" i="8"/>
  <c r="U703" i="8"/>
  <c r="U704" i="8"/>
  <c r="U705" i="8"/>
  <c r="T706" i="8"/>
  <c r="U708" i="8"/>
  <c r="W709" i="8"/>
  <c r="W710" i="8"/>
  <c r="N722" i="8"/>
  <c r="N723" i="8"/>
  <c r="O724" i="8"/>
  <c r="O725" i="8"/>
  <c r="V734" i="8"/>
  <c r="V736" i="8"/>
  <c r="W737" i="8"/>
  <c r="W738" i="8"/>
  <c r="N744" i="8"/>
  <c r="T748" i="8"/>
  <c r="T749" i="8"/>
  <c r="T750" i="8"/>
  <c r="W751" i="8"/>
  <c r="U760" i="8"/>
  <c r="U761" i="8"/>
  <c r="V762" i="8"/>
  <c r="O765" i="8"/>
  <c r="X769" i="8"/>
  <c r="U784" i="8"/>
  <c r="O904" i="8"/>
  <c r="N904" i="8"/>
  <c r="P904" i="8"/>
  <c r="O945" i="8"/>
  <c r="N945" i="8"/>
  <c r="P945" i="8"/>
  <c r="O973" i="8"/>
  <c r="N973" i="8"/>
  <c r="P973" i="8"/>
  <c r="V990" i="8"/>
  <c r="U990" i="8"/>
  <c r="T990" i="8"/>
  <c r="X990" i="8"/>
  <c r="W990" i="8"/>
  <c r="V672" i="8"/>
  <c r="X673" i="8"/>
  <c r="X674" i="8"/>
  <c r="O685" i="8"/>
  <c r="T700" i="8"/>
  <c r="T701" i="8"/>
  <c r="T702" i="8"/>
  <c r="V703" i="8"/>
  <c r="V708" i="8"/>
  <c r="X709" i="8"/>
  <c r="X710" i="8"/>
  <c r="O721" i="8"/>
  <c r="T733" i="8"/>
  <c r="W734" i="8"/>
  <c r="X736" i="8"/>
  <c r="X737" i="8"/>
  <c r="X738" i="8"/>
  <c r="O741" i="8"/>
  <c r="N743" i="8"/>
  <c r="P744" i="8"/>
  <c r="U748" i="8"/>
  <c r="U749" i="8"/>
  <c r="V750" i="8"/>
  <c r="X751" i="8"/>
  <c r="N756" i="8"/>
  <c r="V758" i="8"/>
  <c r="V760" i="8"/>
  <c r="W761" i="8"/>
  <c r="W762" i="8"/>
  <c r="P765" i="8"/>
  <c r="U770" i="8"/>
  <c r="T770" i="8"/>
  <c r="P775" i="8"/>
  <c r="O775" i="8"/>
  <c r="N775" i="8"/>
  <c r="X784" i="8"/>
  <c r="P787" i="8"/>
  <c r="O787" i="8"/>
  <c r="N787" i="8"/>
  <c r="X829" i="8"/>
  <c r="X804" i="8"/>
  <c r="X816" i="8"/>
  <c r="X828" i="8"/>
  <c r="U847" i="8"/>
  <c r="T847" i="8"/>
  <c r="X850" i="8"/>
  <c r="P864" i="8"/>
  <c r="O864" i="8"/>
  <c r="P920" i="8"/>
  <c r="N920" i="8"/>
  <c r="V926" i="8"/>
  <c r="T926" i="8"/>
  <c r="W985" i="8"/>
  <c r="U985" i="8"/>
  <c r="T985" i="8"/>
  <c r="V1002" i="8"/>
  <c r="U1002" i="8"/>
  <c r="T1002" i="8"/>
  <c r="P1038" i="8"/>
  <c r="O1038" i="8"/>
  <c r="N780" i="8"/>
  <c r="X782" i="8"/>
  <c r="U785" i="8"/>
  <c r="O791" i="8"/>
  <c r="X794" i="8"/>
  <c r="V796" i="8"/>
  <c r="O803" i="8"/>
  <c r="X806" i="8"/>
  <c r="V808" i="8"/>
  <c r="O815" i="8"/>
  <c r="X818" i="8"/>
  <c r="V820" i="8"/>
  <c r="O827" i="8"/>
  <c r="X830" i="8"/>
  <c r="V832" i="8"/>
  <c r="V838" i="8"/>
  <c r="X841" i="8"/>
  <c r="W845" i="8"/>
  <c r="V845" i="8"/>
  <c r="O848" i="8"/>
  <c r="O849" i="8"/>
  <c r="O855" i="8"/>
  <c r="O856" i="8"/>
  <c r="V874" i="8"/>
  <c r="O878" i="8"/>
  <c r="O879" i="8"/>
  <c r="O880" i="8"/>
  <c r="V885" i="8"/>
  <c r="O890" i="8"/>
  <c r="O891" i="8"/>
  <c r="O892" i="8"/>
  <c r="V897" i="8"/>
  <c r="N909" i="8"/>
  <c r="P912" i="8"/>
  <c r="O912" i="8"/>
  <c r="W917" i="8"/>
  <c r="V917" i="8"/>
  <c r="O926" i="8"/>
  <c r="P944" i="8"/>
  <c r="N944" i="8"/>
  <c r="V950" i="8"/>
  <c r="T950" i="8"/>
  <c r="W961" i="8"/>
  <c r="U961" i="8"/>
  <c r="O1012" i="8"/>
  <c r="P1019" i="8"/>
  <c r="O1019" i="8"/>
  <c r="N1019" i="8"/>
  <c r="O1022" i="8"/>
  <c r="N1022" i="8"/>
  <c r="P1022" i="8"/>
  <c r="W1052" i="8"/>
  <c r="V1052" i="8"/>
  <c r="U1052" i="8"/>
  <c r="T1052" i="8"/>
  <c r="X1052" i="8"/>
  <c r="O1056" i="8"/>
  <c r="N1056" i="8"/>
  <c r="O1059" i="8"/>
  <c r="N1059" i="8"/>
  <c r="P1059" i="8"/>
  <c r="N1190" i="8"/>
  <c r="P1190" i="8"/>
  <c r="O1190" i="8"/>
  <c r="X675" i="8"/>
  <c r="X687" i="8"/>
  <c r="X699" i="8"/>
  <c r="X711" i="8"/>
  <c r="X723" i="8"/>
  <c r="X735" i="8"/>
  <c r="X747" i="8"/>
  <c r="X759" i="8"/>
  <c r="X771" i="8"/>
  <c r="T775" i="8"/>
  <c r="X783" i="8"/>
  <c r="V785" i="8"/>
  <c r="U786" i="8"/>
  <c r="T787" i="8"/>
  <c r="X795" i="8"/>
  <c r="W796" i="8"/>
  <c r="V797" i="8"/>
  <c r="U798" i="8"/>
  <c r="T799" i="8"/>
  <c r="X807" i="8"/>
  <c r="W808" i="8"/>
  <c r="V809" i="8"/>
  <c r="U810" i="8"/>
  <c r="T811" i="8"/>
  <c r="X819" i="8"/>
  <c r="W820" i="8"/>
  <c r="V821" i="8"/>
  <c r="U822" i="8"/>
  <c r="T823" i="8"/>
  <c r="X831" i="8"/>
  <c r="W832" i="8"/>
  <c r="W833" i="8"/>
  <c r="X837" i="8"/>
  <c r="W838" i="8"/>
  <c r="X840" i="8"/>
  <c r="O853" i="8"/>
  <c r="N853" i="8"/>
  <c r="U860" i="8"/>
  <c r="T861" i="8"/>
  <c r="X873" i="8"/>
  <c r="W874" i="8"/>
  <c r="X875" i="8"/>
  <c r="P878" i="8"/>
  <c r="X884" i="8"/>
  <c r="W885" i="8"/>
  <c r="X887" i="8"/>
  <c r="P890" i="8"/>
  <c r="X896" i="8"/>
  <c r="W897" i="8"/>
  <c r="X899" i="8"/>
  <c r="P909" i="8"/>
  <c r="N918" i="8"/>
  <c r="U923" i="8"/>
  <c r="W925" i="8"/>
  <c r="U925" i="8"/>
  <c r="P926" i="8"/>
  <c r="V942" i="8"/>
  <c r="U942" i="8"/>
  <c r="X959" i="8"/>
  <c r="P972" i="8"/>
  <c r="O972" i="8"/>
  <c r="N972" i="8"/>
  <c r="W977" i="8"/>
  <c r="V977" i="8"/>
  <c r="U977" i="8"/>
  <c r="O985" i="8"/>
  <c r="N985" i="8"/>
  <c r="O997" i="8"/>
  <c r="N997" i="8"/>
  <c r="W1001" i="8"/>
  <c r="V1001" i="8"/>
  <c r="U1001" i="8"/>
  <c r="T1001" i="8"/>
  <c r="P1002" i="8"/>
  <c r="O1002" i="8"/>
  <c r="O1011" i="8"/>
  <c r="P1012" i="8"/>
  <c r="U835" i="8"/>
  <c r="T835" i="8"/>
  <c r="P852" i="8"/>
  <c r="O852" i="8"/>
  <c r="U871" i="8"/>
  <c r="T871" i="8"/>
  <c r="O901" i="8"/>
  <c r="N901" i="8"/>
  <c r="U907" i="8"/>
  <c r="T907" i="8"/>
  <c r="P936" i="8"/>
  <c r="O936" i="8"/>
  <c r="W941" i="8"/>
  <c r="V941" i="8"/>
  <c r="P978" i="8"/>
  <c r="O978" i="8"/>
  <c r="W989" i="8"/>
  <c r="V989" i="8"/>
  <c r="U989" i="8"/>
  <c r="T989" i="8"/>
  <c r="P990" i="8"/>
  <c r="O990" i="8"/>
  <c r="W1007" i="8"/>
  <c r="V1007" i="8"/>
  <c r="P1043" i="8"/>
  <c r="O1043" i="8"/>
  <c r="O1068" i="8"/>
  <c r="N1068" i="8"/>
  <c r="P1068" i="8"/>
  <c r="N1083" i="8"/>
  <c r="O1083" i="8"/>
  <c r="P1134" i="8"/>
  <c r="O1134" i="8"/>
  <c r="N1134" i="8"/>
  <c r="W1139" i="8"/>
  <c r="V1139" i="8"/>
  <c r="U1139" i="8"/>
  <c r="T1139" i="8"/>
  <c r="X1139" i="8"/>
  <c r="W1156" i="8"/>
  <c r="V1156" i="8"/>
  <c r="T1156" i="8"/>
  <c r="X1156" i="8"/>
  <c r="U1156" i="8"/>
  <c r="W1174" i="8"/>
  <c r="X1174" i="8"/>
  <c r="U1174" i="8"/>
  <c r="T1174" i="8"/>
  <c r="V1174" i="8"/>
  <c r="V834" i="8"/>
  <c r="U834" i="8"/>
  <c r="V870" i="8"/>
  <c r="U870" i="8"/>
  <c r="O877" i="8"/>
  <c r="N877" i="8"/>
  <c r="O889" i="8"/>
  <c r="N889" i="8"/>
  <c r="P908" i="8"/>
  <c r="N908" i="8"/>
  <c r="V914" i="8"/>
  <c r="T914" i="8"/>
  <c r="W949" i="8"/>
  <c r="U949" i="8"/>
  <c r="O961" i="8"/>
  <c r="N961" i="8"/>
  <c r="U967" i="8"/>
  <c r="T967" i="8"/>
  <c r="W983" i="8"/>
  <c r="V983" i="8"/>
  <c r="P984" i="8"/>
  <c r="O984" i="8"/>
  <c r="N984" i="8"/>
  <c r="W995" i="8"/>
  <c r="V995" i="8"/>
  <c r="P996" i="8"/>
  <c r="O996" i="8"/>
  <c r="N996" i="8"/>
  <c r="X1031" i="8"/>
  <c r="T1031" i="8"/>
  <c r="W1055" i="8"/>
  <c r="X1055" i="8"/>
  <c r="V1055" i="8"/>
  <c r="U1055" i="8"/>
  <c r="T1055" i="8"/>
  <c r="O1058" i="8"/>
  <c r="N1058" i="8"/>
  <c r="P1058" i="8"/>
  <c r="N1105" i="8"/>
  <c r="O1105" i="8"/>
  <c r="P1105" i="8"/>
  <c r="V1109" i="8"/>
  <c r="U1109" i="8"/>
  <c r="W1109" i="8"/>
  <c r="T1109" i="8"/>
  <c r="X1109" i="8"/>
  <c r="T853" i="8"/>
  <c r="W869" i="8"/>
  <c r="V869" i="8"/>
  <c r="V906" i="8"/>
  <c r="U906" i="8"/>
  <c r="O925" i="8"/>
  <c r="N925" i="8"/>
  <c r="U931" i="8"/>
  <c r="T931" i="8"/>
  <c r="V985" i="8"/>
  <c r="W1002" i="8"/>
  <c r="W1036" i="8"/>
  <c r="V1036" i="8"/>
  <c r="T1036" i="8"/>
  <c r="U1036" i="8"/>
  <c r="X1064" i="8"/>
  <c r="W1064" i="8"/>
  <c r="V1064" i="8"/>
  <c r="U1064" i="8"/>
  <c r="T1064" i="8"/>
  <c r="N1082" i="8"/>
  <c r="O1082" i="8"/>
  <c r="O841" i="8"/>
  <c r="N841" i="8"/>
  <c r="U853" i="8"/>
  <c r="P876" i="8"/>
  <c r="O876" i="8"/>
  <c r="U878" i="8"/>
  <c r="U883" i="8"/>
  <c r="T883" i="8"/>
  <c r="P888" i="8"/>
  <c r="O888" i="8"/>
  <c r="U890" i="8"/>
  <c r="U895" i="8"/>
  <c r="T895" i="8"/>
  <c r="P900" i="8"/>
  <c r="O900" i="8"/>
  <c r="W905" i="8"/>
  <c r="V905" i="8"/>
  <c r="T909" i="8"/>
  <c r="T911" i="8"/>
  <c r="U926" i="8"/>
  <c r="P932" i="8"/>
  <c r="N932" i="8"/>
  <c r="V938" i="8"/>
  <c r="T938" i="8"/>
  <c r="P960" i="8"/>
  <c r="O960" i="8"/>
  <c r="V966" i="8"/>
  <c r="U966" i="8"/>
  <c r="P968" i="8"/>
  <c r="N968" i="8"/>
  <c r="X985" i="8"/>
  <c r="N987" i="8"/>
  <c r="X1002" i="8"/>
  <c r="O1014" i="8"/>
  <c r="N1014" i="8"/>
  <c r="P1014" i="8"/>
  <c r="X1030" i="8"/>
  <c r="W1030" i="8"/>
  <c r="O1116" i="8"/>
  <c r="N1116" i="8"/>
  <c r="P1116" i="8"/>
  <c r="W1120" i="8"/>
  <c r="V1120" i="8"/>
  <c r="T1120" i="8"/>
  <c r="X1120" i="8"/>
  <c r="U1120" i="8"/>
  <c r="P1146" i="8"/>
  <c r="O1146" i="8"/>
  <c r="N1146" i="8"/>
  <c r="W1151" i="8"/>
  <c r="V1151" i="8"/>
  <c r="U1151" i="8"/>
  <c r="T1151" i="8"/>
  <c r="X1151" i="8"/>
  <c r="T804" i="8"/>
  <c r="T816" i="8"/>
  <c r="T828" i="8"/>
  <c r="P840" i="8"/>
  <c r="O840" i="8"/>
  <c r="V847" i="8"/>
  <c r="T850" i="8"/>
  <c r="V853" i="8"/>
  <c r="U859" i="8"/>
  <c r="T859" i="8"/>
  <c r="T877" i="8"/>
  <c r="V878" i="8"/>
  <c r="T889" i="8"/>
  <c r="V890" i="8"/>
  <c r="U908" i="8"/>
  <c r="U909" i="8"/>
  <c r="U911" i="8"/>
  <c r="W913" i="8"/>
  <c r="U913" i="8"/>
  <c r="W926" i="8"/>
  <c r="V930" i="8"/>
  <c r="U930" i="8"/>
  <c r="O949" i="8"/>
  <c r="N949" i="8"/>
  <c r="U955" i="8"/>
  <c r="T955" i="8"/>
  <c r="T961" i="8"/>
  <c r="W965" i="8"/>
  <c r="V965" i="8"/>
  <c r="O987" i="8"/>
  <c r="U1003" i="8"/>
  <c r="T1003" i="8"/>
  <c r="N1010" i="8"/>
  <c r="O1010" i="8"/>
  <c r="U804" i="8"/>
  <c r="N811" i="8"/>
  <c r="U816" i="8"/>
  <c r="N823" i="8"/>
  <c r="U828" i="8"/>
  <c r="W847" i="8"/>
  <c r="U850" i="8"/>
  <c r="W853" i="8"/>
  <c r="V858" i="8"/>
  <c r="U858" i="8"/>
  <c r="N860" i="8"/>
  <c r="N861" i="8"/>
  <c r="N867" i="8"/>
  <c r="N868" i="8"/>
  <c r="V877" i="8"/>
  <c r="W878" i="8"/>
  <c r="V882" i="8"/>
  <c r="U882" i="8"/>
  <c r="V889" i="8"/>
  <c r="W890" i="8"/>
  <c r="V894" i="8"/>
  <c r="U894" i="8"/>
  <c r="O906" i="8"/>
  <c r="V908" i="8"/>
  <c r="V909" i="8"/>
  <c r="V911" i="8"/>
  <c r="P924" i="8"/>
  <c r="O924" i="8"/>
  <c r="T925" i="8"/>
  <c r="X926" i="8"/>
  <c r="W929" i="8"/>
  <c r="V929" i="8"/>
  <c r="T933" i="8"/>
  <c r="T935" i="8"/>
  <c r="U950" i="8"/>
  <c r="V961" i="8"/>
  <c r="T969" i="8"/>
  <c r="T971" i="8"/>
  <c r="U979" i="8"/>
  <c r="T979" i="8"/>
  <c r="U991" i="8"/>
  <c r="T991" i="8"/>
  <c r="U1038" i="8"/>
  <c r="T1038" i="8"/>
  <c r="X1038" i="8"/>
  <c r="W1038" i="8"/>
  <c r="V1038" i="8"/>
  <c r="T1051" i="8"/>
  <c r="W1051" i="8"/>
  <c r="V1051" i="8"/>
  <c r="U1051" i="8"/>
  <c r="X1051" i="8"/>
  <c r="V1053" i="8"/>
  <c r="U1053" i="8"/>
  <c r="T1053" i="8"/>
  <c r="W1053" i="8"/>
  <c r="V1073" i="8"/>
  <c r="U1073" i="8"/>
  <c r="X1073" i="8"/>
  <c r="W1073" i="8"/>
  <c r="T1073" i="8"/>
  <c r="T782" i="8"/>
  <c r="T794" i="8"/>
  <c r="V804" i="8"/>
  <c r="T806" i="8"/>
  <c r="O811" i="8"/>
  <c r="V816" i="8"/>
  <c r="T818" i="8"/>
  <c r="O823" i="8"/>
  <c r="V828" i="8"/>
  <c r="T830" i="8"/>
  <c r="T841" i="8"/>
  <c r="T842" i="8"/>
  <c r="T845" i="8"/>
  <c r="X847" i="8"/>
  <c r="V850" i="8"/>
  <c r="W857" i="8"/>
  <c r="V857" i="8"/>
  <c r="O860" i="8"/>
  <c r="O861" i="8"/>
  <c r="O867" i="8"/>
  <c r="O868" i="8"/>
  <c r="T876" i="8"/>
  <c r="W877" i="8"/>
  <c r="X878" i="8"/>
  <c r="W881" i="8"/>
  <c r="V881" i="8"/>
  <c r="T888" i="8"/>
  <c r="W889" i="8"/>
  <c r="X890" i="8"/>
  <c r="W893" i="8"/>
  <c r="V893" i="8"/>
  <c r="V902" i="8"/>
  <c r="T902" i="8"/>
  <c r="W908" i="8"/>
  <c r="W909" i="8"/>
  <c r="X911" i="8"/>
  <c r="T917" i="8"/>
  <c r="V925" i="8"/>
  <c r="N930" i="8"/>
  <c r="U932" i="8"/>
  <c r="U933" i="8"/>
  <c r="U935" i="8"/>
  <c r="W937" i="8"/>
  <c r="U937" i="8"/>
  <c r="T942" i="8"/>
  <c r="W950" i="8"/>
  <c r="V954" i="8"/>
  <c r="U954" i="8"/>
  <c r="P956" i="8"/>
  <c r="N956" i="8"/>
  <c r="X961" i="8"/>
  <c r="U968" i="8"/>
  <c r="U969" i="8"/>
  <c r="U971" i="8"/>
  <c r="W973" i="8"/>
  <c r="U973" i="8"/>
  <c r="O986" i="8"/>
  <c r="O1044" i="8"/>
  <c r="N1044" i="8"/>
  <c r="P1044" i="8"/>
  <c r="W1132" i="8"/>
  <c r="V1132" i="8"/>
  <c r="T1132" i="8"/>
  <c r="X1132" i="8"/>
  <c r="U1132" i="8"/>
  <c r="P1158" i="8"/>
  <c r="O1158" i="8"/>
  <c r="N1158" i="8"/>
  <c r="W1163" i="8"/>
  <c r="V1163" i="8"/>
  <c r="U1163" i="8"/>
  <c r="T1163" i="8"/>
  <c r="X1163" i="8"/>
  <c r="U836" i="8"/>
  <c r="U845" i="8"/>
  <c r="N864" i="8"/>
  <c r="O865" i="8"/>
  <c r="N865" i="8"/>
  <c r="U872" i="8"/>
  <c r="U876" i="8"/>
  <c r="X877" i="8"/>
  <c r="U888" i="8"/>
  <c r="X889" i="8"/>
  <c r="V907" i="8"/>
  <c r="X908" i="8"/>
  <c r="O913" i="8"/>
  <c r="N913" i="8"/>
  <c r="U917" i="8"/>
  <c r="U919" i="8"/>
  <c r="T919" i="8"/>
  <c r="O920" i="8"/>
  <c r="X925" i="8"/>
  <c r="O930" i="8"/>
  <c r="V932" i="8"/>
  <c r="V935" i="8"/>
  <c r="W942" i="8"/>
  <c r="P948" i="8"/>
  <c r="O948" i="8"/>
  <c r="T949" i="8"/>
  <c r="X950" i="8"/>
  <c r="W953" i="8"/>
  <c r="V953" i="8"/>
  <c r="V962" i="8"/>
  <c r="T962" i="8"/>
  <c r="V968" i="8"/>
  <c r="V971" i="8"/>
  <c r="T977" i="8"/>
  <c r="P980" i="8"/>
  <c r="N980" i="8"/>
  <c r="P986" i="8"/>
  <c r="X1001" i="8"/>
  <c r="T1007" i="8"/>
  <c r="O1023" i="8"/>
  <c r="N1023" i="8"/>
  <c r="P1023" i="8"/>
  <c r="U1031" i="8"/>
  <c r="N1038" i="8"/>
  <c r="N1057" i="8"/>
  <c r="O1057" i="8"/>
  <c r="P1057" i="8"/>
  <c r="T1063" i="8"/>
  <c r="W1063" i="8"/>
  <c r="V1063" i="8"/>
  <c r="U1063" i="8"/>
  <c r="X1063" i="8"/>
  <c r="O1020" i="8"/>
  <c r="N1020" i="8"/>
  <c r="X1041" i="8"/>
  <c r="X1065" i="8"/>
  <c r="U1074" i="8"/>
  <c r="T1074" i="8"/>
  <c r="W1081" i="8"/>
  <c r="U1081" i="8"/>
  <c r="T1081" i="8"/>
  <c r="P1100" i="8"/>
  <c r="N1100" i="8"/>
  <c r="V1121" i="8"/>
  <c r="U1121" i="8"/>
  <c r="O1128" i="8"/>
  <c r="N1128" i="8"/>
  <c r="V1133" i="8"/>
  <c r="U1133" i="8"/>
  <c r="O1140" i="8"/>
  <c r="N1140" i="8"/>
  <c r="V1145" i="8"/>
  <c r="U1145" i="8"/>
  <c r="O1152" i="8"/>
  <c r="N1152" i="8"/>
  <c r="V1157" i="8"/>
  <c r="U1157" i="8"/>
  <c r="O1164" i="8"/>
  <c r="N1164" i="8"/>
  <c r="W1169" i="8"/>
  <c r="X1169" i="8"/>
  <c r="U1169" i="8"/>
  <c r="P1067" i="8"/>
  <c r="O1067" i="8"/>
  <c r="W1072" i="8"/>
  <c r="V1072" i="8"/>
  <c r="T1072" i="8"/>
  <c r="P1074" i="8"/>
  <c r="O1074" i="8"/>
  <c r="U1098" i="8"/>
  <c r="T1098" i="8"/>
  <c r="O1104" i="8"/>
  <c r="N1104" i="8"/>
  <c r="P1110" i="8"/>
  <c r="O1110" i="8"/>
  <c r="N1110" i="8"/>
  <c r="W1115" i="8"/>
  <c r="V1115" i="8"/>
  <c r="U1115" i="8"/>
  <c r="T1115" i="8"/>
  <c r="X1168" i="8"/>
  <c r="W1168" i="8"/>
  <c r="V1168" i="8"/>
  <c r="T1168" i="8"/>
  <c r="P1181" i="8"/>
  <c r="O1181" i="8"/>
  <c r="N1181" i="8"/>
  <c r="T997" i="8"/>
  <c r="T1009" i="8"/>
  <c r="V1014" i="8"/>
  <c r="T1017" i="8"/>
  <c r="U1020" i="8"/>
  <c r="U1021" i="8"/>
  <c r="V1045" i="8"/>
  <c r="U1050" i="8"/>
  <c r="T1050" i="8"/>
  <c r="N1051" i="8"/>
  <c r="P1055" i="8"/>
  <c r="O1055" i="8"/>
  <c r="T1057" i="8"/>
  <c r="U1062" i="8"/>
  <c r="T1062" i="8"/>
  <c r="P1064" i="8"/>
  <c r="N1064" i="8"/>
  <c r="U1075" i="8"/>
  <c r="V1097" i="8"/>
  <c r="U1097" i="8"/>
  <c r="W1108" i="8"/>
  <c r="V1108" i="8"/>
  <c r="T1108" i="8"/>
  <c r="O1177" i="8"/>
  <c r="P1177" i="8"/>
  <c r="N1177" i="8"/>
  <c r="V900" i="8"/>
  <c r="V912" i="8"/>
  <c r="V924" i="8"/>
  <c r="V936" i="8"/>
  <c r="V948" i="8"/>
  <c r="T974" i="8"/>
  <c r="T986" i="8"/>
  <c r="N992" i="8"/>
  <c r="U997" i="8"/>
  <c r="T998" i="8"/>
  <c r="N1004" i="8"/>
  <c r="U1009" i="8"/>
  <c r="T1010" i="8"/>
  <c r="T1013" i="8"/>
  <c r="U1017" i="8"/>
  <c r="T1018" i="8"/>
  <c r="V1020" i="8"/>
  <c r="V1021" i="8"/>
  <c r="U1026" i="8"/>
  <c r="T1026" i="8"/>
  <c r="N1036" i="8"/>
  <c r="W1045" i="8"/>
  <c r="V1049" i="8"/>
  <c r="U1049" i="8"/>
  <c r="P1051" i="8"/>
  <c r="V1057" i="8"/>
  <c r="V1061" i="8"/>
  <c r="U1061" i="8"/>
  <c r="V1075" i="8"/>
  <c r="U1086" i="8"/>
  <c r="T1086" i="8"/>
  <c r="O1092" i="8"/>
  <c r="N1092" i="8"/>
  <c r="P1098" i="8"/>
  <c r="O1098" i="8"/>
  <c r="N1098" i="8"/>
  <c r="W1103" i="8"/>
  <c r="V1103" i="8"/>
  <c r="U1103" i="8"/>
  <c r="T1103" i="8"/>
  <c r="P1127" i="8"/>
  <c r="O1127" i="8"/>
  <c r="P1139" i="8"/>
  <c r="O1139" i="8"/>
  <c r="P1151" i="8"/>
  <c r="O1151" i="8"/>
  <c r="P1163" i="8"/>
  <c r="O1163" i="8"/>
  <c r="W1048" i="8"/>
  <c r="V1048" i="8"/>
  <c r="W1079" i="8"/>
  <c r="V1079" i="8"/>
  <c r="O1080" i="8"/>
  <c r="N1080" i="8"/>
  <c r="V1085" i="8"/>
  <c r="U1085" i="8"/>
  <c r="W1096" i="8"/>
  <c r="V1096" i="8"/>
  <c r="T1096" i="8"/>
  <c r="P1115" i="8"/>
  <c r="O1115" i="8"/>
  <c r="W1179" i="8"/>
  <c r="V1179" i="8"/>
  <c r="U1179" i="8"/>
  <c r="T1179" i="8"/>
  <c r="V974" i="8"/>
  <c r="V986" i="8"/>
  <c r="W997" i="8"/>
  <c r="V998" i="8"/>
  <c r="W1009" i="8"/>
  <c r="V1010" i="8"/>
  <c r="W1017" i="8"/>
  <c r="V1018" i="8"/>
  <c r="W1024" i="8"/>
  <c r="V1024" i="8"/>
  <c r="P1033" i="8"/>
  <c r="T1040" i="8"/>
  <c r="U1043" i="8"/>
  <c r="O1050" i="8"/>
  <c r="X1057" i="8"/>
  <c r="W1060" i="8"/>
  <c r="V1060" i="8"/>
  <c r="T1060" i="8"/>
  <c r="U1067" i="8"/>
  <c r="W1069" i="8"/>
  <c r="U1069" i="8"/>
  <c r="T1069" i="8"/>
  <c r="O1070" i="8"/>
  <c r="O1071" i="8"/>
  <c r="W1074" i="8"/>
  <c r="X1075" i="8"/>
  <c r="V1081" i="8"/>
  <c r="P1086" i="8"/>
  <c r="O1086" i="8"/>
  <c r="N1086" i="8"/>
  <c r="W1091" i="8"/>
  <c r="V1091" i="8"/>
  <c r="U1091" i="8"/>
  <c r="T1091" i="8"/>
  <c r="W1117" i="8"/>
  <c r="U1117" i="8"/>
  <c r="T1117" i="8"/>
  <c r="W1129" i="8"/>
  <c r="U1129" i="8"/>
  <c r="T1129" i="8"/>
  <c r="W1141" i="8"/>
  <c r="U1141" i="8"/>
  <c r="T1141" i="8"/>
  <c r="W1153" i="8"/>
  <c r="U1153" i="8"/>
  <c r="T1153" i="8"/>
  <c r="W1165" i="8"/>
  <c r="U1165" i="8"/>
  <c r="T1165" i="8"/>
  <c r="T1169" i="8"/>
  <c r="T1172" i="8"/>
  <c r="X1172" i="8"/>
  <c r="V1172" i="8"/>
  <c r="U1172" i="8"/>
  <c r="U1176" i="8"/>
  <c r="W1176" i="8"/>
  <c r="V1176" i="8"/>
  <c r="T1176" i="8"/>
  <c r="O1194" i="8"/>
  <c r="P1194" i="8"/>
  <c r="N1194" i="8"/>
  <c r="U1014" i="8"/>
  <c r="T1014" i="8"/>
  <c r="O1032" i="8"/>
  <c r="N1032" i="8"/>
  <c r="U1039" i="8"/>
  <c r="U1040" i="8"/>
  <c r="T1041" i="8"/>
  <c r="V1043" i="8"/>
  <c r="T1065" i="8"/>
  <c r="V1067" i="8"/>
  <c r="X1074" i="8"/>
  <c r="X1081" i="8"/>
  <c r="W1084" i="8"/>
  <c r="V1084" i="8"/>
  <c r="T1084" i="8"/>
  <c r="V1098" i="8"/>
  <c r="P1103" i="8"/>
  <c r="O1103" i="8"/>
  <c r="T1121" i="8"/>
  <c r="T1133" i="8"/>
  <c r="T1145" i="8"/>
  <c r="T1157" i="8"/>
  <c r="V1169" i="8"/>
  <c r="N1008" i="8"/>
  <c r="V1013" i="8"/>
  <c r="U1013" i="8"/>
  <c r="N1015" i="8"/>
  <c r="N1016" i="8"/>
  <c r="N1024" i="8"/>
  <c r="P1031" i="8"/>
  <c r="O1031" i="8"/>
  <c r="V1039" i="8"/>
  <c r="V1040" i="8"/>
  <c r="U1041" i="8"/>
  <c r="X1043" i="8"/>
  <c r="N1046" i="8"/>
  <c r="N1047" i="8"/>
  <c r="N1060" i="8"/>
  <c r="U1065" i="8"/>
  <c r="X1067" i="8"/>
  <c r="P1079" i="8"/>
  <c r="O1079" i="8"/>
  <c r="W1098" i="8"/>
  <c r="W1105" i="8"/>
  <c r="U1105" i="8"/>
  <c r="T1105" i="8"/>
  <c r="X1115" i="8"/>
  <c r="W1121" i="8"/>
  <c r="P1124" i="8"/>
  <c r="N1124" i="8"/>
  <c r="W1133" i="8"/>
  <c r="P1136" i="8"/>
  <c r="N1136" i="8"/>
  <c r="W1145" i="8"/>
  <c r="P1148" i="8"/>
  <c r="N1148" i="8"/>
  <c r="W1157" i="8"/>
  <c r="P1160" i="8"/>
  <c r="N1160" i="8"/>
  <c r="P1179" i="8"/>
  <c r="O1179" i="8"/>
  <c r="W1206" i="8"/>
  <c r="V1206" i="8"/>
  <c r="X1206" i="8"/>
  <c r="U1206" i="8"/>
  <c r="T1206" i="8"/>
  <c r="W844" i="8"/>
  <c r="W856" i="8"/>
  <c r="W868" i="8"/>
  <c r="W880" i="8"/>
  <c r="W892" i="8"/>
  <c r="W904" i="8"/>
  <c r="W916" i="8"/>
  <c r="W928" i="8"/>
  <c r="W940" i="8"/>
  <c r="W952" i="8"/>
  <c r="W964" i="8"/>
  <c r="W976" i="8"/>
  <c r="W988" i="8"/>
  <c r="W1000" i="8"/>
  <c r="O1008" i="8"/>
  <c r="W1012" i="8"/>
  <c r="V1012" i="8"/>
  <c r="O1015" i="8"/>
  <c r="O1016" i="8"/>
  <c r="O1021" i="8"/>
  <c r="O1024" i="8"/>
  <c r="W1039" i="8"/>
  <c r="W1040" i="8"/>
  <c r="V1041" i="8"/>
  <c r="O1045" i="8"/>
  <c r="O1046" i="8"/>
  <c r="O1047" i="8"/>
  <c r="O1060" i="8"/>
  <c r="V1065" i="8"/>
  <c r="P1069" i="8"/>
  <c r="V1086" i="8"/>
  <c r="P1091" i="8"/>
  <c r="O1091" i="8"/>
  <c r="X1098" i="8"/>
  <c r="P1112" i="8"/>
  <c r="N1112" i="8"/>
  <c r="P1117" i="8"/>
  <c r="X1121" i="8"/>
  <c r="P1129" i="8"/>
  <c r="X1133" i="8"/>
  <c r="P1141" i="8"/>
  <c r="X1145" i="8"/>
  <c r="P1153" i="8"/>
  <c r="X1157" i="8"/>
  <c r="P1165" i="8"/>
  <c r="V1175" i="8"/>
  <c r="X1175" i="8"/>
  <c r="U1175" i="8"/>
  <c r="T1175" i="8"/>
  <c r="P1176" i="8"/>
  <c r="N1176" i="8"/>
  <c r="V1182" i="8"/>
  <c r="X1182" i="8"/>
  <c r="W1182" i="8"/>
  <c r="U1182" i="8"/>
  <c r="T1182" i="8"/>
  <c r="P1020" i="8"/>
  <c r="P1021" i="8"/>
  <c r="X1039" i="8"/>
  <c r="P1045" i="8"/>
  <c r="V1050" i="8"/>
  <c r="V1062" i="8"/>
  <c r="U1072" i="8"/>
  <c r="P1076" i="8"/>
  <c r="N1076" i="8"/>
  <c r="W1086" i="8"/>
  <c r="W1093" i="8"/>
  <c r="U1093" i="8"/>
  <c r="T1093" i="8"/>
  <c r="O1100" i="8"/>
  <c r="X1103" i="8"/>
  <c r="U1122" i="8"/>
  <c r="T1122" i="8"/>
  <c r="P1128" i="8"/>
  <c r="U1134" i="8"/>
  <c r="T1134" i="8"/>
  <c r="P1140" i="8"/>
  <c r="U1146" i="8"/>
  <c r="T1146" i="8"/>
  <c r="P1152" i="8"/>
  <c r="U1158" i="8"/>
  <c r="T1158" i="8"/>
  <c r="P1164" i="8"/>
  <c r="U1168" i="8"/>
  <c r="X1178" i="8"/>
  <c r="W1178" i="8"/>
  <c r="V1178" i="8"/>
  <c r="U1178" i="8"/>
  <c r="T1178" i="8"/>
  <c r="P1213" i="8"/>
  <c r="O1213" i="8"/>
  <c r="T1224" i="8"/>
  <c r="U1235" i="8"/>
  <c r="V1247" i="8"/>
  <c r="T1247" i="8"/>
  <c r="P1249" i="8"/>
  <c r="O1249" i="8"/>
  <c r="W1276" i="8"/>
  <c r="V1276" i="8"/>
  <c r="U1276" i="8"/>
  <c r="V1282" i="8"/>
  <c r="U1282" i="8"/>
  <c r="T1282" i="8"/>
  <c r="T1300" i="8"/>
  <c r="X1300" i="8"/>
  <c r="O1337" i="8"/>
  <c r="N1337" i="8"/>
  <c r="O1341" i="8"/>
  <c r="N1341" i="8"/>
  <c r="O1345" i="8"/>
  <c r="N1345" i="8"/>
  <c r="P1460" i="8"/>
  <c r="O1460" i="8"/>
  <c r="N1460" i="8"/>
  <c r="X1087" i="8"/>
  <c r="W1088" i="8"/>
  <c r="X1099" i="8"/>
  <c r="W1100" i="8"/>
  <c r="X1111" i="8"/>
  <c r="W1112" i="8"/>
  <c r="X1123" i="8"/>
  <c r="W1124" i="8"/>
  <c r="X1135" i="8"/>
  <c r="W1136" i="8"/>
  <c r="X1147" i="8"/>
  <c r="W1148" i="8"/>
  <c r="X1159" i="8"/>
  <c r="W1160" i="8"/>
  <c r="X1191" i="8"/>
  <c r="P1201" i="8"/>
  <c r="O1201" i="8"/>
  <c r="U1208" i="8"/>
  <c r="T1208" i="8"/>
  <c r="W1218" i="8"/>
  <c r="V1218" i="8"/>
  <c r="V1224" i="8"/>
  <c r="P1227" i="8"/>
  <c r="N1227" i="8"/>
  <c r="W1235" i="8"/>
  <c r="V1244" i="8"/>
  <c r="W1256" i="8"/>
  <c r="U1256" i="8"/>
  <c r="T1256" i="8"/>
  <c r="V1288" i="8"/>
  <c r="U1288" i="8"/>
  <c r="T1288" i="8"/>
  <c r="U1291" i="8"/>
  <c r="T1291" i="8"/>
  <c r="U1321" i="8"/>
  <c r="X1321" i="8"/>
  <c r="W1321" i="8"/>
  <c r="V1321" i="8"/>
  <c r="T1321" i="8"/>
  <c r="O1349" i="8"/>
  <c r="P1349" i="8"/>
  <c r="N1349" i="8"/>
  <c r="T1416" i="8"/>
  <c r="X1416" i="8"/>
  <c r="W1416" i="8"/>
  <c r="V1416" i="8"/>
  <c r="U1416" i="8"/>
  <c r="T1203" i="8"/>
  <c r="T1222" i="8"/>
  <c r="W1224" i="8"/>
  <c r="U1254" i="8"/>
  <c r="P1258" i="8"/>
  <c r="O1258" i="8"/>
  <c r="P1263" i="8"/>
  <c r="N1263" i="8"/>
  <c r="W1266" i="8"/>
  <c r="V1266" i="8"/>
  <c r="T1266" i="8"/>
  <c r="V1270" i="8"/>
  <c r="X1270" i="8"/>
  <c r="U1270" i="8"/>
  <c r="T1270" i="8"/>
  <c r="W1275" i="8"/>
  <c r="V1275" i="8"/>
  <c r="U1275" i="8"/>
  <c r="P1276" i="8"/>
  <c r="O1276" i="8"/>
  <c r="N1276" i="8"/>
  <c r="W1278" i="8"/>
  <c r="V1278" i="8"/>
  <c r="U1278" i="8"/>
  <c r="P1300" i="8"/>
  <c r="N1300" i="8"/>
  <c r="O1300" i="8"/>
  <c r="U1307" i="8"/>
  <c r="V1307" i="8"/>
  <c r="T1307" i="8"/>
  <c r="N1326" i="8"/>
  <c r="P1326" i="8"/>
  <c r="O1326" i="8"/>
  <c r="O1340" i="8"/>
  <c r="N1340" i="8"/>
  <c r="V1390" i="8"/>
  <c r="U1390" i="8"/>
  <c r="X1390" i="8"/>
  <c r="W1390" i="8"/>
  <c r="T1390" i="8"/>
  <c r="U1427" i="8"/>
  <c r="X1427" i="8"/>
  <c r="W1427" i="8"/>
  <c r="V1427" i="8"/>
  <c r="T1427" i="8"/>
  <c r="U1203" i="8"/>
  <c r="V1207" i="8"/>
  <c r="U1207" i="8"/>
  <c r="N1218" i="8"/>
  <c r="U1222" i="8"/>
  <c r="X1224" i="8"/>
  <c r="O1231" i="8"/>
  <c r="W1246" i="8"/>
  <c r="U1246" i="8"/>
  <c r="P1253" i="8"/>
  <c r="N1253" i="8"/>
  <c r="V1287" i="8"/>
  <c r="U1287" i="8"/>
  <c r="T1287" i="8"/>
  <c r="V1303" i="8"/>
  <c r="U1303" i="8"/>
  <c r="T1303" i="8"/>
  <c r="P1321" i="8"/>
  <c r="O1321" i="8"/>
  <c r="N1321" i="8"/>
  <c r="O1344" i="8"/>
  <c r="N1344" i="8"/>
  <c r="V1387" i="8"/>
  <c r="W1387" i="8"/>
  <c r="U1387" i="8"/>
  <c r="T1387" i="8"/>
  <c r="X1418" i="8"/>
  <c r="W1418" i="8"/>
  <c r="V1418" i="8"/>
  <c r="U1418" i="8"/>
  <c r="T1418" i="8"/>
  <c r="V1068" i="8"/>
  <c r="V1080" i="8"/>
  <c r="V1092" i="8"/>
  <c r="V1104" i="8"/>
  <c r="V1116" i="8"/>
  <c r="U1201" i="8"/>
  <c r="V1203" i="8"/>
  <c r="P1218" i="8"/>
  <c r="V1222" i="8"/>
  <c r="T1227" i="8"/>
  <c r="W1230" i="8"/>
  <c r="V1230" i="8"/>
  <c r="T1230" i="8"/>
  <c r="P1231" i="8"/>
  <c r="P1237" i="8"/>
  <c r="O1237" i="8"/>
  <c r="W1251" i="8"/>
  <c r="V1251" i="8"/>
  <c r="N1278" i="8"/>
  <c r="P1278" i="8"/>
  <c r="O1278" i="8"/>
  <c r="W1281" i="8"/>
  <c r="U1281" i="8"/>
  <c r="T1281" i="8"/>
  <c r="T1284" i="8"/>
  <c r="V1284" i="8"/>
  <c r="W1284" i="8"/>
  <c r="U1284" i="8"/>
  <c r="W1317" i="8"/>
  <c r="U1317" i="8"/>
  <c r="X1317" i="8"/>
  <c r="V1317" i="8"/>
  <c r="V1235" i="8"/>
  <c r="T1235" i="8"/>
  <c r="W1244" i="8"/>
  <c r="U1244" i="8"/>
  <c r="T1244" i="8"/>
  <c r="W1269" i="8"/>
  <c r="X1269" i="8"/>
  <c r="U1269" i="8"/>
  <c r="T1269" i="8"/>
  <c r="T1276" i="8"/>
  <c r="V1290" i="8"/>
  <c r="U1290" i="8"/>
  <c r="T1290" i="8"/>
  <c r="U1300" i="8"/>
  <c r="W1314" i="8"/>
  <c r="X1314" i="8"/>
  <c r="V1314" i="8"/>
  <c r="U1314" i="8"/>
  <c r="N1339" i="8"/>
  <c r="P1339" i="8"/>
  <c r="O1339" i="8"/>
  <c r="O1188" i="8"/>
  <c r="T1200" i="8"/>
  <c r="W1201" i="8"/>
  <c r="P1207" i="8"/>
  <c r="T1210" i="8"/>
  <c r="T1211" i="8"/>
  <c r="V1212" i="8"/>
  <c r="O1215" i="8"/>
  <c r="O1217" i="8"/>
  <c r="T1219" i="8"/>
  <c r="V1223" i="8"/>
  <c r="T1223" i="8"/>
  <c r="N1230" i="8"/>
  <c r="V1232" i="8"/>
  <c r="P1246" i="8"/>
  <c r="O1246" i="8"/>
  <c r="V1248" i="8"/>
  <c r="O1255" i="8"/>
  <c r="X1276" i="8"/>
  <c r="W1282" i="8"/>
  <c r="V1300" i="8"/>
  <c r="V1306" i="8"/>
  <c r="U1306" i="8"/>
  <c r="T1306" i="8"/>
  <c r="U1309" i="8"/>
  <c r="T1309" i="8"/>
  <c r="P1310" i="8"/>
  <c r="O1310" i="8"/>
  <c r="T1322" i="8"/>
  <c r="X1322" i="8"/>
  <c r="W1322" i="8"/>
  <c r="V1322" i="8"/>
  <c r="U1322" i="8"/>
  <c r="O1325" i="8"/>
  <c r="P1325" i="8"/>
  <c r="N1325" i="8"/>
  <c r="O1343" i="8"/>
  <c r="N1343" i="8"/>
  <c r="P1348" i="8"/>
  <c r="N1348" i="8"/>
  <c r="X1420" i="8"/>
  <c r="W1420" i="8"/>
  <c r="V1420" i="8"/>
  <c r="U1420" i="8"/>
  <c r="T1420" i="8"/>
  <c r="P1225" i="8"/>
  <c r="O1225" i="8"/>
  <c r="P1241" i="8"/>
  <c r="N1241" i="8"/>
  <c r="P1251" i="8"/>
  <c r="N1251" i="8"/>
  <c r="W1254" i="8"/>
  <c r="V1254" i="8"/>
  <c r="T1254" i="8"/>
  <c r="P1261" i="8"/>
  <c r="O1261" i="8"/>
  <c r="W1277" i="8"/>
  <c r="V1277" i="8"/>
  <c r="U1277" i="8"/>
  <c r="X1282" i="8"/>
  <c r="T1286" i="8"/>
  <c r="W1286" i="8"/>
  <c r="V1286" i="8"/>
  <c r="U1286" i="8"/>
  <c r="P1298" i="8"/>
  <c r="O1298" i="8"/>
  <c r="N1298" i="8"/>
  <c r="W1300" i="8"/>
  <c r="U1415" i="8"/>
  <c r="X1415" i="8"/>
  <c r="W1415" i="8"/>
  <c r="V1415" i="8"/>
  <c r="T1415" i="8"/>
  <c r="O1423" i="8"/>
  <c r="P1423" i="8"/>
  <c r="N1423" i="8"/>
  <c r="W1023" i="8"/>
  <c r="W1035" i="8"/>
  <c r="W1047" i="8"/>
  <c r="W1059" i="8"/>
  <c r="W1071" i="8"/>
  <c r="W1083" i="8"/>
  <c r="W1095" i="8"/>
  <c r="W1107" i="8"/>
  <c r="W1119" i="8"/>
  <c r="W1131" i="8"/>
  <c r="W1143" i="8"/>
  <c r="W1155" i="8"/>
  <c r="W1167" i="8"/>
  <c r="T1190" i="8"/>
  <c r="T1194" i="8"/>
  <c r="V1195" i="8"/>
  <c r="V1196" i="8"/>
  <c r="U1198" i="8"/>
  <c r="U1199" i="8"/>
  <c r="W1200" i="8"/>
  <c r="V1210" i="8"/>
  <c r="W1211" i="8"/>
  <c r="X1212" i="8"/>
  <c r="T1218" i="8"/>
  <c r="W1234" i="8"/>
  <c r="U1234" i="8"/>
  <c r="W1239" i="8"/>
  <c r="V1239" i="8"/>
  <c r="U1247" i="8"/>
  <c r="X1248" i="8"/>
  <c r="V1259" i="8"/>
  <c r="T1259" i="8"/>
  <c r="X1268" i="8"/>
  <c r="W1268" i="8"/>
  <c r="U1268" i="8"/>
  <c r="T1268" i="8"/>
  <c r="X1278" i="8"/>
  <c r="U1283" i="8"/>
  <c r="V1283" i="8"/>
  <c r="T1283" i="8"/>
  <c r="X1288" i="8"/>
  <c r="W1291" i="8"/>
  <c r="W1307" i="8"/>
  <c r="P1322" i="8"/>
  <c r="O1322" i="8"/>
  <c r="N1322" i="8"/>
  <c r="W1389" i="8"/>
  <c r="U1389" i="8"/>
  <c r="X1389" i="8"/>
  <c r="V1389" i="8"/>
  <c r="T1389" i="8"/>
  <c r="T1440" i="8"/>
  <c r="W1440" i="8"/>
  <c r="V1440" i="8"/>
  <c r="X1440" i="8"/>
  <c r="U1440" i="8"/>
  <c r="U1189" i="8"/>
  <c r="T1193" i="8"/>
  <c r="U1194" i="8"/>
  <c r="W1195" i="8"/>
  <c r="W1196" i="8"/>
  <c r="V1198" i="8"/>
  <c r="W1199" i="8"/>
  <c r="X1200" i="8"/>
  <c r="O1203" i="8"/>
  <c r="N1205" i="8"/>
  <c r="V1208" i="8"/>
  <c r="X1210" i="8"/>
  <c r="X1211" i="8"/>
  <c r="O1214" i="8"/>
  <c r="N1214" i="8"/>
  <c r="U1218" i="8"/>
  <c r="U1220" i="8"/>
  <c r="T1220" i="8"/>
  <c r="N1222" i="8"/>
  <c r="T1236" i="8"/>
  <c r="T1246" i="8"/>
  <c r="W1247" i="8"/>
  <c r="N1254" i="8"/>
  <c r="V1256" i="8"/>
  <c r="U1266" i="8"/>
  <c r="O1277" i="8"/>
  <c r="P1277" i="8"/>
  <c r="N1277" i="8"/>
  <c r="V1279" i="8"/>
  <c r="U1279" i="8"/>
  <c r="T1279" i="8"/>
  <c r="V1289" i="8"/>
  <c r="U1289" i="8"/>
  <c r="T1289" i="8"/>
  <c r="X1291" i="8"/>
  <c r="X1307" i="8"/>
  <c r="W1313" i="8"/>
  <c r="V1313" i="8"/>
  <c r="U1313" i="8"/>
  <c r="T1313" i="8"/>
  <c r="O1320" i="8"/>
  <c r="N1320" i="8"/>
  <c r="O1342" i="8"/>
  <c r="N1342" i="8"/>
  <c r="X1387" i="8"/>
  <c r="N1221" i="8"/>
  <c r="W1227" i="8"/>
  <c r="V1227" i="8"/>
  <c r="P1229" i="8"/>
  <c r="N1229" i="8"/>
  <c r="W1232" i="8"/>
  <c r="U1232" i="8"/>
  <c r="T1232" i="8"/>
  <c r="O1243" i="8"/>
  <c r="X1247" i="8"/>
  <c r="P1265" i="8"/>
  <c r="N1265" i="8"/>
  <c r="W1305" i="8"/>
  <c r="U1305" i="8"/>
  <c r="T1305" i="8"/>
  <c r="T1308" i="8"/>
  <c r="V1308" i="8"/>
  <c r="U1308" i="8"/>
  <c r="T1314" i="8"/>
  <c r="P1324" i="8"/>
  <c r="O1324" i="8"/>
  <c r="N1324" i="8"/>
  <c r="N1338" i="8"/>
  <c r="O1338" i="8"/>
  <c r="P1338" i="8"/>
  <c r="N1422" i="8"/>
  <c r="O1422" i="8"/>
  <c r="P1430" i="8"/>
  <c r="N1430" i="8"/>
  <c r="O1202" i="8"/>
  <c r="N1202" i="8"/>
  <c r="N1213" i="8"/>
  <c r="V1219" i="8"/>
  <c r="U1219" i="8"/>
  <c r="O1221" i="8"/>
  <c r="P1234" i="8"/>
  <c r="O1234" i="8"/>
  <c r="P1239" i="8"/>
  <c r="N1239" i="8"/>
  <c r="W1242" i="8"/>
  <c r="V1242" i="8"/>
  <c r="T1242" i="8"/>
  <c r="P1243" i="8"/>
  <c r="N1249" i="8"/>
  <c r="W1258" i="8"/>
  <c r="U1258" i="8"/>
  <c r="W1263" i="8"/>
  <c r="V1263" i="8"/>
  <c r="U1271" i="8"/>
  <c r="X1271" i="8"/>
  <c r="V1271" i="8"/>
  <c r="T1271" i="8"/>
  <c r="U1285" i="8"/>
  <c r="W1285" i="8"/>
  <c r="V1285" i="8"/>
  <c r="T1285" i="8"/>
  <c r="W1290" i="8"/>
  <c r="V1315" i="8"/>
  <c r="X1315" i="8"/>
  <c r="W1315" i="8"/>
  <c r="U1315" i="8"/>
  <c r="W1323" i="8"/>
  <c r="V1323" i="8"/>
  <c r="U1323" i="8"/>
  <c r="T1323" i="8"/>
  <c r="O1327" i="8"/>
  <c r="N1327" i="8"/>
  <c r="P1337" i="8"/>
  <c r="P1341" i="8"/>
  <c r="P1345" i="8"/>
  <c r="X1213" i="8"/>
  <c r="X1225" i="8"/>
  <c r="W1226" i="8"/>
  <c r="X1237" i="8"/>
  <c r="T1241" i="8"/>
  <c r="X1249" i="8"/>
  <c r="T1253" i="8"/>
  <c r="X1261" i="8"/>
  <c r="T1265" i="8"/>
  <c r="X1297" i="8"/>
  <c r="X1298" i="8"/>
  <c r="W1299" i="8"/>
  <c r="O1314" i="8"/>
  <c r="O1315" i="8"/>
  <c r="O1316" i="8"/>
  <c r="O1317" i="8"/>
  <c r="P1336" i="8"/>
  <c r="N1336" i="8"/>
  <c r="T1350" i="8"/>
  <c r="X1359" i="8"/>
  <c r="X1360" i="8"/>
  <c r="X1361" i="8"/>
  <c r="X1362" i="8"/>
  <c r="W1363" i="8"/>
  <c r="V1365" i="8"/>
  <c r="W1366" i="8"/>
  <c r="W1367" i="8"/>
  <c r="W1368" i="8"/>
  <c r="V1369" i="8"/>
  <c r="X1374" i="8"/>
  <c r="X1375" i="8"/>
  <c r="V1383" i="8"/>
  <c r="X1384" i="8"/>
  <c r="O1391" i="8"/>
  <c r="U1406" i="8"/>
  <c r="T1407" i="8"/>
  <c r="U1408" i="8"/>
  <c r="V1409" i="8"/>
  <c r="W1410" i="8"/>
  <c r="W1411" i="8"/>
  <c r="N1416" i="8"/>
  <c r="O1421" i="8"/>
  <c r="N1421" i="8"/>
  <c r="V1425" i="8"/>
  <c r="O1448" i="8"/>
  <c r="N1448" i="8"/>
  <c r="N1236" i="8"/>
  <c r="V1240" i="8"/>
  <c r="U1241" i="8"/>
  <c r="N1248" i="8"/>
  <c r="V1252" i="8"/>
  <c r="U1253" i="8"/>
  <c r="N1260" i="8"/>
  <c r="V1264" i="8"/>
  <c r="U1265" i="8"/>
  <c r="N1280" i="8"/>
  <c r="N1281" i="8"/>
  <c r="N1282" i="8"/>
  <c r="N1283" i="8"/>
  <c r="N1284" i="8"/>
  <c r="N1288" i="8"/>
  <c r="N1289" i="8"/>
  <c r="O1290" i="8"/>
  <c r="N1291" i="8"/>
  <c r="N1304" i="8"/>
  <c r="N1305" i="8"/>
  <c r="N1306" i="8"/>
  <c r="N1307" i="8"/>
  <c r="N1308" i="8"/>
  <c r="N1309" i="8"/>
  <c r="P1314" i="8"/>
  <c r="T1324" i="8"/>
  <c r="T1325" i="8"/>
  <c r="T1326" i="8"/>
  <c r="T1338" i="8"/>
  <c r="T1339" i="8"/>
  <c r="U1350" i="8"/>
  <c r="T1356" i="8"/>
  <c r="V1356" i="8"/>
  <c r="X1365" i="8"/>
  <c r="X1366" i="8"/>
  <c r="X1367" i="8"/>
  <c r="X1368" i="8"/>
  <c r="W1369" i="8"/>
  <c r="X1383" i="8"/>
  <c r="N1387" i="8"/>
  <c r="N1388" i="8"/>
  <c r="N1389" i="8"/>
  <c r="T1405" i="8"/>
  <c r="V1406" i="8"/>
  <c r="U1407" i="8"/>
  <c r="V1408" i="8"/>
  <c r="V1414" i="8"/>
  <c r="T1414" i="8"/>
  <c r="N1415" i="8"/>
  <c r="P1416" i="8"/>
  <c r="P1418" i="8"/>
  <c r="N1418" i="8"/>
  <c r="P1420" i="8"/>
  <c r="N1420" i="8"/>
  <c r="T1423" i="8"/>
  <c r="P1427" i="8"/>
  <c r="V1350" i="8"/>
  <c r="U1355" i="8"/>
  <c r="V1355" i="8"/>
  <c r="N1357" i="8"/>
  <c r="N1358" i="8"/>
  <c r="V1405" i="8"/>
  <c r="W1406" i="8"/>
  <c r="W1408" i="8"/>
  <c r="W1413" i="8"/>
  <c r="U1413" i="8"/>
  <c r="V1426" i="8"/>
  <c r="T1426" i="8"/>
  <c r="X1426" i="8"/>
  <c r="W1426" i="8"/>
  <c r="U1439" i="8"/>
  <c r="V1439" i="8"/>
  <c r="T1439" i="8"/>
  <c r="V1444" i="8"/>
  <c r="U1444" i="8"/>
  <c r="T1444" i="8"/>
  <c r="X1444" i="8"/>
  <c r="W1444" i="8"/>
  <c r="W1205" i="8"/>
  <c r="W1217" i="8"/>
  <c r="N1226" i="8"/>
  <c r="W1229" i="8"/>
  <c r="U1231" i="8"/>
  <c r="N1238" i="8"/>
  <c r="W1241" i="8"/>
  <c r="U1243" i="8"/>
  <c r="N1250" i="8"/>
  <c r="W1253" i="8"/>
  <c r="U1255" i="8"/>
  <c r="N1262" i="8"/>
  <c r="W1265" i="8"/>
  <c r="U1267" i="8"/>
  <c r="U1272" i="8"/>
  <c r="T1273" i="8"/>
  <c r="N1302" i="8"/>
  <c r="O1302" i="8"/>
  <c r="O1312" i="8"/>
  <c r="T1319" i="8"/>
  <c r="W1320" i="8"/>
  <c r="U1327" i="8"/>
  <c r="T1329" i="8"/>
  <c r="T1330" i="8"/>
  <c r="T1331" i="8"/>
  <c r="U1332" i="8"/>
  <c r="T1333" i="8"/>
  <c r="T1336" i="8"/>
  <c r="V1338" i="8"/>
  <c r="U1341" i="8"/>
  <c r="U1342" i="8"/>
  <c r="V1343" i="8"/>
  <c r="V1344" i="8"/>
  <c r="U1345" i="8"/>
  <c r="T1347" i="8"/>
  <c r="U1348" i="8"/>
  <c r="V1349" i="8"/>
  <c r="X1350" i="8"/>
  <c r="X1351" i="8"/>
  <c r="V1354" i="8"/>
  <c r="U1354" i="8"/>
  <c r="O1357" i="8"/>
  <c r="O1358" i="8"/>
  <c r="N1360" i="8"/>
  <c r="N1361" i="8"/>
  <c r="O1362" i="8"/>
  <c r="O1375" i="8"/>
  <c r="N1385" i="8"/>
  <c r="P1386" i="8"/>
  <c r="T1393" i="8"/>
  <c r="U1394" i="8"/>
  <c r="T1395" i="8"/>
  <c r="T1396" i="8"/>
  <c r="T1397" i="8"/>
  <c r="T1398" i="8"/>
  <c r="T1403" i="8"/>
  <c r="W1404" i="8"/>
  <c r="W1405" i="8"/>
  <c r="X1406" i="8"/>
  <c r="W1407" i="8"/>
  <c r="O1414" i="8"/>
  <c r="T1421" i="8"/>
  <c r="O1433" i="8"/>
  <c r="P1433" i="8"/>
  <c r="N1433" i="8"/>
  <c r="T1441" i="8"/>
  <c r="V1231" i="8"/>
  <c r="V1243" i="8"/>
  <c r="V1255" i="8"/>
  <c r="V1267" i="8"/>
  <c r="V1272" i="8"/>
  <c r="U1273" i="8"/>
  <c r="O1301" i="8"/>
  <c r="N1301" i="8"/>
  <c r="U1329" i="8"/>
  <c r="U1330" i="8"/>
  <c r="V1331" i="8"/>
  <c r="V1332" i="8"/>
  <c r="U1333" i="8"/>
  <c r="U1336" i="8"/>
  <c r="U1347" i="8"/>
  <c r="V1348" i="8"/>
  <c r="W1353" i="8"/>
  <c r="U1353" i="8"/>
  <c r="N1355" i="8"/>
  <c r="O1360" i="8"/>
  <c r="P1361" i="8"/>
  <c r="P1362" i="8"/>
  <c r="P1375" i="8"/>
  <c r="N1382" i="8"/>
  <c r="P1385" i="8"/>
  <c r="U1392" i="8"/>
  <c r="V1393" i="8"/>
  <c r="V1394" i="8"/>
  <c r="U1395" i="8"/>
  <c r="U1396" i="8"/>
  <c r="U1397" i="8"/>
  <c r="U1398" i="8"/>
  <c r="T1399" i="8"/>
  <c r="T1402" i="8"/>
  <c r="X1405" i="8"/>
  <c r="P1414" i="8"/>
  <c r="U1421" i="8"/>
  <c r="W1425" i="8"/>
  <c r="U1425" i="8"/>
  <c r="T1425" i="8"/>
  <c r="W1441" i="8"/>
  <c r="P1444" i="8"/>
  <c r="N1444" i="8"/>
  <c r="O1444" i="8"/>
  <c r="P1447" i="8"/>
  <c r="N1374" i="8"/>
  <c r="O1374" i="8"/>
  <c r="W1443" i="8"/>
  <c r="V1443" i="8"/>
  <c r="U1443" i="8"/>
  <c r="T1443" i="8"/>
  <c r="X1272" i="8"/>
  <c r="W1273" i="8"/>
  <c r="T1320" i="8"/>
  <c r="V1320" i="8"/>
  <c r="X1329" i="8"/>
  <c r="X1330" i="8"/>
  <c r="X1331" i="8"/>
  <c r="X1332" i="8"/>
  <c r="W1333" i="8"/>
  <c r="W1336" i="8"/>
  <c r="X1347" i="8"/>
  <c r="N1351" i="8"/>
  <c r="N1352" i="8"/>
  <c r="N1353" i="8"/>
  <c r="O1370" i="8"/>
  <c r="O1373" i="8"/>
  <c r="N1373" i="8"/>
  <c r="W1391" i="8"/>
  <c r="X1393" i="8"/>
  <c r="X1394" i="8"/>
  <c r="W1395" i="8"/>
  <c r="V1399" i="8"/>
  <c r="V1401" i="8"/>
  <c r="T1404" i="8"/>
  <c r="V1404" i="8"/>
  <c r="N1410" i="8"/>
  <c r="O1410" i="8"/>
  <c r="U1417" i="8"/>
  <c r="U1419" i="8"/>
  <c r="W1421" i="8"/>
  <c r="T1452" i="8"/>
  <c r="W1452" i="8"/>
  <c r="V1452" i="8"/>
  <c r="U1452" i="8"/>
  <c r="X1452" i="8"/>
  <c r="U1319" i="8"/>
  <c r="V1319" i="8"/>
  <c r="O1350" i="8"/>
  <c r="O1351" i="8"/>
  <c r="O1352" i="8"/>
  <c r="O1353" i="8"/>
  <c r="P1372" i="8"/>
  <c r="N1372" i="8"/>
  <c r="U1403" i="8"/>
  <c r="V1403" i="8"/>
  <c r="N1406" i="8"/>
  <c r="O1409" i="8"/>
  <c r="N1409" i="8"/>
  <c r="V1417" i="8"/>
  <c r="V1419" i="8"/>
  <c r="N1424" i="8"/>
  <c r="P1432" i="8"/>
  <c r="N1432" i="8"/>
  <c r="V1441" i="8"/>
  <c r="U1441" i="8"/>
  <c r="T1293" i="8"/>
  <c r="T1294" i="8"/>
  <c r="T1295" i="8"/>
  <c r="U1296" i="8"/>
  <c r="T1311" i="8"/>
  <c r="U1312" i="8"/>
  <c r="V1318" i="8"/>
  <c r="U1318" i="8"/>
  <c r="P1350" i="8"/>
  <c r="T1357" i="8"/>
  <c r="U1358" i="8"/>
  <c r="U1386" i="8"/>
  <c r="T1392" i="8"/>
  <c r="V1392" i="8"/>
  <c r="V1402" i="8"/>
  <c r="U1402" i="8"/>
  <c r="O1406" i="8"/>
  <c r="P1408" i="8"/>
  <c r="N1408" i="8"/>
  <c r="W1417" i="8"/>
  <c r="W1419" i="8"/>
  <c r="P1424" i="8"/>
  <c r="P1438" i="8"/>
  <c r="O1438" i="8"/>
  <c r="N1438" i="8"/>
  <c r="U1391" i="8"/>
  <c r="V1391" i="8"/>
  <c r="W1401" i="8"/>
  <c r="U1401" i="8"/>
  <c r="X1445" i="8"/>
  <c r="W1447" i="8"/>
  <c r="T1447" i="8"/>
  <c r="V1451" i="8"/>
  <c r="W1453" i="8"/>
  <c r="V1456" i="8"/>
  <c r="W1456" i="8"/>
  <c r="V1462" i="8"/>
  <c r="U1462" i="8"/>
  <c r="T1462" i="8"/>
  <c r="O1463" i="8"/>
  <c r="P1463" i="8"/>
  <c r="U1464" i="8"/>
  <c r="T1465" i="8"/>
  <c r="U1475" i="8"/>
  <c r="T1475" i="8"/>
  <c r="N1476" i="8"/>
  <c r="O1476" i="8"/>
  <c r="W1451" i="8"/>
  <c r="X1453" i="8"/>
  <c r="V1464" i="8"/>
  <c r="P1456" i="8"/>
  <c r="O1456" i="8"/>
  <c r="N1456" i="8"/>
  <c r="W1461" i="8"/>
  <c r="V1461" i="8"/>
  <c r="U1461" i="8"/>
  <c r="W1464" i="8"/>
  <c r="O1469" i="8"/>
  <c r="N1469" i="8"/>
  <c r="T1477" i="8"/>
  <c r="O1481" i="8"/>
  <c r="N1481" i="8"/>
  <c r="V1484" i="8"/>
  <c r="U1484" i="8"/>
  <c r="W1484" i="8"/>
  <c r="W1487" i="8"/>
  <c r="U1487" i="8"/>
  <c r="X1487" i="8"/>
  <c r="O1499" i="8"/>
  <c r="N1499" i="8"/>
  <c r="P1499" i="8"/>
  <c r="AI409" i="10"/>
  <c r="X1464" i="8"/>
  <c r="W1465" i="8"/>
  <c r="V1468" i="8"/>
  <c r="W1468" i="8"/>
  <c r="V1474" i="8"/>
  <c r="U1474" i="8"/>
  <c r="T1474" i="8"/>
  <c r="O1475" i="8"/>
  <c r="P1475" i="8"/>
  <c r="U1477" i="8"/>
  <c r="W1491" i="8"/>
  <c r="X1491" i="8"/>
  <c r="V1491" i="8"/>
  <c r="U1491" i="8"/>
  <c r="V1477" i="8"/>
  <c r="V1480" i="8"/>
  <c r="T1480" i="8"/>
  <c r="W1480" i="8"/>
  <c r="U1509" i="8"/>
  <c r="W1509" i="8"/>
  <c r="V1509" i="8"/>
  <c r="T1509" i="8"/>
  <c r="X1509" i="8"/>
  <c r="P1468" i="8"/>
  <c r="O1468" i="8"/>
  <c r="N1468" i="8"/>
  <c r="W1473" i="8"/>
  <c r="V1473" i="8"/>
  <c r="U1473" i="8"/>
  <c r="X1477" i="8"/>
  <c r="O1484" i="8"/>
  <c r="N1484" i="8"/>
  <c r="O1503" i="8"/>
  <c r="N1503" i="8"/>
  <c r="P1503" i="8"/>
  <c r="U1451" i="8"/>
  <c r="T1451" i="8"/>
  <c r="N1452" i="8"/>
  <c r="O1452" i="8"/>
  <c r="P1480" i="8"/>
  <c r="O1480" i="8"/>
  <c r="N1480" i="8"/>
  <c r="W1483" i="8"/>
  <c r="U1483" i="8"/>
  <c r="V1483" i="8"/>
  <c r="P1498" i="8"/>
  <c r="N1498" i="8"/>
  <c r="V1438" i="8"/>
  <c r="T1438" i="8"/>
  <c r="U1457" i="8"/>
  <c r="V1457" i="8"/>
  <c r="X1462" i="8"/>
  <c r="T1468" i="8"/>
  <c r="X1475" i="8"/>
  <c r="T1484" i="8"/>
  <c r="T1486" i="8"/>
  <c r="W1486" i="8"/>
  <c r="U1486" i="8"/>
  <c r="X1486" i="8"/>
  <c r="V1489" i="8"/>
  <c r="T1489" i="8"/>
  <c r="W1489" i="8"/>
  <c r="P1490" i="8"/>
  <c r="O1490" i="8"/>
  <c r="N1490" i="8"/>
  <c r="P1502" i="8"/>
  <c r="N1502" i="8"/>
  <c r="T1431" i="8"/>
  <c r="W1432" i="8"/>
  <c r="W1437" i="8"/>
  <c r="U1437" i="8"/>
  <c r="P1439" i="8"/>
  <c r="T1445" i="8"/>
  <c r="V1447" i="8"/>
  <c r="V1450" i="8"/>
  <c r="U1450" i="8"/>
  <c r="T1450" i="8"/>
  <c r="O1451" i="8"/>
  <c r="P1451" i="8"/>
  <c r="T1453" i="8"/>
  <c r="U1463" i="8"/>
  <c r="T1463" i="8"/>
  <c r="N1464" i="8"/>
  <c r="O1464" i="8"/>
  <c r="U1468" i="8"/>
  <c r="N1471" i="8"/>
  <c r="X1476" i="8"/>
  <c r="T1476" i="8"/>
  <c r="U1480" i="8"/>
  <c r="O1483" i="8"/>
  <c r="N1483" i="8"/>
  <c r="X1484" i="8"/>
  <c r="T1487" i="8"/>
  <c r="V1445" i="8"/>
  <c r="X1447" i="8"/>
  <c r="U1453" i="8"/>
  <c r="T1461" i="8"/>
  <c r="X1468" i="8"/>
  <c r="O1470" i="8"/>
  <c r="O1471" i="8"/>
  <c r="W1474" i="8"/>
  <c r="X1480" i="8"/>
  <c r="O1482" i="8"/>
  <c r="U1485" i="8"/>
  <c r="V1485" i="8"/>
  <c r="W1485" i="8"/>
  <c r="P1486" i="8"/>
  <c r="O1486" i="8"/>
  <c r="N1486" i="8"/>
  <c r="V1487" i="8"/>
  <c r="T1491" i="8"/>
  <c r="V1431" i="8"/>
  <c r="W1445" i="8"/>
  <c r="W1449" i="8"/>
  <c r="V1449" i="8"/>
  <c r="U1449" i="8"/>
  <c r="O1457" i="8"/>
  <c r="N1457" i="8"/>
  <c r="X1461" i="8"/>
  <c r="N1463" i="8"/>
  <c r="U1469" i="8"/>
  <c r="V1469" i="8"/>
  <c r="P1470" i="8"/>
  <c r="X1474" i="8"/>
  <c r="P1476" i="8"/>
  <c r="U1481" i="8"/>
  <c r="V1481" i="8"/>
  <c r="P1482" i="8"/>
  <c r="W1488" i="8"/>
  <c r="U1488" i="8"/>
  <c r="X1488" i="8"/>
  <c r="N1500" i="8"/>
  <c r="O1500" i="8"/>
  <c r="P1500" i="8"/>
  <c r="X1455" i="8"/>
  <c r="T1459" i="8"/>
  <c r="X1467" i="8"/>
  <c r="T1471" i="8"/>
  <c r="X1479" i="8"/>
  <c r="W29" i="10"/>
  <c r="V16" i="10"/>
  <c r="AO29" i="10"/>
  <c r="AN43" i="10" s="1"/>
  <c r="AN16" i="10"/>
  <c r="W1459" i="8"/>
  <c r="W1471" i="8"/>
  <c r="X1482" i="8"/>
  <c r="T1482" i="8"/>
  <c r="P1492" i="8"/>
  <c r="T1505" i="8"/>
  <c r="V1508" i="8"/>
  <c r="T1508" i="8"/>
  <c r="D333" i="10"/>
  <c r="V1505" i="8"/>
  <c r="J43" i="10"/>
  <c r="J74" i="10"/>
  <c r="K410" i="10"/>
  <c r="P43" i="10"/>
  <c r="P29" i="10"/>
  <c r="U1498" i="8"/>
  <c r="T1501" i="8"/>
  <c r="U1503" i="8"/>
  <c r="W1504" i="8"/>
  <c r="W1505" i="8"/>
  <c r="W1507" i="8"/>
  <c r="U1507" i="8"/>
  <c r="O1508" i="8"/>
  <c r="X1505" i="8"/>
  <c r="P1508" i="8"/>
  <c r="N1507" i="8"/>
  <c r="P1507" i="8"/>
  <c r="AF168" i="10"/>
  <c r="AE156" i="10"/>
  <c r="X1495" i="8"/>
  <c r="X1496" i="8"/>
  <c r="X1497" i="8"/>
  <c r="O1504" i="8"/>
  <c r="P1504" i="8"/>
  <c r="W1508" i="8"/>
  <c r="H168" i="10"/>
  <c r="G125" i="10"/>
  <c r="G38" i="10"/>
  <c r="G26" i="10"/>
  <c r="G35" i="10"/>
  <c r="G37" i="10"/>
  <c r="G36" i="10"/>
  <c r="G34" i="10"/>
  <c r="G39" i="10"/>
  <c r="AL29" i="10"/>
  <c r="AK16" i="10"/>
  <c r="J37" i="10"/>
  <c r="J39" i="10"/>
  <c r="J35" i="10"/>
  <c r="J36" i="10"/>
  <c r="J34" i="10"/>
  <c r="J33" i="10"/>
  <c r="J38" i="10"/>
  <c r="M29" i="10"/>
  <c r="AB76" i="10"/>
  <c r="E402" i="10"/>
  <c r="AF400" i="10"/>
  <c r="AE400" i="10" s="1"/>
  <c r="AE380" i="10"/>
  <c r="X1510" i="8"/>
  <c r="Z29" i="10"/>
  <c r="Y16" i="10"/>
  <c r="E26" i="10"/>
  <c r="C34" i="10" s="1"/>
  <c r="AO76" i="10"/>
  <c r="AN76" i="10" s="1"/>
  <c r="AK56" i="10"/>
  <c r="V111" i="10"/>
  <c r="AL168" i="10"/>
  <c r="AK125" i="10"/>
  <c r="AK156" i="10"/>
  <c r="AB29" i="10"/>
  <c r="G33" i="10"/>
  <c r="E197" i="10"/>
  <c r="E189" i="10"/>
  <c r="AC29" i="10"/>
  <c r="AB16" i="10"/>
  <c r="V156" i="10"/>
  <c r="V125" i="10"/>
  <c r="AF158" i="10"/>
  <c r="AE158" i="10" s="1"/>
  <c r="AE125" i="10"/>
  <c r="D232" i="10"/>
  <c r="P317" i="10"/>
  <c r="Q409" i="10"/>
  <c r="N29" i="10"/>
  <c r="M16" i="10"/>
  <c r="AE33" i="10"/>
  <c r="AE37" i="10"/>
  <c r="AE26" i="10"/>
  <c r="AE38" i="10"/>
  <c r="AE36" i="10"/>
  <c r="D96" i="10"/>
  <c r="E99" i="10"/>
  <c r="Y124" i="10"/>
  <c r="Y120" i="10"/>
  <c r="Y116" i="10"/>
  <c r="Y106" i="10"/>
  <c r="Y99" i="10"/>
  <c r="Y115" i="10"/>
  <c r="Y122" i="10"/>
  <c r="Y118" i="10"/>
  <c r="X111" i="10"/>
  <c r="Y111" i="10" s="1"/>
  <c r="Y123" i="10"/>
  <c r="Y117" i="10"/>
  <c r="Y107" i="10"/>
  <c r="Y121" i="10"/>
  <c r="Y105" i="10"/>
  <c r="X108" i="10"/>
  <c r="Y108" i="10" s="1"/>
  <c r="AO111" i="10"/>
  <c r="AN99" i="10"/>
  <c r="C312" i="10"/>
  <c r="D307" i="10"/>
  <c r="Y415" i="10"/>
  <c r="T1494" i="8"/>
  <c r="T1506" i="8"/>
  <c r="AF410" i="10"/>
  <c r="AE35" i="10"/>
  <c r="W76" i="10"/>
  <c r="M56" i="10"/>
  <c r="AB317" i="10"/>
  <c r="AC409" i="10"/>
  <c r="AH29" i="10"/>
  <c r="AH39" i="10"/>
  <c r="AH35" i="10"/>
  <c r="AH37" i="10"/>
  <c r="AH38" i="10"/>
  <c r="AH33" i="10"/>
  <c r="AK29" i="10"/>
  <c r="P56" i="10"/>
  <c r="G111" i="10"/>
  <c r="G158" i="10"/>
  <c r="S36" i="10"/>
  <c r="S38" i="10"/>
  <c r="S34" i="10"/>
  <c r="S26" i="10"/>
  <c r="S35" i="10"/>
  <c r="AH16" i="10"/>
  <c r="AH26" i="10"/>
  <c r="S56" i="10"/>
  <c r="P74" i="10"/>
  <c r="M99" i="10"/>
  <c r="M124" i="10"/>
  <c r="M120" i="10"/>
  <c r="M116" i="10"/>
  <c r="M106" i="10"/>
  <c r="M123" i="10"/>
  <c r="M119" i="10"/>
  <c r="M105" i="10"/>
  <c r="M115" i="10"/>
  <c r="L111" i="10"/>
  <c r="M111" i="10" s="1"/>
  <c r="M117" i="10"/>
  <c r="M107" i="10"/>
  <c r="M121" i="10"/>
  <c r="M118" i="10"/>
  <c r="M122" i="10"/>
  <c r="AC111" i="10"/>
  <c r="AB99" i="10"/>
  <c r="Z168" i="10"/>
  <c r="Y125" i="10"/>
  <c r="S74" i="10"/>
  <c r="AI410" i="10"/>
  <c r="AH43" i="10"/>
  <c r="V35" i="10"/>
  <c r="V36" i="10"/>
  <c r="V34" i="10"/>
  <c r="V37" i="10"/>
  <c r="V33" i="10"/>
  <c r="V38" i="10"/>
  <c r="V39" i="10"/>
  <c r="H410" i="10"/>
  <c r="H87" i="10"/>
  <c r="G43" i="10"/>
  <c r="M156" i="10"/>
  <c r="C16" i="10"/>
  <c r="C26" i="10" s="1"/>
  <c r="D9" i="10"/>
  <c r="E16" i="10"/>
  <c r="V26" i="10"/>
  <c r="E43" i="10"/>
  <c r="AF76" i="10"/>
  <c r="AE76" i="10" s="1"/>
  <c r="D18" i="10"/>
  <c r="G23" i="10"/>
  <c r="AH24" i="10"/>
  <c r="AD29" i="10"/>
  <c r="AE29" i="10" s="1"/>
  <c r="J56" i="10"/>
  <c r="AN56" i="10"/>
  <c r="D115" i="10"/>
  <c r="D122" i="10"/>
  <c r="D118" i="10"/>
  <c r="C108" i="10"/>
  <c r="D108" i="10" s="1"/>
  <c r="D124" i="10"/>
  <c r="D120" i="10"/>
  <c r="D116" i="10"/>
  <c r="C111" i="10"/>
  <c r="D106" i="10"/>
  <c r="D123" i="10"/>
  <c r="D119" i="10"/>
  <c r="D105" i="10"/>
  <c r="D99" i="10"/>
  <c r="G122" i="10"/>
  <c r="G118" i="10"/>
  <c r="G124" i="10"/>
  <c r="G120" i="10"/>
  <c r="G116" i="10"/>
  <c r="G106" i="10"/>
  <c r="G99" i="10"/>
  <c r="F108" i="10"/>
  <c r="G108" i="10" s="1"/>
  <c r="AE111" i="10"/>
  <c r="S119" i="10"/>
  <c r="G156" i="10"/>
  <c r="S213" i="10"/>
  <c r="T234" i="10"/>
  <c r="AN312" i="10"/>
  <c r="AM317" i="10"/>
  <c r="AN317" i="10" s="1"/>
  <c r="AH312" i="10"/>
  <c r="AG317" i="10"/>
  <c r="AH317" i="10" s="1"/>
  <c r="W417" i="10"/>
  <c r="V417" i="10" s="1"/>
  <c r="P23" i="10"/>
  <c r="G24" i="10"/>
  <c r="AH25" i="10"/>
  <c r="F29" i="10"/>
  <c r="G29" i="10" s="1"/>
  <c r="AN34" i="10"/>
  <c r="AN35" i="10"/>
  <c r="K158" i="10"/>
  <c r="J158" i="10" s="1"/>
  <c r="S138" i="10"/>
  <c r="M189" i="10"/>
  <c r="P232" i="10"/>
  <c r="J234" i="10"/>
  <c r="K236" i="10"/>
  <c r="Q292" i="10"/>
  <c r="P290" i="10"/>
  <c r="Y317" i="10"/>
  <c r="Q354" i="10"/>
  <c r="P354" i="10" s="1"/>
  <c r="P333" i="10"/>
  <c r="Y36" i="10"/>
  <c r="Y38" i="10"/>
  <c r="AK38" i="10"/>
  <c r="AK34" i="10"/>
  <c r="AK36" i="10"/>
  <c r="M39" i="10"/>
  <c r="Q76" i="10"/>
  <c r="P76" i="10" s="1"/>
  <c r="AI76" i="10"/>
  <c r="AH76" i="10" s="1"/>
  <c r="N158" i="10"/>
  <c r="M158" i="10" s="1"/>
  <c r="M125" i="10"/>
  <c r="V138" i="10"/>
  <c r="M232" i="10"/>
  <c r="N198" i="10"/>
  <c r="AN290" i="10"/>
  <c r="N317" i="10"/>
  <c r="M312" i="10"/>
  <c r="H415" i="10"/>
  <c r="AF418" i="10"/>
  <c r="AE418" i="10" s="1"/>
  <c r="AC424" i="10"/>
  <c r="Y138" i="10"/>
  <c r="Y400" i="10"/>
  <c r="Z402" i="10"/>
  <c r="J412" i="10"/>
  <c r="P24" i="10"/>
  <c r="G25" i="10"/>
  <c r="T76" i="10"/>
  <c r="S76" i="10" s="1"/>
  <c r="AL76" i="10"/>
  <c r="AK76" i="10" s="1"/>
  <c r="K76" i="10"/>
  <c r="J76" i="10" s="1"/>
  <c r="AE115" i="10"/>
  <c r="AE122" i="10"/>
  <c r="AE118" i="10"/>
  <c r="AE121" i="10"/>
  <c r="AE117" i="10"/>
  <c r="AE107" i="10"/>
  <c r="AE99" i="10"/>
  <c r="AD108" i="10"/>
  <c r="AE108" i="10" s="1"/>
  <c r="Q158" i="10"/>
  <c r="AB189" i="10"/>
  <c r="AB197" i="10"/>
  <c r="AC198" i="10" s="1"/>
  <c r="AN197" i="10"/>
  <c r="AN189" i="10"/>
  <c r="AO189" i="10"/>
  <c r="E234" i="10"/>
  <c r="D234" i="10" s="1"/>
  <c r="AH213" i="10"/>
  <c r="AI234" i="10"/>
  <c r="AH234" i="10" s="1"/>
  <c r="D380" i="10"/>
  <c r="E400" i="10"/>
  <c r="D400" i="10" s="1"/>
  <c r="P37" i="10"/>
  <c r="P39" i="10"/>
  <c r="AB39" i="10"/>
  <c r="AB35" i="10"/>
  <c r="AB37" i="10"/>
  <c r="P33" i="10"/>
  <c r="M37" i="10"/>
  <c r="Y39" i="10"/>
  <c r="AK108" i="10"/>
  <c r="S111" i="10"/>
  <c r="AK158" i="10"/>
  <c r="D189" i="10"/>
  <c r="D197" i="10"/>
  <c r="AF198" i="10"/>
  <c r="AE232" i="10"/>
  <c r="AH307" i="10"/>
  <c r="V312" i="10"/>
  <c r="U317" i="10"/>
  <c r="W413" i="10"/>
  <c r="V413" i="10" s="1"/>
  <c r="N419" i="10"/>
  <c r="AC412" i="10"/>
  <c r="T420" i="10"/>
  <c r="Q111" i="10"/>
  <c r="P99" i="10"/>
  <c r="S125" i="10"/>
  <c r="T168" i="10"/>
  <c r="AE138" i="10"/>
  <c r="AI236" i="10"/>
  <c r="T312" i="10"/>
  <c r="T317" i="10" s="1"/>
  <c r="S307" i="10"/>
  <c r="AI420" i="10"/>
  <c r="AI427" i="10"/>
  <c r="AH23" i="10"/>
  <c r="P34" i="10"/>
  <c r="P35" i="10"/>
  <c r="P36" i="10"/>
  <c r="AK39" i="10"/>
  <c r="AH56" i="10"/>
  <c r="S124" i="10"/>
  <c r="S120" i="10"/>
  <c r="S116" i="10"/>
  <c r="S106" i="10"/>
  <c r="S115" i="10"/>
  <c r="S122" i="10"/>
  <c r="S118" i="10"/>
  <c r="S99" i="10"/>
  <c r="S121" i="10"/>
  <c r="S117" i="10"/>
  <c r="R108" i="10"/>
  <c r="S108" i="10" s="1"/>
  <c r="S107" i="10"/>
  <c r="S123" i="10"/>
  <c r="W158" i="10"/>
  <c r="V158" i="10" s="1"/>
  <c r="AL236" i="10"/>
  <c r="AK232" i="10"/>
  <c r="AI416" i="10"/>
  <c r="AH416" i="10" s="1"/>
  <c r="AL427" i="10"/>
  <c r="G16" i="10"/>
  <c r="S16" i="10"/>
  <c r="AE16" i="10"/>
  <c r="AB24" i="10"/>
  <c r="S25" i="10"/>
  <c r="Y33" i="10"/>
  <c r="Y37" i="10"/>
  <c r="AN39" i="10"/>
  <c r="H76" i="10"/>
  <c r="G76" i="10" s="1"/>
  <c r="Z76" i="10"/>
  <c r="E125" i="10"/>
  <c r="AE120" i="10"/>
  <c r="G138" i="10"/>
  <c r="AK138" i="10"/>
  <c r="Y156" i="10"/>
  <c r="D186" i="10"/>
  <c r="H189" i="10"/>
  <c r="H197" i="10"/>
  <c r="T197" i="10"/>
  <c r="T189" i="10"/>
  <c r="AH269" i="10"/>
  <c r="AI290" i="10"/>
  <c r="G333" i="10"/>
  <c r="G352" i="10"/>
  <c r="W356" i="10"/>
  <c r="AH333" i="10"/>
  <c r="F12" i="17" a="1"/>
  <c r="F12" i="17" s="1"/>
  <c r="AB36" i="10"/>
  <c r="G56" i="10"/>
  <c r="AK115" i="10"/>
  <c r="AK122" i="10"/>
  <c r="AK118" i="10"/>
  <c r="AK99" i="10"/>
  <c r="AK124" i="10"/>
  <c r="AK120" i="10"/>
  <c r="AK116" i="10"/>
  <c r="AK106" i="10"/>
  <c r="AK123" i="10"/>
  <c r="AK119" i="10"/>
  <c r="AJ111" i="10"/>
  <c r="AK111" i="10" s="1"/>
  <c r="AK105" i="10"/>
  <c r="AK107" i="10"/>
  <c r="AK117" i="10"/>
  <c r="Y158" i="10"/>
  <c r="J138" i="10"/>
  <c r="AN138" i="10"/>
  <c r="AH354" i="10"/>
  <c r="AO413" i="10"/>
  <c r="AN413" i="10" s="1"/>
  <c r="Z236" i="10"/>
  <c r="N189" i="10"/>
  <c r="V197" i="10"/>
  <c r="W198" i="10" s="1"/>
  <c r="N290" i="10"/>
  <c r="M290" i="10" s="1"/>
  <c r="M269" i="10"/>
  <c r="D310" i="10"/>
  <c r="AL400" i="10"/>
  <c r="W412" i="10"/>
  <c r="AI413" i="10"/>
  <c r="AH413" i="10" s="1"/>
  <c r="Q417" i="10"/>
  <c r="P417" i="10" s="1"/>
  <c r="Z418" i="10"/>
  <c r="Y418" i="10" s="1"/>
  <c r="K420" i="10"/>
  <c r="T424" i="10"/>
  <c r="AD469" i="10"/>
  <c r="J105" i="10"/>
  <c r="AB107" i="10"/>
  <c r="I108" i="10"/>
  <c r="J108" i="10" s="1"/>
  <c r="U108" i="10"/>
  <c r="V108" i="10" s="1"/>
  <c r="AG108" i="10"/>
  <c r="AH108" i="10" s="1"/>
  <c r="O111" i="10"/>
  <c r="AA111" i="10"/>
  <c r="AB111" i="10" s="1"/>
  <c r="AM111" i="10"/>
  <c r="AB117" i="10"/>
  <c r="J119" i="10"/>
  <c r="AB121" i="10"/>
  <c r="J123" i="10"/>
  <c r="AO198" i="10"/>
  <c r="AK189" i="10"/>
  <c r="AB232" i="10"/>
  <c r="S269" i="10"/>
  <c r="T290" i="10"/>
  <c r="J307" i="10"/>
  <c r="Z317" i="10"/>
  <c r="Y312" i="10"/>
  <c r="J333" i="10"/>
  <c r="H402" i="10"/>
  <c r="K402" i="10"/>
  <c r="K425" i="10"/>
  <c r="AC448" i="10"/>
  <c r="J197" i="10"/>
  <c r="K198" i="10" s="1"/>
  <c r="E290" i="10"/>
  <c r="D290" i="10" s="1"/>
  <c r="E307" i="10"/>
  <c r="E312" i="10" s="1"/>
  <c r="E317" i="10" s="1"/>
  <c r="AC356" i="10"/>
  <c r="J354" i="10"/>
  <c r="AF356" i="10"/>
  <c r="AO412" i="10"/>
  <c r="H414" i="10"/>
  <c r="N415" i="10"/>
  <c r="M415" i="10" s="1"/>
  <c r="W416" i="10"/>
  <c r="V416" i="10" s="1"/>
  <c r="AI417" i="10"/>
  <c r="AH417" i="10" s="1"/>
  <c r="N425" i="10"/>
  <c r="AC428" i="10"/>
  <c r="AO432" i="10"/>
  <c r="P105" i="10"/>
  <c r="AH107" i="10"/>
  <c r="AH117" i="10"/>
  <c r="P119" i="10"/>
  <c r="AH121" i="10"/>
  <c r="P123" i="10"/>
  <c r="AE197" i="10"/>
  <c r="AF409" i="10" s="1"/>
  <c r="AE213" i="10"/>
  <c r="AF234" i="10"/>
  <c r="AE234" i="10" s="1"/>
  <c r="AE312" i="10"/>
  <c r="AB352" i="10"/>
  <c r="N400" i="10"/>
  <c r="M400" i="10" s="1"/>
  <c r="M380" i="10"/>
  <c r="N421" i="10"/>
  <c r="W425" i="10"/>
  <c r="AF428" i="10"/>
  <c r="AC421" i="10"/>
  <c r="AL425" i="10"/>
  <c r="AI433" i="10"/>
  <c r="H483" i="10"/>
  <c r="E483" i="10" s="1"/>
  <c r="N482" i="10"/>
  <c r="T481" i="10"/>
  <c r="AF479" i="10"/>
  <c r="AL478" i="10"/>
  <c r="H477" i="10"/>
  <c r="N476" i="10"/>
  <c r="T475" i="10"/>
  <c r="W474" i="10"/>
  <c r="AC473" i="10"/>
  <c r="AO454" i="10"/>
  <c r="K453" i="10"/>
  <c r="Q452" i="10"/>
  <c r="W451" i="10"/>
  <c r="AC450" i="10"/>
  <c r="AI449" i="10"/>
  <c r="AO448" i="10"/>
  <c r="K447" i="10"/>
  <c r="Q446" i="10"/>
  <c r="W445" i="10"/>
  <c r="AC444" i="10"/>
  <c r="AO442" i="10"/>
  <c r="K441" i="10"/>
  <c r="Q440" i="10"/>
  <c r="W439" i="10"/>
  <c r="AC438" i="10"/>
  <c r="AI437" i="10"/>
  <c r="AO483" i="10"/>
  <c r="K482" i="10"/>
  <c r="Q481" i="10"/>
  <c r="AC479" i="10"/>
  <c r="AI478" i="10"/>
  <c r="AO477" i="10"/>
  <c r="K476" i="10"/>
  <c r="Q475" i="10"/>
  <c r="T474" i="10"/>
  <c r="Z473" i="10"/>
  <c r="AL454" i="10"/>
  <c r="H453" i="10"/>
  <c r="N452" i="10"/>
  <c r="T451" i="10"/>
  <c r="Z450" i="10"/>
  <c r="AF449" i="10"/>
  <c r="AL448" i="10"/>
  <c r="H447" i="10"/>
  <c r="N446" i="10"/>
  <c r="T445" i="10"/>
  <c r="Z444" i="10"/>
  <c r="AL442" i="10"/>
  <c r="H441" i="10"/>
  <c r="N440" i="10"/>
  <c r="T439" i="10"/>
  <c r="Z438" i="10"/>
  <c r="AF437" i="10"/>
  <c r="K435" i="10"/>
  <c r="AL483" i="10"/>
  <c r="H482" i="10"/>
  <c r="N481" i="10"/>
  <c r="Z479" i="10"/>
  <c r="AF478" i="10"/>
  <c r="AL477" i="10"/>
  <c r="H476" i="10"/>
  <c r="N475" i="10"/>
  <c r="Q474" i="10"/>
  <c r="W473" i="10"/>
  <c r="AI454" i="10"/>
  <c r="AO453" i="10"/>
  <c r="K452" i="10"/>
  <c r="Q451" i="10"/>
  <c r="W450" i="10"/>
  <c r="AC449" i="10"/>
  <c r="AI448" i="10"/>
  <c r="AO447" i="10"/>
  <c r="K446" i="10"/>
  <c r="Q445" i="10"/>
  <c r="W444" i="10"/>
  <c r="AI442" i="10"/>
  <c r="AO441" i="10"/>
  <c r="K440" i="10"/>
  <c r="Q439" i="10"/>
  <c r="W438" i="10"/>
  <c r="AC437" i="10"/>
  <c r="AI483" i="10"/>
  <c r="AO482" i="10"/>
  <c r="K481" i="10"/>
  <c r="W479" i="10"/>
  <c r="AC478" i="10"/>
  <c r="AI477" i="10"/>
  <c r="AO476" i="10"/>
  <c r="K475" i="10"/>
  <c r="N474" i="10"/>
  <c r="T473" i="10"/>
  <c r="AF454" i="10"/>
  <c r="AL453" i="10"/>
  <c r="H452" i="10"/>
  <c r="N451" i="10"/>
  <c r="T450" i="10"/>
  <c r="Z449" i="10"/>
  <c r="AF448" i="10"/>
  <c r="AL447" i="10"/>
  <c r="H446" i="10"/>
  <c r="N445" i="10"/>
  <c r="T444" i="10"/>
  <c r="AF442" i="10"/>
  <c r="AL441" i="10"/>
  <c r="H440" i="10"/>
  <c r="N439" i="10"/>
  <c r="T438" i="10"/>
  <c r="Z437" i="10"/>
  <c r="Z455" i="10" s="1"/>
  <c r="AO435" i="10"/>
  <c r="AF483" i="10"/>
  <c r="AL482" i="10"/>
  <c r="H481" i="10"/>
  <c r="T479" i="10"/>
  <c r="Z478" i="10"/>
  <c r="AF477" i="10"/>
  <c r="Z475" i="5" s="1" a="1"/>
  <c r="Z475" i="5" s="1"/>
  <c r="AL476" i="10"/>
  <c r="H475" i="10"/>
  <c r="AC483" i="10"/>
  <c r="AI482" i="10"/>
  <c r="AO481" i="10"/>
  <c r="Q479" i="10"/>
  <c r="W478" i="10"/>
  <c r="AC477" i="10"/>
  <c r="AI476" i="10"/>
  <c r="AO475" i="10"/>
  <c r="H474" i="10"/>
  <c r="N473" i="10"/>
  <c r="Z454" i="10"/>
  <c r="AF453" i="10"/>
  <c r="AL452" i="10"/>
  <c r="H451" i="10"/>
  <c r="E451" i="10" s="1"/>
  <c r="N450" i="10"/>
  <c r="T449" i="10"/>
  <c r="Z448" i="10"/>
  <c r="AF447" i="10"/>
  <c r="AL446" i="10"/>
  <c r="H445" i="10"/>
  <c r="N444" i="10"/>
  <c r="Z442" i="10"/>
  <c r="AF441" i="10"/>
  <c r="AL440" i="10"/>
  <c r="H439" i="10"/>
  <c r="N438" i="10"/>
  <c r="T437" i="10"/>
  <c r="AI435" i="10"/>
  <c r="Z483" i="10"/>
  <c r="AF482" i="10"/>
  <c r="AL481" i="10"/>
  <c r="N479" i="10"/>
  <c r="T478" i="10"/>
  <c r="Z477" i="10"/>
  <c r="AF476" i="10"/>
  <c r="AL475" i="10"/>
  <c r="AO474" i="10"/>
  <c r="K473" i="10"/>
  <c r="W454" i="10"/>
  <c r="AC453" i="10"/>
  <c r="AI452" i="10"/>
  <c r="AO451" i="10"/>
  <c r="K450" i="10"/>
  <c r="Q449" i="10"/>
  <c r="W448" i="10"/>
  <c r="AC447" i="10"/>
  <c r="AI446" i="10"/>
  <c r="AO445" i="10"/>
  <c r="K444" i="10"/>
  <c r="W442" i="10"/>
  <c r="AC441" i="10"/>
  <c r="AI440" i="10"/>
  <c r="AO439" i="10"/>
  <c r="K438" i="10"/>
  <c r="Q437" i="10"/>
  <c r="AF435" i="10"/>
  <c r="W483" i="10"/>
  <c r="AC482" i="10"/>
  <c r="AI481" i="10"/>
  <c r="K479" i="10"/>
  <c r="Q478" i="10"/>
  <c r="W477" i="10"/>
  <c r="AC476" i="10"/>
  <c r="AI475" i="10"/>
  <c r="AL474" i="10"/>
  <c r="H473" i="10"/>
  <c r="T454" i="10"/>
  <c r="Z453" i="10"/>
  <c r="AF452" i="10"/>
  <c r="AL451" i="10"/>
  <c r="H450" i="10"/>
  <c r="N449" i="10"/>
  <c r="T448" i="10"/>
  <c r="Z447" i="10"/>
  <c r="AF446" i="10"/>
  <c r="AL445" i="10"/>
  <c r="H444" i="10"/>
  <c r="T442" i="10"/>
  <c r="Z441" i="10"/>
  <c r="AF440" i="10"/>
  <c r="AL439" i="10"/>
  <c r="H438" i="10"/>
  <c r="N437" i="10"/>
  <c r="Q483" i="10"/>
  <c r="W482" i="10"/>
  <c r="AC481" i="10"/>
  <c r="AO479" i="10"/>
  <c r="K478" i="10"/>
  <c r="Q477" i="10"/>
  <c r="W476" i="10"/>
  <c r="AC475" i="10"/>
  <c r="AF474" i="10"/>
  <c r="Z472" i="5" s="1" a="1"/>
  <c r="Z472" i="5" s="1"/>
  <c r="AL473" i="10"/>
  <c r="N454" i="10"/>
  <c r="T453" i="10"/>
  <c r="Z452" i="10"/>
  <c r="AF451" i="10"/>
  <c r="AL450" i="10"/>
  <c r="H449" i="10"/>
  <c r="E449" i="10" s="1"/>
  <c r="N448" i="10"/>
  <c r="T447" i="10"/>
  <c r="Z446" i="10"/>
  <c r="AF445" i="10"/>
  <c r="AL444" i="10"/>
  <c r="N442" i="10"/>
  <c r="T441" i="10"/>
  <c r="N483" i="10"/>
  <c r="T482" i="10"/>
  <c r="Z481" i="10"/>
  <c r="AL479" i="10"/>
  <c r="H478" i="10"/>
  <c r="N477" i="10"/>
  <c r="T476" i="10"/>
  <c r="K483" i="10"/>
  <c r="Q482" i="10"/>
  <c r="W481" i="10"/>
  <c r="AI479" i="10"/>
  <c r="AO478" i="10"/>
  <c r="K477" i="10"/>
  <c r="Q476" i="10"/>
  <c r="W475" i="10"/>
  <c r="Z474" i="10"/>
  <c r="AF473" i="10"/>
  <c r="AF484" i="10" s="1"/>
  <c r="AD484" i="10" s="1"/>
  <c r="H454" i="10"/>
  <c r="N453" i="10"/>
  <c r="T452" i="10"/>
  <c r="Z451" i="10"/>
  <c r="AF450" i="10"/>
  <c r="AL449" i="10"/>
  <c r="H448" i="10"/>
  <c r="N447" i="10"/>
  <c r="T446" i="10"/>
  <c r="Z445" i="10"/>
  <c r="AF444" i="10"/>
  <c r="H442" i="10"/>
  <c r="E442" i="10" s="1"/>
  <c r="N441" i="10"/>
  <c r="T440" i="10"/>
  <c r="Z439" i="10"/>
  <c r="AF438" i="10"/>
  <c r="AL437" i="10"/>
  <c r="AI474" i="10"/>
  <c r="W453" i="10"/>
  <c r="AO450" i="10"/>
  <c r="K448" i="10"/>
  <c r="AC445" i="10"/>
  <c r="K442" i="10"/>
  <c r="AI439" i="10"/>
  <c r="W437" i="10"/>
  <c r="T435" i="10"/>
  <c r="W434" i="10"/>
  <c r="AC433" i="10"/>
  <c r="AI432" i="10"/>
  <c r="AO431" i="10"/>
  <c r="K430" i="10"/>
  <c r="Q429" i="10"/>
  <c r="W428" i="10"/>
  <c r="AC427" i="10"/>
  <c r="AI426" i="10"/>
  <c r="AO425" i="10"/>
  <c r="K424" i="10"/>
  <c r="AF421" i="10"/>
  <c r="AL420" i="10"/>
  <c r="H419" i="10"/>
  <c r="E419" i="10" s="1"/>
  <c r="AF417" i="10"/>
  <c r="AE417" i="10" s="1"/>
  <c r="N417" i="10"/>
  <c r="M417" i="10" s="1"/>
  <c r="AO415" i="10"/>
  <c r="AN415" i="10" s="1"/>
  <c r="W415" i="10"/>
  <c r="V415" i="10" s="1"/>
  <c r="AF413" i="10"/>
  <c r="AE413" i="10" s="1"/>
  <c r="N413" i="10"/>
  <c r="M413" i="10" s="1"/>
  <c r="AL412" i="10"/>
  <c r="T412" i="10"/>
  <c r="AC474" i="10"/>
  <c r="Q453" i="10"/>
  <c r="AI450" i="10"/>
  <c r="K445" i="10"/>
  <c r="AF439" i="10"/>
  <c r="K437" i="10"/>
  <c r="Q435" i="10"/>
  <c r="T434" i="10"/>
  <c r="Z433" i="10"/>
  <c r="AF432" i="10"/>
  <c r="AL431" i="10"/>
  <c r="H430" i="10"/>
  <c r="E430" i="10" s="1"/>
  <c r="N429" i="10"/>
  <c r="T428" i="10"/>
  <c r="Z427" i="10"/>
  <c r="H479" i="10"/>
  <c r="K474" i="10"/>
  <c r="Q450" i="10"/>
  <c r="AI447" i="10"/>
  <c r="AI441" i="10"/>
  <c r="AC439" i="10"/>
  <c r="H437" i="10"/>
  <c r="N435" i="10"/>
  <c r="Q434" i="10"/>
  <c r="W433" i="10"/>
  <c r="AC432" i="10"/>
  <c r="AI431" i="10"/>
  <c r="AO430" i="10"/>
  <c r="K429" i="10"/>
  <c r="Q428" i="10"/>
  <c r="W427" i="10"/>
  <c r="AC426" i="10"/>
  <c r="AI425" i="10"/>
  <c r="AO424" i="10"/>
  <c r="Z421" i="10"/>
  <c r="AF420" i="10"/>
  <c r="AL419" i="10"/>
  <c r="AC417" i="10"/>
  <c r="AB417" i="10" s="1"/>
  <c r="K417" i="10"/>
  <c r="J417" i="10" s="1"/>
  <c r="AL415" i="10"/>
  <c r="AK415" i="10" s="1"/>
  <c r="T415" i="10"/>
  <c r="S415" i="10" s="1"/>
  <c r="AC413" i="10"/>
  <c r="AB413" i="10" s="1"/>
  <c r="K413" i="10"/>
  <c r="J413" i="10" s="1"/>
  <c r="AI412" i="10"/>
  <c r="Q412" i="10"/>
  <c r="AO452" i="10"/>
  <c r="W447" i="10"/>
  <c r="AO444" i="10"/>
  <c r="W441" i="10"/>
  <c r="K439" i="10"/>
  <c r="H435" i="10"/>
  <c r="N434" i="10"/>
  <c r="T433" i="10"/>
  <c r="Z432" i="10"/>
  <c r="AF431" i="10"/>
  <c r="AL430" i="10"/>
  <c r="H429" i="10"/>
  <c r="N428" i="10"/>
  <c r="T427" i="10"/>
  <c r="Z426" i="10"/>
  <c r="AF425" i="10"/>
  <c r="AL424" i="10"/>
  <c r="W421" i="10"/>
  <c r="AC420" i="10"/>
  <c r="AI419" i="10"/>
  <c r="AO418" i="10"/>
  <c r="AN418" i="10" s="1"/>
  <c r="W418" i="10"/>
  <c r="V418" i="10" s="1"/>
  <c r="AF416" i="10"/>
  <c r="AE416" i="10" s="1"/>
  <c r="N416" i="10"/>
  <c r="M416" i="10" s="1"/>
  <c r="AO414" i="10"/>
  <c r="AN414" i="10" s="1"/>
  <c r="W414" i="10"/>
  <c r="V414" i="10" s="1"/>
  <c r="N478" i="10"/>
  <c r="AO473" i="10"/>
  <c r="AC452" i="10"/>
  <c r="Q447" i="10"/>
  <c r="AI444" i="10"/>
  <c r="Q441" i="10"/>
  <c r="K434" i="10"/>
  <c r="Q433" i="10"/>
  <c r="W432" i="10"/>
  <c r="AC431" i="10"/>
  <c r="AI430" i="10"/>
  <c r="AO429" i="10"/>
  <c r="K428" i="10"/>
  <c r="Q427" i="10"/>
  <c r="W426" i="10"/>
  <c r="AC425" i="10"/>
  <c r="AI424" i="10"/>
  <c r="T421" i="10"/>
  <c r="Z420" i="10"/>
  <c r="AF419" i="10"/>
  <c r="Z498" i="6" s="1" a="1"/>
  <c r="Z498" i="6" s="1"/>
  <c r="AI498" i="6" s="1"/>
  <c r="Z417" i="10"/>
  <c r="Y417" i="10" s="1"/>
  <c r="H417" i="10"/>
  <c r="AI415" i="10"/>
  <c r="AH415" i="10" s="1"/>
  <c r="Q415" i="10"/>
  <c r="P415" i="10" s="1"/>
  <c r="Z413" i="10"/>
  <c r="Y413" i="10" s="1"/>
  <c r="H413" i="10"/>
  <c r="AF412" i="10"/>
  <c r="N412" i="10"/>
  <c r="AI473" i="10"/>
  <c r="W452" i="10"/>
  <c r="AO449" i="10"/>
  <c r="Q444" i="10"/>
  <c r="AO438" i="10"/>
  <c r="H434" i="10"/>
  <c r="N433" i="10"/>
  <c r="T432" i="10"/>
  <c r="Z431" i="10"/>
  <c r="AF430" i="10"/>
  <c r="AL429" i="10"/>
  <c r="H428" i="10"/>
  <c r="N427" i="10"/>
  <c r="T426" i="10"/>
  <c r="Z425" i="10"/>
  <c r="AF424" i="10"/>
  <c r="Q421" i="10"/>
  <c r="W420" i="10"/>
  <c r="AC419" i="10"/>
  <c r="AL418" i="10"/>
  <c r="AK418" i="10" s="1"/>
  <c r="T418" i="10"/>
  <c r="S418" i="10" s="1"/>
  <c r="AC416" i="10"/>
  <c r="AB416" i="10" s="1"/>
  <c r="K416" i="10"/>
  <c r="J416" i="10" s="1"/>
  <c r="AL414" i="10"/>
  <c r="AK414" i="10" s="1"/>
  <c r="T414" i="10"/>
  <c r="S414" i="10" s="1"/>
  <c r="T483" i="10"/>
  <c r="T477" i="10"/>
  <c r="Q473" i="10"/>
  <c r="W449" i="10"/>
  <c r="AO446" i="10"/>
  <c r="AO440" i="10"/>
  <c r="AL438" i="10"/>
  <c r="AO434" i="10"/>
  <c r="K433" i="10"/>
  <c r="Q432" i="10"/>
  <c r="W431" i="10"/>
  <c r="AC430" i="10"/>
  <c r="AI429" i="10"/>
  <c r="AO428" i="10"/>
  <c r="K427" i="10"/>
  <c r="Q426" i="10"/>
  <c r="AC454" i="10"/>
  <c r="K449" i="10"/>
  <c r="AC446" i="10"/>
  <c r="AC440" i="10"/>
  <c r="AI438" i="10"/>
  <c r="AL434" i="10"/>
  <c r="H433" i="10"/>
  <c r="N432" i="10"/>
  <c r="T431" i="10"/>
  <c r="Z430" i="10"/>
  <c r="AF429" i="10"/>
  <c r="AL428" i="10"/>
  <c r="H427" i="10"/>
  <c r="N426" i="10"/>
  <c r="T425" i="10"/>
  <c r="Z424" i="10"/>
  <c r="Z436" i="10" s="1"/>
  <c r="K421" i="10"/>
  <c r="Q420" i="10"/>
  <c r="W419" i="10"/>
  <c r="AI418" i="10"/>
  <c r="AH418" i="10" s="1"/>
  <c r="Q418" i="10"/>
  <c r="P418" i="10" s="1"/>
  <c r="Z416" i="10"/>
  <c r="Y416" i="10" s="1"/>
  <c r="H416" i="10"/>
  <c r="AI414" i="10"/>
  <c r="AH414" i="10" s="1"/>
  <c r="Q414" i="10"/>
  <c r="P414" i="10" s="1"/>
  <c r="Z482" i="10"/>
  <c r="Z476" i="10"/>
  <c r="Q454" i="10"/>
  <c r="AI451" i="10"/>
  <c r="W446" i="10"/>
  <c r="Z440" i="10"/>
  <c r="Q438" i="10"/>
  <c r="AL435" i="10"/>
  <c r="AI434" i="10"/>
  <c r="AO433" i="10"/>
  <c r="K432" i="10"/>
  <c r="Q431" i="10"/>
  <c r="W430" i="10"/>
  <c r="AC429" i="10"/>
  <c r="AI428" i="10"/>
  <c r="AO427" i="10"/>
  <c r="K426" i="10"/>
  <c r="Q425" i="10"/>
  <c r="W424" i="10"/>
  <c r="H421" i="10"/>
  <c r="N420" i="10"/>
  <c r="T419" i="10"/>
  <c r="AL417" i="10"/>
  <c r="AK417" i="10" s="1"/>
  <c r="T417" i="10"/>
  <c r="S417" i="10" s="1"/>
  <c r="AC415" i="10"/>
  <c r="AB415" i="10" s="1"/>
  <c r="K415" i="10"/>
  <c r="J415" i="10" s="1"/>
  <c r="AL413" i="10"/>
  <c r="AK413" i="10" s="1"/>
  <c r="T413" i="10"/>
  <c r="S413" i="10" s="1"/>
  <c r="Z412" i="10"/>
  <c r="H412" i="10"/>
  <c r="K454" i="10"/>
  <c r="AC451" i="10"/>
  <c r="W440" i="10"/>
  <c r="AC435" i="10"/>
  <c r="AF434" i="10"/>
  <c r="AL433" i="10"/>
  <c r="H432" i="10"/>
  <c r="N431" i="10"/>
  <c r="Z475" i="10"/>
  <c r="AI453" i="10"/>
  <c r="Q448" i="10"/>
  <c r="AI445" i="10"/>
  <c r="Q442" i="10"/>
  <c r="AO437" i="10"/>
  <c r="W435" i="10"/>
  <c r="Z434" i="10"/>
  <c r="AF433" i="10"/>
  <c r="AL432" i="10"/>
  <c r="H431" i="10"/>
  <c r="N430" i="10"/>
  <c r="T429" i="10"/>
  <c r="Z428" i="10"/>
  <c r="AF427" i="10"/>
  <c r="AL426" i="10"/>
  <c r="H425" i="10"/>
  <c r="N424" i="10"/>
  <c r="AI421" i="10"/>
  <c r="AO420" i="10"/>
  <c r="K419" i="10"/>
  <c r="AC418" i="10"/>
  <c r="AB418" i="10" s="1"/>
  <c r="K418" i="10"/>
  <c r="J418" i="10" s="1"/>
  <c r="AL416" i="10"/>
  <c r="AK416" i="10" s="1"/>
  <c r="T416" i="10"/>
  <c r="S416" i="10" s="1"/>
  <c r="AC414" i="10"/>
  <c r="AB414" i="10" s="1"/>
  <c r="K414" i="10"/>
  <c r="J414" i="10" s="1"/>
  <c r="V105" i="10"/>
  <c r="AN107" i="10"/>
  <c r="AN117" i="10"/>
  <c r="V119" i="10"/>
  <c r="AN121" i="10"/>
  <c r="V123" i="10"/>
  <c r="Z198" i="10"/>
  <c r="AK213" i="10"/>
  <c r="AL234" i="10"/>
  <c r="AK234" i="10" s="1"/>
  <c r="AC292" i="10"/>
  <c r="AB312" i="10"/>
  <c r="G312" i="10"/>
  <c r="AK317" i="10"/>
  <c r="AE354" i="10"/>
  <c r="N409" i="10"/>
  <c r="Q419" i="10"/>
  <c r="AL421" i="10"/>
  <c r="W429" i="10"/>
  <c r="K451" i="10"/>
  <c r="AI198" i="10"/>
  <c r="M213" i="10"/>
  <c r="N234" i="10"/>
  <c r="M234" i="10" s="1"/>
  <c r="AF290" i="10"/>
  <c r="AE269" i="10"/>
  <c r="J312" i="10"/>
  <c r="I317" i="10"/>
  <c r="AL317" i="10"/>
  <c r="AK312" i="10"/>
  <c r="AH352" i="10"/>
  <c r="T400" i="10"/>
  <c r="S400" i="10" s="1"/>
  <c r="Q413" i="10"/>
  <c r="P413" i="10" s="1"/>
  <c r="Z414" i="10"/>
  <c r="Y414" i="10" s="1"/>
  <c r="AF415" i="10"/>
  <c r="AE415" i="10" s="1"/>
  <c r="AO416" i="10"/>
  <c r="AN416" i="10" s="1"/>
  <c r="H418" i="10"/>
  <c r="Z419" i="10"/>
  <c r="AO421" i="10"/>
  <c r="Z429" i="10"/>
  <c r="AC434" i="10"/>
  <c r="AC442" i="10"/>
  <c r="AB105" i="10"/>
  <c r="J107" i="10"/>
  <c r="O108" i="10"/>
  <c r="P108" i="10" s="1"/>
  <c r="AA108" i="10"/>
  <c r="AB108" i="10" s="1"/>
  <c r="I111" i="10"/>
  <c r="J111" i="10" s="1"/>
  <c r="AG111" i="10"/>
  <c r="AH111" i="10" s="1"/>
  <c r="J117" i="10"/>
  <c r="AB119" i="10"/>
  <c r="P213" i="10"/>
  <c r="AO234" i="10"/>
  <c r="Q234" i="10"/>
  <c r="P234" i="10" s="1"/>
  <c r="E248" i="10"/>
  <c r="H254" i="10"/>
  <c r="W290" i="10"/>
  <c r="V290" i="10" s="1"/>
  <c r="AO356" i="10"/>
  <c r="E352" i="10"/>
  <c r="J352" i="10"/>
  <c r="N402" i="10"/>
  <c r="AO419" i="10"/>
  <c r="H426" i="10"/>
  <c r="AF414" i="10"/>
  <c r="AE414" i="10" s="1"/>
  <c r="N418" i="10"/>
  <c r="M418" i="10" s="1"/>
  <c r="H424" i="10"/>
  <c r="AF426" i="10"/>
  <c r="Q430" i="10"/>
  <c r="Z435" i="10"/>
  <c r="AF475" i="10"/>
  <c r="AH105" i="10"/>
  <c r="P107" i="10"/>
  <c r="P117" i="10"/>
  <c r="AH119" i="10"/>
  <c r="V213" i="10"/>
  <c r="K290" i="10"/>
  <c r="AK269" i="10"/>
  <c r="AL290" i="10"/>
  <c r="AK290" i="10" s="1"/>
  <c r="AE307" i="10"/>
  <c r="R317" i="10"/>
  <c r="S317" i="10" s="1"/>
  <c r="AB333" i="10"/>
  <c r="AC402" i="10"/>
  <c r="H420" i="10"/>
  <c r="Q424" i="10"/>
  <c r="AO426" i="10"/>
  <c r="T430" i="10"/>
  <c r="C365" i="10"/>
  <c r="D365" i="10" s="1"/>
  <c r="W400" i="10"/>
  <c r="AO400" i="10"/>
  <c r="AN400" i="10" s="1"/>
  <c r="D352" i="11"/>
  <c r="AM415" i="13"/>
  <c r="AG415" i="13"/>
  <c r="AL432" i="13"/>
  <c r="AL410" i="13"/>
  <c r="AG469" i="10"/>
  <c r="D56" i="11"/>
  <c r="D269" i="11"/>
  <c r="E290" i="11"/>
  <c r="D290" i="11" s="1"/>
  <c r="E158" i="11"/>
  <c r="D158" i="11" s="1"/>
  <c r="H290" i="10"/>
  <c r="G290" i="10" s="1"/>
  <c r="Z290" i="10"/>
  <c r="Y290" i="10" s="1"/>
  <c r="G365" i="10"/>
  <c r="S365" i="10"/>
  <c r="D156" i="11"/>
  <c r="F469" i="10"/>
  <c r="C115" i="11"/>
  <c r="E111" i="11"/>
  <c r="AK352" i="10"/>
  <c r="E74" i="11"/>
  <c r="D74" i="11" s="1"/>
  <c r="D138" i="11"/>
  <c r="E251" i="11"/>
  <c r="D310" i="11"/>
  <c r="W254" i="10"/>
  <c r="E166" i="11"/>
  <c r="E234" i="11"/>
  <c r="Z469" i="13"/>
  <c r="C34" i="11"/>
  <c r="I85" i="13"/>
  <c r="H54" i="13"/>
  <c r="H41" i="13"/>
  <c r="E43" i="11"/>
  <c r="D414" i="11"/>
  <c r="G41" i="12"/>
  <c r="G27" i="13"/>
  <c r="H27" i="13" s="1"/>
  <c r="G24" i="13"/>
  <c r="K31" i="13"/>
  <c r="Q156" i="13"/>
  <c r="P123" i="13"/>
  <c r="M186" i="13"/>
  <c r="E195" i="13"/>
  <c r="Q196" i="13"/>
  <c r="N350" i="13"/>
  <c r="D38" i="12"/>
  <c r="F196" i="13"/>
  <c r="F234" i="13"/>
  <c r="S195" i="13"/>
  <c r="S196" i="13" s="1"/>
  <c r="R363" i="13"/>
  <c r="P363" i="13"/>
  <c r="C413" i="11"/>
  <c r="D413" i="11"/>
  <c r="E484" i="11"/>
  <c r="E41" i="12"/>
  <c r="N288" i="13"/>
  <c r="K288" i="13"/>
  <c r="S288" i="13"/>
  <c r="S364" i="13"/>
  <c r="Q400" i="13"/>
  <c r="S363" i="13"/>
  <c r="D188" i="11"/>
  <c r="C412" i="11"/>
  <c r="E422" i="11"/>
  <c r="D412" i="11"/>
  <c r="S72" i="13"/>
  <c r="F166" i="13"/>
  <c r="S154" i="13"/>
  <c r="N154" i="13"/>
  <c r="AF407" i="13"/>
  <c r="Q290" i="13"/>
  <c r="E188" i="11"/>
  <c r="D416" i="11"/>
  <c r="M13" i="13"/>
  <c r="K117" i="13"/>
  <c r="C38" i="12"/>
  <c r="L196" i="13"/>
  <c r="L234" i="13"/>
  <c r="N195" i="13"/>
  <c r="N196" i="13" s="1"/>
  <c r="S251" i="13"/>
  <c r="AH434" i="13"/>
  <c r="AI434" i="13" s="1"/>
  <c r="G14" i="15"/>
  <c r="E5" i="15"/>
  <c r="D9" i="11"/>
  <c r="P109" i="13"/>
  <c r="K115" i="13"/>
  <c r="K120" i="13"/>
  <c r="F232" i="13"/>
  <c r="E232" i="13" s="1"/>
  <c r="E211" i="13"/>
  <c r="F400" i="13"/>
  <c r="C307" i="11"/>
  <c r="Q85" i="13"/>
  <c r="P54" i="13"/>
  <c r="P41" i="13"/>
  <c r="P74" i="13"/>
  <c r="S28" i="13"/>
  <c r="K37" i="13"/>
  <c r="K34" i="13"/>
  <c r="K36" i="13"/>
  <c r="K33" i="13"/>
  <c r="H72" i="13"/>
  <c r="E380" i="11"/>
  <c r="E469" i="11"/>
  <c r="K24" i="13"/>
  <c r="P115" i="13"/>
  <c r="C16" i="11"/>
  <c r="D418" i="11"/>
  <c r="E34" i="12"/>
  <c r="M27" i="13"/>
  <c r="M28" i="13" s="1"/>
  <c r="K35" i="13"/>
  <c r="N83" i="13"/>
  <c r="K118" i="13"/>
  <c r="P116" i="13"/>
  <c r="P121" i="13"/>
  <c r="P113" i="13"/>
  <c r="K116" i="13"/>
  <c r="P114" i="13"/>
  <c r="R97" i="13"/>
  <c r="R98" i="13" s="1"/>
  <c r="K121" i="13"/>
  <c r="P119" i="13"/>
  <c r="J109" i="13"/>
  <c r="K113" i="13"/>
  <c r="C35" i="12"/>
  <c r="K119" i="13"/>
  <c r="P117" i="13"/>
  <c r="K114" i="13"/>
  <c r="P122" i="13"/>
  <c r="K122" i="13"/>
  <c r="P120" i="13"/>
  <c r="N232" i="13"/>
  <c r="K232" i="13"/>
  <c r="S230" i="13"/>
  <c r="Q232" i="13"/>
  <c r="Q234" i="13" s="1"/>
  <c r="F39" i="12"/>
  <c r="L398" i="13"/>
  <c r="S378" i="13"/>
  <c r="C99" i="11"/>
  <c r="E253" i="11"/>
  <c r="E333" i="11"/>
  <c r="D39" i="12"/>
  <c r="K27" i="13"/>
  <c r="K97" i="13"/>
  <c r="P118" i="13"/>
  <c r="S123" i="13"/>
  <c r="K123" i="13"/>
  <c r="L156" i="13"/>
  <c r="J315" i="13"/>
  <c r="R315" i="13" s="1"/>
  <c r="M310" i="13"/>
  <c r="Q398" i="13"/>
  <c r="P398" i="13" s="1"/>
  <c r="P378" i="13"/>
  <c r="F27" i="13"/>
  <c r="E72" i="13" s="1"/>
  <c r="N14" i="13"/>
  <c r="D31" i="13"/>
  <c r="E13" i="13"/>
  <c r="S27" i="13"/>
  <c r="C36" i="12"/>
  <c r="P72" i="13"/>
  <c r="L109" i="13"/>
  <c r="S97" i="13"/>
  <c r="S98" i="13" s="1"/>
  <c r="N97" i="13"/>
  <c r="N98" i="13" s="1"/>
  <c r="N123" i="13"/>
  <c r="I187" i="13"/>
  <c r="AL407" i="13"/>
  <c r="AJ408" i="13" s="1"/>
  <c r="F288" i="13"/>
  <c r="E267" i="13"/>
  <c r="L290" i="13"/>
  <c r="E310" i="13"/>
  <c r="D315" i="13"/>
  <c r="E315" i="13" s="1"/>
  <c r="L310" i="13"/>
  <c r="P315" i="13"/>
  <c r="AL448" i="13"/>
  <c r="AL424" i="13"/>
  <c r="AL441" i="13"/>
  <c r="AL446" i="13"/>
  <c r="AL444" i="13"/>
  <c r="AL437" i="13"/>
  <c r="AL442" i="13"/>
  <c r="AL435" i="13"/>
  <c r="AL447" i="13"/>
  <c r="AL440" i="13"/>
  <c r="AL450" i="13"/>
  <c r="E115" i="13"/>
  <c r="I156" i="13"/>
  <c r="S211" i="13"/>
  <c r="N230" i="13"/>
  <c r="S306" i="13"/>
  <c r="AL411" i="13"/>
  <c r="AK417" i="13"/>
  <c r="AL423" i="13"/>
  <c r="AL431" i="13"/>
  <c r="AL439" i="13"/>
  <c r="F187" i="13"/>
  <c r="Y413" i="13"/>
  <c r="AE414" i="13"/>
  <c r="AL416" i="13"/>
  <c r="AH482" i="13"/>
  <c r="AI482" i="13" s="1"/>
  <c r="AN482" i="13"/>
  <c r="AO482" i="13" s="1"/>
  <c r="AC469" i="13"/>
  <c r="AH453" i="13"/>
  <c r="AI453" i="13" s="1"/>
  <c r="M14" i="13"/>
  <c r="K22" i="13"/>
  <c r="R22" i="13" s="1"/>
  <c r="L74" i="13"/>
  <c r="D109" i="13"/>
  <c r="E109" i="13" s="1"/>
  <c r="H113" i="13"/>
  <c r="J114" i="13"/>
  <c r="H119" i="13"/>
  <c r="L187" i="13"/>
  <c r="Y411" i="13"/>
  <c r="AE413" i="13"/>
  <c r="AL415" i="13"/>
  <c r="Y418" i="13"/>
  <c r="AF469" i="13"/>
  <c r="AH420" i="13"/>
  <c r="AI420" i="13" s="1"/>
  <c r="AL436" i="13"/>
  <c r="AI438" i="13"/>
  <c r="K13" i="13"/>
  <c r="O31" i="13"/>
  <c r="P32" i="13"/>
  <c r="P35" i="13"/>
  <c r="K41" i="13"/>
  <c r="E121" i="13"/>
  <c r="P305" i="13"/>
  <c r="K331" i="13"/>
  <c r="Y410" i="13"/>
  <c r="AE412" i="13"/>
  <c r="AG419" i="13"/>
  <c r="AL430" i="13"/>
  <c r="AL438" i="13"/>
  <c r="AL443" i="13"/>
  <c r="O27" i="13"/>
  <c r="P31" i="13"/>
  <c r="E116" i="13"/>
  <c r="L352" i="13"/>
  <c r="AE411" i="13"/>
  <c r="AL414" i="13"/>
  <c r="Y417" i="13"/>
  <c r="AM417" i="13" s="1"/>
  <c r="AL445" i="13"/>
  <c r="G5" i="15"/>
  <c r="F7" i="17" a="1"/>
  <c r="F7" i="17" s="1"/>
  <c r="F37" i="12"/>
  <c r="F40" i="12" s="1"/>
  <c r="E305" i="13"/>
  <c r="P310" i="13"/>
  <c r="N331" i="13"/>
  <c r="AE410" i="13"/>
  <c r="AL422" i="13"/>
  <c r="D24" i="13"/>
  <c r="M24" i="13" s="1"/>
  <c r="P24" i="13"/>
  <c r="E118" i="13"/>
  <c r="N186" i="13"/>
  <c r="N187" i="13" s="1"/>
  <c r="N211" i="13"/>
  <c r="N267" i="13"/>
  <c r="AL413" i="13"/>
  <c r="Y416" i="13"/>
  <c r="AM416" i="13" s="1"/>
  <c r="AG417" i="13"/>
  <c r="AK433" i="13"/>
  <c r="AK498" i="13"/>
  <c r="P21" i="13"/>
  <c r="P34" i="13"/>
  <c r="H118" i="13"/>
  <c r="Q352" i="13"/>
  <c r="P352" i="13" s="1"/>
  <c r="I400" i="13"/>
  <c r="AM419" i="13"/>
  <c r="AL425" i="13"/>
  <c r="P13" i="13"/>
  <c r="Q288" i="13"/>
  <c r="P288" i="13" s="1"/>
  <c r="AL412" i="13"/>
  <c r="AK418" i="13"/>
  <c r="AL429" i="13"/>
  <c r="Q123" i="5" l="1"/>
  <c r="O97" i="5"/>
  <c r="P121" i="5" s="1"/>
  <c r="Q267" i="5"/>
  <c r="Q24" i="5"/>
  <c r="Q211" i="5"/>
  <c r="E43" i="14" s="1"/>
  <c r="J12" i="17"/>
  <c r="L34" i="5"/>
  <c r="S34" i="5" s="1"/>
  <c r="AF498" i="6"/>
  <c r="AH498" i="6" s="1"/>
  <c r="L60" i="5"/>
  <c r="E12" i="17"/>
  <c r="G12" i="17" s="1"/>
  <c r="H12" i="17" s="1"/>
  <c r="J14" i="17"/>
  <c r="J15" i="17" s="1"/>
  <c r="Z481" i="5"/>
  <c r="F378" i="5"/>
  <c r="E7" i="5"/>
  <c r="F164" i="5"/>
  <c r="D32" i="14" s="1"/>
  <c r="E17" i="5"/>
  <c r="F267" i="5"/>
  <c r="Q286" i="5"/>
  <c r="Z447" i="5"/>
  <c r="Z441" i="5"/>
  <c r="AI441" i="5" s="1"/>
  <c r="E186" i="5"/>
  <c r="E195" i="5" s="1"/>
  <c r="D38" i="14" s="1"/>
  <c r="Q350" i="5"/>
  <c r="F331" i="5"/>
  <c r="F352" i="5" s="1"/>
  <c r="AL447" i="5"/>
  <c r="Q136" i="5"/>
  <c r="R303" i="5"/>
  <c r="P303" i="5"/>
  <c r="Q396" i="5"/>
  <c r="P396" i="5" s="1"/>
  <c r="F350" i="5"/>
  <c r="AL474" i="5"/>
  <c r="AO474" i="5" s="1"/>
  <c r="E121" i="5"/>
  <c r="F97" i="5"/>
  <c r="R304" i="5"/>
  <c r="F83" i="5"/>
  <c r="D15" i="14" s="1"/>
  <c r="Q97" i="5"/>
  <c r="Q109" i="5" s="1"/>
  <c r="Q378" i="5"/>
  <c r="P378" i="5" s="1"/>
  <c r="AL440" i="5"/>
  <c r="P101" i="5"/>
  <c r="Q246" i="5"/>
  <c r="Q154" i="5"/>
  <c r="Q156" i="5" s="1"/>
  <c r="Z440" i="5"/>
  <c r="F243" i="5"/>
  <c r="F286" i="5"/>
  <c r="E286" i="5" s="1"/>
  <c r="E96" i="5"/>
  <c r="AL413" i="5"/>
  <c r="D114" i="5"/>
  <c r="Z423" i="5"/>
  <c r="D26" i="10"/>
  <c r="D35" i="10"/>
  <c r="D38" i="10"/>
  <c r="D37" i="10"/>
  <c r="D33" i="10"/>
  <c r="D34" i="10"/>
  <c r="D39" i="10"/>
  <c r="D36" i="10"/>
  <c r="G31" i="17"/>
  <c r="L82" i="6"/>
  <c r="V82" i="6" s="1"/>
  <c r="L48" i="6"/>
  <c r="E9" i="14"/>
  <c r="Z444" i="5"/>
  <c r="Z438" i="5"/>
  <c r="Z416" i="5"/>
  <c r="AL441" i="5"/>
  <c r="AO441" i="5" s="1"/>
  <c r="P297" i="5"/>
  <c r="R297" i="5"/>
  <c r="Z429" i="5"/>
  <c r="F32" i="5" a="1"/>
  <c r="F32" i="5" s="1"/>
  <c r="Q32" i="5" a="1"/>
  <c r="Q32" i="5" s="1"/>
  <c r="AL415" i="5"/>
  <c r="L33" i="5"/>
  <c r="E478" i="10"/>
  <c r="N292" i="10"/>
  <c r="S232" i="10"/>
  <c r="T198" i="10"/>
  <c r="T236" i="10"/>
  <c r="N168" i="10"/>
  <c r="D312" i="10"/>
  <c r="C317" i="10"/>
  <c r="D317" i="10" s="1"/>
  <c r="W168" i="10"/>
  <c r="AN413" i="13"/>
  <c r="AO413" i="13" s="1"/>
  <c r="AK413" i="13"/>
  <c r="AO443" i="13"/>
  <c r="AN443" i="13"/>
  <c r="AO416" i="13"/>
  <c r="AN416" i="13"/>
  <c r="AK416" i="13"/>
  <c r="AO424" i="13"/>
  <c r="AN424" i="13"/>
  <c r="AO409" i="10"/>
  <c r="E431" i="10"/>
  <c r="E432" i="10"/>
  <c r="AO436" i="10"/>
  <c r="H455" i="10"/>
  <c r="F455" i="10" s="1"/>
  <c r="E437" i="10"/>
  <c r="E439" i="10"/>
  <c r="E452" i="10"/>
  <c r="T436" i="10"/>
  <c r="H236" i="10"/>
  <c r="G234" i="10"/>
  <c r="G213" i="10"/>
  <c r="G232" i="10"/>
  <c r="H198" i="10"/>
  <c r="H196" i="10"/>
  <c r="AC436" i="10"/>
  <c r="K168" i="10"/>
  <c r="AB156" i="10"/>
  <c r="AC168" i="10"/>
  <c r="AB125" i="10"/>
  <c r="AB138" i="10"/>
  <c r="L71" i="6"/>
  <c r="J15" i="6"/>
  <c r="L57" i="6"/>
  <c r="F154" i="5"/>
  <c r="J15" i="5"/>
  <c r="Z413" i="5"/>
  <c r="Z445" i="5"/>
  <c r="E57" i="14"/>
  <c r="E51" i="14"/>
  <c r="O305" i="5"/>
  <c r="P296" i="5"/>
  <c r="AL424" i="5"/>
  <c r="Z448" i="5"/>
  <c r="E120" i="5"/>
  <c r="L59" i="6"/>
  <c r="L53" i="5"/>
  <c r="Q331" i="5"/>
  <c r="Z476" i="5"/>
  <c r="AL414" i="5"/>
  <c r="Z473" i="5"/>
  <c r="F305" i="5"/>
  <c r="F310" i="5" s="1"/>
  <c r="F315" i="5" s="1"/>
  <c r="E350" i="5" s="1"/>
  <c r="Q31" i="5" a="1"/>
  <c r="Q31" i="5" s="1"/>
  <c r="F31" i="5" a="1"/>
  <c r="F31" i="5" s="1"/>
  <c r="E115" i="5"/>
  <c r="K6" i="17"/>
  <c r="Q252" i="5"/>
  <c r="L61" i="5"/>
  <c r="AL435" i="5"/>
  <c r="T422" i="10"/>
  <c r="S412" i="10"/>
  <c r="Z484" i="10"/>
  <c r="X484" i="10" s="1"/>
  <c r="Z410" i="10"/>
  <c r="Y43" i="10"/>
  <c r="Z87" i="10"/>
  <c r="Y29" i="10"/>
  <c r="Y74" i="10"/>
  <c r="W410" i="10"/>
  <c r="W87" i="10"/>
  <c r="V74" i="10"/>
  <c r="V29" i="10"/>
  <c r="L50" i="6"/>
  <c r="L67" i="6"/>
  <c r="J12" i="6"/>
  <c r="Q305" i="5"/>
  <c r="L11" i="5"/>
  <c r="D53" i="14"/>
  <c r="E301" i="5"/>
  <c r="AL445" i="5"/>
  <c r="AL438" i="5"/>
  <c r="R363" i="5"/>
  <c r="P363" i="5"/>
  <c r="E15" i="5"/>
  <c r="L31" i="5"/>
  <c r="D22" i="14"/>
  <c r="D113" i="5"/>
  <c r="F109" i="5"/>
  <c r="E136" i="5" s="1"/>
  <c r="E122" i="5"/>
  <c r="T356" i="10"/>
  <c r="S333" i="10"/>
  <c r="C29" i="10"/>
  <c r="D23" i="10"/>
  <c r="D16" i="10"/>
  <c r="D25" i="10"/>
  <c r="D24" i="10"/>
  <c r="AN425" i="13"/>
  <c r="AO425" i="13" s="1"/>
  <c r="E189" i="11"/>
  <c r="E197" i="11"/>
  <c r="K484" i="10"/>
  <c r="I484" i="10" s="1"/>
  <c r="E424" i="10"/>
  <c r="H436" i="10"/>
  <c r="F436" i="10" s="1"/>
  <c r="E434" i="10"/>
  <c r="P412" i="10"/>
  <c r="Q422" i="10"/>
  <c r="E440" i="10"/>
  <c r="AL420" i="13"/>
  <c r="AO410" i="13"/>
  <c r="AK410" i="13"/>
  <c r="AN410" i="13"/>
  <c r="E482" i="10"/>
  <c r="AF236" i="10"/>
  <c r="Y56" i="10"/>
  <c r="E415" i="10"/>
  <c r="D415" i="10" s="1"/>
  <c r="G415" i="10"/>
  <c r="V43" i="10"/>
  <c r="AN158" i="10"/>
  <c r="AO168" i="10"/>
  <c r="AN156" i="10"/>
  <c r="AN125" i="10"/>
  <c r="AC410" i="10"/>
  <c r="AB43" i="10"/>
  <c r="AB74" i="10"/>
  <c r="AC87" i="10"/>
  <c r="AF402" i="10"/>
  <c r="AN436" i="13"/>
  <c r="AO436" i="13" s="1"/>
  <c r="AO450" i="13"/>
  <c r="AN450" i="13"/>
  <c r="S109" i="13"/>
  <c r="S110" i="13" s="1"/>
  <c r="C37" i="12"/>
  <c r="L166" i="13"/>
  <c r="N109" i="13"/>
  <c r="N110" i="13" s="1"/>
  <c r="E254" i="11"/>
  <c r="E292" i="11"/>
  <c r="S234" i="13"/>
  <c r="N234" i="13"/>
  <c r="E74" i="13"/>
  <c r="E168" i="11"/>
  <c r="D125" i="11"/>
  <c r="AN432" i="13"/>
  <c r="AO432" i="13"/>
  <c r="K292" i="10"/>
  <c r="J290" i="10"/>
  <c r="AN234" i="10"/>
  <c r="AO236" i="10"/>
  <c r="AL356" i="10"/>
  <c r="AK333" i="10"/>
  <c r="AK354" i="10"/>
  <c r="G416" i="10"/>
  <c r="E416" i="10"/>
  <c r="D416" i="10" s="1"/>
  <c r="Q484" i="10"/>
  <c r="AF436" i="10"/>
  <c r="AD436" i="10" s="1"/>
  <c r="E448" i="10"/>
  <c r="E438" i="10"/>
  <c r="N484" i="10"/>
  <c r="L484" i="10" s="1"/>
  <c r="T484" i="10"/>
  <c r="AN111" i="10"/>
  <c r="AO402" i="10"/>
  <c r="V76" i="10"/>
  <c r="N410" i="10"/>
  <c r="N87" i="10"/>
  <c r="M74" i="10"/>
  <c r="M43" i="10"/>
  <c r="T409" i="10"/>
  <c r="Q87" i="10"/>
  <c r="E11" i="17"/>
  <c r="L64" i="6"/>
  <c r="L63" i="5"/>
  <c r="L70" i="6"/>
  <c r="I3" i="15"/>
  <c r="B38" i="17"/>
  <c r="K14" i="17" s="1"/>
  <c r="K3" i="11"/>
  <c r="J3" i="11"/>
  <c r="I3" i="11"/>
  <c r="K3" i="10"/>
  <c r="J3" i="10"/>
  <c r="I3" i="10"/>
  <c r="Z435" i="5"/>
  <c r="AL476" i="5"/>
  <c r="Z432" i="5"/>
  <c r="Z477" i="5"/>
  <c r="Z422" i="5"/>
  <c r="J10" i="5"/>
  <c r="J11" i="5"/>
  <c r="M109" i="13"/>
  <c r="M110" i="13" s="1"/>
  <c r="K109" i="13"/>
  <c r="R109" i="13"/>
  <c r="R110" i="13" s="1"/>
  <c r="AN438" i="13"/>
  <c r="AO438" i="13" s="1"/>
  <c r="AM414" i="13"/>
  <c r="AG414" i="13"/>
  <c r="D42" i="12"/>
  <c r="V400" i="10"/>
  <c r="W402" i="10"/>
  <c r="E429" i="10"/>
  <c r="E475" i="10"/>
  <c r="AC455" i="10"/>
  <c r="AA455" i="10" s="1"/>
  <c r="F20" i="17"/>
  <c r="D16" i="11"/>
  <c r="D25" i="11"/>
  <c r="C29" i="11"/>
  <c r="D29" i="11" s="1"/>
  <c r="D24" i="11"/>
  <c r="D23" i="11"/>
  <c r="AH412" i="10"/>
  <c r="AI422" i="10"/>
  <c r="E450" i="10"/>
  <c r="AN412" i="10"/>
  <c r="AO422" i="10"/>
  <c r="AN440" i="13"/>
  <c r="AO440" i="13" s="1"/>
  <c r="S310" i="13"/>
  <c r="S311" i="13" s="1"/>
  <c r="N310" i="13"/>
  <c r="N311" i="13" s="1"/>
  <c r="L315" i="13"/>
  <c r="K310" i="13"/>
  <c r="M195" i="13"/>
  <c r="R195" i="13"/>
  <c r="D234" i="11"/>
  <c r="E426" i="10"/>
  <c r="E14" i="17"/>
  <c r="L395" i="6"/>
  <c r="L384" i="6"/>
  <c r="L367" i="6"/>
  <c r="L329" i="6"/>
  <c r="L326" i="6"/>
  <c r="L323" i="6"/>
  <c r="L320" i="6"/>
  <c r="L274" i="6"/>
  <c r="L227" i="6"/>
  <c r="L224" i="6"/>
  <c r="L221" i="6"/>
  <c r="L218" i="6"/>
  <c r="L215" i="6"/>
  <c r="L212" i="6"/>
  <c r="L383" i="6"/>
  <c r="L388" i="6"/>
  <c r="L371" i="6"/>
  <c r="L328" i="6"/>
  <c r="L325" i="6"/>
  <c r="L322" i="6"/>
  <c r="L319" i="6"/>
  <c r="L381" i="6"/>
  <c r="L392" i="6"/>
  <c r="L390" i="6"/>
  <c r="L379" i="6"/>
  <c r="L377" i="6"/>
  <c r="L369" i="6"/>
  <c r="L349" i="6"/>
  <c r="L340" i="6"/>
  <c r="L394" i="6"/>
  <c r="L375" i="6"/>
  <c r="L373" i="6"/>
  <c r="L385" i="6"/>
  <c r="L332" i="6"/>
  <c r="L284" i="6"/>
  <c r="L275" i="6"/>
  <c r="L269" i="6"/>
  <c r="L262" i="6"/>
  <c r="L223" i="6"/>
  <c r="L207" i="6"/>
  <c r="J176" i="6"/>
  <c r="L151" i="6"/>
  <c r="L148" i="6"/>
  <c r="L145" i="6"/>
  <c r="L142" i="6"/>
  <c r="L139" i="6"/>
  <c r="L124" i="6"/>
  <c r="L116" i="6"/>
  <c r="J95" i="6"/>
  <c r="L387" i="5"/>
  <c r="S387" i="5" s="1"/>
  <c r="L370" i="5"/>
  <c r="S370" i="5" s="1"/>
  <c r="L347" i="5"/>
  <c r="L344" i="5"/>
  <c r="L341" i="5"/>
  <c r="L338" i="5"/>
  <c r="L387" i="6"/>
  <c r="L345" i="6"/>
  <c r="L303" i="6"/>
  <c r="L299" i="6"/>
  <c r="L282" i="6"/>
  <c r="L260" i="6"/>
  <c r="L213" i="6"/>
  <c r="L210" i="6"/>
  <c r="L389" i="6"/>
  <c r="L343" i="6"/>
  <c r="L330" i="6"/>
  <c r="L321" i="6"/>
  <c r="L309" i="6"/>
  <c r="L280" i="6"/>
  <c r="L248" i="6"/>
  <c r="L245" i="6"/>
  <c r="L226" i="6"/>
  <c r="L202" i="6"/>
  <c r="L393" i="6"/>
  <c r="L374" i="6"/>
  <c r="L366" i="6"/>
  <c r="L348" i="6"/>
  <c r="L339" i="6"/>
  <c r="L333" i="6"/>
  <c r="L308" i="6"/>
  <c r="L285" i="6"/>
  <c r="L276" i="6"/>
  <c r="L263" i="6"/>
  <c r="L219" i="6"/>
  <c r="L344" i="6"/>
  <c r="L370" i="6"/>
  <c r="L380" i="6"/>
  <c r="L347" i="6"/>
  <c r="L336" i="6"/>
  <c r="L313" i="6"/>
  <c r="L302" i="6"/>
  <c r="L270" i="6"/>
  <c r="L228" i="6"/>
  <c r="L386" i="6"/>
  <c r="L327" i="6"/>
  <c r="L272" i="6"/>
  <c r="L216" i="6"/>
  <c r="L205" i="6"/>
  <c r="L159" i="6"/>
  <c r="L152" i="6"/>
  <c r="L128" i="6"/>
  <c r="L277" i="6"/>
  <c r="L255" i="6"/>
  <c r="L242" i="6"/>
  <c r="L209" i="6"/>
  <c r="L346" i="6"/>
  <c r="L335" i="6"/>
  <c r="L324" i="6"/>
  <c r="L297" i="6"/>
  <c r="L296" i="6"/>
  <c r="L391" i="6"/>
  <c r="L372" i="6"/>
  <c r="L342" i="6"/>
  <c r="L338" i="6"/>
  <c r="L368" i="6"/>
  <c r="L304" i="6"/>
  <c r="L298" i="6"/>
  <c r="L279" i="6"/>
  <c r="L259" i="6"/>
  <c r="L229" i="6"/>
  <c r="L341" i="6"/>
  <c r="L264" i="6"/>
  <c r="L222" i="6"/>
  <c r="L220" i="6"/>
  <c r="L382" i="6"/>
  <c r="L376" i="6"/>
  <c r="L337" i="6"/>
  <c r="L334" i="6"/>
  <c r="L281" i="6"/>
  <c r="L271" i="6"/>
  <c r="L266" i="6"/>
  <c r="L208" i="6"/>
  <c r="L206" i="6"/>
  <c r="J179" i="6"/>
  <c r="J173" i="6"/>
  <c r="L163" i="6"/>
  <c r="V163" i="6" s="1"/>
  <c r="L301" i="6"/>
  <c r="L300" i="6"/>
  <c r="L283" i="6"/>
  <c r="L278" i="6"/>
  <c r="L273" i="6"/>
  <c r="L258" i="6"/>
  <c r="L217" i="6"/>
  <c r="L204" i="6"/>
  <c r="L158" i="6"/>
  <c r="L146" i="6"/>
  <c r="L130" i="6"/>
  <c r="L104" i="6"/>
  <c r="L40" i="6"/>
  <c r="L39" i="6"/>
  <c r="L38" i="6"/>
  <c r="L37" i="6"/>
  <c r="L36" i="6"/>
  <c r="L35" i="6"/>
  <c r="L34" i="6"/>
  <c r="L33" i="6"/>
  <c r="L374" i="5"/>
  <c r="S374" i="5" s="1"/>
  <c r="L336" i="5"/>
  <c r="L328" i="5"/>
  <c r="L271" i="5"/>
  <c r="L268" i="5"/>
  <c r="L215" i="5"/>
  <c r="L212" i="5"/>
  <c r="L189" i="5"/>
  <c r="L160" i="5"/>
  <c r="L157" i="5"/>
  <c r="L257" i="6"/>
  <c r="L203" i="6"/>
  <c r="L182" i="6"/>
  <c r="L160" i="6"/>
  <c r="L261" i="6"/>
  <c r="L256" i="6"/>
  <c r="L200" i="6"/>
  <c r="J182" i="6"/>
  <c r="L134" i="6"/>
  <c r="L125" i="6"/>
  <c r="L118" i="6"/>
  <c r="L327" i="5"/>
  <c r="L320" i="5"/>
  <c r="L275" i="5"/>
  <c r="L262" i="5"/>
  <c r="J242" i="5"/>
  <c r="L227" i="5"/>
  <c r="L217" i="5"/>
  <c r="L209" i="5"/>
  <c r="J179" i="5"/>
  <c r="R179" i="5" s="1"/>
  <c r="J176" i="5"/>
  <c r="R176" i="5" s="1"/>
  <c r="L173" i="5"/>
  <c r="L150" i="5"/>
  <c r="L137" i="5"/>
  <c r="L119" i="5"/>
  <c r="J95" i="5"/>
  <c r="L147" i="6"/>
  <c r="L132" i="6"/>
  <c r="L161" i="6"/>
  <c r="L143" i="6"/>
  <c r="L141" i="6"/>
  <c r="L119" i="6"/>
  <c r="L114" i="6"/>
  <c r="L94" i="6"/>
  <c r="L265" i="6"/>
  <c r="L225" i="6"/>
  <c r="L135" i="6"/>
  <c r="L133" i="6"/>
  <c r="L120" i="6"/>
  <c r="L75" i="6"/>
  <c r="L60" i="6"/>
  <c r="L22" i="6"/>
  <c r="L21" i="6"/>
  <c r="J242" i="6"/>
  <c r="L201" i="6"/>
  <c r="L121" i="6"/>
  <c r="L101" i="6"/>
  <c r="L149" i="6"/>
  <c r="L131" i="6"/>
  <c r="L115" i="6"/>
  <c r="L179" i="6"/>
  <c r="L49" i="6"/>
  <c r="L23" i="6"/>
  <c r="L391" i="5"/>
  <c r="S391" i="5" s="1"/>
  <c r="L366" i="5"/>
  <c r="L260" i="5"/>
  <c r="L223" i="5"/>
  <c r="L202" i="5"/>
  <c r="L185" i="5"/>
  <c r="L153" i="5"/>
  <c r="L139" i="5"/>
  <c r="L128" i="5"/>
  <c r="L122" i="5"/>
  <c r="L95" i="5"/>
  <c r="E49" i="2"/>
  <c r="B40" i="2"/>
  <c r="E24" i="2"/>
  <c r="E10" i="2"/>
  <c r="L332" i="5"/>
  <c r="L313" i="5"/>
  <c r="L268" i="6"/>
  <c r="L173" i="6"/>
  <c r="L162" i="6"/>
  <c r="L9" i="6"/>
  <c r="L393" i="5"/>
  <c r="S393" i="5" s="1"/>
  <c r="L389" i="5"/>
  <c r="S389" i="5" s="1"/>
  <c r="L334" i="5"/>
  <c r="L127" i="6"/>
  <c r="L122" i="6"/>
  <c r="L189" i="6"/>
  <c r="L185" i="6"/>
  <c r="L144" i="6"/>
  <c r="L138" i="6"/>
  <c r="J96" i="6"/>
  <c r="L95" i="6"/>
  <c r="L176" i="6"/>
  <c r="L150" i="6"/>
  <c r="L126" i="6"/>
  <c r="L117" i="6"/>
  <c r="L105" i="6"/>
  <c r="L99" i="6"/>
  <c r="L81" i="6"/>
  <c r="L157" i="6"/>
  <c r="AF475" i="6" s="1"/>
  <c r="L153" i="6"/>
  <c r="L137" i="6"/>
  <c r="L129" i="6"/>
  <c r="L140" i="6"/>
  <c r="J101" i="6"/>
  <c r="L379" i="5"/>
  <c r="L345" i="5"/>
  <c r="L339" i="5"/>
  <c r="L303" i="5"/>
  <c r="L282" i="5"/>
  <c r="L280" i="5"/>
  <c r="L278" i="5"/>
  <c r="L214" i="6"/>
  <c r="L80" i="6"/>
  <c r="L61" i="6"/>
  <c r="L386" i="5"/>
  <c r="S386" i="5" s="1"/>
  <c r="L367" i="5"/>
  <c r="S367" i="5" s="1"/>
  <c r="L349" i="5"/>
  <c r="L343" i="5"/>
  <c r="L335" i="5"/>
  <c r="L324" i="5"/>
  <c r="L322" i="5"/>
  <c r="L265" i="5"/>
  <c r="L248" i="5"/>
  <c r="L76" i="6"/>
  <c r="L44" i="6"/>
  <c r="J9" i="6"/>
  <c r="L7" i="6"/>
  <c r="L381" i="5"/>
  <c r="S381" i="5" s="1"/>
  <c r="L376" i="5"/>
  <c r="S376" i="5" s="1"/>
  <c r="L369" i="5"/>
  <c r="S369" i="5" s="1"/>
  <c r="L326" i="5"/>
  <c r="L302" i="5"/>
  <c r="L301" i="5"/>
  <c r="L256" i="5"/>
  <c r="L204" i="5"/>
  <c r="L152" i="5"/>
  <c r="L66" i="6"/>
  <c r="L63" i="6"/>
  <c r="L199" i="6"/>
  <c r="L96" i="6"/>
  <c r="J94" i="6"/>
  <c r="L58" i="6"/>
  <c r="L103" i="6"/>
  <c r="L68" i="6"/>
  <c r="L65" i="6"/>
  <c r="L45" i="6"/>
  <c r="L325" i="5"/>
  <c r="L308" i="5"/>
  <c r="L298" i="5"/>
  <c r="L264" i="5"/>
  <c r="L214" i="5"/>
  <c r="L203" i="5"/>
  <c r="J173" i="5"/>
  <c r="L159" i="5"/>
  <c r="L151" i="5"/>
  <c r="L126" i="5"/>
  <c r="L120" i="5"/>
  <c r="L52" i="6"/>
  <c r="L53" i="6"/>
  <c r="L390" i="5"/>
  <c r="S390" i="5" s="1"/>
  <c r="L266" i="5"/>
  <c r="L218" i="5"/>
  <c r="L149" i="5"/>
  <c r="L142" i="5"/>
  <c r="L118" i="5"/>
  <c r="J101" i="5"/>
  <c r="E48" i="2"/>
  <c r="B39" i="2"/>
  <c r="B29" i="2"/>
  <c r="E22" i="2"/>
  <c r="B14" i="2"/>
  <c r="B48" i="2"/>
  <c r="E13" i="2"/>
  <c r="L43" i="6"/>
  <c r="J11" i="6"/>
  <c r="J8" i="6"/>
  <c r="L377" i="5"/>
  <c r="S377" i="5" s="1"/>
  <c r="L373" i="5"/>
  <c r="S373" i="5" s="1"/>
  <c r="L329" i="5"/>
  <c r="L284" i="5"/>
  <c r="L270" i="5"/>
  <c r="L158" i="5"/>
  <c r="L144" i="5"/>
  <c r="L124" i="5"/>
  <c r="L52" i="5"/>
  <c r="E38" i="2"/>
  <c r="E5" i="2"/>
  <c r="L392" i="5"/>
  <c r="S392" i="5" s="1"/>
  <c r="L346" i="5"/>
  <c r="L77" i="6"/>
  <c r="L51" i="6"/>
  <c r="L6" i="6"/>
  <c r="L385" i="5"/>
  <c r="S385" i="5" s="1"/>
  <c r="L375" i="5"/>
  <c r="S375" i="5" s="1"/>
  <c r="L372" i="5"/>
  <c r="S372" i="5" s="1"/>
  <c r="L321" i="5"/>
  <c r="L274" i="5"/>
  <c r="L219" i="5"/>
  <c r="L182" i="5"/>
  <c r="L176" i="5"/>
  <c r="L161" i="5"/>
  <c r="L143" i="5"/>
  <c r="L127" i="5"/>
  <c r="L125" i="5"/>
  <c r="L103" i="5"/>
  <c r="L113" i="6"/>
  <c r="L62" i="6"/>
  <c r="L384" i="5"/>
  <c r="S384" i="5" s="1"/>
  <c r="L368" i="5"/>
  <c r="S368" i="5" s="1"/>
  <c r="L281" i="5"/>
  <c r="L276" i="5"/>
  <c r="L273" i="5"/>
  <c r="L258" i="5"/>
  <c r="L224" i="5"/>
  <c r="L208" i="5"/>
  <c r="J182" i="5"/>
  <c r="R182" i="5" s="1"/>
  <c r="L163" i="5"/>
  <c r="L80" i="5"/>
  <c r="L78" i="5"/>
  <c r="J17" i="5"/>
  <c r="B43" i="2"/>
  <c r="E35" i="2"/>
  <c r="B24" i="2"/>
  <c r="E14" i="2"/>
  <c r="L371" i="5"/>
  <c r="S371" i="5" s="1"/>
  <c r="L228" i="5"/>
  <c r="L15" i="5"/>
  <c r="J7" i="5"/>
  <c r="B42" i="2"/>
  <c r="E33" i="2"/>
  <c r="E12" i="2"/>
  <c r="L319" i="5"/>
  <c r="L304" i="5"/>
  <c r="L299" i="5"/>
  <c r="L296" i="5"/>
  <c r="L255" i="5"/>
  <c r="L162" i="5"/>
  <c r="J6" i="5"/>
  <c r="J6" i="6"/>
  <c r="L388" i="5"/>
  <c r="S388" i="5" s="1"/>
  <c r="L380" i="5"/>
  <c r="S380" i="5" s="1"/>
  <c r="L283" i="5"/>
  <c r="L242" i="5"/>
  <c r="L226" i="5"/>
  <c r="L216" i="5"/>
  <c r="L206" i="5"/>
  <c r="L148" i="5"/>
  <c r="L135" i="5"/>
  <c r="L133" i="5"/>
  <c r="L116" i="5"/>
  <c r="L113" i="5"/>
  <c r="L67" i="5"/>
  <c r="L48" i="5"/>
  <c r="L38" i="5"/>
  <c r="L23" i="5"/>
  <c r="B35" i="2"/>
  <c r="E23" i="2"/>
  <c r="B13" i="2"/>
  <c r="L269" i="5"/>
  <c r="L221" i="5"/>
  <c r="L213" i="5"/>
  <c r="L201" i="5"/>
  <c r="L145" i="5"/>
  <c r="L105" i="5"/>
  <c r="L65" i="5"/>
  <c r="B23" i="2"/>
  <c r="L394" i="5"/>
  <c r="S394" i="5" s="1"/>
  <c r="L272" i="5"/>
  <c r="L210" i="5"/>
  <c r="B12" i="2"/>
  <c r="L383" i="5"/>
  <c r="S383" i="5" s="1"/>
  <c r="L199" i="5"/>
  <c r="L179" i="5"/>
  <c r="L130" i="5"/>
  <c r="L121" i="5"/>
  <c r="L114" i="5"/>
  <c r="L96" i="5"/>
  <c r="L59" i="5"/>
  <c r="B52" i="2"/>
  <c r="B41" i="2"/>
  <c r="B20" i="2"/>
  <c r="E11" i="2"/>
  <c r="E51" i="2"/>
  <c r="E40" i="2"/>
  <c r="B28" i="2"/>
  <c r="E19" i="2"/>
  <c r="B11" i="2"/>
  <c r="L259" i="5"/>
  <c r="L134" i="5"/>
  <c r="L117" i="5"/>
  <c r="L75" i="5"/>
  <c r="B26" i="2"/>
  <c r="L43" i="5"/>
  <c r="J12" i="5"/>
  <c r="B25" i="2"/>
  <c r="L257" i="5"/>
  <c r="L94" i="5"/>
  <c r="L81" i="5"/>
  <c r="L39" i="5"/>
  <c r="L207" i="5"/>
  <c r="L147" i="5"/>
  <c r="L79" i="5"/>
  <c r="L68" i="5"/>
  <c r="L9" i="5"/>
  <c r="E39" i="2"/>
  <c r="B10" i="2"/>
  <c r="L40" i="5"/>
  <c r="B46" i="2"/>
  <c r="L140" i="5"/>
  <c r="L10" i="5"/>
  <c r="L277" i="5"/>
  <c r="L263" i="5"/>
  <c r="L220" i="5"/>
  <c r="L141" i="5"/>
  <c r="J96" i="5"/>
  <c r="L44" i="5"/>
  <c r="B51" i="2"/>
  <c r="E27" i="2"/>
  <c r="B19" i="2"/>
  <c r="L323" i="5"/>
  <c r="L82" i="5"/>
  <c r="B5" i="2"/>
  <c r="B6" i="2" s="1"/>
  <c r="E41" i="2"/>
  <c r="L12" i="6"/>
  <c r="L285" i="5"/>
  <c r="L261" i="5"/>
  <c r="L225" i="5"/>
  <c r="L205" i="5"/>
  <c r="L132" i="5"/>
  <c r="L101" i="5"/>
  <c r="J94" i="5"/>
  <c r="L77" i="5"/>
  <c r="L64" i="5"/>
  <c r="L51" i="5"/>
  <c r="L21" i="5"/>
  <c r="B38" i="2"/>
  <c r="B27" i="2"/>
  <c r="E18" i="2"/>
  <c r="E9" i="2"/>
  <c r="L229" i="5"/>
  <c r="L104" i="5"/>
  <c r="L12" i="5"/>
  <c r="L382" i="5"/>
  <c r="S382" i="5" s="1"/>
  <c r="L340" i="5"/>
  <c r="L337" i="5"/>
  <c r="L300" i="5"/>
  <c r="L115" i="5"/>
  <c r="J9" i="5"/>
  <c r="B50" i="2"/>
  <c r="E37" i="2"/>
  <c r="E26" i="2"/>
  <c r="B18" i="2"/>
  <c r="B9" i="2"/>
  <c r="J7" i="6"/>
  <c r="L200" i="5"/>
  <c r="L8" i="5"/>
  <c r="L333" i="5"/>
  <c r="L309" i="5"/>
  <c r="L131" i="5"/>
  <c r="B36" i="2"/>
  <c r="L297" i="5"/>
  <c r="L45" i="5"/>
  <c r="B37" i="2"/>
  <c r="B8" i="2"/>
  <c r="L245" i="5"/>
  <c r="L17" i="5"/>
  <c r="B15" i="2"/>
  <c r="L330" i="5"/>
  <c r="L279" i="5"/>
  <c r="L222" i="5"/>
  <c r="L146" i="5"/>
  <c r="L138" i="5"/>
  <c r="L129" i="5"/>
  <c r="L56" i="5"/>
  <c r="L22" i="5"/>
  <c r="J8" i="5"/>
  <c r="E36" i="2"/>
  <c r="E25" i="2"/>
  <c r="E15" i="2"/>
  <c r="E7" i="2"/>
  <c r="L11" i="6"/>
  <c r="L395" i="5"/>
  <c r="S395" i="5" s="1"/>
  <c r="L348" i="5"/>
  <c r="L342" i="5"/>
  <c r="L47" i="6"/>
  <c r="L8" i="6"/>
  <c r="P184" i="5"/>
  <c r="Q183" i="5"/>
  <c r="L42" i="5"/>
  <c r="B44" i="17"/>
  <c r="O3" i="15"/>
  <c r="AA3" i="11"/>
  <c r="AC3" i="11"/>
  <c r="AB3" i="11"/>
  <c r="AC3" i="10"/>
  <c r="AB3" i="10"/>
  <c r="AA3" i="10"/>
  <c r="Z415" i="5"/>
  <c r="Z439" i="5"/>
  <c r="Z449" i="5"/>
  <c r="AL423" i="5"/>
  <c r="R302" i="5"/>
  <c r="P302" i="5"/>
  <c r="L55" i="5"/>
  <c r="AL446" i="5"/>
  <c r="Q186" i="5"/>
  <c r="Q180" i="5"/>
  <c r="D21" i="14"/>
  <c r="D27" i="14" s="1"/>
  <c r="D7" i="12"/>
  <c r="D109" i="5"/>
  <c r="E104" i="5"/>
  <c r="E113" i="5"/>
  <c r="E105" i="5"/>
  <c r="D106" i="5"/>
  <c r="E106" i="5" s="1"/>
  <c r="E103" i="5"/>
  <c r="E97" i="5"/>
  <c r="E117" i="5"/>
  <c r="Z446" i="5"/>
  <c r="Z443" i="5"/>
  <c r="L7" i="5"/>
  <c r="AO446" i="13"/>
  <c r="AN446" i="13"/>
  <c r="H39" i="13"/>
  <c r="H36" i="13"/>
  <c r="H33" i="13"/>
  <c r="H40" i="13"/>
  <c r="H37" i="13"/>
  <c r="H34" i="13"/>
  <c r="H38" i="13"/>
  <c r="H31" i="13"/>
  <c r="H35" i="13"/>
  <c r="H24" i="13"/>
  <c r="H32" i="13"/>
  <c r="T455" i="10"/>
  <c r="AN441" i="13"/>
  <c r="AO441" i="13"/>
  <c r="S352" i="10"/>
  <c r="Q356" i="10"/>
  <c r="AL422" i="10"/>
  <c r="AK412" i="10"/>
  <c r="AO448" i="13"/>
  <c r="AN448" i="13"/>
  <c r="E427" i="10"/>
  <c r="G417" i="10"/>
  <c r="E417" i="10"/>
  <c r="D417" i="10" s="1"/>
  <c r="AC484" i="10"/>
  <c r="AA484" i="10" s="1"/>
  <c r="G414" i="10"/>
  <c r="E414" i="10"/>
  <c r="D414" i="10" s="1"/>
  <c r="F9" i="17"/>
  <c r="F24" i="17"/>
  <c r="F15" i="17"/>
  <c r="F13" i="17"/>
  <c r="V56" i="10"/>
  <c r="AN430" i="13"/>
  <c r="AO430" i="13" s="1"/>
  <c r="D333" i="11"/>
  <c r="E354" i="11"/>
  <c r="D43" i="11"/>
  <c r="E76" i="11"/>
  <c r="E54" i="13"/>
  <c r="N455" i="10"/>
  <c r="L455" i="10" s="1"/>
  <c r="E447" i="10"/>
  <c r="AO445" i="13"/>
  <c r="AN445" i="13"/>
  <c r="AM412" i="13"/>
  <c r="AG412" i="13"/>
  <c r="S74" i="13"/>
  <c r="N74" i="13"/>
  <c r="K74" i="13"/>
  <c r="D105" i="11"/>
  <c r="D99" i="11"/>
  <c r="D116" i="11"/>
  <c r="D115" i="11"/>
  <c r="D121" i="11"/>
  <c r="D117" i="11"/>
  <c r="C108" i="11"/>
  <c r="D108" i="11" s="1"/>
  <c r="D124" i="11"/>
  <c r="D120" i="11"/>
  <c r="D107" i="11"/>
  <c r="C111" i="11"/>
  <c r="D111" i="11" s="1"/>
  <c r="D106" i="11"/>
  <c r="D122" i="11"/>
  <c r="D118" i="11"/>
  <c r="D119" i="11"/>
  <c r="D123" i="11"/>
  <c r="K409" i="10"/>
  <c r="J317" i="10"/>
  <c r="K455" i="10"/>
  <c r="I455" i="10" s="1"/>
  <c r="AL484" i="10"/>
  <c r="AJ484" i="10" s="1"/>
  <c r="E474" i="10"/>
  <c r="Z356" i="10"/>
  <c r="Y333" i="10"/>
  <c r="Y354" i="10"/>
  <c r="Y352" i="10"/>
  <c r="P125" i="10"/>
  <c r="Q168" i="10"/>
  <c r="P156" i="10"/>
  <c r="P158" i="10"/>
  <c r="M333" i="10"/>
  <c r="N356" i="10"/>
  <c r="M352" i="10"/>
  <c r="AI87" i="10"/>
  <c r="E198" i="10"/>
  <c r="E236" i="10"/>
  <c r="Q410" i="10"/>
  <c r="AO439" i="13"/>
  <c r="AN439" i="13"/>
  <c r="AN447" i="13"/>
  <c r="AO447" i="13" s="1"/>
  <c r="G36" i="12"/>
  <c r="E38" i="12"/>
  <c r="G38" i="12"/>
  <c r="Z407" i="13"/>
  <c r="Q436" i="10"/>
  <c r="N436" i="10"/>
  <c r="L436" i="10" s="1"/>
  <c r="AO455" i="10"/>
  <c r="E421" i="10"/>
  <c r="AL455" i="10"/>
  <c r="AJ455" i="10" s="1"/>
  <c r="E445" i="10"/>
  <c r="AF455" i="10"/>
  <c r="AD455" i="10" s="1"/>
  <c r="E477" i="10"/>
  <c r="P111" i="10"/>
  <c r="V412" i="10"/>
  <c r="W422" i="10"/>
  <c r="Q236" i="10"/>
  <c r="AF87" i="10"/>
  <c r="AB158" i="10"/>
  <c r="M76" i="10"/>
  <c r="E292" i="10"/>
  <c r="AL410" i="10"/>
  <c r="AL87" i="10"/>
  <c r="AK74" i="10"/>
  <c r="AK43" i="10"/>
  <c r="K87" i="10"/>
  <c r="E7" i="17"/>
  <c r="J7" i="17"/>
  <c r="J361" i="6"/>
  <c r="J304" i="6"/>
  <c r="K304" i="6" s="1"/>
  <c r="K248" i="6"/>
  <c r="J300" i="6"/>
  <c r="J296" i="6"/>
  <c r="J308" i="5"/>
  <c r="K242" i="6"/>
  <c r="J301" i="6"/>
  <c r="L361" i="6"/>
  <c r="J313" i="6"/>
  <c r="K313" i="6" s="1"/>
  <c r="K189" i="6"/>
  <c r="J303" i="6"/>
  <c r="K303" i="6" s="1"/>
  <c r="J297" i="6"/>
  <c r="J308" i="6"/>
  <c r="J298" i="6"/>
  <c r="J309" i="6"/>
  <c r="K192" i="6"/>
  <c r="J302" i="5"/>
  <c r="K179" i="5"/>
  <c r="M179" i="5" s="1"/>
  <c r="K173" i="6"/>
  <c r="K245" i="6"/>
  <c r="K182" i="6"/>
  <c r="J361" i="5"/>
  <c r="J313" i="5"/>
  <c r="K313" i="5" s="1"/>
  <c r="K192" i="5"/>
  <c r="K176" i="6"/>
  <c r="J299" i="6"/>
  <c r="J302" i="6"/>
  <c r="K179" i="6"/>
  <c r="J297" i="5"/>
  <c r="L361" i="5"/>
  <c r="J304" i="5"/>
  <c r="K304" i="5" s="1"/>
  <c r="J296" i="5"/>
  <c r="J303" i="5"/>
  <c r="K303" i="5" s="1"/>
  <c r="K248" i="5"/>
  <c r="M248" i="5" s="1"/>
  <c r="K182" i="5"/>
  <c r="M182" i="5" s="1"/>
  <c r="L93" i="6"/>
  <c r="J300" i="5"/>
  <c r="R300" i="5" s="1"/>
  <c r="J309" i="5"/>
  <c r="K245" i="5"/>
  <c r="J298" i="5"/>
  <c r="R298" i="5" s="1"/>
  <c r="K242" i="5"/>
  <c r="M242" i="5" s="1"/>
  <c r="J301" i="5"/>
  <c r="R301" i="5" s="1"/>
  <c r="L93" i="5"/>
  <c r="K189" i="5"/>
  <c r="M189" i="5" s="1"/>
  <c r="J299" i="5"/>
  <c r="L5" i="6"/>
  <c r="K176" i="5"/>
  <c r="K173" i="5"/>
  <c r="J11" i="17"/>
  <c r="J9" i="17" s="1"/>
  <c r="AF492" i="6"/>
  <c r="AF462" i="6"/>
  <c r="AF456" i="6"/>
  <c r="AF493" i="6"/>
  <c r="AF457" i="6"/>
  <c r="AF494" i="6"/>
  <c r="AF478" i="6"/>
  <c r="AF470" i="6"/>
  <c r="AF495" i="6"/>
  <c r="AF497" i="6"/>
  <c r="AF496" i="6"/>
  <c r="AF421" i="6"/>
  <c r="AF501" i="6"/>
  <c r="AF461" i="6"/>
  <c r="AF459" i="6"/>
  <c r="AF460" i="6"/>
  <c r="AF455" i="6"/>
  <c r="AF501" i="5"/>
  <c r="AF496" i="5"/>
  <c r="AF461" i="5"/>
  <c r="AF454" i="5"/>
  <c r="AF454" i="6"/>
  <c r="AF458" i="6"/>
  <c r="J248" i="6"/>
  <c r="J245" i="6"/>
  <c r="AF458" i="5"/>
  <c r="AF494" i="5"/>
  <c r="AF455" i="5"/>
  <c r="J245" i="5"/>
  <c r="AF478" i="5"/>
  <c r="AF421" i="5"/>
  <c r="AF460" i="5"/>
  <c r="AF457" i="5"/>
  <c r="AF492" i="5"/>
  <c r="AF498" i="5"/>
  <c r="AF495" i="5"/>
  <c r="AF470" i="5"/>
  <c r="AF456" i="5"/>
  <c r="AF493" i="5"/>
  <c r="J248" i="5"/>
  <c r="AF462" i="5"/>
  <c r="AF459" i="5"/>
  <c r="AF497" i="5"/>
  <c r="L15" i="6"/>
  <c r="L42" i="6"/>
  <c r="AF477" i="6"/>
  <c r="F396" i="5"/>
  <c r="E396" i="5" s="1"/>
  <c r="L5" i="5"/>
  <c r="AL477" i="5"/>
  <c r="AO477" i="5" s="1"/>
  <c r="Z424" i="5"/>
  <c r="AF441" i="5"/>
  <c r="Z425" i="5"/>
  <c r="L35" i="5"/>
  <c r="E53" i="14"/>
  <c r="P301" i="5"/>
  <c r="AL437" i="5"/>
  <c r="Q230" i="5"/>
  <c r="AL425" i="5"/>
  <c r="O6" i="5" a="1"/>
  <c r="O6" i="5" s="1"/>
  <c r="F6" i="5" a="1"/>
  <c r="F6" i="5" s="1"/>
  <c r="F13" i="5" s="1"/>
  <c r="Q6" i="5" a="1"/>
  <c r="Q6" i="5" s="1"/>
  <c r="Q13" i="5" s="1"/>
  <c r="D6" i="5" a="1"/>
  <c r="D6" i="5" s="1"/>
  <c r="E175" i="5"/>
  <c r="E118" i="5"/>
  <c r="P113" i="5"/>
  <c r="AJ467" i="13"/>
  <c r="P232" i="13"/>
  <c r="S232" i="13"/>
  <c r="X455" i="10"/>
  <c r="E378" i="5"/>
  <c r="F398" i="5"/>
  <c r="E398" i="5" s="1"/>
  <c r="F71" i="5" a="1"/>
  <c r="F71" i="5" s="1"/>
  <c r="Q71" i="5" a="1"/>
  <c r="Q71" i="5" s="1"/>
  <c r="AL464" i="5" s="1"/>
  <c r="AL431" i="5"/>
  <c r="AL449" i="5"/>
  <c r="Z436" i="5"/>
  <c r="AL473" i="5"/>
  <c r="AO473" i="5" s="1"/>
  <c r="F230" i="5"/>
  <c r="F232" i="5" s="1"/>
  <c r="L99" i="5"/>
  <c r="L66" i="5"/>
  <c r="L32" i="5"/>
  <c r="L6" i="5"/>
  <c r="F186" i="5"/>
  <c r="C312" i="11"/>
  <c r="D307" i="11"/>
  <c r="L46" i="6"/>
  <c r="L10" i="6"/>
  <c r="L78" i="6"/>
  <c r="L32" i="6"/>
  <c r="L76" i="5"/>
  <c r="Q61" i="5" a="1"/>
  <c r="Q61" i="5" s="1"/>
  <c r="AL442" i="5" s="1"/>
  <c r="F61" i="5" a="1"/>
  <c r="F61" i="5" s="1"/>
  <c r="Z442" i="5" s="1"/>
  <c r="Z437" i="5"/>
  <c r="Z474" i="5"/>
  <c r="AL416" i="5"/>
  <c r="D51" i="14"/>
  <c r="E296" i="5"/>
  <c r="D305" i="5"/>
  <c r="L47" i="5"/>
  <c r="Q83" i="5"/>
  <c r="E15" i="14" s="1"/>
  <c r="F70" i="5" a="1"/>
  <c r="F70" i="5" s="1"/>
  <c r="Q70" i="5" a="1"/>
  <c r="Q70" i="5" s="1"/>
  <c r="AL443" i="5"/>
  <c r="P115" i="5"/>
  <c r="P120" i="5"/>
  <c r="I166" i="13"/>
  <c r="H156" i="13"/>
  <c r="Z408" i="13"/>
  <c r="F85" i="13"/>
  <c r="E41" i="13"/>
  <c r="D36" i="12"/>
  <c r="D40" i="12" s="1"/>
  <c r="D44" i="12" s="1"/>
  <c r="AN429" i="13"/>
  <c r="AO429" i="13"/>
  <c r="E39" i="13"/>
  <c r="E36" i="13"/>
  <c r="E33" i="13"/>
  <c r="E24" i="13"/>
  <c r="E40" i="13"/>
  <c r="E37" i="13"/>
  <c r="E34" i="13"/>
  <c r="E32" i="13"/>
  <c r="E38" i="13"/>
  <c r="E31" i="13"/>
  <c r="E35" i="13"/>
  <c r="AO414" i="13"/>
  <c r="AN414" i="13"/>
  <c r="AK414" i="13"/>
  <c r="C42" i="12"/>
  <c r="AH469" i="13"/>
  <c r="AI469" i="13" s="1"/>
  <c r="AN431" i="13"/>
  <c r="AO431" i="13" s="1"/>
  <c r="AL453" i="13"/>
  <c r="AO453" i="13" s="1"/>
  <c r="AN435" i="13"/>
  <c r="AN453" i="13" s="1"/>
  <c r="N27" i="13"/>
  <c r="M315" i="13"/>
  <c r="K315" i="13"/>
  <c r="L400" i="13"/>
  <c r="S400" i="13" s="1"/>
  <c r="S398" i="13"/>
  <c r="K398" i="13"/>
  <c r="D380" i="11"/>
  <c r="E400" i="11"/>
  <c r="AG416" i="13"/>
  <c r="E420" i="10"/>
  <c r="G418" i="10"/>
  <c r="E418" i="10"/>
  <c r="D418" i="10" s="1"/>
  <c r="E425" i="10"/>
  <c r="AI484" i="10"/>
  <c r="AG484" i="10" s="1"/>
  <c r="Q455" i="10"/>
  <c r="O455" i="10" s="1"/>
  <c r="E446" i="10"/>
  <c r="AK400" i="10"/>
  <c r="AL402" i="10"/>
  <c r="AC422" i="10"/>
  <c r="AB412" i="10"/>
  <c r="AM411" i="13"/>
  <c r="AG411" i="13"/>
  <c r="AN423" i="13"/>
  <c r="AO423" i="13"/>
  <c r="S290" i="13"/>
  <c r="N290" i="13"/>
  <c r="AE290" i="10"/>
  <c r="AF292" i="10"/>
  <c r="N422" i="10"/>
  <c r="M412" i="10"/>
  <c r="E435" i="10"/>
  <c r="T410" i="10"/>
  <c r="AO415" i="13"/>
  <c r="AN415" i="13"/>
  <c r="AK415" i="13"/>
  <c r="AC484" i="13"/>
  <c r="AA469" i="13"/>
  <c r="E444" i="10"/>
  <c r="AI455" i="10"/>
  <c r="AG455" i="10" s="1"/>
  <c r="AL292" i="10"/>
  <c r="AH290" i="10"/>
  <c r="AI292" i="10"/>
  <c r="Y76" i="10"/>
  <c r="S354" i="10"/>
  <c r="N236" i="10"/>
  <c r="W292" i="10"/>
  <c r="E29" i="10"/>
  <c r="D43" i="10" s="1"/>
  <c r="C33" i="10"/>
  <c r="T87" i="10"/>
  <c r="AO410" i="10"/>
  <c r="AN74" i="10"/>
  <c r="AO87" i="10"/>
  <c r="AN29" i="10"/>
  <c r="L56" i="6"/>
  <c r="J10" i="6"/>
  <c r="J17" i="6"/>
  <c r="E40" i="14"/>
  <c r="P186" i="5"/>
  <c r="P195" i="5" s="1"/>
  <c r="P175" i="5"/>
  <c r="E28" i="14"/>
  <c r="E29" i="14" s="1"/>
  <c r="P114" i="5"/>
  <c r="O114" i="5"/>
  <c r="AL444" i="5"/>
  <c r="F246" i="5"/>
  <c r="F251" i="5"/>
  <c r="L57" i="5"/>
  <c r="AL429" i="5"/>
  <c r="F123" i="5"/>
  <c r="L62" i="5"/>
  <c r="P300" i="5"/>
  <c r="L71" i="5"/>
  <c r="P27" i="13"/>
  <c r="F34" i="12"/>
  <c r="G34" i="12" s="1"/>
  <c r="R27" i="13"/>
  <c r="R28" i="13" s="1"/>
  <c r="W436" i="10"/>
  <c r="U436" i="10" s="1"/>
  <c r="AI436" i="10"/>
  <c r="AG436" i="10" s="1"/>
  <c r="E479" i="10"/>
  <c r="E481" i="10"/>
  <c r="W484" i="10"/>
  <c r="U484" i="10" s="1"/>
  <c r="E356" i="10"/>
  <c r="S290" i="10"/>
  <c r="T292" i="10"/>
  <c r="E76" i="10"/>
  <c r="E111" i="10"/>
  <c r="C115" i="10"/>
  <c r="AL434" i="13"/>
  <c r="AN422" i="13"/>
  <c r="AO422" i="13" s="1"/>
  <c r="AG418" i="13"/>
  <c r="AM418" i="13"/>
  <c r="AO442" i="13"/>
  <c r="AN442" i="13"/>
  <c r="L85" i="13"/>
  <c r="S156" i="13"/>
  <c r="N156" i="13"/>
  <c r="K156" i="13"/>
  <c r="Q354" i="13"/>
  <c r="E471" i="11"/>
  <c r="H422" i="10"/>
  <c r="G412" i="10"/>
  <c r="E412" i="10"/>
  <c r="E433" i="10"/>
  <c r="E428" i="10"/>
  <c r="H484" i="10"/>
  <c r="F484" i="10" s="1"/>
  <c r="E473" i="10"/>
  <c r="S312" i="10"/>
  <c r="E158" i="10"/>
  <c r="D158" i="10" s="1"/>
  <c r="D125" i="10"/>
  <c r="T402" i="10"/>
  <c r="AK412" i="13"/>
  <c r="AN412" i="13"/>
  <c r="AO412" i="13" s="1"/>
  <c r="AM410" i="13"/>
  <c r="AG410" i="13"/>
  <c r="S352" i="13"/>
  <c r="N352" i="13"/>
  <c r="K352" i="13"/>
  <c r="AN437" i="13"/>
  <c r="AO437" i="13"/>
  <c r="G35" i="12"/>
  <c r="E35" i="12"/>
  <c r="P156" i="13"/>
  <c r="Q166" i="13"/>
  <c r="M354" i="10"/>
  <c r="D352" i="10"/>
  <c r="E354" i="10"/>
  <c r="D354" i="10" s="1"/>
  <c r="Z292" i="10"/>
  <c r="Z422" i="10"/>
  <c r="Y412" i="10"/>
  <c r="AF422" i="10"/>
  <c r="AE412" i="10"/>
  <c r="AL436" i="10"/>
  <c r="AJ436" i="10" s="1"/>
  <c r="E453" i="10"/>
  <c r="AB56" i="10"/>
  <c r="K422" i="10"/>
  <c r="AM413" i="13"/>
  <c r="AG413" i="13"/>
  <c r="AK411" i="13"/>
  <c r="AN411" i="13"/>
  <c r="AO411" i="13" s="1"/>
  <c r="AO444" i="13"/>
  <c r="AN444" i="13"/>
  <c r="F290" i="13"/>
  <c r="E288" i="13"/>
  <c r="S85" i="13"/>
  <c r="E27" i="13"/>
  <c r="D417" i="11"/>
  <c r="D189" i="11"/>
  <c r="D197" i="11"/>
  <c r="D415" i="11"/>
  <c r="I469" i="10"/>
  <c r="C26" i="11"/>
  <c r="M317" i="10"/>
  <c r="H292" i="10"/>
  <c r="G413" i="10"/>
  <c r="E413" i="10"/>
  <c r="AO484" i="10"/>
  <c r="AM484" i="10" s="1"/>
  <c r="K436" i="10"/>
  <c r="I436" i="10" s="1"/>
  <c r="W455" i="10"/>
  <c r="U455" i="10" s="1"/>
  <c r="E454" i="10"/>
  <c r="E476" i="10"/>
  <c r="E441" i="10"/>
  <c r="W409" i="10"/>
  <c r="V317" i="10"/>
  <c r="D213" i="10"/>
  <c r="S234" i="10"/>
  <c r="P138" i="10"/>
  <c r="L31" i="6"/>
  <c r="D52" i="14"/>
  <c r="E298" i="5"/>
  <c r="L55" i="6"/>
  <c r="L17" i="6"/>
  <c r="Z412" i="5"/>
  <c r="Q50" i="5" a="1"/>
  <c r="Q50" i="5" s="1"/>
  <c r="AL430" i="5" s="1"/>
  <c r="F50" i="5" a="1"/>
  <c r="F50" i="5" s="1"/>
  <c r="Z430" i="5" s="1"/>
  <c r="Z431" i="5"/>
  <c r="E300" i="5"/>
  <c r="L37" i="5"/>
  <c r="AL436" i="5"/>
  <c r="L50" i="5"/>
  <c r="D43" i="14"/>
  <c r="D46" i="14" s="1"/>
  <c r="E52" i="14"/>
  <c r="E58" i="14"/>
  <c r="P298" i="5"/>
  <c r="L79" i="6"/>
  <c r="L58" i="5"/>
  <c r="L46" i="5"/>
  <c r="AL471" i="5"/>
  <c r="Z414" i="5"/>
  <c r="AL412" i="5"/>
  <c r="AL439" i="5"/>
  <c r="AL422" i="5"/>
  <c r="AL448" i="5"/>
  <c r="AL432" i="5"/>
  <c r="E267" i="5"/>
  <c r="F288" i="5"/>
  <c r="E288" i="5" s="1"/>
  <c r="L49" i="5"/>
  <c r="Z471" i="5"/>
  <c r="L36" i="5"/>
  <c r="L70" i="5"/>
  <c r="E21" i="14"/>
  <c r="E27" i="14" s="1"/>
  <c r="F7" i="12"/>
  <c r="O106" i="5"/>
  <c r="P106" i="5" s="1"/>
  <c r="P104" i="5"/>
  <c r="O109" i="5"/>
  <c r="P105" i="5"/>
  <c r="P119" i="5"/>
  <c r="P103" i="5"/>
  <c r="P117" i="5"/>
  <c r="E119" i="5"/>
  <c r="P97" i="5" l="1"/>
  <c r="Q288" i="5"/>
  <c r="Q290" i="5" s="1"/>
  <c r="P118" i="5"/>
  <c r="P116" i="5"/>
  <c r="P122" i="5"/>
  <c r="AF441" i="6"/>
  <c r="N34" i="5"/>
  <c r="E24" i="17"/>
  <c r="P136" i="5"/>
  <c r="F9" i="12"/>
  <c r="P154" i="5"/>
  <c r="P156" i="5"/>
  <c r="AL479" i="5"/>
  <c r="AO479" i="5" s="1"/>
  <c r="Q398" i="5"/>
  <c r="Q400" i="5" s="1"/>
  <c r="AL417" i="5"/>
  <c r="AO417" i="5" s="1"/>
  <c r="E22" i="14"/>
  <c r="E25" i="14" s="1"/>
  <c r="O113" i="5"/>
  <c r="AL466" i="5"/>
  <c r="AL428" i="5"/>
  <c r="AO428" i="5" s="1"/>
  <c r="AL451" i="5"/>
  <c r="AO451" i="5" s="1"/>
  <c r="Z450" i="5"/>
  <c r="AI450" i="5" s="1"/>
  <c r="Q166" i="5"/>
  <c r="P123" i="5"/>
  <c r="E109" i="5"/>
  <c r="F400" i="5"/>
  <c r="J10" i="17"/>
  <c r="K25" i="17"/>
  <c r="L14" i="17"/>
  <c r="M14" i="17" s="1"/>
  <c r="P109" i="5"/>
  <c r="Z417" i="5"/>
  <c r="D30" i="14"/>
  <c r="D31" i="14" s="1"/>
  <c r="E123" i="5"/>
  <c r="F156" i="5"/>
  <c r="E156" i="5" s="1"/>
  <c r="K17" i="6"/>
  <c r="AC490" i="13"/>
  <c r="AB490" i="13" s="1"/>
  <c r="AB484" i="13"/>
  <c r="AL419" i="5"/>
  <c r="AF471" i="6"/>
  <c r="Y99" i="5"/>
  <c r="S99" i="5"/>
  <c r="N99" i="5"/>
  <c r="S35" i="5"/>
  <c r="N35" i="5"/>
  <c r="AF414" i="5"/>
  <c r="AN456" i="5"/>
  <c r="AO456" i="5" s="1"/>
  <c r="AH456" i="5"/>
  <c r="AI456" i="5" s="1"/>
  <c r="AN458" i="5"/>
  <c r="AO458" i="5" s="1"/>
  <c r="AH458" i="5"/>
  <c r="AI458" i="5" s="1"/>
  <c r="K251" i="5"/>
  <c r="L252" i="5" s="1"/>
  <c r="M245" i="5"/>
  <c r="K302" i="6"/>
  <c r="K309" i="6"/>
  <c r="K300" i="6"/>
  <c r="F22" i="17"/>
  <c r="F10" i="17"/>
  <c r="N222" i="5"/>
  <c r="S222" i="5"/>
  <c r="S309" i="5"/>
  <c r="N309" i="5"/>
  <c r="N115" i="5"/>
  <c r="S115" i="5"/>
  <c r="S21" i="5"/>
  <c r="L24" i="5"/>
  <c r="N21" i="5"/>
  <c r="N277" i="5"/>
  <c r="S277" i="5"/>
  <c r="S39" i="5"/>
  <c r="N39" i="5"/>
  <c r="K39" i="5"/>
  <c r="S121" i="5"/>
  <c r="N121" i="5"/>
  <c r="N145" i="5"/>
  <c r="S145" i="5"/>
  <c r="C24" i="14"/>
  <c r="L123" i="5"/>
  <c r="N113" i="5"/>
  <c r="S113" i="5"/>
  <c r="K6" i="6"/>
  <c r="J13" i="6"/>
  <c r="N15" i="5"/>
  <c r="S15" i="5"/>
  <c r="Y15" i="5"/>
  <c r="N208" i="5"/>
  <c r="S208" i="5"/>
  <c r="S127" i="5"/>
  <c r="N127" i="5"/>
  <c r="AF431" i="6"/>
  <c r="N329" i="5"/>
  <c r="S329" i="5"/>
  <c r="N151" i="5"/>
  <c r="S151" i="5"/>
  <c r="L106" i="6"/>
  <c r="S326" i="5"/>
  <c r="N326" i="5"/>
  <c r="N335" i="5"/>
  <c r="S335" i="5"/>
  <c r="S339" i="5"/>
  <c r="N339" i="5"/>
  <c r="N334" i="5"/>
  <c r="S334" i="5"/>
  <c r="AF440" i="6"/>
  <c r="S227" i="5"/>
  <c r="N227" i="5"/>
  <c r="S328" i="5"/>
  <c r="N328" i="5"/>
  <c r="J186" i="6"/>
  <c r="F8" i="17"/>
  <c r="F21" i="17" s="1"/>
  <c r="G11" i="17"/>
  <c r="H11" i="17" s="1"/>
  <c r="E23" i="17"/>
  <c r="G23" i="17" s="1"/>
  <c r="H23" i="17" s="1"/>
  <c r="S166" i="13"/>
  <c r="N166" i="13"/>
  <c r="D23" i="14"/>
  <c r="D25" i="14"/>
  <c r="K12" i="6"/>
  <c r="J6" i="17"/>
  <c r="E154" i="5"/>
  <c r="K471" i="10"/>
  <c r="I422" i="10"/>
  <c r="H471" i="10"/>
  <c r="F422" i="10"/>
  <c r="L54" i="6"/>
  <c r="AF422" i="6"/>
  <c r="AH470" i="5"/>
  <c r="AI470" i="5" s="1"/>
  <c r="AT470" i="5"/>
  <c r="AN470" i="5"/>
  <c r="AO470" i="5" s="1"/>
  <c r="C29" i="12"/>
  <c r="K309" i="5"/>
  <c r="M309" i="5"/>
  <c r="R309" i="5"/>
  <c r="K299" i="6"/>
  <c r="K298" i="6"/>
  <c r="AM455" i="10"/>
  <c r="N279" i="5"/>
  <c r="S279" i="5"/>
  <c r="S333" i="5"/>
  <c r="N333" i="5"/>
  <c r="S300" i="5"/>
  <c r="N300" i="5"/>
  <c r="S51" i="5"/>
  <c r="N51" i="5"/>
  <c r="AF431" i="5"/>
  <c r="S10" i="5"/>
  <c r="AF451" i="5"/>
  <c r="N10" i="5"/>
  <c r="AF418" i="5"/>
  <c r="AF428" i="5"/>
  <c r="AF480" i="5"/>
  <c r="AF427" i="5"/>
  <c r="AF479" i="5"/>
  <c r="AF450" i="5"/>
  <c r="AF465" i="5"/>
  <c r="AF466" i="5"/>
  <c r="AF464" i="5"/>
  <c r="AF417" i="5"/>
  <c r="AF452" i="5"/>
  <c r="AF433" i="5"/>
  <c r="AF426" i="5"/>
  <c r="AF419" i="5"/>
  <c r="S81" i="5"/>
  <c r="N81" i="5"/>
  <c r="N130" i="5"/>
  <c r="S130" i="5"/>
  <c r="N201" i="5"/>
  <c r="S201" i="5"/>
  <c r="N116" i="5"/>
  <c r="S116" i="5"/>
  <c r="M6" i="5"/>
  <c r="K6" i="5"/>
  <c r="J13" i="5"/>
  <c r="J24" i="5" s="1"/>
  <c r="K37" i="5" s="1"/>
  <c r="R6" i="5"/>
  <c r="S228" i="5"/>
  <c r="N228" i="5"/>
  <c r="S224" i="5"/>
  <c r="N224" i="5"/>
  <c r="S143" i="5"/>
  <c r="N143" i="5"/>
  <c r="AF474" i="6"/>
  <c r="K101" i="5"/>
  <c r="R101" i="5"/>
  <c r="M101" i="5"/>
  <c r="S159" i="5"/>
  <c r="N159" i="5"/>
  <c r="AF477" i="5"/>
  <c r="AF438" i="6"/>
  <c r="S343" i="5"/>
  <c r="N343" i="5"/>
  <c r="S345" i="5"/>
  <c r="N345" i="5"/>
  <c r="N95" i="5"/>
  <c r="S95" i="5"/>
  <c r="AF429" i="6"/>
  <c r="L83" i="6"/>
  <c r="AF472" i="6"/>
  <c r="S336" i="5"/>
  <c r="N336" i="5"/>
  <c r="L305" i="6"/>
  <c r="L230" i="6"/>
  <c r="Z466" i="5"/>
  <c r="AI466" i="5" s="1"/>
  <c r="E37" i="12"/>
  <c r="G37" i="12"/>
  <c r="AL469" i="13"/>
  <c r="AO420" i="13"/>
  <c r="AN420" i="13"/>
  <c r="AL452" i="5"/>
  <c r="AO452" i="5" s="1"/>
  <c r="Q352" i="5"/>
  <c r="P305" i="5"/>
  <c r="O310" i="5"/>
  <c r="E455" i="10"/>
  <c r="Q54" i="5"/>
  <c r="AF426" i="6"/>
  <c r="AF419" i="6"/>
  <c r="AF417" i="6"/>
  <c r="AF479" i="6"/>
  <c r="AF450" i="6"/>
  <c r="AF433" i="6"/>
  <c r="AF480" i="6"/>
  <c r="AF427" i="6"/>
  <c r="AF452" i="6"/>
  <c r="AF418" i="6"/>
  <c r="AF451" i="6"/>
  <c r="AF428" i="6"/>
  <c r="N50" i="5"/>
  <c r="S50" i="5"/>
  <c r="AF430" i="5"/>
  <c r="AO434" i="13"/>
  <c r="AN434" i="13"/>
  <c r="AO435" i="13"/>
  <c r="AL426" i="5"/>
  <c r="AO426" i="5" s="1"/>
  <c r="D13" i="5"/>
  <c r="Y414" i="5" s="1"/>
  <c r="E6" i="5"/>
  <c r="Z464" i="5"/>
  <c r="AH495" i="5"/>
  <c r="AN495" i="5"/>
  <c r="AR495" i="5"/>
  <c r="M300" i="5"/>
  <c r="K300" i="5"/>
  <c r="K308" i="6"/>
  <c r="D76" i="11"/>
  <c r="E87" i="11"/>
  <c r="Z480" i="5"/>
  <c r="S330" i="5"/>
  <c r="N330" i="5"/>
  <c r="S8" i="5"/>
  <c r="N8" i="5"/>
  <c r="S337" i="5"/>
  <c r="N337" i="5"/>
  <c r="S64" i="5"/>
  <c r="N64" i="5"/>
  <c r="AF445" i="5"/>
  <c r="V82" i="5"/>
  <c r="S82" i="5"/>
  <c r="N82" i="5"/>
  <c r="AF481" i="5"/>
  <c r="S140" i="5"/>
  <c r="N140" i="5"/>
  <c r="L97" i="5"/>
  <c r="J113" i="5" s="1"/>
  <c r="N94" i="5"/>
  <c r="S94" i="5"/>
  <c r="N179" i="5"/>
  <c r="S179" i="5"/>
  <c r="L180" i="5"/>
  <c r="N180" i="5" s="1"/>
  <c r="S213" i="5"/>
  <c r="N213" i="5"/>
  <c r="S133" i="5"/>
  <c r="N133" i="5"/>
  <c r="N162" i="5"/>
  <c r="S162" i="5"/>
  <c r="S258" i="5"/>
  <c r="N258" i="5"/>
  <c r="S161" i="5"/>
  <c r="N161" i="5"/>
  <c r="N346" i="5"/>
  <c r="S346" i="5"/>
  <c r="S118" i="5"/>
  <c r="N118" i="5"/>
  <c r="J186" i="5"/>
  <c r="R173" i="5"/>
  <c r="K94" i="6"/>
  <c r="J97" i="6"/>
  <c r="W163" i="6" s="1"/>
  <c r="N349" i="5"/>
  <c r="S349" i="5"/>
  <c r="S379" i="5"/>
  <c r="S396" i="5" s="1"/>
  <c r="L396" i="5"/>
  <c r="K396" i="5" s="1"/>
  <c r="S122" i="5"/>
  <c r="N122" i="5"/>
  <c r="L180" i="6"/>
  <c r="N262" i="5"/>
  <c r="S262" i="5"/>
  <c r="L183" i="6"/>
  <c r="K95" i="6"/>
  <c r="L396" i="6"/>
  <c r="K396" i="6" s="1"/>
  <c r="AO471" i="10"/>
  <c r="AM471" i="10" s="1"/>
  <c r="AM422" i="10"/>
  <c r="S63" i="5"/>
  <c r="AF444" i="5"/>
  <c r="N63" i="5"/>
  <c r="AL480" i="5"/>
  <c r="AO480" i="5" s="1"/>
  <c r="X469" i="10"/>
  <c r="K11" i="17"/>
  <c r="K23" i="17" s="1"/>
  <c r="S53" i="5"/>
  <c r="N53" i="5"/>
  <c r="AF439" i="6"/>
  <c r="S33" i="5"/>
  <c r="N33" i="5"/>
  <c r="AF412" i="5"/>
  <c r="AF436" i="6"/>
  <c r="S47" i="5"/>
  <c r="N47" i="5"/>
  <c r="Z496" i="5"/>
  <c r="AI496" i="5" s="1"/>
  <c r="Z418" i="5"/>
  <c r="E5" i="14"/>
  <c r="Q27" i="5"/>
  <c r="AH441" i="5"/>
  <c r="AN441" i="5"/>
  <c r="AN498" i="5"/>
  <c r="C40" i="14"/>
  <c r="K186" i="5"/>
  <c r="K175" i="5"/>
  <c r="M173" i="5"/>
  <c r="K297" i="6"/>
  <c r="K361" i="6"/>
  <c r="J363" i="6"/>
  <c r="K363" i="6" s="1"/>
  <c r="O436" i="10"/>
  <c r="R455" i="10"/>
  <c r="N200" i="5"/>
  <c r="S200" i="5"/>
  <c r="S340" i="5"/>
  <c r="N340" i="5"/>
  <c r="S77" i="5"/>
  <c r="N77" i="5"/>
  <c r="AF474" i="5"/>
  <c r="N323" i="5"/>
  <c r="S323" i="5"/>
  <c r="S257" i="5"/>
  <c r="N257" i="5"/>
  <c r="C44" i="14"/>
  <c r="L211" i="5"/>
  <c r="S199" i="5"/>
  <c r="N199" i="5"/>
  <c r="N221" i="5"/>
  <c r="S221" i="5"/>
  <c r="S135" i="5"/>
  <c r="N135" i="5"/>
  <c r="N255" i="5"/>
  <c r="L267" i="5"/>
  <c r="S255" i="5"/>
  <c r="N273" i="5"/>
  <c r="S273" i="5"/>
  <c r="L177" i="5"/>
  <c r="N176" i="5"/>
  <c r="S176" i="5"/>
  <c r="K8" i="6"/>
  <c r="S142" i="5"/>
  <c r="N142" i="5"/>
  <c r="N203" i="5"/>
  <c r="S203" i="5"/>
  <c r="K101" i="6"/>
  <c r="L177" i="6"/>
  <c r="N128" i="5"/>
  <c r="S128" i="5"/>
  <c r="M95" i="5"/>
  <c r="R95" i="5"/>
  <c r="K95" i="5"/>
  <c r="N275" i="5"/>
  <c r="S275" i="5"/>
  <c r="AF412" i="6"/>
  <c r="E25" i="17"/>
  <c r="G25" i="17" s="1"/>
  <c r="H25" i="17" s="1"/>
  <c r="G14" i="17"/>
  <c r="H14" i="17" s="1"/>
  <c r="G30" i="17"/>
  <c r="Q471" i="10"/>
  <c r="O471" i="10" s="1"/>
  <c r="O422" i="10"/>
  <c r="AL433" i="5"/>
  <c r="AL465" i="5"/>
  <c r="AF448" i="6"/>
  <c r="AA436" i="10"/>
  <c r="AM436" i="10"/>
  <c r="Z479" i="5"/>
  <c r="E352" i="5"/>
  <c r="L41" i="6"/>
  <c r="AF410" i="6"/>
  <c r="D413" i="10"/>
  <c r="C413" i="10"/>
  <c r="Z426" i="5"/>
  <c r="AI426" i="5" s="1"/>
  <c r="R469" i="10"/>
  <c r="Z465" i="5"/>
  <c r="AI465" i="5" s="1"/>
  <c r="D5" i="14"/>
  <c r="F27" i="5"/>
  <c r="C15" i="12"/>
  <c r="AR492" i="5"/>
  <c r="AN492" i="5"/>
  <c r="AO492" i="5" s="1"/>
  <c r="AH492" i="5"/>
  <c r="AI492" i="5" s="1"/>
  <c r="AF467" i="6"/>
  <c r="C41" i="14"/>
  <c r="M176" i="5"/>
  <c r="J8" i="17"/>
  <c r="J20" i="17"/>
  <c r="Q486" i="10"/>
  <c r="O469" i="10"/>
  <c r="D354" i="11"/>
  <c r="E356" i="11"/>
  <c r="Y17" i="5"/>
  <c r="S17" i="5"/>
  <c r="N17" i="5"/>
  <c r="K7" i="6"/>
  <c r="J97" i="5"/>
  <c r="R94" i="5"/>
  <c r="M94" i="5"/>
  <c r="K94" i="5"/>
  <c r="S40" i="5"/>
  <c r="N40" i="5"/>
  <c r="K40" i="5"/>
  <c r="S269" i="5"/>
  <c r="N269" i="5"/>
  <c r="N148" i="5"/>
  <c r="S148" i="5"/>
  <c r="S296" i="5"/>
  <c r="N296" i="5"/>
  <c r="L305" i="5"/>
  <c r="N276" i="5"/>
  <c r="S276" i="5"/>
  <c r="S182" i="5"/>
  <c r="L183" i="5"/>
  <c r="N182" i="5"/>
  <c r="K11" i="6"/>
  <c r="S149" i="5"/>
  <c r="N149" i="5"/>
  <c r="C47" i="14"/>
  <c r="S214" i="5"/>
  <c r="N214" i="5"/>
  <c r="L211" i="6"/>
  <c r="S139" i="5"/>
  <c r="N139" i="5"/>
  <c r="S119" i="5"/>
  <c r="N119" i="5"/>
  <c r="N320" i="5"/>
  <c r="S320" i="5"/>
  <c r="AF413" i="6"/>
  <c r="S266" i="6"/>
  <c r="N266" i="6"/>
  <c r="L246" i="6"/>
  <c r="K267" i="6"/>
  <c r="L251" i="6"/>
  <c r="L136" i="6"/>
  <c r="O484" i="10"/>
  <c r="AL450" i="5"/>
  <c r="AO450" i="5" s="1"/>
  <c r="N11" i="5"/>
  <c r="S11" i="5"/>
  <c r="E64" i="14"/>
  <c r="AF481" i="6"/>
  <c r="E331" i="5"/>
  <c r="E23" i="14"/>
  <c r="E168" i="10"/>
  <c r="D156" i="10"/>
  <c r="D138" i="10"/>
  <c r="E38" i="14"/>
  <c r="E46" i="14" s="1"/>
  <c r="AJ434" i="13"/>
  <c r="P6" i="5"/>
  <c r="O13" i="5"/>
  <c r="AH457" i="5"/>
  <c r="AN457" i="5"/>
  <c r="AH454" i="5"/>
  <c r="AN454" i="5"/>
  <c r="K361" i="5"/>
  <c r="J363" i="5"/>
  <c r="K363" i="5" s="1"/>
  <c r="E20" i="17"/>
  <c r="G20" i="17" s="1"/>
  <c r="H20" i="17" s="1"/>
  <c r="G7" i="17"/>
  <c r="H7" i="17" s="1"/>
  <c r="W471" i="10"/>
  <c r="U471" i="10" s="1"/>
  <c r="U422" i="10"/>
  <c r="D64" i="14"/>
  <c r="L54" i="5"/>
  <c r="S42" i="5"/>
  <c r="N42" i="5"/>
  <c r="AF422" i="5"/>
  <c r="S245" i="5"/>
  <c r="L246" i="5"/>
  <c r="N245" i="5"/>
  <c r="N246" i="5" s="1"/>
  <c r="K267" i="5"/>
  <c r="L251" i="5"/>
  <c r="S12" i="5"/>
  <c r="N12" i="5"/>
  <c r="S101" i="5"/>
  <c r="Y101" i="5"/>
  <c r="N101" i="5"/>
  <c r="R12" i="5"/>
  <c r="M12" i="5"/>
  <c r="K12" i="5"/>
  <c r="C45" i="14"/>
  <c r="N206" i="5"/>
  <c r="S206" i="5"/>
  <c r="S299" i="5"/>
  <c r="N299" i="5"/>
  <c r="S281" i="5"/>
  <c r="N281" i="5"/>
  <c r="S219" i="5"/>
  <c r="N219" i="5"/>
  <c r="AF423" i="6"/>
  <c r="S218" i="5"/>
  <c r="N218" i="5"/>
  <c r="N264" i="5"/>
  <c r="S264" i="5"/>
  <c r="AF444" i="6"/>
  <c r="K9" i="6"/>
  <c r="AF442" i="6"/>
  <c r="K96" i="6"/>
  <c r="L186" i="6"/>
  <c r="L174" i="6"/>
  <c r="S153" i="5"/>
  <c r="N153" i="5"/>
  <c r="S137" i="5"/>
  <c r="L154" i="5"/>
  <c r="N137" i="5"/>
  <c r="N327" i="5"/>
  <c r="S327" i="5"/>
  <c r="N157" i="5"/>
  <c r="S157" i="5"/>
  <c r="L164" i="5"/>
  <c r="C32" i="14" s="1"/>
  <c r="AF475" i="5"/>
  <c r="AF414" i="6"/>
  <c r="N249" i="6"/>
  <c r="L249" i="6"/>
  <c r="L350" i="6"/>
  <c r="AI471" i="10"/>
  <c r="AG422" i="10"/>
  <c r="P187" i="5"/>
  <c r="D29" i="10"/>
  <c r="C7" i="14"/>
  <c r="L41" i="5"/>
  <c r="N31" i="5"/>
  <c r="S31" i="5"/>
  <c r="AF410" i="5"/>
  <c r="Q310" i="5"/>
  <c r="AF430" i="6"/>
  <c r="T471" i="10"/>
  <c r="R471" i="10" s="1"/>
  <c r="R422" i="10"/>
  <c r="D7" i="14"/>
  <c r="D8" i="14" s="1"/>
  <c r="F41" i="5"/>
  <c r="D31" i="5"/>
  <c r="Z410" i="5"/>
  <c r="AF437" i="6"/>
  <c r="E11" i="14"/>
  <c r="E12" i="14" s="1"/>
  <c r="O32" i="5"/>
  <c r="AL411" i="5"/>
  <c r="D66" i="14"/>
  <c r="E15" i="17"/>
  <c r="Z427" i="5"/>
  <c r="AI427" i="5" s="1"/>
  <c r="S70" i="5"/>
  <c r="N70" i="5"/>
  <c r="N36" i="5"/>
  <c r="S36" i="5"/>
  <c r="AF415" i="5"/>
  <c r="N37" i="5"/>
  <c r="S37" i="5"/>
  <c r="AF416" i="5"/>
  <c r="AF471" i="10"/>
  <c r="AD422" i="10"/>
  <c r="D400" i="11"/>
  <c r="E402" i="11"/>
  <c r="X467" i="13"/>
  <c r="Z484" i="13"/>
  <c r="X453" i="13"/>
  <c r="X420" i="13"/>
  <c r="X434" i="13"/>
  <c r="X482" i="13"/>
  <c r="D310" i="5"/>
  <c r="E305" i="5"/>
  <c r="AJ420" i="13"/>
  <c r="AN460" i="5"/>
  <c r="AO460" i="5" s="1"/>
  <c r="AH460" i="5"/>
  <c r="AI460" i="5" s="1"/>
  <c r="AN461" i="5"/>
  <c r="AH461" i="5"/>
  <c r="AI461" i="5" s="1"/>
  <c r="K299" i="5"/>
  <c r="M299" i="5"/>
  <c r="R299" i="5"/>
  <c r="S7" i="5"/>
  <c r="N7" i="5"/>
  <c r="K8" i="5"/>
  <c r="R8" i="5"/>
  <c r="M8" i="5"/>
  <c r="B16" i="2"/>
  <c r="B21" i="2"/>
  <c r="S104" i="5"/>
  <c r="N104" i="5"/>
  <c r="S132" i="5"/>
  <c r="N132" i="5"/>
  <c r="N43" i="5"/>
  <c r="S43" i="5"/>
  <c r="AF423" i="5"/>
  <c r="S210" i="5"/>
  <c r="N210" i="5"/>
  <c r="S216" i="5"/>
  <c r="N216" i="5"/>
  <c r="S304" i="5"/>
  <c r="N304" i="5"/>
  <c r="S274" i="5"/>
  <c r="N274" i="5"/>
  <c r="N52" i="5"/>
  <c r="S52" i="5"/>
  <c r="AF432" i="5"/>
  <c r="S266" i="5"/>
  <c r="N266" i="5"/>
  <c r="S298" i="5"/>
  <c r="N298" i="5"/>
  <c r="AF447" i="6"/>
  <c r="AF424" i="6"/>
  <c r="L154" i="6"/>
  <c r="L286" i="6"/>
  <c r="C42" i="14"/>
  <c r="N185" i="5"/>
  <c r="S185" i="5"/>
  <c r="K288" i="6"/>
  <c r="N150" i="5"/>
  <c r="S150" i="5"/>
  <c r="V160" i="5"/>
  <c r="S160" i="5"/>
  <c r="N160" i="5"/>
  <c r="AF415" i="6"/>
  <c r="L331" i="6"/>
  <c r="M11" i="5"/>
  <c r="K11" i="5"/>
  <c r="R11" i="5"/>
  <c r="L469" i="10"/>
  <c r="X436" i="10"/>
  <c r="E7" i="14"/>
  <c r="E8" i="14" s="1"/>
  <c r="O31" i="5"/>
  <c r="Q41" i="5"/>
  <c r="AL410" i="5"/>
  <c r="J24" i="6"/>
  <c r="K36" i="6" s="1"/>
  <c r="K15" i="6"/>
  <c r="D11" i="14"/>
  <c r="D12" i="14" s="1"/>
  <c r="D32" i="5"/>
  <c r="Z411" i="5"/>
  <c r="G24" i="17"/>
  <c r="H24" i="17" s="1"/>
  <c r="E484" i="10"/>
  <c r="AC471" i="10"/>
  <c r="AA471" i="10" s="1"/>
  <c r="AA422" i="10"/>
  <c r="Q232" i="5"/>
  <c r="AN497" i="5"/>
  <c r="AO497" i="5" s="1"/>
  <c r="AH497" i="5"/>
  <c r="AR497" i="5"/>
  <c r="AH421" i="5"/>
  <c r="AI421" i="5" s="1"/>
  <c r="AN421" i="5"/>
  <c r="AO421" i="5" s="1"/>
  <c r="AN496" i="5"/>
  <c r="AR496" i="5"/>
  <c r="C51" i="14"/>
  <c r="C57" i="14"/>
  <c r="M296" i="5"/>
  <c r="K296" i="5"/>
  <c r="J305" i="5"/>
  <c r="K251" i="6"/>
  <c r="L252" i="6" s="1"/>
  <c r="L363" i="6"/>
  <c r="S22" i="5"/>
  <c r="N22" i="5"/>
  <c r="S229" i="5"/>
  <c r="N229" i="5"/>
  <c r="S205" i="5"/>
  <c r="N205" i="5"/>
  <c r="S44" i="5"/>
  <c r="N44" i="5"/>
  <c r="AF424" i="5"/>
  <c r="S9" i="5"/>
  <c r="N9" i="5"/>
  <c r="S272" i="5"/>
  <c r="N272" i="5"/>
  <c r="B44" i="2"/>
  <c r="B53" i="2" s="1"/>
  <c r="S226" i="5"/>
  <c r="N226" i="5"/>
  <c r="S319" i="5"/>
  <c r="L331" i="5"/>
  <c r="N319" i="5"/>
  <c r="K17" i="5"/>
  <c r="R17" i="5"/>
  <c r="M17" i="5"/>
  <c r="C59" i="14"/>
  <c r="S321" i="5"/>
  <c r="N321" i="5"/>
  <c r="L136" i="5"/>
  <c r="N124" i="5"/>
  <c r="S124" i="5"/>
  <c r="S308" i="5"/>
  <c r="N308" i="5"/>
  <c r="N152" i="5"/>
  <c r="S152" i="5"/>
  <c r="AF473" i="6"/>
  <c r="N313" i="5"/>
  <c r="S313" i="5"/>
  <c r="R313" i="5" s="1"/>
  <c r="N202" i="5"/>
  <c r="S202" i="5"/>
  <c r="L97" i="6"/>
  <c r="J113" i="6" s="1"/>
  <c r="L174" i="5"/>
  <c r="N173" i="5"/>
  <c r="S173" i="5"/>
  <c r="L186" i="5"/>
  <c r="S189" i="5"/>
  <c r="L190" i="5"/>
  <c r="N189" i="5"/>
  <c r="AF416" i="6"/>
  <c r="L243" i="6"/>
  <c r="S274" i="6"/>
  <c r="N274" i="6"/>
  <c r="M10" i="5"/>
  <c r="K10" i="5"/>
  <c r="R10" i="5"/>
  <c r="E436" i="10"/>
  <c r="E9" i="17"/>
  <c r="N49" i="5"/>
  <c r="S49" i="5"/>
  <c r="AF429" i="5"/>
  <c r="N46" i="5"/>
  <c r="S46" i="5"/>
  <c r="L72" i="6"/>
  <c r="AF435" i="6"/>
  <c r="D26" i="11"/>
  <c r="D35" i="11"/>
  <c r="D39" i="11"/>
  <c r="D37" i="11"/>
  <c r="D36" i="11"/>
  <c r="D38" i="11"/>
  <c r="D33" i="11"/>
  <c r="D34" i="11"/>
  <c r="Z471" i="10"/>
  <c r="X471" i="10" s="1"/>
  <c r="X422" i="10"/>
  <c r="D76" i="10"/>
  <c r="S71" i="5"/>
  <c r="N71" i="5"/>
  <c r="S57" i="5"/>
  <c r="N57" i="5"/>
  <c r="AF437" i="5"/>
  <c r="N471" i="10"/>
  <c r="L471" i="10" s="1"/>
  <c r="L422" i="10"/>
  <c r="Z452" i="5"/>
  <c r="AI452" i="5" s="1"/>
  <c r="D312" i="11"/>
  <c r="C317" i="11"/>
  <c r="D317" i="11" s="1"/>
  <c r="AN459" i="5"/>
  <c r="AO459" i="5" s="1"/>
  <c r="AH459" i="5"/>
  <c r="AI459" i="5" s="1"/>
  <c r="AT478" i="5"/>
  <c r="AN478" i="5"/>
  <c r="AO478" i="5" s="1"/>
  <c r="AH478" i="5"/>
  <c r="AI478" i="5" s="1"/>
  <c r="K186" i="6"/>
  <c r="K175" i="6"/>
  <c r="K301" i="6"/>
  <c r="Q187" i="5"/>
  <c r="Q195" i="5"/>
  <c r="S56" i="5"/>
  <c r="N56" i="5"/>
  <c r="AF436" i="5"/>
  <c r="S45" i="5"/>
  <c r="N45" i="5"/>
  <c r="AF425" i="5"/>
  <c r="S225" i="5"/>
  <c r="N225" i="5"/>
  <c r="R96" i="5"/>
  <c r="M96" i="5"/>
  <c r="K96" i="5"/>
  <c r="N68" i="5"/>
  <c r="S68" i="5"/>
  <c r="AF449" i="5"/>
  <c r="L83" i="5"/>
  <c r="C15" i="14" s="1"/>
  <c r="S75" i="5"/>
  <c r="N75" i="5"/>
  <c r="AF472" i="5"/>
  <c r="N23" i="5"/>
  <c r="S23" i="5"/>
  <c r="S242" i="5"/>
  <c r="S243" i="5" s="1"/>
  <c r="L243" i="5"/>
  <c r="N242" i="5"/>
  <c r="N243" i="5" s="1"/>
  <c r="S78" i="5"/>
  <c r="N78" i="5"/>
  <c r="AF471" i="5"/>
  <c r="AF443" i="6"/>
  <c r="S144" i="5"/>
  <c r="N144" i="5"/>
  <c r="S325" i="5"/>
  <c r="N325" i="5"/>
  <c r="N204" i="5"/>
  <c r="S204" i="5"/>
  <c r="L249" i="5"/>
  <c r="N248" i="5"/>
  <c r="S248" i="5"/>
  <c r="N249" i="5"/>
  <c r="S278" i="5"/>
  <c r="N278" i="5"/>
  <c r="L164" i="6"/>
  <c r="L350" i="5"/>
  <c r="N332" i="5"/>
  <c r="S332" i="5"/>
  <c r="S223" i="5"/>
  <c r="N223" i="5"/>
  <c r="J114" i="6"/>
  <c r="N212" i="5"/>
  <c r="L230" i="5"/>
  <c r="S212" i="5"/>
  <c r="K38" i="6"/>
  <c r="L267" i="6"/>
  <c r="N338" i="5"/>
  <c r="S338" i="5"/>
  <c r="X469" i="13"/>
  <c r="D111" i="10"/>
  <c r="F72" i="5"/>
  <c r="E72" i="5" s="1"/>
  <c r="Q72" i="5"/>
  <c r="D56" i="14"/>
  <c r="D11" i="12"/>
  <c r="F354" i="5"/>
  <c r="AL427" i="5"/>
  <c r="AO427" i="5" s="1"/>
  <c r="E30" i="14"/>
  <c r="E31" i="14" s="1"/>
  <c r="K10" i="6"/>
  <c r="E410" i="10"/>
  <c r="E87" i="10"/>
  <c r="D74" i="10"/>
  <c r="D56" i="10"/>
  <c r="N85" i="13"/>
  <c r="N28" i="13"/>
  <c r="N58" i="5"/>
  <c r="S58" i="5"/>
  <c r="AF438" i="5"/>
  <c r="AL418" i="5"/>
  <c r="Z451" i="5"/>
  <c r="AI451" i="5" s="1"/>
  <c r="E42" i="12"/>
  <c r="Z428" i="5"/>
  <c r="AI428" i="5" s="1"/>
  <c r="N76" i="5"/>
  <c r="S76" i="5"/>
  <c r="AF473" i="5"/>
  <c r="F195" i="5"/>
  <c r="F187" i="5"/>
  <c r="AN462" i="5"/>
  <c r="AO462" i="5" s="1"/>
  <c r="AH462" i="5"/>
  <c r="AI462" i="5" s="1"/>
  <c r="C53" i="14"/>
  <c r="M301" i="5"/>
  <c r="K301" i="5"/>
  <c r="S361" i="5"/>
  <c r="L363" i="5"/>
  <c r="E36" i="12"/>
  <c r="S129" i="5"/>
  <c r="N129" i="5"/>
  <c r="S297" i="5"/>
  <c r="N297" i="5"/>
  <c r="E20" i="2"/>
  <c r="S261" i="5"/>
  <c r="N261" i="5"/>
  <c r="S141" i="5"/>
  <c r="N141" i="5"/>
  <c r="S79" i="5"/>
  <c r="N79" i="5"/>
  <c r="S117" i="5"/>
  <c r="N117" i="5"/>
  <c r="S59" i="5"/>
  <c r="N59" i="5"/>
  <c r="AF439" i="5"/>
  <c r="B30" i="2"/>
  <c r="N38" i="5"/>
  <c r="K38" i="5"/>
  <c r="S38" i="5"/>
  <c r="N283" i="5"/>
  <c r="S283" i="5"/>
  <c r="E42" i="2"/>
  <c r="N80" i="5"/>
  <c r="S80" i="5"/>
  <c r="L123" i="6"/>
  <c r="S158" i="5"/>
  <c r="N158" i="5"/>
  <c r="AF476" i="5"/>
  <c r="E28" i="2"/>
  <c r="AF432" i="6"/>
  <c r="AF425" i="6"/>
  <c r="N256" i="5"/>
  <c r="S256" i="5"/>
  <c r="N265" i="5"/>
  <c r="K288" i="5"/>
  <c r="S265" i="5"/>
  <c r="S280" i="5"/>
  <c r="N280" i="5"/>
  <c r="L190" i="6"/>
  <c r="E16" i="2"/>
  <c r="S260" i="5"/>
  <c r="N260" i="5"/>
  <c r="K183" i="6"/>
  <c r="S215" i="5"/>
  <c r="N215" i="5"/>
  <c r="K39" i="6"/>
  <c r="N338" i="6"/>
  <c r="S338" i="6"/>
  <c r="S341" i="5"/>
  <c r="N341" i="5"/>
  <c r="L354" i="13"/>
  <c r="V315" i="13"/>
  <c r="S315" i="13"/>
  <c r="S316" i="13" s="1"/>
  <c r="N315" i="13"/>
  <c r="N316" i="13" s="1"/>
  <c r="C39" i="12"/>
  <c r="AF408" i="13"/>
  <c r="E236" i="11"/>
  <c r="E198" i="11"/>
  <c r="D232" i="11"/>
  <c r="D213" i="11"/>
  <c r="E410" i="11"/>
  <c r="C471" i="11" s="1"/>
  <c r="W486" i="10"/>
  <c r="U469" i="10"/>
  <c r="N61" i="5"/>
  <c r="S61" i="5"/>
  <c r="AF442" i="5"/>
  <c r="Y413" i="5"/>
  <c r="F54" i="5"/>
  <c r="E54" i="5" s="1"/>
  <c r="J13" i="17"/>
  <c r="E13" i="17"/>
  <c r="G13" i="17" s="1"/>
  <c r="Z498" i="5"/>
  <c r="AI498" i="5" s="1"/>
  <c r="F252" i="5"/>
  <c r="F290" i="5"/>
  <c r="AO486" i="10"/>
  <c r="AM469" i="10"/>
  <c r="Z419" i="5"/>
  <c r="L13" i="5"/>
  <c r="J31" i="5" s="1"/>
  <c r="N6" i="5"/>
  <c r="S6" i="5"/>
  <c r="N66" i="5"/>
  <c r="S66" i="5"/>
  <c r="AF447" i="5"/>
  <c r="AJ453" i="13"/>
  <c r="AN455" i="5"/>
  <c r="AO455" i="5" s="1"/>
  <c r="AH455" i="5"/>
  <c r="AI455" i="5" s="1"/>
  <c r="M297" i="5"/>
  <c r="K297" i="5"/>
  <c r="K302" i="5"/>
  <c r="M302" i="5"/>
  <c r="C54" i="14"/>
  <c r="M308" i="5"/>
  <c r="K308" i="5"/>
  <c r="R308" i="5"/>
  <c r="AJ469" i="10"/>
  <c r="AL486" i="10"/>
  <c r="F16" i="17"/>
  <c r="F26" i="17"/>
  <c r="AL471" i="10"/>
  <c r="AJ471" i="10" s="1"/>
  <c r="AJ422" i="10"/>
  <c r="S55" i="5"/>
  <c r="N55" i="5"/>
  <c r="L72" i="5"/>
  <c r="AF435" i="5"/>
  <c r="S342" i="5"/>
  <c r="N342" i="5"/>
  <c r="S138" i="5"/>
  <c r="N138" i="5"/>
  <c r="M9" i="5"/>
  <c r="K9" i="5"/>
  <c r="R9" i="5"/>
  <c r="S285" i="5"/>
  <c r="N285" i="5"/>
  <c r="S220" i="5"/>
  <c r="N220" i="5"/>
  <c r="S147" i="5"/>
  <c r="N147" i="5"/>
  <c r="N134" i="5"/>
  <c r="S134" i="5"/>
  <c r="S96" i="5"/>
  <c r="N96" i="5"/>
  <c r="N65" i="5"/>
  <c r="S65" i="5"/>
  <c r="AF446" i="5"/>
  <c r="N48" i="5"/>
  <c r="S48" i="5"/>
  <c r="S163" i="5"/>
  <c r="N163" i="5"/>
  <c r="V163" i="5"/>
  <c r="S103" i="5"/>
  <c r="N103" i="5"/>
  <c r="L106" i="5"/>
  <c r="J114" i="5" s="1"/>
  <c r="N270" i="5"/>
  <c r="S270" i="5"/>
  <c r="N120" i="5"/>
  <c r="S120" i="5"/>
  <c r="AF446" i="6"/>
  <c r="N301" i="5"/>
  <c r="S301" i="5"/>
  <c r="S322" i="5"/>
  <c r="N322" i="5"/>
  <c r="S282" i="5"/>
  <c r="N282" i="5"/>
  <c r="S366" i="5"/>
  <c r="L378" i="5"/>
  <c r="L24" i="6"/>
  <c r="J32" i="6" s="1"/>
  <c r="N209" i="5"/>
  <c r="S209" i="5"/>
  <c r="S268" i="5"/>
  <c r="L286" i="5"/>
  <c r="S286" i="5" s="1"/>
  <c r="N268" i="5"/>
  <c r="K40" i="6"/>
  <c r="S344" i="5"/>
  <c r="N344" i="5"/>
  <c r="AF445" i="6"/>
  <c r="D9" i="12"/>
  <c r="F166" i="5"/>
  <c r="Z433" i="5"/>
  <c r="AI433" i="5" s="1"/>
  <c r="R436" i="10"/>
  <c r="J26" i="17"/>
  <c r="J16" i="17"/>
  <c r="AF413" i="5"/>
  <c r="AF476" i="6"/>
  <c r="C412" i="10"/>
  <c r="D412" i="10"/>
  <c r="E422" i="10"/>
  <c r="N62" i="5"/>
  <c r="S62" i="5"/>
  <c r="AF443" i="5"/>
  <c r="E66" i="14"/>
  <c r="AK416" i="5"/>
  <c r="AF411" i="6"/>
  <c r="C11" i="14"/>
  <c r="J32" i="5"/>
  <c r="S32" i="5"/>
  <c r="N32" i="5"/>
  <c r="AF411" i="5"/>
  <c r="AH493" i="5"/>
  <c r="AR493" i="5"/>
  <c r="AN493" i="5"/>
  <c r="AR494" i="5"/>
  <c r="AH494" i="5"/>
  <c r="AN494" i="5"/>
  <c r="C52" i="14"/>
  <c r="C58" i="14"/>
  <c r="K298" i="5"/>
  <c r="M298" i="5"/>
  <c r="J305" i="6"/>
  <c r="K296" i="6"/>
  <c r="C40" i="12"/>
  <c r="E409" i="10"/>
  <c r="S348" i="5"/>
  <c r="N348" i="5"/>
  <c r="N146" i="5"/>
  <c r="S146" i="5"/>
  <c r="N131" i="5"/>
  <c r="S131" i="5"/>
  <c r="N60" i="5"/>
  <c r="S60" i="5"/>
  <c r="AF440" i="5"/>
  <c r="N263" i="5"/>
  <c r="S263" i="5"/>
  <c r="K286" i="5"/>
  <c r="S207" i="5"/>
  <c r="N207" i="5"/>
  <c r="N259" i="5"/>
  <c r="S259" i="5"/>
  <c r="C28" i="14"/>
  <c r="N114" i="5"/>
  <c r="S114" i="5"/>
  <c r="S105" i="5"/>
  <c r="N105" i="5"/>
  <c r="S67" i="5"/>
  <c r="N67" i="5"/>
  <c r="AF448" i="5"/>
  <c r="K7" i="5"/>
  <c r="R7" i="5"/>
  <c r="M7" i="5"/>
  <c r="N125" i="5"/>
  <c r="S125" i="5"/>
  <c r="L13" i="6"/>
  <c r="N284" i="5"/>
  <c r="S284" i="5"/>
  <c r="S126" i="5"/>
  <c r="N126" i="5"/>
  <c r="AF449" i="6"/>
  <c r="S302" i="5"/>
  <c r="N302" i="5"/>
  <c r="S324" i="5"/>
  <c r="N324" i="5"/>
  <c r="S303" i="5"/>
  <c r="N303" i="5"/>
  <c r="S217" i="5"/>
  <c r="N217" i="5"/>
  <c r="S271" i="5"/>
  <c r="N271" i="5"/>
  <c r="L378" i="6"/>
  <c r="N347" i="5"/>
  <c r="S347" i="5"/>
  <c r="R484" i="10"/>
  <c r="AA469" i="10"/>
  <c r="R296" i="5"/>
  <c r="M15" i="5"/>
  <c r="K15" i="5"/>
  <c r="R15" i="5"/>
  <c r="AL467" i="5" l="1"/>
  <c r="AL482" i="5"/>
  <c r="P398" i="5"/>
  <c r="L27" i="6"/>
  <c r="B32" i="2"/>
  <c r="B56" i="2" s="1"/>
  <c r="N13" i="5"/>
  <c r="N14" i="5" s="1"/>
  <c r="E30" i="2"/>
  <c r="K37" i="6"/>
  <c r="AF482" i="6"/>
  <c r="C27" i="12" s="1"/>
  <c r="AF434" i="6"/>
  <c r="K32" i="6"/>
  <c r="AF467" i="5"/>
  <c r="AF482" i="5"/>
  <c r="C13" i="12" s="1"/>
  <c r="W160" i="5"/>
  <c r="Y416" i="5"/>
  <c r="Y412" i="5"/>
  <c r="N286" i="5"/>
  <c r="N72" i="5"/>
  <c r="P72" i="5"/>
  <c r="AL453" i="5"/>
  <c r="E65" i="14" s="1"/>
  <c r="AH466" i="5"/>
  <c r="Y415" i="5"/>
  <c r="Z482" i="5"/>
  <c r="D67" i="14" s="1"/>
  <c r="N83" i="5"/>
  <c r="AH496" i="5"/>
  <c r="W163" i="5"/>
  <c r="L156" i="6"/>
  <c r="F53" i="14"/>
  <c r="H53" i="14" s="1"/>
  <c r="G53" i="14"/>
  <c r="I53" i="14" s="1"/>
  <c r="D39" i="14"/>
  <c r="D10" i="12"/>
  <c r="F234" i="5"/>
  <c r="F196" i="5"/>
  <c r="E211" i="5"/>
  <c r="AH438" i="5"/>
  <c r="AI438" i="5" s="1"/>
  <c r="AN438" i="5"/>
  <c r="AO438" i="5" s="1"/>
  <c r="E39" i="14"/>
  <c r="F10" i="12"/>
  <c r="Q234" i="5"/>
  <c r="Q196" i="5"/>
  <c r="P211" i="5"/>
  <c r="AH424" i="5"/>
  <c r="AI424" i="5" s="1"/>
  <c r="AN424" i="5"/>
  <c r="AO424" i="5" s="1"/>
  <c r="G42" i="14"/>
  <c r="I42" i="14" s="1"/>
  <c r="F42" i="14"/>
  <c r="H42" i="14" s="1"/>
  <c r="K33" i="5"/>
  <c r="AE418" i="6"/>
  <c r="P54" i="5"/>
  <c r="AN431" i="5"/>
  <c r="AO431" i="5" s="1"/>
  <c r="AH431" i="5"/>
  <c r="AI431" i="5" s="1"/>
  <c r="C30" i="14"/>
  <c r="L156" i="5"/>
  <c r="S123" i="5"/>
  <c r="N123" i="5"/>
  <c r="G54" i="14"/>
  <c r="I54" i="14" s="1"/>
  <c r="F54" i="14"/>
  <c r="H54" i="14" s="1"/>
  <c r="AH443" i="5"/>
  <c r="AI443" i="5" s="1"/>
  <c r="AN443" i="5"/>
  <c r="AO443" i="5" s="1"/>
  <c r="AH440" i="5"/>
  <c r="AI440" i="5" s="1"/>
  <c r="AN440" i="5"/>
  <c r="AO440" i="5" s="1"/>
  <c r="K305" i="6"/>
  <c r="J310" i="6"/>
  <c r="AK411" i="5"/>
  <c r="D13" i="14"/>
  <c r="E41" i="5"/>
  <c r="F74" i="5"/>
  <c r="E74" i="5" s="1"/>
  <c r="C13" i="14"/>
  <c r="L74" i="5"/>
  <c r="N41" i="5"/>
  <c r="S41" i="5"/>
  <c r="N164" i="5"/>
  <c r="N54" i="5"/>
  <c r="E15" i="12"/>
  <c r="G15" i="12"/>
  <c r="AN444" i="5"/>
  <c r="AO444" i="5" s="1"/>
  <c r="AH444" i="5"/>
  <c r="AI444" i="5" s="1"/>
  <c r="AH481" i="5"/>
  <c r="AI481" i="5" s="1"/>
  <c r="AN481" i="5"/>
  <c r="AO481" i="5" s="1"/>
  <c r="AT481" i="5"/>
  <c r="F42" i="12"/>
  <c r="AL484" i="13"/>
  <c r="AN469" i="13"/>
  <c r="AO469" i="13" s="1"/>
  <c r="AJ469" i="13"/>
  <c r="AQ429" i="6"/>
  <c r="AH465" i="5"/>
  <c r="I471" i="10"/>
  <c r="K486" i="10"/>
  <c r="C9" i="14"/>
  <c r="C12" i="14" s="1"/>
  <c r="N24" i="5"/>
  <c r="N25" i="5" s="1"/>
  <c r="S24" i="5"/>
  <c r="S25" i="5" s="1"/>
  <c r="Y24" i="5"/>
  <c r="Z490" i="13"/>
  <c r="Y484" i="13"/>
  <c r="Z434" i="5"/>
  <c r="AH437" i="5"/>
  <c r="AI437" i="5" s="1"/>
  <c r="AN437" i="5"/>
  <c r="AO437" i="5" s="1"/>
  <c r="C64" i="14"/>
  <c r="AE415" i="5"/>
  <c r="AH415" i="5"/>
  <c r="AI415" i="5" s="1"/>
  <c r="AN415" i="5"/>
  <c r="AO415" i="5" s="1"/>
  <c r="S54" i="5"/>
  <c r="J21" i="17"/>
  <c r="K187" i="5"/>
  <c r="R186" i="5"/>
  <c r="C455" i="10"/>
  <c r="AH450" i="5"/>
  <c r="AN450" i="5"/>
  <c r="G24" i="14"/>
  <c r="I24" i="14" s="1"/>
  <c r="F24" i="14"/>
  <c r="H24" i="14" s="1"/>
  <c r="AN439" i="5"/>
  <c r="AO439" i="5" s="1"/>
  <c r="AH439" i="5"/>
  <c r="AI439" i="5" s="1"/>
  <c r="S164" i="5"/>
  <c r="AN422" i="5"/>
  <c r="AO422" i="5" s="1"/>
  <c r="AH422" i="5"/>
  <c r="AI422" i="5" s="1"/>
  <c r="E4" i="14"/>
  <c r="E10" i="14" s="1"/>
  <c r="P23" i="5"/>
  <c r="P21" i="5"/>
  <c r="P13" i="5"/>
  <c r="P22" i="5"/>
  <c r="O27" i="5"/>
  <c r="O24" i="5"/>
  <c r="AK413" i="5"/>
  <c r="AK417" i="5"/>
  <c r="S72" i="5"/>
  <c r="AN447" i="5"/>
  <c r="AO447" i="5" s="1"/>
  <c r="AH447" i="5"/>
  <c r="AI447" i="5" s="1"/>
  <c r="AN473" i="5"/>
  <c r="AH473" i="5"/>
  <c r="AI473" i="5" s="1"/>
  <c r="AT473" i="5"/>
  <c r="AH429" i="5"/>
  <c r="AI429" i="5" s="1"/>
  <c r="AN429" i="5"/>
  <c r="AO429" i="5" s="1"/>
  <c r="AF434" i="5"/>
  <c r="N486" i="10"/>
  <c r="G11" i="14"/>
  <c r="I11" i="14" s="1"/>
  <c r="F11" i="14"/>
  <c r="H11" i="14" s="1"/>
  <c r="AK414" i="5"/>
  <c r="AN446" i="5"/>
  <c r="AO446" i="5" s="1"/>
  <c r="AH446" i="5"/>
  <c r="AI446" i="5" s="1"/>
  <c r="W492" i="10"/>
  <c r="V486" i="10"/>
  <c r="S354" i="13"/>
  <c r="N354" i="13"/>
  <c r="K305" i="5"/>
  <c r="J310" i="5"/>
  <c r="R310" i="5" s="1"/>
  <c r="M305" i="5"/>
  <c r="C484" i="10"/>
  <c r="K24" i="6"/>
  <c r="AC486" i="10"/>
  <c r="G28" i="14"/>
  <c r="I28" i="14" s="1"/>
  <c r="F28" i="14"/>
  <c r="H28" i="14" s="1"/>
  <c r="AE411" i="6"/>
  <c r="E471" i="10"/>
  <c r="C471" i="10" s="1"/>
  <c r="E489" i="10"/>
  <c r="C422" i="10"/>
  <c r="E486" i="11"/>
  <c r="C436" i="11"/>
  <c r="C455" i="11"/>
  <c r="C469" i="11"/>
  <c r="C484" i="11"/>
  <c r="C422" i="11"/>
  <c r="AQ432" i="6"/>
  <c r="C436" i="10"/>
  <c r="E490" i="10"/>
  <c r="L187" i="5"/>
  <c r="L195" i="5"/>
  <c r="K211" i="5" s="1"/>
  <c r="N186" i="5"/>
  <c r="N187" i="5" s="1"/>
  <c r="S186" i="5"/>
  <c r="L352" i="5"/>
  <c r="N331" i="5"/>
  <c r="S331" i="5"/>
  <c r="E67" i="14"/>
  <c r="F13" i="12"/>
  <c r="K36" i="5"/>
  <c r="K31" i="5"/>
  <c r="L195" i="6"/>
  <c r="K211" i="6" s="1"/>
  <c r="L187" i="6"/>
  <c r="AF420" i="6"/>
  <c r="AE410" i="6"/>
  <c r="AE412" i="6"/>
  <c r="C43" i="14"/>
  <c r="N211" i="5"/>
  <c r="L232" i="5"/>
  <c r="S211" i="5"/>
  <c r="M186" i="5"/>
  <c r="K195" i="5"/>
  <c r="F8" i="12"/>
  <c r="P310" i="5"/>
  <c r="O315" i="5"/>
  <c r="AN477" i="5"/>
  <c r="AH477" i="5"/>
  <c r="AI477" i="5" s="1"/>
  <c r="AT477" i="5"/>
  <c r="AN479" i="5"/>
  <c r="AH479" i="5"/>
  <c r="AI479" i="5" s="1"/>
  <c r="AT479" i="5"/>
  <c r="AE414" i="5"/>
  <c r="AN414" i="5"/>
  <c r="AO414" i="5" s="1"/>
  <c r="AH414" i="5"/>
  <c r="AI414" i="5" s="1"/>
  <c r="Y417" i="5"/>
  <c r="AI417" i="5"/>
  <c r="S13" i="5"/>
  <c r="S14" i="5" s="1"/>
  <c r="E45" i="2"/>
  <c r="AN472" i="5"/>
  <c r="AO472" i="5" s="1"/>
  <c r="AH472" i="5"/>
  <c r="AI472" i="5" s="1"/>
  <c r="AT472" i="5"/>
  <c r="AH425" i="5"/>
  <c r="AI425" i="5" s="1"/>
  <c r="AN425" i="5"/>
  <c r="AO425" i="5" s="1"/>
  <c r="E10" i="17"/>
  <c r="G10" i="17" s="1"/>
  <c r="E22" i="17"/>
  <c r="G22" i="17" s="1"/>
  <c r="H22" i="17" s="1"/>
  <c r="G9" i="17"/>
  <c r="H9" i="17" s="1"/>
  <c r="G7" i="14"/>
  <c r="I7" i="14" s="1"/>
  <c r="F7" i="14"/>
  <c r="H7" i="14" s="1"/>
  <c r="AG471" i="10"/>
  <c r="AI486" i="10"/>
  <c r="AK415" i="5"/>
  <c r="G41" i="14"/>
  <c r="I41" i="14" s="1"/>
  <c r="F41" i="14"/>
  <c r="H41" i="14" s="1"/>
  <c r="K31" i="6"/>
  <c r="G44" i="14"/>
  <c r="I44" i="14" s="1"/>
  <c r="F44" i="14"/>
  <c r="H44" i="14" s="1"/>
  <c r="F40" i="14"/>
  <c r="H40" i="14" s="1"/>
  <c r="G40" i="14"/>
  <c r="I40" i="14" s="1"/>
  <c r="AN427" i="5"/>
  <c r="AH427" i="5"/>
  <c r="E232" i="5"/>
  <c r="S154" i="5"/>
  <c r="N154" i="5"/>
  <c r="AN467" i="5"/>
  <c r="AO467" i="5" s="1"/>
  <c r="AO454" i="5"/>
  <c r="K286" i="6"/>
  <c r="AE413" i="6"/>
  <c r="D8" i="12"/>
  <c r="Z408" i="5"/>
  <c r="K33" i="6"/>
  <c r="AH445" i="5"/>
  <c r="AI445" i="5" s="1"/>
  <c r="AN445" i="5"/>
  <c r="AO445" i="5" s="1"/>
  <c r="R305" i="5"/>
  <c r="AH480" i="5"/>
  <c r="AI480" i="5" s="1"/>
  <c r="AN480" i="5"/>
  <c r="AT480" i="5"/>
  <c r="Z453" i="5"/>
  <c r="AK419" i="5"/>
  <c r="AO419" i="5"/>
  <c r="G57" i="14"/>
  <c r="I57" i="14" s="1"/>
  <c r="F57" i="14"/>
  <c r="H57" i="14" s="1"/>
  <c r="AL420" i="5"/>
  <c r="AK410" i="5"/>
  <c r="AD471" i="10"/>
  <c r="AF486" i="10"/>
  <c r="AQ430" i="6"/>
  <c r="G58" i="14"/>
  <c r="I58" i="14" s="1"/>
  <c r="F58" i="14"/>
  <c r="H58" i="14" s="1"/>
  <c r="C26" i="14"/>
  <c r="Y106" i="5"/>
  <c r="S106" i="5"/>
  <c r="S107" i="5" s="1"/>
  <c r="N106" i="5"/>
  <c r="N107" i="5" s="1"/>
  <c r="AL492" i="10"/>
  <c r="AK486" i="10"/>
  <c r="C5" i="14"/>
  <c r="Y13" i="5"/>
  <c r="L27" i="5"/>
  <c r="K54" i="5" s="1"/>
  <c r="AE414" i="6"/>
  <c r="AQ467" i="5"/>
  <c r="L232" i="6"/>
  <c r="AI418" i="5"/>
  <c r="Y418" i="5"/>
  <c r="AI464" i="5"/>
  <c r="Z467" i="5"/>
  <c r="AH430" i="5"/>
  <c r="AI430" i="5" s="1"/>
  <c r="AN430" i="5"/>
  <c r="AO430" i="5" s="1"/>
  <c r="R13" i="5"/>
  <c r="R14" i="5" s="1"/>
  <c r="AN419" i="5"/>
  <c r="AH419" i="5"/>
  <c r="AE419" i="5"/>
  <c r="AH428" i="5"/>
  <c r="AN428" i="5"/>
  <c r="K54" i="6"/>
  <c r="L6" i="17"/>
  <c r="M6" i="17" s="1"/>
  <c r="J24" i="17"/>
  <c r="J25" i="17"/>
  <c r="L25" i="17" s="1"/>
  <c r="M25" i="17" s="1"/>
  <c r="K23" i="6"/>
  <c r="R23" i="6" s="1"/>
  <c r="K21" i="6"/>
  <c r="R21" i="6" s="1"/>
  <c r="K22" i="6"/>
  <c r="R22" i="6" s="1"/>
  <c r="K13" i="6"/>
  <c r="J27" i="6"/>
  <c r="W82" i="6" s="1"/>
  <c r="R251" i="5"/>
  <c r="S252" i="5" s="1"/>
  <c r="M251" i="5"/>
  <c r="K35" i="5"/>
  <c r="F402" i="5"/>
  <c r="S350" i="5"/>
  <c r="G15" i="14"/>
  <c r="I15" i="14" s="1"/>
  <c r="F15" i="14"/>
  <c r="H15" i="14" s="1"/>
  <c r="AH436" i="5"/>
  <c r="AI436" i="5" s="1"/>
  <c r="AN436" i="5"/>
  <c r="AO436" i="5" s="1"/>
  <c r="K195" i="6"/>
  <c r="K72" i="6"/>
  <c r="S136" i="5"/>
  <c r="N136" i="5"/>
  <c r="P232" i="5"/>
  <c r="E310" i="5"/>
  <c r="D315" i="5"/>
  <c r="S251" i="5"/>
  <c r="N251" i="5"/>
  <c r="N252" i="5" s="1"/>
  <c r="AI454" i="5"/>
  <c r="K34" i="6"/>
  <c r="J31" i="6"/>
  <c r="L288" i="5"/>
  <c r="L290" i="5" s="1"/>
  <c r="S267" i="5"/>
  <c r="N267" i="5"/>
  <c r="AL434" i="5"/>
  <c r="E72" i="14" s="1"/>
  <c r="AE417" i="6"/>
  <c r="C4" i="14"/>
  <c r="K23" i="5"/>
  <c r="R23" i="5" s="1"/>
  <c r="J27" i="5"/>
  <c r="W82" i="5" s="1"/>
  <c r="K21" i="5"/>
  <c r="R21" i="5" s="1"/>
  <c r="K13" i="5"/>
  <c r="K22" i="5"/>
  <c r="R22" i="5" s="1"/>
  <c r="AN426" i="5"/>
  <c r="AH426" i="5"/>
  <c r="AH418" i="5"/>
  <c r="AE418" i="5"/>
  <c r="AN418" i="5"/>
  <c r="C22" i="12"/>
  <c r="E40" i="12"/>
  <c r="E44" i="12" s="1"/>
  <c r="G40" i="12"/>
  <c r="C44" i="12"/>
  <c r="S378" i="5"/>
  <c r="K378" i="5"/>
  <c r="L398" i="5"/>
  <c r="L400" i="5" s="1"/>
  <c r="S400" i="5" s="1"/>
  <c r="S363" i="5"/>
  <c r="E486" i="10"/>
  <c r="C469" i="10"/>
  <c r="K230" i="5"/>
  <c r="S230" i="5"/>
  <c r="N230" i="5"/>
  <c r="N350" i="5"/>
  <c r="AN471" i="5"/>
  <c r="AO471" i="5" s="1"/>
  <c r="AH471" i="5"/>
  <c r="AI471" i="5" s="1"/>
  <c r="AT471" i="5"/>
  <c r="AN449" i="5"/>
  <c r="AO449" i="5" s="1"/>
  <c r="AH449" i="5"/>
  <c r="AI449" i="5" s="1"/>
  <c r="P230" i="5"/>
  <c r="Y411" i="5"/>
  <c r="AN423" i="5"/>
  <c r="AO423" i="5" s="1"/>
  <c r="AH423" i="5"/>
  <c r="AI423" i="5" s="1"/>
  <c r="C66" i="14"/>
  <c r="AE416" i="5"/>
  <c r="AN416" i="5"/>
  <c r="AO416" i="5" s="1"/>
  <c r="AR416" i="5"/>
  <c r="AH416" i="5"/>
  <c r="AI416" i="5" s="1"/>
  <c r="AK412" i="5"/>
  <c r="K41" i="6"/>
  <c r="L74" i="6"/>
  <c r="L85" i="6" s="1"/>
  <c r="D4" i="14"/>
  <c r="D10" i="14" s="1"/>
  <c r="D27" i="5"/>
  <c r="E22" i="5"/>
  <c r="E23" i="5"/>
  <c r="E21" i="5"/>
  <c r="E13" i="5"/>
  <c r="D24" i="5"/>
  <c r="M24" i="5" s="1"/>
  <c r="AE419" i="6"/>
  <c r="L310" i="6"/>
  <c r="AH433" i="5"/>
  <c r="AQ431" i="6"/>
  <c r="J22" i="17"/>
  <c r="S83" i="5"/>
  <c r="AF453" i="6"/>
  <c r="AE416" i="6"/>
  <c r="G51" i="14"/>
  <c r="I51" i="14" s="1"/>
  <c r="F51" i="14"/>
  <c r="H51" i="14" s="1"/>
  <c r="E13" i="14"/>
  <c r="P41" i="5"/>
  <c r="Q74" i="5"/>
  <c r="P74" i="5" s="1"/>
  <c r="AE415" i="6"/>
  <c r="AE411" i="5"/>
  <c r="AH411" i="5"/>
  <c r="AI411" i="5" s="1"/>
  <c r="AN411" i="5"/>
  <c r="AO411" i="5" s="1"/>
  <c r="AO492" i="10"/>
  <c r="AN486" i="10"/>
  <c r="L109" i="6"/>
  <c r="K154" i="6" s="1"/>
  <c r="L352" i="6"/>
  <c r="AN432" i="5"/>
  <c r="AO432" i="5" s="1"/>
  <c r="AH432" i="5"/>
  <c r="AI432" i="5" s="1"/>
  <c r="E16" i="17"/>
  <c r="G16" i="17" s="1"/>
  <c r="E26" i="17"/>
  <c r="G26" i="17" s="1"/>
  <c r="H26" i="17" s="1"/>
  <c r="G15" i="17"/>
  <c r="H15" i="17" s="1"/>
  <c r="Q315" i="5"/>
  <c r="P352" i="5" s="1"/>
  <c r="K35" i="6"/>
  <c r="AT474" i="5"/>
  <c r="AN474" i="5"/>
  <c r="AH474" i="5"/>
  <c r="AI474" i="5" s="1"/>
  <c r="AH498" i="5"/>
  <c r="Z486" i="10"/>
  <c r="M13" i="5"/>
  <c r="M14" i="5" s="1"/>
  <c r="AH452" i="5"/>
  <c r="AN452" i="5"/>
  <c r="AN451" i="5"/>
  <c r="AH451" i="5"/>
  <c r="E230" i="5"/>
  <c r="L398" i="6"/>
  <c r="K378" i="6"/>
  <c r="AN448" i="5"/>
  <c r="AO448" i="5" s="1"/>
  <c r="AH448" i="5"/>
  <c r="AI448" i="5" s="1"/>
  <c r="F52" i="14"/>
  <c r="H52" i="14" s="1"/>
  <c r="G52" i="14"/>
  <c r="I52" i="14" s="1"/>
  <c r="AH413" i="5"/>
  <c r="AI413" i="5" s="1"/>
  <c r="AE413" i="5"/>
  <c r="AN413" i="5"/>
  <c r="AO413" i="5" s="1"/>
  <c r="AI419" i="5"/>
  <c r="Y419" i="5"/>
  <c r="AH476" i="5"/>
  <c r="AI476" i="5" s="1"/>
  <c r="AN476" i="5"/>
  <c r="AO476" i="5" s="1"/>
  <c r="AT476" i="5"/>
  <c r="K24" i="5"/>
  <c r="K34" i="5"/>
  <c r="AF484" i="13"/>
  <c r="AN408" i="13"/>
  <c r="AO408" i="13" s="1"/>
  <c r="AH408" i="13"/>
  <c r="AI408" i="13" s="1"/>
  <c r="AD467" i="13"/>
  <c r="AD453" i="13"/>
  <c r="AD434" i="13"/>
  <c r="AD482" i="13"/>
  <c r="AD420" i="13"/>
  <c r="AD469" i="13"/>
  <c r="K32" i="5"/>
  <c r="AF453" i="5"/>
  <c r="AN435" i="5"/>
  <c r="AH435" i="5"/>
  <c r="AH442" i="5"/>
  <c r="AI442" i="5" s="1"/>
  <c r="AN442" i="5"/>
  <c r="AO442" i="5" s="1"/>
  <c r="G39" i="12"/>
  <c r="E39" i="12"/>
  <c r="AO418" i="5"/>
  <c r="AK418" i="5"/>
  <c r="L288" i="6"/>
  <c r="L290" i="6" s="1"/>
  <c r="F59" i="14"/>
  <c r="H59" i="14" s="1"/>
  <c r="G59" i="14"/>
  <c r="I59" i="14" s="1"/>
  <c r="L400" i="6"/>
  <c r="Z420" i="5"/>
  <c r="Y410" i="5"/>
  <c r="AE410" i="5"/>
  <c r="AH410" i="5"/>
  <c r="AI410" i="5" s="1"/>
  <c r="AF420" i="5"/>
  <c r="AN410" i="5"/>
  <c r="AO410" i="5" s="1"/>
  <c r="AN475" i="5"/>
  <c r="AH475" i="5"/>
  <c r="AI475" i="5" s="1"/>
  <c r="AT475" i="5"/>
  <c r="G45" i="14"/>
  <c r="I45" i="14" s="1"/>
  <c r="F45" i="14"/>
  <c r="H45" i="14" s="1"/>
  <c r="F47" i="14"/>
  <c r="H47" i="14" s="1"/>
  <c r="G47" i="14"/>
  <c r="I47" i="14" s="1"/>
  <c r="L310" i="5"/>
  <c r="S305" i="5"/>
  <c r="S306" i="5" s="1"/>
  <c r="N305" i="5"/>
  <c r="N306" i="5" s="1"/>
  <c r="T486" i="10"/>
  <c r="AE412" i="5"/>
  <c r="AN412" i="5"/>
  <c r="AO412" i="5" s="1"/>
  <c r="AH412" i="5"/>
  <c r="AI412" i="5" s="1"/>
  <c r="C21" i="12"/>
  <c r="K115" i="6"/>
  <c r="K114" i="6"/>
  <c r="K120" i="6"/>
  <c r="K103" i="6"/>
  <c r="R103" i="6" s="1"/>
  <c r="K122" i="6"/>
  <c r="K113" i="6"/>
  <c r="K97" i="6"/>
  <c r="K116" i="6"/>
  <c r="J106" i="6"/>
  <c r="K118" i="6"/>
  <c r="J109" i="6"/>
  <c r="K104" i="6"/>
  <c r="R104" i="6" s="1"/>
  <c r="K119" i="6"/>
  <c r="K117" i="6"/>
  <c r="K105" i="6"/>
  <c r="R105" i="6" s="1"/>
  <c r="K121" i="6"/>
  <c r="C22" i="14"/>
  <c r="S97" i="5"/>
  <c r="S98" i="5" s="1"/>
  <c r="Y97" i="5"/>
  <c r="N97" i="5"/>
  <c r="N98" i="5" s="1"/>
  <c r="L109" i="5"/>
  <c r="K123" i="5" s="1"/>
  <c r="J23" i="17"/>
  <c r="L23" i="17" s="1"/>
  <c r="M23" i="17" s="1"/>
  <c r="K230" i="6"/>
  <c r="AE417" i="5"/>
  <c r="AH417" i="5"/>
  <c r="AN417" i="5"/>
  <c r="K187" i="6"/>
  <c r="G32" i="14"/>
  <c r="I32" i="14" s="1"/>
  <c r="F32" i="14"/>
  <c r="H32" i="14" s="1"/>
  <c r="E8" i="17"/>
  <c r="C21" i="14"/>
  <c r="C7" i="12"/>
  <c r="K118" i="5"/>
  <c r="K115" i="5"/>
  <c r="K113" i="5"/>
  <c r="J109" i="5"/>
  <c r="K122" i="5"/>
  <c r="K114" i="5"/>
  <c r="K105" i="5"/>
  <c r="R105" i="5" s="1"/>
  <c r="R97" i="5"/>
  <c r="R98" i="5" s="1"/>
  <c r="K120" i="5"/>
  <c r="K116" i="5"/>
  <c r="J106" i="5"/>
  <c r="K121" i="5"/>
  <c r="K119" i="5"/>
  <c r="K103" i="5"/>
  <c r="R103" i="5" s="1"/>
  <c r="M97" i="5"/>
  <c r="M98" i="5" s="1"/>
  <c r="K97" i="5"/>
  <c r="K117" i="5"/>
  <c r="K104" i="5"/>
  <c r="R104" i="5" s="1"/>
  <c r="Q492" i="10"/>
  <c r="P486" i="10"/>
  <c r="L11" i="17"/>
  <c r="M11" i="17" s="1"/>
  <c r="AH464" i="5"/>
  <c r="F471" i="10"/>
  <c r="H486" i="10"/>
  <c r="E6" i="14" l="1"/>
  <c r="E14" i="14"/>
  <c r="C67" i="14"/>
  <c r="AH467" i="5"/>
  <c r="AS482" i="5"/>
  <c r="C72" i="14"/>
  <c r="AN482" i="5"/>
  <c r="AO482" i="5" s="1"/>
  <c r="F85" i="5"/>
  <c r="D12" i="12"/>
  <c r="AH482" i="5"/>
  <c r="AI482" i="5" s="1"/>
  <c r="D13" i="12"/>
  <c r="S290" i="5"/>
  <c r="N290" i="5"/>
  <c r="K109" i="6"/>
  <c r="S310" i="5"/>
  <c r="S311" i="5" s="1"/>
  <c r="L315" i="5"/>
  <c r="AF408" i="5" s="1"/>
  <c r="N310" i="5"/>
  <c r="N311" i="5" s="1"/>
  <c r="AG410" i="5"/>
  <c r="AM410" i="5"/>
  <c r="AN453" i="5"/>
  <c r="AO453" i="5" s="1"/>
  <c r="AO435" i="5"/>
  <c r="F26" i="14"/>
  <c r="H26" i="14" s="1"/>
  <c r="C27" i="14"/>
  <c r="G26" i="14"/>
  <c r="I26" i="14" s="1"/>
  <c r="AE486" i="10"/>
  <c r="AF492" i="10"/>
  <c r="C29" i="14"/>
  <c r="V492" i="10"/>
  <c r="W501" i="10"/>
  <c r="V501" i="10" s="1"/>
  <c r="AG415" i="5"/>
  <c r="AM415" i="5"/>
  <c r="C65" i="14"/>
  <c r="AQ453" i="5"/>
  <c r="AE484" i="13"/>
  <c r="AF490" i="13"/>
  <c r="AN484" i="13"/>
  <c r="AH484" i="13"/>
  <c r="AI484" i="13" s="1"/>
  <c r="AM418" i="5"/>
  <c r="AG418" i="5"/>
  <c r="K232" i="5"/>
  <c r="S232" i="5"/>
  <c r="N232" i="5"/>
  <c r="AB486" i="10"/>
  <c r="AC492" i="10"/>
  <c r="P24" i="5"/>
  <c r="P39" i="5"/>
  <c r="P38" i="5"/>
  <c r="P36" i="5"/>
  <c r="P37" i="5"/>
  <c r="P35" i="5"/>
  <c r="P40" i="5"/>
  <c r="P33" i="5"/>
  <c r="P34" i="5"/>
  <c r="P31" i="5"/>
  <c r="P32" i="5"/>
  <c r="G64" i="14"/>
  <c r="I64" i="14" s="1"/>
  <c r="F64" i="14"/>
  <c r="H64" i="14" s="1"/>
  <c r="K74" i="5"/>
  <c r="S74" i="5"/>
  <c r="N74" i="5"/>
  <c r="K106" i="6"/>
  <c r="AG413" i="5"/>
  <c r="AM413" i="5"/>
  <c r="E56" i="14"/>
  <c r="F11" i="12"/>
  <c r="F12" i="12" s="1"/>
  <c r="Q354" i="5"/>
  <c r="P350" i="5"/>
  <c r="P331" i="5"/>
  <c r="C23" i="12"/>
  <c r="L166" i="6"/>
  <c r="AG411" i="5"/>
  <c r="AM411" i="5"/>
  <c r="K136" i="6"/>
  <c r="AM419" i="5"/>
  <c r="AG419" i="5"/>
  <c r="AG414" i="5"/>
  <c r="AM414" i="5"/>
  <c r="C39" i="14"/>
  <c r="C10" i="12"/>
  <c r="L234" i="5"/>
  <c r="N195" i="5"/>
  <c r="N196" i="5" s="1"/>
  <c r="S195" i="5"/>
  <c r="L196" i="5"/>
  <c r="S196" i="5"/>
  <c r="F6" i="12"/>
  <c r="P27" i="5"/>
  <c r="G13" i="14"/>
  <c r="I13" i="14" s="1"/>
  <c r="F13" i="14"/>
  <c r="H13" i="14" s="1"/>
  <c r="C14" i="14"/>
  <c r="X482" i="5"/>
  <c r="AN492" i="10"/>
  <c r="AO501" i="10"/>
  <c r="AN501" i="10" s="1"/>
  <c r="C23" i="14"/>
  <c r="F22" i="14"/>
  <c r="H22" i="14" s="1"/>
  <c r="G22" i="14"/>
  <c r="I22" i="14" s="1"/>
  <c r="D70" i="14"/>
  <c r="D71" i="14" s="1"/>
  <c r="Z469" i="5"/>
  <c r="Z484" i="5" s="1"/>
  <c r="X420" i="5"/>
  <c r="C20" i="12"/>
  <c r="K27" i="6"/>
  <c r="E70" i="14"/>
  <c r="AL469" i="5"/>
  <c r="G43" i="14"/>
  <c r="I43" i="14" s="1"/>
  <c r="F43" i="14"/>
  <c r="H43" i="14" s="1"/>
  <c r="E492" i="11"/>
  <c r="D486" i="11"/>
  <c r="S187" i="5"/>
  <c r="Z499" i="13"/>
  <c r="Y499" i="13" s="1"/>
  <c r="Z489" i="13"/>
  <c r="Y489" i="13" s="1"/>
  <c r="Y490" i="13"/>
  <c r="Q501" i="10"/>
  <c r="P501" i="10" s="1"/>
  <c r="P492" i="10"/>
  <c r="G8" i="17"/>
  <c r="H8" i="17" s="1"/>
  <c r="E21" i="17"/>
  <c r="G21" i="17" s="1"/>
  <c r="H21" i="17" s="1"/>
  <c r="AG417" i="5"/>
  <c r="AM417" i="5"/>
  <c r="E492" i="10"/>
  <c r="D486" i="10"/>
  <c r="D50" i="14"/>
  <c r="D55" i="14" s="1"/>
  <c r="E315" i="5"/>
  <c r="Z407" i="5"/>
  <c r="Y449" i="5" s="1"/>
  <c r="G72" i="14"/>
  <c r="I72" i="14" s="1"/>
  <c r="C8" i="12"/>
  <c r="L85" i="5"/>
  <c r="N27" i="5"/>
  <c r="Y27" i="5"/>
  <c r="S27" i="5"/>
  <c r="G486" i="10"/>
  <c r="H492" i="10"/>
  <c r="L315" i="6"/>
  <c r="AF408" i="6" s="1"/>
  <c r="AD453" i="6" s="1"/>
  <c r="D6" i="12"/>
  <c r="E27" i="5"/>
  <c r="Q85" i="5"/>
  <c r="C24" i="12"/>
  <c r="L196" i="6"/>
  <c r="L234" i="6"/>
  <c r="D14" i="14"/>
  <c r="K156" i="5"/>
  <c r="S156" i="5"/>
  <c r="N156" i="5"/>
  <c r="C9" i="12"/>
  <c r="Y109" i="5"/>
  <c r="L166" i="5"/>
  <c r="S109" i="5"/>
  <c r="S110" i="5" s="1"/>
  <c r="N109" i="5"/>
  <c r="N110" i="5" s="1"/>
  <c r="K109" i="5"/>
  <c r="R109" i="5"/>
  <c r="R110" i="5" s="1"/>
  <c r="M109" i="5"/>
  <c r="M110" i="5" s="1"/>
  <c r="AM412" i="5"/>
  <c r="AG412" i="5"/>
  <c r="D6" i="14"/>
  <c r="G5" i="14"/>
  <c r="I5" i="14" s="1"/>
  <c r="C6" i="14"/>
  <c r="F5" i="14"/>
  <c r="H5" i="14" s="1"/>
  <c r="J315" i="5"/>
  <c r="AF407" i="5" s="1"/>
  <c r="K310" i="5"/>
  <c r="M310" i="5"/>
  <c r="C25" i="14"/>
  <c r="AL490" i="13"/>
  <c r="AO484" i="13"/>
  <c r="AK484" i="13"/>
  <c r="C31" i="14"/>
  <c r="G30" i="14"/>
  <c r="I30" i="14" s="1"/>
  <c r="F30" i="14"/>
  <c r="H30" i="14" s="1"/>
  <c r="K106" i="5"/>
  <c r="M106" i="5"/>
  <c r="F21" i="14"/>
  <c r="H21" i="14" s="1"/>
  <c r="G21" i="14"/>
  <c r="I21" i="14" s="1"/>
  <c r="Y486" i="10"/>
  <c r="Z492" i="10"/>
  <c r="K136" i="5"/>
  <c r="D65" i="14"/>
  <c r="X453" i="5"/>
  <c r="C8" i="14"/>
  <c r="AL408" i="5"/>
  <c r="E73" i="14" s="1"/>
  <c r="G12" i="14"/>
  <c r="I12" i="14" s="1"/>
  <c r="F12" i="14"/>
  <c r="H12" i="14" s="1"/>
  <c r="F44" i="12"/>
  <c r="G42" i="12"/>
  <c r="G44" i="12" s="1"/>
  <c r="C6" i="12"/>
  <c r="M27" i="5"/>
  <c r="M28" i="5" s="1"/>
  <c r="K27" i="5"/>
  <c r="R27" i="5"/>
  <c r="R28" i="5" s="1"/>
  <c r="S288" i="5"/>
  <c r="N288" i="5"/>
  <c r="AL501" i="10"/>
  <c r="AK501" i="10" s="1"/>
  <c r="AK492" i="10"/>
  <c r="AI492" i="10"/>
  <c r="AH486" i="10"/>
  <c r="D62" i="14"/>
  <c r="X434" i="5"/>
  <c r="E13" i="12"/>
  <c r="G13" i="12"/>
  <c r="E50" i="14"/>
  <c r="E55" i="14" s="1"/>
  <c r="P315" i="5"/>
  <c r="AL407" i="5"/>
  <c r="C38" i="14"/>
  <c r="C46" i="14" s="1"/>
  <c r="AF469" i="6"/>
  <c r="C10" i="14"/>
  <c r="F9" i="14"/>
  <c r="H9" i="14" s="1"/>
  <c r="G9" i="14"/>
  <c r="I9" i="14" s="1"/>
  <c r="K72" i="5"/>
  <c r="G67" i="14"/>
  <c r="I67" i="14" s="1"/>
  <c r="F67" i="14"/>
  <c r="H67" i="14" s="1"/>
  <c r="G7" i="12"/>
  <c r="E7" i="12"/>
  <c r="C70" i="14"/>
  <c r="AF469" i="5"/>
  <c r="AN420" i="5"/>
  <c r="AO420" i="5" s="1"/>
  <c r="AH420" i="5"/>
  <c r="AI420" i="5" s="1"/>
  <c r="K398" i="6"/>
  <c r="AG416" i="5"/>
  <c r="AM416" i="5"/>
  <c r="G4" i="14"/>
  <c r="I4" i="14" s="1"/>
  <c r="F4" i="14"/>
  <c r="H4" i="14" s="1"/>
  <c r="K232" i="6"/>
  <c r="K154" i="5"/>
  <c r="M486" i="10"/>
  <c r="N492" i="10"/>
  <c r="J486" i="10"/>
  <c r="K492" i="10"/>
  <c r="K310" i="6"/>
  <c r="J315" i="6"/>
  <c r="K156" i="6"/>
  <c r="T492" i="10"/>
  <c r="S486" i="10"/>
  <c r="AH453" i="5"/>
  <c r="AI453" i="5" s="1"/>
  <c r="AI435" i="5"/>
  <c r="E24" i="5"/>
  <c r="E37" i="5"/>
  <c r="E38" i="5"/>
  <c r="E33" i="5"/>
  <c r="E40" i="5"/>
  <c r="E39" i="5"/>
  <c r="E36" i="5"/>
  <c r="E35" i="5"/>
  <c r="E34" i="5"/>
  <c r="E32" i="5"/>
  <c r="E31" i="5"/>
  <c r="K74" i="6"/>
  <c r="G66" i="14"/>
  <c r="I66" i="14" s="1"/>
  <c r="F66" i="14"/>
  <c r="H66" i="14" s="1"/>
  <c r="S398" i="5"/>
  <c r="K398" i="5"/>
  <c r="D72" i="14"/>
  <c r="D73" i="14" s="1"/>
  <c r="X467" i="5"/>
  <c r="AI467" i="5"/>
  <c r="S352" i="5"/>
  <c r="N352" i="5"/>
  <c r="K352" i="5"/>
  <c r="AH434" i="5"/>
  <c r="AI434" i="5" s="1"/>
  <c r="AN434" i="5"/>
  <c r="AO434" i="5" s="1"/>
  <c r="K41" i="5"/>
  <c r="K123" i="6"/>
  <c r="K352" i="6" l="1"/>
  <c r="C73" i="14"/>
  <c r="R315" i="5"/>
  <c r="C62" i="14"/>
  <c r="AD434" i="5"/>
  <c r="AD420" i="5"/>
  <c r="G46" i="14"/>
  <c r="I46" i="14" s="1"/>
  <c r="F46" i="14"/>
  <c r="H46" i="14" s="1"/>
  <c r="F73" i="14"/>
  <c r="H73" i="14" s="1"/>
  <c r="G73" i="14"/>
  <c r="I73" i="14" s="1"/>
  <c r="D74" i="14"/>
  <c r="D75" i="14" s="1"/>
  <c r="Z490" i="5"/>
  <c r="Y484" i="5"/>
  <c r="G8" i="14"/>
  <c r="I8" i="14" s="1"/>
  <c r="F8" i="14"/>
  <c r="H8" i="14" s="1"/>
  <c r="G31" i="14"/>
  <c r="I31" i="14" s="1"/>
  <c r="F31" i="14"/>
  <c r="H31" i="14" s="1"/>
  <c r="C50" i="14"/>
  <c r="K315" i="5"/>
  <c r="M315" i="5"/>
  <c r="F72" i="14"/>
  <c r="H72" i="14" s="1"/>
  <c r="Q103" i="6" a="1"/>
  <c r="Q103" i="6" s="1"/>
  <c r="Q313" i="6" a="1"/>
  <c r="Q313" i="6" s="1"/>
  <c r="S313" i="6" s="1"/>
  <c r="R313" i="6" s="1"/>
  <c r="Q37" i="6" a="1"/>
  <c r="Q37" i="6" s="1"/>
  <c r="Q80" i="6" a="1"/>
  <c r="Q80" i="6" s="1"/>
  <c r="S80" i="6" s="1"/>
  <c r="Q57" i="6" a="1"/>
  <c r="Q57" i="6" s="1"/>
  <c r="AL449" i="6" a="1"/>
  <c r="AL449" i="6" s="1"/>
  <c r="E71" i="14"/>
  <c r="E62" i="14"/>
  <c r="G492" i="10"/>
  <c r="H501" i="10"/>
  <c r="G501" i="10" s="1"/>
  <c r="D492" i="11"/>
  <c r="Q148" i="6" s="1" a="1"/>
  <c r="Q148" i="6" s="1"/>
  <c r="S148" i="6" s="1"/>
  <c r="E501" i="11"/>
  <c r="D501" i="11" s="1"/>
  <c r="S162" i="6"/>
  <c r="Q5" i="6" a="1"/>
  <c r="Q5" i="6" s="1"/>
  <c r="Q33" i="6" a="1"/>
  <c r="Q33" i="6" s="1"/>
  <c r="Q114" i="6" a="1"/>
  <c r="Q114" i="6" s="1"/>
  <c r="Q48" i="6" a="1"/>
  <c r="Q48" i="6" s="1"/>
  <c r="S48" i="6" s="1"/>
  <c r="Q179" i="6" a="1"/>
  <c r="Q179" i="6" s="1"/>
  <c r="O94" i="6" a="1"/>
  <c r="O94" i="6" s="1"/>
  <c r="R195" i="5"/>
  <c r="M195" i="5"/>
  <c r="P248" i="6" a="1"/>
  <c r="P248" i="6" s="1"/>
  <c r="N501" i="10"/>
  <c r="M501" i="10" s="1"/>
  <c r="M492" i="10"/>
  <c r="F10" i="14"/>
  <c r="H10" i="14" s="1"/>
  <c r="G10" i="14"/>
  <c r="I10" i="14" s="1"/>
  <c r="G6" i="12"/>
  <c r="E6" i="12"/>
  <c r="F14" i="14"/>
  <c r="H14" i="14" s="1"/>
  <c r="G14" i="14"/>
  <c r="I14" i="14" s="1"/>
  <c r="Q281" i="6" a="1"/>
  <c r="Q281" i="6" s="1"/>
  <c r="S281" i="6" s="1"/>
  <c r="Q390" i="6" a="1"/>
  <c r="Q390" i="6" s="1"/>
  <c r="S390" i="6" s="1"/>
  <c r="AC501" i="10"/>
  <c r="AB501" i="10" s="1"/>
  <c r="AB492" i="10"/>
  <c r="Q324" i="6" a="1"/>
  <c r="Q324" i="6" s="1"/>
  <c r="S324" i="6" s="1"/>
  <c r="G23" i="14"/>
  <c r="I23" i="14" s="1"/>
  <c r="F23" i="14"/>
  <c r="H23" i="14" s="1"/>
  <c r="N234" i="5"/>
  <c r="S234" i="5"/>
  <c r="Q369" i="6" a="1"/>
  <c r="Q369" i="6" s="1"/>
  <c r="S369" i="6" s="1"/>
  <c r="AD420" i="6"/>
  <c r="AI501" i="10"/>
  <c r="AH492" i="10"/>
  <c r="AL499" i="13"/>
  <c r="AL489" i="13"/>
  <c r="AK490" i="13"/>
  <c r="S166" i="5"/>
  <c r="N166" i="5"/>
  <c r="Q143" i="6" a="1"/>
  <c r="Q143" i="6" s="1"/>
  <c r="S143" i="6" s="1"/>
  <c r="G10" i="12"/>
  <c r="E10" i="12"/>
  <c r="O96" i="6" a="1"/>
  <c r="O96" i="6" s="1"/>
  <c r="K315" i="6"/>
  <c r="G6" i="14"/>
  <c r="I6" i="14" s="1"/>
  <c r="F6" i="14"/>
  <c r="H6" i="14" s="1"/>
  <c r="O242" i="6" a="1"/>
  <c r="O242" i="6" s="1"/>
  <c r="R242" i="6" s="1"/>
  <c r="S85" i="5"/>
  <c r="S28" i="5"/>
  <c r="G39" i="14"/>
  <c r="I39" i="14" s="1"/>
  <c r="F39" i="14"/>
  <c r="H39" i="14" s="1"/>
  <c r="AF501" i="10"/>
  <c r="AE501" i="10" s="1"/>
  <c r="AE492" i="10"/>
  <c r="G27" i="14"/>
  <c r="I27" i="14" s="1"/>
  <c r="F27" i="14"/>
  <c r="H27" i="14" s="1"/>
  <c r="C28" i="12"/>
  <c r="AD469" i="6"/>
  <c r="AF484" i="6"/>
  <c r="AD434" i="6"/>
  <c r="AD482" i="6"/>
  <c r="AD467" i="6"/>
  <c r="G9" i="12"/>
  <c r="E9" i="12"/>
  <c r="Q51" i="6" a="1"/>
  <c r="Q51" i="6" s="1"/>
  <c r="AN490" i="13"/>
  <c r="AO490" i="13" s="1"/>
  <c r="AE490" i="13"/>
  <c r="AF489" i="13"/>
  <c r="AF499" i="13"/>
  <c r="AH490" i="13"/>
  <c r="AI490" i="13" s="1"/>
  <c r="N28" i="5"/>
  <c r="N85" i="5"/>
  <c r="Q348" i="6" a="1"/>
  <c r="Q348" i="6" s="1"/>
  <c r="S348" i="6" s="1"/>
  <c r="C56" i="14"/>
  <c r="C11" i="12"/>
  <c r="L354" i="5"/>
  <c r="N315" i="5"/>
  <c r="N316" i="5" s="1"/>
  <c r="S315" i="5"/>
  <c r="S316" i="5" s="1"/>
  <c r="K331" i="5"/>
  <c r="K350" i="5"/>
  <c r="G25" i="14"/>
  <c r="I25" i="14" s="1"/>
  <c r="F25" i="14"/>
  <c r="H25" i="14" s="1"/>
  <c r="AN408" i="5"/>
  <c r="AO408" i="5" s="1"/>
  <c r="AF484" i="5"/>
  <c r="AH408" i="5"/>
  <c r="AI408" i="5" s="1"/>
  <c r="AD482" i="5"/>
  <c r="AD467" i="5"/>
  <c r="Q298" i="6" a="1"/>
  <c r="Q298" i="6" s="1"/>
  <c r="S298" i="6" s="1"/>
  <c r="F62" i="14"/>
  <c r="H62" i="14" s="1"/>
  <c r="K501" i="10"/>
  <c r="J501" i="10" s="1"/>
  <c r="J492" i="10"/>
  <c r="C14" i="12"/>
  <c r="AH469" i="5"/>
  <c r="AI469" i="5" s="1"/>
  <c r="AD469" i="5"/>
  <c r="AN469" i="5"/>
  <c r="AO469" i="5" s="1"/>
  <c r="F38" i="14"/>
  <c r="H38" i="14" s="1"/>
  <c r="G38" i="14"/>
  <c r="I38" i="14" s="1"/>
  <c r="AJ467" i="5"/>
  <c r="AJ434" i="5"/>
  <c r="AJ408" i="5"/>
  <c r="AJ469" i="5"/>
  <c r="AL484" i="5"/>
  <c r="AJ453" i="5"/>
  <c r="AJ420" i="5"/>
  <c r="C25" i="12"/>
  <c r="L354" i="6"/>
  <c r="K350" i="6"/>
  <c r="K331" i="6"/>
  <c r="D492" i="10"/>
  <c r="E501" i="10"/>
  <c r="D501" i="10" s="1"/>
  <c r="F14" i="12"/>
  <c r="F16" i="12" s="1"/>
  <c r="O309" i="6" a="1"/>
  <c r="O309" i="6" s="1"/>
  <c r="AF407" i="6"/>
  <c r="AD453" i="5"/>
  <c r="AL460" i="6" a="1"/>
  <c r="AL460" i="6" s="1"/>
  <c r="T501" i="10"/>
  <c r="S501" i="10" s="1"/>
  <c r="S492" i="10"/>
  <c r="C71" i="14"/>
  <c r="G70" i="14"/>
  <c r="I70" i="14" s="1"/>
  <c r="F70" i="14"/>
  <c r="H70" i="14" s="1"/>
  <c r="Y492" i="10"/>
  <c r="Z501" i="10"/>
  <c r="Y501" i="10" s="1"/>
  <c r="E8" i="12"/>
  <c r="G8" i="12"/>
  <c r="D14" i="12"/>
  <c r="D16" i="12" s="1"/>
  <c r="X469" i="5"/>
  <c r="G65" i="14"/>
  <c r="I65" i="14" s="1"/>
  <c r="F65" i="14"/>
  <c r="H65" i="14" s="1"/>
  <c r="G29" i="14"/>
  <c r="I29" i="14" s="1"/>
  <c r="F29" i="14"/>
  <c r="H29" i="14" s="1"/>
  <c r="G62" i="14" l="1"/>
  <c r="I62" i="14" s="1"/>
  <c r="E74" i="14"/>
  <c r="E75" i="14" s="1"/>
  <c r="AL490" i="5"/>
  <c r="R309" i="6"/>
  <c r="L402" i="6"/>
  <c r="C74" i="14"/>
  <c r="AH484" i="5"/>
  <c r="AI484" i="5" s="1"/>
  <c r="AN484" i="5"/>
  <c r="AO484" i="5" s="1"/>
  <c r="AE484" i="5"/>
  <c r="AF490" i="5"/>
  <c r="N354" i="5"/>
  <c r="S354" i="5"/>
  <c r="L402" i="5"/>
  <c r="L403" i="5" s="1"/>
  <c r="AN499" i="13"/>
  <c r="AH499" i="13"/>
  <c r="AI499" i="13" s="1"/>
  <c r="AE499" i="13"/>
  <c r="Q63" i="6" a="1"/>
  <c r="Q63" i="6" s="1"/>
  <c r="Q182" i="6" a="1"/>
  <c r="Q182" i="6" s="1"/>
  <c r="O173" i="6" a="1"/>
  <c r="O173" i="6" s="1"/>
  <c r="Q223" i="6" a="1"/>
  <c r="Q223" i="6" s="1"/>
  <c r="S223" i="6" s="1"/>
  <c r="Q375" i="6" a="1"/>
  <c r="Q375" i="6" s="1"/>
  <c r="S375" i="6" s="1"/>
  <c r="Q147" i="6" a="1"/>
  <c r="Q147" i="6" s="1"/>
  <c r="S147" i="6" s="1"/>
  <c r="Q260" i="6" a="1"/>
  <c r="Q260" i="6" s="1"/>
  <c r="S260" i="6" s="1"/>
  <c r="Q381" i="6" a="1"/>
  <c r="Q381" i="6" s="1"/>
  <c r="S381" i="6" s="1"/>
  <c r="O361" i="6" a="1"/>
  <c r="O361" i="6" s="1"/>
  <c r="Q96" i="6" a="1"/>
  <c r="Q96" i="6" s="1"/>
  <c r="S96" i="6" s="1"/>
  <c r="Q346" i="6" a="1"/>
  <c r="Q346" i="6" s="1"/>
  <c r="S346" i="6" s="1"/>
  <c r="Q218" i="6" a="1"/>
  <c r="Q218" i="6" s="1"/>
  <c r="S161" i="6"/>
  <c r="Q144" i="6" a="1"/>
  <c r="Q144" i="6" s="1"/>
  <c r="S144" i="6" s="1"/>
  <c r="Q209" i="6" a="1"/>
  <c r="Q209" i="6" s="1"/>
  <c r="S209" i="6" s="1"/>
  <c r="Q66" i="6" a="1"/>
  <c r="Q66" i="6" s="1"/>
  <c r="AL455" i="6" a="1"/>
  <c r="AL455" i="6" s="1"/>
  <c r="Q376" i="6" a="1"/>
  <c r="Q376" i="6" s="1"/>
  <c r="S376" i="6" s="1"/>
  <c r="Q32" i="6" a="1"/>
  <c r="Q32" i="6" s="1"/>
  <c r="AL463" i="6" a="1"/>
  <c r="AL463" i="6" s="1"/>
  <c r="Q385" i="6" a="1"/>
  <c r="Q385" i="6" s="1"/>
  <c r="S385" i="6" s="1"/>
  <c r="O301" i="6" a="1"/>
  <c r="O301" i="6" s="1"/>
  <c r="G11" i="12"/>
  <c r="E11" i="12"/>
  <c r="AN489" i="13"/>
  <c r="AH489" i="13"/>
  <c r="AI489" i="13" s="1"/>
  <c r="AE489" i="13"/>
  <c r="S57" i="6"/>
  <c r="S37" i="6"/>
  <c r="S103" i="6"/>
  <c r="Q203" i="6" a="1"/>
  <c r="Q203" i="6" s="1"/>
  <c r="S203" i="6" s="1"/>
  <c r="P176" i="6" a="1"/>
  <c r="P176" i="6" s="1"/>
  <c r="Q380" i="6" a="1"/>
  <c r="Q380" i="6" s="1"/>
  <c r="S380" i="6" s="1"/>
  <c r="Q368" i="6" a="1"/>
  <c r="Q368" i="6" s="1"/>
  <c r="S368" i="6" s="1"/>
  <c r="Q300" i="6" a="1"/>
  <c r="Q300" i="6" s="1"/>
  <c r="S300" i="6" s="1"/>
  <c r="O304" i="6" a="1"/>
  <c r="O304" i="6" s="1"/>
  <c r="Q140" i="6" a="1"/>
  <c r="Q140" i="6" s="1"/>
  <c r="S140" i="6" s="1"/>
  <c r="Q370" i="6" a="1"/>
  <c r="Q370" i="6" s="1"/>
  <c r="S370" i="6" s="1"/>
  <c r="Q94" i="6" a="1"/>
  <c r="Q94" i="6" s="1"/>
  <c r="AL494" i="6" a="1"/>
  <c r="AL494" i="6" s="1"/>
  <c r="Q139" i="6" a="1"/>
  <c r="Q139" i="6" s="1"/>
  <c r="S139" i="6" s="1"/>
  <c r="Q220" i="6" a="1"/>
  <c r="Q220" i="6" s="1"/>
  <c r="S220" i="6" s="1"/>
  <c r="Q116" i="6" a="1"/>
  <c r="Q116" i="6" s="1"/>
  <c r="Q34" i="6" a="1"/>
  <c r="Q34" i="6" s="1"/>
  <c r="Q222" i="6" a="1"/>
  <c r="Q222" i="6" s="1"/>
  <c r="S222" i="6" s="1"/>
  <c r="Q206" i="6" a="1"/>
  <c r="Q206" i="6" s="1"/>
  <c r="S206" i="6" s="1"/>
  <c r="G56" i="14"/>
  <c r="I56" i="14" s="1"/>
  <c r="F56" i="14"/>
  <c r="H56" i="14" s="1"/>
  <c r="Q383" i="6" a="1"/>
  <c r="Q383" i="6" s="1"/>
  <c r="S383" i="6" s="1"/>
  <c r="Q105" i="6" a="1"/>
  <c r="Q105" i="6" s="1"/>
  <c r="S105" i="6" s="1"/>
  <c r="Q22" i="6" a="1"/>
  <c r="Q22" i="6" s="1"/>
  <c r="S22" i="6" s="1"/>
  <c r="Q217" i="6" a="1"/>
  <c r="Q217" i="6" s="1"/>
  <c r="S217" i="6" s="1"/>
  <c r="AL454" i="6" a="1"/>
  <c r="AL454" i="6" s="1"/>
  <c r="Q262" i="6" a="1"/>
  <c r="Q262" i="6" s="1"/>
  <c r="S262" i="6" s="1"/>
  <c r="AL498" i="6" a="1"/>
  <c r="AL498" i="6" s="1"/>
  <c r="Q221" i="6" a="1"/>
  <c r="Q221" i="6" s="1"/>
  <c r="S221" i="6" s="1"/>
  <c r="Q126" i="6" a="1"/>
  <c r="Q126" i="6" s="1"/>
  <c r="S126" i="6" s="1"/>
  <c r="Q226" i="6" a="1"/>
  <c r="Q226" i="6" s="1"/>
  <c r="S226" i="6" s="1"/>
  <c r="Q45" i="6" a="1"/>
  <c r="Q45" i="6" s="1"/>
  <c r="Q201" i="6" a="1"/>
  <c r="Q201" i="6" s="1"/>
  <c r="S201" i="6" s="1"/>
  <c r="O298" i="6" a="1"/>
  <c r="O298" i="6" s="1"/>
  <c r="S153" i="6"/>
  <c r="Q386" i="6" a="1"/>
  <c r="Q386" i="6" s="1"/>
  <c r="S386" i="6" s="1"/>
  <c r="Q255" i="6" a="1"/>
  <c r="Q255" i="6" s="1"/>
  <c r="O95" i="6" a="1"/>
  <c r="O95" i="6" s="1"/>
  <c r="Q79" i="6" a="1"/>
  <c r="Q79" i="6" s="1"/>
  <c r="S79" i="6" s="1"/>
  <c r="Q95" i="6" a="1"/>
  <c r="Q95" i="6" s="1"/>
  <c r="S95" i="6" s="1"/>
  <c r="Q67" i="6" a="1"/>
  <c r="Q67" i="6" s="1"/>
  <c r="O308" i="6" a="1"/>
  <c r="O308" i="6" s="1"/>
  <c r="C26" i="12"/>
  <c r="AE484" i="6"/>
  <c r="AF490" i="6"/>
  <c r="AO489" i="13"/>
  <c r="AK489" i="13"/>
  <c r="O99" i="6" a="1"/>
  <c r="O99" i="6" s="1"/>
  <c r="O7" i="6" a="1"/>
  <c r="O7" i="6" s="1"/>
  <c r="Q327" i="6" a="1"/>
  <c r="Q327" i="6" s="1"/>
  <c r="S327" i="6" s="1"/>
  <c r="Q296" i="6" a="1"/>
  <c r="Q296" i="6" s="1"/>
  <c r="Q119" i="6" a="1"/>
  <c r="Q119" i="6" s="1"/>
  <c r="AL416" i="6" s="1"/>
  <c r="Q303" i="6" a="1"/>
  <c r="Q303" i="6" s="1"/>
  <c r="S303" i="6" s="1"/>
  <c r="Q71" i="6" a="1"/>
  <c r="Q71" i="6" s="1"/>
  <c r="S71" i="6" s="1"/>
  <c r="O101" i="6" a="1"/>
  <c r="O101" i="6" s="1"/>
  <c r="Q329" i="6" a="1"/>
  <c r="Q329" i="6" s="1"/>
  <c r="S329" i="6" s="1"/>
  <c r="S130" i="6"/>
  <c r="Q141" i="6" a="1"/>
  <c r="Q141" i="6" s="1"/>
  <c r="S141" i="6" s="1"/>
  <c r="Q319" i="6" a="1"/>
  <c r="Q319" i="6" s="1"/>
  <c r="Q277" i="6" a="1"/>
  <c r="Q277" i="6" s="1"/>
  <c r="S277" i="6" s="1"/>
  <c r="Q77" i="6" a="1"/>
  <c r="Q77" i="6" s="1"/>
  <c r="Q8" i="6" a="1"/>
  <c r="Q8" i="6" s="1"/>
  <c r="S8" i="6" s="1"/>
  <c r="P189" i="6" a="1"/>
  <c r="P189" i="6" s="1"/>
  <c r="P179" i="6" a="1"/>
  <c r="P179" i="6" s="1"/>
  <c r="Q180" i="6" s="1"/>
  <c r="Q384" i="6" a="1"/>
  <c r="Q384" i="6" s="1"/>
  <c r="S384" i="6" s="1"/>
  <c r="Q387" i="6" a="1"/>
  <c r="Q387" i="6" s="1"/>
  <c r="S387" i="6" s="1"/>
  <c r="AL470" i="6" a="1"/>
  <c r="AL470" i="6" s="1"/>
  <c r="Q256" i="6" a="1"/>
  <c r="Q256" i="6" s="1"/>
  <c r="S256" i="6" s="1"/>
  <c r="Q75" i="6" a="1"/>
  <c r="Q75" i="6" s="1"/>
  <c r="Z499" i="5"/>
  <c r="Z489" i="5"/>
  <c r="Y489" i="5" s="1"/>
  <c r="Y490" i="5"/>
  <c r="AO499" i="13"/>
  <c r="AK499" i="13"/>
  <c r="Q49" i="6" a="1"/>
  <c r="Q49" i="6" s="1"/>
  <c r="Q58" i="6" a="1"/>
  <c r="Q58" i="6" s="1"/>
  <c r="O248" i="6" a="1"/>
  <c r="O248" i="6" s="1"/>
  <c r="R248" i="6" s="1"/>
  <c r="S127" i="6"/>
  <c r="Q9" i="6" a="1"/>
  <c r="Q9" i="6" s="1"/>
  <c r="S9" i="6" s="1"/>
  <c r="Q344" i="6" a="1"/>
  <c r="Q344" i="6" s="1"/>
  <c r="S344" i="6" s="1"/>
  <c r="Q212" i="6" a="1"/>
  <c r="Q212" i="6" s="1"/>
  <c r="Q335" i="6" a="1"/>
  <c r="Q335" i="6" s="1"/>
  <c r="S335" i="6" s="1"/>
  <c r="Q21" i="6" a="1"/>
  <c r="Q21" i="6" s="1"/>
  <c r="Q349" i="6" a="1"/>
  <c r="Q349" i="6" s="1"/>
  <c r="S349" i="6" s="1"/>
  <c r="S131" i="6"/>
  <c r="Q173" i="6" a="1"/>
  <c r="Q173" i="6" s="1"/>
  <c r="O12" i="6" a="1"/>
  <c r="O12" i="6" s="1"/>
  <c r="Q82" i="6" a="1"/>
  <c r="Q82" i="6" s="1"/>
  <c r="S82" i="6" s="1"/>
  <c r="Q35" i="6" a="1"/>
  <c r="Q35" i="6" s="1"/>
  <c r="O297" i="6" a="1"/>
  <c r="O297" i="6" s="1"/>
  <c r="Q394" i="6" a="1"/>
  <c r="Q394" i="6" s="1"/>
  <c r="S394" i="6" s="1"/>
  <c r="Q50" i="6" a="1"/>
  <c r="Q50" i="6" s="1"/>
  <c r="Q133" i="6" a="1"/>
  <c r="Q133" i="6" s="1"/>
  <c r="S133" i="6" s="1"/>
  <c r="AL459" i="6" a="1"/>
  <c r="AL459" i="6" s="1"/>
  <c r="O313" i="6" a="1"/>
  <c r="O313" i="6" s="1"/>
  <c r="P313" i="6" s="1"/>
  <c r="Q301" i="6" a="1"/>
  <c r="Q301" i="6" s="1"/>
  <c r="S301" i="6" s="1"/>
  <c r="P94" i="6"/>
  <c r="R94" i="6"/>
  <c r="Q283" i="6" a="1"/>
  <c r="Q283" i="6" s="1"/>
  <c r="S283" i="6" s="1"/>
  <c r="Q341" i="6" a="1"/>
  <c r="Q341" i="6" s="1"/>
  <c r="S341" i="6" s="1"/>
  <c r="Q343" i="6" a="1"/>
  <c r="Q343" i="6" s="1"/>
  <c r="S343" i="6" s="1"/>
  <c r="Q93" i="6" a="1"/>
  <c r="Q93" i="6" s="1"/>
  <c r="Q216" i="6" a="1"/>
  <c r="Q216" i="6" s="1"/>
  <c r="S216" i="6" s="1"/>
  <c r="Q42" i="6" a="1"/>
  <c r="Q42" i="6" s="1"/>
  <c r="Q304" i="6" a="1"/>
  <c r="Q304" i="6" s="1"/>
  <c r="S304" i="6" s="1"/>
  <c r="Q332" i="6" a="1"/>
  <c r="Q332" i="6" s="1"/>
  <c r="AL481" i="6" a="1"/>
  <c r="AL481" i="6" s="1"/>
  <c r="O6" i="6" a="1"/>
  <c r="O6" i="6" s="1"/>
  <c r="Q52" i="6" a="1"/>
  <c r="Q52" i="6" s="1"/>
  <c r="Q263" i="6" a="1"/>
  <c r="Q263" i="6" s="1"/>
  <c r="S263" i="6" s="1"/>
  <c r="Q157" i="6" a="1"/>
  <c r="Q157" i="6" s="1"/>
  <c r="Q137" i="6" a="1"/>
  <c r="Q137" i="6" s="1"/>
  <c r="AL457" i="6" a="1"/>
  <c r="AL457" i="6" s="1"/>
  <c r="Q391" i="6" a="1"/>
  <c r="Q391" i="6" s="1"/>
  <c r="S391" i="6" s="1"/>
  <c r="Q345" i="6" a="1"/>
  <c r="Q345" i="6" s="1"/>
  <c r="S345" i="6" s="1"/>
  <c r="Q229" i="6" a="1"/>
  <c r="Q229" i="6" s="1"/>
  <c r="S229" i="6" s="1"/>
  <c r="Q46" i="6" a="1"/>
  <c r="Q46" i="6" s="1"/>
  <c r="S46" i="6" s="1"/>
  <c r="Q40" i="6" a="1"/>
  <c r="Q40" i="6" s="1"/>
  <c r="Q15" i="6" a="1"/>
  <c r="Q15" i="6" s="1"/>
  <c r="S15" i="6" s="1"/>
  <c r="O299" i="6" a="1"/>
  <c r="O299" i="6" s="1"/>
  <c r="P245" i="6" a="1"/>
  <c r="P245" i="6" s="1"/>
  <c r="Q282" i="6" a="1"/>
  <c r="Q282" i="6" s="1"/>
  <c r="S282" i="6" s="1"/>
  <c r="Q62" i="6" a="1"/>
  <c r="Q62" i="6" s="1"/>
  <c r="Q59" i="6" a="1"/>
  <c r="Q59" i="6" s="1"/>
  <c r="Q278" i="6" a="1"/>
  <c r="Q278" i="6" s="1"/>
  <c r="S278" i="6" s="1"/>
  <c r="Q189" i="6" a="1"/>
  <c r="Q189" i="6" s="1"/>
  <c r="Q389" i="6" a="1"/>
  <c r="Q389" i="6" s="1"/>
  <c r="S389" i="6" s="1"/>
  <c r="Q299" i="6" a="1"/>
  <c r="Q299" i="6" s="1"/>
  <c r="S299" i="6" s="1"/>
  <c r="Q227" i="6" a="1"/>
  <c r="Q227" i="6" s="1"/>
  <c r="S227" i="6" s="1"/>
  <c r="O11" i="6" a="1"/>
  <c r="O11" i="6" s="1"/>
  <c r="Q36" i="6" a="1"/>
  <c r="Q36" i="6" s="1"/>
  <c r="AL461" i="6" a="1"/>
  <c r="AL461" i="6" s="1"/>
  <c r="S128" i="6"/>
  <c r="O179" i="6" a="1"/>
  <c r="O179" i="6" s="1"/>
  <c r="R179" i="6" s="1"/>
  <c r="Q373" i="6" a="1"/>
  <c r="Q373" i="6" s="1"/>
  <c r="S373" i="6" s="1"/>
  <c r="Q115" i="6" a="1"/>
  <c r="Q115" i="6" s="1"/>
  <c r="AL412" i="6" s="1"/>
  <c r="Q379" i="6" a="1"/>
  <c r="Q379" i="6" s="1"/>
  <c r="Q64" i="6" a="1"/>
  <c r="Q64" i="6" s="1"/>
  <c r="P173" i="6" a="1"/>
  <c r="P173" i="6" s="1"/>
  <c r="Q269" i="6" a="1"/>
  <c r="Q269" i="6" s="1"/>
  <c r="S269" i="6" s="1"/>
  <c r="Q261" i="6" a="1"/>
  <c r="Q261" i="6" s="1"/>
  <c r="S261" i="6" s="1"/>
  <c r="Q60" i="6" a="1"/>
  <c r="Q60" i="6" s="1"/>
  <c r="Q272" i="6" a="1"/>
  <c r="Q272" i="6" s="1"/>
  <c r="S272" i="6" s="1"/>
  <c r="Q264" i="6" a="1"/>
  <c r="Q264" i="6" s="1"/>
  <c r="S264" i="6" s="1"/>
  <c r="Q285" i="6" a="1"/>
  <c r="Q285" i="6" s="1"/>
  <c r="S285" i="6" s="1"/>
  <c r="AL495" i="6" a="1"/>
  <c r="AL495" i="6" s="1"/>
  <c r="Q44" i="6" a="1"/>
  <c r="Q44" i="6" s="1"/>
  <c r="Q39" i="6" a="1"/>
  <c r="Q39" i="6" s="1"/>
  <c r="Q258" i="6" a="1"/>
  <c r="Q258" i="6" s="1"/>
  <c r="S258" i="6" s="1"/>
  <c r="Q7" i="6" a="1"/>
  <c r="Q7" i="6" s="1"/>
  <c r="S7" i="6" s="1"/>
  <c r="F119" i="6" a="1"/>
  <c r="F119" i="6" s="1"/>
  <c r="G71" i="14"/>
  <c r="I71" i="14" s="1"/>
  <c r="F71" i="14"/>
  <c r="H71" i="14" s="1"/>
  <c r="F9" i="6" a="1"/>
  <c r="F9" i="6" s="1"/>
  <c r="N9" i="6" s="1"/>
  <c r="F372" i="6" a="1"/>
  <c r="F372" i="6" s="1"/>
  <c r="P96" i="6"/>
  <c r="R96" i="6"/>
  <c r="Z456" i="6" a="1"/>
  <c r="Z456" i="6" s="1"/>
  <c r="F262" i="6" a="1"/>
  <c r="F262" i="6" s="1"/>
  <c r="N262" i="6" s="1"/>
  <c r="S179" i="6"/>
  <c r="Q31" i="6" a="1"/>
  <c r="Q31" i="6" s="1"/>
  <c r="Q150" i="6" a="1"/>
  <c r="Q150" i="6" s="1"/>
  <c r="S150" i="6" s="1"/>
  <c r="Q138" i="6" a="1"/>
  <c r="Q138" i="6" s="1"/>
  <c r="S138" i="6" s="1"/>
  <c r="Q204" i="6" a="1"/>
  <c r="Q204" i="6" s="1"/>
  <c r="S204" i="6" s="1"/>
  <c r="Q268" i="6" a="1"/>
  <c r="Q268" i="6" s="1"/>
  <c r="S151" i="6"/>
  <c r="Q61" i="6" a="1"/>
  <c r="Q61" i="6" s="1"/>
  <c r="Q273" i="6" a="1"/>
  <c r="Q273" i="6" s="1"/>
  <c r="S273" i="6" s="1"/>
  <c r="Q340" i="6" a="1"/>
  <c r="Q340" i="6" s="1"/>
  <c r="S340" i="6" s="1"/>
  <c r="Q6" i="6" a="1"/>
  <c r="Q6" i="6" s="1"/>
  <c r="Q308" i="6" a="1"/>
  <c r="Q308" i="6" s="1"/>
  <c r="S308" i="6" s="1"/>
  <c r="AL458" i="6" a="1"/>
  <c r="AL458" i="6" s="1"/>
  <c r="AL462" i="6" a="1"/>
  <c r="AL462" i="6" s="1"/>
  <c r="Q43" i="6" a="1"/>
  <c r="Q43" i="6" s="1"/>
  <c r="Q213" i="6" a="1"/>
  <c r="Q213" i="6" s="1"/>
  <c r="S213" i="6" s="1"/>
  <c r="Q214" i="6" a="1"/>
  <c r="Q214" i="6" s="1"/>
  <c r="S214" i="6" s="1"/>
  <c r="Q224" i="6" a="1"/>
  <c r="Q224" i="6" s="1"/>
  <c r="S224" i="6" s="1"/>
  <c r="Q228" i="6" a="1"/>
  <c r="Q228" i="6" s="1"/>
  <c r="S228" i="6" s="1"/>
  <c r="Q68" i="6" a="1"/>
  <c r="Q68" i="6" s="1"/>
  <c r="S68" i="6" s="1"/>
  <c r="Q334" i="6" a="1"/>
  <c r="Q334" i="6" s="1"/>
  <c r="S334" i="6" s="1"/>
  <c r="Q176" i="6" a="1"/>
  <c r="Q176" i="6" s="1"/>
  <c r="Q374" i="6" a="1"/>
  <c r="Q374" i="6" s="1"/>
  <c r="S374" i="6" s="1"/>
  <c r="AK484" i="5"/>
  <c r="S51" i="6"/>
  <c r="F134" i="6" a="1"/>
  <c r="F134" i="6" s="1"/>
  <c r="N134" i="6" s="1"/>
  <c r="F281" i="6" a="1"/>
  <c r="F281" i="6" s="1"/>
  <c r="N281" i="6" s="1"/>
  <c r="AH501" i="10"/>
  <c r="F348" i="6" a="1"/>
  <c r="F348" i="6" s="1"/>
  <c r="N348" i="6" s="1"/>
  <c r="F207" i="6" a="1"/>
  <c r="F207" i="6" s="1"/>
  <c r="N207" i="6" s="1"/>
  <c r="F80" i="6" a="1"/>
  <c r="F80" i="6" s="1"/>
  <c r="N80" i="6" s="1"/>
  <c r="F214" i="6" a="1"/>
  <c r="F214" i="6" s="1"/>
  <c r="N214" i="6" s="1"/>
  <c r="F34" i="6" a="1"/>
  <c r="F34" i="6" s="1"/>
  <c r="Z462" i="6" a="1"/>
  <c r="Z462" i="6" s="1"/>
  <c r="F127" i="6" a="1"/>
  <c r="F127" i="6" s="1"/>
  <c r="N127" i="6" s="1"/>
  <c r="F151" i="6" a="1"/>
  <c r="F151" i="6" s="1"/>
  <c r="N151" i="6" s="1"/>
  <c r="F344" i="6" a="1"/>
  <c r="F344" i="6" s="1"/>
  <c r="N344" i="6" s="1"/>
  <c r="D242" i="6" a="1"/>
  <c r="D242" i="6" s="1"/>
  <c r="F269" i="6" a="1"/>
  <c r="F269" i="6" s="1"/>
  <c r="N269" i="6" s="1"/>
  <c r="F223" i="6" a="1"/>
  <c r="F223" i="6" s="1"/>
  <c r="N223" i="6" s="1"/>
  <c r="F23" i="6" a="1"/>
  <c r="F23" i="6" s="1"/>
  <c r="N23" i="6" s="1"/>
  <c r="F189" i="6" a="1"/>
  <c r="F189" i="6" s="1"/>
  <c r="F40" i="6" a="1"/>
  <c r="F40" i="6" s="1"/>
  <c r="F255" i="6" a="1"/>
  <c r="F255" i="6" s="1"/>
  <c r="F179" i="6" a="1"/>
  <c r="F179" i="6" s="1"/>
  <c r="F379" i="6" a="1"/>
  <c r="F379" i="6" s="1"/>
  <c r="F323" i="6" a="1"/>
  <c r="F323" i="6" s="1"/>
  <c r="N323" i="6" s="1"/>
  <c r="Z458" i="6" a="1"/>
  <c r="Z458" i="6" s="1"/>
  <c r="F337" i="6" a="1"/>
  <c r="F337" i="6" s="1"/>
  <c r="N337" i="6" s="1"/>
  <c r="F375" i="6" a="1"/>
  <c r="F375" i="6" s="1"/>
  <c r="F296" i="6" a="1"/>
  <c r="F296" i="6" s="1"/>
  <c r="F258" i="6" a="1"/>
  <c r="F258" i="6" s="1"/>
  <c r="N258" i="6" s="1"/>
  <c r="Z497" i="6" a="1"/>
  <c r="Z497" i="6" s="1"/>
  <c r="F283" i="6" a="1"/>
  <c r="F283" i="6" s="1"/>
  <c r="N283" i="6" s="1"/>
  <c r="F218" i="6" a="1"/>
  <c r="F218" i="6" s="1"/>
  <c r="F339" i="6" a="1"/>
  <c r="F339" i="6" s="1"/>
  <c r="N339" i="6" s="1"/>
  <c r="F313" i="6" a="1"/>
  <c r="F313" i="6" s="1"/>
  <c r="F75" i="6" a="1"/>
  <c r="F75" i="6" s="1"/>
  <c r="F391" i="6" a="1"/>
  <c r="F391" i="6" s="1"/>
  <c r="F228" i="6" a="1"/>
  <c r="F228" i="6" s="1"/>
  <c r="N228" i="6" s="1"/>
  <c r="Z492" i="6" a="1"/>
  <c r="Z492" i="6" s="1"/>
  <c r="F366" i="6" a="1"/>
  <c r="F366" i="6" s="1"/>
  <c r="F342" i="6" a="1"/>
  <c r="F342" i="6" s="1"/>
  <c r="N342" i="6" s="1"/>
  <c r="F300" i="6" a="1"/>
  <c r="F300" i="6" s="1"/>
  <c r="N300" i="6" s="1"/>
  <c r="F261" i="6" a="1"/>
  <c r="F261" i="6" s="1"/>
  <c r="N261" i="6" s="1"/>
  <c r="Z455" i="6" a="1"/>
  <c r="Z455" i="6" s="1"/>
  <c r="F204" i="6" a="1"/>
  <c r="F204" i="6" s="1"/>
  <c r="N204" i="6" s="1"/>
  <c r="F120" i="6" a="1"/>
  <c r="F120" i="6" s="1"/>
  <c r="D313" i="6" a="1"/>
  <c r="D313" i="6" s="1"/>
  <c r="E313" i="6" s="1"/>
  <c r="F221" i="6" a="1"/>
  <c r="F221" i="6" s="1"/>
  <c r="N221" i="6" s="1"/>
  <c r="D10" i="6" a="1"/>
  <c r="D10" i="6" s="1"/>
  <c r="F264" i="6" a="1"/>
  <c r="F264" i="6" s="1"/>
  <c r="N264" i="6" s="1"/>
  <c r="F393" i="6" a="1"/>
  <c r="F393" i="6" s="1"/>
  <c r="F6" i="6" a="1"/>
  <c r="F6" i="6" s="1"/>
  <c r="F12" i="6" a="1"/>
  <c r="F12" i="6" s="1"/>
  <c r="N12" i="6" s="1"/>
  <c r="AN449" i="6"/>
  <c r="AO449" i="6" s="1"/>
  <c r="Q146" i="6" a="1"/>
  <c r="Q146" i="6" s="1"/>
  <c r="S146" i="6" s="1"/>
  <c r="S135" i="6"/>
  <c r="O15" i="6" a="1"/>
  <c r="O15" i="6" s="1"/>
  <c r="O182" i="6" a="1"/>
  <c r="O182" i="6" s="1"/>
  <c r="R182" i="6" s="1"/>
  <c r="Q326" i="6" a="1"/>
  <c r="Q326" i="6" s="1"/>
  <c r="S326" i="6" s="1"/>
  <c r="Q242" i="6" a="1"/>
  <c r="Q242" i="6" s="1"/>
  <c r="Q320" i="6" a="1"/>
  <c r="Q320" i="6" s="1"/>
  <c r="S320" i="6" s="1"/>
  <c r="Q207" i="6" a="1"/>
  <c r="Q207" i="6" s="1"/>
  <c r="S207" i="6" s="1"/>
  <c r="S160" i="6"/>
  <c r="Q248" i="6" a="1"/>
  <c r="Q248" i="6" s="1"/>
  <c r="O300" i="6" a="1"/>
  <c r="O300" i="6" s="1"/>
  <c r="Q321" i="6" a="1"/>
  <c r="Q321" i="6" s="1"/>
  <c r="S321" i="6" s="1"/>
  <c r="Q185" i="6" a="1"/>
  <c r="Q185" i="6" s="1"/>
  <c r="S185" i="6" s="1"/>
  <c r="AL492" i="6" a="1"/>
  <c r="AL492" i="6" s="1"/>
  <c r="Q70" i="6" a="1"/>
  <c r="Q70" i="6" s="1"/>
  <c r="S70" i="6" s="1"/>
  <c r="Q208" i="6" a="1"/>
  <c r="Q208" i="6" s="1"/>
  <c r="S208" i="6" s="1"/>
  <c r="Q333" i="6" a="1"/>
  <c r="Q333" i="6" s="1"/>
  <c r="S333" i="6" s="1"/>
  <c r="Q302" i="6" a="1"/>
  <c r="Q302" i="6" s="1"/>
  <c r="S302" i="6" s="1"/>
  <c r="Q328" i="6" a="1"/>
  <c r="Q328" i="6" s="1"/>
  <c r="S328" i="6" s="1"/>
  <c r="Q361" i="6" a="1"/>
  <c r="Q361" i="6" s="1"/>
  <c r="F67" i="6" a="1"/>
  <c r="F67" i="6" s="1"/>
  <c r="F158" i="6" a="1"/>
  <c r="F158" i="6" s="1"/>
  <c r="AN460" i="6"/>
  <c r="AO460" i="6" s="1"/>
  <c r="C12" i="12"/>
  <c r="Z460" i="6" a="1"/>
  <c r="Z460" i="6" s="1"/>
  <c r="E192" i="6" a="1"/>
  <c r="E192" i="6" s="1"/>
  <c r="F185" i="6" a="1"/>
  <c r="F185" i="6" s="1"/>
  <c r="N185" i="6" s="1"/>
  <c r="F285" i="6" a="1"/>
  <c r="F285" i="6" s="1"/>
  <c r="N285" i="6" s="1"/>
  <c r="F15" i="6" a="1"/>
  <c r="F15" i="6" s="1"/>
  <c r="N15" i="6" s="1"/>
  <c r="F93" i="6" a="1"/>
  <c r="F93" i="6" s="1"/>
  <c r="F130" i="6" a="1"/>
  <c r="F130" i="6" s="1"/>
  <c r="N130" i="6" s="1"/>
  <c r="F142" i="6" a="1"/>
  <c r="F142" i="6" s="1"/>
  <c r="N142" i="6" s="1"/>
  <c r="F388" i="6" a="1"/>
  <c r="F388" i="6" s="1"/>
  <c r="F37" i="6" a="1"/>
  <c r="F37" i="6" s="1"/>
  <c r="F277" i="6" a="1"/>
  <c r="F277" i="6" s="1"/>
  <c r="N277" i="6" s="1"/>
  <c r="D301" i="6" a="1"/>
  <c r="D301" i="6" s="1"/>
  <c r="F96" i="6" a="1"/>
  <c r="F96" i="6" s="1"/>
  <c r="N96" i="6" s="1"/>
  <c r="F21" i="6" a="1"/>
  <c r="F21" i="6" s="1"/>
  <c r="D173" i="6" a="1"/>
  <c r="D173" i="6" s="1"/>
  <c r="D9" i="6" a="1"/>
  <c r="D9" i="6" s="1"/>
  <c r="F245" i="6" a="1"/>
  <c r="F245" i="6" s="1"/>
  <c r="F182" i="6" a="1"/>
  <c r="F182" i="6" s="1"/>
  <c r="F308" i="6" a="1"/>
  <c r="F308" i="6" s="1"/>
  <c r="N308" i="6" s="1"/>
  <c r="F385" i="6" a="1"/>
  <c r="F385" i="6" s="1"/>
  <c r="F302" i="6" a="1"/>
  <c r="F302" i="6" s="1"/>
  <c r="N302" i="6" s="1"/>
  <c r="F227" i="6" a="1"/>
  <c r="F227" i="6" s="1"/>
  <c r="N227" i="6" s="1"/>
  <c r="F273" i="6" a="1"/>
  <c r="F273" i="6" s="1"/>
  <c r="N273" i="6" s="1"/>
  <c r="F270" i="6" a="1"/>
  <c r="F270" i="6" s="1"/>
  <c r="N270" i="6" s="1"/>
  <c r="F332" i="6" a="1"/>
  <c r="F332" i="6" s="1"/>
  <c r="D303" i="6" a="1"/>
  <c r="D303" i="6" s="1"/>
  <c r="E303" i="6" s="1"/>
  <c r="F36" i="6" a="1"/>
  <c r="F36" i="6" s="1"/>
  <c r="F395" i="6" a="1"/>
  <c r="F395" i="6" s="1"/>
  <c r="F335" i="6" a="1"/>
  <c r="F335" i="6" s="1"/>
  <c r="N335" i="6" s="1"/>
  <c r="F176" i="6" a="1"/>
  <c r="F176" i="6" s="1"/>
  <c r="F209" i="6" a="1"/>
  <c r="F209" i="6" s="1"/>
  <c r="N209" i="6" s="1"/>
  <c r="F145" i="6" a="1"/>
  <c r="F145" i="6" s="1"/>
  <c r="N145" i="6" s="1"/>
  <c r="F322" i="6" a="1"/>
  <c r="F322" i="6" s="1"/>
  <c r="N322" i="6" s="1"/>
  <c r="F116" i="6" a="1"/>
  <c r="F116" i="6" s="1"/>
  <c r="E242" i="6" a="1"/>
  <c r="E242" i="6" s="1"/>
  <c r="M242" i="6" s="1"/>
  <c r="F10" i="6" a="1"/>
  <c r="F10" i="6" s="1"/>
  <c r="F64" i="6" a="1"/>
  <c r="F64" i="6" s="1"/>
  <c r="D248" i="6" a="1"/>
  <c r="D248" i="6" s="1"/>
  <c r="K7" i="17" a="1"/>
  <c r="K7" i="17" s="1"/>
  <c r="S152" i="6"/>
  <c r="F282" i="6" a="1"/>
  <c r="F282" i="6" s="1"/>
  <c r="N282" i="6" s="1"/>
  <c r="Q12" i="6" a="1"/>
  <c r="Q12" i="6" s="1"/>
  <c r="S12" i="6" s="1"/>
  <c r="Q284" i="6" a="1"/>
  <c r="Q284" i="6" s="1"/>
  <c r="S284" i="6" s="1"/>
  <c r="Q99" i="6" a="1"/>
  <c r="Q99" i="6" s="1"/>
  <c r="S99" i="6" s="1"/>
  <c r="Q101" i="6" a="1"/>
  <c r="Q101" i="6" s="1"/>
  <c r="S101" i="6" s="1"/>
  <c r="Q337" i="6" a="1"/>
  <c r="Q337" i="6" s="1"/>
  <c r="S337" i="6" s="1"/>
  <c r="Q17" i="6" a="1"/>
  <c r="Q17" i="6" s="1"/>
  <c r="S17" i="6" s="1"/>
  <c r="Q297" i="6" a="1"/>
  <c r="Q297" i="6" s="1"/>
  <c r="S297" i="6" s="1"/>
  <c r="Q11" i="6" a="1"/>
  <c r="Q11" i="6" s="1"/>
  <c r="S11" i="6" s="1"/>
  <c r="Q215" i="6" a="1"/>
  <c r="Q215" i="6" s="1"/>
  <c r="S215" i="6" s="1"/>
  <c r="Q270" i="6" a="1"/>
  <c r="Q270" i="6" s="1"/>
  <c r="S270" i="6" s="1"/>
  <c r="Q392" i="6" a="1"/>
  <c r="Q392" i="6" s="1"/>
  <c r="S392" i="6" s="1"/>
  <c r="Q219" i="6" a="1"/>
  <c r="Q219" i="6" s="1"/>
  <c r="S219" i="6" s="1"/>
  <c r="Q118" i="6" a="1"/>
  <c r="Q118" i="6" s="1"/>
  <c r="Q372" i="6" a="1"/>
  <c r="Q372" i="6" s="1"/>
  <c r="S372" i="6" s="1"/>
  <c r="Q276" i="6" a="1"/>
  <c r="Q276" i="6" s="1"/>
  <c r="S276" i="6" s="1"/>
  <c r="Q371" i="6" a="1"/>
  <c r="Q371" i="6" s="1"/>
  <c r="S371" i="6" s="1"/>
  <c r="O245" i="6" a="1"/>
  <c r="O245" i="6" s="1"/>
  <c r="R245" i="6" s="1"/>
  <c r="Q245" i="6" a="1"/>
  <c r="Q245" i="6" s="1"/>
  <c r="Q257" i="6" a="1"/>
  <c r="Q257" i="6" s="1"/>
  <c r="S257" i="6" s="1"/>
  <c r="Q132" i="6" a="1"/>
  <c r="Q132" i="6" s="1"/>
  <c r="S132" i="6" s="1"/>
  <c r="P192" i="6" a="1"/>
  <c r="P192" i="6" s="1"/>
  <c r="Q56" i="6" a="1"/>
  <c r="Q56" i="6" s="1"/>
  <c r="F55" i="6" a="1"/>
  <c r="F55" i="6" s="1"/>
  <c r="F124" i="6" a="1"/>
  <c r="F124" i="6" s="1"/>
  <c r="D99" i="6" a="1"/>
  <c r="D99" i="6" s="1"/>
  <c r="E99" i="6" s="1"/>
  <c r="F319" i="6" a="1"/>
  <c r="F319" i="6" s="1"/>
  <c r="F122" i="6" a="1"/>
  <c r="F122" i="6" s="1"/>
  <c r="F118" i="6" a="1"/>
  <c r="F118" i="6" s="1"/>
  <c r="Z493" i="6" a="1"/>
  <c r="Z493" i="6" s="1"/>
  <c r="F210" i="6" a="1"/>
  <c r="F210" i="6" s="1"/>
  <c r="N210" i="6" s="1"/>
  <c r="F276" i="6" a="1"/>
  <c r="F276" i="6" s="1"/>
  <c r="N276" i="6" s="1"/>
  <c r="F324" i="6" a="1"/>
  <c r="F324" i="6" s="1"/>
  <c r="N324" i="6" s="1"/>
  <c r="F382" i="6" a="1"/>
  <c r="F382" i="6" s="1"/>
  <c r="F81" i="6" a="1"/>
  <c r="F81" i="6" s="1"/>
  <c r="N81" i="6" s="1"/>
  <c r="D300" i="6" a="1"/>
  <c r="D300" i="6" s="1"/>
  <c r="F271" i="6" a="1"/>
  <c r="F271" i="6" s="1"/>
  <c r="N271" i="6" s="1"/>
  <c r="Z454" i="6" a="1"/>
  <c r="Z454" i="6" s="1"/>
  <c r="D7" i="6" a="1"/>
  <c r="D7" i="6" s="1"/>
  <c r="F220" i="6" a="1"/>
  <c r="F220" i="6" s="1"/>
  <c r="N220" i="6" s="1"/>
  <c r="F280" i="6" a="1"/>
  <c r="F280" i="6" s="1"/>
  <c r="N280" i="6" s="1"/>
  <c r="D245" i="6" a="1"/>
  <c r="D245" i="6" s="1"/>
  <c r="F162" i="6" a="1"/>
  <c r="F162" i="6" s="1"/>
  <c r="N162" i="6" s="1"/>
  <c r="Q69" i="6" a="1"/>
  <c r="Q69" i="6" s="1"/>
  <c r="S69" i="6" s="1"/>
  <c r="D94" i="6" a="1"/>
  <c r="D94" i="6" s="1"/>
  <c r="Q395" i="6" a="1"/>
  <c r="Q395" i="6" s="1"/>
  <c r="S395" i="6" s="1"/>
  <c r="Q117" i="6" a="1"/>
  <c r="Q117" i="6" s="1"/>
  <c r="O303" i="6" a="1"/>
  <c r="O303" i="6" s="1"/>
  <c r="Q225" i="6" a="1"/>
  <c r="Q225" i="6" s="1"/>
  <c r="S225" i="6" s="1"/>
  <c r="AL493" i="6" a="1"/>
  <c r="AL493" i="6" s="1"/>
  <c r="Q23" i="6" a="1"/>
  <c r="Q23" i="6" s="1"/>
  <c r="S23" i="6" s="1"/>
  <c r="AL421" i="6" a="1"/>
  <c r="AL421" i="6" s="1"/>
  <c r="Q142" i="6" a="1"/>
  <c r="Q142" i="6" s="1"/>
  <c r="S142" i="6" s="1"/>
  <c r="Q367" i="6" a="1"/>
  <c r="Q367" i="6" s="1"/>
  <c r="S367" i="6" s="1"/>
  <c r="Q393" i="6" a="1"/>
  <c r="Q393" i="6" s="1"/>
  <c r="S393" i="6" s="1"/>
  <c r="Q200" i="6" a="1"/>
  <c r="Q200" i="6" s="1"/>
  <c r="S200" i="6" s="1"/>
  <c r="Q347" i="6" a="1"/>
  <c r="Q347" i="6" s="1"/>
  <c r="S347" i="6" s="1"/>
  <c r="O296" i="6" a="1"/>
  <c r="O296" i="6" s="1"/>
  <c r="Q279" i="6" a="1"/>
  <c r="Q279" i="6" s="1"/>
  <c r="S279" i="6" s="1"/>
  <c r="Q259" i="6" a="1"/>
  <c r="Q259" i="6" s="1"/>
  <c r="S259" i="6" s="1"/>
  <c r="S129" i="6"/>
  <c r="O302" i="6" a="1"/>
  <c r="O302" i="6" s="1"/>
  <c r="Q388" i="6" a="1"/>
  <c r="Q388" i="6" s="1"/>
  <c r="S388" i="6" s="1"/>
  <c r="Q10" i="6" a="1"/>
  <c r="Q10" i="6" s="1"/>
  <c r="P242" i="6" a="1"/>
  <c r="P242" i="6" s="1"/>
  <c r="Q134" i="6" a="1"/>
  <c r="Q134" i="6" s="1"/>
  <c r="S134" i="6" s="1"/>
  <c r="Q330" i="6" a="1"/>
  <c r="Q330" i="6" s="1"/>
  <c r="S330" i="6" s="1"/>
  <c r="F101" i="6" a="1"/>
  <c r="F101" i="6" s="1"/>
  <c r="N101" i="6" s="1"/>
  <c r="F68" i="6" a="1"/>
  <c r="F68" i="6" s="1"/>
  <c r="F105" i="6" a="1"/>
  <c r="F105" i="6" s="1"/>
  <c r="N105" i="6" s="1"/>
  <c r="F257" i="6" a="1"/>
  <c r="F257" i="6" s="1"/>
  <c r="N257" i="6" s="1"/>
  <c r="F146" i="6" a="1"/>
  <c r="F146" i="6" s="1"/>
  <c r="N146" i="6" s="1"/>
  <c r="F78" i="6" a="1"/>
  <c r="F78" i="6" s="1"/>
  <c r="F95" i="6" a="1"/>
  <c r="F95" i="6" s="1"/>
  <c r="N95" i="6" s="1"/>
  <c r="F135" i="6" a="1"/>
  <c r="F135" i="6" s="1"/>
  <c r="N135" i="6" s="1"/>
  <c r="F35" i="6" a="1"/>
  <c r="F35" i="6" s="1"/>
  <c r="D361" i="6" a="1"/>
  <c r="D361" i="6" s="1"/>
  <c r="D363" i="6" s="1"/>
  <c r="E363" i="6" s="1"/>
  <c r="F117" i="6" a="1"/>
  <c r="F117" i="6" s="1"/>
  <c r="F328" i="6" a="1"/>
  <c r="F328" i="6" s="1"/>
  <c r="N328" i="6" s="1"/>
  <c r="S114" i="6"/>
  <c r="F275" i="6" a="1"/>
  <c r="F275" i="6" s="1"/>
  <c r="N275" i="6" s="1"/>
  <c r="O10" i="6" a="1"/>
  <c r="O10" i="6" s="1"/>
  <c r="AL497" i="6" a="1"/>
  <c r="AL497" i="6" s="1"/>
  <c r="Q377" i="6" a="1"/>
  <c r="Q377" i="6" s="1"/>
  <c r="S377" i="6" s="1"/>
  <c r="Q205" i="6" a="1"/>
  <c r="Q205" i="6" s="1"/>
  <c r="S205" i="6" s="1"/>
  <c r="AL496" i="6" a="1"/>
  <c r="AL496" i="6" s="1"/>
  <c r="Q65" i="6" a="1"/>
  <c r="Q65" i="6" s="1"/>
  <c r="AL478" i="6" a="1"/>
  <c r="AL478" i="6" s="1"/>
  <c r="Q38" i="6" a="1"/>
  <c r="Q38" i="6" s="1"/>
  <c r="Q145" i="6" a="1"/>
  <c r="Q145" i="6" s="1"/>
  <c r="S145" i="6" s="1"/>
  <c r="Q339" i="6" a="1"/>
  <c r="Q339" i="6" s="1"/>
  <c r="S339" i="6" s="1"/>
  <c r="Q158" i="6" a="1"/>
  <c r="Q158" i="6" s="1"/>
  <c r="Q265" i="6" a="1"/>
  <c r="Q265" i="6" s="1"/>
  <c r="S265" i="6" s="1"/>
  <c r="Q113" i="6" a="1"/>
  <c r="Q113" i="6" s="1"/>
  <c r="Q210" i="6" a="1"/>
  <c r="Q210" i="6" s="1"/>
  <c r="S210" i="6" s="1"/>
  <c r="O9" i="6" a="1"/>
  <c r="O9" i="6" s="1"/>
  <c r="Q323" i="6" a="1"/>
  <c r="Q323" i="6" s="1"/>
  <c r="S323" i="6" s="1"/>
  <c r="Q53" i="6" a="1"/>
  <c r="Q53" i="6" s="1"/>
  <c r="S53" i="6" s="1"/>
  <c r="Q325" i="6" a="1"/>
  <c r="Q325" i="6" s="1"/>
  <c r="S325" i="6" s="1"/>
  <c r="Q309" i="6" a="1"/>
  <c r="Q309" i="6" s="1"/>
  <c r="S309" i="6" s="1"/>
  <c r="O176" i="6" a="1"/>
  <c r="O176" i="6" s="1"/>
  <c r="R176" i="6" s="1"/>
  <c r="Q124" i="6" a="1"/>
  <c r="Q124" i="6" s="1"/>
  <c r="Q280" i="6" a="1"/>
  <c r="Q280" i="6" s="1"/>
  <c r="S280" i="6" s="1"/>
  <c r="F52" i="6" a="1"/>
  <c r="F52" i="6" s="1"/>
  <c r="F47" i="6" a="1"/>
  <c r="F47" i="6" s="1"/>
  <c r="N47" i="6" s="1"/>
  <c r="F129" i="6" a="1"/>
  <c r="F129" i="6" s="1"/>
  <c r="N129" i="6" s="1"/>
  <c r="F143" i="6" a="1"/>
  <c r="F143" i="6" s="1"/>
  <c r="N143" i="6" s="1"/>
  <c r="F148" i="6" a="1"/>
  <c r="F148" i="6" s="1"/>
  <c r="N148" i="6" s="1"/>
  <c r="G14" i="12"/>
  <c r="E14" i="12"/>
  <c r="F377" i="6" a="1"/>
  <c r="F377" i="6" s="1"/>
  <c r="D298" i="6" a="1"/>
  <c r="D298" i="6" s="1"/>
  <c r="F128" i="6" a="1"/>
  <c r="F128" i="6" s="1"/>
  <c r="N128" i="6" s="1"/>
  <c r="F7" i="6" a="1"/>
  <c r="F7" i="6" s="1"/>
  <c r="N7" i="6" s="1"/>
  <c r="D179" i="6" a="1"/>
  <c r="D179" i="6" s="1"/>
  <c r="F125" i="6" a="1"/>
  <c r="F125" i="6" s="1"/>
  <c r="N125" i="6" s="1"/>
  <c r="F60" i="6" a="1"/>
  <c r="F60" i="6" s="1"/>
  <c r="D308" i="6" a="1"/>
  <c r="D308" i="6" s="1"/>
  <c r="E176" i="6" a="1"/>
  <c r="E176" i="6" s="1"/>
  <c r="M176" i="6" s="1"/>
  <c r="F208" i="6" a="1"/>
  <c r="F208" i="6" s="1"/>
  <c r="N208" i="6" s="1"/>
  <c r="S33" i="6"/>
  <c r="F369" i="6" a="1"/>
  <c r="F369" i="6" s="1"/>
  <c r="Q322" i="6" a="1"/>
  <c r="Q322" i="6" s="1"/>
  <c r="S322" i="6" s="1"/>
  <c r="Q149" i="6" a="1"/>
  <c r="Q149" i="6" s="1"/>
  <c r="S149" i="6" s="1"/>
  <c r="Q382" i="6" a="1"/>
  <c r="Q382" i="6" s="1"/>
  <c r="S382" i="6" s="1"/>
  <c r="Q78" i="6" a="1"/>
  <c r="Q78" i="6" s="1"/>
  <c r="Q199" i="6" a="1"/>
  <c r="Q199" i="6" s="1"/>
  <c r="O17" i="6" a="1"/>
  <c r="O17" i="6" s="1"/>
  <c r="Q202" i="6" a="1"/>
  <c r="Q202" i="6" s="1"/>
  <c r="S202" i="6" s="1"/>
  <c r="P182" i="6" a="1"/>
  <c r="P182" i="6" s="1"/>
  <c r="Q104" i="6" a="1"/>
  <c r="Q104" i="6" s="1"/>
  <c r="S104" i="6" s="1"/>
  <c r="Q47" i="6" a="1"/>
  <c r="Q47" i="6" s="1"/>
  <c r="S47" i="6" s="1"/>
  <c r="Q163" i="6" a="1"/>
  <c r="Q163" i="6" s="1"/>
  <c r="S163" i="6" s="1"/>
  <c r="Q366" i="6" a="1"/>
  <c r="Q366" i="6" s="1"/>
  <c r="Q336" i="6" a="1"/>
  <c r="Q336" i="6" s="1"/>
  <c r="S336" i="6" s="1"/>
  <c r="AL456" i="6" a="1"/>
  <c r="AL456" i="6" s="1"/>
  <c r="Q342" i="6" a="1"/>
  <c r="Q342" i="6" s="1"/>
  <c r="S342" i="6" s="1"/>
  <c r="Q275" i="6" a="1"/>
  <c r="Q275" i="6" s="1"/>
  <c r="S275" i="6" s="1"/>
  <c r="Q81" i="6" a="1"/>
  <c r="Q81" i="6" s="1"/>
  <c r="S81" i="6" s="1"/>
  <c r="O8" i="6" a="1"/>
  <c r="O8" i="6" s="1"/>
  <c r="Q76" i="6" a="1"/>
  <c r="Q76" i="6" s="1"/>
  <c r="Q271" i="6" a="1"/>
  <c r="Q271" i="6" s="1"/>
  <c r="S271" i="6" s="1"/>
  <c r="Q55" i="6" a="1"/>
  <c r="Q55" i="6" s="1"/>
  <c r="F8" i="6" a="1"/>
  <c r="F8" i="6" s="1"/>
  <c r="N8" i="6" s="1"/>
  <c r="G50" i="14"/>
  <c r="I50" i="14" s="1"/>
  <c r="F50" i="14"/>
  <c r="H50" i="14" s="1"/>
  <c r="C55" i="14"/>
  <c r="F152" i="6" a="1"/>
  <c r="F152" i="6" s="1"/>
  <c r="N152" i="6" s="1"/>
  <c r="Q125" i="6" a="1"/>
  <c r="Q125" i="6" s="1"/>
  <c r="S125" i="6" s="1"/>
  <c r="AL417" i="6" l="1"/>
  <c r="AL418" i="6"/>
  <c r="AL419" i="6"/>
  <c r="AN416" i="6"/>
  <c r="AO416" i="6" s="1"/>
  <c r="Q211" i="6"/>
  <c r="S199" i="6"/>
  <c r="N60" i="6"/>
  <c r="AN497" i="6"/>
  <c r="AO497" i="6" s="1"/>
  <c r="Z471" i="6"/>
  <c r="N78" i="6"/>
  <c r="N124" i="6"/>
  <c r="N245" i="6"/>
  <c r="N246" i="6" s="1"/>
  <c r="Q243" i="6"/>
  <c r="S242" i="6"/>
  <c r="S243" i="6" s="1"/>
  <c r="AH458" i="6"/>
  <c r="AI458" i="6" s="1"/>
  <c r="K12" i="17" a="1"/>
  <c r="K12" i="17" s="1"/>
  <c r="F43" i="6" a="1"/>
  <c r="F43" i="6" s="1"/>
  <c r="F298" i="6" a="1"/>
  <c r="F298" i="6" s="1"/>
  <c r="N298" i="6" s="1"/>
  <c r="F371" i="6" a="1"/>
  <c r="F371" i="6" s="1"/>
  <c r="F161" i="6" a="1"/>
  <c r="F161" i="6" s="1"/>
  <c r="N161" i="6" s="1"/>
  <c r="F57" i="6" a="1"/>
  <c r="F57" i="6" s="1"/>
  <c r="F309" i="6" a="1"/>
  <c r="F309" i="6" s="1"/>
  <c r="N309" i="6" s="1"/>
  <c r="F76" i="6" a="1"/>
  <c r="F76" i="6" s="1"/>
  <c r="D15" i="6" a="1"/>
  <c r="D15" i="6" s="1"/>
  <c r="Z461" i="6" a="1"/>
  <c r="Z461" i="6" s="1"/>
  <c r="F82" i="6" a="1"/>
  <c r="F82" i="6" s="1"/>
  <c r="F139" i="6" a="1"/>
  <c r="F139" i="6" s="1"/>
  <c r="N139" i="6" s="1"/>
  <c r="D95" i="6" a="1"/>
  <c r="D95" i="6" s="1"/>
  <c r="F138" i="6" a="1"/>
  <c r="F138" i="6" s="1"/>
  <c r="N138" i="6" s="1"/>
  <c r="F115" i="6" a="1"/>
  <c r="F115" i="6" s="1"/>
  <c r="F333" i="6" a="1"/>
  <c r="F333" i="6" s="1"/>
  <c r="N333" i="6" s="1"/>
  <c r="F334" i="6" a="1"/>
  <c r="F334" i="6" s="1"/>
  <c r="N334" i="6" s="1"/>
  <c r="F205" i="6" a="1"/>
  <c r="F205" i="6" s="1"/>
  <c r="N205" i="6" s="1"/>
  <c r="F31" i="6" a="1"/>
  <c r="F31" i="6" s="1"/>
  <c r="F39" i="6" a="1"/>
  <c r="F39" i="6" s="1"/>
  <c r="D176" i="6" a="1"/>
  <c r="D176" i="6" s="1"/>
  <c r="F330" i="6" a="1"/>
  <c r="F330" i="6" s="1"/>
  <c r="N330" i="6" s="1"/>
  <c r="F373" i="6" a="1"/>
  <c r="F373" i="6" s="1"/>
  <c r="F340" i="6" a="1"/>
  <c r="F340" i="6" s="1"/>
  <c r="N340" i="6" s="1"/>
  <c r="D6" i="6" a="1"/>
  <c r="D6" i="6" s="1"/>
  <c r="F326" i="6" a="1"/>
  <c r="F326" i="6" s="1"/>
  <c r="N326" i="6" s="1"/>
  <c r="D297" i="6" a="1"/>
  <c r="D297" i="6" s="1"/>
  <c r="Z457" i="6" a="1"/>
  <c r="Z457" i="6" s="1"/>
  <c r="F121" i="6" a="1"/>
  <c r="F121" i="6" s="1"/>
  <c r="F113" i="6" a="1"/>
  <c r="F113" i="6" s="1"/>
  <c r="F216" i="6" a="1"/>
  <c r="F216" i="6" s="1"/>
  <c r="N216" i="6" s="1"/>
  <c r="E248" i="6" a="1"/>
  <c r="E248" i="6" s="1"/>
  <c r="M248" i="6" s="1"/>
  <c r="D11" i="6" a="1"/>
  <c r="D11" i="6" s="1"/>
  <c r="F99" i="6" a="1"/>
  <c r="F99" i="6" s="1"/>
  <c r="N99" i="6" s="1"/>
  <c r="F265" i="6" a="1"/>
  <c r="F265" i="6" s="1"/>
  <c r="N265" i="6" s="1"/>
  <c r="F159" i="6" a="1"/>
  <c r="F159" i="6" s="1"/>
  <c r="F58" i="6" a="1"/>
  <c r="F58" i="6" s="1"/>
  <c r="F42" i="6" a="1"/>
  <c r="F42" i="6" s="1"/>
  <c r="F248" i="6" a="1"/>
  <c r="F248" i="6" s="1"/>
  <c r="F163" i="6" a="1"/>
  <c r="F163" i="6" s="1"/>
  <c r="N163" i="6" s="1"/>
  <c r="F147" i="6" a="1"/>
  <c r="F147" i="6" s="1"/>
  <c r="N147" i="6" s="1"/>
  <c r="F5" i="6" a="1"/>
  <c r="F5" i="6" s="1"/>
  <c r="F380" i="6" a="1"/>
  <c r="F380" i="6" s="1"/>
  <c r="D17" i="6" a="1"/>
  <c r="D17" i="6" s="1"/>
  <c r="D309" i="6" a="1"/>
  <c r="D309" i="6" s="1"/>
  <c r="Z459" i="6" a="1"/>
  <c r="Z459" i="6" s="1"/>
  <c r="F260" i="6" a="1"/>
  <c r="F260" i="6" s="1"/>
  <c r="N260" i="6" s="1"/>
  <c r="F256" i="6" a="1"/>
  <c r="F256" i="6" s="1"/>
  <c r="N256" i="6" s="1"/>
  <c r="F346" i="6" a="1"/>
  <c r="F346" i="6" s="1"/>
  <c r="N346" i="6" s="1"/>
  <c r="F79" i="6" a="1"/>
  <c r="F79" i="6" s="1"/>
  <c r="N79" i="6" s="1"/>
  <c r="D182" i="6" a="1"/>
  <c r="D182" i="6" s="1"/>
  <c r="D186" i="6" s="1"/>
  <c r="D304" i="6" a="1"/>
  <c r="D304" i="6" s="1"/>
  <c r="E304" i="6" s="1"/>
  <c r="F304" i="6" a="1"/>
  <c r="F304" i="6" s="1"/>
  <c r="N304" i="6" s="1"/>
  <c r="F222" i="6" a="1"/>
  <c r="F222" i="6" s="1"/>
  <c r="N222" i="6" s="1"/>
  <c r="Q164" i="6"/>
  <c r="AL475" i="6"/>
  <c r="S157" i="6"/>
  <c r="F157" i="6" a="1"/>
  <c r="F157" i="6" s="1"/>
  <c r="R297" i="6"/>
  <c r="P297" i="6"/>
  <c r="F199" i="6" a="1"/>
  <c r="F199" i="6" s="1"/>
  <c r="Q305" i="6"/>
  <c r="S296" i="6"/>
  <c r="F11" i="6" a="1"/>
  <c r="F11" i="6" s="1"/>
  <c r="N11" i="6" s="1"/>
  <c r="F278" i="6" a="1"/>
  <c r="F278" i="6" s="1"/>
  <c r="N278" i="6" s="1"/>
  <c r="F202" i="6" a="1"/>
  <c r="F202" i="6" s="1"/>
  <c r="N202" i="6" s="1"/>
  <c r="F242" i="6" a="1"/>
  <c r="F242" i="6" s="1"/>
  <c r="AL441" i="6"/>
  <c r="S218" i="6"/>
  <c r="AL444" i="6"/>
  <c r="S63" i="6"/>
  <c r="Q72" i="6"/>
  <c r="AL435" i="6"/>
  <c r="S55" i="6"/>
  <c r="R303" i="6"/>
  <c r="P303" i="6"/>
  <c r="E300" i="6"/>
  <c r="M300" i="6"/>
  <c r="N55" i="6"/>
  <c r="E9" i="6"/>
  <c r="M9" i="6"/>
  <c r="E10" i="6"/>
  <c r="M10" i="6"/>
  <c r="Q286" i="6"/>
  <c r="S286" i="6" s="1"/>
  <c r="S268" i="6"/>
  <c r="AN461" i="6"/>
  <c r="AO461" i="6" s="1"/>
  <c r="P251" i="6"/>
  <c r="S121" i="6"/>
  <c r="F59" i="6" a="1"/>
  <c r="F59" i="6" s="1"/>
  <c r="AL414" i="6"/>
  <c r="S35" i="6"/>
  <c r="F38" i="6" a="1"/>
  <c r="F38" i="6" s="1"/>
  <c r="D101" i="6" a="1"/>
  <c r="D101" i="6" s="1"/>
  <c r="F141" i="6" a="1"/>
  <c r="F141" i="6" s="1"/>
  <c r="N141" i="6" s="1"/>
  <c r="F114" i="6" a="1"/>
  <c r="F114" i="6" s="1"/>
  <c r="P95" i="6"/>
  <c r="O97" i="6"/>
  <c r="P121" i="6" s="1"/>
  <c r="R95" i="6"/>
  <c r="AL467" i="6"/>
  <c r="AN454" i="6"/>
  <c r="F149" i="6" a="1"/>
  <c r="F149" i="6" s="1"/>
  <c r="N149" i="6" s="1"/>
  <c r="Z463" i="6" a="1"/>
  <c r="Z463" i="6" s="1"/>
  <c r="F49" i="6" a="1"/>
  <c r="F49" i="6" s="1"/>
  <c r="AH490" i="5"/>
  <c r="AI490" i="5" s="1"/>
  <c r="AF489" i="5"/>
  <c r="AE490" i="5"/>
  <c r="AF499" i="5"/>
  <c r="AN490" i="5"/>
  <c r="AO490" i="5" s="1"/>
  <c r="P8" i="6"/>
  <c r="R8" i="6"/>
  <c r="P10" i="6"/>
  <c r="R10" i="6"/>
  <c r="S117" i="6"/>
  <c r="AL436" i="6"/>
  <c r="S56" i="6"/>
  <c r="K20" i="17"/>
  <c r="L20" i="17" s="1"/>
  <c r="M20" i="17" s="1"/>
  <c r="L7" i="17"/>
  <c r="M7" i="17" s="1"/>
  <c r="Z415" i="6"/>
  <c r="N36" i="6"/>
  <c r="Z472" i="6"/>
  <c r="AH472" i="6" s="1"/>
  <c r="AI472" i="6" s="1"/>
  <c r="N75" i="6"/>
  <c r="F347" i="6" a="1"/>
  <c r="F347" i="6" s="1"/>
  <c r="N347" i="6" s="1"/>
  <c r="AL415" i="6"/>
  <c r="S36" i="6"/>
  <c r="R299" i="6"/>
  <c r="P299" i="6"/>
  <c r="F131" i="6" a="1"/>
  <c r="F131" i="6" s="1"/>
  <c r="N131" i="6" s="1"/>
  <c r="AL438" i="6"/>
  <c r="S58" i="6"/>
  <c r="F224" i="6" a="1"/>
  <c r="F224" i="6" s="1"/>
  <c r="N224" i="6" s="1"/>
  <c r="AL474" i="6"/>
  <c r="S77" i="6"/>
  <c r="P7" i="6"/>
  <c r="R7" i="6"/>
  <c r="F381" i="6" a="1"/>
  <c r="F381" i="6" s="1"/>
  <c r="F392" i="6" a="1"/>
  <c r="F392" i="6" s="1"/>
  <c r="Q267" i="6"/>
  <c r="S255" i="6"/>
  <c r="F150" i="6" a="1"/>
  <c r="F150" i="6" s="1"/>
  <c r="N150" i="6" s="1"/>
  <c r="AL413" i="6"/>
  <c r="S34" i="6"/>
  <c r="E179" i="6" a="1"/>
  <c r="E179" i="6" s="1"/>
  <c r="M179" i="6" s="1"/>
  <c r="R301" i="6"/>
  <c r="P301" i="6"/>
  <c r="F201" i="6" a="1"/>
  <c r="F201" i="6" s="1"/>
  <c r="N201" i="6" s="1"/>
  <c r="P309" i="6"/>
  <c r="AN456" i="6"/>
  <c r="AO456" i="6" s="1"/>
  <c r="N52" i="6"/>
  <c r="AL476" i="6"/>
  <c r="S158" i="6"/>
  <c r="P296" i="6"/>
  <c r="O305" i="6"/>
  <c r="R296" i="6"/>
  <c r="N21" i="6"/>
  <c r="P15" i="6"/>
  <c r="R15" i="6"/>
  <c r="M313" i="6"/>
  <c r="N313" i="6"/>
  <c r="F361" i="6" a="1"/>
  <c r="F361" i="6" s="1"/>
  <c r="D12" i="6" a="1"/>
  <c r="D12" i="6" s="1"/>
  <c r="F284" i="6" a="1"/>
  <c r="F284" i="6" s="1"/>
  <c r="N284" i="6" s="1"/>
  <c r="AL440" i="6"/>
  <c r="S60" i="6"/>
  <c r="P11" i="6"/>
  <c r="R11" i="6"/>
  <c r="AL432" i="6"/>
  <c r="S52" i="6"/>
  <c r="F219" i="6" a="1"/>
  <c r="F219" i="6" s="1"/>
  <c r="N219" i="6" s="1"/>
  <c r="P12" i="6"/>
  <c r="R12" i="6"/>
  <c r="F77" i="6" a="1"/>
  <c r="F77" i="6" s="1"/>
  <c r="F104" i="6" a="1"/>
  <c r="F104" i="6" s="1"/>
  <c r="N104" i="6" s="1"/>
  <c r="E189" i="6" a="1"/>
  <c r="E189" i="6" s="1"/>
  <c r="M189" i="6" s="1"/>
  <c r="AE490" i="6"/>
  <c r="AF499" i="6"/>
  <c r="AF489" i="6"/>
  <c r="C30" i="12"/>
  <c r="F132" i="6" a="1"/>
  <c r="F132" i="6" s="1"/>
  <c r="N132" i="6" s="1"/>
  <c r="S116" i="6"/>
  <c r="F367" i="6" a="1"/>
  <c r="F367" i="6" s="1"/>
  <c r="R361" i="6"/>
  <c r="O363" i="6"/>
  <c r="F103" i="6" a="1"/>
  <c r="F103" i="6" s="1"/>
  <c r="P113" i="6"/>
  <c r="Q123" i="6"/>
  <c r="S113" i="6"/>
  <c r="M94" i="6"/>
  <c r="N64" i="6"/>
  <c r="N332" i="6"/>
  <c r="AH460" i="6"/>
  <c r="AI460" i="6" s="1"/>
  <c r="F29" i="12"/>
  <c r="G29" i="12" s="1"/>
  <c r="AN492" i="6"/>
  <c r="AO492" i="6" s="1"/>
  <c r="N120" i="6"/>
  <c r="N179" i="6"/>
  <c r="AH462" i="6"/>
  <c r="AI462" i="6" s="1"/>
  <c r="AL431" i="6"/>
  <c r="AL423" i="6"/>
  <c r="S43" i="6"/>
  <c r="AH456" i="6"/>
  <c r="AI456" i="6" s="1"/>
  <c r="N119" i="6"/>
  <c r="F370" i="6" a="1"/>
  <c r="F370" i="6" s="1"/>
  <c r="S40" i="6"/>
  <c r="O13" i="6"/>
  <c r="P6" i="6"/>
  <c r="R6" i="6"/>
  <c r="F343" i="6" a="1"/>
  <c r="F343" i="6" s="1"/>
  <c r="N343" i="6" s="1"/>
  <c r="F213" i="6" a="1"/>
  <c r="F213" i="6" s="1"/>
  <c r="N213" i="6" s="1"/>
  <c r="Q174" i="6"/>
  <c r="Q186" i="6"/>
  <c r="S173" i="6"/>
  <c r="AL429" i="6"/>
  <c r="S49" i="6"/>
  <c r="D96" i="6" a="1"/>
  <c r="D96" i="6" s="1"/>
  <c r="D76" i="14"/>
  <c r="D77" i="14" s="1"/>
  <c r="Y499" i="5"/>
  <c r="Q331" i="6"/>
  <c r="S319" i="6"/>
  <c r="R99" i="6"/>
  <c r="P99" i="6"/>
  <c r="F329" i="6" a="1"/>
  <c r="F329" i="6" s="1"/>
  <c r="N329" i="6" s="1"/>
  <c r="E182" i="6" a="1"/>
  <c r="E182" i="6" s="1"/>
  <c r="M182" i="6" s="1"/>
  <c r="F66" i="6" a="1"/>
  <c r="F66" i="6" s="1"/>
  <c r="AL489" i="5"/>
  <c r="AL499" i="5"/>
  <c r="AK490" i="5"/>
  <c r="AL471" i="6"/>
  <c r="S78" i="6"/>
  <c r="N68" i="6"/>
  <c r="Q378" i="6"/>
  <c r="S366" i="6"/>
  <c r="Q136" i="6"/>
  <c r="N10" i="6"/>
  <c r="M301" i="6"/>
  <c r="E12" i="12"/>
  <c r="E16" i="12" s="1"/>
  <c r="G12" i="12"/>
  <c r="G16" i="12" s="1"/>
  <c r="C16" i="12"/>
  <c r="Z441" i="6"/>
  <c r="N218" i="6"/>
  <c r="N255" i="6"/>
  <c r="F390" i="6" a="1"/>
  <c r="F390" i="6" s="1"/>
  <c r="D296" i="6" a="1"/>
  <c r="D296" i="6" s="1"/>
  <c r="AN462" i="6"/>
  <c r="AO462" i="6" s="1"/>
  <c r="Q41" i="6"/>
  <c r="AL410" i="6"/>
  <c r="S31" i="6"/>
  <c r="F368" i="6" a="1"/>
  <c r="F368" i="6" s="1"/>
  <c r="AN481" i="6"/>
  <c r="AO481" i="6" s="1"/>
  <c r="F140" i="6" a="1"/>
  <c r="F140" i="6" s="1"/>
  <c r="N140" i="6" s="1"/>
  <c r="F144" i="6" a="1"/>
  <c r="F144" i="6" s="1"/>
  <c r="N144" i="6" s="1"/>
  <c r="Z495" i="6" a="1"/>
  <c r="Z495" i="6" s="1"/>
  <c r="F327" i="6" a="1"/>
  <c r="F327" i="6" s="1"/>
  <c r="N327" i="6" s="1"/>
  <c r="Z421" i="6" a="1"/>
  <c r="Z421" i="6" s="1"/>
  <c r="F206" i="6" a="1"/>
  <c r="F206" i="6" s="1"/>
  <c r="N206" i="6" s="1"/>
  <c r="P298" i="6"/>
  <c r="R298" i="6"/>
  <c r="F44" i="6" a="1"/>
  <c r="F44" i="6" s="1"/>
  <c r="Q106" i="6"/>
  <c r="F51" i="6" a="1"/>
  <c r="F51" i="6" s="1"/>
  <c r="AL411" i="6"/>
  <c r="S32" i="6"/>
  <c r="F394" i="6" a="1"/>
  <c r="F394" i="6" s="1"/>
  <c r="C75" i="14"/>
  <c r="F74" i="14"/>
  <c r="H74" i="14" s="1"/>
  <c r="G74" i="14"/>
  <c r="I74" i="14" s="1"/>
  <c r="G55" i="14"/>
  <c r="I55" i="14" s="1"/>
  <c r="F55" i="14"/>
  <c r="H55" i="14" s="1"/>
  <c r="S38" i="6"/>
  <c r="S246" i="6"/>
  <c r="Q251" i="6"/>
  <c r="Q246" i="6"/>
  <c r="S245" i="6"/>
  <c r="P122" i="6"/>
  <c r="S122" i="6"/>
  <c r="AH455" i="6"/>
  <c r="AI455" i="6" s="1"/>
  <c r="N40" i="6"/>
  <c r="F45" i="6" a="1"/>
  <c r="F45" i="6" s="1"/>
  <c r="F272" i="6" a="1"/>
  <c r="F272" i="6" s="1"/>
  <c r="N272" i="6" s="1"/>
  <c r="AN458" i="6"/>
  <c r="AO458" i="6" s="1"/>
  <c r="F374" i="6" a="1"/>
  <c r="F374" i="6" s="1"/>
  <c r="P175" i="6"/>
  <c r="P186" i="6"/>
  <c r="P195" i="6" s="1"/>
  <c r="Q350" i="6"/>
  <c r="S332" i="6"/>
  <c r="S350" i="6" s="1"/>
  <c r="F225" i="6" a="1"/>
  <c r="F225" i="6" s="1"/>
  <c r="N225" i="6" s="1"/>
  <c r="F320" i="6" a="1"/>
  <c r="F320" i="6" s="1"/>
  <c r="N320" i="6" s="1"/>
  <c r="F389" i="6" a="1"/>
  <c r="F389" i="6" s="1"/>
  <c r="Q83" i="6"/>
  <c r="AL472" i="6"/>
  <c r="S75" i="6"/>
  <c r="E173" i="6" a="1"/>
  <c r="E173" i="6" s="1"/>
  <c r="Z496" i="6" a="1"/>
  <c r="Z496" i="6" s="1"/>
  <c r="F229" i="6" a="1"/>
  <c r="F229" i="6" s="1"/>
  <c r="N229" i="6" s="1"/>
  <c r="AO494" i="6"/>
  <c r="AN494" i="6"/>
  <c r="F383" i="6" a="1"/>
  <c r="F383" i="6" s="1"/>
  <c r="F71" i="6" a="1"/>
  <c r="F71" i="6" s="1"/>
  <c r="N71" i="6" s="1"/>
  <c r="F349" i="6" a="1"/>
  <c r="F349" i="6" s="1"/>
  <c r="N349" i="6" s="1"/>
  <c r="AN412" i="6"/>
  <c r="AO412" i="6" s="1"/>
  <c r="E298" i="6"/>
  <c r="M298" i="6"/>
  <c r="AN478" i="6"/>
  <c r="AO478" i="6" s="1"/>
  <c r="N117" i="6"/>
  <c r="AI493" i="6"/>
  <c r="AH493" i="6"/>
  <c r="N116" i="6"/>
  <c r="Z416" i="6"/>
  <c r="N37" i="6"/>
  <c r="R300" i="6"/>
  <c r="P300" i="6"/>
  <c r="AI497" i="6"/>
  <c r="AH497" i="6"/>
  <c r="N189" i="6"/>
  <c r="Z413" i="6"/>
  <c r="N34" i="6"/>
  <c r="F137" i="6" a="1"/>
  <c r="F137" i="6" s="1"/>
  <c r="F50" i="6" a="1"/>
  <c r="F50" i="6" s="1"/>
  <c r="AL445" i="6"/>
  <c r="S64" i="6"/>
  <c r="F279" i="6" a="1"/>
  <c r="F279" i="6" s="1"/>
  <c r="N279" i="6" s="1"/>
  <c r="Q24" i="6"/>
  <c r="S21" i="6"/>
  <c r="F61" i="6" a="1"/>
  <c r="F61" i="6" s="1"/>
  <c r="D8" i="6" a="1"/>
  <c r="D8" i="6" s="1"/>
  <c r="F226" i="6" a="1"/>
  <c r="F226" i="6" s="1"/>
  <c r="N226" i="6" s="1"/>
  <c r="F376" i="6" a="1"/>
  <c r="F376" i="6" s="1"/>
  <c r="F33" i="6" a="1"/>
  <c r="F33" i="6" s="1"/>
  <c r="AL425" i="6"/>
  <c r="S45" i="6"/>
  <c r="F53" i="6" a="1"/>
  <c r="F53" i="6" s="1"/>
  <c r="N53" i="6" s="1"/>
  <c r="Q97" i="6"/>
  <c r="O113" i="6" s="1"/>
  <c r="S94" i="6"/>
  <c r="F301" i="6" a="1"/>
  <c r="F301" i="6" s="1"/>
  <c r="N301" i="6" s="1"/>
  <c r="AN455" i="6"/>
  <c r="AO455" i="6" s="1"/>
  <c r="F386" i="6" a="1"/>
  <c r="F386" i="6" s="1"/>
  <c r="F46" i="6" a="1"/>
  <c r="F46" i="6" s="1"/>
  <c r="N46" i="6" s="1"/>
  <c r="AL446" i="6"/>
  <c r="S65" i="6"/>
  <c r="N118" i="6"/>
  <c r="Z476" i="6"/>
  <c r="AH476" i="6" s="1"/>
  <c r="AI476" i="6" s="1"/>
  <c r="N158" i="6"/>
  <c r="S249" i="6"/>
  <c r="Q249" i="6"/>
  <c r="S248" i="6"/>
  <c r="Q13" i="6"/>
  <c r="S6" i="6"/>
  <c r="F384" i="6" a="1"/>
  <c r="F384" i="6" s="1"/>
  <c r="AL477" i="6"/>
  <c r="S159" i="6"/>
  <c r="Q396" i="6"/>
  <c r="P396" i="6" s="1"/>
  <c r="S379" i="6"/>
  <c r="S396" i="6" s="1"/>
  <c r="Q190" i="6"/>
  <c r="S189" i="6"/>
  <c r="Q54" i="6"/>
  <c r="AL422" i="6"/>
  <c r="F17" i="6" a="1"/>
  <c r="F17" i="6" s="1"/>
  <c r="N17" i="6" s="1"/>
  <c r="AN459" i="6"/>
  <c r="AO459" i="6" s="1"/>
  <c r="Z478" i="6" a="1"/>
  <c r="Z478" i="6" s="1"/>
  <c r="AH478" i="6" s="1"/>
  <c r="AI478" i="6" s="1"/>
  <c r="F200" i="6" a="1"/>
  <c r="F200" i="6" s="1"/>
  <c r="N200" i="6" s="1"/>
  <c r="AN470" i="6"/>
  <c r="AO470" i="6" s="1"/>
  <c r="P101" i="6"/>
  <c r="R101" i="6"/>
  <c r="F62" i="6" a="1"/>
  <c r="F62" i="6" s="1"/>
  <c r="F263" i="6" a="1"/>
  <c r="F263" i="6" s="1"/>
  <c r="N263" i="6" s="1"/>
  <c r="Z470" i="6" a="1"/>
  <c r="Z470" i="6" s="1"/>
  <c r="F387" i="6" a="1"/>
  <c r="F387" i="6" s="1"/>
  <c r="F321" i="6" a="1"/>
  <c r="F321" i="6" s="1"/>
  <c r="N321" i="6" s="1"/>
  <c r="AL447" i="6"/>
  <c r="S66" i="6"/>
  <c r="F153" i="6" a="1"/>
  <c r="F153" i="6" s="1"/>
  <c r="N153" i="6" s="1"/>
  <c r="F303" i="6" a="1"/>
  <c r="F303" i="6" s="1"/>
  <c r="N303" i="6" s="1"/>
  <c r="AO496" i="6"/>
  <c r="AN496" i="6"/>
  <c r="Z414" i="6"/>
  <c r="N35" i="6"/>
  <c r="AL450" i="6"/>
  <c r="AL426" i="6"/>
  <c r="AL479" i="6"/>
  <c r="AL480" i="6"/>
  <c r="AL428" i="6"/>
  <c r="AL452" i="6"/>
  <c r="AL427" i="6"/>
  <c r="AL451" i="6"/>
  <c r="AL433" i="6"/>
  <c r="S10" i="6"/>
  <c r="AN421" i="6"/>
  <c r="AO421" i="6" s="1"/>
  <c r="N122" i="6"/>
  <c r="N67" i="6"/>
  <c r="N296" i="6"/>
  <c r="Q177" i="6"/>
  <c r="S176" i="6"/>
  <c r="S39" i="6"/>
  <c r="P115" i="6"/>
  <c r="S115" i="6"/>
  <c r="S120" i="6"/>
  <c r="F215" i="6" a="1"/>
  <c r="F215" i="6" s="1"/>
  <c r="N215" i="6" s="1"/>
  <c r="Q230" i="6"/>
  <c r="S212" i="6"/>
  <c r="F268" i="6" a="1"/>
  <c r="F268" i="6" s="1"/>
  <c r="F48" i="6" a="1"/>
  <c r="F48" i="6" s="1"/>
  <c r="N48" i="6" s="1"/>
  <c r="F22" i="6" a="1"/>
  <c r="F22" i="6" s="1"/>
  <c r="N22" i="6" s="1"/>
  <c r="F133" i="6" a="1"/>
  <c r="F133" i="6" s="1"/>
  <c r="N133" i="6" s="1"/>
  <c r="P308" i="6"/>
  <c r="R308" i="6"/>
  <c r="F345" i="6" a="1"/>
  <c r="F345" i="6" s="1"/>
  <c r="N345" i="6" s="1"/>
  <c r="F63" i="6" a="1"/>
  <c r="F63" i="6" s="1"/>
  <c r="O186" i="6"/>
  <c r="R173" i="6"/>
  <c r="D299" i="6" a="1"/>
  <c r="D299" i="6" s="1"/>
  <c r="D302" i="6" a="1"/>
  <c r="D302" i="6" s="1"/>
  <c r="F217" i="6" a="1"/>
  <c r="F217" i="6" s="1"/>
  <c r="N217" i="6" s="1"/>
  <c r="AL473" i="6"/>
  <c r="S76" i="6"/>
  <c r="E7" i="6"/>
  <c r="M7" i="6"/>
  <c r="N319" i="6"/>
  <c r="Q363" i="6"/>
  <c r="P361" i="6"/>
  <c r="S361" i="6"/>
  <c r="N6" i="6"/>
  <c r="F212" i="6" a="1"/>
  <c r="F212" i="6" s="1"/>
  <c r="E245" i="6" a="1"/>
  <c r="E245" i="6" s="1"/>
  <c r="AL424" i="6"/>
  <c r="S44" i="6"/>
  <c r="AL439" i="6"/>
  <c r="S59" i="6"/>
  <c r="AO457" i="6"/>
  <c r="AN457" i="6"/>
  <c r="F160" i="6" a="1"/>
  <c r="F160" i="6" s="1"/>
  <c r="N160" i="6" s="1"/>
  <c r="AL430" i="6"/>
  <c r="S50" i="6"/>
  <c r="F203" i="6" a="1"/>
  <c r="F203" i="6" s="1"/>
  <c r="N203" i="6" s="1"/>
  <c r="F94" i="6" a="1"/>
  <c r="F94" i="6" s="1"/>
  <c r="F126" i="6" a="1"/>
  <c r="F126" i="6" s="1"/>
  <c r="N126" i="6" s="1"/>
  <c r="AL448" i="6"/>
  <c r="S67" i="6"/>
  <c r="F299" i="6" a="1"/>
  <c r="F299" i="6" s="1"/>
  <c r="N299" i="6" s="1"/>
  <c r="F259" i="6" a="1"/>
  <c r="F259" i="6" s="1"/>
  <c r="N259" i="6" s="1"/>
  <c r="R304" i="6"/>
  <c r="P304" i="6"/>
  <c r="AL437" i="6"/>
  <c r="Q183" i="6"/>
  <c r="S182" i="6"/>
  <c r="F297" i="6" a="1"/>
  <c r="F297" i="6" s="1"/>
  <c r="N297" i="6" s="1"/>
  <c r="P17" i="6"/>
  <c r="R17" i="6"/>
  <c r="E308" i="6"/>
  <c r="M308" i="6"/>
  <c r="P9" i="6"/>
  <c r="R9" i="6"/>
  <c r="P302" i="6"/>
  <c r="R302" i="6"/>
  <c r="AO493" i="6"/>
  <c r="AN493" i="6"/>
  <c r="Z467" i="6"/>
  <c r="AH454" i="6"/>
  <c r="AI454" i="6" s="1"/>
  <c r="P118" i="6"/>
  <c r="S118" i="6"/>
  <c r="F177" i="6"/>
  <c r="N176" i="6"/>
  <c r="F183" i="6"/>
  <c r="N182" i="6"/>
  <c r="D29" i="12"/>
  <c r="E29" i="12" s="1"/>
  <c r="AH492" i="6"/>
  <c r="AI492" i="6" s="1"/>
  <c r="AL442" i="6"/>
  <c r="S61" i="6"/>
  <c r="F69" i="6" a="1"/>
  <c r="F69" i="6" s="1"/>
  <c r="N69" i="6" s="1"/>
  <c r="F70" i="6" a="1"/>
  <c r="F70" i="6" s="1"/>
  <c r="N70" i="6" s="1"/>
  <c r="AO495" i="6"/>
  <c r="AN495" i="6"/>
  <c r="AL443" i="6"/>
  <c r="S62" i="6"/>
  <c r="Q154" i="6"/>
  <c r="S137" i="6"/>
  <c r="F56" i="6" a="1"/>
  <c r="F56" i="6" s="1"/>
  <c r="F341" i="6" a="1"/>
  <c r="F341" i="6" s="1"/>
  <c r="N341" i="6" s="1"/>
  <c r="P119" i="6"/>
  <c r="S119" i="6"/>
  <c r="F32" i="6" a="1"/>
  <c r="F32" i="6" s="1"/>
  <c r="AO498" i="6"/>
  <c r="AN498" i="6"/>
  <c r="F325" i="6" a="1"/>
  <c r="F325" i="6" s="1"/>
  <c r="N325" i="6" s="1"/>
  <c r="F173" i="6" a="1"/>
  <c r="F173" i="6" s="1"/>
  <c r="Z494" i="6" a="1"/>
  <c r="Z494" i="6" s="1"/>
  <c r="F336" i="6" a="1"/>
  <c r="F336" i="6" s="1"/>
  <c r="N336" i="6" s="1"/>
  <c r="F65" i="6" a="1"/>
  <c r="F65" i="6" s="1"/>
  <c r="F83" i="6" l="1"/>
  <c r="N13" i="6"/>
  <c r="F13" i="6"/>
  <c r="Z445" i="6"/>
  <c r="F190" i="6"/>
  <c r="P116" i="6"/>
  <c r="F378" i="6"/>
  <c r="P120" i="6"/>
  <c r="AK412" i="6"/>
  <c r="F180" i="6"/>
  <c r="N180" i="6" s="1"/>
  <c r="F396" i="6"/>
  <c r="E396" i="6" s="1"/>
  <c r="F398" i="6"/>
  <c r="E398" i="6" s="1"/>
  <c r="E378" i="6"/>
  <c r="AN422" i="6"/>
  <c r="AO422" i="6" s="1"/>
  <c r="S24" i="6"/>
  <c r="S25" i="6" s="1"/>
  <c r="Z426" i="6"/>
  <c r="AE489" i="6"/>
  <c r="AN489" i="5"/>
  <c r="AO489" i="5" s="1"/>
  <c r="AE489" i="5"/>
  <c r="AH489" i="5"/>
  <c r="AI489" i="5" s="1"/>
  <c r="F249" i="6"/>
  <c r="N248" i="6"/>
  <c r="E297" i="6"/>
  <c r="M297" i="6"/>
  <c r="N115" i="6"/>
  <c r="Z411" i="6"/>
  <c r="N32" i="6"/>
  <c r="AN451" i="6"/>
  <c r="AO451" i="6" s="1"/>
  <c r="AH414" i="6"/>
  <c r="AI414" i="6" s="1"/>
  <c r="AI496" i="6"/>
  <c r="AH496" i="6"/>
  <c r="AK411" i="6"/>
  <c r="AN411" i="6"/>
  <c r="AO411" i="6" s="1"/>
  <c r="Z451" i="6"/>
  <c r="P378" i="6"/>
  <c r="Q398" i="6"/>
  <c r="S378" i="6"/>
  <c r="S54" i="6"/>
  <c r="F106" i="6"/>
  <c r="N106" i="6" s="1"/>
  <c r="N107" i="6" s="1"/>
  <c r="N103" i="6"/>
  <c r="F24" i="6"/>
  <c r="N24" i="6" s="1"/>
  <c r="N25" i="6" s="1"/>
  <c r="E101" i="6"/>
  <c r="M101" i="6"/>
  <c r="S72" i="6"/>
  <c r="Q310" i="6"/>
  <c r="S305" i="6"/>
  <c r="S306" i="6" s="1"/>
  <c r="F54" i="6"/>
  <c r="Z422" i="6"/>
  <c r="N42" i="6"/>
  <c r="Z423" i="6"/>
  <c r="N43" i="6"/>
  <c r="AH471" i="6"/>
  <c r="AI471" i="6" s="1"/>
  <c r="AH470" i="6"/>
  <c r="AI470" i="6" s="1"/>
  <c r="F97" i="6"/>
  <c r="D113" i="6" s="1"/>
  <c r="N94" i="6"/>
  <c r="Z443" i="6"/>
  <c r="N62" i="6"/>
  <c r="E186" i="6"/>
  <c r="E175" i="6"/>
  <c r="M173" i="6"/>
  <c r="P286" i="6"/>
  <c r="P288" i="6"/>
  <c r="Q252" i="6"/>
  <c r="R251" i="6" s="1"/>
  <c r="S252" i="6" s="1"/>
  <c r="S251" i="6"/>
  <c r="F267" i="6"/>
  <c r="Z480" i="6"/>
  <c r="AH480" i="6" s="1"/>
  <c r="AI480" i="6" s="1"/>
  <c r="AN423" i="6"/>
  <c r="AO423" i="6" s="1"/>
  <c r="P363" i="6"/>
  <c r="R363" i="6"/>
  <c r="AE499" i="6"/>
  <c r="AF503" i="6"/>
  <c r="E50" i="2" s="1"/>
  <c r="E53" i="2" s="1"/>
  <c r="E56" i="2" s="1"/>
  <c r="E65" i="2" s="1"/>
  <c r="AF509" i="6"/>
  <c r="AN436" i="6"/>
  <c r="AO436" i="6" s="1"/>
  <c r="Z429" i="6"/>
  <c r="N49" i="6"/>
  <c r="N38" i="6"/>
  <c r="AL453" i="6"/>
  <c r="AN435" i="6"/>
  <c r="AO435" i="6" s="1"/>
  <c r="F211" i="6"/>
  <c r="N199" i="6"/>
  <c r="Z438" i="6"/>
  <c r="N58" i="6"/>
  <c r="D13" i="6"/>
  <c r="D24" i="6" s="1"/>
  <c r="E33" i="6" s="1"/>
  <c r="E6" i="6"/>
  <c r="M6" i="6"/>
  <c r="E95" i="6"/>
  <c r="D97" i="6"/>
  <c r="E115" i="6" s="1"/>
  <c r="M95" i="6"/>
  <c r="K24" i="17"/>
  <c r="L24" i="17" s="1"/>
  <c r="M24" i="17" s="1"/>
  <c r="K15" i="17"/>
  <c r="K13" i="17"/>
  <c r="L13" i="17" s="1"/>
  <c r="K9" i="17"/>
  <c r="L12" i="17"/>
  <c r="M12" i="17" s="1"/>
  <c r="F230" i="6"/>
  <c r="N212" i="6"/>
  <c r="AO473" i="6"/>
  <c r="AN473" i="6"/>
  <c r="F286" i="6"/>
  <c r="N268" i="6"/>
  <c r="N286" i="6" s="1"/>
  <c r="AN427" i="6"/>
  <c r="AO427" i="6" s="1"/>
  <c r="Q109" i="6"/>
  <c r="P123" i="6" s="1"/>
  <c r="S97" i="6"/>
  <c r="S98" i="6" s="1"/>
  <c r="AN442" i="6"/>
  <c r="AO442" i="6" s="1"/>
  <c r="E302" i="6"/>
  <c r="M302" i="6"/>
  <c r="F305" i="6"/>
  <c r="AN452" i="6"/>
  <c r="AO452" i="6" s="1"/>
  <c r="AN445" i="6"/>
  <c r="AO445" i="6" s="1"/>
  <c r="S83" i="6"/>
  <c r="Z431" i="6"/>
  <c r="N51" i="6"/>
  <c r="Z452" i="6"/>
  <c r="Z449" i="6"/>
  <c r="R13" i="6"/>
  <c r="R14" i="6" s="1"/>
  <c r="AN431" i="6"/>
  <c r="AO431" i="6" s="1"/>
  <c r="N350" i="6"/>
  <c r="AN440" i="6"/>
  <c r="AO440" i="6" s="1"/>
  <c r="R305" i="6"/>
  <c r="O310" i="6"/>
  <c r="P305" i="6"/>
  <c r="AO474" i="6"/>
  <c r="AN474" i="6"/>
  <c r="Z477" i="6"/>
  <c r="AH477" i="6" s="1"/>
  <c r="AI477" i="6" s="1"/>
  <c r="N159" i="6"/>
  <c r="AN424" i="6"/>
  <c r="AO424" i="6" s="1"/>
  <c r="E299" i="6"/>
  <c r="M299" i="6"/>
  <c r="S230" i="6"/>
  <c r="AN428" i="6"/>
  <c r="AO428" i="6" s="1"/>
  <c r="Z430" i="6"/>
  <c r="N50" i="6"/>
  <c r="AH416" i="6"/>
  <c r="AI416" i="6" s="1"/>
  <c r="AN472" i="6"/>
  <c r="AO472" i="6" s="1"/>
  <c r="S106" i="6"/>
  <c r="S107" i="6" s="1"/>
  <c r="O114" i="6"/>
  <c r="AI441" i="6"/>
  <c r="AH441" i="6"/>
  <c r="Z479" i="6"/>
  <c r="AH479" i="6" s="1"/>
  <c r="AI479" i="6" s="1"/>
  <c r="Q352" i="6"/>
  <c r="S331" i="6"/>
  <c r="F350" i="6"/>
  <c r="P117" i="6"/>
  <c r="AK414" i="6"/>
  <c r="AN414" i="6"/>
  <c r="AO414" i="6" s="1"/>
  <c r="Z481" i="6"/>
  <c r="AH481" i="6" s="1"/>
  <c r="AI481" i="6" s="1"/>
  <c r="N82" i="6"/>
  <c r="AN430" i="6"/>
  <c r="AO430" i="6" s="1"/>
  <c r="N14" i="6"/>
  <c r="AN425" i="6"/>
  <c r="AO425" i="6" s="1"/>
  <c r="F154" i="6"/>
  <c r="N137" i="6"/>
  <c r="Z425" i="6"/>
  <c r="N45" i="6"/>
  <c r="Z424" i="6"/>
  <c r="N44" i="6"/>
  <c r="Z433" i="6"/>
  <c r="AN471" i="6"/>
  <c r="AO471" i="6" s="1"/>
  <c r="P22" i="6"/>
  <c r="P13" i="6"/>
  <c r="O27" i="6"/>
  <c r="P23" i="6"/>
  <c r="P21" i="6"/>
  <c r="E12" i="6"/>
  <c r="M12" i="6"/>
  <c r="AK413" i="6"/>
  <c r="AN413" i="6"/>
  <c r="AO413" i="6" s="1"/>
  <c r="AN467" i="6"/>
  <c r="AO467" i="6" s="1"/>
  <c r="AN444" i="6"/>
  <c r="AO444" i="6" s="1"/>
  <c r="F164" i="6"/>
  <c r="Z475" i="6"/>
  <c r="AH475" i="6" s="1"/>
  <c r="AI475" i="6" s="1"/>
  <c r="N157" i="6"/>
  <c r="AH459" i="6"/>
  <c r="AI459" i="6" s="1"/>
  <c r="AH461" i="6"/>
  <c r="AI461" i="6" s="1"/>
  <c r="Z440" i="6"/>
  <c r="E251" i="6"/>
  <c r="M245" i="6"/>
  <c r="Z436" i="6"/>
  <c r="N56" i="6"/>
  <c r="AN437" i="6"/>
  <c r="AO437" i="6" s="1"/>
  <c r="Z448" i="6"/>
  <c r="AK418" i="6"/>
  <c r="AN418" i="6"/>
  <c r="AO418" i="6" s="1"/>
  <c r="Z446" i="6"/>
  <c r="N65" i="6"/>
  <c r="P187" i="6"/>
  <c r="R186" i="6"/>
  <c r="AN480" i="6"/>
  <c r="AO480" i="6" s="1"/>
  <c r="AL482" i="6"/>
  <c r="Z412" i="6"/>
  <c r="N33" i="6"/>
  <c r="AL420" i="6"/>
  <c r="AK410" i="6"/>
  <c r="AN410" i="6"/>
  <c r="AO410" i="6" s="1"/>
  <c r="Z428" i="6"/>
  <c r="AH445" i="6"/>
  <c r="AI445" i="6" s="1"/>
  <c r="Z474" i="6"/>
  <c r="AH474" i="6" s="1"/>
  <c r="AI474" i="6" s="1"/>
  <c r="N77" i="6"/>
  <c r="F363" i="6"/>
  <c r="F400" i="6" s="1"/>
  <c r="E361" i="6"/>
  <c r="AN476" i="6"/>
  <c r="AO476" i="6" s="1"/>
  <c r="AN438" i="6"/>
  <c r="AO438" i="6" s="1"/>
  <c r="E187" i="6"/>
  <c r="Z439" i="6"/>
  <c r="N59" i="6"/>
  <c r="S164" i="6"/>
  <c r="E309" i="6"/>
  <c r="M309" i="6"/>
  <c r="E11" i="6"/>
  <c r="M11" i="6"/>
  <c r="E15" i="6"/>
  <c r="M15" i="6"/>
  <c r="Z444" i="6"/>
  <c r="N63" i="6"/>
  <c r="AK417" i="6"/>
  <c r="AN417" i="6"/>
  <c r="AO417" i="6" s="1"/>
  <c r="AO477" i="6"/>
  <c r="AN477" i="6"/>
  <c r="AN446" i="6"/>
  <c r="AO446" i="6" s="1"/>
  <c r="AH413" i="6"/>
  <c r="AI413" i="6" s="1"/>
  <c r="Q74" i="6"/>
  <c r="S41" i="6"/>
  <c r="Z419" i="6"/>
  <c r="E76" i="14"/>
  <c r="E77" i="14" s="1"/>
  <c r="AK499" i="5"/>
  <c r="E96" i="6"/>
  <c r="M96" i="6"/>
  <c r="AO454" i="6"/>
  <c r="Z435" i="6"/>
  <c r="AO441" i="6"/>
  <c r="AN441" i="6"/>
  <c r="AN475" i="6"/>
  <c r="AO475" i="6" s="1"/>
  <c r="E17" i="6"/>
  <c r="M17" i="6"/>
  <c r="N39" i="6"/>
  <c r="Z473" i="6"/>
  <c r="AH473" i="6" s="1"/>
  <c r="AI473" i="6" s="1"/>
  <c r="N76" i="6"/>
  <c r="Q232" i="6"/>
  <c r="S211" i="6"/>
  <c r="AI494" i="6"/>
  <c r="AH494" i="6"/>
  <c r="Z418" i="6"/>
  <c r="AK489" i="5"/>
  <c r="E94" i="6"/>
  <c r="Z432" i="6"/>
  <c r="AH415" i="6"/>
  <c r="AI415" i="6" s="1"/>
  <c r="F72" i="6"/>
  <c r="F243" i="6"/>
  <c r="N242" i="6"/>
  <c r="N243" i="6" s="1"/>
  <c r="F41" i="6"/>
  <c r="Z410" i="6"/>
  <c r="N31" i="6"/>
  <c r="F246" i="6"/>
  <c r="AN448" i="6"/>
  <c r="AO448" i="6" s="1"/>
  <c r="AN450" i="6"/>
  <c r="AO450" i="6" s="1"/>
  <c r="S154" i="6"/>
  <c r="AN479" i="6"/>
  <c r="AO479" i="6" s="1"/>
  <c r="AN447" i="6"/>
  <c r="AO447" i="6" s="1"/>
  <c r="AN439" i="6"/>
  <c r="AO439" i="6" s="1"/>
  <c r="F331" i="6"/>
  <c r="AL434" i="6"/>
  <c r="AN426" i="6"/>
  <c r="AO426" i="6" s="1"/>
  <c r="S13" i="6"/>
  <c r="S14" i="6" s="1"/>
  <c r="E8" i="6"/>
  <c r="M8" i="6"/>
  <c r="AH421" i="6"/>
  <c r="AI421" i="6" s="1"/>
  <c r="E301" i="6"/>
  <c r="Z427" i="6"/>
  <c r="AN429" i="6"/>
  <c r="AO429" i="6" s="1"/>
  <c r="P267" i="6"/>
  <c r="Q288" i="6"/>
  <c r="S288" i="6" s="1"/>
  <c r="S267" i="6"/>
  <c r="F21" i="12"/>
  <c r="G21" i="12" s="1"/>
  <c r="P97" i="6"/>
  <c r="O109" i="6"/>
  <c r="P104" i="6"/>
  <c r="P105" i="6"/>
  <c r="P103" i="6"/>
  <c r="O106" i="6"/>
  <c r="P106" i="6" s="1"/>
  <c r="R97" i="6"/>
  <c r="R98" i="6" s="1"/>
  <c r="P114" i="6"/>
  <c r="F123" i="6"/>
  <c r="E113" i="6"/>
  <c r="N113" i="6"/>
  <c r="Z437" i="6"/>
  <c r="N57" i="6"/>
  <c r="F251" i="6"/>
  <c r="AK416" i="6"/>
  <c r="S364" i="6"/>
  <c r="Q400" i="6"/>
  <c r="S400" i="6" s="1"/>
  <c r="S363" i="6"/>
  <c r="F174" i="6"/>
  <c r="F186" i="6"/>
  <c r="N173" i="6"/>
  <c r="AN443" i="6"/>
  <c r="AO443" i="6" s="1"/>
  <c r="AK419" i="6"/>
  <c r="AN419" i="6"/>
  <c r="AO419" i="6" s="1"/>
  <c r="Q27" i="6"/>
  <c r="P41" i="6" s="1"/>
  <c r="Z442" i="6"/>
  <c r="N61" i="6"/>
  <c r="G75" i="14"/>
  <c r="I75" i="14" s="1"/>
  <c r="F75" i="14"/>
  <c r="H75" i="14" s="1"/>
  <c r="Z417" i="6"/>
  <c r="Z447" i="6"/>
  <c r="N66" i="6"/>
  <c r="Q156" i="6"/>
  <c r="S123" i="6"/>
  <c r="O24" i="6"/>
  <c r="C76" i="14"/>
  <c r="AH499" i="5"/>
  <c r="AI499" i="5" s="1"/>
  <c r="AF503" i="5"/>
  <c r="AE499" i="5"/>
  <c r="AF512" i="5"/>
  <c r="AG512" i="5" s="1"/>
  <c r="AN499" i="5"/>
  <c r="AO499" i="5" s="1"/>
  <c r="AF505" i="5"/>
  <c r="E121" i="6"/>
  <c r="N121" i="6"/>
  <c r="AI495" i="6"/>
  <c r="AH495" i="6"/>
  <c r="D305" i="6"/>
  <c r="E296" i="6"/>
  <c r="M296" i="6"/>
  <c r="Z450" i="6"/>
  <c r="S136" i="6"/>
  <c r="Q195" i="6"/>
  <c r="P211" i="6" s="1"/>
  <c r="Q187" i="6"/>
  <c r="S186" i="6"/>
  <c r="AN432" i="6"/>
  <c r="AO432" i="6" s="1"/>
  <c r="AK415" i="6"/>
  <c r="AN415" i="6"/>
  <c r="AO415" i="6" s="1"/>
  <c r="D114" i="6"/>
  <c r="E114" i="6"/>
  <c r="N114" i="6"/>
  <c r="AI457" i="6"/>
  <c r="AH457" i="6"/>
  <c r="F136" i="6"/>
  <c r="Y413" i="6" l="1"/>
  <c r="F27" i="6"/>
  <c r="P136" i="6"/>
  <c r="E72" i="6"/>
  <c r="Y415" i="6"/>
  <c r="AG415" i="6" s="1"/>
  <c r="P154" i="6"/>
  <c r="N83" i="6"/>
  <c r="AH467" i="6"/>
  <c r="AI467" i="6" s="1"/>
  <c r="N72" i="6"/>
  <c r="N164" i="6"/>
  <c r="P230" i="6"/>
  <c r="E31" i="6"/>
  <c r="AH447" i="6"/>
  <c r="AI447" i="6" s="1"/>
  <c r="AH444" i="6"/>
  <c r="AI444" i="6" s="1"/>
  <c r="F24" i="12"/>
  <c r="G24" i="12" s="1"/>
  <c r="Q234" i="6"/>
  <c r="S234" i="6" s="1"/>
  <c r="Q196" i="6"/>
  <c r="R195" i="6" s="1"/>
  <c r="S195" i="6"/>
  <c r="S196" i="6" s="1"/>
  <c r="AI417" i="6"/>
  <c r="Y417" i="6"/>
  <c r="AH417" i="6"/>
  <c r="AH440" i="6"/>
  <c r="AI440" i="6" s="1"/>
  <c r="AI452" i="6"/>
  <c r="AH452" i="6"/>
  <c r="E22" i="6"/>
  <c r="E13" i="6"/>
  <c r="D27" i="6"/>
  <c r="E21" i="6"/>
  <c r="E23" i="6"/>
  <c r="E54" i="6"/>
  <c r="P398" i="6"/>
  <c r="S398" i="6"/>
  <c r="AH438" i="6"/>
  <c r="AI438" i="6" s="1"/>
  <c r="F288" i="6"/>
  <c r="N288" i="6" s="1"/>
  <c r="E267" i="6"/>
  <c r="N267" i="6"/>
  <c r="AI450" i="6"/>
  <c r="AH450" i="6"/>
  <c r="AL469" i="6"/>
  <c r="AN420" i="6"/>
  <c r="AO420" i="6" s="1"/>
  <c r="AH425" i="6"/>
  <c r="AI425" i="6" s="1"/>
  <c r="O315" i="6"/>
  <c r="P310" i="6"/>
  <c r="R310" i="6"/>
  <c r="K10" i="17"/>
  <c r="L10" i="17" s="1"/>
  <c r="K22" i="17"/>
  <c r="L22" i="17" s="1"/>
  <c r="M22" i="17" s="1"/>
  <c r="L9" i="17"/>
  <c r="M9" i="17" s="1"/>
  <c r="K8" i="17"/>
  <c r="F109" i="6"/>
  <c r="E136" i="6" s="1"/>
  <c r="N97" i="6"/>
  <c r="N98" i="6" s="1"/>
  <c r="Q315" i="6"/>
  <c r="P352" i="6" s="1"/>
  <c r="S310" i="6"/>
  <c r="S311" i="6" s="1"/>
  <c r="E32" i="6"/>
  <c r="AI426" i="6"/>
  <c r="AH426" i="6"/>
  <c r="AH446" i="6"/>
  <c r="AI446" i="6" s="1"/>
  <c r="Y411" i="6"/>
  <c r="AH411" i="6"/>
  <c r="AI411" i="6" s="1"/>
  <c r="AH442" i="6"/>
  <c r="AI442" i="6" s="1"/>
  <c r="F352" i="6"/>
  <c r="N331" i="6"/>
  <c r="Y412" i="6"/>
  <c r="AH412" i="6"/>
  <c r="AI412" i="6" s="1"/>
  <c r="AH448" i="6"/>
  <c r="AI448" i="6" s="1"/>
  <c r="N154" i="6"/>
  <c r="F23" i="12"/>
  <c r="G23" i="12" s="1"/>
  <c r="Q166" i="6"/>
  <c r="S166" i="6" s="1"/>
  <c r="S109" i="6"/>
  <c r="S110" i="6" s="1"/>
  <c r="K26" i="17"/>
  <c r="L26" i="17" s="1"/>
  <c r="M26" i="17" s="1"/>
  <c r="K16" i="17"/>
  <c r="L16" i="17" s="1"/>
  <c r="L15" i="17"/>
  <c r="M15" i="17" s="1"/>
  <c r="AN453" i="6"/>
  <c r="AO453" i="6" s="1"/>
  <c r="Q290" i="6"/>
  <c r="S290" i="6" s="1"/>
  <c r="Z482" i="6"/>
  <c r="F187" i="6"/>
  <c r="F195" i="6"/>
  <c r="E230" i="6" s="1"/>
  <c r="N186" i="6"/>
  <c r="N187" i="6" s="1"/>
  <c r="AI451" i="6"/>
  <c r="AH451" i="6"/>
  <c r="AN434" i="6"/>
  <c r="AO434" i="6" s="1"/>
  <c r="AM415" i="6"/>
  <c r="F232" i="6"/>
  <c r="N211" i="6"/>
  <c r="G76" i="14"/>
  <c r="I76" i="14" s="1"/>
  <c r="F76" i="14"/>
  <c r="H76" i="14" s="1"/>
  <c r="C77" i="14"/>
  <c r="AH432" i="6"/>
  <c r="AI432" i="6" s="1"/>
  <c r="E305" i="6"/>
  <c r="D310" i="6"/>
  <c r="M305" i="6"/>
  <c r="P24" i="6"/>
  <c r="P37" i="6"/>
  <c r="P33" i="6"/>
  <c r="P31" i="6"/>
  <c r="P40" i="6"/>
  <c r="P34" i="6"/>
  <c r="P35" i="6"/>
  <c r="P38" i="6"/>
  <c r="P32" i="6"/>
  <c r="P36" i="6"/>
  <c r="P39" i="6"/>
  <c r="F22" i="12"/>
  <c r="Q85" i="6"/>
  <c r="S27" i="6"/>
  <c r="F20" i="12"/>
  <c r="G20" i="12" s="1"/>
  <c r="P27" i="6"/>
  <c r="R27" i="6"/>
  <c r="R28" i="6" s="1"/>
  <c r="Z453" i="6"/>
  <c r="AH435" i="6"/>
  <c r="AI435" i="6" s="1"/>
  <c r="AM413" i="6"/>
  <c r="AG413" i="6"/>
  <c r="AH443" i="6"/>
  <c r="AI443" i="6" s="1"/>
  <c r="AH431" i="6"/>
  <c r="AI431" i="6" s="1"/>
  <c r="AI427" i="6"/>
  <c r="AH427" i="6"/>
  <c r="E39" i="6"/>
  <c r="F27" i="12"/>
  <c r="G27" i="12" s="1"/>
  <c r="AN482" i="6"/>
  <c r="AO482" i="6" s="1"/>
  <c r="Y416" i="6"/>
  <c r="AH424" i="6"/>
  <c r="AI424" i="6" s="1"/>
  <c r="N230" i="6"/>
  <c r="E24" i="6"/>
  <c r="M24" i="6"/>
  <c r="E36" i="6"/>
  <c r="E34" i="6"/>
  <c r="E40" i="6"/>
  <c r="E37" i="6"/>
  <c r="E35" i="6"/>
  <c r="P156" i="6"/>
  <c r="S156" i="6"/>
  <c r="E286" i="6"/>
  <c r="F290" i="6"/>
  <c r="N290" i="6" s="1"/>
  <c r="E288" i="6"/>
  <c r="F252" i="6"/>
  <c r="M251" i="6" s="1"/>
  <c r="N251" i="6"/>
  <c r="N252" i="6" s="1"/>
  <c r="Y410" i="6"/>
  <c r="Z420" i="6"/>
  <c r="AH410" i="6"/>
  <c r="AI410" i="6" s="1"/>
  <c r="AI419" i="6"/>
  <c r="Y419" i="6"/>
  <c r="AH419" i="6"/>
  <c r="S352" i="6"/>
  <c r="F310" i="6"/>
  <c r="N305" i="6"/>
  <c r="N306" i="6" s="1"/>
  <c r="D21" i="12"/>
  <c r="E21" i="12" s="1"/>
  <c r="E104" i="6"/>
  <c r="D109" i="6"/>
  <c r="D106" i="6"/>
  <c r="E105" i="6"/>
  <c r="E97" i="6"/>
  <c r="E103" i="6"/>
  <c r="M97" i="6"/>
  <c r="M98" i="6" s="1"/>
  <c r="E117" i="6"/>
  <c r="E119" i="6"/>
  <c r="E120" i="6"/>
  <c r="E116" i="6"/>
  <c r="E122" i="6"/>
  <c r="E118" i="6"/>
  <c r="F156" i="6"/>
  <c r="N123" i="6"/>
  <c r="Y418" i="6"/>
  <c r="AI418" i="6"/>
  <c r="AH418" i="6"/>
  <c r="AH436" i="6"/>
  <c r="AI436" i="6" s="1"/>
  <c r="D22" i="12"/>
  <c r="N27" i="6"/>
  <c r="E38" i="6"/>
  <c r="AH423" i="6"/>
  <c r="AI423" i="6" s="1"/>
  <c r="Y414" i="6"/>
  <c r="P232" i="6"/>
  <c r="S232" i="6"/>
  <c r="AH437" i="6"/>
  <c r="AI437" i="6" s="1"/>
  <c r="P109" i="6"/>
  <c r="R109" i="6"/>
  <c r="R110" i="6" s="1"/>
  <c r="Z434" i="6"/>
  <c r="F74" i="6"/>
  <c r="F85" i="6" s="1"/>
  <c r="E41" i="6"/>
  <c r="N41" i="6"/>
  <c r="P74" i="6"/>
  <c r="S74" i="6"/>
  <c r="AH439" i="6"/>
  <c r="AI439" i="6" s="1"/>
  <c r="S187" i="6"/>
  <c r="AH430" i="6"/>
  <c r="AI430" i="6" s="1"/>
  <c r="P72" i="6"/>
  <c r="M13" i="6"/>
  <c r="M14" i="6" s="1"/>
  <c r="E195" i="6"/>
  <c r="M186" i="6"/>
  <c r="N54" i="6"/>
  <c r="N136" i="6"/>
  <c r="AI428" i="6"/>
  <c r="AH428" i="6"/>
  <c r="AI433" i="6"/>
  <c r="AH433" i="6"/>
  <c r="AH449" i="6"/>
  <c r="AI449" i="6" s="1"/>
  <c r="AH429" i="6"/>
  <c r="AI429" i="6" s="1"/>
  <c r="P54" i="6"/>
  <c r="AH422" i="6"/>
  <c r="AI422" i="6" s="1"/>
  <c r="AH434" i="6" l="1"/>
  <c r="AI434" i="6" s="1"/>
  <c r="E74" i="6"/>
  <c r="N74" i="6"/>
  <c r="N85" i="6" s="1"/>
  <c r="E156" i="6"/>
  <c r="N156" i="6"/>
  <c r="E109" i="6"/>
  <c r="M109" i="6"/>
  <c r="M110" i="6" s="1"/>
  <c r="AM410" i="6"/>
  <c r="AG410" i="6"/>
  <c r="N352" i="6"/>
  <c r="G77" i="14"/>
  <c r="I77" i="14" s="1"/>
  <c r="F77" i="14"/>
  <c r="H77" i="14" s="1"/>
  <c r="D24" i="12"/>
  <c r="E24" i="12" s="1"/>
  <c r="F234" i="6"/>
  <c r="N234" i="6" s="1"/>
  <c r="F196" i="6"/>
  <c r="M195" i="6" s="1"/>
  <c r="N195" i="6"/>
  <c r="N196" i="6" s="1"/>
  <c r="D23" i="12"/>
  <c r="E23" i="12" s="1"/>
  <c r="F166" i="6"/>
  <c r="N166" i="6" s="1"/>
  <c r="N109" i="6"/>
  <c r="N110" i="6" s="1"/>
  <c r="F28" i="12"/>
  <c r="G28" i="12" s="1"/>
  <c r="AN469" i="6"/>
  <c r="AO469" i="6" s="1"/>
  <c r="N28" i="6"/>
  <c r="E154" i="6"/>
  <c r="AG411" i="6"/>
  <c r="AM411" i="6"/>
  <c r="K21" i="17"/>
  <c r="L21" i="17" s="1"/>
  <c r="M21" i="17" s="1"/>
  <c r="L8" i="17"/>
  <c r="M8" i="17" s="1"/>
  <c r="D20" i="12"/>
  <c r="E20" i="12" s="1"/>
  <c r="E27" i="6"/>
  <c r="M27" i="6"/>
  <c r="M28" i="6" s="1"/>
  <c r="S85" i="6"/>
  <c r="D27" i="12"/>
  <c r="E27" i="12" s="1"/>
  <c r="AH482" i="6"/>
  <c r="AI482" i="6" s="1"/>
  <c r="E211" i="6"/>
  <c r="AM417" i="6"/>
  <c r="AG417" i="6"/>
  <c r="AG419" i="6"/>
  <c r="AM419" i="6"/>
  <c r="S28" i="6"/>
  <c r="E232" i="6"/>
  <c r="N232" i="6"/>
  <c r="F25" i="12"/>
  <c r="G25" i="12" s="1"/>
  <c r="Q354" i="6"/>
  <c r="S354" i="6" s="1"/>
  <c r="S315" i="6"/>
  <c r="S316" i="6" s="1"/>
  <c r="P331" i="6"/>
  <c r="P350" i="6"/>
  <c r="AM414" i="6"/>
  <c r="AG414" i="6"/>
  <c r="AG418" i="6"/>
  <c r="AM418" i="6"/>
  <c r="AM416" i="6"/>
  <c r="AG416" i="6"/>
  <c r="AL408" i="6"/>
  <c r="AM412" i="6"/>
  <c r="AG412" i="6"/>
  <c r="F315" i="6"/>
  <c r="E352" i="6" s="1"/>
  <c r="N310" i="6"/>
  <c r="N311" i="6" s="1"/>
  <c r="AH453" i="6"/>
  <c r="AI453" i="6" s="1"/>
  <c r="G22" i="12"/>
  <c r="E22" i="12"/>
  <c r="E123" i="6"/>
  <c r="E106" i="6"/>
  <c r="M106" i="6"/>
  <c r="Z469" i="6"/>
  <c r="AH420" i="6"/>
  <c r="AI420" i="6" s="1"/>
  <c r="E310" i="6"/>
  <c r="D315" i="6"/>
  <c r="Z407" i="6" s="1"/>
  <c r="M310" i="6"/>
  <c r="P315" i="6"/>
  <c r="R315" i="6"/>
  <c r="AL407" i="6"/>
  <c r="AJ434" i="6" l="1"/>
  <c r="AJ469" i="6"/>
  <c r="AJ467" i="6"/>
  <c r="AJ453" i="6"/>
  <c r="AJ420" i="6"/>
  <c r="AL484" i="6"/>
  <c r="AJ408" i="6"/>
  <c r="AN408" i="6"/>
  <c r="AO408" i="6" s="1"/>
  <c r="E315" i="6"/>
  <c r="M315" i="6"/>
  <c r="F26" i="12"/>
  <c r="D25" i="12"/>
  <c r="F354" i="6"/>
  <c r="N315" i="6"/>
  <c r="N316" i="6" s="1"/>
  <c r="Z408" i="6"/>
  <c r="E350" i="6"/>
  <c r="E331" i="6"/>
  <c r="D28" i="12"/>
  <c r="E28" i="12" s="1"/>
  <c r="X469" i="6"/>
  <c r="AH469" i="6"/>
  <c r="AI469" i="6" s="1"/>
  <c r="AK484" i="6" l="1"/>
  <c r="Z484" i="6"/>
  <c r="AH408" i="6"/>
  <c r="AI408" i="6" s="1"/>
  <c r="X467" i="6"/>
  <c r="X434" i="6"/>
  <c r="X420" i="6"/>
  <c r="X482" i="6"/>
  <c r="X453" i="6"/>
  <c r="AL490" i="6"/>
  <c r="AN484" i="6"/>
  <c r="AO484" i="6" s="1"/>
  <c r="F30" i="12"/>
  <c r="G26" i="12"/>
  <c r="G30" i="12" s="1"/>
  <c r="F402" i="6"/>
  <c r="N354" i="6"/>
  <c r="E25" i="12"/>
  <c r="D26" i="12"/>
  <c r="AL499" i="6" l="1"/>
  <c r="AL489" i="6"/>
  <c r="AN490" i="6"/>
  <c r="AO490" i="6" s="1"/>
  <c r="AK490" i="6"/>
  <c r="D30" i="12"/>
  <c r="E26" i="12"/>
  <c r="E30" i="12" s="1"/>
  <c r="Z490" i="6"/>
  <c r="Y484" i="6"/>
  <c r="AH484" i="6"/>
  <c r="AI484" i="6" s="1"/>
  <c r="Z489" i="6" l="1"/>
  <c r="Y490" i="6"/>
  <c r="Z499" i="6"/>
  <c r="AH490" i="6"/>
  <c r="AI490" i="6" s="1"/>
  <c r="AN489" i="6"/>
  <c r="AO489" i="6" s="1"/>
  <c r="AK489" i="6"/>
  <c r="AN499" i="6"/>
  <c r="AO499" i="6" s="1"/>
  <c r="AK499" i="6"/>
  <c r="Y499" i="6" l="1"/>
  <c r="AH499" i="6"/>
  <c r="AI499" i="6" s="1"/>
  <c r="AH509" i="6"/>
  <c r="AF505" i="6"/>
  <c r="Y489" i="6"/>
  <c r="AH489" i="6"/>
  <c r="AI489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F440" authorId="0" shapeId="0" xr:uid="{00000000-0006-0000-0400-000001000000}">
      <text>
        <r>
          <rPr>
            <sz val="11"/>
            <color theme="1"/>
            <rFont val="Arial"/>
            <scheme val="minor"/>
          </rPr>
          <t>======
ID#AAACIqhiJ7A
Maxime Allard    (2026-10-14 07:41:46)
outch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HWI1y4qVTgnuc/rKOmUtRLVOD5A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T1" authorId="0" shapeId="0" xr:uid="{00000000-0006-0000-0700-000001000000}">
      <text>
        <r>
          <rPr>
            <sz val="11"/>
            <color theme="1"/>
            <rFont val="Arial"/>
            <scheme val="minor"/>
          </rPr>
          <t>======
ID#AAACISfXbCY
    (2026-10-07 10:29:57)
SI #N/A compte non intégré = erreur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iX6dQdW+Jauyk4flRMBEmR6dEd5A=="/>
    </ext>
  </extL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12" authorId="0" shapeId="0" xr:uid="{00000000-0006-0000-1000-000001000000}">
      <text>
        <r>
          <rPr>
            <sz val="11"/>
            <color theme="1"/>
            <rFont val="Arial"/>
            <scheme val="minor"/>
          </rPr>
          <t>======
ID#AAACISfXbCc
USER    (2026-10-07 10:29:57)
Balance avec $ profit du réalisé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nXWkiL6ZDZWgjvCY267TBoN0VBg=="/>
    </ext>
  </extLst>
</comments>
</file>

<file path=xl/sharedStrings.xml><?xml version="1.0" encoding="utf-8"?>
<sst xmlns="http://schemas.openxmlformats.org/spreadsheetml/2006/main" count="18528" uniqueCount="3146">
  <si>
    <t>Compagnie</t>
  </si>
  <si>
    <t>BILAN</t>
  </si>
  <si>
    <t>#Contrôle</t>
  </si>
  <si>
    <t>BMW Sherbrooke</t>
  </si>
  <si>
    <t>Année</t>
  </si>
  <si>
    <t>Marque</t>
  </si>
  <si>
    <t>Description</t>
  </si>
  <si>
    <t>Modèle</t>
  </si>
  <si>
    <t>Amount</t>
  </si>
  <si>
    <t>$ Inventaire</t>
  </si>
  <si>
    <t>1-Mémo</t>
  </si>
  <si>
    <t>Financé</t>
  </si>
  <si>
    <t>Mois</t>
  </si>
  <si>
    <t>NIV</t>
  </si>
  <si>
    <t>Jours en stock</t>
  </si>
  <si>
    <t>$ Financé</t>
  </si>
  <si>
    <t>YTD</t>
  </si>
  <si>
    <t>Mois Courant</t>
  </si>
  <si>
    <t>Septembre</t>
  </si>
  <si>
    <t>P0512</t>
  </si>
  <si>
    <t>CHEVROLET TRUCK</t>
  </si>
  <si>
    <t>SILVERADO 2500</t>
  </si>
  <si>
    <t>23019</t>
  </si>
  <si>
    <t>2023</t>
  </si>
  <si>
    <t>1GCGK23U14F218132</t>
  </si>
  <si>
    <t>BMW</t>
  </si>
  <si>
    <t>430</t>
  </si>
  <si>
    <t>CTRL</t>
  </si>
  <si>
    <t>WBA73AP05PCL27730</t>
  </si>
  <si>
    <t>10-Compte compteur</t>
  </si>
  <si>
    <t>Janvier</t>
  </si>
  <si>
    <t>P2173</t>
  </si>
  <si>
    <t>23020</t>
  </si>
  <si>
    <t>540i</t>
  </si>
  <si>
    <t>WBA73BJ07NWX54871</t>
  </si>
  <si>
    <t>WBA73AP06PCL26036</t>
  </si>
  <si>
    <t>Encaisse</t>
  </si>
  <si>
    <t>Février</t>
  </si>
  <si>
    <t>Mars</t>
  </si>
  <si>
    <t>P2259</t>
  </si>
  <si>
    <t>BMW SAV</t>
  </si>
  <si>
    <t>X5</t>
  </si>
  <si>
    <t>23084</t>
  </si>
  <si>
    <t>530xe</t>
  </si>
  <si>
    <t>WBA33AG06PCL42221</t>
  </si>
  <si>
    <t>Avril</t>
  </si>
  <si>
    <t>5UXTA6C07M9G89398</t>
  </si>
  <si>
    <t>23218</t>
  </si>
  <si>
    <t>Mai</t>
  </si>
  <si>
    <t>P2282</t>
  </si>
  <si>
    <t>Marge de crédit</t>
  </si>
  <si>
    <t>X3</t>
  </si>
  <si>
    <t>5UX83DP04P9T17873</t>
  </si>
  <si>
    <t>Juin</t>
  </si>
  <si>
    <t>Z4</t>
  </si>
  <si>
    <t>WBAHF3C57KWW21386</t>
  </si>
  <si>
    <t>Sélectionner le mois en B3</t>
  </si>
  <si>
    <t>23221</t>
  </si>
  <si>
    <t>Juillet</t>
  </si>
  <si>
    <t>SERIE 2</t>
  </si>
  <si>
    <t>3MW53CM06P8D70441</t>
  </si>
  <si>
    <t>P2321</t>
  </si>
  <si>
    <t>JEEP</t>
  </si>
  <si>
    <t>GLADIATOR 4X4</t>
  </si>
  <si>
    <t>Coller les balances de vérification respectives en cellule A1 dans les onglets BV_Data_An_Cour et BV_Data_An_Prec</t>
  </si>
  <si>
    <t>1C6HJTAG8ML543623</t>
  </si>
  <si>
    <t>Août</t>
  </si>
  <si>
    <t>23228</t>
  </si>
  <si>
    <t>P2327</t>
  </si>
  <si>
    <t>Vérifier s'il y a des #N/A dans les colonnes T à X des onlgets de BV</t>
  </si>
  <si>
    <t>X1</t>
  </si>
  <si>
    <t>5UX53DP06P9T28635</t>
  </si>
  <si>
    <t>WBX73EF03P5W40276</t>
  </si>
  <si>
    <t>Total Trésorerie et équivalent de Trésorerie</t>
  </si>
  <si>
    <t>Vérifier les chiffres avec l'état financier et les réalisés an passé pour les résultat net mois et aad</t>
  </si>
  <si>
    <t>Octobre</t>
  </si>
  <si>
    <t>23231A</t>
  </si>
  <si>
    <t>23240</t>
  </si>
  <si>
    <t>MINI</t>
  </si>
  <si>
    <t>COUNTRYMAN</t>
  </si>
  <si>
    <t>WMZYZ9C04L3L18702</t>
  </si>
  <si>
    <t>WBX73EF02P5X85602</t>
  </si>
  <si>
    <t>Novembre</t>
  </si>
  <si>
    <t>P2334</t>
  </si>
  <si>
    <t>330i</t>
  </si>
  <si>
    <t>Décembre</t>
  </si>
  <si>
    <t>WBA5R7C54KFH22955</t>
  </si>
  <si>
    <t>23241</t>
  </si>
  <si>
    <t>WBX73EF00P5X86053</t>
  </si>
  <si>
    <t>23193A</t>
  </si>
  <si>
    <t>VOLVO</t>
  </si>
  <si>
    <t>XC60</t>
  </si>
  <si>
    <t>LYV062RL8NB979235</t>
  </si>
  <si>
    <t>24019</t>
  </si>
  <si>
    <t>2024</t>
  </si>
  <si>
    <t>Portion Court Terme de la Dette Long Terme</t>
  </si>
  <si>
    <t>P2335</t>
  </si>
  <si>
    <t>5UX23EU05R9T15522</t>
  </si>
  <si>
    <t>5UXTY5C03L9D44647</t>
  </si>
  <si>
    <t>24023</t>
  </si>
  <si>
    <t>24082A</t>
  </si>
  <si>
    <t>X7</t>
  </si>
  <si>
    <t>MAZDA</t>
  </si>
  <si>
    <t>MX-5</t>
  </si>
  <si>
    <t>5UX23EM04R9T23238</t>
  </si>
  <si>
    <t>JM1NDAD7XP0552574</t>
  </si>
  <si>
    <t>23225A</t>
  </si>
  <si>
    <t>24024</t>
  </si>
  <si>
    <t>Recevables Contrats en Transit</t>
  </si>
  <si>
    <t>BMWI</t>
  </si>
  <si>
    <t>IX40</t>
  </si>
  <si>
    <t>WBA83FF0XPFN75280</t>
  </si>
  <si>
    <t>WB513CF03RCN76497</t>
  </si>
  <si>
    <t>P2342A</t>
  </si>
  <si>
    <t>530e</t>
  </si>
  <si>
    <t>24032</t>
  </si>
  <si>
    <t>WBA33AG00PCL72878</t>
  </si>
  <si>
    <t>X6</t>
  </si>
  <si>
    <t>5UX33EX02R9T31595</t>
  </si>
  <si>
    <t>P2343</t>
  </si>
  <si>
    <t>ACURA</t>
  </si>
  <si>
    <t>Integra</t>
  </si>
  <si>
    <t>19UDE4G72PA800656</t>
  </si>
  <si>
    <t>24034</t>
  </si>
  <si>
    <t>SERIE 4</t>
  </si>
  <si>
    <t>Recevables Véhicules</t>
  </si>
  <si>
    <t>WBA73AP07RCN92250</t>
  </si>
  <si>
    <t>23239A</t>
  </si>
  <si>
    <t>2 SERIES</t>
  </si>
  <si>
    <t>WBA73AK09L7F48700</t>
  </si>
  <si>
    <t>24038</t>
  </si>
  <si>
    <t>23236A</t>
  </si>
  <si>
    <t>I7</t>
  </si>
  <si>
    <t>WBY53EJ01RCN94634</t>
  </si>
  <si>
    <t>5UXTY5C04M9H50809</t>
  </si>
  <si>
    <t>Avances à payer</t>
  </si>
  <si>
    <t>24069A</t>
  </si>
  <si>
    <t>330e</t>
  </si>
  <si>
    <t>24051</t>
  </si>
  <si>
    <t>SERIE 3</t>
  </si>
  <si>
    <t>3MW89FF00R8D80878</t>
  </si>
  <si>
    <t>24052</t>
  </si>
  <si>
    <t>WBA5P9C06MFK63157</t>
  </si>
  <si>
    <t>Recevables Manufacturier</t>
  </si>
  <si>
    <t>3MW49FF09R8D80991</t>
  </si>
  <si>
    <t>P2349</t>
  </si>
  <si>
    <t>430I</t>
  </si>
  <si>
    <t>WBA43AT0XRCN61437</t>
  </si>
  <si>
    <t>24056</t>
  </si>
  <si>
    <t>M3</t>
  </si>
  <si>
    <t>WBS53AY01RFR57442</t>
  </si>
  <si>
    <t>P2346</t>
  </si>
  <si>
    <t>Comptes à Payer Fournisseurs</t>
  </si>
  <si>
    <t>430i</t>
  </si>
  <si>
    <t>WBA4Z3C51KEN89711</t>
  </si>
  <si>
    <t>24057</t>
  </si>
  <si>
    <t>IX</t>
  </si>
  <si>
    <t>P2347</t>
  </si>
  <si>
    <t>WB523CF0XRCP20874</t>
  </si>
  <si>
    <t>230i</t>
  </si>
  <si>
    <t>WBA2K1C0XM7G96562</t>
  </si>
  <si>
    <t>24060</t>
  </si>
  <si>
    <t>P2353</t>
  </si>
  <si>
    <t>FORD</t>
  </si>
  <si>
    <t>M2</t>
  </si>
  <si>
    <t>Maverick</t>
  </si>
  <si>
    <t>Recevables Pièces et Service</t>
  </si>
  <si>
    <t>3MF13DM03R8D79718</t>
  </si>
  <si>
    <t>3FTTW8F93NRA67828</t>
  </si>
  <si>
    <t>P2351</t>
  </si>
  <si>
    <t>TOYOTA</t>
  </si>
  <si>
    <t>24061</t>
  </si>
  <si>
    <t>4Runner</t>
  </si>
  <si>
    <t>JTENU5JR1P6093361</t>
  </si>
  <si>
    <t>5UX63DP04R9T71507</t>
  </si>
  <si>
    <t>Taxes de Vente à Payer</t>
  </si>
  <si>
    <t>23120B</t>
  </si>
  <si>
    <t>24065</t>
  </si>
  <si>
    <t>5UX83DP03N9L96336</t>
  </si>
  <si>
    <t>5YM13EC02R9T90720</t>
  </si>
  <si>
    <t>24029B</t>
  </si>
  <si>
    <t>5UXTY5C06LLE55910</t>
  </si>
  <si>
    <t>Recevables Garantie Manufacturier</t>
  </si>
  <si>
    <t>24071</t>
  </si>
  <si>
    <t>24110A</t>
  </si>
  <si>
    <t>5UX53DP09R9T84281</t>
  </si>
  <si>
    <t>WBA4J3C00LCD55202</t>
  </si>
  <si>
    <t>24063B</t>
  </si>
  <si>
    <t>24072</t>
  </si>
  <si>
    <t>5UXTR9C50JLC81636</t>
  </si>
  <si>
    <t>Impôts à payer</t>
  </si>
  <si>
    <t>5UX23EM0XR9T23843</t>
  </si>
  <si>
    <t>P2356</t>
  </si>
  <si>
    <t>TLX</t>
  </si>
  <si>
    <t>24073</t>
  </si>
  <si>
    <t>19UUB6F51MA801958</t>
  </si>
  <si>
    <t>SERIE 7</t>
  </si>
  <si>
    <t>WBA43EH06RCP35648</t>
  </si>
  <si>
    <t>24098A</t>
  </si>
  <si>
    <t>5 DOOR</t>
  </si>
  <si>
    <t>Recevables Carrosserie</t>
  </si>
  <si>
    <t>WMWXS5C59FT837198</t>
  </si>
  <si>
    <t>24075</t>
  </si>
  <si>
    <t>3MW33CM07R8D96024</t>
  </si>
  <si>
    <t>23116B</t>
  </si>
  <si>
    <t>Wrangler Unlim</t>
  </si>
  <si>
    <t>1C4HJXEN3MW680010</t>
  </si>
  <si>
    <t>24076</t>
  </si>
  <si>
    <t>Dépôts de Client</t>
  </si>
  <si>
    <t>24078A</t>
  </si>
  <si>
    <t>3MW39FS03R8D94712</t>
  </si>
  <si>
    <t>VOLKSWAGEN</t>
  </si>
  <si>
    <t>ID.4</t>
  </si>
  <si>
    <t>1V2JNPE8XPC021183</t>
  </si>
  <si>
    <t>24080</t>
  </si>
  <si>
    <t>23243A</t>
  </si>
  <si>
    <t>3MW39FS01R8E01723</t>
  </si>
  <si>
    <t>WBA73AK0XL7G01503</t>
  </si>
  <si>
    <t>P2361</t>
  </si>
  <si>
    <t>Recevables Intercos</t>
  </si>
  <si>
    <t>320i</t>
  </si>
  <si>
    <t>24081</t>
  </si>
  <si>
    <t>WBA3C3C57EK200069</t>
  </si>
  <si>
    <t>5UX23EM03R9T54626</t>
  </si>
  <si>
    <t>P2362</t>
  </si>
  <si>
    <t>24087</t>
  </si>
  <si>
    <t>M240i xDrive</t>
  </si>
  <si>
    <t>3MW53CM03P8C99750</t>
  </si>
  <si>
    <t>Payables Intercos</t>
  </si>
  <si>
    <t>WBA63AT07RCP38342</t>
  </si>
  <si>
    <t>P2363</t>
  </si>
  <si>
    <t>3MW33CM08P8C93109</t>
  </si>
  <si>
    <t>24090</t>
  </si>
  <si>
    <t>5UX53DP08R9U52683</t>
  </si>
  <si>
    <t>P2364</t>
  </si>
  <si>
    <t>X4</t>
  </si>
  <si>
    <t>5UXXW3C37H0T79741</t>
  </si>
  <si>
    <t>24092</t>
  </si>
  <si>
    <t>24040A</t>
  </si>
  <si>
    <t>WBA43EH01RCP80741</t>
  </si>
  <si>
    <t>5UX33DT01P9N56202</t>
  </si>
  <si>
    <t>Recevables Autres</t>
  </si>
  <si>
    <t>P2367</t>
  </si>
  <si>
    <t>NISSAN</t>
  </si>
  <si>
    <t>Micra</t>
  </si>
  <si>
    <t>3N1CK3CP5KL236170</t>
  </si>
  <si>
    <t>24101</t>
  </si>
  <si>
    <t>23244A</t>
  </si>
  <si>
    <t>Autres Comptes à Payer</t>
  </si>
  <si>
    <t>X2</t>
  </si>
  <si>
    <t>5UX33EX00R9U61472</t>
  </si>
  <si>
    <t>WBXYJ5C54K5N01549</t>
  </si>
  <si>
    <t>24103A</t>
  </si>
  <si>
    <t>24102</t>
  </si>
  <si>
    <t>5UXTS1C06M9H64396</t>
  </si>
  <si>
    <t>XM</t>
  </si>
  <si>
    <t>5YM33CS08R9U51213</t>
  </si>
  <si>
    <t>P2223A</t>
  </si>
  <si>
    <t>I4</t>
  </si>
  <si>
    <t>WBY43AW09PFP45888</t>
  </si>
  <si>
    <t>24106</t>
  </si>
  <si>
    <t>P2366</t>
  </si>
  <si>
    <t>Total Comptes à Recevoir</t>
  </si>
  <si>
    <t>WBSKG9C53CE798848</t>
  </si>
  <si>
    <t>3MW89FF0XR8E15426</t>
  </si>
  <si>
    <t>P2365</t>
  </si>
  <si>
    <t>DODGE TRUCK</t>
  </si>
  <si>
    <t>RAM 1500 Class</t>
  </si>
  <si>
    <t>3C6RR7KG7MG709002</t>
  </si>
  <si>
    <t>Total Comptes à Payer</t>
  </si>
  <si>
    <t>24113</t>
  </si>
  <si>
    <t>23227A</t>
  </si>
  <si>
    <t>WBY73AW06RFS02238</t>
  </si>
  <si>
    <t>HONDA</t>
  </si>
  <si>
    <t>CIVIC HATCHBAC</t>
  </si>
  <si>
    <t>SHHFK7H26HU304092</t>
  </si>
  <si>
    <t>24114</t>
  </si>
  <si>
    <t>I5</t>
  </si>
  <si>
    <t>24097A</t>
  </si>
  <si>
    <t>AUDI</t>
  </si>
  <si>
    <t>WBY43FK03RCP97296</t>
  </si>
  <si>
    <t>A5 Sportback</t>
  </si>
  <si>
    <t>Inventaire Véhicules Neufs</t>
  </si>
  <si>
    <t>WAUANCF51JA004190</t>
  </si>
  <si>
    <t>24126A</t>
  </si>
  <si>
    <t>24115</t>
  </si>
  <si>
    <t>WBA2L3C32HV667851</t>
  </si>
  <si>
    <t>WBX73EF08R5Y27371</t>
  </si>
  <si>
    <t>24091B</t>
  </si>
  <si>
    <t>JETTA</t>
  </si>
  <si>
    <t>Effet à Payer Véhicules Neufs</t>
  </si>
  <si>
    <t>3VW1K7AJ9DM416983</t>
  </si>
  <si>
    <t>24125B</t>
  </si>
  <si>
    <t>650i</t>
  </si>
  <si>
    <t>24116</t>
  </si>
  <si>
    <t>WBA6F7C50HD930698</t>
  </si>
  <si>
    <t>WBX73EF01R5Y29639</t>
  </si>
  <si>
    <t>23122A</t>
  </si>
  <si>
    <t>WBA13AL03N7K75967</t>
  </si>
  <si>
    <t>24118</t>
  </si>
  <si>
    <t>24125A</t>
  </si>
  <si>
    <t>Inventaire Véhicules Usagés</t>
  </si>
  <si>
    <t>5UXJU4C08M9E22693</t>
  </si>
  <si>
    <t>5UX53DP05R9U80988</t>
  </si>
  <si>
    <t>24104B</t>
  </si>
  <si>
    <t>WBXYN1C56K5N23209</t>
  </si>
  <si>
    <t>24119</t>
  </si>
  <si>
    <t>Effet à Payer Véhicules Usagés</t>
  </si>
  <si>
    <t>5UX83DP00R9U68079</t>
  </si>
  <si>
    <t>24120</t>
  </si>
  <si>
    <t>WBX73EF00R5Y29762</t>
  </si>
  <si>
    <t>Inventaire Pièces, Pneus, Huile</t>
  </si>
  <si>
    <t>24121</t>
  </si>
  <si>
    <t>5UX63DP06R9U68403</t>
  </si>
  <si>
    <t>24128</t>
  </si>
  <si>
    <t>Total Effets à Payer</t>
  </si>
  <si>
    <t>5UX23EU06R9U85632</t>
  </si>
  <si>
    <t>24129</t>
  </si>
  <si>
    <t>5UX53DP00R9U88450</t>
  </si>
  <si>
    <t>Total Inventaires</t>
  </si>
  <si>
    <t>24130</t>
  </si>
  <si>
    <t>5UX53DP06R9U99484</t>
  </si>
  <si>
    <t>Salaires à Payer</t>
  </si>
  <si>
    <t>Avances à recevoir</t>
  </si>
  <si>
    <t>DAS à Payer</t>
  </si>
  <si>
    <t>Travaux en Cours</t>
  </si>
  <si>
    <t>Véhicules neufs</t>
  </si>
  <si>
    <t>Autres Courus</t>
  </si>
  <si>
    <t>Sous-Traitance</t>
  </si>
  <si>
    <t xml:space="preserve"> </t>
  </si>
  <si>
    <t>[...]</t>
  </si>
  <si>
    <t>X</t>
  </si>
  <si>
    <t>O</t>
  </si>
  <si>
    <t>U</t>
  </si>
  <si>
    <t>NB</t>
  </si>
  <si>
    <t>$</t>
  </si>
  <si>
    <t>Frais Payés d'Avance</t>
  </si>
  <si>
    <t>BUDGET  ORIGINAL</t>
  </si>
  <si>
    <t>RÉALISATION</t>
  </si>
  <si>
    <t>ÉCART réel / Budget</t>
  </si>
  <si>
    <t>ANNÉE  PRÉCÉDENTE</t>
  </si>
  <si>
    <t>ECART (réel/ Ann.Préc.)</t>
  </si>
  <si>
    <t>UNITE</t>
  </si>
  <si>
    <t>$P/UNITÉ</t>
  </si>
  <si>
    <t>$PROFITS</t>
  </si>
  <si>
    <t>Total Frais Courus</t>
  </si>
  <si>
    <t>$P/UNITE</t>
  </si>
  <si>
    <t>UNFTÉ</t>
  </si>
  <si>
    <t>Total Autres</t>
  </si>
  <si>
    <t>Ventes nettes</t>
  </si>
  <si>
    <t>Total Passif Court Terme</t>
  </si>
  <si>
    <t>Total Actif Court Terme</t>
  </si>
  <si>
    <t>Impôts Futurs à payer</t>
  </si>
  <si>
    <t>Terrain</t>
  </si>
  <si>
    <t>Avances Long Terme à Payer</t>
  </si>
  <si>
    <t>Bâtisse</t>
  </si>
  <si>
    <t>Hypothèque à Payer</t>
  </si>
  <si>
    <t>Améliorations Locatives</t>
  </si>
  <si>
    <t>Dette à Long Terme</t>
  </si>
  <si>
    <t>Améliorations Locatives Permanentes</t>
  </si>
  <si>
    <t>Autres Dettes à Long Terme</t>
  </si>
  <si>
    <t>Équipements Service</t>
  </si>
  <si>
    <t>Autos détail</t>
  </si>
  <si>
    <t>Mobilier</t>
  </si>
  <si>
    <t>Équipements Informatique</t>
  </si>
  <si>
    <t>Équipements Téléphonique</t>
  </si>
  <si>
    <t>Total Passif long terme</t>
  </si>
  <si>
    <t>Enseigne</t>
  </si>
  <si>
    <t>Total Immobilisations Nettes</t>
  </si>
  <si>
    <t>Total Passifs</t>
  </si>
  <si>
    <t>Avances à Recevoir Long Terme</t>
  </si>
  <si>
    <t>Achalandage</t>
  </si>
  <si>
    <t>Capital Actions</t>
  </si>
  <si>
    <t>Apport</t>
  </si>
  <si>
    <t>Bénéfices non répartis</t>
  </si>
  <si>
    <t>Dividendes</t>
  </si>
  <si>
    <t>Livre des ventes + réserve</t>
  </si>
  <si>
    <t>Total Actif Long Terme</t>
  </si>
  <si>
    <t>Total Capitaux Propres / Avoir</t>
  </si>
  <si>
    <t>Camions détail</t>
  </si>
  <si>
    <t>Total Actif</t>
  </si>
  <si>
    <t>Total Passif et Capitaux Propres / Avoir</t>
  </si>
  <si>
    <t>Sprinter</t>
  </si>
  <si>
    <t>Moto détail</t>
  </si>
  <si>
    <t>Total Neufs</t>
  </si>
  <si>
    <t>Ex-Démos et courtoisies</t>
  </si>
  <si>
    <t>8256$ Réserve démos/courtoisies</t>
  </si>
  <si>
    <t>Flottes</t>
  </si>
  <si>
    <t>539$ Réserve neuf DYB</t>
  </si>
  <si>
    <t>Rev. Finances</t>
  </si>
  <si>
    <t>Rev. Protections</t>
  </si>
  <si>
    <t>Rev. Autres</t>
  </si>
  <si>
    <t>Total F&amp;I</t>
  </si>
  <si>
    <t>Total Dépt. Neufs</t>
  </si>
  <si>
    <t>DEPENSES</t>
  </si>
  <si>
    <t>Comm. vendeurs</t>
  </si>
  <si>
    <t>Comm. F&amp;I</t>
  </si>
  <si>
    <t>Frais de livraison</t>
  </si>
  <si>
    <t>Service gratuit 1</t>
  </si>
  <si>
    <t>Entretien stock</t>
  </si>
  <si>
    <t>Publicité 1</t>
  </si>
  <si>
    <t>Intérêt de gros</t>
  </si>
  <si>
    <t>-9 unités fleet Maxim</t>
  </si>
  <si>
    <t>TOTAL VARIABLES</t>
  </si>
  <si>
    <t>% brut</t>
  </si>
  <si>
    <t>Salaires cadres</t>
  </si>
  <si>
    <t>Salaires commis</t>
  </si>
  <si>
    <t>Salaires autres</t>
  </si>
  <si>
    <t>Francis Pellerin - renouvellement Volks</t>
  </si>
  <si>
    <t>Salaires spécialistes</t>
  </si>
  <si>
    <t>Salaires en absences</t>
  </si>
  <si>
    <t>Déduction à la source</t>
  </si>
  <si>
    <t>Bénéfices marginaux</t>
  </si>
  <si>
    <t>Csst</t>
  </si>
  <si>
    <t>TOTAL PERSONNEL</t>
  </si>
  <si>
    <t>Publicité 2</t>
  </si>
  <si>
    <t>Service gratuit 2</t>
  </si>
  <si>
    <t>Frais véhicules de cie</t>
  </si>
  <si>
    <t>Informatique</t>
  </si>
  <si>
    <t>Frais de déplacement</t>
  </si>
  <si>
    <t>Services extérieurs</t>
  </si>
  <si>
    <t>Fournitures autres</t>
  </si>
  <si>
    <t>Uniformes</t>
  </si>
  <si>
    <t>Papeterie</t>
  </si>
  <si>
    <t>Téléphone</t>
  </si>
  <si>
    <t>Frais postaux</t>
  </si>
  <si>
    <t>Divers</t>
  </si>
  <si>
    <t>Formation</t>
  </si>
  <si>
    <t>Frais bancaires</t>
  </si>
  <si>
    <t>TOTAL SEMI-FIXES</t>
  </si>
  <si>
    <t>TOTAL DES DÉPENSES</t>
  </si>
  <si>
    <t>RBSC neuf</t>
  </si>
  <si>
    <t>Programme neuf 2</t>
  </si>
  <si>
    <t>Programme neuf 3</t>
  </si>
  <si>
    <t>Holdbacks</t>
  </si>
  <si>
    <t>#Compte</t>
  </si>
  <si>
    <t>Solde d'ouverture</t>
  </si>
  <si>
    <t>Solde courant</t>
  </si>
  <si>
    <t>Solde de fin</t>
  </si>
  <si>
    <t>Type compte</t>
  </si>
  <si>
    <t>#Groupe</t>
  </si>
  <si>
    <t>Préfixe</t>
  </si>
  <si>
    <t>CUC/Mémo solde début</t>
  </si>
  <si>
    <t>CUC/Mémo solde actuel</t>
  </si>
  <si>
    <t>CUC/Mémo solde fin</t>
  </si>
  <si>
    <t>Valid GL #</t>
  </si>
  <si>
    <t>Debits</t>
  </si>
  <si>
    <t>Classification</t>
  </si>
  <si>
    <t>$ / NB</t>
  </si>
  <si>
    <t>Ventes</t>
  </si>
  <si>
    <t>PROFIT JANVIER</t>
  </si>
  <si>
    <t>101</t>
  </si>
  <si>
    <t>_</t>
  </si>
  <si>
    <t>Frais administration</t>
  </si>
  <si>
    <t>PROFIT FEVRIER</t>
  </si>
  <si>
    <t>102</t>
  </si>
  <si>
    <t>AUTRES REVENUS</t>
  </si>
  <si>
    <t>PROFIT MARS</t>
  </si>
  <si>
    <t>103</t>
  </si>
  <si>
    <t>PROFIT DÉPARTEMENTAL</t>
  </si>
  <si>
    <t>PROFIT AVRIL</t>
  </si>
  <si>
    <t>104</t>
  </si>
  <si>
    <t>Véhicules usagés</t>
  </si>
  <si>
    <t>PROFIT MAI</t>
  </si>
  <si>
    <t>105</t>
  </si>
  <si>
    <t>$PROFFTS</t>
  </si>
  <si>
    <t>PROFIT JUIN</t>
  </si>
  <si>
    <t>106</t>
  </si>
  <si>
    <t>PROFIT JUILLET</t>
  </si>
  <si>
    <t>107</t>
  </si>
  <si>
    <t>Certifié</t>
  </si>
  <si>
    <t>PROFIT AOUT</t>
  </si>
  <si>
    <t>108</t>
  </si>
  <si>
    <t>JANV. NB VENTE NEUF BMW AUTO</t>
  </si>
  <si>
    <t>120A</t>
  </si>
  <si>
    <t>120</t>
  </si>
  <si>
    <t>FEV. NB VENTE NEUF BMW AUTO</t>
  </si>
  <si>
    <t>120B</t>
  </si>
  <si>
    <t>Non Certifié</t>
  </si>
  <si>
    <t>MARS NB VENTE NEUF BMW AUTO</t>
  </si>
  <si>
    <t>120C</t>
  </si>
  <si>
    <t>AVRIL NB VENTE NEUF BMW AUTO</t>
  </si>
  <si>
    <t>120D</t>
  </si>
  <si>
    <t>Autres marques</t>
  </si>
  <si>
    <t>MAI NB VENTE NEUF BMW AUTO</t>
  </si>
  <si>
    <t>120E</t>
  </si>
  <si>
    <t>Total Usagés</t>
  </si>
  <si>
    <t>JUIN NB VENTE NEUF BMW AUTO</t>
  </si>
  <si>
    <t>120F</t>
  </si>
  <si>
    <t>JUIL. NB VENTE NEUF BMW AUTO</t>
  </si>
  <si>
    <t>120G</t>
  </si>
  <si>
    <t>Rachat bail</t>
  </si>
  <si>
    <t>AOUT NB VENTE NEUF BMW AUTO</t>
  </si>
  <si>
    <t>120H</t>
  </si>
  <si>
    <t>SEPT. NB VENTE NEUF BMW AUTO</t>
  </si>
  <si>
    <t>120Z</t>
  </si>
  <si>
    <t>Ventes au Gros</t>
  </si>
  <si>
    <t>JANV. NB VENTE NEUF BMW I</t>
  </si>
  <si>
    <t>122A</t>
  </si>
  <si>
    <t>122</t>
  </si>
  <si>
    <t>FEV. NB VENTE NEUF BMW I</t>
  </si>
  <si>
    <t>122B</t>
  </si>
  <si>
    <t>MARS NB VENTE NEUF BMW I</t>
  </si>
  <si>
    <t>122C</t>
  </si>
  <si>
    <t>MAI NB VENTE NEUF BMW I</t>
  </si>
  <si>
    <t>122E</t>
  </si>
  <si>
    <t>JUIN NB VENTE NEUF BMW I</t>
  </si>
  <si>
    <t>122F</t>
  </si>
  <si>
    <t>AOUT NB VENTE NEUF BMW I</t>
  </si>
  <si>
    <t>122H</t>
  </si>
  <si>
    <t>SEPT. NB VENTE NEUF BMW I</t>
  </si>
  <si>
    <t>122Z</t>
  </si>
  <si>
    <t>JANV. NB VENTE USAGE DETAIL</t>
  </si>
  <si>
    <t>124A</t>
  </si>
  <si>
    <t>124</t>
  </si>
  <si>
    <t>FEV. NB VENTE USAGE DETAIL</t>
  </si>
  <si>
    <t>124B</t>
  </si>
  <si>
    <t>Total Dépt. Usagés</t>
  </si>
  <si>
    <t>MARS NB VENTE USAGE DETAIL</t>
  </si>
  <si>
    <t>124C</t>
  </si>
  <si>
    <t>AVRIL NB VENTE USAGE DETAIL</t>
  </si>
  <si>
    <t>124D</t>
  </si>
  <si>
    <t>MAI NB VENTE USAGE DETAIL</t>
  </si>
  <si>
    <t>124E</t>
  </si>
  <si>
    <t>JUIN NB VENTE USAGE DETAIL</t>
  </si>
  <si>
    <t>124F</t>
  </si>
  <si>
    <t>JUIL. NB VENTE UDAGE DETAIL</t>
  </si>
  <si>
    <t>124G</t>
  </si>
  <si>
    <t>AOUT NB VENTE USAGE DETAIL</t>
  </si>
  <si>
    <t>124H</t>
  </si>
  <si>
    <t>SEPT. NB VENTE USAGE DETAIL</t>
  </si>
  <si>
    <t>124Z</t>
  </si>
  <si>
    <t>PROFIT SPTEMBRE</t>
  </si>
  <si>
    <t>109</t>
  </si>
  <si>
    <t>JANV. NB VENTE NEUF BMW CAMION</t>
  </si>
  <si>
    <t>126A</t>
  </si>
  <si>
    <t>126</t>
  </si>
  <si>
    <t>PROFIT OCTOBRE</t>
  </si>
  <si>
    <t>110</t>
  </si>
  <si>
    <t>FEV. NB VENTE NEUF BMW CAMION</t>
  </si>
  <si>
    <t>126B</t>
  </si>
  <si>
    <t>PROFIT NOVEMBRE</t>
  </si>
  <si>
    <t>111</t>
  </si>
  <si>
    <t>MARS NB VENTE NEUF BMW CAMION</t>
  </si>
  <si>
    <t>126C</t>
  </si>
  <si>
    <t>AVRIL NB VENTE NEUF BMW CAMION</t>
  </si>
  <si>
    <t>126D</t>
  </si>
  <si>
    <t>MAI NB VENTE NEUF BMW CAMION</t>
  </si>
  <si>
    <t>126E</t>
  </si>
  <si>
    <t>JUIN NB VENTE NEUF BMW CAMION</t>
  </si>
  <si>
    <t>126F</t>
  </si>
  <si>
    <t>JUIL. NB VENTE NEUF BMW CAMION</t>
  </si>
  <si>
    <t>126G</t>
  </si>
  <si>
    <t>AOUT NB VENTE NEUF BMW CAMION</t>
  </si>
  <si>
    <t>126H</t>
  </si>
  <si>
    <t>SEPT. NB VENTE NEUF BMW CAMION</t>
  </si>
  <si>
    <t>126Z</t>
  </si>
  <si>
    <t>JANV. NB VENTE USAGE GROS</t>
  </si>
  <si>
    <t>127A</t>
  </si>
  <si>
    <t>127</t>
  </si>
  <si>
    <t>FEV. NB VENTE USAGE GROS</t>
  </si>
  <si>
    <t>127B</t>
  </si>
  <si>
    <t>MARS NB VENTE USAGE GROS</t>
  </si>
  <si>
    <t>127C</t>
  </si>
  <si>
    <t>AVRIL NB VENTE USAGE GROS</t>
  </si>
  <si>
    <t>127D</t>
  </si>
  <si>
    <t>MAI NB VENTE USAGE GROS</t>
  </si>
  <si>
    <t>127E</t>
  </si>
  <si>
    <t>OCT. NB VENTE NEUF BMW AUTO</t>
  </si>
  <si>
    <t>121</t>
  </si>
  <si>
    <t>JUIN NB VENTE USAGE GROS</t>
  </si>
  <si>
    <t>127F</t>
  </si>
  <si>
    <t>NOV. NB VENTE NEUF BMW AUTO</t>
  </si>
  <si>
    <t>121A</t>
  </si>
  <si>
    <t>JUIL. NB VENTE USAGE GROS</t>
  </si>
  <si>
    <t>127G</t>
  </si>
  <si>
    <t>DEC. NB VENTE NEUF BMW AUTO</t>
  </si>
  <si>
    <t>121B</t>
  </si>
  <si>
    <t>AOUT NB VENTE USAGE GROS</t>
  </si>
  <si>
    <t>127H</t>
  </si>
  <si>
    <t>OCT. NB VENTE NEUF BMW CAMION</t>
  </si>
  <si>
    <t>121E</t>
  </si>
  <si>
    <t>SEPT. NB VENTE USAGE GROS</t>
  </si>
  <si>
    <t>127Z</t>
  </si>
  <si>
    <t>NOV. NB VENTE NEUF BMW CAMION</t>
  </si>
  <si>
    <t>121H</t>
  </si>
  <si>
    <t>NB INV + 30 JOURS USAGE BMW CAMION</t>
  </si>
  <si>
    <t>130D</t>
  </si>
  <si>
    <t>156</t>
  </si>
  <si>
    <t>DEC. NB VENTE NEUF BMW CAMION</t>
  </si>
  <si>
    <t>121Z</t>
  </si>
  <si>
    <t>NB INV + 30 JOURS USAGE AUTRES</t>
  </si>
  <si>
    <t>130F</t>
  </si>
  <si>
    <t>NB INV USAGE BMW AUTO 31-60 JRS</t>
  </si>
  <si>
    <t>132B</t>
  </si>
  <si>
    <t>AVRIL NB VENTE NEUF BMW I</t>
  </si>
  <si>
    <t>122D</t>
  </si>
  <si>
    <t>NB INV USAGE BMW AUTO 61-90 JRS</t>
  </si>
  <si>
    <t>132C</t>
  </si>
  <si>
    <t>NB INV USAGE BMW AUTO 91-120 JRS</t>
  </si>
  <si>
    <t>132D</t>
  </si>
  <si>
    <t>NB INV USAGE BMW AUTO 120+ JRS</t>
  </si>
  <si>
    <t>132E</t>
  </si>
  <si>
    <t>JUIL. NB VENTE NEUF BMW I</t>
  </si>
  <si>
    <t>122G</t>
  </si>
  <si>
    <t>NB INV USAGE BMW CAMION 31-60 JRS</t>
  </si>
  <si>
    <t>133B</t>
  </si>
  <si>
    <t>NB INV USAGE BMW CAMION 61-90 JRS</t>
  </si>
  <si>
    <t>133C</t>
  </si>
  <si>
    <t>NB INV USAGE BMW CAMION 91-120 JRS</t>
  </si>
  <si>
    <t>133D</t>
  </si>
  <si>
    <t>OCT. NB VENTE NEUF BMW I</t>
  </si>
  <si>
    <t>123</t>
  </si>
  <si>
    <t>NB INV USAGE BMW CAMION 120+ JRS</t>
  </si>
  <si>
    <t>133E</t>
  </si>
  <si>
    <t>NOV. NB VENTE NEUF BMW I</t>
  </si>
  <si>
    <t>123A</t>
  </si>
  <si>
    <t>NB INV USAGE AUTRE 31-60 JRS</t>
  </si>
  <si>
    <t>138B</t>
  </si>
  <si>
    <t>DEC. NB VENTE NEUF BMW I</t>
  </si>
  <si>
    <t>123B</t>
  </si>
  <si>
    <t>NB INV USAGE AUTRE 61-90 JRS</t>
  </si>
  <si>
    <t>138C</t>
  </si>
  <si>
    <t>NB INV USAGE AUTRE 91-120 JRS</t>
  </si>
  <si>
    <t>138D</t>
  </si>
  <si>
    <t>NB INV USAGE AUTRE 120+ JRS</t>
  </si>
  <si>
    <t>138E</t>
  </si>
  <si>
    <t>$ INV USAGE BMW CAMION 31-60 JRS</t>
  </si>
  <si>
    <t>141B</t>
  </si>
  <si>
    <t>$ INV USAGE BMW CAMION 61-90 JRS</t>
  </si>
  <si>
    <t>141C</t>
  </si>
  <si>
    <t>$ INV USAGE BMW CAMION 91-120 JRS</t>
  </si>
  <si>
    <t>141D</t>
  </si>
  <si>
    <t>$ INV USAGE BMW CAMION 120+ JRS</t>
  </si>
  <si>
    <t>141E</t>
  </si>
  <si>
    <t>A/R VEHICULES 31-60 JRS</t>
  </si>
  <si>
    <t>142B</t>
  </si>
  <si>
    <t>142</t>
  </si>
  <si>
    <t>A/R VEHICULES 61-90 JRS</t>
  </si>
  <si>
    <t>142C</t>
  </si>
  <si>
    <t>OCT. NB VENTE USAGE DETAIL</t>
  </si>
  <si>
    <t>125</t>
  </si>
  <si>
    <t>A/R VEHICULES 91-120 JRS</t>
  </si>
  <si>
    <t>142D</t>
  </si>
  <si>
    <t>NOV. NB VENTE USAGE DETAIL</t>
  </si>
  <si>
    <t>125A</t>
  </si>
  <si>
    <t>A/R VEHICULES 120 + JRS</t>
  </si>
  <si>
    <t>142E</t>
  </si>
  <si>
    <t>DEC. NB VENTE USAGE DETAIL</t>
  </si>
  <si>
    <t>125B</t>
  </si>
  <si>
    <t>A/R GARANTIE BMW 31-60 JRS</t>
  </si>
  <si>
    <t>143B</t>
  </si>
  <si>
    <t>143</t>
  </si>
  <si>
    <t>A/R GARANTTIE BMW 61-90 JRS</t>
  </si>
  <si>
    <t>143C</t>
  </si>
  <si>
    <t>A/R GARANTIE BMW 91-120 JRS</t>
  </si>
  <si>
    <t>143D</t>
  </si>
  <si>
    <t>A/R PIECES+SERVICE 31-60 JRS</t>
  </si>
  <si>
    <t>144B</t>
  </si>
  <si>
    <t>144</t>
  </si>
  <si>
    <t>A/R PIECES+SERVICE 61-90 JRS</t>
  </si>
  <si>
    <t>144C</t>
  </si>
  <si>
    <t>RBSC used</t>
  </si>
  <si>
    <t>A/R PIECES+SERVICE 91-120 JRS</t>
  </si>
  <si>
    <t>144D</t>
  </si>
  <si>
    <t>A/R PIECES+SERVICE 120+ JRS</t>
  </si>
  <si>
    <t>144E</t>
  </si>
  <si>
    <t>Programme 360</t>
  </si>
  <si>
    <t>FONDS DE ROULEMENT REQUIS</t>
  </si>
  <si>
    <t>145</t>
  </si>
  <si>
    <t>Programme used 3</t>
  </si>
  <si>
    <t>$ INV USAGE BMW AUTO 31-60 JRS</t>
  </si>
  <si>
    <t>154B</t>
  </si>
  <si>
    <t>$ INV USAGE BMW AUTO 61-90 JRS</t>
  </si>
  <si>
    <t>154C</t>
  </si>
  <si>
    <t>$ INV USAGE BMW AUTO 91-120 JRS</t>
  </si>
  <si>
    <t>154D</t>
  </si>
  <si>
    <t>$ INV USAGE BMW AUTO 120+ JRS</t>
  </si>
  <si>
    <t>154E</t>
  </si>
  <si>
    <t>NB INV + 30 JOURS USAGE BMW AUTO</t>
  </si>
  <si>
    <t>$ INV USAGE AUTRE 31-60 JRS</t>
  </si>
  <si>
    <t>157B</t>
  </si>
  <si>
    <t>$ INV USAGE AUTRE 61-90 JRS</t>
  </si>
  <si>
    <t>157C</t>
  </si>
  <si>
    <t>$ INV USAGE AUTRE 91-120 JRS</t>
  </si>
  <si>
    <t>157D</t>
  </si>
  <si>
    <t>Service</t>
  </si>
  <si>
    <t>#</t>
  </si>
  <si>
    <t>$VENTES</t>
  </si>
  <si>
    <t>$Ventes</t>
  </si>
  <si>
    <t>% VOL</t>
  </si>
  <si>
    <t>$ INV USAGE AUTRE 120+ JRS</t>
  </si>
  <si>
    <t>157E</t>
  </si>
  <si>
    <t>M/O Client</t>
  </si>
  <si>
    <t>NB EMP. PROPRIETAIRE ADMIN.</t>
  </si>
  <si>
    <t>160Z</t>
  </si>
  <si>
    <t>NB EMP. SUPERVISION - NEUF</t>
  </si>
  <si>
    <t>161A</t>
  </si>
  <si>
    <t>161</t>
  </si>
  <si>
    <t>NB EMP. SUPERVISION - USAGE</t>
  </si>
  <si>
    <t>161B</t>
  </si>
  <si>
    <t>OCT. NB VENTE USAGE GROS</t>
  </si>
  <si>
    <t>128</t>
  </si>
  <si>
    <t>% profit / ventes</t>
  </si>
  <si>
    <t>NB EMP. SUPERBISION - SERVICE</t>
  </si>
  <si>
    <t>161C</t>
  </si>
  <si>
    <t>NOV. NB VENTE USAGE GROS</t>
  </si>
  <si>
    <t>128A</t>
  </si>
  <si>
    <t>NB EMP. SUPERVISION - PIECES</t>
  </si>
  <si>
    <t>161D</t>
  </si>
  <si>
    <t>M/O Garantie</t>
  </si>
  <si>
    <t>DEC. NB VENTE USAGE GROS</t>
  </si>
  <si>
    <t>128B</t>
  </si>
  <si>
    <t>NB EMP. SUPERVISION - ADMIN.</t>
  </si>
  <si>
    <t>161Z</t>
  </si>
  <si>
    <t>NB EMP. VENDEURS BMW - F&amp;I</t>
  </si>
  <si>
    <t>164</t>
  </si>
  <si>
    <t>NB EMP. VENDEURS BMW - NEUF</t>
  </si>
  <si>
    <t>164A</t>
  </si>
  <si>
    <t>NB EMP. VENDEURS BMW - USAGE</t>
  </si>
  <si>
    <t>164B</t>
  </si>
  <si>
    <t>M/O Interne</t>
  </si>
  <si>
    <t>NB EMP. COMMIS COMPTOIR - PIECES</t>
  </si>
  <si>
    <t>164D</t>
  </si>
  <si>
    <t>NB EMP. AUTRES - SERVICE</t>
  </si>
  <si>
    <t>166C</t>
  </si>
  <si>
    <t>166</t>
  </si>
  <si>
    <t>NB EMP. AUTRES - ADMIN.</t>
  </si>
  <si>
    <t>166Z</t>
  </si>
  <si>
    <t>NB EMP. MECANICIENS - SERVICE</t>
  </si>
  <si>
    <t>170C</t>
  </si>
  <si>
    <t>170</t>
  </si>
  <si>
    <t>M/O Esthétique</t>
  </si>
  <si>
    <t>NB EMP. APPRENTIS - SERVICE</t>
  </si>
  <si>
    <t>171C</t>
  </si>
  <si>
    <t>171</t>
  </si>
  <si>
    <t># DE BAIE DE TECHNICIEN</t>
  </si>
  <si>
    <t>172M</t>
  </si>
  <si>
    <t># DE BAIE DE LAVAGE</t>
  </si>
  <si>
    <t>172N</t>
  </si>
  <si>
    <t>NB EMP. AVISEURS - SERVICE</t>
  </si>
  <si>
    <t>173C</t>
  </si>
  <si>
    <t>173</t>
  </si>
  <si>
    <t>TAUX M/O CLIENT BMW</t>
  </si>
  <si>
    <t>175A</t>
  </si>
  <si>
    <t>175</t>
  </si>
  <si>
    <t>Ajustement M/O</t>
  </si>
  <si>
    <t>TAUX M/O GARANTIE BMW</t>
  </si>
  <si>
    <t>176A</t>
  </si>
  <si>
    <t>176</t>
  </si>
  <si>
    <t>Sous-total M/O</t>
  </si>
  <si>
    <t>TAUX M/O INTERNE BMW</t>
  </si>
  <si>
    <t>177A</t>
  </si>
  <si>
    <t>177</t>
  </si>
  <si>
    <t>TAUX M/O PROGRAMME SPA BMW</t>
  </si>
  <si>
    <t>177S</t>
  </si>
  <si>
    <t>% protit / ventes</t>
  </si>
  <si>
    <t>PRODUCTIVITE TECHNICIEN</t>
  </si>
  <si>
    <t>178D</t>
  </si>
  <si>
    <t>178</t>
  </si>
  <si>
    <t>Sous-traitement</t>
  </si>
  <si>
    <t>NOMBRE DE JOURS OUVRABLE SERVICE</t>
  </si>
  <si>
    <t>179</t>
  </si>
  <si>
    <t>PETITE CAISSE</t>
  </si>
  <si>
    <t>200</t>
  </si>
  <si>
    <t>2-Actifs</t>
  </si>
  <si>
    <t>ENCAISSE</t>
  </si>
  <si>
    <t>202</t>
  </si>
  <si>
    <t>M.O. Recond. MCPA</t>
  </si>
  <si>
    <t>PAIEMENTS FORFAITAIRES FLOOR PLAN</t>
  </si>
  <si>
    <t>202B</t>
  </si>
  <si>
    <t>CONTRATS EN TRANSIT</t>
  </si>
  <si>
    <t>205</t>
  </si>
  <si>
    <t>RECEVABLES VEHICULES</t>
  </si>
  <si>
    <t>210</t>
  </si>
  <si>
    <t>Total Mécanique</t>
  </si>
  <si>
    <t>WHOLESALE &amp; ECHANGE A/R</t>
  </si>
  <si>
    <t>210A</t>
  </si>
  <si>
    <t>A/R INTERCO WHOLESALE &amp; ECHANGE</t>
  </si>
  <si>
    <t>210L</t>
  </si>
  <si>
    <t>RECEVABLES PIECES ET SERVICE</t>
  </si>
  <si>
    <t>220</t>
  </si>
  <si>
    <t>RECEVABLE RECOURS COLLECTIF</t>
  </si>
  <si>
    <t>220C</t>
  </si>
  <si>
    <t>Pas de claims à l'interne, ni réceptionniste temps partiel</t>
  </si>
  <si>
    <t>BONIS A/R MANUFACTURIER</t>
  </si>
  <si>
    <t>221</t>
  </si>
  <si>
    <t>PROGRAMMES A/R MANUFACTURIER</t>
  </si>
  <si>
    <t>221A</t>
  </si>
  <si>
    <t>ROULEZ VERT A RECEVOIR</t>
  </si>
  <si>
    <t>221C</t>
  </si>
  <si>
    <t>RECLAMATION GARANTIE A/R BMW</t>
  </si>
  <si>
    <t>222A</t>
  </si>
  <si>
    <t>222</t>
  </si>
  <si>
    <t>AUTRES RECEVABLES</t>
  </si>
  <si>
    <t>226</t>
  </si>
  <si>
    <t>INV. VOITURES NEUVES BMW</t>
  </si>
  <si>
    <t>230</t>
  </si>
  <si>
    <t>INV. CAMIONS NEUFS BMW</t>
  </si>
  <si>
    <t>232</t>
  </si>
  <si>
    <t>INVENTAIRE VEHICULES I</t>
  </si>
  <si>
    <t>234</t>
  </si>
  <si>
    <t>INV. VOITURES USAGEES BMW</t>
  </si>
  <si>
    <t>240A</t>
  </si>
  <si>
    <t>INV. VEHICULES USAGES AUTRES</t>
  </si>
  <si>
    <t>240C</t>
  </si>
  <si>
    <t>INV. CAMIONS USAGES BMW</t>
  </si>
  <si>
    <t>242A</t>
  </si>
  <si>
    <t>INV. PIECES BMW</t>
  </si>
  <si>
    <t>243A</t>
  </si>
  <si>
    <t>%brut</t>
  </si>
  <si>
    <t>AJUSTEMENT INVENTAIRE PIECES</t>
  </si>
  <si>
    <t>243F</t>
  </si>
  <si>
    <t>INV. SOUS TRAITANCE</t>
  </si>
  <si>
    <t>247</t>
  </si>
  <si>
    <t>TRAVAUX EN COURS</t>
  </si>
  <si>
    <t>248</t>
  </si>
  <si>
    <t>TRAVAUX EN COURS LAVEURS</t>
  </si>
  <si>
    <t>248A</t>
  </si>
  <si>
    <t>INV. PNEUS</t>
  </si>
  <si>
    <t>249</t>
  </si>
  <si>
    <t>TAXES PAYEES D'AVANCE</t>
  </si>
  <si>
    <t>270A</t>
  </si>
  <si>
    <t>270</t>
  </si>
  <si>
    <t>ELECTRICITE PAYES D'AVANCE</t>
  </si>
  <si>
    <t>270B</t>
  </si>
  <si>
    <t>PLAQUES PAYES D'AVANCE</t>
  </si>
  <si>
    <t>270C</t>
  </si>
  <si>
    <t>Fournitures d'atelier</t>
  </si>
  <si>
    <t>ASSURANCES PAYES D'AVANCE</t>
  </si>
  <si>
    <t>270D</t>
  </si>
  <si>
    <t>FRAIS DE PRETS</t>
  </si>
  <si>
    <t>270E</t>
  </si>
  <si>
    <t>FPA CONTRATS DE SERVICE</t>
  </si>
  <si>
    <t>274</t>
  </si>
  <si>
    <t>NB EMP. AUTRES - USAGE</t>
  </si>
  <si>
    <t>166B</t>
  </si>
  <si>
    <t>REYNOLDS</t>
  </si>
  <si>
    <t>274A</t>
  </si>
  <si>
    <t>FPA PUB NEUF</t>
  </si>
  <si>
    <t>275A</t>
  </si>
  <si>
    <t>FPA PUB FIXE</t>
  </si>
  <si>
    <t>275E</t>
  </si>
  <si>
    <t>FPA CCAQ</t>
  </si>
  <si>
    <t>276A</t>
  </si>
  <si>
    <t>FPA FORMATION</t>
  </si>
  <si>
    <t>276B</t>
  </si>
  <si>
    <t>TAXES A RECEVOIR</t>
  </si>
  <si>
    <t>279</t>
  </si>
  <si>
    <t>INTERCO</t>
  </si>
  <si>
    <t>279A</t>
  </si>
  <si>
    <t>FPA AUTRES</t>
  </si>
  <si>
    <t>279B</t>
  </si>
  <si>
    <t>EQUIPEMENTS &amp; OUTILLAGES</t>
  </si>
  <si>
    <t>282</t>
  </si>
  <si>
    <t>EQUIPEMENTS PIECES &amp; ACCESSOIRES</t>
  </si>
  <si>
    <t>283</t>
  </si>
  <si>
    <t>MEUBLES &amp; ACCESSOIRES</t>
  </si>
  <si>
    <t>284A</t>
  </si>
  <si>
    <t>ENSEIGNE</t>
  </si>
  <si>
    <t>284B</t>
  </si>
  <si>
    <t>Carrosserie</t>
  </si>
  <si>
    <t>EQUIPEMENTS INFORMATIQUE</t>
  </si>
  <si>
    <t>284C</t>
  </si>
  <si>
    <t>M/O Sous-traitement</t>
  </si>
  <si>
    <t>AMELIORATION LOCATIVE</t>
  </si>
  <si>
    <t>286</t>
  </si>
  <si>
    <t>DEPOT HYDRO</t>
  </si>
  <si>
    <t>290A</t>
  </si>
  <si>
    <t>290</t>
  </si>
  <si>
    <t>DEPOT ENERGIR</t>
  </si>
  <si>
    <t>290B</t>
  </si>
  <si>
    <t>GOODWILLL</t>
  </si>
  <si>
    <t>296</t>
  </si>
  <si>
    <t>AVANCE HYUNDAY LONGUEUIL</t>
  </si>
  <si>
    <t>297A</t>
  </si>
  <si>
    <t>297</t>
  </si>
  <si>
    <t>M/O Carrosserie</t>
  </si>
  <si>
    <t>AVANCE 9548-3442 QC INC (IMMO)</t>
  </si>
  <si>
    <t>297B</t>
  </si>
  <si>
    <t>ASS COLLECTIVE EMPLOYES A/R</t>
  </si>
  <si>
    <t>220A</t>
  </si>
  <si>
    <t>AVANCE 9512-1703 QC INC</t>
  </si>
  <si>
    <t>297C</t>
  </si>
  <si>
    <t>CSST A/R</t>
  </si>
  <si>
    <t>220B</t>
  </si>
  <si>
    <t>AMORTISSEMENT GOODWILL</t>
  </si>
  <si>
    <t>298</t>
  </si>
  <si>
    <t>A/R INTERCOS P&amp;S</t>
  </si>
  <si>
    <t>220L</t>
  </si>
  <si>
    <t>COMPTES FOURNISSEURS</t>
  </si>
  <si>
    <t>300</t>
  </si>
  <si>
    <t>3-Passifs</t>
  </si>
  <si>
    <t>M/O Esthétique Carr.</t>
  </si>
  <si>
    <t>ECHANGE ENTRE CONCESSIONNAIRE</t>
  </si>
  <si>
    <t>300A</t>
  </si>
  <si>
    <t>ETAT DE COMPTE BMW CANADA</t>
  </si>
  <si>
    <t>300B</t>
  </si>
  <si>
    <t>PROTECTION BMW A/P</t>
  </si>
  <si>
    <t>300D</t>
  </si>
  <si>
    <t>RESERVE GARANTIE LEGALE USAGE</t>
  </si>
  <si>
    <t>300H</t>
  </si>
  <si>
    <t>301</t>
  </si>
  <si>
    <t>PROVISION CREANCE DOUTEUSE</t>
  </si>
  <si>
    <t>223</t>
  </si>
  <si>
    <t>PROTECTION LGM A/P</t>
  </si>
  <si>
    <t>300I</t>
  </si>
  <si>
    <t>PROVISION PROGRAMMES MANUFACTURIERS</t>
  </si>
  <si>
    <t>224</t>
  </si>
  <si>
    <t>SAAQ A PAYER - INTERO COMPLEXE</t>
  </si>
  <si>
    <t>300N</t>
  </si>
  <si>
    <t>DEPOTS DE CLIENTS</t>
  </si>
  <si>
    <t>303</t>
  </si>
  <si>
    <t>FINANCEMENT VEHICULES NEUFS</t>
  </si>
  <si>
    <t>310</t>
  </si>
  <si>
    <t>FINANCEMENT VEHICULES USAGES</t>
  </si>
  <si>
    <t>311</t>
  </si>
  <si>
    <t>LIEN A PAYER</t>
  </si>
  <si>
    <t>314L</t>
  </si>
  <si>
    <t>SALAIRES A PAYER</t>
  </si>
  <si>
    <t>321</t>
  </si>
  <si>
    <t>VACANCES PAYEES</t>
  </si>
  <si>
    <t>321A</t>
  </si>
  <si>
    <t>COMMISSIONS A PAYER</t>
  </si>
  <si>
    <t>321B</t>
  </si>
  <si>
    <t>COMPTE DE DEPENSE A PAYER</t>
  </si>
  <si>
    <t>321D</t>
  </si>
  <si>
    <t>TAXES A/P - PAYE</t>
  </si>
  <si>
    <t>323</t>
  </si>
  <si>
    <t>COMITE PARITAIRE A PAYER</t>
  </si>
  <si>
    <t>323I</t>
  </si>
  <si>
    <t>ASSURANCE COLLECTIVE A PAYER</t>
  </si>
  <si>
    <t>323J</t>
  </si>
  <si>
    <t>CNT A PAYER</t>
  </si>
  <si>
    <t>323L</t>
  </si>
  <si>
    <t>TPS A PAYER</t>
  </si>
  <si>
    <t>324</t>
  </si>
  <si>
    <t>TPS A RECEVOIR</t>
  </si>
  <si>
    <t>324A</t>
  </si>
  <si>
    <t>TAXE DE LUXE</t>
  </si>
  <si>
    <t>324E</t>
  </si>
  <si>
    <t>TVQ A PAYER</t>
  </si>
  <si>
    <t>325</t>
  </si>
  <si>
    <t>TVQ A RECEVOIR</t>
  </si>
  <si>
    <t>325B</t>
  </si>
  <si>
    <t>TAXES DE PNEUS</t>
  </si>
  <si>
    <t>326</t>
  </si>
  <si>
    <t>BONUS EMPLOYES A/P</t>
  </si>
  <si>
    <t>328</t>
  </si>
  <si>
    <t>RESERVE INVENTAIRE USAGE</t>
  </si>
  <si>
    <t>331B</t>
  </si>
  <si>
    <t>FPA PUB USAGE</t>
  </si>
  <si>
    <t>275C</t>
  </si>
  <si>
    <t>RESERVE INVENTAIRE NEUF</t>
  </si>
  <si>
    <t>331C</t>
  </si>
  <si>
    <t>RESERVE DEMONSTRATEURS</t>
  </si>
  <si>
    <t>331D</t>
  </si>
  <si>
    <t>RESERVE COURTOISIES</t>
  </si>
  <si>
    <t>331E</t>
  </si>
  <si>
    <t>FPA FOURNITURES</t>
  </si>
  <si>
    <t>276C</t>
  </si>
  <si>
    <t>HONORAIRES A PAYER</t>
  </si>
  <si>
    <t>331H</t>
  </si>
  <si>
    <t>RESERVE CERTIFICATION CPO</t>
  </si>
  <si>
    <t>331P</t>
  </si>
  <si>
    <t>RESERVE - CEDULES</t>
  </si>
  <si>
    <t>331R</t>
  </si>
  <si>
    <t>RESERVE UNITES USA</t>
  </si>
  <si>
    <t>331U</t>
  </si>
  <si>
    <t>PROVISION SERVICE VALET</t>
  </si>
  <si>
    <t>331V</t>
  </si>
  <si>
    <t>REVENU HOLDBACK DIFFERE</t>
  </si>
  <si>
    <t>332</t>
  </si>
  <si>
    <t>VEHICULES DE COMPAGNIE</t>
  </si>
  <si>
    <t>285</t>
  </si>
  <si>
    <t>RBSC DEMOS - COURTOISIES</t>
  </si>
  <si>
    <t>332A</t>
  </si>
  <si>
    <t>MSP DEMOS - COURTOISIES</t>
  </si>
  <si>
    <t>332B</t>
  </si>
  <si>
    <t>DEPOTS SUR CONTRATS</t>
  </si>
  <si>
    <t>PRET BANQUE TD GOODWILL 5.7K</t>
  </si>
  <si>
    <t>335</t>
  </si>
  <si>
    <t>AUTRES ACTIFS NON-FRANCHISES</t>
  </si>
  <si>
    <t>PRET BANQUE TD GOODWILL 5K</t>
  </si>
  <si>
    <t>335A</t>
  </si>
  <si>
    <t>AVANCES DE STE-MARIE AUTOMOBILES</t>
  </si>
  <si>
    <t>336</t>
  </si>
  <si>
    <t>Pièces</t>
  </si>
  <si>
    <t>IMPOTS FUTURS</t>
  </si>
  <si>
    <t>337A</t>
  </si>
  <si>
    <t>% P. BRUT</t>
  </si>
  <si>
    <t>Pièces Ro Clients</t>
  </si>
  <si>
    <t>A PAYER GROUPE PARK AVENUE</t>
  </si>
  <si>
    <t>337B</t>
  </si>
  <si>
    <t>337</t>
  </si>
  <si>
    <t>ASSURANCE REMPLACEMENT A/P</t>
  </si>
  <si>
    <t>300C</t>
  </si>
  <si>
    <t>ACTIONS A5</t>
  </si>
  <si>
    <t>350A</t>
  </si>
  <si>
    <t>350</t>
  </si>
  <si>
    <t>PAYABLE BMW CANADA/FINANCE</t>
  </si>
  <si>
    <t>ACTIONS B</t>
  </si>
  <si>
    <t>350B</t>
  </si>
  <si>
    <t>ASS VIE/INV A/P</t>
  </si>
  <si>
    <t>300E</t>
  </si>
  <si>
    <t>AMORT.CUM. EQUIP. &amp; OUTILLAGES</t>
  </si>
  <si>
    <t>352</t>
  </si>
  <si>
    <t>Pièces Ro Carrosserie</t>
  </si>
  <si>
    <t>RESERVE RENOUVELLEMENT LOCATION</t>
  </si>
  <si>
    <t>300F</t>
  </si>
  <si>
    <t>AMORT.CUM. EQUIP. PIECES &amp; ACCESS.</t>
  </si>
  <si>
    <t>353</t>
  </si>
  <si>
    <t>AMORT.CUM. MEUBLES &amp; ACCESSOIRES</t>
  </si>
  <si>
    <t>354A</t>
  </si>
  <si>
    <t>P/A Garantie</t>
  </si>
  <si>
    <t>AMORT.CUM. ENSEIGNE</t>
  </si>
  <si>
    <t>354B</t>
  </si>
  <si>
    <t>A/P INTERCO FOURNISSEURS</t>
  </si>
  <si>
    <t>300O</t>
  </si>
  <si>
    <t>AMORT.CUM. EQUIP. INFORMATIQUE</t>
  </si>
  <si>
    <t>354C</t>
  </si>
  <si>
    <t>RESERVE FRAIS SQ</t>
  </si>
  <si>
    <t>300S</t>
  </si>
  <si>
    <t>Ventes Internes</t>
  </si>
  <si>
    <t>BENEFICES NON REPARTIS</t>
  </si>
  <si>
    <t>370</t>
  </si>
  <si>
    <t>4-Valeur nette</t>
  </si>
  <si>
    <t>FRAIS TPV A PAYER</t>
  </si>
  <si>
    <t>301A</t>
  </si>
  <si>
    <t>VTES -VTE - M240I COUPE</t>
  </si>
  <si>
    <t>401A</t>
  </si>
  <si>
    <t>5-Ventes</t>
  </si>
  <si>
    <t>Ventes Détails</t>
  </si>
  <si>
    <t>VTES -228I XDR GRAN COUPE</t>
  </si>
  <si>
    <t>401B</t>
  </si>
  <si>
    <t>INTERET DE GROS A PAYER</t>
  </si>
  <si>
    <t>301B</t>
  </si>
  <si>
    <t>VTES -VTE - M2</t>
  </si>
  <si>
    <t>401F</t>
  </si>
  <si>
    <t>M2 CS</t>
  </si>
  <si>
    <t>401G</t>
  </si>
  <si>
    <t>401</t>
  </si>
  <si>
    <t>Ventes de Gros</t>
  </si>
  <si>
    <t>IX XDRIVE60</t>
  </si>
  <si>
    <t>402E</t>
  </si>
  <si>
    <t>402</t>
  </si>
  <si>
    <t>VTES -i4 M50i XDRIVE GRAN COUPE</t>
  </si>
  <si>
    <t>403I</t>
  </si>
  <si>
    <t>I4 EDRIVE40</t>
  </si>
  <si>
    <t>404J</t>
  </si>
  <si>
    <t>I4 XDRIVE40 GRAN COUPE</t>
  </si>
  <si>
    <t>404K</t>
  </si>
  <si>
    <t>404</t>
  </si>
  <si>
    <t>VTES -M4 COMPETITION CABRIOLET XDRIVE</t>
  </si>
  <si>
    <t>405H</t>
  </si>
  <si>
    <t>Escomptes</t>
  </si>
  <si>
    <t>VTES -M4 COMPETITION</t>
  </si>
  <si>
    <t>405J</t>
  </si>
  <si>
    <t>PORTION COURT TERME DETTE LONG TERME</t>
  </si>
  <si>
    <t>316</t>
  </si>
  <si>
    <t>VTES -M440I XDR COUPE</t>
  </si>
  <si>
    <t>405K</t>
  </si>
  <si>
    <t>Rectif. Inventaire</t>
  </si>
  <si>
    <t>M440I XDRIVE CABRIOLET</t>
  </si>
  <si>
    <t>405L</t>
  </si>
  <si>
    <t>VTES -VTE - 230I XDR COUPE</t>
  </si>
  <si>
    <t>406D</t>
  </si>
  <si>
    <t>Sous-total Pièces</t>
  </si>
  <si>
    <t>VTES -VTE - M240I XDRIVE COUPE</t>
  </si>
  <si>
    <t>406G</t>
  </si>
  <si>
    <t>VTES -M3 COMPETITION</t>
  </si>
  <si>
    <t>407C</t>
  </si>
  <si>
    <t>Ventes Pneus</t>
  </si>
  <si>
    <t>X2 XDRIVE28I</t>
  </si>
  <si>
    <t>409</t>
  </si>
  <si>
    <t>CONGES FERIES A PAYER</t>
  </si>
  <si>
    <t>321C</t>
  </si>
  <si>
    <t>X2 M35I XDRIVE</t>
  </si>
  <si>
    <t>409A</t>
  </si>
  <si>
    <t>X3 M50 XDRIVE</t>
  </si>
  <si>
    <t>409C</t>
  </si>
  <si>
    <t>Huiles et Graisse</t>
  </si>
  <si>
    <t>VTES -VTE - 330I XDRIVE SEDAN</t>
  </si>
  <si>
    <t>411C</t>
  </si>
  <si>
    <t>RESERVE CSST</t>
  </si>
  <si>
    <t>322</t>
  </si>
  <si>
    <t>M340I XDRIVE</t>
  </si>
  <si>
    <t>412C</t>
  </si>
  <si>
    <t>Sous-total Pièces et Acc.</t>
  </si>
  <si>
    <t>I4 M60 XDRIVE GRAN COUPE</t>
  </si>
  <si>
    <t>414C</t>
  </si>
  <si>
    <t>CLUB SOCIAL</t>
  </si>
  <si>
    <t>323H</t>
  </si>
  <si>
    <t>VTES -VTE - 750e xDRIVE</t>
  </si>
  <si>
    <t>415A</t>
  </si>
  <si>
    <t>Autostock</t>
  </si>
  <si>
    <t>VTE - X1 XDRIVE 28I</t>
  </si>
  <si>
    <t>416</t>
  </si>
  <si>
    <t>VTES -VTE - X1 M35i xDRIVE</t>
  </si>
  <si>
    <t>416A</t>
  </si>
  <si>
    <t>VTE - AUTRES MODELES BMW</t>
  </si>
  <si>
    <t>418</t>
  </si>
  <si>
    <t>CENTRADE</t>
  </si>
  <si>
    <t>323K</t>
  </si>
  <si>
    <t>Total Dépt. Pièces</t>
  </si>
  <si>
    <t>VTE - AUTRES MODELES BMW CAMION</t>
  </si>
  <si>
    <t>418A</t>
  </si>
  <si>
    <t>REER A PAYER</t>
  </si>
  <si>
    <t>323R</t>
  </si>
  <si>
    <t>VTE - FLEET VOITURE BMW</t>
  </si>
  <si>
    <t>419</t>
  </si>
  <si>
    <t>VTE - FLEET CAMION BMW</t>
  </si>
  <si>
    <t>419A</t>
  </si>
  <si>
    <t>VTE - X6 XDRIVE 35I</t>
  </si>
  <si>
    <t>422A</t>
  </si>
  <si>
    <t>VTES -VTE - X6 M60i</t>
  </si>
  <si>
    <t>422C</t>
  </si>
  <si>
    <t>VTES -X3 XDRIVE 30E</t>
  </si>
  <si>
    <t>423C</t>
  </si>
  <si>
    <t>VTES -VTE - X5 XDRIVE 35I/ X5 XDRIVE 40I</t>
  </si>
  <si>
    <t>423D</t>
  </si>
  <si>
    <t>VTES -VTE - X5 xDRIVE50e</t>
  </si>
  <si>
    <t>423F</t>
  </si>
  <si>
    <t>IX3</t>
  </si>
  <si>
    <t>423J</t>
  </si>
  <si>
    <t>423</t>
  </si>
  <si>
    <t>TAXES PRIMES ASSURANCE</t>
  </si>
  <si>
    <t>326A</t>
  </si>
  <si>
    <t>X3 30 XDRIVE</t>
  </si>
  <si>
    <t>424A</t>
  </si>
  <si>
    <t>424</t>
  </si>
  <si>
    <t>IMPOTS SUR LE REVENU</t>
  </si>
  <si>
    <t>327</t>
  </si>
  <si>
    <t>VTES -VTE - i5 M60 xDRIVE</t>
  </si>
  <si>
    <t>424E</t>
  </si>
  <si>
    <t>VTES -VTE - 530I XDRIVE</t>
  </si>
  <si>
    <t>426A</t>
  </si>
  <si>
    <t>VTE - X6 M</t>
  </si>
  <si>
    <t>428</t>
  </si>
  <si>
    <t>VTE - M5 SEDAN</t>
  </si>
  <si>
    <t>VTES -VTE - MARQUAGE NEUF BMW AUTO</t>
  </si>
  <si>
    <t>430A</t>
  </si>
  <si>
    <t>PROVISION CHANGEMENTS HUILE</t>
  </si>
  <si>
    <t>331L</t>
  </si>
  <si>
    <t>331</t>
  </si>
  <si>
    <t>VTE - ACCESSOIRES NEUFS BMW AUTO</t>
  </si>
  <si>
    <t>430C</t>
  </si>
  <si>
    <t>RESERVE QC</t>
  </si>
  <si>
    <t>331Q</t>
  </si>
  <si>
    <t>VTE - PROTEC ESTHETIQUE NEUF BMW AUTO</t>
  </si>
  <si>
    <t>430E</t>
  </si>
  <si>
    <t>VTE - RIST FINANCE NEUF BMW AUTO</t>
  </si>
  <si>
    <t>430F</t>
  </si>
  <si>
    <t>VTE - PROTEC PNEUS/JANTES NEUF BMW AUTO</t>
  </si>
  <si>
    <t>430P</t>
  </si>
  <si>
    <t>VTES -VTE - TRAITEMENT PROTECTION NEUF BMW AU</t>
  </si>
  <si>
    <t>430T</t>
  </si>
  <si>
    <t>PRET EN CAPITAL</t>
  </si>
  <si>
    <t>333</t>
  </si>
  <si>
    <t>VTE - ASSIST USURE NEUF BMW AUTO</t>
  </si>
  <si>
    <t>430U</t>
  </si>
  <si>
    <t>VTES -VTE - 530E XDRIVE</t>
  </si>
  <si>
    <t>432</t>
  </si>
  <si>
    <t>DETTE COMPLEXE DE L'AUTO PARK AVENUE</t>
  </si>
  <si>
    <t>VTE - GAR PROL NEUF BMW AUTO</t>
  </si>
  <si>
    <t>432A</t>
  </si>
  <si>
    <t>VTE - CONT ENTRT NEUF BMW AUTO</t>
  </si>
  <si>
    <t>434A</t>
  </si>
  <si>
    <t>434</t>
  </si>
  <si>
    <t>VTE - USAGE BMW AUTO CERT</t>
  </si>
  <si>
    <t>440A</t>
  </si>
  <si>
    <t>VTE - USAGE BMW AUTO NON-CERT</t>
  </si>
  <si>
    <t>440B</t>
  </si>
  <si>
    <t>VTE - USAGE AUTRES</t>
  </si>
  <si>
    <t>442</t>
  </si>
  <si>
    <t>M440I XDRIVE GRAN COUPE</t>
  </si>
  <si>
    <t>443B</t>
  </si>
  <si>
    <t>443</t>
  </si>
  <si>
    <t>VTE - GROS BMW AUTO</t>
  </si>
  <si>
    <t>444A</t>
  </si>
  <si>
    <t>AMORT.CUM. VEHICULES DE COMPAGNIE</t>
  </si>
  <si>
    <t>355</t>
  </si>
  <si>
    <t>VTE - GROS BMW CAMION</t>
  </si>
  <si>
    <t>444B</t>
  </si>
  <si>
    <t>AMORT.CUM. AMELIORATION LOCATIVE</t>
  </si>
  <si>
    <t>356</t>
  </si>
  <si>
    <t>VTE - GROS AUTRES</t>
  </si>
  <si>
    <t>444C</t>
  </si>
  <si>
    <t>ACTIONS ORDINAIRES</t>
  </si>
  <si>
    <t>360</t>
  </si>
  <si>
    <t>VTE - USAGE BMW CAMION CERT</t>
  </si>
  <si>
    <t>446A</t>
  </si>
  <si>
    <t>VTE - USAGE BMW CAMION NON-CERT</t>
  </si>
  <si>
    <t>446B</t>
  </si>
  <si>
    <t>VTES -IX XDRIVE 40</t>
  </si>
  <si>
    <t>402A</t>
  </si>
  <si>
    <t>VTE - X5 M</t>
  </si>
  <si>
    <t>447</t>
  </si>
  <si>
    <t>VTES -VTE - IX XDRIVE 50</t>
  </si>
  <si>
    <t>402B</t>
  </si>
  <si>
    <t>VTE - RACHAT LOCATION BMW</t>
  </si>
  <si>
    <t>448</t>
  </si>
  <si>
    <t>VTES -VTE - IX M60 XDRIVE</t>
  </si>
  <si>
    <t>402C</t>
  </si>
  <si>
    <t>VTES -MARQUAGE USAGE BMW CERT</t>
  </si>
  <si>
    <t>450</t>
  </si>
  <si>
    <t>VTES -ACCESSOIRES USAGE BMW CERT</t>
  </si>
  <si>
    <t>450C</t>
  </si>
  <si>
    <t>VTES -i4 eDRIVE40 GRAN COUPE</t>
  </si>
  <si>
    <t>404I</t>
  </si>
  <si>
    <t>VTE - PROTEC ESTHETIQUE USAGE BMW AUTO</t>
  </si>
  <si>
    <t>450E</t>
  </si>
  <si>
    <t>VTES -VTE - 430I XDRIVE CABRIOLET</t>
  </si>
  <si>
    <t>405B</t>
  </si>
  <si>
    <t>VTE - RIST FINANCE USAGE BMW AUTO</t>
  </si>
  <si>
    <t>450F</t>
  </si>
  <si>
    <t>VTES -VTE - 440I XDRIVE CABRIOLET</t>
  </si>
  <si>
    <t>405D</t>
  </si>
  <si>
    <t>VTES -PROTEC PNEUS/JANTES USAGE BMW CERT</t>
  </si>
  <si>
    <t>450P</t>
  </si>
  <si>
    <t>VTES -VTE - 440I XDRIVE GRAN COUPE</t>
  </si>
  <si>
    <t>405F</t>
  </si>
  <si>
    <t>Boutique</t>
  </si>
  <si>
    <t>VTES -ASS. REMP. USAGE BMW CERT</t>
  </si>
  <si>
    <t>450R</t>
  </si>
  <si>
    <t>ÉCART réel / original</t>
  </si>
  <si>
    <t>VTES -VTES -TRAITEMENT PROTECTION USAGE BMW C</t>
  </si>
  <si>
    <t>450T</t>
  </si>
  <si>
    <t>VTES -VTE - MARQUAGE USAGE AUTRE</t>
  </si>
  <si>
    <t>451</t>
  </si>
  <si>
    <t>VTES -VTES - M235I XDR GRAN COUPE</t>
  </si>
  <si>
    <t>406E</t>
  </si>
  <si>
    <t>VTE - ACCESSOIRES USAGE AUTRE</t>
  </si>
  <si>
    <t>451C</t>
  </si>
  <si>
    <t>VTES -M4 COMPETITION COUPE XDRIVE</t>
  </si>
  <si>
    <t>406K</t>
  </si>
  <si>
    <t>VTES -VTE - TRAITEMENT PROTECTION USAGE AUTRE</t>
  </si>
  <si>
    <t>451T</t>
  </si>
  <si>
    <t>Total Dépt. Boutique</t>
  </si>
  <si>
    <t>VTE - M3 SEDAN</t>
  </si>
  <si>
    <t>407A</t>
  </si>
  <si>
    <t>VTES -GAR PROL USAGE BMW CERT</t>
  </si>
  <si>
    <t>452</t>
  </si>
  <si>
    <t>VTES -VTES - Z4 30I XDR</t>
  </si>
  <si>
    <t>452A</t>
  </si>
  <si>
    <t>VTES -VTES -VTE - M3 COMPETITION XDRIVE</t>
  </si>
  <si>
    <t>407D</t>
  </si>
  <si>
    <t>407</t>
  </si>
  <si>
    <t>VTES -VTES - Z4 M40I</t>
  </si>
  <si>
    <t>452B</t>
  </si>
  <si>
    <t>VTES -GAR PROL USAGE BMW NON-CERT</t>
  </si>
  <si>
    <t>452C</t>
  </si>
  <si>
    <t>330E XDRIVE BERLINE</t>
  </si>
  <si>
    <t>411H</t>
  </si>
  <si>
    <t>VTE - RIST FINANCE USAGE AUTRE</t>
  </si>
  <si>
    <t>453</t>
  </si>
  <si>
    <t>VTE - CONT ENTRET USAGE BMW AUTO</t>
  </si>
  <si>
    <t>454</t>
  </si>
  <si>
    <t>VTES -VTE - X2 XDRIVE 28I</t>
  </si>
  <si>
    <t>417B</t>
  </si>
  <si>
    <t>417</t>
  </si>
  <si>
    <t>VTES -CONT ENTRET USAGE BMW NON-CERT</t>
  </si>
  <si>
    <t>454A</t>
  </si>
  <si>
    <t>VTES -ACCESSOIRES USAGE BMW NON-CERT</t>
  </si>
  <si>
    <t>454C</t>
  </si>
  <si>
    <t>VTES -RIST FINANCE USAGE BMW NON-CERT</t>
  </si>
  <si>
    <t>454F</t>
  </si>
  <si>
    <t>VTES -MARQUAGE USAGE BMW NON-CERT</t>
  </si>
  <si>
    <t>454M</t>
  </si>
  <si>
    <t>VTES -VTES -TRAITEMENT PROTECTION USAGE BMW N</t>
  </si>
  <si>
    <t>454T</t>
  </si>
  <si>
    <t>VTE - GAR PROL USAGE AUTRE</t>
  </si>
  <si>
    <t>455</t>
  </si>
  <si>
    <t>VTE - BMW SPA PROGRAMME</t>
  </si>
  <si>
    <t>459A</t>
  </si>
  <si>
    <t>VTE - X6 XDRIVE 50I</t>
  </si>
  <si>
    <t>422B</t>
  </si>
  <si>
    <t>VTES -VTE - SUBLET ESTHETIQUE</t>
  </si>
  <si>
    <t>459B</t>
  </si>
  <si>
    <t>459</t>
  </si>
  <si>
    <t>VTES -VTE - X3 XDRIVE 30I</t>
  </si>
  <si>
    <t>423B</t>
  </si>
  <si>
    <t>VTE - M/O CLIENT BMW AUTO</t>
  </si>
  <si>
    <t>460A</t>
  </si>
  <si>
    <t>VTE - M/O CLIENT BMW CAMION</t>
  </si>
  <si>
    <t>460B</t>
  </si>
  <si>
    <t>VTE - M/O CLIENT BMW I</t>
  </si>
  <si>
    <t>460D</t>
  </si>
  <si>
    <t>VTE - X5 XDRIVE 50I</t>
  </si>
  <si>
    <t>423E</t>
  </si>
  <si>
    <t>VTE - M/O GARANTIE BMW AUTO</t>
  </si>
  <si>
    <t>461A</t>
  </si>
  <si>
    <t>VTES -VTE - X3 XDR M40I</t>
  </si>
  <si>
    <t>423G</t>
  </si>
  <si>
    <t>VTE - M/O GARANTIE BMW CAMION</t>
  </si>
  <si>
    <t>461B</t>
  </si>
  <si>
    <t>X5 XDRIVE40E / X5 XDRIVE45E</t>
  </si>
  <si>
    <t>425E</t>
  </si>
  <si>
    <t>425</t>
  </si>
  <si>
    <t>VTE - M/O ENTRETIEN BMW AUTO</t>
  </si>
  <si>
    <t>461D</t>
  </si>
  <si>
    <t>VTES -VTE - 540I XDRIVE</t>
  </si>
  <si>
    <t>427A</t>
  </si>
  <si>
    <t>VTE - M/O ENTRETIEN BMW CAMION</t>
  </si>
  <si>
    <t>461E</t>
  </si>
  <si>
    <t>VTES -VTES -X4 XDRIVE 40I/ X4 XDRIVE 30I</t>
  </si>
  <si>
    <t>429A</t>
  </si>
  <si>
    <t>VTE - M/O ENTRETIEN BMW I</t>
  </si>
  <si>
    <t>461G</t>
  </si>
  <si>
    <t>VTE - X4 M40I XDRIVE</t>
  </si>
  <si>
    <t>429C</t>
  </si>
  <si>
    <t>VTE - M/O GARANTIE BMW</t>
  </si>
  <si>
    <t>461H</t>
  </si>
  <si>
    <t>VTE - M/O INTERNE BMW AUTO</t>
  </si>
  <si>
    <t>462A</t>
  </si>
  <si>
    <t>VTE - M/O INTERNE BMW CAMION</t>
  </si>
  <si>
    <t>462B</t>
  </si>
  <si>
    <t>VTE - M/O INTERNE BMW I</t>
  </si>
  <si>
    <t>462D</t>
  </si>
  <si>
    <t>VTES -SUBLET INTERNE AUTO</t>
  </si>
  <si>
    <t>462L</t>
  </si>
  <si>
    <t>VTES -SUBLET INTERNE CAMION</t>
  </si>
  <si>
    <t>462M</t>
  </si>
  <si>
    <t>VTES -SUBLET INTERNE ESTHETIQUE</t>
  </si>
  <si>
    <t>462N</t>
  </si>
  <si>
    <t>VTE - TRAITEMENT OTOPROTEC NEUF BMW AUTO</t>
  </si>
  <si>
    <t>VTES -M/O ESTHETIQUE INTERNE AUTO</t>
  </si>
  <si>
    <t>462Q</t>
  </si>
  <si>
    <t>VTES -M/O ESTHETIQUE INTERNE CAMION</t>
  </si>
  <si>
    <t>462R</t>
  </si>
  <si>
    <t>VTE - I3 REX</t>
  </si>
  <si>
    <t>431C</t>
  </si>
  <si>
    <t>VTES -M/O ESTHETIQUE INTERNE I</t>
  </si>
  <si>
    <t>462S</t>
  </si>
  <si>
    <t>VTE - SOUS-TRAITANCE BMW AUTO</t>
  </si>
  <si>
    <t>463A</t>
  </si>
  <si>
    <t>VTE - SOUS-TRAITANCE BMW CAMION</t>
  </si>
  <si>
    <t>463B</t>
  </si>
  <si>
    <t>VTE - SOUS-TRAITANCE BMW I</t>
  </si>
  <si>
    <t>463D</t>
  </si>
  <si>
    <t>VTE - PIECES BT CLIENT BMW AUTO</t>
  </si>
  <si>
    <t>470A</t>
  </si>
  <si>
    <t>VTE - PIECES BT CLIENT BMW CAMION</t>
  </si>
  <si>
    <t>470B</t>
  </si>
  <si>
    <t>TOTAL  DES  REVENUS  ET  DÉPENSES</t>
  </si>
  <si>
    <t>VTE - PIECES BT CLIENT BMW I</t>
  </si>
  <si>
    <t>470D</t>
  </si>
  <si>
    <t xml:space="preserve">BUDGET  ORIGINAL   </t>
  </si>
  <si>
    <t>VTE - PIECES GARANTIE BMW AUTO</t>
  </si>
  <si>
    <t>472A</t>
  </si>
  <si>
    <t>ANNEE  PRECEDENTE</t>
  </si>
  <si>
    <t>ECART (réel/ bud. original)</t>
  </si>
  <si>
    <t># cpte</t>
  </si>
  <si>
    <t>%P.Brut</t>
  </si>
  <si>
    <t>$/Unite</t>
  </si>
  <si>
    <t>$TOTAL</t>
  </si>
  <si>
    <t>$/unité</t>
  </si>
  <si>
    <t>$$</t>
  </si>
  <si>
    <t>%%</t>
  </si>
  <si>
    <t>VTE - PIECES GARANTIE BMW CAMION</t>
  </si>
  <si>
    <t>472B</t>
  </si>
  <si>
    <t>Profit brut</t>
  </si>
  <si>
    <t>VTE - PIECES ENTRETIEN BMW AUTO</t>
  </si>
  <si>
    <t>472D</t>
  </si>
  <si>
    <t>VTE - PIECES ENTRETIEN BMW CAMION</t>
  </si>
  <si>
    <t>472E</t>
  </si>
  <si>
    <t>DÉPENSES</t>
  </si>
  <si>
    <t>#10</t>
  </si>
  <si>
    <t>VTE - PIECES ENTRETIEN BMW I</t>
  </si>
  <si>
    <t>472G</t>
  </si>
  <si>
    <t>VTE - PIECES GARANTIE BMW I</t>
  </si>
  <si>
    <t>472H</t>
  </si>
  <si>
    <t>#12</t>
  </si>
  <si>
    <t>#13</t>
  </si>
  <si>
    <t>VTE - PIECES INTERNE BMW AUTO</t>
  </si>
  <si>
    <t>473A</t>
  </si>
  <si>
    <t>#68</t>
  </si>
  <si>
    <t>#14</t>
  </si>
  <si>
    <t>VTE - PIECES INTERNE BMW CAMION</t>
  </si>
  <si>
    <t>473B</t>
  </si>
  <si>
    <t>#16-17</t>
  </si>
  <si>
    <t>#18</t>
  </si>
  <si>
    <t>VTE - PIECES INTERNE BMW I</t>
  </si>
  <si>
    <t>473D</t>
  </si>
  <si>
    <t>VTES -VTES - M850I XDR COUPE</t>
  </si>
  <si>
    <t>450A</t>
  </si>
  <si>
    <t>VTE - PIECES COMPTOIR BMW AUTO</t>
  </si>
  <si>
    <t>474A</t>
  </si>
  <si>
    <t>#62</t>
  </si>
  <si>
    <t>VTE - PIECES COMP. BMW LIFESTYLE</t>
  </si>
  <si>
    <t>474D</t>
  </si>
  <si>
    <t>VTE - PIECES COMP. BMW ACCESSOIRE</t>
  </si>
  <si>
    <t>474E</t>
  </si>
  <si>
    <t>Salaires propriétaire</t>
  </si>
  <si>
    <t>#20</t>
  </si>
  <si>
    <t>VTE - PIECES GROS BMW AUTO</t>
  </si>
  <si>
    <t>475A</t>
  </si>
  <si>
    <t>#21</t>
  </si>
  <si>
    <t>VTES -ALPINA XB7</t>
  </si>
  <si>
    <t>480B</t>
  </si>
  <si>
    <t>#22</t>
  </si>
  <si>
    <t>#23</t>
  </si>
  <si>
    <t>#26</t>
  </si>
  <si>
    <t>481</t>
  </si>
  <si>
    <t>#24</t>
  </si>
  <si>
    <t>VTE - PNEUS</t>
  </si>
  <si>
    <t>488A</t>
  </si>
  <si>
    <t>#25</t>
  </si>
  <si>
    <t>#27</t>
  </si>
  <si>
    <t>VTE - HUILES &amp; GRAISSES</t>
  </si>
  <si>
    <t>489A</t>
  </si>
  <si>
    <t>#29</t>
  </si>
  <si>
    <t>VTE - HUILE &amp; GRAISSE</t>
  </si>
  <si>
    <t>489B</t>
  </si>
  <si>
    <t>#16</t>
  </si>
  <si>
    <t>C/V - M240I COUPE</t>
  </si>
  <si>
    <t>601A</t>
  </si>
  <si>
    <t>6-Coût des ventes</t>
  </si>
  <si>
    <t>C/V - 228I XDR GRAN COUPE</t>
  </si>
  <si>
    <t>601B</t>
  </si>
  <si>
    <t>Gratuité service + ajust claims</t>
  </si>
  <si>
    <t>#52-53</t>
  </si>
  <si>
    <t>#69</t>
  </si>
  <si>
    <t>#71</t>
  </si>
  <si>
    <t>C/V - M2</t>
  </si>
  <si>
    <t>601F</t>
  </si>
  <si>
    <t>#70</t>
  </si>
  <si>
    <t>#61</t>
  </si>
  <si>
    <t>601G</t>
  </si>
  <si>
    <t>601</t>
  </si>
  <si>
    <t>#51</t>
  </si>
  <si>
    <t>#60</t>
  </si>
  <si>
    <t>#75</t>
  </si>
  <si>
    <t>602E</t>
  </si>
  <si>
    <t>602</t>
  </si>
  <si>
    <t>#78</t>
  </si>
  <si>
    <t>#72-77</t>
  </si>
  <si>
    <t>#76</t>
  </si>
  <si>
    <t>C/V - i4 M50i XDRIVE GRAN COUPE</t>
  </si>
  <si>
    <t>603I</t>
  </si>
  <si>
    <t>#73</t>
  </si>
  <si>
    <t>604J</t>
  </si>
  <si>
    <t>604K</t>
  </si>
  <si>
    <t>604</t>
  </si>
  <si>
    <t>Loyer</t>
  </si>
  <si>
    <t>#80</t>
  </si>
  <si>
    <t>C/V - M4 COMPETITION CABRIOLET XDRIVE</t>
  </si>
  <si>
    <t>605H</t>
  </si>
  <si>
    <t>VTES -PROTEC ESTHETIQUE USAGE BMW NON-CERT</t>
  </si>
  <si>
    <t>454E</t>
  </si>
  <si>
    <t>Taxes foncières</t>
  </si>
  <si>
    <t>#84</t>
  </si>
  <si>
    <t>C/V - M4 COMPETITION</t>
  </si>
  <si>
    <t>605J</t>
  </si>
  <si>
    <t>Taxes d`affaires</t>
  </si>
  <si>
    <t>#89</t>
  </si>
  <si>
    <t>C/V - M440I XDR COUPE</t>
  </si>
  <si>
    <t>605K</t>
  </si>
  <si>
    <t>Taxe sur le capital</t>
  </si>
  <si>
    <t>605L</t>
  </si>
  <si>
    <t>Assurances</t>
  </si>
  <si>
    <t>#85-88</t>
  </si>
  <si>
    <t>VTES -ASS. REMP. USAGE BMW NON-CERT</t>
  </si>
  <si>
    <t>454R</t>
  </si>
  <si>
    <t>C/V - 230I XDR OCUPE</t>
  </si>
  <si>
    <t>606D</t>
  </si>
  <si>
    <t>Chauffage, éclairage</t>
  </si>
  <si>
    <t>#87</t>
  </si>
  <si>
    <t>C/V - M240I XDRIVE COUPE</t>
  </si>
  <si>
    <t>606G</t>
  </si>
  <si>
    <t>Honoraires</t>
  </si>
  <si>
    <t>#74</t>
  </si>
  <si>
    <t>Réparation équipement</t>
  </si>
  <si>
    <t>C/V - M3 COMPETITION</t>
  </si>
  <si>
    <t>#90</t>
  </si>
  <si>
    <t>607C</t>
  </si>
  <si>
    <t>Location équipement</t>
  </si>
  <si>
    <t>#92</t>
  </si>
  <si>
    <t>609</t>
  </si>
  <si>
    <t>Dons</t>
  </si>
  <si>
    <t>#66</t>
  </si>
  <si>
    <t>609A</t>
  </si>
  <si>
    <t>609C</t>
  </si>
  <si>
    <t>TOTAL DÉPENSES FIXES</t>
  </si>
  <si>
    <t>C/V - 330I XDRIVE SEDAN</t>
  </si>
  <si>
    <t>611C</t>
  </si>
  <si>
    <t>612C</t>
  </si>
  <si>
    <t>614C</t>
  </si>
  <si>
    <t>Revenus autres</t>
  </si>
  <si>
    <t>C/V - 750e xDRIVE</t>
  </si>
  <si>
    <t>615A</t>
  </si>
  <si>
    <t>Int Gouv</t>
  </si>
  <si>
    <t>C/V - X1 XDRIVE 28I</t>
  </si>
  <si>
    <t>616</t>
  </si>
  <si>
    <t>C/V - X1 M35i xDRIVE</t>
  </si>
  <si>
    <t>616A</t>
  </si>
  <si>
    <t>RESERVE DETAILLANT</t>
  </si>
  <si>
    <t>617A</t>
  </si>
  <si>
    <t>617</t>
  </si>
  <si>
    <t>C/V - AUTRES MODELES BMW AUTO</t>
  </si>
  <si>
    <t>618</t>
  </si>
  <si>
    <t>Facility Fund</t>
  </si>
  <si>
    <t>C/V - AUTRES MODELES BMW CAMION</t>
  </si>
  <si>
    <t>618A</t>
  </si>
  <si>
    <t>C/V - FLEET VOITURE BMW</t>
  </si>
  <si>
    <t>619</t>
  </si>
  <si>
    <t>TOTAL AUTRES REVENUS</t>
  </si>
  <si>
    <t>C/V - FLEET CAMION BMW</t>
  </si>
  <si>
    <t>619A</t>
  </si>
  <si>
    <t>C/V - X6 XDRIVE 35I</t>
  </si>
  <si>
    <t>622A</t>
  </si>
  <si>
    <t>BAIIA OPÉRATIONNEL</t>
  </si>
  <si>
    <t>%vte</t>
  </si>
  <si>
    <t>C/V - X6 M60i</t>
  </si>
  <si>
    <t>622C</t>
  </si>
  <si>
    <t>C/V - X3 XDRIVE 30E</t>
  </si>
  <si>
    <t>623C</t>
  </si>
  <si>
    <t>CALCUL DU PROFIT NET</t>
  </si>
  <si>
    <t>BAIIA Corpo</t>
  </si>
  <si>
    <t>C/V - X5 XDRIVE 35I/ X5 XDRIVE 40I</t>
  </si>
  <si>
    <t>623D</t>
  </si>
  <si>
    <t>C/V - X5 xDRIVE50e</t>
  </si>
  <si>
    <t>623F</t>
  </si>
  <si>
    <t>623J</t>
  </si>
  <si>
    <t>Amortissement</t>
  </si>
  <si>
    <t>623</t>
  </si>
  <si>
    <t>VTE - PIECES BT CARROSS. BMW AUTO</t>
  </si>
  <si>
    <t>471A</t>
  </si>
  <si>
    <t>624A</t>
  </si>
  <si>
    <t>624</t>
  </si>
  <si>
    <t>Intérêts sur marge</t>
  </si>
  <si>
    <t>VTE - PIECES BT CARROSS. BMW CAMION</t>
  </si>
  <si>
    <t>471B</t>
  </si>
  <si>
    <t>C/V - i5 M60 xDRIVE</t>
  </si>
  <si>
    <t>624E</t>
  </si>
  <si>
    <t>Intérêts sur prêt</t>
  </si>
  <si>
    <t>404E</t>
  </si>
  <si>
    <t>Intérêts sur avance</t>
  </si>
  <si>
    <t>C/V - 530I XDRIVE</t>
  </si>
  <si>
    <t>626A</t>
  </si>
  <si>
    <t>Revenus d'intérêts Floor plan</t>
  </si>
  <si>
    <t>C/V - X6 M</t>
  </si>
  <si>
    <t>628</t>
  </si>
  <si>
    <t>Profit Net</t>
  </si>
  <si>
    <t>C/V - M5 SEDAN</t>
  </si>
  <si>
    <t>630</t>
  </si>
  <si>
    <t>Impôt exigible</t>
  </si>
  <si>
    <t>C/V - MARQUAGE OTOPROTEC NEUF BMW AUTO</t>
  </si>
  <si>
    <t>630A</t>
  </si>
  <si>
    <t>Profit Net après impôt</t>
  </si>
  <si>
    <t>C/V - ACCESSOIRES NEUF BMW AUTO</t>
  </si>
  <si>
    <t>630C</t>
  </si>
  <si>
    <t>Bonis cadres</t>
  </si>
  <si>
    <t>Pertes</t>
  </si>
  <si>
    <t>Autres revenus</t>
  </si>
  <si>
    <t>Frais rep</t>
  </si>
  <si>
    <t>C/V - PROTEC ESTHETIQUE NAUF BMW AUTO</t>
  </si>
  <si>
    <t>630E</t>
  </si>
  <si>
    <t>C/V - PROTEC PNEUS/JANTES NEUF BMW AUTO</t>
  </si>
  <si>
    <t>630P</t>
  </si>
  <si>
    <t>C/V - TRAITEMENT PROTECTION NEUF BMW AUTO</t>
  </si>
  <si>
    <t>630T</t>
  </si>
  <si>
    <t>C/V - ASSIST USURE NEUF BMW AUTO</t>
  </si>
  <si>
    <t>630U</t>
  </si>
  <si>
    <t>C/V - 530E XDRIVE</t>
  </si>
  <si>
    <t>632</t>
  </si>
  <si>
    <t>VTES -VTES - X7 XDR 40I</t>
  </si>
  <si>
    <t>480</t>
  </si>
  <si>
    <t>C/V - GAR PROL NEUF BMW AUTO</t>
  </si>
  <si>
    <t>632A</t>
  </si>
  <si>
    <t>VTES -VTES - X7 XDR 50I / M50I</t>
  </si>
  <si>
    <t>480A</t>
  </si>
  <si>
    <t>C/V - CONT ENTRET NEUF BMW AUTO</t>
  </si>
  <si>
    <t>634A</t>
  </si>
  <si>
    <t>C/V - USAGE BMW AUTO CERT</t>
  </si>
  <si>
    <t>640A</t>
  </si>
  <si>
    <t>C/V - USAGE BMW AUTO NON-CERT</t>
  </si>
  <si>
    <t>640B</t>
  </si>
  <si>
    <t>C/V - RECOND. BMW AUTO CERT</t>
  </si>
  <si>
    <t>641A</t>
  </si>
  <si>
    <t>C/V - RECOND. BMW AUTO NON-CERT</t>
  </si>
  <si>
    <t>641B</t>
  </si>
  <si>
    <t>VTE - M/O CARROSERIE BMW</t>
  </si>
  <si>
    <t>493</t>
  </si>
  <si>
    <t>C/V - USAGE AUTRES</t>
  </si>
  <si>
    <t>642</t>
  </si>
  <si>
    <t>C/V - IX XDRIVE 40</t>
  </si>
  <si>
    <t>602A</t>
  </si>
  <si>
    <t>C/V - RECOND. AUTRES</t>
  </si>
  <si>
    <t>643</t>
  </si>
  <si>
    <t>C/V - IX XDRIVE 50</t>
  </si>
  <si>
    <t>602B</t>
  </si>
  <si>
    <t>643B</t>
  </si>
  <si>
    <t>C/V - IX M60 XDRIVE</t>
  </si>
  <si>
    <t>602C</t>
  </si>
  <si>
    <t>C/V - GROS BMW AUTO</t>
  </si>
  <si>
    <t>644A</t>
  </si>
  <si>
    <t>C/V - GROS BMW CAMION</t>
  </si>
  <si>
    <t>644B</t>
  </si>
  <si>
    <t>C/V - i4 eDRIVE40 GRAN COUPE</t>
  </si>
  <si>
    <t>604I</t>
  </si>
  <si>
    <t>C/V - GROS AUTRES</t>
  </si>
  <si>
    <t>644C</t>
  </si>
  <si>
    <t>C/V - 430I XDRIVE CABRIOLET</t>
  </si>
  <si>
    <t>605B</t>
  </si>
  <si>
    <t>C/V - USAGE BMW CAMION CERT</t>
  </si>
  <si>
    <t>646A</t>
  </si>
  <si>
    <t>C/V - 440I XDRIVE CABRIOLET</t>
  </si>
  <si>
    <t>605D</t>
  </si>
  <si>
    <t>C/V - USAGE BMW CAMION NON-CERT</t>
  </si>
  <si>
    <t>646B</t>
  </si>
  <si>
    <t>C/V - 440I XDRIVE GRAN COUPE</t>
  </si>
  <si>
    <t>605F</t>
  </si>
  <si>
    <t>C/V - X5 M</t>
  </si>
  <si>
    <t>647</t>
  </si>
  <si>
    <t>C/V - RACHAT LOCATION BMW</t>
  </si>
  <si>
    <t>648</t>
  </si>
  <si>
    <t>C/V - RECOND. BMW CAMION CERT</t>
  </si>
  <si>
    <t>648A</t>
  </si>
  <si>
    <t>C/V - RECOND. BMW CAMION NON-CERT</t>
  </si>
  <si>
    <t>648B</t>
  </si>
  <si>
    <t>C/V - M235I XDR GRAN COUPE</t>
  </si>
  <si>
    <t>606E</t>
  </si>
  <si>
    <t>C/V - MARQUAGE OTOPROTEC USAGE BMW CERT</t>
  </si>
  <si>
    <t>650</t>
  </si>
  <si>
    <t>C/V - M4 COMPETITION COUPE XDRIVE</t>
  </si>
  <si>
    <t>606K</t>
  </si>
  <si>
    <t>C/V - ACCESSOIRES USAGE BMW CERT</t>
  </si>
  <si>
    <t>650C</t>
  </si>
  <si>
    <t>C/V - M3 SEDAN</t>
  </si>
  <si>
    <t>607A</t>
  </si>
  <si>
    <t>C/V - PROTEC ESTHETIQUE USAGE BMW CERT</t>
  </si>
  <si>
    <t>650E</t>
  </si>
  <si>
    <t>C/V - PROTEC PNEUS/JANTES USAGE BMW CERT</t>
  </si>
  <si>
    <t>650P</t>
  </si>
  <si>
    <t>C/V - M3 COMPETITION XDRIVE</t>
  </si>
  <si>
    <t>607D</t>
  </si>
  <si>
    <t>C/V - ASS. REMP. USAGE BMW CERT</t>
  </si>
  <si>
    <t>650R</t>
  </si>
  <si>
    <t>C/V - TRAITEMENT PROTECTION USAGE BMW CERT</t>
  </si>
  <si>
    <t>650T</t>
  </si>
  <si>
    <t>611H</t>
  </si>
  <si>
    <t>C/V - MARQUAGE OTOPROTEC USAGE AUTRE</t>
  </si>
  <si>
    <t>651</t>
  </si>
  <si>
    <t>C/V - ACCESSOIRES USAGE AUTRE</t>
  </si>
  <si>
    <t>651C</t>
  </si>
  <si>
    <t>C/V - TRAITEMENT PROTECTION USAGE AUTRE</t>
  </si>
  <si>
    <t>651T</t>
  </si>
  <si>
    <t>C/V - X2 XDRIVE 28I</t>
  </si>
  <si>
    <t>617B</t>
  </si>
  <si>
    <t>C/V - GAR PROL USAGE BMW CERT</t>
  </si>
  <si>
    <t>652</t>
  </si>
  <si>
    <t>C/V - Z4 30I XDR</t>
  </si>
  <si>
    <t>652A</t>
  </si>
  <si>
    <t>C/V - Z4 M40I</t>
  </si>
  <si>
    <t>652B</t>
  </si>
  <si>
    <t>C/V - GAR PROL USAGE BMW NON-CERT</t>
  </si>
  <si>
    <t>652C</t>
  </si>
  <si>
    <t>C/V - CONT ENTRET USAGE BMW CERT</t>
  </si>
  <si>
    <t>654</t>
  </si>
  <si>
    <t>C/V - X6 XDRIVE 50I</t>
  </si>
  <si>
    <t>622B</t>
  </si>
  <si>
    <t>C/V - CONT ENTRET USAGE BMW NON-CERT</t>
  </si>
  <si>
    <t>654A</t>
  </si>
  <si>
    <t>Account</t>
  </si>
  <si>
    <t>Dept</t>
  </si>
  <si>
    <t>C/V - X3 XDRIVE 30I</t>
  </si>
  <si>
    <t>623B</t>
  </si>
  <si>
    <t>Comptes de ventes</t>
  </si>
  <si>
    <t>Type de compte</t>
  </si>
  <si>
    <t>C/V - ACCESSOIRES USAGE BMW NON-CERT</t>
  </si>
  <si>
    <t>654C</t>
  </si>
  <si>
    <t>99</t>
  </si>
  <si>
    <t>Bilan</t>
  </si>
  <si>
    <t>Autres</t>
  </si>
  <si>
    <t>C/V - MARQUAGE OTOPROTEC USAGE BMW NON-CERT</t>
  </si>
  <si>
    <t>654M</t>
  </si>
  <si>
    <t>Compte à créer</t>
  </si>
  <si>
    <t>C/V - TRAITEMENT PROTECTION USAGE BMW NON-CER</t>
  </si>
  <si>
    <t>654T</t>
  </si>
  <si>
    <t>Répartition frais bancaires</t>
  </si>
  <si>
    <t>C/V - X5 XDRIVE 50I</t>
  </si>
  <si>
    <t>623E</t>
  </si>
  <si>
    <t>neuf</t>
  </si>
  <si>
    <t>C/V - GAR PROL USAGE AUTRE</t>
  </si>
  <si>
    <t>655</t>
  </si>
  <si>
    <t>Used</t>
  </si>
  <si>
    <t>C/V - X3 XDR M40I</t>
  </si>
  <si>
    <t>623G</t>
  </si>
  <si>
    <t>C/V - BMW SPA PROGRAMME</t>
  </si>
  <si>
    <t>659A</t>
  </si>
  <si>
    <t>#15</t>
  </si>
  <si>
    <t>Audi Care</t>
  </si>
  <si>
    <t xml:space="preserve">Autorisation </t>
  </si>
  <si>
    <t>Répartition terms of trade</t>
  </si>
  <si>
    <t>625E</t>
  </si>
  <si>
    <t>C/V - SUBLET ESTHETIQUE</t>
  </si>
  <si>
    <t>659B</t>
  </si>
  <si>
    <t>#31-32</t>
  </si>
  <si>
    <t>C/V - M/O CLIENT BMW AUTO</t>
  </si>
  <si>
    <t>660A</t>
  </si>
  <si>
    <t>Frais d'administration</t>
  </si>
  <si>
    <t>C/V - 540I XDRIVE</t>
  </si>
  <si>
    <t>627A</t>
  </si>
  <si>
    <t>C/V - X4 XDRIVE 40I/ X4 XDRIVE 30I</t>
  </si>
  <si>
    <t>629A</t>
  </si>
  <si>
    <t>C/V - M/O CLIENT BMW CAMION</t>
  </si>
  <si>
    <t>660B</t>
  </si>
  <si>
    <t>NB EMP. AUTRES - F&amp;I</t>
  </si>
  <si>
    <t>C/V - X4 M40I XDRIVE</t>
  </si>
  <si>
    <t>629C</t>
  </si>
  <si>
    <t>C/V - M/O CLIENT BMW I</t>
  </si>
  <si>
    <t>660D</t>
  </si>
  <si>
    <t>encaisse</t>
  </si>
  <si>
    <t>#19</t>
  </si>
  <si>
    <t>C/V - M/O GARANTIE BMW AUTO</t>
  </si>
  <si>
    <t>661A</t>
  </si>
  <si>
    <t>C/V - M/O GARANTIE BMW CAMION</t>
  </si>
  <si>
    <t>661B</t>
  </si>
  <si>
    <t>225</t>
  </si>
  <si>
    <t>VENTE COMPTANT</t>
  </si>
  <si>
    <t>C/V - M/O ENTRETIEN BMW AUTO</t>
  </si>
  <si>
    <t>661D</t>
  </si>
  <si>
    <t>Courtoisie Pièces/Service</t>
  </si>
  <si>
    <t>Contributions</t>
  </si>
  <si>
    <t>C/V - M/O ENTRETIEN BMW CAMION</t>
  </si>
  <si>
    <t>661E</t>
  </si>
  <si>
    <t>C/V - TRAITEMENT OTOPROTEC NEUF BMW AUTO</t>
  </si>
  <si>
    <t>262</t>
  </si>
  <si>
    <t>C/V - M/O ENTRETIEN BMW I</t>
  </si>
  <si>
    <t>661G</t>
  </si>
  <si>
    <t>RISTOURNES FINANCES A/R</t>
  </si>
  <si>
    <t>271</t>
  </si>
  <si>
    <t>FPA ASSURANCE GARAGE</t>
  </si>
  <si>
    <t>#27-26</t>
  </si>
  <si>
    <t>C/V - M/O GARANTIE BMW I</t>
  </si>
  <si>
    <t>661H</t>
  </si>
  <si>
    <t>281</t>
  </si>
  <si>
    <t>BATISSE &amp; AMELIORATIONS</t>
  </si>
  <si>
    <t>C/V - I3 REX</t>
  </si>
  <si>
    <t>631C</t>
  </si>
  <si>
    <t>C/V - M/O INTERNE BMW AUTO</t>
  </si>
  <si>
    <t>662A</t>
  </si>
  <si>
    <t>C/V - M/O INTERNE BMW CAMION</t>
  </si>
  <si>
    <t>662B</t>
  </si>
  <si>
    <t>#67</t>
  </si>
  <si>
    <t>AUTRES NOTES &amp; RECEVABLES</t>
  </si>
  <si>
    <t>C/V - M/O INTERNE BMW I</t>
  </si>
  <si>
    <t>662D</t>
  </si>
  <si>
    <t>#79</t>
  </si>
  <si>
    <t>305</t>
  </si>
  <si>
    <t>AUTRES</t>
  </si>
  <si>
    <t>#69-70-75</t>
  </si>
  <si>
    <t>Fonds pension</t>
  </si>
  <si>
    <t>C/V - SUBLET INTERNE AUTO</t>
  </si>
  <si>
    <t>662L</t>
  </si>
  <si>
    <t>C/V - SUBLET INTERNE CAMION</t>
  </si>
  <si>
    <t>662M</t>
  </si>
  <si>
    <t>CSST A PAYER</t>
  </si>
  <si>
    <t>#73-86</t>
  </si>
  <si>
    <t>C/V - SUBLET INTERNE ELECTRIQUE</t>
  </si>
  <si>
    <t>662N</t>
  </si>
  <si>
    <t>#76-33</t>
  </si>
  <si>
    <t>#77</t>
  </si>
  <si>
    <t xml:space="preserve">Frais de représentation </t>
  </si>
  <si>
    <t>#78-93</t>
  </si>
  <si>
    <t>C/V - M/O ESTHETIQUE INTERNE AUTO</t>
  </si>
  <si>
    <t>662Q</t>
  </si>
  <si>
    <t>Frais professionnel</t>
  </si>
  <si>
    <t>C/V - M/O ESTHETIQUE INTERNE CAMION</t>
  </si>
  <si>
    <t>662R</t>
  </si>
  <si>
    <t>PRET BANQUE TD</t>
  </si>
  <si>
    <t>Fret/Express/Transport</t>
  </si>
  <si>
    <t>C/V - M/O ESTHETIEQUE INTERNE I</t>
  </si>
  <si>
    <t>662S</t>
  </si>
  <si>
    <t>C/V - SOUS-TRAITANCE BMW AUTO</t>
  </si>
  <si>
    <t>663A</t>
  </si>
  <si>
    <t>OUI</t>
  </si>
  <si>
    <t>415</t>
  </si>
  <si>
    <t>VTES -VTES - 760i xDRIVE</t>
  </si>
  <si>
    <t>oui</t>
  </si>
  <si>
    <t>C/V - SOUS-TRAITANCE BMW CAMION</t>
  </si>
  <si>
    <t>663B</t>
  </si>
  <si>
    <t>Oui</t>
  </si>
  <si>
    <t>C/V - SOUS-TRAITANCE BMW I</t>
  </si>
  <si>
    <t>663D</t>
  </si>
  <si>
    <t>420</t>
  </si>
  <si>
    <t>VTES -VTE - 440I COUPE</t>
  </si>
  <si>
    <t>C/V - AJUST. M/O BMW AUTO</t>
  </si>
  <si>
    <t>664A</t>
  </si>
  <si>
    <t>464</t>
  </si>
  <si>
    <t>C/V - AJUST. M/O BMW CAMION</t>
  </si>
  <si>
    <t>664B</t>
  </si>
  <si>
    <t>C/V - PIECES BT CLIENT BMW AUTO</t>
  </si>
  <si>
    <t>670A</t>
  </si>
  <si>
    <t>C/V - PIECES BT CLIENT BMW CAMION</t>
  </si>
  <si>
    <t>670B</t>
  </si>
  <si>
    <t>C/V - PIECES BT CLIENT BMW I</t>
  </si>
  <si>
    <t>670D</t>
  </si>
  <si>
    <t xml:space="preserve">Matériel </t>
  </si>
  <si>
    <t>carrosserie</t>
  </si>
  <si>
    <t>C/V - PIECES GARANTIE BMW AUTO</t>
  </si>
  <si>
    <t>672A</t>
  </si>
  <si>
    <t>615</t>
  </si>
  <si>
    <t>C/V - 760i xDRIVE</t>
  </si>
  <si>
    <t>#72</t>
  </si>
  <si>
    <t>C/V - PIECES GARANTIE BMW CAMION</t>
  </si>
  <si>
    <t>672B</t>
  </si>
  <si>
    <t>C/V - M850I XDR COUPE</t>
  </si>
  <si>
    <t>650A</t>
  </si>
  <si>
    <t>620</t>
  </si>
  <si>
    <t>C/V -  440I COUPE</t>
  </si>
  <si>
    <t>C/V - PIECES ENTRETIEN BMW AUTO</t>
  </si>
  <si>
    <t>672D</t>
  </si>
  <si>
    <t>#82-90</t>
  </si>
  <si>
    <t>C/V - PIECES ENTRETIEN BMW CAMION</t>
  </si>
  <si>
    <t>672E</t>
  </si>
  <si>
    <t>C/V - PIECES ENTRETIEN BMW I</t>
  </si>
  <si>
    <t>672G</t>
  </si>
  <si>
    <t>C/V - PIECES GARANTIE BMW I</t>
  </si>
  <si>
    <t>672H</t>
  </si>
  <si>
    <t>680</t>
  </si>
  <si>
    <t>C/V - X7 XDR 40I</t>
  </si>
  <si>
    <t>C/V - PIECES INTERNE BMW AUTO</t>
  </si>
  <si>
    <t>673A</t>
  </si>
  <si>
    <t>681</t>
  </si>
  <si>
    <t>693</t>
  </si>
  <si>
    <t>C/V - M/O CARROSSERIE BMW</t>
  </si>
  <si>
    <t>801</t>
  </si>
  <si>
    <t>INTERETS GAGNES</t>
  </si>
  <si>
    <t>Retours</t>
  </si>
  <si>
    <t>805</t>
  </si>
  <si>
    <t>C/V - PIECES INTERNE BMW CAMION</t>
  </si>
  <si>
    <t>673B</t>
  </si>
  <si>
    <t>815</t>
  </si>
  <si>
    <t>REVENU RBSC BMW</t>
  </si>
  <si>
    <t>RBSC NEUF</t>
  </si>
  <si>
    <t>817</t>
  </si>
  <si>
    <t>REVENU PERFORMANCE 360</t>
  </si>
  <si>
    <t>C/V - PIECES INTERNE BMW I</t>
  </si>
  <si>
    <t>673D</t>
  </si>
  <si>
    <t>851</t>
  </si>
  <si>
    <t>INTERETS PAYES</t>
  </si>
  <si>
    <t>855</t>
  </si>
  <si>
    <t>AUTRES DEDUCTIONS</t>
  </si>
  <si>
    <t>11A</t>
  </si>
  <si>
    <t>COMM. VENDEURS - NEUF BMW</t>
  </si>
  <si>
    <t>C/V - PIECES COMPTOIR BMW AUTO</t>
  </si>
  <si>
    <t>674A</t>
  </si>
  <si>
    <t>11C</t>
  </si>
  <si>
    <t>COMM. VENDEURS - USAGE BMW</t>
  </si>
  <si>
    <t>C/V - PIECES COMP. BMW LIFESTYLE</t>
  </si>
  <si>
    <t>674D</t>
  </si>
  <si>
    <t>C/V - PIECES COMP. BMW ACCESSOIRE</t>
  </si>
  <si>
    <t>674E</t>
  </si>
  <si>
    <t>C/V - PIECES GROS BMW AUTO</t>
  </si>
  <si>
    <t>675A</t>
  </si>
  <si>
    <t>C/V - RISTOURNES VENTES WHOLESALES</t>
  </si>
  <si>
    <t>675L</t>
  </si>
  <si>
    <t>675</t>
  </si>
  <si>
    <t>C/V - RABAIS ACHAT VOLUME BMW AUTO</t>
  </si>
  <si>
    <t>677A</t>
  </si>
  <si>
    <t>477</t>
  </si>
  <si>
    <t>C/V - ALPINA XB7</t>
  </si>
  <si>
    <t>680B</t>
  </si>
  <si>
    <t>C/V - PROTEC ESTHETIQUE USAGE BMW NON-CERT</t>
  </si>
  <si>
    <t>654E</t>
  </si>
  <si>
    <t>C/V - PNEUS</t>
  </si>
  <si>
    <t>688A</t>
  </si>
  <si>
    <t>C/V - HUILES &amp; GRAISSES</t>
  </si>
  <si>
    <t>689A</t>
  </si>
  <si>
    <t>C/V - ASS. REMP. USAGE BMW NON-CERT</t>
  </si>
  <si>
    <t>654R</t>
  </si>
  <si>
    <t>C/V - HUILE &amp; GRAISSE</t>
  </si>
  <si>
    <t>689B</t>
  </si>
  <si>
    <t>7-Dépenses</t>
  </si>
  <si>
    <t>11</t>
  </si>
  <si>
    <t>COMM. F&amp;I - NEUF BMW</t>
  </si>
  <si>
    <t>12A</t>
  </si>
  <si>
    <t>12</t>
  </si>
  <si>
    <t>COMM. F&amp;I - USAGE BMW</t>
  </si>
  <si>
    <t>12C</t>
  </si>
  <si>
    <t>FRAIS LIVRAISON - NEUF BMW</t>
  </si>
  <si>
    <t>13A</t>
  </si>
  <si>
    <t>13</t>
  </si>
  <si>
    <t>FRAIS LIVRAISON - USAGE BMW</t>
  </si>
  <si>
    <t>13C</t>
  </si>
  <si>
    <t>ENTRETIEN INVENTAIRE NEUF</t>
  </si>
  <si>
    <t>14A</t>
  </si>
  <si>
    <t>14</t>
  </si>
  <si>
    <t>ENTRETIEN INVENTAIRE USAGE</t>
  </si>
  <si>
    <t>14C</t>
  </si>
  <si>
    <t>PUBLICITE - NEUF BMW</t>
  </si>
  <si>
    <t>16A</t>
  </si>
  <si>
    <t>16</t>
  </si>
  <si>
    <t>PUBLICITE - USAGE BMW</t>
  </si>
  <si>
    <t>16C</t>
  </si>
  <si>
    <t>PUBLICITE - SERV. BMW</t>
  </si>
  <si>
    <t>16E</t>
  </si>
  <si>
    <t>PUBLICITE - PIECE BMW</t>
  </si>
  <si>
    <t>16G</t>
  </si>
  <si>
    <t>Revenus d'intérêts floor plan</t>
  </si>
  <si>
    <t>135G</t>
  </si>
  <si>
    <t>JUIL. NB VENTE NEUF MINI</t>
  </si>
  <si>
    <t>PUBLICITE GROUPE - NEUF BMW</t>
  </si>
  <si>
    <t>17A</t>
  </si>
  <si>
    <t>17</t>
  </si>
  <si>
    <t>INT. FLOOR PLAN - NEUF BMW</t>
  </si>
  <si>
    <t>18A</t>
  </si>
  <si>
    <t>18</t>
  </si>
  <si>
    <t>INT. FLOOR PLAN - USAGE BMW</t>
  </si>
  <si>
    <t>18C</t>
  </si>
  <si>
    <t>CREDIT INT FLOOR PLAN</t>
  </si>
  <si>
    <t>18L</t>
  </si>
  <si>
    <t>RECOUV. PUBLICITE - NEUF BMW</t>
  </si>
  <si>
    <t>19A</t>
  </si>
  <si>
    <t>19</t>
  </si>
  <si>
    <t>RECOUV. PUBLICITE - USAGE BMW</t>
  </si>
  <si>
    <t>19C</t>
  </si>
  <si>
    <t>143E</t>
  </si>
  <si>
    <t>A/R GARANTIE BMW 120+ JRS.</t>
  </si>
  <si>
    <t>SAL. PROPRIETAIRE - NEUF BMW</t>
  </si>
  <si>
    <t>20A</t>
  </si>
  <si>
    <t>20</t>
  </si>
  <si>
    <t>SAL. PROPRIETAIRE - USAGE BMW</t>
  </si>
  <si>
    <t>20C</t>
  </si>
  <si>
    <t>SAL. PROPRIETAIRE - SERV. BMW</t>
  </si>
  <si>
    <t>20E</t>
  </si>
  <si>
    <t>SAL. PROPRIETAIRE - PIECE BMW</t>
  </si>
  <si>
    <t>20G</t>
  </si>
  <si>
    <t>SAL. SUPERVISION - NEUF BMW</t>
  </si>
  <si>
    <t>21A</t>
  </si>
  <si>
    <t>21</t>
  </si>
  <si>
    <t>SAL. SUPERVISION - USAGE BMW</t>
  </si>
  <si>
    <t>21C</t>
  </si>
  <si>
    <t>SAL. SUPERVISION - SERV. BMW</t>
  </si>
  <si>
    <t>21E</t>
  </si>
  <si>
    <t>166A</t>
  </si>
  <si>
    <t>NB EMP. AUTRES - NEUF</t>
  </si>
  <si>
    <t>SAL. SUPERVISION - PIECE BMW</t>
  </si>
  <si>
    <t>21G</t>
  </si>
  <si>
    <t>SAL. ADMIN. - NEUF BMW</t>
  </si>
  <si>
    <t>22A</t>
  </si>
  <si>
    <t>22</t>
  </si>
  <si>
    <t>SAL. ADMIN. - USAGE BMW</t>
  </si>
  <si>
    <t>22C</t>
  </si>
  <si>
    <t>16I</t>
  </si>
  <si>
    <t>PUBLICITE - CARROSSERIE BMW</t>
  </si>
  <si>
    <t>C/V - PIECES BT CARROSS. BMW AUTO</t>
  </si>
  <si>
    <t>671A</t>
  </si>
  <si>
    <t>SAL. ADMIN. - SERV. BMW</t>
  </si>
  <si>
    <t>22E</t>
  </si>
  <si>
    <t>C/V - PIECES BT CARROSS. BMW CAMION</t>
  </si>
  <si>
    <t>671B</t>
  </si>
  <si>
    <t>SAL. ADMIN. - PIECE BMW</t>
  </si>
  <si>
    <t>22G</t>
  </si>
  <si>
    <t>SAL. AUTRES - NEUF BMW</t>
  </si>
  <si>
    <t>23A</t>
  </si>
  <si>
    <t>23</t>
  </si>
  <si>
    <t>SAL. AUTRES - SERV. BMW</t>
  </si>
  <si>
    <t>23E</t>
  </si>
  <si>
    <t>SAL. AUTRES - PIECE BMW</t>
  </si>
  <si>
    <t>23G</t>
  </si>
  <si>
    <t>bilan</t>
  </si>
  <si>
    <t>SAL. ABSENCE - NEUF BMW</t>
  </si>
  <si>
    <t>24A</t>
  </si>
  <si>
    <t>24</t>
  </si>
  <si>
    <t>202I</t>
  </si>
  <si>
    <t>RECEVABLE AVANCE COMPLEXE</t>
  </si>
  <si>
    <t>SAL. ABSENCE - USAGE BMW</t>
  </si>
  <si>
    <t>24C</t>
  </si>
  <si>
    <t>20I</t>
  </si>
  <si>
    <t>SAL. PROPRIETAIRE - CARROSSERIE BMW</t>
  </si>
  <si>
    <t>SAL. ABSENCE - SERV. BMW</t>
  </si>
  <si>
    <t>24E</t>
  </si>
  <si>
    <t>SAL. ABSENCE - PIECE BMW</t>
  </si>
  <si>
    <t>24G</t>
  </si>
  <si>
    <t>21I</t>
  </si>
  <si>
    <t>SAL. SUPERVISION - CARROSSERIE BMW</t>
  </si>
  <si>
    <t>TAXES PAYE - NEUF BMW</t>
  </si>
  <si>
    <t>25A</t>
  </si>
  <si>
    <t>25</t>
  </si>
  <si>
    <t>TAXES PAYE - USAGE BMW</t>
  </si>
  <si>
    <t>25C</t>
  </si>
  <si>
    <t>TAXES PAYE - SERV. BMW</t>
  </si>
  <si>
    <t>25E</t>
  </si>
  <si>
    <t>TAXES PAYE - PIECE BMW</t>
  </si>
  <si>
    <t>25G</t>
  </si>
  <si>
    <t>22I</t>
  </si>
  <si>
    <t>SAL. ADMIN. - CARROSSERIE BMW</t>
  </si>
  <si>
    <t>230@</t>
  </si>
  <si>
    <t># DE VOITURES NEUVES BMW</t>
  </si>
  <si>
    <t>232@</t>
  </si>
  <si>
    <t># DE CAMIONS NEUFS BMW</t>
  </si>
  <si>
    <t>TAXES PAYE - CARROSSERIE BMW</t>
  </si>
  <si>
    <t>25I</t>
  </si>
  <si>
    <t>234@</t>
  </si>
  <si>
    <t># OF INVENTAIRE VEHICULES I</t>
  </si>
  <si>
    <t>C/V - AJUST. INV. PIECE BMW AUTO</t>
  </si>
  <si>
    <t>676A</t>
  </si>
  <si>
    <t>salaires autres</t>
  </si>
  <si>
    <t>SAL. SPECIALISTES - SERV. BMW</t>
  </si>
  <si>
    <t>26E</t>
  </si>
  <si>
    <t>26</t>
  </si>
  <si>
    <t>23C</t>
  </si>
  <si>
    <t>SAL. AUTRES - USAGE BMW</t>
  </si>
  <si>
    <t>23I</t>
  </si>
  <si>
    <t>SAL. AUTRES - CARROSSERIE BMW</t>
  </si>
  <si>
    <t>AVANT. SOCIAUX - NEUF BMW</t>
  </si>
  <si>
    <t>27A</t>
  </si>
  <si>
    <t>27</t>
  </si>
  <si>
    <t>240A@</t>
  </si>
  <si>
    <t># DE VOITURES USAGEES BMW</t>
  </si>
  <si>
    <t>AVANT. SOCIAUX - USAGE BMW</t>
  </si>
  <si>
    <t>27C</t>
  </si>
  <si>
    <t>240C@</t>
  </si>
  <si>
    <t># DE VEHICULES USAGES AUTRES</t>
  </si>
  <si>
    <t>242A@</t>
  </si>
  <si>
    <t>C/V - X7 XDR 50I / M50I</t>
  </si>
  <si>
    <t># DE CAMIONS USAGES BMW</t>
  </si>
  <si>
    <t>680A</t>
  </si>
  <si>
    <t>AVANT. SOCIAUX - SERV. BMW</t>
  </si>
  <si>
    <t>27E</t>
  </si>
  <si>
    <t>247A</t>
  </si>
  <si>
    <t>AVANT. SOCIAUX - PIECE BMW</t>
  </si>
  <si>
    <t>27G</t>
  </si>
  <si>
    <t>INVENTAIRE FORMULAIRES OTOPROTEC</t>
  </si>
  <si>
    <t>247C</t>
  </si>
  <si>
    <t>TEMPS GARANTIE DIAGNOSTIC</t>
  </si>
  <si>
    <t>FONDS PENSIONS - NEUF BMW</t>
  </si>
  <si>
    <t>29A</t>
  </si>
  <si>
    <t>29</t>
  </si>
  <si>
    <t>24I</t>
  </si>
  <si>
    <t>SAL. ABSENCE</t>
  </si>
  <si>
    <t>FONDS PENSIONS - USAGE BMW</t>
  </si>
  <si>
    <t>29C</t>
  </si>
  <si>
    <t>FONDS PENSIONS - SERV. BMW</t>
  </si>
  <si>
    <t>29E</t>
  </si>
  <si>
    <t>26G</t>
  </si>
  <si>
    <t>SAL. SPECIALISTES - PIECE BMW</t>
  </si>
  <si>
    <t>FONDS PENSIONS - PIECE BMW</t>
  </si>
  <si>
    <t>29G</t>
  </si>
  <si>
    <t>UNIFORMES - NEUF BMW</t>
  </si>
  <si>
    <t>51A</t>
  </si>
  <si>
    <t>51</t>
  </si>
  <si>
    <t>UNIFORMES - USAGE BMW</t>
  </si>
  <si>
    <t>51C</t>
  </si>
  <si>
    <t>274E</t>
  </si>
  <si>
    <t>FPA PAPETRIE</t>
  </si>
  <si>
    <t>UNIFORMES - SERV. BMW</t>
  </si>
  <si>
    <t>51E</t>
  </si>
  <si>
    <t>UNIFOMRES - PIECE BMW</t>
  </si>
  <si>
    <t>51G</t>
  </si>
  <si>
    <t>279C</t>
  </si>
  <si>
    <t>REPRESENTATION 50 % - REPAS</t>
  </si>
  <si>
    <t>279D</t>
  </si>
  <si>
    <t>REPRESENTATION 100% - VOYAGE</t>
  </si>
  <si>
    <t>DEP. VEHICULES PRETS - SERV. BMW</t>
  </si>
  <si>
    <t>52E</t>
  </si>
  <si>
    <t>52</t>
  </si>
  <si>
    <t>279E</t>
  </si>
  <si>
    <t>REPRESENTATION 0% - GOLF</t>
  </si>
  <si>
    <t>279F</t>
  </si>
  <si>
    <t>CREDITS INTERETS FLOOR PLAN</t>
  </si>
  <si>
    <t>DEP. VEHICULES PRETS - PIECE BMW</t>
  </si>
  <si>
    <t>52G</t>
  </si>
  <si>
    <t>VEH. COMPAGNIE - NEUF BMW</t>
  </si>
  <si>
    <t>53A</t>
  </si>
  <si>
    <t>53</t>
  </si>
  <si>
    <t>27I</t>
  </si>
  <si>
    <t>AVANT. SOCIAUX - CARROSSERIE BMW</t>
  </si>
  <si>
    <t>VEH. COMPAGNIE - USAGE BMW</t>
  </si>
  <si>
    <t>53C</t>
  </si>
  <si>
    <t>284F</t>
  </si>
  <si>
    <t>EQUIPEMENTS TELEPHONIQUE</t>
  </si>
  <si>
    <t>VEH. COMPAGNIE - SERV. BMW</t>
  </si>
  <si>
    <t>53E</t>
  </si>
  <si>
    <t>VEH. COMPAGNIE - PIECE BMW</t>
  </si>
  <si>
    <t>53G</t>
  </si>
  <si>
    <t>csst</t>
  </si>
  <si>
    <t>FOURNITURES BUREAU - NEUF BMW</t>
  </si>
  <si>
    <t>60A</t>
  </si>
  <si>
    <t>60</t>
  </si>
  <si>
    <t>29I</t>
  </si>
  <si>
    <t>FONDS PENSIONS - CARROSSERIE BMW</t>
  </si>
  <si>
    <t>FOURNITURES BUREAU - USAGE BMW</t>
  </si>
  <si>
    <t>60C</t>
  </si>
  <si>
    <t>FOURNITURES BUREAU - SERV. BMW</t>
  </si>
  <si>
    <t>60E</t>
  </si>
  <si>
    <t>autres courus</t>
  </si>
  <si>
    <t>FOURNITURES BUREAU - PIECE BMW</t>
  </si>
  <si>
    <t>60G</t>
  </si>
  <si>
    <t>300K</t>
  </si>
  <si>
    <t>GAR AMERIGUARD + TRANSF OTO A/P</t>
  </si>
  <si>
    <t>300L</t>
  </si>
  <si>
    <t>A/P INTERCO WHOLESALE &amp; ECHANGE</t>
  </si>
  <si>
    <t>AUTRES FOURNITURES - NEUF BMW</t>
  </si>
  <si>
    <t>61A</t>
  </si>
  <si>
    <t>61</t>
  </si>
  <si>
    <t>FRAIS CARTE DE CREDIT A PAYER</t>
  </si>
  <si>
    <t>AUTRES FOURNITURES - USAGE BMW</t>
  </si>
  <si>
    <t>61C</t>
  </si>
  <si>
    <t>AUTRES FOURNITURES - SERV. BMW</t>
  </si>
  <si>
    <t>61E</t>
  </si>
  <si>
    <t>AUTRES FOURNITURES - PIECE BMW</t>
  </si>
  <si>
    <t>61G</t>
  </si>
  <si>
    <t>Budget 2025</t>
  </si>
  <si>
    <t>AJUST. GARANTIE - NEUF BMW</t>
  </si>
  <si>
    <t>63A</t>
  </si>
  <si>
    <t>63</t>
  </si>
  <si>
    <t>TOTAL</t>
  </si>
  <si>
    <t>AJUST. GARANTIE - SERV. BMW</t>
  </si>
  <si>
    <t>63E</t>
  </si>
  <si>
    <t>325A</t>
  </si>
  <si>
    <t>TVQ SAAQ</t>
  </si>
  <si>
    <t>AJUST. GARANTIE - PIECE BMW</t>
  </si>
  <si>
    <t>63G</t>
  </si>
  <si>
    <t>CONTRIBUTIONS - NEUF BMW</t>
  </si>
  <si>
    <t>67A</t>
  </si>
  <si>
    <t>67</t>
  </si>
  <si>
    <t>CONTRIBUTIONS - USAGE BMW</t>
  </si>
  <si>
    <t>67C</t>
  </si>
  <si>
    <t>331Z</t>
  </si>
  <si>
    <t>RESERVE AZOTE</t>
  </si>
  <si>
    <t>CONTRIBUTIONS - SERV. BMW</t>
  </si>
  <si>
    <t>67E</t>
  </si>
  <si>
    <t>CONTRIBUTIONS - PIECE BMW</t>
  </si>
  <si>
    <t>67G</t>
  </si>
  <si>
    <t>337C</t>
  </si>
  <si>
    <t>DETTE GPA</t>
  </si>
  <si>
    <t>TRAV. GRACIEUX - NEUF BMW</t>
  </si>
  <si>
    <t>68A</t>
  </si>
  <si>
    <t>68</t>
  </si>
  <si>
    <t>354F</t>
  </si>
  <si>
    <t>AMORT. CUM. EQUIPEMENTS TELEPHONIQUE</t>
  </si>
  <si>
    <t>TRAV. GRACIEUX - USAGE BMW</t>
  </si>
  <si>
    <t>68C</t>
  </si>
  <si>
    <t>401A@</t>
  </si>
  <si>
    <t># DE VTE - M240I COUPE</t>
  </si>
  <si>
    <t>nb</t>
  </si>
  <si>
    <t>401B@</t>
  </si>
  <si>
    <t>TRAV. GRACIEUX - SERV. BMW</t>
  </si>
  <si>
    <t>68E</t>
  </si>
  <si>
    <t># DE VTE - 228I XDR GRAN COUPE</t>
  </si>
  <si>
    <t>401F@</t>
  </si>
  <si>
    <t># OF VTES -VTE - M2</t>
  </si>
  <si>
    <t>TRAV. GRACIEUX - PIECE BMW</t>
  </si>
  <si>
    <t>68G</t>
  </si>
  <si>
    <t>402A@</t>
  </si>
  <si>
    <t># DE VTE - IX XDRIVE 40</t>
  </si>
  <si>
    <t>402B@</t>
  </si>
  <si>
    <t># DE VTE - IX XDRIVE 50</t>
  </si>
  <si>
    <t>FRAIS INFORMATIQUE - NEUF BMW</t>
  </si>
  <si>
    <t>69A</t>
  </si>
  <si>
    <t>69</t>
  </si>
  <si>
    <t>402C@</t>
  </si>
  <si>
    <t># DE VTE - IX M60 XDRIVE</t>
  </si>
  <si>
    <t>402E@</t>
  </si>
  <si>
    <t>FRAIS INFORMATIQUE - USAGE BMW</t>
  </si>
  <si>
    <t>69C</t>
  </si>
  <si>
    <t>403I@</t>
  </si>
  <si>
    <t># OF VTES -i4 M50i XDRIVE GRAN COUPE</t>
  </si>
  <si>
    <t>404I@</t>
  </si>
  <si>
    <t># OF VTES -i4 eDRIVE40 GRAN COUPE</t>
  </si>
  <si>
    <t>FRAIS INFORMATIQUE - SERV. BMW</t>
  </si>
  <si>
    <t>69E</t>
  </si>
  <si>
    <t>VTES -VTE - i4 xDRIVE40</t>
  </si>
  <si>
    <t>404J@</t>
  </si>
  <si>
    <t># DE VTE - i4 xDRIVE40</t>
  </si>
  <si>
    <t>405B@</t>
  </si>
  <si>
    <t># DE VTE - 430I XDRIVE CABRIOLET</t>
  </si>
  <si>
    <t>FRAIS INFORMATIQUE - PIECE BMW</t>
  </si>
  <si>
    <t>69G</t>
  </si>
  <si>
    <t>405C</t>
  </si>
  <si>
    <t>VTES -VTE - i4 eDRIVE35</t>
  </si>
  <si>
    <t>405C@</t>
  </si>
  <si>
    <t># DE VTE - 435I CABRIOLET</t>
  </si>
  <si>
    <t>405D@</t>
  </si>
  <si>
    <t># DE VTE - 440I XDRIVE CABRIOLET</t>
  </si>
  <si>
    <t>SERV. EXTERIEURS - NEUF BMW</t>
  </si>
  <si>
    <t>70A</t>
  </si>
  <si>
    <t>70</t>
  </si>
  <si>
    <t>405F@</t>
  </si>
  <si>
    <t># DE VTE - 440I XDRIVE GRAN COUPE</t>
  </si>
  <si>
    <t>405G</t>
  </si>
  <si>
    <t>VTE - M4 COUPE</t>
  </si>
  <si>
    <t>405G@</t>
  </si>
  <si>
    <t># DE VTE - M4 COUPE</t>
  </si>
  <si>
    <t>SERV. EXTERIEURS - USAGE BMW</t>
  </si>
  <si>
    <t>70C</t>
  </si>
  <si>
    <t>405H@</t>
  </si>
  <si>
    <t>M4 CABRIOLET</t>
  </si>
  <si>
    <t>405I</t>
  </si>
  <si>
    <t>VTES -VTE - M4 CS</t>
  </si>
  <si>
    <t>405I@</t>
  </si>
  <si>
    <t># DE VTE - M4 CS</t>
  </si>
  <si>
    <t>SERV. EXTERIEURS - SERV. BMW</t>
  </si>
  <si>
    <t>70E</t>
  </si>
  <si>
    <t>405J@</t>
  </si>
  <si>
    <t># OF VTES -M4 COMPETITION</t>
  </si>
  <si>
    <t>SERV. EXTERIEURS - PIECE BMW</t>
  </si>
  <si>
    <t>70G</t>
  </si>
  <si>
    <t>405K@</t>
  </si>
  <si>
    <t># OF VTES -M440I XDR COUPE</t>
  </si>
  <si>
    <t>405L@</t>
  </si>
  <si>
    <t>FRAIS REPRESENTATION - NEUF BMW</t>
  </si>
  <si>
    <t>71A</t>
  </si>
  <si>
    <t>71</t>
  </si>
  <si>
    <t>406D@</t>
  </si>
  <si>
    <t># DE VTE - 228I XDR COUPE / 230I XDR COUPE</t>
  </si>
  <si>
    <t>FRAIS REPRESENTATION - USAGE BMW</t>
  </si>
  <si>
    <t>71C</t>
  </si>
  <si>
    <t>406E@</t>
  </si>
  <si>
    <t># DE VTE - M235I XDR GRAN COUPE</t>
  </si>
  <si>
    <t>406F</t>
  </si>
  <si>
    <t>VTES -VTE - 230I XDRIVE CABRIOLET</t>
  </si>
  <si>
    <t>406F@</t>
  </si>
  <si>
    <t># DE VTE - 230I XDRIVE CABRIOLET</t>
  </si>
  <si>
    <t>FRAIS REPRESENTATION - SERV. BMW</t>
  </si>
  <si>
    <t>71E</t>
  </si>
  <si>
    <t>406G@</t>
  </si>
  <si>
    <t># DE VTE - M240I XDRIVE COUPE</t>
  </si>
  <si>
    <t>FRAIS REPRESENTATION - PIECE BMW</t>
  </si>
  <si>
    <t>71G</t>
  </si>
  <si>
    <t>406I</t>
  </si>
  <si>
    <t>VTES -VTE - M240I XDRIVE CABRIOLET</t>
  </si>
  <si>
    <t>406I@</t>
  </si>
  <si>
    <t># DE VTE - M240I XDRIVE CABRIOLET</t>
  </si>
  <si>
    <t>COTIS. &amp; ABONN. - NEUF BMW</t>
  </si>
  <si>
    <t>72A</t>
  </si>
  <si>
    <t>72</t>
  </si>
  <si>
    <t>406K@</t>
  </si>
  <si>
    <t># DE VTE - M4 COMPETITION COUPE XDRIVE</t>
  </si>
  <si>
    <t>Nb</t>
  </si>
  <si>
    <t>407A@</t>
  </si>
  <si>
    <t>COTIS. &amp; ABONN. - USAGE BMW</t>
  </si>
  <si>
    <t>72C</t>
  </si>
  <si>
    <t># DE VTE - M3 SEDAN</t>
  </si>
  <si>
    <t>407C@</t>
  </si>
  <si>
    <t># OF VTES -M3 COMPETITION</t>
  </si>
  <si>
    <t>COTIS. &amp; ABONN. - SERV. BMW</t>
  </si>
  <si>
    <t>72E</t>
  </si>
  <si>
    <t>407D@</t>
  </si>
  <si>
    <t>M3 COMPETITION XDRIVE</t>
  </si>
  <si>
    <t>409@</t>
  </si>
  <si>
    <t>COTIS. &amp; ABONN. - PIECE BMW</t>
  </si>
  <si>
    <t>72G</t>
  </si>
  <si>
    <t>409A@</t>
  </si>
  <si>
    <t>REMISE CARTE CREDIT - NEUF BMW</t>
  </si>
  <si>
    <t>73A</t>
  </si>
  <si>
    <t>73</t>
  </si>
  <si>
    <t>409C@</t>
  </si>
  <si>
    <t>REMISE CARTE CREDIT - USAGE BMW</t>
  </si>
  <si>
    <t>73C</t>
  </si>
  <si>
    <t>411C@</t>
  </si>
  <si>
    <t># DE VTE - 330I XDRIVE SEDAN</t>
  </si>
  <si>
    <t>411D</t>
  </si>
  <si>
    <t>VTES -VTE - 330I XDRIVE TOURING</t>
  </si>
  <si>
    <t>411D@</t>
  </si>
  <si>
    <t># DE VTE - 330I XDRIVE TOURINT</t>
  </si>
  <si>
    <t>REMISE CARTE CREDIT - SERV. BMW</t>
  </si>
  <si>
    <t>73E</t>
  </si>
  <si>
    <t>411H@</t>
  </si>
  <si>
    <t>REMISE CARTE CREDIT - PIECE BMW</t>
  </si>
  <si>
    <t>73G</t>
  </si>
  <si>
    <t>411I</t>
  </si>
  <si>
    <t>VTES -330E SEDAN</t>
  </si>
  <si>
    <t>411I@</t>
  </si>
  <si>
    <t># OF VTES -330E SEDAN</t>
  </si>
  <si>
    <t>412C@</t>
  </si>
  <si>
    <t>FRAIS LEGAUX &amp; CTB - NEUF BMW</t>
  </si>
  <si>
    <t>74A</t>
  </si>
  <si>
    <t>74</t>
  </si>
  <si>
    <t>413B</t>
  </si>
  <si>
    <t>VTE - 750I XDRIVE SEDAN</t>
  </si>
  <si>
    <t>413B@</t>
  </si>
  <si>
    <t># DE VTE - 750I XDRIVE SEDAN</t>
  </si>
  <si>
    <t>414B</t>
  </si>
  <si>
    <t>VTES -VTE - 430I XDRIVE COUPE</t>
  </si>
  <si>
    <t>FRAIS LEGAUX &amp; CTB - USAGE BMW</t>
  </si>
  <si>
    <t>74C</t>
  </si>
  <si>
    <t>414B@</t>
  </si>
  <si>
    <t># DE VTE - 430I XDRIVE COUPE</t>
  </si>
  <si>
    <t>FRAIS LEGAUX &amp; CTB - SERV. BMW</t>
  </si>
  <si>
    <t>74E</t>
  </si>
  <si>
    <t>414D</t>
  </si>
  <si>
    <t>VTES -VTE - 430I XDRIVE GRAN COUPE</t>
  </si>
  <si>
    <t>414D@</t>
  </si>
  <si>
    <t># DE VTE - 430I XDRIVE GRAN COUPE</t>
  </si>
  <si>
    <t>415@</t>
  </si>
  <si>
    <t># DE VTE - ACTIVEHYBRID 7 L</t>
  </si>
  <si>
    <t>FRAIS LEGAUX &amp; CTB - PIECE BMW</t>
  </si>
  <si>
    <t>74G</t>
  </si>
  <si>
    <t>415A@</t>
  </si>
  <si>
    <t># DE VTE - 750e xDRIVE</t>
  </si>
  <si>
    <t>415B</t>
  </si>
  <si>
    <t>VTES -VTE - i7 xDRIVE60</t>
  </si>
  <si>
    <t>415B@</t>
  </si>
  <si>
    <t># DE VTE - i7 xDRIVE60</t>
  </si>
  <si>
    <t>415C</t>
  </si>
  <si>
    <t>VTES -VTE - i7 M70 xDRIVE</t>
  </si>
  <si>
    <t>TELEPHONE - NEUF BMW</t>
  </si>
  <si>
    <t>75A</t>
  </si>
  <si>
    <t>75</t>
  </si>
  <si>
    <t>415C@</t>
  </si>
  <si>
    <t># DE VTE - i7 M70 xDRIVE</t>
  </si>
  <si>
    <t>416@</t>
  </si>
  <si>
    <t># DE VTE - X1 XDRIVE 28I</t>
  </si>
  <si>
    <t>TELEPHONE - USAGE BMW</t>
  </si>
  <si>
    <t>75C</t>
  </si>
  <si>
    <t>416A@</t>
  </si>
  <si>
    <t># DE VTE - X1 M35i xDRIVE</t>
  </si>
  <si>
    <t>417B@</t>
  </si>
  <si>
    <t># DE VTE - X2 XDRIVE 28I</t>
  </si>
  <si>
    <t>417C</t>
  </si>
  <si>
    <t>VTES -VTE - X2 XDR M35I</t>
  </si>
  <si>
    <t>417C@</t>
  </si>
  <si>
    <t># DE VTE - X2 XDR M35I</t>
  </si>
  <si>
    <t>418@</t>
  </si>
  <si>
    <t># DE VTE - AUTRES MODELES BMW</t>
  </si>
  <si>
    <t>TELEPHONE - SERV. BMW</t>
  </si>
  <si>
    <t>75E</t>
  </si>
  <si>
    <t>418A@</t>
  </si>
  <si>
    <t># DE VTE - AUTRES MODELES BMW CAMION</t>
  </si>
  <si>
    <t>419@</t>
  </si>
  <si>
    <t># DE VTE - FLEET VOITURE BMW</t>
  </si>
  <si>
    <t>TELEPHONE - PIECE BMW</t>
  </si>
  <si>
    <t>75G</t>
  </si>
  <si>
    <t>419A@</t>
  </si>
  <si>
    <t># DE VTE - FLEET CAMION BMW</t>
  </si>
  <si>
    <t>420@</t>
  </si>
  <si>
    <t># DE VTE -  440I COUPE</t>
  </si>
  <si>
    <t>420A</t>
  </si>
  <si>
    <t>VTES -VTE - 440I XDRIVE COUPE</t>
  </si>
  <si>
    <t>FORMATION - NEUF BMW</t>
  </si>
  <si>
    <t>76A</t>
  </si>
  <si>
    <t>76</t>
  </si>
  <si>
    <t>420A@</t>
  </si>
  <si>
    <t># DE VTE - 440I XDRIVE COUPE</t>
  </si>
  <si>
    <t>422A@</t>
  </si>
  <si>
    <t># DE VTE - X6 XDRIVE 35I</t>
  </si>
  <si>
    <t>FORMATION - USAGE BMW</t>
  </si>
  <si>
    <t>76C</t>
  </si>
  <si>
    <t>422B@</t>
  </si>
  <si>
    <t># DE VTE - X6 XDRIVE 50I</t>
  </si>
  <si>
    <t>422C@</t>
  </si>
  <si>
    <t># DE VTE - X6 M60i</t>
  </si>
  <si>
    <t>FORMATION - SERV. BMW</t>
  </si>
  <si>
    <t>76E</t>
  </si>
  <si>
    <t>VTE - X3 XDRIVE 28I</t>
  </si>
  <si>
    <t>423B@</t>
  </si>
  <si>
    <t># DE VTE - X3 XDRIVE 28I</t>
  </si>
  <si>
    <t>FORMATION - PIECE BMW</t>
  </si>
  <si>
    <t>76G</t>
  </si>
  <si>
    <t>423C@</t>
  </si>
  <si>
    <t># DE VTE - X3 XDRIVE 30E</t>
  </si>
  <si>
    <t>FRAIS DIVERS - NEUF BMW</t>
  </si>
  <si>
    <t>77A</t>
  </si>
  <si>
    <t>77</t>
  </si>
  <si>
    <t>423D@</t>
  </si>
  <si>
    <t># DE VTE - X5 XDRIVE 35I/ X5 XDRIVE 40I</t>
  </si>
  <si>
    <t>423E@</t>
  </si>
  <si>
    <t># DE VTE - X5 XDRIVE 50I</t>
  </si>
  <si>
    <t>FRAIS DIVERS - USAGE BMW</t>
  </si>
  <si>
    <t>77C</t>
  </si>
  <si>
    <t>423F@</t>
  </si>
  <si>
    <t># DE VTE - X5 xDRIVE50e</t>
  </si>
  <si>
    <t>FRAIS DIVERS - SERV. BMW</t>
  </si>
  <si>
    <t>77E</t>
  </si>
  <si>
    <t>423G@</t>
  </si>
  <si>
    <t># DE VTE - X3 XDR M40I</t>
  </si>
  <si>
    <t>423H</t>
  </si>
  <si>
    <t>VTES -VTES - X3 M</t>
  </si>
  <si>
    <t>423H@</t>
  </si>
  <si>
    <t># OF VTES -VTES - X3 M</t>
  </si>
  <si>
    <t>FRAIS DIVERS - PIECE BMW</t>
  </si>
  <si>
    <t>77G</t>
  </si>
  <si>
    <t>424D</t>
  </si>
  <si>
    <t>VTE - M550I XDRIVE</t>
  </si>
  <si>
    <t>424D@</t>
  </si>
  <si>
    <t># DE VTE - M550I XDRIVE</t>
  </si>
  <si>
    <t>TRANSPORT - NEUF BMW</t>
  </si>
  <si>
    <t>78A</t>
  </si>
  <si>
    <t>78</t>
  </si>
  <si>
    <t>424E@</t>
  </si>
  <si>
    <t># OF VTES -VTE - i5 M60 xDRIVE</t>
  </si>
  <si>
    <t>TRANSPORT - USAGE BMW</t>
  </si>
  <si>
    <t>78C</t>
  </si>
  <si>
    <t>425E@</t>
  </si>
  <si>
    <t>426A@</t>
  </si>
  <si>
    <t># DE VTE -530I XDRIVE</t>
  </si>
  <si>
    <t>TRANSPORT - SERV. BMW</t>
  </si>
  <si>
    <t>78E</t>
  </si>
  <si>
    <t>427A@</t>
  </si>
  <si>
    <t># DE VTE - 540I XDRIVE</t>
  </si>
  <si>
    <t>428@</t>
  </si>
  <si>
    <t># DE VTE - X6 M</t>
  </si>
  <si>
    <t>TRANSPORT - PIECE BMW</t>
  </si>
  <si>
    <t>78G</t>
  </si>
  <si>
    <t>VTES -X4 XDRIVE 28I/ X4 XDRIVE 30I</t>
  </si>
  <si>
    <t>429A@</t>
  </si>
  <si>
    <t>X4 XDRIVE 28I/ X4 XDRIVE 30I</t>
  </si>
  <si>
    <t>LOYER OU EQUIV. - NEUF BMW</t>
  </si>
  <si>
    <t>80A</t>
  </si>
  <si>
    <t>429B</t>
  </si>
  <si>
    <t>80</t>
  </si>
  <si>
    <t>VTES -X4 M</t>
  </si>
  <si>
    <t>VEH. COMPAGNIE - CARROSSERIE BMW</t>
  </si>
  <si>
    <t>429B@</t>
  </si>
  <si>
    <t>53I</t>
  </si>
  <si>
    <t># DE VTE - X4 M</t>
  </si>
  <si>
    <t>LOYER OU EQUIV. - USAGE BMW</t>
  </si>
  <si>
    <t>80C</t>
  </si>
  <si>
    <t>429C@</t>
  </si>
  <si>
    <t>REV BMW CANADA MOBILITY - SERV BMW</t>
  </si>
  <si>
    <t>54E</t>
  </si>
  <si>
    <t># DE VTE - X4 M40I XDRIVE</t>
  </si>
  <si>
    <t>54</t>
  </si>
  <si>
    <t>430@</t>
  </si>
  <si>
    <t># DE VTE - M5 SEDAN</t>
  </si>
  <si>
    <t>LOYER OU EQUIV. - SERV. BMW</t>
  </si>
  <si>
    <t>80E</t>
  </si>
  <si>
    <t>REV BMW CANADA MOBILITY - PIECES BMW</t>
  </si>
  <si>
    <t>54G</t>
  </si>
  <si>
    <t>LOYER OU EQUIV. - PIECES BMW</t>
  </si>
  <si>
    <t>80G</t>
  </si>
  <si>
    <t>430A@</t>
  </si>
  <si>
    <t># DE VTE - MARQUAGE OTOPROTEC NEUF BMW AUTO</t>
  </si>
  <si>
    <t>CHARGE PRET VEHICULES CLIENTS - SERV. BMW</t>
  </si>
  <si>
    <t>55E</t>
  </si>
  <si>
    <t>55</t>
  </si>
  <si>
    <t>430B</t>
  </si>
  <si>
    <t>VTE - MARQUAGE OTOPROTEC NEUF BMW CAMION</t>
  </si>
  <si>
    <t>TAXES BATISSE - NEUF BMW</t>
  </si>
  <si>
    <t>84A</t>
  </si>
  <si>
    <t>84</t>
  </si>
  <si>
    <t>CHARGE PRET VEHICULES CLIENTS - PIECES BMW</t>
  </si>
  <si>
    <t>55G</t>
  </si>
  <si>
    <t>430C@</t>
  </si>
  <si>
    <t># DE VTE - ACCESSOIRES NEUFS BMW AUTO</t>
  </si>
  <si>
    <t>TAXES BATISSE - USAGE BMW</t>
  </si>
  <si>
    <t>84C</t>
  </si>
  <si>
    <t>430E@</t>
  </si>
  <si>
    <t># DE SLS - PROTEC ESTHETIQUE NEUF BMW AUTO</t>
  </si>
  <si>
    <t>TAXES BATISSE - SERV. BMW</t>
  </si>
  <si>
    <t>84E</t>
  </si>
  <si>
    <t>430F@</t>
  </si>
  <si>
    <t># DE VTE - RIST FIN NEUF BMW AUTO</t>
  </si>
  <si>
    <t>430P@</t>
  </si>
  <si>
    <t># DE VTE - PROTEC PNEUS/JANTES NEUF BMW AUTO</t>
  </si>
  <si>
    <t>TAXES BATISSE - PIECE BMW</t>
  </si>
  <si>
    <t>430R</t>
  </si>
  <si>
    <t>84G</t>
  </si>
  <si>
    <t>VTE - ASS. REMP. NEUF BMW AUTO</t>
  </si>
  <si>
    <t>430R@</t>
  </si>
  <si>
    <t># DE VTE - ASS. REMP. NEUF BMW AUTO</t>
  </si>
  <si>
    <t>ASS. BATISSE - NEUF BMW</t>
  </si>
  <si>
    <t>430T@</t>
  </si>
  <si>
    <t>85A</t>
  </si>
  <si>
    <t>85</t>
  </si>
  <si>
    <t># DE SLS - TRAITEMENT OTOPROTEC NEUF BMW AUTO</t>
  </si>
  <si>
    <t>430U@</t>
  </si>
  <si>
    <t># DE VTE - ASSIS USU NEUF BMW AUTO</t>
  </si>
  <si>
    <t>FOURNITURES BUREAU - CARROSSERIE BMW</t>
  </si>
  <si>
    <t>60I</t>
  </si>
  <si>
    <t>430V</t>
  </si>
  <si>
    <t>VTE - ASS VIE/INV NEUF BMW AUTO</t>
  </si>
  <si>
    <t>ASS. BATISSE - USAGE BMW</t>
  </si>
  <si>
    <t>85C</t>
  </si>
  <si>
    <t>430V@</t>
  </si>
  <si>
    <t># DE VTE - ASS VIE/INV NEUF BMW AUTO</t>
  </si>
  <si>
    <t>431A</t>
  </si>
  <si>
    <t>VTE - I3 BEV</t>
  </si>
  <si>
    <t>ASS. BATISSE - SERV. BMW</t>
  </si>
  <si>
    <t>85E</t>
  </si>
  <si>
    <t>431A@</t>
  </si>
  <si>
    <t># DE VTE - I3 BEV</t>
  </si>
  <si>
    <t>431C@</t>
  </si>
  <si>
    <t># DE VTE - I3 REX</t>
  </si>
  <si>
    <t>ASS. BATISSE - PIECE BMW</t>
  </si>
  <si>
    <t>85G</t>
  </si>
  <si>
    <t>431E</t>
  </si>
  <si>
    <t>VTES -VTE - I3S REX</t>
  </si>
  <si>
    <t>431E@</t>
  </si>
  <si>
    <t># DE VTE - I3S REX</t>
  </si>
  <si>
    <t>431F</t>
  </si>
  <si>
    <t>VTES -VTE - I8 ROADSTER</t>
  </si>
  <si>
    <t>CHAUFF. ELECT. EAU - NEUF BMW</t>
  </si>
  <si>
    <t>87A</t>
  </si>
  <si>
    <t>87</t>
  </si>
  <si>
    <t>431F@</t>
  </si>
  <si>
    <t># DE VTE - I8 ROADSTER</t>
  </si>
  <si>
    <t>Autres Marques</t>
  </si>
  <si>
    <t>432@</t>
  </si>
  <si>
    <t># DE VTE - 530E XDRIVE</t>
  </si>
  <si>
    <t>CHAUFF. ELECT. EAU - USAGE BMW</t>
  </si>
  <si>
    <t>87C</t>
  </si>
  <si>
    <t>432A@</t>
  </si>
  <si>
    <t># DE VTE - GAR PROL NEUF BMW AUTO</t>
  </si>
  <si>
    <t>AUTRES FOURNITURES - CARROSSERIE BMW</t>
  </si>
  <si>
    <t>61I</t>
  </si>
  <si>
    <t>434A@</t>
  </si>
  <si>
    <t># DE VTE - CONT ENTR NEUF BMW AUTO</t>
  </si>
  <si>
    <t>CHAUFF. ELECT. EAU - SERV. BMW</t>
  </si>
  <si>
    <t>87E</t>
  </si>
  <si>
    <t>440A@</t>
  </si>
  <si>
    <t># DE VTE - USAGE BMW AUTO CERT</t>
  </si>
  <si>
    <t>440B@</t>
  </si>
  <si>
    <t># DE VTE - USAGE BMW AUTO NON-CERT</t>
  </si>
  <si>
    <t>442@</t>
  </si>
  <si>
    <t># DE VTE - USAGE AUTRES</t>
  </si>
  <si>
    <t>CHAUFF. ELECT. EAU - PIECE BMW</t>
  </si>
  <si>
    <t>87G</t>
  </si>
  <si>
    <t>444A@</t>
  </si>
  <si>
    <t># DE VTE - GROS BMW AUTO</t>
  </si>
  <si>
    <t>444B@</t>
  </si>
  <si>
    <t># DE VTE - GROS BMW CAMION</t>
  </si>
  <si>
    <t>TAXES &amp; PERMIS - NEUF BMW</t>
  </si>
  <si>
    <t>89A</t>
  </si>
  <si>
    <t>89</t>
  </si>
  <si>
    <t>444C@</t>
  </si>
  <si>
    <t># DE VTE - GROS AUTRE</t>
  </si>
  <si>
    <t>TAXES &amp; PERMIS - USAGE BMW</t>
  </si>
  <si>
    <t>89C</t>
  </si>
  <si>
    <t>446A@</t>
  </si>
  <si>
    <t># DE VTE - USAGE BMW CAMION CERT</t>
  </si>
  <si>
    <t>446B@</t>
  </si>
  <si>
    <t># DE VTE - USAGE BMW CAMION NON-CERT</t>
  </si>
  <si>
    <t>TAXES &amp; PERMIS - SERV. BMW</t>
  </si>
  <si>
    <t>89E</t>
  </si>
  <si>
    <t>447@</t>
  </si>
  <si>
    <t># DE VTE - X5 M</t>
  </si>
  <si>
    <t>448@</t>
  </si>
  <si>
    <t># DE VTE - RACHAT LOCATION BMW</t>
  </si>
  <si>
    <t>450@</t>
  </si>
  <si>
    <t># DE VTE - MARQUAGE OTOPROTEC USAGE BMW AUTO</t>
  </si>
  <si>
    <t>TAXES &amp; PERMIS - PIECE BMW</t>
  </si>
  <si>
    <t>89G</t>
  </si>
  <si>
    <t>450A@</t>
  </si>
  <si>
    <t># OF VTES -VTES - M850I XDR COUPE</t>
  </si>
  <si>
    <t>450B</t>
  </si>
  <si>
    <t>VTES -VTES - M850I XDR CAB</t>
  </si>
  <si>
    <t>450B@</t>
  </si>
  <si>
    <t># OF VTES -VTES - M850I XDR CAB</t>
  </si>
  <si>
    <t>REP. EQUIPEMENT - SERV. BMW</t>
  </si>
  <si>
    <t>90E</t>
  </si>
  <si>
    <t>90</t>
  </si>
  <si>
    <t>450C@</t>
  </si>
  <si>
    <t># DE VTE - ACCESSOIRES USAGE BMW</t>
  </si>
  <si>
    <t>TRAV. GRACIEUX - CARROSSERIE BMW</t>
  </si>
  <si>
    <t>68I</t>
  </si>
  <si>
    <t>450D</t>
  </si>
  <si>
    <t>VTES -VTES - M8 COUPE</t>
  </si>
  <si>
    <t>450D@</t>
  </si>
  <si>
    <t># OF VTES -VTES - M8 COUPE</t>
  </si>
  <si>
    <t>DEPREC. EQUIP. - NEUF BMW</t>
  </si>
  <si>
    <t>91A</t>
  </si>
  <si>
    <t>91</t>
  </si>
  <si>
    <t>450E@</t>
  </si>
  <si>
    <t># DE SLS - PROTEC ESTHETIQUE USAGE BMW AUTO</t>
  </si>
  <si>
    <t>DEPREC. EQUIP. - USAGE BMW</t>
  </si>
  <si>
    <t>91C</t>
  </si>
  <si>
    <t>450F@</t>
  </si>
  <si>
    <t># DE VTE - RIST FIN USAGE BMW AUTO</t>
  </si>
  <si>
    <t>450G</t>
  </si>
  <si>
    <t xml:space="preserve">VTES -RISTOURNES FINANCES NON CERTIFIES      </t>
  </si>
  <si>
    <t>450G@</t>
  </si>
  <si>
    <t># VTE - RISTOURNES FINANCES NON CERTIFIFIE</t>
  </si>
  <si>
    <t>DEPREC. EQUIP. - SERV. BMW</t>
  </si>
  <si>
    <t>91E</t>
  </si>
  <si>
    <t>450H</t>
  </si>
  <si>
    <t>VTES -VTE - M850I XDR GRAN COUPE</t>
  </si>
  <si>
    <t>450H@</t>
  </si>
  <si>
    <t># OF VTES -VTE - M850I XDR GRAN COUPE</t>
  </si>
  <si>
    <t>450P@</t>
  </si>
  <si>
    <t>DEPREC. EQUIP. - PIECE BMW</t>
  </si>
  <si>
    <t>91G</t>
  </si>
  <si>
    <t># DE SLS - PROTEC PNEUS/JANTES USAGE BMW AUTO</t>
  </si>
  <si>
    <t>FRAIS INFORMATIQUE - CARROSSERIE BMW</t>
  </si>
  <si>
    <t>69I</t>
  </si>
  <si>
    <t>450R@</t>
  </si>
  <si>
    <t># DE VTE - ASS. REMP. USAGE BMW AUTO</t>
  </si>
  <si>
    <t>VTES -TRAITEMENT OTOPROTEC USAGE BMW CERT</t>
  </si>
  <si>
    <t>LOCATION EQUIP. - NEUF BMW</t>
  </si>
  <si>
    <t>92A</t>
  </si>
  <si>
    <t>92</t>
  </si>
  <si>
    <t>450T@</t>
  </si>
  <si>
    <t># DE SLS - TRAITEMENT OTOPROTEC USAGE BMW AUT</t>
  </si>
  <si>
    <t>450U</t>
  </si>
  <si>
    <t>VTES -ASSIST USURE USAGE BMW CERT</t>
  </si>
  <si>
    <t>LOCATION EQUIP. - USAGE BMW</t>
  </si>
  <si>
    <t>92C</t>
  </si>
  <si>
    <t>450U@</t>
  </si>
  <si>
    <t># DE VTE - ASSIS USU USAGE BMW AUTO</t>
  </si>
  <si>
    <t>450V</t>
  </si>
  <si>
    <t>VTES -VTE - ASS VIE/INV USAGE BMW CERT</t>
  </si>
  <si>
    <t>450V@</t>
  </si>
  <si>
    <t>LOCATION EQUIP. - SERV. BMW</t>
  </si>
  <si>
    <t>92E</t>
  </si>
  <si>
    <t># DE VTE - ASS VIE/INV USAGE BMW AUTO</t>
  </si>
  <si>
    <t>451@</t>
  </si>
  <si>
    <t># DE VTE - MARQUAGE OTOPROTEC USAGE AUTRE</t>
  </si>
  <si>
    <t>451C@</t>
  </si>
  <si>
    <t># DE VTE - ACCESSOIRES USAGE AUTRE</t>
  </si>
  <si>
    <t>LOCATION EQUIP. - PIECE BMW</t>
  </si>
  <si>
    <t>92G</t>
  </si>
  <si>
    <t>451E</t>
  </si>
  <si>
    <t>VTES -VTES - M8 CAB</t>
  </si>
  <si>
    <t>SERV. EXTERIEURS - CARROSSERIE BMW</t>
  </si>
  <si>
    <t>70I</t>
  </si>
  <si>
    <t>451E@</t>
  </si>
  <si>
    <t># OF VTES -VTES - M8 CAB</t>
  </si>
  <si>
    <t>451F</t>
  </si>
  <si>
    <t>VTES -VTES - M8 GRAN COUPE</t>
  </si>
  <si>
    <t>451F@</t>
  </si>
  <si>
    <t># OF VTES -VTES - M8 GRAN COUPE</t>
  </si>
  <si>
    <t>451R</t>
  </si>
  <si>
    <t>VTE - ASS. REMP. USAGE AUTRE</t>
  </si>
  <si>
    <t>8-Autres revenus</t>
  </si>
  <si>
    <t>451R@</t>
  </si>
  <si>
    <t># DE VTE - ASS. REMP. USAGE AUTRE</t>
  </si>
  <si>
    <t>VTE - TRAITEMENT OTOPROTEC USAGE AUTRE</t>
  </si>
  <si>
    <t>451T@</t>
  </si>
  <si>
    <t># DE SLS - TRAITEMENT OTOPROTEC USAGE AUTRE</t>
  </si>
  <si>
    <t>451V</t>
  </si>
  <si>
    <t>VTE - ASS VIE/INV USAGE AUTRE</t>
  </si>
  <si>
    <t>451V@</t>
  </si>
  <si>
    <t># DE VTE - ASS VIE/INV USAGE AUTRE</t>
  </si>
  <si>
    <t>452@</t>
  </si>
  <si>
    <t># DE VTE - GAR PROL USAGE BMW AUTO</t>
  </si>
  <si>
    <t>FRAIS D'ADMINISTRATION NEUF</t>
  </si>
  <si>
    <t>806A</t>
  </si>
  <si>
    <t>806</t>
  </si>
  <si>
    <t>452A@</t>
  </si>
  <si>
    <t># OF VTES -VTES - Z4 30I XDR</t>
  </si>
  <si>
    <t>452B@</t>
  </si>
  <si>
    <t># OF VTES -VTES - Z4 M40I</t>
  </si>
  <si>
    <t>FRAIS ADMINISTRATION USAGE</t>
  </si>
  <si>
    <t>806C</t>
  </si>
  <si>
    <t>452C@</t>
  </si>
  <si>
    <t>FRAIS REPRESENTATION - CARROSSERIE BMW</t>
  </si>
  <si>
    <t>71I</t>
  </si>
  <si>
    <t># OF VTES -GAR PROL USAGE BMW NON-CERT</t>
  </si>
  <si>
    <t>453@</t>
  </si>
  <si>
    <t># DE VTE - RIST FINANCE USAGE AUTRE</t>
  </si>
  <si>
    <t>MSP - BMW</t>
  </si>
  <si>
    <t>814A</t>
  </si>
  <si>
    <t>814</t>
  </si>
  <si>
    <t>454@</t>
  </si>
  <si>
    <t># DE VTE - CONT ENTR USAGE BMW AUTO</t>
  </si>
  <si>
    <t>454A@</t>
  </si>
  <si>
    <t># OF VTES -CONT ENTRET USAGE BMW NON-CERT</t>
  </si>
  <si>
    <t>454C@</t>
  </si>
  <si>
    <t># OF VTES -ACCESSOIRES USAGE BMW NON-CERT</t>
  </si>
  <si>
    <t>454E@</t>
  </si>
  <si>
    <t># OF VTES -PROTEC ESTHETIQUE USAGE BMW NON-CE</t>
  </si>
  <si>
    <t>REVENU RBSC BMW USAGE</t>
  </si>
  <si>
    <t>815C</t>
  </si>
  <si>
    <t>454F@</t>
  </si>
  <si>
    <t># OF VTES -RIST FINANCE USAGE BMW NON-CERT</t>
  </si>
  <si>
    <t>454M@</t>
  </si>
  <si>
    <t># OF VTES -MARQUAGE USAGE BMW NON-CERT</t>
  </si>
  <si>
    <t>9-Autres déductions</t>
  </si>
  <si>
    <t>454P</t>
  </si>
  <si>
    <t>VTES -PROTEC PNEUS/JANTES USAGE BMW NON-CERT</t>
  </si>
  <si>
    <t>COTIS. &amp; ABONN. - CARROSSIER BMW</t>
  </si>
  <si>
    <t>72I</t>
  </si>
  <si>
    <t>454R@</t>
  </si>
  <si>
    <t># OF VTES -ASS. REMP. USAGE BMW NON-CERT</t>
  </si>
  <si>
    <t>VTES -TRAITEMENT OTOPROTEC USAGE BMW NON-CERT</t>
  </si>
  <si>
    <t>454T@</t>
  </si>
  <si>
    <t># OF VTES -TRAITEMENT OTOPROTEC USAGE BMW NON</t>
  </si>
  <si>
    <t>454V</t>
  </si>
  <si>
    <t>VTES -VTE - ASS VIE/INV USAGE BMW NON-CERT</t>
  </si>
  <si>
    <t>454V@</t>
  </si>
  <si>
    <t># OF VTES -VTE - ASS VIE/INV USAGE BMW NON-CE</t>
  </si>
  <si>
    <t>455@</t>
  </si>
  <si>
    <t># DE VTE - GAR PROLONGE USAGE AUTRE</t>
  </si>
  <si>
    <t>service</t>
  </si>
  <si>
    <t>459A@</t>
  </si>
  <si>
    <t># DE VTE - BMW SPA PROGRAMME</t>
  </si>
  <si>
    <t>459B@</t>
  </si>
  <si>
    <t># OF VTES -VTE - SUBLET ESTHETIQUE</t>
  </si>
  <si>
    <t>460A@</t>
  </si>
  <si>
    <t># DE VTE - M/O CLIENT BMW AUTO</t>
  </si>
  <si>
    <t>460B@</t>
  </si>
  <si>
    <t># DE VTE - M/O CLIENT BMW CAMION</t>
  </si>
  <si>
    <t>REMISE CARTE CREDIT - CARROSSERIE BMW</t>
  </si>
  <si>
    <t>73I</t>
  </si>
  <si>
    <t>460D@</t>
  </si>
  <si>
    <t># DE VTE - M/O CLIENT BMW I</t>
  </si>
  <si>
    <t>461A@</t>
  </si>
  <si>
    <t># DE VTE - M/O GARANTIE BMW AUTO</t>
  </si>
  <si>
    <t>461B@</t>
  </si>
  <si>
    <t># DE VTE - M/O GARANTIE BMW CAMION</t>
  </si>
  <si>
    <t>461D@</t>
  </si>
  <si>
    <t># DE VTE - M/O ENTRETIEN BMW AUTO</t>
  </si>
  <si>
    <t>461E@</t>
  </si>
  <si>
    <t># DE VTE - M/O ENTRETIEN BMW CAMION</t>
  </si>
  <si>
    <t>461G@</t>
  </si>
  <si>
    <t># DE VTE - M/O ENTRENTIEN BMW I</t>
  </si>
  <si>
    <t>461H@</t>
  </si>
  <si>
    <t># DE VTE - M/O GARANTIE BMW</t>
  </si>
  <si>
    <t>FRAIS LEGAUX &amp; CTB - CARROSSERIE BMW</t>
  </si>
  <si>
    <t>74I</t>
  </si>
  <si>
    <t>462A@</t>
  </si>
  <si>
    <t># DE VTE - M/O INTERNE BMW AUTO</t>
  </si>
  <si>
    <t>462B@</t>
  </si>
  <si>
    <t># DE VTE - M/O INTERNE BMW CAMION</t>
  </si>
  <si>
    <t>462D@</t>
  </si>
  <si>
    <t># DE VTE - M/O INTERNE BMW I</t>
  </si>
  <si>
    <t>462L@</t>
  </si>
  <si>
    <t># OF VTES -SUBLET INTERNE AUTO</t>
  </si>
  <si>
    <t>401G@</t>
  </si>
  <si>
    <t>462M@</t>
  </si>
  <si>
    <t># OF VTES -SUBLET INTERNE CAMION</t>
  </si>
  <si>
    <t>462N@</t>
  </si>
  <si>
    <t># OF VTES -SUBLET INTERNE ESTHETIQUE</t>
  </si>
  <si>
    <t>463A@</t>
  </si>
  <si>
    <t># DE VTE - SOUS-TRAITANCE BMW AUTO</t>
  </si>
  <si>
    <t>463B@</t>
  </si>
  <si>
    <t># DE VTE - SOUS-TRAITANCE BMW CAMION</t>
  </si>
  <si>
    <t>463D@</t>
  </si>
  <si>
    <t># DE VTE - SOUS-TRAITANCE BMW I</t>
  </si>
  <si>
    <t>463L</t>
  </si>
  <si>
    <t>VTE - VEHICULE DE COURTOISIE</t>
  </si>
  <si>
    <t>TELEPHONE - CARROSSERIE BMW</t>
  </si>
  <si>
    <t>75I</t>
  </si>
  <si>
    <t>463L@</t>
  </si>
  <si>
    <t># DE VTE - VEHICULE DE COURTOISIE</t>
  </si>
  <si>
    <t>470A@</t>
  </si>
  <si>
    <t># DE VTE - PCS BT CLIENT BMW AUTO</t>
  </si>
  <si>
    <t>404K@</t>
  </si>
  <si>
    <t>470B@</t>
  </si>
  <si>
    <t># DE VTE - PCS BT CLIENT BMW CAMION</t>
  </si>
  <si>
    <t>470D@</t>
  </si>
  <si>
    <t># DE VTE - PIECES BT CLIENT BMW I</t>
  </si>
  <si>
    <t>405</t>
  </si>
  <si>
    <t>471A@</t>
  </si>
  <si>
    <t># DE VTE - PCS BT CARROSS BMW AUTO</t>
  </si>
  <si>
    <t>471B@</t>
  </si>
  <si>
    <t># DE VTE - PCS BT CARROSS BMW CAMION</t>
  </si>
  <si>
    <t>471D</t>
  </si>
  <si>
    <t>VTE - PIECES BT CARROSS. BMW I</t>
  </si>
  <si>
    <t>471D@</t>
  </si>
  <si>
    <t># DE VTE - PIECES BT CARROSS. BMW I</t>
  </si>
  <si>
    <t>pièces</t>
  </si>
  <si>
    <t>FORMATION - CARROSSERIE BMW</t>
  </si>
  <si>
    <t>76I</t>
  </si>
  <si>
    <t>472A@</t>
  </si>
  <si>
    <t># DE VTE - PCS GARANTIE BMW AUTO</t>
  </si>
  <si>
    <t>472B@</t>
  </si>
  <si>
    <t># DE VTE - PCS GARANTIE BMW CAMION</t>
  </si>
  <si>
    <t>472D@</t>
  </si>
  <si>
    <t># DE VTE - PCS ENTRETIEN BMW AUTO</t>
  </si>
  <si>
    <t>472E@</t>
  </si>
  <si>
    <t># DE VTE - PCS ENTRETIEN BMW CAMION</t>
  </si>
  <si>
    <t>472G@</t>
  </si>
  <si>
    <t># DE VTE - PIECES ENTRETIEN BMW I</t>
  </si>
  <si>
    <t>FRAIS DIVERS - CARROSSERIE BMW</t>
  </si>
  <si>
    <t>77I</t>
  </si>
  <si>
    <t>472H@</t>
  </si>
  <si>
    <t># DE VTE - PIECES GARANTIE BMW I</t>
  </si>
  <si>
    <t>473A@</t>
  </si>
  <si>
    <t># DE VTE - PCS INTERNE BMW AUTO</t>
  </si>
  <si>
    <t>473B@</t>
  </si>
  <si>
    <t># DE VTE - PCS INTERNE BMW CAMION</t>
  </si>
  <si>
    <t>473D@</t>
  </si>
  <si>
    <t># DE VTE - PIECES INTERNE BMW I</t>
  </si>
  <si>
    <t>474A@</t>
  </si>
  <si>
    <t># DE VTE - PCS COMPTOIR BMW AUTO</t>
  </si>
  <si>
    <t>474D@</t>
  </si>
  <si>
    <t># DE VTE - PCS COMP. BMW LIFESTYLE</t>
  </si>
  <si>
    <t>TRANSPORT - CARROSSERIE BMW</t>
  </si>
  <si>
    <t>78I</t>
  </si>
  <si>
    <t>474E@</t>
  </si>
  <si>
    <t># DE VTE - PCS COMP. BMW ACCESS.</t>
  </si>
  <si>
    <t>475A@</t>
  </si>
  <si>
    <t># DE VTE - PIECES GROS BMW AUTO</t>
  </si>
  <si>
    <t>414C@</t>
  </si>
  <si>
    <t>475B</t>
  </si>
  <si>
    <t>VTE - PIECES GROS BMW CAMION</t>
  </si>
  <si>
    <t>475B@</t>
  </si>
  <si>
    <t># DE VTE - PIECES GROS BMW CAMION</t>
  </si>
  <si>
    <t>476A</t>
  </si>
  <si>
    <t>VTE - AJUSTEMENT PIECES</t>
  </si>
  <si>
    <t>480@</t>
  </si>
  <si>
    <t># OF VTES -VTES - X7 XDR 40I</t>
  </si>
  <si>
    <t>LOYER OU EQUEV. - CARROSSERIE BMW</t>
  </si>
  <si>
    <t>80I</t>
  </si>
  <si>
    <t>480A@</t>
  </si>
  <si>
    <t># OF VTES -VTES - X7 XDR 50I / M50I</t>
  </si>
  <si>
    <t>AMORT. AMEL. LOC. - NEUF BMW</t>
  </si>
  <si>
    <t>81A</t>
  </si>
  <si>
    <t>81</t>
  </si>
  <si>
    <t>480C</t>
  </si>
  <si>
    <t>VTES -VTE - X7 M60i</t>
  </si>
  <si>
    <t>480C@</t>
  </si>
  <si>
    <t># DE VTE - X7 M60i</t>
  </si>
  <si>
    <t>481@</t>
  </si>
  <si>
    <t>AMORT. AMEL. LOC. - USAGE BMW</t>
  </si>
  <si>
    <t>81C</t>
  </si>
  <si>
    <t>481A</t>
  </si>
  <si>
    <t>XM LABEL</t>
  </si>
  <si>
    <t>481A@</t>
  </si>
  <si>
    <t>AMORT. AMEL. LOC. - SERV. BMW</t>
  </si>
  <si>
    <t>81E</t>
  </si>
  <si>
    <t>488A@</t>
  </si>
  <si>
    <t># DE VTE - PNEUS</t>
  </si>
  <si>
    <t>AMORT. AMEL. LOC. - PIECE BMW</t>
  </si>
  <si>
    <t>81G</t>
  </si>
  <si>
    <t>489A@</t>
  </si>
  <si>
    <t># DE VTE - HUILES &amp; GRAISSES</t>
  </si>
  <si>
    <t>489B@</t>
  </si>
  <si>
    <t># DE VTE - HUILE &amp; GRAISSE</t>
  </si>
  <si>
    <t>AMORT. LOC. - CARROSSERIE BMW</t>
  </si>
  <si>
    <t>81I</t>
  </si>
  <si>
    <t>493@</t>
  </si>
  <si>
    <t># DE VTE - M/O CARROSERIE BMW</t>
  </si>
  <si>
    <t>51I</t>
  </si>
  <si>
    <t>UNIFORMES - CARROSSERIE BMW</t>
  </si>
  <si>
    <t>52A</t>
  </si>
  <si>
    <t>DEP. VEHICULES PRETS - NEUF BMW</t>
  </si>
  <si>
    <t>TAXES BATISSE - CARROSSERIE BMW</t>
  </si>
  <si>
    <t>84I</t>
  </si>
  <si>
    <t>423J@</t>
  </si>
  <si>
    <t>424A@</t>
  </si>
  <si>
    <t>C/V - i4 xDRIVE40</t>
  </si>
  <si>
    <t>605C</t>
  </si>
  <si>
    <t>C/V - i4 eDRIVE35</t>
  </si>
  <si>
    <t>ASS. BATISSE - CARROSSERIE BMW</t>
  </si>
  <si>
    <t>85I</t>
  </si>
  <si>
    <t>605G</t>
  </si>
  <si>
    <t>C/V - M4 COUPE</t>
  </si>
  <si>
    <t>605I</t>
  </si>
  <si>
    <t>C/V - M4 CS</t>
  </si>
  <si>
    <t>606F</t>
  </si>
  <si>
    <t>C/V - 230I XDRIVE CABRIOLET</t>
  </si>
  <si>
    <t>606I</t>
  </si>
  <si>
    <t>C/V - M240I XDRIVE CABRIOLET</t>
  </si>
  <si>
    <t>CHAUFF. ELECT. EAU - CARROSSERIE BMW</t>
  </si>
  <si>
    <t>87I</t>
  </si>
  <si>
    <t>papeterie</t>
  </si>
  <si>
    <t>611D</t>
  </si>
  <si>
    <t>C/V - 330I XDRIVE TOURING</t>
  </si>
  <si>
    <t>611G</t>
  </si>
  <si>
    <t>C/V - 328D XDRIVE TOURING</t>
  </si>
  <si>
    <t>611I</t>
  </si>
  <si>
    <t>C/V - 330E SEDAN</t>
  </si>
  <si>
    <t>613B</t>
  </si>
  <si>
    <t>C/V - 750I XDRIVE SEDAN</t>
  </si>
  <si>
    <t>TAXES &amp; PERMIS - CARROSSERIE BMW</t>
  </si>
  <si>
    <t>89I</t>
  </si>
  <si>
    <t>614B</t>
  </si>
  <si>
    <t>C/V - 430I XDRIVE COUPE</t>
  </si>
  <si>
    <t>614D</t>
  </si>
  <si>
    <t>C/V - 430I XDRIVE GRAN COUPE</t>
  </si>
  <si>
    <t>615B</t>
  </si>
  <si>
    <t>C/V - i7 xDRIVE60</t>
  </si>
  <si>
    <t>615C</t>
  </si>
  <si>
    <t>C/V - i7 M70 xDRIVE</t>
  </si>
  <si>
    <t>holdbacks</t>
  </si>
  <si>
    <t>617C</t>
  </si>
  <si>
    <t>C/V - X2 XDR M35I</t>
  </si>
  <si>
    <t>fournitures autres</t>
  </si>
  <si>
    <t>61T</t>
  </si>
  <si>
    <t>TOOL FUND</t>
  </si>
  <si>
    <t>620A</t>
  </si>
  <si>
    <t>C/V - 440I XDRIVE COUPE</t>
  </si>
  <si>
    <t>C/V - X3 XDRIVE 28I</t>
  </si>
  <si>
    <t>443B@</t>
  </si>
  <si>
    <t>DEPREC. EQUIP. - CARROSSERIE BMW</t>
  </si>
  <si>
    <t>91I</t>
  </si>
  <si>
    <t>Fournitures atelier</t>
  </si>
  <si>
    <t>623H</t>
  </si>
  <si>
    <t>C/V - X3 M</t>
  </si>
  <si>
    <t>624D</t>
  </si>
  <si>
    <t>C/V - M550I XDRIVE</t>
  </si>
  <si>
    <t>C/V - X4 XDRIVE 28I/ X4 XDRIVE 30I</t>
  </si>
  <si>
    <t>629B</t>
  </si>
  <si>
    <t>C/V - X4 M</t>
  </si>
  <si>
    <t>LOCATION EQUIP. - CARROSSERIE BMW</t>
  </si>
  <si>
    <t>92I</t>
  </si>
  <si>
    <t>630B</t>
  </si>
  <si>
    <t>C/V - MARQUAGE OTOPROTEC NEUF BMW CAMION</t>
  </si>
  <si>
    <t>630R</t>
  </si>
  <si>
    <t>C/V - ASS. REMP. NEUF BMW AUTO</t>
  </si>
  <si>
    <t>630V</t>
  </si>
  <si>
    <t>C/V - ASS VIE/INV NEUF BMW AUTO</t>
  </si>
  <si>
    <t>631A</t>
  </si>
  <si>
    <t>C/V - I3 BEV</t>
  </si>
  <si>
    <t>631E</t>
  </si>
  <si>
    <t>C/V - I3S REX</t>
  </si>
  <si>
    <t>631F</t>
  </si>
  <si>
    <t>C/V - I8 ROADSTER</t>
  </si>
  <si>
    <t>service gratuit 2</t>
  </si>
  <si>
    <t>650B</t>
  </si>
  <si>
    <t>C/V - M850I XDR CAB</t>
  </si>
  <si>
    <t>INTERETS PRET EQUIPEMENT</t>
  </si>
  <si>
    <t>851E</t>
  </si>
  <si>
    <t>650D</t>
  </si>
  <si>
    <t>C/V - M8 COUPE</t>
  </si>
  <si>
    <t>650H</t>
  </si>
  <si>
    <t>C/V - VTE - M850I XDR GRAN COUPE</t>
  </si>
  <si>
    <t>C/V - TRAITEMENT OTOPROTEC USAGE BMW CERT</t>
  </si>
  <si>
    <t>650U</t>
  </si>
  <si>
    <t>C/V - ASSIST USURE USAGE BMW AUTO</t>
  </si>
  <si>
    <t>650V</t>
  </si>
  <si>
    <t>C/V - ASS VIE/INV USAGE BMW CERT</t>
  </si>
  <si>
    <t>651E</t>
  </si>
  <si>
    <t>C/V - M8 CAB</t>
  </si>
  <si>
    <t>651F</t>
  </si>
  <si>
    <t>C/V - M8 GRAN COUPE</t>
  </si>
  <si>
    <t>651R</t>
  </si>
  <si>
    <t>C/V - ASS. REMP. USAGE AUTRE</t>
  </si>
  <si>
    <t>C/V - TRAITEMENT OTOPROTEC USAGE AUTRE</t>
  </si>
  <si>
    <t>651V</t>
  </si>
  <si>
    <t>C/V - ASS VIE/INV USAGE AUTRE</t>
  </si>
  <si>
    <t>654P</t>
  </si>
  <si>
    <t>C/V - PROTEC PNEUS/JANTES USAGE BMW NON-CERT</t>
  </si>
  <si>
    <t>C/V - TRAITEMENT OTOPROTEC USAGE BMW NON-CERT</t>
  </si>
  <si>
    <t>654V</t>
  </si>
  <si>
    <t>C/V - ASS VIE/INV USAGE BMW NON-CERT</t>
  </si>
  <si>
    <t>663L</t>
  </si>
  <si>
    <t>C/V - VEHICULE DE COURTOISE</t>
  </si>
  <si>
    <t>671D</t>
  </si>
  <si>
    <t>C/V - PIECES BT CARROSS BMW I</t>
  </si>
  <si>
    <t>675B</t>
  </si>
  <si>
    <t>C/V - PIECES GROS BMW CAMION</t>
  </si>
  <si>
    <t>67I</t>
  </si>
  <si>
    <t>CONTRIBUTIONS - CARROSSERIE BMW</t>
  </si>
  <si>
    <t>680C</t>
  </si>
  <si>
    <t>C/V - X7 M60i</t>
  </si>
  <si>
    <t>681A</t>
  </si>
  <si>
    <t>service gratuit 1</t>
  </si>
  <si>
    <t>informatique</t>
  </si>
  <si>
    <t># DE VTES -M/O ESTHETIQUE INTERNE AUTO</t>
  </si>
  <si>
    <t>462Q@</t>
  </si>
  <si>
    <t># DE VTES -M/O ESTHETIQUE INTERNE CAMION</t>
  </si>
  <si>
    <t>462R@</t>
  </si>
  <si>
    <t>services extérieurs</t>
  </si>
  <si>
    <t># DE VTES -M/O ESTHETIQUE INTERNE I</t>
  </si>
  <si>
    <t>462S@</t>
  </si>
  <si>
    <t># DE VTE - X3 XDRIVE 30I</t>
  </si>
  <si>
    <t>70L</t>
  </si>
  <si>
    <t>CAMION PIECES - PIECES BMW</t>
  </si>
  <si>
    <t>divers</t>
  </si>
  <si>
    <t>frais bancaires</t>
  </si>
  <si>
    <t>X4 XDRIVE 40I/ X4 XDRIVE 30I</t>
  </si>
  <si>
    <t>honoraires</t>
  </si>
  <si>
    <t>77R</t>
  </si>
  <si>
    <t>DEPENSES AUTRES</t>
  </si>
  <si>
    <t>79A</t>
  </si>
  <si>
    <t>MAUV. CREANCES - NEUF BMW</t>
  </si>
  <si>
    <t>79E</t>
  </si>
  <si>
    <t>MAUV. CREANCES - SERV. BMW</t>
  </si>
  <si>
    <t>79G</t>
  </si>
  <si>
    <t>MAUV. CREANCES - PIECE BMW</t>
  </si>
  <si>
    <t>805Q</t>
  </si>
  <si>
    <t>AUTRES REVENUS QG</t>
  </si>
  <si>
    <t>loyer</t>
  </si>
  <si>
    <t># OF VTES -ALPINA XB7</t>
  </si>
  <si>
    <t>480B@</t>
  </si>
  <si>
    <t>851M</t>
  </si>
  <si>
    <t>INTERETS SUR MARGE DE CREDIT</t>
  </si>
  <si>
    <t>assurances</t>
  </si>
  <si>
    <t>88A</t>
  </si>
  <si>
    <t>ASS. AUTRES - NEUF BMW</t>
  </si>
  <si>
    <t>88C</t>
  </si>
  <si>
    <t>ASS. AUTRES - USAGE BMW</t>
  </si>
  <si>
    <t>88E</t>
  </si>
  <si>
    <t>ASS. AUTRES - SERV. BMW</t>
  </si>
  <si>
    <t>88G</t>
  </si>
  <si>
    <t>ASS. AUTRES - PIECE BMW</t>
  </si>
  <si>
    <t>88I</t>
  </si>
  <si>
    <t>ASS. AUTRES - CARROSSERIE BMW</t>
  </si>
  <si>
    <t>amortissement</t>
  </si>
  <si>
    <t>225A</t>
  </si>
  <si>
    <t>PAIEMENT KIMOBY</t>
  </si>
  <si>
    <t>243B</t>
  </si>
  <si>
    <t>INV. PIECES AUTRES</t>
  </si>
  <si>
    <t>Réel 2025</t>
  </si>
  <si>
    <t>Réel 2026</t>
  </si>
  <si>
    <t>Budget</t>
  </si>
  <si>
    <t>Réel vs Budget</t>
  </si>
  <si>
    <t>Réel vs 2025</t>
  </si>
  <si>
    <t>Unités neuf</t>
  </si>
  <si>
    <t>Unités usagé</t>
  </si>
  <si>
    <t>Profit brut neuf</t>
  </si>
  <si>
    <t>Profit brut usagé</t>
  </si>
  <si>
    <t>Profit brut service</t>
  </si>
  <si>
    <t>Profit brut pièces</t>
  </si>
  <si>
    <t>Total profit brut</t>
  </si>
  <si>
    <t xml:space="preserve">Autres revenus </t>
  </si>
  <si>
    <t>Dépenses</t>
  </si>
  <si>
    <t>Amort. &amp; Rev int</t>
  </si>
  <si>
    <t>Profit net</t>
  </si>
  <si>
    <t>Réel AAD 2026</t>
  </si>
  <si>
    <t>Budget AAD</t>
  </si>
  <si>
    <t>2025 AAD</t>
  </si>
  <si>
    <t>Amort. &amp; intérêts</t>
  </si>
  <si>
    <t>Q2</t>
  </si>
  <si>
    <t>Réel Q2 2026</t>
  </si>
  <si>
    <t>Budget Q2</t>
  </si>
  <si>
    <t>2025 Q2</t>
  </si>
  <si>
    <t>Réalisé  Q2 2026</t>
  </si>
  <si>
    <t>BUDGET  REVISE</t>
  </si>
  <si>
    <t>BUDGET  RÉVISÉ</t>
  </si>
  <si>
    <t>New</t>
  </si>
  <si>
    <t>Actual</t>
  </si>
  <si>
    <t>▲ Budget</t>
  </si>
  <si>
    <t>▲2023</t>
  </si>
  <si>
    <t>% ▲ Budget</t>
  </si>
  <si>
    <t>% ▲ 2023</t>
  </si>
  <si>
    <t>Commentaires</t>
  </si>
  <si>
    <t>Units</t>
  </si>
  <si>
    <t>Front Margin</t>
  </si>
  <si>
    <t>Front margin / unit</t>
  </si>
  <si>
    <t>$ Salaires et commission</t>
  </si>
  <si>
    <t>% Salaires et commission</t>
  </si>
  <si>
    <t>Back Margin</t>
  </si>
  <si>
    <t>Back Margin / unit</t>
  </si>
  <si>
    <t>$ commission FI</t>
  </si>
  <si>
    <t>% commission FI</t>
  </si>
  <si>
    <t>Variable fees</t>
  </si>
  <si>
    <t>Variable fees / units</t>
  </si>
  <si>
    <t>Other Revenues</t>
  </si>
  <si>
    <t>Inventory</t>
  </si>
  <si>
    <t>Revenus</t>
  </si>
  <si>
    <t>Gross margin</t>
  </si>
  <si>
    <t>$ Revenus / #WO client</t>
  </si>
  <si>
    <t>$ Revenus / #WO garantie</t>
  </si>
  <si>
    <t>Lost time</t>
  </si>
  <si>
    <t>Total salaries</t>
  </si>
  <si>
    <t>Salaries</t>
  </si>
  <si>
    <t>Fringes</t>
  </si>
  <si>
    <t>Total salaries / Revenus</t>
  </si>
  <si>
    <t>Pieces</t>
  </si>
  <si>
    <t>Clients</t>
  </si>
  <si>
    <t>Garantie</t>
  </si>
  <si>
    <t>Wholesale</t>
  </si>
  <si>
    <t>Tires</t>
  </si>
  <si>
    <t>All others</t>
  </si>
  <si>
    <t>Others</t>
  </si>
  <si>
    <t>Total salaries / Gross profits</t>
  </si>
  <si>
    <t>Headcounts</t>
  </si>
  <si>
    <t>CONCESSION</t>
  </si>
  <si>
    <t>Marketing</t>
  </si>
  <si>
    <t>Forecast Immobilisation 2025</t>
  </si>
  <si>
    <t>Other semi-fixed expenses</t>
  </si>
  <si>
    <t>Floor plan interest</t>
  </si>
  <si>
    <t>Others Revenues</t>
  </si>
  <si>
    <t>Concession</t>
  </si>
  <si>
    <t>Budgété / Non budgété</t>
  </si>
  <si>
    <t>Projet</t>
  </si>
  <si>
    <t>Catégorie Immo</t>
  </si>
  <si>
    <t>P&amp;L</t>
  </si>
  <si>
    <t>Total forecast</t>
  </si>
  <si>
    <t>Budget Annuel</t>
  </si>
  <si>
    <t>Écart vs budget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</si>
  <si>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</si>
  <si>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</si>
  <si>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</si>
  <si>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</si>
  <si>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</si>
  <si>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</si>
  <si>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</si>
  <si>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</si>
  <si>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</si>
  <si>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</si>
  <si>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</si>
  <si>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</si>
  <si>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Raison / Description</t>
  </si>
  <si>
    <t>Total</t>
  </si>
  <si>
    <t>Selling and Marketing</t>
  </si>
  <si>
    <t>Outils obligatoire</t>
  </si>
  <si>
    <t>S&amp;M / Brut</t>
  </si>
  <si>
    <t>Pilon enseigne</t>
  </si>
  <si>
    <t>Mise à niveau entreposage</t>
  </si>
  <si>
    <t>General &amp; administrative</t>
  </si>
  <si>
    <t>Borne électrique</t>
  </si>
  <si>
    <t>Lift</t>
  </si>
  <si>
    <t>Machine AC</t>
  </si>
  <si>
    <t xml:space="preserve">Ordinateur </t>
  </si>
  <si>
    <t>G&amp;A / Brut</t>
  </si>
  <si>
    <t>1 chargeur baterie</t>
  </si>
  <si>
    <t>Equipement esthétique</t>
  </si>
  <si>
    <t>Moteur climatiseur</t>
  </si>
  <si>
    <t>EBITDA</t>
  </si>
  <si>
    <t>Machine Azote</t>
  </si>
  <si>
    <t>Galerie avant Epoxy</t>
  </si>
  <si>
    <t>EBITDA %</t>
  </si>
  <si>
    <t>Peinture</t>
  </si>
  <si>
    <t>EBIT</t>
  </si>
  <si>
    <t>EBIT %</t>
  </si>
  <si>
    <t>non</t>
  </si>
  <si>
    <t>Pièces recond. MCPA</t>
  </si>
  <si>
    <t>Suivi de Démo</t>
  </si>
  <si>
    <t># Stock</t>
  </si>
  <si>
    <t>$ Valeur</t>
  </si>
  <si>
    <t xml:space="preserve">Nom </t>
  </si>
  <si>
    <t>Prénom</t>
  </si>
  <si>
    <t>Titre / Fonction</t>
  </si>
  <si>
    <t>Rosa</t>
  </si>
  <si>
    <t>Yvon</t>
  </si>
  <si>
    <t>Conseiller aux ventes</t>
  </si>
  <si>
    <t>Beaudoin</t>
  </si>
  <si>
    <t>Sébastien</t>
  </si>
  <si>
    <t>VPDG</t>
  </si>
  <si>
    <t>Réel</t>
  </si>
  <si>
    <t xml:space="preserve">Budget </t>
  </si>
  <si>
    <t>▲ $</t>
  </si>
  <si>
    <t>▲ %</t>
  </si>
  <si>
    <t>NB de livraisons</t>
  </si>
  <si>
    <t>Coûts</t>
  </si>
  <si>
    <t>% avant redevances</t>
  </si>
  <si>
    <t>Coûts de redevance</t>
  </si>
  <si>
    <t>Profit</t>
  </si>
  <si>
    <t>Coûts de livraison</t>
  </si>
  <si>
    <t>% net</t>
  </si>
  <si>
    <t>Inscrire les GL</t>
  </si>
  <si>
    <t>Couts de redevance</t>
  </si>
  <si>
    <t>Contrôle mois</t>
  </si>
  <si>
    <t>frais de livraison doit être de 25$ / livraison</t>
  </si>
  <si>
    <t>Contrôle YTD</t>
  </si>
  <si>
    <t>GL livraison</t>
  </si>
  <si>
    <t>Coût / livraison</t>
  </si>
  <si>
    <t>NB de livraison</t>
  </si>
  <si>
    <t>Budgeté</t>
  </si>
  <si>
    <t>Coûts de redevance budgeté</t>
  </si>
  <si>
    <t>#28</t>
  </si>
  <si>
    <t>Mitsubishi</t>
  </si>
  <si>
    <t>Claim +3.4k, André +2.9k, Rep Porte garage +6.8k, + vider drain + climatisation</t>
  </si>
  <si>
    <t>Réparation porte garage</t>
  </si>
  <si>
    <t>Bonis trimestrielles ?</t>
  </si>
  <si>
    <t>Entretien inclus vendus par service</t>
  </si>
  <si>
    <t>Claims 3.6k  + André 2.9k + Réparation porte de garage</t>
  </si>
  <si>
    <t>BT service ?</t>
  </si>
  <si>
    <t>Inclut repas + café ventes privées + Toronto</t>
  </si>
  <si>
    <t>Affichage de poste service</t>
  </si>
  <si>
    <t>Repas + café vente privée + Meeting Toronto</t>
  </si>
  <si>
    <t>Suspension X5 2021 livré en aout</t>
  </si>
  <si>
    <t>Voir BT</t>
  </si>
  <si>
    <t>Pare-brise courtoisie</t>
  </si>
  <si>
    <t>Affichage de poste CCC + préposé pneus</t>
  </si>
  <si>
    <t>Frais de retour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</si>
</sst>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5">
    <numFmt numFmtId="43" formatCode="_(* #,##0.00_);_(* \(#,##0.00\);_(* &quot;-&quot;??_);_(@_)"/>
    <numFmt numFmtId="164" formatCode="#;#;0"/>
    <numFmt numFmtId="165" formatCode="_ * #,##0_)\ _$_ ;_ * \(#,##0\)\ _$_ ;_ * &quot;-&quot;_)\ _$_ ;_ @_ "/>
    <numFmt numFmtId="166" formatCode="&quot;$&quot;#,##0"/>
    <numFmt numFmtId="167" formatCode="_-* #,##0\ _$_-;_-* #,##0\ _$\-;_-* &quot;-&quot;??\ _$_-;_-@"/>
    <numFmt numFmtId="168" formatCode="dd\/mm\/yy_)"/>
    <numFmt numFmtId="169" formatCode="_(* #,##0_);_(* \(#,##0\);_(* &quot;-&quot;??_);_(@_)"/>
    <numFmt numFmtId="170" formatCode="0.0%"/>
    <numFmt numFmtId="171" formatCode="0_)"/>
    <numFmt numFmtId="172" formatCode="#,###.00;\-#,###.00;.00"/>
    <numFmt numFmtId="173" formatCode="0.00_)"/>
    <numFmt numFmtId="174" formatCode="#,##0\ &quot;$&quot;"/>
    <numFmt numFmtId="175" formatCode="_ * #,##0_)\ &quot;$&quot;_ ;_ * \(#,##0\)\ &quot;$&quot;_ ;_ * &quot;-&quot;??_)\ &quot;$&quot;_ ;_ @_ "/>
    <numFmt numFmtId="176" formatCode="0.0"/>
    <numFmt numFmtId="177" formatCode="&quot;$&quot;#,##0.00"/>
  </numFmts>
  <fonts count="85">
    <font>
      <sz val="11"/>
      <color theme="1"/>
      <name val="Arial"/>
      <scheme val="minor"/>
    </font>
    <font>
      <b/>
      <sz val="11"/>
      <color theme="1"/>
      <name val="Calibri"/>
    </font>
    <font>
      <b/>
      <sz val="16"/>
      <color theme="1"/>
      <name val="Arial"/>
    </font>
    <font>
      <b/>
      <u/>
      <sz val="11"/>
      <color theme="1"/>
      <name val="Calibri"/>
    </font>
    <font>
      <sz val="11"/>
      <color theme="1"/>
      <name val="Calibri"/>
    </font>
    <font>
      <b/>
      <u/>
      <sz val="11"/>
      <color theme="1"/>
      <name val="Calibri"/>
    </font>
    <font>
      <sz val="11"/>
      <color theme="1"/>
      <name val="Arial"/>
    </font>
    <font>
      <b/>
      <u/>
      <sz val="11"/>
      <color theme="1"/>
      <name val="Calibri"/>
    </font>
    <font>
      <b/>
      <sz val="11"/>
      <color rgb="FFFF0000"/>
      <name val="Arial"/>
    </font>
    <font>
      <b/>
      <sz val="28"/>
      <color theme="1"/>
      <name val="Arial"/>
    </font>
    <font>
      <sz val="11"/>
      <color theme="1"/>
      <name val="Arial"/>
      <scheme val="minor"/>
    </font>
    <font>
      <sz val="10"/>
      <color theme="1"/>
      <name val="Arial"/>
    </font>
    <font>
      <b/>
      <sz val="10"/>
      <color theme="1"/>
      <name val="Arial"/>
    </font>
    <font>
      <sz val="13"/>
      <color theme="1"/>
      <name val="Arial"/>
    </font>
    <font>
      <sz val="12"/>
      <color theme="1"/>
      <name val="Arial"/>
    </font>
    <font>
      <sz val="12"/>
      <color theme="0"/>
      <name val="Arial"/>
    </font>
    <font>
      <sz val="16"/>
      <color theme="1"/>
      <name val="Arial"/>
    </font>
    <font>
      <sz val="11"/>
      <name val="Arial"/>
    </font>
    <font>
      <sz val="14"/>
      <color theme="1"/>
      <name val="Arial"/>
    </font>
    <font>
      <b/>
      <u/>
      <sz val="11"/>
      <color theme="1"/>
      <name val="Calibri"/>
    </font>
    <font>
      <b/>
      <u/>
      <sz val="11"/>
      <color theme="1"/>
      <name val="Calibri"/>
    </font>
    <font>
      <b/>
      <u/>
      <sz val="11"/>
      <color theme="1"/>
      <name val="Calibri"/>
    </font>
    <font>
      <b/>
      <u/>
      <sz val="11"/>
      <color theme="1"/>
      <name val="Calibri"/>
    </font>
    <font>
      <b/>
      <sz val="8"/>
      <color rgb="FF1F2021"/>
      <name val="Verdana"/>
    </font>
    <font>
      <sz val="18"/>
      <color theme="1"/>
      <name val="Arial"/>
    </font>
    <font>
      <b/>
      <sz val="14"/>
      <color theme="1"/>
      <name val="Arial"/>
    </font>
    <font>
      <b/>
      <sz val="12"/>
      <color theme="1"/>
      <name val="Arial"/>
    </font>
    <font>
      <sz val="12"/>
      <color theme="1"/>
      <name val="Calibri"/>
    </font>
    <font>
      <b/>
      <i/>
      <sz val="12"/>
      <color theme="1"/>
      <name val="Arial"/>
    </font>
    <font>
      <b/>
      <sz val="14"/>
      <color theme="1"/>
      <name val="Times New Roman"/>
    </font>
    <font>
      <sz val="12"/>
      <color theme="1"/>
      <name val="Times New Roman"/>
    </font>
    <font>
      <b/>
      <sz val="24"/>
      <color theme="1"/>
      <name val="Times New Roman"/>
    </font>
    <font>
      <b/>
      <sz val="12"/>
      <color theme="1"/>
      <name val="Times New Roman"/>
    </font>
    <font>
      <sz val="12"/>
      <color rgb="FF0000FF"/>
      <name val="Arial"/>
    </font>
    <font>
      <sz val="8"/>
      <color theme="1"/>
      <name val="Verdana"/>
    </font>
    <font>
      <sz val="8"/>
      <color rgb="FF000000"/>
      <name val="Verdana"/>
    </font>
    <font>
      <b/>
      <sz val="11"/>
      <color theme="1"/>
      <name val="Arial"/>
    </font>
    <font>
      <u/>
      <sz val="8"/>
      <color rgb="FF0066F4"/>
      <name val="Verdana"/>
    </font>
    <font>
      <u/>
      <sz val="8"/>
      <color theme="1"/>
      <name val="Verdana"/>
    </font>
    <font>
      <b/>
      <sz val="20"/>
      <color theme="1"/>
      <name val="Arial"/>
    </font>
    <font>
      <u/>
      <sz val="8"/>
      <color rgb="FF0066F4"/>
      <name val="Verdana"/>
    </font>
    <font>
      <u/>
      <sz val="8"/>
      <color theme="1"/>
      <name val="Verdana"/>
    </font>
    <font>
      <u/>
      <sz val="11"/>
      <color theme="1"/>
      <name val="Calibri"/>
    </font>
    <font>
      <sz val="14"/>
      <color rgb="FFF2F2F2"/>
      <name val="Arial"/>
    </font>
    <font>
      <b/>
      <sz val="14"/>
      <color rgb="FFF2F2F2"/>
      <name val="Arial"/>
    </font>
    <font>
      <b/>
      <sz val="12"/>
      <color theme="1"/>
      <name val="Calibri"/>
    </font>
    <font>
      <sz val="10"/>
      <color theme="1"/>
      <name val="Calibri"/>
    </font>
    <font>
      <b/>
      <sz val="10"/>
      <color theme="1"/>
      <name val="Calibri"/>
    </font>
    <font>
      <sz val="24"/>
      <color theme="1"/>
      <name val="Calibri"/>
    </font>
    <font>
      <sz val="16"/>
      <color theme="1"/>
      <name val="Calibri"/>
    </font>
    <font>
      <sz val="16"/>
      <color theme="0"/>
      <name val="Calibri"/>
    </font>
    <font>
      <b/>
      <sz val="16"/>
      <color theme="1"/>
      <name val="Calibri"/>
    </font>
    <font>
      <b/>
      <u/>
      <sz val="11"/>
      <color theme="1"/>
      <name val="Calibri"/>
    </font>
    <font>
      <b/>
      <u/>
      <sz val="11"/>
      <color theme="1"/>
      <name val="Calibri"/>
    </font>
    <font>
      <b/>
      <u/>
      <sz val="11"/>
      <color theme="1"/>
      <name val="Calibri"/>
    </font>
    <font>
      <sz val="11"/>
      <color theme="0"/>
      <name val="Calibri"/>
    </font>
    <font>
      <sz val="11"/>
      <color rgb="FFFF0000"/>
      <name val="Calibri"/>
    </font>
    <font>
      <sz val="11"/>
      <color theme="1"/>
      <name val="Arial"/>
      <family val="2"/>
    </font>
    <font>
      <b/>
      <sz val="28"/>
      <color theme="1"/>
      <name val="Arial mt"/>
    </font>
    <font>
      <b/>
      <sz val="28"/>
      <color theme="1"/>
      <name val="Arial"/>
      <family val="2"/>
    </font>
    <font>
      <sz val="13"/>
      <color theme="1"/>
      <name val="Arial mt"/>
    </font>
    <font>
      <sz val="11"/>
      <color theme="1"/>
      <name val="Calibri"/>
      <family val="2"/>
    </font>
    <font>
      <sz val="12"/>
      <color theme="1"/>
      <name val="Arial"/>
      <family val="2"/>
    </font>
    <font>
      <sz val="12"/>
      <color theme="0"/>
      <name val="Arial"/>
      <family val="2"/>
    </font>
    <font>
      <sz val="16"/>
      <color theme="1"/>
      <name val="Arial mt"/>
    </font>
    <font>
      <sz val="16"/>
      <color theme="1"/>
      <name val="Arial"/>
      <family val="2"/>
    </font>
    <font>
      <b/>
      <sz val="16"/>
      <color theme="1"/>
      <name val="Arial"/>
      <family val="2"/>
    </font>
    <font>
      <sz val="11"/>
      <name val="Arial"/>
      <family val="2"/>
    </font>
    <font>
      <sz val="16"/>
      <name val="Arial"/>
      <family val="2"/>
    </font>
    <font>
      <sz val="14"/>
      <color theme="1"/>
      <name val="Arial"/>
      <family val="2"/>
    </font>
    <font>
      <sz val="18"/>
      <color theme="1"/>
      <name val="Arial mt"/>
    </font>
    <font>
      <sz val="18"/>
      <color theme="1"/>
      <name val="Arial"/>
      <family val="2"/>
    </font>
    <font>
      <b/>
      <sz val="16"/>
      <name val="Arial"/>
      <family val="2"/>
    </font>
    <font>
      <sz val="12"/>
      <color theme="1"/>
      <name val="Arial mt"/>
    </font>
    <font>
      <b/>
      <sz val="14"/>
      <color theme="1"/>
      <name val="Arial"/>
      <family val="2"/>
    </font>
    <font>
      <b/>
      <sz val="12"/>
      <color theme="1"/>
      <name val="Arial mt"/>
    </font>
    <font>
      <sz val="12"/>
      <color theme="1"/>
      <name val="Calibri"/>
      <family val="2"/>
    </font>
    <font>
      <sz val="14"/>
      <name val="Arial"/>
      <family val="2"/>
    </font>
    <font>
      <sz val="14"/>
      <color theme="1"/>
      <name val="Arial mt"/>
    </font>
    <font>
      <b/>
      <i/>
      <sz val="12"/>
      <color theme="1"/>
      <name val="Arial mt"/>
    </font>
    <font>
      <b/>
      <sz val="14"/>
      <color theme="1"/>
      <name val="Times New Roman"/>
      <family val="1"/>
    </font>
    <font>
      <sz val="12"/>
      <color theme="1"/>
      <name val="Times New Roman"/>
      <family val="1"/>
    </font>
    <font>
      <b/>
      <sz val="24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rgb="FF0000FF"/>
      <name val="Arial mt"/>
    </font>
  </fonts>
  <fills count="25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FFC000"/>
        <bgColor rgb="FFFFC000"/>
      </patternFill>
    </fill>
    <fill>
      <patternFill patternType="solid">
        <fgColor rgb="FFC0C0C0"/>
        <bgColor rgb="FFC0C0C0"/>
      </patternFill>
    </fill>
    <fill>
      <patternFill patternType="solid">
        <fgColor rgb="FFFFFF00"/>
        <bgColor rgb="FFFFFF00"/>
      </patternFill>
    </fill>
    <fill>
      <patternFill patternType="solid">
        <fgColor rgb="FFC9CDD1"/>
        <bgColor rgb="FFC9CDD1"/>
      </patternFill>
    </fill>
    <fill>
      <patternFill patternType="solid">
        <fgColor rgb="FFFBD4B4"/>
        <bgColor rgb="FFFBD4B4"/>
      </patternFill>
    </fill>
    <fill>
      <patternFill patternType="solid">
        <fgColor rgb="FFFFFFFF"/>
        <bgColor rgb="FFFFFFFF"/>
      </patternFill>
    </fill>
    <fill>
      <patternFill patternType="solid">
        <fgColor rgb="FFBFBFBF"/>
        <bgColor rgb="FFBFBFBF"/>
      </patternFill>
    </fill>
    <fill>
      <patternFill patternType="solid">
        <fgColor rgb="FFFABF8F"/>
        <bgColor rgb="FFFABF8F"/>
      </patternFill>
    </fill>
    <fill>
      <patternFill patternType="solid">
        <fgColor rgb="FFD6E3BC"/>
        <bgColor rgb="FFD6E3BC"/>
      </patternFill>
    </fill>
    <fill>
      <patternFill patternType="solid">
        <fgColor rgb="FFDBE5F1"/>
        <bgColor rgb="FFDBE5F1"/>
      </patternFill>
    </fill>
    <fill>
      <patternFill patternType="solid">
        <fgColor rgb="FFF9F9F9"/>
        <bgColor rgb="FFF9F9F9"/>
      </patternFill>
    </fill>
    <fill>
      <patternFill patternType="solid">
        <fgColor theme="0"/>
        <bgColor theme="0"/>
      </patternFill>
    </fill>
    <fill>
      <patternFill patternType="solid">
        <fgColor rgb="FFD99594"/>
        <bgColor rgb="FFD99594"/>
      </patternFill>
    </fill>
    <fill>
      <patternFill patternType="solid">
        <fgColor rgb="FF92D050"/>
        <bgColor rgb="FF92D050"/>
      </patternFill>
    </fill>
    <fill>
      <patternFill patternType="solid">
        <fgColor rgb="FFDEEAF6"/>
        <bgColor rgb="FFDEEAF6"/>
      </patternFill>
    </fill>
    <fill>
      <patternFill patternType="solid">
        <fgColor rgb="FFFDE9D9"/>
        <bgColor rgb="FFFDE9D9"/>
      </patternFill>
    </fill>
    <fill>
      <patternFill patternType="solid">
        <fgColor rgb="FF92CDDC"/>
        <bgColor rgb="FF92CDDC"/>
      </patternFill>
    </fill>
    <fill>
      <patternFill patternType="solid">
        <fgColor rgb="FFCCC0D9"/>
        <bgColor rgb="FFCCC0D9"/>
      </patternFill>
    </fill>
    <fill>
      <patternFill patternType="solid">
        <fgColor rgb="FFB8CCE4"/>
        <bgColor rgb="FFB8CCE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</fills>
  <borders count="237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ck">
        <color rgb="FF000000"/>
      </bottom>
      <diagonal/>
    </border>
    <border>
      <left style="thick">
        <color rgb="FF000000"/>
      </left>
      <right/>
      <top style="thick">
        <color rgb="FF000000"/>
      </top>
      <bottom style="thin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/>
      <right style="thick">
        <color rgb="FF000000"/>
      </right>
      <top/>
      <bottom style="thin">
        <color rgb="FF000000"/>
      </bottom>
      <diagonal/>
    </border>
    <border>
      <left style="thick">
        <color rgb="FF000000"/>
      </left>
      <right/>
      <top style="thin">
        <color rgb="FF000000"/>
      </top>
      <bottom/>
      <diagonal/>
    </border>
    <border>
      <left/>
      <right style="thick">
        <color rgb="FF000000"/>
      </right>
      <top style="thin">
        <color rgb="FF000000"/>
      </top>
      <bottom/>
      <diagonal/>
    </border>
    <border>
      <left style="thick">
        <color rgb="FF000000"/>
      </left>
      <right/>
      <top/>
      <bottom/>
      <diagonal/>
    </border>
    <border>
      <left/>
      <right style="thick">
        <color rgb="FF000000"/>
      </right>
      <top/>
      <bottom/>
      <diagonal/>
    </border>
    <border>
      <left/>
      <right/>
      <top style="thick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ck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/>
      <right/>
      <top style="thick">
        <color rgb="FF000000"/>
      </top>
      <bottom/>
      <diagonal/>
    </border>
    <border>
      <left/>
      <right/>
      <top/>
      <bottom style="thick">
        <color rgb="FF000000"/>
      </bottom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ck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/>
      <bottom style="thin">
        <color rgb="FF000000"/>
      </bottom>
      <diagonal/>
    </border>
    <border>
      <left style="thin">
        <color rgb="FFDDDDDD"/>
      </left>
      <right/>
      <top/>
      <bottom/>
      <diagonal/>
    </border>
    <border>
      <left style="thick">
        <color rgb="FF000000"/>
      </left>
      <right/>
      <top/>
      <bottom/>
      <diagonal/>
    </border>
    <border>
      <left/>
      <right style="thick">
        <color rgb="FF000000"/>
      </right>
      <top/>
      <bottom/>
      <diagonal/>
    </border>
    <border>
      <left style="thick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ck">
        <color rgb="FF000000"/>
      </left>
      <right/>
      <top style="thin">
        <color rgb="FF000000"/>
      </top>
      <bottom style="thick">
        <color rgb="FF000000"/>
      </bottom>
      <diagonal/>
    </border>
    <border>
      <left/>
      <right/>
      <top style="thin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thick">
        <color rgb="FF000000"/>
      </left>
      <right/>
      <top style="thin">
        <color rgb="FF000000"/>
      </top>
      <bottom style="thick">
        <color rgb="FF000000"/>
      </bottom>
      <diagonal/>
    </border>
    <border>
      <left style="thick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ck">
        <color rgb="FF000000"/>
      </right>
      <top style="thin">
        <color rgb="FF000000"/>
      </top>
      <bottom/>
      <diagonal/>
    </border>
    <border>
      <left style="thick">
        <color rgb="FF000000"/>
      </left>
      <right/>
      <top style="thick">
        <color rgb="FF000000"/>
      </top>
      <bottom style="thin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/>
      <right/>
      <top style="thick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ck">
        <color rgb="FF000000"/>
      </left>
      <right/>
      <top style="thick">
        <color rgb="FF000000"/>
      </top>
      <bottom style="medium">
        <color rgb="FF000000"/>
      </bottom>
      <diagonal/>
    </border>
    <border>
      <left/>
      <right/>
      <top style="thick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ck">
        <color rgb="FF000000"/>
      </top>
      <bottom style="medium">
        <color rgb="FF000000"/>
      </bottom>
      <diagonal/>
    </border>
    <border>
      <left style="thin">
        <color rgb="FF000000"/>
      </left>
      <right/>
      <top style="thick">
        <color rgb="FF000000"/>
      </top>
      <bottom style="medium">
        <color rgb="FF000000"/>
      </bottom>
      <diagonal/>
    </border>
    <border>
      <left/>
      <right style="thick">
        <color rgb="FF000000"/>
      </right>
      <top style="thick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ck">
        <color rgb="FF000000"/>
      </top>
      <bottom style="thick">
        <color rgb="FF000000"/>
      </bottom>
      <diagonal/>
    </border>
    <border>
      <left style="thin">
        <color rgb="FF000000"/>
      </left>
      <right/>
      <top style="thick">
        <color rgb="FF000000"/>
      </top>
      <bottom style="thick">
        <color rgb="FF000000"/>
      </bottom>
      <diagonal/>
    </border>
    <border>
      <left style="medium">
        <color rgb="FF000000"/>
      </left>
      <right/>
      <top style="thick">
        <color rgb="FF000000"/>
      </top>
      <bottom style="thick">
        <color rgb="FF000000"/>
      </bottom>
      <diagonal/>
    </border>
    <border>
      <left/>
      <right style="medium">
        <color rgb="FF000000"/>
      </right>
      <top style="thick">
        <color rgb="FF000000"/>
      </top>
      <bottom style="thick">
        <color rgb="FF000000"/>
      </bottom>
      <diagonal/>
    </border>
    <border>
      <left style="medium">
        <color rgb="FF000000"/>
      </left>
      <right/>
      <top style="thick">
        <color rgb="FF000000"/>
      </top>
      <bottom style="medium">
        <color rgb="FF000000"/>
      </bottom>
      <diagonal/>
    </border>
    <border>
      <left/>
      <right/>
      <top style="thick">
        <color rgb="FF000000"/>
      </top>
      <bottom style="medium">
        <color rgb="FF000000"/>
      </bottom>
      <diagonal/>
    </border>
    <border>
      <left/>
      <right style="thick">
        <color rgb="FF000000"/>
      </right>
      <top style="thick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thick">
        <color rgb="FF000000"/>
      </bottom>
      <diagonal/>
    </border>
    <border>
      <left/>
      <right/>
      <top style="thin">
        <color rgb="FF95B3D7"/>
      </top>
      <bottom/>
      <diagonal/>
    </border>
    <border>
      <left/>
      <right/>
      <top style="thin">
        <color rgb="FF95B3D7"/>
      </top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95B3D7"/>
      </top>
      <bottom style="thin">
        <color rgb="FFDDDDDD"/>
      </bottom>
      <diagonal/>
    </border>
    <border>
      <left/>
      <right/>
      <top style="thin">
        <color rgb="FFDDDDDD"/>
      </top>
      <bottom style="thin">
        <color rgb="FFDDDDDD"/>
      </bottom>
      <diagonal/>
    </border>
    <border>
      <left style="thin">
        <color rgb="FFDDDDDD"/>
      </left>
      <right/>
      <top style="thin">
        <color rgb="FFDDDDDD"/>
      </top>
      <bottom style="thin">
        <color rgb="FFDDDDDD"/>
      </bottom>
      <diagonal/>
    </border>
    <border>
      <left style="thick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ck">
        <color rgb="FF000000"/>
      </right>
      <top style="thin">
        <color rgb="FF000000"/>
      </top>
      <bottom style="medium">
        <color rgb="FF000000"/>
      </bottom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ck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ck">
        <color rgb="FF000000"/>
      </right>
      <top style="thin">
        <color rgb="FF000000"/>
      </top>
      <bottom style="medium">
        <color rgb="FF000000"/>
      </bottom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/>
      <right/>
      <top style="thick">
        <color rgb="FF000000"/>
      </top>
      <bottom style="thin">
        <color rgb="FF000000"/>
      </bottom>
      <diagonal/>
    </border>
    <border>
      <left style="thin">
        <color rgb="FF000000"/>
      </left>
      <right/>
      <top style="thick">
        <color rgb="FF000000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dotted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dotted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dotted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 style="double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double">
        <color rgb="FF000000"/>
      </top>
      <bottom style="thin">
        <color rgb="FF000000"/>
      </bottom>
      <diagonal/>
    </border>
    <border>
      <left/>
      <right/>
      <top style="double">
        <color rgb="FF000000"/>
      </top>
      <bottom style="thin">
        <color rgb="FF000000"/>
      </bottom>
      <diagonal/>
    </border>
    <border>
      <left style="dotted">
        <color rgb="FF000000"/>
      </left>
      <right style="medium">
        <color rgb="FF000000"/>
      </right>
      <top style="double">
        <color rgb="FF000000"/>
      </top>
      <bottom style="thin">
        <color rgb="FF000000"/>
      </bottom>
      <diagonal/>
    </border>
    <border>
      <left style="medium">
        <color rgb="FF000000"/>
      </left>
      <right/>
      <top style="double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double">
        <color rgb="FF000000"/>
      </top>
      <bottom style="medium">
        <color rgb="FF000000"/>
      </bottom>
      <diagonal/>
    </border>
    <border>
      <left/>
      <right/>
      <top style="double">
        <color rgb="FF000000"/>
      </top>
      <bottom style="medium">
        <color rgb="FF000000"/>
      </bottom>
      <diagonal/>
    </border>
    <border>
      <left style="dotted">
        <color rgb="FF000000"/>
      </left>
      <right style="medium">
        <color rgb="FF000000"/>
      </right>
      <top style="double">
        <color rgb="FF000000"/>
      </top>
      <bottom style="medium">
        <color rgb="FF000000"/>
      </bottom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/>
      <right/>
      <top style="thick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hair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 style="hair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hair">
        <color rgb="FF000000"/>
      </right>
      <top style="thin">
        <color rgb="FF000000"/>
      </top>
      <bottom/>
      <diagonal/>
    </border>
    <border>
      <left style="hair">
        <color rgb="FF000000"/>
      </left>
      <right style="hair">
        <color rgb="FF000000"/>
      </right>
      <top style="thin">
        <color rgb="FF000000"/>
      </top>
      <bottom/>
      <diagonal/>
    </border>
    <border>
      <left style="hair">
        <color rgb="FF000000"/>
      </left>
      <right style="hair">
        <color rgb="FF000000"/>
      </right>
      <top style="thin">
        <color rgb="FF000000"/>
      </top>
      <bottom/>
      <diagonal/>
    </border>
    <border>
      <left style="hair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hair">
        <color rgb="FF000000"/>
      </right>
      <top/>
      <bottom/>
      <diagonal/>
    </border>
    <border>
      <left style="hair">
        <color rgb="FF000000"/>
      </left>
      <right style="hair">
        <color rgb="FF000000"/>
      </right>
      <top/>
      <bottom/>
      <diagonal/>
    </border>
    <border>
      <left style="hair">
        <color rgb="FF000000"/>
      </left>
      <right/>
      <top/>
      <bottom/>
      <diagonal/>
    </border>
    <border>
      <left style="hair">
        <color rgb="FF000000"/>
      </left>
      <right style="hair">
        <color rgb="FF000000"/>
      </right>
      <top/>
      <bottom/>
      <diagonal/>
    </border>
    <border>
      <left style="hair">
        <color rgb="FF000000"/>
      </left>
      <right/>
      <top/>
      <bottom/>
      <diagonal/>
    </border>
    <border>
      <left style="hair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hair">
        <color rgb="FF000000"/>
      </top>
      <bottom/>
      <diagonal/>
    </border>
    <border>
      <left style="thin">
        <color rgb="FF000000"/>
      </left>
      <right style="hair">
        <color rgb="FF000000"/>
      </right>
      <top style="hair">
        <color rgb="FF000000"/>
      </top>
      <bottom/>
      <diagonal/>
    </border>
    <border>
      <left style="hair">
        <color rgb="FF000000"/>
      </left>
      <right style="hair">
        <color rgb="FF000000"/>
      </right>
      <top style="hair">
        <color rgb="FF000000"/>
      </top>
      <bottom/>
      <diagonal/>
    </border>
    <border>
      <left/>
      <right style="thin">
        <color rgb="FF000000"/>
      </right>
      <top style="hair">
        <color rgb="FF000000"/>
      </top>
      <bottom/>
      <diagonal/>
    </border>
    <border>
      <left style="hair">
        <color rgb="FF000000"/>
      </left>
      <right/>
      <top style="hair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hair">
        <color rgb="FF000000"/>
      </right>
      <top/>
      <bottom style="thin">
        <color rgb="FF000000"/>
      </bottom>
      <diagonal/>
    </border>
    <border>
      <left style="hair">
        <color rgb="FF000000"/>
      </left>
      <right style="hair">
        <color rgb="FF000000"/>
      </right>
      <top/>
      <bottom style="thin">
        <color rgb="FF000000"/>
      </bottom>
      <diagonal/>
    </border>
    <border>
      <left style="hair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hair">
        <color rgb="FF000000"/>
      </right>
      <top/>
      <bottom/>
      <diagonal/>
    </border>
    <border>
      <left style="thin">
        <color rgb="FF000000"/>
      </left>
      <right style="hair">
        <color rgb="FF000000"/>
      </right>
      <top/>
      <bottom style="thin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hair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indexed="64"/>
      </left>
      <right/>
      <top style="thick">
        <color indexed="64"/>
      </top>
      <bottom style="thin">
        <color rgb="FF000000"/>
      </bottom>
      <diagonal/>
    </border>
    <border>
      <left/>
      <right/>
      <top style="thick">
        <color indexed="64"/>
      </top>
      <bottom style="thin">
        <color rgb="FF000000"/>
      </bottom>
      <diagonal/>
    </border>
    <border>
      <left/>
      <right style="thick">
        <color rgb="FF000000"/>
      </right>
      <top style="thick">
        <color indexed="64"/>
      </top>
      <bottom style="thin">
        <color rgb="FF000000"/>
      </bottom>
      <diagonal/>
    </border>
    <border>
      <left style="thick">
        <color rgb="FF000000"/>
      </left>
      <right/>
      <top style="thick">
        <color indexed="64"/>
      </top>
      <bottom style="thin">
        <color rgb="FF000000"/>
      </bottom>
      <diagonal/>
    </border>
    <border>
      <left style="thick">
        <color indexed="64"/>
      </left>
      <right/>
      <top style="thin">
        <color rgb="FF000000"/>
      </top>
      <bottom/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/>
      <bottom style="thin">
        <color indexed="64"/>
      </bottom>
      <diagonal/>
    </border>
    <border>
      <left/>
      <right style="thick">
        <color rgb="FF000000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ck">
        <color indexed="64"/>
      </right>
      <top/>
      <bottom style="thin">
        <color rgb="FF000000"/>
      </bottom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 style="thin">
        <color rgb="FF000000"/>
      </top>
      <bottom/>
      <diagonal/>
    </border>
    <border>
      <left style="thick">
        <color indexed="64"/>
      </left>
      <right/>
      <top/>
      <bottom style="thin">
        <color rgb="FF000000"/>
      </bottom>
      <diagonal/>
    </border>
    <border>
      <left style="thick">
        <color rgb="FF000000"/>
      </left>
      <right/>
      <top/>
      <bottom style="thin">
        <color indexed="64"/>
      </bottom>
      <diagonal/>
    </border>
    <border>
      <left/>
      <right style="thick">
        <color indexed="64"/>
      </right>
      <top/>
      <bottom style="thin">
        <color indexed="64"/>
      </bottom>
      <diagonal/>
    </border>
    <border>
      <left style="thick">
        <color indexed="64"/>
      </left>
      <right/>
      <top style="thick">
        <color rgb="FF000000"/>
      </top>
      <bottom/>
      <diagonal/>
    </border>
    <border>
      <left/>
      <right style="thick">
        <color indexed="64"/>
      </right>
      <top style="thick">
        <color rgb="FF000000"/>
      </top>
      <bottom/>
      <diagonal/>
    </border>
    <border>
      <left style="thick">
        <color indexed="64"/>
      </left>
      <right/>
      <top/>
      <bottom style="thick">
        <color rgb="FF000000"/>
      </bottom>
      <diagonal/>
    </border>
    <border>
      <left/>
      <right style="thick">
        <color indexed="64"/>
      </right>
      <top/>
      <bottom style="thick">
        <color rgb="FF000000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rgb="FF000000"/>
      </bottom>
      <diagonal/>
    </border>
    <border>
      <left style="thick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thick">
        <color indexed="64"/>
      </right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 style="thin">
        <color indexed="64"/>
      </top>
      <bottom/>
      <diagonal/>
    </border>
    <border>
      <left style="thick">
        <color indexed="64"/>
      </left>
      <right/>
      <top style="thin">
        <color rgb="FF000000"/>
      </top>
      <bottom style="thick">
        <color indexed="64"/>
      </bottom>
      <diagonal/>
    </border>
    <border>
      <left/>
      <right/>
      <top style="thin">
        <color rgb="FF000000"/>
      </top>
      <bottom style="thick">
        <color indexed="64"/>
      </bottom>
      <diagonal/>
    </border>
    <border>
      <left/>
      <right style="thick">
        <color rgb="FF000000"/>
      </right>
      <top style="thin">
        <color rgb="FF000000"/>
      </top>
      <bottom style="thick">
        <color indexed="64"/>
      </bottom>
      <diagonal/>
    </border>
    <border>
      <left style="thick">
        <color rgb="FF000000"/>
      </left>
      <right/>
      <top style="thin">
        <color rgb="FF000000"/>
      </top>
      <bottom style="thick">
        <color indexed="64"/>
      </bottom>
      <diagonal/>
    </border>
    <border>
      <left/>
      <right style="thick">
        <color indexed="64"/>
      </right>
      <top style="thin">
        <color rgb="FF000000"/>
      </top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rgb="FF000000"/>
      </left>
      <right/>
      <top style="thin">
        <color indexed="64"/>
      </top>
      <bottom style="thin">
        <color rgb="FF000000"/>
      </bottom>
      <diagonal/>
    </border>
    <border>
      <left/>
      <right style="thick">
        <color rgb="FF000000"/>
      </right>
      <top style="thin">
        <color indexed="64"/>
      </top>
      <bottom style="thin">
        <color rgb="FF000000"/>
      </bottom>
      <diagonal/>
    </border>
    <border>
      <left/>
      <right/>
      <top/>
      <bottom style="thin">
        <color indexed="8"/>
      </bottom>
      <diagonal/>
    </border>
    <border>
      <left/>
      <right/>
      <top style="thin">
        <color indexed="64"/>
      </top>
      <bottom/>
      <diagonal/>
    </border>
    <border>
      <left style="thick">
        <color indexed="64"/>
      </left>
      <right/>
      <top style="thin">
        <color indexed="64"/>
      </top>
      <bottom/>
      <diagonal/>
    </border>
    <border>
      <left/>
      <right style="thick">
        <color indexed="64"/>
      </right>
      <top style="thick">
        <color rgb="FF000000"/>
      </top>
      <bottom style="thin">
        <color rgb="FF000000"/>
      </bottom>
      <diagonal/>
    </border>
    <border>
      <left style="thick">
        <color indexed="64"/>
      </left>
      <right/>
      <top style="thin">
        <color rgb="FF000000"/>
      </top>
      <bottom style="thick">
        <color rgb="FF000000"/>
      </bottom>
      <diagonal/>
    </border>
    <border>
      <left style="thick">
        <color indexed="8"/>
      </left>
      <right/>
      <top/>
      <bottom/>
      <diagonal/>
    </border>
    <border>
      <left/>
      <right style="thick">
        <color indexed="64"/>
      </right>
      <top style="thick">
        <color indexed="64"/>
      </top>
      <bottom style="thin">
        <color rgb="FF000000"/>
      </bottom>
      <diagonal/>
    </border>
    <border>
      <left style="thick">
        <color indexed="64"/>
      </left>
      <right/>
      <top style="thick">
        <color rgb="FF000000"/>
      </top>
      <bottom style="thick">
        <color indexed="64"/>
      </bottom>
      <diagonal/>
    </border>
    <border>
      <left/>
      <right/>
      <top style="thick">
        <color rgb="FF000000"/>
      </top>
      <bottom style="thick">
        <color indexed="64"/>
      </bottom>
      <diagonal/>
    </border>
    <border>
      <left/>
      <right style="thick">
        <color rgb="FF000000"/>
      </right>
      <top style="thick">
        <color rgb="FF000000"/>
      </top>
      <bottom style="thick">
        <color indexed="64"/>
      </bottom>
      <diagonal/>
    </border>
    <border>
      <left style="thick">
        <color rgb="FF000000"/>
      </left>
      <right/>
      <top style="thick">
        <color rgb="FF000000"/>
      </top>
      <bottom style="thick">
        <color indexed="64"/>
      </bottom>
      <diagonal/>
    </border>
    <border>
      <left/>
      <right style="thick">
        <color indexed="64"/>
      </right>
      <top style="thick">
        <color rgb="FF000000"/>
      </top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 style="medium">
        <color rgb="FF000000"/>
      </bottom>
      <diagonal/>
    </border>
    <border>
      <left/>
      <right/>
      <top style="thick">
        <color indexed="64"/>
      </top>
      <bottom style="medium">
        <color rgb="FF000000"/>
      </bottom>
      <diagonal/>
    </border>
    <border>
      <left/>
      <right style="thin">
        <color rgb="FF000000"/>
      </right>
      <top style="thick">
        <color indexed="64"/>
      </top>
      <bottom style="medium">
        <color rgb="FF000000"/>
      </bottom>
      <diagonal/>
    </border>
    <border>
      <left style="thin">
        <color rgb="FF000000"/>
      </left>
      <right/>
      <top style="thick">
        <color indexed="64"/>
      </top>
      <bottom style="medium">
        <color rgb="FF000000"/>
      </bottom>
      <diagonal/>
    </border>
    <border>
      <left/>
      <right style="thick">
        <color indexed="64"/>
      </right>
      <top style="thick">
        <color indexed="64"/>
      </top>
      <bottom style="medium">
        <color rgb="FF000000"/>
      </bottom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medium">
        <color rgb="FF000000"/>
      </left>
      <right/>
      <top style="thin">
        <color indexed="64"/>
      </top>
      <bottom/>
      <diagonal/>
    </border>
    <border>
      <left/>
      <right style="thick">
        <color indexed="64"/>
      </right>
      <top style="thin">
        <color indexed="64"/>
      </top>
      <bottom/>
      <diagonal/>
    </border>
    <border>
      <left/>
      <right style="thick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ck">
        <color rgb="FF000000"/>
      </top>
      <bottom style="thick">
        <color indexed="64"/>
      </bottom>
      <diagonal/>
    </border>
    <border>
      <left style="thin">
        <color rgb="FF000000"/>
      </left>
      <right/>
      <top style="thick">
        <color rgb="FF000000"/>
      </top>
      <bottom style="thick">
        <color indexed="64"/>
      </bottom>
      <diagonal/>
    </border>
    <border>
      <left style="medium">
        <color rgb="FF000000"/>
      </left>
      <right/>
      <top style="thick">
        <color rgb="FF000000"/>
      </top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 style="thick">
        <color rgb="FF000000"/>
      </bottom>
      <diagonal/>
    </border>
    <border>
      <left/>
      <right/>
      <top style="thick">
        <color indexed="64"/>
      </top>
      <bottom style="thick">
        <color rgb="FF000000"/>
      </bottom>
      <diagonal/>
    </border>
    <border>
      <left/>
      <right style="thin">
        <color rgb="FF000000"/>
      </right>
      <top style="thick">
        <color indexed="64"/>
      </top>
      <bottom style="thick">
        <color rgb="FF000000"/>
      </bottom>
      <diagonal/>
    </border>
    <border>
      <left/>
      <right style="medium">
        <color rgb="FF000000"/>
      </right>
      <top style="thick">
        <color indexed="64"/>
      </top>
      <bottom style="thick">
        <color rgb="FF000000"/>
      </bottom>
      <diagonal/>
    </border>
    <border>
      <left style="medium">
        <color rgb="FF000000"/>
      </left>
      <right/>
      <top style="thick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rgb="FF000000"/>
      </right>
      <top style="thick">
        <color rgb="FF000000"/>
      </top>
      <bottom style="thick">
        <color indexed="64"/>
      </bottom>
      <diagonal/>
    </border>
  </borders>
  <cellStyleXfs count="2">
    <xf numFmtId="0" fontId="0" fillId="0" borderId="0"/>
    <xf numFmtId="9" fontId="10" fillId="0" borderId="0" applyFont="0" applyFill="0" applyBorder="0" applyAlignment="0" applyProtection="0"/>
  </cellStyleXfs>
  <cellXfs count="1408">
    <xf numFmtId="0" fontId="0" fillId="0" borderId="0" xfId="0"/>
    <xf numFmtId="0" fontId="1" fillId="0" borderId="0" xfId="0" applyFont="1"/>
    <xf numFmtId="0" fontId="2" fillId="0" borderId="0" xfId="0" applyFont="1" applyAlignment="1">
      <alignment horizontal="left"/>
    </xf>
    <xf numFmtId="49" fontId="3" fillId="0" borderId="0" xfId="0" applyNumberFormat="1" applyFont="1" applyAlignment="1">
      <alignment horizontal="center" vertical="center"/>
    </xf>
    <xf numFmtId="0" fontId="4" fillId="0" borderId="0" xfId="0" applyFont="1"/>
    <xf numFmtId="0" fontId="4" fillId="2" borderId="1" xfId="0" applyFont="1" applyFill="1" applyBorder="1" applyAlignment="1">
      <alignment horizontal="center"/>
    </xf>
    <xf numFmtId="2" fontId="5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/>
    </xf>
    <xf numFmtId="164" fontId="7" fillId="0" borderId="0" xfId="0" applyNumberFormat="1" applyFont="1" applyAlignment="1">
      <alignment horizontal="center" vertical="center"/>
    </xf>
    <xf numFmtId="0" fontId="6" fillId="0" borderId="0" xfId="0" applyFont="1"/>
    <xf numFmtId="0" fontId="8" fillId="0" borderId="0" xfId="0" applyFont="1" applyAlignment="1">
      <alignment horizontal="center"/>
    </xf>
    <xf numFmtId="49" fontId="6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/>
    </xf>
    <xf numFmtId="2" fontId="6" fillId="0" borderId="0" xfId="0" applyNumberFormat="1" applyFont="1" applyAlignment="1">
      <alignment horizontal="center" vertical="center"/>
    </xf>
    <xf numFmtId="164" fontId="6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right"/>
    </xf>
    <xf numFmtId="0" fontId="10" fillId="0" borderId="0" xfId="0" applyFont="1"/>
    <xf numFmtId="3" fontId="6" fillId="3" borderId="1" xfId="0" applyNumberFormat="1" applyFont="1" applyFill="1" applyBorder="1" applyAlignment="1">
      <alignment horizontal="center" vertical="center"/>
    </xf>
    <xf numFmtId="0" fontId="2" fillId="0" borderId="0" xfId="0" applyFont="1"/>
    <xf numFmtId="165" fontId="4" fillId="0" borderId="0" xfId="0" applyNumberFormat="1" applyFont="1"/>
    <xf numFmtId="3" fontId="6" fillId="3" borderId="1" xfId="0" applyNumberFormat="1" applyFont="1" applyFill="1" applyBorder="1" applyAlignment="1">
      <alignment horizontal="center"/>
    </xf>
    <xf numFmtId="0" fontId="4" fillId="0" borderId="2" xfId="0" applyFont="1" applyBorder="1"/>
    <xf numFmtId="0" fontId="11" fillId="0" borderId="3" xfId="0" applyFont="1" applyBorder="1"/>
    <xf numFmtId="0" fontId="1" fillId="0" borderId="0" xfId="0" applyFont="1" applyAlignment="1">
      <alignment horizontal="center"/>
    </xf>
    <xf numFmtId="2" fontId="6" fillId="0" borderId="0" xfId="0" applyNumberFormat="1" applyFont="1" applyAlignment="1">
      <alignment horizontal="center"/>
    </xf>
    <xf numFmtId="166" fontId="4" fillId="0" borderId="0" xfId="0" applyNumberFormat="1" applyFont="1" applyAlignment="1">
      <alignment horizontal="center"/>
    </xf>
    <xf numFmtId="165" fontId="11" fillId="0" borderId="4" xfId="0" applyNumberFormat="1" applyFont="1" applyBorder="1"/>
    <xf numFmtId="167" fontId="11" fillId="0" borderId="0" xfId="0" applyNumberFormat="1" applyFont="1"/>
    <xf numFmtId="167" fontId="11" fillId="0" borderId="5" xfId="0" applyNumberFormat="1" applyFont="1" applyBorder="1"/>
    <xf numFmtId="0" fontId="12" fillId="0" borderId="6" xfId="0" applyFont="1" applyBorder="1"/>
    <xf numFmtId="165" fontId="12" fillId="0" borderId="7" xfId="0" applyNumberFormat="1" applyFont="1" applyBorder="1"/>
    <xf numFmtId="167" fontId="12" fillId="0" borderId="0" xfId="0" applyNumberFormat="1" applyFont="1"/>
    <xf numFmtId="0" fontId="11" fillId="0" borderId="8" xfId="0" applyFont="1" applyBorder="1"/>
    <xf numFmtId="165" fontId="11" fillId="0" borderId="9" xfId="0" applyNumberFormat="1" applyFont="1" applyBorder="1"/>
    <xf numFmtId="0" fontId="12" fillId="0" borderId="8" xfId="0" applyFont="1" applyBorder="1"/>
    <xf numFmtId="0" fontId="9" fillId="0" borderId="0" xfId="0" applyFont="1"/>
    <xf numFmtId="0" fontId="9" fillId="0" borderId="0" xfId="0" applyFont="1" applyAlignment="1">
      <alignment horizontal="center" vertical="center"/>
    </xf>
    <xf numFmtId="3" fontId="9" fillId="0" borderId="0" xfId="0" applyNumberFormat="1" applyFont="1"/>
    <xf numFmtId="0" fontId="13" fillId="0" borderId="0" xfId="0" applyFont="1"/>
    <xf numFmtId="168" fontId="14" fillId="0" borderId="0" xfId="0" applyNumberFormat="1" applyFont="1" applyAlignment="1">
      <alignment horizontal="left"/>
    </xf>
    <xf numFmtId="0" fontId="15" fillId="0" borderId="0" xfId="0" applyFont="1" applyAlignment="1">
      <alignment horizontal="center"/>
    </xf>
    <xf numFmtId="0" fontId="15" fillId="0" borderId="0" xfId="0" applyFont="1"/>
    <xf numFmtId="0" fontId="14" fillId="0" borderId="0" xfId="0" applyFont="1"/>
    <xf numFmtId="0" fontId="16" fillId="0" borderId="0" xfId="0" applyFont="1"/>
    <xf numFmtId="0" fontId="16" fillId="0" borderId="3" xfId="0" applyFont="1" applyBorder="1"/>
    <xf numFmtId="0" fontId="2" fillId="0" borderId="3" xfId="0" applyFont="1" applyBorder="1" applyAlignment="1">
      <alignment horizontal="center"/>
    </xf>
    <xf numFmtId="0" fontId="16" fillId="0" borderId="6" xfId="0" applyFont="1" applyBorder="1"/>
    <xf numFmtId="3" fontId="16" fillId="0" borderId="11" xfId="0" applyNumberFormat="1" applyFont="1" applyBorder="1" applyAlignment="1">
      <alignment horizontal="center"/>
    </xf>
    <xf numFmtId="3" fontId="16" fillId="0" borderId="0" xfId="0" applyNumberFormat="1" applyFont="1" applyAlignment="1">
      <alignment horizontal="center"/>
    </xf>
    <xf numFmtId="3" fontId="16" fillId="0" borderId="9" xfId="0" applyNumberFormat="1" applyFont="1" applyBorder="1" applyAlignment="1">
      <alignment horizontal="center"/>
    </xf>
    <xf numFmtId="3" fontId="16" fillId="0" borderId="8" xfId="0" applyNumberFormat="1" applyFont="1" applyBorder="1" applyAlignment="1">
      <alignment horizontal="center"/>
    </xf>
    <xf numFmtId="0" fontId="16" fillId="0" borderId="12" xfId="0" applyFont="1" applyBorder="1"/>
    <xf numFmtId="3" fontId="16" fillId="0" borderId="13" xfId="0" applyNumberFormat="1" applyFont="1" applyBorder="1" applyAlignment="1">
      <alignment horizontal="center"/>
    </xf>
    <xf numFmtId="0" fontId="12" fillId="4" borderId="14" xfId="0" applyFont="1" applyFill="1" applyBorder="1"/>
    <xf numFmtId="165" fontId="12" fillId="4" borderId="15" xfId="0" applyNumberFormat="1" applyFont="1" applyFill="1" applyBorder="1"/>
    <xf numFmtId="0" fontId="12" fillId="4" borderId="16" xfId="0" applyFont="1" applyFill="1" applyBorder="1"/>
    <xf numFmtId="165" fontId="12" fillId="4" borderId="17" xfId="0" applyNumberFormat="1" applyFont="1" applyFill="1" applyBorder="1"/>
    <xf numFmtId="3" fontId="16" fillId="0" borderId="5" xfId="0" applyNumberFormat="1" applyFont="1" applyBorder="1"/>
    <xf numFmtId="3" fontId="16" fillId="0" borderId="13" xfId="0" applyNumberFormat="1" applyFont="1" applyBorder="1" applyAlignment="1">
      <alignment horizontal="right"/>
    </xf>
    <xf numFmtId="3" fontId="16" fillId="0" borderId="13" xfId="0" applyNumberFormat="1" applyFont="1" applyBorder="1"/>
    <xf numFmtId="0" fontId="12" fillId="0" borderId="0" xfId="0" applyFont="1"/>
    <xf numFmtId="3" fontId="16" fillId="0" borderId="12" xfId="0" applyNumberFormat="1" applyFont="1" applyBorder="1" applyAlignment="1">
      <alignment horizontal="center"/>
    </xf>
    <xf numFmtId="165" fontId="11" fillId="0" borderId="7" xfId="0" applyNumberFormat="1" applyFont="1" applyBorder="1"/>
    <xf numFmtId="3" fontId="16" fillId="0" borderId="5" xfId="0" applyNumberFormat="1" applyFont="1" applyBorder="1" applyAlignment="1">
      <alignment horizontal="center"/>
    </xf>
    <xf numFmtId="167" fontId="4" fillId="0" borderId="0" xfId="0" applyNumberFormat="1" applyFont="1"/>
    <xf numFmtId="0" fontId="16" fillId="0" borderId="8" xfId="0" applyFont="1" applyBorder="1"/>
    <xf numFmtId="3" fontId="16" fillId="0" borderId="0" xfId="0" applyNumberFormat="1" applyFont="1"/>
    <xf numFmtId="3" fontId="16" fillId="0" borderId="8" xfId="0" applyNumberFormat="1" applyFont="1" applyBorder="1"/>
    <xf numFmtId="3" fontId="16" fillId="0" borderId="9" xfId="0" applyNumberFormat="1" applyFont="1" applyBorder="1"/>
    <xf numFmtId="0" fontId="4" fillId="0" borderId="8" xfId="0" applyFont="1" applyBorder="1"/>
    <xf numFmtId="165" fontId="4" fillId="0" borderId="9" xfId="0" applyNumberFormat="1" applyFont="1" applyBorder="1"/>
    <xf numFmtId="169" fontId="4" fillId="0" borderId="0" xfId="0" applyNumberFormat="1" applyFont="1"/>
    <xf numFmtId="0" fontId="2" fillId="0" borderId="6" xfId="0" applyFont="1" applyBorder="1"/>
    <xf numFmtId="3" fontId="2" fillId="0" borderId="11" xfId="0" applyNumberFormat="1" applyFont="1" applyBorder="1"/>
    <xf numFmtId="3" fontId="2" fillId="0" borderId="7" xfId="0" applyNumberFormat="1" applyFont="1" applyBorder="1"/>
    <xf numFmtId="3" fontId="2" fillId="0" borderId="6" xfId="0" applyNumberFormat="1" applyFont="1" applyBorder="1"/>
    <xf numFmtId="0" fontId="16" fillId="0" borderId="9" xfId="0" applyFont="1" applyBorder="1"/>
    <xf numFmtId="170" fontId="2" fillId="0" borderId="8" xfId="0" applyNumberFormat="1" applyFont="1" applyBorder="1"/>
    <xf numFmtId="170" fontId="2" fillId="0" borderId="9" xfId="0" applyNumberFormat="1" applyFont="1" applyBorder="1"/>
    <xf numFmtId="0" fontId="2" fillId="0" borderId="12" xfId="0" applyFont="1" applyBorder="1"/>
    <xf numFmtId="3" fontId="16" fillId="0" borderId="12" xfId="0" applyNumberFormat="1" applyFont="1" applyBorder="1"/>
    <xf numFmtId="3" fontId="2" fillId="0" borderId="12" xfId="0" applyNumberFormat="1" applyFont="1" applyBorder="1"/>
    <xf numFmtId="3" fontId="2" fillId="0" borderId="13" xfId="0" applyNumberFormat="1" applyFont="1" applyBorder="1"/>
    <xf numFmtId="0" fontId="2" fillId="0" borderId="8" xfId="0" applyFont="1" applyBorder="1"/>
    <xf numFmtId="3" fontId="16" fillId="0" borderId="11" xfId="0" applyNumberFormat="1" applyFont="1" applyBorder="1"/>
    <xf numFmtId="3" fontId="16" fillId="0" borderId="7" xfId="0" applyNumberFormat="1" applyFont="1" applyBorder="1"/>
    <xf numFmtId="3" fontId="16" fillId="0" borderId="6" xfId="0" applyNumberFormat="1" applyFont="1" applyBorder="1"/>
    <xf numFmtId="3" fontId="2" fillId="0" borderId="8" xfId="0" applyNumberFormat="1" applyFont="1" applyBorder="1"/>
    <xf numFmtId="37" fontId="16" fillId="0" borderId="9" xfId="0" applyNumberFormat="1" applyFont="1" applyBorder="1"/>
    <xf numFmtId="37" fontId="16" fillId="0" borderId="8" xfId="0" applyNumberFormat="1" applyFont="1" applyBorder="1"/>
    <xf numFmtId="0" fontId="2" fillId="4" borderId="14" xfId="0" applyFont="1" applyFill="1" applyBorder="1"/>
    <xf numFmtId="37" fontId="2" fillId="4" borderId="18" xfId="0" applyNumberFormat="1" applyFont="1" applyFill="1" applyBorder="1"/>
    <xf numFmtId="3" fontId="2" fillId="4" borderId="18" xfId="0" applyNumberFormat="1" applyFont="1" applyFill="1" applyBorder="1"/>
    <xf numFmtId="37" fontId="2" fillId="4" borderId="15" xfId="0" applyNumberFormat="1" applyFont="1" applyFill="1" applyBorder="1"/>
    <xf numFmtId="37" fontId="2" fillId="4" borderId="14" xfId="0" applyNumberFormat="1" applyFont="1" applyFill="1" applyBorder="1"/>
    <xf numFmtId="171" fontId="2" fillId="4" borderId="18" xfId="0" applyNumberFormat="1" applyFont="1" applyFill="1" applyBorder="1"/>
    <xf numFmtId="0" fontId="2" fillId="4" borderId="16" xfId="0" applyFont="1" applyFill="1" applyBorder="1"/>
    <xf numFmtId="0" fontId="2" fillId="4" borderId="19" xfId="0" applyFont="1" applyFill="1" applyBorder="1"/>
    <xf numFmtId="0" fontId="2" fillId="4" borderId="17" xfId="0" applyFont="1" applyFill="1" applyBorder="1"/>
    <xf numFmtId="170" fontId="2" fillId="4" borderId="16" xfId="0" applyNumberFormat="1" applyFont="1" applyFill="1" applyBorder="1"/>
    <xf numFmtId="170" fontId="2" fillId="4" borderId="17" xfId="0" applyNumberFormat="1" applyFont="1" applyFill="1" applyBorder="1"/>
    <xf numFmtId="37" fontId="16" fillId="0" borderId="0" xfId="0" applyNumberFormat="1" applyFont="1"/>
    <xf numFmtId="0" fontId="2" fillId="0" borderId="9" xfId="0" applyFont="1" applyBorder="1"/>
    <xf numFmtId="0" fontId="2" fillId="0" borderId="8" xfId="0" applyFont="1" applyBorder="1" applyAlignment="1">
      <alignment horizontal="left"/>
    </xf>
    <xf numFmtId="0" fontId="16" fillId="0" borderId="0" xfId="0" applyFont="1" applyAlignment="1">
      <alignment horizontal="center"/>
    </xf>
    <xf numFmtId="170" fontId="16" fillId="0" borderId="0" xfId="0" applyNumberFormat="1" applyFont="1"/>
    <xf numFmtId="170" fontId="16" fillId="0" borderId="8" xfId="0" applyNumberFormat="1" applyFont="1" applyBorder="1"/>
    <xf numFmtId="170" fontId="16" fillId="0" borderId="13" xfId="0" applyNumberFormat="1" applyFont="1" applyBorder="1"/>
    <xf numFmtId="37" fontId="16" fillId="0" borderId="13" xfId="0" applyNumberFormat="1" applyFont="1" applyBorder="1"/>
    <xf numFmtId="170" fontId="16" fillId="0" borderId="12" xfId="0" applyNumberFormat="1" applyFont="1" applyBorder="1"/>
    <xf numFmtId="37" fontId="16" fillId="0" borderId="5" xfId="0" applyNumberFormat="1" applyFont="1" applyBorder="1"/>
    <xf numFmtId="0" fontId="16" fillId="0" borderId="0" xfId="0" applyFont="1" applyAlignment="1">
      <alignment horizontal="right"/>
    </xf>
    <xf numFmtId="0" fontId="16" fillId="0" borderId="8" xfId="0" applyFont="1" applyBorder="1" applyAlignment="1">
      <alignment horizontal="right"/>
    </xf>
    <xf numFmtId="0" fontId="16" fillId="0" borderId="13" xfId="0" applyFont="1" applyBorder="1" applyAlignment="1">
      <alignment horizontal="right"/>
    </xf>
    <xf numFmtId="0" fontId="16" fillId="0" borderId="12" xfId="0" applyFont="1" applyBorder="1" applyAlignment="1">
      <alignment horizontal="right"/>
    </xf>
    <xf numFmtId="3" fontId="16" fillId="0" borderId="20" xfId="0" applyNumberFormat="1" applyFont="1" applyBorder="1"/>
    <xf numFmtId="3" fontId="16" fillId="0" borderId="21" xfId="0" applyNumberFormat="1" applyFont="1" applyBorder="1"/>
    <xf numFmtId="166" fontId="13" fillId="0" borderId="0" xfId="0" applyNumberFormat="1" applyFont="1"/>
    <xf numFmtId="3" fontId="16" fillId="0" borderId="22" xfId="0" applyNumberFormat="1" applyFont="1" applyBorder="1"/>
    <xf numFmtId="0" fontId="2" fillId="4" borderId="23" xfId="0" applyFont="1" applyFill="1" applyBorder="1"/>
    <xf numFmtId="0" fontId="2" fillId="4" borderId="24" xfId="0" applyFont="1" applyFill="1" applyBorder="1" applyAlignment="1">
      <alignment horizontal="center"/>
    </xf>
    <xf numFmtId="170" fontId="2" fillId="4" borderId="24" xfId="0" applyNumberFormat="1" applyFont="1" applyFill="1" applyBorder="1"/>
    <xf numFmtId="37" fontId="2" fillId="4" borderId="25" xfId="0" applyNumberFormat="1" applyFont="1" applyFill="1" applyBorder="1"/>
    <xf numFmtId="0" fontId="2" fillId="4" borderId="23" xfId="0" applyFont="1" applyFill="1" applyBorder="1" applyAlignment="1">
      <alignment horizontal="center"/>
    </xf>
    <xf numFmtId="0" fontId="16" fillId="4" borderId="26" xfId="0" applyFont="1" applyFill="1" applyBorder="1"/>
    <xf numFmtId="37" fontId="2" fillId="4" borderId="24" xfId="0" applyNumberFormat="1" applyFont="1" applyFill="1" applyBorder="1"/>
    <xf numFmtId="0" fontId="16" fillId="4" borderId="23" xfId="0" applyFont="1" applyFill="1" applyBorder="1"/>
    <xf numFmtId="0" fontId="18" fillId="0" borderId="8" xfId="0" applyFont="1" applyBorder="1"/>
    <xf numFmtId="0" fontId="18" fillId="0" borderId="12" xfId="0" applyFont="1" applyBorder="1"/>
    <xf numFmtId="0" fontId="16" fillId="0" borderId="11" xfId="0" applyFont="1" applyBorder="1" applyAlignment="1">
      <alignment horizontal="right"/>
    </xf>
    <xf numFmtId="0" fontId="16" fillId="0" borderId="11" xfId="0" applyFont="1" applyBorder="1"/>
    <xf numFmtId="0" fontId="16" fillId="0" borderId="6" xfId="0" applyFont="1" applyBorder="1" applyAlignment="1">
      <alignment horizontal="right"/>
    </xf>
    <xf numFmtId="37" fontId="16" fillId="0" borderId="7" xfId="0" applyNumberFormat="1" applyFont="1" applyBorder="1"/>
    <xf numFmtId="0" fontId="16" fillId="0" borderId="13" xfId="0" applyFont="1" applyBorder="1"/>
    <xf numFmtId="37" fontId="2" fillId="0" borderId="0" xfId="0" applyNumberFormat="1" applyFont="1"/>
    <xf numFmtId="37" fontId="2" fillId="4" borderId="27" xfId="0" applyNumberFormat="1" applyFont="1" applyFill="1" applyBorder="1"/>
    <xf numFmtId="49" fontId="19" fillId="5" borderId="1" xfId="0" applyNumberFormat="1" applyFont="1" applyFill="1" applyBorder="1" applyAlignment="1">
      <alignment horizontal="left" vertical="center"/>
    </xf>
    <xf numFmtId="172" fontId="20" fillId="5" borderId="1" xfId="0" applyNumberFormat="1" applyFont="1" applyFill="1" applyBorder="1" applyAlignment="1">
      <alignment horizontal="right" vertical="center"/>
    </xf>
    <xf numFmtId="0" fontId="21" fillId="0" borderId="0" xfId="0" applyFont="1" applyAlignment="1">
      <alignment horizontal="center" vertical="top"/>
    </xf>
    <xf numFmtId="166" fontId="22" fillId="0" borderId="0" xfId="0" applyNumberFormat="1" applyFont="1" applyAlignment="1">
      <alignment horizontal="center" vertical="top"/>
    </xf>
    <xf numFmtId="0" fontId="23" fillId="6" borderId="28" xfId="0" applyFont="1" applyFill="1" applyBorder="1" applyAlignment="1">
      <alignment horizontal="center" vertical="center" wrapText="1"/>
    </xf>
    <xf numFmtId="49" fontId="4" fillId="5" borderId="1" xfId="0" applyNumberFormat="1" applyFont="1" applyFill="1" applyBorder="1" applyAlignment="1">
      <alignment horizontal="left" vertical="center"/>
    </xf>
    <xf numFmtId="2" fontId="4" fillId="5" borderId="1" xfId="0" applyNumberFormat="1" applyFont="1" applyFill="1" applyBorder="1" applyAlignment="1">
      <alignment horizontal="right" vertical="center"/>
    </xf>
    <xf numFmtId="0" fontId="4" fillId="5" borderId="1" xfId="0" applyFont="1" applyFill="1" applyBorder="1"/>
    <xf numFmtId="4" fontId="4" fillId="5" borderId="1" xfId="0" applyNumberFormat="1" applyFont="1" applyFill="1" applyBorder="1"/>
    <xf numFmtId="1" fontId="4" fillId="0" borderId="0" xfId="0" applyNumberFormat="1" applyFont="1" applyAlignment="1">
      <alignment horizontal="left" vertical="top"/>
    </xf>
    <xf numFmtId="49" fontId="4" fillId="0" borderId="0" xfId="0" applyNumberFormat="1" applyFont="1" applyAlignment="1">
      <alignment horizontal="left" vertical="top"/>
    </xf>
    <xf numFmtId="4" fontId="4" fillId="0" borderId="0" xfId="0" applyNumberFormat="1" applyFont="1" applyAlignment="1">
      <alignment horizontal="center" vertical="top"/>
    </xf>
    <xf numFmtId="166" fontId="4" fillId="0" borderId="0" xfId="0" applyNumberFormat="1" applyFont="1" applyAlignment="1">
      <alignment horizontal="center" vertical="top"/>
    </xf>
    <xf numFmtId="49" fontId="4" fillId="7" borderId="1" xfId="0" applyNumberFormat="1" applyFont="1" applyFill="1" applyBorder="1" applyAlignment="1">
      <alignment horizontal="center"/>
    </xf>
    <xf numFmtId="0" fontId="4" fillId="7" borderId="1" xfId="0" applyFont="1" applyFill="1" applyBorder="1" applyAlignment="1">
      <alignment horizontal="center"/>
    </xf>
    <xf numFmtId="172" fontId="4" fillId="5" borderId="1" xfId="0" applyNumberFormat="1" applyFont="1" applyFill="1" applyBorder="1" applyAlignment="1">
      <alignment horizontal="right" vertical="center"/>
    </xf>
    <xf numFmtId="10" fontId="16" fillId="0" borderId="0" xfId="0" applyNumberFormat="1" applyFont="1"/>
    <xf numFmtId="0" fontId="2" fillId="8" borderId="29" xfId="0" applyFont="1" applyFill="1" applyBorder="1"/>
    <xf numFmtId="0" fontId="16" fillId="8" borderId="1" xfId="0" applyFont="1" applyFill="1" applyBorder="1"/>
    <xf numFmtId="0" fontId="2" fillId="8" borderId="1" xfId="0" applyFont="1" applyFill="1" applyBorder="1"/>
    <xf numFmtId="37" fontId="2" fillId="8" borderId="30" xfId="0" applyNumberFormat="1" applyFont="1" applyFill="1" applyBorder="1"/>
    <xf numFmtId="0" fontId="16" fillId="8" borderId="29" xfId="0" applyFont="1" applyFill="1" applyBorder="1"/>
    <xf numFmtId="0" fontId="16" fillId="8" borderId="31" xfId="0" applyFont="1" applyFill="1" applyBorder="1"/>
    <xf numFmtId="0" fontId="16" fillId="8" borderId="32" xfId="0" applyFont="1" applyFill="1" applyBorder="1"/>
    <xf numFmtId="37" fontId="2" fillId="8" borderId="27" xfId="0" applyNumberFormat="1" applyFont="1" applyFill="1" applyBorder="1"/>
    <xf numFmtId="0" fontId="2" fillId="4" borderId="33" xfId="0" applyFont="1" applyFill="1" applyBorder="1"/>
    <xf numFmtId="0" fontId="16" fillId="4" borderId="34" xfId="0" applyFont="1" applyFill="1" applyBorder="1"/>
    <xf numFmtId="0" fontId="2" fillId="4" borderId="34" xfId="0" applyFont="1" applyFill="1" applyBorder="1"/>
    <xf numFmtId="37" fontId="2" fillId="4" borderId="35" xfId="0" applyNumberFormat="1" applyFont="1" applyFill="1" applyBorder="1"/>
    <xf numFmtId="1" fontId="4" fillId="7" borderId="1" xfId="0" applyNumberFormat="1" applyFont="1" applyFill="1" applyBorder="1" applyAlignment="1">
      <alignment horizontal="center"/>
    </xf>
    <xf numFmtId="0" fontId="16" fillId="4" borderId="33" xfId="0" applyFont="1" applyFill="1" applyBorder="1"/>
    <xf numFmtId="0" fontId="24" fillId="0" borderId="0" xfId="0" applyFont="1"/>
    <xf numFmtId="37" fontId="24" fillId="0" borderId="0" xfId="0" applyNumberFormat="1" applyFont="1"/>
    <xf numFmtId="39" fontId="4" fillId="7" borderId="1" xfId="0" applyNumberFormat="1" applyFont="1" applyFill="1" applyBorder="1" applyAlignment="1">
      <alignment horizontal="center"/>
    </xf>
    <xf numFmtId="0" fontId="16" fillId="0" borderId="11" xfId="0" applyFont="1" applyBorder="1" applyAlignment="1">
      <alignment horizontal="center"/>
    </xf>
    <xf numFmtId="0" fontId="16" fillId="0" borderId="9" xfId="0" applyFont="1" applyBorder="1" applyAlignment="1">
      <alignment horizontal="center"/>
    </xf>
    <xf numFmtId="0" fontId="16" fillId="0" borderId="8" xfId="0" applyFont="1" applyBorder="1" applyAlignment="1">
      <alignment horizontal="center"/>
    </xf>
    <xf numFmtId="0" fontId="16" fillId="0" borderId="12" xfId="0" applyFont="1" applyBorder="1" applyAlignment="1">
      <alignment horizontal="center"/>
    </xf>
    <xf numFmtId="0" fontId="16" fillId="0" borderId="5" xfId="0" applyFont="1" applyBorder="1" applyAlignment="1">
      <alignment horizontal="center"/>
    </xf>
    <xf numFmtId="39" fontId="16" fillId="0" borderId="0" xfId="0" applyNumberFormat="1" applyFont="1"/>
    <xf numFmtId="3" fontId="2" fillId="0" borderId="5" xfId="0" applyNumberFormat="1" applyFont="1" applyBorder="1"/>
    <xf numFmtId="171" fontId="16" fillId="0" borderId="0" xfId="0" applyNumberFormat="1" applyFont="1"/>
    <xf numFmtId="170" fontId="2" fillId="9" borderId="17" xfId="0" applyNumberFormat="1" applyFont="1" applyFill="1" applyBorder="1"/>
    <xf numFmtId="4" fontId="4" fillId="5" borderId="1" xfId="0" applyNumberFormat="1" applyFont="1" applyFill="1" applyBorder="1" applyAlignment="1">
      <alignment horizontal="left" vertical="top"/>
    </xf>
    <xf numFmtId="0" fontId="16" fillId="4" borderId="31" xfId="0" applyFont="1" applyFill="1" applyBorder="1"/>
    <xf numFmtId="166" fontId="4" fillId="5" borderId="1" xfId="0" applyNumberFormat="1" applyFont="1" applyFill="1" applyBorder="1" applyAlignment="1">
      <alignment horizontal="center" vertical="top"/>
    </xf>
    <xf numFmtId="0" fontId="4" fillId="5" borderId="1" xfId="0" applyFont="1" applyFill="1" applyBorder="1" applyAlignment="1">
      <alignment horizontal="left" vertical="top"/>
    </xf>
    <xf numFmtId="0" fontId="2" fillId="0" borderId="0" xfId="0" applyFont="1" applyAlignment="1">
      <alignment horizontal="center"/>
    </xf>
    <xf numFmtId="170" fontId="2" fillId="0" borderId="0" xfId="0" applyNumberFormat="1" applyFont="1"/>
    <xf numFmtId="0" fontId="2" fillId="0" borderId="8" xfId="0" applyFont="1" applyBorder="1" applyAlignment="1">
      <alignment horizontal="center"/>
    </xf>
    <xf numFmtId="0" fontId="16" fillId="4" borderId="34" xfId="0" applyFont="1" applyFill="1" applyBorder="1" applyAlignment="1">
      <alignment horizontal="right"/>
    </xf>
    <xf numFmtId="0" fontId="16" fillId="4" borderId="33" xfId="0" applyFont="1" applyFill="1" applyBorder="1" applyAlignment="1">
      <alignment horizontal="right"/>
    </xf>
    <xf numFmtId="37" fontId="14" fillId="0" borderId="0" xfId="0" applyNumberFormat="1" applyFont="1"/>
    <xf numFmtId="1" fontId="16" fillId="0" borderId="0" xfId="0" applyNumberFormat="1" applyFont="1"/>
    <xf numFmtId="1" fontId="16" fillId="0" borderId="8" xfId="0" applyNumberFormat="1" applyFont="1" applyBorder="1"/>
    <xf numFmtId="170" fontId="16" fillId="0" borderId="9" xfId="0" applyNumberFormat="1" applyFont="1" applyBorder="1"/>
    <xf numFmtId="1" fontId="16" fillId="0" borderId="13" xfId="0" applyNumberFormat="1" applyFont="1" applyBorder="1"/>
    <xf numFmtId="171" fontId="16" fillId="0" borderId="13" xfId="0" applyNumberFormat="1" applyFont="1" applyBorder="1"/>
    <xf numFmtId="170" fontId="16" fillId="0" borderId="5" xfId="0" applyNumberFormat="1" applyFont="1" applyBorder="1"/>
    <xf numFmtId="37" fontId="16" fillId="0" borderId="12" xfId="0" applyNumberFormat="1" applyFont="1" applyBorder="1"/>
    <xf numFmtId="39" fontId="16" fillId="0" borderId="13" xfId="0" applyNumberFormat="1" applyFont="1" applyBorder="1"/>
    <xf numFmtId="1" fontId="16" fillId="0" borderId="11" xfId="0" applyNumberFormat="1" applyFont="1" applyBorder="1"/>
    <xf numFmtId="37" fontId="16" fillId="0" borderId="6" xfId="0" applyNumberFormat="1" applyFont="1" applyBorder="1"/>
    <xf numFmtId="2" fontId="16" fillId="0" borderId="0" xfId="0" applyNumberFormat="1" applyFont="1"/>
    <xf numFmtId="170" fontId="2" fillId="0" borderId="12" xfId="0" applyNumberFormat="1" applyFont="1" applyBorder="1"/>
    <xf numFmtId="170" fontId="2" fillId="0" borderId="5" xfId="0" applyNumberFormat="1" applyFont="1" applyBorder="1"/>
    <xf numFmtId="173" fontId="16" fillId="0" borderId="0" xfId="0" applyNumberFormat="1" applyFont="1"/>
    <xf numFmtId="170" fontId="16" fillId="0" borderId="6" xfId="0" applyNumberFormat="1" applyFont="1" applyBorder="1"/>
    <xf numFmtId="171" fontId="2" fillId="0" borderId="0" xfId="0" applyNumberFormat="1" applyFont="1"/>
    <xf numFmtId="37" fontId="2" fillId="0" borderId="8" xfId="0" applyNumberFormat="1" applyFont="1" applyBorder="1"/>
    <xf numFmtId="37" fontId="2" fillId="0" borderId="9" xfId="0" applyNumberFormat="1" applyFont="1" applyBorder="1"/>
    <xf numFmtId="0" fontId="2" fillId="0" borderId="13" xfId="0" applyFont="1" applyBorder="1"/>
    <xf numFmtId="171" fontId="2" fillId="0" borderId="13" xfId="0" applyNumberFormat="1" applyFont="1" applyBorder="1"/>
    <xf numFmtId="37" fontId="2" fillId="0" borderId="12" xfId="0" applyNumberFormat="1" applyFont="1" applyBorder="1"/>
    <xf numFmtId="37" fontId="2" fillId="0" borderId="5" xfId="0" applyNumberFormat="1" applyFont="1" applyBorder="1"/>
    <xf numFmtId="37" fontId="16" fillId="0" borderId="36" xfId="0" applyNumberFormat="1" applyFont="1" applyBorder="1"/>
    <xf numFmtId="0" fontId="2" fillId="8" borderId="14" xfId="0" applyFont="1" applyFill="1" applyBorder="1"/>
    <xf numFmtId="37" fontId="2" fillId="8" borderId="18" xfId="0" applyNumberFormat="1" applyFont="1" applyFill="1" applyBorder="1"/>
    <xf numFmtId="37" fontId="2" fillId="8" borderId="15" xfId="0" applyNumberFormat="1" applyFont="1" applyFill="1" applyBorder="1"/>
    <xf numFmtId="37" fontId="2" fillId="8" borderId="14" xfId="0" applyNumberFormat="1" applyFont="1" applyFill="1" applyBorder="1"/>
    <xf numFmtId="170" fontId="2" fillId="8" borderId="14" xfId="0" applyNumberFormat="1" applyFont="1" applyFill="1" applyBorder="1"/>
    <xf numFmtId="0" fontId="2" fillId="8" borderId="31" xfId="0" applyFont="1" applyFill="1" applyBorder="1"/>
    <xf numFmtId="37" fontId="2" fillId="8" borderId="32" xfId="0" applyNumberFormat="1" applyFont="1" applyFill="1" applyBorder="1"/>
    <xf numFmtId="170" fontId="2" fillId="8" borderId="27" xfId="0" applyNumberFormat="1" applyFont="1" applyFill="1" applyBorder="1"/>
    <xf numFmtId="37" fontId="2" fillId="8" borderId="31" xfId="0" applyNumberFormat="1" applyFont="1" applyFill="1" applyBorder="1"/>
    <xf numFmtId="39" fontId="2" fillId="8" borderId="32" xfId="0" applyNumberFormat="1" applyFont="1" applyFill="1" applyBorder="1"/>
    <xf numFmtId="37" fontId="2" fillId="0" borderId="11" xfId="0" applyNumberFormat="1" applyFont="1" applyBorder="1"/>
    <xf numFmtId="171" fontId="2" fillId="0" borderId="11" xfId="0" applyNumberFormat="1" applyFont="1" applyBorder="1"/>
    <xf numFmtId="37" fontId="2" fillId="0" borderId="7" xfId="0" applyNumberFormat="1" applyFont="1" applyBorder="1"/>
    <xf numFmtId="37" fontId="2" fillId="0" borderId="6" xfId="0" applyNumberFormat="1" applyFont="1" applyBorder="1"/>
    <xf numFmtId="0" fontId="2" fillId="8" borderId="37" xfId="0" applyFont="1" applyFill="1" applyBorder="1"/>
    <xf numFmtId="37" fontId="2" fillId="8" borderId="38" xfId="0" applyNumberFormat="1" applyFont="1" applyFill="1" applyBorder="1"/>
    <xf numFmtId="171" fontId="2" fillId="8" borderId="38" xfId="0" applyNumberFormat="1" applyFont="1" applyFill="1" applyBorder="1"/>
    <xf numFmtId="37" fontId="2" fillId="8" borderId="39" xfId="0" applyNumberFormat="1" applyFont="1" applyFill="1" applyBorder="1"/>
    <xf numFmtId="37" fontId="2" fillId="8" borderId="37" xfId="0" applyNumberFormat="1" applyFont="1" applyFill="1" applyBorder="1"/>
    <xf numFmtId="170" fontId="2" fillId="4" borderId="14" xfId="0" applyNumberFormat="1" applyFont="1" applyFill="1" applyBorder="1"/>
    <xf numFmtId="2" fontId="2" fillId="0" borderId="9" xfId="0" applyNumberFormat="1" applyFont="1" applyBorder="1"/>
    <xf numFmtId="49" fontId="4" fillId="10" borderId="1" xfId="0" applyNumberFormat="1" applyFont="1" applyFill="1" applyBorder="1" applyAlignment="1">
      <alignment horizontal="left" vertical="top"/>
    </xf>
    <xf numFmtId="166" fontId="4" fillId="10" borderId="1" xfId="0" applyNumberFormat="1" applyFont="1" applyFill="1" applyBorder="1" applyAlignment="1">
      <alignment horizontal="center" vertical="top"/>
    </xf>
    <xf numFmtId="4" fontId="4" fillId="10" borderId="1" xfId="0" applyNumberFormat="1" applyFont="1" applyFill="1" applyBorder="1" applyAlignment="1">
      <alignment horizontal="center" vertical="top"/>
    </xf>
    <xf numFmtId="10" fontId="16" fillId="0" borderId="9" xfId="0" applyNumberFormat="1" applyFont="1" applyBorder="1"/>
    <xf numFmtId="0" fontId="16" fillId="0" borderId="13" xfId="0" applyFont="1" applyBorder="1" applyAlignment="1">
      <alignment horizontal="center"/>
    </xf>
    <xf numFmtId="37" fontId="16" fillId="0" borderId="11" xfId="0" applyNumberFormat="1" applyFont="1" applyBorder="1"/>
    <xf numFmtId="1" fontId="16" fillId="0" borderId="6" xfId="0" applyNumberFormat="1" applyFont="1" applyBorder="1"/>
    <xf numFmtId="2" fontId="16" fillId="0" borderId="13" xfId="0" applyNumberFormat="1" applyFont="1" applyBorder="1"/>
    <xf numFmtId="0" fontId="18" fillId="0" borderId="6" xfId="0" applyFont="1" applyBorder="1"/>
    <xf numFmtId="4" fontId="4" fillId="5" borderId="1" xfId="0" applyNumberFormat="1" applyFont="1" applyFill="1" applyBorder="1" applyAlignment="1">
      <alignment horizontal="center" vertical="top"/>
    </xf>
    <xf numFmtId="170" fontId="2" fillId="0" borderId="11" xfId="0" applyNumberFormat="1" applyFont="1" applyBorder="1"/>
    <xf numFmtId="170" fontId="2" fillId="0" borderId="6" xfId="0" applyNumberFormat="1" applyFont="1" applyBorder="1"/>
    <xf numFmtId="0" fontId="16" fillId="0" borderId="5" xfId="0" applyFont="1" applyBorder="1"/>
    <xf numFmtId="170" fontId="2" fillId="4" borderId="18" xfId="0" applyNumberFormat="1" applyFont="1" applyFill="1" applyBorder="1"/>
    <xf numFmtId="170" fontId="2" fillId="4" borderId="40" xfId="0" applyNumberFormat="1" applyFont="1" applyFill="1" applyBorder="1"/>
    <xf numFmtId="37" fontId="2" fillId="4" borderId="41" xfId="0" applyNumberFormat="1" applyFont="1" applyFill="1" applyBorder="1"/>
    <xf numFmtId="37" fontId="2" fillId="4" borderId="34" xfId="0" applyNumberFormat="1" applyFont="1" applyFill="1" applyBorder="1"/>
    <xf numFmtId="171" fontId="2" fillId="4" borderId="34" xfId="0" applyNumberFormat="1" applyFont="1" applyFill="1" applyBorder="1"/>
    <xf numFmtId="37" fontId="2" fillId="4" borderId="33" xfId="0" applyNumberFormat="1" applyFont="1" applyFill="1" applyBorder="1"/>
    <xf numFmtId="0" fontId="16" fillId="4" borderId="16" xfId="0" applyFont="1" applyFill="1" applyBorder="1"/>
    <xf numFmtId="0" fontId="16" fillId="0" borderId="42" xfId="0" applyFont="1" applyBorder="1" applyAlignment="1">
      <alignment horizontal="center"/>
    </xf>
    <xf numFmtId="0" fontId="16" fillId="0" borderId="43" xfId="0" applyFont="1" applyBorder="1" applyAlignment="1">
      <alignment horizontal="center"/>
    </xf>
    <xf numFmtId="0" fontId="16" fillId="0" borderId="36" xfId="0" applyFont="1" applyBorder="1" applyAlignment="1">
      <alignment horizontal="center"/>
    </xf>
    <xf numFmtId="37" fontId="16" fillId="9" borderId="1" xfId="0" applyNumberFormat="1" applyFont="1" applyFill="1" applyBorder="1"/>
    <xf numFmtId="170" fontId="2" fillId="4" borderId="1" xfId="0" applyNumberFormat="1" applyFont="1" applyFill="1" applyBorder="1"/>
    <xf numFmtId="37" fontId="16" fillId="9" borderId="41" xfId="0" applyNumberFormat="1" applyFont="1" applyFill="1" applyBorder="1"/>
    <xf numFmtId="3" fontId="16" fillId="9" borderId="40" xfId="0" applyNumberFormat="1" applyFont="1" applyFill="1" applyBorder="1"/>
    <xf numFmtId="3" fontId="16" fillId="9" borderId="41" xfId="0" applyNumberFormat="1" applyFont="1" applyFill="1" applyBorder="1"/>
    <xf numFmtId="170" fontId="2" fillId="0" borderId="44" xfId="0" applyNumberFormat="1" applyFont="1" applyBorder="1"/>
    <xf numFmtId="0" fontId="2" fillId="4" borderId="45" xfId="0" applyFont="1" applyFill="1" applyBorder="1"/>
    <xf numFmtId="0" fontId="2" fillId="4" borderId="46" xfId="0" applyFont="1" applyFill="1" applyBorder="1"/>
    <xf numFmtId="37" fontId="2" fillId="4" borderId="47" xfId="0" applyNumberFormat="1" applyFont="1" applyFill="1" applyBorder="1"/>
    <xf numFmtId="0" fontId="16" fillId="4" borderId="45" xfId="0" applyFont="1" applyFill="1" applyBorder="1"/>
    <xf numFmtId="0" fontId="16" fillId="4" borderId="46" xfId="0" applyFont="1" applyFill="1" applyBorder="1"/>
    <xf numFmtId="1" fontId="6" fillId="0" borderId="0" xfId="0" applyNumberFormat="1" applyFont="1"/>
    <xf numFmtId="174" fontId="6" fillId="0" borderId="0" xfId="0" applyNumberFormat="1" applyFont="1"/>
    <xf numFmtId="10" fontId="14" fillId="0" borderId="0" xfId="0" applyNumberFormat="1" applyFont="1"/>
    <xf numFmtId="0" fontId="9" fillId="0" borderId="0" xfId="0" applyFont="1" applyAlignment="1">
      <alignment horizontal="right" vertical="center"/>
    </xf>
    <xf numFmtId="0" fontId="25" fillId="0" borderId="0" xfId="0" applyFont="1" applyAlignment="1">
      <alignment horizontal="center" vertical="center"/>
    </xf>
    <xf numFmtId="0" fontId="14" fillId="0" borderId="0" xfId="0" applyFont="1" applyAlignment="1">
      <alignment horizontal="center"/>
    </xf>
    <xf numFmtId="1" fontId="14" fillId="0" borderId="0" xfId="0" applyNumberFormat="1" applyFont="1"/>
    <xf numFmtId="10" fontId="14" fillId="0" borderId="0" xfId="0" applyNumberFormat="1" applyFont="1" applyAlignment="1">
      <alignment horizontal="center"/>
    </xf>
    <xf numFmtId="174" fontId="14" fillId="0" borderId="0" xfId="0" applyNumberFormat="1" applyFont="1"/>
    <xf numFmtId="0" fontId="16" fillId="0" borderId="48" xfId="0" applyFont="1" applyBorder="1" applyAlignment="1">
      <alignment horizontal="left"/>
    </xf>
    <xf numFmtId="0" fontId="2" fillId="0" borderId="49" xfId="0" applyFont="1" applyBorder="1" applyAlignment="1">
      <alignment horizontal="center" vertical="center"/>
    </xf>
    <xf numFmtId="0" fontId="16" fillId="0" borderId="53" xfId="0" applyFont="1" applyBorder="1" applyAlignment="1">
      <alignment horizontal="center"/>
    </xf>
    <xf numFmtId="0" fontId="16" fillId="0" borderId="54" xfId="0" applyFont="1" applyBorder="1" applyAlignment="1">
      <alignment horizontal="center"/>
    </xf>
    <xf numFmtId="0" fontId="16" fillId="0" borderId="55" xfId="0" applyFont="1" applyBorder="1" applyAlignment="1">
      <alignment horizontal="center"/>
    </xf>
    <xf numFmtId="1" fontId="26" fillId="0" borderId="0" xfId="0" applyNumberFormat="1" applyFont="1"/>
    <xf numFmtId="0" fontId="26" fillId="0" borderId="0" xfId="0" applyFont="1"/>
    <xf numFmtId="10" fontId="26" fillId="0" borderId="0" xfId="0" applyNumberFormat="1" applyFont="1"/>
    <xf numFmtId="174" fontId="26" fillId="0" borderId="0" xfId="0" applyNumberFormat="1" applyFont="1"/>
    <xf numFmtId="0" fontId="18" fillId="0" borderId="13" xfId="0" applyFont="1" applyBorder="1"/>
    <xf numFmtId="37" fontId="18" fillId="0" borderId="53" xfId="0" applyNumberFormat="1" applyFont="1" applyBorder="1"/>
    <xf numFmtId="37" fontId="18" fillId="0" borderId="54" xfId="0" applyNumberFormat="1" applyFont="1" applyBorder="1"/>
    <xf numFmtId="37" fontId="18" fillId="0" borderId="13" xfId="0" applyNumberFormat="1" applyFont="1" applyBorder="1"/>
    <xf numFmtId="170" fontId="18" fillId="0" borderId="13" xfId="0" applyNumberFormat="1" applyFont="1" applyBorder="1"/>
    <xf numFmtId="37" fontId="18" fillId="0" borderId="55" xfId="0" applyNumberFormat="1" applyFont="1" applyBorder="1"/>
    <xf numFmtId="170" fontId="18" fillId="0" borderId="5" xfId="0" applyNumberFormat="1" applyFont="1" applyBorder="1"/>
    <xf numFmtId="0" fontId="25" fillId="4" borderId="31" xfId="0" applyFont="1" applyFill="1" applyBorder="1"/>
    <xf numFmtId="0" fontId="25" fillId="4" borderId="32" xfId="0" applyFont="1" applyFill="1" applyBorder="1"/>
    <xf numFmtId="37" fontId="25" fillId="4" borderId="56" xfId="0" applyNumberFormat="1" applyFont="1" applyFill="1" applyBorder="1"/>
    <xf numFmtId="37" fontId="25" fillId="4" borderId="57" xfId="0" applyNumberFormat="1" applyFont="1" applyFill="1" applyBorder="1"/>
    <xf numFmtId="37" fontId="25" fillId="4" borderId="32" xfId="0" applyNumberFormat="1" applyFont="1" applyFill="1" applyBorder="1"/>
    <xf numFmtId="170" fontId="25" fillId="4" borderId="32" xfId="0" applyNumberFormat="1" applyFont="1" applyFill="1" applyBorder="1"/>
    <xf numFmtId="37" fontId="25" fillId="4" borderId="58" xfId="0" applyNumberFormat="1" applyFont="1" applyFill="1" applyBorder="1"/>
    <xf numFmtId="170" fontId="25" fillId="4" borderId="27" xfId="0" applyNumberFormat="1" applyFont="1" applyFill="1" applyBorder="1"/>
    <xf numFmtId="0" fontId="25" fillId="0" borderId="8" xfId="0" applyFont="1" applyBorder="1"/>
    <xf numFmtId="0" fontId="18" fillId="0" borderId="0" xfId="0" applyFont="1"/>
    <xf numFmtId="37" fontId="18" fillId="0" borderId="59" xfId="0" applyNumberFormat="1" applyFont="1" applyBorder="1"/>
    <xf numFmtId="37" fontId="18" fillId="0" borderId="60" xfId="0" applyNumberFormat="1" applyFont="1" applyBorder="1"/>
    <xf numFmtId="37" fontId="18" fillId="0" borderId="0" xfId="0" applyNumberFormat="1" applyFont="1"/>
    <xf numFmtId="170" fontId="18" fillId="0" borderId="0" xfId="0" applyNumberFormat="1" applyFont="1"/>
    <xf numFmtId="37" fontId="18" fillId="0" borderId="61" xfId="0" applyNumberFormat="1" applyFont="1" applyBorder="1"/>
    <xf numFmtId="170" fontId="18" fillId="0" borderId="7" xfId="0" applyNumberFormat="1" applyFont="1" applyBorder="1"/>
    <xf numFmtId="0" fontId="18" fillId="0" borderId="0" xfId="0" applyFont="1" applyAlignment="1">
      <alignment horizontal="right"/>
    </xf>
    <xf numFmtId="171" fontId="18" fillId="0" borderId="0" xfId="0" applyNumberFormat="1" applyFont="1"/>
    <xf numFmtId="0" fontId="18" fillId="0" borderId="60" xfId="0" applyFont="1" applyBorder="1"/>
    <xf numFmtId="170" fontId="18" fillId="0" borderId="9" xfId="0" applyNumberFormat="1" applyFont="1" applyBorder="1"/>
    <xf numFmtId="3" fontId="27" fillId="0" borderId="0" xfId="0" applyNumberFormat="1" applyFont="1"/>
    <xf numFmtId="0" fontId="18" fillId="0" borderId="13" xfId="0" applyFont="1" applyBorder="1" applyAlignment="1">
      <alignment horizontal="right"/>
    </xf>
    <xf numFmtId="171" fontId="18" fillId="0" borderId="13" xfId="0" applyNumberFormat="1" applyFont="1" applyBorder="1"/>
    <xf numFmtId="0" fontId="18" fillId="0" borderId="54" xfId="0" applyFont="1" applyBorder="1"/>
    <xf numFmtId="170" fontId="18" fillId="0" borderId="53" xfId="0" applyNumberFormat="1" applyFont="1" applyBorder="1"/>
    <xf numFmtId="3" fontId="14" fillId="0" borderId="0" xfId="0" applyNumberFormat="1" applyFont="1"/>
    <xf numFmtId="0" fontId="25" fillId="4" borderId="23" xfId="0" applyFont="1" applyFill="1" applyBorder="1"/>
    <xf numFmtId="0" fontId="25" fillId="4" borderId="24" xfId="0" applyFont="1" applyFill="1" applyBorder="1"/>
    <xf numFmtId="170" fontId="25" fillId="4" borderId="24" xfId="0" applyNumberFormat="1" applyFont="1" applyFill="1" applyBorder="1"/>
    <xf numFmtId="37" fontId="25" fillId="4" borderId="62" xfId="0" applyNumberFormat="1" applyFont="1" applyFill="1" applyBorder="1"/>
    <xf numFmtId="170" fontId="25" fillId="4" borderId="26" xfId="0" applyNumberFormat="1" applyFont="1" applyFill="1" applyBorder="1"/>
    <xf numFmtId="0" fontId="25" fillId="4" borderId="26" xfId="0" applyFont="1" applyFill="1" applyBorder="1"/>
    <xf numFmtId="37" fontId="25" fillId="4" borderId="24" xfId="0" applyNumberFormat="1" applyFont="1" applyFill="1" applyBorder="1"/>
    <xf numFmtId="0" fontId="25" fillId="4" borderId="63" xfId="0" applyFont="1" applyFill="1" applyBorder="1"/>
    <xf numFmtId="43" fontId="14" fillId="0" borderId="0" xfId="0" applyNumberFormat="1" applyFont="1"/>
    <xf numFmtId="170" fontId="18" fillId="0" borderId="59" xfId="0" applyNumberFormat="1" applyFont="1" applyBorder="1"/>
    <xf numFmtId="171" fontId="25" fillId="4" borderId="24" xfId="0" applyNumberFormat="1" applyFont="1" applyFill="1" applyBorder="1"/>
    <xf numFmtId="37" fontId="25" fillId="4" borderId="26" xfId="0" applyNumberFormat="1" applyFont="1" applyFill="1" applyBorder="1"/>
    <xf numFmtId="37" fontId="25" fillId="4" borderId="63" xfId="0" applyNumberFormat="1" applyFont="1" applyFill="1" applyBorder="1"/>
    <xf numFmtId="0" fontId="18" fillId="0" borderId="11" xfId="0" applyFont="1" applyBorder="1" applyAlignment="1">
      <alignment horizontal="right"/>
    </xf>
    <xf numFmtId="0" fontId="18" fillId="0" borderId="11" xfId="0" applyFont="1" applyBorder="1"/>
    <xf numFmtId="37" fontId="18" fillId="0" borderId="64" xfId="0" applyNumberFormat="1" applyFont="1" applyBorder="1"/>
    <xf numFmtId="0" fontId="18" fillId="0" borderId="65" xfId="0" applyFont="1" applyBorder="1"/>
    <xf numFmtId="171" fontId="18" fillId="0" borderId="11" xfId="0" applyNumberFormat="1" applyFont="1" applyBorder="1"/>
    <xf numFmtId="37" fontId="18" fillId="0" borderId="11" xfId="0" applyNumberFormat="1" applyFont="1" applyBorder="1"/>
    <xf numFmtId="170" fontId="18" fillId="0" borderId="11" xfId="0" applyNumberFormat="1" applyFont="1" applyBorder="1"/>
    <xf numFmtId="37" fontId="18" fillId="0" borderId="66" xfId="0" applyNumberFormat="1" applyFont="1" applyBorder="1"/>
    <xf numFmtId="37" fontId="18" fillId="0" borderId="65" xfId="0" applyNumberFormat="1" applyFont="1" applyBorder="1"/>
    <xf numFmtId="169" fontId="14" fillId="0" borderId="0" xfId="0" applyNumberFormat="1" applyFont="1"/>
    <xf numFmtId="0" fontId="18" fillId="4" borderId="24" xfId="0" applyFont="1" applyFill="1" applyBorder="1"/>
    <xf numFmtId="170" fontId="25" fillId="4" borderId="25" xfId="0" applyNumberFormat="1" applyFont="1" applyFill="1" applyBorder="1"/>
    <xf numFmtId="0" fontId="14" fillId="11" borderId="1" xfId="0" applyFont="1" applyFill="1" applyBorder="1"/>
    <xf numFmtId="170" fontId="25" fillId="0" borderId="0" xfId="0" applyNumberFormat="1" applyFont="1"/>
    <xf numFmtId="0" fontId="25" fillId="0" borderId="0" xfId="0" applyFont="1"/>
    <xf numFmtId="0" fontId="14" fillId="8" borderId="1" xfId="0" applyFont="1" applyFill="1" applyBorder="1"/>
    <xf numFmtId="170" fontId="18" fillId="0" borderId="64" xfId="0" applyNumberFormat="1" applyFont="1" applyBorder="1"/>
    <xf numFmtId="0" fontId="18" fillId="0" borderId="59" xfId="0" applyFont="1" applyBorder="1"/>
    <xf numFmtId="0" fontId="18" fillId="0" borderId="61" xfId="0" applyFont="1" applyBorder="1"/>
    <xf numFmtId="170" fontId="18" fillId="0" borderId="68" xfId="0" applyNumberFormat="1" applyFont="1" applyBorder="1"/>
    <xf numFmtId="170" fontId="25" fillId="0" borderId="11" xfId="0" applyNumberFormat="1" applyFont="1" applyBorder="1"/>
    <xf numFmtId="0" fontId="25" fillId="0" borderId="11" xfId="0" applyFont="1" applyBorder="1"/>
    <xf numFmtId="170" fontId="25" fillId="0" borderId="65" xfId="0" applyNumberFormat="1" applyFont="1" applyBorder="1"/>
    <xf numFmtId="37" fontId="25" fillId="0" borderId="65" xfId="0" applyNumberFormat="1" applyFont="1" applyBorder="1"/>
    <xf numFmtId="37" fontId="18" fillId="0" borderId="20" xfId="0" applyNumberFormat="1" applyFont="1" applyBorder="1"/>
    <xf numFmtId="37" fontId="25" fillId="0" borderId="11" xfId="0" applyNumberFormat="1" applyFont="1" applyBorder="1"/>
    <xf numFmtId="170" fontId="25" fillId="0" borderId="60" xfId="0" applyNumberFormat="1" applyFont="1" applyBorder="1"/>
    <xf numFmtId="37" fontId="25" fillId="0" borderId="60" xfId="0" applyNumberFormat="1" applyFont="1" applyBorder="1"/>
    <xf numFmtId="37" fontId="18" fillId="0" borderId="21" xfId="0" applyNumberFormat="1" applyFont="1" applyBorder="1"/>
    <xf numFmtId="37" fontId="25" fillId="0" borderId="0" xfId="0" applyNumberFormat="1" applyFont="1"/>
    <xf numFmtId="170" fontId="18" fillId="4" borderId="26" xfId="0" applyNumberFormat="1" applyFont="1" applyFill="1" applyBorder="1"/>
    <xf numFmtId="170" fontId="18" fillId="4" borderId="24" xfId="0" applyNumberFormat="1" applyFont="1" applyFill="1" applyBorder="1"/>
    <xf numFmtId="37" fontId="18" fillId="4" borderId="63" xfId="0" applyNumberFormat="1" applyFont="1" applyFill="1" applyBorder="1"/>
    <xf numFmtId="0" fontId="25" fillId="8" borderId="37" xfId="0" applyFont="1" applyFill="1" applyBorder="1"/>
    <xf numFmtId="0" fontId="25" fillId="8" borderId="38" xfId="0" applyFont="1" applyFill="1" applyBorder="1"/>
    <xf numFmtId="37" fontId="25" fillId="8" borderId="38" xfId="0" applyNumberFormat="1" applyFont="1" applyFill="1" applyBorder="1"/>
    <xf numFmtId="37" fontId="18" fillId="8" borderId="67" xfId="0" applyNumberFormat="1" applyFont="1" applyFill="1" applyBorder="1"/>
    <xf numFmtId="0" fontId="18" fillId="8" borderId="38" xfId="0" applyFont="1" applyFill="1" applyBorder="1"/>
    <xf numFmtId="37" fontId="18" fillId="8" borderId="38" xfId="0" applyNumberFormat="1" applyFont="1" applyFill="1" applyBorder="1"/>
    <xf numFmtId="37" fontId="18" fillId="8" borderId="69" xfId="0" applyNumberFormat="1" applyFont="1" applyFill="1" applyBorder="1"/>
    <xf numFmtId="37" fontId="18" fillId="8" borderId="1" xfId="0" applyNumberFormat="1" applyFont="1" applyFill="1" applyBorder="1"/>
    <xf numFmtId="170" fontId="18" fillId="8" borderId="1" xfId="0" applyNumberFormat="1" applyFont="1" applyFill="1" applyBorder="1"/>
    <xf numFmtId="170" fontId="18" fillId="8" borderId="69" xfId="0" applyNumberFormat="1" applyFont="1" applyFill="1" applyBorder="1"/>
    <xf numFmtId="170" fontId="18" fillId="8" borderId="38" xfId="0" applyNumberFormat="1" applyFont="1" applyFill="1" applyBorder="1"/>
    <xf numFmtId="37" fontId="18" fillId="8" borderId="70" xfId="0" applyNumberFormat="1" applyFont="1" applyFill="1" applyBorder="1"/>
    <xf numFmtId="170" fontId="18" fillId="0" borderId="43" xfId="0" applyNumberFormat="1" applyFont="1" applyBorder="1"/>
    <xf numFmtId="0" fontId="25" fillId="4" borderId="45" xfId="0" applyFont="1" applyFill="1" applyBorder="1"/>
    <xf numFmtId="0" fontId="25" fillId="4" borderId="46" xfId="0" applyFont="1" applyFill="1" applyBorder="1"/>
    <xf numFmtId="0" fontId="25" fillId="4" borderId="46" xfId="0" applyFont="1" applyFill="1" applyBorder="1" applyAlignment="1">
      <alignment horizontal="center"/>
    </xf>
    <xf numFmtId="170" fontId="25" fillId="4" borderId="46" xfId="0" applyNumberFormat="1" applyFont="1" applyFill="1" applyBorder="1"/>
    <xf numFmtId="37" fontId="25" fillId="4" borderId="71" xfId="0" applyNumberFormat="1" applyFont="1" applyFill="1" applyBorder="1"/>
    <xf numFmtId="37" fontId="25" fillId="4" borderId="46" xfId="0" applyNumberFormat="1" applyFont="1" applyFill="1" applyBorder="1"/>
    <xf numFmtId="37" fontId="25" fillId="4" borderId="72" xfId="0" applyNumberFormat="1" applyFont="1" applyFill="1" applyBorder="1"/>
    <xf numFmtId="170" fontId="25" fillId="4" borderId="71" xfId="0" applyNumberFormat="1" applyFont="1" applyFill="1" applyBorder="1"/>
    <xf numFmtId="0" fontId="25" fillId="4" borderId="72" xfId="0" applyFont="1" applyFill="1" applyBorder="1" applyAlignment="1">
      <alignment horizontal="center"/>
    </xf>
    <xf numFmtId="37" fontId="25" fillId="4" borderId="73" xfId="0" applyNumberFormat="1" applyFont="1" applyFill="1" applyBorder="1"/>
    <xf numFmtId="170" fontId="25" fillId="4" borderId="17" xfId="0" applyNumberFormat="1" applyFont="1" applyFill="1" applyBorder="1"/>
    <xf numFmtId="39" fontId="18" fillId="0" borderId="0" xfId="0" applyNumberFormat="1" applyFont="1"/>
    <xf numFmtId="170" fontId="25" fillId="4" borderId="47" xfId="0" applyNumberFormat="1" applyFont="1" applyFill="1" applyBorder="1"/>
    <xf numFmtId="37" fontId="25" fillId="4" borderId="74" xfId="0" applyNumberFormat="1" applyFont="1" applyFill="1" applyBorder="1"/>
    <xf numFmtId="37" fontId="25" fillId="4" borderId="75" xfId="0" applyNumberFormat="1" applyFont="1" applyFill="1" applyBorder="1"/>
    <xf numFmtId="37" fontId="25" fillId="4" borderId="76" xfId="0" applyNumberFormat="1" applyFont="1" applyFill="1" applyBorder="1"/>
    <xf numFmtId="170" fontId="25" fillId="4" borderId="77" xfId="0" applyNumberFormat="1" applyFont="1" applyFill="1" applyBorder="1"/>
    <xf numFmtId="0" fontId="14" fillId="0" borderId="8" xfId="0" applyFont="1" applyBorder="1"/>
    <xf numFmtId="37" fontId="14" fillId="0" borderId="59" xfId="0" applyNumberFormat="1" applyFont="1" applyBorder="1"/>
    <xf numFmtId="0" fontId="14" fillId="0" borderId="59" xfId="0" applyFont="1" applyBorder="1"/>
    <xf numFmtId="0" fontId="14" fillId="0" borderId="21" xfId="0" applyFont="1" applyBorder="1"/>
    <xf numFmtId="0" fontId="14" fillId="0" borderId="61" xfId="0" applyFont="1" applyBorder="1"/>
    <xf numFmtId="0" fontId="14" fillId="0" borderId="9" xfId="0" applyFont="1" applyBorder="1"/>
    <xf numFmtId="37" fontId="26" fillId="0" borderId="0" xfId="0" applyNumberFormat="1" applyFont="1"/>
    <xf numFmtId="170" fontId="25" fillId="4" borderId="78" xfId="0" applyNumberFormat="1" applyFont="1" applyFill="1" applyBorder="1"/>
    <xf numFmtId="10" fontId="25" fillId="0" borderId="0" xfId="0" applyNumberFormat="1" applyFont="1"/>
    <xf numFmtId="0" fontId="26" fillId="8" borderId="1" xfId="0" applyFont="1" applyFill="1" applyBorder="1"/>
    <xf numFmtId="37" fontId="14" fillId="8" borderId="1" xfId="0" applyNumberFormat="1" applyFont="1" applyFill="1" applyBorder="1"/>
    <xf numFmtId="0" fontId="28" fillId="8" borderId="1" xfId="0" applyFont="1" applyFill="1" applyBorder="1"/>
    <xf numFmtId="37" fontId="26" fillId="8" borderId="1" xfId="0" applyNumberFormat="1" applyFont="1" applyFill="1" applyBorder="1"/>
    <xf numFmtId="0" fontId="29" fillId="8" borderId="1" xfId="0" applyFont="1" applyFill="1" applyBorder="1" applyAlignment="1">
      <alignment horizontal="center" vertical="center"/>
    </xf>
    <xf numFmtId="0" fontId="14" fillId="8" borderId="1" xfId="0" applyFont="1" applyFill="1" applyBorder="1" applyAlignment="1">
      <alignment horizontal="center" vertical="center"/>
    </xf>
    <xf numFmtId="168" fontId="30" fillId="8" borderId="1" xfId="0" applyNumberFormat="1" applyFont="1" applyFill="1" applyBorder="1" applyAlignment="1">
      <alignment horizontal="right"/>
    </xf>
    <xf numFmtId="0" fontId="26" fillId="8" borderId="1" xfId="0" applyFont="1" applyFill="1" applyBorder="1" applyAlignment="1">
      <alignment horizontal="center"/>
    </xf>
    <xf numFmtId="0" fontId="14" fillId="8" borderId="1" xfId="0" applyFont="1" applyFill="1" applyBorder="1" applyAlignment="1">
      <alignment horizontal="center"/>
    </xf>
    <xf numFmtId="0" fontId="30" fillId="8" borderId="1" xfId="0" applyFont="1" applyFill="1" applyBorder="1" applyAlignment="1">
      <alignment horizontal="center"/>
    </xf>
    <xf numFmtId="0" fontId="30" fillId="8" borderId="1" xfId="0" applyFont="1" applyFill="1" applyBorder="1"/>
    <xf numFmtId="170" fontId="14" fillId="8" borderId="1" xfId="0" applyNumberFormat="1" applyFont="1" applyFill="1" applyBorder="1"/>
    <xf numFmtId="9" fontId="14" fillId="8" borderId="1" xfId="0" applyNumberFormat="1" applyFont="1" applyFill="1" applyBorder="1"/>
    <xf numFmtId="170" fontId="26" fillId="8" borderId="1" xfId="0" applyNumberFormat="1" applyFont="1" applyFill="1" applyBorder="1"/>
    <xf numFmtId="0" fontId="31" fillId="8" borderId="1" xfId="0" applyFont="1" applyFill="1" applyBorder="1"/>
    <xf numFmtId="0" fontId="29" fillId="8" borderId="1" xfId="0" applyFont="1" applyFill="1" applyBorder="1" applyAlignment="1">
      <alignment horizontal="center"/>
    </xf>
    <xf numFmtId="168" fontId="14" fillId="8" borderId="1" xfId="0" applyNumberFormat="1" applyFont="1" applyFill="1" applyBorder="1" applyAlignment="1">
      <alignment horizontal="center"/>
    </xf>
    <xf numFmtId="0" fontId="32" fillId="8" borderId="1" xfId="0" applyFont="1" applyFill="1" applyBorder="1" applyAlignment="1">
      <alignment horizontal="center"/>
    </xf>
    <xf numFmtId="0" fontId="30" fillId="8" borderId="1" xfId="0" applyFont="1" applyFill="1" applyBorder="1" applyAlignment="1">
      <alignment horizontal="left"/>
    </xf>
    <xf numFmtId="0" fontId="33" fillId="8" borderId="1" xfId="0" applyFont="1" applyFill="1" applyBorder="1"/>
    <xf numFmtId="0" fontId="23" fillId="0" borderId="0" xfId="0" applyFont="1" applyAlignment="1">
      <alignment horizontal="left" vertical="top"/>
    </xf>
    <xf numFmtId="0" fontId="6" fillId="0" borderId="0" xfId="0" applyFont="1" applyAlignment="1">
      <alignment horizontal="center" vertical="center"/>
    </xf>
    <xf numFmtId="0" fontId="1" fillId="11" borderId="1" xfId="0" applyFont="1" applyFill="1" applyBorder="1"/>
    <xf numFmtId="0" fontId="34" fillId="0" borderId="79" xfId="0" applyFont="1" applyBorder="1" applyAlignment="1">
      <alignment horizontal="left" vertical="top"/>
    </xf>
    <xf numFmtId="0" fontId="35" fillId="0" borderId="79" xfId="0" applyFont="1" applyBorder="1" applyAlignment="1">
      <alignment horizontal="left" vertical="top"/>
    </xf>
    <xf numFmtId="0" fontId="35" fillId="0" borderId="0" xfId="0" applyFont="1" applyAlignment="1">
      <alignment horizontal="left" vertical="top"/>
    </xf>
    <xf numFmtId="0" fontId="35" fillId="3" borderId="1" xfId="0" applyFont="1" applyFill="1" applyBorder="1" applyAlignment="1">
      <alignment horizontal="left" vertical="top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4" fillId="11" borderId="1" xfId="0" applyFont="1" applyFill="1" applyBorder="1"/>
    <xf numFmtId="49" fontId="34" fillId="0" borderId="79" xfId="0" applyNumberFormat="1" applyFont="1" applyBorder="1" applyAlignment="1">
      <alignment horizontal="left" vertical="top"/>
    </xf>
    <xf numFmtId="49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36" fillId="0" borderId="0" xfId="0" applyFont="1"/>
    <xf numFmtId="1" fontId="34" fillId="0" borderId="79" xfId="0" applyNumberFormat="1" applyFont="1" applyBorder="1" applyAlignment="1">
      <alignment horizontal="left" vertical="top"/>
    </xf>
    <xf numFmtId="49" fontId="35" fillId="0" borderId="79" xfId="0" applyNumberFormat="1" applyFont="1" applyBorder="1" applyAlignment="1">
      <alignment horizontal="left" vertical="top"/>
    </xf>
    <xf numFmtId="39" fontId="35" fillId="0" borderId="79" xfId="0" applyNumberFormat="1" applyFont="1" applyBorder="1" applyAlignment="1">
      <alignment horizontal="left" vertical="top"/>
    </xf>
    <xf numFmtId="0" fontId="34" fillId="12" borderId="80" xfId="0" applyFont="1" applyFill="1" applyBorder="1" applyAlignment="1">
      <alignment horizontal="left" vertical="top"/>
    </xf>
    <xf numFmtId="39" fontId="35" fillId="12" borderId="80" xfId="0" applyNumberFormat="1" applyFont="1" applyFill="1" applyBorder="1" applyAlignment="1">
      <alignment horizontal="left" vertical="top"/>
    </xf>
    <xf numFmtId="1" fontId="4" fillId="0" borderId="79" xfId="0" applyNumberFormat="1" applyFont="1" applyBorder="1" applyAlignment="1">
      <alignment horizontal="left" vertical="top"/>
    </xf>
    <xf numFmtId="49" fontId="4" fillId="0" borderId="79" xfId="0" applyNumberFormat="1" applyFont="1" applyBorder="1" applyAlignment="1">
      <alignment horizontal="left" vertical="top"/>
    </xf>
    <xf numFmtId="1" fontId="34" fillId="12" borderId="80" xfId="0" applyNumberFormat="1" applyFont="1" applyFill="1" applyBorder="1" applyAlignment="1">
      <alignment horizontal="left" vertical="top"/>
    </xf>
    <xf numFmtId="49" fontId="35" fillId="12" borderId="80" xfId="0" applyNumberFormat="1" applyFont="1" applyFill="1" applyBorder="1" applyAlignment="1">
      <alignment horizontal="left" vertical="top"/>
    </xf>
    <xf numFmtId="0" fontId="34" fillId="12" borderId="80" xfId="0" quotePrefix="1" applyFont="1" applyFill="1" applyBorder="1" applyAlignment="1">
      <alignment horizontal="left" vertical="top"/>
    </xf>
    <xf numFmtId="0" fontId="37" fillId="0" borderId="79" xfId="0" applyFont="1" applyBorder="1" applyAlignment="1">
      <alignment horizontal="left" vertical="top"/>
    </xf>
    <xf numFmtId="0" fontId="34" fillId="0" borderId="79" xfId="0" quotePrefix="1" applyFont="1" applyBorder="1" applyAlignment="1">
      <alignment horizontal="left" vertical="top"/>
    </xf>
    <xf numFmtId="0" fontId="34" fillId="5" borderId="80" xfId="0" applyFont="1" applyFill="1" applyBorder="1" applyAlignment="1">
      <alignment horizontal="left" vertical="top"/>
    </xf>
    <xf numFmtId="0" fontId="35" fillId="5" borderId="80" xfId="0" applyFont="1" applyFill="1" applyBorder="1" applyAlignment="1">
      <alignment horizontal="left" vertical="top"/>
    </xf>
    <xf numFmtId="0" fontId="35" fillId="5" borderId="1" xfId="0" applyFont="1" applyFill="1" applyBorder="1" applyAlignment="1">
      <alignment horizontal="left" vertical="top"/>
    </xf>
    <xf numFmtId="0" fontId="35" fillId="13" borderId="80" xfId="0" applyFont="1" applyFill="1" applyBorder="1" applyAlignment="1">
      <alignment horizontal="left" vertical="top"/>
    </xf>
    <xf numFmtId="1" fontId="34" fillId="0" borderId="81" xfId="0" applyNumberFormat="1" applyFont="1" applyBorder="1" applyAlignment="1">
      <alignment horizontal="left" vertical="top"/>
    </xf>
    <xf numFmtId="49" fontId="35" fillId="0" borderId="81" xfId="0" applyNumberFormat="1" applyFont="1" applyBorder="1" applyAlignment="1">
      <alignment horizontal="left" vertical="top"/>
    </xf>
    <xf numFmtId="0" fontId="34" fillId="0" borderId="81" xfId="0" applyFont="1" applyBorder="1" applyAlignment="1">
      <alignment horizontal="left" vertical="top"/>
    </xf>
    <xf numFmtId="39" fontId="35" fillId="0" borderId="81" xfId="0" applyNumberFormat="1" applyFont="1" applyBorder="1" applyAlignment="1">
      <alignment horizontal="left" vertical="top"/>
    </xf>
    <xf numFmtId="0" fontId="38" fillId="0" borderId="79" xfId="0" applyFont="1" applyBorder="1" applyAlignment="1">
      <alignment horizontal="left" vertical="top"/>
    </xf>
    <xf numFmtId="0" fontId="35" fillId="0" borderId="81" xfId="0" applyFont="1" applyBorder="1" applyAlignment="1">
      <alignment horizontal="left" vertical="top"/>
    </xf>
    <xf numFmtId="49" fontId="35" fillId="12" borderId="81" xfId="0" applyNumberFormat="1" applyFont="1" applyFill="1" applyBorder="1" applyAlignment="1">
      <alignment horizontal="left" vertical="top"/>
    </xf>
    <xf numFmtId="39" fontId="35" fillId="12" borderId="81" xfId="0" applyNumberFormat="1" applyFont="1" applyFill="1" applyBorder="1" applyAlignment="1">
      <alignment horizontal="left" vertical="top"/>
    </xf>
    <xf numFmtId="0" fontId="35" fillId="12" borderId="80" xfId="0" applyFont="1" applyFill="1" applyBorder="1" applyAlignment="1">
      <alignment horizontal="left" vertical="top"/>
    </xf>
    <xf numFmtId="0" fontId="39" fillId="0" borderId="0" xfId="0" applyFont="1" applyAlignment="1">
      <alignment horizontal="center"/>
    </xf>
    <xf numFmtId="0" fontId="9" fillId="5" borderId="38" xfId="0" applyFont="1" applyFill="1" applyBorder="1" applyAlignment="1">
      <alignment horizontal="center"/>
    </xf>
    <xf numFmtId="0" fontId="2" fillId="0" borderId="3" xfId="0" applyFont="1" applyBorder="1"/>
    <xf numFmtId="0" fontId="2" fillId="0" borderId="10" xfId="0" applyFont="1" applyBorder="1"/>
    <xf numFmtId="0" fontId="2" fillId="0" borderId="4" xfId="0" applyFont="1" applyBorder="1"/>
    <xf numFmtId="3" fontId="16" fillId="0" borderId="5" xfId="0" applyNumberFormat="1" applyFont="1" applyBorder="1" applyAlignment="1">
      <alignment horizontal="right"/>
    </xf>
    <xf numFmtId="3" fontId="16" fillId="2" borderId="29" xfId="0" applyNumberFormat="1" applyFont="1" applyFill="1" applyBorder="1"/>
    <xf numFmtId="3" fontId="16" fillId="2" borderId="31" xfId="0" applyNumberFormat="1" applyFont="1" applyFill="1" applyBorder="1"/>
    <xf numFmtId="0" fontId="40" fillId="13" borderId="80" xfId="0" applyFont="1" applyFill="1" applyBorder="1" applyAlignment="1">
      <alignment horizontal="left" vertical="top"/>
    </xf>
    <xf numFmtId="0" fontId="2" fillId="8" borderId="30" xfId="0" applyFont="1" applyFill="1" applyBorder="1"/>
    <xf numFmtId="10" fontId="16" fillId="0" borderId="8" xfId="0" applyNumberFormat="1" applyFont="1" applyBorder="1"/>
    <xf numFmtId="10" fontId="16" fillId="0" borderId="12" xfId="0" applyNumberFormat="1" applyFont="1" applyBorder="1"/>
    <xf numFmtId="0" fontId="41" fillId="12" borderId="80" xfId="0" quotePrefix="1" applyFont="1" applyFill="1" applyBorder="1" applyAlignment="1">
      <alignment horizontal="left" vertical="top"/>
    </xf>
    <xf numFmtId="39" fontId="35" fillId="0" borderId="0" xfId="0" applyNumberFormat="1" applyFont="1" applyAlignment="1">
      <alignment horizontal="left" vertical="top"/>
    </xf>
    <xf numFmtId="0" fontId="18" fillId="8" borderId="29" xfId="0" applyFont="1" applyFill="1" applyBorder="1"/>
    <xf numFmtId="0" fontId="34" fillId="0" borderId="0" xfId="0" applyFont="1" applyAlignment="1">
      <alignment horizontal="left" vertical="top"/>
    </xf>
    <xf numFmtId="0" fontId="35" fillId="0" borderId="82" xfId="0" applyFont="1" applyBorder="1" applyAlignment="1">
      <alignment horizontal="left" vertical="top"/>
    </xf>
    <xf numFmtId="0" fontId="35" fillId="0" borderId="83" xfId="0" applyFont="1" applyBorder="1" applyAlignment="1">
      <alignment horizontal="left" vertical="top"/>
    </xf>
    <xf numFmtId="1" fontId="34" fillId="12" borderId="1" xfId="0" applyNumberFormat="1" applyFont="1" applyFill="1" applyBorder="1" applyAlignment="1">
      <alignment horizontal="left" vertical="top"/>
    </xf>
    <xf numFmtId="1" fontId="34" fillId="5" borderId="80" xfId="0" applyNumberFormat="1" applyFont="1" applyFill="1" applyBorder="1" applyAlignment="1">
      <alignment horizontal="left" vertical="top"/>
    </xf>
    <xf numFmtId="0" fontId="2" fillId="4" borderId="26" xfId="0" applyFont="1" applyFill="1" applyBorder="1"/>
    <xf numFmtId="1" fontId="34" fillId="0" borderId="84" xfId="0" applyNumberFormat="1" applyFont="1" applyBorder="1" applyAlignment="1">
      <alignment horizontal="left" vertical="top"/>
    </xf>
    <xf numFmtId="49" fontId="35" fillId="0" borderId="83" xfId="0" applyNumberFormat="1" applyFont="1" applyBorder="1" applyAlignment="1">
      <alignment horizontal="left" vertical="top"/>
    </xf>
    <xf numFmtId="0" fontId="2" fillId="4" borderId="85" xfId="0" applyFont="1" applyFill="1" applyBorder="1"/>
    <xf numFmtId="0" fontId="16" fillId="4" borderId="85" xfId="0" applyFont="1" applyFill="1" applyBorder="1"/>
    <xf numFmtId="0" fontId="16" fillId="4" borderId="86" xfId="0" applyFont="1" applyFill="1" applyBorder="1"/>
    <xf numFmtId="37" fontId="2" fillId="4" borderId="87" xfId="0" applyNumberFormat="1" applyFont="1" applyFill="1" applyBorder="1"/>
    <xf numFmtId="0" fontId="2" fillId="0" borderId="88" xfId="0" applyFont="1" applyBorder="1"/>
    <xf numFmtId="39" fontId="35" fillId="0" borderId="83" xfId="0" applyNumberFormat="1" applyFont="1" applyBorder="1" applyAlignment="1">
      <alignment horizontal="left" vertical="top"/>
    </xf>
    <xf numFmtId="49" fontId="4" fillId="0" borderId="81" xfId="0" applyNumberFormat="1" applyFont="1" applyBorder="1" applyAlignment="1">
      <alignment horizontal="left" vertical="top"/>
    </xf>
    <xf numFmtId="0" fontId="42" fillId="7" borderId="1" xfId="0" applyFont="1" applyFill="1" applyBorder="1" applyAlignment="1">
      <alignment horizontal="center"/>
    </xf>
    <xf numFmtId="0" fontId="2" fillId="4" borderId="86" xfId="0" applyFont="1" applyFill="1" applyBorder="1"/>
    <xf numFmtId="173" fontId="16" fillId="0" borderId="13" xfId="0" applyNumberFormat="1" applyFont="1" applyBorder="1"/>
    <xf numFmtId="37" fontId="16" fillId="2" borderId="29" xfId="0" applyNumberFormat="1" applyFont="1" applyFill="1" applyBorder="1"/>
    <xf numFmtId="171" fontId="16" fillId="2" borderId="1" xfId="0" applyNumberFormat="1" applyFont="1" applyFill="1" applyBorder="1"/>
    <xf numFmtId="37" fontId="16" fillId="2" borderId="30" xfId="0" applyNumberFormat="1" applyFont="1" applyFill="1" applyBorder="1"/>
    <xf numFmtId="0" fontId="16" fillId="8" borderId="37" xfId="0" applyFont="1" applyFill="1" applyBorder="1"/>
    <xf numFmtId="171" fontId="16" fillId="0" borderId="11" xfId="0" applyNumberFormat="1" applyFont="1" applyBorder="1"/>
    <xf numFmtId="37" fontId="16" fillId="2" borderId="37" xfId="0" applyNumberFormat="1" applyFont="1" applyFill="1" applyBorder="1"/>
    <xf numFmtId="171" fontId="16" fillId="2" borderId="38" xfId="0" applyNumberFormat="1" applyFont="1" applyFill="1" applyBorder="1"/>
    <xf numFmtId="37" fontId="16" fillId="2" borderId="39" xfId="0" applyNumberFormat="1" applyFont="1" applyFill="1" applyBorder="1"/>
    <xf numFmtId="170" fontId="2" fillId="8" borderId="30" xfId="0" applyNumberFormat="1" applyFont="1" applyFill="1" applyBorder="1"/>
    <xf numFmtId="0" fontId="34" fillId="12" borderId="1" xfId="0" applyFont="1" applyFill="1" applyBorder="1" applyAlignment="1">
      <alignment horizontal="left" vertical="top"/>
    </xf>
    <xf numFmtId="39" fontId="35" fillId="12" borderId="1" xfId="0" applyNumberFormat="1" applyFont="1" applyFill="1" applyBorder="1" applyAlignment="1">
      <alignment horizontal="left" vertical="top"/>
    </xf>
    <xf numFmtId="49" fontId="34" fillId="0" borderId="0" xfId="0" applyNumberFormat="1" applyFont="1" applyAlignment="1">
      <alignment horizontal="left" vertical="top"/>
    </xf>
    <xf numFmtId="37" fontId="16" fillId="9" borderId="29" xfId="0" applyNumberFormat="1" applyFont="1" applyFill="1" applyBorder="1"/>
    <xf numFmtId="37" fontId="16" fillId="9" borderId="30" xfId="0" applyNumberFormat="1" applyFont="1" applyFill="1" applyBorder="1"/>
    <xf numFmtId="0" fontId="2" fillId="4" borderId="89" xfId="0" applyFont="1" applyFill="1" applyBorder="1"/>
    <xf numFmtId="37" fontId="2" fillId="8" borderId="29" xfId="0" applyNumberFormat="1" applyFont="1" applyFill="1" applyBorder="1"/>
    <xf numFmtId="171" fontId="2" fillId="8" borderId="1" xfId="0" applyNumberFormat="1" applyFont="1" applyFill="1" applyBorder="1"/>
    <xf numFmtId="0" fontId="14" fillId="0" borderId="2" xfId="0" applyFont="1" applyBorder="1" applyAlignment="1">
      <alignment horizontal="center"/>
    </xf>
    <xf numFmtId="37" fontId="18" fillId="0" borderId="12" xfId="0" applyNumberFormat="1" applyFont="1" applyBorder="1"/>
    <xf numFmtId="37" fontId="18" fillId="0" borderId="5" xfId="0" applyNumberFormat="1" applyFont="1" applyBorder="1"/>
    <xf numFmtId="37" fontId="25" fillId="4" borderId="31" xfId="0" applyNumberFormat="1" applyFont="1" applyFill="1" applyBorder="1"/>
    <xf numFmtId="37" fontId="25" fillId="4" borderId="27" xfId="0" applyNumberFormat="1" applyFont="1" applyFill="1" applyBorder="1"/>
    <xf numFmtId="37" fontId="18" fillId="0" borderId="8" xfId="0" applyNumberFormat="1" applyFont="1" applyBorder="1"/>
    <xf numFmtId="37" fontId="18" fillId="0" borderId="9" xfId="0" applyNumberFormat="1" applyFont="1" applyBorder="1"/>
    <xf numFmtId="10" fontId="18" fillId="0" borderId="8" xfId="0" applyNumberFormat="1" applyFont="1" applyBorder="1"/>
    <xf numFmtId="10" fontId="18" fillId="0" borderId="12" xfId="0" applyNumberFormat="1" applyFont="1" applyBorder="1"/>
    <xf numFmtId="0" fontId="2" fillId="14" borderId="40" xfId="0" applyFont="1" applyFill="1" applyBorder="1" applyAlignment="1">
      <alignment horizontal="center"/>
    </xf>
    <xf numFmtId="0" fontId="16" fillId="14" borderId="37" xfId="0" applyFont="1" applyFill="1" applyBorder="1"/>
    <xf numFmtId="0" fontId="16" fillId="14" borderId="31" xfId="0" applyFont="1" applyFill="1" applyBorder="1"/>
    <xf numFmtId="170" fontId="25" fillId="4" borderId="23" xfId="0" applyNumberFormat="1" applyFont="1" applyFill="1" applyBorder="1"/>
    <xf numFmtId="37" fontId="25" fillId="4" borderId="25" xfId="0" applyNumberFormat="1" applyFont="1" applyFill="1" applyBorder="1"/>
    <xf numFmtId="0" fontId="16" fillId="14" borderId="29" xfId="0" applyFont="1" applyFill="1" applyBorder="1"/>
    <xf numFmtId="37" fontId="18" fillId="9" borderId="30" xfId="0" applyNumberFormat="1" applyFont="1" applyFill="1" applyBorder="1"/>
    <xf numFmtId="0" fontId="2" fillId="14" borderId="37" xfId="0" applyFont="1" applyFill="1" applyBorder="1"/>
    <xf numFmtId="0" fontId="2" fillId="14" borderId="31" xfId="0" applyFont="1" applyFill="1" applyBorder="1"/>
    <xf numFmtId="0" fontId="2" fillId="14" borderId="29" xfId="0" applyFont="1" applyFill="1" applyBorder="1"/>
    <xf numFmtId="0" fontId="2" fillId="14" borderId="14" xfId="0" applyFont="1" applyFill="1" applyBorder="1"/>
    <xf numFmtId="37" fontId="2" fillId="0" borderId="90" xfId="0" applyNumberFormat="1" applyFont="1" applyBorder="1"/>
    <xf numFmtId="171" fontId="2" fillId="0" borderId="91" xfId="0" applyNumberFormat="1" applyFont="1" applyBorder="1"/>
    <xf numFmtId="37" fontId="2" fillId="0" borderId="44" xfId="0" applyNumberFormat="1" applyFont="1" applyBorder="1"/>
    <xf numFmtId="37" fontId="18" fillId="0" borderId="7" xfId="0" applyNumberFormat="1" applyFont="1" applyBorder="1"/>
    <xf numFmtId="0" fontId="2" fillId="14" borderId="16" xfId="0" applyFont="1" applyFill="1" applyBorder="1"/>
    <xf numFmtId="0" fontId="2" fillId="0" borderId="92" xfId="0" applyFont="1" applyBorder="1"/>
    <xf numFmtId="0" fontId="2" fillId="0" borderId="2" xfId="0" applyFont="1" applyBorder="1"/>
    <xf numFmtId="0" fontId="2" fillId="0" borderId="93" xfId="0" applyFont="1" applyBorder="1"/>
    <xf numFmtId="0" fontId="2" fillId="14" borderId="29" xfId="0" applyFont="1" applyFill="1" applyBorder="1" applyAlignment="1">
      <alignment horizontal="left"/>
    </xf>
    <xf numFmtId="9" fontId="16" fillId="0" borderId="8" xfId="0" applyNumberFormat="1" applyFont="1" applyBorder="1"/>
    <xf numFmtId="9" fontId="16" fillId="0" borderId="12" xfId="0" applyNumberFormat="1" applyFont="1" applyBorder="1"/>
    <xf numFmtId="0" fontId="2" fillId="14" borderId="23" xfId="0" applyFont="1" applyFill="1" applyBorder="1"/>
    <xf numFmtId="0" fontId="2" fillId="0" borderId="94" xfId="0" applyFont="1" applyBorder="1" applyAlignment="1">
      <alignment horizontal="center"/>
    </xf>
    <xf numFmtId="170" fontId="2" fillId="0" borderId="95" xfId="0" applyNumberFormat="1" applyFont="1" applyBorder="1"/>
    <xf numFmtId="37" fontId="2" fillId="0" borderId="68" xfId="0" applyNumberFormat="1" applyFont="1" applyBorder="1"/>
    <xf numFmtId="0" fontId="18" fillId="14" borderId="29" xfId="0" applyFont="1" applyFill="1" applyBorder="1"/>
    <xf numFmtId="0" fontId="18" fillId="14" borderId="31" xfId="0" applyFont="1" applyFill="1" applyBorder="1"/>
    <xf numFmtId="0" fontId="18" fillId="0" borderId="9" xfId="0" applyFont="1" applyBorder="1"/>
    <xf numFmtId="0" fontId="2" fillId="14" borderId="26" xfId="0" applyFont="1" applyFill="1" applyBorder="1"/>
    <xf numFmtId="0" fontId="2" fillId="14" borderId="85" xfId="0" applyFont="1" applyFill="1" applyBorder="1"/>
    <xf numFmtId="0" fontId="16" fillId="0" borderId="96" xfId="0" applyFont="1" applyBorder="1"/>
    <xf numFmtId="0" fontId="16" fillId="0" borderId="97" xfId="0" applyFont="1" applyBorder="1"/>
    <xf numFmtId="37" fontId="2" fillId="0" borderId="98" xfId="0" applyNumberFormat="1" applyFont="1" applyBorder="1"/>
    <xf numFmtId="170" fontId="25" fillId="0" borderId="6" xfId="0" applyNumberFormat="1" applyFont="1" applyBorder="1"/>
    <xf numFmtId="0" fontId="24" fillId="14" borderId="1" xfId="0" applyFont="1" applyFill="1" applyBorder="1"/>
    <xf numFmtId="37" fontId="18" fillId="8" borderId="39" xfId="0" applyNumberFormat="1" applyFont="1" applyFill="1" applyBorder="1"/>
    <xf numFmtId="0" fontId="14" fillId="14" borderId="1" xfId="0" applyFont="1" applyFill="1" applyBorder="1"/>
    <xf numFmtId="170" fontId="25" fillId="0" borderId="8" xfId="0" applyNumberFormat="1" applyFont="1" applyBorder="1"/>
    <xf numFmtId="0" fontId="9" fillId="14" borderId="1" xfId="0" applyFont="1" applyFill="1" applyBorder="1"/>
    <xf numFmtId="168" fontId="14" fillId="14" borderId="1" xfId="0" applyNumberFormat="1" applyFont="1" applyFill="1" applyBorder="1" applyAlignment="1">
      <alignment horizontal="left"/>
    </xf>
    <xf numFmtId="3" fontId="2" fillId="0" borderId="0" xfId="0" applyNumberFormat="1" applyFont="1"/>
    <xf numFmtId="3" fontId="2" fillId="0" borderId="9" xfId="0" applyNumberFormat="1" applyFont="1" applyBorder="1"/>
    <xf numFmtId="0" fontId="2" fillId="14" borderId="99" xfId="0" applyFont="1" applyFill="1" applyBorder="1"/>
    <xf numFmtId="170" fontId="25" fillId="0" borderId="12" xfId="0" applyNumberFormat="1" applyFont="1" applyBorder="1"/>
    <xf numFmtId="0" fontId="25" fillId="4" borderId="45" xfId="0" applyFont="1" applyFill="1" applyBorder="1" applyAlignment="1">
      <alignment horizontal="center"/>
    </xf>
    <xf numFmtId="37" fontId="25" fillId="4" borderId="47" xfId="0" applyNumberFormat="1" applyFont="1" applyFill="1" applyBorder="1"/>
    <xf numFmtId="0" fontId="25" fillId="4" borderId="100" xfId="0" applyFont="1" applyFill="1" applyBorder="1"/>
    <xf numFmtId="0" fontId="25" fillId="4" borderId="101" xfId="0" applyFont="1" applyFill="1" applyBorder="1" applyAlignment="1">
      <alignment horizontal="center"/>
    </xf>
    <xf numFmtId="170" fontId="25" fillId="4" borderId="101" xfId="0" applyNumberFormat="1" applyFont="1" applyFill="1" applyBorder="1"/>
    <xf numFmtId="37" fontId="25" fillId="4" borderId="101" xfId="0" applyNumberFormat="1" applyFont="1" applyFill="1" applyBorder="1"/>
    <xf numFmtId="0" fontId="25" fillId="4" borderId="40" xfId="0" applyFont="1" applyFill="1" applyBorder="1" applyAlignment="1">
      <alignment horizontal="center"/>
    </xf>
    <xf numFmtId="37" fontId="25" fillId="4" borderId="41" xfId="0" applyNumberFormat="1" applyFont="1" applyFill="1" applyBorder="1"/>
    <xf numFmtId="0" fontId="25" fillId="4" borderId="102" xfId="0" applyFont="1" applyFill="1" applyBorder="1" applyAlignment="1">
      <alignment horizontal="center"/>
    </xf>
    <xf numFmtId="0" fontId="14" fillId="0" borderId="88" xfId="0" applyFont="1" applyBorder="1"/>
    <xf numFmtId="0" fontId="14" fillId="0" borderId="60" xfId="0" applyFont="1" applyBorder="1"/>
    <xf numFmtId="0" fontId="18" fillId="0" borderId="88" xfId="0" applyFont="1" applyBorder="1"/>
    <xf numFmtId="0" fontId="16" fillId="0" borderId="88" xfId="0" applyFont="1" applyBorder="1"/>
    <xf numFmtId="0" fontId="2" fillId="0" borderId="60" xfId="0" applyFont="1" applyBorder="1"/>
    <xf numFmtId="0" fontId="16" fillId="0" borderId="103" xfId="0" applyFont="1" applyBorder="1"/>
    <xf numFmtId="0" fontId="25" fillId="4" borderId="104" xfId="0" applyFont="1" applyFill="1" applyBorder="1"/>
    <xf numFmtId="0" fontId="16" fillId="0" borderId="94" xfId="0" applyFont="1" applyBorder="1" applyAlignment="1">
      <alignment horizontal="right"/>
    </xf>
    <xf numFmtId="0" fontId="2" fillId="0" borderId="96" xfId="0" applyFont="1" applyBorder="1"/>
    <xf numFmtId="0" fontId="2" fillId="0" borderId="97" xfId="0" applyFont="1" applyBorder="1"/>
    <xf numFmtId="37" fontId="2" fillId="0" borderId="91" xfId="0" applyNumberFormat="1" applyFont="1" applyBorder="1"/>
    <xf numFmtId="39" fontId="2" fillId="0" borderId="13" xfId="0" applyNumberFormat="1" applyFont="1" applyBorder="1"/>
    <xf numFmtId="170" fontId="2" fillId="0" borderId="93" xfId="0" applyNumberFormat="1" applyFont="1" applyBorder="1"/>
    <xf numFmtId="0" fontId="16" fillId="14" borderId="1" xfId="0" applyFont="1" applyFill="1" applyBorder="1"/>
    <xf numFmtId="0" fontId="18" fillId="14" borderId="37" xfId="0" applyFont="1" applyFill="1" applyBorder="1"/>
    <xf numFmtId="0" fontId="18" fillId="14" borderId="105" xfId="0" applyFont="1" applyFill="1" applyBorder="1"/>
    <xf numFmtId="0" fontId="2" fillId="14" borderId="89" xfId="0" applyFont="1" applyFill="1" applyBorder="1"/>
    <xf numFmtId="0" fontId="6" fillId="0" borderId="0" xfId="0" applyFont="1" applyAlignment="1">
      <alignment vertical="center" wrapText="1"/>
    </xf>
    <xf numFmtId="0" fontId="36" fillId="0" borderId="109" xfId="0" applyFont="1" applyBorder="1" applyAlignment="1">
      <alignment horizontal="center" vertical="center" wrapText="1"/>
    </xf>
    <xf numFmtId="0" fontId="36" fillId="0" borderId="110" xfId="0" applyFont="1" applyBorder="1" applyAlignment="1">
      <alignment horizontal="center" vertical="center" wrapText="1"/>
    </xf>
    <xf numFmtId="0" fontId="36" fillId="2" borderId="111" xfId="0" applyFont="1" applyFill="1" applyBorder="1" applyAlignment="1">
      <alignment horizontal="center" vertical="center" wrapText="1"/>
    </xf>
    <xf numFmtId="0" fontId="6" fillId="0" borderId="112" xfId="0" applyFont="1" applyBorder="1" applyAlignment="1">
      <alignment vertical="center" wrapText="1"/>
    </xf>
    <xf numFmtId="37" fontId="6" fillId="0" borderId="109" xfId="0" applyNumberFormat="1" applyFont="1" applyBorder="1" applyAlignment="1">
      <alignment horizontal="center" vertical="center" wrapText="1"/>
    </xf>
    <xf numFmtId="37" fontId="6" fillId="0" borderId="112" xfId="0" applyNumberFormat="1" applyFont="1" applyBorder="1" applyAlignment="1">
      <alignment horizontal="center" vertical="center" wrapText="1"/>
    </xf>
    <xf numFmtId="37" fontId="6" fillId="2" borderId="111" xfId="0" applyNumberFormat="1" applyFont="1" applyFill="1" applyBorder="1" applyAlignment="1">
      <alignment horizontal="center" vertical="center" wrapText="1"/>
    </xf>
    <xf numFmtId="37" fontId="6" fillId="0" borderId="110" xfId="0" applyNumberFormat="1" applyFont="1" applyBorder="1" applyAlignment="1">
      <alignment horizontal="center" vertical="center" wrapText="1"/>
    </xf>
    <xf numFmtId="0" fontId="6" fillId="0" borderId="113" xfId="0" applyFont="1" applyBorder="1" applyAlignment="1">
      <alignment vertical="center" wrapText="1"/>
    </xf>
    <xf numFmtId="3" fontId="6" fillId="0" borderId="114" xfId="0" applyNumberFormat="1" applyFont="1" applyBorder="1" applyAlignment="1">
      <alignment horizontal="center" vertical="center" wrapText="1"/>
    </xf>
    <xf numFmtId="3" fontId="6" fillId="0" borderId="113" xfId="0" applyNumberFormat="1" applyFont="1" applyBorder="1" applyAlignment="1">
      <alignment horizontal="center" vertical="center" wrapText="1"/>
    </xf>
    <xf numFmtId="37" fontId="6" fillId="2" borderId="115" xfId="0" applyNumberFormat="1" applyFont="1" applyFill="1" applyBorder="1" applyAlignment="1">
      <alignment horizontal="center" vertical="center" wrapText="1"/>
    </xf>
    <xf numFmtId="3" fontId="6" fillId="0" borderId="116" xfId="0" applyNumberFormat="1" applyFont="1" applyBorder="1" applyAlignment="1">
      <alignment horizontal="center" vertical="center" wrapText="1"/>
    </xf>
    <xf numFmtId="0" fontId="6" fillId="0" borderId="61" xfId="0" applyFont="1" applyBorder="1"/>
    <xf numFmtId="175" fontId="6" fillId="0" borderId="117" xfId="0" applyNumberFormat="1" applyFont="1" applyBorder="1" applyAlignment="1">
      <alignment horizontal="right"/>
    </xf>
    <xf numFmtId="175" fontId="6" fillId="0" borderId="0" xfId="0" applyNumberFormat="1" applyFont="1" applyAlignment="1">
      <alignment horizontal="right"/>
    </xf>
    <xf numFmtId="175" fontId="6" fillId="2" borderId="118" xfId="0" applyNumberFormat="1" applyFont="1" applyFill="1" applyBorder="1" applyAlignment="1">
      <alignment horizontal="right"/>
    </xf>
    <xf numFmtId="0" fontId="6" fillId="0" borderId="119" xfId="0" applyFont="1" applyBorder="1"/>
    <xf numFmtId="175" fontId="6" fillId="0" borderId="120" xfId="0" applyNumberFormat="1" applyFont="1" applyBorder="1" applyAlignment="1">
      <alignment horizontal="right"/>
    </xf>
    <xf numFmtId="175" fontId="6" fillId="0" borderId="121" xfId="0" applyNumberFormat="1" applyFont="1" applyBorder="1" applyAlignment="1">
      <alignment horizontal="right"/>
    </xf>
    <xf numFmtId="175" fontId="6" fillId="2" borderId="122" xfId="0" applyNumberFormat="1" applyFont="1" applyFill="1" applyBorder="1" applyAlignment="1">
      <alignment horizontal="right"/>
    </xf>
    <xf numFmtId="0" fontId="36" fillId="0" borderId="123" xfId="0" applyFont="1" applyBorder="1"/>
    <xf numFmtId="175" fontId="36" fillId="0" borderId="124" xfId="0" applyNumberFormat="1" applyFont="1" applyBorder="1" applyAlignment="1">
      <alignment horizontal="right"/>
    </xf>
    <xf numFmtId="175" fontId="36" fillId="0" borderId="125" xfId="0" applyNumberFormat="1" applyFont="1" applyBorder="1" applyAlignment="1">
      <alignment horizontal="right"/>
    </xf>
    <xf numFmtId="175" fontId="36" fillId="2" borderId="126" xfId="0" applyNumberFormat="1" applyFont="1" applyFill="1" applyBorder="1" applyAlignment="1">
      <alignment horizontal="right"/>
    </xf>
    <xf numFmtId="0" fontId="36" fillId="0" borderId="112" xfId="0" applyFont="1" applyBorder="1" applyAlignment="1">
      <alignment horizontal="center" vertical="center" wrapText="1"/>
    </xf>
    <xf numFmtId="0" fontId="6" fillId="0" borderId="112" xfId="0" applyFont="1" applyBorder="1"/>
    <xf numFmtId="175" fontId="6" fillId="0" borderId="112" xfId="0" applyNumberFormat="1" applyFont="1" applyBorder="1" applyAlignment="1">
      <alignment horizontal="right"/>
    </xf>
    <xf numFmtId="175" fontId="6" fillId="2" borderId="111" xfId="0" applyNumberFormat="1" applyFont="1" applyFill="1" applyBorder="1" applyAlignment="1">
      <alignment horizontal="right"/>
    </xf>
    <xf numFmtId="175" fontId="6" fillId="0" borderId="110" xfId="0" applyNumberFormat="1" applyFont="1" applyBorder="1" applyAlignment="1">
      <alignment horizontal="right"/>
    </xf>
    <xf numFmtId="175" fontId="6" fillId="0" borderId="61" xfId="0" applyNumberFormat="1" applyFont="1" applyBorder="1" applyAlignment="1">
      <alignment horizontal="right"/>
    </xf>
    <xf numFmtId="175" fontId="6" fillId="0" borderId="119" xfId="0" applyNumberFormat="1" applyFont="1" applyBorder="1" applyAlignment="1">
      <alignment horizontal="right"/>
    </xf>
    <xf numFmtId="175" fontId="36" fillId="0" borderId="123" xfId="0" applyNumberFormat="1" applyFont="1" applyBorder="1" applyAlignment="1">
      <alignment horizontal="right"/>
    </xf>
    <xf numFmtId="170" fontId="2" fillId="0" borderId="91" xfId="0" applyNumberFormat="1" applyFont="1" applyBorder="1"/>
    <xf numFmtId="0" fontId="2" fillId="14" borderId="33" xfId="0" applyFont="1" applyFill="1" applyBorder="1"/>
    <xf numFmtId="37" fontId="2" fillId="0" borderId="36" xfId="0" applyNumberFormat="1" applyFont="1" applyBorder="1"/>
    <xf numFmtId="171" fontId="2" fillId="0" borderId="42" xfId="0" applyNumberFormat="1" applyFont="1" applyBorder="1"/>
    <xf numFmtId="37" fontId="2" fillId="0" borderId="43" xfId="0" applyNumberFormat="1" applyFont="1" applyBorder="1"/>
    <xf numFmtId="0" fontId="2" fillId="14" borderId="1" xfId="0" applyFont="1" applyFill="1" applyBorder="1"/>
    <xf numFmtId="0" fontId="2" fillId="14" borderId="45" xfId="0" applyFont="1" applyFill="1" applyBorder="1"/>
    <xf numFmtId="0" fontId="16" fillId="0" borderId="127" xfId="0" applyFont="1" applyBorder="1"/>
    <xf numFmtId="0" fontId="16" fillId="0" borderId="128" xfId="0" applyFont="1" applyBorder="1"/>
    <xf numFmtId="37" fontId="2" fillId="0" borderId="129" xfId="0" applyNumberFormat="1" applyFont="1" applyBorder="1"/>
    <xf numFmtId="0" fontId="25" fillId="14" borderId="1" xfId="0" applyFont="1" applyFill="1" applyBorder="1" applyAlignment="1">
      <alignment horizontal="center" vertical="center"/>
    </xf>
    <xf numFmtId="37" fontId="14" fillId="0" borderId="2" xfId="0" applyNumberFormat="1" applyFont="1" applyBorder="1" applyAlignment="1">
      <alignment horizontal="center"/>
    </xf>
    <xf numFmtId="0" fontId="25" fillId="14" borderId="31" xfId="0" applyFont="1" applyFill="1" applyBorder="1"/>
    <xf numFmtId="37" fontId="25" fillId="0" borderId="12" xfId="0" applyNumberFormat="1" applyFont="1" applyBorder="1"/>
    <xf numFmtId="37" fontId="25" fillId="0" borderId="13" xfId="0" applyNumberFormat="1" applyFont="1" applyBorder="1"/>
    <xf numFmtId="37" fontId="25" fillId="0" borderId="5" xfId="0" applyNumberFormat="1" applyFont="1" applyBorder="1"/>
    <xf numFmtId="0" fontId="25" fillId="14" borderId="29" xfId="0" applyFont="1" applyFill="1" applyBorder="1"/>
    <xf numFmtId="0" fontId="25" fillId="14" borderId="23" xfId="0" applyFont="1" applyFill="1" applyBorder="1"/>
    <xf numFmtId="170" fontId="25" fillId="0" borderId="94" xfId="0" applyNumberFormat="1" applyFont="1" applyBorder="1"/>
    <xf numFmtId="0" fontId="25" fillId="0" borderId="95" xfId="0" applyFont="1" applyBorder="1"/>
    <xf numFmtId="37" fontId="25" fillId="0" borderId="68" xfId="0" applyNumberFormat="1" applyFont="1" applyBorder="1"/>
    <xf numFmtId="169" fontId="18" fillId="0" borderId="12" xfId="0" applyNumberFormat="1" applyFont="1" applyBorder="1"/>
    <xf numFmtId="169" fontId="18" fillId="0" borderId="8" xfId="0" applyNumberFormat="1" applyFont="1" applyBorder="1"/>
    <xf numFmtId="171" fontId="25" fillId="0" borderId="95" xfId="0" applyNumberFormat="1" applyFont="1" applyBorder="1"/>
    <xf numFmtId="0" fontId="43" fillId="14" borderId="29" xfId="0" applyFont="1" applyFill="1" applyBorder="1"/>
    <xf numFmtId="0" fontId="43" fillId="0" borderId="8" xfId="0" applyFont="1" applyBorder="1"/>
    <xf numFmtId="0" fontId="43" fillId="0" borderId="0" xfId="0" applyFont="1"/>
    <xf numFmtId="37" fontId="43" fillId="0" borderId="9" xfId="0" applyNumberFormat="1" applyFont="1" applyBorder="1"/>
    <xf numFmtId="0" fontId="18" fillId="0" borderId="95" xfId="0" applyFont="1" applyBorder="1"/>
    <xf numFmtId="0" fontId="44" fillId="14" borderId="37" xfId="0" applyFont="1" applyFill="1" applyBorder="1"/>
    <xf numFmtId="0" fontId="44" fillId="0" borderId="6" xfId="0" applyFont="1" applyBorder="1"/>
    <xf numFmtId="0" fontId="43" fillId="0" borderId="11" xfId="0" applyFont="1" applyBorder="1"/>
    <xf numFmtId="37" fontId="43" fillId="0" borderId="7" xfId="0" applyNumberFormat="1" applyFont="1" applyBorder="1"/>
    <xf numFmtId="0" fontId="25" fillId="14" borderId="45" xfId="0" applyFont="1" applyFill="1" applyBorder="1"/>
    <xf numFmtId="0" fontId="25" fillId="0" borderId="127" xfId="0" applyFont="1" applyBorder="1" applyAlignment="1">
      <alignment horizontal="center"/>
    </xf>
    <xf numFmtId="170" fontId="25" fillId="0" borderId="128" xfId="0" applyNumberFormat="1" applyFont="1" applyBorder="1"/>
    <xf numFmtId="37" fontId="25" fillId="0" borderId="129" xfId="0" applyNumberFormat="1" applyFont="1" applyBorder="1"/>
    <xf numFmtId="0" fontId="25" fillId="14" borderId="40" xfId="0" applyFont="1" applyFill="1" applyBorder="1"/>
    <xf numFmtId="0" fontId="16" fillId="0" borderId="10" xfId="0" applyFont="1" applyBorder="1"/>
    <xf numFmtId="39" fontId="18" fillId="0" borderId="4" xfId="0" applyNumberFormat="1" applyFont="1" applyBorder="1"/>
    <xf numFmtId="0" fontId="25" fillId="0" borderId="10" xfId="0" applyFont="1" applyBorder="1" applyAlignment="1">
      <alignment horizontal="center"/>
    </xf>
    <xf numFmtId="170" fontId="25" fillId="0" borderId="10" xfId="0" applyNumberFormat="1" applyFont="1" applyBorder="1"/>
    <xf numFmtId="37" fontId="25" fillId="0" borderId="4" xfId="0" applyNumberFormat="1" applyFont="1" applyBorder="1"/>
    <xf numFmtId="0" fontId="25" fillId="0" borderId="3" xfId="0" applyFont="1" applyBorder="1" applyAlignment="1">
      <alignment horizontal="center"/>
    </xf>
    <xf numFmtId="0" fontId="25" fillId="4" borderId="31" xfId="0" applyFont="1" applyFill="1" applyBorder="1" applyAlignment="1">
      <alignment horizontal="center"/>
    </xf>
    <xf numFmtId="0" fontId="14" fillId="14" borderId="29" xfId="0" applyFont="1" applyFill="1" applyBorder="1"/>
    <xf numFmtId="0" fontId="25" fillId="0" borderId="128" xfId="0" applyFont="1" applyBorder="1" applyAlignment="1">
      <alignment horizontal="center"/>
    </xf>
    <xf numFmtId="0" fontId="6" fillId="5" borderId="1" xfId="0" applyFont="1" applyFill="1" applyBorder="1"/>
    <xf numFmtId="0" fontId="46" fillId="0" borderId="0" xfId="0" applyFont="1"/>
    <xf numFmtId="0" fontId="4" fillId="0" borderId="59" xfId="0" applyFont="1" applyBorder="1"/>
    <xf numFmtId="0" fontId="1" fillId="15" borderId="130" xfId="0" applyFont="1" applyFill="1" applyBorder="1" applyAlignment="1">
      <alignment horizontal="center"/>
    </xf>
    <xf numFmtId="0" fontId="1" fillId="15" borderId="131" xfId="0" applyFont="1" applyFill="1" applyBorder="1" applyAlignment="1">
      <alignment horizontal="center"/>
    </xf>
    <xf numFmtId="0" fontId="1" fillId="15" borderId="132" xfId="0" applyFont="1" applyFill="1" applyBorder="1" applyAlignment="1">
      <alignment horizontal="center"/>
    </xf>
    <xf numFmtId="0" fontId="1" fillId="15" borderId="133" xfId="0" applyFont="1" applyFill="1" applyBorder="1" applyAlignment="1">
      <alignment horizontal="center"/>
    </xf>
    <xf numFmtId="0" fontId="1" fillId="15" borderId="62" xfId="0" applyFont="1" applyFill="1" applyBorder="1" applyAlignment="1">
      <alignment horizontal="center"/>
    </xf>
    <xf numFmtId="0" fontId="1" fillId="15" borderId="134" xfId="0" applyFont="1" applyFill="1" applyBorder="1" applyAlignment="1">
      <alignment horizontal="center"/>
    </xf>
    <xf numFmtId="0" fontId="1" fillId="0" borderId="135" xfId="0" applyFont="1" applyBorder="1"/>
    <xf numFmtId="37" fontId="1" fillId="0" borderId="136" xfId="0" applyNumberFormat="1" applyFont="1" applyBorder="1" applyAlignment="1">
      <alignment horizontal="center"/>
    </xf>
    <xf numFmtId="1" fontId="1" fillId="0" borderId="137" xfId="0" applyNumberFormat="1" applyFont="1" applyBorder="1" applyAlignment="1">
      <alignment horizontal="center"/>
    </xf>
    <xf numFmtId="1" fontId="1" fillId="0" borderId="64" xfId="0" applyNumberFormat="1" applyFont="1" applyBorder="1" applyAlignment="1">
      <alignment horizontal="center"/>
    </xf>
    <xf numFmtId="9" fontId="1" fillId="16" borderId="138" xfId="0" applyNumberFormat="1" applyFont="1" applyFill="1" applyBorder="1" applyAlignment="1">
      <alignment horizontal="center"/>
    </xf>
    <xf numFmtId="9" fontId="1" fillId="16" borderId="139" xfId="0" applyNumberFormat="1" applyFont="1" applyFill="1" applyBorder="1" applyAlignment="1">
      <alignment horizontal="center"/>
    </xf>
    <xf numFmtId="0" fontId="4" fillId="0" borderId="140" xfId="0" applyFont="1" applyBorder="1"/>
    <xf numFmtId="166" fontId="4" fillId="0" borderId="141" xfId="0" applyNumberFormat="1" applyFont="1" applyBorder="1" applyAlignment="1">
      <alignment horizontal="center"/>
    </xf>
    <xf numFmtId="166" fontId="4" fillId="0" borderId="142" xfId="0" applyNumberFormat="1" applyFont="1" applyBorder="1" applyAlignment="1">
      <alignment horizontal="center"/>
    </xf>
    <xf numFmtId="166" fontId="4" fillId="0" borderId="59" xfId="0" applyNumberFormat="1" applyFont="1" applyBorder="1" applyAlignment="1">
      <alignment horizontal="center"/>
    </xf>
    <xf numFmtId="9" fontId="4" fillId="0" borderId="142" xfId="0" applyNumberFormat="1" applyFont="1" applyBorder="1" applyAlignment="1">
      <alignment horizontal="center"/>
    </xf>
    <xf numFmtId="9" fontId="4" fillId="0" borderId="143" xfId="0" applyNumberFormat="1" applyFont="1" applyBorder="1" applyAlignment="1">
      <alignment horizontal="center"/>
    </xf>
    <xf numFmtId="9" fontId="4" fillId="16" borderId="144" xfId="0" applyNumberFormat="1" applyFont="1" applyFill="1" applyBorder="1" applyAlignment="1">
      <alignment horizontal="center"/>
    </xf>
    <xf numFmtId="9" fontId="4" fillId="16" borderId="145" xfId="0" applyNumberFormat="1" applyFont="1" applyFill="1" applyBorder="1" applyAlignment="1">
      <alignment horizontal="center"/>
    </xf>
    <xf numFmtId="0" fontId="46" fillId="0" borderId="0" xfId="0" applyFont="1" applyAlignment="1">
      <alignment horizontal="center"/>
    </xf>
    <xf numFmtId="9" fontId="4" fillId="0" borderId="141" xfId="0" applyNumberFormat="1" applyFont="1" applyBorder="1" applyAlignment="1">
      <alignment horizontal="center"/>
    </xf>
    <xf numFmtId="9" fontId="4" fillId="0" borderId="146" xfId="0" applyNumberFormat="1" applyFont="1" applyBorder="1" applyAlignment="1">
      <alignment horizontal="center"/>
    </xf>
    <xf numFmtId="175" fontId="46" fillId="0" borderId="0" xfId="0" applyNumberFormat="1" applyFont="1"/>
    <xf numFmtId="9" fontId="4" fillId="0" borderId="59" xfId="0" applyNumberFormat="1" applyFont="1" applyBorder="1" applyAlignment="1">
      <alignment horizontal="center"/>
    </xf>
    <xf numFmtId="0" fontId="1" fillId="0" borderId="147" xfId="0" applyFont="1" applyBorder="1"/>
    <xf numFmtId="0" fontId="4" fillId="0" borderId="148" xfId="0" applyFont="1" applyBorder="1"/>
    <xf numFmtId="166" fontId="4" fillId="0" borderId="149" xfId="0" applyNumberFormat="1" applyFont="1" applyBorder="1" applyAlignment="1">
      <alignment horizontal="center"/>
    </xf>
    <xf numFmtId="166" fontId="4" fillId="0" borderId="150" xfId="0" applyNumberFormat="1" applyFont="1" applyBorder="1" applyAlignment="1">
      <alignment horizontal="center"/>
    </xf>
    <xf numFmtId="9" fontId="4" fillId="0" borderId="149" xfId="0" applyNumberFormat="1" applyFont="1" applyBorder="1" applyAlignment="1">
      <alignment horizontal="center"/>
    </xf>
    <xf numFmtId="9" fontId="4" fillId="0" borderId="151" xfId="0" applyNumberFormat="1" applyFont="1" applyBorder="1" applyAlignment="1">
      <alignment horizontal="center"/>
    </xf>
    <xf numFmtId="0" fontId="4" fillId="18" borderId="152" xfId="0" applyFont="1" applyFill="1" applyBorder="1" applyAlignment="1">
      <alignment horizontal="left"/>
    </xf>
    <xf numFmtId="37" fontId="4" fillId="18" borderId="152" xfId="0" applyNumberFormat="1" applyFont="1" applyFill="1" applyBorder="1" applyAlignment="1">
      <alignment horizontal="center"/>
    </xf>
    <xf numFmtId="37" fontId="4" fillId="18" borderId="153" xfId="0" applyNumberFormat="1" applyFont="1" applyFill="1" applyBorder="1" applyAlignment="1">
      <alignment horizontal="center"/>
    </xf>
    <xf numFmtId="1" fontId="4" fillId="0" borderId="142" xfId="0" applyNumberFormat="1" applyFont="1" applyBorder="1" applyAlignment="1">
      <alignment horizontal="center"/>
    </xf>
    <xf numFmtId="1" fontId="4" fillId="0" borderId="59" xfId="0" applyNumberFormat="1" applyFont="1" applyBorder="1" applyAlignment="1">
      <alignment horizontal="center"/>
    </xf>
    <xf numFmtId="0" fontId="4" fillId="18" borderId="154" xfId="0" applyFont="1" applyFill="1" applyBorder="1" applyAlignment="1">
      <alignment horizontal="left"/>
    </xf>
    <xf numFmtId="166" fontId="4" fillId="18" borderId="155" xfId="0" applyNumberFormat="1" applyFont="1" applyFill="1" applyBorder="1" applyAlignment="1">
      <alignment horizontal="center"/>
    </xf>
    <xf numFmtId="166" fontId="4" fillId="0" borderId="156" xfId="0" applyNumberFormat="1" applyFont="1" applyBorder="1" applyAlignment="1">
      <alignment horizontal="center"/>
    </xf>
    <xf numFmtId="166" fontId="4" fillId="0" borderId="53" xfId="0" applyNumberFormat="1" applyFont="1" applyBorder="1" applyAlignment="1">
      <alignment horizontal="center"/>
    </xf>
    <xf numFmtId="9" fontId="4" fillId="0" borderId="156" xfId="0" applyNumberFormat="1" applyFont="1" applyBorder="1" applyAlignment="1">
      <alignment horizontal="center"/>
    </xf>
    <xf numFmtId="9" fontId="4" fillId="0" borderId="157" xfId="0" applyNumberFormat="1" applyFont="1" applyBorder="1" applyAlignment="1">
      <alignment horizontal="center"/>
    </xf>
    <xf numFmtId="0" fontId="1" fillId="19" borderId="130" xfId="0" applyFont="1" applyFill="1" applyBorder="1" applyAlignment="1">
      <alignment horizontal="center"/>
    </xf>
    <xf numFmtId="0" fontId="1" fillId="19" borderId="131" xfId="0" applyFont="1" applyFill="1" applyBorder="1" applyAlignment="1">
      <alignment horizontal="center"/>
    </xf>
    <xf numFmtId="0" fontId="1" fillId="19" borderId="132" xfId="0" applyFont="1" applyFill="1" applyBorder="1" applyAlignment="1">
      <alignment horizontal="center"/>
    </xf>
    <xf numFmtId="0" fontId="1" fillId="19" borderId="62" xfId="0" applyFont="1" applyFill="1" applyBorder="1" applyAlignment="1">
      <alignment horizontal="center"/>
    </xf>
    <xf numFmtId="0" fontId="1" fillId="19" borderId="134" xfId="0" applyFont="1" applyFill="1" applyBorder="1" applyAlignment="1">
      <alignment horizontal="center"/>
    </xf>
    <xf numFmtId="0" fontId="1" fillId="0" borderId="140" xfId="0" applyFont="1" applyBorder="1"/>
    <xf numFmtId="37" fontId="1" fillId="0" borderId="141" xfId="0" applyNumberFormat="1" applyFont="1" applyBorder="1" applyAlignment="1">
      <alignment horizontal="center"/>
    </xf>
    <xf numFmtId="1" fontId="1" fillId="0" borderId="142" xfId="0" applyNumberFormat="1" applyFont="1" applyBorder="1" applyAlignment="1">
      <alignment horizontal="center"/>
    </xf>
    <xf numFmtId="1" fontId="1" fillId="0" borderId="59" xfId="0" applyNumberFormat="1" applyFont="1" applyBorder="1" applyAlignment="1">
      <alignment horizontal="center"/>
    </xf>
    <xf numFmtId="0" fontId="1" fillId="9" borderId="130" xfId="0" applyFont="1" applyFill="1" applyBorder="1" applyAlignment="1">
      <alignment horizontal="center"/>
    </xf>
    <xf numFmtId="0" fontId="1" fillId="9" borderId="131" xfId="0" applyFont="1" applyFill="1" applyBorder="1" applyAlignment="1">
      <alignment horizontal="center"/>
    </xf>
    <xf numFmtId="0" fontId="1" fillId="9" borderId="132" xfId="0" applyFont="1" applyFill="1" applyBorder="1" applyAlignment="1">
      <alignment horizontal="center"/>
    </xf>
    <xf numFmtId="0" fontId="1" fillId="9" borderId="62" xfId="0" applyFont="1" applyFill="1" applyBorder="1" applyAlignment="1">
      <alignment horizontal="center"/>
    </xf>
    <xf numFmtId="0" fontId="1" fillId="9" borderId="134" xfId="0" applyFont="1" applyFill="1" applyBorder="1" applyAlignment="1">
      <alignment horizontal="center"/>
    </xf>
    <xf numFmtId="166" fontId="1" fillId="0" borderId="141" xfId="0" applyNumberFormat="1" applyFont="1" applyBorder="1" applyAlignment="1">
      <alignment horizontal="center"/>
    </xf>
    <xf numFmtId="166" fontId="1" fillId="0" borderId="142" xfId="0" applyNumberFormat="1" applyFont="1" applyBorder="1" applyAlignment="1">
      <alignment horizontal="center"/>
    </xf>
    <xf numFmtId="166" fontId="1" fillId="0" borderId="59" xfId="0" applyNumberFormat="1" applyFont="1" applyBorder="1" applyAlignment="1">
      <alignment horizontal="center"/>
    </xf>
    <xf numFmtId="9" fontId="1" fillId="16" borderId="144" xfId="0" applyNumberFormat="1" applyFont="1" applyFill="1" applyBorder="1" applyAlignment="1">
      <alignment horizontal="center"/>
    </xf>
    <xf numFmtId="9" fontId="1" fillId="16" borderId="145" xfId="0" applyNumberFormat="1" applyFont="1" applyFill="1" applyBorder="1" applyAlignment="1">
      <alignment horizontal="center"/>
    </xf>
    <xf numFmtId="166" fontId="4" fillId="18" borderId="159" xfId="0" applyNumberFormat="1" applyFont="1" applyFill="1" applyBorder="1" applyAlignment="1">
      <alignment horizontal="center"/>
    </xf>
    <xf numFmtId="166" fontId="6" fillId="0" borderId="0" xfId="0" applyNumberFormat="1" applyFont="1"/>
    <xf numFmtId="0" fontId="4" fillId="0" borderId="140" xfId="0" applyFont="1" applyBorder="1" applyAlignment="1">
      <alignment horizontal="left"/>
    </xf>
    <xf numFmtId="0" fontId="4" fillId="0" borderId="158" xfId="0" applyFont="1" applyBorder="1"/>
    <xf numFmtId="166" fontId="4" fillId="0" borderId="160" xfId="0" applyNumberFormat="1" applyFont="1" applyBorder="1" applyAlignment="1">
      <alignment horizontal="center"/>
    </xf>
    <xf numFmtId="0" fontId="1" fillId="7" borderId="130" xfId="0" applyFont="1" applyFill="1" applyBorder="1" applyAlignment="1">
      <alignment horizontal="center"/>
    </xf>
    <xf numFmtId="0" fontId="1" fillId="7" borderId="131" xfId="0" applyFont="1" applyFill="1" applyBorder="1" applyAlignment="1">
      <alignment horizontal="center"/>
    </xf>
    <xf numFmtId="0" fontId="1" fillId="7" borderId="132" xfId="0" applyFont="1" applyFill="1" applyBorder="1" applyAlignment="1">
      <alignment horizontal="center"/>
    </xf>
    <xf numFmtId="0" fontId="1" fillId="7" borderId="62" xfId="0" applyFont="1" applyFill="1" applyBorder="1" applyAlignment="1">
      <alignment horizontal="center"/>
    </xf>
    <xf numFmtId="0" fontId="1" fillId="7" borderId="134" xfId="0" applyFont="1" applyFill="1" applyBorder="1" applyAlignment="1">
      <alignment horizontal="center"/>
    </xf>
    <xf numFmtId="0" fontId="1" fillId="0" borderId="140" xfId="0" applyFont="1" applyBorder="1" applyAlignment="1">
      <alignment horizontal="left"/>
    </xf>
    <xf numFmtId="0" fontId="47" fillId="0" borderId="0" xfId="0" applyFont="1"/>
    <xf numFmtId="0" fontId="1" fillId="20" borderId="130" xfId="0" applyFont="1" applyFill="1" applyBorder="1" applyAlignment="1">
      <alignment horizontal="center"/>
    </xf>
    <xf numFmtId="0" fontId="1" fillId="20" borderId="131" xfId="0" applyFont="1" applyFill="1" applyBorder="1" applyAlignment="1">
      <alignment horizontal="center"/>
    </xf>
    <xf numFmtId="0" fontId="1" fillId="20" borderId="132" xfId="0" applyFont="1" applyFill="1" applyBorder="1" applyAlignment="1">
      <alignment horizontal="center"/>
    </xf>
    <xf numFmtId="0" fontId="1" fillId="20" borderId="62" xfId="0" applyFont="1" applyFill="1" applyBorder="1" applyAlignment="1">
      <alignment horizontal="center"/>
    </xf>
    <xf numFmtId="0" fontId="1" fillId="20" borderId="134" xfId="0" applyFont="1" applyFill="1" applyBorder="1" applyAlignment="1">
      <alignment horizontal="center"/>
    </xf>
    <xf numFmtId="176" fontId="4" fillId="18" borderId="159" xfId="0" applyNumberFormat="1" applyFont="1" applyFill="1" applyBorder="1" applyAlignment="1">
      <alignment horizontal="center"/>
    </xf>
    <xf numFmtId="176" fontId="4" fillId="0" borderId="142" xfId="0" applyNumberFormat="1" applyFont="1" applyBorder="1" applyAlignment="1">
      <alignment horizontal="center"/>
    </xf>
    <xf numFmtId="176" fontId="4" fillId="0" borderId="59" xfId="0" applyNumberFormat="1" applyFont="1" applyBorder="1" applyAlignment="1">
      <alignment horizontal="center"/>
    </xf>
    <xf numFmtId="0" fontId="48" fillId="0" borderId="0" xfId="0" applyFont="1"/>
    <xf numFmtId="0" fontId="49" fillId="0" borderId="0" xfId="0" applyFont="1"/>
    <xf numFmtId="0" fontId="50" fillId="0" borderId="0" xfId="0" applyFont="1" applyAlignment="1">
      <alignment horizontal="center"/>
    </xf>
    <xf numFmtId="0" fontId="4" fillId="0" borderId="158" xfId="0" applyFont="1" applyBorder="1" applyAlignment="1">
      <alignment horizontal="left"/>
    </xf>
    <xf numFmtId="0" fontId="1" fillId="7" borderId="161" xfId="0" applyFont="1" applyFill="1" applyBorder="1" applyAlignment="1">
      <alignment horizontal="center" vertical="center" wrapText="1"/>
    </xf>
    <xf numFmtId="0" fontId="1" fillId="7" borderId="162" xfId="0" applyFont="1" applyFill="1" applyBorder="1" applyAlignment="1">
      <alignment horizontal="center" vertical="center" wrapText="1"/>
    </xf>
    <xf numFmtId="0" fontId="1" fillId="7" borderId="163" xfId="0" applyFont="1" applyFill="1" applyBorder="1" applyAlignment="1">
      <alignment horizontal="center" vertical="center" wrapText="1"/>
    </xf>
    <xf numFmtId="0" fontId="1" fillId="21" borderId="130" xfId="0" applyFont="1" applyFill="1" applyBorder="1" applyAlignment="1">
      <alignment horizontal="center"/>
    </xf>
    <xf numFmtId="0" fontId="1" fillId="21" borderId="131" xfId="0" applyFont="1" applyFill="1" applyBorder="1" applyAlignment="1">
      <alignment horizontal="center"/>
    </xf>
    <xf numFmtId="0" fontId="1" fillId="7" borderId="164" xfId="0" applyFont="1" applyFill="1" applyBorder="1" applyAlignment="1">
      <alignment horizontal="center" vertical="center" wrapText="1"/>
    </xf>
    <xf numFmtId="0" fontId="1" fillId="21" borderId="132" xfId="0" applyFont="1" applyFill="1" applyBorder="1" applyAlignment="1">
      <alignment horizontal="center"/>
    </xf>
    <xf numFmtId="166" fontId="45" fillId="9" borderId="165" xfId="0" applyNumberFormat="1" applyFont="1" applyFill="1" applyBorder="1" applyAlignment="1">
      <alignment horizontal="center" vertical="center"/>
    </xf>
    <xf numFmtId="0" fontId="1" fillId="21" borderId="62" xfId="0" applyFont="1" applyFill="1" applyBorder="1" applyAlignment="1">
      <alignment horizontal="center"/>
    </xf>
    <xf numFmtId="166" fontId="45" fillId="9" borderId="166" xfId="0" applyNumberFormat="1" applyFont="1" applyFill="1" applyBorder="1" applyAlignment="1">
      <alignment horizontal="center" vertical="center"/>
    </xf>
    <xf numFmtId="37" fontId="45" fillId="9" borderId="167" xfId="0" applyNumberFormat="1" applyFont="1" applyFill="1" applyBorder="1" applyAlignment="1">
      <alignment horizontal="center" vertical="center"/>
    </xf>
    <xf numFmtId="0" fontId="1" fillId="21" borderId="134" xfId="0" applyFont="1" applyFill="1" applyBorder="1" applyAlignment="1">
      <alignment horizontal="center"/>
    </xf>
    <xf numFmtId="3" fontId="1" fillId="9" borderId="165" xfId="0" applyNumberFormat="1" applyFont="1" applyFill="1" applyBorder="1" applyAlignment="1">
      <alignment horizontal="center" vertical="center"/>
    </xf>
    <xf numFmtId="3" fontId="1" fillId="9" borderId="166" xfId="0" applyNumberFormat="1" applyFont="1" applyFill="1" applyBorder="1" applyAlignment="1">
      <alignment horizontal="center" vertical="center"/>
    </xf>
    <xf numFmtId="0" fontId="4" fillId="9" borderId="168" xfId="0" applyFont="1" applyFill="1" applyBorder="1" applyAlignment="1">
      <alignment wrapText="1"/>
    </xf>
    <xf numFmtId="0" fontId="4" fillId="0" borderId="109" xfId="0" applyFont="1" applyBorder="1" applyAlignment="1">
      <alignment horizontal="center" vertical="center" wrapText="1"/>
    </xf>
    <xf numFmtId="0" fontId="4" fillId="0" borderId="109" xfId="0" applyFont="1" applyBorder="1" applyAlignment="1">
      <alignment horizontal="center" vertical="center"/>
    </xf>
    <xf numFmtId="0" fontId="4" fillId="0" borderId="61" xfId="0" applyFont="1" applyBorder="1" applyAlignment="1">
      <alignment horizontal="left" vertical="center" wrapText="1"/>
    </xf>
    <xf numFmtId="0" fontId="4" fillId="0" borderId="21" xfId="0" applyFont="1" applyBorder="1" applyAlignment="1">
      <alignment horizontal="center" vertical="center" wrapText="1"/>
    </xf>
    <xf numFmtId="37" fontId="4" fillId="0" borderId="0" xfId="0" applyNumberFormat="1" applyFont="1" applyAlignment="1">
      <alignment horizontal="center" vertical="center"/>
    </xf>
    <xf numFmtId="166" fontId="4" fillId="0" borderId="137" xfId="0" applyNumberFormat="1" applyFont="1" applyBorder="1" applyAlignment="1">
      <alignment horizontal="center"/>
    </xf>
    <xf numFmtId="166" fontId="4" fillId="0" borderId="64" xfId="0" applyNumberFormat="1" applyFont="1" applyBorder="1" applyAlignment="1">
      <alignment horizontal="center"/>
    </xf>
    <xf numFmtId="37" fontId="4" fillId="0" borderId="61" xfId="0" applyNumberFormat="1" applyFont="1" applyBorder="1" applyAlignment="1">
      <alignment horizontal="center" vertical="center"/>
    </xf>
    <xf numFmtId="0" fontId="4" fillId="0" borderId="117" xfId="0" applyFont="1" applyBorder="1" applyAlignment="1">
      <alignment horizontal="center" vertical="center" wrapText="1"/>
    </xf>
    <xf numFmtId="0" fontId="4" fillId="0" borderId="117" xfId="0" applyFont="1" applyBorder="1" applyAlignment="1">
      <alignment horizontal="center" vertical="center"/>
    </xf>
    <xf numFmtId="170" fontId="4" fillId="0" borderId="141" xfId="0" applyNumberFormat="1" applyFont="1" applyBorder="1" applyAlignment="1">
      <alignment horizontal="center"/>
    </xf>
    <xf numFmtId="0" fontId="4" fillId="0" borderId="61" xfId="0" applyFont="1" applyBorder="1" applyAlignment="1">
      <alignment horizontal="center" vertical="center" wrapText="1"/>
    </xf>
    <xf numFmtId="170" fontId="4" fillId="0" borderId="142" xfId="0" applyNumberFormat="1" applyFont="1" applyBorder="1" applyAlignment="1">
      <alignment horizontal="center"/>
    </xf>
    <xf numFmtId="170" fontId="4" fillId="0" borderId="146" xfId="0" applyNumberFormat="1" applyFont="1" applyBorder="1" applyAlignment="1">
      <alignment horizontal="center"/>
    </xf>
    <xf numFmtId="170" fontId="4" fillId="0" borderId="160" xfId="0" applyNumberFormat="1" applyFont="1" applyBorder="1" applyAlignment="1">
      <alignment horizontal="center"/>
    </xf>
    <xf numFmtId="170" fontId="4" fillId="0" borderId="156" xfId="0" applyNumberFormat="1" applyFont="1" applyBorder="1" applyAlignment="1">
      <alignment horizontal="center"/>
    </xf>
    <xf numFmtId="170" fontId="4" fillId="0" borderId="169" xfId="0" applyNumberFormat="1" applyFont="1" applyBorder="1" applyAlignment="1">
      <alignment horizontal="center"/>
    </xf>
    <xf numFmtId="0" fontId="4" fillId="0" borderId="114" xfId="0" applyFont="1" applyBorder="1" applyAlignment="1">
      <alignment horizontal="center" vertical="center" wrapText="1"/>
    </xf>
    <xf numFmtId="0" fontId="4" fillId="0" borderId="114" xfId="0" applyFont="1" applyBorder="1" applyAlignment="1">
      <alignment horizontal="center" vertical="center"/>
    </xf>
    <xf numFmtId="0" fontId="4" fillId="0" borderId="113" xfId="0" applyFont="1" applyBorder="1" applyAlignment="1">
      <alignment horizontal="center" vertical="center" wrapText="1"/>
    </xf>
    <xf numFmtId="0" fontId="4" fillId="0" borderId="170" xfId="0" applyFont="1" applyBorder="1" applyAlignment="1">
      <alignment horizontal="center" vertical="center" wrapText="1"/>
    </xf>
    <xf numFmtId="37" fontId="4" fillId="0" borderId="113" xfId="0" applyNumberFormat="1" applyFont="1" applyBorder="1" applyAlignment="1">
      <alignment horizontal="center" vertical="center"/>
    </xf>
    <xf numFmtId="37" fontId="4" fillId="0" borderId="116" xfId="0" applyNumberFormat="1" applyFont="1" applyBorder="1" applyAlignment="1">
      <alignment horizontal="center" vertical="center"/>
    </xf>
    <xf numFmtId="0" fontId="4" fillId="0" borderId="0" xfId="0" applyFont="1" applyAlignment="1">
      <alignment wrapText="1"/>
    </xf>
    <xf numFmtId="0" fontId="4" fillId="0" borderId="0" xfId="0" applyFont="1" applyAlignment="1">
      <alignment horizontal="center" wrapText="1"/>
    </xf>
    <xf numFmtId="168" fontId="9" fillId="0" borderId="0" xfId="0" applyNumberFormat="1" applyFont="1"/>
    <xf numFmtId="49" fontId="52" fillId="0" borderId="60" xfId="0" applyNumberFormat="1" applyFont="1" applyBorder="1" applyAlignment="1">
      <alignment horizontal="center" vertical="center"/>
    </xf>
    <xf numFmtId="3" fontId="53" fillId="0" borderId="0" xfId="0" applyNumberFormat="1" applyFont="1" applyAlignment="1">
      <alignment horizontal="center" vertical="center"/>
    </xf>
    <xf numFmtId="49" fontId="54" fillId="0" borderId="59" xfId="0" applyNumberFormat="1" applyFont="1" applyBorder="1" applyAlignment="1">
      <alignment horizontal="center" vertical="center"/>
    </xf>
    <xf numFmtId="0" fontId="4" fillId="0" borderId="60" xfId="0" applyFont="1" applyBorder="1" applyAlignment="1">
      <alignment horizontal="center"/>
    </xf>
    <xf numFmtId="3" fontId="4" fillId="0" borderId="0" xfId="0" applyNumberFormat="1" applyFont="1" applyAlignment="1">
      <alignment horizontal="center"/>
    </xf>
    <xf numFmtId="0" fontId="4" fillId="0" borderId="59" xfId="0" applyFont="1" applyBorder="1" applyAlignment="1">
      <alignment horizontal="center"/>
    </xf>
    <xf numFmtId="2" fontId="51" fillId="0" borderId="0" xfId="0" applyNumberFormat="1" applyFont="1" applyAlignment="1">
      <alignment horizontal="center"/>
    </xf>
    <xf numFmtId="0" fontId="51" fillId="0" borderId="0" xfId="0" applyFont="1"/>
    <xf numFmtId="2" fontId="4" fillId="0" borderId="0" xfId="0" applyNumberFormat="1" applyFont="1" applyAlignment="1">
      <alignment horizontal="center"/>
    </xf>
    <xf numFmtId="0" fontId="4" fillId="0" borderId="13" xfId="0" applyFont="1" applyBorder="1"/>
    <xf numFmtId="2" fontId="1" fillId="21" borderId="26" xfId="0" applyNumberFormat="1" applyFont="1" applyFill="1" applyBorder="1" applyAlignment="1">
      <alignment horizontal="center"/>
    </xf>
    <xf numFmtId="2" fontId="1" fillId="21" borderId="62" xfId="0" applyNumberFormat="1" applyFont="1" applyFill="1" applyBorder="1" applyAlignment="1">
      <alignment horizontal="center"/>
    </xf>
    <xf numFmtId="0" fontId="4" fillId="14" borderId="152" xfId="0" applyFont="1" applyFill="1" applyBorder="1"/>
    <xf numFmtId="37" fontId="1" fillId="0" borderId="171" xfId="0" applyNumberFormat="1" applyFont="1" applyBorder="1" applyAlignment="1">
      <alignment horizontal="center"/>
    </xf>
    <xf numFmtId="37" fontId="1" fillId="0" borderId="172" xfId="0" applyNumberFormat="1" applyFont="1" applyBorder="1" applyAlignment="1">
      <alignment horizontal="center"/>
    </xf>
    <xf numFmtId="170" fontId="1" fillId="0" borderId="172" xfId="0" applyNumberFormat="1" applyFont="1" applyBorder="1" applyAlignment="1">
      <alignment horizontal="center"/>
    </xf>
    <xf numFmtId="0" fontId="55" fillId="0" borderId="0" xfId="0" applyFont="1"/>
    <xf numFmtId="0" fontId="4" fillId="0" borderId="135" xfId="0" applyFont="1" applyBorder="1"/>
    <xf numFmtId="37" fontId="6" fillId="0" borderId="60" xfId="0" applyNumberFormat="1" applyFont="1" applyBorder="1" applyAlignment="1">
      <alignment horizontal="center"/>
    </xf>
    <xf numFmtId="37" fontId="6" fillId="0" borderId="59" xfId="0" applyNumberFormat="1" applyFont="1" applyBorder="1" applyAlignment="1">
      <alignment horizontal="center"/>
    </xf>
    <xf numFmtId="37" fontId="6" fillId="0" borderId="65" xfId="0" applyNumberFormat="1" applyFont="1" applyBorder="1" applyAlignment="1">
      <alignment horizontal="center"/>
    </xf>
    <xf numFmtId="170" fontId="6" fillId="0" borderId="64" xfId="0" applyNumberFormat="1" applyFont="1" applyBorder="1" applyAlignment="1">
      <alignment horizontal="center" vertical="center"/>
    </xf>
    <xf numFmtId="37" fontId="4" fillId="0" borderId="60" xfId="0" applyNumberFormat="1" applyFont="1" applyBorder="1" applyAlignment="1">
      <alignment horizontal="center"/>
    </xf>
    <xf numFmtId="37" fontId="4" fillId="0" borderId="59" xfId="0" applyNumberFormat="1" applyFont="1" applyBorder="1" applyAlignment="1">
      <alignment horizontal="center"/>
    </xf>
    <xf numFmtId="170" fontId="6" fillId="0" borderId="59" xfId="0" applyNumberFormat="1" applyFont="1" applyBorder="1" applyAlignment="1">
      <alignment horizontal="center" vertical="center"/>
    </xf>
    <xf numFmtId="37" fontId="1" fillId="0" borderId="60" xfId="0" applyNumberFormat="1" applyFont="1" applyBorder="1" applyAlignment="1">
      <alignment horizontal="center"/>
    </xf>
    <xf numFmtId="37" fontId="1" fillId="0" borderId="59" xfId="0" applyNumberFormat="1" applyFont="1" applyBorder="1" applyAlignment="1">
      <alignment horizontal="center"/>
    </xf>
    <xf numFmtId="170" fontId="6" fillId="0" borderId="60" xfId="0" applyNumberFormat="1" applyFont="1" applyBorder="1" applyAlignment="1">
      <alignment horizontal="center"/>
    </xf>
    <xf numFmtId="170" fontId="6" fillId="0" borderId="59" xfId="0" applyNumberFormat="1" applyFont="1" applyBorder="1" applyAlignment="1">
      <alignment horizontal="center"/>
    </xf>
    <xf numFmtId="0" fontId="4" fillId="0" borderId="135" xfId="0" applyFont="1" applyBorder="1" applyAlignment="1">
      <alignment horizontal="left"/>
    </xf>
    <xf numFmtId="37" fontId="6" fillId="0" borderId="64" xfId="0" applyNumberFormat="1" applyFont="1" applyBorder="1" applyAlignment="1">
      <alignment horizontal="center"/>
    </xf>
    <xf numFmtId="0" fontId="55" fillId="0" borderId="60" xfId="0" applyFont="1" applyBorder="1"/>
    <xf numFmtId="170" fontId="6" fillId="0" borderId="54" xfId="0" applyNumberFormat="1" applyFont="1" applyBorder="1" applyAlignment="1">
      <alignment horizontal="center"/>
    </xf>
    <xf numFmtId="170" fontId="6" fillId="0" borderId="53" xfId="0" applyNumberFormat="1" applyFont="1" applyBorder="1" applyAlignment="1">
      <alignment horizontal="center" vertical="center"/>
    </xf>
    <xf numFmtId="0" fontId="4" fillId="0" borderId="60" xfId="0" applyFont="1" applyBorder="1"/>
    <xf numFmtId="170" fontId="6" fillId="0" borderId="53" xfId="0" applyNumberFormat="1" applyFont="1" applyBorder="1" applyAlignment="1">
      <alignment horizontal="center"/>
    </xf>
    <xf numFmtId="2" fontId="4" fillId="0" borderId="53" xfId="0" applyNumberFormat="1" applyFont="1" applyBorder="1" applyAlignment="1">
      <alignment horizontal="center"/>
    </xf>
    <xf numFmtId="0" fontId="4" fillId="0" borderId="0" xfId="0" applyFont="1" applyAlignment="1">
      <alignment horizontal="left"/>
    </xf>
    <xf numFmtId="37" fontId="1" fillId="0" borderId="54" xfId="0" applyNumberFormat="1" applyFont="1" applyBorder="1" applyAlignment="1">
      <alignment horizontal="center"/>
    </xf>
    <xf numFmtId="37" fontId="1" fillId="0" borderId="65" xfId="0" applyNumberFormat="1" applyFont="1" applyBorder="1" applyAlignment="1">
      <alignment horizontal="center"/>
    </xf>
    <xf numFmtId="0" fontId="1" fillId="0" borderId="158" xfId="0" applyFont="1" applyBorder="1"/>
    <xf numFmtId="37" fontId="1" fillId="0" borderId="53" xfId="0" applyNumberFormat="1" applyFont="1" applyBorder="1" applyAlignment="1">
      <alignment horizontal="center"/>
    </xf>
    <xf numFmtId="0" fontId="56" fillId="0" borderId="0" xfId="0" applyFont="1"/>
    <xf numFmtId="0" fontId="4" fillId="14" borderId="130" xfId="0" applyFont="1" applyFill="1" applyBorder="1"/>
    <xf numFmtId="2" fontId="56" fillId="0" borderId="0" xfId="0" applyNumberFormat="1" applyFont="1" applyAlignment="1">
      <alignment horizontal="center"/>
    </xf>
    <xf numFmtId="2" fontId="4" fillId="0" borderId="0" xfId="0" applyNumberFormat="1" applyFont="1"/>
    <xf numFmtId="1" fontId="4" fillId="5" borderId="154" xfId="0" applyNumberFormat="1" applyFont="1" applyFill="1" applyBorder="1" applyAlignment="1">
      <alignment horizontal="left" vertical="top"/>
    </xf>
    <xf numFmtId="177" fontId="4" fillId="3" borderId="1" xfId="0" applyNumberFormat="1" applyFont="1" applyFill="1" applyBorder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135" xfId="0" applyFont="1" applyBorder="1" applyAlignment="1">
      <alignment horizontal="center" vertical="center"/>
    </xf>
    <xf numFmtId="0" fontId="1" fillId="0" borderId="130" xfId="0" applyFont="1" applyBorder="1" applyAlignment="1">
      <alignment horizontal="center" vertical="center"/>
    </xf>
    <xf numFmtId="0" fontId="1" fillId="0" borderId="130" xfId="0" applyFont="1" applyBorder="1" applyAlignment="1">
      <alignment horizontal="center" wrapText="1"/>
    </xf>
    <xf numFmtId="0" fontId="1" fillId="0" borderId="135" xfId="0" applyFont="1" applyBorder="1" applyAlignment="1">
      <alignment horizontal="center"/>
    </xf>
    <xf numFmtId="3" fontId="4" fillId="5" borderId="152" xfId="0" applyNumberFormat="1" applyFont="1" applyFill="1" applyBorder="1" applyAlignment="1">
      <alignment horizontal="center"/>
    </xf>
    <xf numFmtId="2" fontId="1" fillId="0" borderId="140" xfId="0" applyNumberFormat="1" applyFont="1" applyBorder="1" applyAlignment="1">
      <alignment horizontal="center"/>
    </xf>
    <xf numFmtId="0" fontId="1" fillId="0" borderId="140" xfId="0" applyFont="1" applyBorder="1" applyAlignment="1">
      <alignment horizontal="center"/>
    </xf>
    <xf numFmtId="0" fontId="1" fillId="0" borderId="158" xfId="0" applyFont="1" applyBorder="1" applyAlignment="1">
      <alignment horizontal="center"/>
    </xf>
    <xf numFmtId="3" fontId="4" fillId="5" borderId="154" xfId="0" applyNumberFormat="1" applyFont="1" applyFill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17" fillId="0" borderId="4" xfId="0" applyFont="1" applyBorder="1"/>
    <xf numFmtId="0" fontId="2" fillId="0" borderId="10" xfId="0" applyFont="1" applyBorder="1" applyAlignment="1">
      <alignment horizontal="center"/>
    </xf>
    <xf numFmtId="0" fontId="17" fillId="0" borderId="10" xfId="0" applyFont="1" applyBorder="1"/>
    <xf numFmtId="0" fontId="2" fillId="0" borderId="49" xfId="0" applyFont="1" applyBorder="1" applyAlignment="1">
      <alignment horizontal="center" vertical="center"/>
    </xf>
    <xf numFmtId="0" fontId="17" fillId="0" borderId="49" xfId="0" applyFont="1" applyBorder="1"/>
    <xf numFmtId="0" fontId="17" fillId="0" borderId="50" xfId="0" applyFont="1" applyBorder="1"/>
    <xf numFmtId="0" fontId="2" fillId="0" borderId="51" xfId="0" applyFont="1" applyBorder="1" applyAlignment="1">
      <alignment horizontal="center" vertical="center"/>
    </xf>
    <xf numFmtId="0" fontId="17" fillId="0" borderId="52" xfId="0" applyFont="1" applyBorder="1"/>
    <xf numFmtId="0" fontId="9" fillId="0" borderId="13" xfId="0" applyFont="1" applyBorder="1" applyAlignment="1">
      <alignment horizontal="center"/>
    </xf>
    <xf numFmtId="0" fontId="17" fillId="0" borderId="13" xfId="0" applyFont="1" applyBorder="1"/>
    <xf numFmtId="0" fontId="9" fillId="0" borderId="0" xfId="0" applyFont="1" applyAlignment="1">
      <alignment horizontal="center"/>
    </xf>
    <xf numFmtId="0" fontId="0" fillId="0" borderId="0" xfId="0"/>
    <xf numFmtId="17" fontId="2" fillId="12" borderId="106" xfId="0" applyNumberFormat="1" applyFont="1" applyFill="1" applyBorder="1" applyAlignment="1">
      <alignment horizontal="center"/>
    </xf>
    <xf numFmtId="0" fontId="17" fillId="0" borderId="107" xfId="0" applyFont="1" applyBorder="1"/>
    <xf numFmtId="0" fontId="17" fillId="0" borderId="108" xfId="0" applyFont="1" applyBorder="1"/>
    <xf numFmtId="17" fontId="2" fillId="12" borderId="106" xfId="0" quotePrefix="1" applyNumberFormat="1" applyFont="1" applyFill="1" applyBorder="1" applyAlignment="1">
      <alignment horizontal="center"/>
    </xf>
    <xf numFmtId="0" fontId="45" fillId="0" borderId="13" xfId="0" applyFont="1" applyBorder="1" applyAlignment="1">
      <alignment horizontal="center"/>
    </xf>
    <xf numFmtId="0" fontId="4" fillId="17" borderId="135" xfId="0" applyFont="1" applyFill="1" applyBorder="1" applyAlignment="1">
      <alignment vertical="center" wrapText="1"/>
    </xf>
    <xf numFmtId="0" fontId="17" fillId="0" borderId="140" xfId="0" applyFont="1" applyBorder="1"/>
    <xf numFmtId="0" fontId="17" fillId="0" borderId="158" xfId="0" applyFont="1" applyBorder="1"/>
    <xf numFmtId="0" fontId="1" fillId="7" borderId="109" xfId="0" applyFont="1" applyFill="1" applyBorder="1" applyAlignment="1">
      <alignment horizontal="center" vertical="center" wrapText="1"/>
    </xf>
    <xf numFmtId="0" fontId="17" fillId="0" borderId="114" xfId="0" applyFont="1" applyBorder="1"/>
    <xf numFmtId="0" fontId="45" fillId="9" borderId="106" xfId="0" applyFont="1" applyFill="1" applyBorder="1" applyAlignment="1">
      <alignment horizontal="center" vertical="center" wrapText="1"/>
    </xf>
    <xf numFmtId="0" fontId="51" fillId="0" borderId="171" xfId="0" applyFont="1" applyBorder="1" applyAlignment="1">
      <alignment horizontal="center" wrapText="1"/>
    </xf>
    <xf numFmtId="0" fontId="17" fillId="0" borderId="95" xfId="0" applyFont="1" applyBorder="1"/>
    <xf numFmtId="0" fontId="17" fillId="0" borderId="172" xfId="0" applyFont="1" applyBorder="1"/>
    <xf numFmtId="0" fontId="51" fillId="0" borderId="0" xfId="0" applyFont="1" applyAlignment="1">
      <alignment horizontal="left" vertical="center"/>
    </xf>
    <xf numFmtId="2" fontId="1" fillId="21" borderId="171" xfId="0" applyNumberFormat="1" applyFont="1" applyFill="1" applyBorder="1" applyAlignment="1">
      <alignment horizontal="center"/>
    </xf>
    <xf numFmtId="2" fontId="1" fillId="21" borderId="171" xfId="0" applyNumberFormat="1" applyFont="1" applyFill="1" applyBorder="1" applyAlignment="1">
      <alignment horizontal="center" wrapText="1"/>
    </xf>
    <xf numFmtId="0" fontId="1" fillId="0" borderId="0" xfId="0" applyFont="1" applyAlignment="1">
      <alignment horizontal="center"/>
    </xf>
    <xf numFmtId="0" fontId="1" fillId="0" borderId="171" xfId="0" applyFont="1" applyBorder="1" applyAlignment="1">
      <alignment horizontal="center"/>
    </xf>
    <xf numFmtId="0" fontId="58" fillId="0" borderId="0" xfId="0" applyFont="1"/>
    <xf numFmtId="0" fontId="59" fillId="0" borderId="0" xfId="0" applyFont="1" applyAlignment="1">
      <alignment horizontal="center" vertical="center"/>
    </xf>
    <xf numFmtId="0" fontId="58" fillId="0" borderId="0" xfId="0" applyFont="1" applyAlignment="1">
      <alignment horizontal="center"/>
    </xf>
    <xf numFmtId="3" fontId="58" fillId="0" borderId="0" xfId="0" applyNumberFormat="1" applyFont="1"/>
    <xf numFmtId="0" fontId="58" fillId="0" borderId="0" xfId="0" applyFont="1" applyAlignment="1">
      <alignment horizontal="right"/>
    </xf>
    <xf numFmtId="0" fontId="59" fillId="0" borderId="0" xfId="0" applyFont="1"/>
    <xf numFmtId="0" fontId="60" fillId="0" borderId="0" xfId="0" applyFont="1"/>
    <xf numFmtId="0" fontId="61" fillId="0" borderId="0" xfId="0" applyFont="1"/>
    <xf numFmtId="168" fontId="62" fillId="0" borderId="0" xfId="0" applyNumberFormat="1" applyFont="1" applyAlignment="1">
      <alignment horizontal="left"/>
    </xf>
    <xf numFmtId="0" fontId="63" fillId="0" borderId="0" xfId="0" applyFont="1" applyAlignment="1">
      <alignment horizontal="center"/>
    </xf>
    <xf numFmtId="0" fontId="63" fillId="0" borderId="0" xfId="0" applyFont="1"/>
    <xf numFmtId="0" fontId="62" fillId="0" borderId="0" xfId="0" applyFont="1"/>
    <xf numFmtId="0" fontId="64" fillId="0" borderId="0" xfId="0" applyFont="1"/>
    <xf numFmtId="0" fontId="65" fillId="0" borderId="173" xfId="0" applyFont="1" applyBorder="1"/>
    <xf numFmtId="0" fontId="66" fillId="0" borderId="174" xfId="0" applyFont="1" applyBorder="1" applyAlignment="1">
      <alignment horizontal="center"/>
    </xf>
    <xf numFmtId="0" fontId="67" fillId="0" borderId="174" xfId="0" applyFont="1" applyBorder="1"/>
    <xf numFmtId="0" fontId="67" fillId="0" borderId="175" xfId="0" applyFont="1" applyBorder="1"/>
    <xf numFmtId="0" fontId="66" fillId="0" borderId="176" xfId="0" applyFont="1" applyBorder="1" applyAlignment="1">
      <alignment horizontal="center"/>
    </xf>
    <xf numFmtId="0" fontId="66" fillId="0" borderId="40" xfId="0" applyFont="1" applyBorder="1" applyAlignment="1">
      <alignment horizontal="center"/>
    </xf>
    <xf numFmtId="0" fontId="67" fillId="0" borderId="41" xfId="0" applyFont="1" applyBorder="1"/>
    <xf numFmtId="0" fontId="65" fillId="0" borderId="0" xfId="0" applyFont="1"/>
    <xf numFmtId="0" fontId="65" fillId="0" borderId="177" xfId="0" applyFont="1" applyBorder="1"/>
    <xf numFmtId="3" fontId="65" fillId="0" borderId="38" xfId="0" applyNumberFormat="1" applyFont="1" applyBorder="1" applyAlignment="1">
      <alignment horizontal="center"/>
    </xf>
    <xf numFmtId="3" fontId="65" fillId="0" borderId="1" xfId="0" applyNumberFormat="1" applyFont="1" applyBorder="1" applyAlignment="1">
      <alignment horizontal="center"/>
    </xf>
    <xf numFmtId="3" fontId="65" fillId="0" borderId="30" xfId="0" applyNumberFormat="1" applyFont="1" applyBorder="1" applyAlignment="1">
      <alignment horizontal="center"/>
    </xf>
    <xf numFmtId="3" fontId="65" fillId="0" borderId="29" xfId="0" applyNumberFormat="1" applyFont="1" applyBorder="1" applyAlignment="1">
      <alignment horizontal="center"/>
    </xf>
    <xf numFmtId="3" fontId="65" fillId="0" borderId="178" xfId="0" applyNumberFormat="1" applyFont="1" applyBorder="1" applyAlignment="1">
      <alignment horizontal="center"/>
    </xf>
    <xf numFmtId="0" fontId="65" fillId="0" borderId="179" xfId="0" applyFont="1" applyBorder="1"/>
    <xf numFmtId="3" fontId="65" fillId="0" borderId="32" xfId="0" applyNumberFormat="1" applyFont="1" applyBorder="1" applyAlignment="1">
      <alignment horizontal="center"/>
    </xf>
    <xf numFmtId="3" fontId="65" fillId="0" borderId="180" xfId="0" applyNumberFormat="1" applyFont="1" applyBorder="1"/>
    <xf numFmtId="0" fontId="65" fillId="0" borderId="31" xfId="0" applyFont="1" applyBorder="1"/>
    <xf numFmtId="3" fontId="65" fillId="0" borderId="32" xfId="0" applyNumberFormat="1" applyFont="1" applyBorder="1" applyAlignment="1">
      <alignment horizontal="right"/>
    </xf>
    <xf numFmtId="3" fontId="65" fillId="0" borderId="181" xfId="0" applyNumberFormat="1" applyFont="1" applyBorder="1"/>
    <xf numFmtId="3" fontId="65" fillId="0" borderId="31" xfId="0" applyNumberFormat="1" applyFont="1" applyBorder="1" applyAlignment="1">
      <alignment horizontal="center"/>
    </xf>
    <xf numFmtId="3" fontId="65" fillId="0" borderId="27" xfId="0" applyNumberFormat="1" applyFont="1" applyBorder="1" applyAlignment="1">
      <alignment horizontal="center"/>
    </xf>
    <xf numFmtId="3" fontId="65" fillId="0" borderId="182" xfId="0" applyNumberFormat="1" applyFont="1" applyBorder="1" applyAlignment="1">
      <alignment horizontal="center"/>
    </xf>
    <xf numFmtId="0" fontId="65" fillId="0" borderId="183" xfId="0" applyFont="1" applyBorder="1"/>
    <xf numFmtId="3" fontId="65" fillId="0" borderId="1" xfId="0" applyNumberFormat="1" applyFont="1" applyBorder="1"/>
    <xf numFmtId="3" fontId="65" fillId="0" borderId="29" xfId="0" applyNumberFormat="1" applyFont="1" applyBorder="1"/>
    <xf numFmtId="3" fontId="68" fillId="0" borderId="30" xfId="0" applyNumberFormat="1" applyFont="1" applyBorder="1"/>
    <xf numFmtId="3" fontId="65" fillId="0" borderId="30" xfId="0" applyNumberFormat="1" applyFont="1" applyBorder="1"/>
    <xf numFmtId="3" fontId="65" fillId="0" borderId="178" xfId="0" applyNumberFormat="1" applyFont="1" applyBorder="1"/>
    <xf numFmtId="0" fontId="66" fillId="0" borderId="177" xfId="0" applyFont="1" applyBorder="1"/>
    <xf numFmtId="3" fontId="66" fillId="0" borderId="38" xfId="0" applyNumberFormat="1" applyFont="1" applyBorder="1"/>
    <xf numFmtId="3" fontId="66" fillId="0" borderId="39" xfId="0" applyNumberFormat="1" applyFont="1" applyBorder="1"/>
    <xf numFmtId="3" fontId="66" fillId="0" borderId="37" xfId="0" applyNumberFormat="1" applyFont="1" applyBorder="1"/>
    <xf numFmtId="3" fontId="66" fillId="0" borderId="184" xfId="0" applyNumberFormat="1" applyFont="1" applyBorder="1"/>
    <xf numFmtId="3" fontId="64" fillId="0" borderId="0" xfId="0" applyNumberFormat="1" applyFont="1"/>
    <xf numFmtId="0" fontId="65" fillId="0" borderId="1" xfId="0" applyFont="1" applyBorder="1"/>
    <xf numFmtId="0" fontId="65" fillId="0" borderId="30" xfId="0" applyFont="1" applyBorder="1"/>
    <xf numFmtId="0" fontId="65" fillId="0" borderId="29" xfId="0" applyFont="1" applyBorder="1"/>
    <xf numFmtId="170" fontId="66" fillId="0" borderId="29" xfId="0" applyNumberFormat="1" applyFont="1" applyBorder="1"/>
    <xf numFmtId="170" fontId="66" fillId="0" borderId="30" xfId="0" applyNumberFormat="1" applyFont="1" applyBorder="1"/>
    <xf numFmtId="170" fontId="66" fillId="0" borderId="178" xfId="0" applyNumberFormat="1" applyFont="1" applyBorder="1"/>
    <xf numFmtId="0" fontId="66" fillId="0" borderId="185" xfId="0" applyFont="1" applyBorder="1"/>
    <xf numFmtId="3" fontId="65" fillId="0" borderId="186" xfId="0" applyNumberFormat="1" applyFont="1" applyBorder="1"/>
    <xf numFmtId="3" fontId="65" fillId="0" borderId="32" xfId="0" applyNumberFormat="1" applyFont="1" applyBorder="1"/>
    <xf numFmtId="3" fontId="65" fillId="0" borderId="27" xfId="0" applyNumberFormat="1" applyFont="1" applyBorder="1"/>
    <xf numFmtId="3" fontId="66" fillId="0" borderId="31" xfId="0" applyNumberFormat="1" applyFont="1" applyBorder="1"/>
    <xf numFmtId="3" fontId="66" fillId="0" borderId="32" xfId="0" applyNumberFormat="1" applyFont="1" applyBorder="1"/>
    <xf numFmtId="3" fontId="65" fillId="0" borderId="31" xfId="0" applyNumberFormat="1" applyFont="1" applyBorder="1"/>
    <xf numFmtId="3" fontId="65" fillId="0" borderId="182" xfId="0" applyNumberFormat="1" applyFont="1" applyBorder="1"/>
    <xf numFmtId="0" fontId="64" fillId="0" borderId="0" xfId="0" quotePrefix="1" applyFont="1"/>
    <xf numFmtId="0" fontId="66" fillId="0" borderId="183" xfId="0" applyFont="1" applyBorder="1"/>
    <xf numFmtId="3" fontId="65" fillId="0" borderId="38" xfId="0" applyNumberFormat="1" applyFont="1" applyBorder="1"/>
    <xf numFmtId="3" fontId="65" fillId="0" borderId="39" xfId="0" applyNumberFormat="1" applyFont="1" applyBorder="1"/>
    <xf numFmtId="3" fontId="65" fillId="0" borderId="37" xfId="0" applyNumberFormat="1" applyFont="1" applyBorder="1"/>
    <xf numFmtId="3" fontId="65" fillId="0" borderId="184" xfId="0" applyNumberFormat="1" applyFont="1" applyBorder="1"/>
    <xf numFmtId="0" fontId="66" fillId="0" borderId="179" xfId="0" applyFont="1" applyBorder="1"/>
    <xf numFmtId="3" fontId="65" fillId="0" borderId="187" xfId="0" applyNumberFormat="1" applyFont="1" applyBorder="1"/>
    <xf numFmtId="3" fontId="66" fillId="0" borderId="29" xfId="0" applyNumberFormat="1" applyFont="1" applyBorder="1"/>
    <xf numFmtId="37" fontId="65" fillId="0" borderId="30" xfId="0" applyNumberFormat="1" applyFont="1" applyBorder="1"/>
    <xf numFmtId="37" fontId="65" fillId="0" borderId="29" xfId="0" applyNumberFormat="1" applyFont="1" applyBorder="1"/>
    <xf numFmtId="0" fontId="65" fillId="0" borderId="178" xfId="0" applyFont="1" applyBorder="1"/>
    <xf numFmtId="0" fontId="66" fillId="4" borderId="188" xfId="0" applyFont="1" applyFill="1" applyBorder="1"/>
    <xf numFmtId="37" fontId="66" fillId="4" borderId="91" xfId="0" applyNumberFormat="1" applyFont="1" applyFill="1" applyBorder="1"/>
    <xf numFmtId="3" fontId="66" fillId="4" borderId="91" xfId="0" applyNumberFormat="1" applyFont="1" applyFill="1" applyBorder="1"/>
    <xf numFmtId="37" fontId="66" fillId="4" borderId="44" xfId="0" applyNumberFormat="1" applyFont="1" applyFill="1" applyBorder="1"/>
    <xf numFmtId="37" fontId="66" fillId="4" borderId="90" xfId="0" applyNumberFormat="1" applyFont="1" applyFill="1" applyBorder="1"/>
    <xf numFmtId="171" fontId="66" fillId="4" borderId="91" xfId="0" applyNumberFormat="1" applyFont="1" applyFill="1" applyBorder="1"/>
    <xf numFmtId="37" fontId="66" fillId="4" borderId="189" xfId="0" applyNumberFormat="1" applyFont="1" applyFill="1" applyBorder="1"/>
    <xf numFmtId="0" fontId="66" fillId="4" borderId="190" xfId="0" applyFont="1" applyFill="1" applyBorder="1"/>
    <xf numFmtId="0" fontId="66" fillId="4" borderId="19" xfId="0" applyFont="1" applyFill="1" applyBorder="1"/>
    <xf numFmtId="0" fontId="66" fillId="4" borderId="93" xfId="0" applyFont="1" applyFill="1" applyBorder="1"/>
    <xf numFmtId="0" fontId="66" fillId="4" borderId="92" xfId="0" applyFont="1" applyFill="1" applyBorder="1"/>
    <xf numFmtId="170" fontId="66" fillId="4" borderId="92" xfId="0" applyNumberFormat="1" applyFont="1" applyFill="1" applyBorder="1"/>
    <xf numFmtId="170" fontId="66" fillId="4" borderId="93" xfId="0" applyNumberFormat="1" applyFont="1" applyFill="1" applyBorder="1"/>
    <xf numFmtId="170" fontId="66" fillId="4" borderId="191" xfId="0" applyNumberFormat="1" applyFont="1" applyFill="1" applyBorder="1"/>
    <xf numFmtId="37" fontId="64" fillId="0" borderId="0" xfId="0" applyNumberFormat="1" applyFont="1"/>
    <xf numFmtId="0" fontId="66" fillId="0" borderId="1" xfId="0" applyFont="1" applyBorder="1"/>
    <xf numFmtId="0" fontId="66" fillId="0" borderId="30" xfId="0" applyFont="1" applyBorder="1"/>
    <xf numFmtId="0" fontId="66" fillId="0" borderId="29" xfId="0" applyFont="1" applyBorder="1"/>
    <xf numFmtId="0" fontId="66" fillId="0" borderId="183" xfId="0" applyFont="1" applyBorder="1" applyAlignment="1">
      <alignment horizontal="left"/>
    </xf>
    <xf numFmtId="0" fontId="65" fillId="0" borderId="1" xfId="0" applyFont="1" applyBorder="1" applyAlignment="1">
      <alignment horizontal="center"/>
    </xf>
    <xf numFmtId="170" fontId="65" fillId="0" borderId="1" xfId="0" applyNumberFormat="1" applyFont="1" applyBorder="1"/>
    <xf numFmtId="37" fontId="65" fillId="0" borderId="1" xfId="0" applyNumberFormat="1" applyFont="1" applyBorder="1"/>
    <xf numFmtId="170" fontId="65" fillId="0" borderId="29" xfId="0" applyNumberFormat="1" applyFont="1" applyBorder="1"/>
    <xf numFmtId="37" fontId="65" fillId="0" borderId="178" xfId="0" applyNumberFormat="1" applyFont="1" applyBorder="1"/>
    <xf numFmtId="0" fontId="65" fillId="0" borderId="185" xfId="0" applyFont="1" applyBorder="1"/>
    <xf numFmtId="170" fontId="65" fillId="0" borderId="32" xfId="0" applyNumberFormat="1" applyFont="1" applyBorder="1"/>
    <xf numFmtId="37" fontId="65" fillId="0" borderId="32" xfId="0" applyNumberFormat="1" applyFont="1" applyBorder="1"/>
    <xf numFmtId="170" fontId="65" fillId="0" borderId="31" xfId="0" applyNumberFormat="1" applyFont="1" applyBorder="1"/>
    <xf numFmtId="37" fontId="65" fillId="0" borderId="181" xfId="0" applyNumberFormat="1" applyFont="1" applyBorder="1"/>
    <xf numFmtId="37" fontId="65" fillId="0" borderId="27" xfId="0" applyNumberFormat="1" applyFont="1" applyBorder="1"/>
    <xf numFmtId="37" fontId="65" fillId="0" borderId="182" xfId="0" applyNumberFormat="1" applyFont="1" applyBorder="1"/>
    <xf numFmtId="0" fontId="60" fillId="0" borderId="0" xfId="0" quotePrefix="1" applyFont="1"/>
    <xf numFmtId="0" fontId="65" fillId="0" borderId="1" xfId="0" applyFont="1" applyBorder="1" applyAlignment="1">
      <alignment horizontal="right"/>
    </xf>
    <xf numFmtId="0" fontId="65" fillId="0" borderId="29" xfId="0" applyFont="1" applyBorder="1" applyAlignment="1">
      <alignment horizontal="right"/>
    </xf>
    <xf numFmtId="0" fontId="65" fillId="0" borderId="32" xfId="0" applyFont="1" applyBorder="1" applyAlignment="1">
      <alignment horizontal="right"/>
    </xf>
    <xf numFmtId="0" fontId="65" fillId="0" borderId="31" xfId="0" applyFont="1" applyBorder="1" applyAlignment="1">
      <alignment horizontal="right"/>
    </xf>
    <xf numFmtId="3" fontId="65" fillId="0" borderId="192" xfId="0" applyNumberFormat="1" applyFont="1" applyBorder="1"/>
    <xf numFmtId="3" fontId="65" fillId="0" borderId="193" xfId="0" applyNumberFormat="1" applyFont="1" applyBorder="1"/>
    <xf numFmtId="166" fontId="60" fillId="0" borderId="0" xfId="0" quotePrefix="1" applyNumberFormat="1" applyFont="1"/>
    <xf numFmtId="3" fontId="65" fillId="0" borderId="194" xfId="0" applyNumberFormat="1" applyFont="1" applyBorder="1"/>
    <xf numFmtId="0" fontId="66" fillId="4" borderId="195" xfId="0" applyFont="1" applyFill="1" applyBorder="1"/>
    <xf numFmtId="0" fontId="66" fillId="4" borderId="95" xfId="0" applyFont="1" applyFill="1" applyBorder="1" applyAlignment="1">
      <alignment horizontal="center"/>
    </xf>
    <xf numFmtId="170" fontId="66" fillId="4" borderId="95" xfId="0" applyNumberFormat="1" applyFont="1" applyFill="1" applyBorder="1"/>
    <xf numFmtId="37" fontId="66" fillId="4" borderId="68" xfId="0" applyNumberFormat="1" applyFont="1" applyFill="1" applyBorder="1"/>
    <xf numFmtId="0" fontId="66" fillId="4" borderId="94" xfId="0" applyFont="1" applyFill="1" applyBorder="1" applyAlignment="1">
      <alignment horizontal="center"/>
    </xf>
    <xf numFmtId="0" fontId="65" fillId="4" borderId="171" xfId="0" applyFont="1" applyFill="1" applyBorder="1"/>
    <xf numFmtId="37" fontId="66" fillId="4" borderId="95" xfId="0" applyNumberFormat="1" applyFont="1" applyFill="1" applyBorder="1"/>
    <xf numFmtId="0" fontId="65" fillId="4" borderId="94" xfId="0" applyFont="1" applyFill="1" applyBorder="1"/>
    <xf numFmtId="37" fontId="66" fillId="4" borderId="196" xfId="0" applyNumberFormat="1" applyFont="1" applyFill="1" applyBorder="1"/>
    <xf numFmtId="0" fontId="69" fillId="0" borderId="183" xfId="0" applyFont="1" applyBorder="1"/>
    <xf numFmtId="0" fontId="69" fillId="0" borderId="185" xfId="0" applyFont="1" applyBorder="1"/>
    <xf numFmtId="0" fontId="65" fillId="0" borderId="38" xfId="0" applyFont="1" applyBorder="1" applyAlignment="1">
      <alignment horizontal="right"/>
    </xf>
    <xf numFmtId="0" fontId="65" fillId="0" borderId="38" xfId="0" applyFont="1" applyBorder="1"/>
    <xf numFmtId="0" fontId="65" fillId="0" borderId="37" xfId="0" applyFont="1" applyBorder="1" applyAlignment="1">
      <alignment horizontal="right"/>
    </xf>
    <xf numFmtId="0" fontId="65" fillId="0" borderId="37" xfId="0" applyFont="1" applyBorder="1"/>
    <xf numFmtId="3" fontId="65" fillId="0" borderId="197" xfId="0" applyNumberFormat="1" applyFont="1" applyBorder="1"/>
    <xf numFmtId="37" fontId="65" fillId="0" borderId="39" xfId="0" applyNumberFormat="1" applyFont="1" applyBorder="1"/>
    <xf numFmtId="37" fontId="65" fillId="0" borderId="184" xfId="0" applyNumberFormat="1" applyFont="1" applyBorder="1"/>
    <xf numFmtId="0" fontId="65" fillId="0" borderId="32" xfId="0" applyFont="1" applyBorder="1"/>
    <xf numFmtId="37" fontId="65" fillId="0" borderId="0" xfId="0" applyNumberFormat="1" applyFont="1"/>
    <xf numFmtId="37" fontId="66" fillId="0" borderId="0" xfId="0" applyNumberFormat="1" applyFont="1"/>
    <xf numFmtId="37" fontId="66" fillId="4" borderId="27" xfId="0" applyNumberFormat="1" applyFont="1" applyFill="1" applyBorder="1"/>
    <xf numFmtId="37" fontId="66" fillId="4" borderId="182" xfId="0" applyNumberFormat="1" applyFont="1" applyFill="1" applyBorder="1"/>
    <xf numFmtId="10" fontId="64" fillId="0" borderId="0" xfId="0" applyNumberFormat="1" applyFont="1"/>
    <xf numFmtId="0" fontId="66" fillId="8" borderId="183" xfId="0" applyFont="1" applyFill="1" applyBorder="1"/>
    <xf numFmtId="0" fontId="65" fillId="8" borderId="1" xfId="0" applyFont="1" applyFill="1" applyBorder="1"/>
    <xf numFmtId="0" fontId="66" fillId="8" borderId="1" xfId="0" applyFont="1" applyFill="1" applyBorder="1"/>
    <xf numFmtId="37" fontId="66" fillId="8" borderId="30" xfId="0" applyNumberFormat="1" applyFont="1" applyFill="1" applyBorder="1"/>
    <xf numFmtId="0" fontId="65" fillId="8" borderId="29" xfId="0" applyFont="1" applyFill="1" applyBorder="1"/>
    <xf numFmtId="0" fontId="65" fillId="8" borderId="31" xfId="0" applyFont="1" applyFill="1" applyBorder="1"/>
    <xf numFmtId="0" fontId="65" fillId="8" borderId="32" xfId="0" applyFont="1" applyFill="1" applyBorder="1"/>
    <xf numFmtId="37" fontId="66" fillId="8" borderId="27" xfId="0" applyNumberFormat="1" applyFont="1" applyFill="1" applyBorder="1"/>
    <xf numFmtId="37" fontId="66" fillId="8" borderId="182" xfId="0" applyNumberFormat="1" applyFont="1" applyFill="1" applyBorder="1"/>
    <xf numFmtId="0" fontId="66" fillId="4" borderId="198" xfId="0" applyFont="1" applyFill="1" applyBorder="1"/>
    <xf numFmtId="0" fontId="65" fillId="4" borderId="199" xfId="0" applyFont="1" applyFill="1" applyBorder="1"/>
    <xf numFmtId="0" fontId="66" fillId="4" borderId="199" xfId="0" applyFont="1" applyFill="1" applyBorder="1"/>
    <xf numFmtId="37" fontId="66" fillId="4" borderId="200" xfId="0" applyNumberFormat="1" applyFont="1" applyFill="1" applyBorder="1"/>
    <xf numFmtId="0" fontId="65" fillId="4" borderId="201" xfId="0" applyFont="1" applyFill="1" applyBorder="1"/>
    <xf numFmtId="37" fontId="66" fillId="4" borderId="202" xfId="0" applyNumberFormat="1" applyFont="1" applyFill="1" applyBorder="1"/>
    <xf numFmtId="0" fontId="70" fillId="0" borderId="0" xfId="0" applyFont="1"/>
    <xf numFmtId="0" fontId="71" fillId="0" borderId="0" xfId="0" applyFont="1"/>
    <xf numFmtId="37" fontId="71" fillId="0" borderId="0" xfId="0" applyNumberFormat="1" applyFont="1"/>
    <xf numFmtId="0" fontId="65" fillId="0" borderId="38" xfId="0" applyFont="1" applyBorder="1" applyAlignment="1">
      <alignment horizontal="center"/>
    </xf>
    <xf numFmtId="0" fontId="65" fillId="0" borderId="30" xfId="0" applyFont="1" applyBorder="1" applyAlignment="1">
      <alignment horizontal="center"/>
    </xf>
    <xf numFmtId="0" fontId="65" fillId="0" borderId="29" xfId="0" applyFont="1" applyBorder="1" applyAlignment="1">
      <alignment horizontal="center"/>
    </xf>
    <xf numFmtId="0" fontId="65" fillId="0" borderId="178" xfId="0" applyFont="1" applyBorder="1" applyAlignment="1">
      <alignment horizontal="center"/>
    </xf>
    <xf numFmtId="0" fontId="65" fillId="0" borderId="31" xfId="0" applyFont="1" applyBorder="1" applyAlignment="1">
      <alignment horizontal="center"/>
    </xf>
    <xf numFmtId="0" fontId="65" fillId="0" borderId="27" xfId="0" applyFont="1" applyBorder="1" applyAlignment="1">
      <alignment horizontal="center"/>
    </xf>
    <xf numFmtId="0" fontId="65" fillId="0" borderId="182" xfId="0" applyFont="1" applyBorder="1" applyAlignment="1">
      <alignment horizontal="center"/>
    </xf>
    <xf numFmtId="0" fontId="65" fillId="0" borderId="0" xfId="0" quotePrefix="1" applyFont="1"/>
    <xf numFmtId="39" fontId="65" fillId="0" borderId="0" xfId="0" applyNumberFormat="1" applyFont="1"/>
    <xf numFmtId="3" fontId="66" fillId="0" borderId="27" xfId="0" applyNumberFormat="1" applyFont="1" applyBorder="1"/>
    <xf numFmtId="3" fontId="66" fillId="0" borderId="182" xfId="0" applyNumberFormat="1" applyFont="1" applyBorder="1"/>
    <xf numFmtId="171" fontId="65" fillId="0" borderId="1" xfId="0" applyNumberFormat="1" applyFont="1" applyBorder="1"/>
    <xf numFmtId="170" fontId="72" fillId="22" borderId="203" xfId="0" applyNumberFormat="1" applyFont="1" applyFill="1" applyBorder="1"/>
    <xf numFmtId="3" fontId="65" fillId="0" borderId="0" xfId="0" applyNumberFormat="1" applyFont="1"/>
    <xf numFmtId="0" fontId="65" fillId="4" borderId="204" xfId="0" applyFont="1" applyFill="1" applyBorder="1"/>
    <xf numFmtId="37" fontId="66" fillId="4" borderId="205" xfId="0" applyNumberFormat="1" applyFont="1" applyFill="1" applyBorder="1"/>
    <xf numFmtId="0" fontId="65" fillId="4" borderId="31" xfId="0" applyFont="1" applyFill="1" applyBorder="1"/>
    <xf numFmtId="170" fontId="65" fillId="0" borderId="0" xfId="0" applyNumberFormat="1" applyFont="1"/>
    <xf numFmtId="0" fontId="66" fillId="0" borderId="1" xfId="0" applyFont="1" applyBorder="1" applyAlignment="1">
      <alignment horizontal="center"/>
    </xf>
    <xf numFmtId="170" fontId="66" fillId="0" borderId="1" xfId="0" applyNumberFormat="1" applyFont="1" applyBorder="1"/>
    <xf numFmtId="0" fontId="66" fillId="0" borderId="29" xfId="0" applyFont="1" applyBorder="1" applyAlignment="1">
      <alignment horizontal="center"/>
    </xf>
    <xf numFmtId="170" fontId="66" fillId="0" borderId="0" xfId="0" applyNumberFormat="1" applyFont="1"/>
    <xf numFmtId="0" fontId="65" fillId="4" borderId="199" xfId="0" applyFont="1" applyFill="1" applyBorder="1" applyAlignment="1">
      <alignment horizontal="right"/>
    </xf>
    <xf numFmtId="0" fontId="65" fillId="4" borderId="201" xfId="0" applyFont="1" applyFill="1" applyBorder="1" applyAlignment="1">
      <alignment horizontal="right"/>
    </xf>
    <xf numFmtId="0" fontId="66" fillId="4" borderId="201" xfId="0" applyFont="1" applyFill="1" applyBorder="1"/>
    <xf numFmtId="37" fontId="62" fillId="0" borderId="0" xfId="0" applyNumberFormat="1" applyFont="1"/>
    <xf numFmtId="37" fontId="62" fillId="0" borderId="1" xfId="0" applyNumberFormat="1" applyFont="1" applyBorder="1"/>
    <xf numFmtId="0" fontId="66" fillId="0" borderId="0" xfId="0" applyFont="1" applyAlignment="1">
      <alignment horizontal="center"/>
    </xf>
    <xf numFmtId="0" fontId="65" fillId="0" borderId="0" xfId="0" applyFont="1" applyAlignment="1">
      <alignment horizontal="center"/>
    </xf>
    <xf numFmtId="1" fontId="65" fillId="0" borderId="1" xfId="0" applyNumberFormat="1" applyFont="1" applyBorder="1"/>
    <xf numFmtId="1" fontId="65" fillId="0" borderId="29" xfId="0" applyNumberFormat="1" applyFont="1" applyBorder="1"/>
    <xf numFmtId="170" fontId="65" fillId="0" borderId="30" xfId="0" applyNumberFormat="1" applyFont="1" applyBorder="1"/>
    <xf numFmtId="1" fontId="65" fillId="0" borderId="32" xfId="0" applyNumberFormat="1" applyFont="1" applyBorder="1"/>
    <xf numFmtId="171" fontId="65" fillId="0" borderId="32" xfId="0" applyNumberFormat="1" applyFont="1" applyBorder="1"/>
    <xf numFmtId="170" fontId="65" fillId="0" borderId="27" xfId="0" applyNumberFormat="1" applyFont="1" applyBorder="1"/>
    <xf numFmtId="37" fontId="65" fillId="0" borderId="31" xfId="0" applyNumberFormat="1" applyFont="1" applyBorder="1"/>
    <xf numFmtId="39" fontId="68" fillId="0" borderId="206" xfId="0" applyNumberFormat="1" applyFont="1" applyBorder="1"/>
    <xf numFmtId="1" fontId="65" fillId="0" borderId="38" xfId="0" applyNumberFormat="1" applyFont="1" applyBorder="1"/>
    <xf numFmtId="37" fontId="65" fillId="0" borderId="37" xfId="0" applyNumberFormat="1" applyFont="1" applyBorder="1"/>
    <xf numFmtId="3" fontId="65" fillId="0" borderId="207" xfId="0" applyNumberFormat="1" applyFont="1" applyBorder="1"/>
    <xf numFmtId="2" fontId="65" fillId="0" borderId="1" xfId="0" applyNumberFormat="1" applyFont="1" applyBorder="1"/>
    <xf numFmtId="170" fontId="66" fillId="0" borderId="31" xfId="0" applyNumberFormat="1" applyFont="1" applyBorder="1"/>
    <xf numFmtId="170" fontId="66" fillId="0" borderId="27" xfId="0" applyNumberFormat="1" applyFont="1" applyBorder="1"/>
    <xf numFmtId="170" fontId="66" fillId="0" borderId="182" xfId="0" applyNumberFormat="1" applyFont="1" applyBorder="1"/>
    <xf numFmtId="171" fontId="65" fillId="0" borderId="181" xfId="0" applyNumberFormat="1" applyFont="1" applyBorder="1"/>
    <xf numFmtId="170" fontId="65" fillId="0" borderId="180" xfId="0" applyNumberFormat="1" applyFont="1" applyBorder="1"/>
    <xf numFmtId="173" fontId="65" fillId="0" borderId="1" xfId="0" applyNumberFormat="1" applyFont="1" applyBorder="1"/>
    <xf numFmtId="37" fontId="65" fillId="0" borderId="186" xfId="0" applyNumberFormat="1" applyFont="1" applyBorder="1"/>
    <xf numFmtId="170" fontId="65" fillId="0" borderId="37" xfId="0" applyNumberFormat="1" applyFont="1" applyBorder="1"/>
    <xf numFmtId="171" fontId="66" fillId="0" borderId="1" xfId="0" applyNumberFormat="1" applyFont="1" applyBorder="1"/>
    <xf numFmtId="37" fontId="66" fillId="0" borderId="29" xfId="0" applyNumberFormat="1" applyFont="1" applyBorder="1"/>
    <xf numFmtId="37" fontId="66" fillId="0" borderId="30" xfId="0" applyNumberFormat="1" applyFont="1" applyBorder="1"/>
    <xf numFmtId="37" fontId="66" fillId="0" borderId="178" xfId="0" applyNumberFormat="1" applyFont="1" applyBorder="1"/>
    <xf numFmtId="0" fontId="66" fillId="0" borderId="32" xfId="0" applyFont="1" applyBorder="1"/>
    <xf numFmtId="171" fontId="66" fillId="0" borderId="32" xfId="0" applyNumberFormat="1" applyFont="1" applyBorder="1"/>
    <xf numFmtId="0" fontId="66" fillId="0" borderId="31" xfId="0" applyFont="1" applyBorder="1"/>
    <xf numFmtId="37" fontId="66" fillId="0" borderId="31" xfId="0" applyNumberFormat="1" applyFont="1" applyBorder="1"/>
    <xf numFmtId="37" fontId="66" fillId="0" borderId="27" xfId="0" applyNumberFormat="1" applyFont="1" applyBorder="1"/>
    <xf numFmtId="37" fontId="66" fillId="0" borderId="182" xfId="0" applyNumberFormat="1" applyFont="1" applyBorder="1"/>
    <xf numFmtId="37" fontId="65" fillId="0" borderId="201" xfId="0" applyNumberFormat="1" applyFont="1" applyBorder="1"/>
    <xf numFmtId="0" fontId="66" fillId="8" borderId="188" xfId="0" applyFont="1" applyFill="1" applyBorder="1"/>
    <xf numFmtId="37" fontId="66" fillId="8" borderId="91" xfId="0" applyNumberFormat="1" applyFont="1" applyFill="1" applyBorder="1"/>
    <xf numFmtId="37" fontId="66" fillId="8" borderId="44" xfId="0" applyNumberFormat="1" applyFont="1" applyFill="1" applyBorder="1"/>
    <xf numFmtId="37" fontId="66" fillId="8" borderId="90" xfId="0" applyNumberFormat="1" applyFont="1" applyFill="1" applyBorder="1"/>
    <xf numFmtId="170" fontId="66" fillId="8" borderId="90" xfId="0" applyNumberFormat="1" applyFont="1" applyFill="1" applyBorder="1"/>
    <xf numFmtId="37" fontId="66" fillId="8" borderId="189" xfId="0" applyNumberFormat="1" applyFont="1" applyFill="1" applyBorder="1"/>
    <xf numFmtId="37" fontId="66" fillId="0" borderId="1" xfId="0" applyNumberFormat="1" applyFont="1" applyBorder="1"/>
    <xf numFmtId="0" fontId="66" fillId="8" borderId="185" xfId="0" applyFont="1" applyFill="1" applyBorder="1"/>
    <xf numFmtId="37" fontId="66" fillId="8" borderId="32" xfId="0" applyNumberFormat="1" applyFont="1" applyFill="1" applyBorder="1"/>
    <xf numFmtId="170" fontId="66" fillId="8" borderId="27" xfId="0" applyNumberFormat="1" applyFont="1" applyFill="1" applyBorder="1"/>
    <xf numFmtId="37" fontId="66" fillId="8" borderId="31" xfId="0" applyNumberFormat="1" applyFont="1" applyFill="1" applyBorder="1"/>
    <xf numFmtId="39" fontId="66" fillId="8" borderId="32" xfId="0" applyNumberFormat="1" applyFont="1" applyFill="1" applyBorder="1"/>
    <xf numFmtId="37" fontId="66" fillId="0" borderId="38" xfId="0" applyNumberFormat="1" applyFont="1" applyBorder="1"/>
    <xf numFmtId="171" fontId="66" fillId="0" borderId="38" xfId="0" applyNumberFormat="1" applyFont="1" applyBorder="1"/>
    <xf numFmtId="37" fontId="66" fillId="0" borderId="39" xfId="0" applyNumberFormat="1" applyFont="1" applyBorder="1"/>
    <xf numFmtId="37" fontId="66" fillId="0" borderId="37" xfId="0" applyNumberFormat="1" applyFont="1" applyBorder="1"/>
    <xf numFmtId="37" fontId="66" fillId="0" borderId="184" xfId="0" applyNumberFormat="1" applyFont="1" applyBorder="1"/>
    <xf numFmtId="170" fontId="65" fillId="0" borderId="29" xfId="1" applyNumberFormat="1" applyFont="1" applyFill="1" applyBorder="1"/>
    <xf numFmtId="0" fontId="66" fillId="8" borderId="177" xfId="0" applyFont="1" applyFill="1" applyBorder="1"/>
    <xf numFmtId="37" fontId="66" fillId="8" borderId="38" xfId="0" applyNumberFormat="1" applyFont="1" applyFill="1" applyBorder="1"/>
    <xf numFmtId="171" fontId="66" fillId="8" borderId="38" xfId="0" applyNumberFormat="1" applyFont="1" applyFill="1" applyBorder="1"/>
    <xf numFmtId="37" fontId="66" fillId="8" borderId="39" xfId="0" applyNumberFormat="1" applyFont="1" applyFill="1" applyBorder="1"/>
    <xf numFmtId="37" fontId="66" fillId="8" borderId="37" xfId="0" applyNumberFormat="1" applyFont="1" applyFill="1" applyBorder="1"/>
    <xf numFmtId="37" fontId="66" fillId="8" borderId="184" xfId="0" applyNumberFormat="1" applyFont="1" applyFill="1" applyBorder="1"/>
    <xf numFmtId="170" fontId="66" fillId="4" borderId="90" xfId="0" applyNumberFormat="1" applyFont="1" applyFill="1" applyBorder="1"/>
    <xf numFmtId="2" fontId="66" fillId="0" borderId="30" xfId="0" applyNumberFormat="1" applyFont="1" applyBorder="1"/>
    <xf numFmtId="0" fontId="65" fillId="0" borderId="186" xfId="0" applyFont="1" applyBorder="1"/>
    <xf numFmtId="37" fontId="65" fillId="0" borderId="180" xfId="0" applyNumberFormat="1" applyFont="1" applyBorder="1"/>
    <xf numFmtId="0" fontId="65" fillId="0" borderId="181" xfId="0" applyFont="1" applyBorder="1"/>
    <xf numFmtId="37" fontId="65" fillId="0" borderId="187" xfId="0" applyNumberFormat="1" applyFont="1" applyBorder="1"/>
    <xf numFmtId="0" fontId="59" fillId="0" borderId="1" xfId="0" applyFont="1" applyBorder="1" applyAlignment="1">
      <alignment horizontal="center" vertical="center"/>
    </xf>
    <xf numFmtId="0" fontId="59" fillId="0" borderId="1" xfId="0" applyFont="1" applyBorder="1"/>
    <xf numFmtId="0" fontId="62" fillId="0" borderId="1" xfId="0" applyFont="1" applyBorder="1"/>
    <xf numFmtId="10" fontId="65" fillId="0" borderId="30" xfId="0" applyNumberFormat="1" applyFont="1" applyBorder="1"/>
    <xf numFmtId="0" fontId="65" fillId="0" borderId="181" xfId="0" applyFont="1" applyBorder="1" applyAlignment="1">
      <alignment horizontal="center"/>
    </xf>
    <xf numFmtId="0" fontId="65" fillId="0" borderId="180" xfId="0" applyFont="1" applyBorder="1" applyAlignment="1">
      <alignment horizontal="center"/>
    </xf>
    <xf numFmtId="0" fontId="65" fillId="0" borderId="186" xfId="0" applyFont="1" applyBorder="1" applyAlignment="1">
      <alignment horizontal="center"/>
    </xf>
    <xf numFmtId="1" fontId="65" fillId="0" borderId="37" xfId="0" applyNumberFormat="1" applyFont="1" applyBorder="1"/>
    <xf numFmtId="2" fontId="65" fillId="0" borderId="32" xfId="0" applyNumberFormat="1" applyFont="1" applyBorder="1"/>
    <xf numFmtId="37" fontId="65" fillId="0" borderId="38" xfId="0" applyNumberFormat="1" applyFont="1" applyBorder="1"/>
    <xf numFmtId="0" fontId="69" fillId="0" borderId="177" xfId="0" applyFont="1" applyBorder="1"/>
    <xf numFmtId="0" fontId="69" fillId="0" borderId="208" xfId="0" applyFont="1" applyBorder="1"/>
    <xf numFmtId="170" fontId="66" fillId="0" borderId="38" xfId="0" applyNumberFormat="1" applyFont="1" applyBorder="1"/>
    <xf numFmtId="170" fontId="66" fillId="0" borderId="37" xfId="0" applyNumberFormat="1" applyFont="1" applyBorder="1"/>
    <xf numFmtId="0" fontId="65" fillId="0" borderId="27" xfId="0" applyFont="1" applyBorder="1"/>
    <xf numFmtId="0" fontId="68" fillId="0" borderId="32" xfId="0" applyFont="1" applyBorder="1"/>
    <xf numFmtId="170" fontId="65" fillId="0" borderId="181" xfId="0" applyNumberFormat="1" applyFont="1" applyBorder="1"/>
    <xf numFmtId="170" fontId="66" fillId="4" borderId="91" xfId="0" applyNumberFormat="1" applyFont="1" applyFill="1" applyBorder="1"/>
    <xf numFmtId="170" fontId="66" fillId="4" borderId="40" xfId="0" applyNumberFormat="1" applyFont="1" applyFill="1" applyBorder="1"/>
    <xf numFmtId="37" fontId="66" fillId="4" borderId="41" xfId="0" applyNumberFormat="1" applyFont="1" applyFill="1" applyBorder="1"/>
    <xf numFmtId="37" fontId="66" fillId="4" borderId="209" xfId="0" applyNumberFormat="1" applyFont="1" applyFill="1" applyBorder="1"/>
    <xf numFmtId="0" fontId="66" fillId="4" borderId="210" xfId="0" applyFont="1" applyFill="1" applyBorder="1"/>
    <xf numFmtId="37" fontId="66" fillId="4" borderId="42" xfId="0" applyNumberFormat="1" applyFont="1" applyFill="1" applyBorder="1"/>
    <xf numFmtId="171" fontId="66" fillId="4" borderId="42" xfId="0" applyNumberFormat="1" applyFont="1" applyFill="1" applyBorder="1"/>
    <xf numFmtId="37" fontId="66" fillId="4" borderId="43" xfId="0" applyNumberFormat="1" applyFont="1" applyFill="1" applyBorder="1"/>
    <xf numFmtId="37" fontId="66" fillId="4" borderId="36" xfId="0" applyNumberFormat="1" applyFont="1" applyFill="1" applyBorder="1"/>
    <xf numFmtId="0" fontId="65" fillId="4" borderId="92" xfId="0" applyFont="1" applyFill="1" applyBorder="1"/>
    <xf numFmtId="0" fontId="68" fillId="0" borderId="211" xfId="0" applyFont="1" applyBorder="1"/>
    <xf numFmtId="0" fontId="69" fillId="0" borderId="179" xfId="0" applyFont="1" applyBorder="1"/>
    <xf numFmtId="0" fontId="66" fillId="0" borderId="0" xfId="0" applyFont="1"/>
    <xf numFmtId="0" fontId="65" fillId="0" borderId="0" xfId="0" applyFont="1" applyAlignment="1">
      <alignment horizontal="right"/>
    </xf>
    <xf numFmtId="0" fontId="67" fillId="0" borderId="212" xfId="0" applyFont="1" applyBorder="1"/>
    <xf numFmtId="0" fontId="65" fillId="0" borderId="199" xfId="0" applyFont="1" applyBorder="1" applyAlignment="1">
      <alignment horizontal="center"/>
    </xf>
    <xf numFmtId="0" fontId="65" fillId="0" borderId="200" xfId="0" applyFont="1" applyBorder="1" applyAlignment="1">
      <alignment horizontal="center"/>
    </xf>
    <xf numFmtId="0" fontId="65" fillId="0" borderId="201" xfId="0" applyFont="1" applyBorder="1" applyAlignment="1">
      <alignment horizontal="center"/>
    </xf>
    <xf numFmtId="37" fontId="65" fillId="22" borderId="1" xfId="0" applyNumberFormat="1" applyFont="1" applyFill="1" applyBorder="1"/>
    <xf numFmtId="170" fontId="66" fillId="4" borderId="1" xfId="0" applyNumberFormat="1" applyFont="1" applyFill="1" applyBorder="1"/>
    <xf numFmtId="37" fontId="65" fillId="22" borderId="212" xfId="0" applyNumberFormat="1" applyFont="1" applyFill="1" applyBorder="1"/>
    <xf numFmtId="3" fontId="65" fillId="22" borderId="173" xfId="0" applyNumberFormat="1" applyFont="1" applyFill="1" applyBorder="1"/>
    <xf numFmtId="3" fontId="65" fillId="22" borderId="175" xfId="0" applyNumberFormat="1" applyFont="1" applyFill="1" applyBorder="1"/>
    <xf numFmtId="37" fontId="72" fillId="0" borderId="1" xfId="0" applyNumberFormat="1" applyFont="1" applyBorder="1"/>
    <xf numFmtId="170" fontId="65" fillId="0" borderId="1" xfId="1" applyNumberFormat="1" applyFont="1" applyFill="1" applyBorder="1"/>
    <xf numFmtId="170" fontId="66" fillId="0" borderId="44" xfId="0" applyNumberFormat="1" applyFont="1" applyBorder="1"/>
    <xf numFmtId="0" fontId="68" fillId="0" borderId="1" xfId="0" applyFont="1" applyBorder="1"/>
    <xf numFmtId="170" fontId="65" fillId="0" borderId="30" xfId="1" applyNumberFormat="1" applyFont="1" applyFill="1" applyBorder="1"/>
    <xf numFmtId="0" fontId="66" fillId="0" borderId="178" xfId="0" applyFont="1" applyBorder="1"/>
    <xf numFmtId="0" fontId="73" fillId="0" borderId="0" xfId="0" applyFont="1"/>
    <xf numFmtId="0" fontId="66" fillId="4" borderId="94" xfId="0" applyFont="1" applyFill="1" applyBorder="1"/>
    <xf numFmtId="0" fontId="66" fillId="4" borderId="213" xfId="0" applyFont="1" applyFill="1" applyBorder="1"/>
    <xf numFmtId="0" fontId="66" fillId="4" borderId="214" xfId="0" applyFont="1" applyFill="1" applyBorder="1"/>
    <xf numFmtId="37" fontId="66" fillId="4" borderId="215" xfId="0" applyNumberFormat="1" applyFont="1" applyFill="1" applyBorder="1"/>
    <xf numFmtId="0" fontId="66" fillId="4" borderId="216" xfId="0" applyFont="1" applyFill="1" applyBorder="1"/>
    <xf numFmtId="0" fontId="65" fillId="4" borderId="216" xfId="0" applyFont="1" applyFill="1" applyBorder="1"/>
    <xf numFmtId="0" fontId="65" fillId="4" borderId="214" xfId="0" applyFont="1" applyFill="1" applyBorder="1"/>
    <xf numFmtId="37" fontId="66" fillId="4" borderId="217" xfId="0" applyNumberFormat="1" applyFont="1" applyFill="1" applyBorder="1"/>
    <xf numFmtId="1" fontId="0" fillId="0" borderId="0" xfId="0" applyNumberFormat="1"/>
    <xf numFmtId="174" fontId="0" fillId="0" borderId="0" xfId="0" applyNumberFormat="1"/>
    <xf numFmtId="10" fontId="62" fillId="0" borderId="0" xfId="0" applyNumberFormat="1" applyFont="1"/>
    <xf numFmtId="0" fontId="59" fillId="0" borderId="0" xfId="0" applyFont="1" applyAlignment="1">
      <alignment horizontal="right" vertical="center"/>
    </xf>
    <xf numFmtId="10" fontId="73" fillId="0" borderId="0" xfId="0" applyNumberFormat="1" applyFont="1"/>
    <xf numFmtId="0" fontId="74" fillId="0" borderId="1" xfId="0" applyFont="1" applyBorder="1" applyAlignment="1">
      <alignment horizontal="center" vertical="center"/>
    </xf>
    <xf numFmtId="0" fontId="62" fillId="0" borderId="1" xfId="0" applyFont="1" applyBorder="1" applyAlignment="1">
      <alignment horizontal="center"/>
    </xf>
    <xf numFmtId="1" fontId="73" fillId="0" borderId="0" xfId="0" applyNumberFormat="1" applyFont="1"/>
    <xf numFmtId="10" fontId="73" fillId="0" borderId="0" xfId="0" applyNumberFormat="1" applyFont="1" applyAlignment="1">
      <alignment horizontal="center"/>
    </xf>
    <xf numFmtId="174" fontId="73" fillId="0" borderId="0" xfId="0" applyNumberFormat="1" applyFont="1"/>
    <xf numFmtId="0" fontId="65" fillId="0" borderId="218" xfId="0" applyFont="1" applyBorder="1" applyAlignment="1">
      <alignment horizontal="left"/>
    </xf>
    <xf numFmtId="0" fontId="66" fillId="0" borderId="219" xfId="0" applyFont="1" applyBorder="1" applyAlignment="1">
      <alignment horizontal="center" vertical="center"/>
    </xf>
    <xf numFmtId="0" fontId="66" fillId="0" borderId="219" xfId="0" applyFont="1" applyBorder="1" applyAlignment="1">
      <alignment horizontal="center" vertical="center"/>
    </xf>
    <xf numFmtId="0" fontId="67" fillId="0" borderId="219" xfId="0" applyFont="1" applyBorder="1"/>
    <xf numFmtId="0" fontId="67" fillId="0" borderId="220" xfId="0" applyFont="1" applyBorder="1"/>
    <xf numFmtId="0" fontId="66" fillId="0" borderId="221" xfId="0" applyFont="1" applyBorder="1" applyAlignment="1">
      <alignment horizontal="center" vertical="center"/>
    </xf>
    <xf numFmtId="0" fontId="67" fillId="0" borderId="222" xfId="0" applyFont="1" applyBorder="1"/>
    <xf numFmtId="0" fontId="65" fillId="0" borderId="32" xfId="0" applyFont="1" applyBorder="1" applyAlignment="1">
      <alignment horizontal="center"/>
    </xf>
    <xf numFmtId="0" fontId="65" fillId="0" borderId="56" xfId="0" applyFont="1" applyBorder="1" applyAlignment="1">
      <alignment horizontal="center"/>
    </xf>
    <xf numFmtId="0" fontId="65" fillId="0" borderId="57" xfId="0" applyFont="1" applyBorder="1" applyAlignment="1">
      <alignment horizontal="center"/>
    </xf>
    <xf numFmtId="0" fontId="65" fillId="0" borderId="58" xfId="0" applyFont="1" applyBorder="1" applyAlignment="1">
      <alignment horizontal="center"/>
    </xf>
    <xf numFmtId="1" fontId="75" fillId="0" borderId="0" xfId="0" applyNumberFormat="1" applyFont="1"/>
    <xf numFmtId="0" fontId="75" fillId="0" borderId="0" xfId="0" applyFont="1"/>
    <xf numFmtId="10" fontId="75" fillId="0" borderId="0" xfId="0" applyNumberFormat="1" applyFont="1"/>
    <xf numFmtId="174" fontId="75" fillId="0" borderId="0" xfId="0" applyNumberFormat="1" applyFont="1"/>
    <xf numFmtId="0" fontId="69" fillId="0" borderId="32" xfId="0" applyFont="1" applyBorder="1"/>
    <xf numFmtId="37" fontId="69" fillId="0" borderId="56" xfId="0" applyNumberFormat="1" applyFont="1" applyBorder="1"/>
    <xf numFmtId="37" fontId="69" fillId="0" borderId="57" xfId="0" applyNumberFormat="1" applyFont="1" applyBorder="1"/>
    <xf numFmtId="37" fontId="69" fillId="0" borderId="32" xfId="0" applyNumberFormat="1" applyFont="1" applyBorder="1"/>
    <xf numFmtId="170" fontId="69" fillId="0" borderId="32" xfId="0" applyNumberFormat="1" applyFont="1" applyBorder="1"/>
    <xf numFmtId="37" fontId="69" fillId="0" borderId="58" xfId="0" applyNumberFormat="1" applyFont="1" applyBorder="1"/>
    <xf numFmtId="170" fontId="69" fillId="0" borderId="182" xfId="0" applyNumberFormat="1" applyFont="1" applyBorder="1"/>
    <xf numFmtId="0" fontId="74" fillId="4" borderId="185" xfId="0" applyFont="1" applyFill="1" applyBorder="1"/>
    <xf numFmtId="0" fontId="74" fillId="4" borderId="32" xfId="0" applyFont="1" applyFill="1" applyBorder="1"/>
    <xf numFmtId="37" fontId="74" fillId="4" borderId="56" xfId="0" applyNumberFormat="1" applyFont="1" applyFill="1" applyBorder="1"/>
    <xf numFmtId="37" fontId="74" fillId="4" borderId="57" xfId="0" applyNumberFormat="1" applyFont="1" applyFill="1" applyBorder="1"/>
    <xf numFmtId="37" fontId="74" fillId="4" borderId="32" xfId="0" applyNumberFormat="1" applyFont="1" applyFill="1" applyBorder="1"/>
    <xf numFmtId="170" fontId="74" fillId="4" borderId="32" xfId="0" applyNumberFormat="1" applyFont="1" applyFill="1" applyBorder="1"/>
    <xf numFmtId="37" fontId="74" fillId="4" borderId="58" xfId="0" applyNumberFormat="1" applyFont="1" applyFill="1" applyBorder="1"/>
    <xf numFmtId="170" fontId="74" fillId="4" borderId="182" xfId="0" applyNumberFormat="1" applyFont="1" applyFill="1" applyBorder="1"/>
    <xf numFmtId="37" fontId="73" fillId="0" borderId="0" xfId="0" applyNumberFormat="1" applyFont="1"/>
    <xf numFmtId="0" fontId="74" fillId="0" borderId="183" xfId="0" applyFont="1" applyBorder="1"/>
    <xf numFmtId="0" fontId="69" fillId="0" borderId="1" xfId="0" applyFont="1" applyBorder="1"/>
    <xf numFmtId="37" fontId="69" fillId="0" borderId="59" xfId="0" applyNumberFormat="1" applyFont="1" applyBorder="1"/>
    <xf numFmtId="37" fontId="69" fillId="0" borderId="153" xfId="0" applyNumberFormat="1" applyFont="1" applyBorder="1"/>
    <xf numFmtId="37" fontId="69" fillId="0" borderId="1" xfId="0" applyNumberFormat="1" applyFont="1" applyBorder="1"/>
    <xf numFmtId="170" fontId="69" fillId="0" borderId="1" xfId="0" applyNumberFormat="1" applyFont="1" applyBorder="1"/>
    <xf numFmtId="37" fontId="69" fillId="0" borderId="61" xfId="0" applyNumberFormat="1" applyFont="1" applyBorder="1"/>
    <xf numFmtId="170" fontId="69" fillId="0" borderId="184" xfId="0" applyNumberFormat="1" applyFont="1" applyBorder="1"/>
    <xf numFmtId="0" fontId="69" fillId="0" borderId="1" xfId="0" applyFont="1" applyBorder="1" applyAlignment="1">
      <alignment horizontal="right"/>
    </xf>
    <xf numFmtId="171" fontId="69" fillId="0" borderId="1" xfId="0" applyNumberFormat="1" applyFont="1" applyBorder="1"/>
    <xf numFmtId="0" fontId="69" fillId="0" borderId="153" xfId="0" applyFont="1" applyBorder="1"/>
    <xf numFmtId="170" fontId="69" fillId="0" borderId="178" xfId="0" applyNumberFormat="1" applyFont="1" applyBorder="1"/>
    <xf numFmtId="3" fontId="76" fillId="0" borderId="0" xfId="0" applyNumberFormat="1" applyFont="1"/>
    <xf numFmtId="0" fontId="69" fillId="0" borderId="32" xfId="0" applyFont="1" applyBorder="1" applyAlignment="1">
      <alignment horizontal="right"/>
    </xf>
    <xf numFmtId="171" fontId="69" fillId="0" borderId="32" xfId="0" applyNumberFormat="1" applyFont="1" applyBorder="1"/>
    <xf numFmtId="0" fontId="69" fillId="0" borderId="57" xfId="0" applyFont="1" applyBorder="1"/>
    <xf numFmtId="170" fontId="69" fillId="0" borderId="56" xfId="0" applyNumberFormat="1" applyFont="1" applyBorder="1"/>
    <xf numFmtId="170" fontId="69" fillId="0" borderId="187" xfId="0" applyNumberFormat="1" applyFont="1" applyBorder="1"/>
    <xf numFmtId="3" fontId="62" fillId="0" borderId="0" xfId="0" applyNumberFormat="1" applyFont="1"/>
    <xf numFmtId="170" fontId="77" fillId="0" borderId="178" xfId="0" applyNumberFormat="1" applyFont="1" applyBorder="1"/>
    <xf numFmtId="0" fontId="57" fillId="0" borderId="0" xfId="0" applyFont="1"/>
    <xf numFmtId="3" fontId="73" fillId="0" borderId="0" xfId="0" applyNumberFormat="1" applyFont="1"/>
    <xf numFmtId="0" fontId="74" fillId="4" borderId="195" xfId="0" applyFont="1" applyFill="1" applyBorder="1"/>
    <xf numFmtId="0" fontId="74" fillId="4" borderId="95" xfId="0" applyFont="1" applyFill="1" applyBorder="1"/>
    <xf numFmtId="170" fontId="74" fillId="4" borderId="95" xfId="0" applyNumberFormat="1" applyFont="1" applyFill="1" applyBorder="1"/>
    <xf numFmtId="37" fontId="74" fillId="4" borderId="172" xfId="0" applyNumberFormat="1" applyFont="1" applyFill="1" applyBorder="1"/>
    <xf numFmtId="170" fontId="74" fillId="4" borderId="171" xfId="0" applyNumberFormat="1" applyFont="1" applyFill="1" applyBorder="1"/>
    <xf numFmtId="0" fontId="74" fillId="4" borderId="171" xfId="0" applyFont="1" applyFill="1" applyBorder="1"/>
    <xf numFmtId="37" fontId="74" fillId="4" borderId="95" xfId="0" applyNumberFormat="1" applyFont="1" applyFill="1" applyBorder="1"/>
    <xf numFmtId="0" fontId="74" fillId="4" borderId="63" xfId="0" applyFont="1" applyFill="1" applyBorder="1"/>
    <xf numFmtId="43" fontId="62" fillId="0" borderId="0" xfId="0" applyNumberFormat="1" applyFont="1"/>
    <xf numFmtId="43" fontId="73" fillId="0" borderId="0" xfId="0" applyNumberFormat="1" applyFont="1"/>
    <xf numFmtId="10" fontId="73" fillId="0" borderId="0" xfId="0" quotePrefix="1" applyNumberFormat="1" applyFont="1"/>
    <xf numFmtId="170" fontId="69" fillId="0" borderId="59" xfId="0" applyNumberFormat="1" applyFont="1" applyBorder="1"/>
    <xf numFmtId="171" fontId="74" fillId="4" borderId="95" xfId="0" applyNumberFormat="1" applyFont="1" applyFill="1" applyBorder="1"/>
    <xf numFmtId="37" fontId="74" fillId="4" borderId="171" xfId="0" applyNumberFormat="1" applyFont="1" applyFill="1" applyBorder="1"/>
    <xf numFmtId="37" fontId="74" fillId="4" borderId="63" xfId="0" applyNumberFormat="1" applyFont="1" applyFill="1" applyBorder="1"/>
    <xf numFmtId="0" fontId="69" fillId="0" borderId="38" xfId="0" applyFont="1" applyBorder="1" applyAlignment="1">
      <alignment horizontal="right"/>
    </xf>
    <xf numFmtId="0" fontId="69" fillId="0" borderId="38" xfId="0" applyFont="1" applyBorder="1"/>
    <xf numFmtId="37" fontId="69" fillId="0" borderId="67" xfId="0" applyNumberFormat="1" applyFont="1" applyBorder="1"/>
    <xf numFmtId="0" fontId="69" fillId="0" borderId="69" xfId="0" applyFont="1" applyBorder="1"/>
    <xf numFmtId="171" fontId="69" fillId="0" borderId="38" xfId="0" applyNumberFormat="1" applyFont="1" applyBorder="1"/>
    <xf numFmtId="37" fontId="69" fillId="0" borderId="38" xfId="0" applyNumberFormat="1" applyFont="1" applyBorder="1"/>
    <xf numFmtId="170" fontId="69" fillId="0" borderId="38" xfId="0" applyNumberFormat="1" applyFont="1" applyBorder="1"/>
    <xf numFmtId="37" fontId="69" fillId="0" borderId="70" xfId="0" applyNumberFormat="1" applyFont="1" applyBorder="1"/>
    <xf numFmtId="1" fontId="73" fillId="0" borderId="0" xfId="0" quotePrefix="1" applyNumberFormat="1" applyFont="1"/>
    <xf numFmtId="0" fontId="73" fillId="0" borderId="0" xfId="0" quotePrefix="1" applyFont="1"/>
    <xf numFmtId="0" fontId="69" fillId="0" borderId="207" xfId="0" applyFont="1" applyBorder="1" applyAlignment="1">
      <alignment horizontal="right"/>
    </xf>
    <xf numFmtId="0" fontId="69" fillId="0" borderId="207" xfId="0" applyFont="1" applyBorder="1"/>
    <xf numFmtId="37" fontId="69" fillId="0" borderId="223" xfId="0" applyNumberFormat="1" applyFont="1" applyBorder="1"/>
    <xf numFmtId="0" fontId="69" fillId="0" borderId="224" xfId="0" applyFont="1" applyBorder="1"/>
    <xf numFmtId="171" fontId="69" fillId="0" borderId="207" xfId="0" applyNumberFormat="1" applyFont="1" applyBorder="1"/>
    <xf numFmtId="37" fontId="69" fillId="23" borderId="223" xfId="0" applyNumberFormat="1" applyFont="1" applyFill="1" applyBorder="1"/>
    <xf numFmtId="37" fontId="69" fillId="0" borderId="224" xfId="0" applyNumberFormat="1" applyFont="1" applyBorder="1"/>
    <xf numFmtId="37" fontId="69" fillId="0" borderId="207" xfId="0" applyNumberFormat="1" applyFont="1" applyBorder="1"/>
    <xf numFmtId="170" fontId="69" fillId="0" borderId="207" xfId="0" applyNumberFormat="1" applyFont="1" applyBorder="1"/>
    <xf numFmtId="37" fontId="69" fillId="0" borderId="225" xfId="0" applyNumberFormat="1" applyFont="1" applyBorder="1"/>
    <xf numFmtId="170" fontId="69" fillId="0" borderId="226" xfId="0" applyNumberFormat="1" applyFont="1" applyBorder="1"/>
    <xf numFmtId="169" fontId="73" fillId="0" borderId="0" xfId="0" applyNumberFormat="1" applyFont="1"/>
    <xf numFmtId="0" fontId="69" fillId="4" borderId="95" xfId="0" applyFont="1" applyFill="1" applyBorder="1"/>
    <xf numFmtId="170" fontId="74" fillId="4" borderId="196" xfId="0" applyNumberFormat="1" applyFont="1" applyFill="1" applyBorder="1"/>
    <xf numFmtId="0" fontId="73" fillId="24" borderId="0" xfId="0" applyFont="1" applyFill="1"/>
    <xf numFmtId="170" fontId="74" fillId="0" borderId="1" xfId="0" applyNumberFormat="1" applyFont="1" applyBorder="1"/>
    <xf numFmtId="0" fontId="74" fillId="0" borderId="1" xfId="0" applyFont="1" applyBorder="1"/>
    <xf numFmtId="0" fontId="73" fillId="8" borderId="1" xfId="0" applyFont="1" applyFill="1" applyBorder="1"/>
    <xf numFmtId="170" fontId="69" fillId="0" borderId="67" xfId="0" applyNumberFormat="1" applyFont="1" applyBorder="1"/>
    <xf numFmtId="0" fontId="69" fillId="0" borderId="59" xfId="0" applyFont="1" applyBorder="1"/>
    <xf numFmtId="0" fontId="69" fillId="0" borderId="61" xfId="0" applyFont="1" applyBorder="1"/>
    <xf numFmtId="170" fontId="69" fillId="0" borderId="227" xfId="0" applyNumberFormat="1" applyFont="1" applyBorder="1"/>
    <xf numFmtId="170" fontId="74" fillId="0" borderId="38" xfId="0" applyNumberFormat="1" applyFont="1" applyBorder="1"/>
    <xf numFmtId="0" fontId="74" fillId="0" borderId="38" xfId="0" applyFont="1" applyBorder="1"/>
    <xf numFmtId="170" fontId="74" fillId="0" borderId="69" xfId="0" applyNumberFormat="1" applyFont="1" applyBorder="1"/>
    <xf numFmtId="37" fontId="74" fillId="0" borderId="69" xfId="0" applyNumberFormat="1" applyFont="1" applyBorder="1"/>
    <xf numFmtId="37" fontId="69" fillId="0" borderId="20" xfId="0" applyNumberFormat="1" applyFont="1" applyBorder="1"/>
    <xf numFmtId="37" fontId="74" fillId="0" borderId="38" xfId="0" applyNumberFormat="1" applyFont="1" applyBorder="1"/>
    <xf numFmtId="170" fontId="74" fillId="0" borderId="153" xfId="0" applyNumberFormat="1" applyFont="1" applyBorder="1"/>
    <xf numFmtId="37" fontId="74" fillId="0" borderId="153" xfId="0" applyNumberFormat="1" applyFont="1" applyBorder="1"/>
    <xf numFmtId="37" fontId="69" fillId="0" borderId="21" xfId="0" applyNumberFormat="1" applyFont="1" applyBorder="1"/>
    <xf numFmtId="37" fontId="74" fillId="0" borderId="1" xfId="0" applyNumberFormat="1" applyFont="1" applyBorder="1"/>
    <xf numFmtId="170" fontId="69" fillId="4" borderId="171" xfId="0" applyNumberFormat="1" applyFont="1" applyFill="1" applyBorder="1"/>
    <xf numFmtId="170" fontId="69" fillId="4" borderId="95" xfId="0" applyNumberFormat="1" applyFont="1" applyFill="1" applyBorder="1"/>
    <xf numFmtId="37" fontId="69" fillId="4" borderId="63" xfId="0" applyNumberFormat="1" applyFont="1" applyFill="1" applyBorder="1"/>
    <xf numFmtId="0" fontId="74" fillId="8" borderId="177" xfId="0" applyFont="1" applyFill="1" applyBorder="1"/>
    <xf numFmtId="0" fontId="74" fillId="8" borderId="38" xfId="0" applyFont="1" applyFill="1" applyBorder="1"/>
    <xf numFmtId="37" fontId="74" fillId="8" borderId="38" xfId="0" applyNumberFormat="1" applyFont="1" applyFill="1" applyBorder="1"/>
    <xf numFmtId="37" fontId="69" fillId="8" borderId="67" xfId="0" applyNumberFormat="1" applyFont="1" applyFill="1" applyBorder="1"/>
    <xf numFmtId="0" fontId="69" fillId="8" borderId="38" xfId="0" applyFont="1" applyFill="1" applyBorder="1"/>
    <xf numFmtId="37" fontId="69" fillId="8" borderId="38" xfId="0" applyNumberFormat="1" applyFont="1" applyFill="1" applyBorder="1"/>
    <xf numFmtId="37" fontId="69" fillId="8" borderId="69" xfId="0" applyNumberFormat="1" applyFont="1" applyFill="1" applyBorder="1"/>
    <xf numFmtId="37" fontId="69" fillId="8" borderId="1" xfId="0" applyNumberFormat="1" applyFont="1" applyFill="1" applyBorder="1"/>
    <xf numFmtId="170" fontId="69" fillId="8" borderId="1" xfId="0" applyNumberFormat="1" applyFont="1" applyFill="1" applyBorder="1"/>
    <xf numFmtId="170" fontId="69" fillId="8" borderId="69" xfId="0" applyNumberFormat="1" applyFont="1" applyFill="1" applyBorder="1"/>
    <xf numFmtId="170" fontId="69" fillId="8" borderId="38" xfId="0" applyNumberFormat="1" applyFont="1" applyFill="1" applyBorder="1"/>
    <xf numFmtId="37" fontId="69" fillId="8" borderId="70" xfId="0" applyNumberFormat="1" applyFont="1" applyFill="1" applyBorder="1"/>
    <xf numFmtId="170" fontId="69" fillId="0" borderId="202" xfId="0" applyNumberFormat="1" applyFont="1" applyBorder="1"/>
    <xf numFmtId="0" fontId="73" fillId="0" borderId="1" xfId="0" applyFont="1" applyBorder="1"/>
    <xf numFmtId="0" fontId="74" fillId="4" borderId="213" xfId="0" applyFont="1" applyFill="1" applyBorder="1"/>
    <xf numFmtId="0" fontId="74" fillId="4" borderId="214" xfId="0" applyFont="1" applyFill="1" applyBorder="1"/>
    <xf numFmtId="0" fontId="74" fillId="4" borderId="214" xfId="0" applyFont="1" applyFill="1" applyBorder="1" applyAlignment="1">
      <alignment horizontal="center"/>
    </xf>
    <xf numFmtId="170" fontId="74" fillId="4" borderId="214" xfId="0" applyNumberFormat="1" applyFont="1" applyFill="1" applyBorder="1"/>
    <xf numFmtId="37" fontId="74" fillId="4" borderId="228" xfId="0" applyNumberFormat="1" applyFont="1" applyFill="1" applyBorder="1"/>
    <xf numFmtId="37" fontId="74" fillId="4" borderId="214" xfId="0" applyNumberFormat="1" applyFont="1" applyFill="1" applyBorder="1"/>
    <xf numFmtId="37" fontId="74" fillId="4" borderId="229" xfId="0" applyNumberFormat="1" applyFont="1" applyFill="1" applyBorder="1"/>
    <xf numFmtId="170" fontId="74" fillId="4" borderId="228" xfId="0" applyNumberFormat="1" applyFont="1" applyFill="1" applyBorder="1"/>
    <xf numFmtId="0" fontId="74" fillId="4" borderId="229" xfId="0" applyFont="1" applyFill="1" applyBorder="1" applyAlignment="1">
      <alignment horizontal="center"/>
    </xf>
    <xf numFmtId="37" fontId="74" fillId="4" borderId="230" xfId="0" applyNumberFormat="1" applyFont="1" applyFill="1" applyBorder="1"/>
    <xf numFmtId="170" fontId="74" fillId="4" borderId="203" xfId="0" applyNumberFormat="1" applyFont="1" applyFill="1" applyBorder="1"/>
    <xf numFmtId="39" fontId="69" fillId="0" borderId="0" xfId="0" applyNumberFormat="1" applyFont="1"/>
    <xf numFmtId="0" fontId="74" fillId="4" borderId="127" xfId="0" applyFont="1" applyFill="1" applyBorder="1"/>
    <xf numFmtId="0" fontId="74" fillId="4" borderId="128" xfId="0" applyFont="1" applyFill="1" applyBorder="1"/>
    <xf numFmtId="0" fontId="74" fillId="4" borderId="128" xfId="0" applyFont="1" applyFill="1" applyBorder="1" applyAlignment="1">
      <alignment horizontal="center"/>
    </xf>
    <xf numFmtId="170" fontId="74" fillId="4" borderId="128" xfId="0" applyNumberFormat="1" applyFont="1" applyFill="1" applyBorder="1"/>
    <xf numFmtId="37" fontId="74" fillId="4" borderId="128" xfId="0" applyNumberFormat="1" applyFont="1" applyFill="1" applyBorder="1"/>
    <xf numFmtId="37" fontId="74" fillId="4" borderId="71" xfId="0" applyNumberFormat="1" applyFont="1" applyFill="1" applyBorder="1"/>
    <xf numFmtId="37" fontId="74" fillId="4" borderId="72" xfId="0" applyNumberFormat="1" applyFont="1" applyFill="1" applyBorder="1"/>
    <xf numFmtId="170" fontId="74" fillId="4" borderId="71" xfId="0" applyNumberFormat="1" applyFont="1" applyFill="1" applyBorder="1"/>
    <xf numFmtId="37" fontId="74" fillId="4" borderId="73" xfId="0" applyNumberFormat="1" applyFont="1" applyFill="1" applyBorder="1"/>
    <xf numFmtId="170" fontId="74" fillId="4" borderId="129" xfId="0" applyNumberFormat="1" applyFont="1" applyFill="1" applyBorder="1"/>
    <xf numFmtId="0" fontId="74" fillId="4" borderId="231" xfId="0" applyFont="1" applyFill="1" applyBorder="1"/>
    <xf numFmtId="0" fontId="74" fillId="4" borderId="232" xfId="0" applyFont="1" applyFill="1" applyBorder="1"/>
    <xf numFmtId="0" fontId="74" fillId="4" borderId="232" xfId="0" applyFont="1" applyFill="1" applyBorder="1" applyAlignment="1">
      <alignment horizontal="center"/>
    </xf>
    <xf numFmtId="170" fontId="74" fillId="4" borderId="232" xfId="0" applyNumberFormat="1" applyFont="1" applyFill="1" applyBorder="1"/>
    <xf numFmtId="37" fontId="74" fillId="4" borderId="233" xfId="0" applyNumberFormat="1" applyFont="1" applyFill="1" applyBorder="1"/>
    <xf numFmtId="37" fontId="74" fillId="4" borderId="232" xfId="0" applyNumberFormat="1" applyFont="1" applyFill="1" applyBorder="1"/>
    <xf numFmtId="37" fontId="74" fillId="4" borderId="234" xfId="0" applyNumberFormat="1" applyFont="1" applyFill="1" applyBorder="1"/>
    <xf numFmtId="37" fontId="74" fillId="4" borderId="235" xfId="0" applyNumberFormat="1" applyFont="1" applyFill="1" applyBorder="1"/>
    <xf numFmtId="37" fontId="74" fillId="4" borderId="219" xfId="0" applyNumberFormat="1" applyFont="1" applyFill="1" applyBorder="1"/>
    <xf numFmtId="170" fontId="74" fillId="4" borderId="222" xfId="0" applyNumberFormat="1" applyFont="1" applyFill="1" applyBorder="1"/>
    <xf numFmtId="0" fontId="73" fillId="0" borderId="183" xfId="0" applyFont="1" applyBorder="1"/>
    <xf numFmtId="37" fontId="73" fillId="0" borderId="59" xfId="0" applyNumberFormat="1" applyFont="1" applyBorder="1"/>
    <xf numFmtId="0" fontId="73" fillId="0" borderId="59" xfId="0" applyFont="1" applyBorder="1"/>
    <xf numFmtId="0" fontId="73" fillId="0" borderId="21" xfId="0" applyFont="1" applyBorder="1"/>
    <xf numFmtId="0" fontId="73" fillId="0" borderId="61" xfId="0" applyFont="1" applyBorder="1"/>
    <xf numFmtId="0" fontId="73" fillId="0" borderId="178" xfId="0" applyFont="1" applyBorder="1"/>
    <xf numFmtId="0" fontId="62" fillId="0" borderId="61" xfId="0" applyFont="1" applyBorder="1"/>
    <xf numFmtId="170" fontId="74" fillId="4" borderId="217" xfId="0" applyNumberFormat="1" applyFont="1" applyFill="1" applyBorder="1"/>
    <xf numFmtId="37" fontId="75" fillId="0" borderId="0" xfId="0" applyNumberFormat="1" applyFont="1"/>
    <xf numFmtId="170" fontId="74" fillId="4" borderId="236" xfId="0" applyNumberFormat="1" applyFont="1" applyFill="1" applyBorder="1"/>
    <xf numFmtId="10" fontId="74" fillId="0" borderId="0" xfId="0" applyNumberFormat="1" applyFont="1"/>
    <xf numFmtId="0" fontId="78" fillId="0" borderId="0" xfId="0" applyFont="1"/>
    <xf numFmtId="37" fontId="78" fillId="0" borderId="0" xfId="0" applyNumberFormat="1" applyFont="1"/>
    <xf numFmtId="0" fontId="75" fillId="8" borderId="1" xfId="0" applyFont="1" applyFill="1" applyBorder="1"/>
    <xf numFmtId="37" fontId="73" fillId="8" borderId="1" xfId="0" applyNumberFormat="1" applyFont="1" applyFill="1" applyBorder="1"/>
    <xf numFmtId="0" fontId="79" fillId="8" borderId="1" xfId="0" applyFont="1" applyFill="1" applyBorder="1"/>
    <xf numFmtId="37" fontId="75" fillId="8" borderId="1" xfId="0" applyNumberFormat="1" applyFont="1" applyFill="1" applyBorder="1"/>
    <xf numFmtId="0" fontId="80" fillId="8" borderId="1" xfId="0" applyFont="1" applyFill="1" applyBorder="1" applyAlignment="1">
      <alignment horizontal="center" vertical="center"/>
    </xf>
    <xf numFmtId="0" fontId="73" fillId="8" borderId="1" xfId="0" applyFont="1" applyFill="1" applyBorder="1" applyAlignment="1">
      <alignment horizontal="center" vertical="center"/>
    </xf>
    <xf numFmtId="168" fontId="81" fillId="8" borderId="1" xfId="0" applyNumberFormat="1" applyFont="1" applyFill="1" applyBorder="1" applyAlignment="1">
      <alignment horizontal="right"/>
    </xf>
    <xf numFmtId="0" fontId="75" fillId="8" borderId="1" xfId="0" applyFont="1" applyFill="1" applyBorder="1" applyAlignment="1">
      <alignment horizontal="center"/>
    </xf>
    <xf numFmtId="0" fontId="73" fillId="8" borderId="1" xfId="0" applyFont="1" applyFill="1" applyBorder="1" applyAlignment="1">
      <alignment horizontal="center"/>
    </xf>
    <xf numFmtId="0" fontId="81" fillId="8" borderId="1" xfId="0" applyFont="1" applyFill="1" applyBorder="1" applyAlignment="1">
      <alignment horizontal="center"/>
    </xf>
    <xf numFmtId="0" fontId="81" fillId="8" borderId="1" xfId="0" applyFont="1" applyFill="1" applyBorder="1"/>
    <xf numFmtId="170" fontId="73" fillId="8" borderId="1" xfId="0" applyNumberFormat="1" applyFont="1" applyFill="1" applyBorder="1"/>
    <xf numFmtId="9" fontId="73" fillId="8" borderId="1" xfId="0" applyNumberFormat="1" applyFont="1" applyFill="1" applyBorder="1"/>
    <xf numFmtId="170" fontId="75" fillId="8" borderId="1" xfId="0" applyNumberFormat="1" applyFont="1" applyFill="1" applyBorder="1"/>
    <xf numFmtId="0" fontId="82" fillId="8" borderId="1" xfId="0" applyFont="1" applyFill="1" applyBorder="1"/>
    <xf numFmtId="0" fontId="80" fillId="8" borderId="1" xfId="0" applyFont="1" applyFill="1" applyBorder="1" applyAlignment="1">
      <alignment horizontal="center"/>
    </xf>
    <xf numFmtId="168" fontId="73" fillId="8" borderId="1" xfId="0" applyNumberFormat="1" applyFont="1" applyFill="1" applyBorder="1" applyAlignment="1">
      <alignment horizontal="center"/>
    </xf>
    <xf numFmtId="0" fontId="83" fillId="8" borderId="1" xfId="0" applyFont="1" applyFill="1" applyBorder="1" applyAlignment="1">
      <alignment horizontal="center"/>
    </xf>
    <xf numFmtId="0" fontId="81" fillId="8" borderId="1" xfId="0" applyFont="1" applyFill="1" applyBorder="1" applyAlignment="1">
      <alignment horizontal="left"/>
    </xf>
    <xf numFmtId="0" fontId="84" fillId="8" borderId="1" xfId="0" applyFont="1" applyFill="1" applyBorder="1"/>
    <xf numFmtId="3" fontId="65" fillId="23" borderId="30" xfId="0" applyNumberFormat="1" applyFont="1" applyFill="1" applyBorder="1"/>
    <xf numFmtId="0" fontId="73" fillId="0" borderId="0" xfId="0" applyFont="1" applyFill="1"/>
    <xf numFmtId="3" fontId="65" fillId="23" borderId="27" xfId="0" applyNumberFormat="1" applyFont="1" applyFill="1" applyBorder="1"/>
    <xf numFmtId="0" fontId="0" fillId="0" borderId="0" xfId="0" applyFill="1"/>
    <xf numFmtId="1" fontId="0" fillId="0" borderId="0" xfId="0" applyNumberFormat="1" applyFill="1"/>
    <xf numFmtId="1" fontId="73" fillId="0" borderId="0" xfId="0" applyNumberFormat="1" applyFont="1" applyFill="1"/>
    <xf numFmtId="1" fontId="75" fillId="0" borderId="0" xfId="0" applyNumberFormat="1" applyFont="1" applyFill="1"/>
    <xf numFmtId="10" fontId="73" fillId="0" borderId="0" xfId="0" quotePrefix="1" applyNumberFormat="1" applyFont="1" applyFill="1"/>
    <xf numFmtId="10" fontId="73" fillId="0" borderId="0" xfId="0" applyNumberFormat="1" applyFont="1" applyFill="1"/>
    <xf numFmtId="0" fontId="73" fillId="0" borderId="0" xfId="0" quotePrefix="1" applyFont="1" applyFill="1"/>
    <xf numFmtId="37" fontId="73" fillId="0" borderId="0" xfId="0" applyNumberFormat="1" applyFont="1" applyFill="1"/>
    <xf numFmtId="0" fontId="73" fillId="0" borderId="1" xfId="0" applyFont="1" applyFill="1" applyBorder="1"/>
    <xf numFmtId="3" fontId="65" fillId="0" borderId="30" xfId="0" applyNumberFormat="1" applyFont="1" applyFill="1" applyBorder="1"/>
  </cellXfs>
  <cellStyles count="2">
    <cellStyle name="Normal" xfId="0" builtinId="0"/>
    <cellStyle name="Pourcentage" xfId="1" builtinId="5"/>
  </cellStyles>
  <dxfs count="986"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FFFF00"/>
          <bgColor rgb="FFFFFF00"/>
        </patternFill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theme="4"/>
          <bgColor theme="4"/>
        </patternFill>
      </fill>
    </dxf>
  </dxfs>
  <tableStyles count="1">
    <tableStyle name="Data_Validation-style" pivot="0" count="4" xr9:uid="{00000000-0011-0000-FFFF-FFFF00000000}">
      <tableStyleElement type="wholeTable" size="0" dxfId="982"/>
      <tableStyleElement type="headerRow" dxfId="985"/>
      <tableStyleElement type="firstRowStripe" dxfId="984"/>
      <tableStyleElement type="secondRowStripe" dxfId="983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
<Relationships xmlns="http://schemas.openxmlformats.org/package/2006/relationships"><Relationship Id="rId1" Type="http://customschemas.google.com/relationships/workbookmetadata" Target="commentsmeta2"/></Relationships>
</file>

<file path=xl/_rels/comments3.xml.rels><?xml version="1.0" encoding="UTF-8" standalone="yes"?>
<Relationships xmlns="http://schemas.openxmlformats.org/package/2006/relationships"><Relationship Id="rId1" Type="http://customschemas.google.com/relationships/workbookmetadata" Target="commentsmeta1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1" Type="http://customschemas.google.com/relationships/workbookmetadata" Target="metadata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G:\Disques%20partag&#233;s\BMW%20Sherbrooke%20-%20Contr&#244;leurs\1-%20Dossier%20de%20fin%20de%20mois\a)%20R&#233;alis&#233;\2026%20R&#233;alis&#233;%20BMW%20Sh\2026-08%20R&#233;alis&#233;%20BMW%20Sher.xlsx" TargetMode="External"/><Relationship Id="rId1" Type="http://schemas.openxmlformats.org/officeDocument/2006/relationships/externalLinkPath" Target="2026-08%20R&#233;alis&#233;%20BMW%20She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arametres"/>
      <sheetName val="Bilan"/>
      <sheetName val="Inventaire_Neuf"/>
      <sheetName val="Inventaire_Used"/>
      <sheetName val="Réalisé Mois"/>
      <sheetName val="Réalisé AAD"/>
      <sheetName val="BV_Data_An_Cour"/>
      <sheetName val="BV_Data_An_Prec"/>
      <sheetName val="Data_Validation"/>
      <sheetName val="Budget original"/>
      <sheetName val="Réel 2025"/>
      <sheetName val="Résumé"/>
      <sheetName val="Q2"/>
      <sheetName val="2pager"/>
      <sheetName val="Capex"/>
      <sheetName val="Démo"/>
      <sheetName val="Wholesal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>
        <row r="3">
          <cell r="F3" t="str">
            <v>X</v>
          </cell>
          <cell r="G3" t="str">
            <v>O</v>
          </cell>
          <cell r="H3" t="str">
            <v>U</v>
          </cell>
          <cell r="I3" t="str">
            <v>X</v>
          </cell>
          <cell r="J3" t="str">
            <v>O</v>
          </cell>
          <cell r="K3" t="str">
            <v>U</v>
          </cell>
          <cell r="L3" t="str">
            <v>X</v>
          </cell>
          <cell r="M3" t="str">
            <v>O</v>
          </cell>
          <cell r="N3" t="str">
            <v>U</v>
          </cell>
          <cell r="O3" t="str">
            <v>X</v>
          </cell>
          <cell r="P3" t="str">
            <v>O</v>
          </cell>
          <cell r="Q3" t="str">
            <v>U</v>
          </cell>
          <cell r="R3" t="str">
            <v>X</v>
          </cell>
          <cell r="S3" t="str">
            <v>O</v>
          </cell>
          <cell r="T3" t="str">
            <v>U</v>
          </cell>
          <cell r="U3" t="str">
            <v>X</v>
          </cell>
          <cell r="V3" t="str">
            <v>O</v>
          </cell>
          <cell r="W3" t="str">
            <v>U</v>
          </cell>
          <cell r="X3" t="str">
            <v>X</v>
          </cell>
          <cell r="Y3" t="str">
            <v>O</v>
          </cell>
          <cell r="Z3" t="str">
            <v>U</v>
          </cell>
          <cell r="AA3" t="str">
            <v>X</v>
          </cell>
          <cell r="AB3" t="str">
            <v>O</v>
          </cell>
          <cell r="AC3" t="str">
            <v>U</v>
          </cell>
          <cell r="AD3" t="str">
            <v/>
          </cell>
          <cell r="AE3" t="str">
            <v/>
          </cell>
          <cell r="AF3" t="str">
            <v/>
          </cell>
          <cell r="AG3" t="str">
            <v/>
          </cell>
          <cell r="AH3" t="str">
            <v/>
          </cell>
          <cell r="AI3" t="str">
            <v/>
          </cell>
          <cell r="AJ3" t="str">
            <v/>
          </cell>
          <cell r="AK3" t="str">
            <v/>
          </cell>
          <cell r="AL3" t="str">
            <v/>
          </cell>
          <cell r="AM3" t="str">
            <v/>
          </cell>
          <cell r="AN3" t="str">
            <v/>
          </cell>
          <cell r="AO3" t="str">
            <v/>
          </cell>
        </row>
        <row r="8">
          <cell r="A8" t="str">
            <v>Véhicules neufsVentes nettes</v>
          </cell>
          <cell r="E8">
            <v>23267081.259999979</v>
          </cell>
          <cell r="H8">
            <v>1154140.25999999</v>
          </cell>
          <cell r="K8">
            <v>894956.53</v>
          </cell>
          <cell r="N8">
            <v>2417254.88</v>
          </cell>
          <cell r="Q8">
            <v>2822748.81</v>
          </cell>
          <cell r="T8">
            <v>3847659.49</v>
          </cell>
          <cell r="W8">
            <v>1932819.03999999</v>
          </cell>
          <cell r="Z8">
            <v>1665036.25</v>
          </cell>
          <cell r="AC8">
            <v>2051139.14</v>
          </cell>
          <cell r="AF8">
            <v>1283561.78</v>
          </cell>
          <cell r="AI8">
            <v>2699145.17</v>
          </cell>
          <cell r="AL8">
            <v>1161482.5300000003</v>
          </cell>
          <cell r="AO8">
            <v>1337137.3800000001</v>
          </cell>
        </row>
        <row r="9">
          <cell r="A9" t="str">
            <v>Véhicules neufsAutos détail</v>
          </cell>
          <cell r="C9">
            <v>71</v>
          </cell>
          <cell r="D9">
            <v>5017.5660563380206</v>
          </cell>
          <cell r="E9">
            <v>356247.18999999948</v>
          </cell>
          <cell r="F9">
            <v>7</v>
          </cell>
          <cell r="G9">
            <v>2990.1757142857</v>
          </cell>
          <cell r="H9">
            <v>20931.229999999901</v>
          </cell>
          <cell r="I9">
            <v>1</v>
          </cell>
          <cell r="J9">
            <v>7048.8999999999896</v>
          </cell>
          <cell r="K9">
            <v>7048.8999999999896</v>
          </cell>
          <cell r="L9">
            <v>7</v>
          </cell>
          <cell r="M9">
            <v>4363.2514285714142</v>
          </cell>
          <cell r="N9">
            <v>30542.7599999999</v>
          </cell>
          <cell r="O9">
            <v>6</v>
          </cell>
          <cell r="P9">
            <v>6338.2116666666507</v>
          </cell>
          <cell r="Q9">
            <v>38029.269999999902</v>
          </cell>
          <cell r="R9">
            <v>12</v>
          </cell>
          <cell r="S9">
            <v>5958.9625000000005</v>
          </cell>
          <cell r="T9">
            <v>71507.55</v>
          </cell>
          <cell r="U9">
            <v>9</v>
          </cell>
          <cell r="V9">
            <v>5820.626666666667</v>
          </cell>
          <cell r="W9">
            <v>52385.64</v>
          </cell>
          <cell r="X9">
            <v>7</v>
          </cell>
          <cell r="Y9">
            <v>5502.9071428571424</v>
          </cell>
          <cell r="Z9">
            <v>38520.35</v>
          </cell>
          <cell r="AA9">
            <v>8</v>
          </cell>
          <cell r="AB9">
            <v>4828.9049999999879</v>
          </cell>
          <cell r="AC9">
            <v>38631.239999999903</v>
          </cell>
          <cell r="AD9">
            <v>4</v>
          </cell>
          <cell r="AE9">
            <v>4088.2475000000013</v>
          </cell>
          <cell r="AF9">
            <v>16352.990000000005</v>
          </cell>
          <cell r="AG9">
            <v>7</v>
          </cell>
          <cell r="AH9">
            <v>4017.6799999999866</v>
          </cell>
          <cell r="AI9">
            <v>28123.759999999907</v>
          </cell>
          <cell r="AJ9">
            <v>1</v>
          </cell>
          <cell r="AK9">
            <v>4194.4400000000023</v>
          </cell>
          <cell r="AL9">
            <v>4194.4400000000023</v>
          </cell>
          <cell r="AM9">
            <v>2</v>
          </cell>
          <cell r="AN9">
            <v>4989.5299999999988</v>
          </cell>
          <cell r="AO9">
            <v>9979.0599999999977</v>
          </cell>
        </row>
        <row r="10">
          <cell r="A10" t="str">
            <v>Véhicules neufsCamions détail</v>
          </cell>
          <cell r="C10">
            <v>132</v>
          </cell>
          <cell r="D10">
            <v>3751.2773484848462</v>
          </cell>
          <cell r="E10">
            <v>495168.60999999969</v>
          </cell>
          <cell r="F10">
            <v>5</v>
          </cell>
          <cell r="G10">
            <v>3884.82599999998</v>
          </cell>
          <cell r="H10">
            <v>19424.129999999899</v>
          </cell>
          <cell r="I10">
            <v>5</v>
          </cell>
          <cell r="J10">
            <v>4052.4760000000001</v>
          </cell>
          <cell r="K10">
            <v>20262.38</v>
          </cell>
          <cell r="L10">
            <v>19</v>
          </cell>
          <cell r="M10">
            <v>4541.608421052626</v>
          </cell>
          <cell r="N10">
            <v>86290.559999999896</v>
          </cell>
          <cell r="O10">
            <v>15</v>
          </cell>
          <cell r="P10">
            <v>4719.5126666666665</v>
          </cell>
          <cell r="Q10">
            <v>70792.69</v>
          </cell>
          <cell r="R10">
            <v>23</v>
          </cell>
          <cell r="S10">
            <v>3685.7178260869437</v>
          </cell>
          <cell r="T10">
            <v>84771.509999999704</v>
          </cell>
          <cell r="U10">
            <v>7</v>
          </cell>
          <cell r="V10">
            <v>3544.4671428571428</v>
          </cell>
          <cell r="W10">
            <v>24811.27</v>
          </cell>
          <cell r="X10">
            <v>8</v>
          </cell>
          <cell r="Y10">
            <v>3987.5362499999874</v>
          </cell>
          <cell r="Z10">
            <v>31900.289999999899</v>
          </cell>
          <cell r="AA10">
            <v>11</v>
          </cell>
          <cell r="AB10">
            <v>3009.2290909090907</v>
          </cell>
          <cell r="AC10">
            <v>33101.519999999997</v>
          </cell>
          <cell r="AD10">
            <v>8</v>
          </cell>
          <cell r="AE10">
            <v>3086.7737500000003</v>
          </cell>
          <cell r="AF10">
            <v>24694.190000000002</v>
          </cell>
          <cell r="AG10">
            <v>17</v>
          </cell>
          <cell r="AH10">
            <v>2914.1311764705974</v>
          </cell>
          <cell r="AI10">
            <v>49540.230000000156</v>
          </cell>
          <cell r="AJ10">
            <v>8</v>
          </cell>
          <cell r="AK10">
            <v>3904.0600000000122</v>
          </cell>
          <cell r="AL10">
            <v>31232.480000000098</v>
          </cell>
          <cell r="AM10">
            <v>6</v>
          </cell>
          <cell r="AN10">
            <v>3057.8933333333334</v>
          </cell>
          <cell r="AO10">
            <v>18347.36</v>
          </cell>
        </row>
        <row r="11">
          <cell r="A11" t="str">
            <v>Véhicules neufsSprinter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0</v>
          </cell>
          <cell r="AD11">
            <v>0</v>
          </cell>
          <cell r="AE11">
            <v>0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0</v>
          </cell>
          <cell r="AM11">
            <v>0</v>
          </cell>
          <cell r="AN11">
            <v>0</v>
          </cell>
          <cell r="AO11">
            <v>0</v>
          </cell>
        </row>
        <row r="12">
          <cell r="A12" t="str">
            <v>Véhicules neufsMoto détail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0</v>
          </cell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</row>
        <row r="13">
          <cell r="A13" t="str">
            <v>Véhicules neufs[...]</v>
          </cell>
          <cell r="C13">
            <v>0</v>
          </cell>
          <cell r="D13">
            <v>0</v>
          </cell>
          <cell r="E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</row>
        <row r="14">
          <cell r="A14" t="str">
            <v>Véhicules neufs[...]</v>
          </cell>
          <cell r="C14">
            <v>0</v>
          </cell>
          <cell r="D14">
            <v>0</v>
          </cell>
          <cell r="E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</row>
        <row r="15">
          <cell r="A15" t="str">
            <v>Véhicules neufs[...]</v>
          </cell>
          <cell r="C15">
            <v>0</v>
          </cell>
          <cell r="D15">
            <v>0</v>
          </cell>
          <cell r="E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</row>
        <row r="16">
          <cell r="A16" t="str">
            <v>Véhicules neufsTotal Neufs</v>
          </cell>
          <cell r="C16">
            <v>203</v>
          </cell>
          <cell r="D16">
            <v>4194.1665024630502</v>
          </cell>
          <cell r="E16">
            <v>851415.79999999912</v>
          </cell>
          <cell r="F16">
            <v>12</v>
          </cell>
          <cell r="G16">
            <v>3362.9466666666499</v>
          </cell>
          <cell r="H16">
            <v>40355.359999999797</v>
          </cell>
          <cell r="I16">
            <v>6</v>
          </cell>
          <cell r="J16">
            <v>4551.8799999999983</v>
          </cell>
          <cell r="K16">
            <v>27311.279999999992</v>
          </cell>
          <cell r="L16">
            <v>26</v>
          </cell>
          <cell r="M16">
            <v>4493.5892307692229</v>
          </cell>
          <cell r="N16">
            <v>116833.3199999998</v>
          </cell>
          <cell r="O16">
            <v>21</v>
          </cell>
          <cell r="P16">
            <v>5181.9980952380911</v>
          </cell>
          <cell r="Q16">
            <v>108821.9599999999</v>
          </cell>
          <cell r="R16">
            <v>35</v>
          </cell>
          <cell r="S16">
            <v>4465.1159999999918</v>
          </cell>
          <cell r="T16">
            <v>156279.05999999971</v>
          </cell>
          <cell r="U16">
            <v>16</v>
          </cell>
          <cell r="V16">
            <v>4824.8068750000002</v>
          </cell>
          <cell r="W16">
            <v>77196.91</v>
          </cell>
          <cell r="X16">
            <v>15</v>
          </cell>
          <cell r="Y16">
            <v>4694.7093333333269</v>
          </cell>
          <cell r="Z16">
            <v>70420.639999999898</v>
          </cell>
          <cell r="AA16">
            <v>19</v>
          </cell>
          <cell r="AB16">
            <v>3775.4084210526257</v>
          </cell>
          <cell r="AC16">
            <v>71732.759999999893</v>
          </cell>
          <cell r="AD16">
            <v>12</v>
          </cell>
          <cell r="AE16">
            <v>3420.5983333333338</v>
          </cell>
          <cell r="AF16">
            <v>41047.180000000008</v>
          </cell>
          <cell r="AG16">
            <v>24</v>
          </cell>
          <cell r="AH16">
            <v>3235.999583333336</v>
          </cell>
          <cell r="AI16">
            <v>77663.990000000063</v>
          </cell>
          <cell r="AJ16">
            <v>9</v>
          </cell>
          <cell r="AK16">
            <v>3936.3244444444554</v>
          </cell>
          <cell r="AL16">
            <v>35426.9200000001</v>
          </cell>
          <cell r="AM16">
            <v>8</v>
          </cell>
          <cell r="AN16">
            <v>3540.8024999999998</v>
          </cell>
          <cell r="AO16">
            <v>28326.42</v>
          </cell>
        </row>
        <row r="17">
          <cell r="A17" t="str">
            <v>Véhicules neufs</v>
          </cell>
        </row>
        <row r="18">
          <cell r="A18" t="str">
            <v>Véhicules neufsEx-Démos et courtoisies</v>
          </cell>
          <cell r="C18">
            <v>44</v>
          </cell>
          <cell r="D18">
            <v>2807.0756818181753</v>
          </cell>
          <cell r="E18">
            <v>123511.32999999971</v>
          </cell>
          <cell r="F18">
            <v>2</v>
          </cell>
          <cell r="G18">
            <v>1250</v>
          </cell>
          <cell r="H18">
            <v>2500</v>
          </cell>
          <cell r="I18">
            <v>3</v>
          </cell>
          <cell r="J18">
            <v>3620.9866666666662</v>
          </cell>
          <cell r="K18">
            <v>10862.96</v>
          </cell>
          <cell r="L18">
            <v>1</v>
          </cell>
          <cell r="M18">
            <v>2500</v>
          </cell>
          <cell r="N18">
            <v>2500</v>
          </cell>
          <cell r="O18">
            <v>8</v>
          </cell>
          <cell r="P18">
            <v>2225.1799999999876</v>
          </cell>
          <cell r="Q18">
            <v>17801.4399999999</v>
          </cell>
          <cell r="R18">
            <v>9</v>
          </cell>
          <cell r="S18">
            <v>3505.6622222222113</v>
          </cell>
          <cell r="T18">
            <v>31550.959999999901</v>
          </cell>
          <cell r="U18">
            <v>4</v>
          </cell>
          <cell r="V18">
            <v>2445.1974999999925</v>
          </cell>
          <cell r="W18">
            <v>9780.78999999997</v>
          </cell>
          <cell r="X18">
            <v>3</v>
          </cell>
          <cell r="Y18">
            <v>1692.6766666666633</v>
          </cell>
          <cell r="Z18">
            <v>5078.0299999999897</v>
          </cell>
          <cell r="AA18">
            <v>2</v>
          </cell>
          <cell r="AB18">
            <v>2500</v>
          </cell>
          <cell r="AC18">
            <v>5000</v>
          </cell>
          <cell r="AD18">
            <v>4</v>
          </cell>
          <cell r="AE18">
            <v>2741.2149999999965</v>
          </cell>
          <cell r="AF18">
            <v>10964.859999999986</v>
          </cell>
          <cell r="AG18">
            <v>5</v>
          </cell>
          <cell r="AH18">
            <v>2991.4239999999991</v>
          </cell>
          <cell r="AI18">
            <v>14957.119999999995</v>
          </cell>
          <cell r="AJ18">
            <v>3</v>
          </cell>
          <cell r="AK18">
            <v>4171.7233333333279</v>
          </cell>
          <cell r="AL18">
            <v>12515.169999999984</v>
          </cell>
          <cell r="AM18">
            <v>0</v>
          </cell>
          <cell r="AN18">
            <v>0</v>
          </cell>
          <cell r="AO18">
            <v>0</v>
          </cell>
        </row>
        <row r="19">
          <cell r="A19" t="str">
            <v>Véhicules neufs</v>
          </cell>
        </row>
        <row r="20">
          <cell r="A20" t="str">
            <v>Véhicules neufsFlottes</v>
          </cell>
          <cell r="C20">
            <v>5</v>
          </cell>
          <cell r="D20">
            <v>2076.3340000000017</v>
          </cell>
          <cell r="E20">
            <v>10381.670000000009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1</v>
          </cell>
          <cell r="Y20">
            <v>2881.0099999999902</v>
          </cell>
          <cell r="Z20">
            <v>2881.0099999999902</v>
          </cell>
          <cell r="AA20">
            <v>0</v>
          </cell>
          <cell r="AB20">
            <v>0</v>
          </cell>
          <cell r="AC20">
            <v>0</v>
          </cell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H20">
            <v>0</v>
          </cell>
          <cell r="AI20">
            <v>0</v>
          </cell>
          <cell r="AJ20">
            <v>0</v>
          </cell>
          <cell r="AK20">
            <v>0</v>
          </cell>
          <cell r="AL20">
            <v>0</v>
          </cell>
          <cell r="AM20">
            <v>4</v>
          </cell>
          <cell r="AN20">
            <v>1875.1650000000045</v>
          </cell>
          <cell r="AO20">
            <v>7500.660000000018</v>
          </cell>
        </row>
        <row r="21">
          <cell r="A21" t="str">
            <v>Véhicules neufs</v>
          </cell>
        </row>
        <row r="22">
          <cell r="A22" t="str">
            <v>Véhicules neufs</v>
          </cell>
        </row>
        <row r="23">
          <cell r="A23" t="str">
            <v>Véhicules neufsRev. Finances</v>
          </cell>
          <cell r="D23">
            <v>6.8498380566801602</v>
          </cell>
          <cell r="E23">
            <v>1691.9099999999996</v>
          </cell>
          <cell r="G23">
            <v>0</v>
          </cell>
          <cell r="H23">
            <v>0</v>
          </cell>
          <cell r="J23">
            <v>0</v>
          </cell>
          <cell r="K23">
            <v>0</v>
          </cell>
          <cell r="M23">
            <v>111.99740740740741</v>
          </cell>
          <cell r="N23">
            <v>3023.93</v>
          </cell>
          <cell r="P23">
            <v>16.962413793103448</v>
          </cell>
          <cell r="Q23">
            <v>491.91</v>
          </cell>
          <cell r="S23">
            <v>0</v>
          </cell>
          <cell r="T23">
            <v>0</v>
          </cell>
          <cell r="V23">
            <v>0</v>
          </cell>
          <cell r="W23">
            <v>0</v>
          </cell>
          <cell r="Y23">
            <v>0</v>
          </cell>
          <cell r="Z23">
            <v>0</v>
          </cell>
          <cell r="AB23">
            <v>0</v>
          </cell>
          <cell r="AC23">
            <v>0</v>
          </cell>
          <cell r="AE23">
            <v>0</v>
          </cell>
          <cell r="AF23">
            <v>0</v>
          </cell>
          <cell r="AH23">
            <v>-62.894137931034486</v>
          </cell>
          <cell r="AI23">
            <v>-1823.93</v>
          </cell>
          <cell r="AK23">
            <v>0</v>
          </cell>
          <cell r="AL23">
            <v>0</v>
          </cell>
          <cell r="AN23">
            <v>0</v>
          </cell>
          <cell r="AO23">
            <v>0</v>
          </cell>
        </row>
        <row r="24">
          <cell r="A24" t="str">
            <v>Véhicules neufsRev. Protections</v>
          </cell>
          <cell r="D24">
            <v>1210.9034008097162</v>
          </cell>
          <cell r="E24">
            <v>299093.1399999999</v>
          </cell>
          <cell r="G24">
            <v>891.66357142857146</v>
          </cell>
          <cell r="H24">
            <v>12483.29</v>
          </cell>
          <cell r="J24">
            <v>1222.3477777777778</v>
          </cell>
          <cell r="K24">
            <v>11001.13</v>
          </cell>
          <cell r="M24">
            <v>868.58888888888896</v>
          </cell>
          <cell r="N24">
            <v>23451.9</v>
          </cell>
          <cell r="P24">
            <v>1674.7851724137929</v>
          </cell>
          <cell r="Q24">
            <v>48568.77</v>
          </cell>
          <cell r="S24">
            <v>1383.58</v>
          </cell>
          <cell r="T24">
            <v>60877.52</v>
          </cell>
          <cell r="V24">
            <v>1336.1695</v>
          </cell>
          <cell r="W24">
            <v>26723.39</v>
          </cell>
          <cell r="Y24">
            <v>1654.6972222222221</v>
          </cell>
          <cell r="Z24">
            <v>29784.55</v>
          </cell>
          <cell r="AB24">
            <v>1323.5704761904715</v>
          </cell>
          <cell r="AC24">
            <v>27794.979999999901</v>
          </cell>
          <cell r="AE24">
            <v>805.35124999999994</v>
          </cell>
          <cell r="AF24">
            <v>12885.619999999999</v>
          </cell>
          <cell r="AH24">
            <v>917.55137931034471</v>
          </cell>
          <cell r="AI24">
            <v>26608.989999999998</v>
          </cell>
          <cell r="AK24">
            <v>967.91666666666663</v>
          </cell>
          <cell r="AL24">
            <v>11615</v>
          </cell>
          <cell r="AN24">
            <v>912.25</v>
          </cell>
          <cell r="AO24">
            <v>7298</v>
          </cell>
        </row>
        <row r="25">
          <cell r="A25" t="str">
            <v>Véhicules neufsRev. Autres</v>
          </cell>
          <cell r="D25">
            <v>673.36825910931168</v>
          </cell>
          <cell r="E25">
            <v>166321.96</v>
          </cell>
          <cell r="G25">
            <v>419.92857142857144</v>
          </cell>
          <cell r="H25">
            <v>5879</v>
          </cell>
          <cell r="J25">
            <v>605.32222222222219</v>
          </cell>
          <cell r="K25">
            <v>5447.9</v>
          </cell>
          <cell r="M25">
            <v>419.94444444444446</v>
          </cell>
          <cell r="N25">
            <v>11338.5</v>
          </cell>
          <cell r="P25">
            <v>843.75827586206901</v>
          </cell>
          <cell r="Q25">
            <v>24468.99</v>
          </cell>
          <cell r="S25">
            <v>730.50318181818182</v>
          </cell>
          <cell r="T25">
            <v>32142.14</v>
          </cell>
          <cell r="V25">
            <v>902.67049999999995</v>
          </cell>
          <cell r="W25">
            <v>18053.41</v>
          </cell>
          <cell r="Y25">
            <v>1082.163888888889</v>
          </cell>
          <cell r="Z25">
            <v>19478.95</v>
          </cell>
          <cell r="AB25">
            <v>689.83714285714291</v>
          </cell>
          <cell r="AC25">
            <v>14486.58</v>
          </cell>
          <cell r="AE25">
            <v>498.82749999999999</v>
          </cell>
          <cell r="AF25">
            <v>7981.24</v>
          </cell>
          <cell r="AH25">
            <v>442.7155172413793</v>
          </cell>
          <cell r="AI25">
            <v>12838.75</v>
          </cell>
          <cell r="AK25">
            <v>589.82083333333333</v>
          </cell>
          <cell r="AL25">
            <v>7077.85</v>
          </cell>
          <cell r="AN25">
            <v>891.08125000000018</v>
          </cell>
          <cell r="AO25">
            <v>7128.6500000000015</v>
          </cell>
        </row>
        <row r="26">
          <cell r="A26" t="str">
            <v>Véhicules neufsTotal F&amp;I</v>
          </cell>
          <cell r="C26">
            <v>247</v>
          </cell>
          <cell r="D26">
            <v>1891.1214979757081</v>
          </cell>
          <cell r="E26">
            <v>467107.00999999989</v>
          </cell>
          <cell r="F26">
            <v>14</v>
          </cell>
          <cell r="G26">
            <v>1311.592142857143</v>
          </cell>
          <cell r="H26">
            <v>18362.29</v>
          </cell>
          <cell r="I26">
            <v>9</v>
          </cell>
          <cell r="J26">
            <v>1827.6699999999998</v>
          </cell>
          <cell r="K26">
            <v>16449.03</v>
          </cell>
          <cell r="L26">
            <v>27</v>
          </cell>
          <cell r="M26">
            <v>1400.5307407407408</v>
          </cell>
          <cell r="N26">
            <v>37814.33</v>
          </cell>
          <cell r="O26">
            <v>29</v>
          </cell>
          <cell r="P26">
            <v>2535.5058620689656</v>
          </cell>
          <cell r="Q26">
            <v>73529.67</v>
          </cell>
          <cell r="R26">
            <v>44</v>
          </cell>
          <cell r="S26">
            <v>2114.0831818181819</v>
          </cell>
          <cell r="T26">
            <v>93019.66</v>
          </cell>
          <cell r="U26">
            <v>20</v>
          </cell>
          <cell r="V26">
            <v>2238.84</v>
          </cell>
          <cell r="W26">
            <v>44776.800000000003</v>
          </cell>
          <cell r="X26">
            <v>18</v>
          </cell>
          <cell r="Y26">
            <v>2736.8611111111113</v>
          </cell>
          <cell r="Z26">
            <v>49263.5</v>
          </cell>
          <cell r="AA26">
            <v>21</v>
          </cell>
          <cell r="AB26">
            <v>2013.4076190476144</v>
          </cell>
          <cell r="AC26">
            <v>42281.559999999903</v>
          </cell>
          <cell r="AD26">
            <v>16</v>
          </cell>
          <cell r="AE26">
            <v>1304.17875</v>
          </cell>
          <cell r="AF26">
            <v>20866.86</v>
          </cell>
          <cell r="AG26">
            <v>29</v>
          </cell>
          <cell r="AH26">
            <v>1297.3727586206896</v>
          </cell>
          <cell r="AI26">
            <v>37623.81</v>
          </cell>
          <cell r="AJ26">
            <v>12</v>
          </cell>
          <cell r="AK26">
            <v>1557.7375</v>
          </cell>
          <cell r="AL26">
            <v>18692.849999999999</v>
          </cell>
          <cell r="AM26">
            <v>8</v>
          </cell>
          <cell r="AN26">
            <v>1803.3312500000002</v>
          </cell>
          <cell r="AO26">
            <v>14426.650000000001</v>
          </cell>
        </row>
        <row r="27">
          <cell r="A27" t="str">
            <v>Véhicules neufs</v>
          </cell>
        </row>
        <row r="28">
          <cell r="A28" t="str">
            <v>Véhicules neufs</v>
          </cell>
        </row>
        <row r="29">
          <cell r="A29" t="str">
            <v>Véhicules neufsTotal Dépt. Neufs</v>
          </cell>
          <cell r="C29">
            <v>252</v>
          </cell>
          <cell r="D29">
            <v>5763.5548015872964</v>
          </cell>
          <cell r="E29">
            <v>1452415.8099999987</v>
          </cell>
          <cell r="F29">
            <v>14</v>
          </cell>
          <cell r="G29">
            <v>4372.6892857142711</v>
          </cell>
          <cell r="H29">
            <v>61217.649999999798</v>
          </cell>
          <cell r="I29">
            <v>9</v>
          </cell>
          <cell r="J29">
            <v>6729.213333333334</v>
          </cell>
          <cell r="K29">
            <v>54623.26999999999</v>
          </cell>
          <cell r="L29">
            <v>27</v>
          </cell>
          <cell r="M29">
            <v>5931.0492592592509</v>
          </cell>
          <cell r="N29">
            <v>157147.64999999979</v>
          </cell>
          <cell r="O29">
            <v>29</v>
          </cell>
          <cell r="P29">
            <v>7039.6020689655097</v>
          </cell>
          <cell r="Q29">
            <v>200153.06999999977</v>
          </cell>
          <cell r="R29">
            <v>44</v>
          </cell>
          <cell r="S29">
            <v>6439.7199999999903</v>
          </cell>
          <cell r="T29">
            <v>280849.67999999959</v>
          </cell>
          <cell r="U29">
            <v>20</v>
          </cell>
          <cell r="V29">
            <v>6615.8874999999989</v>
          </cell>
          <cell r="W29">
            <v>131754.49999999997</v>
          </cell>
          <cell r="X29">
            <v>19</v>
          </cell>
          <cell r="Y29">
            <v>6849.5357894736781</v>
          </cell>
          <cell r="Z29">
            <v>127643.17999999988</v>
          </cell>
          <cell r="AA29">
            <v>21</v>
          </cell>
          <cell r="AB29">
            <v>5835.4914285714194</v>
          </cell>
          <cell r="AC29">
            <v>119014.3199999998</v>
          </cell>
          <cell r="AD29">
            <v>16</v>
          </cell>
          <cell r="AE29">
            <v>4617.3687499999996</v>
          </cell>
          <cell r="AF29">
            <v>72878.899999999994</v>
          </cell>
          <cell r="AG29">
            <v>29</v>
          </cell>
          <cell r="AH29">
            <v>4560.1006896551735</v>
          </cell>
          <cell r="AI29">
            <v>130244.92000000006</v>
          </cell>
          <cell r="AJ29">
            <v>12</v>
          </cell>
          <cell r="AK29">
            <v>5719.382500000007</v>
          </cell>
          <cell r="AL29">
            <v>66634.94000000009</v>
          </cell>
          <cell r="AM29">
            <v>12</v>
          </cell>
          <cell r="AN29">
            <v>4271.0608333333348</v>
          </cell>
          <cell r="AO29">
            <v>50253.730000000018</v>
          </cell>
        </row>
        <row r="30">
          <cell r="A30" t="str">
            <v>Véhicules neufs</v>
          </cell>
        </row>
        <row r="31">
          <cell r="A31" t="str">
            <v>Véhicules neufs</v>
          </cell>
        </row>
        <row r="32">
          <cell r="A32" t="str">
            <v>Véhicules neufsDEPENSES</v>
          </cell>
        </row>
        <row r="33">
          <cell r="A33" t="str">
            <v>Véhicules neufsComm. vendeurs</v>
          </cell>
          <cell r="C33">
            <v>0.26423613834605292</v>
          </cell>
          <cell r="D33">
            <v>1042.9594331983806</v>
          </cell>
          <cell r="E33">
            <v>257610.98</v>
          </cell>
          <cell r="F33">
            <v>0.26705270939271197</v>
          </cell>
          <cell r="G33">
            <v>817.47428571428566</v>
          </cell>
          <cell r="H33">
            <v>11444.64</v>
          </cell>
          <cell r="I33">
            <v>0.23769300973640869</v>
          </cell>
          <cell r="J33">
            <v>1008.1944444444445</v>
          </cell>
          <cell r="K33">
            <v>9073.75</v>
          </cell>
          <cell r="L33">
            <v>0.25417251443268357</v>
          </cell>
          <cell r="M33">
            <v>1123.3796296296296</v>
          </cell>
          <cell r="N33">
            <v>30331.25</v>
          </cell>
          <cell r="O33">
            <v>0.24913104528862792</v>
          </cell>
          <cell r="P33">
            <v>1087.7868965517241</v>
          </cell>
          <cell r="Q33">
            <v>31545.82</v>
          </cell>
          <cell r="R33">
            <v>0.26266919420016088</v>
          </cell>
          <cell r="S33">
            <v>1121.2990909090911</v>
          </cell>
          <cell r="T33">
            <v>49337.16</v>
          </cell>
          <cell r="U33">
            <v>0.25746725884910737</v>
          </cell>
          <cell r="V33">
            <v>1119.6955</v>
          </cell>
          <cell r="W33">
            <v>22393.91</v>
          </cell>
          <cell r="X33">
            <v>0.28408235535804849</v>
          </cell>
          <cell r="Y33">
            <v>1191.5466666666666</v>
          </cell>
          <cell r="Z33">
            <v>21447.84</v>
          </cell>
          <cell r="AA33">
            <v>0.28107890293533072</v>
          </cell>
          <cell r="AB33">
            <v>1027.0457142857142</v>
          </cell>
          <cell r="AC33">
            <v>21567.96</v>
          </cell>
          <cell r="AD33">
            <v>0.2894879724002366</v>
          </cell>
          <cell r="AE33">
            <v>941.05375000000004</v>
          </cell>
          <cell r="AF33">
            <v>15056.86</v>
          </cell>
          <cell r="AG33">
            <v>0.24471008822934626</v>
          </cell>
          <cell r="AH33">
            <v>781.56275862068969</v>
          </cell>
          <cell r="AI33">
            <v>22665.32</v>
          </cell>
          <cell r="AJ33">
            <v>0.28407564209236552</v>
          </cell>
          <cell r="AK33">
            <v>1134.9316666666666</v>
          </cell>
          <cell r="AL33">
            <v>13619.18</v>
          </cell>
          <cell r="AM33">
            <v>0.32221826831629274</v>
          </cell>
          <cell r="AN33">
            <v>1140.9112500000001</v>
          </cell>
          <cell r="AO33">
            <v>9127.2900000000009</v>
          </cell>
        </row>
        <row r="34">
          <cell r="A34" t="str">
            <v>Véhicules neufsComm. F&amp;I</v>
          </cell>
          <cell r="C34">
            <v>0.30238229565426566</v>
          </cell>
          <cell r="D34">
            <v>571.8416599190283</v>
          </cell>
          <cell r="E34">
            <v>141244.88999999998</v>
          </cell>
          <cell r="F34">
            <v>0.24931421952272834</v>
          </cell>
          <cell r="G34">
            <v>326.99857142857138</v>
          </cell>
          <cell r="H34">
            <v>4577.9799999999996</v>
          </cell>
          <cell r="I34">
            <v>0.27717865430362765</v>
          </cell>
          <cell r="J34">
            <v>506.5911111111111</v>
          </cell>
          <cell r="K34">
            <v>4559.32</v>
          </cell>
          <cell r="L34">
            <v>0.18426638790109462</v>
          </cell>
          <cell r="M34">
            <v>258.07074074074075</v>
          </cell>
          <cell r="N34">
            <v>6967.91</v>
          </cell>
          <cell r="O34">
            <v>0.3456499940772208</v>
          </cell>
          <cell r="P34">
            <v>876.39758620689656</v>
          </cell>
          <cell r="Q34">
            <v>25415.53</v>
          </cell>
          <cell r="R34">
            <v>0.33628933926440924</v>
          </cell>
          <cell r="S34">
            <v>710.94363636363641</v>
          </cell>
          <cell r="T34">
            <v>31281.52</v>
          </cell>
          <cell r="U34">
            <v>0.34309151167568919</v>
          </cell>
          <cell r="V34">
            <v>768.12700000000007</v>
          </cell>
          <cell r="W34">
            <v>15362.54</v>
          </cell>
          <cell r="X34">
            <v>0.34380545434246451</v>
          </cell>
          <cell r="Y34">
            <v>940.9477777777779</v>
          </cell>
          <cell r="Z34">
            <v>16937.060000000001</v>
          </cell>
          <cell r="AA34">
            <v>0.18221607717406874</v>
          </cell>
          <cell r="AB34">
            <v>366.8752380952381</v>
          </cell>
          <cell r="AC34">
            <v>7704.38</v>
          </cell>
          <cell r="AD34">
            <v>0.31548445717276102</v>
          </cell>
          <cell r="AE34">
            <v>411.448125</v>
          </cell>
          <cell r="AF34">
            <v>6583.17</v>
          </cell>
          <cell r="AG34">
            <v>0.29546157074469598</v>
          </cell>
          <cell r="AH34">
            <v>383.32379310344828</v>
          </cell>
          <cell r="AI34">
            <v>11116.39</v>
          </cell>
          <cell r="AJ34">
            <v>0.32525109868211644</v>
          </cell>
          <cell r="AK34">
            <v>506.65583333333331</v>
          </cell>
          <cell r="AL34">
            <v>6079.87</v>
          </cell>
          <cell r="AM34">
            <v>0.32295924556289918</v>
          </cell>
          <cell r="AN34">
            <v>582.40250000000003</v>
          </cell>
          <cell r="AO34">
            <v>4659.22</v>
          </cell>
        </row>
        <row r="35">
          <cell r="A35" t="str">
            <v>Véhicules neufsFrais de livraison</v>
          </cell>
          <cell r="D35">
            <v>116.86842105263159</v>
          </cell>
          <cell r="E35">
            <v>28866.500000000004</v>
          </cell>
          <cell r="G35">
            <v>-39.520714285714284</v>
          </cell>
          <cell r="H35">
            <v>-553.29</v>
          </cell>
          <cell r="J35">
            <v>124.0611111111111</v>
          </cell>
          <cell r="K35">
            <v>1116.55</v>
          </cell>
          <cell r="M35">
            <v>79.964074074074077</v>
          </cell>
          <cell r="N35">
            <v>2159.0300000000002</v>
          </cell>
          <cell r="P35">
            <v>132.3648275862069</v>
          </cell>
          <cell r="Q35">
            <v>3838.58</v>
          </cell>
          <cell r="S35">
            <v>77.407727272727271</v>
          </cell>
          <cell r="T35">
            <v>3405.94</v>
          </cell>
          <cell r="V35">
            <v>207.35250000000002</v>
          </cell>
          <cell r="W35">
            <v>4147.05</v>
          </cell>
          <cell r="Y35">
            <v>148.78444444444443</v>
          </cell>
          <cell r="Z35">
            <v>2678.12</v>
          </cell>
          <cell r="AB35">
            <v>239.92619047619047</v>
          </cell>
          <cell r="AC35">
            <v>5038.45</v>
          </cell>
          <cell r="AE35">
            <v>235.02500000000001</v>
          </cell>
          <cell r="AF35">
            <v>3760.4</v>
          </cell>
          <cell r="AH35">
            <v>48.702068965517235</v>
          </cell>
          <cell r="AI35">
            <v>1412.36</v>
          </cell>
          <cell r="AK35">
            <v>154.9675</v>
          </cell>
          <cell r="AL35">
            <v>1859.61</v>
          </cell>
          <cell r="AN35">
            <v>0.46250000000000002</v>
          </cell>
          <cell r="AO35">
            <v>3.7</v>
          </cell>
        </row>
        <row r="36">
          <cell r="A36" t="str">
            <v>Véhicules neufsService gratuit 1</v>
          </cell>
          <cell r="D36">
            <v>31.024615384615384</v>
          </cell>
          <cell r="E36">
            <v>7663.08</v>
          </cell>
          <cell r="G36">
            <v>6.842142857142858</v>
          </cell>
          <cell r="H36">
            <v>95.79</v>
          </cell>
          <cell r="J36">
            <v>98.681111111111107</v>
          </cell>
          <cell r="K36">
            <v>888.13</v>
          </cell>
          <cell r="M36">
            <v>0</v>
          </cell>
          <cell r="N36">
            <v>0</v>
          </cell>
          <cell r="P36">
            <v>62.72034482758621</v>
          </cell>
          <cell r="Q36">
            <v>1818.89</v>
          </cell>
          <cell r="S36">
            <v>38.517499999999998</v>
          </cell>
          <cell r="T36">
            <v>1694.77</v>
          </cell>
          <cell r="V36">
            <v>0</v>
          </cell>
          <cell r="W36">
            <v>0</v>
          </cell>
          <cell r="Y36">
            <v>24.611111111111111</v>
          </cell>
          <cell r="Z36">
            <v>443</v>
          </cell>
          <cell r="AB36">
            <v>39.986666666666665</v>
          </cell>
          <cell r="AC36">
            <v>839.72</v>
          </cell>
          <cell r="AE36">
            <v>0</v>
          </cell>
          <cell r="AF36">
            <v>0</v>
          </cell>
          <cell r="AH36">
            <v>6.9913793103448274</v>
          </cell>
          <cell r="AI36">
            <v>202.75</v>
          </cell>
          <cell r="AK36">
            <v>140.0025</v>
          </cell>
          <cell r="AL36">
            <v>1680.03</v>
          </cell>
          <cell r="AN36">
            <v>0</v>
          </cell>
          <cell r="AO36">
            <v>0</v>
          </cell>
        </row>
        <row r="37">
          <cell r="A37" t="str">
            <v>Véhicules neufsEntretien stock</v>
          </cell>
          <cell r="D37">
            <v>97.19194331983806</v>
          </cell>
          <cell r="E37">
            <v>24006.41</v>
          </cell>
          <cell r="G37">
            <v>155.66214285714287</v>
          </cell>
          <cell r="H37">
            <v>2179.27</v>
          </cell>
          <cell r="J37">
            <v>197.15444444444447</v>
          </cell>
          <cell r="K37">
            <v>1774.39</v>
          </cell>
          <cell r="M37">
            <v>32.916666666666664</v>
          </cell>
          <cell r="N37">
            <v>888.75</v>
          </cell>
          <cell r="P37">
            <v>37.223793103448273</v>
          </cell>
          <cell r="Q37">
            <v>1079.49</v>
          </cell>
          <cell r="S37">
            <v>38.75181818181818</v>
          </cell>
          <cell r="T37">
            <v>1705.08</v>
          </cell>
          <cell r="V37">
            <v>103.67249999999999</v>
          </cell>
          <cell r="W37">
            <v>2073.4499999999998</v>
          </cell>
          <cell r="Y37">
            <v>184.9361111111111</v>
          </cell>
          <cell r="Z37">
            <v>3328.85</v>
          </cell>
          <cell r="AB37">
            <v>91.878571428571433</v>
          </cell>
          <cell r="AC37">
            <v>1929.45</v>
          </cell>
          <cell r="AE37">
            <v>167.88249999999999</v>
          </cell>
          <cell r="AF37">
            <v>2686.12</v>
          </cell>
          <cell r="AH37">
            <v>39.439655172413794</v>
          </cell>
          <cell r="AI37">
            <v>1143.75</v>
          </cell>
          <cell r="AK37">
            <v>197.07833333333335</v>
          </cell>
          <cell r="AL37">
            <v>2364.94</v>
          </cell>
          <cell r="AN37">
            <v>356.60874999999999</v>
          </cell>
          <cell r="AO37">
            <v>2852.87</v>
          </cell>
        </row>
        <row r="38">
          <cell r="A38" t="str">
            <v>Véhicules neufsPublicité 1</v>
          </cell>
          <cell r="D38">
            <v>618.34550607287451</v>
          </cell>
          <cell r="E38">
            <v>152731.34</v>
          </cell>
          <cell r="G38">
            <v>643.26857142857148</v>
          </cell>
          <cell r="H38">
            <v>9005.76</v>
          </cell>
          <cell r="J38">
            <v>1074.7277777777776</v>
          </cell>
          <cell r="K38">
            <v>9672.5499999999993</v>
          </cell>
          <cell r="M38">
            <v>571.31148148148145</v>
          </cell>
          <cell r="N38">
            <v>15425.41</v>
          </cell>
          <cell r="P38">
            <v>595.14137931034475</v>
          </cell>
          <cell r="Q38">
            <v>17259.099999999999</v>
          </cell>
          <cell r="S38">
            <v>421.36636363636359</v>
          </cell>
          <cell r="T38">
            <v>18540.12</v>
          </cell>
          <cell r="V38">
            <v>508.93050000000005</v>
          </cell>
          <cell r="W38">
            <v>10178.61</v>
          </cell>
          <cell r="Y38">
            <v>568.04222222222222</v>
          </cell>
          <cell r="Z38">
            <v>10224.76</v>
          </cell>
          <cell r="AB38">
            <v>566.75190476190483</v>
          </cell>
          <cell r="AC38">
            <v>11901.79</v>
          </cell>
          <cell r="AE38">
            <v>740.85312499999998</v>
          </cell>
          <cell r="AF38">
            <v>11853.65</v>
          </cell>
          <cell r="AH38">
            <v>626.61517241379306</v>
          </cell>
          <cell r="AI38">
            <v>18171.84</v>
          </cell>
          <cell r="AK38">
            <v>824.43333333333339</v>
          </cell>
          <cell r="AL38">
            <v>9893.2000000000007</v>
          </cell>
          <cell r="AN38">
            <v>1325.5687499999999</v>
          </cell>
          <cell r="AO38">
            <v>10604.55</v>
          </cell>
        </row>
        <row r="39">
          <cell r="A39" t="str">
            <v>Véhicules neufsIntérêt de gros</v>
          </cell>
          <cell r="D39">
            <v>1128.371619433198</v>
          </cell>
          <cell r="E39">
            <v>278707.78999999992</v>
          </cell>
          <cell r="G39">
            <v>1704.9535714285714</v>
          </cell>
          <cell r="H39">
            <v>23869.35</v>
          </cell>
          <cell r="J39">
            <v>2120.3666666666668</v>
          </cell>
          <cell r="K39">
            <v>19083.3</v>
          </cell>
          <cell r="M39">
            <v>922.99148148148151</v>
          </cell>
          <cell r="N39">
            <v>24920.77</v>
          </cell>
          <cell r="P39">
            <v>853.67172413793105</v>
          </cell>
          <cell r="Q39">
            <v>24756.48</v>
          </cell>
          <cell r="S39">
            <v>600.04409090909087</v>
          </cell>
          <cell r="T39">
            <v>26401.94</v>
          </cell>
          <cell r="V39">
            <v>1163.8995</v>
          </cell>
          <cell r="W39">
            <v>23277.99</v>
          </cell>
          <cell r="Y39">
            <v>1226.4177777777777</v>
          </cell>
          <cell r="Z39">
            <v>22075.52</v>
          </cell>
          <cell r="AB39">
            <v>1046.0519047619048</v>
          </cell>
          <cell r="AC39">
            <v>21967.09</v>
          </cell>
          <cell r="AE39">
            <v>1398.79</v>
          </cell>
          <cell r="AF39">
            <v>22380.639999999999</v>
          </cell>
          <cell r="AH39">
            <v>852.52103448275864</v>
          </cell>
          <cell r="AI39">
            <v>24723.11</v>
          </cell>
          <cell r="AK39">
            <v>1893.1933333333334</v>
          </cell>
          <cell r="AL39">
            <v>22718.32</v>
          </cell>
          <cell r="AN39">
            <v>2816.66</v>
          </cell>
          <cell r="AO39">
            <v>22533.279999999999</v>
          </cell>
        </row>
        <row r="40">
          <cell r="A40" t="str">
            <v>Véhicules neufs[...]</v>
          </cell>
          <cell r="D40">
            <v>0</v>
          </cell>
          <cell r="E40">
            <v>0</v>
          </cell>
          <cell r="AE40">
            <v>0</v>
          </cell>
          <cell r="AF40">
            <v>0</v>
          </cell>
          <cell r="AH40">
            <v>0</v>
          </cell>
          <cell r="AI40">
            <v>0</v>
          </cell>
          <cell r="AK40">
            <v>0</v>
          </cell>
          <cell r="AL40">
            <v>0</v>
          </cell>
          <cell r="AN40">
            <v>0</v>
          </cell>
          <cell r="AO40">
            <v>0</v>
          </cell>
        </row>
        <row r="41">
          <cell r="A41" t="str">
            <v>Véhicules neufs[...]</v>
          </cell>
          <cell r="D41">
            <v>0</v>
          </cell>
          <cell r="E41">
            <v>0</v>
          </cell>
          <cell r="AE41">
            <v>0</v>
          </cell>
          <cell r="AF41">
            <v>0</v>
          </cell>
          <cell r="AH41">
            <v>0</v>
          </cell>
          <cell r="AI41">
            <v>0</v>
          </cell>
          <cell r="AK41">
            <v>0</v>
          </cell>
          <cell r="AL41">
            <v>0</v>
          </cell>
          <cell r="AN41">
            <v>0</v>
          </cell>
          <cell r="AO41">
            <v>0</v>
          </cell>
        </row>
        <row r="42">
          <cell r="A42" t="str">
            <v>Véhicules neufs[...]</v>
          </cell>
          <cell r="D42">
            <v>0</v>
          </cell>
          <cell r="E42">
            <v>0</v>
          </cell>
          <cell r="AE42">
            <v>0</v>
          </cell>
          <cell r="AF42">
            <v>0</v>
          </cell>
          <cell r="AH42">
            <v>0</v>
          </cell>
          <cell r="AI42">
            <v>0</v>
          </cell>
          <cell r="AK42">
            <v>0</v>
          </cell>
          <cell r="AL42">
            <v>0</v>
          </cell>
          <cell r="AN42">
            <v>0</v>
          </cell>
          <cell r="AO42">
            <v>0</v>
          </cell>
        </row>
        <row r="43">
          <cell r="A43" t="str">
            <v>Véhicules neufsTOTAL VARIABLES</v>
          </cell>
          <cell r="C43" t="str">
            <v>% brut</v>
          </cell>
          <cell r="D43">
            <v>0.613344321830262</v>
          </cell>
          <cell r="E43">
            <v>890830.98999999987</v>
          </cell>
          <cell r="F43" t="str">
            <v>% brut</v>
          </cell>
          <cell r="G43">
            <v>0.82687754266947799</v>
          </cell>
          <cell r="H43">
            <v>50619.5</v>
          </cell>
          <cell r="I43" t="str">
            <v>% brut</v>
          </cell>
          <cell r="J43">
            <v>0.76231446568296235</v>
          </cell>
          <cell r="K43">
            <v>46167.99</v>
          </cell>
          <cell r="L43" t="str">
            <v>% brut</v>
          </cell>
          <cell r="M43">
            <v>0.50389635011180722</v>
          </cell>
          <cell r="N43">
            <v>80693.12000000001</v>
          </cell>
          <cell r="O43" t="str">
            <v>% brut</v>
          </cell>
          <cell r="P43">
            <v>0.51782849598767544</v>
          </cell>
          <cell r="Q43">
            <v>105713.89</v>
          </cell>
          <cell r="R43" t="str">
            <v>% brut</v>
          </cell>
          <cell r="S43">
            <v>0.46715233383947308</v>
          </cell>
          <cell r="T43">
            <v>132366.53</v>
          </cell>
          <cell r="U43" t="str">
            <v>% brut</v>
          </cell>
          <cell r="V43">
            <v>0.58520908948345951</v>
          </cell>
          <cell r="W43">
            <v>77433.55</v>
          </cell>
          <cell r="X43" t="str">
            <v>% brut</v>
          </cell>
          <cell r="Y43">
            <v>0.59270363154844674</v>
          </cell>
          <cell r="Z43">
            <v>77135.150000000009</v>
          </cell>
          <cell r="AA43" t="str">
            <v>% brut</v>
          </cell>
          <cell r="AB43">
            <v>0.57896001250802653</v>
          </cell>
          <cell r="AC43">
            <v>70948.84</v>
          </cell>
          <cell r="AD43" t="str">
            <v>% brut</v>
          </cell>
          <cell r="AE43">
            <v>0.84356539641760253</v>
          </cell>
          <cell r="AF43">
            <v>62320.84</v>
          </cell>
          <cell r="AG43" t="str">
            <v>% brut</v>
          </cell>
          <cell r="AH43">
            <v>0.6006788113874072</v>
          </cell>
          <cell r="AI43">
            <v>79435.520000000004</v>
          </cell>
          <cell r="AJ43" t="str">
            <v>% brut</v>
          </cell>
          <cell r="AK43">
            <v>0.84821438328350907</v>
          </cell>
          <cell r="AL43">
            <v>58215.15</v>
          </cell>
          <cell r="AM43" t="str">
            <v>% brut</v>
          </cell>
          <cell r="AN43">
            <v>0.97128309067634033</v>
          </cell>
          <cell r="AO43">
            <v>49780.91</v>
          </cell>
        </row>
        <row r="44">
          <cell r="A44" t="str">
            <v>Véhicules neufsSalaires cadres</v>
          </cell>
          <cell r="E44">
            <v>150211.78</v>
          </cell>
          <cell r="H44">
            <v>12894.2</v>
          </cell>
          <cell r="K44">
            <v>9339.9500000000007</v>
          </cell>
          <cell r="N44">
            <v>16871.82</v>
          </cell>
          <cell r="Q44">
            <v>13325.86</v>
          </cell>
          <cell r="T44">
            <v>15912.54</v>
          </cell>
          <cell r="W44">
            <v>12424.49</v>
          </cell>
          <cell r="Z44">
            <v>11717.38</v>
          </cell>
          <cell r="AC44">
            <v>12528.62</v>
          </cell>
          <cell r="AF44">
            <v>8665.3799999999992</v>
          </cell>
          <cell r="AI44">
            <v>15649.62</v>
          </cell>
          <cell r="AL44">
            <v>10612.95</v>
          </cell>
          <cell r="AO44">
            <v>10268.969999999999</v>
          </cell>
        </row>
        <row r="45">
          <cell r="A45" t="str">
            <v>Véhicules neufsSalaires commis</v>
          </cell>
          <cell r="E45">
            <v>109863.51</v>
          </cell>
          <cell r="H45">
            <v>10750.8</v>
          </cell>
          <cell r="K45">
            <v>9452.14</v>
          </cell>
          <cell r="N45">
            <v>8454.56</v>
          </cell>
          <cell r="Q45">
            <v>8772.33</v>
          </cell>
          <cell r="T45">
            <v>10268.57</v>
          </cell>
          <cell r="W45">
            <v>8970.8700000000008</v>
          </cell>
          <cell r="Z45">
            <v>8797.9500000000007</v>
          </cell>
          <cell r="AC45">
            <v>9037.0400000000009</v>
          </cell>
          <cell r="AF45">
            <v>9588.2199999999993</v>
          </cell>
          <cell r="AI45">
            <v>9716.84</v>
          </cell>
          <cell r="AL45">
            <v>8809.68</v>
          </cell>
          <cell r="AO45">
            <v>7244.51</v>
          </cell>
        </row>
        <row r="46">
          <cell r="A46" t="str">
            <v>Véhicules neufsSalaires autres</v>
          </cell>
          <cell r="E46">
            <v>3762</v>
          </cell>
          <cell r="H46">
            <v>342</v>
          </cell>
          <cell r="K46">
            <v>342</v>
          </cell>
          <cell r="N46">
            <v>342</v>
          </cell>
          <cell r="Q46">
            <v>342</v>
          </cell>
          <cell r="T46">
            <v>342</v>
          </cell>
          <cell r="W46">
            <v>342</v>
          </cell>
          <cell r="Z46">
            <v>342</v>
          </cell>
          <cell r="AC46">
            <v>342</v>
          </cell>
          <cell r="AF46">
            <v>342</v>
          </cell>
          <cell r="AI46">
            <v>342</v>
          </cell>
          <cell r="AL46">
            <v>342</v>
          </cell>
          <cell r="AO46">
            <v>0</v>
          </cell>
        </row>
        <row r="47">
          <cell r="A47" t="str">
            <v>Véhicules neufsSalaires spécialistes</v>
          </cell>
          <cell r="E47">
            <v>0</v>
          </cell>
          <cell r="H47">
            <v>0</v>
          </cell>
          <cell r="K47">
            <v>0</v>
          </cell>
          <cell r="N47">
            <v>0</v>
          </cell>
          <cell r="Q47">
            <v>0</v>
          </cell>
          <cell r="T47">
            <v>0</v>
          </cell>
          <cell r="W47">
            <v>0</v>
          </cell>
          <cell r="Z47">
            <v>0</v>
          </cell>
          <cell r="AC47">
            <v>0</v>
          </cell>
          <cell r="AF47">
            <v>0</v>
          </cell>
          <cell r="AI47">
            <v>0</v>
          </cell>
          <cell r="AL47">
            <v>0</v>
          </cell>
          <cell r="AO47">
            <v>0</v>
          </cell>
        </row>
        <row r="48">
          <cell r="A48" t="str">
            <v>Véhicules neufs[...]</v>
          </cell>
          <cell r="E48">
            <v>0</v>
          </cell>
          <cell r="AF48">
            <v>0</v>
          </cell>
          <cell r="AI48">
            <v>0</v>
          </cell>
          <cell r="AL48">
            <v>0</v>
          </cell>
          <cell r="AO48">
            <v>0</v>
          </cell>
        </row>
        <row r="49">
          <cell r="A49" t="str">
            <v>Véhicules neufs[...]</v>
          </cell>
          <cell r="E49">
            <v>0</v>
          </cell>
          <cell r="AF49">
            <v>0</v>
          </cell>
          <cell r="AI49">
            <v>0</v>
          </cell>
          <cell r="AL49">
            <v>0</v>
          </cell>
          <cell r="AO49">
            <v>0</v>
          </cell>
        </row>
        <row r="50">
          <cell r="A50" t="str">
            <v>Véhicules neufs[...]</v>
          </cell>
          <cell r="E50">
            <v>0</v>
          </cell>
          <cell r="AF50">
            <v>0</v>
          </cell>
          <cell r="AI50">
            <v>0</v>
          </cell>
          <cell r="AL50">
            <v>0</v>
          </cell>
          <cell r="AO50">
            <v>0</v>
          </cell>
        </row>
        <row r="51">
          <cell r="A51" t="str">
            <v>Véhicules neufsSalaires en absences</v>
          </cell>
          <cell r="E51">
            <v>88757.470000000016</v>
          </cell>
          <cell r="H51">
            <v>12038.34</v>
          </cell>
          <cell r="K51">
            <v>5995.26</v>
          </cell>
          <cell r="N51">
            <v>6699.63</v>
          </cell>
          <cell r="Q51">
            <v>9449.4599999999991</v>
          </cell>
          <cell r="T51">
            <v>9389.52</v>
          </cell>
          <cell r="W51">
            <v>9776.36</v>
          </cell>
          <cell r="Z51">
            <v>10908.19</v>
          </cell>
          <cell r="AC51">
            <v>6616.47</v>
          </cell>
          <cell r="AF51">
            <v>5690.78</v>
          </cell>
          <cell r="AI51">
            <v>5784.47</v>
          </cell>
          <cell r="AL51">
            <v>6229.35</v>
          </cell>
          <cell r="AO51">
            <v>179.64</v>
          </cell>
        </row>
        <row r="52">
          <cell r="A52" t="str">
            <v>Véhicules neufsDéduction à la source</v>
          </cell>
          <cell r="E52">
            <v>106832.81</v>
          </cell>
          <cell r="H52">
            <v>13161.05</v>
          </cell>
          <cell r="K52">
            <v>9498.4599999999991</v>
          </cell>
          <cell r="N52">
            <v>8664.31</v>
          </cell>
          <cell r="Q52">
            <v>11008.13</v>
          </cell>
          <cell r="T52">
            <v>14580.12</v>
          </cell>
          <cell r="W52">
            <v>11933.83</v>
          </cell>
          <cell r="Z52">
            <v>8031.37</v>
          </cell>
          <cell r="AC52">
            <v>7148.47</v>
          </cell>
          <cell r="AF52">
            <v>6290.55</v>
          </cell>
          <cell r="AI52">
            <v>6891.78</v>
          </cell>
          <cell r="AL52">
            <v>2828.19</v>
          </cell>
          <cell r="AO52">
            <v>6796.55</v>
          </cell>
        </row>
        <row r="53">
          <cell r="A53" t="str">
            <v>Véhicules neufsBénéfices marginaux</v>
          </cell>
          <cell r="E53">
            <v>53478.070000000007</v>
          </cell>
          <cell r="H53">
            <v>5729.01</v>
          </cell>
          <cell r="K53">
            <v>3980.66</v>
          </cell>
          <cell r="N53">
            <v>3932.59</v>
          </cell>
          <cell r="Q53">
            <v>4701.09</v>
          </cell>
          <cell r="T53">
            <v>5134.16</v>
          </cell>
          <cell r="W53">
            <v>4599.38</v>
          </cell>
          <cell r="Z53">
            <v>5558.62</v>
          </cell>
          <cell r="AC53">
            <v>4787.83</v>
          </cell>
          <cell r="AF53">
            <v>3662.44</v>
          </cell>
          <cell r="AI53">
            <v>4064.63</v>
          </cell>
          <cell r="AL53">
            <v>3604.97</v>
          </cell>
          <cell r="AO53">
            <v>3722.69</v>
          </cell>
        </row>
        <row r="54">
          <cell r="A54" t="str">
            <v>Véhicules neufsCsst</v>
          </cell>
          <cell r="E54">
            <v>16255.3</v>
          </cell>
          <cell r="H54">
            <v>1785.03</v>
          </cell>
          <cell r="K54">
            <v>1097.44</v>
          </cell>
          <cell r="N54">
            <v>1191.0999999999999</v>
          </cell>
          <cell r="Q54">
            <v>1835.54</v>
          </cell>
          <cell r="T54">
            <v>1956.39</v>
          </cell>
          <cell r="W54">
            <v>3165.52</v>
          </cell>
          <cell r="Z54">
            <v>1980</v>
          </cell>
          <cell r="AC54">
            <v>556.58000000000004</v>
          </cell>
          <cell r="AF54">
            <v>262.14999999999998</v>
          </cell>
          <cell r="AI54">
            <v>457.75</v>
          </cell>
          <cell r="AL54">
            <v>395.57</v>
          </cell>
          <cell r="AO54">
            <v>1572.23</v>
          </cell>
        </row>
        <row r="55">
          <cell r="A55" t="str">
            <v>Véhicules neufs[...]</v>
          </cell>
          <cell r="E55">
            <v>0</v>
          </cell>
          <cell r="AF55">
            <v>0</v>
          </cell>
          <cell r="AI55">
            <v>0</v>
          </cell>
          <cell r="AL55">
            <v>0</v>
          </cell>
          <cell r="AO55">
            <v>0</v>
          </cell>
        </row>
        <row r="56">
          <cell r="A56" t="str">
            <v>Véhicules neufsTOTAL PERSONNEL</v>
          </cell>
          <cell r="C56" t="str">
            <v>% brut</v>
          </cell>
          <cell r="D56">
            <v>0.36433157526700327</v>
          </cell>
          <cell r="E56">
            <v>529160.94000000006</v>
          </cell>
          <cell r="F56" t="str">
            <v>% brut</v>
          </cell>
          <cell r="G56">
            <v>1.21092450369083</v>
          </cell>
          <cell r="H56">
            <v>56700.43</v>
          </cell>
          <cell r="I56" t="str">
            <v>% brut</v>
          </cell>
          <cell r="J56">
            <v>1.21092450369083</v>
          </cell>
          <cell r="K56">
            <v>39705.910000000003</v>
          </cell>
          <cell r="L56" t="str">
            <v>% brut</v>
          </cell>
          <cell r="M56">
            <v>1.21092450369083</v>
          </cell>
          <cell r="N56">
            <v>46156.01</v>
          </cell>
          <cell r="O56" t="str">
            <v>% brut</v>
          </cell>
          <cell r="P56">
            <v>1.21092450369083</v>
          </cell>
          <cell r="Q56">
            <v>49434.409999999996</v>
          </cell>
          <cell r="R56" t="str">
            <v>% brut</v>
          </cell>
          <cell r="S56">
            <v>1.21092450369083</v>
          </cell>
          <cell r="T56">
            <v>57583.3</v>
          </cell>
          <cell r="U56" t="str">
            <v>% brut</v>
          </cell>
          <cell r="V56">
            <v>1.21092450369083</v>
          </cell>
          <cell r="W56">
            <v>51212.45</v>
          </cell>
          <cell r="X56" t="str">
            <v>% brut</v>
          </cell>
          <cell r="Y56">
            <v>1.21092450369083</v>
          </cell>
          <cell r="Z56">
            <v>47335.510000000009</v>
          </cell>
          <cell r="AA56" t="str">
            <v>% brut</v>
          </cell>
          <cell r="AB56">
            <v>1.21092450369083</v>
          </cell>
          <cell r="AC56">
            <v>41017.010000000009</v>
          </cell>
          <cell r="AD56" t="str">
            <v>% brut</v>
          </cell>
          <cell r="AE56">
            <v>0.46700731883283092</v>
          </cell>
          <cell r="AF56">
            <v>34501.519999999997</v>
          </cell>
          <cell r="AG56" t="str">
            <v>% brut</v>
          </cell>
          <cell r="AH56">
            <v>0.32445661363194328</v>
          </cell>
          <cell r="AI56">
            <v>42907.09</v>
          </cell>
          <cell r="AJ56" t="str">
            <v>% brut</v>
          </cell>
          <cell r="AK56">
            <v>0.47823796246069056</v>
          </cell>
          <cell r="AL56">
            <v>32822.710000000006</v>
          </cell>
          <cell r="AM56" t="str">
            <v>% brut</v>
          </cell>
          <cell r="AN56">
            <v>0.58113177580979558</v>
          </cell>
          <cell r="AO56">
            <v>29784.589999999997</v>
          </cell>
        </row>
        <row r="57">
          <cell r="A57" t="str">
            <v>Véhicules neufsPublicité 2</v>
          </cell>
          <cell r="E57">
            <v>0</v>
          </cell>
          <cell r="H57">
            <v>0</v>
          </cell>
          <cell r="K57">
            <v>0</v>
          </cell>
          <cell r="N57">
            <v>0</v>
          </cell>
          <cell r="Q57">
            <v>0</v>
          </cell>
          <cell r="T57">
            <v>0</v>
          </cell>
          <cell r="W57">
            <v>0</v>
          </cell>
          <cell r="Z57">
            <v>0</v>
          </cell>
          <cell r="AC57">
            <v>0</v>
          </cell>
          <cell r="AF57">
            <v>0</v>
          </cell>
          <cell r="AI57">
            <v>0</v>
          </cell>
          <cell r="AL57">
            <v>0</v>
          </cell>
          <cell r="AO57">
            <v>0</v>
          </cell>
        </row>
        <row r="58">
          <cell r="A58" t="str">
            <v>Véhicules neufsService gratuit 2</v>
          </cell>
          <cell r="E58">
            <v>0</v>
          </cell>
          <cell r="H58">
            <v>0</v>
          </cell>
          <cell r="K58">
            <v>0</v>
          </cell>
          <cell r="N58">
            <v>0</v>
          </cell>
          <cell r="Q58">
            <v>0</v>
          </cell>
          <cell r="T58">
            <v>0</v>
          </cell>
          <cell r="W58">
            <v>0</v>
          </cell>
          <cell r="Z58">
            <v>0</v>
          </cell>
          <cell r="AC58">
            <v>0</v>
          </cell>
          <cell r="AF58">
            <v>0</v>
          </cell>
          <cell r="AI58">
            <v>0</v>
          </cell>
          <cell r="AL58">
            <v>0</v>
          </cell>
          <cell r="AO58">
            <v>0</v>
          </cell>
        </row>
        <row r="59">
          <cell r="A59" t="str">
            <v>Véhicules neufsFrais véhicules de cie</v>
          </cell>
          <cell r="E59">
            <v>92571.209999999992</v>
          </cell>
          <cell r="H59">
            <v>5499.66</v>
          </cell>
          <cell r="K59">
            <v>6196.97</v>
          </cell>
          <cell r="N59">
            <v>9141.23</v>
          </cell>
          <cell r="Q59">
            <v>8435.32</v>
          </cell>
          <cell r="T59">
            <v>9801.83</v>
          </cell>
          <cell r="W59">
            <v>9596.17</v>
          </cell>
          <cell r="Z59">
            <v>9997.42</v>
          </cell>
          <cell r="AC59">
            <v>8427.08</v>
          </cell>
          <cell r="AF59">
            <v>6262.21</v>
          </cell>
          <cell r="AI59">
            <v>8410.07</v>
          </cell>
          <cell r="AL59">
            <v>8798.8700000000008</v>
          </cell>
          <cell r="AO59">
            <v>2004.38</v>
          </cell>
        </row>
        <row r="60">
          <cell r="A60" t="str">
            <v>Véhicules neufsInformatique</v>
          </cell>
          <cell r="E60">
            <v>58531.359999999993</v>
          </cell>
          <cell r="H60">
            <v>4595.99</v>
          </cell>
          <cell r="K60">
            <v>5591.73</v>
          </cell>
          <cell r="N60">
            <v>5052.87</v>
          </cell>
          <cell r="Q60">
            <v>4823.25</v>
          </cell>
          <cell r="T60">
            <v>5604.87</v>
          </cell>
          <cell r="W60">
            <v>4851.72</v>
          </cell>
          <cell r="Z60">
            <v>4744.13</v>
          </cell>
          <cell r="AC60">
            <v>4714.76</v>
          </cell>
          <cell r="AF60">
            <v>4134.17</v>
          </cell>
          <cell r="AI60">
            <v>4221.13</v>
          </cell>
          <cell r="AL60">
            <v>4705.18</v>
          </cell>
          <cell r="AO60">
            <v>5491.56</v>
          </cell>
        </row>
        <row r="61">
          <cell r="A61" t="str">
            <v>Véhicules neufsFrais de déplacement</v>
          </cell>
          <cell r="E61">
            <v>7946.19</v>
          </cell>
          <cell r="H61">
            <v>725.26</v>
          </cell>
          <cell r="K61">
            <v>928.42</v>
          </cell>
          <cell r="N61">
            <v>591.37</v>
          </cell>
          <cell r="Q61">
            <v>1180.26</v>
          </cell>
          <cell r="T61">
            <v>1141.1300000000001</v>
          </cell>
          <cell r="W61">
            <v>429.47</v>
          </cell>
          <cell r="Z61">
            <v>646.1</v>
          </cell>
          <cell r="AC61">
            <v>528.05999999999995</v>
          </cell>
          <cell r="AF61">
            <v>-158.94</v>
          </cell>
          <cell r="AI61">
            <v>27.88</v>
          </cell>
          <cell r="AL61">
            <v>1677.99</v>
          </cell>
          <cell r="AO61">
            <v>229.19</v>
          </cell>
        </row>
        <row r="62">
          <cell r="A62" t="str">
            <v>Véhicules neufsServices extérieurs</v>
          </cell>
          <cell r="E62">
            <v>40323.410000000003</v>
          </cell>
          <cell r="H62">
            <v>3486.68</v>
          </cell>
          <cell r="K62">
            <v>3354.83</v>
          </cell>
          <cell r="N62">
            <v>3242.45</v>
          </cell>
          <cell r="Q62">
            <v>4615.6000000000004</v>
          </cell>
          <cell r="T62">
            <v>3411.25</v>
          </cell>
          <cell r="W62">
            <v>2489.44</v>
          </cell>
          <cell r="Z62">
            <v>3019.73</v>
          </cell>
          <cell r="AC62">
            <v>2793.6</v>
          </cell>
          <cell r="AF62">
            <v>3146.4</v>
          </cell>
          <cell r="AI62">
            <v>1637.7</v>
          </cell>
          <cell r="AL62">
            <v>4126.96</v>
          </cell>
          <cell r="AO62">
            <v>4998.7700000000004</v>
          </cell>
        </row>
        <row r="63">
          <cell r="A63" t="str">
            <v>Véhicules neufsFournitures autres</v>
          </cell>
          <cell r="E63">
            <v>839.06000000000006</v>
          </cell>
          <cell r="H63">
            <v>119.97</v>
          </cell>
          <cell r="K63">
            <v>4.9400000000000004</v>
          </cell>
          <cell r="N63">
            <v>2.36</v>
          </cell>
          <cell r="Q63">
            <v>0</v>
          </cell>
          <cell r="T63">
            <v>0</v>
          </cell>
          <cell r="W63">
            <v>138.66</v>
          </cell>
          <cell r="Z63">
            <v>60.91</v>
          </cell>
          <cell r="AC63">
            <v>0</v>
          </cell>
          <cell r="AF63">
            <v>113.9</v>
          </cell>
          <cell r="AI63">
            <v>0</v>
          </cell>
          <cell r="AL63">
            <v>385.2</v>
          </cell>
          <cell r="AO63">
            <v>13.12</v>
          </cell>
        </row>
        <row r="64">
          <cell r="A64" t="str">
            <v>Véhicules neufsUniformes</v>
          </cell>
          <cell r="E64">
            <v>359.90999999999997</v>
          </cell>
          <cell r="H64">
            <v>0</v>
          </cell>
          <cell r="K64">
            <v>0</v>
          </cell>
          <cell r="N64">
            <v>62.91</v>
          </cell>
          <cell r="Q64">
            <v>297</v>
          </cell>
          <cell r="T64">
            <v>0</v>
          </cell>
          <cell r="W64">
            <v>0</v>
          </cell>
          <cell r="Z64">
            <v>0</v>
          </cell>
          <cell r="AC64">
            <v>0</v>
          </cell>
          <cell r="AF64">
            <v>0</v>
          </cell>
          <cell r="AI64">
            <v>0</v>
          </cell>
          <cell r="AL64">
            <v>0</v>
          </cell>
          <cell r="AO64">
            <v>0</v>
          </cell>
        </row>
        <row r="65">
          <cell r="A65" t="str">
            <v>Véhicules neufsPapeterie</v>
          </cell>
          <cell r="E65">
            <v>6265.5999999999995</v>
          </cell>
          <cell r="H65">
            <v>627.79</v>
          </cell>
          <cell r="K65">
            <v>516.23</v>
          </cell>
          <cell r="N65">
            <v>516.12</v>
          </cell>
          <cell r="Q65">
            <v>527.44000000000005</v>
          </cell>
          <cell r="T65">
            <v>368.11</v>
          </cell>
          <cell r="W65">
            <v>735.07</v>
          </cell>
          <cell r="Z65">
            <v>336.91</v>
          </cell>
          <cell r="AC65">
            <v>786.32</v>
          </cell>
          <cell r="AF65">
            <v>605.9</v>
          </cell>
          <cell r="AI65">
            <v>464.45</v>
          </cell>
          <cell r="AL65">
            <v>611.08000000000004</v>
          </cell>
          <cell r="AO65">
            <v>170.18</v>
          </cell>
        </row>
        <row r="66">
          <cell r="A66" t="str">
            <v>Véhicules neufsTéléphone</v>
          </cell>
          <cell r="E66">
            <v>3292.44</v>
          </cell>
          <cell r="H66">
            <v>527.77</v>
          </cell>
          <cell r="K66">
            <v>327.58999999999997</v>
          </cell>
          <cell r="N66">
            <v>563.32000000000005</v>
          </cell>
          <cell r="Q66">
            <v>183.22</v>
          </cell>
          <cell r="T66">
            <v>193.41</v>
          </cell>
          <cell r="W66">
            <v>183.2</v>
          </cell>
          <cell r="Z66">
            <v>184.93</v>
          </cell>
          <cell r="AC66">
            <v>178.01</v>
          </cell>
          <cell r="AF66">
            <v>203.51</v>
          </cell>
          <cell r="AI66">
            <v>192.44</v>
          </cell>
          <cell r="AL66">
            <v>204.52</v>
          </cell>
          <cell r="AO66">
            <v>350.52</v>
          </cell>
        </row>
        <row r="67">
          <cell r="A67" t="str">
            <v>Véhicules neufsFrais postaux</v>
          </cell>
          <cell r="E67">
            <v>1599.7400000000002</v>
          </cell>
          <cell r="H67">
            <v>111.32</v>
          </cell>
          <cell r="K67">
            <v>147.97999999999999</v>
          </cell>
          <cell r="N67">
            <v>158.66</v>
          </cell>
          <cell r="Q67">
            <v>222.71</v>
          </cell>
          <cell r="T67">
            <v>199.38</v>
          </cell>
          <cell r="W67">
            <v>309.75</v>
          </cell>
          <cell r="Z67">
            <v>96.66</v>
          </cell>
          <cell r="AC67">
            <v>110.92</v>
          </cell>
          <cell r="AF67">
            <v>98.64</v>
          </cell>
          <cell r="AI67">
            <v>20.23</v>
          </cell>
          <cell r="AL67">
            <v>34.83</v>
          </cell>
          <cell r="AO67">
            <v>88.66</v>
          </cell>
        </row>
        <row r="68">
          <cell r="A68" t="str">
            <v>Véhicules neufsDivers</v>
          </cell>
          <cell r="E68">
            <v>9635.01</v>
          </cell>
          <cell r="H68">
            <v>682.2</v>
          </cell>
          <cell r="K68">
            <v>682.2</v>
          </cell>
          <cell r="N68">
            <v>695.45</v>
          </cell>
          <cell r="Q68">
            <v>682.2</v>
          </cell>
          <cell r="T68">
            <v>866.69</v>
          </cell>
          <cell r="W68">
            <v>1827.48</v>
          </cell>
          <cell r="Z68">
            <v>866.7</v>
          </cell>
          <cell r="AC68">
            <v>1520.36</v>
          </cell>
          <cell r="AF68">
            <v>761.51</v>
          </cell>
          <cell r="AI68">
            <v>248.86</v>
          </cell>
          <cell r="AL68">
            <v>597.37</v>
          </cell>
          <cell r="AO68">
            <v>203.99</v>
          </cell>
        </row>
        <row r="69">
          <cell r="A69" t="str">
            <v>Véhicules neufsFormation</v>
          </cell>
          <cell r="E69">
            <v>3864.54</v>
          </cell>
          <cell r="H69">
            <v>141.22999999999999</v>
          </cell>
          <cell r="K69">
            <v>589.37</v>
          </cell>
          <cell r="N69">
            <v>524.84</v>
          </cell>
          <cell r="Q69">
            <v>548.25</v>
          </cell>
          <cell r="T69">
            <v>73.3</v>
          </cell>
          <cell r="W69">
            <v>517.53</v>
          </cell>
          <cell r="Z69">
            <v>1094.6400000000001</v>
          </cell>
          <cell r="AC69">
            <v>391.57</v>
          </cell>
          <cell r="AF69">
            <v>-415.81</v>
          </cell>
          <cell r="AI69">
            <v>-1602.55</v>
          </cell>
          <cell r="AL69">
            <v>1076.6400000000001</v>
          </cell>
          <cell r="AO69">
            <v>925.53</v>
          </cell>
        </row>
        <row r="70">
          <cell r="A70" t="str">
            <v>Véhicules neufsFrais bancaires</v>
          </cell>
          <cell r="E70">
            <v>34927.129999999997</v>
          </cell>
          <cell r="H70">
            <v>1960.95</v>
          </cell>
          <cell r="K70">
            <v>1540</v>
          </cell>
          <cell r="N70">
            <v>3011.32</v>
          </cell>
          <cell r="Q70">
            <v>4475.8900000000003</v>
          </cell>
          <cell r="T70">
            <v>4388.4799999999996</v>
          </cell>
          <cell r="W70">
            <v>2634.17</v>
          </cell>
          <cell r="Z70">
            <v>3010.11</v>
          </cell>
          <cell r="AC70">
            <v>2835.91</v>
          </cell>
          <cell r="AF70">
            <v>1522.38</v>
          </cell>
          <cell r="AI70">
            <v>2738.78</v>
          </cell>
          <cell r="AL70">
            <v>4507.29</v>
          </cell>
          <cell r="AO70">
            <v>2301.85</v>
          </cell>
        </row>
        <row r="71">
          <cell r="A71" t="str">
            <v>Véhicules neufs[...]</v>
          </cell>
          <cell r="E71">
            <v>0</v>
          </cell>
        </row>
        <row r="72">
          <cell r="A72" t="str">
            <v>Véhicules neufs[...]</v>
          </cell>
          <cell r="E72">
            <v>0</v>
          </cell>
          <cell r="AF72">
            <v>0</v>
          </cell>
          <cell r="AI72">
            <v>0</v>
          </cell>
          <cell r="AL72">
            <v>0</v>
          </cell>
          <cell r="AO72">
            <v>0</v>
          </cell>
        </row>
        <row r="73">
          <cell r="A73" t="str">
            <v>Véhicules neufs[...]</v>
          </cell>
          <cell r="E73">
            <v>0</v>
          </cell>
          <cell r="AF73">
            <v>0</v>
          </cell>
          <cell r="AI73">
            <v>0</v>
          </cell>
          <cell r="AL73">
            <v>0</v>
          </cell>
          <cell r="AO73">
            <v>0</v>
          </cell>
        </row>
        <row r="74">
          <cell r="A74" t="str">
            <v>Véhicules neufsTOTAL SEMI-FIXES</v>
          </cell>
          <cell r="C74" t="str">
            <v>% brut</v>
          </cell>
          <cell r="D74">
            <v>0.17911922894863025</v>
          </cell>
          <cell r="E74">
            <v>260155.6</v>
          </cell>
          <cell r="F74" t="str">
            <v>% brut</v>
          </cell>
          <cell r="G74">
            <v>0.30185444883951051</v>
          </cell>
          <cell r="H74">
            <v>18478.82</v>
          </cell>
          <cell r="I74" t="str">
            <v>% brut</v>
          </cell>
          <cell r="J74">
            <v>0.32825795057437784</v>
          </cell>
          <cell r="K74">
            <v>19880.260000000002</v>
          </cell>
          <cell r="L74" t="str">
            <v>% brut</v>
          </cell>
          <cell r="M74">
            <v>0.14714091248485001</v>
          </cell>
          <cell r="N74">
            <v>23562.899999999998</v>
          </cell>
          <cell r="O74" t="str">
            <v>% brut</v>
          </cell>
          <cell r="P74">
            <v>0.12731489622797071</v>
          </cell>
          <cell r="Q74">
            <v>25991.14</v>
          </cell>
          <cell r="R74" t="str">
            <v>% brut</v>
          </cell>
          <cell r="S74">
            <v>9.1931050926550864E-2</v>
          </cell>
          <cell r="T74">
            <v>26048.45</v>
          </cell>
          <cell r="U74" t="str">
            <v>% brut</v>
          </cell>
          <cell r="V74">
            <v>0.17920996993978511</v>
          </cell>
          <cell r="W74">
            <v>23712.659999999996</v>
          </cell>
          <cell r="X74" t="str">
            <v>% brut</v>
          </cell>
          <cell r="Y74">
            <v>0.18486262380593158</v>
          </cell>
          <cell r="Z74">
            <v>24058.240000000002</v>
          </cell>
          <cell r="AA74" t="str">
            <v>% brut</v>
          </cell>
          <cell r="AB74">
            <v>0.18186406465787541</v>
          </cell>
          <cell r="AC74">
            <v>22286.589999999997</v>
          </cell>
          <cell r="AD74" t="str">
            <v>% brut</v>
          </cell>
          <cell r="AE74">
            <v>0.22028062519373182</v>
          </cell>
          <cell r="AF74">
            <v>16273.869999999999</v>
          </cell>
          <cell r="AG74" t="str">
            <v>% brut</v>
          </cell>
          <cell r="AH74">
            <v>0.12370408941363363</v>
          </cell>
          <cell r="AI74">
            <v>16358.990000000003</v>
          </cell>
          <cell r="AJ74" t="str">
            <v>% brut</v>
          </cell>
          <cell r="AK74">
            <v>0.38940582017959646</v>
          </cell>
          <cell r="AL74">
            <v>26725.930000000004</v>
          </cell>
          <cell r="AM74" t="str">
            <v>% brut</v>
          </cell>
          <cell r="AN74">
            <v>0.32735329415623321</v>
          </cell>
          <cell r="AO74">
            <v>16777.750000000004</v>
          </cell>
        </row>
        <row r="75">
          <cell r="A75" t="str">
            <v>Véhicules neufs</v>
          </cell>
        </row>
        <row r="76">
          <cell r="A76" t="str">
            <v>Véhicules neufsTOTAL DES DÉPENSES</v>
          </cell>
          <cell r="C76" t="str">
            <v>% brut</v>
          </cell>
          <cell r="D76">
            <v>1.1567951260458955</v>
          </cell>
          <cell r="E76">
            <v>1680147.53</v>
          </cell>
          <cell r="F76" t="str">
            <v>% brut</v>
          </cell>
          <cell r="G76">
            <v>2.0549424879916236</v>
          </cell>
          <cell r="H76">
            <v>125798.75</v>
          </cell>
          <cell r="I76" t="str">
            <v>% brut</v>
          </cell>
          <cell r="J76">
            <v>1.7461866105531239</v>
          </cell>
          <cell r="K76">
            <v>105754.16</v>
          </cell>
          <cell r="L76" t="str">
            <v>% brut</v>
          </cell>
          <cell r="M76">
            <v>0.93926313581514309</v>
          </cell>
          <cell r="N76">
            <v>150412.03</v>
          </cell>
          <cell r="O76" t="str">
            <v>% brut</v>
          </cell>
          <cell r="P76">
            <v>0.88729270845344699</v>
          </cell>
          <cell r="Q76">
            <v>181139.44</v>
          </cell>
          <cell r="R76" t="str">
            <v>% brut</v>
          </cell>
          <cell r="S76">
            <v>0.76230827088473196</v>
          </cell>
          <cell r="T76">
            <v>215998.28000000003</v>
          </cell>
          <cell r="U76" t="str">
            <v>% brut</v>
          </cell>
          <cell r="V76">
            <v>1.1514604805477726</v>
          </cell>
          <cell r="W76">
            <v>152358.66</v>
          </cell>
          <cell r="X76" t="str">
            <v>% brut</v>
          </cell>
          <cell r="Y76">
            <v>1.1412905584535207</v>
          </cell>
          <cell r="Z76">
            <v>148528.90000000002</v>
          </cell>
          <cell r="AA76" t="str">
            <v>% brut</v>
          </cell>
          <cell r="AB76">
            <v>1.0955329832261258</v>
          </cell>
          <cell r="AC76">
            <v>134252.44</v>
          </cell>
          <cell r="AD76" t="str">
            <v>% brut</v>
          </cell>
          <cell r="AE76">
            <v>1.5308533404441651</v>
          </cell>
          <cell r="AF76">
            <v>113096.22999999998</v>
          </cell>
          <cell r="AG76" t="str">
            <v>% brut</v>
          </cell>
          <cell r="AH76">
            <v>1.0488395144329841</v>
          </cell>
          <cell r="AI76">
            <v>138701.6</v>
          </cell>
          <cell r="AJ76" t="str">
            <v>% brut</v>
          </cell>
          <cell r="AK76">
            <v>1.7158581659237961</v>
          </cell>
          <cell r="AL76">
            <v>117763.79000000002</v>
          </cell>
          <cell r="AM76" t="str">
            <v>% brut</v>
          </cell>
          <cell r="AN76">
            <v>1.8797681606423691</v>
          </cell>
          <cell r="AO76">
            <v>96343.25</v>
          </cell>
        </row>
        <row r="77">
          <cell r="A77" t="str">
            <v>Véhicules neufsRBSC neuf</v>
          </cell>
          <cell r="E77">
            <v>400729.24000000005</v>
          </cell>
          <cell r="H77">
            <v>35649.629999999997</v>
          </cell>
          <cell r="K77">
            <v>12930.84</v>
          </cell>
          <cell r="N77">
            <v>68181.320000000007</v>
          </cell>
          <cell r="Q77">
            <v>43701.85</v>
          </cell>
          <cell r="T77">
            <v>64585.66</v>
          </cell>
          <cell r="W77">
            <v>38986.85</v>
          </cell>
          <cell r="Z77">
            <v>21262.21</v>
          </cell>
          <cell r="AC77">
            <v>26024.46</v>
          </cell>
          <cell r="AF77">
            <v>28695.24</v>
          </cell>
          <cell r="AI77">
            <v>28703.58</v>
          </cell>
          <cell r="AL77">
            <v>11409.6</v>
          </cell>
          <cell r="AO77">
            <v>20598</v>
          </cell>
        </row>
        <row r="78">
          <cell r="A78" t="str">
            <v>Véhicules neufsProgramme neuf 2</v>
          </cell>
          <cell r="E78">
            <v>0</v>
          </cell>
          <cell r="H78">
            <v>0</v>
          </cell>
          <cell r="K78">
            <v>0</v>
          </cell>
          <cell r="N78">
            <v>0</v>
          </cell>
          <cell r="Q78">
            <v>0</v>
          </cell>
          <cell r="T78">
            <v>0</v>
          </cell>
          <cell r="W78">
            <v>0</v>
          </cell>
          <cell r="Z78">
            <v>0</v>
          </cell>
          <cell r="AC78">
            <v>0</v>
          </cell>
          <cell r="AF78">
            <v>0</v>
          </cell>
          <cell r="AI78">
            <v>0</v>
          </cell>
          <cell r="AL78">
            <v>0</v>
          </cell>
          <cell r="AO78">
            <v>0</v>
          </cell>
        </row>
        <row r="79">
          <cell r="A79" t="str">
            <v>Véhicules neufsProgramme neuf 3</v>
          </cell>
          <cell r="E79">
            <v>0</v>
          </cell>
          <cell r="H79">
            <v>0</v>
          </cell>
          <cell r="K79">
            <v>0</v>
          </cell>
          <cell r="N79">
            <v>0</v>
          </cell>
          <cell r="Q79">
            <v>0</v>
          </cell>
          <cell r="T79">
            <v>0</v>
          </cell>
          <cell r="W79">
            <v>0</v>
          </cell>
          <cell r="Z79">
            <v>0</v>
          </cell>
          <cell r="AC79">
            <v>0</v>
          </cell>
          <cell r="AF79">
            <v>0</v>
          </cell>
          <cell r="AI79">
            <v>0</v>
          </cell>
          <cell r="AL79">
            <v>0</v>
          </cell>
          <cell r="AO79">
            <v>0</v>
          </cell>
        </row>
        <row r="80">
          <cell r="A80" t="str">
            <v>Véhicules neufsHoldbacks</v>
          </cell>
          <cell r="E80">
            <v>449866.2</v>
          </cell>
          <cell r="H80">
            <v>26726.6</v>
          </cell>
          <cell r="K80">
            <v>13544</v>
          </cell>
          <cell r="N80">
            <v>42592.800000000003</v>
          </cell>
          <cell r="Q80">
            <v>52973</v>
          </cell>
          <cell r="T80">
            <v>76338.399999999994</v>
          </cell>
          <cell r="W80">
            <v>30943.4</v>
          </cell>
          <cell r="Z80">
            <v>29948.799999999999</v>
          </cell>
          <cell r="AC80">
            <v>33389.4</v>
          </cell>
          <cell r="AF80">
            <v>19545</v>
          </cell>
          <cell r="AI80">
            <v>60122.8</v>
          </cell>
          <cell r="AL80">
            <v>31024</v>
          </cell>
          <cell r="AO80">
            <v>32718</v>
          </cell>
        </row>
        <row r="81">
          <cell r="A81" t="str">
            <v>Véhicules neufs[...]</v>
          </cell>
          <cell r="E81">
            <v>0</v>
          </cell>
          <cell r="AF81">
            <v>0</v>
          </cell>
          <cell r="AI81">
            <v>0</v>
          </cell>
          <cell r="AL81">
            <v>0</v>
          </cell>
          <cell r="AO81">
            <v>0</v>
          </cell>
        </row>
        <row r="82">
          <cell r="A82" t="str">
            <v>Véhicules neufs[...]</v>
          </cell>
          <cell r="E82">
            <v>0</v>
          </cell>
          <cell r="AF82">
            <v>0</v>
          </cell>
          <cell r="AI82">
            <v>0</v>
          </cell>
          <cell r="AL82">
            <v>0</v>
          </cell>
          <cell r="AO82">
            <v>0</v>
          </cell>
        </row>
        <row r="83">
          <cell r="A83" t="str">
            <v>Véhicules neufs[...]</v>
          </cell>
          <cell r="E83">
            <v>0</v>
          </cell>
          <cell r="AF83">
            <v>0</v>
          </cell>
          <cell r="AI83">
            <v>0</v>
          </cell>
          <cell r="AL83">
            <v>0</v>
          </cell>
          <cell r="AO83">
            <v>0</v>
          </cell>
        </row>
        <row r="84">
          <cell r="A84" t="str">
            <v>Véhicules neufsFrais administration</v>
          </cell>
          <cell r="E84">
            <v>146965</v>
          </cell>
          <cell r="H84">
            <v>8330</v>
          </cell>
          <cell r="K84">
            <v>5355</v>
          </cell>
          <cell r="N84">
            <v>16065</v>
          </cell>
          <cell r="Q84">
            <v>17255</v>
          </cell>
          <cell r="T84">
            <v>26180</v>
          </cell>
          <cell r="W84">
            <v>11900</v>
          </cell>
          <cell r="Z84">
            <v>11305</v>
          </cell>
          <cell r="AC84">
            <v>12495</v>
          </cell>
          <cell r="AF84">
            <v>9520</v>
          </cell>
          <cell r="AI84">
            <v>17255</v>
          </cell>
          <cell r="AL84">
            <v>7140</v>
          </cell>
          <cell r="AO84">
            <v>4165</v>
          </cell>
        </row>
        <row r="85">
          <cell r="A85" t="str">
            <v>Véhicules neufsAUTRES REVENUS</v>
          </cell>
          <cell r="E85">
            <v>997560.44000000006</v>
          </cell>
          <cell r="H85">
            <v>70706.23</v>
          </cell>
          <cell r="K85">
            <v>31829.84</v>
          </cell>
          <cell r="N85">
            <v>126839.12000000001</v>
          </cell>
          <cell r="Q85">
            <v>113929.85</v>
          </cell>
          <cell r="T85">
            <v>167104.06</v>
          </cell>
          <cell r="W85">
            <v>81830.25</v>
          </cell>
          <cell r="Z85">
            <v>62516.009999999995</v>
          </cell>
          <cell r="AC85">
            <v>71908.86</v>
          </cell>
          <cell r="AF85">
            <v>57760.240000000005</v>
          </cell>
          <cell r="AI85">
            <v>106081.38</v>
          </cell>
          <cell r="AL85">
            <v>49573.599999999999</v>
          </cell>
          <cell r="AO85">
            <v>57481</v>
          </cell>
        </row>
        <row r="86">
          <cell r="A86" t="str">
            <v>Véhicules neufs</v>
          </cell>
        </row>
        <row r="87">
          <cell r="A87" t="str">
            <v>Véhicules neufsPROFIT DÉPARTEMENTAL</v>
          </cell>
          <cell r="E87">
            <v>769828.71999999869</v>
          </cell>
          <cell r="H87">
            <v>6125.1299999997937</v>
          </cell>
          <cell r="K87">
            <v>-13361.399999999998</v>
          </cell>
          <cell r="N87">
            <v>136565.41999999981</v>
          </cell>
          <cell r="Q87">
            <v>136938.86999999979</v>
          </cell>
          <cell r="T87">
            <v>234453.45999999956</v>
          </cell>
          <cell r="W87">
            <v>61789.339999999967</v>
          </cell>
          <cell r="Z87">
            <v>44128.289999999848</v>
          </cell>
          <cell r="AC87">
            <v>60201.739999999802</v>
          </cell>
          <cell r="AF87">
            <v>18541.910000000018</v>
          </cell>
          <cell r="AI87">
            <v>99622.700000000041</v>
          </cell>
          <cell r="AL87">
            <v>442.40000000005966</v>
          </cell>
          <cell r="AO87">
            <v>12390.480000000018</v>
          </cell>
        </row>
        <row r="91">
          <cell r="C91" t="str">
            <v>Véhicules usagés</v>
          </cell>
        </row>
        <row r="93">
          <cell r="C93" t="str">
            <v>TOTAL</v>
          </cell>
          <cell r="F93" t="str">
            <v>Janvier</v>
          </cell>
          <cell r="I93" t="str">
            <v>Février</v>
          </cell>
          <cell r="L93" t="str">
            <v>Mars</v>
          </cell>
          <cell r="O93" t="str">
            <v>Avril</v>
          </cell>
          <cell r="R93" t="str">
            <v>Mai</v>
          </cell>
          <cell r="U93" t="str">
            <v>Juin</v>
          </cell>
          <cell r="X93" t="str">
            <v>Juillet</v>
          </cell>
          <cell r="AA93" t="str">
            <v>Août</v>
          </cell>
          <cell r="AD93" t="str">
            <v>Septembre</v>
          </cell>
          <cell r="AG93" t="str">
            <v>Octobre</v>
          </cell>
          <cell r="AJ93" t="str">
            <v>Novembre</v>
          </cell>
          <cell r="AM93" t="str">
            <v>Décembre</v>
          </cell>
        </row>
        <row r="94">
          <cell r="C94" t="str">
            <v>UNITE</v>
          </cell>
          <cell r="D94" t="str">
            <v>$P/UNITE</v>
          </cell>
          <cell r="E94" t="str">
            <v>$PROFITS</v>
          </cell>
          <cell r="F94" t="str">
            <v>UNITE</v>
          </cell>
          <cell r="G94" t="str">
            <v>$P/UNITE</v>
          </cell>
          <cell r="H94" t="str">
            <v>$PROFITS</v>
          </cell>
          <cell r="I94" t="str">
            <v>UNITE</v>
          </cell>
          <cell r="J94" t="str">
            <v>$P/UNITE</v>
          </cell>
          <cell r="K94" t="str">
            <v>$PROFITS</v>
          </cell>
          <cell r="L94" t="str">
            <v>UNITE</v>
          </cell>
          <cell r="M94" t="str">
            <v>$P/UNITE</v>
          </cell>
          <cell r="N94" t="str">
            <v>$PROFITS</v>
          </cell>
          <cell r="O94" t="str">
            <v>UNITE</v>
          </cell>
          <cell r="P94" t="str">
            <v>$P/UNITE</v>
          </cell>
          <cell r="Q94" t="str">
            <v>$PROFITS</v>
          </cell>
          <cell r="R94" t="str">
            <v>UNITE</v>
          </cell>
          <cell r="S94" t="str">
            <v>$P/UNITE</v>
          </cell>
          <cell r="T94" t="str">
            <v>$PROFITS</v>
          </cell>
          <cell r="U94" t="str">
            <v>UNITE</v>
          </cell>
          <cell r="V94" t="str">
            <v>$P/UNITE</v>
          </cell>
          <cell r="W94" t="str">
            <v>$PROFITS</v>
          </cell>
          <cell r="X94" t="str">
            <v>UNITE</v>
          </cell>
          <cell r="Y94" t="str">
            <v>$P/UNITE</v>
          </cell>
          <cell r="Z94" t="str">
            <v>$PROFITS</v>
          </cell>
          <cell r="AA94" t="str">
            <v>UNITE</v>
          </cell>
          <cell r="AB94" t="str">
            <v>$P/UNITE</v>
          </cell>
          <cell r="AC94" t="str">
            <v>$PROFITS</v>
          </cell>
          <cell r="AD94" t="str">
            <v>UNITE</v>
          </cell>
          <cell r="AE94" t="str">
            <v>$P/UNITE</v>
          </cell>
          <cell r="AF94" t="str">
            <v>$PROFITS</v>
          </cell>
          <cell r="AG94" t="str">
            <v>UNITE</v>
          </cell>
          <cell r="AH94" t="str">
            <v>$P/UNITE</v>
          </cell>
          <cell r="AI94" t="str">
            <v>$PROFITS</v>
          </cell>
          <cell r="AJ94" t="str">
            <v>UNITE</v>
          </cell>
          <cell r="AK94" t="str">
            <v>$P/UNITE</v>
          </cell>
          <cell r="AL94" t="str">
            <v>$PROFITS</v>
          </cell>
          <cell r="AM94" t="str">
            <v>UNITE</v>
          </cell>
          <cell r="AN94" t="str">
            <v>$P/UNITE</v>
          </cell>
          <cell r="AO94" t="str">
            <v>$PROFITS</v>
          </cell>
        </row>
        <row r="95">
          <cell r="A95" t="str">
            <v>Véhicules usagésVentes nettes</v>
          </cell>
          <cell r="E95">
            <v>14463219.90999998</v>
          </cell>
          <cell r="H95">
            <v>873195.89999999898</v>
          </cell>
          <cell r="K95">
            <v>851178.52</v>
          </cell>
          <cell r="N95">
            <v>1229159.04</v>
          </cell>
          <cell r="Q95">
            <v>1384484.48</v>
          </cell>
          <cell r="T95">
            <v>1870178.46999999</v>
          </cell>
          <cell r="W95">
            <v>1387819.46</v>
          </cell>
          <cell r="Z95">
            <v>1404731.62</v>
          </cell>
          <cell r="AC95">
            <v>1193609.8199999901</v>
          </cell>
          <cell r="AF95">
            <v>917038.41999999993</v>
          </cell>
          <cell r="AI95">
            <v>1289465.2600000002</v>
          </cell>
          <cell r="AL95">
            <v>1738330.6400000004</v>
          </cell>
          <cell r="AO95">
            <v>324028.27999999997</v>
          </cell>
        </row>
        <row r="96">
          <cell r="A96" t="str">
            <v>Véhicules usagésCertifié</v>
          </cell>
          <cell r="C96">
            <v>54</v>
          </cell>
          <cell r="D96">
            <v>2392.0279629629608</v>
          </cell>
          <cell r="E96">
            <v>129169.50999999988</v>
          </cell>
          <cell r="F96">
            <v>6</v>
          </cell>
          <cell r="G96">
            <v>2516.6349999999998</v>
          </cell>
          <cell r="H96">
            <v>15099.81</v>
          </cell>
          <cell r="I96">
            <v>3</v>
          </cell>
          <cell r="J96">
            <v>3005.856666666657</v>
          </cell>
          <cell r="K96">
            <v>9017.5699999999706</v>
          </cell>
          <cell r="L96">
            <v>4</v>
          </cell>
          <cell r="M96">
            <v>2911.3575000000001</v>
          </cell>
          <cell r="N96">
            <v>11645.43</v>
          </cell>
          <cell r="O96">
            <v>5</v>
          </cell>
          <cell r="P96">
            <v>3241.2919999999999</v>
          </cell>
          <cell r="Q96">
            <v>16206.46</v>
          </cell>
          <cell r="R96">
            <v>3</v>
          </cell>
          <cell r="S96">
            <v>2327.88333333333</v>
          </cell>
          <cell r="T96">
            <v>6983.6499999999896</v>
          </cell>
          <cell r="U96">
            <v>6</v>
          </cell>
          <cell r="V96">
            <v>2132.8233333333333</v>
          </cell>
          <cell r="W96">
            <v>12796.94</v>
          </cell>
          <cell r="X96">
            <v>10</v>
          </cell>
          <cell r="Y96">
            <v>1754.4559999999899</v>
          </cell>
          <cell r="Z96">
            <v>17544.559999999899</v>
          </cell>
          <cell r="AA96">
            <v>4</v>
          </cell>
          <cell r="AB96">
            <v>1608.5999999999974</v>
          </cell>
          <cell r="AC96">
            <v>6434.3999999999896</v>
          </cell>
          <cell r="AD96">
            <v>2</v>
          </cell>
          <cell r="AE96">
            <v>3489.7299999999959</v>
          </cell>
          <cell r="AF96">
            <v>6979.4599999999919</v>
          </cell>
          <cell r="AG96">
            <v>4</v>
          </cell>
          <cell r="AH96">
            <v>1812.4475000000002</v>
          </cell>
          <cell r="AI96">
            <v>7249.7900000000009</v>
          </cell>
          <cell r="AJ96">
            <v>4</v>
          </cell>
          <cell r="AK96">
            <v>3394.9200000000146</v>
          </cell>
          <cell r="AL96">
            <v>13579.680000000058</v>
          </cell>
          <cell r="AM96">
            <v>3</v>
          </cell>
          <cell r="AN96">
            <v>1877.2533333333324</v>
          </cell>
          <cell r="AO96">
            <v>5631.7599999999975</v>
          </cell>
        </row>
        <row r="97">
          <cell r="A97" t="str">
            <v>Véhicules usagésNon Certifié</v>
          </cell>
          <cell r="C97">
            <v>72</v>
          </cell>
          <cell r="D97">
            <v>1630.212361111109</v>
          </cell>
          <cell r="E97">
            <v>117375.28999999985</v>
          </cell>
          <cell r="F97">
            <v>3</v>
          </cell>
          <cell r="G97">
            <v>464.92999999999665</v>
          </cell>
          <cell r="H97">
            <v>1394.78999999999</v>
          </cell>
          <cell r="I97">
            <v>7</v>
          </cell>
          <cell r="J97">
            <v>2588.0242857142716</v>
          </cell>
          <cell r="K97">
            <v>18116.1699999999</v>
          </cell>
          <cell r="L97">
            <v>5</v>
          </cell>
          <cell r="M97">
            <v>1005.3120000000001</v>
          </cell>
          <cell r="N97">
            <v>5026.5600000000004</v>
          </cell>
          <cell r="O97">
            <v>12</v>
          </cell>
          <cell r="P97">
            <v>1852.4199999999917</v>
          </cell>
          <cell r="Q97">
            <v>22229.039999999899</v>
          </cell>
          <cell r="R97">
            <v>4</v>
          </cell>
          <cell r="S97">
            <v>1818.9100000000026</v>
          </cell>
          <cell r="T97">
            <v>7275.6400000000103</v>
          </cell>
          <cell r="U97">
            <v>13</v>
          </cell>
          <cell r="V97">
            <v>1919.1207692307692</v>
          </cell>
          <cell r="W97">
            <v>24948.57</v>
          </cell>
          <cell r="X97">
            <v>1</v>
          </cell>
          <cell r="Y97">
            <v>1766.85</v>
          </cell>
          <cell r="Z97">
            <v>1766.85</v>
          </cell>
          <cell r="AA97">
            <v>7</v>
          </cell>
          <cell r="AB97">
            <v>909.37571428571425</v>
          </cell>
          <cell r="AC97">
            <v>6365.63</v>
          </cell>
          <cell r="AD97">
            <v>5</v>
          </cell>
          <cell r="AE97">
            <v>1836.2619999999981</v>
          </cell>
          <cell r="AF97">
            <v>9181.3099999999904</v>
          </cell>
          <cell r="AG97">
            <v>3</v>
          </cell>
          <cell r="AH97">
            <v>1673.1299999999999</v>
          </cell>
          <cell r="AI97">
            <v>5019.3899999999994</v>
          </cell>
          <cell r="AJ97">
            <v>10</v>
          </cell>
          <cell r="AK97">
            <v>1411.3990000000019</v>
          </cell>
          <cell r="AL97">
            <v>14113.99000000002</v>
          </cell>
          <cell r="AM97">
            <v>2</v>
          </cell>
          <cell r="AN97">
            <v>968.67500000000325</v>
          </cell>
          <cell r="AO97">
            <v>1937.3500000000065</v>
          </cell>
        </row>
        <row r="98">
          <cell r="A98" t="str">
            <v>Véhicules usagésAutres Marques</v>
          </cell>
          <cell r="C98">
            <v>61</v>
          </cell>
          <cell r="D98">
            <v>1498.5888524590159</v>
          </cell>
          <cell r="E98">
            <v>91413.919999999969</v>
          </cell>
          <cell r="F98">
            <v>4</v>
          </cell>
          <cell r="G98">
            <v>1303.4575</v>
          </cell>
          <cell r="H98">
            <v>5213.83</v>
          </cell>
          <cell r="I98">
            <v>3</v>
          </cell>
          <cell r="J98">
            <v>798.81666666666661</v>
          </cell>
          <cell r="K98">
            <v>2396.4499999999998</v>
          </cell>
          <cell r="L98">
            <v>9</v>
          </cell>
          <cell r="M98">
            <v>1767.5655555555556</v>
          </cell>
          <cell r="N98">
            <v>15908.09</v>
          </cell>
          <cell r="O98">
            <v>5</v>
          </cell>
          <cell r="P98">
            <v>1888.0919999999958</v>
          </cell>
          <cell r="Q98">
            <v>9440.4599999999791</v>
          </cell>
          <cell r="R98">
            <v>8</v>
          </cell>
          <cell r="S98">
            <v>1148.9350000000013</v>
          </cell>
          <cell r="T98">
            <v>9191.4800000000105</v>
          </cell>
          <cell r="U98">
            <v>6</v>
          </cell>
          <cell r="V98">
            <v>1460.9366666666649</v>
          </cell>
          <cell r="W98">
            <v>8765.6199999999899</v>
          </cell>
          <cell r="X98">
            <v>4</v>
          </cell>
          <cell r="Y98">
            <v>663.05499999999995</v>
          </cell>
          <cell r="Z98">
            <v>2652.22</v>
          </cell>
          <cell r="AA98">
            <v>8</v>
          </cell>
          <cell r="AB98">
            <v>1538.7774999999999</v>
          </cell>
          <cell r="AC98">
            <v>12310.22</v>
          </cell>
          <cell r="AD98">
            <v>3</v>
          </cell>
          <cell r="AE98">
            <v>1345.849999999996</v>
          </cell>
          <cell r="AF98">
            <v>4037.5499999999884</v>
          </cell>
          <cell r="AG98">
            <v>7</v>
          </cell>
          <cell r="AH98">
            <v>1841.8500000000017</v>
          </cell>
          <cell r="AI98">
            <v>12892.950000000012</v>
          </cell>
          <cell r="AJ98">
            <v>4</v>
          </cell>
          <cell r="AK98">
            <v>2151.2624999999971</v>
          </cell>
          <cell r="AL98">
            <v>8605.0499999999884</v>
          </cell>
          <cell r="AM98">
            <v>0</v>
          </cell>
          <cell r="AN98">
            <v>0</v>
          </cell>
          <cell r="AO98">
            <v>0</v>
          </cell>
        </row>
        <row r="99">
          <cell r="A99" t="str">
            <v>Véhicules usagésTotal Usagés</v>
          </cell>
          <cell r="C99">
            <v>187</v>
          </cell>
          <cell r="D99">
            <v>1807.2658823529396</v>
          </cell>
          <cell r="E99">
            <v>337958.71999999968</v>
          </cell>
          <cell r="F99">
            <v>13</v>
          </cell>
          <cell r="G99">
            <v>1669.8792307692302</v>
          </cell>
          <cell r="H99">
            <v>21708.429999999993</v>
          </cell>
          <cell r="I99">
            <v>13</v>
          </cell>
          <cell r="J99">
            <v>2271.5530769230672</v>
          </cell>
          <cell r="K99">
            <v>29530.189999999871</v>
          </cell>
          <cell r="L99">
            <v>18</v>
          </cell>
          <cell r="M99">
            <v>1810.0044444444445</v>
          </cell>
          <cell r="N99">
            <v>32580.080000000002</v>
          </cell>
          <cell r="O99">
            <v>22</v>
          </cell>
          <cell r="P99">
            <v>2176.1799999999944</v>
          </cell>
          <cell r="Q99">
            <v>47875.959999999875</v>
          </cell>
          <cell r="R99">
            <v>15</v>
          </cell>
          <cell r="S99">
            <v>1563.3846666666675</v>
          </cell>
          <cell r="T99">
            <v>23450.770000000011</v>
          </cell>
          <cell r="U99">
            <v>25</v>
          </cell>
          <cell r="V99">
            <v>1860.4451999999997</v>
          </cell>
          <cell r="W99">
            <v>46511.12999999999</v>
          </cell>
          <cell r="X99">
            <v>15</v>
          </cell>
          <cell r="Y99">
            <v>1464.2419999999934</v>
          </cell>
          <cell r="Z99">
            <v>21963.629999999899</v>
          </cell>
          <cell r="AA99">
            <v>19</v>
          </cell>
          <cell r="AB99">
            <v>1321.5921052631572</v>
          </cell>
          <cell r="AC99">
            <v>25110.249999999989</v>
          </cell>
          <cell r="AD99">
            <v>10</v>
          </cell>
          <cell r="AE99">
            <v>2019.8319999999972</v>
          </cell>
          <cell r="AF99">
            <v>20198.319999999971</v>
          </cell>
          <cell r="AG99">
            <v>14</v>
          </cell>
          <cell r="AH99">
            <v>1797.2950000000008</v>
          </cell>
          <cell r="AI99">
            <v>25162.130000000012</v>
          </cell>
          <cell r="AJ99">
            <v>18</v>
          </cell>
          <cell r="AK99">
            <v>2016.5955555555593</v>
          </cell>
          <cell r="AL99">
            <v>36298.720000000067</v>
          </cell>
          <cell r="AM99">
            <v>5</v>
          </cell>
          <cell r="AN99">
            <v>1513.8220000000008</v>
          </cell>
          <cell r="AO99">
            <v>7569.1100000000042</v>
          </cell>
        </row>
        <row r="100">
          <cell r="A100" t="str">
            <v>Véhicules usagés</v>
          </cell>
        </row>
        <row r="101">
          <cell r="A101" t="str">
            <v>Véhicules neufsRachat bail</v>
          </cell>
          <cell r="E101">
            <v>28009.619999999988</v>
          </cell>
          <cell r="H101">
            <v>0</v>
          </cell>
          <cell r="K101">
            <v>5939.6500000000196</v>
          </cell>
          <cell r="N101">
            <v>2990.6799999999898</v>
          </cell>
          <cell r="Q101">
            <v>3995.3899999999799</v>
          </cell>
          <cell r="T101">
            <v>2498</v>
          </cell>
          <cell r="W101">
            <v>563.25</v>
          </cell>
          <cell r="Z101">
            <v>2498</v>
          </cell>
          <cell r="AC101">
            <v>3531</v>
          </cell>
          <cell r="AF101">
            <v>999</v>
          </cell>
          <cell r="AI101">
            <v>1998</v>
          </cell>
          <cell r="AL101">
            <v>1997.6500000000015</v>
          </cell>
          <cell r="AO101">
            <v>999</v>
          </cell>
        </row>
        <row r="102">
          <cell r="A102" t="str">
            <v>Véhicules usagés</v>
          </cell>
        </row>
        <row r="103">
          <cell r="A103" t="str">
            <v>Véhicules usagésVentes au Gros</v>
          </cell>
          <cell r="C103">
            <v>200</v>
          </cell>
          <cell r="D103">
            <v>409.70679999999919</v>
          </cell>
          <cell r="E103">
            <v>81941.359999999841</v>
          </cell>
          <cell r="F103">
            <v>13</v>
          </cell>
          <cell r="G103">
            <v>367.89153846153539</v>
          </cell>
          <cell r="H103">
            <v>4782.5899999999601</v>
          </cell>
          <cell r="I103">
            <v>15</v>
          </cell>
          <cell r="J103">
            <v>338.43599999999799</v>
          </cell>
          <cell r="K103">
            <v>5076.53999999997</v>
          </cell>
          <cell r="L103">
            <v>12</v>
          </cell>
          <cell r="M103">
            <v>358.89083333333332</v>
          </cell>
          <cell r="N103">
            <v>4306.6899999999996</v>
          </cell>
          <cell r="O103">
            <v>15</v>
          </cell>
          <cell r="P103">
            <v>613.86400000000128</v>
          </cell>
          <cell r="Q103">
            <v>9207.9600000000191</v>
          </cell>
          <cell r="R103">
            <v>34</v>
          </cell>
          <cell r="S103">
            <v>500.4129411764676</v>
          </cell>
          <cell r="T103">
            <v>17014.039999999899</v>
          </cell>
          <cell r="U103">
            <v>11</v>
          </cell>
          <cell r="V103">
            <v>-175.90818181818091</v>
          </cell>
          <cell r="W103">
            <v>-1934.98999999999</v>
          </cell>
          <cell r="X103">
            <v>23</v>
          </cell>
          <cell r="Y103">
            <v>264.54652173913041</v>
          </cell>
          <cell r="Z103">
            <v>6084.57</v>
          </cell>
          <cell r="AA103">
            <v>15</v>
          </cell>
          <cell r="AB103">
            <v>645.38600000000008</v>
          </cell>
          <cell r="AC103">
            <v>9680.7900000000009</v>
          </cell>
          <cell r="AD103">
            <v>10</v>
          </cell>
          <cell r="AE103">
            <v>566.52200000000016</v>
          </cell>
          <cell r="AF103">
            <v>5665.2200000000012</v>
          </cell>
          <cell r="AG103">
            <v>20</v>
          </cell>
          <cell r="AH103">
            <v>577.12550000000044</v>
          </cell>
          <cell r="AI103">
            <v>11542.510000000009</v>
          </cell>
          <cell r="AJ103">
            <v>30</v>
          </cell>
          <cell r="AK103">
            <v>297.97799999999893</v>
          </cell>
          <cell r="AL103">
            <v>8939.3399999999674</v>
          </cell>
          <cell r="AM103">
            <v>2</v>
          </cell>
          <cell r="AN103">
            <v>788.04999999999927</v>
          </cell>
          <cell r="AO103">
            <v>1576.0999999999985</v>
          </cell>
        </row>
        <row r="104">
          <cell r="A104" t="str">
            <v>Véhicules usagés</v>
          </cell>
        </row>
        <row r="105">
          <cell r="A105" t="str">
            <v>Véhicules usagésRev. Finances</v>
          </cell>
          <cell r="D105">
            <v>350.59080213903746</v>
          </cell>
          <cell r="E105">
            <v>65560.48000000001</v>
          </cell>
          <cell r="G105">
            <v>573.26538461538462</v>
          </cell>
          <cell r="H105">
            <v>7452.45</v>
          </cell>
          <cell r="J105">
            <v>376.75153846153847</v>
          </cell>
          <cell r="K105">
            <v>4897.7700000000004</v>
          </cell>
          <cell r="M105">
            <v>316.79999999999995</v>
          </cell>
          <cell r="N105">
            <v>5702.4</v>
          </cell>
          <cell r="P105">
            <v>605.96318181818185</v>
          </cell>
          <cell r="Q105">
            <v>13331.19</v>
          </cell>
          <cell r="S105">
            <v>879.48266666666666</v>
          </cell>
          <cell r="T105">
            <v>13192.24</v>
          </cell>
          <cell r="V105">
            <v>336.26800000000003</v>
          </cell>
          <cell r="W105">
            <v>8406.7000000000007</v>
          </cell>
          <cell r="Y105">
            <v>-51.541333333333263</v>
          </cell>
          <cell r="Z105">
            <v>-773.11999999999898</v>
          </cell>
          <cell r="AB105">
            <v>245.39684210526315</v>
          </cell>
          <cell r="AC105">
            <v>4662.54</v>
          </cell>
          <cell r="AE105">
            <v>86.942000000000007</v>
          </cell>
          <cell r="AF105">
            <v>869.42000000000007</v>
          </cell>
          <cell r="AH105">
            <v>365.34785714285715</v>
          </cell>
          <cell r="AI105">
            <v>5114.87</v>
          </cell>
          <cell r="AK105">
            <v>-29.883888888888887</v>
          </cell>
          <cell r="AL105">
            <v>-537.91</v>
          </cell>
          <cell r="AN105">
            <v>648.38600000000008</v>
          </cell>
          <cell r="AO105">
            <v>3241.9300000000003</v>
          </cell>
        </row>
        <row r="106">
          <cell r="A106" t="str">
            <v>Véhicules usagésRev. Protections</v>
          </cell>
          <cell r="D106">
            <v>989.7588235294113</v>
          </cell>
          <cell r="E106">
            <v>185084.89999999991</v>
          </cell>
          <cell r="G106">
            <v>369.32230769230688</v>
          </cell>
          <cell r="H106">
            <v>4801.1899999999896</v>
          </cell>
          <cell r="J106">
            <v>692.88846153846146</v>
          </cell>
          <cell r="K106">
            <v>9007.5499999999993</v>
          </cell>
          <cell r="M106">
            <v>594.33333333333337</v>
          </cell>
          <cell r="N106">
            <v>10698</v>
          </cell>
          <cell r="P106">
            <v>1538.4390909090864</v>
          </cell>
          <cell r="Q106">
            <v>33845.659999999902</v>
          </cell>
          <cell r="S106">
            <v>1715.4953333333333</v>
          </cell>
          <cell r="T106">
            <v>25732.43</v>
          </cell>
          <cell r="V106">
            <v>1091.8920000000001</v>
          </cell>
          <cell r="W106">
            <v>27297.3</v>
          </cell>
          <cell r="Y106">
            <v>1057.0806666666665</v>
          </cell>
          <cell r="Z106">
            <v>15856.21</v>
          </cell>
          <cell r="AB106">
            <v>399.11473684210478</v>
          </cell>
          <cell r="AC106">
            <v>7583.1799999999903</v>
          </cell>
          <cell r="AE106">
            <v>1425.4470000000001</v>
          </cell>
          <cell r="AF106">
            <v>14254.470000000001</v>
          </cell>
          <cell r="AH106">
            <v>1167.2014285714286</v>
          </cell>
          <cell r="AI106">
            <v>16340.82</v>
          </cell>
          <cell r="AK106">
            <v>465.005</v>
          </cell>
          <cell r="AL106">
            <v>8370.09</v>
          </cell>
          <cell r="AN106">
            <v>2259.6</v>
          </cell>
          <cell r="AO106">
            <v>11298</v>
          </cell>
        </row>
        <row r="107">
          <cell r="A107" t="str">
            <v>Véhicules usagésRev. Autres</v>
          </cell>
          <cell r="D107">
            <v>293.79860962566789</v>
          </cell>
          <cell r="E107">
            <v>54940.339999999895</v>
          </cell>
          <cell r="F107">
            <v>4</v>
          </cell>
          <cell r="G107">
            <v>202.46153846153845</v>
          </cell>
          <cell r="H107">
            <v>2632</v>
          </cell>
          <cell r="I107">
            <v>3</v>
          </cell>
          <cell r="J107">
            <v>75.92307692307692</v>
          </cell>
          <cell r="K107">
            <v>987</v>
          </cell>
          <cell r="L107">
            <v>9</v>
          </cell>
          <cell r="M107">
            <v>182.77777777777777</v>
          </cell>
          <cell r="N107">
            <v>3290</v>
          </cell>
          <cell r="O107">
            <v>5</v>
          </cell>
          <cell r="P107">
            <v>191.39772727272728</v>
          </cell>
          <cell r="Q107">
            <v>4210.75</v>
          </cell>
          <cell r="R107">
            <v>8</v>
          </cell>
          <cell r="S107">
            <v>734.6486666666666</v>
          </cell>
          <cell r="T107">
            <v>11019.73</v>
          </cell>
          <cell r="U107">
            <v>6</v>
          </cell>
          <cell r="V107">
            <v>340.77799999999957</v>
          </cell>
          <cell r="W107">
            <v>8519.4499999999898</v>
          </cell>
          <cell r="X107">
            <v>4</v>
          </cell>
          <cell r="Y107">
            <v>768.64599999999336</v>
          </cell>
          <cell r="Z107">
            <v>11529.6899999999</v>
          </cell>
          <cell r="AA107">
            <v>8</v>
          </cell>
          <cell r="AB107">
            <v>194.7757894736842</v>
          </cell>
          <cell r="AC107">
            <v>3700.74</v>
          </cell>
          <cell r="AE107">
            <v>155.5</v>
          </cell>
          <cell r="AF107">
            <v>1555</v>
          </cell>
          <cell r="AH107">
            <v>226.14142857142855</v>
          </cell>
          <cell r="AI107">
            <v>3165.9799999999996</v>
          </cell>
          <cell r="AK107">
            <v>132.88888888888889</v>
          </cell>
          <cell r="AL107">
            <v>2392</v>
          </cell>
          <cell r="AN107">
            <v>387.6</v>
          </cell>
          <cell r="AO107">
            <v>1938</v>
          </cell>
        </row>
        <row r="108">
          <cell r="A108" t="str">
            <v>Véhicules usagésTotal F&amp;I</v>
          </cell>
          <cell r="C108">
            <v>187</v>
          </cell>
          <cell r="D108">
            <v>1634.1482352941166</v>
          </cell>
          <cell r="E108">
            <v>305585.7199999998</v>
          </cell>
          <cell r="F108">
            <v>13</v>
          </cell>
          <cell r="G108">
            <v>1145.0492307692298</v>
          </cell>
          <cell r="H108">
            <v>14885.639999999989</v>
          </cell>
          <cell r="I108">
            <v>13</v>
          </cell>
          <cell r="J108">
            <v>1145.563076923077</v>
          </cell>
          <cell r="K108">
            <v>14892.32</v>
          </cell>
          <cell r="L108">
            <v>18</v>
          </cell>
          <cell r="M108">
            <v>1093.9111111111113</v>
          </cell>
          <cell r="N108">
            <v>19690.400000000001</v>
          </cell>
          <cell r="O108">
            <v>22</v>
          </cell>
          <cell r="P108">
            <v>2335.7999999999956</v>
          </cell>
          <cell r="Q108">
            <v>51387.599999999904</v>
          </cell>
          <cell r="R108">
            <v>15</v>
          </cell>
          <cell r="S108">
            <v>3329.6266666666661</v>
          </cell>
          <cell r="T108">
            <v>49944.399999999994</v>
          </cell>
          <cell r="U108">
            <v>25</v>
          </cell>
          <cell r="V108">
            <v>1768.9379999999996</v>
          </cell>
          <cell r="W108">
            <v>44223.44999999999</v>
          </cell>
          <cell r="X108">
            <v>15</v>
          </cell>
          <cell r="Y108">
            <v>1774.1853333333268</v>
          </cell>
          <cell r="Z108">
            <v>26612.779999999901</v>
          </cell>
          <cell r="AA108">
            <v>19</v>
          </cell>
          <cell r="AB108">
            <v>839.28736842105207</v>
          </cell>
          <cell r="AC108">
            <v>15946.45999999999</v>
          </cell>
          <cell r="AD108">
            <v>10</v>
          </cell>
          <cell r="AE108">
            <v>1667.8889999999999</v>
          </cell>
          <cell r="AF108">
            <v>16678.89</v>
          </cell>
          <cell r="AG108">
            <v>14</v>
          </cell>
          <cell r="AH108">
            <v>1758.6907142857142</v>
          </cell>
          <cell r="AI108">
            <v>24621.67</v>
          </cell>
          <cell r="AJ108">
            <v>18</v>
          </cell>
          <cell r="AK108">
            <v>568.01</v>
          </cell>
          <cell r="AL108">
            <v>10224.18</v>
          </cell>
          <cell r="AM108">
            <v>5</v>
          </cell>
          <cell r="AN108">
            <v>3295.5860000000002</v>
          </cell>
          <cell r="AO108">
            <v>16477.93</v>
          </cell>
        </row>
        <row r="109">
          <cell r="A109" t="str">
            <v>Véhicules usagés</v>
          </cell>
        </row>
        <row r="110">
          <cell r="A110" t="str">
            <v>Véhicules usagés</v>
          </cell>
        </row>
        <row r="111">
          <cell r="A111" t="str">
            <v>Véhicules usagésTotal Dépt. Usagés</v>
          </cell>
          <cell r="C111">
            <v>387</v>
          </cell>
          <cell r="D111">
            <v>1947.0165891472852</v>
          </cell>
          <cell r="E111">
            <v>753495.41999999934</v>
          </cell>
          <cell r="F111">
            <v>26</v>
          </cell>
          <cell r="G111">
            <v>1591.4099999999976</v>
          </cell>
          <cell r="H111">
            <v>41376.659999999938</v>
          </cell>
          <cell r="I111">
            <v>28</v>
          </cell>
          <cell r="J111">
            <v>1767.8232142857087</v>
          </cell>
          <cell r="K111">
            <v>55438.699999999866</v>
          </cell>
          <cell r="L111">
            <v>30</v>
          </cell>
          <cell r="M111">
            <v>1885.9056666666668</v>
          </cell>
          <cell r="N111">
            <v>59567.85</v>
          </cell>
          <cell r="O111">
            <v>37</v>
          </cell>
          <cell r="P111">
            <v>2931.6627027026975</v>
          </cell>
          <cell r="Q111">
            <v>112466.90999999979</v>
          </cell>
          <cell r="R111">
            <v>49</v>
          </cell>
          <cell r="S111">
            <v>1845.0859183673449</v>
          </cell>
          <cell r="T111">
            <v>92907.209999999905</v>
          </cell>
          <cell r="U111">
            <v>36</v>
          </cell>
          <cell r="V111">
            <v>2466.6552777777779</v>
          </cell>
          <cell r="W111">
            <v>89362.84</v>
          </cell>
          <cell r="X111">
            <v>38</v>
          </cell>
          <cell r="Y111">
            <v>1438.4468421052579</v>
          </cell>
          <cell r="Z111">
            <v>57158.979999999799</v>
          </cell>
          <cell r="AA111">
            <v>34</v>
          </cell>
          <cell r="AB111">
            <v>1492.2794117647052</v>
          </cell>
          <cell r="AC111">
            <v>54268.499999999978</v>
          </cell>
          <cell r="AD111">
            <v>20</v>
          </cell>
          <cell r="AE111">
            <v>2127.1214999999984</v>
          </cell>
          <cell r="AF111">
            <v>43541.429999999971</v>
          </cell>
          <cell r="AG111">
            <v>34</v>
          </cell>
          <cell r="AH111">
            <v>1803.7150000000006</v>
          </cell>
          <cell r="AI111">
            <v>63324.310000000019</v>
          </cell>
          <cell r="AJ111">
            <v>48</v>
          </cell>
          <cell r="AK111">
            <v>1155.463333333334</v>
          </cell>
          <cell r="AL111">
            <v>57459.890000000036</v>
          </cell>
          <cell r="AM111">
            <v>7</v>
          </cell>
          <cell r="AN111">
            <v>3660.448571428572</v>
          </cell>
          <cell r="AO111">
            <v>26622.140000000003</v>
          </cell>
        </row>
        <row r="112">
          <cell r="A112" t="str">
            <v>Véhicules usagés</v>
          </cell>
        </row>
        <row r="113">
          <cell r="A113" t="str">
            <v>Véhicules usagés</v>
          </cell>
        </row>
        <row r="114">
          <cell r="A114" t="str">
            <v>Véhicules usagésDEPENSES</v>
          </cell>
        </row>
        <row r="115">
          <cell r="A115" t="str">
            <v>Véhicules usagésComm. vendeurs</v>
          </cell>
          <cell r="C115">
            <v>0.31452208127667225</v>
          </cell>
          <cell r="D115">
            <v>568.42502673796798</v>
          </cell>
          <cell r="E115">
            <v>106295.48000000001</v>
          </cell>
          <cell r="F115">
            <v>0.37443057835135951</v>
          </cell>
          <cell r="G115">
            <v>625.25384615384621</v>
          </cell>
          <cell r="H115">
            <v>8128.3</v>
          </cell>
          <cell r="I115">
            <v>0.27257935014979701</v>
          </cell>
          <cell r="J115">
            <v>619.17846153846153</v>
          </cell>
          <cell r="K115">
            <v>8049.32</v>
          </cell>
          <cell r="L115">
            <v>0.3416326786183459</v>
          </cell>
          <cell r="M115">
            <v>618.35666666666668</v>
          </cell>
          <cell r="N115">
            <v>11130.42</v>
          </cell>
          <cell r="O115">
            <v>0.30682392582832885</v>
          </cell>
          <cell r="P115">
            <v>667.70409090909095</v>
          </cell>
          <cell r="Q115">
            <v>14689.49</v>
          </cell>
          <cell r="R115">
            <v>0.3207732624557742</v>
          </cell>
          <cell r="S115">
            <v>501.49200000000002</v>
          </cell>
          <cell r="T115">
            <v>7522.38</v>
          </cell>
          <cell r="U115">
            <v>0.37513902586327191</v>
          </cell>
          <cell r="V115">
            <v>697.92560000000003</v>
          </cell>
          <cell r="W115">
            <v>17448.14</v>
          </cell>
          <cell r="X115">
            <v>0.29214524192950025</v>
          </cell>
          <cell r="Y115">
            <v>427.7713333333333</v>
          </cell>
          <cell r="Z115">
            <v>6416.57</v>
          </cell>
          <cell r="AA115">
            <v>0.31047162015511609</v>
          </cell>
          <cell r="AB115">
            <v>410.31684210526316</v>
          </cell>
          <cell r="AC115">
            <v>7796.02</v>
          </cell>
          <cell r="AD115">
            <v>0.26600083571306959</v>
          </cell>
          <cell r="AE115">
            <v>537.27700000000004</v>
          </cell>
          <cell r="AF115">
            <v>5372.77</v>
          </cell>
          <cell r="AG115">
            <v>0.25429882128420755</v>
          </cell>
          <cell r="AH115">
            <v>457.05</v>
          </cell>
          <cell r="AI115">
            <v>6398.7</v>
          </cell>
          <cell r="AJ115">
            <v>0.25792286890556976</v>
          </cell>
          <cell r="AK115">
            <v>520.12611111111119</v>
          </cell>
          <cell r="AL115">
            <v>9362.27</v>
          </cell>
          <cell r="AM115">
            <v>0.5259667252821002</v>
          </cell>
          <cell r="AN115">
            <v>796.22</v>
          </cell>
          <cell r="AO115">
            <v>3981.1</v>
          </cell>
        </row>
        <row r="116">
          <cell r="A116" t="str">
            <v>Véhicules usagésComm. F&amp;I</v>
          </cell>
          <cell r="C116">
            <v>0.2485631200306089</v>
          </cell>
          <cell r="D116">
            <v>406.18898395721925</v>
          </cell>
          <cell r="E116">
            <v>75957.34</v>
          </cell>
          <cell r="F116">
            <v>0.24330630056887059</v>
          </cell>
          <cell r="G116">
            <v>278.59769230769228</v>
          </cell>
          <cell r="H116">
            <v>3621.77</v>
          </cell>
          <cell r="I116">
            <v>0.22996148350290618</v>
          </cell>
          <cell r="J116">
            <v>263.43538461538458</v>
          </cell>
          <cell r="K116">
            <v>3424.66</v>
          </cell>
          <cell r="L116">
            <v>0.20569262178523542</v>
          </cell>
          <cell r="M116">
            <v>225.00944444444445</v>
          </cell>
          <cell r="N116">
            <v>4050.17</v>
          </cell>
          <cell r="O116">
            <v>0.26125855264694259</v>
          </cell>
          <cell r="P116">
            <v>610.24772727272727</v>
          </cell>
          <cell r="Q116">
            <v>13425.45</v>
          </cell>
          <cell r="R116">
            <v>0.2473900977887411</v>
          </cell>
          <cell r="S116">
            <v>823.7166666666667</v>
          </cell>
          <cell r="T116">
            <v>12355.75</v>
          </cell>
          <cell r="U116">
            <v>0.26403616181008044</v>
          </cell>
          <cell r="V116">
            <v>467.06360000000001</v>
          </cell>
          <cell r="W116">
            <v>11676.59</v>
          </cell>
          <cell r="X116">
            <v>0.29210552223405556</v>
          </cell>
          <cell r="Y116">
            <v>518.24933333333331</v>
          </cell>
          <cell r="Z116">
            <v>7773.74</v>
          </cell>
          <cell r="AA116">
            <v>0.13319194354107441</v>
          </cell>
          <cell r="AB116">
            <v>111.78631578947369</v>
          </cell>
          <cell r="AC116">
            <v>2123.94</v>
          </cell>
          <cell r="AD116">
            <v>0.23455157987132239</v>
          </cell>
          <cell r="AE116">
            <v>391.20600000000002</v>
          </cell>
          <cell r="AF116">
            <v>3912.06</v>
          </cell>
          <cell r="AG116">
            <v>0.24696375184948868</v>
          </cell>
          <cell r="AH116">
            <v>434.33285714285711</v>
          </cell>
          <cell r="AI116">
            <v>6080.66</v>
          </cell>
          <cell r="AJ116">
            <v>0.21400053598430388</v>
          </cell>
          <cell r="AK116">
            <v>121.55444444444444</v>
          </cell>
          <cell r="AL116">
            <v>2187.98</v>
          </cell>
          <cell r="AM116">
            <v>0.32313342756037922</v>
          </cell>
          <cell r="AN116">
            <v>1064.914</v>
          </cell>
          <cell r="AO116">
            <v>5324.57</v>
          </cell>
        </row>
        <row r="117">
          <cell r="A117" t="str">
            <v>Véhicules usagésFrais de livraison</v>
          </cell>
          <cell r="D117">
            <v>79.64368983957219</v>
          </cell>
          <cell r="E117">
            <v>14893.37</v>
          </cell>
          <cell r="G117">
            <v>58.972307692307695</v>
          </cell>
          <cell r="H117">
            <v>766.64</v>
          </cell>
          <cell r="J117">
            <v>83.379230769230773</v>
          </cell>
          <cell r="K117">
            <v>1083.93</v>
          </cell>
          <cell r="M117">
            <v>72.971666666666664</v>
          </cell>
          <cell r="N117">
            <v>1313.49</v>
          </cell>
          <cell r="P117">
            <v>80.948181818181808</v>
          </cell>
          <cell r="Q117">
            <v>1780.86</v>
          </cell>
          <cell r="S117">
            <v>125.02199999999999</v>
          </cell>
          <cell r="T117">
            <v>1875.33</v>
          </cell>
          <cell r="V117">
            <v>60.966000000000001</v>
          </cell>
          <cell r="W117">
            <v>1524.15</v>
          </cell>
          <cell r="Y117">
            <v>119.45733333333332</v>
          </cell>
          <cell r="Z117">
            <v>1791.86</v>
          </cell>
          <cell r="AB117">
            <v>52.315263157894741</v>
          </cell>
          <cell r="AC117">
            <v>993.99</v>
          </cell>
          <cell r="AE117">
            <v>116.10299999999999</v>
          </cell>
          <cell r="AF117">
            <v>1161.03</v>
          </cell>
          <cell r="AH117">
            <v>76.951428571428565</v>
          </cell>
          <cell r="AI117">
            <v>1077.32</v>
          </cell>
          <cell r="AK117">
            <v>58.51166666666667</v>
          </cell>
          <cell r="AL117">
            <v>1053.21</v>
          </cell>
          <cell r="AN117">
            <v>94.311999999999998</v>
          </cell>
          <cell r="AO117">
            <v>471.56</v>
          </cell>
        </row>
        <row r="118">
          <cell r="A118" t="str">
            <v>Véhicules usagésService gratuit 1</v>
          </cell>
          <cell r="D118">
            <v>67.362085561497338</v>
          </cell>
          <cell r="E118">
            <v>12596.710000000001</v>
          </cell>
          <cell r="G118">
            <v>85.98615384615384</v>
          </cell>
          <cell r="H118">
            <v>1117.82</v>
          </cell>
          <cell r="J118">
            <v>32.221538461538458</v>
          </cell>
          <cell r="K118">
            <v>418.88</v>
          </cell>
          <cell r="M118">
            <v>18</v>
          </cell>
          <cell r="N118">
            <v>324</v>
          </cell>
          <cell r="P118">
            <v>37.948181818181816</v>
          </cell>
          <cell r="Q118">
            <v>834.86</v>
          </cell>
          <cell r="S118">
            <v>76.418666666666667</v>
          </cell>
          <cell r="T118">
            <v>1146.28</v>
          </cell>
          <cell r="V118">
            <v>79.516800000000003</v>
          </cell>
          <cell r="W118">
            <v>1987.92</v>
          </cell>
          <cell r="Y118">
            <v>85.835999999999999</v>
          </cell>
          <cell r="Z118">
            <v>1287.54</v>
          </cell>
          <cell r="AB118">
            <v>51.683157894736844</v>
          </cell>
          <cell r="AC118">
            <v>981.98</v>
          </cell>
          <cell r="AE118">
            <v>14.586000000000002</v>
          </cell>
          <cell r="AF118">
            <v>145.86000000000001</v>
          </cell>
          <cell r="AH118">
            <v>99.237857142857138</v>
          </cell>
          <cell r="AI118">
            <v>1389.33</v>
          </cell>
          <cell r="AK118">
            <v>153.90222222222221</v>
          </cell>
          <cell r="AL118">
            <v>2770.24</v>
          </cell>
          <cell r="AN118">
            <v>38.4</v>
          </cell>
          <cell r="AO118">
            <v>192</v>
          </cell>
        </row>
        <row r="119">
          <cell r="A119" t="str">
            <v>Véhicules usagésEntretien stock</v>
          </cell>
          <cell r="D119">
            <v>170.92967914438503</v>
          </cell>
          <cell r="E119">
            <v>31963.850000000002</v>
          </cell>
          <cell r="G119">
            <v>154.87846153846155</v>
          </cell>
          <cell r="H119">
            <v>2013.42</v>
          </cell>
          <cell r="J119">
            <v>194.09846153846155</v>
          </cell>
          <cell r="K119">
            <v>2523.2800000000002</v>
          </cell>
          <cell r="M119">
            <v>149.69555555555556</v>
          </cell>
          <cell r="N119">
            <v>2694.52</v>
          </cell>
          <cell r="P119">
            <v>112.5059090909091</v>
          </cell>
          <cell r="Q119">
            <v>2475.13</v>
          </cell>
          <cell r="S119">
            <v>161.53133333333332</v>
          </cell>
          <cell r="T119">
            <v>2422.9699999999998</v>
          </cell>
          <cell r="V119">
            <v>128.67439999999999</v>
          </cell>
          <cell r="W119">
            <v>3216.86</v>
          </cell>
          <cell r="Y119">
            <v>337.69533333333334</v>
          </cell>
          <cell r="Z119">
            <v>5065.43</v>
          </cell>
          <cell r="AB119">
            <v>154.97</v>
          </cell>
          <cell r="AC119">
            <v>2944.43</v>
          </cell>
          <cell r="AE119">
            <v>231.38800000000001</v>
          </cell>
          <cell r="AF119">
            <v>2313.88</v>
          </cell>
          <cell r="AH119">
            <v>130.97714285714287</v>
          </cell>
          <cell r="AI119">
            <v>1833.68</v>
          </cell>
          <cell r="AK119">
            <v>134.88499999999999</v>
          </cell>
          <cell r="AL119">
            <v>2427.9299999999998</v>
          </cell>
          <cell r="AN119">
            <v>406.464</v>
          </cell>
          <cell r="AO119">
            <v>2032.32</v>
          </cell>
        </row>
        <row r="120">
          <cell r="A120" t="str">
            <v>Véhicules usagésPublicité 1</v>
          </cell>
          <cell r="D120">
            <v>341.30080213903744</v>
          </cell>
          <cell r="E120">
            <v>63823.25</v>
          </cell>
          <cell r="G120">
            <v>534.17384615384617</v>
          </cell>
          <cell r="H120">
            <v>6944.26</v>
          </cell>
          <cell r="J120">
            <v>415.85692307692312</v>
          </cell>
          <cell r="K120">
            <v>5406.14</v>
          </cell>
          <cell r="M120">
            <v>288.29333333333329</v>
          </cell>
          <cell r="N120">
            <v>5189.28</v>
          </cell>
          <cell r="P120">
            <v>225.72954545454547</v>
          </cell>
          <cell r="Q120">
            <v>4966.05</v>
          </cell>
          <cell r="S120">
            <v>450.2646666666667</v>
          </cell>
          <cell r="T120">
            <v>6753.97</v>
          </cell>
          <cell r="V120">
            <v>270.50959999999998</v>
          </cell>
          <cell r="W120">
            <v>6762.74</v>
          </cell>
          <cell r="Y120">
            <v>302.17933333333332</v>
          </cell>
          <cell r="Z120">
            <v>4532.6899999999996</v>
          </cell>
          <cell r="AB120">
            <v>328.83789473684209</v>
          </cell>
          <cell r="AC120">
            <v>6247.92</v>
          </cell>
          <cell r="AE120">
            <v>328.73500000000001</v>
          </cell>
          <cell r="AF120">
            <v>3287.3500000000004</v>
          </cell>
          <cell r="AH120">
            <v>585.63857142857148</v>
          </cell>
          <cell r="AI120">
            <v>8198.94</v>
          </cell>
          <cell r="AK120">
            <v>315.96722222222223</v>
          </cell>
          <cell r="AL120">
            <v>5687.41</v>
          </cell>
          <cell r="AN120">
            <v>-30.7</v>
          </cell>
          <cell r="AO120">
            <v>-153.5</v>
          </cell>
        </row>
        <row r="121">
          <cell r="A121" t="str">
            <v>Véhicules usagésIntérêt de gros</v>
          </cell>
          <cell r="D121">
            <v>251.18229946524067</v>
          </cell>
          <cell r="E121">
            <v>46971.090000000004</v>
          </cell>
          <cell r="G121">
            <v>304.82923076923078</v>
          </cell>
          <cell r="H121">
            <v>3962.78</v>
          </cell>
          <cell r="J121">
            <v>367.18538461538458</v>
          </cell>
          <cell r="K121">
            <v>4773.41</v>
          </cell>
          <cell r="M121">
            <v>264.29999999999995</v>
          </cell>
          <cell r="N121">
            <v>4757.3999999999996</v>
          </cell>
          <cell r="P121">
            <v>191.83909090909091</v>
          </cell>
          <cell r="Q121">
            <v>4220.46</v>
          </cell>
          <cell r="S121">
            <v>312.40400000000005</v>
          </cell>
          <cell r="T121">
            <v>4686.0600000000004</v>
          </cell>
          <cell r="V121">
            <v>214.69119999999998</v>
          </cell>
          <cell r="W121">
            <v>5367.28</v>
          </cell>
          <cell r="Y121">
            <v>306.11333333333334</v>
          </cell>
          <cell r="Z121">
            <v>4591.7</v>
          </cell>
          <cell r="AB121">
            <v>171.97315789473683</v>
          </cell>
          <cell r="AC121">
            <v>3267.49</v>
          </cell>
          <cell r="AE121">
            <v>271.08199999999999</v>
          </cell>
          <cell r="AF121">
            <v>2710.82</v>
          </cell>
          <cell r="AH121">
            <v>231.21857142857144</v>
          </cell>
          <cell r="AI121">
            <v>3237.06</v>
          </cell>
          <cell r="AK121">
            <v>187.81777777777776</v>
          </cell>
          <cell r="AL121">
            <v>3380.72</v>
          </cell>
          <cell r="AN121">
            <v>403.18200000000002</v>
          </cell>
          <cell r="AO121">
            <v>2015.91</v>
          </cell>
        </row>
        <row r="122">
          <cell r="A122" t="str">
            <v>Véhicules usagés[...]</v>
          </cell>
          <cell r="D122">
            <v>0</v>
          </cell>
          <cell r="E122">
            <v>0</v>
          </cell>
          <cell r="AE122">
            <v>0</v>
          </cell>
          <cell r="AF122">
            <v>0</v>
          </cell>
          <cell r="AH122">
            <v>0</v>
          </cell>
          <cell r="AI122">
            <v>0</v>
          </cell>
          <cell r="AK122">
            <v>0</v>
          </cell>
          <cell r="AL122">
            <v>0</v>
          </cell>
          <cell r="AN122">
            <v>0</v>
          </cell>
          <cell r="AO122">
            <v>0</v>
          </cell>
        </row>
        <row r="123">
          <cell r="A123" t="str">
            <v>Véhicules usagés[...]</v>
          </cell>
          <cell r="D123">
            <v>0</v>
          </cell>
          <cell r="E123">
            <v>0</v>
          </cell>
          <cell r="AE123">
            <v>0</v>
          </cell>
          <cell r="AF123">
            <v>0</v>
          </cell>
          <cell r="AH123">
            <v>0</v>
          </cell>
          <cell r="AI123">
            <v>0</v>
          </cell>
          <cell r="AK123">
            <v>0</v>
          </cell>
          <cell r="AL123">
            <v>0</v>
          </cell>
          <cell r="AN123">
            <v>0</v>
          </cell>
          <cell r="AO123">
            <v>0</v>
          </cell>
        </row>
        <row r="124">
          <cell r="A124" t="str">
            <v>Véhicules usagés[...]</v>
          </cell>
          <cell r="D124">
            <v>0</v>
          </cell>
          <cell r="E124">
            <v>0</v>
          </cell>
          <cell r="AE124">
            <v>0</v>
          </cell>
          <cell r="AF124">
            <v>0</v>
          </cell>
          <cell r="AH124">
            <v>0</v>
          </cell>
          <cell r="AI124">
            <v>0</v>
          </cell>
          <cell r="AK124">
            <v>0</v>
          </cell>
          <cell r="AL124">
            <v>0</v>
          </cell>
          <cell r="AN124">
            <v>0</v>
          </cell>
          <cell r="AO124">
            <v>0</v>
          </cell>
        </row>
        <row r="125">
          <cell r="A125" t="str">
            <v>Véhicules usagésTOTAL VARIABLES</v>
          </cell>
          <cell r="C125" t="str">
            <v>% brut</v>
          </cell>
          <cell r="D125">
            <v>0.46782114481863785</v>
          </cell>
          <cell r="E125">
            <v>352501.09</v>
          </cell>
          <cell r="F125" t="str">
            <v>% brut</v>
          </cell>
          <cell r="H125">
            <v>26554.9899999999</v>
          </cell>
          <cell r="I125" t="str">
            <v>% brut</v>
          </cell>
          <cell r="K125">
            <v>25679.62</v>
          </cell>
          <cell r="L125" t="str">
            <v>% brut</v>
          </cell>
          <cell r="N125">
            <v>29459.279999999999</v>
          </cell>
          <cell r="O125" t="str">
            <v>% brut</v>
          </cell>
          <cell r="Q125">
            <v>42392.3</v>
          </cell>
          <cell r="R125" t="str">
            <v>% brut</v>
          </cell>
          <cell r="T125">
            <v>36762.74</v>
          </cell>
          <cell r="U125" t="str">
            <v>% brut</v>
          </cell>
          <cell r="W125">
            <v>47983.68</v>
          </cell>
          <cell r="X125" t="str">
            <v>% brut</v>
          </cell>
          <cell r="Z125">
            <v>31459.53</v>
          </cell>
          <cell r="AA125" t="str">
            <v>% brut</v>
          </cell>
          <cell r="AC125">
            <v>24355.769999999899</v>
          </cell>
          <cell r="AD125" t="str">
            <v>% brut</v>
          </cell>
          <cell r="AE125">
            <v>0.44435096913834066</v>
          </cell>
          <cell r="AF125">
            <v>18903.770000000004</v>
          </cell>
          <cell r="AG125" t="str">
            <v>% brut</v>
          </cell>
          <cell r="AH125">
            <v>0.46009110934605374</v>
          </cell>
          <cell r="AI125">
            <v>28215.69</v>
          </cell>
          <cell r="AJ125" t="str">
            <v>% brut</v>
          </cell>
          <cell r="AK125">
            <v>0.48446943361825962</v>
          </cell>
          <cell r="AL125">
            <v>26869.759999999998</v>
          </cell>
          <cell r="AM125" t="str">
            <v>% brut</v>
          </cell>
          <cell r="AN125">
            <v>0.54107185926471146</v>
          </cell>
          <cell r="AO125">
            <v>13863.96</v>
          </cell>
        </row>
        <row r="126">
          <cell r="A126" t="str">
            <v>Véhicules usagésSalaires cadres</v>
          </cell>
          <cell r="E126">
            <v>48370.329999999994</v>
          </cell>
          <cell r="H126">
            <v>4941.7700000000004</v>
          </cell>
          <cell r="K126">
            <v>3027.94</v>
          </cell>
          <cell r="N126">
            <v>4749.6499999999996</v>
          </cell>
          <cell r="Q126">
            <v>4324.1899999999996</v>
          </cell>
          <cell r="T126">
            <v>3666.89</v>
          </cell>
          <cell r="W126">
            <v>6180.53</v>
          </cell>
          <cell r="Z126">
            <v>3221.48</v>
          </cell>
          <cell r="AC126">
            <v>3444.18</v>
          </cell>
          <cell r="AF126">
            <v>2664.71</v>
          </cell>
          <cell r="AI126">
            <v>3919.93</v>
          </cell>
          <cell r="AL126">
            <v>4619.41</v>
          </cell>
          <cell r="AO126">
            <v>3609.65</v>
          </cell>
        </row>
        <row r="127">
          <cell r="A127" t="str">
            <v>Véhicules usagésSalaires commis</v>
          </cell>
          <cell r="E127">
            <v>35803.82</v>
          </cell>
          <cell r="H127">
            <v>3722.1</v>
          </cell>
          <cell r="K127">
            <v>3111.23</v>
          </cell>
          <cell r="N127">
            <v>2704.83</v>
          </cell>
          <cell r="Q127">
            <v>2814.78</v>
          </cell>
          <cell r="T127">
            <v>3291.71</v>
          </cell>
          <cell r="W127">
            <v>2757.87</v>
          </cell>
          <cell r="Z127">
            <v>2898.72</v>
          </cell>
          <cell r="AC127">
            <v>3065.73</v>
          </cell>
          <cell r="AF127">
            <v>3025.53</v>
          </cell>
          <cell r="AI127">
            <v>3094.78</v>
          </cell>
          <cell r="AL127">
            <v>2771.17</v>
          </cell>
          <cell r="AO127">
            <v>2545.37</v>
          </cell>
        </row>
        <row r="128">
          <cell r="A128" t="str">
            <v>Véhicules usagésSalaires autres</v>
          </cell>
          <cell r="E128">
            <v>30899</v>
          </cell>
          <cell r="H128">
            <v>2809</v>
          </cell>
          <cell r="K128">
            <v>2809</v>
          </cell>
          <cell r="N128">
            <v>2809</v>
          </cell>
          <cell r="Q128">
            <v>2809</v>
          </cell>
          <cell r="T128">
            <v>2809</v>
          </cell>
          <cell r="W128">
            <v>2809</v>
          </cell>
          <cell r="Z128">
            <v>2809</v>
          </cell>
          <cell r="AC128">
            <v>2809</v>
          </cell>
          <cell r="AF128">
            <v>2809</v>
          </cell>
          <cell r="AI128">
            <v>2809</v>
          </cell>
          <cell r="AL128">
            <v>2809</v>
          </cell>
          <cell r="AO128">
            <v>0</v>
          </cell>
        </row>
        <row r="129">
          <cell r="A129" t="str">
            <v>Véhicules usagésSalaires spécialistes</v>
          </cell>
          <cell r="E129">
            <v>0</v>
          </cell>
          <cell r="H129">
            <v>0</v>
          </cell>
          <cell r="K129">
            <v>0</v>
          </cell>
          <cell r="N129">
            <v>0</v>
          </cell>
          <cell r="Q129">
            <v>0</v>
          </cell>
          <cell r="T129">
            <v>0</v>
          </cell>
          <cell r="W129">
            <v>0</v>
          </cell>
          <cell r="Z129">
            <v>0</v>
          </cell>
          <cell r="AC129">
            <v>0</v>
          </cell>
          <cell r="AF129">
            <v>0</v>
          </cell>
          <cell r="AI129">
            <v>0</v>
          </cell>
          <cell r="AL129">
            <v>0</v>
          </cell>
          <cell r="AO129">
            <v>0</v>
          </cell>
        </row>
        <row r="130">
          <cell r="A130" t="str">
            <v>Véhicules usagés[...]</v>
          </cell>
          <cell r="E130">
            <v>0</v>
          </cell>
          <cell r="AF130">
            <v>0</v>
          </cell>
          <cell r="AI130">
            <v>0</v>
          </cell>
          <cell r="AL130">
            <v>0</v>
          </cell>
          <cell r="AO130">
            <v>0</v>
          </cell>
        </row>
        <row r="131">
          <cell r="A131" t="str">
            <v>Véhicules usagés[...]</v>
          </cell>
          <cell r="E131">
            <v>0</v>
          </cell>
          <cell r="AF131">
            <v>0</v>
          </cell>
          <cell r="AI131">
            <v>0</v>
          </cell>
          <cell r="AL131">
            <v>0</v>
          </cell>
          <cell r="AO131">
            <v>0</v>
          </cell>
        </row>
        <row r="132">
          <cell r="A132" t="str">
            <v>Véhicules usagés[...]</v>
          </cell>
          <cell r="E132">
            <v>0</v>
          </cell>
          <cell r="AF132">
            <v>0</v>
          </cell>
          <cell r="AI132">
            <v>0</v>
          </cell>
          <cell r="AL132">
            <v>0</v>
          </cell>
          <cell r="AO132">
            <v>0</v>
          </cell>
        </row>
        <row r="133">
          <cell r="A133" t="str">
            <v>Véhicules usagésSalaires en absences</v>
          </cell>
          <cell r="E133">
            <v>43711.22</v>
          </cell>
          <cell r="H133">
            <v>6169.21</v>
          </cell>
          <cell r="K133">
            <v>2785.02</v>
          </cell>
          <cell r="N133">
            <v>2973.16</v>
          </cell>
          <cell r="Q133">
            <v>4280.1400000000003</v>
          </cell>
          <cell r="T133">
            <v>4453.6400000000003</v>
          </cell>
          <cell r="W133">
            <v>4970.03</v>
          </cell>
          <cell r="Z133">
            <v>5062.3999999999996</v>
          </cell>
          <cell r="AC133">
            <v>2672.07</v>
          </cell>
          <cell r="AF133">
            <v>2624.04</v>
          </cell>
          <cell r="AI133">
            <v>2783.96</v>
          </cell>
          <cell r="AL133">
            <v>2882.43</v>
          </cell>
          <cell r="AO133">
            <v>2055.12</v>
          </cell>
        </row>
        <row r="134">
          <cell r="A134" t="str">
            <v>Véhicules usagésDéduction à la source</v>
          </cell>
          <cell r="E134">
            <v>43239.78</v>
          </cell>
          <cell r="H134">
            <v>5633.38</v>
          </cell>
          <cell r="K134">
            <v>3621.47</v>
          </cell>
          <cell r="N134">
            <v>3346.15</v>
          </cell>
          <cell r="Q134">
            <v>4660.29</v>
          </cell>
          <cell r="T134">
            <v>6595.11</v>
          </cell>
          <cell r="W134">
            <v>5186.22</v>
          </cell>
          <cell r="Z134">
            <v>3049.56</v>
          </cell>
          <cell r="AC134">
            <v>2599.48</v>
          </cell>
          <cell r="AF134">
            <v>2138.27</v>
          </cell>
          <cell r="AI134">
            <v>2506.61</v>
          </cell>
          <cell r="AL134">
            <v>1515.95</v>
          </cell>
          <cell r="AO134">
            <v>2387.29</v>
          </cell>
        </row>
        <row r="135">
          <cell r="A135" t="str">
            <v>Véhicules usagésBénéfices marginaux</v>
          </cell>
          <cell r="E135">
            <v>25319.16</v>
          </cell>
          <cell r="H135">
            <v>2784.19</v>
          </cell>
          <cell r="K135">
            <v>1885.91</v>
          </cell>
          <cell r="N135">
            <v>1840.42</v>
          </cell>
          <cell r="Q135">
            <v>2248.29</v>
          </cell>
          <cell r="T135">
            <v>2486.52</v>
          </cell>
          <cell r="W135">
            <v>2416.08</v>
          </cell>
          <cell r="Z135">
            <v>2676.34</v>
          </cell>
          <cell r="AC135">
            <v>2288.75</v>
          </cell>
          <cell r="AF135">
            <v>1747.32</v>
          </cell>
          <cell r="AI135">
            <v>1890.24</v>
          </cell>
          <cell r="AL135">
            <v>1671.57</v>
          </cell>
          <cell r="AO135">
            <v>1383.53</v>
          </cell>
        </row>
        <row r="136">
          <cell r="A136" t="str">
            <v>Véhicules usagésCsst</v>
          </cell>
          <cell r="E136">
            <v>7210.0899999999983</v>
          </cell>
          <cell r="H136">
            <v>874.24</v>
          </cell>
          <cell r="K136">
            <v>514.15</v>
          </cell>
          <cell r="N136">
            <v>518.58000000000004</v>
          </cell>
          <cell r="Q136">
            <v>798.12</v>
          </cell>
          <cell r="T136">
            <v>1023.73</v>
          </cell>
          <cell r="W136">
            <v>1281.33</v>
          </cell>
          <cell r="Z136">
            <v>847.33</v>
          </cell>
          <cell r="AC136">
            <v>261.77999999999997</v>
          </cell>
          <cell r="AF136">
            <v>96.94</v>
          </cell>
          <cell r="AI136">
            <v>198.23</v>
          </cell>
          <cell r="AL136">
            <v>174.55</v>
          </cell>
          <cell r="AO136">
            <v>621.11</v>
          </cell>
        </row>
        <row r="137">
          <cell r="E137">
            <v>0</v>
          </cell>
          <cell r="AF137">
            <v>0</v>
          </cell>
          <cell r="AI137">
            <v>0</v>
          </cell>
          <cell r="AL137">
            <v>0</v>
          </cell>
          <cell r="AO137">
            <v>0</v>
          </cell>
        </row>
        <row r="138">
          <cell r="A138" t="str">
            <v>Véhicules usagésTOTAL PERSONNEL</v>
          </cell>
          <cell r="C138" t="str">
            <v>% brut</v>
          </cell>
          <cell r="D138">
            <v>0.31128709448559116</v>
          </cell>
          <cell r="E138">
            <v>234553.4</v>
          </cell>
          <cell r="H138">
            <v>26933.89</v>
          </cell>
          <cell r="K138">
            <v>17754.72</v>
          </cell>
          <cell r="N138">
            <v>18941.79</v>
          </cell>
          <cell r="Q138">
            <v>21934.81</v>
          </cell>
          <cell r="T138">
            <v>24326.6</v>
          </cell>
          <cell r="W138">
            <v>25601.06</v>
          </cell>
          <cell r="Z138">
            <v>20564.830000000002</v>
          </cell>
          <cell r="AC138">
            <v>17140.9899999999</v>
          </cell>
          <cell r="AD138" t="str">
            <v>% brut</v>
          </cell>
          <cell r="AE138">
            <v>0.35507633202898869</v>
          </cell>
          <cell r="AF138">
            <v>15105.81</v>
          </cell>
          <cell r="AG138" t="str">
            <v>% brut</v>
          </cell>
          <cell r="AH138">
            <v>0.28051174120862638</v>
          </cell>
          <cell r="AI138">
            <v>17202.75</v>
          </cell>
          <cell r="AJ138" t="str">
            <v>% brut</v>
          </cell>
          <cell r="AK138">
            <v>0.29649145076001243</v>
          </cell>
          <cell r="AL138">
            <v>16444.080000000002</v>
          </cell>
          <cell r="AM138" t="str">
            <v>% brut</v>
          </cell>
          <cell r="AN138">
            <v>0.49182379677119981</v>
          </cell>
          <cell r="AO138">
            <v>12602.070000000002</v>
          </cell>
        </row>
        <row r="139">
          <cell r="A139" t="str">
            <v>Véhicules usagésPublicité 2</v>
          </cell>
          <cell r="E139">
            <v>0</v>
          </cell>
          <cell r="H139">
            <v>0</v>
          </cell>
          <cell r="K139">
            <v>0</v>
          </cell>
          <cell r="N139">
            <v>0</v>
          </cell>
          <cell r="Q139">
            <v>0</v>
          </cell>
          <cell r="T139">
            <v>0</v>
          </cell>
          <cell r="W139">
            <v>0</v>
          </cell>
          <cell r="Z139">
            <v>0</v>
          </cell>
          <cell r="AC139">
            <v>0</v>
          </cell>
          <cell r="AF139">
            <v>0</v>
          </cell>
          <cell r="AI139">
            <v>0</v>
          </cell>
          <cell r="AL139">
            <v>0</v>
          </cell>
          <cell r="AO139">
            <v>0</v>
          </cell>
        </row>
        <row r="140">
          <cell r="A140" t="str">
            <v>Véhicules usagésService gratuit 2</v>
          </cell>
          <cell r="E140">
            <v>0</v>
          </cell>
          <cell r="H140">
            <v>0</v>
          </cell>
          <cell r="K140">
            <v>0</v>
          </cell>
          <cell r="N140">
            <v>0</v>
          </cell>
          <cell r="Q140">
            <v>0</v>
          </cell>
          <cell r="T140">
            <v>0</v>
          </cell>
          <cell r="W140">
            <v>0</v>
          </cell>
          <cell r="Z140">
            <v>0</v>
          </cell>
          <cell r="AC140">
            <v>0</v>
          </cell>
          <cell r="AF140">
            <v>0</v>
          </cell>
          <cell r="AI140">
            <v>0</v>
          </cell>
          <cell r="AL140">
            <v>0</v>
          </cell>
          <cell r="AO140">
            <v>0</v>
          </cell>
        </row>
        <row r="141">
          <cell r="A141" t="str">
            <v>Véhicules usagésFrais véhicules de cie</v>
          </cell>
          <cell r="E141">
            <v>12012.869999999999</v>
          </cell>
          <cell r="H141">
            <v>1217.75</v>
          </cell>
          <cell r="K141">
            <v>941.68</v>
          </cell>
          <cell r="N141">
            <v>1085.27</v>
          </cell>
          <cell r="Q141">
            <v>667.7</v>
          </cell>
          <cell r="T141">
            <v>993.36</v>
          </cell>
          <cell r="W141">
            <v>944.98</v>
          </cell>
          <cell r="Z141">
            <v>1007.99</v>
          </cell>
          <cell r="AC141">
            <v>926.69</v>
          </cell>
          <cell r="AF141">
            <v>1170.1600000000001</v>
          </cell>
          <cell r="AI141">
            <v>1237.52</v>
          </cell>
          <cell r="AL141">
            <v>1099.56</v>
          </cell>
          <cell r="AO141">
            <v>720.21</v>
          </cell>
        </row>
        <row r="142">
          <cell r="A142" t="str">
            <v>Véhicules usagésInformatique</v>
          </cell>
          <cell r="E142">
            <v>17911.490000000002</v>
          </cell>
          <cell r="H142">
            <v>1549.78</v>
          </cell>
          <cell r="K142">
            <v>1425.17</v>
          </cell>
          <cell r="N142">
            <v>1463.03</v>
          </cell>
          <cell r="Q142">
            <v>1412</v>
          </cell>
          <cell r="T142">
            <v>1959.03</v>
          </cell>
          <cell r="W142">
            <v>1418.33</v>
          </cell>
          <cell r="Z142">
            <v>1466.88</v>
          </cell>
          <cell r="AC142">
            <v>1448.17</v>
          </cell>
          <cell r="AF142">
            <v>1293.95</v>
          </cell>
          <cell r="AI142">
            <v>1303.4000000000001</v>
          </cell>
          <cell r="AL142">
            <v>1350.6</v>
          </cell>
          <cell r="AO142">
            <v>1821.15</v>
          </cell>
        </row>
        <row r="143">
          <cell r="A143" t="str">
            <v>Véhicules usagésFrais de déplacement</v>
          </cell>
          <cell r="E143">
            <v>1600.33</v>
          </cell>
          <cell r="H143">
            <v>163.22999999999999</v>
          </cell>
          <cell r="K143">
            <v>179.53</v>
          </cell>
          <cell r="N143">
            <v>124.2</v>
          </cell>
          <cell r="Q143">
            <v>247</v>
          </cell>
          <cell r="T143">
            <v>110.32</v>
          </cell>
          <cell r="W143">
            <v>95.44</v>
          </cell>
          <cell r="Z143">
            <v>82.92</v>
          </cell>
          <cell r="AC143">
            <v>117.35</v>
          </cell>
          <cell r="AF143">
            <v>115.1</v>
          </cell>
          <cell r="AI143">
            <v>93.46</v>
          </cell>
          <cell r="AL143">
            <v>220.84</v>
          </cell>
          <cell r="AO143">
            <v>50.94</v>
          </cell>
        </row>
        <row r="144">
          <cell r="A144" t="str">
            <v>Véhicules usagésServices extérieurs</v>
          </cell>
          <cell r="E144">
            <v>9138.16</v>
          </cell>
          <cell r="H144">
            <v>774.84</v>
          </cell>
          <cell r="K144">
            <v>758.72</v>
          </cell>
          <cell r="N144">
            <v>737.42</v>
          </cell>
          <cell r="Q144">
            <v>1032.31</v>
          </cell>
          <cell r="T144">
            <v>758.08</v>
          </cell>
          <cell r="W144">
            <v>553.22</v>
          </cell>
          <cell r="Z144">
            <v>675.99</v>
          </cell>
          <cell r="AC144">
            <v>631.08000000000004</v>
          </cell>
          <cell r="AF144">
            <v>751.99</v>
          </cell>
          <cell r="AI144">
            <v>383.75</v>
          </cell>
          <cell r="AL144">
            <v>956.72</v>
          </cell>
          <cell r="AO144">
            <v>1124.04</v>
          </cell>
        </row>
        <row r="145">
          <cell r="A145" t="str">
            <v>Véhicules usagésFournitures autres</v>
          </cell>
          <cell r="E145">
            <v>153.47</v>
          </cell>
          <cell r="H145">
            <v>79.98</v>
          </cell>
          <cell r="K145">
            <v>1.1000000000000001</v>
          </cell>
          <cell r="N145">
            <v>0.53</v>
          </cell>
          <cell r="Q145">
            <v>0</v>
          </cell>
          <cell r="T145">
            <v>0</v>
          </cell>
          <cell r="W145">
            <v>30.81</v>
          </cell>
          <cell r="Z145">
            <v>13.54</v>
          </cell>
          <cell r="AC145">
            <v>0</v>
          </cell>
          <cell r="AF145">
            <v>24.59</v>
          </cell>
          <cell r="AI145">
            <v>0</v>
          </cell>
          <cell r="AL145">
            <v>0</v>
          </cell>
          <cell r="AO145">
            <v>2.92</v>
          </cell>
        </row>
        <row r="146">
          <cell r="A146" t="str">
            <v>Véhicules usagésUniformes</v>
          </cell>
          <cell r="E146">
            <v>79.98</v>
          </cell>
          <cell r="H146">
            <v>0</v>
          </cell>
          <cell r="K146">
            <v>0</v>
          </cell>
          <cell r="N146">
            <v>13.98</v>
          </cell>
          <cell r="Q146">
            <v>66</v>
          </cell>
          <cell r="T146">
            <v>0</v>
          </cell>
          <cell r="W146">
            <v>0</v>
          </cell>
          <cell r="Z146">
            <v>0</v>
          </cell>
          <cell r="AC146">
            <v>0</v>
          </cell>
          <cell r="AF146">
            <v>0</v>
          </cell>
          <cell r="AI146">
            <v>0</v>
          </cell>
          <cell r="AL146">
            <v>0</v>
          </cell>
          <cell r="AO146">
            <v>0</v>
          </cell>
        </row>
        <row r="147">
          <cell r="A147" t="str">
            <v>Véhicules usagésPapeterie</v>
          </cell>
          <cell r="E147">
            <v>1760.98</v>
          </cell>
          <cell r="H147">
            <v>299.52</v>
          </cell>
          <cell r="K147">
            <v>114.72</v>
          </cell>
          <cell r="N147">
            <v>106.25</v>
          </cell>
          <cell r="Q147">
            <v>159.87</v>
          </cell>
          <cell r="T147">
            <v>81.81</v>
          </cell>
          <cell r="W147">
            <v>163.36000000000001</v>
          </cell>
          <cell r="Z147">
            <v>74.87</v>
          </cell>
          <cell r="AC147">
            <v>233.93</v>
          </cell>
          <cell r="AF147">
            <v>231.32</v>
          </cell>
          <cell r="AI147">
            <v>121.71</v>
          </cell>
          <cell r="AL147">
            <v>135.80000000000001</v>
          </cell>
          <cell r="AO147">
            <v>37.82</v>
          </cell>
        </row>
        <row r="148">
          <cell r="A148" t="str">
            <v>Véhicules usagésTéléphone</v>
          </cell>
          <cell r="E148">
            <v>989.81</v>
          </cell>
          <cell r="H148">
            <v>141.87</v>
          </cell>
          <cell r="K148">
            <v>92.46</v>
          </cell>
          <cell r="N148">
            <v>144.85</v>
          </cell>
          <cell r="Q148">
            <v>60.38</v>
          </cell>
          <cell r="T148">
            <v>67.569999999999993</v>
          </cell>
          <cell r="W148">
            <v>60.38</v>
          </cell>
          <cell r="Z148">
            <v>60.76</v>
          </cell>
          <cell r="AC148">
            <v>56.77</v>
          </cell>
          <cell r="AF148">
            <v>74.739999999999995</v>
          </cell>
          <cell r="AI148">
            <v>67.349999999999994</v>
          </cell>
          <cell r="AL148">
            <v>65.12</v>
          </cell>
          <cell r="AO148">
            <v>97.56</v>
          </cell>
        </row>
        <row r="149">
          <cell r="A149" t="str">
            <v>Véhicules usagésFrais postaux</v>
          </cell>
          <cell r="E149">
            <v>1221.2900000000002</v>
          </cell>
          <cell r="H149">
            <v>37.200000000000003</v>
          </cell>
          <cell r="K149">
            <v>38.99</v>
          </cell>
          <cell r="N149">
            <v>78.41</v>
          </cell>
          <cell r="Q149">
            <v>49.5</v>
          </cell>
          <cell r="T149">
            <v>81.459999999999994</v>
          </cell>
          <cell r="W149">
            <v>221.08</v>
          </cell>
          <cell r="Z149">
            <v>164.05</v>
          </cell>
          <cell r="AC149">
            <v>119.66</v>
          </cell>
          <cell r="AF149">
            <v>148.72</v>
          </cell>
          <cell r="AI149">
            <v>98.62</v>
          </cell>
          <cell r="AL149">
            <v>169.18</v>
          </cell>
          <cell r="AO149">
            <v>14.42</v>
          </cell>
        </row>
        <row r="150">
          <cell r="A150" t="str">
            <v>Véhicules usagésDivers</v>
          </cell>
          <cell r="E150">
            <v>2231.7799999999997</v>
          </cell>
          <cell r="H150">
            <v>151.6</v>
          </cell>
          <cell r="K150">
            <v>151.6</v>
          </cell>
          <cell r="N150">
            <v>154.55000000000001</v>
          </cell>
          <cell r="Q150">
            <v>151.6</v>
          </cell>
          <cell r="T150">
            <v>192.6</v>
          </cell>
          <cell r="W150">
            <v>406.11</v>
          </cell>
          <cell r="Z150">
            <v>192.6</v>
          </cell>
          <cell r="AC150">
            <v>337.85</v>
          </cell>
          <cell r="AF150">
            <v>169.22</v>
          </cell>
          <cell r="AI150">
            <v>55.3</v>
          </cell>
          <cell r="AL150">
            <v>132.75</v>
          </cell>
          <cell r="AO150">
            <v>136</v>
          </cell>
        </row>
        <row r="151">
          <cell r="A151" t="str">
            <v>Véhicules usagésFormation</v>
          </cell>
          <cell r="E151">
            <v>734.87</v>
          </cell>
          <cell r="H151">
            <v>31.38</v>
          </cell>
          <cell r="K151">
            <v>130.97</v>
          </cell>
          <cell r="N151">
            <v>116.63</v>
          </cell>
          <cell r="Q151">
            <v>121.83</v>
          </cell>
          <cell r="T151">
            <v>16.29</v>
          </cell>
          <cell r="W151">
            <v>115</v>
          </cell>
          <cell r="Z151">
            <v>60.7</v>
          </cell>
          <cell r="AC151">
            <v>87.01</v>
          </cell>
          <cell r="AF151">
            <v>-33.74</v>
          </cell>
          <cell r="AI151">
            <v>-356.12</v>
          </cell>
          <cell r="AL151">
            <v>239.25</v>
          </cell>
          <cell r="AO151">
            <v>205.67</v>
          </cell>
        </row>
        <row r="152">
          <cell r="A152" t="str">
            <v>Véhicules usagésFrais bancaires</v>
          </cell>
          <cell r="E152">
            <v>7761.58</v>
          </cell>
          <cell r="H152">
            <v>435.77</v>
          </cell>
          <cell r="K152">
            <v>342.23</v>
          </cell>
          <cell r="N152">
            <v>669.18</v>
          </cell>
          <cell r="Q152">
            <v>994.64</v>
          </cell>
          <cell r="T152">
            <v>975.21</v>
          </cell>
          <cell r="W152">
            <v>585.38</v>
          </cell>
          <cell r="Z152">
            <v>668.91</v>
          </cell>
          <cell r="AC152">
            <v>630.20000000000005</v>
          </cell>
          <cell r="AF152">
            <v>338.31</v>
          </cell>
          <cell r="AI152">
            <v>608.62</v>
          </cell>
          <cell r="AL152">
            <v>1001.61</v>
          </cell>
          <cell r="AO152">
            <v>511.52</v>
          </cell>
        </row>
        <row r="153">
          <cell r="A153" t="str">
            <v>Véhicules usagés[...]</v>
          </cell>
          <cell r="E153">
            <v>0</v>
          </cell>
          <cell r="AF153">
            <v>0</v>
          </cell>
          <cell r="AI153">
            <v>0</v>
          </cell>
          <cell r="AL153">
            <v>0</v>
          </cell>
          <cell r="AO153">
            <v>0</v>
          </cell>
        </row>
        <row r="154">
          <cell r="A154" t="str">
            <v>Véhicules usagés[...]</v>
          </cell>
          <cell r="E154">
            <v>0</v>
          </cell>
          <cell r="AF154">
            <v>0</v>
          </cell>
          <cell r="AI154">
            <v>0</v>
          </cell>
          <cell r="AL154">
            <v>0</v>
          </cell>
          <cell r="AO154">
            <v>0</v>
          </cell>
        </row>
        <row r="155">
          <cell r="A155" t="str">
            <v>Véhicules usagés[...]</v>
          </cell>
          <cell r="E155">
            <v>0</v>
          </cell>
          <cell r="AF155">
            <v>0</v>
          </cell>
          <cell r="AI155">
            <v>0</v>
          </cell>
          <cell r="AL155">
            <v>0</v>
          </cell>
          <cell r="AO155">
            <v>0</v>
          </cell>
        </row>
        <row r="156">
          <cell r="A156" t="str">
            <v>Véhicules usagésTOTAL SEMI-FIXES</v>
          </cell>
          <cell r="C156" t="str">
            <v>% brut</v>
          </cell>
          <cell r="D156">
            <v>7.3784934220303633E-2</v>
          </cell>
          <cell r="E156">
            <v>55596.610000000015</v>
          </cell>
          <cell r="H156">
            <v>4882.92</v>
          </cell>
          <cell r="K156">
            <v>4177.17</v>
          </cell>
          <cell r="N156">
            <v>4694.3</v>
          </cell>
          <cell r="Q156">
            <v>4962.83</v>
          </cell>
          <cell r="T156">
            <v>5235.7299999999996</v>
          </cell>
          <cell r="W156">
            <v>4594.09</v>
          </cell>
          <cell r="Z156">
            <v>4469.21</v>
          </cell>
          <cell r="AC156">
            <v>4588.71</v>
          </cell>
          <cell r="AD156" t="str">
            <v>% brut</v>
          </cell>
          <cell r="AE156">
            <v>0.10070792853158606</v>
          </cell>
          <cell r="AF156">
            <v>4284.3599999999997</v>
          </cell>
          <cell r="AG156" t="str">
            <v>% brut</v>
          </cell>
          <cell r="AH156">
            <v>5.8924301820866103E-2</v>
          </cell>
          <cell r="AI156">
            <v>3613.61</v>
          </cell>
          <cell r="AJ156" t="str">
            <v>% brut</v>
          </cell>
          <cell r="AK156">
            <v>9.6848414344606282E-2</v>
          </cell>
          <cell r="AL156">
            <v>5371.4299999999994</v>
          </cell>
          <cell r="AM156" t="str">
            <v>% brut</v>
          </cell>
          <cell r="AN156">
            <v>0.18429630404392278</v>
          </cell>
          <cell r="AO156">
            <v>4722.25</v>
          </cell>
        </row>
        <row r="157">
          <cell r="A157" t="str">
            <v>Véhicules usagés</v>
          </cell>
          <cell r="F157" t="str">
            <v>% brut</v>
          </cell>
          <cell r="G157">
            <v>0</v>
          </cell>
          <cell r="I157" t="str">
            <v>% brut</v>
          </cell>
          <cell r="J157">
            <v>0</v>
          </cell>
          <cell r="L157" t="str">
            <v>% brut</v>
          </cell>
          <cell r="M157">
            <v>0</v>
          </cell>
          <cell r="O157" t="str">
            <v>% brut</v>
          </cell>
          <cell r="P157">
            <v>0</v>
          </cell>
          <cell r="R157" t="str">
            <v>% brut</v>
          </cell>
          <cell r="S157">
            <v>0</v>
          </cell>
          <cell r="U157" t="str">
            <v>% brut</v>
          </cell>
          <cell r="V157">
            <v>0</v>
          </cell>
          <cell r="X157" t="str">
            <v>% brut</v>
          </cell>
          <cell r="Y157">
            <v>0</v>
          </cell>
          <cell r="AA157" t="str">
            <v>% brut</v>
          </cell>
          <cell r="AB157">
            <v>0</v>
          </cell>
        </row>
        <row r="158">
          <cell r="A158" t="str">
            <v>Véhicules usagésTOTAL DES DÉPENSES</v>
          </cell>
          <cell r="C158" t="str">
            <v>% brut</v>
          </cell>
          <cell r="D158">
            <v>0.85289317352453253</v>
          </cell>
          <cell r="E158">
            <v>642651.1</v>
          </cell>
          <cell r="H158">
            <v>58371.799999999901</v>
          </cell>
          <cell r="K158">
            <v>47611.509999999995</v>
          </cell>
          <cell r="N158">
            <v>53095.37</v>
          </cell>
          <cell r="Q158">
            <v>69289.94</v>
          </cell>
          <cell r="T158">
            <v>66325.069999999992</v>
          </cell>
          <cell r="W158">
            <v>78178.83</v>
          </cell>
          <cell r="Z158">
            <v>56493.57</v>
          </cell>
          <cell r="AC158">
            <v>46085.469999999797</v>
          </cell>
          <cell r="AD158" t="str">
            <v>% brut</v>
          </cell>
          <cell r="AE158">
            <v>0.90013522969891535</v>
          </cell>
          <cell r="AF158">
            <v>38293.94</v>
          </cell>
          <cell r="AG158" t="str">
            <v>% brut</v>
          </cell>
          <cell r="AH158">
            <v>0.79952715237554628</v>
          </cell>
          <cell r="AI158">
            <v>49032.05</v>
          </cell>
          <cell r="AJ158" t="str">
            <v>% brut</v>
          </cell>
          <cell r="AK158">
            <v>0.87780929872287827</v>
          </cell>
          <cell r="AL158">
            <v>48685.27</v>
          </cell>
          <cell r="AM158" t="str">
            <v>% brut</v>
          </cell>
          <cell r="AN158">
            <v>1.217191960079834</v>
          </cell>
          <cell r="AO158">
            <v>31188.28</v>
          </cell>
        </row>
        <row r="159">
          <cell r="A159" t="str">
            <v>Véhicules usagésRBSC used</v>
          </cell>
          <cell r="E159">
            <v>14775</v>
          </cell>
          <cell r="H159">
            <v>1500</v>
          </cell>
          <cell r="K159">
            <v>1000</v>
          </cell>
          <cell r="N159">
            <v>0</v>
          </cell>
          <cell r="Q159">
            <v>3000</v>
          </cell>
          <cell r="T159">
            <v>0</v>
          </cell>
          <cell r="W159">
            <v>1400</v>
          </cell>
          <cell r="Z159">
            <v>5625</v>
          </cell>
          <cell r="AC159">
            <v>0</v>
          </cell>
          <cell r="AF159">
            <v>0</v>
          </cell>
          <cell r="AI159">
            <v>0</v>
          </cell>
          <cell r="AL159">
            <v>2250</v>
          </cell>
          <cell r="AO159">
            <v>0</v>
          </cell>
        </row>
        <row r="160">
          <cell r="A160" t="str">
            <v>Véhicules usagésProgramme 360</v>
          </cell>
          <cell r="E160">
            <v>875</v>
          </cell>
          <cell r="H160">
            <v>0</v>
          </cell>
          <cell r="K160">
            <v>825</v>
          </cell>
          <cell r="N160">
            <v>2000</v>
          </cell>
          <cell r="Q160">
            <v>-2050</v>
          </cell>
          <cell r="T160">
            <v>0</v>
          </cell>
          <cell r="W160">
            <v>0</v>
          </cell>
          <cell r="Z160">
            <v>0</v>
          </cell>
          <cell r="AC160">
            <v>0</v>
          </cell>
          <cell r="AF160">
            <v>100</v>
          </cell>
          <cell r="AI160">
            <v>0</v>
          </cell>
          <cell r="AL160">
            <v>0</v>
          </cell>
          <cell r="AO160">
            <v>0</v>
          </cell>
        </row>
        <row r="161">
          <cell r="A161" t="str">
            <v>Véhicules usagésProgramme used 3</v>
          </cell>
          <cell r="E161">
            <v>0</v>
          </cell>
          <cell r="AF161">
            <v>0</v>
          </cell>
          <cell r="AI161">
            <v>0</v>
          </cell>
          <cell r="AL161">
            <v>0</v>
          </cell>
          <cell r="AO161">
            <v>0</v>
          </cell>
        </row>
        <row r="162">
          <cell r="A162" t="str">
            <v>Véhicules usagés[...]</v>
          </cell>
          <cell r="E162">
            <v>24990</v>
          </cell>
          <cell r="AF162">
            <v>5950</v>
          </cell>
          <cell r="AI162">
            <v>7735</v>
          </cell>
          <cell r="AL162">
            <v>8330</v>
          </cell>
          <cell r="AO162">
            <v>2975</v>
          </cell>
        </row>
        <row r="163">
          <cell r="A163" t="str">
            <v>Véhicules usagés[...]</v>
          </cell>
          <cell r="E163">
            <v>0</v>
          </cell>
          <cell r="AF163">
            <v>0</v>
          </cell>
          <cell r="AI163">
            <v>0</v>
          </cell>
          <cell r="AL163">
            <v>0</v>
          </cell>
          <cell r="AO163">
            <v>0</v>
          </cell>
        </row>
        <row r="164">
          <cell r="A164" t="str">
            <v>Véhicules usagés[...]</v>
          </cell>
          <cell r="E164">
            <v>0</v>
          </cell>
          <cell r="AF164">
            <v>0</v>
          </cell>
          <cell r="AI164">
            <v>0</v>
          </cell>
          <cell r="AL164">
            <v>0</v>
          </cell>
          <cell r="AO164">
            <v>0</v>
          </cell>
        </row>
        <row r="165">
          <cell r="A165" t="str">
            <v>Véhicules usagésFrais administration</v>
          </cell>
          <cell r="E165">
            <v>72590</v>
          </cell>
          <cell r="H165">
            <v>4760</v>
          </cell>
          <cell r="K165">
            <v>5950</v>
          </cell>
          <cell r="N165">
            <v>9520</v>
          </cell>
          <cell r="Q165">
            <v>12495</v>
          </cell>
          <cell r="T165">
            <v>8330</v>
          </cell>
          <cell r="W165">
            <v>14280</v>
          </cell>
          <cell r="Z165">
            <v>7140</v>
          </cell>
          <cell r="AC165">
            <v>10115</v>
          </cell>
          <cell r="AF165">
            <v>0</v>
          </cell>
          <cell r="AI165">
            <v>0</v>
          </cell>
          <cell r="AL165">
            <v>0</v>
          </cell>
          <cell r="AO165">
            <v>0</v>
          </cell>
        </row>
        <row r="166">
          <cell r="A166" t="str">
            <v>Véhicules usagésAUTRES REVENUS</v>
          </cell>
          <cell r="E166">
            <v>113230</v>
          </cell>
          <cell r="H166">
            <v>6260</v>
          </cell>
          <cell r="K166">
            <v>7775</v>
          </cell>
          <cell r="N166">
            <v>11520</v>
          </cell>
          <cell r="Q166">
            <v>13445</v>
          </cell>
          <cell r="T166">
            <v>8330</v>
          </cell>
          <cell r="W166">
            <v>15680</v>
          </cell>
          <cell r="Z166">
            <v>12765</v>
          </cell>
          <cell r="AC166">
            <v>10115</v>
          </cell>
          <cell r="AF166">
            <v>6050</v>
          </cell>
          <cell r="AI166">
            <v>7735</v>
          </cell>
          <cell r="AL166">
            <v>10580</v>
          </cell>
          <cell r="AO166">
            <v>2975</v>
          </cell>
        </row>
        <row r="167">
          <cell r="A167" t="str">
            <v>Véhicules usagés</v>
          </cell>
        </row>
        <row r="168">
          <cell r="A168" t="str">
            <v>Véhicules usagésPROFIT DÉPARTEMENTAL</v>
          </cell>
          <cell r="E168">
            <v>224074.31999999937</v>
          </cell>
          <cell r="H168">
            <v>-10735.139999999963</v>
          </cell>
          <cell r="K168">
            <v>9662.5399999998481</v>
          </cell>
          <cell r="N168">
            <v>15001.800000000003</v>
          </cell>
          <cell r="Q168">
            <v>52626.579999999798</v>
          </cell>
          <cell r="T168">
            <v>32414.139999999912</v>
          </cell>
          <cell r="W168">
            <v>26300.759999999995</v>
          </cell>
          <cell r="Z168">
            <v>10932.4099999998</v>
          </cell>
          <cell r="AC168">
            <v>14767.030000000181</v>
          </cell>
          <cell r="AF168">
            <v>10298.489999999969</v>
          </cell>
          <cell r="AI168">
            <v>20029.260000000017</v>
          </cell>
          <cell r="AL168">
            <v>17356.970000000038</v>
          </cell>
          <cell r="AO168">
            <v>-2590.1399999999958</v>
          </cell>
        </row>
        <row r="171">
          <cell r="C171" t="str">
            <v>Service</v>
          </cell>
        </row>
        <row r="173">
          <cell r="C173" t="str">
            <v>TOTAL</v>
          </cell>
          <cell r="F173" t="str">
            <v>Janvier</v>
          </cell>
          <cell r="I173" t="str">
            <v>Février</v>
          </cell>
          <cell r="L173" t="str">
            <v>Mars</v>
          </cell>
          <cell r="O173" t="str">
            <v>Avril</v>
          </cell>
          <cell r="R173" t="str">
            <v>Mai</v>
          </cell>
          <cell r="U173" t="str">
            <v>Juin</v>
          </cell>
          <cell r="X173" t="str">
            <v>Juillet</v>
          </cell>
          <cell r="AA173" t="str">
            <v>Août</v>
          </cell>
          <cell r="AD173" t="str">
            <v>Septembre</v>
          </cell>
          <cell r="AG173" t="str">
            <v>Octobre</v>
          </cell>
          <cell r="AJ173" t="str">
            <v>Novembre</v>
          </cell>
          <cell r="AM173" t="str">
            <v>Décembre</v>
          </cell>
        </row>
        <row r="174">
          <cell r="A174" t="str">
            <v>Service</v>
          </cell>
          <cell r="C174" t="str">
            <v>#</v>
          </cell>
          <cell r="D174" t="str">
            <v>$VENTES</v>
          </cell>
          <cell r="E174" t="str">
            <v>$PROFITS</v>
          </cell>
          <cell r="F174" t="str">
            <v>#</v>
          </cell>
          <cell r="G174" t="str">
            <v>$VENTES</v>
          </cell>
          <cell r="H174" t="str">
            <v>$PROFITS</v>
          </cell>
          <cell r="I174" t="str">
            <v>#</v>
          </cell>
          <cell r="J174" t="str">
            <v>$VENTES</v>
          </cell>
          <cell r="K174" t="str">
            <v>$PROFITS</v>
          </cell>
          <cell r="L174" t="str">
            <v>#</v>
          </cell>
          <cell r="M174" t="str">
            <v>$VENTES</v>
          </cell>
          <cell r="N174" t="str">
            <v>$PROFITS</v>
          </cell>
          <cell r="O174" t="str">
            <v>#</v>
          </cell>
          <cell r="P174" t="str">
            <v>$VENTES</v>
          </cell>
          <cell r="Q174" t="str">
            <v>$PROFITS</v>
          </cell>
          <cell r="R174" t="str">
            <v>#</v>
          </cell>
          <cell r="S174" t="str">
            <v>$VENTES</v>
          </cell>
          <cell r="T174" t="str">
            <v>$PROFITS</v>
          </cell>
          <cell r="U174" t="str">
            <v>#</v>
          </cell>
          <cell r="V174" t="str">
            <v>$VENTES</v>
          </cell>
          <cell r="W174" t="str">
            <v>$PROFITS</v>
          </cell>
          <cell r="X174" t="str">
            <v>#</v>
          </cell>
          <cell r="Y174" t="str">
            <v>$VENTES</v>
          </cell>
          <cell r="Z174" t="str">
            <v>$PROFITS</v>
          </cell>
          <cell r="AA174" t="str">
            <v>#</v>
          </cell>
          <cell r="AB174" t="str">
            <v>$VENTES</v>
          </cell>
          <cell r="AC174" t="str">
            <v>$PROFITS</v>
          </cell>
          <cell r="AD174" t="str">
            <v>#</v>
          </cell>
          <cell r="AE174" t="str">
            <v>$VENTES</v>
          </cell>
          <cell r="AF174" t="str">
            <v>$PROFITS</v>
          </cell>
          <cell r="AG174" t="str">
            <v>#</v>
          </cell>
          <cell r="AH174" t="str">
            <v>$VENTES</v>
          </cell>
          <cell r="AI174" t="str">
            <v>$PROFITS</v>
          </cell>
          <cell r="AJ174" t="str">
            <v>#</v>
          </cell>
          <cell r="AK174" t="str">
            <v>$VENTES</v>
          </cell>
          <cell r="AL174" t="str">
            <v>$PROFITS</v>
          </cell>
          <cell r="AM174" t="str">
            <v>#</v>
          </cell>
          <cell r="AN174" t="str">
            <v>$VENTES</v>
          </cell>
          <cell r="AO174" t="str">
            <v>$PROFITS</v>
          </cell>
        </row>
        <row r="175">
          <cell r="A175" t="str">
            <v>ServiceM/O Client</v>
          </cell>
          <cell r="C175">
            <v>2433</v>
          </cell>
          <cell r="D175">
            <v>804321.94</v>
          </cell>
          <cell r="E175">
            <v>635273.32999999984</v>
          </cell>
          <cell r="F175">
            <v>107</v>
          </cell>
          <cell r="G175">
            <v>41904.410000000003</v>
          </cell>
          <cell r="H175">
            <v>33698.44</v>
          </cell>
          <cell r="I175">
            <v>91</v>
          </cell>
          <cell r="J175">
            <v>37107.5</v>
          </cell>
          <cell r="K175">
            <v>29517.7399999999</v>
          </cell>
          <cell r="L175">
            <v>141</v>
          </cell>
          <cell r="M175">
            <v>53888.86</v>
          </cell>
          <cell r="N175">
            <v>42029.66</v>
          </cell>
          <cell r="O175">
            <v>399</v>
          </cell>
          <cell r="P175">
            <v>116282.79</v>
          </cell>
          <cell r="Q175">
            <v>92508.09</v>
          </cell>
          <cell r="R175">
            <v>247</v>
          </cell>
          <cell r="S175">
            <v>83486.519999999902</v>
          </cell>
          <cell r="T175">
            <v>66185.599999999904</v>
          </cell>
          <cell r="U175">
            <v>158</v>
          </cell>
          <cell r="V175">
            <v>59393.53</v>
          </cell>
          <cell r="W175">
            <v>48037.3</v>
          </cell>
          <cell r="X175">
            <v>191</v>
          </cell>
          <cell r="Y175">
            <v>71461.8</v>
          </cell>
          <cell r="Z175">
            <v>56493.51</v>
          </cell>
          <cell r="AA175">
            <v>172</v>
          </cell>
          <cell r="AB175">
            <v>56536.49</v>
          </cell>
          <cell r="AC175">
            <v>43980.97</v>
          </cell>
          <cell r="AD175">
            <v>106</v>
          </cell>
          <cell r="AE175">
            <v>39247.96</v>
          </cell>
          <cell r="AF175">
            <v>31146.079999999994</v>
          </cell>
          <cell r="AG175">
            <v>296</v>
          </cell>
          <cell r="AH175">
            <v>91456.92</v>
          </cell>
          <cell r="AI175">
            <v>71739.75</v>
          </cell>
          <cell r="AJ175">
            <v>403</v>
          </cell>
          <cell r="AK175">
            <v>109912.62</v>
          </cell>
          <cell r="AL175">
            <v>86139.42</v>
          </cell>
          <cell r="AM175">
            <v>122</v>
          </cell>
          <cell r="AN175">
            <v>43642.539999999994</v>
          </cell>
          <cell r="AO175">
            <v>33796.769999999997</v>
          </cell>
        </row>
        <row r="176">
          <cell r="A176" t="str">
            <v>Service% profit / ventes</v>
          </cell>
          <cell r="E176">
            <v>0.78982469382844378</v>
          </cell>
          <cell r="H176">
            <v>0.80417407141634978</v>
          </cell>
          <cell r="K176">
            <v>0.79546560668328237</v>
          </cell>
          <cell r="N176">
            <v>0.7799322531595585</v>
          </cell>
          <cell r="Q176">
            <v>0.7955441213613812</v>
          </cell>
          <cell r="T176">
            <v>0.79276989866148428</v>
          </cell>
          <cell r="W176">
            <v>0.80879685043135174</v>
          </cell>
          <cell r="Z176">
            <v>0.79054138014995423</v>
          </cell>
          <cell r="AC176">
            <v>0.77792183419947014</v>
          </cell>
          <cell r="AF176">
            <v>0.79357194615974935</v>
          </cell>
          <cell r="AI176">
            <v>0.78441029940654028</v>
          </cell>
          <cell r="AL176">
            <v>0.78370818564783551</v>
          </cell>
          <cell r="AO176">
            <v>0.77439970267541725</v>
          </cell>
        </row>
        <row r="177">
          <cell r="A177" t="str">
            <v>Service</v>
          </cell>
          <cell r="D177">
            <v>330.58854911631727</v>
          </cell>
          <cell r="G177">
            <v>391.63000000000005</v>
          </cell>
          <cell r="J177">
            <v>407.77472527472526</v>
          </cell>
          <cell r="M177">
            <v>382.19049645390072</v>
          </cell>
          <cell r="P177">
            <v>291.43556390977443</v>
          </cell>
          <cell r="S177">
            <v>338.00210526315749</v>
          </cell>
          <cell r="V177">
            <v>375.90841772151896</v>
          </cell>
          <cell r="Y177">
            <v>374.14554973821993</v>
          </cell>
          <cell r="AB177">
            <v>328.70052325581395</v>
          </cell>
          <cell r="AE177">
            <v>370.26377358490566</v>
          </cell>
          <cell r="AH177">
            <v>308.97608108108108</v>
          </cell>
          <cell r="AK177">
            <v>272.73602977667491</v>
          </cell>
          <cell r="AN177">
            <v>357.725737704918</v>
          </cell>
        </row>
        <row r="178">
          <cell r="A178" t="str">
            <v>ServiceM/O Garantie</v>
          </cell>
          <cell r="C178">
            <v>2291</v>
          </cell>
          <cell r="D178">
            <v>432942.08999999985</v>
          </cell>
          <cell r="E178">
            <v>287685.04999999964</v>
          </cell>
          <cell r="F178">
            <v>89</v>
          </cell>
          <cell r="G178">
            <v>25047.72</v>
          </cell>
          <cell r="H178">
            <v>15368.03</v>
          </cell>
          <cell r="I178">
            <v>135</v>
          </cell>
          <cell r="J178">
            <v>33479.46</v>
          </cell>
          <cell r="K178">
            <v>22326.12</v>
          </cell>
          <cell r="L178">
            <v>193</v>
          </cell>
          <cell r="M178">
            <v>37166.080000000002</v>
          </cell>
          <cell r="N178">
            <v>23908.999999999902</v>
          </cell>
          <cell r="O178">
            <v>134</v>
          </cell>
          <cell r="P178">
            <v>22562.369999999901</v>
          </cell>
          <cell r="Q178">
            <v>15261.7699999999</v>
          </cell>
          <cell r="R178">
            <v>220</v>
          </cell>
          <cell r="S178">
            <v>39106.79</v>
          </cell>
          <cell r="T178">
            <v>25490.15</v>
          </cell>
          <cell r="U178">
            <v>251</v>
          </cell>
          <cell r="V178">
            <v>50362.03</v>
          </cell>
          <cell r="W178">
            <v>35338.44</v>
          </cell>
          <cell r="X178">
            <v>212</v>
          </cell>
          <cell r="Y178">
            <v>45755.069999999898</v>
          </cell>
          <cell r="Z178">
            <v>31394.639999999901</v>
          </cell>
          <cell r="AA178">
            <v>306</v>
          </cell>
          <cell r="AB178">
            <v>56695.519999999997</v>
          </cell>
          <cell r="AC178">
            <v>38384.749999999898</v>
          </cell>
          <cell r="AD178">
            <v>194</v>
          </cell>
          <cell r="AE178">
            <v>42719.65</v>
          </cell>
          <cell r="AF178">
            <v>27709.489999999998</v>
          </cell>
          <cell r="AG178">
            <v>180</v>
          </cell>
          <cell r="AH178">
            <v>27444.34</v>
          </cell>
          <cell r="AI178">
            <v>18003.13</v>
          </cell>
          <cell r="AJ178">
            <v>198</v>
          </cell>
          <cell r="AK178">
            <v>28635.54</v>
          </cell>
          <cell r="AL178">
            <v>18463.02</v>
          </cell>
          <cell r="AM178">
            <v>179</v>
          </cell>
          <cell r="AN178">
            <v>23967.52</v>
          </cell>
          <cell r="AO178">
            <v>16036.509999999998</v>
          </cell>
        </row>
        <row r="179">
          <cell r="A179" t="str">
            <v>Service% profit / ventes</v>
          </cell>
          <cell r="E179">
            <v>0.66448852316484119</v>
          </cell>
          <cell r="H179">
            <v>0.61355005565376808</v>
          </cell>
          <cell r="K179">
            <v>0.66686021817556196</v>
          </cell>
          <cell r="N179">
            <v>0.64330163417825881</v>
          </cell>
          <cell r="Q179">
            <v>0.67642583647019205</v>
          </cell>
          <cell r="T179">
            <v>0.65180880353514059</v>
          </cell>
          <cell r="W179">
            <v>0.70168815673236373</v>
          </cell>
          <cell r="Z179">
            <v>0.68614560091373422</v>
          </cell>
          <cell r="AC179">
            <v>0.67703321179521592</v>
          </cell>
          <cell r="AF179">
            <v>0.64863569809209576</v>
          </cell>
          <cell r="AI179">
            <v>0.65598699039583397</v>
          </cell>
          <cell r="AL179">
            <v>0.64475892544718905</v>
          </cell>
          <cell r="AO179">
            <v>0.6690934230992609</v>
          </cell>
        </row>
        <row r="180">
          <cell r="A180" t="str">
            <v>Service</v>
          </cell>
          <cell r="D180">
            <v>188.97515931907458</v>
          </cell>
          <cell r="G180">
            <v>281.4350561797753</v>
          </cell>
          <cell r="J180">
            <v>247.99599999999998</v>
          </cell>
          <cell r="M180">
            <v>192.57036269430051</v>
          </cell>
          <cell r="P180">
            <v>168.37589552238731</v>
          </cell>
          <cell r="S180">
            <v>177.75813636363637</v>
          </cell>
          <cell r="V180">
            <v>200.64553784860558</v>
          </cell>
          <cell r="Y180">
            <v>215.82580188679196</v>
          </cell>
          <cell r="AB180">
            <v>185.27947712418299</v>
          </cell>
        </row>
        <row r="181">
          <cell r="A181" t="str">
            <v>ServiceM/O Interne</v>
          </cell>
          <cell r="C181">
            <v>1576</v>
          </cell>
          <cell r="D181">
            <v>624331.51999999967</v>
          </cell>
          <cell r="E181">
            <v>470396.9099999998</v>
          </cell>
          <cell r="F181">
            <v>79</v>
          </cell>
          <cell r="G181">
            <v>24866.41</v>
          </cell>
          <cell r="H181">
            <v>15467.9199999999</v>
          </cell>
          <cell r="I181">
            <v>92</v>
          </cell>
          <cell r="J181">
            <v>37720.46</v>
          </cell>
          <cell r="K181">
            <v>26315.41</v>
          </cell>
          <cell r="L181">
            <v>133</v>
          </cell>
          <cell r="M181">
            <v>57900.02</v>
          </cell>
          <cell r="N181">
            <v>44436.44</v>
          </cell>
          <cell r="O181">
            <v>115</v>
          </cell>
          <cell r="P181">
            <v>42655.229999999901</v>
          </cell>
          <cell r="Q181">
            <v>32705.46</v>
          </cell>
          <cell r="R181">
            <v>172</v>
          </cell>
          <cell r="S181">
            <v>85427.169999999896</v>
          </cell>
          <cell r="T181">
            <v>66309.999999999898</v>
          </cell>
          <cell r="U181">
            <v>173</v>
          </cell>
          <cell r="V181">
            <v>76166.460000000006</v>
          </cell>
          <cell r="W181">
            <v>61651.01</v>
          </cell>
          <cell r="X181">
            <v>147</v>
          </cell>
          <cell r="Y181">
            <v>61596.59</v>
          </cell>
          <cell r="Z181">
            <v>46782.64</v>
          </cell>
          <cell r="AA181">
            <v>142</v>
          </cell>
          <cell r="AB181">
            <v>42296.289999999899</v>
          </cell>
          <cell r="AC181">
            <v>31688.709999999901</v>
          </cell>
          <cell r="AD181">
            <v>153</v>
          </cell>
          <cell r="AE181">
            <v>57371.26</v>
          </cell>
          <cell r="AF181">
            <v>40919.449999999997</v>
          </cell>
          <cell r="AG181">
            <v>136</v>
          </cell>
          <cell r="AH181">
            <v>51267.160000000011</v>
          </cell>
          <cell r="AI181">
            <v>39875.350000000013</v>
          </cell>
          <cell r="AJ181">
            <v>152</v>
          </cell>
          <cell r="AK181">
            <v>59224.63</v>
          </cell>
          <cell r="AL181">
            <v>44867.889999999992</v>
          </cell>
          <cell r="AM181">
            <v>82</v>
          </cell>
          <cell r="AN181">
            <v>27839.84</v>
          </cell>
          <cell r="AO181">
            <v>19376.63</v>
          </cell>
        </row>
        <row r="182">
          <cell r="A182" t="str">
            <v>Service% profit / ventes</v>
          </cell>
          <cell r="E182">
            <v>0.75344091228967591</v>
          </cell>
          <cell r="H182">
            <v>0.62204073688159656</v>
          </cell>
          <cell r="K182">
            <v>0.69764287073911613</v>
          </cell>
          <cell r="N182">
            <v>0.76746847410415409</v>
          </cell>
          <cell r="Q182">
            <v>0.76673974094149944</v>
          </cell>
          <cell r="T182">
            <v>0.77621674696703613</v>
          </cell>
          <cell r="W182">
            <v>0.8094246470165477</v>
          </cell>
          <cell r="Z182">
            <v>0.75950048533530834</v>
          </cell>
          <cell r="AC182">
            <v>0.74920779103793678</v>
          </cell>
          <cell r="AF182">
            <v>0.71323952097269605</v>
          </cell>
          <cell r="AI182">
            <v>0.77779518116470669</v>
          </cell>
          <cell r="AL182">
            <v>0.7575883547098563</v>
          </cell>
          <cell r="AO182">
            <v>0.69600364082552202</v>
          </cell>
        </row>
        <row r="183">
          <cell r="A183" t="str">
            <v>Service</v>
          </cell>
          <cell r="D183">
            <v>396.14944162436529</v>
          </cell>
          <cell r="G183">
            <v>314.76468354430381</v>
          </cell>
          <cell r="J183">
            <v>410.005</v>
          </cell>
          <cell r="M183">
            <v>435.3384962406015</v>
          </cell>
          <cell r="P183">
            <v>370.91504347826003</v>
          </cell>
          <cell r="S183">
            <v>496.66959302325523</v>
          </cell>
          <cell r="V183">
            <v>440.26855491329485</v>
          </cell>
          <cell r="Y183">
            <v>419.02442176870744</v>
          </cell>
          <cell r="AB183">
            <v>297.86119718309789</v>
          </cell>
        </row>
        <row r="184">
          <cell r="A184" t="str">
            <v>ServiceM/O Esthétique</v>
          </cell>
          <cell r="C184">
            <v>528</v>
          </cell>
          <cell r="D184">
            <v>112227.75999999991</v>
          </cell>
          <cell r="E184">
            <v>80379.069999999978</v>
          </cell>
          <cell r="F184">
            <v>13</v>
          </cell>
          <cell r="G184">
            <v>2399.4499999999998</v>
          </cell>
          <cell r="H184">
            <v>956.44999999999902</v>
          </cell>
          <cell r="I184">
            <v>18</v>
          </cell>
          <cell r="J184">
            <v>3815.06</v>
          </cell>
          <cell r="K184">
            <v>2392.87</v>
          </cell>
          <cell r="L184">
            <v>35</v>
          </cell>
          <cell r="M184">
            <v>7939.48</v>
          </cell>
          <cell r="N184">
            <v>4265.4199999999901</v>
          </cell>
          <cell r="O184">
            <v>101</v>
          </cell>
          <cell r="P184">
            <v>20603.629999999899</v>
          </cell>
          <cell r="Q184">
            <v>14990.73</v>
          </cell>
          <cell r="R184">
            <v>60</v>
          </cell>
          <cell r="S184">
            <v>13150.83</v>
          </cell>
          <cell r="T184">
            <v>9055.48</v>
          </cell>
          <cell r="U184">
            <v>37</v>
          </cell>
          <cell r="V184">
            <v>7395.25</v>
          </cell>
          <cell r="W184">
            <v>5104.9699999999903</v>
          </cell>
          <cell r="X184">
            <v>35</v>
          </cell>
          <cell r="Y184">
            <v>6415.65</v>
          </cell>
          <cell r="Z184">
            <v>5118.3599999999997</v>
          </cell>
          <cell r="AA184">
            <v>48</v>
          </cell>
          <cell r="AB184">
            <v>8091.08</v>
          </cell>
          <cell r="AC184">
            <v>6505.32</v>
          </cell>
          <cell r="AD184">
            <v>27</v>
          </cell>
          <cell r="AE184">
            <v>5318.66</v>
          </cell>
          <cell r="AF184">
            <v>3709.99</v>
          </cell>
          <cell r="AG184">
            <v>68</v>
          </cell>
          <cell r="AH184">
            <v>15993.25</v>
          </cell>
          <cell r="AI184">
            <v>12514.12</v>
          </cell>
          <cell r="AJ184">
            <v>77</v>
          </cell>
          <cell r="AK184">
            <v>19154.560000000001</v>
          </cell>
          <cell r="AL184">
            <v>14421.500000000002</v>
          </cell>
          <cell r="AM184">
            <v>9</v>
          </cell>
          <cell r="AN184">
            <v>1950.8600000000001</v>
          </cell>
          <cell r="AO184">
            <v>1343.8600000000001</v>
          </cell>
        </row>
        <row r="185">
          <cell r="A185" t="str">
            <v>Service% profit / ventes</v>
          </cell>
          <cell r="D185">
            <v>0</v>
          </cell>
          <cell r="E185">
            <v>0.71621379594496093</v>
          </cell>
          <cell r="G185">
            <v>0</v>
          </cell>
          <cell r="H185">
            <v>0.39861218195836506</v>
          </cell>
          <cell r="J185">
            <v>0</v>
          </cell>
          <cell r="K185">
            <v>0.6272168720806488</v>
          </cell>
          <cell r="M185">
            <v>0</v>
          </cell>
          <cell r="N185">
            <v>0.53724173371555695</v>
          </cell>
          <cell r="P185">
            <v>0</v>
          </cell>
          <cell r="Q185">
            <v>0.7275771308259793</v>
          </cell>
          <cell r="S185">
            <v>0</v>
          </cell>
          <cell r="T185">
            <v>0.6885861957001953</v>
          </cell>
          <cell r="V185">
            <v>0</v>
          </cell>
          <cell r="W185">
            <v>0.6903039112944106</v>
          </cell>
          <cell r="Y185">
            <v>0</v>
          </cell>
          <cell r="Z185">
            <v>0.79779289705641676</v>
          </cell>
          <cell r="AB185">
            <v>0</v>
          </cell>
          <cell r="AC185">
            <v>0.8040113309966036</v>
          </cell>
          <cell r="AF185">
            <v>0.69754223808252447</v>
          </cell>
          <cell r="AI185">
            <v>0.78246260140996993</v>
          </cell>
          <cell r="AL185">
            <v>0.75290165892612526</v>
          </cell>
          <cell r="AO185">
            <v>0.68885517156536091</v>
          </cell>
        </row>
        <row r="186">
          <cell r="A186" t="str">
            <v>Service</v>
          </cell>
          <cell r="D186">
            <v>212.5525757575756</v>
          </cell>
          <cell r="G186">
            <v>184.57307692307691</v>
          </cell>
          <cell r="J186">
            <v>211.94777777777779</v>
          </cell>
          <cell r="M186">
            <v>226.84228571428571</v>
          </cell>
          <cell r="P186">
            <v>203.99633663366237</v>
          </cell>
          <cell r="S186">
            <v>219.18049999999999</v>
          </cell>
          <cell r="V186">
            <v>199.87162162162161</v>
          </cell>
          <cell r="Y186">
            <v>183.3042857142857</v>
          </cell>
          <cell r="AB186">
            <v>168.56416666666667</v>
          </cell>
        </row>
        <row r="187">
          <cell r="A187" t="str">
            <v>ServiceAjustement M/O</v>
          </cell>
          <cell r="E187">
            <v>-30143.919999999998</v>
          </cell>
          <cell r="H187">
            <v>-945.67</v>
          </cell>
          <cell r="K187">
            <v>-1752.17</v>
          </cell>
          <cell r="N187">
            <v>-1491.59</v>
          </cell>
          <cell r="Q187">
            <v>-2018.56</v>
          </cell>
          <cell r="T187">
            <v>-3612.24</v>
          </cell>
          <cell r="W187">
            <v>-1666.92</v>
          </cell>
          <cell r="Z187">
            <v>-2250.91</v>
          </cell>
          <cell r="AC187">
            <v>-3582.27</v>
          </cell>
          <cell r="AF187">
            <v>-2042.71</v>
          </cell>
          <cell r="AI187">
            <v>-3782.41</v>
          </cell>
          <cell r="AL187">
            <v>-3306.25</v>
          </cell>
          <cell r="AO187">
            <v>-3692.2200000000003</v>
          </cell>
        </row>
        <row r="188">
          <cell r="A188" t="str">
            <v>ServiceSous-total M/O</v>
          </cell>
          <cell r="C188">
            <v>6828</v>
          </cell>
          <cell r="D188">
            <v>1973823.3099999994</v>
          </cell>
          <cell r="E188">
            <v>1443590.4399999992</v>
          </cell>
          <cell r="F188">
            <v>288</v>
          </cell>
          <cell r="G188">
            <v>94217.99</v>
          </cell>
          <cell r="H188">
            <v>64545.169999999896</v>
          </cell>
          <cell r="I188">
            <v>336</v>
          </cell>
          <cell r="J188">
            <v>112122.47999999998</v>
          </cell>
          <cell r="K188">
            <v>78799.969999999899</v>
          </cell>
          <cell r="L188">
            <v>502</v>
          </cell>
          <cell r="M188">
            <v>156894.44</v>
          </cell>
          <cell r="N188">
            <v>113148.92999999989</v>
          </cell>
          <cell r="O188">
            <v>749</v>
          </cell>
          <cell r="P188">
            <v>202104.01999999967</v>
          </cell>
          <cell r="Q188">
            <v>153447.4899999999</v>
          </cell>
          <cell r="R188">
            <v>699</v>
          </cell>
          <cell r="S188">
            <v>221171.30999999979</v>
          </cell>
          <cell r="T188">
            <v>163428.98999999985</v>
          </cell>
          <cell r="U188">
            <v>619</v>
          </cell>
          <cell r="V188">
            <v>193317.27000000002</v>
          </cell>
          <cell r="W188">
            <v>148464.79999999999</v>
          </cell>
          <cell r="X188">
            <v>585</v>
          </cell>
          <cell r="Y188">
            <v>185229.1099999999</v>
          </cell>
          <cell r="Z188">
            <v>137538.2399999999</v>
          </cell>
          <cell r="AA188">
            <v>668</v>
          </cell>
          <cell r="AB188">
            <v>163619.37999999989</v>
          </cell>
          <cell r="AC188">
            <v>116977.47999999979</v>
          </cell>
          <cell r="AD188">
            <v>480</v>
          </cell>
          <cell r="AE188">
            <v>144657.53</v>
          </cell>
          <cell r="AF188">
            <v>101442.29999999999</v>
          </cell>
          <cell r="AG188">
            <v>680</v>
          </cell>
          <cell r="AH188">
            <v>186161.67</v>
          </cell>
          <cell r="AI188">
            <v>138349.94</v>
          </cell>
          <cell r="AJ188">
            <v>830</v>
          </cell>
          <cell r="AK188">
            <v>216927.35</v>
          </cell>
          <cell r="AL188">
            <v>160585.57999999999</v>
          </cell>
          <cell r="AM188">
            <v>392</v>
          </cell>
          <cell r="AN188">
            <v>97400.76</v>
          </cell>
          <cell r="AO188">
            <v>66861.55</v>
          </cell>
        </row>
        <row r="189">
          <cell r="A189" t="str">
            <v>Service% protit / ventes</v>
          </cell>
          <cell r="D189">
            <v>289.07781341534849</v>
          </cell>
          <cell r="E189">
            <v>0.73136761162274433</v>
          </cell>
          <cell r="G189">
            <v>327.1457986111111</v>
          </cell>
          <cell r="H189">
            <v>0.68506205661997133</v>
          </cell>
          <cell r="J189">
            <v>333.69785714285706</v>
          </cell>
          <cell r="K189">
            <v>0.70280259587550964</v>
          </cell>
          <cell r="M189">
            <v>312.53872509960161</v>
          </cell>
          <cell r="N189">
            <v>0.72117871098555109</v>
          </cell>
          <cell r="P189">
            <v>269.83180240320382</v>
          </cell>
          <cell r="Q189">
            <v>0.75925006340794288</v>
          </cell>
          <cell r="S189">
            <v>316.41103004291818</v>
          </cell>
          <cell r="T189">
            <v>0.73892490847931402</v>
          </cell>
          <cell r="V189">
            <v>312.30576736672054</v>
          </cell>
          <cell r="W189">
            <v>0.76798518828659212</v>
          </cell>
          <cell r="Y189">
            <v>316.63095726495709</v>
          </cell>
          <cell r="Z189">
            <v>0.74253037225088425</v>
          </cell>
          <cell r="AB189">
            <v>244.93919161676629</v>
          </cell>
          <cell r="AC189">
            <v>0.71493658025106732</v>
          </cell>
          <cell r="AE189">
            <v>301.36985416666664</v>
          </cell>
          <cell r="AF189">
            <v>0.70125834444981872</v>
          </cell>
          <cell r="AH189">
            <v>273.76716176470592</v>
          </cell>
          <cell r="AI189">
            <v>0.7431709223493751</v>
          </cell>
          <cell r="AK189">
            <v>261.35825301204818</v>
          </cell>
          <cell r="AL189">
            <v>0.74027355241282389</v>
          </cell>
          <cell r="AN189">
            <v>248.47132653061223</v>
          </cell>
          <cell r="AO189">
            <v>0.68645819601407632</v>
          </cell>
        </row>
        <row r="190">
          <cell r="A190" t="str">
            <v>Service</v>
          </cell>
        </row>
        <row r="191">
          <cell r="A191" t="str">
            <v>ServiceSous-traitement</v>
          </cell>
          <cell r="C191">
            <v>0</v>
          </cell>
          <cell r="D191">
            <v>78803.109999999986</v>
          </cell>
          <cell r="E191">
            <v>11643.53999999999</v>
          </cell>
          <cell r="F191">
            <v>0</v>
          </cell>
          <cell r="G191">
            <v>3109.0499999999902</v>
          </cell>
          <cell r="H191">
            <v>1222.04999999999</v>
          </cell>
          <cell r="I191">
            <v>0</v>
          </cell>
          <cell r="J191">
            <v>5922.63</v>
          </cell>
          <cell r="K191">
            <v>1489.23</v>
          </cell>
          <cell r="L191">
            <v>0</v>
          </cell>
          <cell r="M191">
            <v>6456.75</v>
          </cell>
          <cell r="N191">
            <v>1461.75</v>
          </cell>
          <cell r="O191">
            <v>0</v>
          </cell>
          <cell r="P191">
            <v>7292.78</v>
          </cell>
          <cell r="Q191">
            <v>1083.05</v>
          </cell>
          <cell r="R191">
            <v>0</v>
          </cell>
          <cell r="S191">
            <v>8149.76</v>
          </cell>
          <cell r="T191">
            <v>1530.75</v>
          </cell>
          <cell r="U191">
            <v>0</v>
          </cell>
          <cell r="V191">
            <v>7824.33</v>
          </cell>
          <cell r="W191">
            <v>238.01999999999899</v>
          </cell>
          <cell r="X191">
            <v>0</v>
          </cell>
          <cell r="Y191">
            <v>4300</v>
          </cell>
          <cell r="Z191">
            <v>360.4</v>
          </cell>
          <cell r="AA191">
            <v>0</v>
          </cell>
          <cell r="AB191">
            <v>6115.35</v>
          </cell>
          <cell r="AC191">
            <v>1445.39</v>
          </cell>
          <cell r="AE191">
            <v>18681.54</v>
          </cell>
          <cell r="AF191">
            <v>2090.4600000000009</v>
          </cell>
          <cell r="AH191">
            <v>6152.42</v>
          </cell>
          <cell r="AI191">
            <v>157.75</v>
          </cell>
          <cell r="AK191">
            <v>4466.7</v>
          </cell>
          <cell r="AL191">
            <v>564.6899999999996</v>
          </cell>
          <cell r="AN191">
            <v>331.8</v>
          </cell>
          <cell r="AO191">
            <v>0</v>
          </cell>
        </row>
        <row r="192">
          <cell r="A192" t="str">
            <v>Service% profit / ventes</v>
          </cell>
          <cell r="E192">
            <v>0.1477548284579123</v>
          </cell>
          <cell r="H192">
            <v>0.393062189414771</v>
          </cell>
          <cell r="K192">
            <v>0.25144741440880147</v>
          </cell>
          <cell r="N192">
            <v>0.22639098617725636</v>
          </cell>
          <cell r="Q192">
            <v>0.14850989608900858</v>
          </cell>
          <cell r="T192">
            <v>0.18782761700958064</v>
          </cell>
          <cell r="W192">
            <v>3.0420496068033809E-2</v>
          </cell>
          <cell r="Z192">
            <v>8.3813953488372089E-2</v>
          </cell>
          <cell r="AC192">
            <v>0.23635441961621168</v>
          </cell>
          <cell r="AF192">
            <v>0.11189976843450812</v>
          </cell>
          <cell r="AI192">
            <v>2.5640317143498004E-2</v>
          </cell>
          <cell r="AL192">
            <v>0.12642219087917245</v>
          </cell>
          <cell r="AO192">
            <v>0</v>
          </cell>
        </row>
        <row r="193">
          <cell r="A193" t="str">
            <v>Service</v>
          </cell>
        </row>
        <row r="194">
          <cell r="A194" t="str">
            <v>ServiceM.O. Recond. MCPA</v>
          </cell>
          <cell r="C194">
            <v>0</v>
          </cell>
          <cell r="D194">
            <v>0</v>
          </cell>
          <cell r="E194">
            <v>0</v>
          </cell>
          <cell r="F194">
            <v>0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0</v>
          </cell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Z194">
            <v>0</v>
          </cell>
          <cell r="AA194">
            <v>0</v>
          </cell>
          <cell r="AB194">
            <v>0</v>
          </cell>
          <cell r="AC194">
            <v>0</v>
          </cell>
          <cell r="AE194">
            <v>0</v>
          </cell>
          <cell r="AH194">
            <v>0</v>
          </cell>
          <cell r="AK194">
            <v>0</v>
          </cell>
          <cell r="AN194">
            <v>0</v>
          </cell>
        </row>
        <row r="195">
          <cell r="A195" t="str">
            <v>Service% profit / ventes</v>
          </cell>
          <cell r="E195">
            <v>0</v>
          </cell>
          <cell r="H195">
            <v>0</v>
          </cell>
          <cell r="K195">
            <v>0</v>
          </cell>
          <cell r="N195">
            <v>0</v>
          </cell>
          <cell r="Q195">
            <v>0</v>
          </cell>
          <cell r="T195">
            <v>0</v>
          </cell>
          <cell r="W195">
            <v>0</v>
          </cell>
          <cell r="Z195">
            <v>0</v>
          </cell>
          <cell r="AC195">
            <v>0</v>
          </cell>
          <cell r="AF195">
            <v>0</v>
          </cell>
          <cell r="AI195">
            <v>0</v>
          </cell>
          <cell r="AL195">
            <v>0</v>
          </cell>
          <cell r="AO195">
            <v>0</v>
          </cell>
        </row>
        <row r="196">
          <cell r="A196" t="str">
            <v>Service</v>
          </cell>
        </row>
        <row r="197">
          <cell r="A197" t="str">
            <v>ServiceTotal Mécanique</v>
          </cell>
          <cell r="D197">
            <v>2052626.4199999995</v>
          </cell>
          <cell r="E197">
            <v>1455233.9799999993</v>
          </cell>
          <cell r="G197">
            <v>97327.039999999994</v>
          </cell>
          <cell r="H197">
            <v>65767.219999999885</v>
          </cell>
          <cell r="J197">
            <v>118045.10999999999</v>
          </cell>
          <cell r="K197">
            <v>80289.199999999895</v>
          </cell>
          <cell r="M197">
            <v>163351.19</v>
          </cell>
          <cell r="N197">
            <v>114610.67999999989</v>
          </cell>
          <cell r="P197">
            <v>209396.79999999967</v>
          </cell>
          <cell r="Q197">
            <v>154530.53999999989</v>
          </cell>
          <cell r="S197">
            <v>229321.0699999998</v>
          </cell>
          <cell r="T197">
            <v>164959.73999999985</v>
          </cell>
          <cell r="V197">
            <v>201141.6</v>
          </cell>
          <cell r="W197">
            <v>148702.81999999998</v>
          </cell>
          <cell r="Y197">
            <v>189529.1099999999</v>
          </cell>
          <cell r="Z197">
            <v>137898.6399999999</v>
          </cell>
          <cell r="AB197">
            <v>169734.72999999989</v>
          </cell>
          <cell r="AC197">
            <v>118422.86999999979</v>
          </cell>
          <cell r="AE197">
            <v>163339.07</v>
          </cell>
          <cell r="AF197">
            <v>103532.76</v>
          </cell>
          <cell r="AH197">
            <v>192314.09000000003</v>
          </cell>
          <cell r="AI197">
            <v>138507.69</v>
          </cell>
          <cell r="AK197">
            <v>221394.05000000002</v>
          </cell>
          <cell r="AL197">
            <v>161150.26999999999</v>
          </cell>
          <cell r="AN197">
            <v>97732.56</v>
          </cell>
          <cell r="AO197">
            <v>66861.55</v>
          </cell>
        </row>
        <row r="198">
          <cell r="A198" t="str">
            <v>Service</v>
          </cell>
          <cell r="E198">
            <v>0.70896192596020446</v>
          </cell>
          <cell r="H198">
            <v>0.6757343077525001</v>
          </cell>
          <cell r="K198">
            <v>0.68015693322662751</v>
          </cell>
          <cell r="N198">
            <v>0.70162133498996782</v>
          </cell>
          <cell r="Q198">
            <v>0.73797947246567352</v>
          </cell>
          <cell r="T198">
            <v>0.71933965771221975</v>
          </cell>
          <cell r="W198">
            <v>0.73929420865698581</v>
          </cell>
          <cell r="Z198">
            <v>0.72758554081744997</v>
          </cell>
          <cell r="AC198">
            <v>0.69769380727208785</v>
          </cell>
          <cell r="AF198">
            <v>0.6338517783895794</v>
          </cell>
          <cell r="AI198">
            <v>0.72021602785318528</v>
          </cell>
          <cell r="AL198">
            <v>0.72788889312969329</v>
          </cell>
          <cell r="AO198">
            <v>0.68412768477567765</v>
          </cell>
        </row>
        <row r="199">
          <cell r="A199" t="str">
            <v>Service</v>
          </cell>
        </row>
        <row r="200">
          <cell r="A200" t="str">
            <v>ServiceDEPENSES</v>
          </cell>
        </row>
        <row r="201">
          <cell r="A201" t="str">
            <v>ServiceSalaires cadres</v>
          </cell>
          <cell r="E201">
            <v>148696.42000000001</v>
          </cell>
          <cell r="H201">
            <v>12757.77</v>
          </cell>
          <cell r="K201">
            <v>12847.5</v>
          </cell>
          <cell r="N201">
            <v>12850</v>
          </cell>
          <cell r="Q201">
            <v>13099.41</v>
          </cell>
          <cell r="T201">
            <v>11889.91</v>
          </cell>
          <cell r="W201">
            <v>11518.62</v>
          </cell>
          <cell r="Z201">
            <v>12343.02</v>
          </cell>
          <cell r="AC201">
            <v>11881.85</v>
          </cell>
          <cell r="AF201">
            <v>12817.44</v>
          </cell>
          <cell r="AI201">
            <v>11552.71</v>
          </cell>
          <cell r="AL201">
            <v>13111.66</v>
          </cell>
          <cell r="AO201">
            <v>12026.53</v>
          </cell>
        </row>
        <row r="202">
          <cell r="A202" t="str">
            <v>ServiceSalaires commis</v>
          </cell>
          <cell r="E202">
            <v>57302</v>
          </cell>
          <cell r="H202">
            <v>5752.69</v>
          </cell>
          <cell r="K202">
            <v>4773.1499999999996</v>
          </cell>
          <cell r="N202">
            <v>4648.21</v>
          </cell>
          <cell r="Q202">
            <v>4760.12</v>
          </cell>
          <cell r="T202">
            <v>5777.88</v>
          </cell>
          <cell r="W202">
            <v>5194.9399999999996</v>
          </cell>
          <cell r="Z202">
            <v>4215.83</v>
          </cell>
          <cell r="AC202">
            <v>5254.63</v>
          </cell>
          <cell r="AF202">
            <v>5066.99</v>
          </cell>
          <cell r="AI202">
            <v>6010.93</v>
          </cell>
          <cell r="AL202">
            <v>3465.26</v>
          </cell>
          <cell r="AO202">
            <v>2381.37</v>
          </cell>
        </row>
        <row r="203">
          <cell r="A203" t="str">
            <v>ServiceSalaires autres</v>
          </cell>
          <cell r="E203">
            <v>91472.339999999982</v>
          </cell>
          <cell r="H203">
            <v>4460.9799999999996</v>
          </cell>
          <cell r="K203">
            <v>7721</v>
          </cell>
          <cell r="N203">
            <v>9323.0300000000007</v>
          </cell>
          <cell r="Q203">
            <v>11398.89</v>
          </cell>
          <cell r="T203">
            <v>10735.72</v>
          </cell>
          <cell r="W203">
            <v>9055.86</v>
          </cell>
          <cell r="Z203">
            <v>6749.91</v>
          </cell>
          <cell r="AC203">
            <v>5418.53</v>
          </cell>
          <cell r="AF203">
            <v>2985.91</v>
          </cell>
          <cell r="AI203">
            <v>6369.01</v>
          </cell>
          <cell r="AL203">
            <v>11459.71</v>
          </cell>
          <cell r="AO203">
            <v>5793.79</v>
          </cell>
        </row>
        <row r="204">
          <cell r="A204" t="str">
            <v>ServiceSalaires spécialistes</v>
          </cell>
          <cell r="E204">
            <v>174720.71000000002</v>
          </cell>
          <cell r="H204">
            <v>10355.39</v>
          </cell>
          <cell r="K204">
            <v>13794.78</v>
          </cell>
          <cell r="N204">
            <v>13379.33</v>
          </cell>
          <cell r="Q204">
            <v>16301.36</v>
          </cell>
          <cell r="T204">
            <v>16151.34</v>
          </cell>
          <cell r="W204">
            <v>12665.43</v>
          </cell>
          <cell r="Z204">
            <v>14553.25</v>
          </cell>
          <cell r="AC204">
            <v>13870.82</v>
          </cell>
          <cell r="AF204">
            <v>14362.52</v>
          </cell>
          <cell r="AI204">
            <v>18459.82</v>
          </cell>
          <cell r="AL204">
            <v>18518</v>
          </cell>
          <cell r="AO204">
            <v>12308.67</v>
          </cell>
        </row>
        <row r="205">
          <cell r="A205" t="str">
            <v>Service[...]</v>
          </cell>
          <cell r="E205">
            <v>0</v>
          </cell>
          <cell r="AF205">
            <v>0</v>
          </cell>
          <cell r="AI205">
            <v>0</v>
          </cell>
          <cell r="AL205">
            <v>0</v>
          </cell>
          <cell r="AO205">
            <v>0</v>
          </cell>
        </row>
        <row r="206">
          <cell r="A206" t="str">
            <v>Service[...]</v>
          </cell>
          <cell r="E206">
            <v>0</v>
          </cell>
          <cell r="AF206">
            <v>0</v>
          </cell>
          <cell r="AI206">
            <v>0</v>
          </cell>
          <cell r="AL206">
            <v>0</v>
          </cell>
          <cell r="AO206">
            <v>0</v>
          </cell>
        </row>
        <row r="207">
          <cell r="A207" t="str">
            <v>Service[...]</v>
          </cell>
          <cell r="E207">
            <v>0</v>
          </cell>
          <cell r="AF207">
            <v>0</v>
          </cell>
          <cell r="AI207">
            <v>0</v>
          </cell>
          <cell r="AL207">
            <v>0</v>
          </cell>
          <cell r="AO207">
            <v>0</v>
          </cell>
        </row>
        <row r="208">
          <cell r="A208" t="str">
            <v>ServiceSalaires en absences</v>
          </cell>
          <cell r="E208">
            <v>116044.52000000002</v>
          </cell>
          <cell r="H208">
            <v>11499.54</v>
          </cell>
          <cell r="K208">
            <v>5023.3599999999997</v>
          </cell>
          <cell r="N208">
            <v>6322.68</v>
          </cell>
          <cell r="Q208">
            <v>10475.219999999999</v>
          </cell>
          <cell r="T208">
            <v>9765.11</v>
          </cell>
          <cell r="W208">
            <v>13496.62</v>
          </cell>
          <cell r="Z208">
            <v>13922.95</v>
          </cell>
          <cell r="AC208">
            <v>7342.35</v>
          </cell>
          <cell r="AF208">
            <v>11665.44</v>
          </cell>
          <cell r="AI208">
            <v>9358.86</v>
          </cell>
          <cell r="AL208">
            <v>5519.87</v>
          </cell>
          <cell r="AO208">
            <v>11652.52</v>
          </cell>
        </row>
        <row r="209">
          <cell r="A209" t="str">
            <v>ServiceDéduction à la source</v>
          </cell>
          <cell r="E209">
            <v>155115.19999999998</v>
          </cell>
          <cell r="H209">
            <v>12631.23</v>
          </cell>
          <cell r="K209">
            <v>10435.459999999999</v>
          </cell>
          <cell r="N209">
            <v>11584.37</v>
          </cell>
          <cell r="Q209">
            <v>15236.5</v>
          </cell>
          <cell r="T209">
            <v>15455.73</v>
          </cell>
          <cell r="W209">
            <v>13675</v>
          </cell>
          <cell r="Z209">
            <v>15432.49</v>
          </cell>
          <cell r="AC209">
            <v>13527.81</v>
          </cell>
          <cell r="AF209">
            <v>12106.42</v>
          </cell>
          <cell r="AI209">
            <v>13294.95</v>
          </cell>
          <cell r="AL209">
            <v>10325.31</v>
          </cell>
          <cell r="AO209">
            <v>11409.93</v>
          </cell>
        </row>
        <row r="210">
          <cell r="A210" t="str">
            <v>ServiceBénéfices marginaux</v>
          </cell>
          <cell r="E210">
            <v>70437.22</v>
          </cell>
          <cell r="H210">
            <v>5414.88</v>
          </cell>
          <cell r="K210">
            <v>4335.25</v>
          </cell>
          <cell r="N210">
            <v>4498.51</v>
          </cell>
          <cell r="Q210">
            <v>6154.09</v>
          </cell>
          <cell r="T210">
            <v>6653.89</v>
          </cell>
          <cell r="W210">
            <v>5750.48</v>
          </cell>
          <cell r="Z210">
            <v>6808.22</v>
          </cell>
          <cell r="AC210">
            <v>6283.32</v>
          </cell>
          <cell r="AF210">
            <v>6554</v>
          </cell>
          <cell r="AI210">
            <v>6986.79</v>
          </cell>
          <cell r="AL210">
            <v>5948.95</v>
          </cell>
          <cell r="AO210">
            <v>5048.84</v>
          </cell>
        </row>
        <row r="211">
          <cell r="A211" t="str">
            <v>ServiceCsst</v>
          </cell>
          <cell r="E211">
            <v>26206.68</v>
          </cell>
          <cell r="H211">
            <v>1923</v>
          </cell>
          <cell r="K211">
            <v>1508.89</v>
          </cell>
          <cell r="N211">
            <v>1826.64</v>
          </cell>
          <cell r="Q211">
            <v>2555.58</v>
          </cell>
          <cell r="T211">
            <v>2353.08</v>
          </cell>
          <cell r="W211">
            <v>2741.43</v>
          </cell>
          <cell r="Z211">
            <v>2737.99</v>
          </cell>
          <cell r="AC211">
            <v>2148.3000000000002</v>
          </cell>
          <cell r="AF211">
            <v>2007.56</v>
          </cell>
          <cell r="AI211">
            <v>2048.4499999999998</v>
          </cell>
          <cell r="AL211">
            <v>1941.18</v>
          </cell>
          <cell r="AO211">
            <v>2414.58</v>
          </cell>
        </row>
        <row r="212">
          <cell r="A212" t="str">
            <v>Service[...]</v>
          </cell>
          <cell r="E212">
            <v>0</v>
          </cell>
          <cell r="AF212">
            <v>0</v>
          </cell>
          <cell r="AI212">
            <v>0</v>
          </cell>
          <cell r="AL212">
            <v>0</v>
          </cell>
          <cell r="AO212">
            <v>0</v>
          </cell>
        </row>
        <row r="213">
          <cell r="A213" t="str">
            <v>ServiceTOTAL PERSONNEL</v>
          </cell>
          <cell r="C213" t="str">
            <v>%brut</v>
          </cell>
          <cell r="D213">
            <v>0.57722338918996408</v>
          </cell>
          <cell r="E213">
            <v>839995.09</v>
          </cell>
          <cell r="F213" t="str">
            <v>%brut</v>
          </cell>
          <cell r="G213">
            <v>0</v>
          </cell>
          <cell r="H213">
            <v>64795.48</v>
          </cell>
          <cell r="I213" t="str">
            <v>%brut</v>
          </cell>
          <cell r="J213">
            <v>0</v>
          </cell>
          <cell r="K213">
            <v>60439.39</v>
          </cell>
          <cell r="L213" t="str">
            <v>%brut</v>
          </cell>
          <cell r="M213">
            <v>0</v>
          </cell>
          <cell r="N213">
            <v>64432.770000000004</v>
          </cell>
          <cell r="O213" t="str">
            <v>%brut</v>
          </cell>
          <cell r="P213">
            <v>0</v>
          </cell>
          <cell r="Q213">
            <v>79981.17</v>
          </cell>
          <cell r="R213" t="str">
            <v>%brut</v>
          </cell>
          <cell r="S213">
            <v>0</v>
          </cell>
          <cell r="T213">
            <v>78782.66</v>
          </cell>
          <cell r="U213" t="str">
            <v>%brut</v>
          </cell>
          <cell r="V213">
            <v>0</v>
          </cell>
          <cell r="W213">
            <v>74098.37999999999</v>
          </cell>
          <cell r="X213" t="str">
            <v>%brut</v>
          </cell>
          <cell r="Y213">
            <v>0</v>
          </cell>
          <cell r="Z213">
            <v>76763.66</v>
          </cell>
          <cell r="AA213" t="str">
            <v>%brut</v>
          </cell>
          <cell r="AB213">
            <v>0</v>
          </cell>
          <cell r="AC213">
            <v>65727.61</v>
          </cell>
          <cell r="AD213" t="str">
            <v>%brut</v>
          </cell>
          <cell r="AE213">
            <v>0.65260773498166191</v>
          </cell>
          <cell r="AF213">
            <v>67566.28</v>
          </cell>
          <cell r="AG213" t="str">
            <v>%brut</v>
          </cell>
          <cell r="AH213">
            <v>0.5348549239396021</v>
          </cell>
          <cell r="AI213">
            <v>74081.51999999999</v>
          </cell>
          <cell r="AJ213" t="str">
            <v>%brut</v>
          </cell>
          <cell r="AK213">
            <v>0.43617637128377129</v>
          </cell>
          <cell r="AL213">
            <v>70289.939999999988</v>
          </cell>
          <cell r="AM213" t="str">
            <v>%brut</v>
          </cell>
          <cell r="AN213">
            <v>0.94278744659673619</v>
          </cell>
          <cell r="AO213">
            <v>63036.23000000001</v>
          </cell>
        </row>
        <row r="214">
          <cell r="A214" t="str">
            <v>ServicePublicité 2</v>
          </cell>
          <cell r="E214">
            <v>81781.36</v>
          </cell>
          <cell r="H214">
            <v>4804.29</v>
          </cell>
          <cell r="K214">
            <v>6458.72</v>
          </cell>
          <cell r="N214">
            <v>6685.66</v>
          </cell>
          <cell r="Q214">
            <v>9394.91</v>
          </cell>
          <cell r="T214">
            <v>5952.71</v>
          </cell>
          <cell r="W214">
            <v>4428.6099999999997</v>
          </cell>
          <cell r="Z214">
            <v>4692.8500000000004</v>
          </cell>
          <cell r="AC214">
            <v>5186.6499999999996</v>
          </cell>
          <cell r="AF214">
            <v>3646.98</v>
          </cell>
          <cell r="AI214">
            <v>14052.77</v>
          </cell>
          <cell r="AL214">
            <v>15095.15</v>
          </cell>
          <cell r="AO214">
            <v>1382.06</v>
          </cell>
        </row>
        <row r="215">
          <cell r="A215" t="str">
            <v>ServiceService gratuit 2</v>
          </cell>
          <cell r="E215">
            <v>38037.480000000003</v>
          </cell>
          <cell r="H215">
            <v>1007.42</v>
          </cell>
          <cell r="K215">
            <v>2697.76</v>
          </cell>
          <cell r="N215">
            <v>2768.39</v>
          </cell>
          <cell r="Q215">
            <v>3250.11</v>
          </cell>
          <cell r="T215">
            <v>3195.41</v>
          </cell>
          <cell r="W215">
            <v>6361.04</v>
          </cell>
          <cell r="Z215">
            <v>4203.25</v>
          </cell>
          <cell r="AC215">
            <v>2993.26</v>
          </cell>
          <cell r="AF215">
            <v>2839.97</v>
          </cell>
          <cell r="AI215">
            <v>2172.25</v>
          </cell>
          <cell r="AL215">
            <v>5473.3899999999994</v>
          </cell>
          <cell r="AO215">
            <v>1075.23</v>
          </cell>
        </row>
        <row r="216">
          <cell r="A216" t="str">
            <v>ServiceFrais véhicules de cie</v>
          </cell>
          <cell r="E216">
            <v>68936.5</v>
          </cell>
          <cell r="H216">
            <v>3855.67</v>
          </cell>
          <cell r="K216">
            <v>5947.23</v>
          </cell>
          <cell r="N216">
            <v>6301.74</v>
          </cell>
          <cell r="Q216">
            <v>6132.15</v>
          </cell>
          <cell r="T216">
            <v>8136.62</v>
          </cell>
          <cell r="W216">
            <v>4629.1000000000004</v>
          </cell>
          <cell r="Z216">
            <v>6466.99</v>
          </cell>
          <cell r="AC216">
            <v>6303.08</v>
          </cell>
          <cell r="AF216">
            <v>5632.89</v>
          </cell>
          <cell r="AI216">
            <v>5402.15</v>
          </cell>
          <cell r="AL216">
            <v>7720</v>
          </cell>
          <cell r="AO216">
            <v>2408.88</v>
          </cell>
        </row>
        <row r="217">
          <cell r="A217" t="str">
            <v>ServiceInformatique</v>
          </cell>
          <cell r="E217">
            <v>75313.95</v>
          </cell>
          <cell r="H217">
            <v>5969.39</v>
          </cell>
          <cell r="K217">
            <v>7590.95</v>
          </cell>
          <cell r="N217">
            <v>6106.27</v>
          </cell>
          <cell r="Q217">
            <v>5978.7</v>
          </cell>
          <cell r="T217">
            <v>6275.57</v>
          </cell>
          <cell r="W217">
            <v>5994.52</v>
          </cell>
          <cell r="Z217">
            <v>6092.24</v>
          </cell>
          <cell r="AC217">
            <v>7044.76</v>
          </cell>
          <cell r="AF217">
            <v>6173.99</v>
          </cell>
          <cell r="AI217">
            <v>6052.64</v>
          </cell>
          <cell r="AL217">
            <v>5987.14</v>
          </cell>
          <cell r="AO217">
            <v>6047.78</v>
          </cell>
        </row>
        <row r="218">
          <cell r="A218" t="str">
            <v>ServiceFrais de déplacement</v>
          </cell>
          <cell r="E218">
            <v>10968.210000000001</v>
          </cell>
          <cell r="H218">
            <v>386.06</v>
          </cell>
          <cell r="K218">
            <v>1223.28</v>
          </cell>
          <cell r="N218">
            <v>5675.77</v>
          </cell>
          <cell r="Q218">
            <v>846.92</v>
          </cell>
          <cell r="T218">
            <v>275.81</v>
          </cell>
          <cell r="W218">
            <v>324.36</v>
          </cell>
          <cell r="Z218">
            <v>1258.22</v>
          </cell>
          <cell r="AC218">
            <v>293.37</v>
          </cell>
          <cell r="AF218">
            <v>-10.84</v>
          </cell>
          <cell r="AI218">
            <v>-55.57</v>
          </cell>
          <cell r="AL218">
            <v>500.99</v>
          </cell>
          <cell r="AO218">
            <v>249.84</v>
          </cell>
        </row>
        <row r="219">
          <cell r="A219" t="str">
            <v>ServiceServices extérieurs</v>
          </cell>
          <cell r="E219">
            <v>33254.880000000005</v>
          </cell>
          <cell r="H219">
            <v>4544.5600000000004</v>
          </cell>
          <cell r="K219">
            <v>1847.31</v>
          </cell>
          <cell r="N219">
            <v>2992.04</v>
          </cell>
          <cell r="Q219">
            <v>2555.9899999999998</v>
          </cell>
          <cell r="T219">
            <v>2428.63</v>
          </cell>
          <cell r="W219">
            <v>1417.29</v>
          </cell>
          <cell r="Z219">
            <v>2685.77</v>
          </cell>
          <cell r="AC219">
            <v>2038.99</v>
          </cell>
          <cell r="AF219">
            <v>3169.86</v>
          </cell>
          <cell r="AI219">
            <v>987.86</v>
          </cell>
          <cell r="AL219">
            <v>2475.0100000000002</v>
          </cell>
          <cell r="AO219">
            <v>6111.57</v>
          </cell>
        </row>
        <row r="220">
          <cell r="A220" t="str">
            <v>ServiceFournitures d'atelier</v>
          </cell>
          <cell r="E220">
            <v>0</v>
          </cell>
          <cell r="H220">
            <v>0</v>
          </cell>
          <cell r="K220">
            <v>0</v>
          </cell>
          <cell r="N220">
            <v>0</v>
          </cell>
          <cell r="Q220">
            <v>0</v>
          </cell>
          <cell r="T220">
            <v>0</v>
          </cell>
          <cell r="W220">
            <v>0</v>
          </cell>
          <cell r="Z220">
            <v>0</v>
          </cell>
          <cell r="AC220">
            <v>0</v>
          </cell>
          <cell r="AF220">
            <v>0</v>
          </cell>
          <cell r="AI220">
            <v>0</v>
          </cell>
          <cell r="AL220">
            <v>0</v>
          </cell>
          <cell r="AO220">
            <v>0</v>
          </cell>
        </row>
        <row r="221">
          <cell r="A221" t="str">
            <v>ServiceFournitures autres</v>
          </cell>
          <cell r="E221">
            <v>35076.86</v>
          </cell>
          <cell r="H221">
            <v>834.73</v>
          </cell>
          <cell r="K221">
            <v>3041.06</v>
          </cell>
          <cell r="N221">
            <v>5169.72</v>
          </cell>
          <cell r="Q221">
            <v>2310.04</v>
          </cell>
          <cell r="T221">
            <v>2693.81</v>
          </cell>
          <cell r="W221">
            <v>3555.28</v>
          </cell>
          <cell r="Z221">
            <v>1862.54</v>
          </cell>
          <cell r="AC221">
            <v>3473.35</v>
          </cell>
          <cell r="AF221">
            <v>2667.5</v>
          </cell>
          <cell r="AI221">
            <v>4269.1499999999996</v>
          </cell>
          <cell r="AL221">
            <v>3462.69</v>
          </cell>
          <cell r="AO221">
            <v>1736.99</v>
          </cell>
        </row>
        <row r="222">
          <cell r="A222" t="str">
            <v>ServiceUniformes</v>
          </cell>
          <cell r="E222">
            <v>14997.280000000002</v>
          </cell>
          <cell r="H222">
            <v>1898.07</v>
          </cell>
          <cell r="K222">
            <v>1193.76</v>
          </cell>
          <cell r="N222">
            <v>1708.35</v>
          </cell>
          <cell r="Q222">
            <v>1706.96</v>
          </cell>
          <cell r="T222">
            <v>801.81</v>
          </cell>
          <cell r="W222">
            <v>478.84</v>
          </cell>
          <cell r="Z222">
            <v>903.4</v>
          </cell>
          <cell r="AC222">
            <v>459.52</v>
          </cell>
          <cell r="AF222">
            <v>1680.6</v>
          </cell>
          <cell r="AI222">
            <v>897.7</v>
          </cell>
          <cell r="AL222">
            <v>2583.73</v>
          </cell>
          <cell r="AO222">
            <v>684.54</v>
          </cell>
        </row>
        <row r="223">
          <cell r="A223" t="str">
            <v>ServicePapeterie</v>
          </cell>
          <cell r="E223">
            <v>6019.2000000000007</v>
          </cell>
          <cell r="H223">
            <v>148.78</v>
          </cell>
          <cell r="K223">
            <v>663.76</v>
          </cell>
          <cell r="N223">
            <v>265.63</v>
          </cell>
          <cell r="Q223">
            <v>548.49</v>
          </cell>
          <cell r="T223">
            <v>555</v>
          </cell>
          <cell r="W223">
            <v>1097.3900000000001</v>
          </cell>
          <cell r="Z223">
            <v>686.18</v>
          </cell>
          <cell r="AC223">
            <v>706.86</v>
          </cell>
          <cell r="AF223">
            <v>559.76</v>
          </cell>
          <cell r="AI223">
            <v>288.31</v>
          </cell>
          <cell r="AL223">
            <v>339.49</v>
          </cell>
          <cell r="AO223">
            <v>159.55000000000001</v>
          </cell>
        </row>
        <row r="224">
          <cell r="A224" t="str">
            <v>ServiceTéléphone</v>
          </cell>
          <cell r="E224">
            <v>1930.5200000000002</v>
          </cell>
          <cell r="H224">
            <v>308.58</v>
          </cell>
          <cell r="K224">
            <v>194.29</v>
          </cell>
          <cell r="N224">
            <v>325.26</v>
          </cell>
          <cell r="Q224">
            <v>114.1</v>
          </cell>
          <cell r="T224">
            <v>122.83</v>
          </cell>
          <cell r="W224">
            <v>106.68</v>
          </cell>
          <cell r="Z224">
            <v>107.64</v>
          </cell>
          <cell r="AC224">
            <v>114.26</v>
          </cell>
          <cell r="AF224">
            <v>105.66</v>
          </cell>
          <cell r="AI224">
            <v>113.04</v>
          </cell>
          <cell r="AL224">
            <v>118.53</v>
          </cell>
          <cell r="AO224">
            <v>199.65</v>
          </cell>
        </row>
        <row r="225">
          <cell r="A225" t="str">
            <v>ServiceFrais postaux</v>
          </cell>
          <cell r="E225">
            <v>1689.7100000000003</v>
          </cell>
          <cell r="H225">
            <v>456.5</v>
          </cell>
          <cell r="K225">
            <v>84.59</v>
          </cell>
          <cell r="N225">
            <v>47.16</v>
          </cell>
          <cell r="Q225">
            <v>170.36</v>
          </cell>
          <cell r="T225">
            <v>107.17</v>
          </cell>
          <cell r="W225">
            <v>18.25</v>
          </cell>
          <cell r="Z225">
            <v>27.37</v>
          </cell>
          <cell r="AC225">
            <v>359.98</v>
          </cell>
          <cell r="AF225">
            <v>205.11</v>
          </cell>
          <cell r="AI225">
            <v>56.23</v>
          </cell>
          <cell r="AL225">
            <v>43.25</v>
          </cell>
          <cell r="AO225">
            <v>113.74</v>
          </cell>
        </row>
        <row r="226">
          <cell r="A226" t="str">
            <v>ServiceDivers</v>
          </cell>
          <cell r="E226">
            <v>9239.4800000000014</v>
          </cell>
          <cell r="H226">
            <v>379</v>
          </cell>
          <cell r="K226">
            <v>379</v>
          </cell>
          <cell r="N226">
            <v>386.36</v>
          </cell>
          <cell r="Q226">
            <v>379</v>
          </cell>
          <cell r="T226">
            <v>1481.5</v>
          </cell>
          <cell r="W226">
            <v>2015.27</v>
          </cell>
          <cell r="Z226">
            <v>1481.5</v>
          </cell>
          <cell r="AC226">
            <v>1844.65</v>
          </cell>
          <cell r="AF226">
            <v>423.07</v>
          </cell>
          <cell r="AI226">
            <v>138.26</v>
          </cell>
          <cell r="AL226">
            <v>331.87</v>
          </cell>
          <cell r="AO226">
            <v>0</v>
          </cell>
        </row>
        <row r="227">
          <cell r="A227" t="str">
            <v>ServiceFormation</v>
          </cell>
          <cell r="E227">
            <v>17447.870000000003</v>
          </cell>
          <cell r="H227">
            <v>3186.4</v>
          </cell>
          <cell r="K227">
            <v>2267.85</v>
          </cell>
          <cell r="N227">
            <v>1629.41</v>
          </cell>
          <cell r="Q227">
            <v>1632.11</v>
          </cell>
          <cell r="T227">
            <v>1729.49</v>
          </cell>
          <cell r="W227">
            <v>1374.52</v>
          </cell>
          <cell r="Z227">
            <v>1295.19</v>
          </cell>
          <cell r="AC227">
            <v>2007.36</v>
          </cell>
          <cell r="AF227">
            <v>1191.3399999999999</v>
          </cell>
          <cell r="AI227">
            <v>-788.11</v>
          </cell>
          <cell r="AL227">
            <v>1048.1300000000001</v>
          </cell>
          <cell r="AO227">
            <v>874.18</v>
          </cell>
        </row>
        <row r="228">
          <cell r="A228" t="str">
            <v>ServiceFrais bancaires</v>
          </cell>
          <cell r="E228">
            <v>19404.02</v>
          </cell>
          <cell r="H228">
            <v>1089.42</v>
          </cell>
          <cell r="K228">
            <v>855.55</v>
          </cell>
          <cell r="N228">
            <v>1672.96</v>
          </cell>
          <cell r="Q228">
            <v>2486.62</v>
          </cell>
          <cell r="T228">
            <v>2438.04</v>
          </cell>
          <cell r="W228">
            <v>1463.43</v>
          </cell>
          <cell r="Z228">
            <v>1672.3</v>
          </cell>
          <cell r="AC228">
            <v>1575.51</v>
          </cell>
          <cell r="AF228">
            <v>845.77</v>
          </cell>
          <cell r="AI228">
            <v>1521.55</v>
          </cell>
          <cell r="AL228">
            <v>2504.06</v>
          </cell>
          <cell r="AO228">
            <v>1278.81</v>
          </cell>
        </row>
        <row r="229">
          <cell r="A229" t="str">
            <v>Service[...]</v>
          </cell>
          <cell r="E229">
            <v>0</v>
          </cell>
          <cell r="AF229">
            <v>0</v>
          </cell>
          <cell r="AI229">
            <v>0</v>
          </cell>
          <cell r="AL229">
            <v>0</v>
          </cell>
          <cell r="AO229">
            <v>0</v>
          </cell>
        </row>
        <row r="230">
          <cell r="A230" t="str">
            <v>Service[...]</v>
          </cell>
          <cell r="E230">
            <v>0</v>
          </cell>
          <cell r="AF230">
            <v>0</v>
          </cell>
          <cell r="AI230">
            <v>0</v>
          </cell>
          <cell r="AL230">
            <v>0</v>
          </cell>
          <cell r="AO230">
            <v>0</v>
          </cell>
        </row>
        <row r="231">
          <cell r="A231" t="str">
            <v>Service[...]</v>
          </cell>
          <cell r="E231">
            <v>0</v>
          </cell>
          <cell r="AF231">
            <v>0</v>
          </cell>
          <cell r="AI231">
            <v>0</v>
          </cell>
          <cell r="AL231">
            <v>0</v>
          </cell>
          <cell r="AO231">
            <v>0</v>
          </cell>
        </row>
        <row r="232">
          <cell r="A232" t="str">
            <v>ServiceTOTAL SEMI-FIXES</v>
          </cell>
          <cell r="C232" t="str">
            <v>%brut</v>
          </cell>
          <cell r="D232">
            <v>0.28455720914378335</v>
          </cell>
          <cell r="E232">
            <v>414097.32000000007</v>
          </cell>
          <cell r="F232" t="str">
            <v>%brut</v>
          </cell>
          <cell r="G232">
            <v>0</v>
          </cell>
          <cell r="H232">
            <v>28868.870000000003</v>
          </cell>
          <cell r="I232" t="str">
            <v>%brut</v>
          </cell>
          <cell r="J232">
            <v>0</v>
          </cell>
          <cell r="K232">
            <v>34445.11</v>
          </cell>
          <cell r="L232" t="str">
            <v>%brut</v>
          </cell>
          <cell r="M232">
            <v>0</v>
          </cell>
          <cell r="N232">
            <v>41734.720000000001</v>
          </cell>
          <cell r="O232" t="str">
            <v>%brut</v>
          </cell>
          <cell r="P232">
            <v>0</v>
          </cell>
          <cell r="Q232">
            <v>37506.460000000006</v>
          </cell>
          <cell r="R232" t="str">
            <v>%brut</v>
          </cell>
          <cell r="S232">
            <v>0</v>
          </cell>
          <cell r="T232">
            <v>36194.400000000001</v>
          </cell>
          <cell r="U232" t="str">
            <v>%brut</v>
          </cell>
          <cell r="V232">
            <v>0</v>
          </cell>
          <cell r="W232">
            <v>33264.58</v>
          </cell>
          <cell r="X232" t="str">
            <v>%brut</v>
          </cell>
          <cell r="Y232">
            <v>0</v>
          </cell>
          <cell r="Z232">
            <v>33435.440000000002</v>
          </cell>
          <cell r="AA232" t="str">
            <v>%brut</v>
          </cell>
          <cell r="AB232">
            <v>0</v>
          </cell>
          <cell r="AC232">
            <v>34401.599999999999</v>
          </cell>
          <cell r="AD232" t="str">
            <v>%brut</v>
          </cell>
          <cell r="AE232">
            <v>0.28137625230893104</v>
          </cell>
          <cell r="AF232">
            <v>29131.66</v>
          </cell>
          <cell r="AG232" t="str">
            <v>%brut</v>
          </cell>
          <cell r="AH232">
            <v>0.25347495146298377</v>
          </cell>
          <cell r="AI232">
            <v>35108.230000000003</v>
          </cell>
          <cell r="AJ232" t="str">
            <v>%brut</v>
          </cell>
          <cell r="AK232">
            <v>0.29589419862591609</v>
          </cell>
          <cell r="AL232">
            <v>47683.43</v>
          </cell>
          <cell r="AM232" t="str">
            <v>%brut</v>
          </cell>
          <cell r="AN232">
            <v>0.33386632526467014</v>
          </cell>
          <cell r="AO232">
            <v>22322.820000000007</v>
          </cell>
        </row>
        <row r="233">
          <cell r="A233" t="str">
            <v>Service</v>
          </cell>
        </row>
        <row r="234">
          <cell r="A234" t="str">
            <v>ServiceTOTAL DES DÉPENSES</v>
          </cell>
          <cell r="C234" t="str">
            <v>% brut</v>
          </cell>
          <cell r="D234">
            <v>0.86178059833374754</v>
          </cell>
          <cell r="E234">
            <v>1254092.4100000001</v>
          </cell>
          <cell r="F234" t="str">
            <v>% brut</v>
          </cell>
          <cell r="G234">
            <v>0</v>
          </cell>
          <cell r="H234">
            <v>93664.35</v>
          </cell>
          <cell r="I234" t="str">
            <v>% brut</v>
          </cell>
          <cell r="J234">
            <v>0</v>
          </cell>
          <cell r="K234">
            <v>94884.5</v>
          </cell>
          <cell r="L234" t="str">
            <v>% brut</v>
          </cell>
          <cell r="M234">
            <v>0</v>
          </cell>
          <cell r="N234">
            <v>106167.49</v>
          </cell>
          <cell r="O234" t="str">
            <v>% brut</v>
          </cell>
          <cell r="P234">
            <v>0</v>
          </cell>
          <cell r="Q234">
            <v>117487.63</v>
          </cell>
          <cell r="R234" t="str">
            <v>% brut</v>
          </cell>
          <cell r="S234">
            <v>0</v>
          </cell>
          <cell r="T234">
            <v>114977.06</v>
          </cell>
          <cell r="U234" t="str">
            <v>% brut</v>
          </cell>
          <cell r="V234">
            <v>0</v>
          </cell>
          <cell r="W234">
            <v>107362.95999999999</v>
          </cell>
          <cell r="X234" t="str">
            <v>% brut</v>
          </cell>
          <cell r="Y234">
            <v>0</v>
          </cell>
          <cell r="Z234">
            <v>110199.1</v>
          </cell>
          <cell r="AA234" t="str">
            <v>% brut</v>
          </cell>
          <cell r="AB234">
            <v>0</v>
          </cell>
          <cell r="AC234">
            <v>100129.20999999999</v>
          </cell>
          <cell r="AD234" t="str">
            <v>% brut</v>
          </cell>
          <cell r="AE234">
            <v>0.93398398729059295</v>
          </cell>
          <cell r="AF234">
            <v>96697.94</v>
          </cell>
          <cell r="AG234" t="str">
            <v>% brut</v>
          </cell>
          <cell r="AH234">
            <v>0.78832987540258592</v>
          </cell>
          <cell r="AI234">
            <v>109189.75</v>
          </cell>
          <cell r="AJ234" t="str">
            <v>% brut</v>
          </cell>
          <cell r="AK234">
            <v>0.73207056990968744</v>
          </cell>
          <cell r="AL234">
            <v>117973.37</v>
          </cell>
          <cell r="AM234" t="str">
            <v>% brut</v>
          </cell>
          <cell r="AN234">
            <v>1.2766537718614064</v>
          </cell>
          <cell r="AO234">
            <v>85359.050000000017</v>
          </cell>
        </row>
        <row r="235">
          <cell r="A235" t="str">
            <v>Service</v>
          </cell>
        </row>
        <row r="236">
          <cell r="A236" t="str">
            <v>ServicePROFIT DÉPARTEMENTAL</v>
          </cell>
          <cell r="E236">
            <v>201141.56999999913</v>
          </cell>
          <cell r="H236">
            <v>-27897.130000000121</v>
          </cell>
          <cell r="K236">
            <v>-14595.300000000105</v>
          </cell>
          <cell r="N236">
            <v>8443.1899999998859</v>
          </cell>
          <cell r="Q236">
            <v>37042.909999999887</v>
          </cell>
          <cell r="T236">
            <v>49982.679999999847</v>
          </cell>
          <cell r="W236">
            <v>41339.859999999986</v>
          </cell>
          <cell r="Z236">
            <v>27699.539999999892</v>
          </cell>
          <cell r="AC236">
            <v>18293.6599999998</v>
          </cell>
          <cell r="AF236">
            <v>6834.8199999999924</v>
          </cell>
          <cell r="AI236">
            <v>29317.940000000002</v>
          </cell>
          <cell r="AL236">
            <v>43176.899999999994</v>
          </cell>
          <cell r="AO236">
            <v>-18497.500000000015</v>
          </cell>
        </row>
        <row r="239">
          <cell r="C239" t="str">
            <v>Carrosserie</v>
          </cell>
        </row>
        <row r="241">
          <cell r="C241" t="str">
            <v>TOTAL</v>
          </cell>
          <cell r="F241" t="str">
            <v>Janvier</v>
          </cell>
          <cell r="I241" t="str">
            <v>Février</v>
          </cell>
          <cell r="L241" t="str">
            <v>Mars</v>
          </cell>
          <cell r="O241" t="str">
            <v>Avril</v>
          </cell>
          <cell r="R241" t="str">
            <v>Mai</v>
          </cell>
          <cell r="U241" t="str">
            <v>Juin</v>
          </cell>
          <cell r="X241" t="str">
            <v>Juillet</v>
          </cell>
          <cell r="AA241" t="str">
            <v>Août</v>
          </cell>
          <cell r="AD241" t="str">
            <v>Septembre</v>
          </cell>
          <cell r="AG241" t="str">
            <v>Octobre</v>
          </cell>
          <cell r="AJ241" t="str">
            <v>Novembre</v>
          </cell>
          <cell r="AM241" t="str">
            <v>Décembre</v>
          </cell>
        </row>
        <row r="242">
          <cell r="A242" t="str">
            <v>Carrosserie</v>
          </cell>
          <cell r="C242" t="str">
            <v>#</v>
          </cell>
          <cell r="D242" t="str">
            <v>$VENTES</v>
          </cell>
          <cell r="E242" t="str">
            <v>$PROFITS</v>
          </cell>
          <cell r="F242" t="str">
            <v>#</v>
          </cell>
          <cell r="G242" t="str">
            <v>$VENTES</v>
          </cell>
          <cell r="H242" t="str">
            <v>$PROFITS</v>
          </cell>
          <cell r="I242" t="str">
            <v>#</v>
          </cell>
          <cell r="J242" t="str">
            <v>$VENTES</v>
          </cell>
          <cell r="K242" t="str">
            <v>$PROFITS</v>
          </cell>
          <cell r="L242" t="str">
            <v>#</v>
          </cell>
          <cell r="M242" t="str">
            <v>$VENTES</v>
          </cell>
          <cell r="N242" t="str">
            <v>$PROFITS</v>
          </cell>
          <cell r="O242" t="str">
            <v>#</v>
          </cell>
          <cell r="P242" t="str">
            <v>$VENTES</v>
          </cell>
          <cell r="Q242" t="str">
            <v>$PROFITS</v>
          </cell>
          <cell r="R242" t="str">
            <v>#</v>
          </cell>
          <cell r="S242" t="str">
            <v>$VENTES</v>
          </cell>
          <cell r="T242" t="str">
            <v>$PROFITS</v>
          </cell>
          <cell r="U242" t="str">
            <v>#</v>
          </cell>
          <cell r="V242" t="str">
            <v>$VENTES</v>
          </cell>
          <cell r="W242" t="str">
            <v>$PROFITS</v>
          </cell>
          <cell r="X242" t="str">
            <v>#</v>
          </cell>
          <cell r="Y242" t="str">
            <v>$VENTES</v>
          </cell>
          <cell r="Z242" t="str">
            <v>$PROFITS</v>
          </cell>
          <cell r="AA242" t="str">
            <v>#</v>
          </cell>
          <cell r="AB242" t="str">
            <v>$VENTES</v>
          </cell>
          <cell r="AC242" t="str">
            <v>$PROFITS</v>
          </cell>
          <cell r="AD242" t="str">
            <v>#</v>
          </cell>
          <cell r="AE242" t="str">
            <v>$VENTES</v>
          </cell>
          <cell r="AF242" t="str">
            <v>$PROFITS</v>
          </cell>
          <cell r="AG242" t="str">
            <v>#</v>
          </cell>
          <cell r="AH242" t="str">
            <v>$VENTES</v>
          </cell>
          <cell r="AI242" t="str">
            <v>$PROFITS</v>
          </cell>
          <cell r="AJ242" t="str">
            <v>#</v>
          </cell>
          <cell r="AK242" t="str">
            <v>$VENTES</v>
          </cell>
          <cell r="AL242" t="str">
            <v>$PROFITS</v>
          </cell>
          <cell r="AM242" t="str">
            <v>#</v>
          </cell>
          <cell r="AN242" t="str">
            <v>$VENTES</v>
          </cell>
          <cell r="AO242" t="str">
            <v>$PROFITS</v>
          </cell>
        </row>
        <row r="243">
          <cell r="A243" t="str">
            <v>Carrosserie</v>
          </cell>
        </row>
        <row r="244">
          <cell r="A244" t="str">
            <v>CarrosserieM/O Sous-traitement</v>
          </cell>
          <cell r="C244">
            <v>10</v>
          </cell>
          <cell r="D244">
            <v>4637.87</v>
          </cell>
          <cell r="E244">
            <v>0</v>
          </cell>
          <cell r="F244">
            <v>0</v>
          </cell>
          <cell r="G244">
            <v>0</v>
          </cell>
          <cell r="H244">
            <v>0</v>
          </cell>
          <cell r="I244">
            <v>8</v>
          </cell>
          <cell r="J244">
            <v>0</v>
          </cell>
          <cell r="K244">
            <v>0</v>
          </cell>
          <cell r="L244">
            <v>0</v>
          </cell>
          <cell r="M244">
            <v>0</v>
          </cell>
          <cell r="N244">
            <v>0</v>
          </cell>
          <cell r="O244">
            <v>0</v>
          </cell>
          <cell r="P244">
            <v>0</v>
          </cell>
          <cell r="Q244">
            <v>0</v>
          </cell>
          <cell r="R244">
            <v>1</v>
          </cell>
          <cell r="S244">
            <v>4637.87</v>
          </cell>
          <cell r="T244">
            <v>0</v>
          </cell>
          <cell r="U244">
            <v>0</v>
          </cell>
          <cell r="V244">
            <v>0</v>
          </cell>
          <cell r="W244">
            <v>0</v>
          </cell>
          <cell r="X244">
            <v>1</v>
          </cell>
          <cell r="Y244">
            <v>0</v>
          </cell>
          <cell r="Z244">
            <v>0</v>
          </cell>
          <cell r="AA244">
            <v>0</v>
          </cell>
          <cell r="AB244">
            <v>0</v>
          </cell>
          <cell r="AC244">
            <v>0</v>
          </cell>
          <cell r="AD244">
            <v>0</v>
          </cell>
          <cell r="AE244">
            <v>0</v>
          </cell>
          <cell r="AF244">
            <v>0</v>
          </cell>
          <cell r="AG244">
            <v>0</v>
          </cell>
          <cell r="AH244">
            <v>0</v>
          </cell>
          <cell r="AI244">
            <v>0</v>
          </cell>
          <cell r="AJ244">
            <v>0</v>
          </cell>
          <cell r="AK244">
            <v>0</v>
          </cell>
          <cell r="AL244">
            <v>0</v>
          </cell>
          <cell r="AM244">
            <v>0</v>
          </cell>
          <cell r="AN244">
            <v>0</v>
          </cell>
          <cell r="AO244">
            <v>0</v>
          </cell>
        </row>
        <row r="245">
          <cell r="A245" t="str">
            <v>Carrosserie% profit / ventes</v>
          </cell>
          <cell r="E245">
            <v>0</v>
          </cell>
          <cell r="H245">
            <v>0</v>
          </cell>
          <cell r="K245">
            <v>0</v>
          </cell>
          <cell r="N245">
            <v>0</v>
          </cell>
          <cell r="Q245">
            <v>0</v>
          </cell>
          <cell r="T245">
            <v>0</v>
          </cell>
          <cell r="W245">
            <v>0</v>
          </cell>
          <cell r="Z245">
            <v>0</v>
          </cell>
          <cell r="AC245">
            <v>0</v>
          </cell>
          <cell r="AF245">
            <v>0</v>
          </cell>
          <cell r="AI245">
            <v>0</v>
          </cell>
          <cell r="AL245">
            <v>0</v>
          </cell>
          <cell r="AO245">
            <v>0</v>
          </cell>
        </row>
        <row r="246">
          <cell r="A246" t="str">
            <v>Carrosserie</v>
          </cell>
        </row>
        <row r="247">
          <cell r="A247" t="str">
            <v>CarrosserieM/O Carrosserie</v>
          </cell>
          <cell r="C247">
            <v>0</v>
          </cell>
          <cell r="D247">
            <v>0</v>
          </cell>
          <cell r="E247">
            <v>0</v>
          </cell>
          <cell r="F247">
            <v>0</v>
          </cell>
          <cell r="G247">
            <v>0</v>
          </cell>
          <cell r="H247">
            <v>0</v>
          </cell>
          <cell r="I247">
            <v>0</v>
          </cell>
          <cell r="J247">
            <v>0</v>
          </cell>
          <cell r="K247">
            <v>0</v>
          </cell>
          <cell r="L247">
            <v>0</v>
          </cell>
          <cell r="M247">
            <v>0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  <cell r="Z247">
            <v>0</v>
          </cell>
          <cell r="AA247">
            <v>0</v>
          </cell>
          <cell r="AB247">
            <v>0</v>
          </cell>
          <cell r="AC247">
            <v>0</v>
          </cell>
          <cell r="AD247">
            <v>0</v>
          </cell>
          <cell r="AE247">
            <v>0</v>
          </cell>
          <cell r="AF247">
            <v>0</v>
          </cell>
          <cell r="AG247">
            <v>0</v>
          </cell>
          <cell r="AH247">
            <v>0</v>
          </cell>
          <cell r="AI247">
            <v>0</v>
          </cell>
          <cell r="AJ247">
            <v>0</v>
          </cell>
          <cell r="AK247">
            <v>0</v>
          </cell>
          <cell r="AL247">
            <v>0</v>
          </cell>
          <cell r="AM247">
            <v>0</v>
          </cell>
          <cell r="AN247">
            <v>0</v>
          </cell>
          <cell r="AO247">
            <v>0</v>
          </cell>
        </row>
        <row r="248">
          <cell r="A248" t="str">
            <v>Carrosserie% profit / ventes</v>
          </cell>
          <cell r="E248">
            <v>0</v>
          </cell>
          <cell r="H248">
            <v>0</v>
          </cell>
          <cell r="K248">
            <v>0</v>
          </cell>
          <cell r="N248">
            <v>0</v>
          </cell>
          <cell r="Q248">
            <v>0</v>
          </cell>
          <cell r="T248">
            <v>0</v>
          </cell>
          <cell r="W248">
            <v>0</v>
          </cell>
          <cell r="Z248">
            <v>0</v>
          </cell>
          <cell r="AC248">
            <v>0</v>
          </cell>
          <cell r="AF248">
            <v>0</v>
          </cell>
          <cell r="AI248">
            <v>0</v>
          </cell>
          <cell r="AL248">
            <v>0</v>
          </cell>
          <cell r="AO248">
            <v>0</v>
          </cell>
        </row>
        <row r="249">
          <cell r="A249" t="str">
            <v>Carrosserie</v>
          </cell>
        </row>
        <row r="250">
          <cell r="A250" t="str">
            <v>CarrosserieM/O Esthétique Carr.</v>
          </cell>
          <cell r="C250">
            <v>0</v>
          </cell>
          <cell r="D250">
            <v>0</v>
          </cell>
          <cell r="E250">
            <v>0</v>
          </cell>
          <cell r="F250">
            <v>0</v>
          </cell>
          <cell r="G250">
            <v>0</v>
          </cell>
          <cell r="H250">
            <v>0</v>
          </cell>
          <cell r="I250">
            <v>0</v>
          </cell>
          <cell r="J250">
            <v>0</v>
          </cell>
          <cell r="K250">
            <v>0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Y250">
            <v>0</v>
          </cell>
          <cell r="Z250">
            <v>0</v>
          </cell>
          <cell r="AA250">
            <v>0</v>
          </cell>
          <cell r="AB250">
            <v>0</v>
          </cell>
          <cell r="AC250">
            <v>0</v>
          </cell>
          <cell r="AD250">
            <v>0</v>
          </cell>
          <cell r="AE250">
            <v>0</v>
          </cell>
          <cell r="AF250">
            <v>0</v>
          </cell>
          <cell r="AG250">
            <v>0</v>
          </cell>
          <cell r="AH250">
            <v>0</v>
          </cell>
          <cell r="AI250">
            <v>0</v>
          </cell>
          <cell r="AJ250">
            <v>0</v>
          </cell>
          <cell r="AK250">
            <v>0</v>
          </cell>
          <cell r="AL250">
            <v>0</v>
          </cell>
          <cell r="AM250">
            <v>0</v>
          </cell>
          <cell r="AN250">
            <v>0</v>
          </cell>
          <cell r="AO250">
            <v>0</v>
          </cell>
        </row>
        <row r="251">
          <cell r="A251" t="str">
            <v>Carrosserie% profit / ventes</v>
          </cell>
          <cell r="E251">
            <v>0</v>
          </cell>
          <cell r="H251">
            <v>0</v>
          </cell>
          <cell r="K251">
            <v>0</v>
          </cell>
          <cell r="N251">
            <v>0</v>
          </cell>
          <cell r="Q251">
            <v>0</v>
          </cell>
          <cell r="T251">
            <v>0</v>
          </cell>
          <cell r="W251">
            <v>0</v>
          </cell>
          <cell r="Z251">
            <v>0</v>
          </cell>
          <cell r="AC251">
            <v>0</v>
          </cell>
          <cell r="AF251">
            <v>0</v>
          </cell>
          <cell r="AI251">
            <v>0</v>
          </cell>
          <cell r="AL251">
            <v>0</v>
          </cell>
          <cell r="AO251">
            <v>0</v>
          </cell>
        </row>
        <row r="252">
          <cell r="A252" t="str">
            <v>Carrosserie</v>
          </cell>
        </row>
        <row r="253">
          <cell r="A253" t="str">
            <v>CarrosserieTotal Mécanique</v>
          </cell>
          <cell r="D253">
            <v>4637.87</v>
          </cell>
          <cell r="E253">
            <v>0</v>
          </cell>
          <cell r="G253">
            <v>0</v>
          </cell>
          <cell r="H253">
            <v>0</v>
          </cell>
          <cell r="J253">
            <v>0</v>
          </cell>
          <cell r="K253">
            <v>0</v>
          </cell>
          <cell r="M253">
            <v>0</v>
          </cell>
          <cell r="N253">
            <v>0</v>
          </cell>
          <cell r="P253">
            <v>0</v>
          </cell>
          <cell r="Q253">
            <v>0</v>
          </cell>
          <cell r="S253">
            <v>4637.87</v>
          </cell>
          <cell r="T253">
            <v>0</v>
          </cell>
          <cell r="V253">
            <v>0</v>
          </cell>
          <cell r="W253">
            <v>0</v>
          </cell>
          <cell r="Y253">
            <v>0</v>
          </cell>
          <cell r="Z253">
            <v>0</v>
          </cell>
          <cell r="AB253">
            <v>0</v>
          </cell>
          <cell r="AC253">
            <v>0</v>
          </cell>
          <cell r="AE253">
            <v>0</v>
          </cell>
          <cell r="AF253">
            <v>0</v>
          </cell>
          <cell r="AH253">
            <v>0</v>
          </cell>
          <cell r="AI253">
            <v>0</v>
          </cell>
          <cell r="AK253">
            <v>0</v>
          </cell>
          <cell r="AL253">
            <v>0</v>
          </cell>
          <cell r="AN253">
            <v>0</v>
          </cell>
          <cell r="AO253">
            <v>0</v>
          </cell>
        </row>
        <row r="254">
          <cell r="A254" t="str">
            <v>Carrosserie</v>
          </cell>
          <cell r="E254">
            <v>0</v>
          </cell>
          <cell r="H254">
            <v>0</v>
          </cell>
          <cell r="K254">
            <v>0</v>
          </cell>
          <cell r="N254">
            <v>0</v>
          </cell>
          <cell r="Q254">
            <v>0</v>
          </cell>
          <cell r="T254">
            <v>0</v>
          </cell>
          <cell r="W254">
            <v>0</v>
          </cell>
          <cell r="Z254">
            <v>0</v>
          </cell>
          <cell r="AC254">
            <v>0</v>
          </cell>
          <cell r="AF254">
            <v>0</v>
          </cell>
          <cell r="AI254">
            <v>0</v>
          </cell>
          <cell r="AL254">
            <v>0</v>
          </cell>
          <cell r="AO254">
            <v>0</v>
          </cell>
        </row>
        <row r="255">
          <cell r="A255" t="str">
            <v>Carrosserie</v>
          </cell>
        </row>
        <row r="256">
          <cell r="A256" t="str">
            <v>CarrosserieDEPENSES</v>
          </cell>
        </row>
        <row r="257">
          <cell r="A257" t="str">
            <v>CarrosserieSalaires cadres</v>
          </cell>
          <cell r="E257">
            <v>0</v>
          </cell>
          <cell r="H257">
            <v>0</v>
          </cell>
          <cell r="K257">
            <v>0</v>
          </cell>
          <cell r="N257">
            <v>0</v>
          </cell>
          <cell r="Q257">
            <v>0</v>
          </cell>
          <cell r="T257">
            <v>0</v>
          </cell>
          <cell r="W257">
            <v>0</v>
          </cell>
          <cell r="Z257">
            <v>0</v>
          </cell>
          <cell r="AC257">
            <v>0</v>
          </cell>
          <cell r="AF257">
            <v>0</v>
          </cell>
          <cell r="AI257">
            <v>0</v>
          </cell>
          <cell r="AL257">
            <v>0</v>
          </cell>
          <cell r="AO257">
            <v>0</v>
          </cell>
        </row>
        <row r="258">
          <cell r="A258" t="str">
            <v>CarrosserieSalaires commis</v>
          </cell>
          <cell r="E258">
            <v>0</v>
          </cell>
          <cell r="H258">
            <v>0</v>
          </cell>
          <cell r="K258">
            <v>0</v>
          </cell>
          <cell r="N258">
            <v>0</v>
          </cell>
          <cell r="Q258">
            <v>0</v>
          </cell>
          <cell r="T258">
            <v>0</v>
          </cell>
          <cell r="W258">
            <v>0</v>
          </cell>
          <cell r="Z258">
            <v>0</v>
          </cell>
          <cell r="AC258">
            <v>0</v>
          </cell>
          <cell r="AF258">
            <v>0</v>
          </cell>
          <cell r="AI258">
            <v>0</v>
          </cell>
          <cell r="AL258">
            <v>0</v>
          </cell>
          <cell r="AO258">
            <v>0</v>
          </cell>
        </row>
        <row r="259">
          <cell r="A259" t="str">
            <v>CarrosserieSalaires autres</v>
          </cell>
          <cell r="E259">
            <v>0</v>
          </cell>
          <cell r="H259">
            <v>0</v>
          </cell>
          <cell r="K259">
            <v>0</v>
          </cell>
          <cell r="N259">
            <v>0</v>
          </cell>
          <cell r="Q259">
            <v>0</v>
          </cell>
          <cell r="T259">
            <v>0</v>
          </cell>
          <cell r="W259">
            <v>0</v>
          </cell>
          <cell r="Z259">
            <v>0</v>
          </cell>
          <cell r="AC259">
            <v>0</v>
          </cell>
          <cell r="AF259">
            <v>0</v>
          </cell>
          <cell r="AI259">
            <v>0</v>
          </cell>
          <cell r="AL259">
            <v>0</v>
          </cell>
          <cell r="AO259">
            <v>0</v>
          </cell>
        </row>
        <row r="260">
          <cell r="A260" t="str">
            <v>CarrosserieSalaires spécialistes</v>
          </cell>
          <cell r="E260">
            <v>0</v>
          </cell>
          <cell r="H260">
            <v>0</v>
          </cell>
          <cell r="K260">
            <v>0</v>
          </cell>
          <cell r="N260">
            <v>0</v>
          </cell>
          <cell r="Q260">
            <v>0</v>
          </cell>
          <cell r="T260">
            <v>0</v>
          </cell>
          <cell r="W260">
            <v>0</v>
          </cell>
          <cell r="Z260">
            <v>0</v>
          </cell>
          <cell r="AC260">
            <v>0</v>
          </cell>
          <cell r="AF260">
            <v>0</v>
          </cell>
          <cell r="AI260">
            <v>0</v>
          </cell>
          <cell r="AL260">
            <v>0</v>
          </cell>
          <cell r="AO260">
            <v>0</v>
          </cell>
        </row>
        <row r="261">
          <cell r="A261" t="str">
            <v>Carrosserie[...]</v>
          </cell>
          <cell r="E261">
            <v>0</v>
          </cell>
          <cell r="AF261">
            <v>0</v>
          </cell>
          <cell r="AI261">
            <v>0</v>
          </cell>
          <cell r="AL261">
            <v>0</v>
          </cell>
          <cell r="AO261">
            <v>0</v>
          </cell>
        </row>
        <row r="262">
          <cell r="A262" t="str">
            <v>Carrosserie[...]</v>
          </cell>
          <cell r="E262">
            <v>0</v>
          </cell>
          <cell r="AF262">
            <v>0</v>
          </cell>
          <cell r="AI262">
            <v>0</v>
          </cell>
          <cell r="AL262">
            <v>0</v>
          </cell>
          <cell r="AO262">
            <v>0</v>
          </cell>
        </row>
        <row r="263">
          <cell r="A263" t="str">
            <v>Carrosserie[...]</v>
          </cell>
          <cell r="E263">
            <v>0</v>
          </cell>
          <cell r="AF263">
            <v>0</v>
          </cell>
          <cell r="AI263">
            <v>0</v>
          </cell>
          <cell r="AL263">
            <v>0</v>
          </cell>
          <cell r="AO263">
            <v>0</v>
          </cell>
        </row>
        <row r="264">
          <cell r="A264" t="str">
            <v>CarrosserieSalaires en absences</v>
          </cell>
          <cell r="E264">
            <v>0</v>
          </cell>
          <cell r="H264">
            <v>0</v>
          </cell>
          <cell r="K264">
            <v>0</v>
          </cell>
          <cell r="N264">
            <v>0</v>
          </cell>
          <cell r="Q264">
            <v>0</v>
          </cell>
          <cell r="T264">
            <v>0</v>
          </cell>
          <cell r="W264">
            <v>0</v>
          </cell>
          <cell r="Z264">
            <v>0</v>
          </cell>
          <cell r="AC264">
            <v>0</v>
          </cell>
          <cell r="AF264">
            <v>0</v>
          </cell>
          <cell r="AI264">
            <v>0</v>
          </cell>
          <cell r="AL264">
            <v>0</v>
          </cell>
          <cell r="AO264">
            <v>0</v>
          </cell>
        </row>
        <row r="265">
          <cell r="A265" t="str">
            <v>CarrosserieDéduction à la source</v>
          </cell>
          <cell r="E265">
            <v>0</v>
          </cell>
          <cell r="H265">
            <v>0</v>
          </cell>
          <cell r="K265">
            <v>0</v>
          </cell>
          <cell r="N265">
            <v>0</v>
          </cell>
          <cell r="Q265">
            <v>0</v>
          </cell>
          <cell r="T265">
            <v>0</v>
          </cell>
          <cell r="W265">
            <v>0</v>
          </cell>
          <cell r="Z265">
            <v>0</v>
          </cell>
          <cell r="AC265">
            <v>0</v>
          </cell>
          <cell r="AF265">
            <v>0</v>
          </cell>
          <cell r="AI265">
            <v>0</v>
          </cell>
          <cell r="AL265">
            <v>0</v>
          </cell>
          <cell r="AO265">
            <v>0</v>
          </cell>
        </row>
        <row r="266">
          <cell r="A266" t="str">
            <v>CarrosserieBénéfices marginaux</v>
          </cell>
          <cell r="E266">
            <v>0</v>
          </cell>
          <cell r="H266">
            <v>0</v>
          </cell>
          <cell r="K266">
            <v>0</v>
          </cell>
          <cell r="N266">
            <v>0</v>
          </cell>
          <cell r="Q266">
            <v>0</v>
          </cell>
          <cell r="T266">
            <v>0</v>
          </cell>
          <cell r="W266">
            <v>0</v>
          </cell>
          <cell r="Z266">
            <v>0</v>
          </cell>
          <cell r="AC266">
            <v>0</v>
          </cell>
          <cell r="AF266">
            <v>0</v>
          </cell>
          <cell r="AI266">
            <v>0</v>
          </cell>
          <cell r="AL266">
            <v>0</v>
          </cell>
          <cell r="AO266">
            <v>0</v>
          </cell>
        </row>
        <row r="267">
          <cell r="A267" t="str">
            <v>CarrosserieCsst</v>
          </cell>
          <cell r="E267">
            <v>0</v>
          </cell>
          <cell r="H267">
            <v>0</v>
          </cell>
          <cell r="K267">
            <v>0</v>
          </cell>
          <cell r="N267">
            <v>0</v>
          </cell>
          <cell r="Q267">
            <v>0</v>
          </cell>
          <cell r="T267">
            <v>0</v>
          </cell>
          <cell r="W267">
            <v>0</v>
          </cell>
          <cell r="Z267">
            <v>0</v>
          </cell>
          <cell r="AC267">
            <v>0</v>
          </cell>
          <cell r="AF267">
            <v>0</v>
          </cell>
          <cell r="AI267">
            <v>0</v>
          </cell>
          <cell r="AL267">
            <v>0</v>
          </cell>
          <cell r="AO267">
            <v>0</v>
          </cell>
        </row>
        <row r="268">
          <cell r="A268" t="str">
            <v>Carrosserie[...]</v>
          </cell>
          <cell r="E268">
            <v>0</v>
          </cell>
          <cell r="AF268">
            <v>0</v>
          </cell>
          <cell r="AI268">
            <v>0</v>
          </cell>
          <cell r="AL268">
            <v>0</v>
          </cell>
          <cell r="AO268">
            <v>0</v>
          </cell>
        </row>
        <row r="269">
          <cell r="A269" t="str">
            <v>CarrosserieTOTAL PERSONNEL</v>
          </cell>
          <cell r="C269" t="str">
            <v>% brut</v>
          </cell>
          <cell r="D269">
            <v>0</v>
          </cell>
          <cell r="E269">
            <v>0</v>
          </cell>
          <cell r="F269" t="str">
            <v>% brut</v>
          </cell>
          <cell r="G269">
            <v>0</v>
          </cell>
          <cell r="H269">
            <v>0</v>
          </cell>
          <cell r="I269" t="str">
            <v>% brut</v>
          </cell>
          <cell r="J269">
            <v>0</v>
          </cell>
          <cell r="K269">
            <v>0</v>
          </cell>
          <cell r="L269" t="str">
            <v>% brut</v>
          </cell>
          <cell r="M269">
            <v>0</v>
          </cell>
          <cell r="N269">
            <v>0</v>
          </cell>
          <cell r="O269" t="str">
            <v>% brut</v>
          </cell>
          <cell r="P269">
            <v>0</v>
          </cell>
          <cell r="Q269">
            <v>0</v>
          </cell>
          <cell r="R269" t="str">
            <v>% brut</v>
          </cell>
          <cell r="S269">
            <v>0</v>
          </cell>
          <cell r="T269">
            <v>0</v>
          </cell>
          <cell r="U269" t="str">
            <v>% brut</v>
          </cell>
          <cell r="V269">
            <v>0</v>
          </cell>
          <cell r="W269">
            <v>0</v>
          </cell>
          <cell r="X269" t="str">
            <v>% brut</v>
          </cell>
          <cell r="Y269">
            <v>0</v>
          </cell>
          <cell r="Z269">
            <v>0</v>
          </cell>
          <cell r="AA269" t="str">
            <v>% brut</v>
          </cell>
          <cell r="AB269">
            <v>0</v>
          </cell>
          <cell r="AC269">
            <v>0</v>
          </cell>
          <cell r="AD269" t="str">
            <v>% brut</v>
          </cell>
          <cell r="AE269">
            <v>0</v>
          </cell>
          <cell r="AF269">
            <v>0</v>
          </cell>
          <cell r="AG269" t="str">
            <v>% brut</v>
          </cell>
          <cell r="AH269">
            <v>0</v>
          </cell>
          <cell r="AI269">
            <v>0</v>
          </cell>
          <cell r="AJ269" t="str">
            <v>% brut</v>
          </cell>
          <cell r="AK269">
            <v>0</v>
          </cell>
          <cell r="AL269">
            <v>0</v>
          </cell>
          <cell r="AM269" t="str">
            <v>% brut</v>
          </cell>
          <cell r="AN269">
            <v>0</v>
          </cell>
          <cell r="AO269">
            <v>0</v>
          </cell>
        </row>
        <row r="270">
          <cell r="A270" t="str">
            <v>CarrosseriePublicité 2</v>
          </cell>
          <cell r="E270">
            <v>0</v>
          </cell>
          <cell r="H270">
            <v>0</v>
          </cell>
          <cell r="K270">
            <v>0</v>
          </cell>
          <cell r="N270">
            <v>0</v>
          </cell>
          <cell r="Q270">
            <v>0</v>
          </cell>
          <cell r="T270">
            <v>0</v>
          </cell>
          <cell r="W270">
            <v>0</v>
          </cell>
          <cell r="Z270">
            <v>0</v>
          </cell>
          <cell r="AC270">
            <v>0</v>
          </cell>
          <cell r="AF270">
            <v>0</v>
          </cell>
          <cell r="AI270">
            <v>0</v>
          </cell>
          <cell r="AL270">
            <v>0</v>
          </cell>
          <cell r="AO270">
            <v>0</v>
          </cell>
        </row>
        <row r="271">
          <cell r="A271" t="str">
            <v>CarrosserieService gratuit 2</v>
          </cell>
          <cell r="E271">
            <v>0</v>
          </cell>
          <cell r="H271">
            <v>0</v>
          </cell>
          <cell r="K271">
            <v>0</v>
          </cell>
          <cell r="N271">
            <v>0</v>
          </cell>
          <cell r="Q271">
            <v>0</v>
          </cell>
          <cell r="T271">
            <v>0</v>
          </cell>
          <cell r="W271">
            <v>0</v>
          </cell>
          <cell r="Z271">
            <v>0</v>
          </cell>
          <cell r="AC271">
            <v>0</v>
          </cell>
          <cell r="AF271">
            <v>0</v>
          </cell>
          <cell r="AI271">
            <v>0</v>
          </cell>
          <cell r="AL271">
            <v>0</v>
          </cell>
          <cell r="AO271">
            <v>0</v>
          </cell>
        </row>
        <row r="272">
          <cell r="A272" t="str">
            <v>CarrosserieFrais véhicules de cie</v>
          </cell>
          <cell r="E272">
            <v>0</v>
          </cell>
          <cell r="H272">
            <v>0</v>
          </cell>
          <cell r="K272">
            <v>0</v>
          </cell>
          <cell r="N272">
            <v>0</v>
          </cell>
          <cell r="Q272">
            <v>0</v>
          </cell>
          <cell r="T272">
            <v>0</v>
          </cell>
          <cell r="W272">
            <v>0</v>
          </cell>
          <cell r="Z272">
            <v>0</v>
          </cell>
          <cell r="AC272">
            <v>0</v>
          </cell>
          <cell r="AF272">
            <v>0</v>
          </cell>
          <cell r="AI272">
            <v>0</v>
          </cell>
          <cell r="AL272">
            <v>0</v>
          </cell>
          <cell r="AO272">
            <v>0</v>
          </cell>
        </row>
        <row r="273">
          <cell r="A273" t="str">
            <v>CarrosserieInformatique</v>
          </cell>
          <cell r="E273">
            <v>0</v>
          </cell>
          <cell r="H273">
            <v>0</v>
          </cell>
          <cell r="K273">
            <v>0</v>
          </cell>
          <cell r="N273">
            <v>0</v>
          </cell>
          <cell r="Q273">
            <v>0</v>
          </cell>
          <cell r="T273">
            <v>0</v>
          </cell>
          <cell r="W273">
            <v>0</v>
          </cell>
          <cell r="Z273">
            <v>0</v>
          </cell>
          <cell r="AC273">
            <v>0</v>
          </cell>
          <cell r="AF273">
            <v>0</v>
          </cell>
          <cell r="AI273">
            <v>0</v>
          </cell>
          <cell r="AL273">
            <v>0</v>
          </cell>
          <cell r="AO273">
            <v>0</v>
          </cell>
        </row>
        <row r="274">
          <cell r="A274" t="str">
            <v>CarrosserieFrais de déplacement</v>
          </cell>
          <cell r="E274">
            <v>0</v>
          </cell>
          <cell r="H274">
            <v>0</v>
          </cell>
          <cell r="K274">
            <v>0</v>
          </cell>
          <cell r="N274">
            <v>0</v>
          </cell>
          <cell r="Q274">
            <v>0</v>
          </cell>
          <cell r="T274">
            <v>0</v>
          </cell>
          <cell r="W274">
            <v>0</v>
          </cell>
          <cell r="Z274">
            <v>0</v>
          </cell>
          <cell r="AC274">
            <v>0</v>
          </cell>
          <cell r="AF274">
            <v>0</v>
          </cell>
          <cell r="AI274">
            <v>0</v>
          </cell>
          <cell r="AL274">
            <v>0</v>
          </cell>
          <cell r="AO274">
            <v>0</v>
          </cell>
        </row>
        <row r="275">
          <cell r="A275" t="str">
            <v>CarrosserieServices extérieurs</v>
          </cell>
          <cell r="E275">
            <v>0</v>
          </cell>
          <cell r="H275">
            <v>0</v>
          </cell>
          <cell r="K275">
            <v>0</v>
          </cell>
          <cell r="N275">
            <v>0</v>
          </cell>
          <cell r="Q275">
            <v>0</v>
          </cell>
          <cell r="T275">
            <v>0</v>
          </cell>
          <cell r="W275">
            <v>0</v>
          </cell>
          <cell r="Z275">
            <v>0</v>
          </cell>
          <cell r="AC275">
            <v>0</v>
          </cell>
          <cell r="AF275">
            <v>0</v>
          </cell>
          <cell r="AI275">
            <v>0</v>
          </cell>
          <cell r="AL275">
            <v>0</v>
          </cell>
          <cell r="AO275">
            <v>0</v>
          </cell>
        </row>
        <row r="276">
          <cell r="A276" t="str">
            <v>CarrosserieFournitures d'atelier</v>
          </cell>
          <cell r="E276">
            <v>0</v>
          </cell>
          <cell r="H276">
            <v>0</v>
          </cell>
          <cell r="K276">
            <v>0</v>
          </cell>
          <cell r="N276">
            <v>0</v>
          </cell>
          <cell r="Q276">
            <v>0</v>
          </cell>
          <cell r="T276">
            <v>0</v>
          </cell>
          <cell r="W276">
            <v>0</v>
          </cell>
          <cell r="Z276">
            <v>0</v>
          </cell>
          <cell r="AC276">
            <v>0</v>
          </cell>
          <cell r="AF276">
            <v>0</v>
          </cell>
          <cell r="AI276">
            <v>0</v>
          </cell>
          <cell r="AL276">
            <v>0</v>
          </cell>
          <cell r="AO276">
            <v>0</v>
          </cell>
        </row>
        <row r="277">
          <cell r="A277" t="str">
            <v>CarrosserieFournitures autres</v>
          </cell>
          <cell r="E277">
            <v>0</v>
          </cell>
          <cell r="H277">
            <v>0</v>
          </cell>
          <cell r="K277">
            <v>0</v>
          </cell>
          <cell r="N277">
            <v>0</v>
          </cell>
          <cell r="Q277">
            <v>0</v>
          </cell>
          <cell r="T277">
            <v>0</v>
          </cell>
          <cell r="W277">
            <v>0</v>
          </cell>
          <cell r="Z277">
            <v>0</v>
          </cell>
          <cell r="AC277">
            <v>0</v>
          </cell>
          <cell r="AF277">
            <v>0</v>
          </cell>
          <cell r="AI277">
            <v>0</v>
          </cell>
          <cell r="AL277">
            <v>0</v>
          </cell>
          <cell r="AO277">
            <v>0</v>
          </cell>
        </row>
        <row r="278">
          <cell r="A278" t="str">
            <v>CarrosserieUniformes</v>
          </cell>
          <cell r="E278">
            <v>0</v>
          </cell>
          <cell r="H278">
            <v>0</v>
          </cell>
          <cell r="K278">
            <v>0</v>
          </cell>
          <cell r="N278">
            <v>0</v>
          </cell>
          <cell r="Q278">
            <v>0</v>
          </cell>
          <cell r="T278">
            <v>0</v>
          </cell>
          <cell r="W278">
            <v>0</v>
          </cell>
          <cell r="Z278">
            <v>0</v>
          </cell>
          <cell r="AC278">
            <v>0</v>
          </cell>
          <cell r="AF278">
            <v>0</v>
          </cell>
          <cell r="AI278">
            <v>0</v>
          </cell>
          <cell r="AL278">
            <v>0</v>
          </cell>
          <cell r="AO278">
            <v>0</v>
          </cell>
        </row>
        <row r="279">
          <cell r="A279" t="str">
            <v>CarrosseriePapeterie</v>
          </cell>
          <cell r="E279">
            <v>0</v>
          </cell>
          <cell r="H279">
            <v>0</v>
          </cell>
          <cell r="K279">
            <v>0</v>
          </cell>
          <cell r="N279">
            <v>0</v>
          </cell>
          <cell r="Q279">
            <v>0</v>
          </cell>
          <cell r="T279">
            <v>0</v>
          </cell>
          <cell r="W279">
            <v>0</v>
          </cell>
          <cell r="Z279">
            <v>0</v>
          </cell>
          <cell r="AC279">
            <v>0</v>
          </cell>
          <cell r="AF279">
            <v>0</v>
          </cell>
          <cell r="AI279">
            <v>0</v>
          </cell>
          <cell r="AL279">
            <v>0</v>
          </cell>
          <cell r="AO279">
            <v>0</v>
          </cell>
        </row>
        <row r="280">
          <cell r="A280" t="str">
            <v>CarrosserieTéléphone</v>
          </cell>
          <cell r="E280">
            <v>0</v>
          </cell>
          <cell r="H280">
            <v>0</v>
          </cell>
          <cell r="K280">
            <v>0</v>
          </cell>
          <cell r="N280">
            <v>0</v>
          </cell>
          <cell r="Q280">
            <v>0</v>
          </cell>
          <cell r="T280">
            <v>0</v>
          </cell>
          <cell r="W280">
            <v>0</v>
          </cell>
          <cell r="Z280">
            <v>0</v>
          </cell>
          <cell r="AC280">
            <v>0</v>
          </cell>
          <cell r="AF280">
            <v>0</v>
          </cell>
          <cell r="AI280">
            <v>0</v>
          </cell>
          <cell r="AL280">
            <v>0</v>
          </cell>
          <cell r="AO280">
            <v>0</v>
          </cell>
        </row>
        <row r="281">
          <cell r="A281" t="str">
            <v>CarrosserieFrais postaux</v>
          </cell>
          <cell r="E281">
            <v>0</v>
          </cell>
          <cell r="H281">
            <v>0</v>
          </cell>
          <cell r="K281">
            <v>0</v>
          </cell>
          <cell r="N281">
            <v>0</v>
          </cell>
          <cell r="Q281">
            <v>0</v>
          </cell>
          <cell r="T281">
            <v>0</v>
          </cell>
          <cell r="W281">
            <v>0</v>
          </cell>
          <cell r="Z281">
            <v>0</v>
          </cell>
          <cell r="AC281">
            <v>0</v>
          </cell>
          <cell r="AF281">
            <v>0</v>
          </cell>
          <cell r="AI281">
            <v>0</v>
          </cell>
          <cell r="AL281">
            <v>0</v>
          </cell>
          <cell r="AO281">
            <v>0</v>
          </cell>
        </row>
        <row r="282">
          <cell r="A282" t="str">
            <v>CarrosserieDivers</v>
          </cell>
          <cell r="E282">
            <v>0</v>
          </cell>
          <cell r="H282">
            <v>0</v>
          </cell>
          <cell r="K282">
            <v>0</v>
          </cell>
          <cell r="N282">
            <v>0</v>
          </cell>
          <cell r="Q282">
            <v>0</v>
          </cell>
          <cell r="T282">
            <v>0</v>
          </cell>
          <cell r="W282">
            <v>0</v>
          </cell>
          <cell r="Z282">
            <v>0</v>
          </cell>
          <cell r="AC282">
            <v>0</v>
          </cell>
          <cell r="AF282">
            <v>0</v>
          </cell>
          <cell r="AI282">
            <v>0</v>
          </cell>
          <cell r="AL282">
            <v>0</v>
          </cell>
          <cell r="AO282">
            <v>0</v>
          </cell>
        </row>
        <row r="283">
          <cell r="A283" t="str">
            <v>CarrosserieFormation</v>
          </cell>
          <cell r="E283">
            <v>0</v>
          </cell>
          <cell r="H283">
            <v>0</v>
          </cell>
          <cell r="K283">
            <v>0</v>
          </cell>
          <cell r="N283">
            <v>0</v>
          </cell>
          <cell r="Q283">
            <v>0</v>
          </cell>
          <cell r="T283">
            <v>0</v>
          </cell>
          <cell r="W283">
            <v>0</v>
          </cell>
          <cell r="Z283">
            <v>0</v>
          </cell>
          <cell r="AC283">
            <v>0</v>
          </cell>
          <cell r="AF283">
            <v>0</v>
          </cell>
          <cell r="AI283">
            <v>0</v>
          </cell>
          <cell r="AL283">
            <v>0</v>
          </cell>
          <cell r="AO283">
            <v>0</v>
          </cell>
        </row>
        <row r="284">
          <cell r="A284" t="str">
            <v>CarrosserieFrais bancaires</v>
          </cell>
          <cell r="E284">
            <v>0</v>
          </cell>
          <cell r="H284">
            <v>0</v>
          </cell>
          <cell r="K284">
            <v>0</v>
          </cell>
          <cell r="N284">
            <v>0</v>
          </cell>
          <cell r="Q284">
            <v>0</v>
          </cell>
          <cell r="T284">
            <v>0</v>
          </cell>
          <cell r="W284">
            <v>0</v>
          </cell>
          <cell r="Z284">
            <v>0</v>
          </cell>
          <cell r="AC284">
            <v>0</v>
          </cell>
          <cell r="AF284">
            <v>0</v>
          </cell>
          <cell r="AI284">
            <v>0</v>
          </cell>
          <cell r="AL284">
            <v>0</v>
          </cell>
          <cell r="AO284">
            <v>0</v>
          </cell>
        </row>
        <row r="285">
          <cell r="A285" t="str">
            <v>Carrosserie[...]</v>
          </cell>
          <cell r="E285">
            <v>0</v>
          </cell>
          <cell r="AF285">
            <v>0</v>
          </cell>
          <cell r="AI285">
            <v>0</v>
          </cell>
          <cell r="AL285">
            <v>0</v>
          </cell>
          <cell r="AO285">
            <v>0</v>
          </cell>
        </row>
        <row r="286">
          <cell r="A286" t="str">
            <v>Carrosserie[...]</v>
          </cell>
          <cell r="E286">
            <v>0</v>
          </cell>
          <cell r="AF286">
            <v>0</v>
          </cell>
          <cell r="AI286">
            <v>0</v>
          </cell>
          <cell r="AL286">
            <v>0</v>
          </cell>
          <cell r="AO286">
            <v>0</v>
          </cell>
        </row>
        <row r="287">
          <cell r="A287" t="str">
            <v>Carrosserie[...]</v>
          </cell>
          <cell r="E287">
            <v>0</v>
          </cell>
          <cell r="AF287">
            <v>0</v>
          </cell>
          <cell r="AI287">
            <v>0</v>
          </cell>
          <cell r="AL287">
            <v>0</v>
          </cell>
          <cell r="AO287">
            <v>0</v>
          </cell>
        </row>
        <row r="288">
          <cell r="A288" t="str">
            <v>CarrosserieTOTAL SEMI-FIXES</v>
          </cell>
          <cell r="C288" t="str">
            <v>% brut</v>
          </cell>
          <cell r="D288">
            <v>0</v>
          </cell>
          <cell r="E288">
            <v>0</v>
          </cell>
          <cell r="F288" t="str">
            <v>% brut</v>
          </cell>
          <cell r="G288">
            <v>0</v>
          </cell>
          <cell r="H288">
            <v>0</v>
          </cell>
          <cell r="I288" t="str">
            <v>% brut</v>
          </cell>
          <cell r="J288">
            <v>0</v>
          </cell>
          <cell r="K288">
            <v>0</v>
          </cell>
          <cell r="L288" t="str">
            <v>% brut</v>
          </cell>
          <cell r="M288">
            <v>0</v>
          </cell>
          <cell r="N288">
            <v>0</v>
          </cell>
          <cell r="O288" t="str">
            <v>% brut</v>
          </cell>
          <cell r="P288">
            <v>0</v>
          </cell>
          <cell r="Q288">
            <v>0</v>
          </cell>
          <cell r="R288" t="str">
            <v>% brut</v>
          </cell>
          <cell r="S288">
            <v>0</v>
          </cell>
          <cell r="T288">
            <v>0</v>
          </cell>
          <cell r="U288" t="str">
            <v>% brut</v>
          </cell>
          <cell r="V288">
            <v>0</v>
          </cell>
          <cell r="W288">
            <v>0</v>
          </cell>
          <cell r="X288" t="str">
            <v>% brut</v>
          </cell>
          <cell r="Y288">
            <v>0</v>
          </cell>
          <cell r="Z288">
            <v>0</v>
          </cell>
          <cell r="AA288" t="str">
            <v>% brut</v>
          </cell>
          <cell r="AB288">
            <v>0</v>
          </cell>
          <cell r="AC288">
            <v>0</v>
          </cell>
          <cell r="AD288" t="str">
            <v>% brut</v>
          </cell>
          <cell r="AE288">
            <v>0</v>
          </cell>
          <cell r="AF288">
            <v>0</v>
          </cell>
          <cell r="AG288" t="str">
            <v>% brut</v>
          </cell>
          <cell r="AH288">
            <v>0</v>
          </cell>
          <cell r="AI288">
            <v>0</v>
          </cell>
          <cell r="AJ288" t="str">
            <v>% brut</v>
          </cell>
          <cell r="AK288">
            <v>0</v>
          </cell>
          <cell r="AL288">
            <v>0</v>
          </cell>
          <cell r="AM288" t="str">
            <v>% brut</v>
          </cell>
          <cell r="AN288">
            <v>0</v>
          </cell>
          <cell r="AO288">
            <v>0</v>
          </cell>
        </row>
        <row r="289">
          <cell r="A289" t="str">
            <v>Carrosserie</v>
          </cell>
        </row>
        <row r="290">
          <cell r="A290" t="str">
            <v>CarrosserieTOTAL DES DÉPENSES</v>
          </cell>
          <cell r="C290" t="str">
            <v>% brut</v>
          </cell>
          <cell r="D290">
            <v>0</v>
          </cell>
          <cell r="E290">
            <v>0</v>
          </cell>
          <cell r="F290" t="str">
            <v>% brut</v>
          </cell>
          <cell r="G290">
            <v>0</v>
          </cell>
          <cell r="H290">
            <v>0</v>
          </cell>
          <cell r="I290" t="str">
            <v>% brut</v>
          </cell>
          <cell r="J290">
            <v>0</v>
          </cell>
          <cell r="K290">
            <v>0</v>
          </cell>
          <cell r="L290" t="str">
            <v>% brut</v>
          </cell>
          <cell r="M290">
            <v>0</v>
          </cell>
          <cell r="N290">
            <v>0</v>
          </cell>
          <cell r="O290" t="str">
            <v>% brut</v>
          </cell>
          <cell r="P290">
            <v>0</v>
          </cell>
          <cell r="Q290">
            <v>0</v>
          </cell>
          <cell r="R290" t="str">
            <v>% brut</v>
          </cell>
          <cell r="S290">
            <v>0</v>
          </cell>
          <cell r="T290">
            <v>0</v>
          </cell>
          <cell r="U290" t="str">
            <v>% brut</v>
          </cell>
          <cell r="V290">
            <v>0</v>
          </cell>
          <cell r="W290">
            <v>0</v>
          </cell>
          <cell r="X290" t="str">
            <v>% brut</v>
          </cell>
          <cell r="Y290">
            <v>0</v>
          </cell>
          <cell r="Z290">
            <v>0</v>
          </cell>
          <cell r="AA290" t="str">
            <v>% brut</v>
          </cell>
          <cell r="AB290">
            <v>0</v>
          </cell>
          <cell r="AC290">
            <v>0</v>
          </cell>
          <cell r="AD290" t="str">
            <v>% brut</v>
          </cell>
          <cell r="AE290">
            <v>0</v>
          </cell>
          <cell r="AF290">
            <v>0</v>
          </cell>
          <cell r="AG290" t="str">
            <v>% brut</v>
          </cell>
          <cell r="AH290">
            <v>0</v>
          </cell>
          <cell r="AI290">
            <v>0</v>
          </cell>
          <cell r="AJ290" t="str">
            <v>% brut</v>
          </cell>
          <cell r="AK290">
            <v>0</v>
          </cell>
          <cell r="AL290">
            <v>0</v>
          </cell>
          <cell r="AM290" t="str">
            <v>% brut</v>
          </cell>
          <cell r="AN290">
            <v>0</v>
          </cell>
          <cell r="AO290">
            <v>0</v>
          </cell>
        </row>
        <row r="291">
          <cell r="A291" t="str">
            <v>Carrosserie</v>
          </cell>
        </row>
        <row r="292">
          <cell r="A292" t="str">
            <v>CarrosseriePROFIT DÉPARTEMENTAL</v>
          </cell>
          <cell r="E292">
            <v>0</v>
          </cell>
          <cell r="H292">
            <v>0</v>
          </cell>
          <cell r="K292">
            <v>0</v>
          </cell>
          <cell r="N292">
            <v>0</v>
          </cell>
          <cell r="Q292">
            <v>0</v>
          </cell>
          <cell r="T292">
            <v>0</v>
          </cell>
          <cell r="W292">
            <v>0</v>
          </cell>
          <cell r="Z292">
            <v>0</v>
          </cell>
          <cell r="AC292">
            <v>0</v>
          </cell>
          <cell r="AF292">
            <v>0</v>
          </cell>
          <cell r="AI292">
            <v>0</v>
          </cell>
          <cell r="AL292">
            <v>0</v>
          </cell>
          <cell r="AO292">
            <v>0</v>
          </cell>
        </row>
        <row r="294">
          <cell r="C294" t="str">
            <v>Pièces</v>
          </cell>
        </row>
        <row r="296">
          <cell r="C296" t="str">
            <v>TOTAL</v>
          </cell>
          <cell r="F296" t="str">
            <v>Janvier</v>
          </cell>
          <cell r="I296" t="str">
            <v>Février</v>
          </cell>
          <cell r="L296" t="str">
            <v>Mars</v>
          </cell>
          <cell r="O296" t="str">
            <v>Avril</v>
          </cell>
          <cell r="R296" t="str">
            <v>Mai</v>
          </cell>
          <cell r="U296" t="str">
            <v>Juin</v>
          </cell>
          <cell r="X296" t="str">
            <v>Juillet</v>
          </cell>
          <cell r="AA296" t="str">
            <v>Août</v>
          </cell>
          <cell r="AD296" t="str">
            <v>Septembre</v>
          </cell>
          <cell r="AG296" t="str">
            <v>Octobre</v>
          </cell>
          <cell r="AJ296" t="str">
            <v>Novembre</v>
          </cell>
          <cell r="AM296" t="str">
            <v>Décembre</v>
          </cell>
        </row>
        <row r="297">
          <cell r="A297" t="str">
            <v>Pièces</v>
          </cell>
          <cell r="C297" t="str">
            <v>$VENTES</v>
          </cell>
          <cell r="D297" t="str">
            <v>% P. BRUT</v>
          </cell>
          <cell r="E297" t="str">
            <v>$PROFITS</v>
          </cell>
          <cell r="F297" t="str">
            <v>$VENTES</v>
          </cell>
          <cell r="G297" t="str">
            <v>% P. BRUT</v>
          </cell>
          <cell r="H297" t="str">
            <v>$PROFITS</v>
          </cell>
          <cell r="I297" t="str">
            <v>$VENTES</v>
          </cell>
          <cell r="J297" t="str">
            <v>% P. BRUT</v>
          </cell>
          <cell r="K297" t="str">
            <v>$PROFITS</v>
          </cell>
          <cell r="L297" t="str">
            <v>$VENTES</v>
          </cell>
          <cell r="M297" t="str">
            <v>% P. BRUT</v>
          </cell>
          <cell r="N297" t="str">
            <v>$PROFITS</v>
          </cell>
          <cell r="O297" t="str">
            <v>$VENTES</v>
          </cell>
          <cell r="P297" t="str">
            <v>% P. BRUT</v>
          </cell>
          <cell r="Q297" t="str">
            <v>$PROFITS</v>
          </cell>
          <cell r="R297" t="str">
            <v>$VENTES</v>
          </cell>
          <cell r="S297" t="str">
            <v>% P. BRUT</v>
          </cell>
          <cell r="T297" t="str">
            <v>$PROFITS</v>
          </cell>
          <cell r="U297" t="str">
            <v>$VENTES</v>
          </cell>
          <cell r="V297" t="str">
            <v>% P. BRUT</v>
          </cell>
          <cell r="W297" t="str">
            <v>$PROFITS</v>
          </cell>
          <cell r="X297" t="str">
            <v>$VENTES</v>
          </cell>
          <cell r="Y297" t="str">
            <v>% P. BRUT</v>
          </cell>
          <cell r="Z297" t="str">
            <v>$PROFITS</v>
          </cell>
          <cell r="AA297" t="str">
            <v>$VENTES</v>
          </cell>
          <cell r="AB297" t="str">
            <v>% P. BRUT</v>
          </cell>
          <cell r="AC297" t="str">
            <v>$PROFITS</v>
          </cell>
          <cell r="AD297" t="str">
            <v>$VENTES</v>
          </cell>
          <cell r="AE297" t="str">
            <v>% P. BRUT</v>
          </cell>
          <cell r="AF297" t="str">
            <v>$PROFITS</v>
          </cell>
          <cell r="AG297" t="str">
            <v>$VENTES</v>
          </cell>
          <cell r="AH297" t="str">
            <v>% P. BRUT</v>
          </cell>
          <cell r="AI297" t="str">
            <v>$PROFITS</v>
          </cell>
          <cell r="AJ297" t="str">
            <v>$VENTES</v>
          </cell>
          <cell r="AK297" t="str">
            <v>% P. BRUT</v>
          </cell>
          <cell r="AL297" t="str">
            <v>$PROFITS</v>
          </cell>
          <cell r="AM297" t="str">
            <v>$VENTES</v>
          </cell>
          <cell r="AN297" t="str">
            <v>% P. BRUT</v>
          </cell>
          <cell r="AO297" t="str">
            <v>$PROFITS</v>
          </cell>
        </row>
        <row r="298">
          <cell r="A298" t="str">
            <v>PiècesPièces Ro Clients</v>
          </cell>
          <cell r="C298">
            <v>685102.1799999997</v>
          </cell>
          <cell r="D298">
            <v>0.40209127636989822</v>
          </cell>
          <cell r="E298">
            <v>275473.60999999964</v>
          </cell>
          <cell r="F298">
            <v>42365.77</v>
          </cell>
          <cell r="G298">
            <v>0.42598989703243917</v>
          </cell>
          <cell r="H298">
            <v>18047.39</v>
          </cell>
          <cell r="I298">
            <v>39938.219999999899</v>
          </cell>
          <cell r="J298">
            <v>0.4288037874497147</v>
          </cell>
          <cell r="K298">
            <v>17125.659999999902</v>
          </cell>
          <cell r="L298">
            <v>64634.28</v>
          </cell>
          <cell r="M298">
            <v>0.35379151744244697</v>
          </cell>
          <cell r="N298">
            <v>22867.06</v>
          </cell>
          <cell r="O298">
            <v>64717.729999999901</v>
          </cell>
          <cell r="P298">
            <v>0.37632114105361758</v>
          </cell>
          <cell r="Q298">
            <v>24354.6499999999</v>
          </cell>
          <cell r="R298">
            <v>65511.2599999999</v>
          </cell>
          <cell r="S298">
            <v>0.41723987601520629</v>
          </cell>
          <cell r="T298">
            <v>27333.909999999902</v>
          </cell>
          <cell r="U298">
            <v>60262.31</v>
          </cell>
          <cell r="V298">
            <v>0.40968940619766986</v>
          </cell>
          <cell r="W298">
            <v>24688.8299999999</v>
          </cell>
          <cell r="X298">
            <v>69391.56</v>
          </cell>
          <cell r="Y298">
            <v>0.42826317782738993</v>
          </cell>
          <cell r="Z298">
            <v>29717.85</v>
          </cell>
          <cell r="AA298">
            <v>59394.13</v>
          </cell>
          <cell r="AB298">
            <v>0.43643488001255343</v>
          </cell>
          <cell r="AC298">
            <v>25921.67</v>
          </cell>
          <cell r="AD298">
            <v>39550.31</v>
          </cell>
          <cell r="AE298">
            <v>0.36886714667976045</v>
          </cell>
          <cell r="AF298">
            <v>14588.809999999996</v>
          </cell>
          <cell r="AG298">
            <v>63975.58</v>
          </cell>
          <cell r="AH298">
            <v>0.40223613447506062</v>
          </cell>
          <cell r="AI298">
            <v>25733.29</v>
          </cell>
          <cell r="AJ298">
            <v>67696.600000000006</v>
          </cell>
          <cell r="AK298">
            <v>0.36578380598139354</v>
          </cell>
          <cell r="AL298">
            <v>24762.320000000007</v>
          </cell>
          <cell r="AM298">
            <v>47664.43</v>
          </cell>
          <cell r="AN298">
            <v>0.42656903691075293</v>
          </cell>
          <cell r="AO298">
            <v>20332.169999999998</v>
          </cell>
        </row>
        <row r="299">
          <cell r="A299" t="str">
            <v>PiècesPièces Ro Carrosserie</v>
          </cell>
          <cell r="C299">
            <v>5835.08</v>
          </cell>
          <cell r="D299">
            <v>0.2995982917115102</v>
          </cell>
          <cell r="E299">
            <v>1748.1799999999989</v>
          </cell>
          <cell r="F299">
            <v>0</v>
          </cell>
          <cell r="G299">
            <v>0</v>
          </cell>
          <cell r="H299">
            <v>0</v>
          </cell>
          <cell r="I299">
            <v>507.77</v>
          </cell>
          <cell r="J299">
            <v>0.47671189711877426</v>
          </cell>
          <cell r="K299">
            <v>242.06</v>
          </cell>
          <cell r="L299">
            <v>0</v>
          </cell>
          <cell r="M299">
            <v>0</v>
          </cell>
          <cell r="N299">
            <v>0</v>
          </cell>
          <cell r="O299">
            <v>0</v>
          </cell>
          <cell r="P299">
            <v>0</v>
          </cell>
          <cell r="Q299">
            <v>0</v>
          </cell>
          <cell r="R299">
            <v>2268.4899999999998</v>
          </cell>
          <cell r="S299">
            <v>0.27864791116557669</v>
          </cell>
          <cell r="T299">
            <v>632.10999999999899</v>
          </cell>
          <cell r="U299">
            <v>3058.82</v>
          </cell>
          <cell r="V299">
            <v>0.28573436815504016</v>
          </cell>
          <cell r="W299">
            <v>874.01</v>
          </cell>
          <cell r="X299">
            <v>0</v>
          </cell>
          <cell r="Y299">
            <v>0</v>
          </cell>
          <cell r="Z299">
            <v>0</v>
          </cell>
          <cell r="AA299">
            <v>0</v>
          </cell>
          <cell r="AB299">
            <v>0</v>
          </cell>
          <cell r="AC299">
            <v>0</v>
          </cell>
          <cell r="AD299">
            <v>0</v>
          </cell>
          <cell r="AE299">
            <v>0</v>
          </cell>
          <cell r="AF299">
            <v>0</v>
          </cell>
          <cell r="AG299">
            <v>0</v>
          </cell>
          <cell r="AH299">
            <v>0</v>
          </cell>
          <cell r="AI299">
            <v>0</v>
          </cell>
          <cell r="AJ299">
            <v>0</v>
          </cell>
          <cell r="AK299">
            <v>0</v>
          </cell>
          <cell r="AL299">
            <v>0</v>
          </cell>
          <cell r="AM299">
            <v>0</v>
          </cell>
          <cell r="AN299">
            <v>0</v>
          </cell>
          <cell r="AO299">
            <v>0</v>
          </cell>
        </row>
        <row r="300">
          <cell r="A300" t="str">
            <v>PiècesP/A Garantie</v>
          </cell>
          <cell r="C300">
            <v>778292.1</v>
          </cell>
          <cell r="D300">
            <v>0.27681239472943364</v>
          </cell>
          <cell r="E300">
            <v>215440.89999999982</v>
          </cell>
          <cell r="F300">
            <v>59620.77</v>
          </cell>
          <cell r="G300">
            <v>0.28022197633475715</v>
          </cell>
          <cell r="H300">
            <v>16707.05</v>
          </cell>
          <cell r="I300">
            <v>59603.33</v>
          </cell>
          <cell r="J300">
            <v>0.28471764916490239</v>
          </cell>
          <cell r="K300">
            <v>16970.119999999901</v>
          </cell>
          <cell r="L300">
            <v>77079.78</v>
          </cell>
          <cell r="M300">
            <v>0.28732399080536947</v>
          </cell>
          <cell r="N300">
            <v>22146.869999999901</v>
          </cell>
          <cell r="O300">
            <v>56399.72</v>
          </cell>
          <cell r="P300">
            <v>0.27891503716685118</v>
          </cell>
          <cell r="Q300">
            <v>15730.73</v>
          </cell>
          <cell r="R300">
            <v>83552.850000000006</v>
          </cell>
          <cell r="S300">
            <v>0.2531612027596904</v>
          </cell>
          <cell r="T300">
            <v>21152.34</v>
          </cell>
          <cell r="U300">
            <v>66450.84</v>
          </cell>
          <cell r="V300">
            <v>0.28603746769792526</v>
          </cell>
          <cell r="W300">
            <v>19007.43</v>
          </cell>
          <cell r="X300">
            <v>84145.25</v>
          </cell>
          <cell r="Y300">
            <v>0.26860957689233794</v>
          </cell>
          <cell r="Z300">
            <v>22602.22</v>
          </cell>
          <cell r="AA300">
            <v>83246.25</v>
          </cell>
          <cell r="AB300">
            <v>0.26271802033124614</v>
          </cell>
          <cell r="AC300">
            <v>21870.29</v>
          </cell>
          <cell r="AD300">
            <v>102128.39</v>
          </cell>
          <cell r="AE300">
            <v>0.28571702736134402</v>
          </cell>
          <cell r="AF300">
            <v>29179.820000000011</v>
          </cell>
          <cell r="AG300">
            <v>38383.699999999997</v>
          </cell>
          <cell r="AH300">
            <v>0.28603678123786919</v>
          </cell>
          <cell r="AI300">
            <v>10979.149999999998</v>
          </cell>
          <cell r="AJ300">
            <v>41301.49</v>
          </cell>
          <cell r="AK300">
            <v>0.27899162959980384</v>
          </cell>
          <cell r="AL300">
            <v>11522.770000000002</v>
          </cell>
          <cell r="AM300">
            <v>26379.730000000003</v>
          </cell>
          <cell r="AN300">
            <v>0.28704274077103925</v>
          </cell>
          <cell r="AO300">
            <v>7572.1100000000079</v>
          </cell>
        </row>
        <row r="301">
          <cell r="A301" t="str">
            <v>PiècesVentes Internes</v>
          </cell>
          <cell r="C301">
            <v>249559.72999999989</v>
          </cell>
          <cell r="D301">
            <v>0.3383538281596955</v>
          </cell>
          <cell r="E301">
            <v>84439.489999999976</v>
          </cell>
          <cell r="F301">
            <v>10897.52</v>
          </cell>
          <cell r="G301">
            <v>0.43634515008919456</v>
          </cell>
          <cell r="H301">
            <v>4755.08</v>
          </cell>
          <cell r="I301">
            <v>14844.9399999999</v>
          </cell>
          <cell r="J301">
            <v>0.34725771879172468</v>
          </cell>
          <cell r="K301">
            <v>5155.0199999999904</v>
          </cell>
          <cell r="L301">
            <v>16471.04</v>
          </cell>
          <cell r="M301">
            <v>0.38205298511812247</v>
          </cell>
          <cell r="N301">
            <v>6292.81</v>
          </cell>
          <cell r="O301">
            <v>20132.62</v>
          </cell>
          <cell r="P301">
            <v>0.35222986377331866</v>
          </cell>
          <cell r="Q301">
            <v>7091.3099999999904</v>
          </cell>
          <cell r="R301">
            <v>41963.360000000001</v>
          </cell>
          <cell r="S301">
            <v>0.3080882941690084</v>
          </cell>
          <cell r="T301">
            <v>12928.42</v>
          </cell>
          <cell r="U301">
            <v>23272.43</v>
          </cell>
          <cell r="V301">
            <v>0.32713128796606111</v>
          </cell>
          <cell r="W301">
            <v>7613.14</v>
          </cell>
          <cell r="X301">
            <v>16698.669999999998</v>
          </cell>
          <cell r="Y301">
            <v>0.37965957767894098</v>
          </cell>
          <cell r="Z301">
            <v>6339.81</v>
          </cell>
          <cell r="AA301">
            <v>19834.52</v>
          </cell>
          <cell r="AB301">
            <v>0.34487297902848169</v>
          </cell>
          <cell r="AC301">
            <v>6840.39</v>
          </cell>
          <cell r="AD301">
            <v>16277.330000000002</v>
          </cell>
          <cell r="AE301">
            <v>0.33547270959057784</v>
          </cell>
          <cell r="AF301">
            <v>5460.6000000000013</v>
          </cell>
          <cell r="AG301">
            <v>24634.07</v>
          </cell>
          <cell r="AH301">
            <v>0.35360376908890812</v>
          </cell>
          <cell r="AI301">
            <v>8710.6999999999989</v>
          </cell>
          <cell r="AJ301">
            <v>30393.85</v>
          </cell>
          <cell r="AK301">
            <v>0.31035620693002036</v>
          </cell>
          <cell r="AL301">
            <v>9432.9199999999983</v>
          </cell>
          <cell r="AM301">
            <v>14139.380000000001</v>
          </cell>
          <cell r="AN301">
            <v>0.2701172187182182</v>
          </cell>
          <cell r="AO301">
            <v>3819.2900000000004</v>
          </cell>
        </row>
        <row r="302">
          <cell r="A302" t="str">
            <v>PiècesVentes Détails</v>
          </cell>
          <cell r="C302">
            <v>208673.93</v>
          </cell>
          <cell r="D302">
            <v>0.33056635296991821</v>
          </cell>
          <cell r="E302">
            <v>68980.58</v>
          </cell>
          <cell r="F302">
            <v>11998.51</v>
          </cell>
          <cell r="G302">
            <v>0.30664890890618918</v>
          </cell>
          <cell r="H302">
            <v>3679.33</v>
          </cell>
          <cell r="I302">
            <v>8088.5</v>
          </cell>
          <cell r="J302">
            <v>0.29297150275081907</v>
          </cell>
          <cell r="K302">
            <v>2369.6999999999998</v>
          </cell>
          <cell r="L302">
            <v>18055.36</v>
          </cell>
          <cell r="M302">
            <v>0.29885529837123154</v>
          </cell>
          <cell r="N302">
            <v>5395.94</v>
          </cell>
          <cell r="O302">
            <v>17037.740000000002</v>
          </cell>
          <cell r="P302">
            <v>0.28554139222690328</v>
          </cell>
          <cell r="Q302">
            <v>4864.9799999999996</v>
          </cell>
          <cell r="R302">
            <v>22031.26</v>
          </cell>
          <cell r="S302">
            <v>0.33702384702463639</v>
          </cell>
          <cell r="T302">
            <v>7425.0599999999904</v>
          </cell>
          <cell r="U302">
            <v>18082.54</v>
          </cell>
          <cell r="V302">
            <v>0.32192103542975709</v>
          </cell>
          <cell r="W302">
            <v>5821.15</v>
          </cell>
          <cell r="X302">
            <v>17857.32</v>
          </cell>
          <cell r="Y302">
            <v>0.3781877683773377</v>
          </cell>
          <cell r="Z302">
            <v>6753.42</v>
          </cell>
          <cell r="AA302">
            <v>16735.09</v>
          </cell>
          <cell r="AB302">
            <v>0.38941887973115175</v>
          </cell>
          <cell r="AC302">
            <v>6516.96</v>
          </cell>
          <cell r="AD302">
            <v>16589.210000000003</v>
          </cell>
          <cell r="AE302">
            <v>0.37189293522717476</v>
          </cell>
          <cell r="AF302">
            <v>6169.4100000000008</v>
          </cell>
          <cell r="AG302">
            <v>28011.840000000004</v>
          </cell>
          <cell r="AH302">
            <v>0.36361767024229763</v>
          </cell>
          <cell r="AI302">
            <v>10185.600000000004</v>
          </cell>
          <cell r="AJ302">
            <v>20308.849999999999</v>
          </cell>
          <cell r="AK302">
            <v>0.27080558475738403</v>
          </cell>
          <cell r="AL302">
            <v>5499.7499999999982</v>
          </cell>
          <cell r="AM302">
            <v>13877.710000000001</v>
          </cell>
          <cell r="AN302">
            <v>0.30979750981970378</v>
          </cell>
          <cell r="AO302">
            <v>4299.2800000000016</v>
          </cell>
        </row>
        <row r="303">
          <cell r="A303" t="str">
            <v>PiècesVentes de Gros</v>
          </cell>
          <cell r="C303">
            <v>646813.34000000008</v>
          </cell>
          <cell r="D303">
            <v>0.19266297136048485</v>
          </cell>
          <cell r="E303">
            <v>124616.97999999957</v>
          </cell>
          <cell r="F303">
            <v>30135.23</v>
          </cell>
          <cell r="G303">
            <v>0.23333984840998392</v>
          </cell>
          <cell r="H303">
            <v>7031.75</v>
          </cell>
          <cell r="I303">
            <v>59213.71</v>
          </cell>
          <cell r="J303">
            <v>0.21187711426964972</v>
          </cell>
          <cell r="K303">
            <v>12546.029999999901</v>
          </cell>
          <cell r="L303">
            <v>66953.62</v>
          </cell>
          <cell r="M303">
            <v>0.18876126488754305</v>
          </cell>
          <cell r="N303">
            <v>12638.2499999999</v>
          </cell>
          <cell r="O303">
            <v>72740.67</v>
          </cell>
          <cell r="P303">
            <v>0.19281758059143395</v>
          </cell>
          <cell r="Q303">
            <v>14025.6799999999</v>
          </cell>
          <cell r="R303">
            <v>83638.080000000002</v>
          </cell>
          <cell r="S303">
            <v>0.16678575117936709</v>
          </cell>
          <cell r="T303">
            <v>13949.64</v>
          </cell>
          <cell r="U303">
            <v>56850.57</v>
          </cell>
          <cell r="V303">
            <v>0.18463948558475315</v>
          </cell>
          <cell r="W303">
            <v>10496.86</v>
          </cell>
          <cell r="X303">
            <v>38006.58</v>
          </cell>
          <cell r="Y303">
            <v>0.18203347946592405</v>
          </cell>
          <cell r="Z303">
            <v>6918.47</v>
          </cell>
          <cell r="AA303">
            <v>50297.27</v>
          </cell>
          <cell r="AB303">
            <v>0.21691256801810319</v>
          </cell>
          <cell r="AC303">
            <v>10910.109999999901</v>
          </cell>
          <cell r="AD303">
            <v>46917.64</v>
          </cell>
          <cell r="AE303">
            <v>0.19223686442881602</v>
          </cell>
          <cell r="AF303">
            <v>9019.2999999999956</v>
          </cell>
          <cell r="AG303">
            <v>44070.080000000002</v>
          </cell>
          <cell r="AH303">
            <v>0.19408905089348594</v>
          </cell>
          <cell r="AI303">
            <v>8553.5199999999968</v>
          </cell>
          <cell r="AJ303">
            <v>50422.46</v>
          </cell>
          <cell r="AK303">
            <v>0.18355133803467741</v>
          </cell>
          <cell r="AL303">
            <v>9255.11</v>
          </cell>
          <cell r="AM303">
            <v>47567.43</v>
          </cell>
          <cell r="AN303">
            <v>0.19492875692464365</v>
          </cell>
          <cell r="AO303">
            <v>9272.260000000002</v>
          </cell>
        </row>
        <row r="304">
          <cell r="A304" t="str">
            <v>Pièces[...]</v>
          </cell>
          <cell r="C304">
            <v>0</v>
          </cell>
          <cell r="D304">
            <v>0</v>
          </cell>
          <cell r="E304">
            <v>0</v>
          </cell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H304">
            <v>0</v>
          </cell>
          <cell r="AI304">
            <v>0</v>
          </cell>
          <cell r="AJ304">
            <v>0</v>
          </cell>
          <cell r="AK304">
            <v>0</v>
          </cell>
          <cell r="AL304">
            <v>0</v>
          </cell>
          <cell r="AM304">
            <v>0</v>
          </cell>
          <cell r="AN304">
            <v>0</v>
          </cell>
          <cell r="AO304">
            <v>0</v>
          </cell>
        </row>
        <row r="305">
          <cell r="A305" t="str">
            <v>PiècesEscomptes</v>
          </cell>
          <cell r="C305">
            <v>0</v>
          </cell>
          <cell r="D305">
            <v>0</v>
          </cell>
          <cell r="E305">
            <v>96033.59</v>
          </cell>
          <cell r="F305">
            <v>0</v>
          </cell>
          <cell r="G305">
            <v>0</v>
          </cell>
          <cell r="H305">
            <v>14000.68</v>
          </cell>
          <cell r="I305">
            <v>0</v>
          </cell>
          <cell r="J305">
            <v>0</v>
          </cell>
          <cell r="K305">
            <v>10061.57</v>
          </cell>
          <cell r="L305">
            <v>0</v>
          </cell>
          <cell r="M305">
            <v>0</v>
          </cell>
          <cell r="N305">
            <v>3172.85</v>
          </cell>
          <cell r="O305">
            <v>0</v>
          </cell>
          <cell r="P305">
            <v>0</v>
          </cell>
          <cell r="Q305">
            <v>20142.95</v>
          </cell>
          <cell r="R305">
            <v>0</v>
          </cell>
          <cell r="S305">
            <v>0</v>
          </cell>
          <cell r="T305">
            <v>5281.11</v>
          </cell>
          <cell r="U305">
            <v>0</v>
          </cell>
          <cell r="V305">
            <v>0</v>
          </cell>
          <cell r="W305">
            <v>4225.6499999999996</v>
          </cell>
          <cell r="X305">
            <v>0</v>
          </cell>
          <cell r="Y305">
            <v>0</v>
          </cell>
          <cell r="Z305">
            <v>3265.21</v>
          </cell>
          <cell r="AA305">
            <v>0</v>
          </cell>
          <cell r="AB305">
            <v>0</v>
          </cell>
          <cell r="AC305">
            <v>951</v>
          </cell>
          <cell r="AD305">
            <v>0</v>
          </cell>
          <cell r="AE305">
            <v>0</v>
          </cell>
          <cell r="AF305">
            <v>6663.95</v>
          </cell>
          <cell r="AG305">
            <v>0</v>
          </cell>
          <cell r="AH305">
            <v>0</v>
          </cell>
          <cell r="AI305">
            <v>20561.64</v>
          </cell>
          <cell r="AJ305">
            <v>0</v>
          </cell>
          <cell r="AK305">
            <v>0</v>
          </cell>
          <cell r="AL305">
            <v>7662.76</v>
          </cell>
          <cell r="AM305">
            <v>0</v>
          </cell>
          <cell r="AN305">
            <v>0</v>
          </cell>
          <cell r="AO305">
            <v>44.22</v>
          </cell>
        </row>
        <row r="306">
          <cell r="A306" t="str">
            <v>PiècesRectif. Inventaire</v>
          </cell>
          <cell r="C306">
            <v>0</v>
          </cell>
          <cell r="D306">
            <v>0</v>
          </cell>
          <cell r="E306">
            <v>20577.169999999998</v>
          </cell>
          <cell r="F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0</v>
          </cell>
          <cell r="M306">
            <v>0</v>
          </cell>
          <cell r="N306">
            <v>0</v>
          </cell>
          <cell r="O306">
            <v>0</v>
          </cell>
          <cell r="P306">
            <v>0</v>
          </cell>
          <cell r="Q306">
            <v>0</v>
          </cell>
          <cell r="R306">
            <v>0</v>
          </cell>
          <cell r="S306">
            <v>0</v>
          </cell>
          <cell r="T306">
            <v>0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0</v>
          </cell>
          <cell r="Z306">
            <v>0</v>
          </cell>
          <cell r="AA306">
            <v>0</v>
          </cell>
          <cell r="AB306">
            <v>0</v>
          </cell>
          <cell r="AC306">
            <v>0</v>
          </cell>
          <cell r="AD306">
            <v>0</v>
          </cell>
          <cell r="AE306">
            <v>0</v>
          </cell>
          <cell r="AF306">
            <v>0</v>
          </cell>
          <cell r="AG306">
            <v>0</v>
          </cell>
          <cell r="AH306">
            <v>0</v>
          </cell>
          <cell r="AI306">
            <v>0</v>
          </cell>
          <cell r="AJ306">
            <v>0</v>
          </cell>
          <cell r="AK306">
            <v>0</v>
          </cell>
          <cell r="AL306">
            <v>20577.169999999998</v>
          </cell>
          <cell r="AM306">
            <v>0</v>
          </cell>
          <cell r="AN306">
            <v>0</v>
          </cell>
          <cell r="AO306">
            <v>0</v>
          </cell>
        </row>
        <row r="307">
          <cell r="A307" t="str">
            <v>PiècesSous-total Pièces</v>
          </cell>
          <cell r="C307">
            <v>2574276.3599999994</v>
          </cell>
          <cell r="D307">
            <v>0.34468346669663674</v>
          </cell>
          <cell r="E307">
            <v>887310.49999999907</v>
          </cell>
          <cell r="F307">
            <v>155017.79999999999</v>
          </cell>
          <cell r="G307">
            <v>0.41428326295431889</v>
          </cell>
          <cell r="H307">
            <v>64221.280000000006</v>
          </cell>
          <cell r="I307">
            <v>182196.4699999998</v>
          </cell>
          <cell r="J307">
            <v>0.35384966569330217</v>
          </cell>
          <cell r="K307">
            <v>64470.159999999691</v>
          </cell>
          <cell r="L307">
            <v>243194.08000000002</v>
          </cell>
          <cell r="M307">
            <v>0.29817247196148772</v>
          </cell>
          <cell r="N307">
            <v>72513.77999999981</v>
          </cell>
          <cell r="O307">
            <v>231028.47999999986</v>
          </cell>
          <cell r="P307">
            <v>0.37315875514568531</v>
          </cell>
          <cell r="Q307">
            <v>86210.299999999799</v>
          </cell>
          <cell r="R307">
            <v>298965.29999999993</v>
          </cell>
          <cell r="S307">
            <v>0.29669861351802335</v>
          </cell>
          <cell r="T307">
            <v>88702.58999999988</v>
          </cell>
          <cell r="U307">
            <v>227977.51</v>
          </cell>
          <cell r="V307">
            <v>0.31900984443597041</v>
          </cell>
          <cell r="W307">
            <v>72727.069999999891</v>
          </cell>
          <cell r="X307">
            <v>226099.38</v>
          </cell>
          <cell r="Y307">
            <v>0.33435288500127686</v>
          </cell>
          <cell r="Z307">
            <v>75596.98</v>
          </cell>
          <cell r="AA307">
            <v>229507.25999999998</v>
          </cell>
          <cell r="AB307">
            <v>0.31811812837641784</v>
          </cell>
          <cell r="AC307">
            <v>73010.419999999896</v>
          </cell>
          <cell r="AD307">
            <v>221462.88</v>
          </cell>
          <cell r="AE307">
            <v>0.32096525611876808</v>
          </cell>
          <cell r="AF307">
            <v>71081.89</v>
          </cell>
          <cell r="AG307">
            <v>199075.27000000002</v>
          </cell>
          <cell r="AH307">
            <v>0.42558726656505347</v>
          </cell>
          <cell r="AI307">
            <v>84723.9</v>
          </cell>
          <cell r="AJ307">
            <v>210123.25</v>
          </cell>
          <cell r="AK307">
            <v>0.42219411702417509</v>
          </cell>
          <cell r="AL307">
            <v>88712.8</v>
          </cell>
          <cell r="AM307">
            <v>149628.68000000002</v>
          </cell>
          <cell r="AN307">
            <v>0.30301229684041858</v>
          </cell>
          <cell r="AO307">
            <v>45339.330000000009</v>
          </cell>
        </row>
        <row r="308">
          <cell r="A308" t="str">
            <v>Pièces</v>
          </cell>
        </row>
        <row r="309">
          <cell r="A309" t="str">
            <v>Pièces</v>
          </cell>
          <cell r="F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0</v>
          </cell>
          <cell r="M309">
            <v>0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0</v>
          </cell>
          <cell r="Z309">
            <v>0</v>
          </cell>
          <cell r="AA309">
            <v>0</v>
          </cell>
          <cell r="AB309">
            <v>0</v>
          </cell>
          <cell r="AC309">
            <v>0</v>
          </cell>
        </row>
        <row r="310">
          <cell r="A310" t="str">
            <v>PiècesVentes Pneus</v>
          </cell>
          <cell r="C310">
            <v>929937.22000000009</v>
          </cell>
          <cell r="D310">
            <v>0.2524249647734283</v>
          </cell>
          <cell r="E310">
            <v>234739.36999999988</v>
          </cell>
          <cell r="F310">
            <v>35233.71</v>
          </cell>
          <cell r="G310">
            <v>0.26669572974290817</v>
          </cell>
          <cell r="H310">
            <v>9396.68</v>
          </cell>
          <cell r="I310">
            <v>46608.89</v>
          </cell>
          <cell r="J310">
            <v>0.26208755454163357</v>
          </cell>
          <cell r="K310">
            <v>12215.61</v>
          </cell>
          <cell r="L310">
            <v>65382.42</v>
          </cell>
          <cell r="M310">
            <v>0.23347147444221245</v>
          </cell>
          <cell r="N310">
            <v>15264.93</v>
          </cell>
          <cell r="O310">
            <v>123870.27</v>
          </cell>
          <cell r="P310">
            <v>0.23530569522452804</v>
          </cell>
          <cell r="Q310">
            <v>29147.38</v>
          </cell>
          <cell r="R310">
            <v>101694.56</v>
          </cell>
          <cell r="S310">
            <v>0.23758802830751222</v>
          </cell>
          <cell r="T310">
            <v>24161.41</v>
          </cell>
          <cell r="U310">
            <v>52130.46</v>
          </cell>
          <cell r="V310">
            <v>0.26498864579364734</v>
          </cell>
          <cell r="W310">
            <v>13813.9799999999</v>
          </cell>
          <cell r="X310">
            <v>51192.24</v>
          </cell>
          <cell r="Y310">
            <v>0.26016990075058255</v>
          </cell>
          <cell r="Z310">
            <v>13318.68</v>
          </cell>
          <cell r="AA310">
            <v>49674.36</v>
          </cell>
          <cell r="AB310">
            <v>0.25887137750743039</v>
          </cell>
          <cell r="AC310">
            <v>12859.27</v>
          </cell>
          <cell r="AD310">
            <v>75313.929999999993</v>
          </cell>
          <cell r="AE310">
            <v>0.32085910269189244</v>
          </cell>
          <cell r="AF310">
            <v>24165.159999999996</v>
          </cell>
          <cell r="AG310">
            <v>71250.720000000001</v>
          </cell>
          <cell r="AH310">
            <v>0.23677781782415677</v>
          </cell>
          <cell r="AI310">
            <v>16870.590000000004</v>
          </cell>
          <cell r="AJ310">
            <v>204347.3</v>
          </cell>
          <cell r="AK310">
            <v>0.24262987570670119</v>
          </cell>
          <cell r="AL310">
            <v>49580.75999999998</v>
          </cell>
          <cell r="AM310">
            <v>53238.36</v>
          </cell>
          <cell r="AN310">
            <v>0.26193368841564613</v>
          </cell>
          <cell r="AO310">
            <v>13944.919999999998</v>
          </cell>
        </row>
        <row r="311">
          <cell r="A311" t="str">
            <v>PiècesHuiles et Graisse</v>
          </cell>
          <cell r="C311">
            <v>139294.44999999981</v>
          </cell>
          <cell r="D311">
            <v>0.3549836335905705</v>
          </cell>
          <cell r="E311">
            <v>49447.249999999978</v>
          </cell>
          <cell r="F311">
            <v>6728.86</v>
          </cell>
          <cell r="G311">
            <v>0.3558641434061624</v>
          </cell>
          <cell r="H311">
            <v>2394.5599999999899</v>
          </cell>
          <cell r="I311">
            <v>6821.75</v>
          </cell>
          <cell r="J311">
            <v>0.351370249569392</v>
          </cell>
          <cell r="K311">
            <v>2396.96</v>
          </cell>
          <cell r="L311">
            <v>11187.6899999999</v>
          </cell>
          <cell r="M311">
            <v>0.35300048535488787</v>
          </cell>
          <cell r="N311">
            <v>3949.2599999999902</v>
          </cell>
          <cell r="O311">
            <v>12727.68</v>
          </cell>
          <cell r="P311">
            <v>0.37178338864584903</v>
          </cell>
          <cell r="Q311">
            <v>4731.9399999999996</v>
          </cell>
          <cell r="R311">
            <v>14277.5</v>
          </cell>
          <cell r="S311">
            <v>0.35857748205218004</v>
          </cell>
          <cell r="T311">
            <v>5119.59</v>
          </cell>
          <cell r="U311">
            <v>11683.48</v>
          </cell>
          <cell r="V311">
            <v>0.35906082776706943</v>
          </cell>
          <cell r="W311">
            <v>4195.08</v>
          </cell>
          <cell r="X311">
            <v>15796.7599999999</v>
          </cell>
          <cell r="Y311">
            <v>0.35621798394101234</v>
          </cell>
          <cell r="Z311">
            <v>5627.0899999999901</v>
          </cell>
          <cell r="AA311">
            <v>15950.48</v>
          </cell>
          <cell r="AB311">
            <v>0.3265274775429956</v>
          </cell>
          <cell r="AC311">
            <v>5208.2700000000004</v>
          </cell>
          <cell r="AD311">
            <v>10164.970000000001</v>
          </cell>
          <cell r="AE311">
            <v>0.33665519917914183</v>
          </cell>
          <cell r="AF311">
            <v>3422.0900000000015</v>
          </cell>
          <cell r="AG311">
            <v>13462.53</v>
          </cell>
          <cell r="AH311">
            <v>0.35435687051393755</v>
          </cell>
          <cell r="AI311">
            <v>4770.54</v>
          </cell>
          <cell r="AJ311">
            <v>12387.68</v>
          </cell>
          <cell r="AK311">
            <v>0.38427373002854459</v>
          </cell>
          <cell r="AL311">
            <v>4760.2600000000011</v>
          </cell>
          <cell r="AM311">
            <v>8105.07</v>
          </cell>
          <cell r="AN311">
            <v>0.35429798878973284</v>
          </cell>
          <cell r="AO311">
            <v>2871.6099999999997</v>
          </cell>
        </row>
        <row r="312">
          <cell r="A312" t="str">
            <v>PiècesSous-total Pièces et Acc.</v>
          </cell>
          <cell r="C312">
            <v>3643508.0299999993</v>
          </cell>
          <cell r="D312">
            <v>0.32152999536548277</v>
          </cell>
          <cell r="E312">
            <v>1171497.1199999989</v>
          </cell>
          <cell r="F312">
            <v>196980.36999999997</v>
          </cell>
          <cell r="G312">
            <v>0.38588880709280832</v>
          </cell>
          <cell r="H312">
            <v>76012.51999999999</v>
          </cell>
          <cell r="I312">
            <v>235627.10999999981</v>
          </cell>
          <cell r="J312">
            <v>0.33562661783697034</v>
          </cell>
          <cell r="K312">
            <v>79082.729999999705</v>
          </cell>
          <cell r="L312">
            <v>319764.18999999989</v>
          </cell>
          <cell r="M312">
            <v>0.28686129613200229</v>
          </cell>
          <cell r="N312">
            <v>91727.969999999812</v>
          </cell>
          <cell r="O312">
            <v>367626.42999999988</v>
          </cell>
          <cell r="P312">
            <v>0.32666209554084524</v>
          </cell>
          <cell r="Q312">
            <v>120089.61999999981</v>
          </cell>
          <cell r="R312">
            <v>414937.35999999993</v>
          </cell>
          <cell r="S312">
            <v>0.28434072554951401</v>
          </cell>
          <cell r="T312">
            <v>117983.58999999988</v>
          </cell>
          <cell r="U312">
            <v>291791.45</v>
          </cell>
          <cell r="V312">
            <v>0.31096226431583168</v>
          </cell>
          <cell r="W312">
            <v>90736.129999999786</v>
          </cell>
          <cell r="X312">
            <v>293088.37999999989</v>
          </cell>
          <cell r="Y312">
            <v>0.3225742009969827</v>
          </cell>
          <cell r="Z312">
            <v>94542.75</v>
          </cell>
          <cell r="AA312">
            <v>295132.09999999998</v>
          </cell>
          <cell r="AB312">
            <v>0.30860065712946816</v>
          </cell>
          <cell r="AC312">
            <v>91077.959999999905</v>
          </cell>
          <cell r="AD312">
            <v>306941.78000000003</v>
          </cell>
          <cell r="AE312">
            <v>0.32145881215649424</v>
          </cell>
          <cell r="AF312">
            <v>98669.139999999985</v>
          </cell>
          <cell r="AG312">
            <v>283788.52</v>
          </cell>
          <cell r="AH312">
            <v>0.37480385041650022</v>
          </cell>
          <cell r="AI312">
            <v>106365.02999999998</v>
          </cell>
          <cell r="AJ312">
            <v>426858.23</v>
          </cell>
          <cell r="AK312">
            <v>0.33513192424566818</v>
          </cell>
          <cell r="AL312">
            <v>143053.82</v>
          </cell>
          <cell r="AM312">
            <v>210972.11000000004</v>
          </cell>
          <cell r="AN312">
            <v>0.2946164779790087</v>
          </cell>
          <cell r="AO312">
            <v>62155.860000000008</v>
          </cell>
        </row>
        <row r="313">
          <cell r="A313" t="str">
            <v>Pièces</v>
          </cell>
        </row>
        <row r="314">
          <cell r="A314" t="str">
            <v>Pièces</v>
          </cell>
        </row>
        <row r="315">
          <cell r="A315" t="str">
            <v>PiècesAutostock</v>
          </cell>
          <cell r="C315">
            <v>0</v>
          </cell>
          <cell r="D315">
            <v>0</v>
          </cell>
          <cell r="E315">
            <v>0</v>
          </cell>
          <cell r="F315">
            <v>0</v>
          </cell>
          <cell r="G315">
            <v>0</v>
          </cell>
          <cell r="H315">
            <v>0</v>
          </cell>
          <cell r="I315">
            <v>0</v>
          </cell>
          <cell r="J315">
            <v>0</v>
          </cell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  <cell r="Z315">
            <v>0</v>
          </cell>
          <cell r="AA315">
            <v>0</v>
          </cell>
          <cell r="AB315">
            <v>0</v>
          </cell>
          <cell r="AC315">
            <v>0</v>
          </cell>
          <cell r="AD315">
            <v>0</v>
          </cell>
          <cell r="AE315">
            <v>0</v>
          </cell>
          <cell r="AF315">
            <v>0</v>
          </cell>
          <cell r="AG315">
            <v>0</v>
          </cell>
          <cell r="AH315">
            <v>0</v>
          </cell>
          <cell r="AI315">
            <v>0</v>
          </cell>
          <cell r="AJ315">
            <v>0</v>
          </cell>
          <cell r="AK315">
            <v>0</v>
          </cell>
          <cell r="AL315">
            <v>0</v>
          </cell>
          <cell r="AM315">
            <v>0</v>
          </cell>
          <cell r="AN315">
            <v>0</v>
          </cell>
          <cell r="AO315">
            <v>0</v>
          </cell>
        </row>
        <row r="316">
          <cell r="A316" t="str">
            <v>Pièces</v>
          </cell>
        </row>
        <row r="317">
          <cell r="A317" t="str">
            <v>PiècesTotal Dépt. Pièces</v>
          </cell>
          <cell r="C317">
            <v>3643508.0299999993</v>
          </cell>
          <cell r="D317">
            <v>0.32152999536548277</v>
          </cell>
          <cell r="E317">
            <v>1171497.1199999989</v>
          </cell>
          <cell r="F317">
            <v>196980.36999999997</v>
          </cell>
          <cell r="G317">
            <v>0.38588880709280832</v>
          </cell>
          <cell r="H317">
            <v>76012.51999999999</v>
          </cell>
          <cell r="I317">
            <v>235627.10999999981</v>
          </cell>
          <cell r="J317">
            <v>0.33562661783697034</v>
          </cell>
          <cell r="K317">
            <v>79082.729999999705</v>
          </cell>
          <cell r="L317">
            <v>319764.18999999989</v>
          </cell>
          <cell r="M317">
            <v>0.28686129613200229</v>
          </cell>
          <cell r="N317">
            <v>91727.969999999812</v>
          </cell>
          <cell r="O317">
            <v>367626.42999999988</v>
          </cell>
          <cell r="P317">
            <v>0.32666209554084524</v>
          </cell>
          <cell r="Q317">
            <v>120089.61999999981</v>
          </cell>
          <cell r="R317">
            <v>414937.35999999993</v>
          </cell>
          <cell r="S317">
            <v>0.28434072554951401</v>
          </cell>
          <cell r="T317">
            <v>117983.58999999988</v>
          </cell>
          <cell r="U317">
            <v>291791.45</v>
          </cell>
          <cell r="V317">
            <v>0.31096226431583168</v>
          </cell>
          <cell r="W317">
            <v>90736.129999999786</v>
          </cell>
          <cell r="X317">
            <v>293088.37999999989</v>
          </cell>
          <cell r="Y317">
            <v>0.3225742009969827</v>
          </cell>
          <cell r="Z317">
            <v>94542.75</v>
          </cell>
          <cell r="AA317">
            <v>295132.09999999998</v>
          </cell>
          <cell r="AB317">
            <v>0.30860065712946816</v>
          </cell>
          <cell r="AC317">
            <v>91077.959999999905</v>
          </cell>
          <cell r="AD317">
            <v>306941.78000000003</v>
          </cell>
          <cell r="AE317">
            <v>0.32145881215649424</v>
          </cell>
          <cell r="AF317">
            <v>98669.139999999985</v>
          </cell>
          <cell r="AG317">
            <v>283788.52</v>
          </cell>
          <cell r="AH317">
            <v>0.37480385041650022</v>
          </cell>
          <cell r="AI317">
            <v>106365.02999999998</v>
          </cell>
          <cell r="AJ317">
            <v>426858.23</v>
          </cell>
          <cell r="AK317">
            <v>0.33513192424566818</v>
          </cell>
          <cell r="AL317">
            <v>143053.82</v>
          </cell>
          <cell r="AM317">
            <v>210972.11000000004</v>
          </cell>
          <cell r="AN317">
            <v>0.2946164779790087</v>
          </cell>
          <cell r="AO317">
            <v>62155.860000000008</v>
          </cell>
        </row>
        <row r="318">
          <cell r="A318" t="str">
            <v>Pièces</v>
          </cell>
        </row>
        <row r="319">
          <cell r="A319" t="str">
            <v>Pièces</v>
          </cell>
        </row>
        <row r="320">
          <cell r="A320" t="str">
            <v>PiècesDEPENSES</v>
          </cell>
        </row>
        <row r="321">
          <cell r="A321" t="str">
            <v>PiècesSalaires cadres</v>
          </cell>
          <cell r="E321">
            <v>46685.819999999992</v>
          </cell>
          <cell r="H321">
            <v>3078.55</v>
          </cell>
          <cell r="K321">
            <v>3289.34</v>
          </cell>
          <cell r="N321">
            <v>3277.53</v>
          </cell>
          <cell r="Q321">
            <v>3271.86</v>
          </cell>
          <cell r="T321">
            <v>2969.49</v>
          </cell>
          <cell r="W321">
            <v>4248.16</v>
          </cell>
          <cell r="Z321">
            <v>4407.5200000000004</v>
          </cell>
          <cell r="AC321">
            <v>4246.05</v>
          </cell>
          <cell r="AF321">
            <v>4560.49</v>
          </cell>
          <cell r="AI321">
            <v>4239.6099999999997</v>
          </cell>
          <cell r="AL321">
            <v>4626.13</v>
          </cell>
          <cell r="AO321">
            <v>4471.09</v>
          </cell>
        </row>
        <row r="322">
          <cell r="A322" t="str">
            <v>PiècesSalaires commis</v>
          </cell>
          <cell r="E322">
            <v>32821.380000000005</v>
          </cell>
          <cell r="H322">
            <v>2904.69</v>
          </cell>
          <cell r="K322">
            <v>2780.43</v>
          </cell>
          <cell r="N322">
            <v>2596.67</v>
          </cell>
          <cell r="Q322">
            <v>2682.61</v>
          </cell>
          <cell r="T322">
            <v>3144.66</v>
          </cell>
          <cell r="W322">
            <v>2912.87</v>
          </cell>
          <cell r="Z322">
            <v>2584.0700000000002</v>
          </cell>
          <cell r="AC322">
            <v>2530.29</v>
          </cell>
          <cell r="AF322">
            <v>3003.91</v>
          </cell>
          <cell r="AI322">
            <v>3003.9</v>
          </cell>
          <cell r="AL322">
            <v>2772.21</v>
          </cell>
          <cell r="AO322">
            <v>1905.07</v>
          </cell>
        </row>
        <row r="323">
          <cell r="A323" t="str">
            <v>PiècesSalaires autres</v>
          </cell>
          <cell r="E323">
            <v>170838.55000000002</v>
          </cell>
          <cell r="H323">
            <v>12776.68</v>
          </cell>
          <cell r="K323">
            <v>13968.54</v>
          </cell>
          <cell r="N323">
            <v>13054.53</v>
          </cell>
          <cell r="Q323">
            <v>14705.29</v>
          </cell>
          <cell r="T323">
            <v>11625.86</v>
          </cell>
          <cell r="W323">
            <v>14404.7</v>
          </cell>
          <cell r="Z323">
            <v>11880.96</v>
          </cell>
          <cell r="AC323">
            <v>12794.72</v>
          </cell>
          <cell r="AF323">
            <v>15492.59</v>
          </cell>
          <cell r="AI323">
            <v>15464.15</v>
          </cell>
          <cell r="AL323">
            <v>21041.61</v>
          </cell>
          <cell r="AO323">
            <v>13628.92</v>
          </cell>
        </row>
        <row r="324">
          <cell r="A324" t="str">
            <v>PiècesSalaires spécialistes</v>
          </cell>
          <cell r="E324">
            <v>0</v>
          </cell>
          <cell r="H324">
            <v>0</v>
          </cell>
          <cell r="K324">
            <v>0</v>
          </cell>
          <cell r="N324">
            <v>0</v>
          </cell>
          <cell r="Q324">
            <v>0</v>
          </cell>
          <cell r="T324">
            <v>0</v>
          </cell>
          <cell r="W324">
            <v>0</v>
          </cell>
          <cell r="Z324">
            <v>0</v>
          </cell>
          <cell r="AC324">
            <v>0</v>
          </cell>
          <cell r="AF324">
            <v>0</v>
          </cell>
          <cell r="AI324">
            <v>0</v>
          </cell>
          <cell r="AL324">
            <v>0</v>
          </cell>
          <cell r="AO324">
            <v>0</v>
          </cell>
        </row>
        <row r="325">
          <cell r="A325" t="str">
            <v>Pièces[...]</v>
          </cell>
          <cell r="E325">
            <v>0</v>
          </cell>
          <cell r="AF325">
            <v>0</v>
          </cell>
          <cell r="AI325">
            <v>0</v>
          </cell>
          <cell r="AL325">
            <v>0</v>
          </cell>
          <cell r="AO325">
            <v>0</v>
          </cell>
        </row>
        <row r="326">
          <cell r="A326" t="str">
            <v>Pièces[...]</v>
          </cell>
          <cell r="E326">
            <v>0</v>
          </cell>
          <cell r="AF326">
            <v>0</v>
          </cell>
          <cell r="AI326">
            <v>0</v>
          </cell>
          <cell r="AL326">
            <v>0</v>
          </cell>
          <cell r="AO326">
            <v>0</v>
          </cell>
        </row>
        <row r="327">
          <cell r="A327" t="str">
            <v>Pièces[...]</v>
          </cell>
          <cell r="E327">
            <v>0</v>
          </cell>
          <cell r="AF327">
            <v>0</v>
          </cell>
          <cell r="AI327">
            <v>0</v>
          </cell>
          <cell r="AL327">
            <v>0</v>
          </cell>
          <cell r="AO327">
            <v>0</v>
          </cell>
        </row>
        <row r="328">
          <cell r="A328" t="str">
            <v>PiècesSalaires en absences</v>
          </cell>
          <cell r="E328">
            <v>31011.19</v>
          </cell>
          <cell r="H328">
            <v>3077.64</v>
          </cell>
          <cell r="K328">
            <v>2634.48</v>
          </cell>
          <cell r="N328">
            <v>2096.39</v>
          </cell>
          <cell r="Q328">
            <v>2762.84</v>
          </cell>
          <cell r="T328">
            <v>2394.98</v>
          </cell>
          <cell r="W328">
            <v>2715.79</v>
          </cell>
          <cell r="Z328">
            <v>3424.88</v>
          </cell>
          <cell r="AC328">
            <v>3128.05</v>
          </cell>
          <cell r="AF328">
            <v>3906.46</v>
          </cell>
          <cell r="AI328">
            <v>3081.07</v>
          </cell>
          <cell r="AL328">
            <v>2147.5500000000002</v>
          </cell>
          <cell r="AO328">
            <v>-358.94</v>
          </cell>
        </row>
        <row r="329">
          <cell r="A329" t="str">
            <v>PiècesDéduction à la source</v>
          </cell>
          <cell r="E329">
            <v>43830.820000000007</v>
          </cell>
          <cell r="H329">
            <v>3743.91</v>
          </cell>
          <cell r="K329">
            <v>3661.78</v>
          </cell>
          <cell r="N329">
            <v>3493.71</v>
          </cell>
          <cell r="Q329">
            <v>3493.23</v>
          </cell>
          <cell r="T329">
            <v>3291.54</v>
          </cell>
          <cell r="W329">
            <v>3673.68</v>
          </cell>
          <cell r="Z329">
            <v>4926.8500000000004</v>
          </cell>
          <cell r="AC329">
            <v>4141.62</v>
          </cell>
          <cell r="AF329">
            <v>4131.46</v>
          </cell>
          <cell r="AI329">
            <v>3938.26</v>
          </cell>
          <cell r="AL329">
            <v>1804.92</v>
          </cell>
          <cell r="AO329">
            <v>3529.86</v>
          </cell>
        </row>
        <row r="330">
          <cell r="A330" t="str">
            <v>PiècesBénéfices marginaux</v>
          </cell>
          <cell r="E330">
            <v>25601.510000000002</v>
          </cell>
          <cell r="H330">
            <v>1860.41</v>
          </cell>
          <cell r="K330">
            <v>1641.01</v>
          </cell>
          <cell r="N330">
            <v>1731.8</v>
          </cell>
          <cell r="Q330">
            <v>1800.74</v>
          </cell>
          <cell r="T330">
            <v>1691.85</v>
          </cell>
          <cell r="W330">
            <v>1683.65</v>
          </cell>
          <cell r="Z330">
            <v>2818.49</v>
          </cell>
          <cell r="AC330">
            <v>2433.58</v>
          </cell>
          <cell r="AF330">
            <v>2532.77</v>
          </cell>
          <cell r="AI330">
            <v>2781.79</v>
          </cell>
          <cell r="AL330">
            <v>2334.4699999999998</v>
          </cell>
          <cell r="AO330">
            <v>2290.9499999999998</v>
          </cell>
        </row>
        <row r="331">
          <cell r="A331" t="str">
            <v>PiècesCsst</v>
          </cell>
          <cell r="E331">
            <v>7072.0000000000009</v>
          </cell>
          <cell r="H331">
            <v>424.24</v>
          </cell>
          <cell r="K331">
            <v>384.34</v>
          </cell>
          <cell r="N331">
            <v>461.95</v>
          </cell>
          <cell r="Q331">
            <v>567.48</v>
          </cell>
          <cell r="T331">
            <v>310.98</v>
          </cell>
          <cell r="W331">
            <v>934.32</v>
          </cell>
          <cell r="Z331">
            <v>871.61</v>
          </cell>
          <cell r="AC331">
            <v>529.39</v>
          </cell>
          <cell r="AF331">
            <v>861.79</v>
          </cell>
          <cell r="AI331">
            <v>544.67999999999995</v>
          </cell>
          <cell r="AL331">
            <v>439.14</v>
          </cell>
          <cell r="AO331">
            <v>742.08</v>
          </cell>
        </row>
        <row r="332">
          <cell r="A332" t="str">
            <v>Pièces[...]</v>
          </cell>
          <cell r="E332">
            <v>0</v>
          </cell>
          <cell r="AF332">
            <v>0</v>
          </cell>
          <cell r="AI332">
            <v>0</v>
          </cell>
          <cell r="AL332">
            <v>0</v>
          </cell>
          <cell r="AO332">
            <v>0</v>
          </cell>
        </row>
        <row r="333">
          <cell r="A333" t="str">
            <v>PiècesTOTAL PERSONNEL</v>
          </cell>
          <cell r="C333" t="str">
            <v>% brut</v>
          </cell>
          <cell r="D333">
            <v>0.30547345263640113</v>
          </cell>
          <cell r="E333">
            <v>357861.27</v>
          </cell>
          <cell r="H333">
            <v>27866.12</v>
          </cell>
          <cell r="K333">
            <v>28359.919999999998</v>
          </cell>
          <cell r="N333">
            <v>26712.58</v>
          </cell>
          <cell r="Q333">
            <v>29284.05</v>
          </cell>
          <cell r="T333">
            <v>25429.360000000001</v>
          </cell>
          <cell r="W333">
            <v>30573.17</v>
          </cell>
          <cell r="Z333">
            <v>30914.379999999899</v>
          </cell>
          <cell r="AC333">
            <v>29803.699999999899</v>
          </cell>
          <cell r="AD333" t="str">
            <v>% brut</v>
          </cell>
          <cell r="AE333">
            <v>0.34954667690424784</v>
          </cell>
          <cell r="AF333">
            <v>34489.469999999994</v>
          </cell>
          <cell r="AG333" t="str">
            <v>% brut</v>
          </cell>
          <cell r="AH333">
            <v>0.31075495395432129</v>
          </cell>
          <cell r="AI333">
            <v>33053.46</v>
          </cell>
          <cell r="AJ333" t="str">
            <v>% brut</v>
          </cell>
          <cell r="AK333">
            <v>0.24582377457658941</v>
          </cell>
          <cell r="AL333">
            <v>35166.03</v>
          </cell>
          <cell r="AM333" t="str">
            <v>% brut</v>
          </cell>
          <cell r="AN333">
            <v>0.4216662757139874</v>
          </cell>
          <cell r="AO333">
            <v>26209.030000000006</v>
          </cell>
        </row>
        <row r="334">
          <cell r="A334" t="str">
            <v>PiècesPublicité 2</v>
          </cell>
          <cell r="E334">
            <v>41843.94</v>
          </cell>
          <cell r="H334">
            <v>2482.8000000000002</v>
          </cell>
          <cell r="K334">
            <v>3271.76</v>
          </cell>
          <cell r="N334">
            <v>3363.75</v>
          </cell>
          <cell r="Q334">
            <v>4993</v>
          </cell>
          <cell r="T334">
            <v>2986.44</v>
          </cell>
          <cell r="W334">
            <v>2208.88</v>
          </cell>
          <cell r="Z334">
            <v>2421.9499999999998</v>
          </cell>
          <cell r="AC334">
            <v>2654.79</v>
          </cell>
          <cell r="AF334">
            <v>1914.43</v>
          </cell>
          <cell r="AI334">
            <v>7165.58</v>
          </cell>
          <cell r="AL334">
            <v>7567.43</v>
          </cell>
          <cell r="AO334">
            <v>813.13</v>
          </cell>
        </row>
        <row r="335">
          <cell r="A335" t="str">
            <v>PiècesService gratuit 2</v>
          </cell>
          <cell r="E335">
            <v>7515.5599999999977</v>
          </cell>
          <cell r="H335">
            <v>140.76999999999899</v>
          </cell>
          <cell r="K335">
            <v>350.3</v>
          </cell>
          <cell r="N335">
            <v>207.35</v>
          </cell>
          <cell r="Q335">
            <v>260.11</v>
          </cell>
          <cell r="T335">
            <v>231.83999999999901</v>
          </cell>
          <cell r="W335">
            <v>447.1</v>
          </cell>
          <cell r="Z335">
            <v>0</v>
          </cell>
          <cell r="AC335">
            <v>631.47</v>
          </cell>
          <cell r="AF335">
            <v>371</v>
          </cell>
          <cell r="AI335">
            <v>1785.26</v>
          </cell>
          <cell r="AL335">
            <v>3090.3599999999997</v>
          </cell>
          <cell r="AO335">
            <v>0</v>
          </cell>
        </row>
        <row r="336">
          <cell r="A336" t="str">
            <v>PiècesFrais véhicules de cie</v>
          </cell>
          <cell r="E336">
            <v>60160.549999999959</v>
          </cell>
          <cell r="H336">
            <v>2993.2199999999898</v>
          </cell>
          <cell r="K336">
            <v>5255.7999999999902</v>
          </cell>
          <cell r="N336">
            <v>5513.44</v>
          </cell>
          <cell r="Q336">
            <v>5490.18</v>
          </cell>
          <cell r="T336">
            <v>7331.8699999999899</v>
          </cell>
          <cell r="W336">
            <v>3862.5299999999902</v>
          </cell>
          <cell r="Z336">
            <v>5672.7599999999902</v>
          </cell>
          <cell r="AC336">
            <v>5573.98</v>
          </cell>
          <cell r="AF336">
            <v>4817.5599999999995</v>
          </cell>
          <cell r="AI336">
            <v>4542.76</v>
          </cell>
          <cell r="AL336">
            <v>6964.09</v>
          </cell>
          <cell r="AO336">
            <v>2142.3599999999997</v>
          </cell>
        </row>
        <row r="337">
          <cell r="A337" t="str">
            <v>PiècesInformatique</v>
          </cell>
          <cell r="E337">
            <v>22889.45</v>
          </cell>
          <cell r="H337">
            <v>1821.53</v>
          </cell>
          <cell r="K337">
            <v>2222.5500000000002</v>
          </cell>
          <cell r="N337">
            <v>2120.02</v>
          </cell>
          <cell r="Q337">
            <v>1828.98</v>
          </cell>
          <cell r="T337">
            <v>2348.7800000000002</v>
          </cell>
          <cell r="W337">
            <v>1841.62</v>
          </cell>
          <cell r="Z337">
            <v>2052.11</v>
          </cell>
          <cell r="AC337">
            <v>1909.51</v>
          </cell>
          <cell r="AF337">
            <v>1487.64</v>
          </cell>
          <cell r="AI337">
            <v>1583.43</v>
          </cell>
          <cell r="AL337">
            <v>1786.18</v>
          </cell>
          <cell r="AO337">
            <v>1887.1</v>
          </cell>
        </row>
        <row r="338">
          <cell r="A338" t="str">
            <v>PiècesFrais de déplacement</v>
          </cell>
          <cell r="E338">
            <v>2507.7499999999995</v>
          </cell>
          <cell r="H338">
            <v>308.83</v>
          </cell>
          <cell r="K338">
            <v>359.03</v>
          </cell>
          <cell r="N338">
            <v>248.38</v>
          </cell>
          <cell r="Q338">
            <v>494</v>
          </cell>
          <cell r="T338">
            <v>220.64</v>
          </cell>
          <cell r="W338">
            <v>190.86</v>
          </cell>
          <cell r="Z338">
            <v>165.84</v>
          </cell>
          <cell r="AC338">
            <v>234.69</v>
          </cell>
          <cell r="AF338">
            <v>-149</v>
          </cell>
          <cell r="AI338">
            <v>-68.11</v>
          </cell>
          <cell r="AL338">
            <v>400.77</v>
          </cell>
          <cell r="AO338">
            <v>101.82</v>
          </cell>
        </row>
        <row r="339">
          <cell r="A339" t="str">
            <v>PiècesServices extérieurs</v>
          </cell>
          <cell r="E339">
            <v>24919.30999999999</v>
          </cell>
          <cell r="H339">
            <v>1879.6</v>
          </cell>
          <cell r="K339">
            <v>2297.83</v>
          </cell>
          <cell r="N339">
            <v>2174.17</v>
          </cell>
          <cell r="Q339">
            <v>2944.8199999999902</v>
          </cell>
          <cell r="T339">
            <v>2261.39</v>
          </cell>
          <cell r="W339">
            <v>1633.15</v>
          </cell>
          <cell r="Z339">
            <v>2035.41</v>
          </cell>
          <cell r="AC339">
            <v>1906.32</v>
          </cell>
          <cell r="AF339">
            <v>1975.6</v>
          </cell>
          <cell r="AI339">
            <v>1258.01</v>
          </cell>
          <cell r="AL339">
            <v>2344.59</v>
          </cell>
          <cell r="AO339">
            <v>2208.42</v>
          </cell>
        </row>
        <row r="340">
          <cell r="A340" t="str">
            <v>PiècesFournitures d'atelier</v>
          </cell>
          <cell r="E340">
            <v>0</v>
          </cell>
          <cell r="H340">
            <v>0</v>
          </cell>
          <cell r="K340">
            <v>0</v>
          </cell>
          <cell r="N340">
            <v>0</v>
          </cell>
          <cell r="Q340">
            <v>0</v>
          </cell>
          <cell r="T340">
            <v>0</v>
          </cell>
          <cell r="W340">
            <v>0</v>
          </cell>
          <cell r="Z340">
            <v>0</v>
          </cell>
          <cell r="AC340">
            <v>0</v>
          </cell>
          <cell r="AF340">
            <v>0</v>
          </cell>
          <cell r="AI340">
            <v>0</v>
          </cell>
          <cell r="AL340">
            <v>0</v>
          </cell>
          <cell r="AO340">
            <v>0</v>
          </cell>
        </row>
        <row r="341">
          <cell r="A341" t="str">
            <v>PiècesFournitures autres</v>
          </cell>
          <cell r="E341">
            <v>179.44</v>
          </cell>
          <cell r="H341">
            <v>0</v>
          </cell>
          <cell r="K341">
            <v>2.19</v>
          </cell>
          <cell r="N341">
            <v>1.05</v>
          </cell>
          <cell r="Q341">
            <v>0</v>
          </cell>
          <cell r="T341">
            <v>0</v>
          </cell>
          <cell r="W341">
            <v>61.61</v>
          </cell>
          <cell r="Z341">
            <v>27.06</v>
          </cell>
          <cell r="AC341">
            <v>32.549999999999997</v>
          </cell>
          <cell r="AF341">
            <v>49.16</v>
          </cell>
          <cell r="AI341">
            <v>0</v>
          </cell>
          <cell r="AL341">
            <v>0</v>
          </cell>
          <cell r="AO341">
            <v>5.82</v>
          </cell>
        </row>
        <row r="342">
          <cell r="A342" t="str">
            <v>PiècesUniformes</v>
          </cell>
          <cell r="E342">
            <v>450.40999999999997</v>
          </cell>
          <cell r="H342">
            <v>0</v>
          </cell>
          <cell r="K342">
            <v>0</v>
          </cell>
          <cell r="N342">
            <v>27.96</v>
          </cell>
          <cell r="Q342">
            <v>132</v>
          </cell>
          <cell r="T342">
            <v>0</v>
          </cell>
          <cell r="W342">
            <v>0</v>
          </cell>
          <cell r="Z342">
            <v>0</v>
          </cell>
          <cell r="AC342">
            <v>0</v>
          </cell>
          <cell r="AF342">
            <v>0</v>
          </cell>
          <cell r="AI342">
            <v>0</v>
          </cell>
          <cell r="AL342">
            <v>290.45</v>
          </cell>
          <cell r="AO342">
            <v>0</v>
          </cell>
        </row>
        <row r="343">
          <cell r="A343" t="str">
            <v>PiècesPapeterie</v>
          </cell>
          <cell r="E343">
            <v>2924.54</v>
          </cell>
          <cell r="H343">
            <v>118.98</v>
          </cell>
          <cell r="K343">
            <v>229.42</v>
          </cell>
          <cell r="N343">
            <v>212.5</v>
          </cell>
          <cell r="Q343">
            <v>191.75</v>
          </cell>
          <cell r="T343">
            <v>558.59</v>
          </cell>
          <cell r="W343">
            <v>326.68</v>
          </cell>
          <cell r="Z343">
            <v>149.72</v>
          </cell>
          <cell r="AC343">
            <v>290.27999999999997</v>
          </cell>
          <cell r="AF343">
            <v>277.62</v>
          </cell>
          <cell r="AI343">
            <v>182.31</v>
          </cell>
          <cell r="AL343">
            <v>271.57</v>
          </cell>
          <cell r="AO343">
            <v>115.12</v>
          </cell>
        </row>
        <row r="344">
          <cell r="A344" t="str">
            <v>PiècesTéléphone</v>
          </cell>
          <cell r="E344">
            <v>1740.26</v>
          </cell>
          <cell r="H344">
            <v>256.08999999999997</v>
          </cell>
          <cell r="K344">
            <v>162.82</v>
          </cell>
          <cell r="N344">
            <v>267.58999999999997</v>
          </cell>
          <cell r="Q344">
            <v>98.66</v>
          </cell>
          <cell r="T344">
            <v>107.48</v>
          </cell>
          <cell r="W344">
            <v>106.04</v>
          </cell>
          <cell r="Z344">
            <v>106.82</v>
          </cell>
          <cell r="AC344">
            <v>117.28</v>
          </cell>
          <cell r="AF344">
            <v>105.23</v>
          </cell>
          <cell r="AI344">
            <v>116.31</v>
          </cell>
          <cell r="AL344">
            <v>115.51</v>
          </cell>
          <cell r="AO344">
            <v>180.43</v>
          </cell>
        </row>
        <row r="345">
          <cell r="A345" t="str">
            <v>PiècesFrais postaux</v>
          </cell>
          <cell r="E345">
            <v>9268.89</v>
          </cell>
          <cell r="H345">
            <v>1478.93</v>
          </cell>
          <cell r="K345">
            <v>773.71</v>
          </cell>
          <cell r="N345">
            <v>653.91999999999996</v>
          </cell>
          <cell r="Q345">
            <v>966.51</v>
          </cell>
          <cell r="T345">
            <v>530.38</v>
          </cell>
          <cell r="W345">
            <v>480.69</v>
          </cell>
          <cell r="Z345">
            <v>165.58</v>
          </cell>
          <cell r="AC345">
            <v>1895.16</v>
          </cell>
          <cell r="AF345">
            <v>394.99</v>
          </cell>
          <cell r="AI345">
            <v>526.95000000000005</v>
          </cell>
          <cell r="AL345">
            <v>922.74</v>
          </cell>
          <cell r="AO345">
            <v>479.33</v>
          </cell>
        </row>
        <row r="346">
          <cell r="A346" t="str">
            <v>PiècesDivers</v>
          </cell>
          <cell r="E346">
            <v>4191.5299999999988</v>
          </cell>
          <cell r="H346">
            <v>303.2</v>
          </cell>
          <cell r="K346">
            <v>303.2</v>
          </cell>
          <cell r="N346">
            <v>309.08999999999997</v>
          </cell>
          <cell r="Q346">
            <v>303.2</v>
          </cell>
          <cell r="T346">
            <v>385.18999999999897</v>
          </cell>
          <cell r="W346">
            <v>812.2</v>
          </cell>
          <cell r="Z346">
            <v>385.18999999999897</v>
          </cell>
          <cell r="AC346">
            <v>675.71</v>
          </cell>
          <cell r="AF346">
            <v>338.44</v>
          </cell>
          <cell r="AI346">
            <v>110.61</v>
          </cell>
          <cell r="AL346">
            <v>265.5</v>
          </cell>
          <cell r="AO346">
            <v>0</v>
          </cell>
        </row>
        <row r="347">
          <cell r="A347" t="str">
            <v>PiècesFormation</v>
          </cell>
          <cell r="E347">
            <v>1469.8600000000001</v>
          </cell>
          <cell r="H347">
            <v>62.77</v>
          </cell>
          <cell r="K347">
            <v>261.94</v>
          </cell>
          <cell r="N347">
            <v>233.26</v>
          </cell>
          <cell r="Q347">
            <v>243.68</v>
          </cell>
          <cell r="T347">
            <v>32.58</v>
          </cell>
          <cell r="W347">
            <v>230.03</v>
          </cell>
          <cell r="Z347">
            <v>121.42</v>
          </cell>
          <cell r="AC347">
            <v>174.04</v>
          </cell>
          <cell r="AF347">
            <v>-67.47</v>
          </cell>
          <cell r="AI347">
            <v>-712.25</v>
          </cell>
          <cell r="AL347">
            <v>478.51</v>
          </cell>
          <cell r="AO347">
            <v>411.35</v>
          </cell>
        </row>
        <row r="348">
          <cell r="A348" t="str">
            <v>PiècesFrais bancaires</v>
          </cell>
          <cell r="E348">
            <v>15523.07</v>
          </cell>
          <cell r="H348">
            <v>871.54</v>
          </cell>
          <cell r="K348">
            <v>684.44</v>
          </cell>
          <cell r="N348">
            <v>1338.34</v>
          </cell>
          <cell r="Q348">
            <v>1989.28</v>
          </cell>
          <cell r="T348">
            <v>1950.43</v>
          </cell>
          <cell r="W348">
            <v>1170.72</v>
          </cell>
          <cell r="Z348">
            <v>1337.84</v>
          </cell>
          <cell r="AC348">
            <v>1260.42</v>
          </cell>
          <cell r="AF348">
            <v>676.59</v>
          </cell>
          <cell r="AI348">
            <v>1217.23</v>
          </cell>
          <cell r="AL348">
            <v>2003.24</v>
          </cell>
          <cell r="AO348">
            <v>1023</v>
          </cell>
        </row>
        <row r="349">
          <cell r="A349" t="str">
            <v>Pièces[...]</v>
          </cell>
          <cell r="E349">
            <v>0</v>
          </cell>
          <cell r="AF349">
            <v>0</v>
          </cell>
          <cell r="AI349">
            <v>0</v>
          </cell>
          <cell r="AL349">
            <v>0</v>
          </cell>
          <cell r="AO349">
            <v>0</v>
          </cell>
        </row>
        <row r="350">
          <cell r="A350" t="str">
            <v>Pièces[...]</v>
          </cell>
          <cell r="E350">
            <v>0</v>
          </cell>
          <cell r="AF350">
            <v>0</v>
          </cell>
          <cell r="AI350">
            <v>0</v>
          </cell>
          <cell r="AL350">
            <v>0</v>
          </cell>
          <cell r="AO350">
            <v>0</v>
          </cell>
        </row>
        <row r="351">
          <cell r="A351" t="str">
            <v>Pièces[...]</v>
          </cell>
          <cell r="E351">
            <v>0</v>
          </cell>
          <cell r="AF351">
            <v>0</v>
          </cell>
          <cell r="AI351">
            <v>0</v>
          </cell>
          <cell r="AL351">
            <v>0</v>
          </cell>
          <cell r="AO351">
            <v>0</v>
          </cell>
        </row>
        <row r="352">
          <cell r="A352" t="str">
            <v>PiècesTOTAL SEMI-FIXES</v>
          </cell>
          <cell r="C352" t="str">
            <v>% brut</v>
          </cell>
          <cell r="D352">
            <v>0.16695265968728984</v>
          </cell>
          <cell r="E352">
            <v>195584.55999999997</v>
          </cell>
          <cell r="F352" t="str">
            <v>% brut</v>
          </cell>
          <cell r="G352">
            <v>0.16731796288295656</v>
          </cell>
          <cell r="H352">
            <v>12718.259999999991</v>
          </cell>
          <cell r="I352" t="str">
            <v>% brut</v>
          </cell>
          <cell r="J352">
            <v>0.20453251929972638</v>
          </cell>
          <cell r="K352">
            <v>16174.989999999991</v>
          </cell>
          <cell r="L352" t="str">
            <v>% brut</v>
          </cell>
          <cell r="M352">
            <v>0.18174194850273073</v>
          </cell>
          <cell r="N352">
            <v>16670.819999999996</v>
          </cell>
          <cell r="O352" t="str">
            <v>% brut</v>
          </cell>
          <cell r="P352">
            <v>0.16601076762504555</v>
          </cell>
          <cell r="Q352">
            <v>19936.169999999991</v>
          </cell>
          <cell r="R352" t="str">
            <v>% brut</v>
          </cell>
          <cell r="S352">
            <v>0.16057834822622374</v>
          </cell>
          <cell r="T352">
            <v>18945.60999999999</v>
          </cell>
          <cell r="U352" t="str">
            <v>% brut</v>
          </cell>
          <cell r="V352">
            <v>0.14737359858746482</v>
          </cell>
          <cell r="W352">
            <v>13372.109999999993</v>
          </cell>
          <cell r="X352" t="str">
            <v>% brut</v>
          </cell>
          <cell r="Y352">
            <v>0.15486856474980881</v>
          </cell>
          <cell r="Z352">
            <v>14641.699999999988</v>
          </cell>
          <cell r="AA352" t="str">
            <v>% brut</v>
          </cell>
          <cell r="AB352">
            <v>0.19056421553578959</v>
          </cell>
          <cell r="AC352">
            <v>17356.200000000004</v>
          </cell>
          <cell r="AD352" t="str">
            <v>% brut</v>
          </cell>
          <cell r="AE352">
            <v>0.1235623417818378</v>
          </cell>
          <cell r="AF352">
            <v>12191.79</v>
          </cell>
          <cell r="AG352" t="str">
            <v>% brut</v>
          </cell>
          <cell r="AH352">
            <v>0.16648413487026711</v>
          </cell>
          <cell r="AI352">
            <v>17708.090000000004</v>
          </cell>
          <cell r="AJ352" t="str">
            <v>% brut</v>
          </cell>
          <cell r="AK352">
            <v>0.18525153679922704</v>
          </cell>
          <cell r="AL352">
            <v>26500.940000000002</v>
          </cell>
          <cell r="AM352" t="str">
            <v>% brut</v>
          </cell>
          <cell r="AN352">
            <v>0.15071595823788775</v>
          </cell>
          <cell r="AO352">
            <v>9367.8799999999992</v>
          </cell>
        </row>
        <row r="353">
          <cell r="A353" t="str">
            <v>Pièces</v>
          </cell>
        </row>
        <row r="354">
          <cell r="A354" t="str">
            <v>PiècesTOTAL DES DÉPENSES</v>
          </cell>
          <cell r="C354" t="str">
            <v>% brut</v>
          </cell>
          <cell r="D354">
            <v>0.47242611232369097</v>
          </cell>
          <cell r="E354">
            <v>553445.82999999996</v>
          </cell>
          <cell r="F354" t="str">
            <v>% brut</v>
          </cell>
          <cell r="G354">
            <v>0.53391704419219355</v>
          </cell>
          <cell r="H354">
            <v>40584.37999999999</v>
          </cell>
          <cell r="I354" t="str">
            <v>% brut</v>
          </cell>
          <cell r="J354">
            <v>0.56314330575082772</v>
          </cell>
          <cell r="K354">
            <v>44534.909999999989</v>
          </cell>
          <cell r="L354" t="str">
            <v>% brut</v>
          </cell>
          <cell r="M354">
            <v>0.47295715799662941</v>
          </cell>
          <cell r="N354">
            <v>43383.399999999994</v>
          </cell>
          <cell r="O354" t="str">
            <v>% brut</v>
          </cell>
          <cell r="P354">
            <v>0.40986240109678146</v>
          </cell>
          <cell r="Q354">
            <v>49220.219999999987</v>
          </cell>
          <cell r="R354" t="str">
            <v>% brut</v>
          </cell>
          <cell r="S354">
            <v>0.37611137277650247</v>
          </cell>
          <cell r="T354">
            <v>44374.969999999987</v>
          </cell>
          <cell r="U354" t="str">
            <v>% brut</v>
          </cell>
          <cell r="V354">
            <v>0.48431953181163989</v>
          </cell>
          <cell r="W354">
            <v>43945.279999999992</v>
          </cell>
          <cell r="X354" t="str">
            <v>% brut</v>
          </cell>
          <cell r="Y354">
            <v>0.48185693773451571</v>
          </cell>
          <cell r="Z354">
            <v>45556.079999999885</v>
          </cell>
          <cell r="AA354" t="str">
            <v>% brut</v>
          </cell>
          <cell r="AB354">
            <v>0.51779706089156974</v>
          </cell>
          <cell r="AC354">
            <v>47159.899999999907</v>
          </cell>
          <cell r="AD354" t="str">
            <v>% brut</v>
          </cell>
          <cell r="AE354">
            <v>0.47310901868608568</v>
          </cell>
          <cell r="AF354">
            <v>46681.259999999995</v>
          </cell>
          <cell r="AG354" t="str">
            <v>% brut</v>
          </cell>
          <cell r="AH354">
            <v>0.47723908882458843</v>
          </cell>
          <cell r="AI354">
            <v>50761.55</v>
          </cell>
          <cell r="AJ354" t="str">
            <v>% brut</v>
          </cell>
          <cell r="AK354">
            <v>0.43107531137581645</v>
          </cell>
          <cell r="AL354">
            <v>61666.97</v>
          </cell>
          <cell r="AM354" t="str">
            <v>% brut</v>
          </cell>
          <cell r="AN354">
            <v>0.57238223395187515</v>
          </cell>
          <cell r="AO354">
            <v>35576.910000000003</v>
          </cell>
        </row>
        <row r="355">
          <cell r="A355" t="str">
            <v>Pièces</v>
          </cell>
        </row>
        <row r="356">
          <cell r="A356" t="str">
            <v>PiècesPROFIT DÉPARTEMENTAL</v>
          </cell>
          <cell r="E356">
            <v>618051.28999999899</v>
          </cell>
          <cell r="H356">
            <v>35428.14</v>
          </cell>
          <cell r="K356">
            <v>34547.819999999716</v>
          </cell>
          <cell r="N356">
            <v>48344.569999999818</v>
          </cell>
          <cell r="Q356">
            <v>70869.39999999982</v>
          </cell>
          <cell r="T356">
            <v>73608.619999999893</v>
          </cell>
          <cell r="W356">
            <v>46790.849999999795</v>
          </cell>
          <cell r="Z356">
            <v>48986.670000000115</v>
          </cell>
          <cell r="AC356">
            <v>43918.06</v>
          </cell>
          <cell r="AF356">
            <v>51987.87999999999</v>
          </cell>
          <cell r="AI356">
            <v>55603.479999999981</v>
          </cell>
          <cell r="AL356">
            <v>81386.850000000006</v>
          </cell>
          <cell r="AO356">
            <v>26578.950000000004</v>
          </cell>
        </row>
        <row r="359">
          <cell r="C359" t="str">
            <v>Boutique</v>
          </cell>
        </row>
        <row r="361">
          <cell r="C361" t="str">
            <v>TOTAL</v>
          </cell>
          <cell r="F361" t="str">
            <v>Janvier</v>
          </cell>
          <cell r="I361" t="str">
            <v>Février</v>
          </cell>
          <cell r="L361" t="str">
            <v>Mars</v>
          </cell>
          <cell r="O361" t="str">
            <v>Avril</v>
          </cell>
          <cell r="R361" t="str">
            <v>Mai</v>
          </cell>
          <cell r="U361" t="str">
            <v>Juin</v>
          </cell>
          <cell r="X361" t="str">
            <v>Juillet</v>
          </cell>
          <cell r="AA361" t="str">
            <v>Août</v>
          </cell>
          <cell r="AD361" t="str">
            <v>Septembre</v>
          </cell>
          <cell r="AG361" t="str">
            <v>Octobre</v>
          </cell>
          <cell r="AJ361" t="str">
            <v>Novembre</v>
          </cell>
          <cell r="AM361" t="str">
            <v>Décembre</v>
          </cell>
        </row>
        <row r="362">
          <cell r="C362" t="str">
            <v>$VENTES</v>
          </cell>
          <cell r="D362" t="str">
            <v>% P. BRUT</v>
          </cell>
          <cell r="E362" t="str">
            <v>$PROFITS</v>
          </cell>
          <cell r="F362" t="str">
            <v>$VENTES</v>
          </cell>
          <cell r="G362" t="str">
            <v>% P. BRUT</v>
          </cell>
          <cell r="H362" t="str">
            <v>$PROFITS</v>
          </cell>
          <cell r="I362" t="str">
            <v>$VENTES</v>
          </cell>
          <cell r="J362" t="str">
            <v>% P. BRUT</v>
          </cell>
          <cell r="K362" t="str">
            <v>$PROFITS</v>
          </cell>
          <cell r="L362" t="str">
            <v>$VENTES</v>
          </cell>
          <cell r="M362" t="str">
            <v>% P. BRUT</v>
          </cell>
          <cell r="N362" t="str">
            <v>$PROFITS</v>
          </cell>
          <cell r="O362" t="str">
            <v>$VENTES</v>
          </cell>
          <cell r="P362" t="str">
            <v>% P. BRUT</v>
          </cell>
          <cell r="Q362" t="str">
            <v>$PROFITS</v>
          </cell>
          <cell r="R362" t="str">
            <v>$VENTES</v>
          </cell>
          <cell r="S362" t="str">
            <v>% P. BRUT</v>
          </cell>
          <cell r="T362" t="str">
            <v>$PROFITS</v>
          </cell>
          <cell r="U362" t="str">
            <v>$VENTES</v>
          </cell>
          <cell r="V362" t="str">
            <v>% P. BRUT</v>
          </cell>
          <cell r="W362" t="str">
            <v>$PROFITS</v>
          </cell>
          <cell r="X362" t="str">
            <v>$VENTES</v>
          </cell>
          <cell r="Y362" t="str">
            <v>% P. BRUT</v>
          </cell>
          <cell r="Z362" t="str">
            <v>$PROFITS</v>
          </cell>
          <cell r="AA362" t="str">
            <v>$VENTES</v>
          </cell>
          <cell r="AB362" t="str">
            <v>% P. BRUT</v>
          </cell>
          <cell r="AC362" t="str">
            <v>$PROFITS</v>
          </cell>
          <cell r="AD362" t="str">
            <v>$VENTES</v>
          </cell>
          <cell r="AE362" t="str">
            <v>% P. BRUT</v>
          </cell>
          <cell r="AF362" t="str">
            <v>$PROFITS</v>
          </cell>
          <cell r="AG362" t="str">
            <v>$VENTES</v>
          </cell>
          <cell r="AH362" t="str">
            <v>% P. BRUT</v>
          </cell>
          <cell r="AI362" t="str">
            <v>$PROFITS</v>
          </cell>
          <cell r="AJ362" t="str">
            <v>$VENTES</v>
          </cell>
          <cell r="AK362" t="str">
            <v>% P. BRUT</v>
          </cell>
          <cell r="AL362" t="str">
            <v>$PROFITS</v>
          </cell>
          <cell r="AM362" t="str">
            <v>$VENTES</v>
          </cell>
          <cell r="AN362" t="str">
            <v>% P. BRUT</v>
          </cell>
          <cell r="AO362" t="str">
            <v>$PROFITS</v>
          </cell>
        </row>
        <row r="363">
          <cell r="A363" t="str">
            <v>BoutiqueBoutique</v>
          </cell>
          <cell r="C363">
            <v>0</v>
          </cell>
          <cell r="D363">
            <v>0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  <cell r="K363">
            <v>0</v>
          </cell>
          <cell r="L363">
            <v>0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0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0</v>
          </cell>
          <cell r="Z363">
            <v>0</v>
          </cell>
          <cell r="AA363">
            <v>0</v>
          </cell>
          <cell r="AB363">
            <v>0</v>
          </cell>
          <cell r="AC363">
            <v>0</v>
          </cell>
          <cell r="AD363">
            <v>0</v>
          </cell>
          <cell r="AE363">
            <v>0</v>
          </cell>
          <cell r="AF363">
            <v>0</v>
          </cell>
          <cell r="AG363">
            <v>0</v>
          </cell>
          <cell r="AH363">
            <v>0</v>
          </cell>
          <cell r="AI363">
            <v>0</v>
          </cell>
          <cell r="AJ363">
            <v>0</v>
          </cell>
          <cell r="AK363">
            <v>0</v>
          </cell>
          <cell r="AL363">
            <v>0</v>
          </cell>
          <cell r="AN363">
            <v>0</v>
          </cell>
        </row>
        <row r="364">
          <cell r="A364" t="str">
            <v>Boutique</v>
          </cell>
        </row>
        <row r="365">
          <cell r="A365" t="str">
            <v>BoutiqueTotal Dépt. Boutique</v>
          </cell>
          <cell r="C365">
            <v>0</v>
          </cell>
          <cell r="D365">
            <v>0</v>
          </cell>
          <cell r="E365">
            <v>0</v>
          </cell>
          <cell r="F365">
            <v>0</v>
          </cell>
          <cell r="G365">
            <v>0</v>
          </cell>
          <cell r="H365">
            <v>0</v>
          </cell>
          <cell r="I365">
            <v>0</v>
          </cell>
          <cell r="J365">
            <v>0</v>
          </cell>
          <cell r="K365">
            <v>0</v>
          </cell>
          <cell r="L365">
            <v>0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0</v>
          </cell>
          <cell r="S365">
            <v>0</v>
          </cell>
          <cell r="T365">
            <v>0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Y365">
            <v>0</v>
          </cell>
          <cell r="Z365">
            <v>0</v>
          </cell>
          <cell r="AA365">
            <v>0</v>
          </cell>
          <cell r="AB365">
            <v>0</v>
          </cell>
          <cell r="AC365">
            <v>0</v>
          </cell>
          <cell r="AD365">
            <v>0</v>
          </cell>
          <cell r="AE365">
            <v>0</v>
          </cell>
          <cell r="AF365">
            <v>0</v>
          </cell>
          <cell r="AG365">
            <v>0</v>
          </cell>
          <cell r="AH365">
            <v>0</v>
          </cell>
          <cell r="AI365">
            <v>0</v>
          </cell>
          <cell r="AJ365">
            <v>0</v>
          </cell>
          <cell r="AK365">
            <v>0</v>
          </cell>
          <cell r="AL365">
            <v>0</v>
          </cell>
          <cell r="AM365">
            <v>0</v>
          </cell>
          <cell r="AN365">
            <v>0</v>
          </cell>
          <cell r="AO365">
            <v>0</v>
          </cell>
        </row>
        <row r="366">
          <cell r="A366" t="str">
            <v>Boutique</v>
          </cell>
        </row>
        <row r="367">
          <cell r="A367" t="str">
            <v>BoutiqueDEPENSES</v>
          </cell>
        </row>
        <row r="368">
          <cell r="A368" t="str">
            <v>BoutiqueSalaires cadres</v>
          </cell>
          <cell r="E368">
            <v>0</v>
          </cell>
          <cell r="H368">
            <v>0</v>
          </cell>
          <cell r="K368">
            <v>0</v>
          </cell>
          <cell r="N368">
            <v>0</v>
          </cell>
          <cell r="Q368">
            <v>0</v>
          </cell>
          <cell r="T368">
            <v>0</v>
          </cell>
          <cell r="W368">
            <v>0</v>
          </cell>
          <cell r="Z368">
            <v>0</v>
          </cell>
          <cell r="AC368">
            <v>0</v>
          </cell>
          <cell r="AF368">
            <v>0</v>
          </cell>
          <cell r="AI368">
            <v>0</v>
          </cell>
          <cell r="AL368">
            <v>0</v>
          </cell>
        </row>
        <row r="369">
          <cell r="A369" t="str">
            <v>BoutiqueSalaires commis</v>
          </cell>
          <cell r="E369">
            <v>0</v>
          </cell>
          <cell r="H369">
            <v>0</v>
          </cell>
          <cell r="K369">
            <v>0</v>
          </cell>
          <cell r="N369">
            <v>0</v>
          </cell>
          <cell r="Q369">
            <v>0</v>
          </cell>
          <cell r="T369">
            <v>0</v>
          </cell>
          <cell r="W369">
            <v>0</v>
          </cell>
          <cell r="Z369">
            <v>0</v>
          </cell>
          <cell r="AC369">
            <v>0</v>
          </cell>
          <cell r="AF369">
            <v>0</v>
          </cell>
          <cell r="AI369">
            <v>0</v>
          </cell>
          <cell r="AL369">
            <v>0</v>
          </cell>
        </row>
        <row r="370">
          <cell r="A370" t="str">
            <v>BoutiqueSalaires autres</v>
          </cell>
          <cell r="E370">
            <v>0</v>
          </cell>
          <cell r="H370">
            <v>0</v>
          </cell>
          <cell r="K370">
            <v>0</v>
          </cell>
          <cell r="N370">
            <v>0</v>
          </cell>
          <cell r="Q370">
            <v>0</v>
          </cell>
          <cell r="T370">
            <v>0</v>
          </cell>
          <cell r="W370">
            <v>0</v>
          </cell>
          <cell r="Z370">
            <v>0</v>
          </cell>
          <cell r="AC370">
            <v>0</v>
          </cell>
          <cell r="AF370">
            <v>0</v>
          </cell>
          <cell r="AI370">
            <v>0</v>
          </cell>
          <cell r="AL370">
            <v>0</v>
          </cell>
        </row>
        <row r="371">
          <cell r="A371" t="str">
            <v>BoutiqueSalaires spécialistes</v>
          </cell>
          <cell r="E371">
            <v>0</v>
          </cell>
          <cell r="H371">
            <v>0</v>
          </cell>
          <cell r="K371">
            <v>0</v>
          </cell>
          <cell r="N371">
            <v>0</v>
          </cell>
          <cell r="Q371">
            <v>0</v>
          </cell>
          <cell r="T371">
            <v>0</v>
          </cell>
          <cell r="W371">
            <v>0</v>
          </cell>
          <cell r="Z371">
            <v>0</v>
          </cell>
          <cell r="AC371">
            <v>0</v>
          </cell>
          <cell r="AF371">
            <v>0</v>
          </cell>
          <cell r="AI371">
            <v>0</v>
          </cell>
          <cell r="AL371">
            <v>0</v>
          </cell>
        </row>
        <row r="372">
          <cell r="A372" t="str">
            <v>Boutique[...]</v>
          </cell>
          <cell r="E372">
            <v>0</v>
          </cell>
          <cell r="AF372">
            <v>0</v>
          </cell>
          <cell r="AI372">
            <v>0</v>
          </cell>
          <cell r="AL372">
            <v>0</v>
          </cell>
        </row>
        <row r="373">
          <cell r="A373" t="str">
            <v>Boutique[...]</v>
          </cell>
          <cell r="E373">
            <v>0</v>
          </cell>
          <cell r="AF373">
            <v>0</v>
          </cell>
          <cell r="AI373">
            <v>0</v>
          </cell>
          <cell r="AL373">
            <v>0</v>
          </cell>
        </row>
        <row r="374">
          <cell r="A374" t="str">
            <v>Boutique[...]</v>
          </cell>
          <cell r="E374">
            <v>0</v>
          </cell>
          <cell r="AF374">
            <v>0</v>
          </cell>
          <cell r="AI374">
            <v>0</v>
          </cell>
          <cell r="AL374">
            <v>0</v>
          </cell>
        </row>
        <row r="375">
          <cell r="A375" t="str">
            <v>BoutiqueSalaires en absences</v>
          </cell>
          <cell r="E375">
            <v>0</v>
          </cell>
          <cell r="H375">
            <v>0</v>
          </cell>
          <cell r="K375">
            <v>0</v>
          </cell>
          <cell r="N375">
            <v>0</v>
          </cell>
          <cell r="Q375">
            <v>0</v>
          </cell>
          <cell r="T375">
            <v>0</v>
          </cell>
          <cell r="W375">
            <v>0</v>
          </cell>
          <cell r="Z375">
            <v>0</v>
          </cell>
          <cell r="AC375">
            <v>0</v>
          </cell>
          <cell r="AF375">
            <v>0</v>
          </cell>
          <cell r="AI375">
            <v>0</v>
          </cell>
          <cell r="AL375">
            <v>0</v>
          </cell>
        </row>
        <row r="376">
          <cell r="A376" t="str">
            <v>BoutiqueDéduction à la source</v>
          </cell>
          <cell r="E376">
            <v>0</v>
          </cell>
          <cell r="H376">
            <v>0</v>
          </cell>
          <cell r="K376">
            <v>0</v>
          </cell>
          <cell r="N376">
            <v>0</v>
          </cell>
          <cell r="Q376">
            <v>0</v>
          </cell>
          <cell r="T376">
            <v>0</v>
          </cell>
          <cell r="W376">
            <v>0</v>
          </cell>
          <cell r="Z376">
            <v>0</v>
          </cell>
          <cell r="AC376">
            <v>0</v>
          </cell>
          <cell r="AF376">
            <v>0</v>
          </cell>
          <cell r="AI376">
            <v>0</v>
          </cell>
          <cell r="AL376">
            <v>0</v>
          </cell>
        </row>
        <row r="377">
          <cell r="A377" t="str">
            <v>BoutiqueBénéfices marginaux</v>
          </cell>
          <cell r="E377">
            <v>0</v>
          </cell>
          <cell r="H377">
            <v>0</v>
          </cell>
          <cell r="K377">
            <v>0</v>
          </cell>
          <cell r="N377">
            <v>0</v>
          </cell>
          <cell r="Q377">
            <v>0</v>
          </cell>
          <cell r="T377">
            <v>0</v>
          </cell>
          <cell r="W377">
            <v>0</v>
          </cell>
          <cell r="Z377">
            <v>0</v>
          </cell>
          <cell r="AC377">
            <v>0</v>
          </cell>
          <cell r="AF377">
            <v>0</v>
          </cell>
          <cell r="AI377">
            <v>0</v>
          </cell>
          <cell r="AL377">
            <v>0</v>
          </cell>
        </row>
        <row r="378">
          <cell r="A378" t="str">
            <v>BoutiqueCsst</v>
          </cell>
          <cell r="E378">
            <v>0</v>
          </cell>
          <cell r="H378">
            <v>0</v>
          </cell>
          <cell r="K378">
            <v>0</v>
          </cell>
          <cell r="N378">
            <v>0</v>
          </cell>
          <cell r="Q378">
            <v>0</v>
          </cell>
          <cell r="T378">
            <v>0</v>
          </cell>
          <cell r="W378">
            <v>0</v>
          </cell>
          <cell r="Z378">
            <v>0</v>
          </cell>
          <cell r="AC378">
            <v>0</v>
          </cell>
          <cell r="AF378">
            <v>0</v>
          </cell>
          <cell r="AI378">
            <v>0</v>
          </cell>
          <cell r="AL378">
            <v>0</v>
          </cell>
        </row>
        <row r="379">
          <cell r="A379" t="str">
            <v>Boutique[...]</v>
          </cell>
          <cell r="E379">
            <v>0</v>
          </cell>
          <cell r="AD379" t="str">
            <v>% brut</v>
          </cell>
          <cell r="AE379">
            <v>0</v>
          </cell>
          <cell r="AF379">
            <v>0</v>
          </cell>
          <cell r="AG379" t="str">
            <v>% brut</v>
          </cell>
          <cell r="AH379">
            <v>0</v>
          </cell>
          <cell r="AI379">
            <v>0</v>
          </cell>
          <cell r="AL379">
            <v>0</v>
          </cell>
        </row>
        <row r="380">
          <cell r="A380" t="str">
            <v>BoutiqueTOTAL PERSONNEL</v>
          </cell>
          <cell r="C380" t="str">
            <v>% brut</v>
          </cell>
          <cell r="D380">
            <v>0</v>
          </cell>
          <cell r="E380">
            <v>0</v>
          </cell>
          <cell r="H380">
            <v>0</v>
          </cell>
          <cell r="K380">
            <v>0</v>
          </cell>
          <cell r="N380">
            <v>0</v>
          </cell>
          <cell r="Q380">
            <v>0</v>
          </cell>
          <cell r="T380">
            <v>0</v>
          </cell>
          <cell r="W380">
            <v>0</v>
          </cell>
          <cell r="Z380">
            <v>0</v>
          </cell>
          <cell r="AC380">
            <v>0</v>
          </cell>
          <cell r="AF380">
            <v>0</v>
          </cell>
          <cell r="AI380">
            <v>0</v>
          </cell>
          <cell r="AJ380" t="str">
            <v>% brut</v>
          </cell>
          <cell r="AK380">
            <v>0</v>
          </cell>
          <cell r="AL380">
            <v>0</v>
          </cell>
          <cell r="AM380" t="str">
            <v>% brut</v>
          </cell>
          <cell r="AN380">
            <v>0</v>
          </cell>
          <cell r="AO380">
            <v>0</v>
          </cell>
        </row>
        <row r="381">
          <cell r="A381" t="str">
            <v>BoutiquePublicité 2</v>
          </cell>
          <cell r="E381">
            <v>0</v>
          </cell>
          <cell r="H381">
            <v>0</v>
          </cell>
          <cell r="K381">
            <v>0</v>
          </cell>
          <cell r="N381">
            <v>0</v>
          </cell>
          <cell r="Q381">
            <v>0</v>
          </cell>
          <cell r="T381">
            <v>0</v>
          </cell>
          <cell r="W381">
            <v>0</v>
          </cell>
          <cell r="Z381">
            <v>0</v>
          </cell>
          <cell r="AC381">
            <v>0</v>
          </cell>
          <cell r="AF381">
            <v>0</v>
          </cell>
          <cell r="AI381">
            <v>0</v>
          </cell>
          <cell r="AL381">
            <v>0</v>
          </cell>
        </row>
        <row r="382">
          <cell r="A382" t="str">
            <v>BoutiqueService gratuit 2</v>
          </cell>
          <cell r="E382">
            <v>0</v>
          </cell>
          <cell r="H382">
            <v>0</v>
          </cell>
          <cell r="K382">
            <v>0</v>
          </cell>
          <cell r="N382">
            <v>0</v>
          </cell>
          <cell r="Q382">
            <v>0</v>
          </cell>
          <cell r="T382">
            <v>0</v>
          </cell>
          <cell r="W382">
            <v>0</v>
          </cell>
          <cell r="Z382">
            <v>0</v>
          </cell>
          <cell r="AC382">
            <v>0</v>
          </cell>
          <cell r="AF382">
            <v>0</v>
          </cell>
          <cell r="AI382">
            <v>0</v>
          </cell>
          <cell r="AL382">
            <v>0</v>
          </cell>
        </row>
        <row r="383">
          <cell r="A383" t="str">
            <v>BoutiqueFrais véhicules de cie</v>
          </cell>
          <cell r="E383">
            <v>0</v>
          </cell>
          <cell r="H383">
            <v>0</v>
          </cell>
          <cell r="K383">
            <v>0</v>
          </cell>
          <cell r="N383">
            <v>0</v>
          </cell>
          <cell r="Q383">
            <v>0</v>
          </cell>
          <cell r="T383">
            <v>0</v>
          </cell>
          <cell r="W383">
            <v>0</v>
          </cell>
          <cell r="Z383">
            <v>0</v>
          </cell>
          <cell r="AC383">
            <v>0</v>
          </cell>
          <cell r="AF383">
            <v>0</v>
          </cell>
          <cell r="AI383">
            <v>0</v>
          </cell>
          <cell r="AL383">
            <v>0</v>
          </cell>
        </row>
        <row r="384">
          <cell r="A384" t="str">
            <v>BoutiqueInformatique</v>
          </cell>
          <cell r="E384">
            <v>0</v>
          </cell>
          <cell r="H384">
            <v>0</v>
          </cell>
          <cell r="K384">
            <v>0</v>
          </cell>
          <cell r="N384">
            <v>0</v>
          </cell>
          <cell r="Q384">
            <v>0</v>
          </cell>
          <cell r="T384">
            <v>0</v>
          </cell>
          <cell r="W384">
            <v>0</v>
          </cell>
          <cell r="Z384">
            <v>0</v>
          </cell>
          <cell r="AC384">
            <v>0</v>
          </cell>
          <cell r="AF384">
            <v>0</v>
          </cell>
          <cell r="AI384">
            <v>0</v>
          </cell>
          <cell r="AL384">
            <v>0</v>
          </cell>
        </row>
        <row r="385">
          <cell r="A385" t="str">
            <v>BoutiqueFrais de déplacement</v>
          </cell>
          <cell r="E385">
            <v>0</v>
          </cell>
          <cell r="H385">
            <v>0</v>
          </cell>
          <cell r="K385">
            <v>0</v>
          </cell>
          <cell r="N385">
            <v>0</v>
          </cell>
          <cell r="Q385">
            <v>0</v>
          </cell>
          <cell r="T385">
            <v>0</v>
          </cell>
          <cell r="W385">
            <v>0</v>
          </cell>
          <cell r="Z385">
            <v>0</v>
          </cell>
          <cell r="AC385">
            <v>0</v>
          </cell>
          <cell r="AF385">
            <v>0</v>
          </cell>
          <cell r="AI385">
            <v>0</v>
          </cell>
          <cell r="AL385">
            <v>0</v>
          </cell>
        </row>
        <row r="386">
          <cell r="A386" t="str">
            <v>BoutiqueServices extérieurs</v>
          </cell>
          <cell r="E386">
            <v>0</v>
          </cell>
          <cell r="H386">
            <v>0</v>
          </cell>
          <cell r="K386">
            <v>0</v>
          </cell>
          <cell r="N386">
            <v>0</v>
          </cell>
          <cell r="Q386">
            <v>0</v>
          </cell>
          <cell r="T386">
            <v>0</v>
          </cell>
          <cell r="W386">
            <v>0</v>
          </cell>
          <cell r="Z386">
            <v>0</v>
          </cell>
          <cell r="AC386">
            <v>0</v>
          </cell>
          <cell r="AF386">
            <v>0</v>
          </cell>
          <cell r="AI386">
            <v>0</v>
          </cell>
          <cell r="AL386">
            <v>0</v>
          </cell>
        </row>
        <row r="387">
          <cell r="A387" t="str">
            <v>BoutiqueFournitures autres</v>
          </cell>
          <cell r="E387">
            <v>0</v>
          </cell>
          <cell r="H387">
            <v>0</v>
          </cell>
          <cell r="K387">
            <v>0</v>
          </cell>
          <cell r="N387">
            <v>0</v>
          </cell>
          <cell r="Q387">
            <v>0</v>
          </cell>
          <cell r="T387">
            <v>0</v>
          </cell>
          <cell r="W387">
            <v>0</v>
          </cell>
          <cell r="Z387">
            <v>0</v>
          </cell>
          <cell r="AC387">
            <v>0</v>
          </cell>
          <cell r="AF387">
            <v>0</v>
          </cell>
          <cell r="AI387">
            <v>0</v>
          </cell>
          <cell r="AL387">
            <v>0</v>
          </cell>
        </row>
        <row r="388">
          <cell r="A388" t="str">
            <v>BoutiqueUniformes</v>
          </cell>
          <cell r="E388">
            <v>0</v>
          </cell>
          <cell r="H388">
            <v>0</v>
          </cell>
          <cell r="K388">
            <v>0</v>
          </cell>
          <cell r="N388">
            <v>0</v>
          </cell>
          <cell r="Q388">
            <v>0</v>
          </cell>
          <cell r="T388">
            <v>0</v>
          </cell>
          <cell r="W388">
            <v>0</v>
          </cell>
          <cell r="Z388">
            <v>0</v>
          </cell>
          <cell r="AC388">
            <v>0</v>
          </cell>
          <cell r="AF388">
            <v>0</v>
          </cell>
          <cell r="AI388">
            <v>0</v>
          </cell>
          <cell r="AL388">
            <v>0</v>
          </cell>
        </row>
        <row r="389">
          <cell r="A389" t="str">
            <v>BoutiquePapeterie</v>
          </cell>
          <cell r="E389">
            <v>0</v>
          </cell>
          <cell r="H389">
            <v>0</v>
          </cell>
          <cell r="K389">
            <v>0</v>
          </cell>
          <cell r="N389">
            <v>0</v>
          </cell>
          <cell r="Q389">
            <v>0</v>
          </cell>
          <cell r="T389">
            <v>0</v>
          </cell>
          <cell r="W389">
            <v>0</v>
          </cell>
          <cell r="Z389">
            <v>0</v>
          </cell>
          <cell r="AC389">
            <v>0</v>
          </cell>
          <cell r="AF389">
            <v>0</v>
          </cell>
          <cell r="AI389">
            <v>0</v>
          </cell>
          <cell r="AL389">
            <v>0</v>
          </cell>
        </row>
        <row r="390">
          <cell r="A390" t="str">
            <v>BoutiqueTéléphone</v>
          </cell>
          <cell r="E390">
            <v>0</v>
          </cell>
          <cell r="H390">
            <v>0</v>
          </cell>
          <cell r="K390">
            <v>0</v>
          </cell>
          <cell r="N390">
            <v>0</v>
          </cell>
          <cell r="Q390">
            <v>0</v>
          </cell>
          <cell r="T390">
            <v>0</v>
          </cell>
          <cell r="W390">
            <v>0</v>
          </cell>
          <cell r="Z390">
            <v>0</v>
          </cell>
          <cell r="AC390">
            <v>0</v>
          </cell>
          <cell r="AF390">
            <v>0</v>
          </cell>
          <cell r="AI390">
            <v>0</v>
          </cell>
          <cell r="AL390">
            <v>0</v>
          </cell>
        </row>
        <row r="391">
          <cell r="A391" t="str">
            <v>BoutiqueFrais postaux</v>
          </cell>
          <cell r="E391">
            <v>0</v>
          </cell>
          <cell r="H391">
            <v>0</v>
          </cell>
          <cell r="K391">
            <v>0</v>
          </cell>
          <cell r="N391">
            <v>0</v>
          </cell>
          <cell r="Q391">
            <v>0</v>
          </cell>
          <cell r="T391">
            <v>0</v>
          </cell>
          <cell r="W391">
            <v>0</v>
          </cell>
          <cell r="Z391">
            <v>0</v>
          </cell>
          <cell r="AC391">
            <v>0</v>
          </cell>
          <cell r="AF391">
            <v>0</v>
          </cell>
          <cell r="AI391">
            <v>0</v>
          </cell>
          <cell r="AL391">
            <v>0</v>
          </cell>
        </row>
        <row r="392">
          <cell r="A392" t="str">
            <v>BoutiqueDivers</v>
          </cell>
          <cell r="E392">
            <v>0</v>
          </cell>
          <cell r="H392">
            <v>0</v>
          </cell>
          <cell r="K392">
            <v>0</v>
          </cell>
          <cell r="N392">
            <v>0</v>
          </cell>
          <cell r="Q392">
            <v>0</v>
          </cell>
          <cell r="T392">
            <v>0</v>
          </cell>
          <cell r="W392">
            <v>0</v>
          </cell>
          <cell r="Z392">
            <v>0</v>
          </cell>
          <cell r="AC392">
            <v>0</v>
          </cell>
          <cell r="AF392">
            <v>0</v>
          </cell>
          <cell r="AI392">
            <v>0</v>
          </cell>
          <cell r="AL392">
            <v>0</v>
          </cell>
        </row>
        <row r="393">
          <cell r="A393" t="str">
            <v>BoutiqueFormation</v>
          </cell>
          <cell r="E393">
            <v>0</v>
          </cell>
          <cell r="H393">
            <v>0</v>
          </cell>
          <cell r="K393">
            <v>0</v>
          </cell>
          <cell r="N393">
            <v>0</v>
          </cell>
          <cell r="Q393">
            <v>0</v>
          </cell>
          <cell r="T393">
            <v>0</v>
          </cell>
          <cell r="W393">
            <v>0</v>
          </cell>
          <cell r="Z393">
            <v>0</v>
          </cell>
          <cell r="AC393">
            <v>0</v>
          </cell>
          <cell r="AF393">
            <v>0</v>
          </cell>
          <cell r="AI393">
            <v>0</v>
          </cell>
          <cell r="AL393">
            <v>0</v>
          </cell>
        </row>
        <row r="394">
          <cell r="A394" t="str">
            <v>BoutiqueFrais bancaires</v>
          </cell>
          <cell r="E394">
            <v>0</v>
          </cell>
          <cell r="AL394">
            <v>0</v>
          </cell>
        </row>
        <row r="395">
          <cell r="A395" t="str">
            <v>Boutique[...]</v>
          </cell>
          <cell r="E395">
            <v>0</v>
          </cell>
        </row>
        <row r="396">
          <cell r="A396" t="str">
            <v>Boutique[...]</v>
          </cell>
          <cell r="E396">
            <v>0</v>
          </cell>
        </row>
        <row r="397">
          <cell r="A397" t="str">
            <v>Boutique[...]</v>
          </cell>
          <cell r="E397">
            <v>0</v>
          </cell>
        </row>
        <row r="398">
          <cell r="A398" t="str">
            <v>BoutiqueTOTAL SEMI-FIXES</v>
          </cell>
          <cell r="C398" t="str">
            <v>% brut</v>
          </cell>
          <cell r="D398">
            <v>0</v>
          </cell>
          <cell r="E398">
            <v>0</v>
          </cell>
          <cell r="F398" t="str">
            <v>% brut</v>
          </cell>
          <cell r="G398">
            <v>0</v>
          </cell>
          <cell r="H398">
            <v>0</v>
          </cell>
          <cell r="I398" t="str">
            <v>% brut</v>
          </cell>
          <cell r="J398">
            <v>0</v>
          </cell>
          <cell r="K398">
            <v>0</v>
          </cell>
          <cell r="L398" t="str">
            <v>% brut</v>
          </cell>
          <cell r="M398">
            <v>0</v>
          </cell>
          <cell r="N398">
            <v>0</v>
          </cell>
          <cell r="O398" t="str">
            <v>% brut</v>
          </cell>
          <cell r="P398">
            <v>0</v>
          </cell>
          <cell r="Q398">
            <v>0</v>
          </cell>
          <cell r="R398" t="str">
            <v>% brut</v>
          </cell>
          <cell r="S398">
            <v>0</v>
          </cell>
          <cell r="T398">
            <v>0</v>
          </cell>
          <cell r="U398" t="str">
            <v>% brut</v>
          </cell>
          <cell r="V398">
            <v>0</v>
          </cell>
          <cell r="W398">
            <v>0</v>
          </cell>
          <cell r="X398" t="str">
            <v>% brut</v>
          </cell>
          <cell r="Y398">
            <v>0</v>
          </cell>
          <cell r="Z398">
            <v>0</v>
          </cell>
          <cell r="AA398" t="str">
            <v>% brut</v>
          </cell>
          <cell r="AB398">
            <v>0</v>
          </cell>
          <cell r="AC398">
            <v>0</v>
          </cell>
          <cell r="AD398" t="str">
            <v>% brut</v>
          </cell>
          <cell r="AE398">
            <v>0</v>
          </cell>
          <cell r="AF398">
            <v>0</v>
          </cell>
          <cell r="AG398" t="str">
            <v>% brut</v>
          </cell>
          <cell r="AH398">
            <v>0</v>
          </cell>
          <cell r="AI398">
            <v>0</v>
          </cell>
          <cell r="AJ398" t="str">
            <v>% brut</v>
          </cell>
          <cell r="AK398">
            <v>0</v>
          </cell>
          <cell r="AL398">
            <v>0</v>
          </cell>
          <cell r="AM398" t="str">
            <v>% brut</v>
          </cell>
          <cell r="AN398">
            <v>0</v>
          </cell>
          <cell r="AO398">
            <v>0</v>
          </cell>
        </row>
        <row r="399">
          <cell r="A399" t="str">
            <v>Boutique</v>
          </cell>
        </row>
        <row r="400">
          <cell r="A400" t="str">
            <v>BoutiqueTOTAL DES DÉPENSES</v>
          </cell>
          <cell r="C400" t="str">
            <v>% brut</v>
          </cell>
          <cell r="D400">
            <v>0</v>
          </cell>
          <cell r="E400">
            <v>0</v>
          </cell>
          <cell r="F400" t="str">
            <v>% brut</v>
          </cell>
          <cell r="G400">
            <v>0</v>
          </cell>
          <cell r="H400">
            <v>0</v>
          </cell>
          <cell r="I400" t="str">
            <v>% brut</v>
          </cell>
          <cell r="J400">
            <v>0</v>
          </cell>
          <cell r="K400">
            <v>0</v>
          </cell>
          <cell r="L400" t="str">
            <v>% brut</v>
          </cell>
          <cell r="M400">
            <v>0</v>
          </cell>
          <cell r="N400">
            <v>0</v>
          </cell>
          <cell r="O400" t="str">
            <v>% brut</v>
          </cell>
          <cell r="P400">
            <v>0</v>
          </cell>
          <cell r="Q400">
            <v>0</v>
          </cell>
          <cell r="R400" t="str">
            <v>% brut</v>
          </cell>
          <cell r="S400">
            <v>0</v>
          </cell>
          <cell r="T400">
            <v>0</v>
          </cell>
          <cell r="U400" t="str">
            <v>% brut</v>
          </cell>
          <cell r="V400">
            <v>0</v>
          </cell>
          <cell r="W400">
            <v>0</v>
          </cell>
          <cell r="X400" t="str">
            <v>% brut</v>
          </cell>
          <cell r="Y400">
            <v>0</v>
          </cell>
          <cell r="Z400">
            <v>0</v>
          </cell>
          <cell r="AA400" t="str">
            <v>% brut</v>
          </cell>
          <cell r="AB400">
            <v>0</v>
          </cell>
          <cell r="AC400">
            <v>0</v>
          </cell>
          <cell r="AD400" t="str">
            <v>% brut</v>
          </cell>
          <cell r="AE400">
            <v>0</v>
          </cell>
          <cell r="AF400">
            <v>0</v>
          </cell>
          <cell r="AG400" t="str">
            <v>% brut</v>
          </cell>
          <cell r="AH400">
            <v>0</v>
          </cell>
          <cell r="AI400">
            <v>0</v>
          </cell>
          <cell r="AJ400" t="str">
            <v>% brut</v>
          </cell>
          <cell r="AK400">
            <v>0</v>
          </cell>
          <cell r="AL400">
            <v>0</v>
          </cell>
          <cell r="AM400" t="str">
            <v>% brut</v>
          </cell>
          <cell r="AN400">
            <v>0</v>
          </cell>
          <cell r="AO400">
            <v>0</v>
          </cell>
        </row>
        <row r="401">
          <cell r="A401" t="str">
            <v>Boutique</v>
          </cell>
        </row>
        <row r="402">
          <cell r="A402" t="str">
            <v>BoutiquePROFIT DÉPARTEMENTAL</v>
          </cell>
          <cell r="E402">
            <v>0</v>
          </cell>
          <cell r="H402">
            <v>0</v>
          </cell>
          <cell r="K402">
            <v>0</v>
          </cell>
          <cell r="N402">
            <v>0</v>
          </cell>
          <cell r="Q402">
            <v>0</v>
          </cell>
          <cell r="T402">
            <v>0</v>
          </cell>
          <cell r="W402">
            <v>0</v>
          </cell>
          <cell r="Z402">
            <v>0</v>
          </cell>
          <cell r="AC402">
            <v>0</v>
          </cell>
          <cell r="AF402">
            <v>0</v>
          </cell>
          <cell r="AI402">
            <v>0</v>
          </cell>
          <cell r="AL402">
            <v>0</v>
          </cell>
          <cell r="AO402">
            <v>0</v>
          </cell>
        </row>
        <row r="404">
          <cell r="H404">
            <v>0</v>
          </cell>
          <cell r="K404">
            <v>0</v>
          </cell>
          <cell r="N404">
            <v>0</v>
          </cell>
          <cell r="Q404">
            <v>0</v>
          </cell>
          <cell r="T404">
            <v>0</v>
          </cell>
          <cell r="W404">
            <v>0</v>
          </cell>
          <cell r="Z404">
            <v>0</v>
          </cell>
          <cell r="AC404">
            <v>0</v>
          </cell>
          <cell r="AF404">
            <v>0</v>
          </cell>
          <cell r="AI404">
            <v>0</v>
          </cell>
          <cell r="AL404">
            <v>0</v>
          </cell>
        </row>
        <row r="405">
          <cell r="C405" t="str">
            <v>TOTAL  DES  REVENUS  ET  DÉPENSES</v>
          </cell>
        </row>
        <row r="406">
          <cell r="AF406">
            <v>5281290.8870769497</v>
          </cell>
          <cell r="AI406">
            <v>5281290.8870769497</v>
          </cell>
          <cell r="AL406">
            <v>3573970.449556808</v>
          </cell>
        </row>
        <row r="407">
          <cell r="C407" t="str">
            <v>TOTAL</v>
          </cell>
          <cell r="F407" t="str">
            <v>Janvier</v>
          </cell>
          <cell r="I407" t="str">
            <v>Février</v>
          </cell>
          <cell r="L407" t="str">
            <v>Mars</v>
          </cell>
          <cell r="O407" t="str">
            <v>Avril</v>
          </cell>
          <cell r="R407" t="str">
            <v>Mai</v>
          </cell>
          <cell r="U407" t="str">
            <v>Juin</v>
          </cell>
          <cell r="X407" t="str">
            <v>Juillet</v>
          </cell>
          <cell r="AA407" t="str">
            <v>Août</v>
          </cell>
          <cell r="AD407" t="str">
            <v>Septembre</v>
          </cell>
          <cell r="AG407" t="str">
            <v>Octobre</v>
          </cell>
          <cell r="AJ407" t="str">
            <v>Novembre</v>
          </cell>
          <cell r="AM407" t="str">
            <v>Décembre</v>
          </cell>
        </row>
        <row r="408">
          <cell r="C408" t="str">
            <v>%P.Brut</v>
          </cell>
          <cell r="D408" t="str">
            <v>$/Unite</v>
          </cell>
          <cell r="E408" t="str">
            <v>$TOTAL</v>
          </cell>
          <cell r="F408" t="str">
            <v>%P.Brut</v>
          </cell>
          <cell r="G408" t="str">
            <v>$/Unite</v>
          </cell>
          <cell r="H408" t="str">
            <v>$TOTAL</v>
          </cell>
          <cell r="I408" t="str">
            <v>%P.Brut</v>
          </cell>
          <cell r="J408" t="str">
            <v>$/Unite</v>
          </cell>
          <cell r="K408" t="str">
            <v>$TOTAL</v>
          </cell>
          <cell r="L408" t="str">
            <v>%P.Brut</v>
          </cell>
          <cell r="M408" t="str">
            <v>$/Unite</v>
          </cell>
          <cell r="N408" t="str">
            <v>$TOTAL</v>
          </cell>
          <cell r="O408" t="str">
            <v>%P.Brut</v>
          </cell>
          <cell r="P408" t="str">
            <v>$/Unite</v>
          </cell>
          <cell r="Q408" t="str">
            <v>$TOTAL</v>
          </cell>
          <cell r="R408" t="str">
            <v>%P.Brut</v>
          </cell>
          <cell r="S408" t="str">
            <v>$/Unite</v>
          </cell>
          <cell r="T408" t="str">
            <v>$TOTAL</v>
          </cell>
          <cell r="U408" t="str">
            <v>%P.Brut</v>
          </cell>
          <cell r="V408" t="str">
            <v>$/Unite</v>
          </cell>
          <cell r="W408" t="str">
            <v>$TOTAL</v>
          </cell>
          <cell r="X408" t="str">
            <v>%P.Brut</v>
          </cell>
          <cell r="Y408" t="str">
            <v>$/Unite</v>
          </cell>
          <cell r="Z408" t="str">
            <v>$TOTAL</v>
          </cell>
          <cell r="AA408" t="str">
            <v>%P.Brut</v>
          </cell>
          <cell r="AB408" t="str">
            <v>$/Unite</v>
          </cell>
          <cell r="AC408" t="str">
            <v>$TOTAL</v>
          </cell>
          <cell r="AD408" t="str">
            <v>%P.Brut</v>
          </cell>
          <cell r="AE408" t="str">
            <v>$/Unite</v>
          </cell>
          <cell r="AF408" t="str">
            <v>$TOTAL</v>
          </cell>
          <cell r="AG408" t="str">
            <v>%P.Brut</v>
          </cell>
          <cell r="AH408" t="str">
            <v>$/Unite</v>
          </cell>
          <cell r="AI408" t="str">
            <v>$TOTAL</v>
          </cell>
          <cell r="AJ408" t="str">
            <v>%P.Brut</v>
          </cell>
          <cell r="AK408" t="str">
            <v>$/Unite</v>
          </cell>
          <cell r="AL408" t="str">
            <v>$TOTAL</v>
          </cell>
          <cell r="AM408" t="str">
            <v>%P.Brut</v>
          </cell>
          <cell r="AN408" t="str">
            <v>$/Unite</v>
          </cell>
          <cell r="AO408" t="str">
            <v>$TOTAL</v>
          </cell>
        </row>
        <row r="409">
          <cell r="A409" t="str">
            <v>Ventes nettes</v>
          </cell>
          <cell r="E409">
            <v>43431073.489999965</v>
          </cell>
          <cell r="H409">
            <v>2321643.5699999891</v>
          </cell>
          <cell r="K409">
            <v>2099807.2699999996</v>
          </cell>
          <cell r="N409">
            <v>4129529.3</v>
          </cell>
          <cell r="Q409">
            <v>4784256.5199999996</v>
          </cell>
          <cell r="T409">
            <v>6366734.2599999905</v>
          </cell>
          <cell r="W409">
            <v>3813571.54999999</v>
          </cell>
          <cell r="Z409">
            <v>3552385.36</v>
          </cell>
          <cell r="AC409">
            <v>3709615.7899999898</v>
          </cell>
          <cell r="AF409">
            <v>2670881.0499999998</v>
          </cell>
          <cell r="AI409">
            <v>4464713.04</v>
          </cell>
          <cell r="AL409">
            <v>3548065.4500000007</v>
          </cell>
          <cell r="AO409">
            <v>1969870.3300000003</v>
          </cell>
        </row>
        <row r="410">
          <cell r="A410" t="str">
            <v>Profit brut</v>
          </cell>
          <cell r="E410">
            <v>4832642.3299999963</v>
          </cell>
          <cell r="H410">
            <v>244374.04999999961</v>
          </cell>
          <cell r="K410">
            <v>269433.89999999944</v>
          </cell>
          <cell r="N410">
            <v>423054.1499999995</v>
          </cell>
          <cell r="Q410">
            <v>587240.1399999992</v>
          </cell>
          <cell r="T410">
            <v>656700.21999999916</v>
          </cell>
          <cell r="W410">
            <v>460556.28999999969</v>
          </cell>
          <cell r="Z410">
            <v>417243.54999999958</v>
          </cell>
          <cell r="AC410">
            <v>382783.6499999995</v>
          </cell>
          <cell r="AF410">
            <v>318622.23</v>
          </cell>
          <cell r="AI410">
            <v>438441.95</v>
          </cell>
          <cell r="AL410">
            <v>428298.9200000001</v>
          </cell>
          <cell r="AO410">
            <v>205893.28000000006</v>
          </cell>
        </row>
        <row r="411">
          <cell r="A411" t="str">
            <v>DÉPENSES</v>
          </cell>
          <cell r="G411">
            <v>0</v>
          </cell>
          <cell r="J411">
            <v>0</v>
          </cell>
          <cell r="M411">
            <v>0</v>
          </cell>
          <cell r="P411">
            <v>0</v>
          </cell>
          <cell r="S411">
            <v>0</v>
          </cell>
          <cell r="V411">
            <v>0</v>
          </cell>
          <cell r="Y411">
            <v>0</v>
          </cell>
          <cell r="AB411">
            <v>0</v>
          </cell>
        </row>
        <row r="412">
          <cell r="A412" t="str">
            <v>Comm. vendeurs</v>
          </cell>
          <cell r="C412">
            <v>0.27718057895132353</v>
          </cell>
          <cell r="D412">
            <v>933.0934871794874</v>
          </cell>
          <cell r="E412">
            <v>363906.46000000008</v>
          </cell>
          <cell r="F412">
            <v>0.30315661456677284</v>
          </cell>
          <cell r="G412">
            <v>1223.3087499999999</v>
          </cell>
          <cell r="H412">
            <v>19572.939999999999</v>
          </cell>
          <cell r="I412">
            <v>0.25290915232577887</v>
          </cell>
          <cell r="J412">
            <v>1902.5633333333333</v>
          </cell>
          <cell r="K412">
            <v>17123.07</v>
          </cell>
          <cell r="L412">
            <v>0.27292964280965376</v>
          </cell>
          <cell r="M412">
            <v>1184.6191428571428</v>
          </cell>
          <cell r="N412">
            <v>41461.67</v>
          </cell>
          <cell r="O412">
            <v>0.26495976833382129</v>
          </cell>
          <cell r="P412">
            <v>1778.2811538461538</v>
          </cell>
          <cell r="Q412">
            <v>46235.31</v>
          </cell>
          <cell r="R412">
            <v>0.26911836139953899</v>
          </cell>
          <cell r="S412">
            <v>1322.3148837209303</v>
          </cell>
          <cell r="T412">
            <v>56859.54</v>
          </cell>
          <cell r="U412">
            <v>0.29846729497891333</v>
          </cell>
          <cell r="V412">
            <v>1811.0022727272728</v>
          </cell>
          <cell r="W412">
            <v>39842.050000000003</v>
          </cell>
          <cell r="X412">
            <v>0.28589936826855167</v>
          </cell>
          <cell r="Y412">
            <v>1466.5478947368422</v>
          </cell>
          <cell r="Z412">
            <v>27864.41</v>
          </cell>
          <cell r="AA412">
            <v>0.28832592438106486</v>
          </cell>
          <cell r="AB412">
            <v>1087.5548148148148</v>
          </cell>
          <cell r="AC412">
            <v>29363.98</v>
          </cell>
          <cell r="AE412">
            <v>928.61954545454546</v>
          </cell>
          <cell r="AF412">
            <v>20429.63</v>
          </cell>
          <cell r="AH412">
            <v>764.84263157894736</v>
          </cell>
          <cell r="AI412">
            <v>29064.02</v>
          </cell>
          <cell r="AK412">
            <v>851.1648148148148</v>
          </cell>
          <cell r="AL412">
            <v>22981.45</v>
          </cell>
          <cell r="AN412">
            <v>1008.3376923076924</v>
          </cell>
          <cell r="AO412">
            <v>13108.390000000001</v>
          </cell>
        </row>
        <row r="413">
          <cell r="A413" t="str">
            <v>Comm. F&amp;I</v>
          </cell>
          <cell r="C413">
            <v>0.28109780455679978</v>
          </cell>
          <cell r="D413">
            <v>556.92879487179493</v>
          </cell>
          <cell r="E413">
            <v>217202.23</v>
          </cell>
          <cell r="F413">
            <v>0.24662437631455558</v>
          </cell>
          <cell r="G413">
            <v>512.484375</v>
          </cell>
          <cell r="H413">
            <v>8199.75</v>
          </cell>
          <cell r="I413">
            <v>0.25474269615061251</v>
          </cell>
          <cell r="J413">
            <v>887.10888888888883</v>
          </cell>
          <cell r="K413">
            <v>7983.98</v>
          </cell>
          <cell r="L413">
            <v>0.19160302117756225</v>
          </cell>
          <cell r="M413">
            <v>314.80228571428569</v>
          </cell>
          <cell r="N413">
            <v>11018.08</v>
          </cell>
          <cell r="O413">
            <v>0.3109336283125626</v>
          </cell>
          <cell r="P413">
            <v>1493.883846153846</v>
          </cell>
          <cell r="Q413">
            <v>38840.979999999996</v>
          </cell>
          <cell r="R413">
            <v>0.30523244793131926</v>
          </cell>
          <cell r="S413">
            <v>1014.8202325581397</v>
          </cell>
          <cell r="T413">
            <v>43637.270000000004</v>
          </cell>
          <cell r="U413">
            <v>0.30380959604046059</v>
          </cell>
          <cell r="V413">
            <v>1229.0513636363637</v>
          </cell>
          <cell r="W413">
            <v>27039.13</v>
          </cell>
          <cell r="X413">
            <v>0.32567226542998728</v>
          </cell>
          <cell r="Y413">
            <v>1300.5684210526317</v>
          </cell>
          <cell r="Z413">
            <v>24710.800000000003</v>
          </cell>
          <cell r="AA413">
            <v>0.16879021474540981</v>
          </cell>
          <cell r="AB413">
            <v>364.01185185185182</v>
          </cell>
          <cell r="AC413">
            <v>9828.32</v>
          </cell>
          <cell r="AE413">
            <v>477.0559090909091</v>
          </cell>
          <cell r="AF413">
            <v>10495.23</v>
          </cell>
          <cell r="AH413">
            <v>452.55394736842101</v>
          </cell>
          <cell r="AI413">
            <v>17197.05</v>
          </cell>
          <cell r="AK413">
            <v>306.2166666666667</v>
          </cell>
          <cell r="AL413">
            <v>8267.85</v>
          </cell>
          <cell r="AN413">
            <v>767.98384615384623</v>
          </cell>
          <cell r="AO413">
            <v>9983.7900000000009</v>
          </cell>
        </row>
        <row r="414">
          <cell r="A414" t="str">
            <v>Frais de livraison</v>
          </cell>
          <cell r="D414">
            <v>112.20479487179487</v>
          </cell>
          <cell r="E414">
            <v>43759.87</v>
          </cell>
          <cell r="G414">
            <v>13.334375000000001</v>
          </cell>
          <cell r="H414">
            <v>213.35000000000002</v>
          </cell>
          <cell r="J414">
            <v>244.49777777777777</v>
          </cell>
          <cell r="K414">
            <v>2200.48</v>
          </cell>
          <cell r="M414">
            <v>99.214857142857156</v>
          </cell>
          <cell r="N414">
            <v>3472.5200000000004</v>
          </cell>
          <cell r="P414">
            <v>216.13230769230768</v>
          </cell>
          <cell r="Q414">
            <v>5619.44</v>
          </cell>
          <cell r="S414">
            <v>122.82023255813955</v>
          </cell>
          <cell r="T414">
            <v>5281.27</v>
          </cell>
          <cell r="V414">
            <v>257.78181818181821</v>
          </cell>
          <cell r="W414">
            <v>5671.2000000000007</v>
          </cell>
          <cell r="Y414">
            <v>235.26210526315788</v>
          </cell>
          <cell r="Z414">
            <v>4469.9799999999996</v>
          </cell>
          <cell r="AB414">
            <v>223.42370370370369</v>
          </cell>
          <cell r="AC414">
            <v>6032.44</v>
          </cell>
          <cell r="AE414">
            <v>223.70136363636365</v>
          </cell>
          <cell r="AF414">
            <v>4921.43</v>
          </cell>
          <cell r="AH414">
            <v>65.517894736842095</v>
          </cell>
          <cell r="AI414">
            <v>2489.6799999999998</v>
          </cell>
          <cell r="AK414">
            <v>107.88222222222221</v>
          </cell>
          <cell r="AL414">
            <v>2912.8199999999997</v>
          </cell>
          <cell r="AN414">
            <v>36.558461538461536</v>
          </cell>
          <cell r="AO414">
            <v>475.26</v>
          </cell>
        </row>
        <row r="415">
          <cell r="A415" t="str">
            <v>Service gratuit 1</v>
          </cell>
          <cell r="D415">
            <v>51.948179487179488</v>
          </cell>
          <cell r="E415">
            <v>20259.79</v>
          </cell>
          <cell r="G415">
            <v>75.850624999999994</v>
          </cell>
          <cell r="H415">
            <v>1213.6099999999999</v>
          </cell>
          <cell r="J415">
            <v>145.22333333333333</v>
          </cell>
          <cell r="K415">
            <v>1307.01</v>
          </cell>
          <cell r="M415">
            <v>9.257142857142858</v>
          </cell>
          <cell r="N415">
            <v>324</v>
          </cell>
          <cell r="P415">
            <v>102.06730769230769</v>
          </cell>
          <cell r="Q415">
            <v>2653.75</v>
          </cell>
          <cell r="S415">
            <v>66.07093023255814</v>
          </cell>
          <cell r="T415">
            <v>2841.05</v>
          </cell>
          <cell r="V415">
            <v>90.36</v>
          </cell>
          <cell r="W415">
            <v>1987.92</v>
          </cell>
          <cell r="Y415">
            <v>91.081052631578942</v>
          </cell>
          <cell r="Z415">
            <v>1730.54</v>
          </cell>
          <cell r="AB415">
            <v>67.470370370370375</v>
          </cell>
          <cell r="AC415">
            <v>1821.7</v>
          </cell>
          <cell r="AE415">
            <v>6.6300000000000008</v>
          </cell>
          <cell r="AF415">
            <v>145.86000000000001</v>
          </cell>
          <cell r="AH415">
            <v>41.896842105263154</v>
          </cell>
          <cell r="AI415">
            <v>1592.08</v>
          </cell>
          <cell r="AK415">
            <v>164.8248148148148</v>
          </cell>
          <cell r="AL415">
            <v>4450.2699999999995</v>
          </cell>
          <cell r="AN415">
            <v>14.76923076923077</v>
          </cell>
          <cell r="AO415">
            <v>192</v>
          </cell>
        </row>
        <row r="416">
          <cell r="A416" t="str">
            <v>Entretien stock</v>
          </cell>
          <cell r="D416">
            <v>143.51348717948719</v>
          </cell>
          <cell r="E416">
            <v>55970.26</v>
          </cell>
          <cell r="G416">
            <v>262.04312500000003</v>
          </cell>
          <cell r="H416">
            <v>4192.6900000000005</v>
          </cell>
          <cell r="J416">
            <v>477.51888888888891</v>
          </cell>
          <cell r="K416">
            <v>4297.67</v>
          </cell>
          <cell r="M416">
            <v>102.37914285714285</v>
          </cell>
          <cell r="N416">
            <v>3583.27</v>
          </cell>
          <cell r="P416">
            <v>136.71615384615384</v>
          </cell>
          <cell r="Q416">
            <v>3554.62</v>
          </cell>
          <cell r="S416">
            <v>96.001162790697663</v>
          </cell>
          <cell r="T416">
            <v>4128.0499999999993</v>
          </cell>
          <cell r="V416">
            <v>240.46863636363634</v>
          </cell>
          <cell r="W416">
            <v>5290.3099999999995</v>
          </cell>
          <cell r="Y416">
            <v>441.80421052631584</v>
          </cell>
          <cell r="Z416">
            <v>8394.2800000000007</v>
          </cell>
          <cell r="AB416">
            <v>180.51407407407407</v>
          </cell>
          <cell r="AC416">
            <v>4873.88</v>
          </cell>
          <cell r="AE416">
            <v>227.27272727272728</v>
          </cell>
          <cell r="AF416">
            <v>5000</v>
          </cell>
          <cell r="AH416">
            <v>78.353421052631589</v>
          </cell>
          <cell r="AI416">
            <v>2977.4300000000003</v>
          </cell>
          <cell r="AK416">
            <v>177.5137037037037</v>
          </cell>
          <cell r="AL416">
            <v>4792.87</v>
          </cell>
          <cell r="AN416">
            <v>375.78384615384613</v>
          </cell>
          <cell r="AO416">
            <v>4885.1899999999996</v>
          </cell>
        </row>
        <row r="417">
          <cell r="A417" t="str">
            <v>Publicité 1</v>
          </cell>
          <cell r="D417">
            <v>555.2681794871794</v>
          </cell>
          <cell r="E417">
            <v>216554.58999999997</v>
          </cell>
          <cell r="G417">
            <v>996.87625000000003</v>
          </cell>
          <cell r="H417">
            <v>15950.02</v>
          </cell>
          <cell r="J417">
            <v>1675.4099999999999</v>
          </cell>
          <cell r="K417">
            <v>15078.689999999999</v>
          </cell>
          <cell r="M417">
            <v>588.99114285714279</v>
          </cell>
          <cell r="N417">
            <v>20614.689999999999</v>
          </cell>
          <cell r="P417">
            <v>854.81346153846141</v>
          </cell>
          <cell r="Q417">
            <v>22225.149999999998</v>
          </cell>
          <cell r="S417">
            <v>588.23465116279067</v>
          </cell>
          <cell r="T417">
            <v>25294.09</v>
          </cell>
          <cell r="V417">
            <v>770.06136363636358</v>
          </cell>
          <cell r="W417">
            <v>16941.349999999999</v>
          </cell>
          <cell r="Y417">
            <v>776.70789473684215</v>
          </cell>
          <cell r="Z417">
            <v>14757.45</v>
          </cell>
          <cell r="AB417">
            <v>672.21148148148143</v>
          </cell>
          <cell r="AC417">
            <v>18149.71</v>
          </cell>
          <cell r="AE417">
            <v>688.22727272727275</v>
          </cell>
          <cell r="AF417">
            <v>15141</v>
          </cell>
          <cell r="AH417">
            <v>693.96789473684203</v>
          </cell>
          <cell r="AI417">
            <v>26370.78</v>
          </cell>
          <cell r="AK417">
            <v>577.05962962962963</v>
          </cell>
          <cell r="AL417">
            <v>15580.61</v>
          </cell>
          <cell r="AN417">
            <v>803.926923076923</v>
          </cell>
          <cell r="AO417">
            <v>10451.049999999999</v>
          </cell>
        </row>
        <row r="418">
          <cell r="A418" t="str">
            <v>Intérêt de gros</v>
          </cell>
          <cell r="D418">
            <v>835.0740512820513</v>
          </cell>
          <cell r="E418">
            <v>325678.88</v>
          </cell>
          <cell r="H418">
            <v>27832.129999999997</v>
          </cell>
          <cell r="K418">
            <v>23856.71</v>
          </cell>
          <cell r="N418">
            <v>29678.17</v>
          </cell>
          <cell r="Q418">
            <v>28976.94</v>
          </cell>
          <cell r="T418">
            <v>31088</v>
          </cell>
          <cell r="W418">
            <v>28645.27</v>
          </cell>
          <cell r="Z418">
            <v>26667.22</v>
          </cell>
          <cell r="AC418">
            <v>25234.58</v>
          </cell>
          <cell r="AE418">
            <v>1045.4775</v>
          </cell>
          <cell r="AF418">
            <v>25091.46</v>
          </cell>
          <cell r="AH418">
            <v>582.50354166666671</v>
          </cell>
          <cell r="AI418">
            <v>27960.170000000002</v>
          </cell>
          <cell r="AK418">
            <v>1449.9466666666667</v>
          </cell>
          <cell r="AL418">
            <v>26099.040000000001</v>
          </cell>
          <cell r="AN418">
            <v>1534.3243749999999</v>
          </cell>
          <cell r="AO418">
            <v>24549.19</v>
          </cell>
        </row>
        <row r="419">
          <cell r="E419">
            <v>0</v>
          </cell>
          <cell r="AE419">
            <v>0</v>
          </cell>
          <cell r="AF419">
            <v>0</v>
          </cell>
          <cell r="AH419">
            <v>0</v>
          </cell>
          <cell r="AI419">
            <v>0</v>
          </cell>
          <cell r="AK419">
            <v>0</v>
          </cell>
          <cell r="AL419">
            <v>0</v>
          </cell>
          <cell r="AN419">
            <v>0</v>
          </cell>
          <cell r="AO419">
            <v>0</v>
          </cell>
        </row>
        <row r="420">
          <cell r="E420">
            <v>0</v>
          </cell>
          <cell r="AE420">
            <v>0</v>
          </cell>
          <cell r="AF420">
            <v>0</v>
          </cell>
          <cell r="AH420">
            <v>0</v>
          </cell>
          <cell r="AI420">
            <v>0</v>
          </cell>
          <cell r="AK420">
            <v>0</v>
          </cell>
          <cell r="AL420">
            <v>0</v>
          </cell>
          <cell r="AN420">
            <v>0</v>
          </cell>
          <cell r="AO420">
            <v>0</v>
          </cell>
        </row>
        <row r="421">
          <cell r="E421">
            <v>0</v>
          </cell>
          <cell r="AE421">
            <v>0</v>
          </cell>
          <cell r="AF421">
            <v>0</v>
          </cell>
          <cell r="AH421">
            <v>0</v>
          </cell>
          <cell r="AI421">
            <v>0</v>
          </cell>
          <cell r="AK421">
            <v>0</v>
          </cell>
          <cell r="AL421">
            <v>0</v>
          </cell>
          <cell r="AN421">
            <v>0</v>
          </cell>
          <cell r="AO421">
            <v>0</v>
          </cell>
        </row>
        <row r="422">
          <cell r="A422" t="str">
            <v>TOTAL VARIABLES</v>
          </cell>
          <cell r="C422">
            <v>0.257277902045774</v>
          </cell>
          <cell r="E422">
            <v>1243332.08</v>
          </cell>
          <cell r="H422">
            <v>77174.489999999903</v>
          </cell>
          <cell r="K422">
            <v>71847.609999999899</v>
          </cell>
          <cell r="N422">
            <v>110152.4</v>
          </cell>
          <cell r="Q422">
            <v>148106.18999999901</v>
          </cell>
          <cell r="T422">
            <v>169129.27</v>
          </cell>
          <cell r="W422">
            <v>125417.23</v>
          </cell>
          <cell r="Z422">
            <v>108594.68</v>
          </cell>
          <cell r="AC422">
            <v>95304.61</v>
          </cell>
          <cell r="AD422">
            <v>0.25492449161503894</v>
          </cell>
          <cell r="AF422">
            <v>81224.61</v>
          </cell>
          <cell r="AG422">
            <v>0.24553127272607014</v>
          </cell>
          <cell r="AI422">
            <v>107651.21</v>
          </cell>
          <cell r="AJ422">
            <v>0.19865777387437722</v>
          </cell>
          <cell r="AL422">
            <v>85084.91</v>
          </cell>
          <cell r="AM422">
            <v>0.30911581961295664</v>
          </cell>
          <cell r="AO422">
            <v>63644.869999999995</v>
          </cell>
        </row>
        <row r="423">
          <cell r="A423" t="str">
            <v>Salaires propriétaire</v>
          </cell>
          <cell r="E423">
            <v>177787.4899999999</v>
          </cell>
          <cell r="H423">
            <v>14940.02</v>
          </cell>
          <cell r="K423">
            <v>14643.31</v>
          </cell>
          <cell r="N423">
            <v>13051.16</v>
          </cell>
          <cell r="Q423">
            <v>15867.17</v>
          </cell>
          <cell r="T423">
            <v>15867.1699999999</v>
          </cell>
          <cell r="W423">
            <v>13693.94</v>
          </cell>
          <cell r="Z423">
            <v>13081.7</v>
          </cell>
          <cell r="AC423">
            <v>12500.18</v>
          </cell>
          <cell r="AF423">
            <v>15408.03</v>
          </cell>
          <cell r="AI423">
            <v>24481.5</v>
          </cell>
          <cell r="AL423">
            <v>9774.1</v>
          </cell>
          <cell r="AO423">
            <v>14479.21</v>
          </cell>
        </row>
        <row r="424">
          <cell r="A424" t="str">
            <v>Salaires cadres</v>
          </cell>
          <cell r="E424">
            <v>393964.34999999992</v>
          </cell>
          <cell r="H424">
            <v>33672.29</v>
          </cell>
          <cell r="K424">
            <v>28504.73</v>
          </cell>
          <cell r="N424">
            <v>37749</v>
          </cell>
          <cell r="Q424">
            <v>34021.32</v>
          </cell>
          <cell r="T424">
            <v>34438.83</v>
          </cell>
          <cell r="W424">
            <v>34371.800000000003</v>
          </cell>
          <cell r="Z424">
            <v>31689.3999999999</v>
          </cell>
          <cell r="AC424">
            <v>32100.7</v>
          </cell>
          <cell r="AF424">
            <v>28708.019999999997</v>
          </cell>
          <cell r="AI424">
            <v>35361.869999999995</v>
          </cell>
          <cell r="AL424">
            <v>32970.15</v>
          </cell>
          <cell r="AO424">
            <v>30376.240000000002</v>
          </cell>
        </row>
        <row r="425">
          <cell r="A425" t="str">
            <v>Salaires commis</v>
          </cell>
          <cell r="E425">
            <v>235790.70999999982</v>
          </cell>
          <cell r="H425">
            <v>23130.28</v>
          </cell>
          <cell r="K425">
            <v>20116.949999999899</v>
          </cell>
          <cell r="N425">
            <v>18404.269999999899</v>
          </cell>
          <cell r="Q425">
            <v>19029.84</v>
          </cell>
          <cell r="T425">
            <v>22482.82</v>
          </cell>
          <cell r="W425">
            <v>19836.55</v>
          </cell>
          <cell r="Z425">
            <v>18496.57</v>
          </cell>
          <cell r="AC425">
            <v>19887.689999999999</v>
          </cell>
          <cell r="AF425">
            <v>20684.649999999998</v>
          </cell>
          <cell r="AI425">
            <v>21826.450000000004</v>
          </cell>
          <cell r="AL425">
            <v>17818.32</v>
          </cell>
          <cell r="AO425">
            <v>14076.32</v>
          </cell>
        </row>
        <row r="426">
          <cell r="A426" t="str">
            <v>Salaires autres</v>
          </cell>
          <cell r="E426">
            <v>296971.89</v>
          </cell>
          <cell r="H426">
            <v>20388.66</v>
          </cell>
          <cell r="K426">
            <v>24840.54</v>
          </cell>
          <cell r="N426">
            <v>25528.560000000001</v>
          </cell>
          <cell r="Q426">
            <v>29255.18</v>
          </cell>
          <cell r="T426">
            <v>25512.58</v>
          </cell>
          <cell r="W426">
            <v>26611.56</v>
          </cell>
          <cell r="Z426">
            <v>21781.87</v>
          </cell>
          <cell r="AC426">
            <v>21364.25</v>
          </cell>
          <cell r="AF426">
            <v>21629.5</v>
          </cell>
          <cell r="AI426">
            <v>24984.16</v>
          </cell>
          <cell r="AL426">
            <v>35652.32</v>
          </cell>
          <cell r="AO426">
            <v>19422.71</v>
          </cell>
        </row>
        <row r="427">
          <cell r="A427" t="str">
            <v>Salaires spécialistes</v>
          </cell>
          <cell r="E427">
            <v>174720.71000000002</v>
          </cell>
          <cell r="H427">
            <v>10355.39</v>
          </cell>
          <cell r="K427">
            <v>13794.78</v>
          </cell>
          <cell r="N427">
            <v>13379.33</v>
          </cell>
          <cell r="Q427">
            <v>16301.36</v>
          </cell>
          <cell r="T427">
            <v>16151.34</v>
          </cell>
          <cell r="W427">
            <v>12665.43</v>
          </cell>
          <cell r="Z427">
            <v>14553.25</v>
          </cell>
          <cell r="AC427">
            <v>13870.82</v>
          </cell>
          <cell r="AF427">
            <v>14362.52</v>
          </cell>
          <cell r="AI427">
            <v>18459.82</v>
          </cell>
          <cell r="AL427">
            <v>18518</v>
          </cell>
          <cell r="AO427">
            <v>12308.67</v>
          </cell>
        </row>
        <row r="428">
          <cell r="A428" t="str">
            <v>[...]</v>
          </cell>
          <cell r="E428">
            <v>0</v>
          </cell>
          <cell r="AF428">
            <v>0</v>
          </cell>
          <cell r="AI428">
            <v>0</v>
          </cell>
          <cell r="AL428">
            <v>0</v>
          </cell>
          <cell r="AO428">
            <v>0</v>
          </cell>
        </row>
        <row r="429">
          <cell r="A429" t="str">
            <v>[...]</v>
          </cell>
          <cell r="E429">
            <v>0</v>
          </cell>
          <cell r="AF429">
            <v>0</v>
          </cell>
          <cell r="AI429">
            <v>0</v>
          </cell>
          <cell r="AL429">
            <v>0</v>
          </cell>
          <cell r="AO429">
            <v>0</v>
          </cell>
        </row>
        <row r="430">
          <cell r="A430" t="str">
            <v>[...]</v>
          </cell>
          <cell r="E430">
            <v>0</v>
          </cell>
          <cell r="AF430">
            <v>0</v>
          </cell>
          <cell r="AI430">
            <v>0</v>
          </cell>
          <cell r="AL430">
            <v>0</v>
          </cell>
          <cell r="AO430">
            <v>0</v>
          </cell>
        </row>
        <row r="431">
          <cell r="A431" t="str">
            <v>Salaires en absences</v>
          </cell>
          <cell r="E431">
            <v>279524.40000000008</v>
          </cell>
          <cell r="G431">
            <v>0.17357559889766289</v>
          </cell>
          <cell r="H431">
            <v>32784.730000000003</v>
          </cell>
          <cell r="J431">
            <v>9.2830764787658462E-2</v>
          </cell>
          <cell r="K431">
            <v>16438.12</v>
          </cell>
          <cell r="M431">
            <v>7.3440535478686078E-2</v>
          </cell>
          <cell r="N431">
            <v>18091.86</v>
          </cell>
          <cell r="P431">
            <v>9.2192397238008705E-2</v>
          </cell>
          <cell r="Q431">
            <v>26967.66</v>
          </cell>
          <cell r="S431">
            <v>8.0185121838861576E-2</v>
          </cell>
          <cell r="T431">
            <v>26003.25</v>
          </cell>
          <cell r="V431">
            <v>0.11917629817987721</v>
          </cell>
          <cell r="W431">
            <v>30958.799999999999</v>
          </cell>
          <cell r="Y431">
            <v>0.15041590027440474</v>
          </cell>
          <cell r="Z431">
            <v>33318.42</v>
          </cell>
          <cell r="AB431">
            <v>9.3857152106286937E-2</v>
          </cell>
          <cell r="AC431">
            <v>19758.939999999999</v>
          </cell>
          <cell r="AF431">
            <v>23886.720000000001</v>
          </cell>
          <cell r="AI431">
            <v>21008.36</v>
          </cell>
          <cell r="AL431">
            <v>16779.2</v>
          </cell>
          <cell r="AO431">
            <v>13528.34</v>
          </cell>
        </row>
        <row r="432">
          <cell r="A432" t="str">
            <v>Déduction à la source</v>
          </cell>
          <cell r="E432">
            <v>349018.60999999975</v>
          </cell>
          <cell r="G432">
            <v>0.18620190484177471</v>
          </cell>
          <cell r="H432">
            <v>35169.57</v>
          </cell>
          <cell r="J432">
            <v>0.15370314284454148</v>
          </cell>
          <cell r="K432">
            <v>27217.17</v>
          </cell>
          <cell r="M432">
            <v>0.10996088201742701</v>
          </cell>
          <cell r="N432">
            <v>27088.54</v>
          </cell>
          <cell r="P432">
            <v>0.11759447831412179</v>
          </cell>
          <cell r="Q432">
            <v>34398.15</v>
          </cell>
          <cell r="S432">
            <v>0.12310732414647982</v>
          </cell>
          <cell r="T432">
            <v>39922.5</v>
          </cell>
          <cell r="V432">
            <v>0.13268781879018784</v>
          </cell>
          <cell r="W432">
            <v>34468.729999999901</v>
          </cell>
          <cell r="Y432">
            <v>0.14193699812056945</v>
          </cell>
          <cell r="Z432">
            <v>31440.269999999899</v>
          </cell>
          <cell r="AB432">
            <v>0.13023558981483163</v>
          </cell>
          <cell r="AC432">
            <v>27417.38</v>
          </cell>
          <cell r="AF432">
            <v>24666.699999999997</v>
          </cell>
          <cell r="AI432">
            <v>26631.599999999999</v>
          </cell>
          <cell r="AL432">
            <v>16474.370000000003</v>
          </cell>
          <cell r="AO432">
            <v>24123.63</v>
          </cell>
        </row>
        <row r="433">
          <cell r="A433" t="str">
            <v>Bénéfices marginaux</v>
          </cell>
          <cell r="E433">
            <v>174835.9599999999</v>
          </cell>
          <cell r="G433">
            <v>8.3590641357722359E-2</v>
          </cell>
          <cell r="H433">
            <v>15788.49</v>
          </cell>
          <cell r="J433">
            <v>6.6879847947954235E-2</v>
          </cell>
          <cell r="K433">
            <v>11842.83</v>
          </cell>
          <cell r="M433">
            <v>4.8725241535255204E-2</v>
          </cell>
          <cell r="N433">
            <v>12003.32</v>
          </cell>
          <cell r="P433">
            <v>5.0951949440133169E-2</v>
          </cell>
          <cell r="Q433">
            <v>14904.21</v>
          </cell>
          <cell r="S433">
            <v>4.9234973821750599E-2</v>
          </cell>
          <cell r="T433">
            <v>15966.42</v>
          </cell>
          <cell r="V433">
            <v>5.5623882269886432E-2</v>
          </cell>
          <cell r="W433">
            <v>14449.5899999999</v>
          </cell>
          <cell r="Y433">
            <v>8.0636451952233221E-2</v>
          </cell>
          <cell r="Z433">
            <v>17861.669999999998</v>
          </cell>
          <cell r="AB433">
            <v>7.5020778171683331E-2</v>
          </cell>
          <cell r="AC433">
            <v>15793.48</v>
          </cell>
          <cell r="AF433">
            <v>14496.53</v>
          </cell>
          <cell r="AI433">
            <v>15723.45</v>
          </cell>
          <cell r="AL433">
            <v>13559.96</v>
          </cell>
          <cell r="AO433">
            <v>12446.010000000002</v>
          </cell>
        </row>
        <row r="434">
          <cell r="A434" t="str">
            <v>Csst</v>
          </cell>
          <cell r="E434">
            <v>56744.070000000007</v>
          </cell>
          <cell r="H434">
            <v>5006.51</v>
          </cell>
          <cell r="K434">
            <v>3504.8200000000006</v>
          </cell>
          <cell r="N434">
            <v>3998.2699999999995</v>
          </cell>
          <cell r="Q434">
            <v>5756.7199999999993</v>
          </cell>
          <cell r="T434">
            <v>5644.18</v>
          </cell>
          <cell r="W434">
            <v>8122.6</v>
          </cell>
          <cell r="Z434">
            <v>6436.9299999999994</v>
          </cell>
          <cell r="AC434">
            <v>3496.05</v>
          </cell>
          <cell r="AF434">
            <v>3228.44</v>
          </cell>
          <cell r="AI434">
            <v>3249.1099999999997</v>
          </cell>
          <cell r="AL434">
            <v>2950.44</v>
          </cell>
          <cell r="AO434">
            <v>5350</v>
          </cell>
        </row>
        <row r="435">
          <cell r="E435">
            <v>0</v>
          </cell>
          <cell r="AF435">
            <v>0</v>
          </cell>
          <cell r="AI435">
            <v>0</v>
          </cell>
          <cell r="AL435">
            <v>0</v>
          </cell>
          <cell r="AO435">
            <v>0</v>
          </cell>
        </row>
        <row r="436">
          <cell r="A436" t="str">
            <v>TOTAL PERSONNEL</v>
          </cell>
          <cell r="C436">
            <v>0.44268912199839983</v>
          </cell>
          <cell r="E436">
            <v>2139358.1899999995</v>
          </cell>
          <cell r="H436">
            <v>191235.94</v>
          </cell>
          <cell r="K436">
            <v>160903.24999999901</v>
          </cell>
          <cell r="N436">
            <v>169294.31</v>
          </cell>
          <cell r="Q436">
            <v>196501.61</v>
          </cell>
          <cell r="T436">
            <v>201989.09</v>
          </cell>
          <cell r="W436">
            <v>195179</v>
          </cell>
          <cell r="Z436">
            <v>188660.079999999</v>
          </cell>
          <cell r="AC436">
            <v>166189.49</v>
          </cell>
          <cell r="AD436">
            <v>0.5243548449208959</v>
          </cell>
          <cell r="AF436">
            <v>167071.11000000002</v>
          </cell>
          <cell r="AG436">
            <v>0.43729009051255252</v>
          </cell>
          <cell r="AI436">
            <v>191726.32000000004</v>
          </cell>
          <cell r="AJ436">
            <v>0.38407021899564897</v>
          </cell>
          <cell r="AL436">
            <v>164496.85999999999</v>
          </cell>
          <cell r="AM436">
            <v>0.7096449675288089</v>
          </cell>
          <cell r="AO436">
            <v>146111.13</v>
          </cell>
        </row>
        <row r="437">
          <cell r="A437" t="str">
            <v>Publicité 2</v>
          </cell>
          <cell r="E437">
            <v>123625.3</v>
          </cell>
          <cell r="H437">
            <v>7287.09</v>
          </cell>
          <cell r="K437">
            <v>9730.48</v>
          </cell>
          <cell r="N437">
            <v>10049.41</v>
          </cell>
          <cell r="Q437">
            <v>14387.91</v>
          </cell>
          <cell r="T437">
            <v>8939.15</v>
          </cell>
          <cell r="W437">
            <v>6637.49</v>
          </cell>
          <cell r="Z437">
            <v>7114.8</v>
          </cell>
          <cell r="AC437">
            <v>7841.44</v>
          </cell>
          <cell r="AF437">
            <v>5561.41</v>
          </cell>
          <cell r="AI437">
            <v>21218.35</v>
          </cell>
          <cell r="AL437">
            <v>22662.58</v>
          </cell>
          <cell r="AO437">
            <v>2195.19</v>
          </cell>
        </row>
        <row r="438">
          <cell r="A438" t="str">
            <v>Service gratuit 2</v>
          </cell>
          <cell r="E438">
            <v>45553.04</v>
          </cell>
          <cell r="H438">
            <v>1148.19</v>
          </cell>
          <cell r="K438">
            <v>3048.06</v>
          </cell>
          <cell r="N438">
            <v>2975.74</v>
          </cell>
          <cell r="Q438">
            <v>3510.22</v>
          </cell>
          <cell r="T438">
            <v>3427.25</v>
          </cell>
          <cell r="W438">
            <v>6808.14</v>
          </cell>
          <cell r="Z438">
            <v>4203.25</v>
          </cell>
          <cell r="AC438">
            <v>3624.73</v>
          </cell>
          <cell r="AF438">
            <v>3210.97</v>
          </cell>
          <cell r="AI438">
            <v>3957.51</v>
          </cell>
          <cell r="AL438">
            <v>8563.75</v>
          </cell>
          <cell r="AO438">
            <v>1075.23</v>
          </cell>
        </row>
        <row r="439">
          <cell r="A439" t="str">
            <v>Frais véhicules de cie</v>
          </cell>
          <cell r="E439">
            <v>233681.13</v>
          </cell>
          <cell r="H439">
            <v>13566.3</v>
          </cell>
          <cell r="K439">
            <v>18341.68</v>
          </cell>
          <cell r="N439">
            <v>22041.68</v>
          </cell>
          <cell r="Q439">
            <v>20725.349999999999</v>
          </cell>
          <cell r="T439">
            <v>26263.68</v>
          </cell>
          <cell r="W439">
            <v>19032.78</v>
          </cell>
          <cell r="Z439">
            <v>23145.16</v>
          </cell>
          <cell r="AC439">
            <v>21230.83</v>
          </cell>
          <cell r="AF439">
            <v>17882.82</v>
          </cell>
          <cell r="AI439">
            <v>19592.5</v>
          </cell>
          <cell r="AL439">
            <v>24582.52</v>
          </cell>
          <cell r="AO439">
            <v>7275.83</v>
          </cell>
        </row>
        <row r="440">
          <cell r="A440" t="str">
            <v>Informatique</v>
          </cell>
          <cell r="E440">
            <v>174646.2499999998</v>
          </cell>
          <cell r="H440">
            <v>13936.69</v>
          </cell>
          <cell r="K440">
            <v>16830.3999999999</v>
          </cell>
          <cell r="N440">
            <v>14742.19</v>
          </cell>
          <cell r="Q440">
            <v>14042.93</v>
          </cell>
          <cell r="T440">
            <v>16188.25</v>
          </cell>
          <cell r="W440">
            <v>14106.1899999999</v>
          </cell>
          <cell r="Z440">
            <v>14355.36</v>
          </cell>
          <cell r="AC440">
            <v>15117.2</v>
          </cell>
          <cell r="AF440">
            <v>13089.75</v>
          </cell>
          <cell r="AI440">
            <v>13160.600000000002</v>
          </cell>
          <cell r="AL440">
            <v>13829.100000000002</v>
          </cell>
          <cell r="AO440">
            <v>15247.590000000002</v>
          </cell>
        </row>
        <row r="441">
          <cell r="A441" t="str">
            <v>Frais de déplacement</v>
          </cell>
          <cell r="E441">
            <v>23022.479999999989</v>
          </cell>
          <cell r="H441">
            <v>1583.3799999999901</v>
          </cell>
          <cell r="K441">
            <v>2690.26</v>
          </cell>
          <cell r="N441">
            <v>6639.72</v>
          </cell>
          <cell r="Q441">
            <v>2768.18</v>
          </cell>
          <cell r="T441">
            <v>1747.9</v>
          </cell>
          <cell r="W441">
            <v>1040.1300000000001</v>
          </cell>
          <cell r="Z441">
            <v>2153.08</v>
          </cell>
          <cell r="AC441">
            <v>1173.47</v>
          </cell>
          <cell r="AF441">
            <v>-203.68</v>
          </cell>
          <cell r="AI441">
            <v>-2.3400000000000176</v>
          </cell>
          <cell r="AL441">
            <v>2800.5899999999997</v>
          </cell>
          <cell r="AO441">
            <v>631.79</v>
          </cell>
        </row>
        <row r="442">
          <cell r="A442" t="str">
            <v>Services extérieurs</v>
          </cell>
          <cell r="E442">
            <v>107635.76000000002</v>
          </cell>
          <cell r="H442">
            <v>10685.68</v>
          </cell>
          <cell r="K442">
            <v>8258.69</v>
          </cell>
          <cell r="N442">
            <v>9146.08</v>
          </cell>
          <cell r="Q442">
            <v>11148.72</v>
          </cell>
          <cell r="T442">
            <v>8859.35</v>
          </cell>
          <cell r="W442">
            <v>6093.1</v>
          </cell>
          <cell r="Z442">
            <v>8416.9</v>
          </cell>
          <cell r="AC442">
            <v>7369.99</v>
          </cell>
          <cell r="AF442">
            <v>9043.85</v>
          </cell>
          <cell r="AI442">
            <v>4267.32</v>
          </cell>
          <cell r="AL442">
            <v>9903.2800000000007</v>
          </cell>
          <cell r="AO442">
            <v>14442.800000000001</v>
          </cell>
        </row>
        <row r="443">
          <cell r="A443" t="str">
            <v>Fournitures d'atelier</v>
          </cell>
          <cell r="E443">
            <v>0</v>
          </cell>
          <cell r="H443">
            <v>0</v>
          </cell>
          <cell r="K443">
            <v>0</v>
          </cell>
          <cell r="N443">
            <v>0</v>
          </cell>
          <cell r="Q443">
            <v>0</v>
          </cell>
          <cell r="T443">
            <v>0</v>
          </cell>
          <cell r="W443">
            <v>0</v>
          </cell>
          <cell r="Z443">
            <v>0</v>
          </cell>
          <cell r="AC443">
            <v>0</v>
          </cell>
          <cell r="AF443">
            <v>0</v>
          </cell>
          <cell r="AI443">
            <v>0</v>
          </cell>
          <cell r="AL443">
            <v>0</v>
          </cell>
          <cell r="AO443">
            <v>0</v>
          </cell>
        </row>
        <row r="444">
          <cell r="A444" t="str">
            <v>Fournitures autres</v>
          </cell>
          <cell r="E444">
            <v>36248.83</v>
          </cell>
          <cell r="H444">
            <v>1034.68</v>
          </cell>
          <cell r="K444">
            <v>3049.29</v>
          </cell>
          <cell r="N444">
            <v>5173.66</v>
          </cell>
          <cell r="Q444">
            <v>2310.04</v>
          </cell>
          <cell r="T444">
            <v>2693.81</v>
          </cell>
          <cell r="W444">
            <v>3786.36</v>
          </cell>
          <cell r="Z444">
            <v>1964.05</v>
          </cell>
          <cell r="AC444">
            <v>3505.9</v>
          </cell>
          <cell r="AF444">
            <v>2855.1499999999996</v>
          </cell>
          <cell r="AI444">
            <v>4269.1499999999996</v>
          </cell>
          <cell r="AL444">
            <v>3847.89</v>
          </cell>
          <cell r="AO444">
            <v>1758.85</v>
          </cell>
        </row>
        <row r="445">
          <cell r="A445" t="str">
            <v>Uniformes</v>
          </cell>
          <cell r="E445">
            <v>15887.580000000002</v>
          </cell>
          <cell r="H445">
            <v>1898.07</v>
          </cell>
          <cell r="K445">
            <v>1193.76</v>
          </cell>
          <cell r="N445">
            <v>1813.2</v>
          </cell>
          <cell r="Q445">
            <v>2201.96</v>
          </cell>
          <cell r="T445">
            <v>801.81</v>
          </cell>
          <cell r="W445">
            <v>478.84</v>
          </cell>
          <cell r="Z445">
            <v>903.4</v>
          </cell>
          <cell r="AC445">
            <v>459.52</v>
          </cell>
          <cell r="AF445">
            <v>1680.6</v>
          </cell>
          <cell r="AI445">
            <v>897.7</v>
          </cell>
          <cell r="AL445">
            <v>2874.18</v>
          </cell>
          <cell r="AO445">
            <v>684.54</v>
          </cell>
        </row>
        <row r="446">
          <cell r="A446" t="str">
            <v>Papeterie</v>
          </cell>
          <cell r="E446">
            <v>16970.32</v>
          </cell>
          <cell r="H446">
            <v>1195.07</v>
          </cell>
          <cell r="K446">
            <v>1524.13</v>
          </cell>
          <cell r="N446">
            <v>1100.5</v>
          </cell>
          <cell r="Q446">
            <v>1427.55</v>
          </cell>
          <cell r="T446">
            <v>1563.51</v>
          </cell>
          <cell r="W446">
            <v>2322.5</v>
          </cell>
          <cell r="Z446">
            <v>1247.68</v>
          </cell>
          <cell r="AC446">
            <v>2017.39</v>
          </cell>
          <cell r="AF446">
            <v>1674.6</v>
          </cell>
          <cell r="AI446">
            <v>1056.78</v>
          </cell>
          <cell r="AL446">
            <v>1357.94</v>
          </cell>
          <cell r="AO446">
            <v>482.67</v>
          </cell>
        </row>
        <row r="447">
          <cell r="A447" t="str">
            <v>Téléphone</v>
          </cell>
          <cell r="E447">
            <v>7953.03</v>
          </cell>
          <cell r="H447">
            <v>1234.31</v>
          </cell>
          <cell r="K447">
            <v>777.15999999999894</v>
          </cell>
          <cell r="N447">
            <v>1301.02</v>
          </cell>
          <cell r="Q447">
            <v>456.36</v>
          </cell>
          <cell r="T447">
            <v>491.29</v>
          </cell>
          <cell r="W447">
            <v>456.3</v>
          </cell>
          <cell r="Z447">
            <v>460.15</v>
          </cell>
          <cell r="AC447">
            <v>466.32</v>
          </cell>
          <cell r="AF447">
            <v>489.14</v>
          </cell>
          <cell r="AI447">
            <v>489.14</v>
          </cell>
          <cell r="AL447">
            <v>503.67999999999995</v>
          </cell>
          <cell r="AO447">
            <v>828.16000000000008</v>
          </cell>
        </row>
        <row r="448">
          <cell r="A448" t="str">
            <v>Frais postaux</v>
          </cell>
          <cell r="E448">
            <v>13779.630000000001</v>
          </cell>
          <cell r="H448">
            <v>2083.9499999999998</v>
          </cell>
          <cell r="K448">
            <v>1045.27</v>
          </cell>
          <cell r="N448">
            <v>938.15</v>
          </cell>
          <cell r="Q448">
            <v>1409.08</v>
          </cell>
          <cell r="T448">
            <v>918.39</v>
          </cell>
          <cell r="W448">
            <v>1029.77</v>
          </cell>
          <cell r="Z448">
            <v>453.66</v>
          </cell>
          <cell r="AC448">
            <v>2485.7199999999998</v>
          </cell>
          <cell r="AF448">
            <v>847.46</v>
          </cell>
          <cell r="AI448">
            <v>702.03000000000009</v>
          </cell>
          <cell r="AL448">
            <v>1170</v>
          </cell>
          <cell r="AO448">
            <v>696.15</v>
          </cell>
        </row>
        <row r="449">
          <cell r="A449" t="str">
            <v>Divers</v>
          </cell>
          <cell r="E449">
            <v>25297.800000000007</v>
          </cell>
          <cell r="H449">
            <v>1516</v>
          </cell>
          <cell r="K449">
            <v>1516</v>
          </cell>
          <cell r="N449">
            <v>1545.45</v>
          </cell>
          <cell r="Q449">
            <v>1516</v>
          </cell>
          <cell r="T449">
            <v>2925.98</v>
          </cell>
          <cell r="W449">
            <v>5061.0600000000004</v>
          </cell>
          <cell r="Z449">
            <v>2925.99</v>
          </cell>
          <cell r="AC449">
            <v>4378.57</v>
          </cell>
          <cell r="AF449">
            <v>1692.24</v>
          </cell>
          <cell r="AI449">
            <v>553.03</v>
          </cell>
          <cell r="AL449">
            <v>1327.49</v>
          </cell>
          <cell r="AO449">
            <v>339.99</v>
          </cell>
        </row>
        <row r="450">
          <cell r="A450" t="str">
            <v>Formation</v>
          </cell>
          <cell r="E450">
            <v>23517.139999999989</v>
          </cell>
          <cell r="H450">
            <v>3421.78</v>
          </cell>
          <cell r="K450">
            <v>3250.13</v>
          </cell>
          <cell r="N450">
            <v>2504.14</v>
          </cell>
          <cell r="Q450">
            <v>2545.87</v>
          </cell>
          <cell r="T450">
            <v>1851.6599999999901</v>
          </cell>
          <cell r="W450">
            <v>2237.08</v>
          </cell>
          <cell r="Z450">
            <v>2571.9499999999998</v>
          </cell>
          <cell r="AC450">
            <v>2659.98</v>
          </cell>
          <cell r="AF450">
            <v>674.31999999999994</v>
          </cell>
          <cell r="AI450">
            <v>-3459.03</v>
          </cell>
          <cell r="AL450">
            <v>2842.5300000000007</v>
          </cell>
          <cell r="AO450">
            <v>2416.73</v>
          </cell>
        </row>
        <row r="451">
          <cell r="A451" t="str">
            <v>Frais bancaires</v>
          </cell>
          <cell r="E451">
            <v>77615.799999999988</v>
          </cell>
          <cell r="H451">
            <v>4357.68</v>
          </cell>
          <cell r="K451">
            <v>3422.22</v>
          </cell>
          <cell r="N451">
            <v>6691.8</v>
          </cell>
          <cell r="Q451">
            <v>9946.43</v>
          </cell>
          <cell r="T451">
            <v>9752.16</v>
          </cell>
          <cell r="W451">
            <v>5853.7</v>
          </cell>
          <cell r="Z451">
            <v>6689.16</v>
          </cell>
          <cell r="AC451">
            <v>6302.04</v>
          </cell>
          <cell r="AF451">
            <v>3383.05</v>
          </cell>
          <cell r="AI451">
            <v>6086.18</v>
          </cell>
          <cell r="AL451">
            <v>10016.199999999999</v>
          </cell>
          <cell r="AO451">
            <v>5115.18</v>
          </cell>
        </row>
        <row r="452">
          <cell r="A452" t="str">
            <v>[...]</v>
          </cell>
          <cell r="E452">
            <v>0</v>
          </cell>
          <cell r="AF452">
            <v>0</v>
          </cell>
          <cell r="AI452">
            <v>0</v>
          </cell>
          <cell r="AL452">
            <v>0</v>
          </cell>
          <cell r="AO452">
            <v>0</v>
          </cell>
        </row>
        <row r="453">
          <cell r="A453" t="str">
            <v>[...]</v>
          </cell>
          <cell r="E453">
            <v>0</v>
          </cell>
          <cell r="AF453">
            <v>0</v>
          </cell>
          <cell r="AI453">
            <v>0</v>
          </cell>
          <cell r="AL453">
            <v>0</v>
          </cell>
          <cell r="AO453">
            <v>0</v>
          </cell>
        </row>
        <row r="454">
          <cell r="A454">
            <v>0</v>
          </cell>
          <cell r="E454">
            <v>0</v>
          </cell>
          <cell r="AF454">
            <v>0</v>
          </cell>
          <cell r="AI454">
            <v>0</v>
          </cell>
          <cell r="AL454">
            <v>0</v>
          </cell>
          <cell r="AO454">
            <v>0</v>
          </cell>
        </row>
        <row r="455">
          <cell r="A455" t="str">
            <v>TOTAL SEMI-FIXES</v>
          </cell>
          <cell r="C455">
            <v>0.19149649959714696</v>
          </cell>
          <cell r="E455">
            <v>925434.08999999962</v>
          </cell>
          <cell r="H455">
            <v>64948.869999999901</v>
          </cell>
          <cell r="K455">
            <v>74677.53</v>
          </cell>
          <cell r="N455">
            <v>86662.74</v>
          </cell>
          <cell r="Q455">
            <v>88396.6</v>
          </cell>
          <cell r="T455">
            <v>86424.1899999999</v>
          </cell>
          <cell r="W455">
            <v>74943.4399999999</v>
          </cell>
          <cell r="Z455">
            <v>76604.59</v>
          </cell>
          <cell r="AC455">
            <v>78633.099999999904</v>
          </cell>
          <cell r="AD455">
            <v>0.19421645501633705</v>
          </cell>
          <cell r="AF455">
            <v>61881.679999999993</v>
          </cell>
          <cell r="AG455">
            <v>0.1660172344366227</v>
          </cell>
          <cell r="AI455">
            <v>72788.920000000013</v>
          </cell>
          <cell r="AJ455">
            <v>0.24814848937746556</v>
          </cell>
          <cell r="AL455">
            <v>106281.73</v>
          </cell>
          <cell r="AM455">
            <v>0.25834111730115716</v>
          </cell>
          <cell r="AO455">
            <v>53190.700000000012</v>
          </cell>
        </row>
        <row r="456">
          <cell r="A456" t="str">
            <v>Loyer</v>
          </cell>
          <cell r="E456">
            <v>590000</v>
          </cell>
          <cell r="H456">
            <v>50000</v>
          </cell>
          <cell r="K456">
            <v>50000</v>
          </cell>
          <cell r="N456">
            <v>50000</v>
          </cell>
          <cell r="Q456">
            <v>50000</v>
          </cell>
          <cell r="T456">
            <v>50000</v>
          </cell>
          <cell r="W456">
            <v>50000</v>
          </cell>
          <cell r="Z456">
            <v>50000</v>
          </cell>
          <cell r="AC456">
            <v>50000</v>
          </cell>
          <cell r="AF456">
            <v>50000</v>
          </cell>
          <cell r="AI456">
            <v>50000</v>
          </cell>
          <cell r="AL456">
            <v>50000</v>
          </cell>
          <cell r="AO456">
            <v>40000</v>
          </cell>
        </row>
        <row r="457">
          <cell r="A457" t="str">
            <v>Taxes foncières</v>
          </cell>
          <cell r="E457">
            <v>67813.439999999988</v>
          </cell>
          <cell r="H457">
            <v>6163.5</v>
          </cell>
          <cell r="K457">
            <v>6163.5</v>
          </cell>
          <cell r="N457">
            <v>6163.5</v>
          </cell>
          <cell r="Q457">
            <v>6163.5</v>
          </cell>
          <cell r="T457">
            <v>6163.5</v>
          </cell>
          <cell r="W457">
            <v>6163.5</v>
          </cell>
          <cell r="Z457">
            <v>6166.78999999999</v>
          </cell>
          <cell r="AC457">
            <v>6166.7999999999902</v>
          </cell>
          <cell r="AF457">
            <v>6166.7999999999993</v>
          </cell>
          <cell r="AI457">
            <v>6163.6900000000005</v>
          </cell>
          <cell r="AL457">
            <v>6168.3600000000006</v>
          </cell>
          <cell r="AO457">
            <v>0</v>
          </cell>
        </row>
        <row r="458">
          <cell r="A458" t="str">
            <v>Taxes d`affaires</v>
          </cell>
          <cell r="E458">
            <v>29212.920000000006</v>
          </cell>
          <cell r="H458">
            <v>2641.5</v>
          </cell>
          <cell r="K458">
            <v>2641.5</v>
          </cell>
          <cell r="N458">
            <v>2641.5</v>
          </cell>
          <cell r="Q458">
            <v>2641.5</v>
          </cell>
          <cell r="T458">
            <v>2641.5</v>
          </cell>
          <cell r="W458">
            <v>2641.5</v>
          </cell>
          <cell r="Z458">
            <v>2642.91</v>
          </cell>
          <cell r="AC458">
            <v>2642.93</v>
          </cell>
          <cell r="AF458">
            <v>2642.92</v>
          </cell>
          <cell r="AI458">
            <v>2641.58</v>
          </cell>
          <cell r="AL458">
            <v>2643.58</v>
          </cell>
          <cell r="AO458">
            <v>150</v>
          </cell>
        </row>
        <row r="459">
          <cell r="A459" t="str">
            <v>Taxe sur le capital</v>
          </cell>
          <cell r="E459">
            <v>0</v>
          </cell>
          <cell r="H459">
            <v>0</v>
          </cell>
          <cell r="K459">
            <v>0</v>
          </cell>
          <cell r="N459">
            <v>0</v>
          </cell>
          <cell r="Q459">
            <v>0</v>
          </cell>
          <cell r="T459">
            <v>0</v>
          </cell>
          <cell r="W459">
            <v>0</v>
          </cell>
          <cell r="Z459">
            <v>0</v>
          </cell>
          <cell r="AC459">
            <v>0</v>
          </cell>
          <cell r="AF459">
            <v>0</v>
          </cell>
          <cell r="AI459">
            <v>0</v>
          </cell>
          <cell r="AL459">
            <v>0</v>
          </cell>
          <cell r="AO459">
            <v>0</v>
          </cell>
        </row>
        <row r="460">
          <cell r="A460" t="str">
            <v>Assurances</v>
          </cell>
          <cell r="E460">
            <v>56963.30000000001</v>
          </cell>
          <cell r="H460">
            <v>4853.83</v>
          </cell>
          <cell r="K460">
            <v>4853.83</v>
          </cell>
          <cell r="N460">
            <v>4853.83</v>
          </cell>
          <cell r="Q460">
            <v>4853.83</v>
          </cell>
          <cell r="T460">
            <v>4853.83</v>
          </cell>
          <cell r="W460">
            <v>4853.83</v>
          </cell>
          <cell r="Z460">
            <v>4853.83</v>
          </cell>
          <cell r="AC460">
            <v>4853.83</v>
          </cell>
          <cell r="AF460">
            <v>4853.83</v>
          </cell>
          <cell r="AI460">
            <v>4853.83</v>
          </cell>
          <cell r="AL460">
            <v>4853.83</v>
          </cell>
          <cell r="AO460">
            <v>3571.17</v>
          </cell>
        </row>
        <row r="461">
          <cell r="A461" t="str">
            <v>Chauffage, éclairage</v>
          </cell>
          <cell r="E461">
            <v>73650.850000000006</v>
          </cell>
          <cell r="H461">
            <v>5102.83</v>
          </cell>
          <cell r="K461">
            <v>5369.25</v>
          </cell>
          <cell r="N461">
            <v>7864.39</v>
          </cell>
          <cell r="Q461">
            <v>6454.11</v>
          </cell>
          <cell r="T461">
            <v>5414.6</v>
          </cell>
          <cell r="W461">
            <v>5363.8</v>
          </cell>
          <cell r="Z461">
            <v>5094.8500000000004</v>
          </cell>
          <cell r="AC461">
            <v>5506.44</v>
          </cell>
          <cell r="AF461">
            <v>4994.3599999999997</v>
          </cell>
          <cell r="AI461">
            <v>4165.4399999999996</v>
          </cell>
          <cell r="AL461">
            <v>7266.5</v>
          </cell>
          <cell r="AO461">
            <v>11054.28</v>
          </cell>
        </row>
        <row r="462">
          <cell r="A462" t="str">
            <v>Honoraires</v>
          </cell>
          <cell r="E462">
            <v>69380.63</v>
          </cell>
          <cell r="H462">
            <v>6307.33</v>
          </cell>
          <cell r="K462">
            <v>6307.33</v>
          </cell>
          <cell r="N462">
            <v>6307.33</v>
          </cell>
          <cell r="Q462">
            <v>6307.33</v>
          </cell>
          <cell r="T462">
            <v>6307.33</v>
          </cell>
          <cell r="W462">
            <v>6307.33</v>
          </cell>
          <cell r="Z462">
            <v>6307.33</v>
          </cell>
          <cell r="AC462">
            <v>6307.33</v>
          </cell>
          <cell r="AF462">
            <v>6307.33</v>
          </cell>
          <cell r="AI462">
            <v>6307.33</v>
          </cell>
          <cell r="AL462">
            <v>6307.33</v>
          </cell>
          <cell r="AO462">
            <v>0</v>
          </cell>
        </row>
        <row r="463">
          <cell r="A463" t="str">
            <v>Réparation équipement</v>
          </cell>
          <cell r="E463">
            <v>4362.8999999999996</v>
          </cell>
          <cell r="H463">
            <v>400</v>
          </cell>
          <cell r="K463">
            <v>400</v>
          </cell>
          <cell r="N463">
            <v>400</v>
          </cell>
          <cell r="Q463">
            <v>2791.9</v>
          </cell>
          <cell r="T463">
            <v>400</v>
          </cell>
          <cell r="W463">
            <v>400</v>
          </cell>
          <cell r="Z463">
            <v>400</v>
          </cell>
          <cell r="AC463">
            <v>400</v>
          </cell>
          <cell r="AF463">
            <v>0</v>
          </cell>
          <cell r="AI463">
            <v>-1600</v>
          </cell>
          <cell r="AL463">
            <v>0</v>
          </cell>
          <cell r="AO463">
            <v>371</v>
          </cell>
        </row>
        <row r="464">
          <cell r="A464" t="str">
            <v>Location équipement</v>
          </cell>
          <cell r="E464">
            <v>3210.8999999999992</v>
          </cell>
          <cell r="H464">
            <v>173.96</v>
          </cell>
          <cell r="K464">
            <v>383.86</v>
          </cell>
          <cell r="N464">
            <v>173.96</v>
          </cell>
          <cell r="Q464">
            <v>173.96</v>
          </cell>
          <cell r="T464">
            <v>218.95999999999901</v>
          </cell>
          <cell r="W464">
            <v>221.18</v>
          </cell>
          <cell r="Z464">
            <v>164</v>
          </cell>
          <cell r="AC464">
            <v>164</v>
          </cell>
          <cell r="AF464">
            <v>164</v>
          </cell>
          <cell r="AI464">
            <v>164</v>
          </cell>
          <cell r="AL464">
            <v>863.42</v>
          </cell>
          <cell r="AO464">
            <v>345.59999999999997</v>
          </cell>
        </row>
        <row r="465">
          <cell r="A465" t="str">
            <v>Dons</v>
          </cell>
          <cell r="E465">
            <v>0</v>
          </cell>
          <cell r="H465">
            <v>0</v>
          </cell>
          <cell r="K465">
            <v>0</v>
          </cell>
          <cell r="N465">
            <v>0</v>
          </cell>
          <cell r="Q465">
            <v>0</v>
          </cell>
          <cell r="T465">
            <v>0</v>
          </cell>
          <cell r="W465">
            <v>0</v>
          </cell>
          <cell r="Z465">
            <v>0</v>
          </cell>
          <cell r="AC465">
            <v>0</v>
          </cell>
          <cell r="AF465">
            <v>0</v>
          </cell>
          <cell r="AI465">
            <v>0</v>
          </cell>
          <cell r="AL465">
            <v>0</v>
          </cell>
          <cell r="AO465">
            <v>0</v>
          </cell>
        </row>
        <row r="466">
          <cell r="A466" t="str">
            <v>[...]</v>
          </cell>
          <cell r="E466">
            <v>0</v>
          </cell>
          <cell r="AF466">
            <v>0</v>
          </cell>
          <cell r="AI466">
            <v>0</v>
          </cell>
          <cell r="AL466">
            <v>0</v>
          </cell>
          <cell r="AO466">
            <v>0</v>
          </cell>
        </row>
        <row r="467">
          <cell r="A467" t="str">
            <v>[...]</v>
          </cell>
          <cell r="E467">
            <v>0</v>
          </cell>
          <cell r="AF467">
            <v>0</v>
          </cell>
          <cell r="AI467">
            <v>0</v>
          </cell>
          <cell r="AL467">
            <v>0</v>
          </cell>
          <cell r="AO467">
            <v>0</v>
          </cell>
        </row>
        <row r="468">
          <cell r="A468" t="str">
            <v>[...]</v>
          </cell>
          <cell r="E468">
            <v>0</v>
          </cell>
          <cell r="AF468">
            <v>0</v>
          </cell>
          <cell r="AI468">
            <v>0</v>
          </cell>
          <cell r="AL468">
            <v>0</v>
          </cell>
          <cell r="AO468">
            <v>0</v>
          </cell>
        </row>
        <row r="469">
          <cell r="A469" t="str">
            <v>TOTAL DÉPENSES FIXES</v>
          </cell>
          <cell r="C469">
            <v>0.18511507347575643</v>
          </cell>
          <cell r="E469">
            <v>894594.94000000006</v>
          </cell>
          <cell r="H469">
            <v>75642.950000000012</v>
          </cell>
          <cell r="K469">
            <v>76119.27</v>
          </cell>
          <cell r="N469">
            <v>78404.510000000009</v>
          </cell>
          <cell r="Q469">
            <v>79386.13</v>
          </cell>
          <cell r="T469">
            <v>75999.72</v>
          </cell>
          <cell r="W469">
            <v>75951.14</v>
          </cell>
          <cell r="Z469">
            <v>75629.710000000006</v>
          </cell>
          <cell r="AC469">
            <v>76041.329999999987</v>
          </cell>
          <cell r="AD469">
            <v>0.23579409383959182</v>
          </cell>
          <cell r="AF469">
            <v>75129.240000000005</v>
          </cell>
          <cell r="AG469">
            <v>0.16580500565696327</v>
          </cell>
          <cell r="AI469">
            <v>72695.87000000001</v>
          </cell>
          <cell r="AJ469">
            <v>0.18235633188148126</v>
          </cell>
          <cell r="AL469">
            <v>78103.02</v>
          </cell>
          <cell r="AM469">
            <v>0.26951850978332065</v>
          </cell>
          <cell r="AO469">
            <v>55492.049999999996</v>
          </cell>
        </row>
        <row r="470">
          <cell r="A470">
            <v>0</v>
          </cell>
        </row>
        <row r="471">
          <cell r="A471" t="str">
            <v>TOTAL DES DÉPENSES</v>
          </cell>
          <cell r="C471">
            <v>1.0765785971170774</v>
          </cell>
          <cell r="E471">
            <v>5202719.3</v>
          </cell>
          <cell r="H471">
            <v>409002.25</v>
          </cell>
          <cell r="K471">
            <v>383547.66</v>
          </cell>
          <cell r="N471">
            <v>444513.95999999897</v>
          </cell>
          <cell r="Q471">
            <v>512390.52999999898</v>
          </cell>
          <cell r="T471">
            <v>533542.27</v>
          </cell>
          <cell r="W471">
            <v>471490.81</v>
          </cell>
          <cell r="Z471">
            <v>449489.06</v>
          </cell>
          <cell r="AC471">
            <v>416168.53</v>
          </cell>
          <cell r="AD471">
            <v>1.2092898853918637</v>
          </cell>
          <cell r="AF471">
            <v>385306.64</v>
          </cell>
          <cell r="AG471">
            <v>1.0146436033322086</v>
          </cell>
          <cell r="AI471">
            <v>444862.32000000007</v>
          </cell>
          <cell r="AJ471">
            <v>1.013232814128973</v>
          </cell>
          <cell r="AL471">
            <v>433966.52</v>
          </cell>
          <cell r="AM471">
            <v>1.5466204142262434</v>
          </cell>
          <cell r="AO471">
            <v>318438.75</v>
          </cell>
        </row>
        <row r="472">
          <cell r="A472" t="str">
            <v>Revenus autres</v>
          </cell>
          <cell r="E472">
            <v>20402.569999999992</v>
          </cell>
          <cell r="H472">
            <v>374.18</v>
          </cell>
          <cell r="K472">
            <v>4442.01</v>
          </cell>
          <cell r="N472">
            <v>-1.9</v>
          </cell>
          <cell r="Q472">
            <v>-3.14</v>
          </cell>
          <cell r="T472">
            <v>1753.9399999999998</v>
          </cell>
          <cell r="W472">
            <v>1033.1599999999901</v>
          </cell>
          <cell r="Z472">
            <v>-19.98</v>
          </cell>
          <cell r="AC472">
            <v>9960.7999999999993</v>
          </cell>
          <cell r="AF472">
            <v>1777.17</v>
          </cell>
          <cell r="AI472">
            <v>0.66</v>
          </cell>
          <cell r="AL472">
            <v>1085.52</v>
          </cell>
          <cell r="AO472">
            <v>0.15</v>
          </cell>
        </row>
        <row r="473">
          <cell r="A473" t="str">
            <v>Holdbacks</v>
          </cell>
          <cell r="E473">
            <v>449866.2</v>
          </cell>
          <cell r="H473">
            <v>26726.6</v>
          </cell>
          <cell r="K473">
            <v>13544</v>
          </cell>
          <cell r="N473">
            <v>42592.800000000003</v>
          </cell>
          <cell r="Q473">
            <v>52973</v>
          </cell>
          <cell r="T473">
            <v>76338.399999999994</v>
          </cell>
          <cell r="W473">
            <v>30943.4</v>
          </cell>
          <cell r="Z473">
            <v>29948.799999999999</v>
          </cell>
          <cell r="AC473">
            <v>33389.4</v>
          </cell>
          <cell r="AF473">
            <v>19545</v>
          </cell>
          <cell r="AI473">
            <v>60122.8</v>
          </cell>
          <cell r="AL473">
            <v>31024</v>
          </cell>
          <cell r="AO473">
            <v>32718</v>
          </cell>
        </row>
        <row r="474">
          <cell r="A474" t="str">
            <v>RBSC neuf</v>
          </cell>
          <cell r="E474">
            <v>400729.24000000005</v>
          </cell>
          <cell r="H474">
            <v>35649.629999999997</v>
          </cell>
          <cell r="K474">
            <v>12930.84</v>
          </cell>
          <cell r="N474">
            <v>68181.320000000007</v>
          </cell>
          <cell r="Q474">
            <v>43701.85</v>
          </cell>
          <cell r="T474">
            <v>64585.66</v>
          </cell>
          <cell r="W474">
            <v>38986.85</v>
          </cell>
          <cell r="Z474">
            <v>21262.21</v>
          </cell>
          <cell r="AC474">
            <v>26024.46</v>
          </cell>
          <cell r="AF474">
            <v>28695.24</v>
          </cell>
          <cell r="AI474">
            <v>28703.58</v>
          </cell>
          <cell r="AL474">
            <v>11409.6</v>
          </cell>
          <cell r="AO474">
            <v>20598</v>
          </cell>
        </row>
        <row r="475">
          <cell r="E475">
            <v>0</v>
          </cell>
          <cell r="H475">
            <v>0</v>
          </cell>
          <cell r="K475">
            <v>0</v>
          </cell>
          <cell r="N475">
            <v>0</v>
          </cell>
          <cell r="Q475">
            <v>0</v>
          </cell>
          <cell r="T475">
            <v>0</v>
          </cell>
          <cell r="W475">
            <v>0</v>
          </cell>
          <cell r="Z475">
            <v>0</v>
          </cell>
          <cell r="AC475">
            <v>0</v>
          </cell>
          <cell r="AF475">
            <v>0</v>
          </cell>
          <cell r="AI475">
            <v>0</v>
          </cell>
          <cell r="AL475">
            <v>0</v>
          </cell>
          <cell r="AO475">
            <v>0</v>
          </cell>
        </row>
        <row r="476">
          <cell r="A476" t="str">
            <v>Programme neuf 3</v>
          </cell>
          <cell r="E476">
            <v>0</v>
          </cell>
          <cell r="H476">
            <v>0</v>
          </cell>
          <cell r="K476">
            <v>0</v>
          </cell>
          <cell r="N476">
            <v>0</v>
          </cell>
          <cell r="Q476">
            <v>0</v>
          </cell>
          <cell r="T476">
            <v>0</v>
          </cell>
          <cell r="W476">
            <v>0</v>
          </cell>
          <cell r="Z476">
            <v>0</v>
          </cell>
          <cell r="AC476">
            <v>0</v>
          </cell>
          <cell r="AF476">
            <v>0</v>
          </cell>
          <cell r="AI476">
            <v>0</v>
          </cell>
          <cell r="AL476">
            <v>0</v>
          </cell>
          <cell r="AO476">
            <v>0</v>
          </cell>
        </row>
        <row r="477">
          <cell r="A477" t="str">
            <v>RBSC used</v>
          </cell>
          <cell r="E477">
            <v>14775</v>
          </cell>
          <cell r="H477">
            <v>1500</v>
          </cell>
          <cell r="K477">
            <v>1000</v>
          </cell>
          <cell r="N477">
            <v>0</v>
          </cell>
          <cell r="Q477">
            <v>3000</v>
          </cell>
          <cell r="T477">
            <v>0</v>
          </cell>
          <cell r="W477">
            <v>1400</v>
          </cell>
          <cell r="Z477">
            <v>5625</v>
          </cell>
          <cell r="AC477">
            <v>0</v>
          </cell>
          <cell r="AF477">
            <v>0</v>
          </cell>
          <cell r="AI477">
            <v>0</v>
          </cell>
          <cell r="AL477">
            <v>2250</v>
          </cell>
          <cell r="AO477">
            <v>0</v>
          </cell>
        </row>
        <row r="478">
          <cell r="A478" t="str">
            <v>Programme 360</v>
          </cell>
          <cell r="E478">
            <v>875</v>
          </cell>
          <cell r="H478">
            <v>0</v>
          </cell>
          <cell r="K478">
            <v>825</v>
          </cell>
          <cell r="N478">
            <v>2000</v>
          </cell>
          <cell r="Q478">
            <v>-2050</v>
          </cell>
          <cell r="T478">
            <v>0</v>
          </cell>
          <cell r="W478">
            <v>0</v>
          </cell>
          <cell r="Z478">
            <v>0</v>
          </cell>
          <cell r="AC478">
            <v>0</v>
          </cell>
          <cell r="AF478">
            <v>100</v>
          </cell>
          <cell r="AI478">
            <v>0</v>
          </cell>
          <cell r="AL478">
            <v>0</v>
          </cell>
          <cell r="AO478">
            <v>0</v>
          </cell>
        </row>
        <row r="479">
          <cell r="A479" t="str">
            <v>Programme used 3</v>
          </cell>
          <cell r="E479">
            <v>0</v>
          </cell>
          <cell r="H479">
            <v>0</v>
          </cell>
          <cell r="K479">
            <v>0</v>
          </cell>
          <cell r="N479">
            <v>0</v>
          </cell>
          <cell r="Q479">
            <v>0</v>
          </cell>
          <cell r="T479">
            <v>0</v>
          </cell>
          <cell r="W479">
            <v>0</v>
          </cell>
          <cell r="Z479">
            <v>0</v>
          </cell>
          <cell r="AC479">
            <v>0</v>
          </cell>
          <cell r="AF479">
            <v>0</v>
          </cell>
          <cell r="AI479">
            <v>0</v>
          </cell>
          <cell r="AL479">
            <v>0</v>
          </cell>
          <cell r="AO479">
            <v>0</v>
          </cell>
        </row>
        <row r="480">
          <cell r="A480" t="str">
            <v>Facility Fund</v>
          </cell>
          <cell r="E480">
            <v>245871.14</v>
          </cell>
          <cell r="H480">
            <v>16714.39</v>
          </cell>
          <cell r="K480">
            <v>17207.54</v>
          </cell>
          <cell r="N480">
            <v>30033.08</v>
          </cell>
          <cell r="Q480">
            <v>25984.97</v>
          </cell>
          <cell r="T480">
            <v>37391.64</v>
          </cell>
          <cell r="W480">
            <v>19152.21</v>
          </cell>
          <cell r="Z480">
            <v>17324.45</v>
          </cell>
          <cell r="AC480">
            <v>21204.92</v>
          </cell>
          <cell r="AF480">
            <v>15393.29</v>
          </cell>
          <cell r="AI480">
            <v>25259.85</v>
          </cell>
          <cell r="AL480">
            <v>10040.799999999999</v>
          </cell>
          <cell r="AO480">
            <v>10164</v>
          </cell>
        </row>
        <row r="481">
          <cell r="A481" t="str">
            <v>[...]</v>
          </cell>
          <cell r="E481">
            <v>0</v>
          </cell>
          <cell r="AF481">
            <v>0</v>
          </cell>
          <cell r="AI481">
            <v>0</v>
          </cell>
          <cell r="AL481">
            <v>0</v>
          </cell>
          <cell r="AO481">
            <v>0</v>
          </cell>
        </row>
        <row r="482">
          <cell r="A482" t="str">
            <v>[...]</v>
          </cell>
          <cell r="E482">
            <v>0</v>
          </cell>
          <cell r="AF482">
            <v>0</v>
          </cell>
          <cell r="AI482">
            <v>0</v>
          </cell>
          <cell r="AL482">
            <v>0</v>
          </cell>
          <cell r="AO482">
            <v>0</v>
          </cell>
        </row>
        <row r="483">
          <cell r="A483" t="str">
            <v>Frais administration</v>
          </cell>
          <cell r="E483">
            <v>244545</v>
          </cell>
          <cell r="H483">
            <v>13090</v>
          </cell>
          <cell r="K483">
            <v>11305</v>
          </cell>
          <cell r="N483">
            <v>25585</v>
          </cell>
          <cell r="Q483">
            <v>29750</v>
          </cell>
          <cell r="T483">
            <v>34510</v>
          </cell>
          <cell r="W483">
            <v>26180</v>
          </cell>
          <cell r="Z483">
            <v>18445</v>
          </cell>
          <cell r="AC483">
            <v>22610</v>
          </cell>
          <cell r="AF483">
            <v>15470</v>
          </cell>
          <cell r="AI483">
            <v>24990</v>
          </cell>
          <cell r="AL483">
            <v>15470</v>
          </cell>
          <cell r="AO483">
            <v>7140</v>
          </cell>
        </row>
        <row r="484">
          <cell r="A484" t="str">
            <v>TOTAL AUTRES REVENUS</v>
          </cell>
          <cell r="C484">
            <v>0.28495056243899619</v>
          </cell>
          <cell r="E484">
            <v>1377064.15</v>
          </cell>
          <cell r="H484">
            <v>94054.799999999988</v>
          </cell>
          <cell r="K484">
            <v>61254.39</v>
          </cell>
          <cell r="N484">
            <v>168390.3</v>
          </cell>
          <cell r="Q484">
            <v>153356.68</v>
          </cell>
          <cell r="T484">
            <v>214579.64</v>
          </cell>
          <cell r="W484">
            <v>117695.62</v>
          </cell>
          <cell r="Z484">
            <v>92585.48</v>
          </cell>
          <cell r="AC484">
            <v>113189.58</v>
          </cell>
          <cell r="AD484">
            <v>0.25415897691758677</v>
          </cell>
          <cell r="AF484">
            <v>80980.700000000012</v>
          </cell>
          <cell r="AG484">
            <v>0.31720707838289652</v>
          </cell>
          <cell r="AI484">
            <v>139076.89000000001</v>
          </cell>
          <cell r="AJ484">
            <v>0.1664256356284998</v>
          </cell>
          <cell r="AL484">
            <v>71279.92</v>
          </cell>
          <cell r="AM484">
            <v>0.34299395298379809</v>
          </cell>
          <cell r="AO484">
            <v>70620.149999999994</v>
          </cell>
        </row>
        <row r="485">
          <cell r="A485">
            <v>0</v>
          </cell>
        </row>
        <row r="486">
          <cell r="A486" t="str">
            <v>BAIIA OPÉRATIONNEL</v>
          </cell>
          <cell r="C486" t="str">
            <v>%vte</v>
          </cell>
          <cell r="D486">
            <v>2.3185868989212436E-2</v>
          </cell>
          <cell r="E486">
            <v>1006987.1799999964</v>
          </cell>
          <cell r="F486" t="str">
            <v>%vte</v>
          </cell>
          <cell r="G486">
            <v>-3.0398033923872619E-2</v>
          </cell>
          <cell r="H486">
            <v>-70573.400000000402</v>
          </cell>
          <cell r="I486" t="str">
            <v>%vte</v>
          </cell>
          <cell r="J486">
            <v>-2.5173438893751683E-2</v>
          </cell>
          <cell r="K486">
            <v>-52859.370000000534</v>
          </cell>
          <cell r="L486" t="str">
            <v>%vte</v>
          </cell>
          <cell r="M486">
            <v>3.5580444967420508E-2</v>
          </cell>
          <cell r="N486">
            <v>146930.49000000051</v>
          </cell>
          <cell r="O486" t="str">
            <v>%vte</v>
          </cell>
          <cell r="P486">
            <v>4.7699426033284732E-2</v>
          </cell>
          <cell r="Q486">
            <v>228206.29000000021</v>
          </cell>
          <cell r="R486" t="str">
            <v>%vte</v>
          </cell>
          <cell r="S486">
            <v>5.3047225815892565E-2</v>
          </cell>
          <cell r="T486">
            <v>337737.58999999915</v>
          </cell>
          <cell r="U486" t="str">
            <v>%vte</v>
          </cell>
          <cell r="V486">
            <v>2.7995043124338381E-2</v>
          </cell>
          <cell r="W486">
            <v>106761.09999999969</v>
          </cell>
          <cell r="X486" t="str">
            <v>%vte</v>
          </cell>
          <cell r="Y486">
            <v>1.6985761364583369E-2</v>
          </cell>
          <cell r="Z486">
            <v>60339.969999999579</v>
          </cell>
          <cell r="AA486" t="str">
            <v>%vte</v>
          </cell>
          <cell r="AB486">
            <v>2.1512928701438293E-2</v>
          </cell>
          <cell r="AC486">
            <v>79804.699999999473</v>
          </cell>
          <cell r="AD486" t="str">
            <v>%vte</v>
          </cell>
          <cell r="AE486">
            <v>5.3526494562533885E-3</v>
          </cell>
          <cell r="AF486">
            <v>14296.289999999979</v>
          </cell>
          <cell r="AG486" t="str">
            <v>%vte</v>
          </cell>
          <cell r="AH486">
            <v>2.9712216398122635E-2</v>
          </cell>
          <cell r="AI486">
            <v>132656.51999999996</v>
          </cell>
          <cell r="AJ486" t="str">
            <v>%vte</v>
          </cell>
          <cell r="AK486">
            <v>1.8492420989584639E-2</v>
          </cell>
          <cell r="AL486">
            <v>65612.32000000008</v>
          </cell>
          <cell r="AM486" t="str">
            <v>%vte</v>
          </cell>
          <cell r="AN486">
            <v>-2.128328924066791E-2</v>
          </cell>
          <cell r="AO486">
            <v>-41925.319999999949</v>
          </cell>
        </row>
        <row r="488">
          <cell r="C488" t="str">
            <v>CALCUL DU PROFIT NET</v>
          </cell>
          <cell r="AE488" t="str">
            <v>CALCUL DU PROFIT NET</v>
          </cell>
          <cell r="AH488" t="str">
            <v>CALCUL DU PROFIT NET</v>
          </cell>
          <cell r="AK488" t="str">
            <v>CALCUL DU PROFIT NET</v>
          </cell>
          <cell r="AN488" t="str">
            <v>CALCUL DU PROFIT NET</v>
          </cell>
        </row>
        <row r="491">
          <cell r="AD491" t="str">
            <v>%vte</v>
          </cell>
          <cell r="AE491">
            <v>1.47471000252894E-2</v>
          </cell>
          <cell r="AF491">
            <v>39387.749999999978</v>
          </cell>
          <cell r="AG491" t="str">
            <v>%vte</v>
          </cell>
          <cell r="AH491">
            <v>3.5974695027656239E-2</v>
          </cell>
          <cell r="AI491">
            <v>160616.68999999997</v>
          </cell>
          <cell r="AJ491" t="str">
            <v>%vte</v>
          </cell>
          <cell r="AK491">
            <v>2.5848271767365524E-2</v>
          </cell>
          <cell r="AL491">
            <v>91711.360000000073</v>
          </cell>
          <cell r="AM491" t="str">
            <v>%vte</v>
          </cell>
          <cell r="AN491">
            <v>-8.8209511739790244E-3</v>
          </cell>
          <cell r="AO491">
            <v>-17376.12999999995</v>
          </cell>
        </row>
        <row r="492">
          <cell r="C492" t="str">
            <v>%vte</v>
          </cell>
          <cell r="D492">
            <v>2.3185868989212436E-2</v>
          </cell>
          <cell r="E492">
            <v>1006987.1799999964</v>
          </cell>
          <cell r="F492" t="str">
            <v>%vte</v>
          </cell>
          <cell r="G492">
            <v>-3.0398033923872619E-2</v>
          </cell>
          <cell r="H492">
            <v>-70573.400000000402</v>
          </cell>
          <cell r="I492" t="str">
            <v>%vte</v>
          </cell>
          <cell r="J492">
            <v>-2.5173438893751683E-2</v>
          </cell>
          <cell r="K492">
            <v>-52859.370000000534</v>
          </cell>
          <cell r="L492" t="str">
            <v>%vte</v>
          </cell>
          <cell r="M492">
            <v>3.5580444967420508E-2</v>
          </cell>
          <cell r="N492">
            <v>146930.49000000051</v>
          </cell>
          <cell r="O492" t="str">
            <v>%vte</v>
          </cell>
          <cell r="P492">
            <v>4.7699426033284732E-2</v>
          </cell>
          <cell r="Q492">
            <v>228206.29000000021</v>
          </cell>
          <cell r="R492" t="str">
            <v>%vte</v>
          </cell>
          <cell r="S492">
            <v>5.3047225815892565E-2</v>
          </cell>
          <cell r="T492">
            <v>337737.58999999915</v>
          </cell>
          <cell r="U492" t="str">
            <v>%vte</v>
          </cell>
          <cell r="V492">
            <v>2.7995043124338381E-2</v>
          </cell>
          <cell r="W492">
            <v>106761.09999999969</v>
          </cell>
          <cell r="X492" t="str">
            <v>%vte</v>
          </cell>
          <cell r="Y492">
            <v>1.6985761364583369E-2</v>
          </cell>
          <cell r="Z492">
            <v>60339.969999999579</v>
          </cell>
          <cell r="AA492" t="str">
            <v>%vte</v>
          </cell>
          <cell r="AB492">
            <v>2.1512928701438293E-2</v>
          </cell>
          <cell r="AC492">
            <v>79804.699999999473</v>
          </cell>
          <cell r="AD492" t="str">
            <v>%vte</v>
          </cell>
          <cell r="AE492">
            <v>5.3526494562533885E-3</v>
          </cell>
          <cell r="AF492">
            <v>14296.289999999979</v>
          </cell>
          <cell r="AG492" t="str">
            <v>%vte</v>
          </cell>
          <cell r="AH492">
            <v>2.9712216398122635E-2</v>
          </cell>
          <cell r="AI492">
            <v>132656.51999999996</v>
          </cell>
          <cell r="AJ492" t="str">
            <v>%vte</v>
          </cell>
          <cell r="AK492">
            <v>1.8492420989584639E-2</v>
          </cell>
          <cell r="AL492">
            <v>65612.32000000008</v>
          </cell>
          <cell r="AM492" t="str">
            <v>%vte</v>
          </cell>
          <cell r="AN492">
            <v>-2.128328924066791E-2</v>
          </cell>
          <cell r="AO492">
            <v>-41925.319999999949</v>
          </cell>
        </row>
        <row r="493">
          <cell r="A493">
            <v>0</v>
          </cell>
        </row>
        <row r="494">
          <cell r="A494" t="str">
            <v>Amortissement</v>
          </cell>
          <cell r="E494">
            <v>207111.66</v>
          </cell>
          <cell r="H494">
            <v>19300</v>
          </cell>
          <cell r="K494">
            <v>19300</v>
          </cell>
          <cell r="N494">
            <v>19300</v>
          </cell>
          <cell r="Q494">
            <v>19300</v>
          </cell>
          <cell r="T494">
            <v>19300</v>
          </cell>
          <cell r="W494">
            <v>19300</v>
          </cell>
          <cell r="Z494">
            <v>19300</v>
          </cell>
          <cell r="AC494">
            <v>19300</v>
          </cell>
          <cell r="AF494">
            <v>15300</v>
          </cell>
          <cell r="AI494">
            <v>15300</v>
          </cell>
          <cell r="AL494">
            <v>18360.41</v>
          </cell>
          <cell r="AO494">
            <v>3751.2499999999995</v>
          </cell>
        </row>
        <row r="495">
          <cell r="A495" t="str">
            <v>Intérêts sur marge</v>
          </cell>
          <cell r="E495">
            <v>0</v>
          </cell>
          <cell r="H495">
            <v>0</v>
          </cell>
          <cell r="K495">
            <v>0</v>
          </cell>
          <cell r="N495">
            <v>0</v>
          </cell>
          <cell r="Q495">
            <v>0</v>
          </cell>
          <cell r="T495">
            <v>0</v>
          </cell>
          <cell r="W495">
            <v>0</v>
          </cell>
          <cell r="Z495">
            <v>0</v>
          </cell>
          <cell r="AC495">
            <v>0</v>
          </cell>
          <cell r="AF495">
            <v>0</v>
          </cell>
          <cell r="AI495">
            <v>0</v>
          </cell>
          <cell r="AL495">
            <v>0</v>
          </cell>
          <cell r="AO495">
            <v>0</v>
          </cell>
        </row>
        <row r="496">
          <cell r="A496" t="str">
            <v>Intérêts sur prêt</v>
          </cell>
          <cell r="E496">
            <v>0</v>
          </cell>
          <cell r="H496">
            <v>0</v>
          </cell>
          <cell r="K496">
            <v>0</v>
          </cell>
          <cell r="N496">
            <v>0</v>
          </cell>
          <cell r="Q496">
            <v>0</v>
          </cell>
          <cell r="T496">
            <v>0</v>
          </cell>
          <cell r="W496">
            <v>0</v>
          </cell>
          <cell r="Z496">
            <v>0</v>
          </cell>
          <cell r="AC496">
            <v>0</v>
          </cell>
          <cell r="AF496">
            <v>0</v>
          </cell>
          <cell r="AI496">
            <v>0</v>
          </cell>
          <cell r="AL496">
            <v>0</v>
          </cell>
          <cell r="AO496">
            <v>0</v>
          </cell>
        </row>
        <row r="497">
          <cell r="A497" t="str">
            <v>Intérêts sur avance</v>
          </cell>
          <cell r="E497">
            <v>0</v>
          </cell>
          <cell r="H497">
            <v>0</v>
          </cell>
          <cell r="K497">
            <v>0</v>
          </cell>
          <cell r="N497">
            <v>0</v>
          </cell>
          <cell r="Q497">
            <v>0</v>
          </cell>
          <cell r="T497">
            <v>0</v>
          </cell>
          <cell r="W497">
            <v>0</v>
          </cell>
          <cell r="Z497">
            <v>0</v>
          </cell>
          <cell r="AC497">
            <v>0</v>
          </cell>
          <cell r="AF497">
            <v>0</v>
          </cell>
          <cell r="AI497">
            <v>0</v>
          </cell>
          <cell r="AL497">
            <v>0</v>
          </cell>
          <cell r="AO497">
            <v>0</v>
          </cell>
        </row>
        <row r="498">
          <cell r="A498" t="str">
            <v>[...]</v>
          </cell>
          <cell r="H498">
            <v>0</v>
          </cell>
          <cell r="K498">
            <v>0</v>
          </cell>
          <cell r="N498">
            <v>0</v>
          </cell>
          <cell r="Q498">
            <v>0</v>
          </cell>
          <cell r="T498">
            <v>0</v>
          </cell>
          <cell r="W498">
            <v>0</v>
          </cell>
          <cell r="Z498">
            <v>0</v>
          </cell>
          <cell r="AC498">
            <v>0</v>
          </cell>
          <cell r="AF498">
            <v>0</v>
          </cell>
          <cell r="AI498">
            <v>0</v>
          </cell>
          <cell r="AL498">
            <v>0</v>
          </cell>
          <cell r="AO498">
            <v>0</v>
          </cell>
        </row>
        <row r="499">
          <cell r="A499" t="str">
            <v>Revenus d'intérêts Floor plan</v>
          </cell>
          <cell r="E499">
            <v>-31479.010000000002</v>
          </cell>
          <cell r="H499">
            <v>-2632.46</v>
          </cell>
          <cell r="K499">
            <v>-2462.62</v>
          </cell>
          <cell r="N499">
            <v>-2632.46</v>
          </cell>
          <cell r="Q499">
            <v>-2547.54</v>
          </cell>
          <cell r="T499">
            <v>-2632.46</v>
          </cell>
          <cell r="W499">
            <v>-2547.54</v>
          </cell>
          <cell r="Z499">
            <v>-2632.46</v>
          </cell>
          <cell r="AC499">
            <v>-2632.46</v>
          </cell>
          <cell r="AF499">
            <v>-2547.54</v>
          </cell>
          <cell r="AI499">
            <v>-2632.46</v>
          </cell>
          <cell r="AL499">
            <v>-2547.54</v>
          </cell>
          <cell r="AO499">
            <v>-3031.47</v>
          </cell>
        </row>
        <row r="500">
          <cell r="AF500">
            <v>0</v>
          </cell>
          <cell r="AI500">
            <v>0</v>
          </cell>
          <cell r="AL500">
            <v>0</v>
          </cell>
          <cell r="AO500">
            <v>0</v>
          </cell>
        </row>
      </sheetData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G1114">
  <tableColumns count="7">
    <tableColumn id="1" xr3:uid="{00000000-0010-0000-0000-000001000000}" name="Account"/>
    <tableColumn id="2" xr3:uid="{00000000-0010-0000-0000-000002000000}" name="Description"/>
    <tableColumn id="3" xr3:uid="{00000000-0010-0000-0000-000003000000}" name="Dept"/>
    <tableColumn id="4" xr3:uid="{00000000-0010-0000-0000-000004000000}" name="Classification"/>
    <tableColumn id="5" xr3:uid="{00000000-0010-0000-0000-000005000000}" name="$ / NB"/>
    <tableColumn id="6" xr3:uid="{00000000-0010-0000-0000-000006000000}" name="Comptes de ventes"/>
    <tableColumn id="7" xr3:uid="{00000000-0010-0000-0000-000007000000}" name="Type de compte"/>
  </tableColumns>
  <tableStyleInfo name="Data_Validation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6" Type="http://schemas.openxmlformats.org/officeDocument/2006/relationships/table" Target="../tables/table1.xml"/><Relationship Id="rId5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000"/>
  <sheetViews>
    <sheetView workbookViewId="0"/>
  </sheetViews>
  <sheetFormatPr baseColWidth="10" defaultColWidth="12.625" defaultRowHeight="15" customHeight="1"/>
  <cols>
    <col min="1" max="1" width="13" customWidth="1"/>
    <col min="2" max="2" width="23.75" customWidth="1"/>
    <col min="3" max="9" width="9.375" customWidth="1"/>
  </cols>
  <sheetData>
    <row r="1" spans="1:14">
      <c r="A1" s="1" t="s">
        <v>0</v>
      </c>
      <c r="B1" s="5" t="s">
        <v>3</v>
      </c>
    </row>
    <row r="2" spans="1:14">
      <c r="A2" s="1"/>
      <c r="G2" s="4" t="s">
        <v>10</v>
      </c>
      <c r="M2" s="7" t="s">
        <v>12</v>
      </c>
      <c r="N2" s="7" t="s">
        <v>16</v>
      </c>
    </row>
    <row r="3" spans="1:14">
      <c r="A3" s="1" t="s">
        <v>17</v>
      </c>
      <c r="B3" s="5" t="s">
        <v>18</v>
      </c>
      <c r="C3" s="7">
        <f>+VLOOKUP(B3,$K$3:$L$14,2,0)</f>
        <v>9</v>
      </c>
      <c r="G3" s="4" t="s">
        <v>29</v>
      </c>
      <c r="K3" s="16" t="s">
        <v>30</v>
      </c>
      <c r="L3" s="7">
        <v>1</v>
      </c>
      <c r="M3" s="7" t="str">
        <f t="shared" ref="M3:M14" si="0">+IF($K3=$B$3,"X","")</f>
        <v/>
      </c>
      <c r="N3" s="7" t="str">
        <f t="shared" ref="N3:N14" si="1">+IF(K3=B3,"X",IF(L3&lt;=$C$3,"X",""))</f>
        <v>X</v>
      </c>
    </row>
    <row r="4" spans="1:14">
      <c r="A4" s="1" t="s">
        <v>4</v>
      </c>
      <c r="B4" s="5">
        <v>2026</v>
      </c>
      <c r="K4" s="16" t="s">
        <v>37</v>
      </c>
      <c r="L4" s="7">
        <v>2</v>
      </c>
      <c r="M4" s="7" t="str">
        <f t="shared" si="0"/>
        <v/>
      </c>
      <c r="N4" s="7" t="str">
        <f t="shared" si="1"/>
        <v>X</v>
      </c>
    </row>
    <row r="5" spans="1:14" ht="15" customHeight="1">
      <c r="K5" s="16" t="s">
        <v>38</v>
      </c>
      <c r="L5" s="7">
        <v>3</v>
      </c>
      <c r="M5" s="7" t="str">
        <f t="shared" si="0"/>
        <v/>
      </c>
      <c r="N5" s="7" t="str">
        <f t="shared" si="1"/>
        <v>X</v>
      </c>
    </row>
    <row r="6" spans="1:14">
      <c r="A6" s="1"/>
      <c r="B6" s="23"/>
      <c r="K6" s="16" t="s">
        <v>45</v>
      </c>
      <c r="L6" s="7">
        <v>4</v>
      </c>
      <c r="M6" s="7" t="str">
        <f t="shared" si="0"/>
        <v/>
      </c>
      <c r="N6" s="7" t="str">
        <f t="shared" si="1"/>
        <v>X</v>
      </c>
    </row>
    <row r="7" spans="1:14">
      <c r="A7" s="4"/>
      <c r="B7" s="25"/>
      <c r="K7" s="16" t="s">
        <v>48</v>
      </c>
      <c r="L7" s="7">
        <v>5</v>
      </c>
      <c r="M7" s="7" t="str">
        <f t="shared" si="0"/>
        <v/>
      </c>
      <c r="N7" s="7" t="str">
        <f t="shared" si="1"/>
        <v>X</v>
      </c>
    </row>
    <row r="8" spans="1:14">
      <c r="A8" s="4"/>
      <c r="B8" s="25"/>
      <c r="K8" s="16" t="s">
        <v>53</v>
      </c>
      <c r="L8" s="7">
        <v>6</v>
      </c>
      <c r="M8" s="7" t="str">
        <f t="shared" si="0"/>
        <v/>
      </c>
      <c r="N8" s="7" t="str">
        <f t="shared" si="1"/>
        <v>X</v>
      </c>
    </row>
    <row r="9" spans="1:14" ht="15" customHeight="1">
      <c r="A9" s="16" t="s">
        <v>56</v>
      </c>
      <c r="K9" s="16" t="s">
        <v>58</v>
      </c>
      <c r="L9" s="7">
        <v>7</v>
      </c>
      <c r="M9" s="7" t="str">
        <f t="shared" si="0"/>
        <v/>
      </c>
      <c r="N9" s="7" t="str">
        <f t="shared" si="1"/>
        <v>X</v>
      </c>
    </row>
    <row r="10" spans="1:14">
      <c r="A10" s="4" t="s">
        <v>64</v>
      </c>
      <c r="I10" s="4"/>
      <c r="K10" s="16" t="s">
        <v>66</v>
      </c>
      <c r="L10" s="7">
        <v>8</v>
      </c>
      <c r="M10" s="7" t="str">
        <f t="shared" si="0"/>
        <v/>
      </c>
      <c r="N10" s="7" t="str">
        <f t="shared" si="1"/>
        <v>X</v>
      </c>
    </row>
    <row r="11" spans="1:14">
      <c r="A11" s="4" t="s">
        <v>69</v>
      </c>
      <c r="I11" s="4"/>
      <c r="K11" s="16" t="s">
        <v>18</v>
      </c>
      <c r="L11" s="7">
        <v>9</v>
      </c>
      <c r="M11" s="7" t="str">
        <f t="shared" si="0"/>
        <v>X</v>
      </c>
      <c r="N11" s="7" t="str">
        <f t="shared" si="1"/>
        <v>X</v>
      </c>
    </row>
    <row r="12" spans="1:14">
      <c r="A12" s="4" t="s">
        <v>74</v>
      </c>
      <c r="I12" s="4"/>
      <c r="K12" s="16" t="s">
        <v>75</v>
      </c>
      <c r="L12" s="7">
        <v>10</v>
      </c>
      <c r="M12" s="7" t="str">
        <f t="shared" si="0"/>
        <v/>
      </c>
      <c r="N12" s="7" t="str">
        <f t="shared" si="1"/>
        <v/>
      </c>
    </row>
    <row r="13" spans="1:14">
      <c r="A13" s="4"/>
      <c r="I13" s="4"/>
      <c r="K13" s="16" t="s">
        <v>82</v>
      </c>
      <c r="L13" s="7">
        <v>11</v>
      </c>
      <c r="M13" s="7" t="str">
        <f t="shared" si="0"/>
        <v/>
      </c>
      <c r="N13" s="7" t="str">
        <f t="shared" si="1"/>
        <v/>
      </c>
    </row>
    <row r="14" spans="1:14">
      <c r="A14" s="4"/>
      <c r="I14" s="4"/>
      <c r="K14" s="16" t="s">
        <v>85</v>
      </c>
      <c r="L14" s="7">
        <v>12</v>
      </c>
      <c r="M14" s="7" t="str">
        <f t="shared" si="0"/>
        <v/>
      </c>
      <c r="N14" s="7" t="str">
        <f t="shared" si="1"/>
        <v/>
      </c>
    </row>
    <row r="15" spans="1:14">
      <c r="A15" s="4"/>
      <c r="I15" s="4"/>
    </row>
    <row r="16" spans="1:14">
      <c r="A16" s="4"/>
      <c r="I16" s="4"/>
    </row>
    <row r="17" spans="1:9">
      <c r="A17" s="4"/>
      <c r="I17" s="4"/>
    </row>
    <row r="18" spans="1:9">
      <c r="A18" s="4"/>
      <c r="I18" s="4"/>
    </row>
    <row r="19" spans="1:9">
      <c r="A19" s="4"/>
      <c r="I19" s="4"/>
    </row>
    <row r="20" spans="1:9">
      <c r="A20" s="4"/>
      <c r="I20" s="4"/>
    </row>
    <row r="21" spans="1:9" ht="15.75" customHeight="1">
      <c r="A21" s="4"/>
      <c r="I21" s="4"/>
    </row>
    <row r="22" spans="1:9" ht="15.75" customHeight="1">
      <c r="A22" s="4"/>
    </row>
    <row r="23" spans="1:9" ht="15.75" customHeight="1"/>
    <row r="24" spans="1:9" ht="15.75" customHeight="1"/>
    <row r="25" spans="1:9" ht="15.75" customHeight="1"/>
    <row r="26" spans="1:9" ht="15.75" customHeight="1"/>
    <row r="27" spans="1:9" ht="15.75" customHeight="1"/>
    <row r="28" spans="1:9" ht="15.75" customHeight="1"/>
    <row r="29" spans="1:9" ht="15.75" customHeight="1"/>
    <row r="30" spans="1:9" ht="15.75" customHeight="1"/>
    <row r="31" spans="1:9" ht="15.75" customHeight="1"/>
    <row r="32" spans="1:9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 count="1">
    <dataValidation type="list" allowBlank="1" showErrorMessage="1" sqref="B3 K3:K14" xr:uid="{00000000-0002-0000-0000-000000000000}">
      <formula1>$K$3:$K$14</formula1>
    </dataValidation>
  </dataValidation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1000"/>
  <sheetViews>
    <sheetView topLeftCell="A37" workbookViewId="0"/>
  </sheetViews>
  <sheetFormatPr baseColWidth="10" defaultColWidth="12.625" defaultRowHeight="15" customHeight="1"/>
  <cols>
    <col min="1" max="1" width="59.625" customWidth="1"/>
    <col min="2" max="3" width="14.75" customWidth="1"/>
    <col min="4" max="4" width="67" customWidth="1"/>
    <col min="5" max="5" width="14.875" customWidth="1"/>
    <col min="6" max="6" width="10" customWidth="1"/>
    <col min="7" max="7" width="39.125" customWidth="1"/>
    <col min="8" max="25" width="10" customWidth="1"/>
  </cols>
  <sheetData>
    <row r="1" spans="1:25" ht="20.25">
      <c r="A1" s="2" t="s">
        <v>1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 spans="1:25" ht="35.25">
      <c r="A2" s="2" t="str">
        <f>+Parametres!B1</f>
        <v>BMW Sherbrooke</v>
      </c>
      <c r="B2" s="4"/>
      <c r="C2" s="4"/>
      <c r="D2" s="12"/>
      <c r="E2" s="4"/>
      <c r="F2" s="4"/>
      <c r="G2" s="4"/>
      <c r="H2" s="4"/>
      <c r="I2" s="4"/>
      <c r="J2" s="15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 spans="1:25" ht="20.25">
      <c r="A3" s="18" t="str">
        <f>CONCATENATE("",,Parametres!B3," ",Parametres!B4)</f>
        <v>Septembre 2026</v>
      </c>
      <c r="B3" s="4"/>
      <c r="C3" s="4"/>
      <c r="D3" s="4"/>
      <c r="E3" s="19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spans="1:25">
      <c r="A4" s="4"/>
      <c r="B4" s="4"/>
      <c r="C4" s="4"/>
      <c r="D4" s="4"/>
      <c r="E4" s="21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spans="1:25">
      <c r="A5" s="22" t="s">
        <v>36</v>
      </c>
      <c r="B5" s="26">
        <f>SUMIFS(BV_Data_An_Cour!$P:$P,BV_Data_An_Cour!$U:$U,$A$1,BV_Data_An_Cour!$V:$V,$A5)</f>
        <v>3195356.69</v>
      </c>
      <c r="C5" s="27"/>
      <c r="D5" s="22" t="s">
        <v>50</v>
      </c>
      <c r="E5" s="28">
        <f>-SUMIFS(BV_Data_An_Cour!$P:$P,BV_Data_An_Cour!$U:$U,$A$1,BV_Data_An_Cour!$V:$V,$D5)</f>
        <v>0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spans="1:25">
      <c r="A6" s="29" t="s">
        <v>73</v>
      </c>
      <c r="B6" s="30">
        <f>SUM(B5)</f>
        <v>3195356.69</v>
      </c>
      <c r="C6" s="31"/>
      <c r="D6" s="32"/>
      <c r="E6" s="33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</row>
    <row r="7" spans="1:25">
      <c r="A7" s="34"/>
      <c r="B7" s="33"/>
      <c r="C7" s="27"/>
      <c r="D7" s="29" t="s">
        <v>95</v>
      </c>
      <c r="E7" s="30">
        <f>-SUMIFS(BV_Data_An_Cour!$P:$P,BV_Data_An_Cour!$U:$U,$A$1,BV_Data_An_Cour!$V:$V,$D7)</f>
        <v>0</v>
      </c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</row>
    <row r="8" spans="1:25">
      <c r="A8" s="32" t="s">
        <v>108</v>
      </c>
      <c r="B8" s="33">
        <f>SUMIFS(BV_Data_An_Cour!$P:$P,BV_Data_An_Cour!$U:$U,$A$1,BV_Data_An_Cour!$V:$V,$A8)</f>
        <v>594334.11</v>
      </c>
      <c r="C8" s="27"/>
      <c r="D8" s="32"/>
      <c r="E8" s="33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</row>
    <row r="9" spans="1:25">
      <c r="A9" s="32" t="s">
        <v>125</v>
      </c>
      <c r="B9" s="33">
        <f>SUMIFS(BV_Data_An_Cour!$P:$P,BV_Data_An_Cour!$U:$U,$A$1,BV_Data_An_Cour!$V:$V,$A9)</f>
        <v>258749.56</v>
      </c>
      <c r="C9" s="27"/>
      <c r="D9" s="32" t="s">
        <v>135</v>
      </c>
      <c r="E9" s="33">
        <f>-SUMIFS(BV_Data_An_Cour!$P:$P,BV_Data_An_Cour!$U:$U,$A$1,BV_Data_An_Cour!$V:$V,$D9)</f>
        <v>0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</row>
    <row r="10" spans="1:25">
      <c r="A10" s="32" t="s">
        <v>143</v>
      </c>
      <c r="B10" s="33">
        <f>SUMIFS(BV_Data_An_Cour!$P:$P,BV_Data_An_Cour!$U:$U,$A$1,BV_Data_An_Cour!$V:$V,$A10)</f>
        <v>282988.17</v>
      </c>
      <c r="C10" s="27"/>
      <c r="D10" s="32" t="s">
        <v>152</v>
      </c>
      <c r="E10" s="33">
        <f>-SUMIFS(BV_Data_An_Cour!$P:$P,BV_Data_An_Cour!$U:$U,$A$1,BV_Data_An_Cour!$V:$V,$D10)</f>
        <v>218497.85</v>
      </c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</row>
    <row r="11" spans="1:25">
      <c r="A11" s="32" t="s">
        <v>166</v>
      </c>
      <c r="B11" s="33">
        <f>SUMIFS(BV_Data_An_Cour!$P:$P,BV_Data_An_Cour!$U:$U,$A$1,BV_Data_An_Cour!$V:$V,$A11)</f>
        <v>175346.58</v>
      </c>
      <c r="C11" s="27"/>
      <c r="D11" s="32" t="s">
        <v>175</v>
      </c>
      <c r="E11" s="33">
        <f>-SUMIFS(BV_Data_An_Cour!$P:$P,BV_Data_An_Cour!$U:$U,$A$1,BV_Data_An_Cour!$V:$V,$D11)</f>
        <v>-63272.079999999987</v>
      </c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</row>
    <row r="12" spans="1:25">
      <c r="A12" s="32" t="s">
        <v>182</v>
      </c>
      <c r="B12" s="33">
        <f>SUMIFS(BV_Data_An_Cour!$P:$P,BV_Data_An_Cour!$U:$U,$A$1,BV_Data_An_Cour!$V:$V,$A12)</f>
        <v>32637.43</v>
      </c>
      <c r="C12" s="27"/>
      <c r="D12" s="32" t="s">
        <v>190</v>
      </c>
      <c r="E12" s="33">
        <f>-SUMIFS(BV_Data_An_Cour!$P:$P,BV_Data_An_Cour!$U:$U,$A$1,BV_Data_An_Cour!$V:$V,$D12)</f>
        <v>0</v>
      </c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</row>
    <row r="13" spans="1:25">
      <c r="A13" s="32" t="s">
        <v>200</v>
      </c>
      <c r="B13" s="33">
        <f>SUMIFS(BV_Data_An_Cour!$P:$P,BV_Data_An_Cour!$U:$U,$A$1,BV_Data_An_Cour!$V:$V,$A13)</f>
        <v>0</v>
      </c>
      <c r="C13" s="27"/>
      <c r="D13" s="32" t="s">
        <v>208</v>
      </c>
      <c r="E13" s="33">
        <f>-SUMIFS(BV_Data_An_Cour!$P:$P,BV_Data_An_Cour!$U:$U,$A$1,BV_Data_An_Cour!$V:$V,$D13)</f>
        <v>89842</v>
      </c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</row>
    <row r="14" spans="1:25">
      <c r="A14" s="32" t="s">
        <v>219</v>
      </c>
      <c r="B14" s="33">
        <f>SUMIFS(BV_Data_An_Cour!$P:$P,BV_Data_An_Cour!$U:$U,$A$1,BV_Data_An_Cour!$V:$V,$A14)</f>
        <v>-7186901.8899999997</v>
      </c>
      <c r="C14" s="27"/>
      <c r="D14" s="32" t="s">
        <v>228</v>
      </c>
      <c r="E14" s="33">
        <f>-SUMIFS(BV_Data_An_Cour!$P:$P,BV_Data_An_Cour!$U:$U,$A$1,BV_Data_An_Cour!$V:$V,$D14)</f>
        <v>-8298.58</v>
      </c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</row>
    <row r="15" spans="1:25">
      <c r="A15" s="32" t="s">
        <v>241</v>
      </c>
      <c r="B15" s="33">
        <f>SUMIFS(BV_Data_An_Cour!$P:$P,BV_Data_An_Cour!$U:$U,$A$1,BV_Data_An_Cour!$V:$V,$A15)</f>
        <v>16743</v>
      </c>
      <c r="C15" s="27"/>
      <c r="D15" s="32" t="s">
        <v>248</v>
      </c>
      <c r="E15" s="33">
        <f>-SUMIFS(BV_Data_An_Cour!$P:$P,BV_Data_An_Cour!$U:$U,$A$1,BV_Data_An_Cour!$V:$V,$D15)</f>
        <v>141069.64000000001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</row>
    <row r="16" spans="1:25">
      <c r="A16" s="29" t="s">
        <v>262</v>
      </c>
      <c r="B16" s="30">
        <f>+SUM(B8:B15)</f>
        <v>-5826103.04</v>
      </c>
      <c r="C16" s="31"/>
      <c r="D16" s="29" t="s">
        <v>269</v>
      </c>
      <c r="E16" s="30">
        <f>+SUM(E10:E15)</f>
        <v>377838.83000000007</v>
      </c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</row>
    <row r="17" spans="1:25">
      <c r="A17" s="32"/>
      <c r="B17" s="33"/>
      <c r="C17" s="27"/>
      <c r="D17" s="34"/>
      <c r="E17" s="33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</row>
    <row r="18" spans="1:25">
      <c r="A18" s="32" t="s">
        <v>282</v>
      </c>
      <c r="B18" s="33">
        <f>SUMIFS(BV_Data_An_Cour!$P:$P,BV_Data_An_Cour!$U:$U,$A$1,BV_Data_An_Cour!$V:$V,$A18)</f>
        <v>6870192.6899999995</v>
      </c>
      <c r="C18" s="27"/>
      <c r="D18" s="32" t="s">
        <v>290</v>
      </c>
      <c r="E18" s="33">
        <f>-SUMIFS(BV_Data_An_Cour!$P:$P,BV_Data_An_Cour!$U:$U,$A$1,BV_Data_An_Cour!$V:$V,$D18)</f>
        <v>8493593.1400000006</v>
      </c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</row>
    <row r="19" spans="1:25">
      <c r="A19" s="32" t="s">
        <v>301</v>
      </c>
      <c r="B19" s="33">
        <f>SUMIFS(BV_Data_An_Cour!$P:$P,BV_Data_An_Cour!$U:$U,$A$1,BV_Data_An_Cour!$V:$V,$A19)</f>
        <v>3652107.1700000004</v>
      </c>
      <c r="C19" s="27"/>
      <c r="D19" s="32" t="s">
        <v>307</v>
      </c>
      <c r="E19" s="33">
        <f>-SUMIFS(BV_Data_An_Cour!$P:$P,BV_Data_An_Cour!$U:$U,$A$1,BV_Data_An_Cour!$V:$V,$D19)</f>
        <v>3538801.47</v>
      </c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</row>
    <row r="20" spans="1:25">
      <c r="A20" s="32" t="s">
        <v>311</v>
      </c>
      <c r="B20" s="33">
        <f>SUMIFS(BV_Data_An_Cour!$P:$P,BV_Data_An_Cour!$U:$U,$A$1,BV_Data_An_Cour!$V:$V,$A20)</f>
        <v>572220.72</v>
      </c>
      <c r="C20" s="27"/>
      <c r="D20" s="29" t="s">
        <v>315</v>
      </c>
      <c r="E20" s="30">
        <f>+SUM(E18:E19)</f>
        <v>12032394.610000001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</row>
    <row r="21" spans="1:25" ht="15.75" customHeight="1">
      <c r="A21" s="29" t="s">
        <v>319</v>
      </c>
      <c r="B21" s="30">
        <f>SUM(B18:B20)</f>
        <v>11094520.58</v>
      </c>
      <c r="C21" s="31"/>
      <c r="D21" s="32"/>
      <c r="E21" s="33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</row>
    <row r="22" spans="1:25" ht="15.75" customHeight="1">
      <c r="A22" s="34"/>
      <c r="B22" s="33"/>
      <c r="C22" s="27"/>
      <c r="D22" s="32" t="s">
        <v>322</v>
      </c>
      <c r="E22" s="33">
        <f>-SUMIFS(BV_Data_An_Cour!$P:$P,BV_Data_An_Cour!$U:$U,$A$1,BV_Data_An_Cour!$V:$V,$D22)</f>
        <v>257255.81</v>
      </c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</row>
    <row r="23" spans="1:25" ht="15.75" customHeight="1">
      <c r="A23" s="32" t="s">
        <v>323</v>
      </c>
      <c r="B23" s="33">
        <f>SUMIFS(BV_Data_An_Cour!$P:$P,BV_Data_An_Cour!$U:$U,$A$1,BV_Data_An_Cour!$V:$V,$A23)</f>
        <v>0</v>
      </c>
      <c r="C23" s="27"/>
      <c r="D23" s="32" t="s">
        <v>324</v>
      </c>
      <c r="E23" s="33">
        <f>-SUMIFS(BV_Data_An_Cour!$P:$P,BV_Data_An_Cour!$U:$U,$A$1,BV_Data_An_Cour!$V:$V,$D23)</f>
        <v>-596.69000000000005</v>
      </c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</row>
    <row r="24" spans="1:25" ht="15.75" customHeight="1">
      <c r="A24" s="32" t="s">
        <v>325</v>
      </c>
      <c r="B24" s="33">
        <f>SUMIFS(BV_Data_An_Cour!$P:$P,BV_Data_An_Cour!$U:$U,$A$1,BV_Data_An_Cour!$V:$V,$A24)</f>
        <v>7557.9</v>
      </c>
      <c r="C24" s="27"/>
      <c r="D24" s="32" t="s">
        <v>327</v>
      </c>
      <c r="E24" s="33">
        <f>-SUMIFS(BV_Data_An_Cour!$P:$P,BV_Data_An_Cour!$U:$U,$A$1,BV_Data_An_Cour!$V:$V,$D24)</f>
        <v>227072.46</v>
      </c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</row>
    <row r="25" spans="1:25" ht="15.75" customHeight="1">
      <c r="A25" s="32" t="s">
        <v>328</v>
      </c>
      <c r="B25" s="33">
        <f>SUMIFS(BV_Data_An_Cour!$P:$P,BV_Data_An_Cour!$U:$U,$A$1,BV_Data_An_Cour!$V:$V,$A25)</f>
        <v>-1569.25</v>
      </c>
      <c r="C25" s="27"/>
      <c r="D25" s="32" t="s">
        <v>330</v>
      </c>
      <c r="E25" s="33">
        <f>-SUMIFS(BV_Data_An_Cour!$P:$P,BV_Data_An_Cour!$U:$U,$A$1,BV_Data_An_Cour!$V:$V,$D25)</f>
        <v>0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</row>
    <row r="26" spans="1:25" ht="15.75" customHeight="1">
      <c r="A26" s="32" t="s">
        <v>336</v>
      </c>
      <c r="B26" s="33">
        <f>SUMIFS(BV_Data_An_Cour!$P:$P,BV_Data_An_Cour!$U:$U,$A$1,BV_Data_An_Cour!$V:$V,$A26)</f>
        <v>433905.64999999997</v>
      </c>
      <c r="C26" s="27"/>
      <c r="D26" s="32" t="s">
        <v>330</v>
      </c>
      <c r="E26" s="33">
        <f>-SUMIFS(BV_Data_An_Cour!$P:$P,BV_Data_An_Cour!$U:$U,$A$1,BV_Data_An_Cour!$V:$V,$D26)</f>
        <v>0</v>
      </c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</row>
    <row r="27" spans="1:25" ht="15.75" customHeight="1">
      <c r="A27" s="32" t="s">
        <v>330</v>
      </c>
      <c r="B27" s="33">
        <f>SUMIFS(BV_Data_An_Cour!$P:$P,BV_Data_An_Cour!$U:$U,$A$1,BV_Data_An_Cour!$V:$V,$A27)</f>
        <v>0</v>
      </c>
      <c r="C27" s="27"/>
      <c r="D27" s="32" t="s">
        <v>330</v>
      </c>
      <c r="E27" s="33">
        <f>-SUMIFS(BV_Data_An_Cour!$P:$P,BV_Data_An_Cour!$U:$U,$A$1,BV_Data_An_Cour!$V:$V,$D27)</f>
        <v>0</v>
      </c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</row>
    <row r="28" spans="1:25" ht="15.75" customHeight="1">
      <c r="A28" s="32" t="s">
        <v>330</v>
      </c>
      <c r="B28" s="33">
        <f>SUMIFS(BV_Data_An_Cour!$P:$P,BV_Data_An_Cour!$U:$U,$A$1,BV_Data_An_Cour!$V:$V,$A28)</f>
        <v>0</v>
      </c>
      <c r="C28" s="27"/>
      <c r="D28" s="29" t="s">
        <v>345</v>
      </c>
      <c r="E28" s="30">
        <f>SUM(E22:E24)</f>
        <v>483731.57999999996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</row>
    <row r="29" spans="1:25" ht="15.75" customHeight="1">
      <c r="A29" s="32" t="s">
        <v>330</v>
      </c>
      <c r="B29" s="33">
        <f>SUMIFS(BV_Data_An_Cour!$P:$P,BV_Data_An_Cour!$U:$U,$A$1,BV_Data_An_Cour!$V:$V,$A29)</f>
        <v>0</v>
      </c>
      <c r="C29" s="27"/>
      <c r="D29" s="32"/>
      <c r="E29" s="33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</row>
    <row r="30" spans="1:25" ht="15.75" customHeight="1">
      <c r="A30" s="29" t="s">
        <v>348</v>
      </c>
      <c r="B30" s="30">
        <f>SUM(B23:B29)</f>
        <v>439894.3</v>
      </c>
      <c r="C30" s="31"/>
      <c r="D30" s="53" t="s">
        <v>350</v>
      </c>
      <c r="E30" s="54">
        <f>+E5+E7+E16+E20+E28</f>
        <v>12893965.020000001</v>
      </c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</row>
    <row r="31" spans="1:25" ht="15.75" customHeight="1">
      <c r="A31" s="32"/>
      <c r="B31" s="33"/>
      <c r="C31" s="27"/>
      <c r="D31" s="55"/>
      <c r="E31" s="56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</row>
    <row r="32" spans="1:25" ht="15.75" customHeight="1">
      <c r="A32" s="53" t="s">
        <v>351</v>
      </c>
      <c r="B32" s="54">
        <f>+B6+B16+B21+B30</f>
        <v>8903668.5300000012</v>
      </c>
      <c r="C32" s="31"/>
      <c r="D32" s="32"/>
      <c r="E32" s="33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</row>
    <row r="33" spans="1:25" ht="15.75" customHeight="1">
      <c r="A33" s="55"/>
      <c r="B33" s="56"/>
      <c r="C33" s="60"/>
      <c r="D33" s="29" t="s">
        <v>352</v>
      </c>
      <c r="E33" s="62">
        <f>-SUMIFS(BV_Data_An_Cour!$P:$P,BV_Data_An_Cour!$U:$U,$A$1,BV_Data_An_Cour!$V:$V,$D33)</f>
        <v>-30582</v>
      </c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</row>
    <row r="34" spans="1:25" ht="15.75" customHeight="1">
      <c r="A34" s="32"/>
      <c r="B34" s="33"/>
      <c r="C34" s="27"/>
      <c r="D34" s="32"/>
      <c r="E34" s="33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</row>
    <row r="35" spans="1:25" ht="15.75" customHeight="1">
      <c r="A35" s="32" t="s">
        <v>353</v>
      </c>
      <c r="B35" s="33">
        <f>SUMIFS(BV_Data_An_Cour!$P:$P,BV_Data_An_Cour!$U:$U,$A$1,BV_Data_An_Cour!$V:$V,$A35)</f>
        <v>0</v>
      </c>
      <c r="C35" s="27"/>
      <c r="D35" s="32" t="s">
        <v>354</v>
      </c>
      <c r="E35" s="33">
        <f>-SUMIFS(BV_Data_An_Cour!$P:$P,BV_Data_An_Cour!$U:$U,$A$1,BV_Data_An_Cour!$V:$V,$D35)</f>
        <v>454880.86</v>
      </c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</row>
    <row r="36" spans="1:25" ht="15.75" customHeight="1">
      <c r="A36" s="32" t="s">
        <v>355</v>
      </c>
      <c r="B36" s="33">
        <f>SUMIFS(BV_Data_An_Cour!$P:$P,BV_Data_An_Cour!$U:$U,$A$1,BV_Data_An_Cour!$V:$V,$A36)</f>
        <v>0</v>
      </c>
      <c r="C36" s="27"/>
      <c r="D36" s="32" t="s">
        <v>356</v>
      </c>
      <c r="E36" s="33">
        <f>-SUMIFS(BV_Data_An_Cour!$P:$P,BV_Data_An_Cour!$U:$U,$A$1,BV_Data_An_Cour!$V:$V,$D36)</f>
        <v>0</v>
      </c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</row>
    <row r="37" spans="1:25" ht="15.75" customHeight="1">
      <c r="A37" s="32" t="s">
        <v>357</v>
      </c>
      <c r="B37" s="33">
        <f>SUMIFS(BV_Data_An_Cour!$P:$P,BV_Data_An_Cour!$U:$U,$A$1,BV_Data_An_Cour!$V:$V,$A37)</f>
        <v>6823.75</v>
      </c>
      <c r="C37" s="27"/>
      <c r="D37" s="32" t="s">
        <v>358</v>
      </c>
      <c r="E37" s="33">
        <f>-SUMIFS(BV_Data_An_Cour!$P:$P,BV_Data_An_Cour!$U:$U,$A$1,BV_Data_An_Cour!$V:$V,$D37)</f>
        <v>5068294</v>
      </c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</row>
    <row r="38" spans="1:25" ht="15.75" customHeight="1">
      <c r="A38" s="32" t="s">
        <v>359</v>
      </c>
      <c r="B38" s="33">
        <f>SUMIFS(BV_Data_An_Cour!$P:$P,BV_Data_An_Cour!$U:$U,$A$1,BV_Data_An_Cour!$V:$V,$A38)</f>
        <v>0</v>
      </c>
      <c r="C38" s="27"/>
      <c r="D38" s="32" t="s">
        <v>360</v>
      </c>
      <c r="E38" s="33">
        <f>-SUMIFS(BV_Data_An_Cour!$P:$P,BV_Data_An_Cour!$U:$U,$A$1,BV_Data_An_Cour!$V:$V,$D38)</f>
        <v>0</v>
      </c>
      <c r="F38" s="4"/>
      <c r="G38" s="6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</row>
    <row r="39" spans="1:25" ht="15.75" customHeight="1">
      <c r="A39" s="32" t="s">
        <v>361</v>
      </c>
      <c r="B39" s="33">
        <f>SUMIFS(BV_Data_An_Cour!$P:$P,BV_Data_An_Cour!$U:$U,$A$1,BV_Data_An_Cour!$V:$V,$A39)</f>
        <v>196518.47999999998</v>
      </c>
      <c r="C39" s="27"/>
      <c r="D39" s="32" t="s">
        <v>330</v>
      </c>
      <c r="E39" s="33">
        <f>-SUMIFS(BV_Data_An_Cour!$P:$P,BV_Data_An_Cour!$U:$U,$A$1,BV_Data_An_Cour!$V:$V,$D39)</f>
        <v>0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</row>
    <row r="40" spans="1:25" ht="15.75" customHeight="1">
      <c r="A40" s="32" t="s">
        <v>363</v>
      </c>
      <c r="B40" s="33">
        <f>SUMIFS(BV_Data_An_Cour!$P:$P,BV_Data_An_Cour!$U:$U,$A$1,BV_Data_An_Cour!$V:$V,$A40)</f>
        <v>184958.51</v>
      </c>
      <c r="C40" s="27"/>
      <c r="D40" s="32" t="s">
        <v>330</v>
      </c>
      <c r="E40" s="33">
        <f>-SUMIFS(BV_Data_An_Cour!$P:$P,BV_Data_An_Cour!$U:$U,$A$1,BV_Data_An_Cour!$V:$V,$D40)</f>
        <v>0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</row>
    <row r="41" spans="1:25" ht="15.75" customHeight="1">
      <c r="A41" s="32" t="s">
        <v>364</v>
      </c>
      <c r="B41" s="33">
        <f>SUMIFS(BV_Data_An_Cour!$P:$P,BV_Data_An_Cour!$U:$U,$A$1,BV_Data_An_Cour!$V:$V,$A41)</f>
        <v>33156.729999999996</v>
      </c>
      <c r="C41" s="27"/>
      <c r="D41" s="32" t="s">
        <v>330</v>
      </c>
      <c r="E41" s="33">
        <f>-SUMIFS(BV_Data_An_Cour!$P:$P,BV_Data_An_Cour!$U:$U,$A$1,BV_Data_An_Cour!$V:$V,$D41)</f>
        <v>0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</row>
    <row r="42" spans="1:25" ht="15.75" customHeight="1">
      <c r="A42" s="32" t="s">
        <v>365</v>
      </c>
      <c r="B42" s="33">
        <f>SUMIFS(BV_Data_An_Cour!$P:$P,BV_Data_An_Cour!$U:$U,$A$1,BV_Data_An_Cour!$V:$V,$A42)</f>
        <v>0</v>
      </c>
      <c r="C42" s="27"/>
      <c r="D42" s="53" t="s">
        <v>366</v>
      </c>
      <c r="E42" s="54">
        <f>+SUM(E33:E38)</f>
        <v>5492592.8600000003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</row>
    <row r="43" spans="1:25" ht="15.75" customHeight="1">
      <c r="A43" s="32" t="s">
        <v>367</v>
      </c>
      <c r="B43" s="33">
        <f>SUMIFS(BV_Data_An_Cour!$P:$P,BV_Data_An_Cour!$U:$U,$A$1,BV_Data_An_Cour!$V:$V,$A43)</f>
        <v>9078.02</v>
      </c>
      <c r="C43" s="27"/>
      <c r="D43" s="55"/>
      <c r="E43" s="56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</row>
    <row r="44" spans="1:25" ht="15.75" customHeight="1">
      <c r="A44" s="29" t="s">
        <v>368</v>
      </c>
      <c r="B44" s="30">
        <f>SUM(B35:B43)</f>
        <v>430535.49</v>
      </c>
      <c r="C44" s="31"/>
      <c r="D44" s="32"/>
      <c r="E44" s="33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</row>
    <row r="45" spans="1:25" ht="15.75" customHeight="1">
      <c r="A45" s="34"/>
      <c r="B45" s="33"/>
      <c r="C45" s="27"/>
      <c r="D45" s="53" t="s">
        <v>369</v>
      </c>
      <c r="E45" s="54">
        <f>+E42+E30</f>
        <v>18386557.880000003</v>
      </c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</row>
    <row r="46" spans="1:25" ht="15.75" customHeight="1">
      <c r="A46" s="29" t="s">
        <v>370</v>
      </c>
      <c r="B46" s="30">
        <f>SUMIFS(BV_Data_An_Cour!$P:$P,BV_Data_An_Cour!$U:$U,$A$1,BV_Data_An_Cour!$V:$V,$A46)</f>
        <v>1039165.43</v>
      </c>
      <c r="C46" s="31"/>
      <c r="D46" s="55"/>
      <c r="E46" s="56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</row>
    <row r="47" spans="1:25" ht="15.75" customHeight="1">
      <c r="A47" s="32"/>
      <c r="B47" s="33"/>
      <c r="C47" s="27"/>
      <c r="D47" s="32"/>
      <c r="E47" s="33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</row>
    <row r="48" spans="1:25" ht="15.75" customHeight="1">
      <c r="A48" s="29" t="s">
        <v>371</v>
      </c>
      <c r="B48" s="30">
        <f>SUMIFS(BV_Data_An_Cour!$P:$P,BV_Data_An_Cour!$U:$U,$A$1,BV_Data_An_Cour!$V:$V,$A48)</f>
        <v>9460959</v>
      </c>
      <c r="C48" s="31"/>
      <c r="D48" s="32" t="s">
        <v>372</v>
      </c>
      <c r="E48" s="33">
        <f>-SUMIFS(BV_Data_An_Cour!$P:$P,BV_Data_An_Cour!$U:$U,$A$1,BV_Data_An_Cour!$V:$V,$D48)</f>
        <v>120</v>
      </c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</row>
    <row r="49" spans="1:25" ht="15.75" customHeight="1">
      <c r="A49" s="32"/>
      <c r="B49" s="33"/>
      <c r="C49" s="27"/>
      <c r="D49" s="32" t="s">
        <v>373</v>
      </c>
      <c r="E49" s="33">
        <f>-SUMIFS(BV_Data_An_Cour!$P:$P,BV_Data_An_Cour!$U:$U,$A$1,BV_Data_An_Cour!$V:$V,$D49)</f>
        <v>0</v>
      </c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</row>
    <row r="50" spans="1:25" ht="15.75" customHeight="1">
      <c r="A50" s="32" t="s">
        <v>330</v>
      </c>
      <c r="B50" s="33">
        <f>SUMIFS(BV_Data_An_Cour!$P:$P,BV_Data_An_Cour!$U:$U,$A$1,BV_Data_An_Cour!$V:$V,$A50)</f>
        <v>0</v>
      </c>
      <c r="C50" s="27"/>
      <c r="D50" s="32" t="s">
        <v>374</v>
      </c>
      <c r="E50" s="33">
        <f>-SUMIFS(BV_Data_An_Cour!$P:$P,BV_Data_An_Cour!$U:$U,$A$1,BV_Data_An_Cour!$V:$V,$D50)+'Réalisé AAD'!AF503</f>
        <v>1447650.5700000026</v>
      </c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</row>
    <row r="51" spans="1:25" ht="15.75" customHeight="1">
      <c r="A51" s="32" t="s">
        <v>330</v>
      </c>
      <c r="B51" s="33">
        <f>SUMIFS(BV_Data_An_Cour!$P:$P,BV_Data_An_Cour!$U:$U,$A$1,BV_Data_An_Cour!$V:$V,$A51)</f>
        <v>0</v>
      </c>
      <c r="C51" s="27"/>
      <c r="D51" s="32" t="s">
        <v>375</v>
      </c>
      <c r="E51" s="33">
        <f>-SUMIFS(BV_Data_An_Cour!$P:$P,BV_Data_An_Cour!$U:$U,$A$1,BV_Data_An_Cour!$V:$V,$D51)</f>
        <v>0</v>
      </c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</row>
    <row r="52" spans="1:25" ht="15.75" customHeight="1">
      <c r="A52" s="32" t="s">
        <v>330</v>
      </c>
      <c r="B52" s="33">
        <f>SUMIFS(BV_Data_An_Cour!$P:$P,BV_Data_An_Cour!$U:$U,$A$1,BV_Data_An_Cour!$V:$V,$A52)</f>
        <v>0</v>
      </c>
      <c r="C52" s="27"/>
      <c r="D52" s="69"/>
      <c r="E52" s="70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</row>
    <row r="53" spans="1:25" ht="15.75" customHeight="1">
      <c r="A53" s="53" t="s">
        <v>377</v>
      </c>
      <c r="B53" s="54">
        <f>+B44+B48+B46</f>
        <v>10930659.92</v>
      </c>
      <c r="C53" s="31"/>
      <c r="D53" s="53" t="s">
        <v>378</v>
      </c>
      <c r="E53" s="54">
        <f>SUM(E48:E51)</f>
        <v>1447770.5700000026</v>
      </c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</row>
    <row r="54" spans="1:25" ht="15.75" customHeight="1">
      <c r="A54" s="55"/>
      <c r="B54" s="56"/>
      <c r="C54" s="60"/>
      <c r="D54" s="55"/>
      <c r="E54" s="56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</row>
    <row r="55" spans="1:25" ht="15.75" customHeight="1">
      <c r="A55" s="32"/>
      <c r="B55" s="33"/>
      <c r="C55" s="27"/>
      <c r="D55" s="32"/>
      <c r="E55" s="33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</row>
    <row r="56" spans="1:25" ht="15.75" customHeight="1">
      <c r="A56" s="53" t="s">
        <v>380</v>
      </c>
      <c r="B56" s="54">
        <f>+B32+B53</f>
        <v>19834328.450000003</v>
      </c>
      <c r="C56" s="31"/>
      <c r="D56" s="53" t="s">
        <v>381</v>
      </c>
      <c r="E56" s="54">
        <f>+E53+E45</f>
        <v>19834328.450000007</v>
      </c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</row>
    <row r="57" spans="1:25" ht="15.75" customHeight="1">
      <c r="A57" s="55"/>
      <c r="B57" s="56"/>
      <c r="C57" s="60"/>
      <c r="D57" s="55"/>
      <c r="E57" s="56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</row>
    <row r="58" spans="1:25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</row>
    <row r="59" spans="1:25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</row>
    <row r="60" spans="1:25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</row>
    <row r="61" spans="1:25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</row>
    <row r="62" spans="1:25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</row>
    <row r="63" spans="1:25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</row>
    <row r="64" spans="1:25" ht="15.75" customHeight="1">
      <c r="A64" s="4"/>
      <c r="B64" s="71"/>
      <c r="C64" s="71"/>
      <c r="D64" s="4"/>
      <c r="E64" s="71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</row>
    <row r="65" spans="1:25" ht="15.75" customHeight="1">
      <c r="A65" s="4"/>
      <c r="B65" s="71"/>
      <c r="C65" s="71"/>
      <c r="D65" s="4"/>
      <c r="E65" s="71">
        <f>+B56-E56</f>
        <v>0</v>
      </c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</row>
    <row r="66" spans="1:25" ht="15.75" customHeight="1">
      <c r="A66" s="4"/>
      <c r="B66" s="4"/>
      <c r="C66" s="4"/>
      <c r="D66" s="4"/>
      <c r="E66" s="71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</row>
    <row r="67" spans="1:25" ht="15.75" customHeight="1">
      <c r="A67" s="4"/>
      <c r="B67" s="4"/>
      <c r="C67" s="4"/>
      <c r="D67" s="4"/>
      <c r="E67" s="71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</row>
    <row r="68" spans="1:25" ht="15.75" customHeight="1">
      <c r="A68" s="4"/>
      <c r="B68" s="4"/>
      <c r="C68" s="4"/>
      <c r="D68" s="4"/>
      <c r="E68" s="71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</row>
    <row r="69" spans="1:25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</row>
    <row r="70" spans="1:25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</row>
    <row r="71" spans="1:25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</row>
    <row r="72" spans="1:25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</row>
    <row r="73" spans="1:25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</row>
    <row r="74" spans="1:25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</row>
    <row r="75" spans="1:2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</row>
    <row r="76" spans="1:25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</row>
    <row r="77" spans="1:25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</row>
    <row r="78" spans="1:25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</row>
    <row r="79" spans="1:25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</row>
    <row r="80" spans="1:25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</row>
    <row r="81" spans="1:25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</row>
    <row r="82" spans="1:25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</row>
    <row r="83" spans="1:25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</row>
    <row r="84" spans="1:25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</row>
    <row r="85" spans="1:2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</row>
    <row r="86" spans="1:25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</row>
    <row r="87" spans="1:25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</row>
    <row r="88" spans="1:25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</row>
    <row r="89" spans="1:25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</row>
    <row r="90" spans="1:25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</row>
    <row r="91" spans="1:25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</row>
    <row r="92" spans="1:25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</row>
    <row r="93" spans="1:25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</row>
    <row r="94" spans="1:25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</row>
    <row r="95" spans="1:2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</row>
    <row r="96" spans="1:25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</row>
    <row r="97" spans="1:25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</row>
    <row r="98" spans="1:25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</row>
    <row r="99" spans="1:25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</row>
    <row r="100" spans="1:25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</row>
    <row r="101" spans="1:25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</row>
    <row r="102" spans="1:25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</row>
    <row r="103" spans="1:25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</row>
    <row r="104" spans="1:25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</row>
    <row r="105" spans="1:2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</row>
    <row r="106" spans="1:25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</row>
    <row r="107" spans="1:25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</row>
    <row r="108" spans="1:25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</row>
    <row r="109" spans="1:25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</row>
    <row r="110" spans="1:25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</row>
    <row r="111" spans="1:25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</row>
    <row r="112" spans="1:25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</row>
    <row r="113" spans="1:25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</row>
    <row r="114" spans="1:25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</row>
    <row r="115" spans="1:2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</row>
    <row r="116" spans="1:25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</row>
    <row r="117" spans="1:25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</row>
    <row r="118" spans="1:25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</row>
    <row r="119" spans="1:25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</row>
    <row r="120" spans="1:25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</row>
    <row r="121" spans="1:25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</row>
    <row r="122" spans="1:25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</row>
    <row r="123" spans="1:25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</row>
    <row r="124" spans="1:25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</row>
    <row r="125" spans="1: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</row>
    <row r="126" spans="1:25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</row>
    <row r="127" spans="1:25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</row>
    <row r="128" spans="1:25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</row>
    <row r="129" spans="1:25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</row>
    <row r="130" spans="1:25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</row>
    <row r="131" spans="1:25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</row>
    <row r="132" spans="1:25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</row>
    <row r="133" spans="1:25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</row>
    <row r="134" spans="1:25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</row>
    <row r="135" spans="1:2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</row>
    <row r="136" spans="1:25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</row>
    <row r="137" spans="1:25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</row>
    <row r="138" spans="1:25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</row>
    <row r="139" spans="1:25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</row>
    <row r="140" spans="1:25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</row>
    <row r="141" spans="1:25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</row>
    <row r="142" spans="1:25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</row>
    <row r="143" spans="1:25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</row>
    <row r="144" spans="1:25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</row>
    <row r="145" spans="1:2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</row>
    <row r="146" spans="1:25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</row>
    <row r="147" spans="1:25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</row>
    <row r="148" spans="1:25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</row>
    <row r="149" spans="1:25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</row>
    <row r="150" spans="1:25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</row>
    <row r="151" spans="1:25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</row>
    <row r="152" spans="1:25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</row>
    <row r="153" spans="1:25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</row>
    <row r="154" spans="1:25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</row>
    <row r="155" spans="1:2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</row>
    <row r="156" spans="1:25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</row>
    <row r="157" spans="1:25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</row>
    <row r="158" spans="1:25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</row>
    <row r="159" spans="1:25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</row>
    <row r="160" spans="1:25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</row>
    <row r="161" spans="1:25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</row>
    <row r="162" spans="1:25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</row>
    <row r="163" spans="1:25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</row>
    <row r="164" spans="1:25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</row>
    <row r="165" spans="1:2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</row>
    <row r="166" spans="1:25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</row>
    <row r="167" spans="1:25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</row>
    <row r="168" spans="1:25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</row>
    <row r="169" spans="1:25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</row>
    <row r="170" spans="1:25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</row>
    <row r="171" spans="1:25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</row>
    <row r="172" spans="1:25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</row>
    <row r="173" spans="1:25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</row>
    <row r="174" spans="1:25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</row>
    <row r="175" spans="1:2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</row>
    <row r="176" spans="1:25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</row>
    <row r="177" spans="1:25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</row>
    <row r="178" spans="1:25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</row>
    <row r="179" spans="1:25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</row>
    <row r="180" spans="1:25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</row>
    <row r="181" spans="1:25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</row>
    <row r="182" spans="1:25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</row>
    <row r="183" spans="1:25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</row>
    <row r="184" spans="1:25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</row>
    <row r="185" spans="1:2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</row>
    <row r="186" spans="1:25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</row>
    <row r="187" spans="1:25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</row>
    <row r="188" spans="1:25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</row>
    <row r="189" spans="1:25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</row>
    <row r="190" spans="1:25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</row>
    <row r="191" spans="1:25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</row>
    <row r="192" spans="1:25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</row>
    <row r="193" spans="1:25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</row>
    <row r="194" spans="1:25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</row>
    <row r="195" spans="1:2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</row>
    <row r="196" spans="1:25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</row>
    <row r="197" spans="1:25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</row>
    <row r="198" spans="1:25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</row>
    <row r="199" spans="1:25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</row>
    <row r="200" spans="1:25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</row>
    <row r="201" spans="1:25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</row>
    <row r="202" spans="1:25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</row>
    <row r="203" spans="1:25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</row>
    <row r="204" spans="1:25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</row>
    <row r="205" spans="1:2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</row>
    <row r="206" spans="1:25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</row>
    <row r="207" spans="1:25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</row>
    <row r="208" spans="1:25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</row>
    <row r="209" spans="1:25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</row>
    <row r="210" spans="1:25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</row>
    <row r="211" spans="1:25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</row>
    <row r="212" spans="1:25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</row>
    <row r="213" spans="1:25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</row>
    <row r="214" spans="1:25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</row>
    <row r="215" spans="1:2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</row>
    <row r="216" spans="1:25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</row>
    <row r="217" spans="1:25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</row>
    <row r="218" spans="1:25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</row>
    <row r="219" spans="1:25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</row>
    <row r="220" spans="1:25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</row>
    <row r="221" spans="1:25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</row>
    <row r="222" spans="1:25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</row>
    <row r="223" spans="1:25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</row>
    <row r="224" spans="1:25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</row>
    <row r="225" spans="1: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</row>
    <row r="226" spans="1:25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</row>
    <row r="227" spans="1:25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</row>
    <row r="228" spans="1:25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</row>
    <row r="229" spans="1:25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</row>
    <row r="230" spans="1:25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</row>
    <row r="231" spans="1:25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</row>
    <row r="232" spans="1:25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</row>
    <row r="233" spans="1:25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</row>
    <row r="234" spans="1:25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</row>
    <row r="235" spans="1:2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</row>
    <row r="236" spans="1:25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</row>
    <row r="237" spans="1:25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</row>
    <row r="238" spans="1:25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</row>
    <row r="239" spans="1:25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</row>
    <row r="240" spans="1:25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</row>
    <row r="241" spans="1:25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</row>
    <row r="242" spans="1:25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</row>
    <row r="243" spans="1:25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</row>
    <row r="244" spans="1:25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</row>
    <row r="245" spans="1:2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</row>
    <row r="246" spans="1:25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</row>
    <row r="247" spans="1:25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</row>
    <row r="248" spans="1:25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</row>
    <row r="249" spans="1:25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</row>
    <row r="250" spans="1:25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</row>
    <row r="251" spans="1:25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</row>
    <row r="252" spans="1:25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</row>
    <row r="253" spans="1:25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</row>
    <row r="254" spans="1:25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</row>
    <row r="255" spans="1:2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</row>
    <row r="256" spans="1:25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</row>
    <row r="257" spans="1:25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</row>
    <row r="258" spans="1:25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</row>
    <row r="259" spans="1:25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</row>
    <row r="260" spans="1:25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</row>
    <row r="261" spans="1:25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</row>
    <row r="262" spans="1:25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</row>
    <row r="263" spans="1:25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</row>
    <row r="264" spans="1:25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</row>
    <row r="265" spans="1:2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</row>
    <row r="266" spans="1:25" ht="15.75" customHeight="1"/>
    <row r="267" spans="1:25" ht="15.75" customHeight="1"/>
    <row r="268" spans="1:25" ht="15.75" customHeight="1"/>
    <row r="269" spans="1:25" ht="15.75" customHeight="1"/>
    <row r="270" spans="1:25" ht="15.75" customHeight="1"/>
    <row r="271" spans="1:25" ht="15.75" customHeight="1"/>
    <row r="272" spans="1:25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F0"/>
  </sheetPr>
  <dimension ref="A1:Z1480"/>
  <sheetViews>
    <sheetView workbookViewId="0"/>
  </sheetViews>
  <sheetFormatPr baseColWidth="10" defaultColWidth="12.625" defaultRowHeight="15" customHeight="1"/>
  <cols>
    <col min="1" max="3" width="11" customWidth="1"/>
    <col min="4" max="4" width="15.75" customWidth="1"/>
    <col min="5" max="5" width="11.25" customWidth="1"/>
    <col min="6" max="6" width="12.125" customWidth="1"/>
    <col min="7" max="7" width="20" customWidth="1"/>
    <col min="8" max="8" width="11.625" customWidth="1"/>
    <col min="9" max="11" width="11" customWidth="1"/>
    <col min="12" max="12" width="12.375" customWidth="1"/>
    <col min="13" max="26" width="11" customWidth="1"/>
  </cols>
  <sheetData>
    <row r="1" spans="1:26" ht="14.25" customHeight="1">
      <c r="A1" s="3" t="s">
        <v>2</v>
      </c>
      <c r="B1" s="3" t="s">
        <v>4</v>
      </c>
      <c r="C1" s="3" t="s">
        <v>5</v>
      </c>
      <c r="D1" s="3" t="s">
        <v>7</v>
      </c>
      <c r="E1" s="6" t="s">
        <v>9</v>
      </c>
      <c r="F1" s="6" t="s">
        <v>15</v>
      </c>
      <c r="G1" s="3" t="s">
        <v>13</v>
      </c>
      <c r="H1" s="8" t="s">
        <v>14</v>
      </c>
      <c r="I1" s="9"/>
      <c r="J1" s="9"/>
      <c r="K1" s="9"/>
      <c r="L1" s="10" t="s">
        <v>9</v>
      </c>
      <c r="M1" s="10" t="s">
        <v>15</v>
      </c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spans="1:26" ht="14.25" customHeight="1">
      <c r="A2" s="11" t="s">
        <v>22</v>
      </c>
      <c r="B2" s="11" t="s">
        <v>23</v>
      </c>
      <c r="C2" s="11" t="s">
        <v>25</v>
      </c>
      <c r="D2" s="11" t="s">
        <v>26</v>
      </c>
      <c r="E2" s="13">
        <v>65121.87</v>
      </c>
      <c r="F2" s="13">
        <v>-60905.25</v>
      </c>
      <c r="G2" s="11" t="s">
        <v>28</v>
      </c>
      <c r="H2" s="14">
        <v>478</v>
      </c>
      <c r="I2" s="9"/>
      <c r="J2" s="9"/>
      <c r="K2" s="10" t="s">
        <v>27</v>
      </c>
      <c r="L2" s="17">
        <f t="shared" ref="L2:M2" si="0">+SUM(E2:E10000)</f>
        <v>3938633.3000000003</v>
      </c>
      <c r="M2" s="20">
        <f t="shared" si="0"/>
        <v>-3910068.02</v>
      </c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spans="1:26" ht="14.25" customHeight="1">
      <c r="A3" s="11" t="s">
        <v>32</v>
      </c>
      <c r="B3" s="11" t="s">
        <v>23</v>
      </c>
      <c r="C3" s="11" t="s">
        <v>25</v>
      </c>
      <c r="D3" s="11" t="s">
        <v>26</v>
      </c>
      <c r="E3" s="13">
        <v>63963.67</v>
      </c>
      <c r="F3" s="13"/>
      <c r="G3" s="11" t="s">
        <v>35</v>
      </c>
      <c r="H3" s="14">
        <v>465</v>
      </c>
      <c r="I3" s="9"/>
      <c r="J3" s="9"/>
      <c r="K3" s="9"/>
      <c r="L3" s="17">
        <f>+COUNT(E2:E10000)</f>
        <v>45</v>
      </c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spans="1:26" ht="14.25" customHeight="1">
      <c r="A4" s="11" t="s">
        <v>42</v>
      </c>
      <c r="B4" s="11" t="s">
        <v>23</v>
      </c>
      <c r="C4" s="11" t="s">
        <v>25</v>
      </c>
      <c r="D4" s="11" t="s">
        <v>43</v>
      </c>
      <c r="E4" s="13">
        <v>75509.5</v>
      </c>
      <c r="F4" s="13"/>
      <c r="G4" s="11" t="s">
        <v>44</v>
      </c>
      <c r="H4" s="14">
        <v>411</v>
      </c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spans="1:26" ht="14.25" customHeight="1">
      <c r="A5" s="11" t="s">
        <v>47</v>
      </c>
      <c r="B5" s="11" t="s">
        <v>23</v>
      </c>
      <c r="C5" s="11" t="s">
        <v>40</v>
      </c>
      <c r="D5" s="11" t="s">
        <v>51</v>
      </c>
      <c r="E5" s="13">
        <v>84833.61</v>
      </c>
      <c r="F5" s="13">
        <v>-88452</v>
      </c>
      <c r="G5" s="11" t="s">
        <v>52</v>
      </c>
      <c r="H5" s="14">
        <v>146</v>
      </c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spans="1:26" ht="14.25" customHeight="1">
      <c r="A6" s="11" t="s">
        <v>57</v>
      </c>
      <c r="B6" s="11" t="s">
        <v>23</v>
      </c>
      <c r="C6" s="11" t="s">
        <v>25</v>
      </c>
      <c r="D6" s="11" t="s">
        <v>59</v>
      </c>
      <c r="E6" s="13">
        <v>66617.36</v>
      </c>
      <c r="F6" s="13">
        <v>-69326.25</v>
      </c>
      <c r="G6" s="11" t="s">
        <v>60</v>
      </c>
      <c r="H6" s="14">
        <v>151</v>
      </c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spans="1:26" ht="14.25" customHeight="1">
      <c r="A7" s="11" t="s">
        <v>67</v>
      </c>
      <c r="B7" s="11" t="s">
        <v>23</v>
      </c>
      <c r="C7" s="11" t="s">
        <v>40</v>
      </c>
      <c r="D7" s="11" t="s">
        <v>51</v>
      </c>
      <c r="E7" s="13">
        <v>73335.37</v>
      </c>
      <c r="F7" s="13">
        <v>-69809.25</v>
      </c>
      <c r="G7" s="11" t="s">
        <v>71</v>
      </c>
      <c r="H7" s="14">
        <v>143</v>
      </c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spans="1:26" ht="14.25" customHeight="1">
      <c r="A8" s="11" t="s">
        <v>77</v>
      </c>
      <c r="B8" s="11" t="s">
        <v>23</v>
      </c>
      <c r="C8" s="11" t="s">
        <v>40</v>
      </c>
      <c r="D8" s="11" t="s">
        <v>70</v>
      </c>
      <c r="E8" s="13">
        <v>50471.49</v>
      </c>
      <c r="F8" s="13">
        <v>-50473.5</v>
      </c>
      <c r="G8" s="11" t="s">
        <v>81</v>
      </c>
      <c r="H8" s="14">
        <v>67</v>
      </c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spans="1:26" ht="14.25" customHeight="1">
      <c r="A9" s="11" t="s">
        <v>87</v>
      </c>
      <c r="B9" s="11" t="s">
        <v>23</v>
      </c>
      <c r="C9" s="11" t="s">
        <v>40</v>
      </c>
      <c r="D9" s="11" t="s">
        <v>70</v>
      </c>
      <c r="E9" s="13">
        <v>50262.11</v>
      </c>
      <c r="F9" s="13">
        <v>-52143</v>
      </c>
      <c r="G9" s="11" t="s">
        <v>88</v>
      </c>
      <c r="H9" s="14">
        <v>58</v>
      </c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spans="1:26" ht="14.25" customHeight="1">
      <c r="A10" s="11" t="s">
        <v>93</v>
      </c>
      <c r="B10" s="11" t="s">
        <v>94</v>
      </c>
      <c r="C10" s="11" t="s">
        <v>40</v>
      </c>
      <c r="D10" s="11" t="s">
        <v>41</v>
      </c>
      <c r="E10" s="13">
        <v>95266.49</v>
      </c>
      <c r="F10" s="13">
        <v>-95303.25</v>
      </c>
      <c r="G10" s="11" t="s">
        <v>97</v>
      </c>
      <c r="H10" s="14">
        <v>158</v>
      </c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spans="1:26" ht="14.25" customHeight="1">
      <c r="A11" s="11" t="s">
        <v>99</v>
      </c>
      <c r="B11" s="11" t="s">
        <v>94</v>
      </c>
      <c r="C11" s="11" t="s">
        <v>40</v>
      </c>
      <c r="D11" s="11" t="s">
        <v>101</v>
      </c>
      <c r="E11" s="13">
        <v>126612.36</v>
      </c>
      <c r="F11" s="13">
        <v>-131675.25</v>
      </c>
      <c r="G11" s="11" t="s">
        <v>104</v>
      </c>
      <c r="H11" s="14">
        <v>149</v>
      </c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spans="1:26" ht="14.25" customHeight="1">
      <c r="A12" s="11" t="s">
        <v>107</v>
      </c>
      <c r="B12" s="11" t="s">
        <v>94</v>
      </c>
      <c r="C12" s="11" t="s">
        <v>109</v>
      </c>
      <c r="D12" s="11" t="s">
        <v>110</v>
      </c>
      <c r="E12" s="13">
        <v>97633.14</v>
      </c>
      <c r="F12" s="13">
        <v>-97203.75</v>
      </c>
      <c r="G12" s="11" t="s">
        <v>112</v>
      </c>
      <c r="H12" s="14">
        <v>152</v>
      </c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spans="1:26" ht="14.25" customHeight="1">
      <c r="A13" s="11" t="s">
        <v>115</v>
      </c>
      <c r="B13" s="11" t="s">
        <v>94</v>
      </c>
      <c r="C13" s="11" t="s">
        <v>40</v>
      </c>
      <c r="D13" s="11" t="s">
        <v>117</v>
      </c>
      <c r="E13" s="13">
        <v>103328.55</v>
      </c>
      <c r="F13" s="13">
        <v>-107651.25</v>
      </c>
      <c r="G13" s="11" t="s">
        <v>118</v>
      </c>
      <c r="H13" s="14">
        <v>144</v>
      </c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spans="1:26" ht="14.25" customHeight="1">
      <c r="A14" s="11" t="s">
        <v>123</v>
      </c>
      <c r="B14" s="11" t="s">
        <v>94</v>
      </c>
      <c r="C14" s="11" t="s">
        <v>25</v>
      </c>
      <c r="D14" s="11" t="s">
        <v>124</v>
      </c>
      <c r="E14" s="13">
        <v>66533.61</v>
      </c>
      <c r="F14" s="13">
        <v>-69237</v>
      </c>
      <c r="G14" s="11" t="s">
        <v>126</v>
      </c>
      <c r="H14" s="14">
        <v>144</v>
      </c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spans="1:26" ht="14.25" customHeight="1">
      <c r="A15" s="11" t="s">
        <v>130</v>
      </c>
      <c r="B15" s="11" t="s">
        <v>94</v>
      </c>
      <c r="C15" s="11" t="s">
        <v>109</v>
      </c>
      <c r="D15" s="11" t="s">
        <v>132</v>
      </c>
      <c r="E15" s="13">
        <v>159476.47</v>
      </c>
      <c r="F15" s="13">
        <v>-173664.75</v>
      </c>
      <c r="G15" s="11" t="s">
        <v>133</v>
      </c>
      <c r="H15" s="14">
        <v>142</v>
      </c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spans="1:26" ht="14.25" customHeight="1">
      <c r="A16" s="11" t="s">
        <v>138</v>
      </c>
      <c r="B16" s="11" t="s">
        <v>94</v>
      </c>
      <c r="C16" s="11" t="s">
        <v>25</v>
      </c>
      <c r="D16" s="11" t="s">
        <v>139</v>
      </c>
      <c r="E16" s="13">
        <v>62907.21</v>
      </c>
      <c r="F16" s="13">
        <v>-60149.52</v>
      </c>
      <c r="G16" s="11" t="s">
        <v>140</v>
      </c>
      <c r="H16" s="14">
        <v>117</v>
      </c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spans="1:26" ht="14.25" customHeight="1">
      <c r="A17" s="11" t="s">
        <v>141</v>
      </c>
      <c r="B17" s="11" t="s">
        <v>94</v>
      </c>
      <c r="C17" s="11" t="s">
        <v>25</v>
      </c>
      <c r="D17" s="11" t="s">
        <v>139</v>
      </c>
      <c r="E17" s="13">
        <v>68631.759999999995</v>
      </c>
      <c r="F17" s="13">
        <v>-71326.5</v>
      </c>
      <c r="G17" s="11" t="s">
        <v>144</v>
      </c>
      <c r="H17" s="14">
        <v>117</v>
      </c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spans="1:26" ht="14.25" customHeight="1">
      <c r="A18" s="11" t="s">
        <v>148</v>
      </c>
      <c r="B18" s="11" t="s">
        <v>94</v>
      </c>
      <c r="C18" s="11" t="s">
        <v>25</v>
      </c>
      <c r="D18" s="11" t="s">
        <v>149</v>
      </c>
      <c r="E18" s="13">
        <v>100033.61</v>
      </c>
      <c r="F18" s="13">
        <v>-104328</v>
      </c>
      <c r="G18" s="11" t="s">
        <v>150</v>
      </c>
      <c r="H18" s="14">
        <v>117</v>
      </c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spans="1:26" ht="14.25" customHeight="1">
      <c r="A19" s="11" t="s">
        <v>155</v>
      </c>
      <c r="B19" s="11" t="s">
        <v>94</v>
      </c>
      <c r="C19" s="11" t="s">
        <v>109</v>
      </c>
      <c r="D19" s="11" t="s">
        <v>156</v>
      </c>
      <c r="E19" s="13">
        <v>102873.63</v>
      </c>
      <c r="F19" s="13">
        <v>-107409.75</v>
      </c>
      <c r="G19" s="11" t="s">
        <v>158</v>
      </c>
      <c r="H19" s="14">
        <v>117</v>
      </c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spans="1:26" ht="14.25" customHeight="1">
      <c r="A20" s="11" t="s">
        <v>161</v>
      </c>
      <c r="B20" s="11" t="s">
        <v>94</v>
      </c>
      <c r="C20" s="11" t="s">
        <v>25</v>
      </c>
      <c r="D20" s="11" t="s">
        <v>164</v>
      </c>
      <c r="E20" s="13">
        <v>79327.11</v>
      </c>
      <c r="F20" s="13">
        <v>-82661.25</v>
      </c>
      <c r="G20" s="11" t="s">
        <v>167</v>
      </c>
      <c r="H20" s="14">
        <v>114</v>
      </c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spans="1:26" ht="14.25" customHeight="1">
      <c r="A21" s="11" t="s">
        <v>171</v>
      </c>
      <c r="B21" s="11" t="s">
        <v>94</v>
      </c>
      <c r="C21" s="11" t="s">
        <v>40</v>
      </c>
      <c r="D21" s="11" t="s">
        <v>51</v>
      </c>
      <c r="E21" s="13">
        <v>73721.05</v>
      </c>
      <c r="F21" s="13">
        <v>-72786</v>
      </c>
      <c r="G21" s="11" t="s">
        <v>174</v>
      </c>
      <c r="H21" s="14">
        <v>101</v>
      </c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spans="1:26" ht="14.25" customHeight="1">
      <c r="A22" s="11" t="s">
        <v>177</v>
      </c>
      <c r="B22" s="11" t="s">
        <v>94</v>
      </c>
      <c r="C22" s="11" t="s">
        <v>40</v>
      </c>
      <c r="D22" s="11" t="s">
        <v>51</v>
      </c>
      <c r="E22" s="13">
        <v>99958.61</v>
      </c>
      <c r="F22" s="13">
        <v>-104333.25</v>
      </c>
      <c r="G22" s="11" t="s">
        <v>179</v>
      </c>
      <c r="H22" s="14">
        <v>93</v>
      </c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spans="1:26" ht="14.25" customHeight="1">
      <c r="A23" s="11" t="s">
        <v>183</v>
      </c>
      <c r="B23" s="11" t="s">
        <v>94</v>
      </c>
      <c r="C23" s="11" t="s">
        <v>40</v>
      </c>
      <c r="D23" s="11" t="s">
        <v>51</v>
      </c>
      <c r="E23" s="13">
        <v>62153.61</v>
      </c>
      <c r="F23" s="13">
        <v>-61905</v>
      </c>
      <c r="G23" s="11" t="s">
        <v>185</v>
      </c>
      <c r="H23" s="14">
        <v>102</v>
      </c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spans="1:26" ht="14.25" customHeight="1">
      <c r="A24" s="11" t="s">
        <v>188</v>
      </c>
      <c r="B24" s="11" t="s">
        <v>94</v>
      </c>
      <c r="C24" s="11" t="s">
        <v>40</v>
      </c>
      <c r="D24" s="11" t="s">
        <v>101</v>
      </c>
      <c r="E24" s="13">
        <v>131769.5</v>
      </c>
      <c r="F24" s="13">
        <v>-132239.5</v>
      </c>
      <c r="G24" s="11" t="s">
        <v>191</v>
      </c>
      <c r="H24" s="14">
        <v>100</v>
      </c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spans="1:26" ht="14.25" customHeight="1">
      <c r="A25" s="11" t="s">
        <v>194</v>
      </c>
      <c r="B25" s="11" t="s">
        <v>94</v>
      </c>
      <c r="C25" s="11" t="s">
        <v>25</v>
      </c>
      <c r="D25" s="11" t="s">
        <v>196</v>
      </c>
      <c r="E25" s="13">
        <v>150512.10999999999</v>
      </c>
      <c r="F25" s="13">
        <v>-157405.5</v>
      </c>
      <c r="G25" s="11" t="s">
        <v>197</v>
      </c>
      <c r="H25" s="14">
        <v>81</v>
      </c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spans="1:26" ht="14.25" customHeight="1">
      <c r="A26" s="11" t="s">
        <v>202</v>
      </c>
      <c r="B26" s="11" t="s">
        <v>94</v>
      </c>
      <c r="C26" s="11" t="s">
        <v>25</v>
      </c>
      <c r="D26" s="11" t="s">
        <v>59</v>
      </c>
      <c r="E26" s="13">
        <v>59033.61</v>
      </c>
      <c r="F26" s="13">
        <v>-61362</v>
      </c>
      <c r="G26" s="11" t="s">
        <v>203</v>
      </c>
      <c r="H26" s="14">
        <v>69</v>
      </c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spans="1:26" ht="14.25" customHeight="1">
      <c r="A27" s="11" t="s">
        <v>207</v>
      </c>
      <c r="B27" s="11" t="s">
        <v>94</v>
      </c>
      <c r="C27" s="11" t="s">
        <v>25</v>
      </c>
      <c r="D27" s="11" t="s">
        <v>139</v>
      </c>
      <c r="E27" s="13">
        <v>68350.41</v>
      </c>
      <c r="F27" s="13">
        <v>-68491.5</v>
      </c>
      <c r="G27" s="11" t="s">
        <v>210</v>
      </c>
      <c r="H27" s="14">
        <v>76</v>
      </c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ht="14.25" customHeight="1">
      <c r="A28" s="11" t="s">
        <v>214</v>
      </c>
      <c r="B28" s="11" t="s">
        <v>94</v>
      </c>
      <c r="C28" s="11" t="s">
        <v>25</v>
      </c>
      <c r="D28" s="11" t="s">
        <v>139</v>
      </c>
      <c r="E28" s="13">
        <v>64527.11</v>
      </c>
      <c r="F28" s="13">
        <v>-67121.25</v>
      </c>
      <c r="G28" s="11" t="s">
        <v>216</v>
      </c>
      <c r="H28" s="14">
        <v>54</v>
      </c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ht="14.25" customHeight="1">
      <c r="A29" s="11" t="s">
        <v>221</v>
      </c>
      <c r="B29" s="11" t="s">
        <v>94</v>
      </c>
      <c r="C29" s="11" t="s">
        <v>40</v>
      </c>
      <c r="D29" s="11" t="s">
        <v>101</v>
      </c>
      <c r="E29" s="13">
        <v>124302.9</v>
      </c>
      <c r="F29" s="13">
        <v>-129884.5</v>
      </c>
      <c r="G29" s="11" t="s">
        <v>223</v>
      </c>
      <c r="H29" s="14">
        <v>75</v>
      </c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ht="14.25" customHeight="1">
      <c r="A30" s="11" t="s">
        <v>225</v>
      </c>
      <c r="B30" s="11" t="s">
        <v>94</v>
      </c>
      <c r="C30" s="11" t="s">
        <v>25</v>
      </c>
      <c r="D30" s="11" t="s">
        <v>124</v>
      </c>
      <c r="E30" s="13">
        <v>88302.11</v>
      </c>
      <c r="F30" s="13">
        <v>-92085</v>
      </c>
      <c r="G30" s="11" t="s">
        <v>229</v>
      </c>
      <c r="H30" s="14">
        <v>62</v>
      </c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ht="14.25" customHeight="1">
      <c r="A31" s="11" t="s">
        <v>232</v>
      </c>
      <c r="B31" s="11" t="s">
        <v>94</v>
      </c>
      <c r="C31" s="11" t="s">
        <v>40</v>
      </c>
      <c r="D31" s="11" t="s">
        <v>51</v>
      </c>
      <c r="E31" s="13">
        <v>66086.89</v>
      </c>
      <c r="F31" s="13">
        <v>-65273.25</v>
      </c>
      <c r="G31" s="11" t="s">
        <v>233</v>
      </c>
      <c r="H31" s="14">
        <v>44</v>
      </c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ht="14.25" customHeight="1">
      <c r="A32" s="11" t="s">
        <v>237</v>
      </c>
      <c r="B32" s="11" t="s">
        <v>94</v>
      </c>
      <c r="C32" s="11" t="s">
        <v>25</v>
      </c>
      <c r="D32" s="11" t="s">
        <v>196</v>
      </c>
      <c r="E32" s="13">
        <v>152133.60999999999</v>
      </c>
      <c r="F32" s="13">
        <v>-159117</v>
      </c>
      <c r="G32" s="11" t="s">
        <v>239</v>
      </c>
      <c r="H32" s="14">
        <v>47</v>
      </c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ht="14.25" customHeight="1">
      <c r="A33" s="11" t="s">
        <v>246</v>
      </c>
      <c r="B33" s="11" t="s">
        <v>94</v>
      </c>
      <c r="C33" s="11" t="s">
        <v>40</v>
      </c>
      <c r="D33" s="11" t="s">
        <v>117</v>
      </c>
      <c r="E33" s="13">
        <v>102062.11</v>
      </c>
      <c r="F33" s="13">
        <v>-106533</v>
      </c>
      <c r="G33" s="11" t="s">
        <v>250</v>
      </c>
      <c r="H33" s="14">
        <v>41</v>
      </c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ht="14.25" customHeight="1">
      <c r="A34" s="11" t="s">
        <v>253</v>
      </c>
      <c r="B34" s="11" t="s">
        <v>94</v>
      </c>
      <c r="C34" s="11" t="s">
        <v>40</v>
      </c>
      <c r="D34" s="11" t="s">
        <v>255</v>
      </c>
      <c r="E34" s="13">
        <v>256374.68</v>
      </c>
      <c r="F34" s="13">
        <v>-260331.75</v>
      </c>
      <c r="G34" s="11" t="s">
        <v>256</v>
      </c>
      <c r="H34" s="14">
        <v>53</v>
      </c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ht="14.25" customHeight="1">
      <c r="A35" s="11" t="s">
        <v>260</v>
      </c>
      <c r="B35" s="11" t="s">
        <v>94</v>
      </c>
      <c r="C35" s="11" t="s">
        <v>25</v>
      </c>
      <c r="D35" s="11" t="s">
        <v>139</v>
      </c>
      <c r="E35" s="13">
        <v>62523.61</v>
      </c>
      <c r="F35" s="13">
        <v>-65026.5</v>
      </c>
      <c r="G35" s="11" t="s">
        <v>264</v>
      </c>
      <c r="H35" s="14">
        <v>39</v>
      </c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ht="14.25" customHeight="1">
      <c r="A36" s="11" t="s">
        <v>270</v>
      </c>
      <c r="B36" s="11" t="s">
        <v>94</v>
      </c>
      <c r="C36" s="11" t="s">
        <v>25</v>
      </c>
      <c r="D36" s="11" t="s">
        <v>258</v>
      </c>
      <c r="E36" s="13">
        <v>65907.61</v>
      </c>
      <c r="F36" s="13">
        <v>-64921.5</v>
      </c>
      <c r="G36" s="11" t="s">
        <v>272</v>
      </c>
      <c r="H36" s="14">
        <v>32</v>
      </c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4.25" customHeight="1">
      <c r="A37" s="11" t="s">
        <v>276</v>
      </c>
      <c r="B37" s="11" t="s">
        <v>94</v>
      </c>
      <c r="C37" s="11" t="s">
        <v>109</v>
      </c>
      <c r="D37" s="11" t="s">
        <v>277</v>
      </c>
      <c r="E37" s="13">
        <v>105460</v>
      </c>
      <c r="F37" s="13">
        <v>-110733</v>
      </c>
      <c r="G37" s="11" t="s">
        <v>280</v>
      </c>
      <c r="H37" s="14">
        <v>27</v>
      </c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4.25" customHeight="1">
      <c r="A38" s="11" t="s">
        <v>285</v>
      </c>
      <c r="B38" s="11" t="s">
        <v>94</v>
      </c>
      <c r="C38" s="11" t="s">
        <v>40</v>
      </c>
      <c r="D38" s="11" t="s">
        <v>70</v>
      </c>
      <c r="E38" s="13">
        <v>50652.37</v>
      </c>
      <c r="F38" s="13">
        <v>-51161.25</v>
      </c>
      <c r="G38" s="11" t="s">
        <v>287</v>
      </c>
      <c r="H38" s="14">
        <v>23</v>
      </c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4.25" customHeight="1">
      <c r="A39" s="11" t="s">
        <v>294</v>
      </c>
      <c r="B39" s="11" t="s">
        <v>94</v>
      </c>
      <c r="C39" s="11" t="s">
        <v>40</v>
      </c>
      <c r="D39" s="11" t="s">
        <v>70</v>
      </c>
      <c r="E39" s="13">
        <v>52861.87</v>
      </c>
      <c r="F39" s="13">
        <v>-54873</v>
      </c>
      <c r="G39" s="11" t="s">
        <v>296</v>
      </c>
      <c r="H39" s="14">
        <v>23</v>
      </c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4.25" customHeight="1">
      <c r="A40" s="11" t="s">
        <v>299</v>
      </c>
      <c r="B40" s="11" t="s">
        <v>94</v>
      </c>
      <c r="C40" s="11" t="s">
        <v>40</v>
      </c>
      <c r="D40" s="11" t="s">
        <v>51</v>
      </c>
      <c r="E40" s="13">
        <v>62766.87</v>
      </c>
      <c r="F40" s="13">
        <v>-65273.25</v>
      </c>
      <c r="G40" s="11" t="s">
        <v>303</v>
      </c>
      <c r="H40" s="14">
        <v>20</v>
      </c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4.25" customHeight="1">
      <c r="A41" s="11" t="s">
        <v>306</v>
      </c>
      <c r="B41" s="11" t="s">
        <v>94</v>
      </c>
      <c r="C41" s="11" t="s">
        <v>40</v>
      </c>
      <c r="D41" s="11" t="s">
        <v>51</v>
      </c>
      <c r="E41" s="13">
        <v>84801.87</v>
      </c>
      <c r="F41" s="13">
        <v>-88410</v>
      </c>
      <c r="G41" s="11" t="s">
        <v>308</v>
      </c>
      <c r="H41" s="14">
        <v>20</v>
      </c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4.25" customHeight="1">
      <c r="A42" s="11" t="s">
        <v>309</v>
      </c>
      <c r="B42" s="11" t="s">
        <v>94</v>
      </c>
      <c r="C42" s="11" t="s">
        <v>40</v>
      </c>
      <c r="D42" s="11" t="s">
        <v>70</v>
      </c>
      <c r="E42" s="13">
        <v>56811.87</v>
      </c>
      <c r="F42" s="13">
        <v>-59020.5</v>
      </c>
      <c r="G42" s="11" t="s">
        <v>310</v>
      </c>
      <c r="H42" s="14">
        <v>20</v>
      </c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4.25" customHeight="1">
      <c r="A43" s="11" t="s">
        <v>312</v>
      </c>
      <c r="B43" s="11" t="s">
        <v>94</v>
      </c>
      <c r="C43" s="11" t="s">
        <v>40</v>
      </c>
      <c r="D43" s="11" t="s">
        <v>51</v>
      </c>
      <c r="E43" s="13">
        <v>75685</v>
      </c>
      <c r="F43" s="13">
        <v>-79469.25</v>
      </c>
      <c r="G43" s="11" t="s">
        <v>313</v>
      </c>
      <c r="H43" s="14">
        <v>20</v>
      </c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4.25" customHeight="1">
      <c r="A44" s="11" t="s">
        <v>314</v>
      </c>
      <c r="B44" s="11" t="s">
        <v>94</v>
      </c>
      <c r="C44" s="11" t="s">
        <v>40</v>
      </c>
      <c r="D44" s="11" t="s">
        <v>41</v>
      </c>
      <c r="E44" s="13">
        <v>101600</v>
      </c>
      <c r="F44" s="13">
        <v>-106680</v>
      </c>
      <c r="G44" s="11" t="s">
        <v>316</v>
      </c>
      <c r="H44" s="14">
        <v>9</v>
      </c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4.25" customHeight="1">
      <c r="A45" s="11" t="s">
        <v>317</v>
      </c>
      <c r="B45" s="11" t="s">
        <v>94</v>
      </c>
      <c r="C45" s="11" t="s">
        <v>40</v>
      </c>
      <c r="D45" s="11" t="s">
        <v>51</v>
      </c>
      <c r="E45" s="13">
        <v>62165</v>
      </c>
      <c r="F45" s="13">
        <v>-65273.25</v>
      </c>
      <c r="G45" s="11" t="s">
        <v>318</v>
      </c>
      <c r="H45" s="14">
        <v>9</v>
      </c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4.25" customHeight="1">
      <c r="A46" s="11" t="s">
        <v>320</v>
      </c>
      <c r="B46" s="11" t="s">
        <v>94</v>
      </c>
      <c r="C46" s="11" t="s">
        <v>40</v>
      </c>
      <c r="D46" s="11" t="s">
        <v>51</v>
      </c>
      <c r="E46" s="13">
        <v>65370</v>
      </c>
      <c r="F46" s="13">
        <v>-68638.5</v>
      </c>
      <c r="G46" s="11" t="s">
        <v>321</v>
      </c>
      <c r="H46" s="14">
        <v>9</v>
      </c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4.25" customHeight="1">
      <c r="A47" s="11"/>
      <c r="B47" s="11"/>
      <c r="C47" s="11"/>
      <c r="D47" s="11"/>
      <c r="E47" s="13"/>
      <c r="F47" s="13"/>
      <c r="G47" s="11"/>
      <c r="H47" s="14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4.25" customHeight="1">
      <c r="A48" s="11"/>
      <c r="B48" s="11"/>
      <c r="C48" s="11"/>
      <c r="D48" s="11"/>
      <c r="E48" s="13"/>
      <c r="F48" s="13"/>
      <c r="G48" s="11"/>
      <c r="H48" s="14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4.25" customHeight="1">
      <c r="A49" s="11"/>
      <c r="B49" s="11"/>
      <c r="C49" s="11"/>
      <c r="D49" s="11"/>
      <c r="E49" s="13"/>
      <c r="F49" s="13"/>
      <c r="G49" s="11"/>
      <c r="H49" s="14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ht="14.25" customHeight="1">
      <c r="A50" s="11"/>
      <c r="B50" s="11"/>
      <c r="C50" s="11"/>
      <c r="D50" s="11"/>
      <c r="E50" s="13"/>
      <c r="F50" s="13"/>
      <c r="G50" s="11"/>
      <c r="H50" s="14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4.25" customHeight="1">
      <c r="A51" s="11"/>
      <c r="B51" s="11"/>
      <c r="C51" s="11"/>
      <c r="D51" s="11"/>
      <c r="E51" s="13"/>
      <c r="F51" s="13"/>
      <c r="G51" s="11"/>
      <c r="H51" s="14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4.25" customHeight="1">
      <c r="A52" s="11"/>
      <c r="B52" s="11"/>
      <c r="C52" s="11"/>
      <c r="D52" s="11"/>
      <c r="E52" s="13"/>
      <c r="F52" s="13"/>
      <c r="G52" s="11"/>
      <c r="H52" s="14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ht="14.25" customHeight="1">
      <c r="A53" s="11"/>
      <c r="B53" s="11"/>
      <c r="C53" s="11"/>
      <c r="D53" s="11"/>
      <c r="E53" s="13"/>
      <c r="F53" s="13"/>
      <c r="G53" s="11"/>
      <c r="H53" s="14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4.25" customHeight="1">
      <c r="A54" s="11"/>
      <c r="B54" s="11"/>
      <c r="C54" s="11"/>
      <c r="D54" s="11"/>
      <c r="E54" s="13"/>
      <c r="F54" s="13"/>
      <c r="G54" s="11"/>
      <c r="H54" s="14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4.25" customHeight="1">
      <c r="A55" s="11"/>
      <c r="B55" s="11"/>
      <c r="C55" s="11"/>
      <c r="D55" s="11"/>
      <c r="E55" s="13"/>
      <c r="F55" s="13"/>
      <c r="G55" s="11"/>
      <c r="H55" s="14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4.25" customHeight="1">
      <c r="A56" s="11"/>
      <c r="B56" s="11"/>
      <c r="C56" s="11"/>
      <c r="D56" s="11"/>
      <c r="E56" s="13"/>
      <c r="F56" s="13"/>
      <c r="G56" s="11"/>
      <c r="H56" s="14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4.25" customHeight="1">
      <c r="A57" s="11"/>
      <c r="B57" s="11"/>
      <c r="C57" s="11"/>
      <c r="D57" s="11"/>
      <c r="E57" s="13"/>
      <c r="F57" s="13"/>
      <c r="G57" s="11"/>
      <c r="H57" s="14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ht="14.25" customHeight="1">
      <c r="A58" s="11"/>
      <c r="B58" s="11"/>
      <c r="C58" s="11"/>
      <c r="D58" s="11"/>
      <c r="E58" s="13"/>
      <c r="F58" s="13"/>
      <c r="G58" s="11"/>
      <c r="H58" s="14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ht="14.25" customHeight="1">
      <c r="A59" s="11"/>
      <c r="B59" s="11"/>
      <c r="C59" s="11"/>
      <c r="D59" s="11"/>
      <c r="E59" s="13"/>
      <c r="F59" s="13"/>
      <c r="G59" s="11"/>
      <c r="H59" s="14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4.25" customHeight="1">
      <c r="A60" s="11"/>
      <c r="B60" s="11"/>
      <c r="C60" s="11"/>
      <c r="D60" s="11"/>
      <c r="E60" s="13"/>
      <c r="F60" s="13"/>
      <c r="G60" s="11"/>
      <c r="H60" s="14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4.25" customHeight="1">
      <c r="A61" s="11"/>
      <c r="B61" s="11"/>
      <c r="C61" s="11"/>
      <c r="D61" s="11"/>
      <c r="E61" s="13"/>
      <c r="F61" s="13"/>
      <c r="G61" s="11"/>
      <c r="H61" s="14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ht="14.25" customHeight="1">
      <c r="A62" s="11"/>
      <c r="B62" s="11"/>
      <c r="C62" s="11"/>
      <c r="D62" s="11"/>
      <c r="E62" s="13"/>
      <c r="F62" s="13"/>
      <c r="G62" s="11"/>
      <c r="H62" s="14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4.25" customHeight="1">
      <c r="A63" s="11"/>
      <c r="B63" s="11"/>
      <c r="C63" s="11"/>
      <c r="D63" s="11"/>
      <c r="E63" s="13"/>
      <c r="F63" s="13"/>
      <c r="G63" s="11"/>
      <c r="H63" s="14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ht="14.25" customHeight="1">
      <c r="A64" s="11"/>
      <c r="B64" s="11"/>
      <c r="C64" s="11"/>
      <c r="D64" s="11"/>
      <c r="E64" s="13"/>
      <c r="F64" s="13"/>
      <c r="G64" s="11"/>
      <c r="H64" s="14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ht="14.25" customHeight="1">
      <c r="A65" s="11"/>
      <c r="B65" s="11"/>
      <c r="C65" s="11"/>
      <c r="D65" s="11"/>
      <c r="E65" s="13"/>
      <c r="F65" s="13"/>
      <c r="G65" s="11"/>
      <c r="H65" s="14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ht="14.25" customHeight="1">
      <c r="A66" s="7"/>
      <c r="B66" s="7"/>
      <c r="C66" s="7"/>
      <c r="D66" s="7"/>
      <c r="E66" s="24"/>
      <c r="F66" s="24"/>
      <c r="G66" s="7"/>
      <c r="H66" s="7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4.25" customHeight="1">
      <c r="A67" s="7"/>
      <c r="B67" s="7"/>
      <c r="C67" s="7"/>
      <c r="D67" s="7"/>
      <c r="E67" s="24"/>
      <c r="F67" s="24"/>
      <c r="G67" s="7"/>
      <c r="H67" s="7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4.25" customHeight="1">
      <c r="A68" s="7"/>
      <c r="B68" s="7"/>
      <c r="C68" s="7"/>
      <c r="D68" s="7"/>
      <c r="E68" s="24"/>
      <c r="F68" s="24"/>
      <c r="G68" s="7"/>
      <c r="H68" s="7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4.25" customHeight="1">
      <c r="A69" s="7"/>
      <c r="B69" s="7"/>
      <c r="C69" s="7"/>
      <c r="D69" s="7"/>
      <c r="E69" s="24"/>
      <c r="F69" s="24"/>
      <c r="G69" s="7"/>
      <c r="H69" s="7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4.25" customHeight="1">
      <c r="A70" s="7"/>
      <c r="B70" s="7"/>
      <c r="C70" s="7"/>
      <c r="D70" s="7"/>
      <c r="E70" s="24"/>
      <c r="F70" s="24"/>
      <c r="G70" s="7"/>
      <c r="H70" s="7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4.25" customHeight="1">
      <c r="A71" s="7"/>
      <c r="B71" s="7"/>
      <c r="C71" s="7"/>
      <c r="D71" s="7"/>
      <c r="E71" s="24"/>
      <c r="F71" s="24"/>
      <c r="G71" s="7"/>
      <c r="H71" s="7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ht="14.25" customHeight="1">
      <c r="A72" s="7"/>
      <c r="B72" s="7"/>
      <c r="C72" s="7"/>
      <c r="D72" s="7"/>
      <c r="E72" s="24"/>
      <c r="F72" s="24"/>
      <c r="G72" s="7"/>
      <c r="H72" s="7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4.25" customHeight="1">
      <c r="A73" s="7"/>
      <c r="B73" s="7"/>
      <c r="C73" s="7"/>
      <c r="D73" s="7"/>
      <c r="E73" s="24"/>
      <c r="F73" s="24"/>
      <c r="G73" s="7"/>
      <c r="H73" s="7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4.25" customHeight="1">
      <c r="A74" s="7"/>
      <c r="B74" s="7"/>
      <c r="C74" s="7"/>
      <c r="D74" s="7"/>
      <c r="E74" s="24"/>
      <c r="F74" s="24"/>
      <c r="G74" s="7"/>
      <c r="H74" s="7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ht="14.25" customHeight="1">
      <c r="A75" s="7"/>
      <c r="B75" s="7"/>
      <c r="C75" s="7"/>
      <c r="D75" s="7"/>
      <c r="E75" s="24"/>
      <c r="F75" s="24"/>
      <c r="G75" s="7"/>
      <c r="H75" s="7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4.25" customHeight="1">
      <c r="A76" s="7"/>
      <c r="B76" s="7"/>
      <c r="C76" s="7"/>
      <c r="D76" s="7"/>
      <c r="E76" s="24"/>
      <c r="F76" s="24"/>
      <c r="G76" s="7"/>
      <c r="H76" s="7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4.25" customHeight="1">
      <c r="A77" s="7"/>
      <c r="B77" s="7"/>
      <c r="C77" s="7"/>
      <c r="D77" s="7"/>
      <c r="E77" s="24"/>
      <c r="F77" s="24"/>
      <c r="G77" s="7"/>
      <c r="H77" s="7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ht="14.25" customHeight="1">
      <c r="A78" s="7"/>
      <c r="B78" s="7"/>
      <c r="C78" s="7"/>
      <c r="D78" s="7"/>
      <c r="E78" s="24"/>
      <c r="F78" s="24"/>
      <c r="G78" s="7"/>
      <c r="H78" s="7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4.25" customHeight="1">
      <c r="A79" s="7"/>
      <c r="B79" s="7"/>
      <c r="C79" s="7"/>
      <c r="D79" s="7"/>
      <c r="E79" s="24"/>
      <c r="F79" s="24"/>
      <c r="G79" s="7"/>
      <c r="H79" s="7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4.25" customHeight="1">
      <c r="A80" s="7"/>
      <c r="B80" s="7"/>
      <c r="C80" s="7"/>
      <c r="D80" s="7"/>
      <c r="E80" s="24"/>
      <c r="F80" s="24"/>
      <c r="G80" s="7"/>
      <c r="H80" s="7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4.25" customHeight="1">
      <c r="A81" s="7"/>
      <c r="B81" s="7"/>
      <c r="C81" s="7"/>
      <c r="D81" s="7"/>
      <c r="E81" s="24"/>
      <c r="F81" s="24"/>
      <c r="G81" s="7"/>
      <c r="H81" s="7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ht="14.25" customHeight="1">
      <c r="A82" s="7"/>
      <c r="B82" s="7"/>
      <c r="C82" s="7"/>
      <c r="D82" s="7"/>
      <c r="E82" s="24"/>
      <c r="F82" s="24"/>
      <c r="G82" s="7"/>
      <c r="H82" s="7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ht="14.25" customHeight="1">
      <c r="A83" s="7"/>
      <c r="B83" s="7"/>
      <c r="C83" s="7"/>
      <c r="D83" s="7"/>
      <c r="E83" s="24"/>
      <c r="F83" s="24"/>
      <c r="G83" s="7"/>
      <c r="H83" s="7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4.25" customHeight="1">
      <c r="A84" s="7"/>
      <c r="B84" s="7"/>
      <c r="C84" s="7"/>
      <c r="D84" s="7"/>
      <c r="E84" s="24"/>
      <c r="F84" s="24"/>
      <c r="G84" s="7"/>
      <c r="H84" s="7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4.25" customHeight="1">
      <c r="A85" s="7"/>
      <c r="B85" s="7"/>
      <c r="C85" s="7"/>
      <c r="D85" s="7"/>
      <c r="E85" s="24"/>
      <c r="F85" s="24"/>
      <c r="G85" s="7"/>
      <c r="H85" s="7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4.25" customHeight="1">
      <c r="A86" s="7"/>
      <c r="B86" s="7"/>
      <c r="C86" s="7"/>
      <c r="D86" s="7"/>
      <c r="E86" s="24"/>
      <c r="F86" s="24"/>
      <c r="G86" s="7"/>
      <c r="H86" s="7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4.25" customHeight="1">
      <c r="A87" s="7"/>
      <c r="B87" s="7"/>
      <c r="C87" s="7"/>
      <c r="D87" s="7"/>
      <c r="E87" s="24"/>
      <c r="F87" s="24"/>
      <c r="G87" s="7"/>
      <c r="H87" s="7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4.25" customHeight="1">
      <c r="A88" s="7"/>
      <c r="B88" s="7"/>
      <c r="C88" s="7"/>
      <c r="D88" s="7"/>
      <c r="E88" s="24"/>
      <c r="F88" s="24"/>
      <c r="G88" s="7"/>
      <c r="H88" s="7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4.25" customHeight="1">
      <c r="A89" s="7"/>
      <c r="B89" s="7"/>
      <c r="C89" s="7"/>
      <c r="D89" s="7"/>
      <c r="E89" s="24"/>
      <c r="F89" s="24"/>
      <c r="G89" s="7"/>
      <c r="H89" s="7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4.25" customHeight="1">
      <c r="A90" s="7"/>
      <c r="B90" s="7"/>
      <c r="C90" s="7"/>
      <c r="D90" s="7"/>
      <c r="E90" s="24"/>
      <c r="F90" s="24"/>
      <c r="G90" s="7"/>
      <c r="H90" s="7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4.25" customHeight="1">
      <c r="A91" s="7"/>
      <c r="B91" s="7"/>
      <c r="C91" s="7"/>
      <c r="D91" s="7"/>
      <c r="E91" s="24"/>
      <c r="F91" s="24"/>
      <c r="G91" s="7"/>
      <c r="H91" s="7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4.25" customHeight="1">
      <c r="A92" s="7"/>
      <c r="B92" s="7"/>
      <c r="C92" s="7"/>
      <c r="D92" s="7"/>
      <c r="E92" s="24"/>
      <c r="F92" s="24"/>
      <c r="G92" s="7"/>
      <c r="H92" s="7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4.25" customHeight="1">
      <c r="A93" s="7"/>
      <c r="B93" s="7"/>
      <c r="C93" s="7"/>
      <c r="D93" s="7"/>
      <c r="E93" s="24"/>
      <c r="F93" s="24"/>
      <c r="G93" s="7"/>
      <c r="H93" s="7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4.25" customHeight="1">
      <c r="A94" s="7"/>
      <c r="B94" s="7"/>
      <c r="C94" s="7"/>
      <c r="D94" s="7"/>
      <c r="E94" s="24"/>
      <c r="F94" s="24"/>
      <c r="G94" s="7"/>
      <c r="H94" s="7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4.25" customHeight="1">
      <c r="A95" s="7"/>
      <c r="B95" s="7"/>
      <c r="C95" s="7"/>
      <c r="D95" s="7"/>
      <c r="E95" s="24"/>
      <c r="F95" s="24"/>
      <c r="G95" s="7"/>
      <c r="H95" s="7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4.25" customHeight="1">
      <c r="A96" s="7"/>
      <c r="B96" s="7"/>
      <c r="C96" s="7"/>
      <c r="D96" s="7"/>
      <c r="E96" s="24"/>
      <c r="F96" s="24"/>
      <c r="G96" s="7"/>
      <c r="H96" s="7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4.25" customHeight="1">
      <c r="A97" s="7"/>
      <c r="B97" s="7"/>
      <c r="C97" s="7"/>
      <c r="D97" s="7"/>
      <c r="E97" s="24"/>
      <c r="F97" s="24"/>
      <c r="G97" s="7"/>
      <c r="H97" s="7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4.25" customHeight="1">
      <c r="A98" s="7"/>
      <c r="B98" s="7"/>
      <c r="C98" s="7"/>
      <c r="D98" s="7"/>
      <c r="E98" s="24"/>
      <c r="F98" s="24"/>
      <c r="G98" s="7"/>
      <c r="H98" s="7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4.25" customHeight="1">
      <c r="A99" s="7"/>
      <c r="B99" s="7"/>
      <c r="C99" s="7"/>
      <c r="D99" s="7"/>
      <c r="E99" s="24"/>
      <c r="F99" s="24"/>
      <c r="G99" s="7"/>
      <c r="H99" s="7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4.25" customHeight="1">
      <c r="A100" s="7"/>
      <c r="B100" s="7"/>
      <c r="C100" s="7"/>
      <c r="D100" s="7"/>
      <c r="E100" s="24"/>
      <c r="F100" s="24"/>
      <c r="G100" s="7"/>
      <c r="H100" s="7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4.25" customHeight="1">
      <c r="A101" s="7"/>
      <c r="B101" s="7"/>
      <c r="C101" s="7"/>
      <c r="D101" s="7"/>
      <c r="E101" s="24"/>
      <c r="F101" s="24"/>
      <c r="G101" s="7"/>
      <c r="H101" s="7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4.25" customHeight="1">
      <c r="A102" s="7"/>
      <c r="B102" s="7"/>
      <c r="C102" s="7"/>
      <c r="D102" s="7"/>
      <c r="E102" s="24"/>
      <c r="F102" s="24"/>
      <c r="G102" s="7"/>
      <c r="H102" s="7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4.25" customHeight="1">
      <c r="A103" s="7"/>
      <c r="B103" s="7"/>
      <c r="C103" s="7"/>
      <c r="D103" s="7"/>
      <c r="E103" s="24"/>
      <c r="F103" s="24"/>
      <c r="G103" s="7"/>
      <c r="H103" s="7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4.25" customHeight="1">
      <c r="A104" s="7"/>
      <c r="B104" s="7"/>
      <c r="C104" s="7"/>
      <c r="D104" s="7"/>
      <c r="E104" s="24"/>
      <c r="F104" s="24"/>
      <c r="G104" s="7"/>
      <c r="H104" s="7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4.25" customHeight="1">
      <c r="A105" s="7"/>
      <c r="B105" s="7"/>
      <c r="C105" s="7"/>
      <c r="D105" s="7"/>
      <c r="E105" s="24"/>
      <c r="F105" s="24"/>
      <c r="G105" s="7"/>
      <c r="H105" s="7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4.25" customHeight="1">
      <c r="A106" s="7"/>
      <c r="B106" s="7"/>
      <c r="C106" s="7"/>
      <c r="D106" s="7"/>
      <c r="E106" s="24"/>
      <c r="F106" s="24"/>
      <c r="G106" s="7"/>
      <c r="H106" s="7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4.25" customHeight="1">
      <c r="A107" s="7"/>
      <c r="B107" s="7"/>
      <c r="C107" s="7"/>
      <c r="D107" s="7"/>
      <c r="E107" s="24"/>
      <c r="F107" s="24"/>
      <c r="G107" s="7"/>
      <c r="H107" s="7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4.25" customHeight="1">
      <c r="A108" s="7"/>
      <c r="B108" s="7"/>
      <c r="C108" s="7"/>
      <c r="D108" s="7"/>
      <c r="E108" s="24"/>
      <c r="F108" s="24"/>
      <c r="G108" s="7"/>
      <c r="H108" s="7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4.25" customHeight="1">
      <c r="A109" s="7"/>
      <c r="B109" s="7"/>
      <c r="C109" s="7"/>
      <c r="D109" s="7"/>
      <c r="E109" s="24"/>
      <c r="F109" s="24"/>
      <c r="G109" s="7"/>
      <c r="H109" s="7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4.25" customHeight="1">
      <c r="A110" s="7"/>
      <c r="B110" s="7"/>
      <c r="C110" s="7"/>
      <c r="D110" s="7"/>
      <c r="E110" s="24"/>
      <c r="F110" s="24"/>
      <c r="G110" s="7"/>
      <c r="H110" s="7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4.25" customHeight="1">
      <c r="A111" s="7"/>
      <c r="B111" s="7"/>
      <c r="C111" s="7"/>
      <c r="D111" s="7"/>
      <c r="E111" s="24"/>
      <c r="F111" s="24"/>
      <c r="G111" s="7"/>
      <c r="H111" s="7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4.25" customHeight="1">
      <c r="A112" s="7"/>
      <c r="B112" s="7"/>
      <c r="C112" s="7"/>
      <c r="D112" s="7"/>
      <c r="E112" s="24"/>
      <c r="F112" s="24"/>
      <c r="G112" s="7"/>
      <c r="H112" s="7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4.25" customHeight="1">
      <c r="A113" s="7"/>
      <c r="B113" s="7"/>
      <c r="C113" s="7"/>
      <c r="D113" s="7"/>
      <c r="E113" s="24"/>
      <c r="F113" s="24"/>
      <c r="G113" s="7"/>
      <c r="H113" s="7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4.25" customHeight="1">
      <c r="A114" s="7"/>
      <c r="B114" s="7"/>
      <c r="C114" s="7"/>
      <c r="D114" s="7"/>
      <c r="E114" s="24"/>
      <c r="F114" s="24"/>
      <c r="G114" s="7"/>
      <c r="H114" s="7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4.25" customHeight="1">
      <c r="A115" s="7"/>
      <c r="B115" s="7"/>
      <c r="C115" s="7"/>
      <c r="D115" s="7"/>
      <c r="E115" s="24"/>
      <c r="F115" s="24"/>
      <c r="G115" s="7"/>
      <c r="H115" s="7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4.25" customHeight="1">
      <c r="A116" s="7"/>
      <c r="B116" s="7"/>
      <c r="C116" s="7"/>
      <c r="D116" s="7"/>
      <c r="E116" s="24"/>
      <c r="F116" s="24"/>
      <c r="G116" s="7"/>
      <c r="H116" s="7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4.25" customHeight="1">
      <c r="A117" s="7"/>
      <c r="B117" s="7"/>
      <c r="C117" s="7"/>
      <c r="D117" s="7"/>
      <c r="E117" s="24"/>
      <c r="F117" s="24"/>
      <c r="G117" s="7"/>
      <c r="H117" s="7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4.25" customHeight="1">
      <c r="A118" s="7"/>
      <c r="B118" s="7"/>
      <c r="C118" s="7"/>
      <c r="D118" s="7"/>
      <c r="E118" s="24"/>
      <c r="F118" s="24"/>
      <c r="G118" s="7"/>
      <c r="H118" s="7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4.25" customHeight="1">
      <c r="A119" s="7"/>
      <c r="B119" s="7"/>
      <c r="C119" s="7"/>
      <c r="D119" s="7"/>
      <c r="E119" s="24"/>
      <c r="F119" s="24"/>
      <c r="G119" s="7"/>
      <c r="H119" s="7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4.25" customHeight="1">
      <c r="A120" s="7"/>
      <c r="B120" s="7"/>
      <c r="C120" s="7"/>
      <c r="D120" s="7"/>
      <c r="E120" s="24"/>
      <c r="F120" s="24"/>
      <c r="G120" s="7"/>
      <c r="H120" s="7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ht="14.25" customHeight="1">
      <c r="A121" s="7"/>
      <c r="B121" s="7"/>
      <c r="C121" s="7"/>
      <c r="D121" s="7"/>
      <c r="E121" s="24"/>
      <c r="F121" s="24"/>
      <c r="G121" s="7"/>
      <c r="H121" s="7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4.25" customHeight="1">
      <c r="A122" s="7"/>
      <c r="B122" s="7"/>
      <c r="C122" s="7"/>
      <c r="D122" s="7"/>
      <c r="E122" s="24"/>
      <c r="F122" s="24"/>
      <c r="G122" s="7"/>
      <c r="H122" s="7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4.25" customHeight="1">
      <c r="A123" s="7"/>
      <c r="B123" s="7"/>
      <c r="C123" s="7"/>
      <c r="D123" s="7"/>
      <c r="E123" s="24"/>
      <c r="F123" s="24"/>
      <c r="G123" s="7"/>
      <c r="H123" s="7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4.25" customHeight="1">
      <c r="A124" s="7"/>
      <c r="B124" s="7"/>
      <c r="C124" s="7"/>
      <c r="D124" s="7"/>
      <c r="E124" s="24"/>
      <c r="F124" s="24"/>
      <c r="G124" s="7"/>
      <c r="H124" s="7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4.25" customHeight="1">
      <c r="A125" s="7"/>
      <c r="B125" s="7"/>
      <c r="C125" s="7"/>
      <c r="D125" s="7"/>
      <c r="E125" s="24"/>
      <c r="F125" s="24"/>
      <c r="G125" s="7"/>
      <c r="H125" s="7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4.25" customHeight="1">
      <c r="A126" s="7"/>
      <c r="B126" s="7"/>
      <c r="C126" s="7"/>
      <c r="D126" s="7"/>
      <c r="E126" s="24"/>
      <c r="F126" s="24"/>
      <c r="G126" s="7"/>
      <c r="H126" s="7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4.25" customHeight="1">
      <c r="A127" s="7"/>
      <c r="B127" s="7"/>
      <c r="C127" s="7"/>
      <c r="D127" s="7"/>
      <c r="E127" s="24"/>
      <c r="F127" s="24"/>
      <c r="G127" s="7"/>
      <c r="H127" s="7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4.25" customHeight="1">
      <c r="A128" s="7"/>
      <c r="B128" s="7"/>
      <c r="C128" s="7"/>
      <c r="D128" s="7"/>
      <c r="E128" s="24"/>
      <c r="F128" s="24"/>
      <c r="G128" s="7"/>
      <c r="H128" s="7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ht="14.25" customHeight="1">
      <c r="A129" s="7"/>
      <c r="B129" s="7"/>
      <c r="C129" s="7"/>
      <c r="D129" s="7"/>
      <c r="E129" s="24"/>
      <c r="F129" s="24"/>
      <c r="G129" s="7"/>
      <c r="H129" s="7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ht="14.25" customHeight="1">
      <c r="A130" s="7"/>
      <c r="B130" s="7"/>
      <c r="C130" s="7"/>
      <c r="D130" s="7"/>
      <c r="E130" s="24"/>
      <c r="F130" s="24"/>
      <c r="G130" s="7"/>
      <c r="H130" s="7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ht="14.25" customHeight="1">
      <c r="A131" s="7"/>
      <c r="B131" s="7"/>
      <c r="C131" s="7"/>
      <c r="D131" s="7"/>
      <c r="E131" s="24"/>
      <c r="F131" s="24"/>
      <c r="G131" s="7"/>
      <c r="H131" s="7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ht="14.25" customHeight="1">
      <c r="A132" s="7"/>
      <c r="B132" s="7"/>
      <c r="C132" s="7"/>
      <c r="D132" s="7"/>
      <c r="E132" s="24"/>
      <c r="F132" s="24"/>
      <c r="G132" s="7"/>
      <c r="H132" s="7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ht="14.25" customHeight="1">
      <c r="A133" s="7"/>
      <c r="B133" s="7"/>
      <c r="C133" s="7"/>
      <c r="D133" s="7"/>
      <c r="E133" s="24"/>
      <c r="F133" s="24"/>
      <c r="G133" s="7"/>
      <c r="H133" s="7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ht="14.25" customHeight="1">
      <c r="A134" s="7"/>
      <c r="B134" s="7"/>
      <c r="C134" s="7"/>
      <c r="D134" s="7"/>
      <c r="E134" s="24"/>
      <c r="F134" s="24"/>
      <c r="G134" s="7"/>
      <c r="H134" s="7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ht="14.25" customHeight="1">
      <c r="A135" s="7"/>
      <c r="B135" s="7"/>
      <c r="C135" s="7"/>
      <c r="D135" s="7"/>
      <c r="E135" s="24"/>
      <c r="F135" s="24"/>
      <c r="G135" s="7"/>
      <c r="H135" s="7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ht="14.25" customHeight="1">
      <c r="A136" s="7"/>
      <c r="B136" s="7"/>
      <c r="C136" s="7"/>
      <c r="D136" s="7"/>
      <c r="E136" s="24"/>
      <c r="F136" s="24"/>
      <c r="G136" s="7"/>
      <c r="H136" s="7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ht="14.25" customHeight="1">
      <c r="A137" s="7"/>
      <c r="B137" s="7"/>
      <c r="C137" s="7"/>
      <c r="D137" s="7"/>
      <c r="E137" s="24"/>
      <c r="F137" s="24"/>
      <c r="G137" s="7"/>
      <c r="H137" s="7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ht="14.25" customHeight="1">
      <c r="A138" s="7"/>
      <c r="B138" s="7"/>
      <c r="C138" s="7"/>
      <c r="D138" s="7"/>
      <c r="E138" s="24"/>
      <c r="F138" s="24"/>
      <c r="G138" s="7"/>
      <c r="H138" s="7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ht="14.25" customHeight="1">
      <c r="A139" s="7"/>
      <c r="B139" s="7"/>
      <c r="C139" s="7"/>
      <c r="D139" s="7"/>
      <c r="E139" s="24"/>
      <c r="F139" s="24"/>
      <c r="G139" s="7"/>
      <c r="H139" s="7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ht="14.25" customHeight="1">
      <c r="A140" s="7"/>
      <c r="B140" s="7"/>
      <c r="C140" s="7"/>
      <c r="D140" s="7"/>
      <c r="E140" s="24"/>
      <c r="F140" s="24"/>
      <c r="G140" s="7"/>
      <c r="H140" s="7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ht="14.25" customHeight="1">
      <c r="A141" s="7"/>
      <c r="B141" s="7"/>
      <c r="C141" s="7"/>
      <c r="D141" s="7"/>
      <c r="E141" s="24"/>
      <c r="F141" s="24"/>
      <c r="G141" s="7"/>
      <c r="H141" s="7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ht="14.25" customHeight="1">
      <c r="A142" s="7"/>
      <c r="B142" s="7"/>
      <c r="C142" s="7"/>
      <c r="D142" s="7"/>
      <c r="E142" s="24"/>
      <c r="F142" s="24"/>
      <c r="G142" s="7"/>
      <c r="H142" s="7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ht="14.25" customHeight="1">
      <c r="A143" s="7"/>
      <c r="B143" s="7"/>
      <c r="C143" s="7"/>
      <c r="D143" s="7"/>
      <c r="E143" s="24"/>
      <c r="F143" s="24"/>
      <c r="G143" s="7"/>
      <c r="H143" s="7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ht="14.25" customHeight="1">
      <c r="A144" s="7"/>
      <c r="B144" s="7"/>
      <c r="C144" s="7"/>
      <c r="D144" s="7"/>
      <c r="E144" s="24"/>
      <c r="F144" s="24"/>
      <c r="G144" s="7"/>
      <c r="H144" s="7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ht="14.25" customHeight="1">
      <c r="A145" s="7"/>
      <c r="B145" s="7"/>
      <c r="C145" s="7"/>
      <c r="D145" s="7"/>
      <c r="E145" s="24"/>
      <c r="F145" s="24"/>
      <c r="G145" s="7"/>
      <c r="H145" s="7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ht="14.25" customHeight="1">
      <c r="A146" s="7"/>
      <c r="B146" s="7"/>
      <c r="C146" s="7"/>
      <c r="D146" s="7"/>
      <c r="E146" s="24"/>
      <c r="F146" s="24"/>
      <c r="G146" s="7"/>
      <c r="H146" s="7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ht="14.25" customHeight="1">
      <c r="A147" s="7"/>
      <c r="B147" s="7"/>
      <c r="C147" s="7"/>
      <c r="D147" s="7"/>
      <c r="E147" s="24"/>
      <c r="F147" s="24"/>
      <c r="G147" s="7"/>
      <c r="H147" s="7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ht="14.25" customHeight="1">
      <c r="A148" s="7"/>
      <c r="B148" s="7"/>
      <c r="C148" s="7"/>
      <c r="D148" s="7"/>
      <c r="E148" s="24"/>
      <c r="F148" s="24"/>
      <c r="G148" s="7"/>
      <c r="H148" s="7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ht="14.25" customHeight="1">
      <c r="A149" s="7"/>
      <c r="B149" s="7"/>
      <c r="C149" s="7"/>
      <c r="D149" s="7"/>
      <c r="E149" s="24"/>
      <c r="F149" s="24"/>
      <c r="G149" s="7"/>
      <c r="H149" s="7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ht="14.25" customHeight="1">
      <c r="A150" s="7"/>
      <c r="B150" s="7"/>
      <c r="C150" s="7"/>
      <c r="D150" s="7"/>
      <c r="E150" s="24"/>
      <c r="F150" s="24"/>
      <c r="G150" s="7"/>
      <c r="H150" s="7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ht="14.25" customHeight="1">
      <c r="A151" s="7"/>
      <c r="B151" s="7"/>
      <c r="C151" s="7"/>
      <c r="D151" s="7"/>
      <c r="E151" s="24"/>
      <c r="F151" s="24"/>
      <c r="G151" s="7"/>
      <c r="H151" s="7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ht="14.25" customHeight="1">
      <c r="A152" s="7"/>
      <c r="B152" s="7"/>
      <c r="C152" s="7"/>
      <c r="D152" s="7"/>
      <c r="E152" s="24"/>
      <c r="F152" s="24"/>
      <c r="G152" s="7"/>
      <c r="H152" s="7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ht="14.25" customHeight="1">
      <c r="A153" s="7"/>
      <c r="B153" s="7"/>
      <c r="C153" s="7"/>
      <c r="D153" s="7"/>
      <c r="E153" s="24"/>
      <c r="F153" s="24"/>
      <c r="G153" s="7"/>
      <c r="H153" s="7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ht="14.25" customHeight="1">
      <c r="A154" s="7"/>
      <c r="B154" s="7"/>
      <c r="C154" s="7"/>
      <c r="D154" s="7"/>
      <c r="E154" s="24"/>
      <c r="F154" s="24"/>
      <c r="G154" s="7"/>
      <c r="H154" s="7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ht="14.25" customHeight="1">
      <c r="A155" s="7"/>
      <c r="B155" s="7"/>
      <c r="C155" s="7"/>
      <c r="D155" s="7"/>
      <c r="E155" s="24"/>
      <c r="F155" s="24"/>
      <c r="G155" s="7"/>
      <c r="H155" s="7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ht="14.25" customHeight="1">
      <c r="A156" s="7"/>
      <c r="B156" s="7"/>
      <c r="C156" s="7"/>
      <c r="D156" s="7"/>
      <c r="E156" s="24"/>
      <c r="F156" s="24"/>
      <c r="G156" s="7"/>
      <c r="H156" s="7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ht="14.25" customHeight="1">
      <c r="A157" s="7"/>
      <c r="B157" s="7"/>
      <c r="C157" s="7"/>
      <c r="D157" s="7"/>
      <c r="E157" s="24"/>
      <c r="F157" s="24"/>
      <c r="G157" s="7"/>
      <c r="H157" s="7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ht="14.25" customHeight="1">
      <c r="A158" s="7"/>
      <c r="B158" s="7"/>
      <c r="C158" s="7"/>
      <c r="D158" s="7"/>
      <c r="E158" s="24"/>
      <c r="F158" s="24"/>
      <c r="G158" s="7"/>
      <c r="H158" s="7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ht="14.25" customHeight="1">
      <c r="A159" s="7"/>
      <c r="B159" s="7"/>
      <c r="C159" s="7"/>
      <c r="D159" s="7"/>
      <c r="E159" s="24"/>
      <c r="F159" s="24"/>
      <c r="G159" s="7"/>
      <c r="H159" s="7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ht="14.25" customHeight="1">
      <c r="A160" s="7"/>
      <c r="B160" s="7"/>
      <c r="C160" s="7"/>
      <c r="D160" s="7"/>
      <c r="E160" s="24"/>
      <c r="F160" s="24"/>
      <c r="G160" s="7"/>
      <c r="H160" s="7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ht="14.25" customHeight="1">
      <c r="A161" s="7"/>
      <c r="B161" s="7"/>
      <c r="C161" s="7"/>
      <c r="D161" s="7"/>
      <c r="E161" s="24"/>
      <c r="F161" s="24"/>
      <c r="G161" s="7"/>
      <c r="H161" s="7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ht="14.25" customHeight="1">
      <c r="A162" s="7"/>
      <c r="B162" s="7"/>
      <c r="C162" s="7"/>
      <c r="D162" s="7"/>
      <c r="E162" s="24"/>
      <c r="F162" s="24"/>
      <c r="G162" s="7"/>
      <c r="H162" s="7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ht="14.25" customHeight="1">
      <c r="A163" s="7"/>
      <c r="B163" s="7"/>
      <c r="C163" s="7"/>
      <c r="D163" s="7"/>
      <c r="E163" s="24"/>
      <c r="F163" s="24"/>
      <c r="G163" s="7"/>
      <c r="H163" s="7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ht="14.25" customHeight="1">
      <c r="A164" s="7"/>
      <c r="B164" s="7"/>
      <c r="C164" s="7"/>
      <c r="D164" s="7"/>
      <c r="E164" s="24"/>
      <c r="F164" s="24"/>
      <c r="G164" s="7"/>
      <c r="H164" s="7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ht="14.25" customHeight="1">
      <c r="A165" s="7"/>
      <c r="B165" s="7"/>
      <c r="C165" s="7"/>
      <c r="D165" s="7"/>
      <c r="E165" s="24"/>
      <c r="F165" s="24"/>
      <c r="G165" s="7"/>
      <c r="H165" s="7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ht="14.25" customHeight="1">
      <c r="A166" s="7"/>
      <c r="B166" s="7"/>
      <c r="C166" s="7"/>
      <c r="D166" s="7"/>
      <c r="E166" s="24"/>
      <c r="F166" s="24"/>
      <c r="G166" s="7"/>
      <c r="H166" s="7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ht="14.25" customHeight="1">
      <c r="A167" s="7"/>
      <c r="B167" s="7"/>
      <c r="C167" s="7"/>
      <c r="D167" s="7"/>
      <c r="E167" s="24"/>
      <c r="F167" s="24"/>
      <c r="G167" s="7"/>
      <c r="H167" s="7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ht="14.25" customHeight="1">
      <c r="A168" s="7"/>
      <c r="B168" s="7"/>
      <c r="C168" s="7"/>
      <c r="D168" s="7"/>
      <c r="E168" s="24"/>
      <c r="F168" s="24"/>
      <c r="G168" s="7"/>
      <c r="H168" s="7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ht="14.25" customHeight="1">
      <c r="A169" s="7"/>
      <c r="B169" s="7"/>
      <c r="C169" s="7"/>
      <c r="D169" s="7"/>
      <c r="E169" s="24"/>
      <c r="F169" s="24"/>
      <c r="G169" s="7"/>
      <c r="H169" s="7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ht="14.25" customHeight="1">
      <c r="A170" s="7"/>
      <c r="B170" s="7"/>
      <c r="C170" s="7"/>
      <c r="D170" s="7"/>
      <c r="E170" s="24"/>
      <c r="F170" s="24"/>
      <c r="G170" s="7"/>
      <c r="H170" s="7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ht="14.25" customHeight="1">
      <c r="A171" s="7"/>
      <c r="B171" s="7"/>
      <c r="C171" s="7"/>
      <c r="D171" s="7"/>
      <c r="E171" s="24"/>
      <c r="F171" s="24"/>
      <c r="G171" s="7"/>
      <c r="H171" s="7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ht="14.25" customHeight="1">
      <c r="A172" s="7"/>
      <c r="B172" s="7"/>
      <c r="C172" s="7"/>
      <c r="D172" s="7"/>
      <c r="E172" s="24"/>
      <c r="F172" s="24"/>
      <c r="G172" s="7"/>
      <c r="H172" s="7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ht="14.25" customHeight="1">
      <c r="A173" s="7"/>
      <c r="B173" s="7"/>
      <c r="C173" s="7"/>
      <c r="D173" s="7"/>
      <c r="E173" s="24"/>
      <c r="F173" s="24"/>
      <c r="G173" s="7"/>
      <c r="H173" s="7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ht="14.25" customHeight="1">
      <c r="A174" s="7"/>
      <c r="B174" s="7"/>
      <c r="C174" s="7"/>
      <c r="D174" s="7"/>
      <c r="E174" s="24"/>
      <c r="F174" s="24"/>
      <c r="G174" s="7"/>
      <c r="H174" s="7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ht="14.25" customHeight="1">
      <c r="A175" s="7"/>
      <c r="B175" s="7"/>
      <c r="C175" s="7"/>
      <c r="D175" s="7"/>
      <c r="E175" s="24"/>
      <c r="F175" s="24"/>
      <c r="G175" s="7"/>
      <c r="H175" s="7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ht="14.25" customHeight="1">
      <c r="A176" s="7"/>
      <c r="B176" s="7"/>
      <c r="C176" s="7"/>
      <c r="D176" s="7"/>
      <c r="E176" s="24"/>
      <c r="F176" s="24"/>
      <c r="G176" s="7"/>
      <c r="H176" s="7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ht="14.25" customHeight="1">
      <c r="A177" s="7"/>
      <c r="B177" s="7"/>
      <c r="C177" s="7"/>
      <c r="D177" s="7"/>
      <c r="E177" s="24"/>
      <c r="F177" s="24"/>
      <c r="G177" s="7"/>
      <c r="H177" s="7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ht="14.25" customHeight="1">
      <c r="A178" s="7"/>
      <c r="B178" s="7"/>
      <c r="C178" s="7"/>
      <c r="D178" s="7"/>
      <c r="E178" s="24"/>
      <c r="F178" s="24"/>
      <c r="G178" s="7"/>
      <c r="H178" s="7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ht="14.25" customHeight="1">
      <c r="A179" s="7"/>
      <c r="B179" s="7"/>
      <c r="C179" s="7"/>
      <c r="D179" s="7"/>
      <c r="E179" s="24"/>
      <c r="F179" s="24"/>
      <c r="G179" s="7"/>
      <c r="H179" s="7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ht="14.25" customHeight="1">
      <c r="A180" s="7"/>
      <c r="B180" s="7"/>
      <c r="C180" s="7"/>
      <c r="D180" s="7"/>
      <c r="E180" s="24"/>
      <c r="F180" s="24"/>
      <c r="G180" s="7"/>
      <c r="H180" s="7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ht="14.25" customHeight="1">
      <c r="A181" s="7"/>
      <c r="B181" s="7"/>
      <c r="C181" s="7"/>
      <c r="D181" s="7"/>
      <c r="E181" s="24"/>
      <c r="F181" s="24"/>
      <c r="G181" s="7"/>
      <c r="H181" s="7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ht="14.25" customHeight="1">
      <c r="A182" s="7"/>
      <c r="B182" s="7"/>
      <c r="C182" s="7"/>
      <c r="D182" s="7"/>
      <c r="E182" s="24"/>
      <c r="F182" s="24"/>
      <c r="G182" s="7"/>
      <c r="H182" s="7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ht="14.25" customHeight="1">
      <c r="A183" s="7"/>
      <c r="B183" s="7"/>
      <c r="C183" s="7"/>
      <c r="D183" s="7"/>
      <c r="E183" s="24"/>
      <c r="F183" s="24"/>
      <c r="G183" s="7"/>
      <c r="H183" s="7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ht="14.25" customHeight="1">
      <c r="A184" s="7"/>
      <c r="B184" s="7"/>
      <c r="C184" s="7"/>
      <c r="D184" s="7"/>
      <c r="E184" s="24"/>
      <c r="F184" s="24"/>
      <c r="G184" s="7"/>
      <c r="H184" s="7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ht="14.25" customHeight="1">
      <c r="A185" s="7"/>
      <c r="B185" s="7"/>
      <c r="C185" s="7"/>
      <c r="D185" s="7"/>
      <c r="E185" s="24"/>
      <c r="F185" s="24"/>
      <c r="G185" s="7"/>
      <c r="H185" s="7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ht="14.25" customHeight="1">
      <c r="A186" s="7"/>
      <c r="B186" s="7"/>
      <c r="C186" s="7"/>
      <c r="D186" s="7"/>
      <c r="E186" s="24"/>
      <c r="F186" s="24"/>
      <c r="G186" s="7"/>
      <c r="H186" s="7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ht="14.25" customHeight="1">
      <c r="A187" s="7"/>
      <c r="B187" s="7"/>
      <c r="C187" s="7"/>
      <c r="D187" s="7"/>
      <c r="E187" s="24"/>
      <c r="F187" s="24"/>
      <c r="G187" s="7"/>
      <c r="H187" s="7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ht="14.25" customHeight="1">
      <c r="A188" s="7"/>
      <c r="B188" s="7"/>
      <c r="C188" s="7"/>
      <c r="D188" s="7"/>
      <c r="E188" s="24"/>
      <c r="F188" s="24"/>
      <c r="G188" s="7"/>
      <c r="H188" s="7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ht="14.25" customHeight="1">
      <c r="A189" s="7"/>
      <c r="B189" s="7"/>
      <c r="C189" s="7"/>
      <c r="D189" s="7"/>
      <c r="E189" s="24"/>
      <c r="F189" s="24"/>
      <c r="G189" s="7"/>
      <c r="H189" s="7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ht="14.25" customHeight="1">
      <c r="A190" s="7"/>
      <c r="B190" s="7"/>
      <c r="C190" s="7"/>
      <c r="D190" s="7"/>
      <c r="E190" s="24"/>
      <c r="F190" s="24"/>
      <c r="G190" s="7"/>
      <c r="H190" s="7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ht="14.25" customHeight="1">
      <c r="A191" s="7"/>
      <c r="B191" s="7"/>
      <c r="C191" s="7"/>
      <c r="D191" s="7"/>
      <c r="E191" s="24"/>
      <c r="F191" s="24"/>
      <c r="G191" s="7"/>
      <c r="H191" s="7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ht="14.25" customHeight="1">
      <c r="A192" s="7"/>
      <c r="B192" s="7"/>
      <c r="C192" s="7"/>
      <c r="D192" s="7"/>
      <c r="E192" s="24"/>
      <c r="F192" s="24"/>
      <c r="G192" s="7"/>
      <c r="H192" s="7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ht="14.25" customHeight="1">
      <c r="A193" s="7"/>
      <c r="B193" s="7"/>
      <c r="C193" s="7"/>
      <c r="D193" s="7"/>
      <c r="E193" s="24"/>
      <c r="F193" s="24"/>
      <c r="G193" s="7"/>
      <c r="H193" s="7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ht="14.25" customHeight="1">
      <c r="A194" s="7"/>
      <c r="B194" s="7"/>
      <c r="C194" s="7"/>
      <c r="D194" s="7"/>
      <c r="E194" s="24"/>
      <c r="F194" s="24"/>
      <c r="G194" s="7"/>
      <c r="H194" s="7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ht="14.25" customHeight="1">
      <c r="A195" s="7"/>
      <c r="B195" s="7"/>
      <c r="C195" s="7"/>
      <c r="D195" s="7"/>
      <c r="E195" s="24"/>
      <c r="F195" s="24"/>
      <c r="G195" s="7"/>
      <c r="H195" s="7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ht="14.25" customHeight="1">
      <c r="A196" s="7"/>
      <c r="B196" s="7"/>
      <c r="C196" s="7"/>
      <c r="D196" s="7"/>
      <c r="E196" s="24"/>
      <c r="F196" s="24"/>
      <c r="G196" s="7"/>
      <c r="H196" s="7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ht="14.25" customHeight="1">
      <c r="A197" s="7"/>
      <c r="B197" s="7"/>
      <c r="C197" s="7"/>
      <c r="D197" s="7"/>
      <c r="E197" s="24"/>
      <c r="F197" s="24"/>
      <c r="G197" s="7"/>
      <c r="H197" s="7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ht="14.25" customHeight="1">
      <c r="A198" s="7"/>
      <c r="B198" s="7"/>
      <c r="C198" s="7"/>
      <c r="D198" s="7"/>
      <c r="E198" s="24"/>
      <c r="F198" s="24"/>
      <c r="G198" s="7"/>
      <c r="H198" s="7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ht="14.25" customHeight="1">
      <c r="A199" s="7"/>
      <c r="B199" s="7"/>
      <c r="C199" s="7"/>
      <c r="D199" s="7"/>
      <c r="E199" s="24"/>
      <c r="F199" s="24"/>
      <c r="G199" s="7"/>
      <c r="H199" s="7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ht="14.25" customHeight="1">
      <c r="A200" s="7"/>
      <c r="B200" s="7"/>
      <c r="C200" s="7"/>
      <c r="D200" s="7"/>
      <c r="E200" s="24"/>
      <c r="F200" s="24"/>
      <c r="G200" s="7"/>
      <c r="H200" s="7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ht="14.25" customHeight="1">
      <c r="A201" s="7"/>
      <c r="B201" s="7"/>
      <c r="C201" s="7"/>
      <c r="D201" s="7"/>
      <c r="E201" s="24"/>
      <c r="F201" s="24"/>
      <c r="G201" s="7"/>
      <c r="H201" s="7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ht="14.25" customHeight="1">
      <c r="A202" s="7"/>
      <c r="B202" s="7"/>
      <c r="C202" s="7"/>
      <c r="D202" s="7"/>
      <c r="E202" s="24"/>
      <c r="F202" s="24"/>
      <c r="G202" s="7"/>
      <c r="H202" s="7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ht="14.25" customHeight="1">
      <c r="A203" s="7"/>
      <c r="B203" s="7"/>
      <c r="C203" s="7"/>
      <c r="D203" s="7"/>
      <c r="E203" s="24"/>
      <c r="F203" s="24"/>
      <c r="G203" s="7"/>
      <c r="H203" s="7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ht="14.25" customHeight="1">
      <c r="A204" s="7"/>
      <c r="B204" s="7"/>
      <c r="C204" s="7"/>
      <c r="D204" s="7"/>
      <c r="E204" s="24"/>
      <c r="F204" s="24"/>
      <c r="G204" s="7"/>
      <c r="H204" s="7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ht="14.25" customHeight="1">
      <c r="A205" s="7"/>
      <c r="B205" s="7"/>
      <c r="C205" s="7"/>
      <c r="D205" s="7"/>
      <c r="E205" s="24"/>
      <c r="F205" s="24"/>
      <c r="G205" s="7"/>
      <c r="H205" s="7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ht="14.25" customHeight="1">
      <c r="A206" s="7"/>
      <c r="B206" s="7"/>
      <c r="C206" s="7"/>
      <c r="D206" s="7"/>
      <c r="E206" s="24"/>
      <c r="F206" s="24"/>
      <c r="G206" s="7"/>
      <c r="H206" s="7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ht="14.25" customHeight="1">
      <c r="A207" s="7"/>
      <c r="B207" s="7"/>
      <c r="C207" s="7"/>
      <c r="D207" s="7"/>
      <c r="E207" s="24"/>
      <c r="F207" s="24"/>
      <c r="G207" s="7"/>
      <c r="H207" s="7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ht="14.25" customHeight="1">
      <c r="A208" s="7"/>
      <c r="B208" s="7"/>
      <c r="C208" s="7"/>
      <c r="D208" s="7"/>
      <c r="E208" s="24"/>
      <c r="F208" s="24"/>
      <c r="G208" s="7"/>
      <c r="H208" s="7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ht="14.25" customHeight="1">
      <c r="A209" s="7"/>
      <c r="B209" s="7"/>
      <c r="C209" s="7"/>
      <c r="D209" s="7"/>
      <c r="E209" s="24"/>
      <c r="F209" s="24"/>
      <c r="G209" s="7"/>
      <c r="H209" s="7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ht="14.25" customHeight="1">
      <c r="A210" s="7"/>
      <c r="B210" s="7"/>
      <c r="C210" s="7"/>
      <c r="D210" s="7"/>
      <c r="E210" s="24"/>
      <c r="F210" s="24"/>
      <c r="G210" s="7"/>
      <c r="H210" s="7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ht="14.25" customHeight="1">
      <c r="A211" s="7"/>
      <c r="B211" s="7"/>
      <c r="C211" s="7"/>
      <c r="D211" s="7"/>
      <c r="E211" s="24"/>
      <c r="F211" s="24"/>
      <c r="G211" s="7"/>
      <c r="H211" s="7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ht="14.25" customHeight="1">
      <c r="A212" s="7"/>
      <c r="B212" s="7"/>
      <c r="C212" s="7"/>
      <c r="D212" s="7"/>
      <c r="E212" s="24"/>
      <c r="F212" s="24"/>
      <c r="G212" s="7"/>
      <c r="H212" s="7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ht="14.25" customHeight="1">
      <c r="A213" s="7"/>
      <c r="B213" s="7"/>
      <c r="C213" s="7"/>
      <c r="D213" s="7"/>
      <c r="E213" s="24"/>
      <c r="F213" s="24"/>
      <c r="G213" s="7"/>
      <c r="H213" s="7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ht="14.25" customHeight="1">
      <c r="A214" s="7"/>
      <c r="B214" s="7"/>
      <c r="C214" s="7"/>
      <c r="D214" s="7"/>
      <c r="E214" s="24"/>
      <c r="F214" s="24"/>
      <c r="G214" s="7"/>
      <c r="H214" s="7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ht="14.25" customHeight="1">
      <c r="A215" s="7"/>
      <c r="B215" s="7"/>
      <c r="C215" s="7"/>
      <c r="D215" s="7"/>
      <c r="E215" s="24"/>
      <c r="F215" s="24"/>
      <c r="G215" s="7"/>
      <c r="H215" s="7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ht="14.25" customHeight="1">
      <c r="A216" s="7"/>
      <c r="B216" s="7"/>
      <c r="C216" s="7"/>
      <c r="D216" s="7"/>
      <c r="E216" s="24"/>
      <c r="F216" s="24"/>
      <c r="G216" s="7"/>
      <c r="H216" s="7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ht="14.25" customHeight="1">
      <c r="A217" s="7"/>
      <c r="B217" s="7"/>
      <c r="C217" s="7"/>
      <c r="D217" s="7"/>
      <c r="E217" s="24"/>
      <c r="F217" s="24"/>
      <c r="G217" s="7"/>
      <c r="H217" s="7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ht="14.25" customHeight="1">
      <c r="A218" s="7"/>
      <c r="B218" s="7"/>
      <c r="C218" s="7"/>
      <c r="D218" s="7"/>
      <c r="E218" s="24"/>
      <c r="F218" s="24"/>
      <c r="G218" s="7"/>
      <c r="H218" s="7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ht="14.25" customHeight="1">
      <c r="A219" s="7"/>
      <c r="B219" s="7"/>
      <c r="C219" s="7"/>
      <c r="D219" s="7"/>
      <c r="E219" s="24"/>
      <c r="F219" s="24"/>
      <c r="G219" s="7"/>
      <c r="H219" s="7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ht="14.25" customHeight="1">
      <c r="A220" s="7"/>
      <c r="B220" s="7"/>
      <c r="C220" s="7"/>
      <c r="D220" s="7"/>
      <c r="E220" s="24"/>
      <c r="F220" s="24"/>
      <c r="G220" s="7"/>
      <c r="H220" s="7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ht="14.25" customHeight="1">
      <c r="A221" s="7"/>
      <c r="B221" s="7"/>
      <c r="C221" s="7"/>
      <c r="D221" s="7"/>
      <c r="E221" s="24"/>
      <c r="F221" s="24"/>
      <c r="G221" s="7"/>
      <c r="H221" s="7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ht="14.25" customHeight="1">
      <c r="A222" s="7"/>
      <c r="B222" s="7"/>
      <c r="C222" s="7"/>
      <c r="D222" s="7"/>
      <c r="E222" s="24"/>
      <c r="F222" s="24"/>
      <c r="G222" s="7"/>
      <c r="H222" s="7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ht="14.25" customHeight="1">
      <c r="A223" s="7"/>
      <c r="B223" s="7"/>
      <c r="C223" s="7"/>
      <c r="D223" s="7"/>
      <c r="E223" s="24"/>
      <c r="F223" s="24"/>
      <c r="G223" s="7"/>
      <c r="H223" s="7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ht="14.25" customHeight="1">
      <c r="A224" s="7"/>
      <c r="B224" s="7"/>
      <c r="C224" s="7"/>
      <c r="D224" s="7"/>
      <c r="E224" s="24"/>
      <c r="F224" s="24"/>
      <c r="G224" s="7"/>
      <c r="H224" s="7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ht="14.25" customHeight="1">
      <c r="A225" s="7"/>
      <c r="B225" s="7"/>
      <c r="C225" s="7"/>
      <c r="D225" s="7"/>
      <c r="E225" s="24"/>
      <c r="F225" s="24"/>
      <c r="G225" s="7"/>
      <c r="H225" s="7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ht="14.25" customHeight="1">
      <c r="A226" s="7"/>
      <c r="B226" s="7"/>
      <c r="C226" s="7"/>
      <c r="D226" s="7"/>
      <c r="E226" s="24"/>
      <c r="F226" s="24"/>
      <c r="G226" s="7"/>
      <c r="H226" s="7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ht="14.25" customHeight="1">
      <c r="A227" s="7"/>
      <c r="B227" s="7"/>
      <c r="C227" s="7"/>
      <c r="D227" s="7"/>
      <c r="E227" s="24"/>
      <c r="F227" s="24"/>
      <c r="G227" s="7"/>
      <c r="H227" s="7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ht="14.25" customHeight="1">
      <c r="A228" s="7"/>
      <c r="B228" s="7"/>
      <c r="C228" s="7"/>
      <c r="D228" s="7"/>
      <c r="E228" s="24"/>
      <c r="F228" s="24"/>
      <c r="G228" s="7"/>
      <c r="H228" s="7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ht="14.25" customHeight="1">
      <c r="A229" s="7"/>
      <c r="B229" s="7"/>
      <c r="C229" s="7"/>
      <c r="D229" s="7"/>
      <c r="E229" s="24"/>
      <c r="F229" s="24"/>
      <c r="G229" s="7"/>
      <c r="H229" s="7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ht="14.25" customHeight="1">
      <c r="A230" s="7"/>
      <c r="B230" s="7"/>
      <c r="C230" s="7"/>
      <c r="D230" s="7"/>
      <c r="E230" s="24"/>
      <c r="F230" s="24"/>
      <c r="G230" s="7"/>
      <c r="H230" s="7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ht="14.25" customHeight="1">
      <c r="A231" s="7"/>
      <c r="B231" s="7"/>
      <c r="C231" s="7"/>
      <c r="D231" s="7"/>
      <c r="E231" s="24"/>
      <c r="F231" s="24"/>
      <c r="G231" s="7"/>
      <c r="H231" s="7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ht="14.25" customHeight="1">
      <c r="A232" s="7"/>
      <c r="B232" s="7"/>
      <c r="C232" s="7"/>
      <c r="D232" s="7"/>
      <c r="E232" s="24"/>
      <c r="F232" s="24"/>
      <c r="G232" s="7"/>
      <c r="H232" s="7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ht="14.25" customHeight="1">
      <c r="A233" s="7"/>
      <c r="B233" s="7"/>
      <c r="C233" s="7"/>
      <c r="D233" s="7"/>
      <c r="E233" s="24"/>
      <c r="F233" s="24"/>
      <c r="G233" s="7"/>
      <c r="H233" s="7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ht="14.25" customHeight="1">
      <c r="A234" s="7"/>
      <c r="B234" s="7"/>
      <c r="C234" s="7"/>
      <c r="D234" s="7"/>
      <c r="E234" s="24"/>
      <c r="F234" s="24"/>
      <c r="G234" s="7"/>
      <c r="H234" s="7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ht="14.25" customHeight="1">
      <c r="A235" s="7"/>
      <c r="B235" s="7"/>
      <c r="C235" s="7"/>
      <c r="D235" s="7"/>
      <c r="E235" s="24"/>
      <c r="F235" s="24"/>
      <c r="G235" s="7"/>
      <c r="H235" s="7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ht="14.25" customHeight="1">
      <c r="A236" s="7"/>
      <c r="B236" s="7"/>
      <c r="C236" s="7"/>
      <c r="D236" s="7"/>
      <c r="E236" s="24"/>
      <c r="F236" s="24"/>
      <c r="G236" s="7"/>
      <c r="H236" s="7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ht="14.25" customHeight="1">
      <c r="A237" s="7"/>
      <c r="B237" s="7"/>
      <c r="C237" s="7"/>
      <c r="D237" s="7"/>
      <c r="E237" s="24"/>
      <c r="F237" s="24"/>
      <c r="G237" s="7"/>
      <c r="H237" s="7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ht="14.25" customHeight="1">
      <c r="A238" s="7"/>
      <c r="B238" s="7"/>
      <c r="C238" s="7"/>
      <c r="D238" s="7"/>
      <c r="E238" s="24"/>
      <c r="F238" s="24"/>
      <c r="G238" s="7"/>
      <c r="H238" s="7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ht="14.25" customHeight="1">
      <c r="A239" s="7"/>
      <c r="B239" s="7"/>
      <c r="C239" s="7"/>
      <c r="D239" s="7"/>
      <c r="E239" s="24"/>
      <c r="F239" s="24"/>
      <c r="G239" s="7"/>
      <c r="H239" s="7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ht="14.25" customHeight="1">
      <c r="A240" s="7"/>
      <c r="B240" s="7"/>
      <c r="C240" s="7"/>
      <c r="D240" s="7"/>
      <c r="E240" s="24"/>
      <c r="F240" s="24"/>
      <c r="G240" s="7"/>
      <c r="H240" s="7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ht="14.25" customHeight="1">
      <c r="A241" s="7"/>
      <c r="B241" s="7"/>
      <c r="C241" s="7"/>
      <c r="D241" s="7"/>
      <c r="E241" s="24"/>
      <c r="F241" s="24"/>
      <c r="G241" s="7"/>
      <c r="H241" s="7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ht="14.25" customHeight="1">
      <c r="A242" s="7"/>
      <c r="B242" s="7"/>
      <c r="C242" s="7"/>
      <c r="D242" s="7"/>
      <c r="E242" s="24"/>
      <c r="F242" s="24"/>
      <c r="G242" s="7"/>
      <c r="H242" s="7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ht="14.25" customHeight="1">
      <c r="A243" s="7"/>
      <c r="B243" s="7"/>
      <c r="C243" s="7"/>
      <c r="D243" s="7"/>
      <c r="E243" s="24"/>
      <c r="F243" s="24"/>
      <c r="G243" s="7"/>
      <c r="H243" s="7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ht="14.25" customHeight="1">
      <c r="A244" s="7"/>
      <c r="B244" s="7"/>
      <c r="C244" s="7"/>
      <c r="D244" s="7"/>
      <c r="E244" s="24"/>
      <c r="F244" s="24"/>
      <c r="G244" s="7"/>
      <c r="H244" s="7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ht="14.25" customHeight="1">
      <c r="A245" s="7"/>
      <c r="B245" s="7"/>
      <c r="C245" s="7"/>
      <c r="D245" s="7"/>
      <c r="E245" s="24"/>
      <c r="F245" s="24"/>
      <c r="G245" s="7"/>
      <c r="H245" s="7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ht="14.25" customHeight="1">
      <c r="A246" s="7"/>
      <c r="B246" s="7"/>
      <c r="C246" s="7"/>
      <c r="D246" s="7"/>
      <c r="E246" s="24"/>
      <c r="F246" s="24"/>
      <c r="G246" s="7"/>
      <c r="H246" s="7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ht="14.25" customHeight="1">
      <c r="A247" s="7"/>
      <c r="B247" s="7"/>
      <c r="C247" s="7"/>
      <c r="D247" s="7"/>
      <c r="E247" s="24"/>
      <c r="F247" s="24"/>
      <c r="G247" s="7"/>
      <c r="H247" s="7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ht="14.25" customHeight="1">
      <c r="A248" s="7"/>
      <c r="B248" s="7"/>
      <c r="C248" s="7"/>
      <c r="D248" s="7"/>
      <c r="E248" s="24"/>
      <c r="F248" s="24"/>
      <c r="G248" s="7"/>
      <c r="H248" s="7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ht="14.25" customHeight="1">
      <c r="A249" s="7"/>
      <c r="B249" s="7"/>
      <c r="C249" s="7"/>
      <c r="D249" s="7"/>
      <c r="E249" s="24"/>
      <c r="F249" s="24"/>
      <c r="G249" s="7"/>
      <c r="H249" s="7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ht="14.25" customHeight="1">
      <c r="A250" s="7"/>
      <c r="B250" s="7"/>
      <c r="C250" s="7"/>
      <c r="D250" s="7"/>
      <c r="E250" s="24"/>
      <c r="F250" s="24"/>
      <c r="G250" s="7"/>
      <c r="H250" s="7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ht="14.25" customHeight="1">
      <c r="A251" s="7"/>
      <c r="B251" s="7"/>
      <c r="C251" s="7"/>
      <c r="D251" s="7"/>
      <c r="E251" s="24"/>
      <c r="F251" s="24"/>
      <c r="G251" s="7"/>
      <c r="H251" s="7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ht="14.25" customHeight="1">
      <c r="A252" s="7"/>
      <c r="B252" s="7"/>
      <c r="C252" s="7"/>
      <c r="D252" s="7"/>
      <c r="E252" s="24"/>
      <c r="F252" s="24"/>
      <c r="G252" s="7"/>
      <c r="H252" s="7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ht="14.25" customHeight="1">
      <c r="A253" s="7"/>
      <c r="B253" s="7"/>
      <c r="C253" s="7"/>
      <c r="D253" s="7"/>
      <c r="E253" s="24"/>
      <c r="F253" s="24"/>
      <c r="G253" s="7"/>
      <c r="H253" s="7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ht="14.25" customHeight="1">
      <c r="A254" s="7"/>
      <c r="B254" s="7"/>
      <c r="C254" s="7"/>
      <c r="D254" s="7"/>
      <c r="E254" s="24"/>
      <c r="F254" s="24"/>
      <c r="G254" s="7"/>
      <c r="H254" s="7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ht="14.25" customHeight="1">
      <c r="A255" s="7"/>
      <c r="B255" s="7"/>
      <c r="C255" s="7"/>
      <c r="D255" s="7"/>
      <c r="E255" s="24"/>
      <c r="F255" s="24"/>
      <c r="G255" s="7"/>
      <c r="H255" s="7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ht="14.25" customHeight="1">
      <c r="A256" s="7"/>
      <c r="B256" s="7"/>
      <c r="C256" s="7"/>
      <c r="D256" s="7"/>
      <c r="E256" s="24"/>
      <c r="F256" s="24"/>
      <c r="G256" s="7"/>
      <c r="H256" s="7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ht="14.25" customHeight="1">
      <c r="A257" s="7"/>
      <c r="B257" s="7"/>
      <c r="C257" s="7"/>
      <c r="D257" s="7"/>
      <c r="E257" s="24"/>
      <c r="F257" s="24"/>
      <c r="G257" s="7"/>
      <c r="H257" s="7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ht="14.25" customHeight="1">
      <c r="A258" s="7"/>
      <c r="B258" s="7"/>
      <c r="C258" s="7"/>
      <c r="D258" s="7"/>
      <c r="E258" s="24"/>
      <c r="F258" s="24"/>
      <c r="G258" s="7"/>
      <c r="H258" s="7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ht="14.25" customHeight="1">
      <c r="A259" s="7"/>
      <c r="B259" s="7"/>
      <c r="C259" s="7"/>
      <c r="D259" s="7"/>
      <c r="E259" s="24"/>
      <c r="F259" s="24"/>
      <c r="G259" s="7"/>
      <c r="H259" s="7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ht="14.25" customHeight="1">
      <c r="A260" s="7"/>
      <c r="B260" s="7"/>
      <c r="C260" s="7"/>
      <c r="D260" s="7"/>
      <c r="E260" s="24"/>
      <c r="F260" s="24"/>
      <c r="G260" s="7"/>
      <c r="H260" s="7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ht="14.25" customHeight="1">
      <c r="A261" s="7"/>
      <c r="B261" s="7"/>
      <c r="C261" s="7"/>
      <c r="D261" s="7"/>
      <c r="E261" s="24"/>
      <c r="F261" s="24"/>
      <c r="G261" s="7"/>
      <c r="H261" s="7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ht="14.25" customHeight="1">
      <c r="A262" s="7"/>
      <c r="B262" s="7"/>
      <c r="C262" s="7"/>
      <c r="D262" s="7"/>
      <c r="E262" s="24"/>
      <c r="F262" s="24"/>
      <c r="G262" s="7"/>
      <c r="H262" s="7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ht="14.25" customHeight="1">
      <c r="A263" s="7"/>
      <c r="B263" s="7"/>
      <c r="C263" s="7"/>
      <c r="D263" s="7"/>
      <c r="E263" s="24"/>
      <c r="F263" s="24"/>
      <c r="G263" s="7"/>
      <c r="H263" s="7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ht="14.25" customHeight="1">
      <c r="A264" s="7"/>
      <c r="B264" s="7"/>
      <c r="C264" s="7"/>
      <c r="D264" s="7"/>
      <c r="E264" s="24"/>
      <c r="F264" s="24"/>
      <c r="G264" s="7"/>
      <c r="H264" s="7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ht="14.25" customHeight="1">
      <c r="A265" s="7"/>
      <c r="B265" s="7"/>
      <c r="C265" s="7"/>
      <c r="D265" s="7"/>
      <c r="E265" s="24"/>
      <c r="F265" s="24"/>
      <c r="G265" s="7"/>
      <c r="H265" s="7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ht="14.25" customHeight="1">
      <c r="A266" s="7"/>
      <c r="B266" s="7"/>
      <c r="C266" s="7"/>
      <c r="D266" s="7"/>
      <c r="E266" s="24"/>
      <c r="F266" s="24"/>
      <c r="G266" s="7"/>
      <c r="H266" s="7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ht="14.25" customHeight="1">
      <c r="A267" s="7"/>
      <c r="B267" s="7"/>
      <c r="C267" s="7"/>
      <c r="D267" s="7"/>
      <c r="E267" s="24"/>
      <c r="F267" s="24"/>
      <c r="G267" s="7"/>
      <c r="H267" s="7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ht="14.25" customHeight="1">
      <c r="A268" s="7"/>
      <c r="B268" s="7"/>
      <c r="C268" s="7"/>
      <c r="D268" s="7"/>
      <c r="E268" s="24"/>
      <c r="F268" s="24"/>
      <c r="G268" s="7"/>
      <c r="H268" s="7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ht="14.25" customHeight="1">
      <c r="A269" s="7"/>
      <c r="B269" s="7"/>
      <c r="C269" s="7"/>
      <c r="D269" s="7"/>
      <c r="E269" s="24"/>
      <c r="F269" s="24"/>
      <c r="G269" s="7"/>
      <c r="H269" s="7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ht="14.25" customHeight="1">
      <c r="A270" s="7"/>
      <c r="B270" s="7"/>
      <c r="C270" s="7"/>
      <c r="D270" s="7"/>
      <c r="E270" s="24"/>
      <c r="F270" s="24"/>
      <c r="G270" s="7"/>
      <c r="H270" s="7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ht="14.25" customHeight="1">
      <c r="A271" s="7"/>
      <c r="B271" s="7"/>
      <c r="C271" s="7"/>
      <c r="D271" s="7"/>
      <c r="E271" s="24"/>
      <c r="F271" s="24"/>
      <c r="G271" s="7"/>
      <c r="H271" s="7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ht="14.25" customHeight="1">
      <c r="A272" s="7"/>
      <c r="B272" s="7"/>
      <c r="C272" s="7"/>
      <c r="D272" s="7"/>
      <c r="E272" s="24"/>
      <c r="F272" s="24"/>
      <c r="G272" s="7"/>
      <c r="H272" s="7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ht="14.25" customHeight="1">
      <c r="A273" s="7"/>
      <c r="B273" s="7"/>
      <c r="C273" s="7"/>
      <c r="D273" s="7"/>
      <c r="E273" s="24"/>
      <c r="F273" s="24"/>
      <c r="G273" s="7"/>
      <c r="H273" s="7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ht="14.25" customHeight="1">
      <c r="A274" s="7"/>
      <c r="B274" s="7"/>
      <c r="C274" s="7"/>
      <c r="D274" s="7"/>
      <c r="E274" s="24"/>
      <c r="F274" s="24"/>
      <c r="G274" s="7"/>
      <c r="H274" s="7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ht="14.25" customHeight="1">
      <c r="A275" s="7"/>
      <c r="B275" s="7"/>
      <c r="C275" s="7"/>
      <c r="D275" s="7"/>
      <c r="E275" s="24"/>
      <c r="F275" s="24"/>
      <c r="G275" s="7"/>
      <c r="H275" s="7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ht="14.25" customHeight="1">
      <c r="A276" s="7"/>
      <c r="B276" s="7"/>
      <c r="C276" s="7"/>
      <c r="D276" s="7"/>
      <c r="E276" s="24"/>
      <c r="F276" s="24"/>
      <c r="G276" s="7"/>
      <c r="H276" s="7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ht="14.25" customHeight="1">
      <c r="A277" s="7"/>
      <c r="B277" s="7"/>
      <c r="C277" s="7"/>
      <c r="D277" s="7"/>
      <c r="E277" s="24"/>
      <c r="F277" s="24"/>
      <c r="G277" s="7"/>
      <c r="H277" s="7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ht="14.25" customHeight="1">
      <c r="A278" s="7"/>
      <c r="B278" s="7"/>
      <c r="C278" s="7"/>
      <c r="D278" s="7"/>
      <c r="E278" s="24"/>
      <c r="F278" s="24"/>
      <c r="G278" s="7"/>
      <c r="H278" s="7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ht="14.25" customHeight="1">
      <c r="A279" s="7"/>
      <c r="B279" s="7"/>
      <c r="C279" s="7"/>
      <c r="D279" s="7"/>
      <c r="E279" s="24"/>
      <c r="F279" s="24"/>
      <c r="G279" s="7"/>
      <c r="H279" s="7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ht="14.25" customHeight="1">
      <c r="A280" s="7"/>
      <c r="B280" s="7"/>
      <c r="C280" s="7"/>
      <c r="D280" s="7"/>
      <c r="E280" s="24"/>
      <c r="F280" s="24"/>
      <c r="G280" s="7"/>
      <c r="H280" s="7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ht="14.25" customHeight="1">
      <c r="A281" s="7"/>
      <c r="B281" s="7"/>
      <c r="C281" s="7"/>
      <c r="D281" s="7"/>
      <c r="E281" s="24"/>
      <c r="F281" s="24"/>
      <c r="G281" s="7"/>
      <c r="H281" s="7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ht="14.25" customHeight="1">
      <c r="A282" s="7"/>
      <c r="B282" s="7"/>
      <c r="C282" s="7"/>
      <c r="D282" s="7"/>
      <c r="E282" s="24"/>
      <c r="F282" s="24"/>
      <c r="G282" s="7"/>
      <c r="H282" s="7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ht="14.25" customHeight="1">
      <c r="A283" s="7"/>
      <c r="B283" s="7"/>
      <c r="C283" s="7"/>
      <c r="D283" s="7"/>
      <c r="E283" s="24"/>
      <c r="F283" s="24"/>
      <c r="G283" s="7"/>
      <c r="H283" s="7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ht="14.25" customHeight="1">
      <c r="A284" s="7"/>
      <c r="B284" s="7"/>
      <c r="C284" s="7"/>
      <c r="D284" s="7"/>
      <c r="E284" s="24"/>
      <c r="F284" s="24"/>
      <c r="G284" s="7"/>
      <c r="H284" s="7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ht="14.25" customHeight="1">
      <c r="A285" s="7"/>
      <c r="B285" s="7"/>
      <c r="C285" s="7"/>
      <c r="D285" s="7"/>
      <c r="E285" s="24"/>
      <c r="F285" s="24"/>
      <c r="G285" s="7"/>
      <c r="H285" s="7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ht="14.25" customHeight="1">
      <c r="A286" s="7"/>
      <c r="B286" s="7"/>
      <c r="C286" s="7"/>
      <c r="D286" s="7"/>
      <c r="E286" s="24"/>
      <c r="F286" s="24"/>
      <c r="G286" s="7"/>
      <c r="H286" s="7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ht="14.25" customHeight="1">
      <c r="A287" s="7"/>
      <c r="B287" s="7"/>
      <c r="C287" s="7"/>
      <c r="D287" s="7"/>
      <c r="E287" s="24"/>
      <c r="F287" s="24"/>
      <c r="G287" s="7"/>
      <c r="H287" s="7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ht="14.25" customHeight="1">
      <c r="A288" s="7"/>
      <c r="B288" s="7"/>
      <c r="C288" s="7"/>
      <c r="D288" s="7"/>
      <c r="E288" s="24"/>
      <c r="F288" s="24"/>
      <c r="G288" s="7"/>
      <c r="H288" s="7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ht="14.25" customHeight="1">
      <c r="A289" s="7"/>
      <c r="B289" s="7"/>
      <c r="C289" s="7"/>
      <c r="D289" s="7"/>
      <c r="E289" s="24"/>
      <c r="F289" s="24"/>
      <c r="G289" s="7"/>
      <c r="H289" s="7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ht="14.25" customHeight="1">
      <c r="A290" s="7"/>
      <c r="B290" s="7"/>
      <c r="C290" s="7"/>
      <c r="D290" s="7"/>
      <c r="E290" s="24"/>
      <c r="F290" s="24"/>
      <c r="G290" s="7"/>
      <c r="H290" s="7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ht="14.25" customHeight="1">
      <c r="A291" s="7"/>
      <c r="B291" s="7"/>
      <c r="C291" s="7"/>
      <c r="D291" s="7"/>
      <c r="E291" s="24"/>
      <c r="F291" s="24"/>
      <c r="G291" s="7"/>
      <c r="H291" s="7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ht="14.25" customHeight="1">
      <c r="A292" s="7"/>
      <c r="B292" s="7"/>
      <c r="C292" s="7"/>
      <c r="D292" s="7"/>
      <c r="E292" s="24"/>
      <c r="F292" s="24"/>
      <c r="G292" s="7"/>
      <c r="H292" s="7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ht="14.25" customHeight="1">
      <c r="A293" s="7"/>
      <c r="B293" s="7"/>
      <c r="C293" s="7"/>
      <c r="D293" s="7"/>
      <c r="E293" s="24"/>
      <c r="F293" s="24"/>
      <c r="G293" s="7"/>
      <c r="H293" s="7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ht="14.25" customHeight="1">
      <c r="A294" s="7"/>
      <c r="B294" s="7"/>
      <c r="C294" s="7"/>
      <c r="D294" s="7"/>
      <c r="E294" s="24"/>
      <c r="F294" s="24"/>
      <c r="G294" s="7"/>
      <c r="H294" s="7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ht="14.25" customHeight="1">
      <c r="A295" s="7"/>
      <c r="B295" s="7"/>
      <c r="C295" s="7"/>
      <c r="D295" s="7"/>
      <c r="E295" s="24"/>
      <c r="F295" s="24"/>
      <c r="G295" s="7"/>
      <c r="H295" s="7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ht="14.25" customHeight="1">
      <c r="A296" s="7"/>
      <c r="B296" s="7"/>
      <c r="C296" s="7"/>
      <c r="D296" s="7"/>
      <c r="E296" s="24"/>
      <c r="F296" s="24"/>
      <c r="G296" s="7"/>
      <c r="H296" s="7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ht="14.25" customHeight="1">
      <c r="A297" s="7"/>
      <c r="B297" s="7"/>
      <c r="C297" s="7"/>
      <c r="D297" s="7"/>
      <c r="E297" s="24"/>
      <c r="F297" s="24"/>
      <c r="G297" s="7"/>
      <c r="H297" s="7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ht="14.25" customHeight="1">
      <c r="A298" s="7"/>
      <c r="B298" s="7"/>
      <c r="C298" s="7"/>
      <c r="D298" s="7"/>
      <c r="E298" s="24"/>
      <c r="F298" s="24"/>
      <c r="G298" s="7"/>
      <c r="H298" s="7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ht="14.25" customHeight="1">
      <c r="A299" s="7"/>
      <c r="B299" s="7"/>
      <c r="C299" s="7"/>
      <c r="D299" s="7"/>
      <c r="E299" s="24"/>
      <c r="F299" s="24"/>
      <c r="G299" s="7"/>
      <c r="H299" s="7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ht="14.25" customHeight="1">
      <c r="A300" s="7"/>
      <c r="B300" s="7"/>
      <c r="C300" s="7"/>
      <c r="D300" s="7"/>
      <c r="E300" s="24"/>
      <c r="F300" s="24"/>
      <c r="G300" s="7"/>
      <c r="H300" s="7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ht="14.25" customHeight="1">
      <c r="A301" s="7"/>
      <c r="B301" s="7"/>
      <c r="C301" s="7"/>
      <c r="D301" s="7"/>
      <c r="E301" s="24"/>
      <c r="F301" s="24"/>
      <c r="G301" s="7"/>
      <c r="H301" s="7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ht="14.25" customHeight="1">
      <c r="A302" s="7"/>
      <c r="B302" s="7"/>
      <c r="C302" s="7"/>
      <c r="D302" s="7"/>
      <c r="E302" s="24"/>
      <c r="F302" s="24"/>
      <c r="G302" s="7"/>
      <c r="H302" s="7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ht="14.25" customHeight="1">
      <c r="A303" s="7"/>
      <c r="B303" s="7"/>
      <c r="C303" s="7"/>
      <c r="D303" s="7"/>
      <c r="E303" s="24"/>
      <c r="F303" s="24"/>
      <c r="G303" s="7"/>
      <c r="H303" s="7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ht="14.25" customHeight="1">
      <c r="A304" s="7"/>
      <c r="B304" s="7"/>
      <c r="C304" s="7"/>
      <c r="D304" s="7"/>
      <c r="E304" s="24"/>
      <c r="F304" s="24"/>
      <c r="G304" s="7"/>
      <c r="H304" s="7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ht="14.25" customHeight="1">
      <c r="A305" s="7"/>
      <c r="B305" s="7"/>
      <c r="C305" s="7"/>
      <c r="D305" s="7"/>
      <c r="E305" s="24"/>
      <c r="F305" s="24"/>
      <c r="G305" s="7"/>
      <c r="H305" s="7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ht="14.25" customHeight="1">
      <c r="A306" s="7"/>
      <c r="B306" s="7"/>
      <c r="C306" s="7"/>
      <c r="D306" s="7"/>
      <c r="E306" s="24"/>
      <c r="F306" s="24"/>
      <c r="G306" s="7"/>
      <c r="H306" s="7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ht="14.25" customHeight="1">
      <c r="A307" s="7"/>
      <c r="B307" s="7"/>
      <c r="C307" s="7"/>
      <c r="D307" s="7"/>
      <c r="E307" s="24"/>
      <c r="F307" s="24"/>
      <c r="G307" s="7"/>
      <c r="H307" s="7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ht="14.25" customHeight="1">
      <c r="A308" s="7"/>
      <c r="B308" s="7"/>
      <c r="C308" s="7"/>
      <c r="D308" s="7"/>
      <c r="E308" s="24"/>
      <c r="F308" s="24"/>
      <c r="G308" s="7"/>
      <c r="H308" s="7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ht="14.25" customHeight="1">
      <c r="A309" s="7"/>
      <c r="B309" s="7"/>
      <c r="C309" s="7"/>
      <c r="D309" s="7"/>
      <c r="E309" s="24"/>
      <c r="F309" s="24"/>
      <c r="G309" s="7"/>
      <c r="H309" s="7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ht="14.25" customHeight="1">
      <c r="A310" s="7"/>
      <c r="B310" s="7"/>
      <c r="C310" s="7"/>
      <c r="D310" s="7"/>
      <c r="E310" s="24"/>
      <c r="F310" s="24"/>
      <c r="G310" s="7"/>
      <c r="H310" s="7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ht="14.25" customHeight="1">
      <c r="A311" s="7"/>
      <c r="B311" s="7"/>
      <c r="C311" s="7"/>
      <c r="D311" s="7"/>
      <c r="E311" s="24"/>
      <c r="F311" s="24"/>
      <c r="G311" s="7"/>
      <c r="H311" s="7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ht="14.25" customHeight="1">
      <c r="A312" s="7"/>
      <c r="B312" s="7"/>
      <c r="C312" s="7"/>
      <c r="D312" s="7"/>
      <c r="E312" s="24"/>
      <c r="F312" s="24"/>
      <c r="G312" s="7"/>
      <c r="H312" s="7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ht="14.25" customHeight="1">
      <c r="A313" s="7"/>
      <c r="B313" s="7"/>
      <c r="C313" s="7"/>
      <c r="D313" s="7"/>
      <c r="E313" s="24"/>
      <c r="F313" s="24"/>
      <c r="G313" s="7"/>
      <c r="H313" s="7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ht="14.25" customHeight="1">
      <c r="A314" s="7"/>
      <c r="B314" s="7"/>
      <c r="C314" s="7"/>
      <c r="D314" s="7"/>
      <c r="E314" s="24"/>
      <c r="F314" s="24"/>
      <c r="G314" s="7"/>
      <c r="H314" s="7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ht="14.25" customHeight="1">
      <c r="A315" s="7"/>
      <c r="B315" s="7"/>
      <c r="C315" s="7"/>
      <c r="D315" s="7"/>
      <c r="E315" s="24"/>
      <c r="F315" s="24"/>
      <c r="G315" s="7"/>
      <c r="H315" s="7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ht="14.25" customHeight="1">
      <c r="A316" s="7"/>
      <c r="B316" s="7"/>
      <c r="C316" s="7"/>
      <c r="D316" s="7"/>
      <c r="E316" s="24"/>
      <c r="F316" s="24"/>
      <c r="G316" s="7"/>
      <c r="H316" s="7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ht="14.25" customHeight="1">
      <c r="A317" s="7"/>
      <c r="B317" s="7"/>
      <c r="C317" s="7"/>
      <c r="D317" s="7"/>
      <c r="E317" s="24"/>
      <c r="F317" s="24"/>
      <c r="G317" s="7"/>
      <c r="H317" s="7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ht="14.25" customHeight="1">
      <c r="A318" s="7"/>
      <c r="B318" s="7"/>
      <c r="C318" s="7"/>
      <c r="D318" s="7"/>
      <c r="E318" s="24"/>
      <c r="F318" s="24"/>
      <c r="G318" s="7"/>
      <c r="H318" s="7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ht="14.25" customHeight="1">
      <c r="A319" s="7"/>
      <c r="B319" s="7"/>
      <c r="C319" s="7"/>
      <c r="D319" s="7"/>
      <c r="E319" s="24"/>
      <c r="F319" s="24"/>
      <c r="G319" s="7"/>
      <c r="H319" s="7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ht="14.25" customHeight="1">
      <c r="A320" s="7"/>
      <c r="B320" s="7"/>
      <c r="C320" s="7"/>
      <c r="D320" s="7"/>
      <c r="E320" s="24"/>
      <c r="F320" s="24"/>
      <c r="G320" s="7"/>
      <c r="H320" s="7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ht="14.25" customHeight="1">
      <c r="A321" s="7"/>
      <c r="B321" s="7"/>
      <c r="C321" s="7"/>
      <c r="D321" s="7"/>
      <c r="E321" s="24"/>
      <c r="F321" s="24"/>
      <c r="G321" s="7"/>
      <c r="H321" s="7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ht="14.25" customHeight="1">
      <c r="A322" s="7"/>
      <c r="B322" s="7"/>
      <c r="C322" s="7"/>
      <c r="D322" s="7"/>
      <c r="E322" s="24"/>
      <c r="F322" s="24"/>
      <c r="G322" s="7"/>
      <c r="H322" s="7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ht="14.25" customHeight="1">
      <c r="A323" s="7"/>
      <c r="B323" s="7"/>
      <c r="C323" s="7"/>
      <c r="D323" s="7"/>
      <c r="E323" s="24"/>
      <c r="F323" s="24"/>
      <c r="G323" s="7"/>
      <c r="H323" s="7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ht="14.25" customHeight="1">
      <c r="A324" s="7"/>
      <c r="B324" s="7"/>
      <c r="C324" s="7"/>
      <c r="D324" s="7"/>
      <c r="E324" s="24"/>
      <c r="F324" s="24"/>
      <c r="G324" s="7"/>
      <c r="H324" s="7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ht="14.25" customHeight="1">
      <c r="A325" s="7"/>
      <c r="B325" s="7"/>
      <c r="C325" s="7"/>
      <c r="D325" s="7"/>
      <c r="E325" s="24"/>
      <c r="F325" s="24"/>
      <c r="G325" s="7"/>
      <c r="H325" s="7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ht="14.25" customHeight="1">
      <c r="A326" s="7"/>
      <c r="B326" s="7"/>
      <c r="C326" s="7"/>
      <c r="D326" s="7"/>
      <c r="E326" s="24"/>
      <c r="F326" s="24"/>
      <c r="G326" s="7"/>
      <c r="H326" s="7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ht="14.25" customHeight="1">
      <c r="A327" s="7"/>
      <c r="B327" s="7"/>
      <c r="C327" s="7"/>
      <c r="D327" s="7"/>
      <c r="E327" s="24"/>
      <c r="F327" s="24"/>
      <c r="G327" s="7"/>
      <c r="H327" s="7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ht="14.25" customHeight="1">
      <c r="A328" s="7"/>
      <c r="B328" s="7"/>
      <c r="C328" s="7"/>
      <c r="D328" s="7"/>
      <c r="E328" s="24"/>
      <c r="F328" s="24"/>
      <c r="G328" s="7"/>
      <c r="H328" s="7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ht="14.25" customHeight="1">
      <c r="A329" s="7"/>
      <c r="B329" s="7"/>
      <c r="C329" s="7"/>
      <c r="D329" s="7"/>
      <c r="E329" s="24"/>
      <c r="F329" s="24"/>
      <c r="G329" s="7"/>
      <c r="H329" s="7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ht="14.25" customHeight="1">
      <c r="A330" s="7"/>
      <c r="B330" s="7"/>
      <c r="C330" s="7"/>
      <c r="D330" s="7"/>
      <c r="E330" s="24"/>
      <c r="F330" s="24"/>
      <c r="G330" s="7"/>
      <c r="H330" s="7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ht="14.25" customHeight="1">
      <c r="A331" s="7"/>
      <c r="B331" s="7"/>
      <c r="C331" s="7"/>
      <c r="D331" s="7"/>
      <c r="E331" s="24"/>
      <c r="F331" s="24"/>
      <c r="G331" s="7"/>
      <c r="H331" s="7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ht="14.25" customHeight="1">
      <c r="A332" s="7"/>
      <c r="B332" s="7"/>
      <c r="C332" s="7"/>
      <c r="D332" s="7"/>
      <c r="E332" s="24"/>
      <c r="F332" s="24"/>
      <c r="G332" s="7"/>
      <c r="H332" s="7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ht="14.25" customHeight="1">
      <c r="A333" s="7"/>
      <c r="B333" s="7"/>
      <c r="C333" s="7"/>
      <c r="D333" s="7"/>
      <c r="E333" s="24"/>
      <c r="F333" s="24"/>
      <c r="G333" s="7"/>
      <c r="H333" s="7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ht="14.25" customHeight="1">
      <c r="A334" s="7"/>
      <c r="B334" s="7"/>
      <c r="C334" s="7"/>
      <c r="D334" s="7"/>
      <c r="E334" s="24"/>
      <c r="F334" s="24"/>
      <c r="G334" s="7"/>
      <c r="H334" s="7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ht="14.25" customHeight="1">
      <c r="A335" s="7"/>
      <c r="B335" s="7"/>
      <c r="C335" s="7"/>
      <c r="D335" s="7"/>
      <c r="E335" s="24"/>
      <c r="F335" s="24"/>
      <c r="G335" s="7"/>
      <c r="H335" s="7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ht="14.25" customHeight="1">
      <c r="A336" s="7"/>
      <c r="B336" s="7"/>
      <c r="C336" s="7"/>
      <c r="D336" s="7"/>
      <c r="E336" s="24"/>
      <c r="F336" s="24"/>
      <c r="G336" s="7"/>
      <c r="H336" s="7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ht="14.25" customHeight="1">
      <c r="A337" s="7"/>
      <c r="B337" s="7"/>
      <c r="C337" s="7"/>
      <c r="D337" s="7"/>
      <c r="E337" s="24"/>
      <c r="F337" s="24"/>
      <c r="G337" s="7"/>
      <c r="H337" s="7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ht="14.25" customHeight="1">
      <c r="A338" s="7"/>
      <c r="B338" s="7"/>
      <c r="C338" s="7"/>
      <c r="D338" s="7"/>
      <c r="E338" s="24"/>
      <c r="F338" s="24"/>
      <c r="G338" s="7"/>
      <c r="H338" s="7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ht="14.25" customHeight="1">
      <c r="A339" s="7"/>
      <c r="B339" s="7"/>
      <c r="C339" s="7"/>
      <c r="D339" s="7"/>
      <c r="E339" s="24"/>
      <c r="F339" s="24"/>
      <c r="G339" s="7"/>
      <c r="H339" s="7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ht="14.25" customHeight="1">
      <c r="A340" s="7"/>
      <c r="B340" s="7"/>
      <c r="C340" s="7"/>
      <c r="D340" s="7"/>
      <c r="E340" s="24"/>
      <c r="F340" s="24"/>
      <c r="G340" s="7"/>
      <c r="H340" s="7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ht="14.25" customHeight="1">
      <c r="A341" s="7"/>
      <c r="B341" s="7"/>
      <c r="C341" s="7"/>
      <c r="D341" s="7"/>
      <c r="E341" s="24"/>
      <c r="F341" s="24"/>
      <c r="G341" s="7"/>
      <c r="H341" s="7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ht="14.25" customHeight="1">
      <c r="A342" s="7"/>
      <c r="B342" s="7"/>
      <c r="C342" s="7"/>
      <c r="D342" s="7"/>
      <c r="E342" s="24"/>
      <c r="F342" s="24"/>
      <c r="G342" s="7"/>
      <c r="H342" s="7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ht="14.25" customHeight="1">
      <c r="A343" s="7"/>
      <c r="B343" s="7"/>
      <c r="C343" s="7"/>
      <c r="D343" s="7"/>
      <c r="E343" s="24"/>
      <c r="F343" s="24"/>
      <c r="G343" s="7"/>
      <c r="H343" s="7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ht="14.25" customHeight="1">
      <c r="A344" s="7"/>
      <c r="B344" s="7"/>
      <c r="C344" s="7"/>
      <c r="D344" s="7"/>
      <c r="E344" s="24"/>
      <c r="F344" s="24"/>
      <c r="G344" s="7"/>
      <c r="H344" s="7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ht="14.25" customHeight="1">
      <c r="A345" s="7"/>
      <c r="B345" s="7"/>
      <c r="C345" s="7"/>
      <c r="D345" s="7"/>
      <c r="E345" s="24"/>
      <c r="F345" s="24"/>
      <c r="G345" s="7"/>
      <c r="H345" s="7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ht="14.25" customHeight="1">
      <c r="A346" s="7"/>
      <c r="B346" s="7"/>
      <c r="C346" s="7"/>
      <c r="D346" s="7"/>
      <c r="E346" s="24"/>
      <c r="F346" s="24"/>
      <c r="G346" s="7"/>
      <c r="H346" s="7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ht="14.25" customHeight="1">
      <c r="A347" s="7"/>
      <c r="B347" s="7"/>
      <c r="C347" s="7"/>
      <c r="D347" s="7"/>
      <c r="E347" s="24"/>
      <c r="F347" s="24"/>
      <c r="G347" s="7"/>
      <c r="H347" s="7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ht="14.25" customHeight="1">
      <c r="A348" s="7"/>
      <c r="B348" s="7"/>
      <c r="C348" s="7"/>
      <c r="D348" s="7"/>
      <c r="E348" s="24"/>
      <c r="F348" s="24"/>
      <c r="G348" s="7"/>
      <c r="H348" s="7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ht="14.25" customHeight="1">
      <c r="A349" s="7"/>
      <c r="B349" s="7"/>
      <c r="C349" s="7"/>
      <c r="D349" s="7"/>
      <c r="E349" s="24"/>
      <c r="F349" s="24"/>
      <c r="G349" s="7"/>
      <c r="H349" s="7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ht="14.25" customHeight="1">
      <c r="A350" s="7"/>
      <c r="B350" s="7"/>
      <c r="C350" s="7"/>
      <c r="D350" s="7"/>
      <c r="E350" s="24"/>
      <c r="F350" s="24"/>
      <c r="G350" s="7"/>
      <c r="H350" s="7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ht="14.25" customHeight="1">
      <c r="A351" s="7"/>
      <c r="B351" s="7"/>
      <c r="C351" s="7"/>
      <c r="D351" s="7"/>
      <c r="E351" s="24"/>
      <c r="F351" s="24"/>
      <c r="G351" s="7"/>
      <c r="H351" s="7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ht="14.25" customHeight="1">
      <c r="A352" s="7"/>
      <c r="B352" s="7"/>
      <c r="C352" s="7"/>
      <c r="D352" s="7"/>
      <c r="E352" s="24"/>
      <c r="F352" s="24"/>
      <c r="G352" s="7"/>
      <c r="H352" s="7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ht="14.25" customHeight="1">
      <c r="A353" s="7"/>
      <c r="B353" s="7"/>
      <c r="C353" s="7"/>
      <c r="D353" s="7"/>
      <c r="E353" s="24"/>
      <c r="F353" s="24"/>
      <c r="G353" s="7"/>
      <c r="H353" s="7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ht="14.25" customHeight="1">
      <c r="A354" s="7"/>
      <c r="B354" s="7"/>
      <c r="C354" s="7"/>
      <c r="D354" s="7"/>
      <c r="E354" s="24"/>
      <c r="F354" s="24"/>
      <c r="G354" s="7"/>
      <c r="H354" s="7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ht="14.25" customHeight="1">
      <c r="A355" s="7"/>
      <c r="B355" s="7"/>
      <c r="C355" s="7"/>
      <c r="D355" s="7"/>
      <c r="E355" s="24"/>
      <c r="F355" s="24"/>
      <c r="G355" s="7"/>
      <c r="H355" s="7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ht="14.25" customHeight="1">
      <c r="A356" s="7"/>
      <c r="B356" s="7"/>
      <c r="C356" s="7"/>
      <c r="D356" s="7"/>
      <c r="E356" s="24"/>
      <c r="F356" s="24"/>
      <c r="G356" s="7"/>
      <c r="H356" s="7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ht="14.25" customHeight="1">
      <c r="A357" s="7"/>
      <c r="B357" s="7"/>
      <c r="C357" s="7"/>
      <c r="D357" s="7"/>
      <c r="E357" s="24"/>
      <c r="F357" s="24"/>
      <c r="G357" s="7"/>
      <c r="H357" s="7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ht="14.25" customHeight="1">
      <c r="A358" s="7"/>
      <c r="B358" s="7"/>
      <c r="C358" s="7"/>
      <c r="D358" s="7"/>
      <c r="E358" s="24"/>
      <c r="F358" s="24"/>
      <c r="G358" s="7"/>
      <c r="H358" s="7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ht="14.25" customHeight="1">
      <c r="A359" s="7"/>
      <c r="B359" s="7"/>
      <c r="C359" s="7"/>
      <c r="D359" s="7"/>
      <c r="E359" s="24"/>
      <c r="F359" s="24"/>
      <c r="G359" s="7"/>
      <c r="H359" s="7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ht="14.25" customHeight="1">
      <c r="A360" s="7"/>
      <c r="B360" s="7"/>
      <c r="C360" s="7"/>
      <c r="D360" s="7"/>
      <c r="E360" s="24"/>
      <c r="F360" s="24"/>
      <c r="G360" s="7"/>
      <c r="H360" s="7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ht="14.25" customHeight="1">
      <c r="A361" s="7"/>
      <c r="B361" s="7"/>
      <c r="C361" s="7"/>
      <c r="D361" s="7"/>
      <c r="E361" s="24"/>
      <c r="F361" s="24"/>
      <c r="G361" s="7"/>
      <c r="H361" s="7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ht="14.25" customHeight="1">
      <c r="A362" s="7"/>
      <c r="B362" s="7"/>
      <c r="C362" s="7"/>
      <c r="D362" s="7"/>
      <c r="E362" s="24"/>
      <c r="F362" s="24"/>
      <c r="G362" s="7"/>
      <c r="H362" s="7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 spans="1:26" ht="14.25" customHeight="1">
      <c r="A363" s="7"/>
      <c r="B363" s="7"/>
      <c r="C363" s="7"/>
      <c r="D363" s="7"/>
      <c r="E363" s="24"/>
      <c r="F363" s="24"/>
      <c r="G363" s="7"/>
      <c r="H363" s="7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 spans="1:26" ht="14.25" customHeight="1">
      <c r="A364" s="7"/>
      <c r="B364" s="7"/>
      <c r="C364" s="7"/>
      <c r="D364" s="7"/>
      <c r="E364" s="24"/>
      <c r="F364" s="24"/>
      <c r="G364" s="7"/>
      <c r="H364" s="7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 spans="1:26" ht="14.25" customHeight="1">
      <c r="A365" s="7"/>
      <c r="B365" s="7"/>
      <c r="C365" s="7"/>
      <c r="D365" s="7"/>
      <c r="E365" s="24"/>
      <c r="F365" s="24"/>
      <c r="G365" s="7"/>
      <c r="H365" s="7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 spans="1:26" ht="14.25" customHeight="1">
      <c r="A366" s="7"/>
      <c r="B366" s="7"/>
      <c r="C366" s="7"/>
      <c r="D366" s="7"/>
      <c r="E366" s="24"/>
      <c r="F366" s="24"/>
      <c r="G366" s="7"/>
      <c r="H366" s="7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 spans="1:26" ht="14.25" customHeight="1">
      <c r="A367" s="7"/>
      <c r="B367" s="7"/>
      <c r="C367" s="7"/>
      <c r="D367" s="7"/>
      <c r="E367" s="24"/>
      <c r="F367" s="24"/>
      <c r="G367" s="7"/>
      <c r="H367" s="7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 spans="1:26" ht="14.25" customHeight="1">
      <c r="A368" s="7"/>
      <c r="B368" s="7"/>
      <c r="C368" s="7"/>
      <c r="D368" s="7"/>
      <c r="E368" s="24"/>
      <c r="F368" s="24"/>
      <c r="G368" s="7"/>
      <c r="H368" s="7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 spans="1:26" ht="14.25" customHeight="1">
      <c r="A369" s="7"/>
      <c r="B369" s="7"/>
      <c r="C369" s="7"/>
      <c r="D369" s="7"/>
      <c r="E369" s="24"/>
      <c r="F369" s="24"/>
      <c r="G369" s="7"/>
      <c r="H369" s="7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 spans="1:26" ht="14.25" customHeight="1">
      <c r="A370" s="7"/>
      <c r="B370" s="7"/>
      <c r="C370" s="7"/>
      <c r="D370" s="7"/>
      <c r="E370" s="24"/>
      <c r="F370" s="24"/>
      <c r="G370" s="7"/>
      <c r="H370" s="7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 spans="1:26" ht="14.25" customHeight="1">
      <c r="A371" s="7"/>
      <c r="B371" s="7"/>
      <c r="C371" s="7"/>
      <c r="D371" s="7"/>
      <c r="E371" s="24"/>
      <c r="F371" s="24"/>
      <c r="G371" s="7"/>
      <c r="H371" s="7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 spans="1:26" ht="14.25" customHeight="1">
      <c r="A372" s="7"/>
      <c r="B372" s="7"/>
      <c r="C372" s="7"/>
      <c r="D372" s="7"/>
      <c r="E372" s="24"/>
      <c r="F372" s="24"/>
      <c r="G372" s="7"/>
      <c r="H372" s="7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 spans="1:26" ht="14.25" customHeight="1">
      <c r="A373" s="7"/>
      <c r="B373" s="7"/>
      <c r="C373" s="7"/>
      <c r="D373" s="7"/>
      <c r="E373" s="24"/>
      <c r="F373" s="24"/>
      <c r="G373" s="7"/>
      <c r="H373" s="7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 spans="1:26" ht="14.25" customHeight="1">
      <c r="A374" s="7"/>
      <c r="B374" s="7"/>
      <c r="C374" s="7"/>
      <c r="D374" s="7"/>
      <c r="E374" s="24"/>
      <c r="F374" s="24"/>
      <c r="G374" s="7"/>
      <c r="H374" s="7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 spans="1:26" ht="14.25" customHeight="1">
      <c r="A375" s="7"/>
      <c r="B375" s="7"/>
      <c r="C375" s="7"/>
      <c r="D375" s="7"/>
      <c r="E375" s="24"/>
      <c r="F375" s="24"/>
      <c r="G375" s="7"/>
      <c r="H375" s="7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 spans="1:26" ht="14.25" customHeight="1">
      <c r="A376" s="7"/>
      <c r="B376" s="7"/>
      <c r="C376" s="7"/>
      <c r="D376" s="7"/>
      <c r="E376" s="24"/>
      <c r="F376" s="24"/>
      <c r="G376" s="7"/>
      <c r="H376" s="7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 spans="1:26" ht="14.25" customHeight="1">
      <c r="A377" s="7"/>
      <c r="B377" s="7"/>
      <c r="C377" s="7"/>
      <c r="D377" s="7"/>
      <c r="E377" s="24"/>
      <c r="F377" s="24"/>
      <c r="G377" s="7"/>
      <c r="H377" s="7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 spans="1:26" ht="14.25" customHeight="1">
      <c r="A378" s="7"/>
      <c r="B378" s="7"/>
      <c r="C378" s="7"/>
      <c r="D378" s="7"/>
      <c r="E378" s="24"/>
      <c r="F378" s="24"/>
      <c r="G378" s="7"/>
      <c r="H378" s="7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 spans="1:26" ht="14.25" customHeight="1">
      <c r="A379" s="7"/>
      <c r="B379" s="7"/>
      <c r="C379" s="7"/>
      <c r="D379" s="7"/>
      <c r="E379" s="24"/>
      <c r="F379" s="24"/>
      <c r="G379" s="7"/>
      <c r="H379" s="7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 spans="1:26" ht="14.25" customHeight="1">
      <c r="A380" s="7"/>
      <c r="B380" s="7"/>
      <c r="C380" s="7"/>
      <c r="D380" s="7"/>
      <c r="E380" s="24"/>
      <c r="F380" s="24"/>
      <c r="G380" s="7"/>
      <c r="H380" s="7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 spans="1:26" ht="14.25" customHeight="1">
      <c r="A381" s="7"/>
      <c r="B381" s="7"/>
      <c r="C381" s="7"/>
      <c r="D381" s="7"/>
      <c r="E381" s="24"/>
      <c r="F381" s="24"/>
      <c r="G381" s="7"/>
      <c r="H381" s="7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 spans="1:26" ht="14.25" customHeight="1">
      <c r="A382" s="7"/>
      <c r="B382" s="7"/>
      <c r="C382" s="7"/>
      <c r="D382" s="7"/>
      <c r="E382" s="24"/>
      <c r="F382" s="24"/>
      <c r="G382" s="7"/>
      <c r="H382" s="7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 spans="1:26" ht="14.25" customHeight="1">
      <c r="A383" s="7"/>
      <c r="B383" s="7"/>
      <c r="C383" s="7"/>
      <c r="D383" s="7"/>
      <c r="E383" s="24"/>
      <c r="F383" s="24"/>
      <c r="G383" s="7"/>
      <c r="H383" s="7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 spans="1:26" ht="14.25" customHeight="1">
      <c r="A384" s="7"/>
      <c r="B384" s="7"/>
      <c r="C384" s="7"/>
      <c r="D384" s="7"/>
      <c r="E384" s="24"/>
      <c r="F384" s="24"/>
      <c r="G384" s="7"/>
      <c r="H384" s="7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 spans="1:26" ht="14.25" customHeight="1">
      <c r="A385" s="7"/>
      <c r="B385" s="7"/>
      <c r="C385" s="7"/>
      <c r="D385" s="7"/>
      <c r="E385" s="24"/>
      <c r="F385" s="24"/>
      <c r="G385" s="7"/>
      <c r="H385" s="7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 spans="1:26" ht="14.25" customHeight="1">
      <c r="A386" s="7"/>
      <c r="B386" s="7"/>
      <c r="C386" s="7"/>
      <c r="D386" s="7"/>
      <c r="E386" s="24"/>
      <c r="F386" s="24"/>
      <c r="G386" s="7"/>
      <c r="H386" s="7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 spans="1:26" ht="14.25" customHeight="1">
      <c r="A387" s="7"/>
      <c r="B387" s="7"/>
      <c r="C387" s="7"/>
      <c r="D387" s="7"/>
      <c r="E387" s="24"/>
      <c r="F387" s="24"/>
      <c r="G387" s="7"/>
      <c r="H387" s="7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 spans="1:26" ht="14.25" customHeight="1">
      <c r="A388" s="7"/>
      <c r="B388" s="7"/>
      <c r="C388" s="7"/>
      <c r="D388" s="7"/>
      <c r="E388" s="24"/>
      <c r="F388" s="24"/>
      <c r="G388" s="7"/>
      <c r="H388" s="7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 spans="1:26" ht="14.25" customHeight="1">
      <c r="A389" s="7"/>
      <c r="B389" s="7"/>
      <c r="C389" s="7"/>
      <c r="D389" s="7"/>
      <c r="E389" s="24"/>
      <c r="F389" s="24"/>
      <c r="G389" s="7"/>
      <c r="H389" s="7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 spans="1:26" ht="14.25" customHeight="1">
      <c r="A390" s="7"/>
      <c r="B390" s="7"/>
      <c r="C390" s="7"/>
      <c r="D390" s="7"/>
      <c r="E390" s="24"/>
      <c r="F390" s="24"/>
      <c r="G390" s="7"/>
      <c r="H390" s="7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 spans="1:26" ht="14.25" customHeight="1">
      <c r="A391" s="7"/>
      <c r="B391" s="7"/>
      <c r="C391" s="7"/>
      <c r="D391" s="7"/>
      <c r="E391" s="24"/>
      <c r="F391" s="24"/>
      <c r="G391" s="7"/>
      <c r="H391" s="7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 spans="1:26" ht="14.25" customHeight="1">
      <c r="A392" s="7"/>
      <c r="B392" s="7"/>
      <c r="C392" s="7"/>
      <c r="D392" s="7"/>
      <c r="E392" s="24"/>
      <c r="F392" s="24"/>
      <c r="G392" s="7"/>
      <c r="H392" s="7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 spans="1:26" ht="14.25" customHeight="1">
      <c r="A393" s="7"/>
      <c r="B393" s="7"/>
      <c r="C393" s="7"/>
      <c r="D393" s="7"/>
      <c r="E393" s="24"/>
      <c r="F393" s="24"/>
      <c r="G393" s="7"/>
      <c r="H393" s="7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 spans="1:26" ht="14.25" customHeight="1">
      <c r="A394" s="7"/>
      <c r="B394" s="7"/>
      <c r="C394" s="7"/>
      <c r="D394" s="7"/>
      <c r="E394" s="24"/>
      <c r="F394" s="24"/>
      <c r="G394" s="7"/>
      <c r="H394" s="7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 spans="1:26" ht="14.25" customHeight="1">
      <c r="A395" s="7"/>
      <c r="B395" s="7"/>
      <c r="C395" s="7"/>
      <c r="D395" s="7"/>
      <c r="E395" s="24"/>
      <c r="F395" s="24"/>
      <c r="G395" s="7"/>
      <c r="H395" s="7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 spans="1:26" ht="14.25" customHeight="1">
      <c r="A396" s="7"/>
      <c r="B396" s="7"/>
      <c r="C396" s="7"/>
      <c r="D396" s="7"/>
      <c r="E396" s="24"/>
      <c r="F396" s="24"/>
      <c r="G396" s="7"/>
      <c r="H396" s="7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 spans="1:26" ht="14.25" customHeight="1">
      <c r="A397" s="7"/>
      <c r="B397" s="7"/>
      <c r="C397" s="7"/>
      <c r="D397" s="7"/>
      <c r="E397" s="24"/>
      <c r="F397" s="24"/>
      <c r="G397" s="7"/>
      <c r="H397" s="7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 spans="1:26" ht="14.25" customHeight="1">
      <c r="A398" s="7"/>
      <c r="B398" s="7"/>
      <c r="C398" s="7"/>
      <c r="D398" s="7"/>
      <c r="E398" s="24"/>
      <c r="F398" s="24"/>
      <c r="G398" s="7"/>
      <c r="H398" s="7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 spans="1:26" ht="14.25" customHeight="1">
      <c r="A399" s="7"/>
      <c r="B399" s="7"/>
      <c r="C399" s="7"/>
      <c r="D399" s="7"/>
      <c r="E399" s="24"/>
      <c r="F399" s="24"/>
      <c r="G399" s="7"/>
      <c r="H399" s="7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 spans="1:26" ht="14.25" customHeight="1">
      <c r="A400" s="7"/>
      <c r="B400" s="7"/>
      <c r="C400" s="7"/>
      <c r="D400" s="7"/>
      <c r="E400" s="24"/>
      <c r="F400" s="24"/>
      <c r="G400" s="7"/>
      <c r="H400" s="7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 spans="1:26" ht="14.25" customHeight="1">
      <c r="A401" s="7"/>
      <c r="B401" s="7"/>
      <c r="C401" s="7"/>
      <c r="D401" s="7"/>
      <c r="E401" s="24"/>
      <c r="F401" s="24"/>
      <c r="G401" s="7"/>
      <c r="H401" s="7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 spans="1:26" ht="14.25" customHeight="1">
      <c r="A402" s="7"/>
      <c r="B402" s="7"/>
      <c r="C402" s="7"/>
      <c r="D402" s="7"/>
      <c r="E402" s="24"/>
      <c r="F402" s="24"/>
      <c r="G402" s="7"/>
      <c r="H402" s="7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 spans="1:26" ht="14.25" customHeight="1">
      <c r="A403" s="7"/>
      <c r="B403" s="7"/>
      <c r="C403" s="7"/>
      <c r="D403" s="7"/>
      <c r="E403" s="24"/>
      <c r="F403" s="24"/>
      <c r="G403" s="7"/>
      <c r="H403" s="7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 spans="1:26" ht="14.25" customHeight="1">
      <c r="A404" s="7"/>
      <c r="B404" s="7"/>
      <c r="C404" s="7"/>
      <c r="D404" s="7"/>
      <c r="E404" s="24"/>
      <c r="F404" s="24"/>
      <c r="G404" s="7"/>
      <c r="H404" s="7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 spans="1:26" ht="14.25" customHeight="1">
      <c r="A405" s="7"/>
      <c r="B405" s="7"/>
      <c r="C405" s="7"/>
      <c r="D405" s="7"/>
      <c r="E405" s="24"/>
      <c r="F405" s="24"/>
      <c r="G405" s="7"/>
      <c r="H405" s="7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 spans="1:26" ht="14.25" customHeight="1">
      <c r="A406" s="7"/>
      <c r="B406" s="7"/>
      <c r="C406" s="7"/>
      <c r="D406" s="7"/>
      <c r="E406" s="24"/>
      <c r="F406" s="24"/>
      <c r="G406" s="7"/>
      <c r="H406" s="7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 spans="1:26" ht="14.25" customHeight="1">
      <c r="A407" s="7"/>
      <c r="B407" s="7"/>
      <c r="C407" s="7"/>
      <c r="D407" s="7"/>
      <c r="E407" s="24"/>
      <c r="F407" s="24"/>
      <c r="G407" s="7"/>
      <c r="H407" s="7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 spans="1:26" ht="14.25" customHeight="1">
      <c r="A408" s="7"/>
      <c r="B408" s="7"/>
      <c r="C408" s="7"/>
      <c r="D408" s="7"/>
      <c r="E408" s="24"/>
      <c r="F408" s="24"/>
      <c r="G408" s="7"/>
      <c r="H408" s="7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 spans="1:26" ht="14.25" customHeight="1">
      <c r="A409" s="7"/>
      <c r="B409" s="7"/>
      <c r="C409" s="7"/>
      <c r="D409" s="7"/>
      <c r="E409" s="24"/>
      <c r="F409" s="24"/>
      <c r="G409" s="7"/>
      <c r="H409" s="7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 spans="1:26" ht="14.25" customHeight="1">
      <c r="A410" s="7"/>
      <c r="B410" s="7"/>
      <c r="C410" s="7"/>
      <c r="D410" s="7"/>
      <c r="E410" s="24"/>
      <c r="F410" s="24"/>
      <c r="G410" s="7"/>
      <c r="H410" s="7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 spans="1:26" ht="14.25" customHeight="1">
      <c r="A411" s="7"/>
      <c r="B411" s="7"/>
      <c r="C411" s="7"/>
      <c r="D411" s="7"/>
      <c r="E411" s="24"/>
      <c r="F411" s="24"/>
      <c r="G411" s="7"/>
      <c r="H411" s="7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 spans="1:26" ht="14.25" customHeight="1">
      <c r="A412" s="7"/>
      <c r="B412" s="7"/>
      <c r="C412" s="7"/>
      <c r="D412" s="7"/>
      <c r="E412" s="24"/>
      <c r="F412" s="24"/>
      <c r="G412" s="7"/>
      <c r="H412" s="7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 spans="1:26" ht="14.25" customHeight="1">
      <c r="A413" s="7"/>
      <c r="B413" s="7"/>
      <c r="C413" s="7"/>
      <c r="D413" s="7"/>
      <c r="E413" s="24"/>
      <c r="F413" s="24"/>
      <c r="G413" s="7"/>
      <c r="H413" s="7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 spans="1:26" ht="14.25" customHeight="1">
      <c r="A414" s="7"/>
      <c r="B414" s="7"/>
      <c r="C414" s="7"/>
      <c r="D414" s="7"/>
      <c r="E414" s="24"/>
      <c r="F414" s="24"/>
      <c r="G414" s="7"/>
      <c r="H414" s="7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 spans="1:26" ht="14.25" customHeight="1">
      <c r="A415" s="7"/>
      <c r="B415" s="7"/>
      <c r="C415" s="7"/>
      <c r="D415" s="7"/>
      <c r="E415" s="24"/>
      <c r="F415" s="24"/>
      <c r="G415" s="7"/>
      <c r="H415" s="7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 spans="1:26" ht="14.25" customHeight="1">
      <c r="A416" s="7"/>
      <c r="B416" s="7"/>
      <c r="C416" s="7"/>
      <c r="D416" s="7"/>
      <c r="E416" s="24"/>
      <c r="F416" s="24"/>
      <c r="G416" s="7"/>
      <c r="H416" s="7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 spans="1:26" ht="14.25" customHeight="1">
      <c r="A417" s="7"/>
      <c r="B417" s="7"/>
      <c r="C417" s="7"/>
      <c r="D417" s="7"/>
      <c r="E417" s="24"/>
      <c r="F417" s="24"/>
      <c r="G417" s="7"/>
      <c r="H417" s="7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 spans="1:26" ht="14.25" customHeight="1">
      <c r="A418" s="7"/>
      <c r="B418" s="7"/>
      <c r="C418" s="7"/>
      <c r="D418" s="7"/>
      <c r="E418" s="24"/>
      <c r="F418" s="24"/>
      <c r="G418" s="7"/>
      <c r="H418" s="7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 spans="1:26" ht="14.25" customHeight="1">
      <c r="A419" s="7"/>
      <c r="B419" s="7"/>
      <c r="C419" s="7"/>
      <c r="D419" s="7"/>
      <c r="E419" s="24"/>
      <c r="F419" s="24"/>
      <c r="G419" s="7"/>
      <c r="H419" s="7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 spans="1:26" ht="14.25" customHeight="1">
      <c r="A420" s="7"/>
      <c r="B420" s="7"/>
      <c r="C420" s="7"/>
      <c r="D420" s="7"/>
      <c r="E420" s="24"/>
      <c r="F420" s="24"/>
      <c r="G420" s="7"/>
      <c r="H420" s="7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 spans="1:26" ht="14.25" customHeight="1">
      <c r="A421" s="7"/>
      <c r="B421" s="7"/>
      <c r="C421" s="7"/>
      <c r="D421" s="7"/>
      <c r="E421" s="24"/>
      <c r="F421" s="24"/>
      <c r="G421" s="7"/>
      <c r="H421" s="7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 spans="1:26" ht="14.25" customHeight="1">
      <c r="A422" s="7"/>
      <c r="B422" s="7"/>
      <c r="C422" s="7"/>
      <c r="D422" s="7"/>
      <c r="E422" s="24"/>
      <c r="F422" s="24"/>
      <c r="G422" s="7"/>
      <c r="H422" s="7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 spans="1:26" ht="14.25" customHeight="1">
      <c r="A423" s="7"/>
      <c r="B423" s="7"/>
      <c r="C423" s="7"/>
      <c r="D423" s="7"/>
      <c r="E423" s="24"/>
      <c r="F423" s="24"/>
      <c r="G423" s="7"/>
      <c r="H423" s="7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 spans="1:26" ht="14.25" customHeight="1">
      <c r="A424" s="7"/>
      <c r="B424" s="7"/>
      <c r="C424" s="7"/>
      <c r="D424" s="7"/>
      <c r="E424" s="24"/>
      <c r="F424" s="24"/>
      <c r="G424" s="7"/>
      <c r="H424" s="7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 spans="1:26" ht="14.25" customHeight="1">
      <c r="A425" s="7"/>
      <c r="B425" s="7"/>
      <c r="C425" s="7"/>
      <c r="D425" s="7"/>
      <c r="E425" s="24"/>
      <c r="F425" s="24"/>
      <c r="G425" s="7"/>
      <c r="H425" s="7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 spans="1:26" ht="14.25" customHeight="1">
      <c r="A426" s="7"/>
      <c r="B426" s="7"/>
      <c r="C426" s="7"/>
      <c r="D426" s="7"/>
      <c r="E426" s="24"/>
      <c r="F426" s="24"/>
      <c r="G426" s="7"/>
      <c r="H426" s="7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 spans="1:26" ht="14.25" customHeight="1">
      <c r="A427" s="7"/>
      <c r="B427" s="7"/>
      <c r="C427" s="7"/>
      <c r="D427" s="7"/>
      <c r="E427" s="24"/>
      <c r="F427" s="24"/>
      <c r="G427" s="7"/>
      <c r="H427" s="7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 spans="1:26" ht="14.25" customHeight="1">
      <c r="A428" s="7"/>
      <c r="B428" s="7"/>
      <c r="C428" s="7"/>
      <c r="D428" s="7"/>
      <c r="E428" s="24"/>
      <c r="F428" s="24"/>
      <c r="G428" s="7"/>
      <c r="H428" s="7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 spans="1:26" ht="14.25" customHeight="1">
      <c r="A429" s="7"/>
      <c r="B429" s="7"/>
      <c r="C429" s="7"/>
      <c r="D429" s="7"/>
      <c r="E429" s="24"/>
      <c r="F429" s="24"/>
      <c r="G429" s="7"/>
      <c r="H429" s="7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 spans="1:26" ht="14.25" customHeight="1">
      <c r="A430" s="7"/>
      <c r="B430" s="7"/>
      <c r="C430" s="7"/>
      <c r="D430" s="7"/>
      <c r="E430" s="24"/>
      <c r="F430" s="24"/>
      <c r="G430" s="7"/>
      <c r="H430" s="7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 spans="1:26" ht="14.25" customHeight="1">
      <c r="A431" s="7"/>
      <c r="B431" s="7"/>
      <c r="C431" s="7"/>
      <c r="D431" s="7"/>
      <c r="E431" s="24"/>
      <c r="F431" s="24"/>
      <c r="G431" s="7"/>
      <c r="H431" s="7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 spans="1:26" ht="14.25" customHeight="1">
      <c r="A432" s="7"/>
      <c r="B432" s="7"/>
      <c r="C432" s="7"/>
      <c r="D432" s="7"/>
      <c r="E432" s="24"/>
      <c r="F432" s="24"/>
      <c r="G432" s="7"/>
      <c r="H432" s="7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 spans="1:26" ht="14.25" customHeight="1">
      <c r="A433" s="7"/>
      <c r="B433" s="7"/>
      <c r="C433" s="7"/>
      <c r="D433" s="7"/>
      <c r="E433" s="24"/>
      <c r="F433" s="24"/>
      <c r="G433" s="7"/>
      <c r="H433" s="7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 spans="1:26" ht="14.25" customHeight="1">
      <c r="A434" s="7"/>
      <c r="B434" s="7"/>
      <c r="C434" s="7"/>
      <c r="D434" s="7"/>
      <c r="E434" s="24"/>
      <c r="F434" s="24"/>
      <c r="G434" s="7"/>
      <c r="H434" s="7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 spans="1:26" ht="14.25" customHeight="1">
      <c r="A435" s="7"/>
      <c r="B435" s="7"/>
      <c r="C435" s="7"/>
      <c r="D435" s="7"/>
      <c r="E435" s="24"/>
      <c r="F435" s="24"/>
      <c r="G435" s="7"/>
      <c r="H435" s="7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 spans="1:26" ht="14.25" customHeight="1">
      <c r="A436" s="7"/>
      <c r="B436" s="7"/>
      <c r="C436" s="7"/>
      <c r="D436" s="7"/>
      <c r="E436" s="24"/>
      <c r="F436" s="24"/>
      <c r="G436" s="7"/>
      <c r="H436" s="7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 spans="1:26" ht="14.25" customHeight="1">
      <c r="A437" s="7"/>
      <c r="B437" s="7"/>
      <c r="C437" s="7"/>
      <c r="D437" s="7"/>
      <c r="E437" s="24"/>
      <c r="F437" s="24"/>
      <c r="G437" s="7"/>
      <c r="H437" s="7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 spans="1:26" ht="14.25" customHeight="1">
      <c r="A438" s="7"/>
      <c r="B438" s="7"/>
      <c r="C438" s="7"/>
      <c r="D438" s="7"/>
      <c r="E438" s="24"/>
      <c r="F438" s="24"/>
      <c r="G438" s="7"/>
      <c r="H438" s="7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 spans="1:26" ht="14.25" customHeight="1">
      <c r="A439" s="7"/>
      <c r="B439" s="7"/>
      <c r="C439" s="7"/>
      <c r="D439" s="7"/>
      <c r="E439" s="24"/>
      <c r="F439" s="24"/>
      <c r="G439" s="7"/>
      <c r="H439" s="7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 spans="1:26" ht="14.25" customHeight="1">
      <c r="A440" s="7"/>
      <c r="B440" s="7"/>
      <c r="C440" s="7"/>
      <c r="D440" s="7"/>
      <c r="E440" s="24"/>
      <c r="F440" s="24"/>
      <c r="G440" s="7"/>
      <c r="H440" s="7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 spans="1:26" ht="14.25" customHeight="1">
      <c r="A441" s="7"/>
      <c r="B441" s="7"/>
      <c r="C441" s="7"/>
      <c r="D441" s="7"/>
      <c r="E441" s="24"/>
      <c r="F441" s="24"/>
      <c r="G441" s="7"/>
      <c r="H441" s="7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 spans="1:26" ht="14.25" customHeight="1">
      <c r="A442" s="7"/>
      <c r="B442" s="7"/>
      <c r="C442" s="7"/>
      <c r="D442" s="7"/>
      <c r="E442" s="24"/>
      <c r="F442" s="24"/>
      <c r="G442" s="7"/>
      <c r="H442" s="7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 spans="1:26" ht="14.25" customHeight="1">
      <c r="A443" s="7"/>
      <c r="B443" s="7"/>
      <c r="C443" s="7"/>
      <c r="D443" s="7"/>
      <c r="E443" s="24"/>
      <c r="F443" s="24"/>
      <c r="G443" s="7"/>
      <c r="H443" s="7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 spans="1:26" ht="14.25" customHeight="1">
      <c r="A444" s="7"/>
      <c r="B444" s="7"/>
      <c r="C444" s="7"/>
      <c r="D444" s="7"/>
      <c r="E444" s="24"/>
      <c r="F444" s="24"/>
      <c r="G444" s="7"/>
      <c r="H444" s="7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 spans="1:26" ht="14.25" customHeight="1">
      <c r="A445" s="7"/>
      <c r="B445" s="7"/>
      <c r="C445" s="7"/>
      <c r="D445" s="7"/>
      <c r="E445" s="24"/>
      <c r="F445" s="24"/>
      <c r="G445" s="7"/>
      <c r="H445" s="7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 spans="1:26" ht="14.25" customHeight="1">
      <c r="A446" s="7"/>
      <c r="B446" s="7"/>
      <c r="C446" s="7"/>
      <c r="D446" s="7"/>
      <c r="E446" s="24"/>
      <c r="F446" s="24"/>
      <c r="G446" s="7"/>
      <c r="H446" s="7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 spans="1:26" ht="14.25" customHeight="1">
      <c r="A447" s="7"/>
      <c r="B447" s="7"/>
      <c r="C447" s="7"/>
      <c r="D447" s="7"/>
      <c r="E447" s="24"/>
      <c r="F447" s="24"/>
      <c r="G447" s="7"/>
      <c r="H447" s="7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 spans="1:26" ht="14.25" customHeight="1">
      <c r="A448" s="7"/>
      <c r="B448" s="7"/>
      <c r="C448" s="7"/>
      <c r="D448" s="7"/>
      <c r="E448" s="24"/>
      <c r="F448" s="24"/>
      <c r="G448" s="7"/>
      <c r="H448" s="7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 spans="1:26" ht="14.25" customHeight="1">
      <c r="A449" s="7"/>
      <c r="B449" s="7"/>
      <c r="C449" s="7"/>
      <c r="D449" s="7"/>
      <c r="E449" s="24"/>
      <c r="F449" s="24"/>
      <c r="G449" s="7"/>
      <c r="H449" s="7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 spans="1:26" ht="14.25" customHeight="1">
      <c r="A450" s="7"/>
      <c r="B450" s="7"/>
      <c r="C450" s="7"/>
      <c r="D450" s="7"/>
      <c r="E450" s="24"/>
      <c r="F450" s="24"/>
      <c r="G450" s="7"/>
      <c r="H450" s="7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 spans="1:26" ht="14.25" customHeight="1">
      <c r="A451" s="7"/>
      <c r="B451" s="7"/>
      <c r="C451" s="7"/>
      <c r="D451" s="7"/>
      <c r="E451" s="24"/>
      <c r="F451" s="24"/>
      <c r="G451" s="7"/>
      <c r="H451" s="7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 spans="1:26" ht="14.25" customHeight="1">
      <c r="A452" s="7"/>
      <c r="B452" s="7"/>
      <c r="C452" s="7"/>
      <c r="D452" s="7"/>
      <c r="E452" s="24"/>
      <c r="F452" s="24"/>
      <c r="G452" s="7"/>
      <c r="H452" s="7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 spans="1:26" ht="14.25" customHeight="1">
      <c r="A453" s="7"/>
      <c r="B453" s="7"/>
      <c r="C453" s="7"/>
      <c r="D453" s="7"/>
      <c r="E453" s="24"/>
      <c r="F453" s="24"/>
      <c r="G453" s="7"/>
      <c r="H453" s="7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 spans="1:26" ht="14.25" customHeight="1">
      <c r="A454" s="7"/>
      <c r="B454" s="7"/>
      <c r="C454" s="7"/>
      <c r="D454" s="7"/>
      <c r="E454" s="24"/>
      <c r="F454" s="24"/>
      <c r="G454" s="7"/>
      <c r="H454" s="7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 spans="1:26" ht="14.25" customHeight="1">
      <c r="A455" s="7"/>
      <c r="B455" s="7"/>
      <c r="C455" s="7"/>
      <c r="D455" s="7"/>
      <c r="E455" s="24"/>
      <c r="F455" s="24"/>
      <c r="G455" s="7"/>
      <c r="H455" s="7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 spans="1:26" ht="14.25" customHeight="1">
      <c r="A456" s="7"/>
      <c r="B456" s="7"/>
      <c r="C456" s="7"/>
      <c r="D456" s="7"/>
      <c r="E456" s="24"/>
      <c r="F456" s="24"/>
      <c r="G456" s="7"/>
      <c r="H456" s="7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 spans="1:26" ht="14.25" customHeight="1">
      <c r="A457" s="7"/>
      <c r="B457" s="7"/>
      <c r="C457" s="7"/>
      <c r="D457" s="7"/>
      <c r="E457" s="24"/>
      <c r="F457" s="24"/>
      <c r="G457" s="7"/>
      <c r="H457" s="7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 spans="1:26" ht="14.25" customHeight="1">
      <c r="A458" s="7"/>
      <c r="B458" s="7"/>
      <c r="C458" s="7"/>
      <c r="D458" s="7"/>
      <c r="E458" s="24"/>
      <c r="F458" s="24"/>
      <c r="G458" s="7"/>
      <c r="H458" s="7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 spans="1:26" ht="14.25" customHeight="1">
      <c r="A459" s="7"/>
      <c r="B459" s="7"/>
      <c r="C459" s="7"/>
      <c r="D459" s="7"/>
      <c r="E459" s="24"/>
      <c r="F459" s="24"/>
      <c r="G459" s="7"/>
      <c r="H459" s="7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 spans="1:26" ht="14.25" customHeight="1">
      <c r="A460" s="7"/>
      <c r="B460" s="7"/>
      <c r="C460" s="7"/>
      <c r="D460" s="7"/>
      <c r="E460" s="24"/>
      <c r="F460" s="24"/>
      <c r="G460" s="7"/>
      <c r="H460" s="7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 spans="1:26" ht="14.25" customHeight="1">
      <c r="A461" s="7"/>
      <c r="B461" s="7"/>
      <c r="C461" s="7"/>
      <c r="D461" s="7"/>
      <c r="E461" s="24"/>
      <c r="F461" s="24"/>
      <c r="G461" s="7"/>
      <c r="H461" s="7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 spans="1:26" ht="14.25" customHeight="1">
      <c r="A462" s="7"/>
      <c r="B462" s="7"/>
      <c r="C462" s="7"/>
      <c r="D462" s="7"/>
      <c r="E462" s="24"/>
      <c r="F462" s="24"/>
      <c r="G462" s="7"/>
      <c r="H462" s="7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 spans="1:26" ht="14.25" customHeight="1">
      <c r="A463" s="7"/>
      <c r="B463" s="7"/>
      <c r="C463" s="7"/>
      <c r="D463" s="7"/>
      <c r="E463" s="24"/>
      <c r="F463" s="24"/>
      <c r="G463" s="7"/>
      <c r="H463" s="7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 spans="1:26" ht="14.25" customHeight="1">
      <c r="A464" s="7"/>
      <c r="B464" s="7"/>
      <c r="C464" s="7"/>
      <c r="D464" s="7"/>
      <c r="E464" s="24"/>
      <c r="F464" s="24"/>
      <c r="G464" s="7"/>
      <c r="H464" s="7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 spans="1:26" ht="14.25" customHeight="1">
      <c r="A465" s="7"/>
      <c r="B465" s="7"/>
      <c r="C465" s="7"/>
      <c r="D465" s="7"/>
      <c r="E465" s="24"/>
      <c r="F465" s="24"/>
      <c r="G465" s="7"/>
      <c r="H465" s="7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 spans="1:26" ht="14.25" customHeight="1">
      <c r="A466" s="7"/>
      <c r="B466" s="7"/>
      <c r="C466" s="7"/>
      <c r="D466" s="7"/>
      <c r="E466" s="24"/>
      <c r="F466" s="24"/>
      <c r="G466" s="7"/>
      <c r="H466" s="7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 spans="1:26" ht="14.25" customHeight="1">
      <c r="A467" s="7"/>
      <c r="B467" s="7"/>
      <c r="C467" s="7"/>
      <c r="D467" s="7"/>
      <c r="E467" s="24"/>
      <c r="F467" s="24"/>
      <c r="G467" s="7"/>
      <c r="H467" s="7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 spans="1:26" ht="14.25" customHeight="1">
      <c r="A468" s="7"/>
      <c r="B468" s="7"/>
      <c r="C468" s="7"/>
      <c r="D468" s="7"/>
      <c r="E468" s="24"/>
      <c r="F468" s="24"/>
      <c r="G468" s="7"/>
      <c r="H468" s="7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 spans="1:26" ht="14.25" customHeight="1">
      <c r="A469" s="7"/>
      <c r="B469" s="7"/>
      <c r="C469" s="7"/>
      <c r="D469" s="7"/>
      <c r="E469" s="24"/>
      <c r="F469" s="24"/>
      <c r="G469" s="7"/>
      <c r="H469" s="7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 spans="1:26" ht="14.25" customHeight="1">
      <c r="A470" s="7"/>
      <c r="B470" s="7"/>
      <c r="C470" s="7"/>
      <c r="D470" s="7"/>
      <c r="E470" s="24"/>
      <c r="F470" s="24"/>
      <c r="G470" s="7"/>
      <c r="H470" s="7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 spans="1:26" ht="14.25" customHeight="1">
      <c r="A471" s="7"/>
      <c r="B471" s="7"/>
      <c r="C471" s="7"/>
      <c r="D471" s="7"/>
      <c r="E471" s="24"/>
      <c r="F471" s="24"/>
      <c r="G471" s="7"/>
      <c r="H471" s="7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 spans="1:26" ht="14.25" customHeight="1">
      <c r="A472" s="7"/>
      <c r="B472" s="7"/>
      <c r="C472" s="7"/>
      <c r="D472" s="7"/>
      <c r="E472" s="24"/>
      <c r="F472" s="24"/>
      <c r="G472" s="7"/>
      <c r="H472" s="7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 spans="1:26" ht="14.25" customHeight="1">
      <c r="A473" s="7"/>
      <c r="B473" s="7"/>
      <c r="C473" s="7"/>
      <c r="D473" s="7"/>
      <c r="E473" s="24"/>
      <c r="F473" s="24"/>
      <c r="G473" s="7"/>
      <c r="H473" s="7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 spans="1:26" ht="14.25" customHeight="1">
      <c r="A474" s="7"/>
      <c r="B474" s="7"/>
      <c r="C474" s="7"/>
      <c r="D474" s="7"/>
      <c r="E474" s="24"/>
      <c r="F474" s="24"/>
      <c r="G474" s="7"/>
      <c r="H474" s="7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 spans="1:26" ht="14.25" customHeight="1">
      <c r="A475" s="7"/>
      <c r="B475" s="7"/>
      <c r="C475" s="7"/>
      <c r="D475" s="7"/>
      <c r="E475" s="24"/>
      <c r="F475" s="24"/>
      <c r="G475" s="7"/>
      <c r="H475" s="7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 spans="1:26" ht="14.25" customHeight="1">
      <c r="A476" s="7"/>
      <c r="B476" s="7"/>
      <c r="C476" s="7"/>
      <c r="D476" s="7"/>
      <c r="E476" s="24"/>
      <c r="F476" s="24"/>
      <c r="G476" s="7"/>
      <c r="H476" s="7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 spans="1:26" ht="14.25" customHeight="1">
      <c r="A477" s="7"/>
      <c r="B477" s="7"/>
      <c r="C477" s="7"/>
      <c r="D477" s="7"/>
      <c r="E477" s="24"/>
      <c r="F477" s="24"/>
      <c r="G477" s="7"/>
      <c r="H477" s="7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 spans="1:26" ht="14.25" customHeight="1">
      <c r="A478" s="7"/>
      <c r="B478" s="7"/>
      <c r="C478" s="7"/>
      <c r="D478" s="7"/>
      <c r="E478" s="24"/>
      <c r="F478" s="24"/>
      <c r="G478" s="7"/>
      <c r="H478" s="7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 spans="1:26" ht="14.25" customHeight="1">
      <c r="A479" s="7"/>
      <c r="B479" s="7"/>
      <c r="C479" s="7"/>
      <c r="D479" s="7"/>
      <c r="E479" s="24"/>
      <c r="F479" s="24"/>
      <c r="G479" s="7"/>
      <c r="H479" s="7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 spans="1:26" ht="14.25" customHeight="1">
      <c r="A480" s="7"/>
      <c r="B480" s="7"/>
      <c r="C480" s="7"/>
      <c r="D480" s="7"/>
      <c r="E480" s="24"/>
      <c r="F480" s="24"/>
      <c r="G480" s="7"/>
      <c r="H480" s="7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 spans="1:26" ht="14.25" customHeight="1">
      <c r="A481" s="7"/>
      <c r="B481" s="7"/>
      <c r="C481" s="7"/>
      <c r="D481" s="7"/>
      <c r="E481" s="24"/>
      <c r="F481" s="24"/>
      <c r="G481" s="7"/>
      <c r="H481" s="7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 spans="1:26" ht="14.25" customHeight="1">
      <c r="A482" s="7"/>
      <c r="B482" s="7"/>
      <c r="C482" s="7"/>
      <c r="D482" s="7"/>
      <c r="E482" s="24"/>
      <c r="F482" s="24"/>
      <c r="G482" s="7"/>
      <c r="H482" s="7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 spans="1:26" ht="14.25" customHeight="1">
      <c r="A483" s="7"/>
      <c r="B483" s="7"/>
      <c r="C483" s="7"/>
      <c r="D483" s="7"/>
      <c r="E483" s="24"/>
      <c r="F483" s="24"/>
      <c r="G483" s="7"/>
      <c r="H483" s="7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 spans="1:26" ht="14.25" customHeight="1">
      <c r="A484" s="7"/>
      <c r="B484" s="7"/>
      <c r="C484" s="7"/>
      <c r="D484" s="7"/>
      <c r="E484" s="24"/>
      <c r="F484" s="24"/>
      <c r="G484" s="7"/>
      <c r="H484" s="7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 spans="1:26" ht="14.25" customHeight="1">
      <c r="A485" s="7"/>
      <c r="B485" s="7"/>
      <c r="C485" s="7"/>
      <c r="D485" s="7"/>
      <c r="E485" s="24"/>
      <c r="F485" s="24"/>
      <c r="G485" s="7"/>
      <c r="H485" s="7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 spans="1:26" ht="14.25" customHeight="1">
      <c r="A486" s="7"/>
      <c r="B486" s="7"/>
      <c r="C486" s="7"/>
      <c r="D486" s="7"/>
      <c r="E486" s="24"/>
      <c r="F486" s="24"/>
      <c r="G486" s="7"/>
      <c r="H486" s="7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 spans="1:26" ht="14.25" customHeight="1">
      <c r="A487" s="7"/>
      <c r="B487" s="7"/>
      <c r="C487" s="7"/>
      <c r="D487" s="7"/>
      <c r="E487" s="24"/>
      <c r="F487" s="24"/>
      <c r="G487" s="7"/>
      <c r="H487" s="7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 spans="1:26" ht="14.25" customHeight="1">
      <c r="A488" s="7"/>
      <c r="B488" s="7"/>
      <c r="C488" s="7"/>
      <c r="D488" s="7"/>
      <c r="E488" s="24"/>
      <c r="F488" s="24"/>
      <c r="G488" s="7"/>
      <c r="H488" s="7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 spans="1:26" ht="14.25" customHeight="1">
      <c r="A489" s="7"/>
      <c r="B489" s="7"/>
      <c r="C489" s="7"/>
      <c r="D489" s="7"/>
      <c r="E489" s="24"/>
      <c r="F489" s="24"/>
      <c r="G489" s="7"/>
      <c r="H489" s="7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 spans="1:26" ht="14.25" customHeight="1">
      <c r="A490" s="7"/>
      <c r="B490" s="7"/>
      <c r="C490" s="7"/>
      <c r="D490" s="7"/>
      <c r="E490" s="24"/>
      <c r="F490" s="24"/>
      <c r="G490" s="7"/>
      <c r="H490" s="7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 spans="1:26" ht="14.25" customHeight="1">
      <c r="A491" s="7"/>
      <c r="B491" s="7"/>
      <c r="C491" s="7"/>
      <c r="D491" s="7"/>
      <c r="E491" s="24"/>
      <c r="F491" s="24"/>
      <c r="G491" s="7"/>
      <c r="H491" s="7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 spans="1:26" ht="14.25" customHeight="1">
      <c r="A492" s="7"/>
      <c r="B492" s="7"/>
      <c r="C492" s="7"/>
      <c r="D492" s="7"/>
      <c r="E492" s="24"/>
      <c r="F492" s="24"/>
      <c r="G492" s="7"/>
      <c r="H492" s="7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 spans="1:26" ht="14.25" customHeight="1">
      <c r="A493" s="7"/>
      <c r="B493" s="7"/>
      <c r="C493" s="7"/>
      <c r="D493" s="7"/>
      <c r="E493" s="24"/>
      <c r="F493" s="24"/>
      <c r="G493" s="7"/>
      <c r="H493" s="7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 spans="1:26" ht="14.25" customHeight="1">
      <c r="A494" s="7"/>
      <c r="B494" s="7"/>
      <c r="C494" s="7"/>
      <c r="D494" s="7"/>
      <c r="E494" s="24"/>
      <c r="F494" s="24"/>
      <c r="G494" s="7"/>
      <c r="H494" s="7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 spans="1:26" ht="14.25" customHeight="1">
      <c r="A495" s="7"/>
      <c r="B495" s="7"/>
      <c r="C495" s="7"/>
      <c r="D495" s="7"/>
      <c r="E495" s="24"/>
      <c r="F495" s="24"/>
      <c r="G495" s="7"/>
      <c r="H495" s="7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 spans="1:26" ht="14.25" customHeight="1">
      <c r="A496" s="7"/>
      <c r="B496" s="7"/>
      <c r="C496" s="7"/>
      <c r="D496" s="7"/>
      <c r="E496" s="24"/>
      <c r="F496" s="24"/>
      <c r="G496" s="7"/>
      <c r="H496" s="7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 spans="1:26" ht="14.25" customHeight="1">
      <c r="A497" s="7"/>
      <c r="B497" s="7"/>
      <c r="C497" s="7"/>
      <c r="D497" s="7"/>
      <c r="E497" s="24"/>
      <c r="F497" s="24"/>
      <c r="G497" s="7"/>
      <c r="H497" s="7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 spans="1:26" ht="14.25" customHeight="1">
      <c r="A498" s="7"/>
      <c r="B498" s="7"/>
      <c r="C498" s="7"/>
      <c r="D498" s="7"/>
      <c r="E498" s="24"/>
      <c r="F498" s="24"/>
      <c r="G498" s="7"/>
      <c r="H498" s="7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 spans="1:26" ht="14.25" customHeight="1">
      <c r="A499" s="7"/>
      <c r="B499" s="7"/>
      <c r="C499" s="7"/>
      <c r="D499" s="7"/>
      <c r="E499" s="24"/>
      <c r="F499" s="24"/>
      <c r="G499" s="7"/>
      <c r="H499" s="7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 spans="1:26" ht="14.25" customHeight="1">
      <c r="A500" s="7"/>
      <c r="B500" s="7"/>
      <c r="C500" s="7"/>
      <c r="D500" s="7"/>
      <c r="E500" s="24"/>
      <c r="F500" s="24"/>
      <c r="G500" s="7"/>
      <c r="H500" s="7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 spans="1:26" ht="14.25" customHeight="1">
      <c r="A501" s="7"/>
      <c r="B501" s="7"/>
      <c r="C501" s="7"/>
      <c r="D501" s="7"/>
      <c r="E501" s="24"/>
      <c r="F501" s="24"/>
      <c r="G501" s="7"/>
      <c r="H501" s="7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 spans="1:26" ht="14.25" customHeight="1">
      <c r="A502" s="7"/>
      <c r="B502" s="7"/>
      <c r="C502" s="7"/>
      <c r="D502" s="7"/>
      <c r="E502" s="24"/>
      <c r="F502" s="24"/>
      <c r="G502" s="7"/>
      <c r="H502" s="7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 spans="1:26" ht="14.25" customHeight="1">
      <c r="A503" s="7"/>
      <c r="B503" s="7"/>
      <c r="C503" s="7"/>
      <c r="D503" s="7"/>
      <c r="E503" s="24"/>
      <c r="F503" s="24"/>
      <c r="G503" s="7"/>
      <c r="H503" s="7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 spans="1:26" ht="14.25" customHeight="1">
      <c r="A504" s="7"/>
      <c r="B504" s="7"/>
      <c r="C504" s="7"/>
      <c r="D504" s="7"/>
      <c r="E504" s="24"/>
      <c r="F504" s="24"/>
      <c r="G504" s="7"/>
      <c r="H504" s="7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 spans="1:26" ht="14.25" customHeight="1">
      <c r="A505" s="7"/>
      <c r="B505" s="7"/>
      <c r="C505" s="7"/>
      <c r="D505" s="7"/>
      <c r="E505" s="24"/>
      <c r="F505" s="24"/>
      <c r="G505" s="7"/>
      <c r="H505" s="7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 spans="1:26" ht="14.25" customHeight="1">
      <c r="A506" s="7"/>
      <c r="B506" s="7"/>
      <c r="C506" s="7"/>
      <c r="D506" s="7"/>
      <c r="E506" s="24"/>
      <c r="F506" s="24"/>
      <c r="G506" s="7"/>
      <c r="H506" s="7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 spans="1:26" ht="14.25" customHeight="1">
      <c r="A507" s="7"/>
      <c r="B507" s="7"/>
      <c r="C507" s="7"/>
      <c r="D507" s="7"/>
      <c r="E507" s="24"/>
      <c r="F507" s="24"/>
      <c r="G507" s="7"/>
      <c r="H507" s="7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 spans="1:26" ht="14.25" customHeight="1">
      <c r="A508" s="7"/>
      <c r="B508" s="7"/>
      <c r="C508" s="7"/>
      <c r="D508" s="7"/>
      <c r="E508" s="24"/>
      <c r="F508" s="24"/>
      <c r="G508" s="7"/>
      <c r="H508" s="7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 spans="1:26" ht="14.25" customHeight="1">
      <c r="A509" s="7"/>
      <c r="B509" s="7"/>
      <c r="C509" s="7"/>
      <c r="D509" s="7"/>
      <c r="E509" s="24"/>
      <c r="F509" s="24"/>
      <c r="G509" s="7"/>
      <c r="H509" s="7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 spans="1:26" ht="14.25" customHeight="1">
      <c r="A510" s="7"/>
      <c r="B510" s="7"/>
      <c r="C510" s="7"/>
      <c r="D510" s="7"/>
      <c r="E510" s="24"/>
      <c r="F510" s="24"/>
      <c r="G510" s="7"/>
      <c r="H510" s="7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 spans="1:26" ht="14.25" customHeight="1">
      <c r="A511" s="7"/>
      <c r="B511" s="7"/>
      <c r="C511" s="7"/>
      <c r="D511" s="7"/>
      <c r="E511" s="24"/>
      <c r="F511" s="24"/>
      <c r="G511" s="7"/>
      <c r="H511" s="7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 spans="1:26" ht="14.25" customHeight="1">
      <c r="A512" s="7"/>
      <c r="B512" s="7"/>
      <c r="C512" s="7"/>
      <c r="D512" s="7"/>
      <c r="E512" s="24"/>
      <c r="F512" s="24"/>
      <c r="G512" s="7"/>
      <c r="H512" s="7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 spans="1:26" ht="14.25" customHeight="1">
      <c r="A513" s="7"/>
      <c r="B513" s="7"/>
      <c r="C513" s="7"/>
      <c r="D513" s="7"/>
      <c r="E513" s="24"/>
      <c r="F513" s="24"/>
      <c r="G513" s="7"/>
      <c r="H513" s="7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 spans="1:26" ht="14.25" customHeight="1">
      <c r="A514" s="7"/>
      <c r="B514" s="7"/>
      <c r="C514" s="7"/>
      <c r="D514" s="7"/>
      <c r="E514" s="24"/>
      <c r="F514" s="24"/>
      <c r="G514" s="7"/>
      <c r="H514" s="7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 spans="1:26" ht="14.25" customHeight="1">
      <c r="A515" s="7"/>
      <c r="B515" s="7"/>
      <c r="C515" s="7"/>
      <c r="D515" s="7"/>
      <c r="E515" s="24"/>
      <c r="F515" s="24"/>
      <c r="G515" s="7"/>
      <c r="H515" s="7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 spans="1:26" ht="14.25" customHeight="1">
      <c r="A516" s="7"/>
      <c r="B516" s="7"/>
      <c r="C516" s="7"/>
      <c r="D516" s="7"/>
      <c r="E516" s="24"/>
      <c r="F516" s="24"/>
      <c r="G516" s="7"/>
      <c r="H516" s="7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 spans="1:26" ht="14.25" customHeight="1">
      <c r="A517" s="7"/>
      <c r="B517" s="7"/>
      <c r="C517" s="7"/>
      <c r="D517" s="7"/>
      <c r="E517" s="24"/>
      <c r="F517" s="24"/>
      <c r="G517" s="7"/>
      <c r="H517" s="7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 spans="1:26" ht="14.25" customHeight="1">
      <c r="A518" s="7"/>
      <c r="B518" s="7"/>
      <c r="C518" s="7"/>
      <c r="D518" s="7"/>
      <c r="E518" s="24"/>
      <c r="F518" s="24"/>
      <c r="G518" s="7"/>
      <c r="H518" s="7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 spans="1:26" ht="14.25" customHeight="1">
      <c r="A519" s="7"/>
      <c r="B519" s="7"/>
      <c r="C519" s="7"/>
      <c r="D519" s="7"/>
      <c r="E519" s="24"/>
      <c r="F519" s="24"/>
      <c r="G519" s="7"/>
      <c r="H519" s="7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 spans="1:26" ht="14.25" customHeight="1">
      <c r="A520" s="7"/>
      <c r="B520" s="7"/>
      <c r="C520" s="7"/>
      <c r="D520" s="7"/>
      <c r="E520" s="24"/>
      <c r="F520" s="24"/>
      <c r="G520" s="7"/>
      <c r="H520" s="7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 spans="1:26" ht="14.25" customHeight="1">
      <c r="A521" s="7"/>
      <c r="B521" s="7"/>
      <c r="C521" s="7"/>
      <c r="D521" s="7"/>
      <c r="E521" s="24"/>
      <c r="F521" s="24"/>
      <c r="G521" s="7"/>
      <c r="H521" s="7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 spans="1:26" ht="14.25" customHeight="1">
      <c r="A522" s="7"/>
      <c r="B522" s="7"/>
      <c r="C522" s="7"/>
      <c r="D522" s="7"/>
      <c r="E522" s="24"/>
      <c r="F522" s="24"/>
      <c r="G522" s="7"/>
      <c r="H522" s="7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 spans="1:26" ht="14.25" customHeight="1">
      <c r="A523" s="7"/>
      <c r="B523" s="7"/>
      <c r="C523" s="7"/>
      <c r="D523" s="7"/>
      <c r="E523" s="24"/>
      <c r="F523" s="24"/>
      <c r="G523" s="7"/>
      <c r="H523" s="7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 spans="1:26" ht="14.25" customHeight="1">
      <c r="A524" s="7"/>
      <c r="B524" s="7"/>
      <c r="C524" s="7"/>
      <c r="D524" s="7"/>
      <c r="E524" s="24"/>
      <c r="F524" s="24"/>
      <c r="G524" s="7"/>
      <c r="H524" s="7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 spans="1:26" ht="14.25" customHeight="1">
      <c r="A525" s="7"/>
      <c r="B525" s="7"/>
      <c r="C525" s="7"/>
      <c r="D525" s="7"/>
      <c r="E525" s="24"/>
      <c r="F525" s="24"/>
      <c r="G525" s="7"/>
      <c r="H525" s="7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 spans="1:26" ht="14.25" customHeight="1">
      <c r="A526" s="7"/>
      <c r="B526" s="7"/>
      <c r="C526" s="7"/>
      <c r="D526" s="7"/>
      <c r="E526" s="24"/>
      <c r="F526" s="24"/>
      <c r="G526" s="7"/>
      <c r="H526" s="7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 spans="1:26" ht="14.25" customHeight="1">
      <c r="A527" s="7"/>
      <c r="B527" s="7"/>
      <c r="C527" s="7"/>
      <c r="D527" s="7"/>
      <c r="E527" s="24"/>
      <c r="F527" s="24"/>
      <c r="G527" s="7"/>
      <c r="H527" s="7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 spans="1:26" ht="14.25" customHeight="1">
      <c r="A528" s="7"/>
      <c r="B528" s="7"/>
      <c r="C528" s="7"/>
      <c r="D528" s="7"/>
      <c r="E528" s="24"/>
      <c r="F528" s="24"/>
      <c r="G528" s="7"/>
      <c r="H528" s="7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 spans="1:26" ht="14.25" customHeight="1">
      <c r="A529" s="7"/>
      <c r="B529" s="7"/>
      <c r="C529" s="7"/>
      <c r="D529" s="7"/>
      <c r="E529" s="24"/>
      <c r="F529" s="24"/>
      <c r="G529" s="7"/>
      <c r="H529" s="7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 spans="1:26" ht="14.25" customHeight="1">
      <c r="A530" s="7"/>
      <c r="B530" s="7"/>
      <c r="C530" s="7"/>
      <c r="D530" s="7"/>
      <c r="E530" s="24"/>
      <c r="F530" s="24"/>
      <c r="G530" s="7"/>
      <c r="H530" s="7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 spans="1:26" ht="14.25" customHeight="1">
      <c r="A531" s="7"/>
      <c r="B531" s="7"/>
      <c r="C531" s="7"/>
      <c r="D531" s="7"/>
      <c r="E531" s="24"/>
      <c r="F531" s="24"/>
      <c r="G531" s="7"/>
      <c r="H531" s="7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 spans="1:26" ht="14.25" customHeight="1">
      <c r="A532" s="7"/>
      <c r="B532" s="7"/>
      <c r="C532" s="7"/>
      <c r="D532" s="7"/>
      <c r="E532" s="24"/>
      <c r="F532" s="24"/>
      <c r="G532" s="7"/>
      <c r="H532" s="7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 spans="1:26" ht="14.25" customHeight="1">
      <c r="A533" s="7"/>
      <c r="B533" s="7"/>
      <c r="C533" s="7"/>
      <c r="D533" s="7"/>
      <c r="E533" s="24"/>
      <c r="F533" s="24"/>
      <c r="G533" s="7"/>
      <c r="H533" s="7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 spans="1:26" ht="14.25" customHeight="1">
      <c r="A534" s="7"/>
      <c r="B534" s="7"/>
      <c r="C534" s="7"/>
      <c r="D534" s="7"/>
      <c r="E534" s="24"/>
      <c r="F534" s="24"/>
      <c r="G534" s="7"/>
      <c r="H534" s="7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 spans="1:26" ht="14.25" customHeight="1">
      <c r="A535" s="7"/>
      <c r="B535" s="7"/>
      <c r="C535" s="7"/>
      <c r="D535" s="7"/>
      <c r="E535" s="24"/>
      <c r="F535" s="24"/>
      <c r="G535" s="7"/>
      <c r="H535" s="7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 spans="1:26" ht="14.25" customHeight="1">
      <c r="A536" s="7"/>
      <c r="B536" s="7"/>
      <c r="C536" s="7"/>
      <c r="D536" s="7"/>
      <c r="E536" s="24"/>
      <c r="F536" s="24"/>
      <c r="G536" s="7"/>
      <c r="H536" s="7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 spans="1:26" ht="14.25" customHeight="1">
      <c r="A537" s="7"/>
      <c r="B537" s="7"/>
      <c r="C537" s="7"/>
      <c r="D537" s="7"/>
      <c r="E537" s="24"/>
      <c r="F537" s="24"/>
      <c r="G537" s="7"/>
      <c r="H537" s="7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 spans="1:26" ht="14.25" customHeight="1">
      <c r="A538" s="7"/>
      <c r="B538" s="7"/>
      <c r="C538" s="7"/>
      <c r="D538" s="7"/>
      <c r="E538" s="24"/>
      <c r="F538" s="24"/>
      <c r="G538" s="7"/>
      <c r="H538" s="7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 spans="1:26" ht="14.25" customHeight="1">
      <c r="A539" s="7"/>
      <c r="B539" s="7"/>
      <c r="C539" s="7"/>
      <c r="D539" s="7"/>
      <c r="E539" s="24"/>
      <c r="F539" s="24"/>
      <c r="G539" s="7"/>
      <c r="H539" s="7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 spans="1:26" ht="14.25" customHeight="1">
      <c r="A540" s="7"/>
      <c r="B540" s="7"/>
      <c r="C540" s="7"/>
      <c r="D540" s="7"/>
      <c r="E540" s="24"/>
      <c r="F540" s="24"/>
      <c r="G540" s="7"/>
      <c r="H540" s="7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 spans="1:26" ht="14.25" customHeight="1">
      <c r="A541" s="7"/>
      <c r="B541" s="7"/>
      <c r="C541" s="7"/>
      <c r="D541" s="7"/>
      <c r="E541" s="24"/>
      <c r="F541" s="24"/>
      <c r="G541" s="7"/>
      <c r="H541" s="7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 spans="1:26" ht="14.25" customHeight="1">
      <c r="A542" s="7"/>
      <c r="B542" s="7"/>
      <c r="C542" s="7"/>
      <c r="D542" s="7"/>
      <c r="E542" s="24"/>
      <c r="F542" s="24"/>
      <c r="G542" s="7"/>
      <c r="H542" s="7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 spans="1:26" ht="14.25" customHeight="1">
      <c r="A543" s="7"/>
      <c r="B543" s="7"/>
      <c r="C543" s="7"/>
      <c r="D543" s="7"/>
      <c r="E543" s="24"/>
      <c r="F543" s="24"/>
      <c r="G543" s="7"/>
      <c r="H543" s="7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 spans="1:26" ht="14.25" customHeight="1">
      <c r="A544" s="7"/>
      <c r="B544" s="7"/>
      <c r="C544" s="7"/>
      <c r="D544" s="7"/>
      <c r="E544" s="24"/>
      <c r="F544" s="24"/>
      <c r="G544" s="7"/>
      <c r="H544" s="7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 spans="1:26" ht="14.25" customHeight="1">
      <c r="A545" s="7"/>
      <c r="B545" s="7"/>
      <c r="C545" s="7"/>
      <c r="D545" s="7"/>
      <c r="E545" s="24"/>
      <c r="F545" s="24"/>
      <c r="G545" s="7"/>
      <c r="H545" s="7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 spans="1:26" ht="14.25" customHeight="1">
      <c r="A546" s="7"/>
      <c r="B546" s="7"/>
      <c r="C546" s="7"/>
      <c r="D546" s="7"/>
      <c r="E546" s="24"/>
      <c r="F546" s="24"/>
      <c r="G546" s="7"/>
      <c r="H546" s="7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 spans="1:26" ht="14.25" customHeight="1">
      <c r="A547" s="7"/>
      <c r="B547" s="7"/>
      <c r="C547" s="7"/>
      <c r="D547" s="7"/>
      <c r="E547" s="24"/>
      <c r="F547" s="24"/>
      <c r="G547" s="7"/>
      <c r="H547" s="7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 spans="1:26" ht="14.25" customHeight="1">
      <c r="A548" s="7"/>
      <c r="B548" s="7"/>
      <c r="C548" s="7"/>
      <c r="D548" s="7"/>
      <c r="E548" s="24"/>
      <c r="F548" s="24"/>
      <c r="G548" s="7"/>
      <c r="H548" s="7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 spans="1:26" ht="14.25" customHeight="1">
      <c r="A549" s="7"/>
      <c r="B549" s="7"/>
      <c r="C549" s="7"/>
      <c r="D549" s="7"/>
      <c r="E549" s="24"/>
      <c r="F549" s="24"/>
      <c r="G549" s="7"/>
      <c r="H549" s="7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 spans="1:26" ht="14.25" customHeight="1">
      <c r="A550" s="7"/>
      <c r="B550" s="7"/>
      <c r="C550" s="7"/>
      <c r="D550" s="7"/>
      <c r="E550" s="24"/>
      <c r="F550" s="24"/>
      <c r="G550" s="7"/>
      <c r="H550" s="7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 spans="1:26" ht="14.25" customHeight="1">
      <c r="A551" s="7"/>
      <c r="B551" s="7"/>
      <c r="C551" s="7"/>
      <c r="D551" s="7"/>
      <c r="E551" s="24"/>
      <c r="F551" s="24"/>
      <c r="G551" s="7"/>
      <c r="H551" s="7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 spans="1:26" ht="14.25" customHeight="1">
      <c r="A552" s="7"/>
      <c r="B552" s="7"/>
      <c r="C552" s="7"/>
      <c r="D552" s="7"/>
      <c r="E552" s="24"/>
      <c r="F552" s="24"/>
      <c r="G552" s="7"/>
      <c r="H552" s="7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 spans="1:26" ht="14.25" customHeight="1">
      <c r="A553" s="7"/>
      <c r="B553" s="7"/>
      <c r="C553" s="7"/>
      <c r="D553" s="7"/>
      <c r="E553" s="24"/>
      <c r="F553" s="24"/>
      <c r="G553" s="7"/>
      <c r="H553" s="7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 spans="1:26" ht="14.25" customHeight="1">
      <c r="A554" s="7"/>
      <c r="B554" s="7"/>
      <c r="C554" s="7"/>
      <c r="D554" s="7"/>
      <c r="E554" s="24"/>
      <c r="F554" s="24"/>
      <c r="G554" s="7"/>
      <c r="H554" s="7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 spans="1:26" ht="14.25" customHeight="1">
      <c r="A555" s="7"/>
      <c r="B555" s="7"/>
      <c r="C555" s="7"/>
      <c r="D555" s="7"/>
      <c r="E555" s="24"/>
      <c r="F555" s="24"/>
      <c r="G555" s="7"/>
      <c r="H555" s="7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 spans="1:26" ht="14.25" customHeight="1">
      <c r="A556" s="7"/>
      <c r="B556" s="7"/>
      <c r="C556" s="7"/>
      <c r="D556" s="7"/>
      <c r="E556" s="24"/>
      <c r="F556" s="24"/>
      <c r="G556" s="7"/>
      <c r="H556" s="7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 spans="1:26" ht="14.25" customHeight="1">
      <c r="A557" s="7"/>
      <c r="B557" s="7"/>
      <c r="C557" s="7"/>
      <c r="D557" s="7"/>
      <c r="E557" s="24"/>
      <c r="F557" s="24"/>
      <c r="G557" s="7"/>
      <c r="H557" s="7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 spans="1:26" ht="14.25" customHeight="1">
      <c r="A558" s="7"/>
      <c r="B558" s="7"/>
      <c r="C558" s="7"/>
      <c r="D558" s="7"/>
      <c r="E558" s="24"/>
      <c r="F558" s="24"/>
      <c r="G558" s="7"/>
      <c r="H558" s="7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 spans="1:26" ht="14.25" customHeight="1">
      <c r="A559" s="7"/>
      <c r="B559" s="7"/>
      <c r="C559" s="7"/>
      <c r="D559" s="7"/>
      <c r="E559" s="24"/>
      <c r="F559" s="24"/>
      <c r="G559" s="7"/>
      <c r="H559" s="7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 spans="1:26" ht="14.25" customHeight="1">
      <c r="A560" s="7"/>
      <c r="B560" s="7"/>
      <c r="C560" s="7"/>
      <c r="D560" s="7"/>
      <c r="E560" s="24"/>
      <c r="F560" s="24"/>
      <c r="G560" s="7"/>
      <c r="H560" s="7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 spans="1:26" ht="14.25" customHeight="1">
      <c r="A561" s="7"/>
      <c r="B561" s="7"/>
      <c r="C561" s="7"/>
      <c r="D561" s="7"/>
      <c r="E561" s="24"/>
      <c r="F561" s="24"/>
      <c r="G561" s="7"/>
      <c r="H561" s="7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 spans="1:26" ht="14.25" customHeight="1">
      <c r="A562" s="7"/>
      <c r="B562" s="7"/>
      <c r="C562" s="7"/>
      <c r="D562" s="7"/>
      <c r="E562" s="24"/>
      <c r="F562" s="24"/>
      <c r="G562" s="7"/>
      <c r="H562" s="7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 spans="1:26" ht="14.25" customHeight="1">
      <c r="A563" s="7"/>
      <c r="B563" s="7"/>
      <c r="C563" s="7"/>
      <c r="D563" s="7"/>
      <c r="E563" s="24"/>
      <c r="F563" s="24"/>
      <c r="G563" s="7"/>
      <c r="H563" s="7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 spans="1:26" ht="14.25" customHeight="1">
      <c r="A564" s="7"/>
      <c r="B564" s="7"/>
      <c r="C564" s="7"/>
      <c r="D564" s="7"/>
      <c r="E564" s="24"/>
      <c r="F564" s="24"/>
      <c r="G564" s="7"/>
      <c r="H564" s="7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 spans="1:26" ht="14.25" customHeight="1">
      <c r="A565" s="7"/>
      <c r="B565" s="7"/>
      <c r="C565" s="7"/>
      <c r="D565" s="7"/>
      <c r="E565" s="24"/>
      <c r="F565" s="24"/>
      <c r="G565" s="7"/>
      <c r="H565" s="7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 spans="1:26" ht="14.25" customHeight="1">
      <c r="A566" s="7"/>
      <c r="B566" s="7"/>
      <c r="C566" s="7"/>
      <c r="D566" s="7"/>
      <c r="E566" s="24"/>
      <c r="F566" s="24"/>
      <c r="G566" s="7"/>
      <c r="H566" s="7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 spans="1:26" ht="14.25" customHeight="1">
      <c r="A567" s="7"/>
      <c r="B567" s="7"/>
      <c r="C567" s="7"/>
      <c r="D567" s="7"/>
      <c r="E567" s="24"/>
      <c r="F567" s="24"/>
      <c r="G567" s="7"/>
      <c r="H567" s="7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 spans="1:26" ht="14.25" customHeight="1">
      <c r="A568" s="7"/>
      <c r="B568" s="7"/>
      <c r="C568" s="7"/>
      <c r="D568" s="7"/>
      <c r="E568" s="24"/>
      <c r="F568" s="24"/>
      <c r="G568" s="7"/>
      <c r="H568" s="7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 spans="1:26" ht="14.25" customHeight="1">
      <c r="A569" s="7"/>
      <c r="B569" s="7"/>
      <c r="C569" s="7"/>
      <c r="D569" s="7"/>
      <c r="E569" s="24"/>
      <c r="F569" s="24"/>
      <c r="G569" s="7"/>
      <c r="H569" s="7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 spans="1:26" ht="14.25" customHeight="1">
      <c r="A570" s="7"/>
      <c r="B570" s="7"/>
      <c r="C570" s="7"/>
      <c r="D570" s="7"/>
      <c r="E570" s="24"/>
      <c r="F570" s="24"/>
      <c r="G570" s="7"/>
      <c r="H570" s="7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 spans="1:26" ht="14.25" customHeight="1">
      <c r="A571" s="7"/>
      <c r="B571" s="7"/>
      <c r="C571" s="7"/>
      <c r="D571" s="7"/>
      <c r="E571" s="24"/>
      <c r="F571" s="24"/>
      <c r="G571" s="7"/>
      <c r="H571" s="7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 spans="1:26" ht="14.25" customHeight="1">
      <c r="A572" s="7"/>
      <c r="B572" s="7"/>
      <c r="C572" s="7"/>
      <c r="D572" s="7"/>
      <c r="E572" s="24"/>
      <c r="F572" s="24"/>
      <c r="G572" s="7"/>
      <c r="H572" s="7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 spans="1:26" ht="14.25" customHeight="1">
      <c r="A573" s="7"/>
      <c r="B573" s="7"/>
      <c r="C573" s="7"/>
      <c r="D573" s="7"/>
      <c r="E573" s="24"/>
      <c r="F573" s="24"/>
      <c r="G573" s="7"/>
      <c r="H573" s="7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 spans="1:26" ht="14.25" customHeight="1">
      <c r="A574" s="7"/>
      <c r="B574" s="7"/>
      <c r="C574" s="7"/>
      <c r="D574" s="7"/>
      <c r="E574" s="24"/>
      <c r="F574" s="24"/>
      <c r="G574" s="7"/>
      <c r="H574" s="7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 spans="1:26" ht="14.25" customHeight="1">
      <c r="A575" s="7"/>
      <c r="B575" s="7"/>
      <c r="C575" s="7"/>
      <c r="D575" s="7"/>
      <c r="E575" s="24"/>
      <c r="F575" s="24"/>
      <c r="G575" s="7"/>
      <c r="H575" s="7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 spans="1:26" ht="14.25" customHeight="1">
      <c r="A576" s="7"/>
      <c r="B576" s="7"/>
      <c r="C576" s="7"/>
      <c r="D576" s="7"/>
      <c r="E576" s="24"/>
      <c r="F576" s="24"/>
      <c r="G576" s="7"/>
      <c r="H576" s="7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 spans="1:26" ht="14.25" customHeight="1">
      <c r="A577" s="7"/>
      <c r="B577" s="7"/>
      <c r="C577" s="7"/>
      <c r="D577" s="7"/>
      <c r="E577" s="24"/>
      <c r="F577" s="24"/>
      <c r="G577" s="7"/>
      <c r="H577" s="7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 spans="1:26" ht="14.25" customHeight="1">
      <c r="A578" s="7"/>
      <c r="B578" s="7"/>
      <c r="C578" s="7"/>
      <c r="D578" s="7"/>
      <c r="E578" s="24"/>
      <c r="F578" s="24"/>
      <c r="G578" s="7"/>
      <c r="H578" s="7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 spans="1:26" ht="14.25" customHeight="1">
      <c r="A579" s="7"/>
      <c r="B579" s="7"/>
      <c r="C579" s="7"/>
      <c r="D579" s="7"/>
      <c r="E579" s="24"/>
      <c r="F579" s="24"/>
      <c r="G579" s="7"/>
      <c r="H579" s="7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 spans="1:26" ht="14.25" customHeight="1">
      <c r="A580" s="7"/>
      <c r="B580" s="7"/>
      <c r="C580" s="7"/>
      <c r="D580" s="7"/>
      <c r="E580" s="24"/>
      <c r="F580" s="24"/>
      <c r="G580" s="7"/>
      <c r="H580" s="7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 spans="1:26" ht="14.25" customHeight="1">
      <c r="A581" s="7"/>
      <c r="B581" s="7"/>
      <c r="C581" s="7"/>
      <c r="D581" s="7"/>
      <c r="E581" s="24"/>
      <c r="F581" s="24"/>
      <c r="G581" s="7"/>
      <c r="H581" s="7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 spans="1:26" ht="14.25" customHeight="1">
      <c r="A582" s="7"/>
      <c r="B582" s="7"/>
      <c r="C582" s="7"/>
      <c r="D582" s="7"/>
      <c r="E582" s="24"/>
      <c r="F582" s="24"/>
      <c r="G582" s="7"/>
      <c r="H582" s="7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 spans="1:26" ht="14.25" customHeight="1">
      <c r="A583" s="7"/>
      <c r="B583" s="7"/>
      <c r="C583" s="7"/>
      <c r="D583" s="7"/>
      <c r="E583" s="24"/>
      <c r="F583" s="24"/>
      <c r="G583" s="7"/>
      <c r="H583" s="7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 spans="1:26" ht="14.25" customHeight="1">
      <c r="A584" s="7"/>
      <c r="B584" s="7"/>
      <c r="C584" s="7"/>
      <c r="D584" s="7"/>
      <c r="E584" s="24"/>
      <c r="F584" s="24"/>
      <c r="G584" s="7"/>
      <c r="H584" s="7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 spans="1:26" ht="14.25" customHeight="1">
      <c r="A585" s="7"/>
      <c r="B585" s="7"/>
      <c r="C585" s="7"/>
      <c r="D585" s="7"/>
      <c r="E585" s="24"/>
      <c r="F585" s="24"/>
      <c r="G585" s="7"/>
      <c r="H585" s="7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 spans="1:26" ht="14.25" customHeight="1">
      <c r="A586" s="7"/>
      <c r="B586" s="7"/>
      <c r="C586" s="7"/>
      <c r="D586" s="7"/>
      <c r="E586" s="24"/>
      <c r="F586" s="24"/>
      <c r="G586" s="7"/>
      <c r="H586" s="7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 spans="1:26" ht="14.25" customHeight="1">
      <c r="A587" s="7"/>
      <c r="B587" s="7"/>
      <c r="C587" s="7"/>
      <c r="D587" s="7"/>
      <c r="E587" s="24"/>
      <c r="F587" s="24"/>
      <c r="G587" s="7"/>
      <c r="H587" s="7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 spans="1:26" ht="14.25" customHeight="1">
      <c r="A588" s="7"/>
      <c r="B588" s="7"/>
      <c r="C588" s="7"/>
      <c r="D588" s="7"/>
      <c r="E588" s="24"/>
      <c r="F588" s="24"/>
      <c r="G588" s="7"/>
      <c r="H588" s="7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 spans="1:26" ht="14.25" customHeight="1">
      <c r="A589" s="7"/>
      <c r="B589" s="7"/>
      <c r="C589" s="7"/>
      <c r="D589" s="7"/>
      <c r="E589" s="24"/>
      <c r="F589" s="24"/>
      <c r="G589" s="7"/>
      <c r="H589" s="7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 spans="1:26" ht="14.25" customHeight="1">
      <c r="A590" s="7"/>
      <c r="B590" s="7"/>
      <c r="C590" s="7"/>
      <c r="D590" s="7"/>
      <c r="E590" s="24"/>
      <c r="F590" s="24"/>
      <c r="G590" s="7"/>
      <c r="H590" s="7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 spans="1:26" ht="14.25" customHeight="1">
      <c r="A591" s="7"/>
      <c r="B591" s="7"/>
      <c r="C591" s="7"/>
      <c r="D591" s="7"/>
      <c r="E591" s="24"/>
      <c r="F591" s="24"/>
      <c r="G591" s="7"/>
      <c r="H591" s="7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 spans="1:26" ht="14.25" customHeight="1">
      <c r="A592" s="7"/>
      <c r="B592" s="7"/>
      <c r="C592" s="7"/>
      <c r="D592" s="7"/>
      <c r="E592" s="24"/>
      <c r="F592" s="24"/>
      <c r="G592" s="7"/>
      <c r="H592" s="7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 spans="1:26" ht="14.25" customHeight="1">
      <c r="A593" s="7"/>
      <c r="B593" s="7"/>
      <c r="C593" s="7"/>
      <c r="D593" s="7"/>
      <c r="E593" s="24"/>
      <c r="F593" s="24"/>
      <c r="G593" s="7"/>
      <c r="H593" s="7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 spans="1:26" ht="14.25" customHeight="1">
      <c r="A594" s="7"/>
      <c r="B594" s="7"/>
      <c r="C594" s="7"/>
      <c r="D594" s="7"/>
      <c r="E594" s="24"/>
      <c r="F594" s="24"/>
      <c r="G594" s="7"/>
      <c r="H594" s="7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 spans="1:26" ht="14.25" customHeight="1">
      <c r="A595" s="7"/>
      <c r="B595" s="7"/>
      <c r="C595" s="7"/>
      <c r="D595" s="7"/>
      <c r="E595" s="24"/>
      <c r="F595" s="24"/>
      <c r="G595" s="7"/>
      <c r="H595" s="7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 spans="1:26" ht="14.25" customHeight="1">
      <c r="A596" s="7"/>
      <c r="B596" s="7"/>
      <c r="C596" s="7"/>
      <c r="D596" s="7"/>
      <c r="E596" s="24"/>
      <c r="F596" s="24"/>
      <c r="G596" s="7"/>
      <c r="H596" s="7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 spans="1:26" ht="14.25" customHeight="1">
      <c r="A597" s="7"/>
      <c r="B597" s="7"/>
      <c r="C597" s="7"/>
      <c r="D597" s="7"/>
      <c r="E597" s="24"/>
      <c r="F597" s="24"/>
      <c r="G597" s="7"/>
      <c r="H597" s="7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 spans="1:26" ht="14.25" customHeight="1">
      <c r="A598" s="7"/>
      <c r="B598" s="7"/>
      <c r="C598" s="7"/>
      <c r="D598" s="7"/>
      <c r="E598" s="24"/>
      <c r="F598" s="24"/>
      <c r="G598" s="7"/>
      <c r="H598" s="7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 spans="1:26" ht="14.25" customHeight="1">
      <c r="A599" s="7"/>
      <c r="B599" s="7"/>
      <c r="C599" s="7"/>
      <c r="D599" s="7"/>
      <c r="E599" s="24"/>
      <c r="F599" s="24"/>
      <c r="G599" s="7"/>
      <c r="H599" s="7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 spans="1:26" ht="14.25" customHeight="1">
      <c r="A600" s="7"/>
      <c r="B600" s="7"/>
      <c r="C600" s="7"/>
      <c r="D600" s="7"/>
      <c r="E600" s="24"/>
      <c r="F600" s="24"/>
      <c r="G600" s="7"/>
      <c r="H600" s="7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 spans="1:26" ht="14.25" customHeight="1">
      <c r="A601" s="7"/>
      <c r="B601" s="7"/>
      <c r="C601" s="7"/>
      <c r="D601" s="7"/>
      <c r="E601" s="24"/>
      <c r="F601" s="24"/>
      <c r="G601" s="7"/>
      <c r="H601" s="7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 spans="1:26" ht="14.25" customHeight="1">
      <c r="A602" s="7"/>
      <c r="B602" s="7"/>
      <c r="C602" s="7"/>
      <c r="D602" s="7"/>
      <c r="E602" s="24"/>
      <c r="F602" s="24"/>
      <c r="G602" s="7"/>
      <c r="H602" s="7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 spans="1:26" ht="14.25" customHeight="1">
      <c r="A603" s="7"/>
      <c r="B603" s="7"/>
      <c r="C603" s="7"/>
      <c r="D603" s="7"/>
      <c r="E603" s="24"/>
      <c r="F603" s="24"/>
      <c r="G603" s="7"/>
      <c r="H603" s="7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 spans="1:26" ht="14.25" customHeight="1">
      <c r="A604" s="7"/>
      <c r="B604" s="7"/>
      <c r="C604" s="7"/>
      <c r="D604" s="7"/>
      <c r="E604" s="24"/>
      <c r="F604" s="24"/>
      <c r="G604" s="7"/>
      <c r="H604" s="7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 spans="1:26" ht="14.25" customHeight="1">
      <c r="A605" s="7"/>
      <c r="B605" s="7"/>
      <c r="C605" s="7"/>
      <c r="D605" s="7"/>
      <c r="E605" s="24"/>
      <c r="F605" s="24"/>
      <c r="G605" s="7"/>
      <c r="H605" s="7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 spans="1:26" ht="14.25" customHeight="1">
      <c r="A606" s="7"/>
      <c r="B606" s="7"/>
      <c r="C606" s="7"/>
      <c r="D606" s="7"/>
      <c r="E606" s="24"/>
      <c r="F606" s="24"/>
      <c r="G606" s="7"/>
      <c r="H606" s="7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 spans="1:26" ht="14.25" customHeight="1">
      <c r="A607" s="7"/>
      <c r="B607" s="7"/>
      <c r="C607" s="7"/>
      <c r="D607" s="7"/>
      <c r="E607" s="24"/>
      <c r="F607" s="24"/>
      <c r="G607" s="7"/>
      <c r="H607" s="7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 spans="1:26" ht="14.25" customHeight="1">
      <c r="A608" s="7"/>
      <c r="B608" s="7"/>
      <c r="C608" s="7"/>
      <c r="D608" s="7"/>
      <c r="E608" s="24"/>
      <c r="F608" s="24"/>
      <c r="G608" s="7"/>
      <c r="H608" s="7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 spans="1:26" ht="14.25" customHeight="1">
      <c r="A609" s="7"/>
      <c r="B609" s="7"/>
      <c r="C609" s="7"/>
      <c r="D609" s="7"/>
      <c r="E609" s="24"/>
      <c r="F609" s="24"/>
      <c r="G609" s="7"/>
      <c r="H609" s="7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 spans="1:26" ht="14.25" customHeight="1">
      <c r="A610" s="7"/>
      <c r="B610" s="7"/>
      <c r="C610" s="7"/>
      <c r="D610" s="7"/>
      <c r="E610" s="24"/>
      <c r="F610" s="24"/>
      <c r="G610" s="7"/>
      <c r="H610" s="7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 spans="1:26" ht="14.25" customHeight="1">
      <c r="A611" s="7"/>
      <c r="B611" s="7"/>
      <c r="C611" s="7"/>
      <c r="D611" s="7"/>
      <c r="E611" s="24"/>
      <c r="F611" s="24"/>
      <c r="G611" s="7"/>
      <c r="H611" s="7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 spans="1:26" ht="14.25" customHeight="1">
      <c r="A612" s="7"/>
      <c r="B612" s="7"/>
      <c r="C612" s="7"/>
      <c r="D612" s="7"/>
      <c r="E612" s="24"/>
      <c r="F612" s="24"/>
      <c r="G612" s="7"/>
      <c r="H612" s="7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 spans="1:26" ht="14.25" customHeight="1">
      <c r="A613" s="7"/>
      <c r="B613" s="7"/>
      <c r="C613" s="7"/>
      <c r="D613" s="7"/>
      <c r="E613" s="24"/>
      <c r="F613" s="24"/>
      <c r="G613" s="7"/>
      <c r="H613" s="7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 spans="1:26" ht="14.25" customHeight="1">
      <c r="A614" s="7"/>
      <c r="B614" s="7"/>
      <c r="C614" s="7"/>
      <c r="D614" s="7"/>
      <c r="E614" s="24"/>
      <c r="F614" s="24"/>
      <c r="G614" s="7"/>
      <c r="H614" s="7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 spans="1:26" ht="14.25" customHeight="1">
      <c r="A615" s="7"/>
      <c r="B615" s="7"/>
      <c r="C615" s="7"/>
      <c r="D615" s="7"/>
      <c r="E615" s="24"/>
      <c r="F615" s="24"/>
      <c r="G615" s="7"/>
      <c r="H615" s="7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 spans="1:26" ht="14.25" customHeight="1">
      <c r="A616" s="7"/>
      <c r="B616" s="7"/>
      <c r="C616" s="7"/>
      <c r="D616" s="7"/>
      <c r="E616" s="24"/>
      <c r="F616" s="24"/>
      <c r="G616" s="7"/>
      <c r="H616" s="7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 spans="1:26" ht="14.25" customHeight="1">
      <c r="A617" s="7"/>
      <c r="B617" s="7"/>
      <c r="C617" s="7"/>
      <c r="D617" s="7"/>
      <c r="E617" s="24"/>
      <c r="F617" s="24"/>
      <c r="G617" s="7"/>
      <c r="H617" s="7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 spans="1:26" ht="14.25" customHeight="1">
      <c r="A618" s="7"/>
      <c r="B618" s="7"/>
      <c r="C618" s="7"/>
      <c r="D618" s="7"/>
      <c r="E618" s="24"/>
      <c r="F618" s="24"/>
      <c r="G618" s="7"/>
      <c r="H618" s="7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 spans="1:26" ht="14.25" customHeight="1">
      <c r="A619" s="7"/>
      <c r="B619" s="7"/>
      <c r="C619" s="7"/>
      <c r="D619" s="7"/>
      <c r="E619" s="24"/>
      <c r="F619" s="24"/>
      <c r="G619" s="7"/>
      <c r="H619" s="7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 spans="1:26" ht="14.25" customHeight="1">
      <c r="A620" s="7"/>
      <c r="B620" s="7"/>
      <c r="C620" s="7"/>
      <c r="D620" s="7"/>
      <c r="E620" s="24"/>
      <c r="F620" s="24"/>
      <c r="G620" s="7"/>
      <c r="H620" s="7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 spans="1:26" ht="14.25" customHeight="1">
      <c r="A621" s="7"/>
      <c r="B621" s="7"/>
      <c r="C621" s="7"/>
      <c r="D621" s="7"/>
      <c r="E621" s="24"/>
      <c r="F621" s="24"/>
      <c r="G621" s="7"/>
      <c r="H621" s="7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 spans="1:26" ht="14.25" customHeight="1">
      <c r="A622" s="7"/>
      <c r="B622" s="7"/>
      <c r="C622" s="7"/>
      <c r="D622" s="7"/>
      <c r="E622" s="24"/>
      <c r="F622" s="24"/>
      <c r="G622" s="7"/>
      <c r="H622" s="7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 spans="1:26" ht="14.25" customHeight="1">
      <c r="A623" s="7"/>
      <c r="B623" s="7"/>
      <c r="C623" s="7"/>
      <c r="D623" s="7"/>
      <c r="E623" s="24"/>
      <c r="F623" s="24"/>
      <c r="G623" s="7"/>
      <c r="H623" s="7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 spans="1:26" ht="14.25" customHeight="1">
      <c r="A624" s="7"/>
      <c r="B624" s="7"/>
      <c r="C624" s="7"/>
      <c r="D624" s="7"/>
      <c r="E624" s="24"/>
      <c r="F624" s="24"/>
      <c r="G624" s="7"/>
      <c r="H624" s="7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 spans="1:26" ht="14.25" customHeight="1">
      <c r="A625" s="7"/>
      <c r="B625" s="7"/>
      <c r="C625" s="7"/>
      <c r="D625" s="7"/>
      <c r="E625" s="24"/>
      <c r="F625" s="24"/>
      <c r="G625" s="7"/>
      <c r="H625" s="7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 spans="1:26" ht="14.25" customHeight="1">
      <c r="A626" s="7"/>
      <c r="B626" s="7"/>
      <c r="C626" s="7"/>
      <c r="D626" s="7"/>
      <c r="E626" s="24"/>
      <c r="F626" s="24"/>
      <c r="G626" s="7"/>
      <c r="H626" s="7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 spans="1:26" ht="14.25" customHeight="1">
      <c r="A627" s="7"/>
      <c r="B627" s="7"/>
      <c r="C627" s="7"/>
      <c r="D627" s="7"/>
      <c r="E627" s="24"/>
      <c r="F627" s="24"/>
      <c r="G627" s="7"/>
      <c r="H627" s="7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 spans="1:26" ht="14.25" customHeight="1">
      <c r="A628" s="7"/>
      <c r="B628" s="7"/>
      <c r="C628" s="7"/>
      <c r="D628" s="7"/>
      <c r="E628" s="24"/>
      <c r="F628" s="24"/>
      <c r="G628" s="7"/>
      <c r="H628" s="7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 spans="1:26" ht="14.25" customHeight="1">
      <c r="A629" s="7"/>
      <c r="B629" s="7"/>
      <c r="C629" s="7"/>
      <c r="D629" s="7"/>
      <c r="E629" s="24"/>
      <c r="F629" s="24"/>
      <c r="G629" s="7"/>
      <c r="H629" s="7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 spans="1:26" ht="14.25" customHeight="1">
      <c r="A630" s="7"/>
      <c r="B630" s="7"/>
      <c r="C630" s="7"/>
      <c r="D630" s="7"/>
      <c r="E630" s="24"/>
      <c r="F630" s="24"/>
      <c r="G630" s="7"/>
      <c r="H630" s="7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 spans="1:26" ht="14.25" customHeight="1">
      <c r="A631" s="7"/>
      <c r="B631" s="7"/>
      <c r="C631" s="7"/>
      <c r="D631" s="7"/>
      <c r="E631" s="24"/>
      <c r="F631" s="24"/>
      <c r="G631" s="7"/>
      <c r="H631" s="7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 spans="1:26" ht="14.25" customHeight="1">
      <c r="A632" s="7"/>
      <c r="B632" s="7"/>
      <c r="C632" s="7"/>
      <c r="D632" s="7"/>
      <c r="E632" s="24"/>
      <c r="F632" s="24"/>
      <c r="G632" s="7"/>
      <c r="H632" s="7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 spans="1:26" ht="14.25" customHeight="1">
      <c r="A633" s="7"/>
      <c r="B633" s="7"/>
      <c r="C633" s="7"/>
      <c r="D633" s="7"/>
      <c r="E633" s="24"/>
      <c r="F633" s="24"/>
      <c r="G633" s="7"/>
      <c r="H633" s="7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 spans="1:26" ht="14.25" customHeight="1">
      <c r="A634" s="7"/>
      <c r="B634" s="7"/>
      <c r="C634" s="7"/>
      <c r="D634" s="7"/>
      <c r="E634" s="24"/>
      <c r="F634" s="24"/>
      <c r="G634" s="7"/>
      <c r="H634" s="7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 spans="1:26" ht="14.25" customHeight="1">
      <c r="A635" s="7"/>
      <c r="B635" s="7"/>
      <c r="C635" s="7"/>
      <c r="D635" s="7"/>
      <c r="E635" s="24"/>
      <c r="F635" s="24"/>
      <c r="G635" s="7"/>
      <c r="H635" s="7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 spans="1:26" ht="14.25" customHeight="1">
      <c r="A636" s="7"/>
      <c r="B636" s="7"/>
      <c r="C636" s="7"/>
      <c r="D636" s="7"/>
      <c r="E636" s="24"/>
      <c r="F636" s="24"/>
      <c r="G636" s="7"/>
      <c r="H636" s="7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 spans="1:26" ht="14.25" customHeight="1">
      <c r="A637" s="7"/>
      <c r="B637" s="7"/>
      <c r="C637" s="7"/>
      <c r="D637" s="7"/>
      <c r="E637" s="24"/>
      <c r="F637" s="24"/>
      <c r="G637" s="7"/>
      <c r="H637" s="7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 spans="1:26" ht="14.25" customHeight="1">
      <c r="A638" s="7"/>
      <c r="B638" s="7"/>
      <c r="C638" s="7"/>
      <c r="D638" s="7"/>
      <c r="E638" s="24"/>
      <c r="F638" s="24"/>
      <c r="G638" s="7"/>
      <c r="H638" s="7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 spans="1:26" ht="14.25" customHeight="1">
      <c r="A639" s="7"/>
      <c r="B639" s="7"/>
      <c r="C639" s="7"/>
      <c r="D639" s="7"/>
      <c r="E639" s="24"/>
      <c r="F639" s="24"/>
      <c r="G639" s="7"/>
      <c r="H639" s="7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 spans="1:26" ht="14.25" customHeight="1">
      <c r="A640" s="7"/>
      <c r="B640" s="7"/>
      <c r="C640" s="7"/>
      <c r="D640" s="7"/>
      <c r="E640" s="24"/>
      <c r="F640" s="24"/>
      <c r="G640" s="7"/>
      <c r="H640" s="7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 spans="1:26" ht="14.25" customHeight="1">
      <c r="A641" s="7"/>
      <c r="B641" s="7"/>
      <c r="C641" s="7"/>
      <c r="D641" s="7"/>
      <c r="E641" s="24"/>
      <c r="F641" s="24"/>
      <c r="G641" s="7"/>
      <c r="H641" s="7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 spans="1:26" ht="14.25" customHeight="1">
      <c r="A642" s="7"/>
      <c r="B642" s="7"/>
      <c r="C642" s="7"/>
      <c r="D642" s="7"/>
      <c r="E642" s="24"/>
      <c r="F642" s="24"/>
      <c r="G642" s="7"/>
      <c r="H642" s="7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 spans="1:26" ht="14.25" customHeight="1">
      <c r="A643" s="7"/>
      <c r="B643" s="7"/>
      <c r="C643" s="7"/>
      <c r="D643" s="7"/>
      <c r="E643" s="24"/>
      <c r="F643" s="24"/>
      <c r="G643" s="7"/>
      <c r="H643" s="7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 spans="1:26" ht="14.25" customHeight="1">
      <c r="A644" s="7"/>
      <c r="B644" s="7"/>
      <c r="C644" s="7"/>
      <c r="D644" s="7"/>
      <c r="E644" s="24"/>
      <c r="F644" s="24"/>
      <c r="G644" s="7"/>
      <c r="H644" s="7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 spans="1:26" ht="14.25" customHeight="1">
      <c r="A645" s="7"/>
      <c r="B645" s="7"/>
      <c r="C645" s="7"/>
      <c r="D645" s="7"/>
      <c r="E645" s="24"/>
      <c r="F645" s="24"/>
      <c r="G645" s="7"/>
      <c r="H645" s="7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 spans="1:26" ht="14.25" customHeight="1">
      <c r="A646" s="7"/>
      <c r="B646" s="7"/>
      <c r="C646" s="7"/>
      <c r="D646" s="7"/>
      <c r="E646" s="24"/>
      <c r="F646" s="24"/>
      <c r="G646" s="7"/>
      <c r="H646" s="7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 spans="1:26" ht="14.25" customHeight="1">
      <c r="A647" s="7"/>
      <c r="B647" s="7"/>
      <c r="C647" s="7"/>
      <c r="D647" s="7"/>
      <c r="E647" s="24"/>
      <c r="F647" s="24"/>
      <c r="G647" s="7"/>
      <c r="H647" s="7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 spans="1:26" ht="14.25" customHeight="1">
      <c r="A648" s="7"/>
      <c r="B648" s="7"/>
      <c r="C648" s="7"/>
      <c r="D648" s="7"/>
      <c r="E648" s="24"/>
      <c r="F648" s="24"/>
      <c r="G648" s="7"/>
      <c r="H648" s="7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 spans="1:26" ht="14.25" customHeight="1">
      <c r="A649" s="7"/>
      <c r="B649" s="7"/>
      <c r="C649" s="7"/>
      <c r="D649" s="7"/>
      <c r="E649" s="24"/>
      <c r="F649" s="24"/>
      <c r="G649" s="7"/>
      <c r="H649" s="7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 spans="1:26" ht="14.25" customHeight="1">
      <c r="A650" s="7"/>
      <c r="B650" s="7"/>
      <c r="C650" s="7"/>
      <c r="D650" s="7"/>
      <c r="E650" s="24"/>
      <c r="F650" s="24"/>
      <c r="G650" s="7"/>
      <c r="H650" s="7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 spans="1:26" ht="14.25" customHeight="1">
      <c r="A651" s="7"/>
      <c r="B651" s="7"/>
      <c r="C651" s="7"/>
      <c r="D651" s="7"/>
      <c r="E651" s="24"/>
      <c r="F651" s="24"/>
      <c r="G651" s="7"/>
      <c r="H651" s="7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 spans="1:26" ht="14.25" customHeight="1">
      <c r="A652" s="7"/>
      <c r="B652" s="7"/>
      <c r="C652" s="7"/>
      <c r="D652" s="7"/>
      <c r="E652" s="24"/>
      <c r="F652" s="24"/>
      <c r="G652" s="7"/>
      <c r="H652" s="7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 spans="1:26" ht="14.25" customHeight="1">
      <c r="A653" s="7"/>
      <c r="B653" s="7"/>
      <c r="C653" s="7"/>
      <c r="D653" s="7"/>
      <c r="E653" s="24"/>
      <c r="F653" s="24"/>
      <c r="G653" s="7"/>
      <c r="H653" s="7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 spans="1:26" ht="14.25" customHeight="1">
      <c r="A654" s="7"/>
      <c r="B654" s="7"/>
      <c r="C654" s="7"/>
      <c r="D654" s="7"/>
      <c r="E654" s="24"/>
      <c r="F654" s="24"/>
      <c r="G654" s="7"/>
      <c r="H654" s="7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 spans="1:26" ht="14.25" customHeight="1">
      <c r="A655" s="7"/>
      <c r="B655" s="7"/>
      <c r="C655" s="7"/>
      <c r="D655" s="7"/>
      <c r="E655" s="24"/>
      <c r="F655" s="24"/>
      <c r="G655" s="7"/>
      <c r="H655" s="7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 spans="1:26" ht="14.25" customHeight="1">
      <c r="A656" s="7"/>
      <c r="B656" s="7"/>
      <c r="C656" s="7"/>
      <c r="D656" s="7"/>
      <c r="E656" s="24"/>
      <c r="F656" s="24"/>
      <c r="G656" s="7"/>
      <c r="H656" s="7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 spans="1:26" ht="14.25" customHeight="1">
      <c r="A657" s="7"/>
      <c r="B657" s="7"/>
      <c r="C657" s="7"/>
      <c r="D657" s="7"/>
      <c r="E657" s="24"/>
      <c r="F657" s="24"/>
      <c r="G657" s="7"/>
      <c r="H657" s="7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 spans="1:26" ht="14.25" customHeight="1">
      <c r="A658" s="7"/>
      <c r="B658" s="7"/>
      <c r="C658" s="7"/>
      <c r="D658" s="7"/>
      <c r="E658" s="24"/>
      <c r="F658" s="24"/>
      <c r="G658" s="7"/>
      <c r="H658" s="7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 spans="1:26" ht="14.25" customHeight="1">
      <c r="A659" s="7"/>
      <c r="B659" s="7"/>
      <c r="C659" s="7"/>
      <c r="D659" s="7"/>
      <c r="E659" s="24"/>
      <c r="F659" s="24"/>
      <c r="G659" s="7"/>
      <c r="H659" s="7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 spans="1:26" ht="14.25" customHeight="1">
      <c r="A660" s="7"/>
      <c r="B660" s="7"/>
      <c r="C660" s="7"/>
      <c r="D660" s="7"/>
      <c r="E660" s="24"/>
      <c r="F660" s="24"/>
      <c r="G660" s="7"/>
      <c r="H660" s="7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 spans="1:26" ht="14.25" customHeight="1">
      <c r="A661" s="7"/>
      <c r="B661" s="7"/>
      <c r="C661" s="7"/>
      <c r="D661" s="7"/>
      <c r="E661" s="24"/>
      <c r="F661" s="24"/>
      <c r="G661" s="7"/>
      <c r="H661" s="7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 spans="1:26" ht="14.25" customHeight="1">
      <c r="A662" s="7"/>
      <c r="B662" s="7"/>
      <c r="C662" s="7"/>
      <c r="D662" s="7"/>
      <c r="E662" s="24"/>
      <c r="F662" s="24"/>
      <c r="G662" s="7"/>
      <c r="H662" s="7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 spans="1:26" ht="14.25" customHeight="1">
      <c r="A663" s="7"/>
      <c r="B663" s="7"/>
      <c r="C663" s="7"/>
      <c r="D663" s="7"/>
      <c r="E663" s="24"/>
      <c r="F663" s="24"/>
      <c r="G663" s="7"/>
      <c r="H663" s="7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 spans="1:26" ht="14.25" customHeight="1">
      <c r="A664" s="7"/>
      <c r="B664" s="7"/>
      <c r="C664" s="7"/>
      <c r="D664" s="7"/>
      <c r="E664" s="24"/>
      <c r="F664" s="24"/>
      <c r="G664" s="7"/>
      <c r="H664" s="7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 spans="1:26" ht="14.25" customHeight="1">
      <c r="A665" s="7"/>
      <c r="B665" s="7"/>
      <c r="C665" s="7"/>
      <c r="D665" s="7"/>
      <c r="E665" s="24"/>
      <c r="F665" s="24"/>
      <c r="G665" s="7"/>
      <c r="H665" s="7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 spans="1:26" ht="14.25" customHeight="1">
      <c r="A666" s="7"/>
      <c r="B666" s="7"/>
      <c r="C666" s="7"/>
      <c r="D666" s="7"/>
      <c r="E666" s="24"/>
      <c r="F666" s="24"/>
      <c r="G666" s="7"/>
      <c r="H666" s="7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 spans="1:26" ht="14.25" customHeight="1">
      <c r="A667" s="7"/>
      <c r="B667" s="7"/>
      <c r="C667" s="7"/>
      <c r="D667" s="7"/>
      <c r="E667" s="24"/>
      <c r="F667" s="24"/>
      <c r="G667" s="7"/>
      <c r="H667" s="7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 spans="1:26" ht="14.25" customHeight="1">
      <c r="A668" s="7"/>
      <c r="B668" s="7"/>
      <c r="C668" s="7"/>
      <c r="D668" s="7"/>
      <c r="E668" s="24"/>
      <c r="F668" s="24"/>
      <c r="G668" s="7"/>
      <c r="H668" s="7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 spans="1:26" ht="14.25" customHeight="1">
      <c r="A669" s="7"/>
      <c r="B669" s="7"/>
      <c r="C669" s="7"/>
      <c r="D669" s="7"/>
      <c r="E669" s="24"/>
      <c r="F669" s="24"/>
      <c r="G669" s="7"/>
      <c r="H669" s="7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 spans="1:26" ht="14.25" customHeight="1">
      <c r="A670" s="7"/>
      <c r="B670" s="7"/>
      <c r="C670" s="7"/>
      <c r="D670" s="7"/>
      <c r="E670" s="24"/>
      <c r="F670" s="24"/>
      <c r="G670" s="7"/>
      <c r="H670" s="7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 spans="1:26" ht="14.25" customHeight="1">
      <c r="A671" s="7"/>
      <c r="B671" s="7"/>
      <c r="C671" s="7"/>
      <c r="D671" s="7"/>
      <c r="E671" s="24"/>
      <c r="F671" s="24"/>
      <c r="G671" s="7"/>
      <c r="H671" s="7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 spans="1:26" ht="14.25" customHeight="1">
      <c r="A672" s="7"/>
      <c r="B672" s="7"/>
      <c r="C672" s="7"/>
      <c r="D672" s="7"/>
      <c r="E672" s="24"/>
      <c r="F672" s="24"/>
      <c r="G672" s="7"/>
      <c r="H672" s="7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 spans="1:26" ht="14.25" customHeight="1">
      <c r="A673" s="7"/>
      <c r="B673" s="7"/>
      <c r="C673" s="7"/>
      <c r="D673" s="7"/>
      <c r="E673" s="24"/>
      <c r="F673" s="24"/>
      <c r="G673" s="7"/>
      <c r="H673" s="7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 spans="1:26" ht="14.25" customHeight="1">
      <c r="A674" s="7"/>
      <c r="B674" s="7"/>
      <c r="C674" s="7"/>
      <c r="D674" s="7"/>
      <c r="E674" s="24"/>
      <c r="F674" s="24"/>
      <c r="G674" s="7"/>
      <c r="H674" s="7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 spans="1:26" ht="14.25" customHeight="1">
      <c r="A675" s="7"/>
      <c r="B675" s="7"/>
      <c r="C675" s="7"/>
      <c r="D675" s="7"/>
      <c r="E675" s="24"/>
      <c r="F675" s="24"/>
      <c r="G675" s="7"/>
      <c r="H675" s="7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 spans="1:26" ht="14.25" customHeight="1">
      <c r="A676" s="7"/>
      <c r="B676" s="7"/>
      <c r="C676" s="7"/>
      <c r="D676" s="7"/>
      <c r="E676" s="24"/>
      <c r="F676" s="24"/>
      <c r="G676" s="7"/>
      <c r="H676" s="7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 spans="1:26" ht="14.25" customHeight="1">
      <c r="A677" s="7"/>
      <c r="B677" s="7"/>
      <c r="C677" s="7"/>
      <c r="D677" s="7"/>
      <c r="E677" s="24"/>
      <c r="F677" s="24"/>
      <c r="G677" s="7"/>
      <c r="H677" s="7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 spans="1:26" ht="14.25" customHeight="1">
      <c r="A678" s="7"/>
      <c r="B678" s="7"/>
      <c r="C678" s="7"/>
      <c r="D678" s="7"/>
      <c r="E678" s="24"/>
      <c r="F678" s="24"/>
      <c r="G678" s="7"/>
      <c r="H678" s="7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 spans="1:26" ht="14.25" customHeight="1">
      <c r="A679" s="7"/>
      <c r="B679" s="7"/>
      <c r="C679" s="7"/>
      <c r="D679" s="7"/>
      <c r="E679" s="24"/>
      <c r="F679" s="24"/>
      <c r="G679" s="7"/>
      <c r="H679" s="7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 spans="1:26" ht="14.25" customHeight="1">
      <c r="A680" s="7"/>
      <c r="B680" s="7"/>
      <c r="C680" s="7"/>
      <c r="D680" s="7"/>
      <c r="E680" s="24"/>
      <c r="F680" s="24"/>
      <c r="G680" s="7"/>
      <c r="H680" s="7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 spans="1:26" ht="14.25" customHeight="1">
      <c r="A681" s="7"/>
      <c r="B681" s="7"/>
      <c r="C681" s="7"/>
      <c r="D681" s="7"/>
      <c r="E681" s="24"/>
      <c r="F681" s="24"/>
      <c r="G681" s="7"/>
      <c r="H681" s="7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 spans="1:26" ht="14.25" customHeight="1">
      <c r="A682" s="7"/>
      <c r="B682" s="7"/>
      <c r="C682" s="7"/>
      <c r="D682" s="7"/>
      <c r="E682" s="24"/>
      <c r="F682" s="24"/>
      <c r="G682" s="7"/>
      <c r="H682" s="7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 spans="1:26" ht="14.25" customHeight="1">
      <c r="A683" s="7"/>
      <c r="B683" s="7"/>
      <c r="C683" s="7"/>
      <c r="D683" s="7"/>
      <c r="E683" s="24"/>
      <c r="F683" s="24"/>
      <c r="G683" s="7"/>
      <c r="H683" s="7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 spans="1:26" ht="14.25" customHeight="1">
      <c r="A684" s="7"/>
      <c r="B684" s="7"/>
      <c r="C684" s="7"/>
      <c r="D684" s="7"/>
      <c r="E684" s="24"/>
      <c r="F684" s="24"/>
      <c r="G684" s="7"/>
      <c r="H684" s="7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 spans="1:26" ht="14.25" customHeight="1">
      <c r="A685" s="7"/>
      <c r="B685" s="7"/>
      <c r="C685" s="7"/>
      <c r="D685" s="7"/>
      <c r="E685" s="24"/>
      <c r="F685" s="24"/>
      <c r="G685" s="7"/>
      <c r="H685" s="7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 spans="1:26" ht="14.25" customHeight="1">
      <c r="A686" s="7"/>
      <c r="B686" s="7"/>
      <c r="C686" s="7"/>
      <c r="D686" s="7"/>
      <c r="E686" s="24"/>
      <c r="F686" s="24"/>
      <c r="G686" s="7"/>
      <c r="H686" s="7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 spans="1:26" ht="14.25" customHeight="1">
      <c r="A687" s="7"/>
      <c r="B687" s="7"/>
      <c r="C687" s="7"/>
      <c r="D687" s="7"/>
      <c r="E687" s="24"/>
      <c r="F687" s="24"/>
      <c r="G687" s="7"/>
      <c r="H687" s="7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 spans="1:26" ht="14.25" customHeight="1">
      <c r="A688" s="7"/>
      <c r="B688" s="7"/>
      <c r="C688" s="7"/>
      <c r="D688" s="7"/>
      <c r="E688" s="24"/>
      <c r="F688" s="24"/>
      <c r="G688" s="7"/>
      <c r="H688" s="7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 spans="1:26" ht="14.25" customHeight="1">
      <c r="A689" s="7"/>
      <c r="B689" s="7"/>
      <c r="C689" s="7"/>
      <c r="D689" s="7"/>
      <c r="E689" s="24"/>
      <c r="F689" s="24"/>
      <c r="G689" s="7"/>
      <c r="H689" s="7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 spans="1:26" ht="14.25" customHeight="1">
      <c r="A690" s="7"/>
      <c r="B690" s="7"/>
      <c r="C690" s="7"/>
      <c r="D690" s="7"/>
      <c r="E690" s="24"/>
      <c r="F690" s="24"/>
      <c r="G690" s="7"/>
      <c r="H690" s="7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 spans="1:26" ht="14.25" customHeight="1">
      <c r="A691" s="7"/>
      <c r="B691" s="7"/>
      <c r="C691" s="7"/>
      <c r="D691" s="7"/>
      <c r="E691" s="24"/>
      <c r="F691" s="24"/>
      <c r="G691" s="7"/>
      <c r="H691" s="7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 spans="1:26" ht="14.25" customHeight="1">
      <c r="A692" s="7"/>
      <c r="B692" s="7"/>
      <c r="C692" s="7"/>
      <c r="D692" s="7"/>
      <c r="E692" s="24"/>
      <c r="F692" s="24"/>
      <c r="G692" s="7"/>
      <c r="H692" s="7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 spans="1:26" ht="14.25" customHeight="1">
      <c r="A693" s="7"/>
      <c r="B693" s="7"/>
      <c r="C693" s="7"/>
      <c r="D693" s="7"/>
      <c r="E693" s="24"/>
      <c r="F693" s="24"/>
      <c r="G693" s="7"/>
      <c r="H693" s="7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 spans="1:26" ht="14.25" customHeight="1">
      <c r="A694" s="7"/>
      <c r="B694" s="7"/>
      <c r="C694" s="7"/>
      <c r="D694" s="7"/>
      <c r="E694" s="24"/>
      <c r="F694" s="24"/>
      <c r="G694" s="7"/>
      <c r="H694" s="7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 spans="1:26" ht="14.25" customHeight="1">
      <c r="A695" s="7"/>
      <c r="B695" s="7"/>
      <c r="C695" s="7"/>
      <c r="D695" s="7"/>
      <c r="E695" s="24"/>
      <c r="F695" s="24"/>
      <c r="G695" s="7"/>
      <c r="H695" s="7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 spans="1:26" ht="14.25" customHeight="1">
      <c r="A696" s="7"/>
      <c r="B696" s="7"/>
      <c r="C696" s="7"/>
      <c r="D696" s="7"/>
      <c r="E696" s="24"/>
      <c r="F696" s="24"/>
      <c r="G696" s="7"/>
      <c r="H696" s="7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 spans="1:26" ht="14.25" customHeight="1">
      <c r="A697" s="7"/>
      <c r="B697" s="7"/>
      <c r="C697" s="7"/>
      <c r="D697" s="7"/>
      <c r="E697" s="24"/>
      <c r="F697" s="24"/>
      <c r="G697" s="7"/>
      <c r="H697" s="7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 spans="1:26" ht="14.25" customHeight="1">
      <c r="A698" s="7"/>
      <c r="B698" s="7"/>
      <c r="C698" s="7"/>
      <c r="D698" s="7"/>
      <c r="E698" s="24"/>
      <c r="F698" s="24"/>
      <c r="G698" s="7"/>
      <c r="H698" s="7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 spans="1:26" ht="14.25" customHeight="1">
      <c r="A699" s="7"/>
      <c r="B699" s="7"/>
      <c r="C699" s="7"/>
      <c r="D699" s="7"/>
      <c r="E699" s="24"/>
      <c r="F699" s="24"/>
      <c r="G699" s="7"/>
      <c r="H699" s="7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 spans="1:26" ht="14.25" customHeight="1">
      <c r="A700" s="7"/>
      <c r="B700" s="7"/>
      <c r="C700" s="7"/>
      <c r="D700" s="7"/>
      <c r="E700" s="24"/>
      <c r="F700" s="24"/>
      <c r="G700" s="7"/>
      <c r="H700" s="7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 spans="1:26" ht="14.25" customHeight="1">
      <c r="A701" s="7"/>
      <c r="B701" s="7"/>
      <c r="C701" s="7"/>
      <c r="D701" s="7"/>
      <c r="E701" s="24"/>
      <c r="F701" s="24"/>
      <c r="G701" s="7"/>
      <c r="H701" s="7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 spans="1:26" ht="14.25" customHeight="1">
      <c r="A702" s="7"/>
      <c r="B702" s="7"/>
      <c r="C702" s="7"/>
      <c r="D702" s="7"/>
      <c r="E702" s="24"/>
      <c r="F702" s="24"/>
      <c r="G702" s="7"/>
      <c r="H702" s="7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 spans="1:26" ht="14.25" customHeight="1">
      <c r="A703" s="7"/>
      <c r="B703" s="7"/>
      <c r="C703" s="7"/>
      <c r="D703" s="7"/>
      <c r="E703" s="24"/>
      <c r="F703" s="24"/>
      <c r="G703" s="7"/>
      <c r="H703" s="7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 spans="1:26" ht="14.25" customHeight="1">
      <c r="A704" s="7"/>
      <c r="B704" s="7"/>
      <c r="C704" s="7"/>
      <c r="D704" s="7"/>
      <c r="E704" s="24"/>
      <c r="F704" s="24"/>
      <c r="G704" s="7"/>
      <c r="H704" s="7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 spans="1:26" ht="14.25" customHeight="1">
      <c r="A705" s="7"/>
      <c r="B705" s="7"/>
      <c r="C705" s="7"/>
      <c r="D705" s="7"/>
      <c r="E705" s="24"/>
      <c r="F705" s="24"/>
      <c r="G705" s="7"/>
      <c r="H705" s="7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 spans="1:26" ht="14.25" customHeight="1">
      <c r="A706" s="7"/>
      <c r="B706" s="7"/>
      <c r="C706" s="7"/>
      <c r="D706" s="7"/>
      <c r="E706" s="24"/>
      <c r="F706" s="24"/>
      <c r="G706" s="7"/>
      <c r="H706" s="7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 spans="1:26" ht="14.25" customHeight="1">
      <c r="A707" s="7"/>
      <c r="B707" s="7"/>
      <c r="C707" s="7"/>
      <c r="D707" s="7"/>
      <c r="E707" s="24"/>
      <c r="F707" s="24"/>
      <c r="G707" s="7"/>
      <c r="H707" s="7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 spans="1:26" ht="14.25" customHeight="1">
      <c r="A708" s="7"/>
      <c r="B708" s="7"/>
      <c r="C708" s="7"/>
      <c r="D708" s="7"/>
      <c r="E708" s="24"/>
      <c r="F708" s="24"/>
      <c r="G708" s="7"/>
      <c r="H708" s="7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 spans="1:26" ht="14.25" customHeight="1">
      <c r="A709" s="7"/>
      <c r="B709" s="7"/>
      <c r="C709" s="7"/>
      <c r="D709" s="7"/>
      <c r="E709" s="24"/>
      <c r="F709" s="24"/>
      <c r="G709" s="7"/>
      <c r="H709" s="7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 spans="1:26" ht="14.25" customHeight="1">
      <c r="A710" s="7"/>
      <c r="B710" s="7"/>
      <c r="C710" s="7"/>
      <c r="D710" s="7"/>
      <c r="E710" s="24"/>
      <c r="F710" s="24"/>
      <c r="G710" s="7"/>
      <c r="H710" s="7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 spans="1:26" ht="14.25" customHeight="1">
      <c r="A711" s="7"/>
      <c r="B711" s="7"/>
      <c r="C711" s="7"/>
      <c r="D711" s="7"/>
      <c r="E711" s="24"/>
      <c r="F711" s="24"/>
      <c r="G711" s="7"/>
      <c r="H711" s="7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 spans="1:26" ht="14.25" customHeight="1">
      <c r="A712" s="7"/>
      <c r="B712" s="7"/>
      <c r="C712" s="7"/>
      <c r="D712" s="7"/>
      <c r="E712" s="24"/>
      <c r="F712" s="24"/>
      <c r="G712" s="7"/>
      <c r="H712" s="7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 spans="1:26" ht="14.25" customHeight="1">
      <c r="A713" s="7"/>
      <c r="B713" s="7"/>
      <c r="C713" s="7"/>
      <c r="D713" s="7"/>
      <c r="E713" s="24"/>
      <c r="F713" s="24"/>
      <c r="G713" s="7"/>
      <c r="H713" s="7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 spans="1:26" ht="14.25" customHeight="1">
      <c r="A714" s="7"/>
      <c r="B714" s="7"/>
      <c r="C714" s="7"/>
      <c r="D714" s="7"/>
      <c r="E714" s="24"/>
      <c r="F714" s="24"/>
      <c r="G714" s="7"/>
      <c r="H714" s="7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 spans="1:26" ht="14.25" customHeight="1">
      <c r="A715" s="7"/>
      <c r="B715" s="7"/>
      <c r="C715" s="7"/>
      <c r="D715" s="7"/>
      <c r="E715" s="24"/>
      <c r="F715" s="24"/>
      <c r="G715" s="7"/>
      <c r="H715" s="7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 spans="1:26" ht="14.25" customHeight="1">
      <c r="A716" s="7"/>
      <c r="B716" s="7"/>
      <c r="C716" s="7"/>
      <c r="D716" s="7"/>
      <c r="E716" s="24"/>
      <c r="F716" s="24"/>
      <c r="G716" s="7"/>
      <c r="H716" s="7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 spans="1:26" ht="14.25" customHeight="1">
      <c r="A717" s="7"/>
      <c r="B717" s="7"/>
      <c r="C717" s="7"/>
      <c r="D717" s="7"/>
      <c r="E717" s="24"/>
      <c r="F717" s="24"/>
      <c r="G717" s="7"/>
      <c r="H717" s="7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 spans="1:26" ht="14.25" customHeight="1">
      <c r="A718" s="7"/>
      <c r="B718" s="7"/>
      <c r="C718" s="7"/>
      <c r="D718" s="7"/>
      <c r="E718" s="24"/>
      <c r="F718" s="24"/>
      <c r="G718" s="7"/>
      <c r="H718" s="7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 spans="1:26" ht="14.25" customHeight="1">
      <c r="A719" s="7"/>
      <c r="B719" s="7"/>
      <c r="C719" s="7"/>
      <c r="D719" s="7"/>
      <c r="E719" s="24"/>
      <c r="F719" s="24"/>
      <c r="G719" s="7"/>
      <c r="H719" s="7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 spans="1:26" ht="14.25" customHeight="1">
      <c r="A720" s="7"/>
      <c r="B720" s="7"/>
      <c r="C720" s="7"/>
      <c r="D720" s="7"/>
      <c r="E720" s="24"/>
      <c r="F720" s="24"/>
      <c r="G720" s="7"/>
      <c r="H720" s="7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 spans="1:26" ht="14.25" customHeight="1">
      <c r="A721" s="7"/>
      <c r="B721" s="7"/>
      <c r="C721" s="7"/>
      <c r="D721" s="7"/>
      <c r="E721" s="24"/>
      <c r="F721" s="24"/>
      <c r="G721" s="7"/>
      <c r="H721" s="7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 spans="1:26" ht="14.25" customHeight="1">
      <c r="A722" s="7"/>
      <c r="B722" s="7"/>
      <c r="C722" s="7"/>
      <c r="D722" s="7"/>
      <c r="E722" s="24"/>
      <c r="F722" s="24"/>
      <c r="G722" s="7"/>
      <c r="H722" s="7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 spans="1:26" ht="14.25" customHeight="1">
      <c r="A723" s="7"/>
      <c r="B723" s="7"/>
      <c r="C723" s="7"/>
      <c r="D723" s="7"/>
      <c r="E723" s="24"/>
      <c r="F723" s="24"/>
      <c r="G723" s="7"/>
      <c r="H723" s="7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 spans="1:26" ht="14.25" customHeight="1">
      <c r="A724" s="7"/>
      <c r="B724" s="7"/>
      <c r="C724" s="7"/>
      <c r="D724" s="7"/>
      <c r="E724" s="24"/>
      <c r="F724" s="24"/>
      <c r="G724" s="7"/>
      <c r="H724" s="7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 spans="1:26" ht="14.25" customHeight="1">
      <c r="A725" s="7"/>
      <c r="B725" s="7"/>
      <c r="C725" s="7"/>
      <c r="D725" s="7"/>
      <c r="E725" s="24"/>
      <c r="F725" s="24"/>
      <c r="G725" s="7"/>
      <c r="H725" s="7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 spans="1:26" ht="14.25" customHeight="1">
      <c r="A726" s="7"/>
      <c r="B726" s="7"/>
      <c r="C726" s="7"/>
      <c r="D726" s="7"/>
      <c r="E726" s="24"/>
      <c r="F726" s="24"/>
      <c r="G726" s="7"/>
      <c r="H726" s="7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 spans="1:26" ht="14.25" customHeight="1">
      <c r="A727" s="7"/>
      <c r="B727" s="7"/>
      <c r="C727" s="7"/>
      <c r="D727" s="7"/>
      <c r="E727" s="24"/>
      <c r="F727" s="24"/>
      <c r="G727" s="7"/>
      <c r="H727" s="7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 spans="1:26" ht="14.25" customHeight="1">
      <c r="A728" s="7"/>
      <c r="B728" s="7"/>
      <c r="C728" s="7"/>
      <c r="D728" s="7"/>
      <c r="E728" s="24"/>
      <c r="F728" s="24"/>
      <c r="G728" s="7"/>
      <c r="H728" s="7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 spans="1:26" ht="14.25" customHeight="1">
      <c r="A729" s="7"/>
      <c r="B729" s="7"/>
      <c r="C729" s="7"/>
      <c r="D729" s="7"/>
      <c r="E729" s="24"/>
      <c r="F729" s="24"/>
      <c r="G729" s="7"/>
      <c r="H729" s="7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 spans="1:26" ht="14.25" customHeight="1">
      <c r="A730" s="7"/>
      <c r="B730" s="7"/>
      <c r="C730" s="7"/>
      <c r="D730" s="7"/>
      <c r="E730" s="24"/>
      <c r="F730" s="24"/>
      <c r="G730" s="7"/>
      <c r="H730" s="7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 spans="1:26" ht="14.25" customHeight="1">
      <c r="A731" s="7"/>
      <c r="B731" s="7"/>
      <c r="C731" s="7"/>
      <c r="D731" s="7"/>
      <c r="E731" s="24"/>
      <c r="F731" s="24"/>
      <c r="G731" s="7"/>
      <c r="H731" s="7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 spans="1:26" ht="14.25" customHeight="1">
      <c r="A732" s="7"/>
      <c r="B732" s="7"/>
      <c r="C732" s="7"/>
      <c r="D732" s="7"/>
      <c r="E732" s="24"/>
      <c r="F732" s="24"/>
      <c r="G732" s="7"/>
      <c r="H732" s="7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 spans="1:26" ht="14.25" customHeight="1">
      <c r="A733" s="7"/>
      <c r="B733" s="7"/>
      <c r="C733" s="7"/>
      <c r="D733" s="7"/>
      <c r="E733" s="24"/>
      <c r="F733" s="24"/>
      <c r="G733" s="7"/>
      <c r="H733" s="7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 spans="1:26" ht="14.25" customHeight="1">
      <c r="A734" s="7"/>
      <c r="B734" s="7"/>
      <c r="C734" s="7"/>
      <c r="D734" s="7"/>
      <c r="E734" s="24"/>
      <c r="F734" s="24"/>
      <c r="G734" s="7"/>
      <c r="H734" s="7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 spans="1:26" ht="14.25" customHeight="1">
      <c r="A735" s="7"/>
      <c r="B735" s="7"/>
      <c r="C735" s="7"/>
      <c r="D735" s="7"/>
      <c r="E735" s="24"/>
      <c r="F735" s="24"/>
      <c r="G735" s="7"/>
      <c r="H735" s="7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 spans="1:26" ht="14.25" customHeight="1">
      <c r="A736" s="7"/>
      <c r="B736" s="7"/>
      <c r="C736" s="7"/>
      <c r="D736" s="7"/>
      <c r="E736" s="24"/>
      <c r="F736" s="24"/>
      <c r="G736" s="7"/>
      <c r="H736" s="7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 spans="1:26" ht="14.25" customHeight="1">
      <c r="A737" s="7"/>
      <c r="B737" s="7"/>
      <c r="C737" s="7"/>
      <c r="D737" s="7"/>
      <c r="E737" s="24"/>
      <c r="F737" s="24"/>
      <c r="G737" s="7"/>
      <c r="H737" s="7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 spans="1:26" ht="14.25" customHeight="1">
      <c r="A738" s="7"/>
      <c r="B738" s="7"/>
      <c r="C738" s="7"/>
      <c r="D738" s="7"/>
      <c r="E738" s="24"/>
      <c r="F738" s="24"/>
      <c r="G738" s="7"/>
      <c r="H738" s="7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 spans="1:26" ht="14.25" customHeight="1">
      <c r="A739" s="7"/>
      <c r="B739" s="7"/>
      <c r="C739" s="7"/>
      <c r="D739" s="7"/>
      <c r="E739" s="24"/>
      <c r="F739" s="24"/>
      <c r="G739" s="7"/>
      <c r="H739" s="7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 spans="1:26" ht="14.25" customHeight="1">
      <c r="A740" s="7"/>
      <c r="B740" s="7"/>
      <c r="C740" s="7"/>
      <c r="D740" s="7"/>
      <c r="E740" s="24"/>
      <c r="F740" s="24"/>
      <c r="G740" s="7"/>
      <c r="H740" s="7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 spans="1:26" ht="14.25" customHeight="1">
      <c r="A741" s="7"/>
      <c r="B741" s="7"/>
      <c r="C741" s="7"/>
      <c r="D741" s="7"/>
      <c r="E741" s="24"/>
      <c r="F741" s="24"/>
      <c r="G741" s="7"/>
      <c r="H741" s="7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 spans="1:26" ht="14.25" customHeight="1">
      <c r="A742" s="7"/>
      <c r="B742" s="7"/>
      <c r="C742" s="7"/>
      <c r="D742" s="7"/>
      <c r="E742" s="24"/>
      <c r="F742" s="24"/>
      <c r="G742" s="7"/>
      <c r="H742" s="7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 spans="1:26" ht="14.25" customHeight="1">
      <c r="A743" s="7"/>
      <c r="B743" s="7"/>
      <c r="C743" s="7"/>
      <c r="D743" s="7"/>
      <c r="E743" s="24"/>
      <c r="F743" s="24"/>
      <c r="G743" s="7"/>
      <c r="H743" s="7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 spans="1:26" ht="14.25" customHeight="1">
      <c r="A744" s="7"/>
      <c r="B744" s="7"/>
      <c r="C744" s="7"/>
      <c r="D744" s="7"/>
      <c r="E744" s="24"/>
      <c r="F744" s="24"/>
      <c r="G744" s="7"/>
      <c r="H744" s="7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 spans="1:26" ht="14.25" customHeight="1">
      <c r="A745" s="7"/>
      <c r="B745" s="7"/>
      <c r="C745" s="7"/>
      <c r="D745" s="7"/>
      <c r="E745" s="24"/>
      <c r="F745" s="24"/>
      <c r="G745" s="7"/>
      <c r="H745" s="7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 spans="1:26" ht="14.25" customHeight="1">
      <c r="A746" s="7"/>
      <c r="B746" s="7"/>
      <c r="C746" s="7"/>
      <c r="D746" s="7"/>
      <c r="E746" s="24"/>
      <c r="F746" s="24"/>
      <c r="G746" s="7"/>
      <c r="H746" s="7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 spans="1:26" ht="14.25" customHeight="1">
      <c r="A747" s="7"/>
      <c r="B747" s="7"/>
      <c r="C747" s="7"/>
      <c r="D747" s="7"/>
      <c r="E747" s="24"/>
      <c r="F747" s="24"/>
      <c r="G747" s="7"/>
      <c r="H747" s="7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 spans="1:26" ht="14.25" customHeight="1">
      <c r="A748" s="7"/>
      <c r="B748" s="7"/>
      <c r="C748" s="7"/>
      <c r="D748" s="7"/>
      <c r="E748" s="24"/>
      <c r="F748" s="24"/>
      <c r="G748" s="7"/>
      <c r="H748" s="7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 spans="1:26" ht="14.25" customHeight="1">
      <c r="A749" s="7"/>
      <c r="B749" s="7"/>
      <c r="C749" s="7"/>
      <c r="D749" s="7"/>
      <c r="E749" s="24"/>
      <c r="F749" s="24"/>
      <c r="G749" s="7"/>
      <c r="H749" s="7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 spans="1:26" ht="14.25" customHeight="1">
      <c r="A750" s="7"/>
      <c r="B750" s="7"/>
      <c r="C750" s="7"/>
      <c r="D750" s="7"/>
      <c r="E750" s="24"/>
      <c r="F750" s="24"/>
      <c r="G750" s="7"/>
      <c r="H750" s="7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 spans="1:26" ht="14.25" customHeight="1">
      <c r="A751" s="7"/>
      <c r="B751" s="7"/>
      <c r="C751" s="7"/>
      <c r="D751" s="7"/>
      <c r="E751" s="24"/>
      <c r="F751" s="24"/>
      <c r="G751" s="7"/>
      <c r="H751" s="7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 spans="1:26" ht="14.25" customHeight="1">
      <c r="A752" s="7"/>
      <c r="B752" s="7"/>
      <c r="C752" s="7"/>
      <c r="D752" s="7"/>
      <c r="E752" s="24"/>
      <c r="F752" s="24"/>
      <c r="G752" s="7"/>
      <c r="H752" s="7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 spans="1:26" ht="14.25" customHeight="1">
      <c r="A753" s="7"/>
      <c r="B753" s="7"/>
      <c r="C753" s="7"/>
      <c r="D753" s="7"/>
      <c r="E753" s="24"/>
      <c r="F753" s="24"/>
      <c r="G753" s="7"/>
      <c r="H753" s="7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 spans="1:26" ht="14.25" customHeight="1">
      <c r="A754" s="7"/>
      <c r="B754" s="7"/>
      <c r="C754" s="7"/>
      <c r="D754" s="7"/>
      <c r="E754" s="24"/>
      <c r="F754" s="24"/>
      <c r="G754" s="7"/>
      <c r="H754" s="7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 spans="1:26" ht="14.25" customHeight="1">
      <c r="A755" s="7"/>
      <c r="B755" s="7"/>
      <c r="C755" s="7"/>
      <c r="D755" s="7"/>
      <c r="E755" s="24"/>
      <c r="F755" s="24"/>
      <c r="G755" s="7"/>
      <c r="H755" s="7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 spans="1:26" ht="14.25" customHeight="1">
      <c r="A756" s="7"/>
      <c r="B756" s="7"/>
      <c r="C756" s="7"/>
      <c r="D756" s="7"/>
      <c r="E756" s="24"/>
      <c r="F756" s="24"/>
      <c r="G756" s="7"/>
      <c r="H756" s="7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 spans="1:26" ht="14.25" customHeight="1">
      <c r="A757" s="7"/>
      <c r="B757" s="7"/>
      <c r="C757" s="7"/>
      <c r="D757" s="7"/>
      <c r="E757" s="24"/>
      <c r="F757" s="24"/>
      <c r="G757" s="7"/>
      <c r="H757" s="7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 spans="1:26" ht="14.25" customHeight="1">
      <c r="A758" s="7"/>
      <c r="B758" s="7"/>
      <c r="C758" s="7"/>
      <c r="D758" s="7"/>
      <c r="E758" s="24"/>
      <c r="F758" s="24"/>
      <c r="G758" s="7"/>
      <c r="H758" s="7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 spans="1:26" ht="14.25" customHeight="1">
      <c r="A759" s="7"/>
      <c r="B759" s="7"/>
      <c r="C759" s="7"/>
      <c r="D759" s="7"/>
      <c r="E759" s="24"/>
      <c r="F759" s="24"/>
      <c r="G759" s="7"/>
      <c r="H759" s="7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 spans="1:26" ht="14.25" customHeight="1">
      <c r="A760" s="7"/>
      <c r="B760" s="7"/>
      <c r="C760" s="7"/>
      <c r="D760" s="7"/>
      <c r="E760" s="24"/>
      <c r="F760" s="24"/>
      <c r="G760" s="7"/>
      <c r="H760" s="7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 spans="1:26" ht="14.25" customHeight="1">
      <c r="A761" s="7"/>
      <c r="B761" s="7"/>
      <c r="C761" s="7"/>
      <c r="D761" s="7"/>
      <c r="E761" s="24"/>
      <c r="F761" s="24"/>
      <c r="G761" s="7"/>
      <c r="H761" s="7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 spans="1:26" ht="14.25" customHeight="1">
      <c r="A762" s="7"/>
      <c r="B762" s="7"/>
      <c r="C762" s="7"/>
      <c r="D762" s="7"/>
      <c r="E762" s="24"/>
      <c r="F762" s="24"/>
      <c r="G762" s="7"/>
      <c r="H762" s="7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 spans="1:26" ht="14.25" customHeight="1">
      <c r="A763" s="7"/>
      <c r="B763" s="7"/>
      <c r="C763" s="7"/>
      <c r="D763" s="7"/>
      <c r="E763" s="24"/>
      <c r="F763" s="24"/>
      <c r="G763" s="7"/>
      <c r="H763" s="7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 spans="1:26" ht="14.25" customHeight="1">
      <c r="A764" s="7"/>
      <c r="B764" s="7"/>
      <c r="C764" s="7"/>
      <c r="D764" s="7"/>
      <c r="E764" s="24"/>
      <c r="F764" s="24"/>
      <c r="G764" s="7"/>
      <c r="H764" s="7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 spans="1:26" ht="14.25" customHeight="1">
      <c r="A765" s="7"/>
      <c r="B765" s="7"/>
      <c r="C765" s="7"/>
      <c r="D765" s="7"/>
      <c r="E765" s="24"/>
      <c r="F765" s="24"/>
      <c r="G765" s="7"/>
      <c r="H765" s="7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 spans="1:26" ht="14.25" customHeight="1">
      <c r="A766" s="7"/>
      <c r="B766" s="7"/>
      <c r="C766" s="7"/>
      <c r="D766" s="7"/>
      <c r="E766" s="24"/>
      <c r="F766" s="24"/>
      <c r="G766" s="7"/>
      <c r="H766" s="7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 spans="1:26" ht="14.25" customHeight="1">
      <c r="A767" s="7"/>
      <c r="B767" s="7"/>
      <c r="C767" s="7"/>
      <c r="D767" s="7"/>
      <c r="E767" s="24"/>
      <c r="F767" s="24"/>
      <c r="G767" s="7"/>
      <c r="H767" s="7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 spans="1:26" ht="14.25" customHeight="1">
      <c r="A768" s="7"/>
      <c r="B768" s="7"/>
      <c r="C768" s="7"/>
      <c r="D768" s="7"/>
      <c r="E768" s="24"/>
      <c r="F768" s="24"/>
      <c r="G768" s="7"/>
      <c r="H768" s="7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 spans="1:26" ht="14.25" customHeight="1">
      <c r="A769" s="7"/>
      <c r="B769" s="7"/>
      <c r="C769" s="7"/>
      <c r="D769" s="7"/>
      <c r="E769" s="24"/>
      <c r="F769" s="24"/>
      <c r="G769" s="7"/>
      <c r="H769" s="7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 spans="1:26" ht="14.25" customHeight="1">
      <c r="A770" s="7"/>
      <c r="B770" s="7"/>
      <c r="C770" s="7"/>
      <c r="D770" s="7"/>
      <c r="E770" s="24"/>
      <c r="F770" s="24"/>
      <c r="G770" s="7"/>
      <c r="H770" s="7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 spans="1:26" ht="14.25" customHeight="1">
      <c r="A771" s="7"/>
      <c r="B771" s="7"/>
      <c r="C771" s="7"/>
      <c r="D771" s="7"/>
      <c r="E771" s="24"/>
      <c r="F771" s="24"/>
      <c r="G771" s="7"/>
      <c r="H771" s="7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 spans="1:26" ht="14.25" customHeight="1">
      <c r="A772" s="7"/>
      <c r="B772" s="7"/>
      <c r="C772" s="7"/>
      <c r="D772" s="7"/>
      <c r="E772" s="24"/>
      <c r="F772" s="24"/>
      <c r="G772" s="7"/>
      <c r="H772" s="7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 spans="1:26" ht="14.25" customHeight="1">
      <c r="A773" s="7"/>
      <c r="B773" s="7"/>
      <c r="C773" s="7"/>
      <c r="D773" s="7"/>
      <c r="E773" s="24"/>
      <c r="F773" s="24"/>
      <c r="G773" s="7"/>
      <c r="H773" s="7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 spans="1:26" ht="14.25" customHeight="1">
      <c r="A774" s="7"/>
      <c r="B774" s="7"/>
      <c r="C774" s="7"/>
      <c r="D774" s="7"/>
      <c r="E774" s="24"/>
      <c r="F774" s="24"/>
      <c r="G774" s="7"/>
      <c r="H774" s="7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 spans="1:26" ht="14.25" customHeight="1">
      <c r="A775" s="7"/>
      <c r="B775" s="7"/>
      <c r="C775" s="7"/>
      <c r="D775" s="7"/>
      <c r="E775" s="24"/>
      <c r="F775" s="24"/>
      <c r="G775" s="7"/>
      <c r="H775" s="7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 spans="1:26" ht="14.25" customHeight="1">
      <c r="A776" s="7"/>
      <c r="B776" s="7"/>
      <c r="C776" s="7"/>
      <c r="D776" s="7"/>
      <c r="E776" s="24"/>
      <c r="F776" s="24"/>
      <c r="G776" s="7"/>
      <c r="H776" s="7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 spans="1:26" ht="14.25" customHeight="1">
      <c r="A777" s="7"/>
      <c r="B777" s="7"/>
      <c r="C777" s="7"/>
      <c r="D777" s="7"/>
      <c r="E777" s="24"/>
      <c r="F777" s="24"/>
      <c r="G777" s="7"/>
      <c r="H777" s="7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 spans="1:26" ht="14.25" customHeight="1">
      <c r="A778" s="7"/>
      <c r="B778" s="7"/>
      <c r="C778" s="7"/>
      <c r="D778" s="7"/>
      <c r="E778" s="24"/>
      <c r="F778" s="24"/>
      <c r="G778" s="7"/>
      <c r="H778" s="7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 spans="1:26" ht="14.25" customHeight="1">
      <c r="A779" s="7"/>
      <c r="B779" s="7"/>
      <c r="C779" s="7"/>
      <c r="D779" s="7"/>
      <c r="E779" s="24"/>
      <c r="F779" s="24"/>
      <c r="G779" s="7"/>
      <c r="H779" s="7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 spans="1:26" ht="14.25" customHeight="1">
      <c r="A780" s="7"/>
      <c r="B780" s="7"/>
      <c r="C780" s="7"/>
      <c r="D780" s="7"/>
      <c r="E780" s="24"/>
      <c r="F780" s="24"/>
      <c r="G780" s="7"/>
      <c r="H780" s="7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 spans="1:26" ht="14.25" customHeight="1">
      <c r="A781" s="7"/>
      <c r="B781" s="7"/>
      <c r="C781" s="7"/>
      <c r="D781" s="7"/>
      <c r="E781" s="24"/>
      <c r="F781" s="24"/>
      <c r="G781" s="7"/>
      <c r="H781" s="7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 spans="1:26" ht="14.25" customHeight="1">
      <c r="A782" s="7"/>
      <c r="B782" s="7"/>
      <c r="C782" s="7"/>
      <c r="D782" s="7"/>
      <c r="E782" s="24"/>
      <c r="F782" s="24"/>
      <c r="G782" s="7"/>
      <c r="H782" s="7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 spans="1:26" ht="14.25" customHeight="1">
      <c r="A783" s="7"/>
      <c r="B783" s="7"/>
      <c r="C783" s="7"/>
      <c r="D783" s="7"/>
      <c r="E783" s="24"/>
      <c r="F783" s="24"/>
      <c r="G783" s="7"/>
      <c r="H783" s="7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 spans="1:26" ht="14.25" customHeight="1">
      <c r="A784" s="7"/>
      <c r="B784" s="7"/>
      <c r="C784" s="7"/>
      <c r="D784" s="7"/>
      <c r="E784" s="24"/>
      <c r="F784" s="24"/>
      <c r="G784" s="7"/>
      <c r="H784" s="7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 spans="1:26" ht="14.25" customHeight="1">
      <c r="A785" s="7"/>
      <c r="B785" s="7"/>
      <c r="C785" s="7"/>
      <c r="D785" s="7"/>
      <c r="E785" s="24"/>
      <c r="F785" s="24"/>
      <c r="G785" s="7"/>
      <c r="H785" s="7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 spans="1:26" ht="14.25" customHeight="1">
      <c r="A786" s="7"/>
      <c r="B786" s="7"/>
      <c r="C786" s="7"/>
      <c r="D786" s="7"/>
      <c r="E786" s="24"/>
      <c r="F786" s="24"/>
      <c r="G786" s="7"/>
      <c r="H786" s="7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 spans="1:26" ht="14.25" customHeight="1">
      <c r="A787" s="7"/>
      <c r="B787" s="7"/>
      <c r="C787" s="7"/>
      <c r="D787" s="7"/>
      <c r="E787" s="24"/>
      <c r="F787" s="24"/>
      <c r="G787" s="7"/>
      <c r="H787" s="7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 spans="1:26" ht="14.25" customHeight="1">
      <c r="A788" s="7"/>
      <c r="B788" s="7"/>
      <c r="C788" s="7"/>
      <c r="D788" s="7"/>
      <c r="E788" s="24"/>
      <c r="F788" s="24"/>
      <c r="G788" s="7"/>
      <c r="H788" s="7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 spans="1:26" ht="14.25" customHeight="1">
      <c r="A789" s="7"/>
      <c r="B789" s="7"/>
      <c r="C789" s="7"/>
      <c r="D789" s="7"/>
      <c r="E789" s="24"/>
      <c r="F789" s="24"/>
      <c r="G789" s="7"/>
      <c r="H789" s="7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 spans="1:26" ht="14.25" customHeight="1">
      <c r="A790" s="7"/>
      <c r="B790" s="7"/>
      <c r="C790" s="7"/>
      <c r="D790" s="7"/>
      <c r="E790" s="24"/>
      <c r="F790" s="24"/>
      <c r="G790" s="7"/>
      <c r="H790" s="7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 spans="1:26" ht="14.25" customHeight="1">
      <c r="A791" s="7"/>
      <c r="B791" s="7"/>
      <c r="C791" s="7"/>
      <c r="D791" s="7"/>
      <c r="E791" s="24"/>
      <c r="F791" s="24"/>
      <c r="G791" s="7"/>
      <c r="H791" s="7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 spans="1:26" ht="14.25" customHeight="1">
      <c r="A792" s="7"/>
      <c r="B792" s="7"/>
      <c r="C792" s="7"/>
      <c r="D792" s="7"/>
      <c r="E792" s="24"/>
      <c r="F792" s="24"/>
      <c r="G792" s="7"/>
      <c r="H792" s="7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 spans="1:26" ht="14.25" customHeight="1">
      <c r="A793" s="7"/>
      <c r="B793" s="7"/>
      <c r="C793" s="7"/>
      <c r="D793" s="7"/>
      <c r="E793" s="24"/>
      <c r="F793" s="24"/>
      <c r="G793" s="7"/>
      <c r="H793" s="7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 spans="1:26" ht="14.25" customHeight="1">
      <c r="A794" s="7"/>
      <c r="B794" s="7"/>
      <c r="C794" s="7"/>
      <c r="D794" s="7"/>
      <c r="E794" s="24"/>
      <c r="F794" s="24"/>
      <c r="G794" s="7"/>
      <c r="H794" s="7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 spans="1:26" ht="14.25" customHeight="1">
      <c r="A795" s="7"/>
      <c r="B795" s="7"/>
      <c r="C795" s="7"/>
      <c r="D795" s="7"/>
      <c r="E795" s="24"/>
      <c r="F795" s="24"/>
      <c r="G795" s="7"/>
      <c r="H795" s="7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 spans="1:26" ht="14.25" customHeight="1">
      <c r="A796" s="7"/>
      <c r="B796" s="7"/>
      <c r="C796" s="7"/>
      <c r="D796" s="7"/>
      <c r="E796" s="24"/>
      <c r="F796" s="24"/>
      <c r="G796" s="7"/>
      <c r="H796" s="7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 spans="1:26" ht="14.25" customHeight="1">
      <c r="A797" s="7"/>
      <c r="B797" s="7"/>
      <c r="C797" s="7"/>
      <c r="D797" s="7"/>
      <c r="E797" s="24"/>
      <c r="F797" s="24"/>
      <c r="G797" s="7"/>
      <c r="H797" s="7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 spans="1:26" ht="14.25" customHeight="1">
      <c r="A798" s="7"/>
      <c r="B798" s="7"/>
      <c r="C798" s="7"/>
      <c r="D798" s="7"/>
      <c r="E798" s="24"/>
      <c r="F798" s="24"/>
      <c r="G798" s="7"/>
      <c r="H798" s="7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 spans="1:26" ht="14.25" customHeight="1">
      <c r="A799" s="7"/>
      <c r="B799" s="7"/>
      <c r="C799" s="7"/>
      <c r="D799" s="7"/>
      <c r="E799" s="24"/>
      <c r="F799" s="24"/>
      <c r="G799" s="7"/>
      <c r="H799" s="7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 spans="1:26" ht="14.25" customHeight="1">
      <c r="A800" s="7"/>
      <c r="B800" s="7"/>
      <c r="C800" s="7"/>
      <c r="D800" s="7"/>
      <c r="E800" s="24"/>
      <c r="F800" s="24"/>
      <c r="G800" s="7"/>
      <c r="H800" s="7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 spans="1:26" ht="14.25" customHeight="1">
      <c r="A801" s="7"/>
      <c r="B801" s="7"/>
      <c r="C801" s="7"/>
      <c r="D801" s="7"/>
      <c r="E801" s="24"/>
      <c r="F801" s="24"/>
      <c r="G801" s="7"/>
      <c r="H801" s="7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 spans="1:26" ht="14.25" customHeight="1">
      <c r="A802" s="7"/>
      <c r="B802" s="7"/>
      <c r="C802" s="7"/>
      <c r="D802" s="7"/>
      <c r="E802" s="24"/>
      <c r="F802" s="24"/>
      <c r="G802" s="7"/>
      <c r="H802" s="7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 spans="1:26" ht="14.25" customHeight="1">
      <c r="A803" s="7"/>
      <c r="B803" s="7"/>
      <c r="C803" s="7"/>
      <c r="D803" s="7"/>
      <c r="E803" s="24"/>
      <c r="F803" s="24"/>
      <c r="G803" s="7"/>
      <c r="H803" s="7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 spans="1:26" ht="14.25" customHeight="1">
      <c r="A804" s="7"/>
      <c r="B804" s="7"/>
      <c r="C804" s="7"/>
      <c r="D804" s="7"/>
      <c r="E804" s="24"/>
      <c r="F804" s="24"/>
      <c r="G804" s="7"/>
      <c r="H804" s="7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 spans="1:26" ht="14.25" customHeight="1">
      <c r="A805" s="7"/>
      <c r="B805" s="7"/>
      <c r="C805" s="7"/>
      <c r="D805" s="7"/>
      <c r="E805" s="24"/>
      <c r="F805" s="24"/>
      <c r="G805" s="7"/>
      <c r="H805" s="7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 spans="1:26" ht="14.25" customHeight="1">
      <c r="A806" s="7"/>
      <c r="B806" s="7"/>
      <c r="C806" s="7"/>
      <c r="D806" s="7"/>
      <c r="E806" s="24"/>
      <c r="F806" s="24"/>
      <c r="G806" s="7"/>
      <c r="H806" s="7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 spans="1:26" ht="14.25" customHeight="1">
      <c r="A807" s="7"/>
      <c r="B807" s="7"/>
      <c r="C807" s="7"/>
      <c r="D807" s="7"/>
      <c r="E807" s="24"/>
      <c r="F807" s="24"/>
      <c r="G807" s="7"/>
      <c r="H807" s="7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 spans="1:26" ht="14.25" customHeight="1">
      <c r="A808" s="7"/>
      <c r="B808" s="7"/>
      <c r="C808" s="7"/>
      <c r="D808" s="7"/>
      <c r="E808" s="24"/>
      <c r="F808" s="24"/>
      <c r="G808" s="7"/>
      <c r="H808" s="7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 spans="1:26" ht="14.25" customHeight="1">
      <c r="A809" s="7"/>
      <c r="B809" s="7"/>
      <c r="C809" s="7"/>
      <c r="D809" s="7"/>
      <c r="E809" s="24"/>
      <c r="F809" s="24"/>
      <c r="G809" s="7"/>
      <c r="H809" s="7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 spans="1:26" ht="14.25" customHeight="1">
      <c r="A810" s="7"/>
      <c r="B810" s="7"/>
      <c r="C810" s="7"/>
      <c r="D810" s="7"/>
      <c r="E810" s="24"/>
      <c r="F810" s="24"/>
      <c r="G810" s="7"/>
      <c r="H810" s="7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 spans="1:26" ht="14.25" customHeight="1">
      <c r="A811" s="7"/>
      <c r="B811" s="7"/>
      <c r="C811" s="7"/>
      <c r="D811" s="7"/>
      <c r="E811" s="24"/>
      <c r="F811" s="24"/>
      <c r="G811" s="7"/>
      <c r="H811" s="7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 spans="1:26" ht="14.25" customHeight="1">
      <c r="A812" s="7"/>
      <c r="B812" s="7"/>
      <c r="C812" s="7"/>
      <c r="D812" s="7"/>
      <c r="E812" s="24"/>
      <c r="F812" s="24"/>
      <c r="G812" s="7"/>
      <c r="H812" s="7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 spans="1:26" ht="14.25" customHeight="1">
      <c r="A813" s="7"/>
      <c r="B813" s="7"/>
      <c r="C813" s="7"/>
      <c r="D813" s="7"/>
      <c r="E813" s="24"/>
      <c r="F813" s="24"/>
      <c r="G813" s="7"/>
      <c r="H813" s="7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 spans="1:26" ht="14.25" customHeight="1">
      <c r="A814" s="7"/>
      <c r="B814" s="7"/>
      <c r="C814" s="7"/>
      <c r="D814" s="7"/>
      <c r="E814" s="24"/>
      <c r="F814" s="24"/>
      <c r="G814" s="7"/>
      <c r="H814" s="7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 spans="1:26" ht="14.25" customHeight="1">
      <c r="A815" s="7"/>
      <c r="B815" s="7"/>
      <c r="C815" s="7"/>
      <c r="D815" s="7"/>
      <c r="E815" s="24"/>
      <c r="F815" s="24"/>
      <c r="G815" s="7"/>
      <c r="H815" s="7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 spans="1:26" ht="14.25" customHeight="1">
      <c r="A816" s="7"/>
      <c r="B816" s="7"/>
      <c r="C816" s="7"/>
      <c r="D816" s="7"/>
      <c r="E816" s="24"/>
      <c r="F816" s="24"/>
      <c r="G816" s="7"/>
      <c r="H816" s="7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 spans="1:26" ht="14.25" customHeight="1">
      <c r="A817" s="7"/>
      <c r="B817" s="7"/>
      <c r="C817" s="7"/>
      <c r="D817" s="7"/>
      <c r="E817" s="24"/>
      <c r="F817" s="24"/>
      <c r="G817" s="7"/>
      <c r="H817" s="7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 spans="1:26" ht="14.25" customHeight="1">
      <c r="A818" s="7"/>
      <c r="B818" s="7"/>
      <c r="C818" s="7"/>
      <c r="D818" s="7"/>
      <c r="E818" s="24"/>
      <c r="F818" s="24"/>
      <c r="G818" s="7"/>
      <c r="H818" s="7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 spans="1:26" ht="14.25" customHeight="1">
      <c r="A819" s="7"/>
      <c r="B819" s="7"/>
      <c r="C819" s="7"/>
      <c r="D819" s="7"/>
      <c r="E819" s="24"/>
      <c r="F819" s="24"/>
      <c r="G819" s="7"/>
      <c r="H819" s="7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 spans="1:26" ht="14.25" customHeight="1">
      <c r="A820" s="7"/>
      <c r="B820" s="7"/>
      <c r="C820" s="7"/>
      <c r="D820" s="7"/>
      <c r="E820" s="24"/>
      <c r="F820" s="24"/>
      <c r="G820" s="7"/>
      <c r="H820" s="7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 spans="1:26" ht="14.25" customHeight="1">
      <c r="A821" s="7"/>
      <c r="B821" s="7"/>
      <c r="C821" s="7"/>
      <c r="D821" s="7"/>
      <c r="E821" s="24"/>
      <c r="F821" s="24"/>
      <c r="G821" s="7"/>
      <c r="H821" s="7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 spans="1:26" ht="14.25" customHeight="1">
      <c r="A822" s="7"/>
      <c r="B822" s="7"/>
      <c r="C822" s="7"/>
      <c r="D822" s="7"/>
      <c r="E822" s="24"/>
      <c r="F822" s="24"/>
      <c r="G822" s="7"/>
      <c r="H822" s="7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 spans="1:26" ht="14.25" customHeight="1">
      <c r="A823" s="7"/>
      <c r="B823" s="7"/>
      <c r="C823" s="7"/>
      <c r="D823" s="7"/>
      <c r="E823" s="24"/>
      <c r="F823" s="24"/>
      <c r="G823" s="7"/>
      <c r="H823" s="7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 spans="1:26" ht="14.25" customHeight="1">
      <c r="A824" s="7"/>
      <c r="B824" s="7"/>
      <c r="C824" s="7"/>
      <c r="D824" s="7"/>
      <c r="E824" s="24"/>
      <c r="F824" s="24"/>
      <c r="G824" s="7"/>
      <c r="H824" s="7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 spans="1:26" ht="14.25" customHeight="1">
      <c r="A825" s="7"/>
      <c r="B825" s="7"/>
      <c r="C825" s="7"/>
      <c r="D825" s="7"/>
      <c r="E825" s="24"/>
      <c r="F825" s="24"/>
      <c r="G825" s="7"/>
      <c r="H825" s="7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 spans="1:26" ht="14.25" customHeight="1">
      <c r="A826" s="7"/>
      <c r="B826" s="7"/>
      <c r="C826" s="7"/>
      <c r="D826" s="7"/>
      <c r="E826" s="24"/>
      <c r="F826" s="24"/>
      <c r="G826" s="7"/>
      <c r="H826" s="7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 spans="1:26" ht="14.25" customHeight="1">
      <c r="A827" s="7"/>
      <c r="B827" s="7"/>
      <c r="C827" s="7"/>
      <c r="D827" s="7"/>
      <c r="E827" s="24"/>
      <c r="F827" s="24"/>
      <c r="G827" s="7"/>
      <c r="H827" s="7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 spans="1:26" ht="14.25" customHeight="1">
      <c r="A828" s="7"/>
      <c r="B828" s="7"/>
      <c r="C828" s="7"/>
      <c r="D828" s="7"/>
      <c r="E828" s="24"/>
      <c r="F828" s="24"/>
      <c r="G828" s="7"/>
      <c r="H828" s="7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 spans="1:26" ht="14.25" customHeight="1">
      <c r="A829" s="7"/>
      <c r="B829" s="7"/>
      <c r="C829" s="7"/>
      <c r="D829" s="7"/>
      <c r="E829" s="24"/>
      <c r="F829" s="24"/>
      <c r="G829" s="7"/>
      <c r="H829" s="7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 spans="1:26" ht="14.25" customHeight="1">
      <c r="A830" s="7"/>
      <c r="B830" s="7"/>
      <c r="C830" s="7"/>
      <c r="D830" s="7"/>
      <c r="E830" s="24"/>
      <c r="F830" s="24"/>
      <c r="G830" s="7"/>
      <c r="H830" s="7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 spans="1:26" ht="14.25" customHeight="1">
      <c r="A831" s="7"/>
      <c r="B831" s="7"/>
      <c r="C831" s="7"/>
      <c r="D831" s="7"/>
      <c r="E831" s="24"/>
      <c r="F831" s="24"/>
      <c r="G831" s="7"/>
      <c r="H831" s="7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 spans="1:26" ht="14.25" customHeight="1">
      <c r="A832" s="7"/>
      <c r="B832" s="7"/>
      <c r="C832" s="7"/>
      <c r="D832" s="7"/>
      <c r="E832" s="24"/>
      <c r="F832" s="24"/>
      <c r="G832" s="7"/>
      <c r="H832" s="7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 spans="1:26" ht="14.25" customHeight="1">
      <c r="A833" s="7"/>
      <c r="B833" s="7"/>
      <c r="C833" s="7"/>
      <c r="D833" s="7"/>
      <c r="E833" s="24"/>
      <c r="F833" s="24"/>
      <c r="G833" s="7"/>
      <c r="H833" s="7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 spans="1:26" ht="14.25" customHeight="1">
      <c r="A834" s="7"/>
      <c r="B834" s="7"/>
      <c r="C834" s="7"/>
      <c r="D834" s="7"/>
      <c r="E834" s="24"/>
      <c r="F834" s="24"/>
      <c r="G834" s="7"/>
      <c r="H834" s="7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 spans="1:26" ht="14.25" customHeight="1">
      <c r="A835" s="7"/>
      <c r="B835" s="7"/>
      <c r="C835" s="7"/>
      <c r="D835" s="7"/>
      <c r="E835" s="24"/>
      <c r="F835" s="24"/>
      <c r="G835" s="7"/>
      <c r="H835" s="7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 spans="1:26" ht="14.25" customHeight="1">
      <c r="A836" s="7"/>
      <c r="B836" s="7"/>
      <c r="C836" s="7"/>
      <c r="D836" s="7"/>
      <c r="E836" s="24"/>
      <c r="F836" s="24"/>
      <c r="G836" s="7"/>
      <c r="H836" s="7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 spans="1:26" ht="14.25" customHeight="1">
      <c r="A837" s="7"/>
      <c r="B837" s="7"/>
      <c r="C837" s="7"/>
      <c r="D837" s="7"/>
      <c r="E837" s="24"/>
      <c r="F837" s="24"/>
      <c r="G837" s="7"/>
      <c r="H837" s="7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 spans="1:26" ht="14.25" customHeight="1">
      <c r="A838" s="7"/>
      <c r="B838" s="7"/>
      <c r="C838" s="7"/>
      <c r="D838" s="7"/>
      <c r="E838" s="24"/>
      <c r="F838" s="24"/>
      <c r="G838" s="7"/>
      <c r="H838" s="7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 spans="1:26" ht="14.25" customHeight="1">
      <c r="A839" s="7"/>
      <c r="B839" s="7"/>
      <c r="C839" s="7"/>
      <c r="D839" s="7"/>
      <c r="E839" s="24"/>
      <c r="F839" s="24"/>
      <c r="G839" s="7"/>
      <c r="H839" s="7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 spans="1:26" ht="14.25" customHeight="1">
      <c r="A840" s="7"/>
      <c r="B840" s="7"/>
      <c r="C840" s="7"/>
      <c r="D840" s="7"/>
      <c r="E840" s="24"/>
      <c r="F840" s="24"/>
      <c r="G840" s="7"/>
      <c r="H840" s="7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 spans="1:26" ht="14.25" customHeight="1">
      <c r="A841" s="7"/>
      <c r="B841" s="7"/>
      <c r="C841" s="7"/>
      <c r="D841" s="7"/>
      <c r="E841" s="24"/>
      <c r="F841" s="24"/>
      <c r="G841" s="7"/>
      <c r="H841" s="7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 spans="1:26" ht="14.25" customHeight="1">
      <c r="A842" s="7"/>
      <c r="B842" s="7"/>
      <c r="C842" s="7"/>
      <c r="D842" s="7"/>
      <c r="E842" s="24"/>
      <c r="F842" s="24"/>
      <c r="G842" s="7"/>
      <c r="H842" s="7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 spans="1:26" ht="14.25" customHeight="1">
      <c r="A843" s="7"/>
      <c r="B843" s="7"/>
      <c r="C843" s="7"/>
      <c r="D843" s="7"/>
      <c r="E843" s="24"/>
      <c r="F843" s="24"/>
      <c r="G843" s="7"/>
      <c r="H843" s="7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 spans="1:26" ht="14.25" customHeight="1">
      <c r="A844" s="7"/>
      <c r="B844" s="7"/>
      <c r="C844" s="7"/>
      <c r="D844" s="7"/>
      <c r="E844" s="24"/>
      <c r="F844" s="24"/>
      <c r="G844" s="7"/>
      <c r="H844" s="7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 spans="1:26" ht="14.25" customHeight="1">
      <c r="A845" s="7"/>
      <c r="B845" s="7"/>
      <c r="C845" s="7"/>
      <c r="D845" s="7"/>
      <c r="E845" s="24"/>
      <c r="F845" s="24"/>
      <c r="G845" s="7"/>
      <c r="H845" s="7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 spans="1:26" ht="14.25" customHeight="1">
      <c r="A846" s="7"/>
      <c r="B846" s="7"/>
      <c r="C846" s="7"/>
      <c r="D846" s="7"/>
      <c r="E846" s="24"/>
      <c r="F846" s="24"/>
      <c r="G846" s="7"/>
      <c r="H846" s="7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 spans="1:26" ht="14.25" customHeight="1">
      <c r="A847" s="7"/>
      <c r="B847" s="7"/>
      <c r="C847" s="7"/>
      <c r="D847" s="7"/>
      <c r="E847" s="24"/>
      <c r="F847" s="24"/>
      <c r="G847" s="7"/>
      <c r="H847" s="7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 spans="1:26" ht="14.25" customHeight="1">
      <c r="A848" s="7"/>
      <c r="B848" s="7"/>
      <c r="C848" s="7"/>
      <c r="D848" s="7"/>
      <c r="E848" s="24"/>
      <c r="F848" s="24"/>
      <c r="G848" s="7"/>
      <c r="H848" s="7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 spans="1:26" ht="14.25" customHeight="1">
      <c r="A849" s="7"/>
      <c r="B849" s="7"/>
      <c r="C849" s="7"/>
      <c r="D849" s="7"/>
      <c r="E849" s="24"/>
      <c r="F849" s="24"/>
      <c r="G849" s="7"/>
      <c r="H849" s="7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 spans="1:26" ht="14.25" customHeight="1">
      <c r="A850" s="7"/>
      <c r="B850" s="7"/>
      <c r="C850" s="7"/>
      <c r="D850" s="7"/>
      <c r="E850" s="24"/>
      <c r="F850" s="24"/>
      <c r="G850" s="7"/>
      <c r="H850" s="7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 spans="1:26" ht="14.25" customHeight="1">
      <c r="A851" s="7"/>
      <c r="B851" s="7"/>
      <c r="C851" s="7"/>
      <c r="D851" s="7"/>
      <c r="E851" s="24"/>
      <c r="F851" s="24"/>
      <c r="G851" s="7"/>
      <c r="H851" s="7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 spans="1:26" ht="14.25" customHeight="1">
      <c r="A852" s="7"/>
      <c r="B852" s="7"/>
      <c r="C852" s="7"/>
      <c r="D852" s="7"/>
      <c r="E852" s="24"/>
      <c r="F852" s="24"/>
      <c r="G852" s="7"/>
      <c r="H852" s="7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 spans="1:26" ht="14.25" customHeight="1">
      <c r="A853" s="7"/>
      <c r="B853" s="7"/>
      <c r="C853" s="7"/>
      <c r="D853" s="7"/>
      <c r="E853" s="24"/>
      <c r="F853" s="24"/>
      <c r="G853" s="7"/>
      <c r="H853" s="7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 spans="1:26" ht="14.25" customHeight="1">
      <c r="A854" s="7"/>
      <c r="B854" s="7"/>
      <c r="C854" s="7"/>
      <c r="D854" s="7"/>
      <c r="E854" s="24"/>
      <c r="F854" s="24"/>
      <c r="G854" s="7"/>
      <c r="H854" s="7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 spans="1:26" ht="14.25" customHeight="1">
      <c r="A855" s="7"/>
      <c r="B855" s="7"/>
      <c r="C855" s="7"/>
      <c r="D855" s="7"/>
      <c r="E855" s="24"/>
      <c r="F855" s="24"/>
      <c r="G855" s="7"/>
      <c r="H855" s="7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 spans="1:26" ht="14.25" customHeight="1">
      <c r="A856" s="7"/>
      <c r="B856" s="7"/>
      <c r="C856" s="7"/>
      <c r="D856" s="7"/>
      <c r="E856" s="24"/>
      <c r="F856" s="24"/>
      <c r="G856" s="7"/>
      <c r="H856" s="7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 spans="1:26" ht="14.25" customHeight="1">
      <c r="A857" s="7"/>
      <c r="B857" s="7"/>
      <c r="C857" s="7"/>
      <c r="D857" s="7"/>
      <c r="E857" s="24"/>
      <c r="F857" s="24"/>
      <c r="G857" s="7"/>
      <c r="H857" s="7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 spans="1:26" ht="14.25" customHeight="1">
      <c r="A858" s="7"/>
      <c r="B858" s="7"/>
      <c r="C858" s="7"/>
      <c r="D858" s="7"/>
      <c r="E858" s="24"/>
      <c r="F858" s="24"/>
      <c r="G858" s="7"/>
      <c r="H858" s="7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 spans="1:26" ht="14.25" customHeight="1">
      <c r="A859" s="7"/>
      <c r="B859" s="7"/>
      <c r="C859" s="7"/>
      <c r="D859" s="7"/>
      <c r="E859" s="24"/>
      <c r="F859" s="24"/>
      <c r="G859" s="7"/>
      <c r="H859" s="7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 spans="1:26" ht="14.25" customHeight="1">
      <c r="A860" s="7"/>
      <c r="B860" s="7"/>
      <c r="C860" s="7"/>
      <c r="D860" s="7"/>
      <c r="E860" s="24"/>
      <c r="F860" s="24"/>
      <c r="G860" s="7"/>
      <c r="H860" s="7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 spans="1:26" ht="14.25" customHeight="1">
      <c r="A861" s="7"/>
      <c r="B861" s="7"/>
      <c r="C861" s="7"/>
      <c r="D861" s="7"/>
      <c r="E861" s="24"/>
      <c r="F861" s="24"/>
      <c r="G861" s="7"/>
      <c r="H861" s="7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 spans="1:26" ht="14.25" customHeight="1">
      <c r="A862" s="7"/>
      <c r="B862" s="7"/>
      <c r="C862" s="7"/>
      <c r="D862" s="7"/>
      <c r="E862" s="24"/>
      <c r="F862" s="24"/>
      <c r="G862" s="7"/>
      <c r="H862" s="7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 spans="1:26" ht="14.25" customHeight="1">
      <c r="A863" s="7"/>
      <c r="B863" s="7"/>
      <c r="C863" s="7"/>
      <c r="D863" s="7"/>
      <c r="E863" s="24"/>
      <c r="F863" s="24"/>
      <c r="G863" s="7"/>
      <c r="H863" s="7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 spans="1:26" ht="14.25" customHeight="1">
      <c r="A864" s="7"/>
      <c r="B864" s="7"/>
      <c r="C864" s="7"/>
      <c r="D864" s="7"/>
      <c r="E864" s="24"/>
      <c r="F864" s="24"/>
      <c r="G864" s="7"/>
      <c r="H864" s="7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 spans="1:26" ht="14.25" customHeight="1">
      <c r="A865" s="7"/>
      <c r="B865" s="7"/>
      <c r="C865" s="7"/>
      <c r="D865" s="7"/>
      <c r="E865" s="24"/>
      <c r="F865" s="24"/>
      <c r="G865" s="7"/>
      <c r="H865" s="7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 spans="1:26" ht="14.25" customHeight="1">
      <c r="A866" s="7"/>
      <c r="B866" s="7"/>
      <c r="C866" s="7"/>
      <c r="D866" s="7"/>
      <c r="E866" s="24"/>
      <c r="F866" s="24"/>
      <c r="G866" s="7"/>
      <c r="H866" s="7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 spans="1:26" ht="14.25" customHeight="1">
      <c r="A867" s="7"/>
      <c r="B867" s="7"/>
      <c r="C867" s="7"/>
      <c r="D867" s="7"/>
      <c r="E867" s="24"/>
      <c r="F867" s="24"/>
      <c r="G867" s="7"/>
      <c r="H867" s="7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 spans="1:26" ht="14.25" customHeight="1">
      <c r="A868" s="7"/>
      <c r="B868" s="7"/>
      <c r="C868" s="7"/>
      <c r="D868" s="7"/>
      <c r="E868" s="24"/>
      <c r="F868" s="24"/>
      <c r="G868" s="7"/>
      <c r="H868" s="7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 spans="1:26" ht="14.25" customHeight="1">
      <c r="A869" s="7"/>
      <c r="B869" s="7"/>
      <c r="C869" s="7"/>
      <c r="D869" s="7"/>
      <c r="E869" s="24"/>
      <c r="F869" s="24"/>
      <c r="G869" s="7"/>
      <c r="H869" s="7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 spans="1:26" ht="14.25" customHeight="1">
      <c r="A870" s="7"/>
      <c r="B870" s="7"/>
      <c r="C870" s="7"/>
      <c r="D870" s="7"/>
      <c r="E870" s="24"/>
      <c r="F870" s="24"/>
      <c r="G870" s="7"/>
      <c r="H870" s="7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 spans="1:26" ht="14.25" customHeight="1">
      <c r="A871" s="7"/>
      <c r="B871" s="7"/>
      <c r="C871" s="7"/>
      <c r="D871" s="7"/>
      <c r="E871" s="24"/>
      <c r="F871" s="24"/>
      <c r="G871" s="7"/>
      <c r="H871" s="7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 spans="1:26" ht="14.25" customHeight="1">
      <c r="A872" s="7"/>
      <c r="B872" s="7"/>
      <c r="C872" s="7"/>
      <c r="D872" s="7"/>
      <c r="E872" s="24"/>
      <c r="F872" s="24"/>
      <c r="G872" s="7"/>
      <c r="H872" s="7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 spans="1:26" ht="14.25" customHeight="1">
      <c r="A873" s="7"/>
      <c r="B873" s="7"/>
      <c r="C873" s="7"/>
      <c r="D873" s="7"/>
      <c r="E873" s="24"/>
      <c r="F873" s="24"/>
      <c r="G873" s="7"/>
      <c r="H873" s="7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 spans="1:26" ht="14.25" customHeight="1">
      <c r="A874" s="7"/>
      <c r="B874" s="7"/>
      <c r="C874" s="7"/>
      <c r="D874" s="7"/>
      <c r="E874" s="24"/>
      <c r="F874" s="24"/>
      <c r="G874" s="7"/>
      <c r="H874" s="7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 spans="1:26" ht="14.25" customHeight="1">
      <c r="A875" s="7"/>
      <c r="B875" s="7"/>
      <c r="C875" s="7"/>
      <c r="D875" s="7"/>
      <c r="E875" s="24"/>
      <c r="F875" s="24"/>
      <c r="G875" s="7"/>
      <c r="H875" s="7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 spans="1:26" ht="14.25" customHeight="1">
      <c r="A876" s="7"/>
      <c r="B876" s="7"/>
      <c r="C876" s="7"/>
      <c r="D876" s="7"/>
      <c r="E876" s="24"/>
      <c r="F876" s="24"/>
      <c r="G876" s="7"/>
      <c r="H876" s="7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 spans="1:26" ht="14.25" customHeight="1">
      <c r="A877" s="7"/>
      <c r="B877" s="7"/>
      <c r="C877" s="7"/>
      <c r="D877" s="7"/>
      <c r="E877" s="24"/>
      <c r="F877" s="24"/>
      <c r="G877" s="7"/>
      <c r="H877" s="7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 spans="1:26" ht="14.25" customHeight="1">
      <c r="A878" s="7"/>
      <c r="B878" s="7"/>
      <c r="C878" s="7"/>
      <c r="D878" s="7"/>
      <c r="E878" s="24"/>
      <c r="F878" s="24"/>
      <c r="G878" s="7"/>
      <c r="H878" s="7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 spans="1:26" ht="14.25" customHeight="1">
      <c r="A879" s="7"/>
      <c r="B879" s="7"/>
      <c r="C879" s="7"/>
      <c r="D879" s="7"/>
      <c r="E879" s="24"/>
      <c r="F879" s="24"/>
      <c r="G879" s="7"/>
      <c r="H879" s="7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 spans="1:26" ht="14.25" customHeight="1">
      <c r="A880" s="7"/>
      <c r="B880" s="7"/>
      <c r="C880" s="7"/>
      <c r="D880" s="7"/>
      <c r="E880" s="24"/>
      <c r="F880" s="24"/>
      <c r="G880" s="7"/>
      <c r="H880" s="7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 spans="1:26" ht="14.25" customHeight="1">
      <c r="A881" s="7"/>
      <c r="B881" s="7"/>
      <c r="C881" s="7"/>
      <c r="D881" s="7"/>
      <c r="E881" s="24"/>
      <c r="F881" s="24"/>
      <c r="G881" s="7"/>
      <c r="H881" s="7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 spans="1:26" ht="14.25" customHeight="1">
      <c r="A882" s="7"/>
      <c r="B882" s="7"/>
      <c r="C882" s="7"/>
      <c r="D882" s="7"/>
      <c r="E882" s="24"/>
      <c r="F882" s="24"/>
      <c r="G882" s="7"/>
      <c r="H882" s="7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 spans="1:26" ht="14.25" customHeight="1">
      <c r="A883" s="7"/>
      <c r="B883" s="7"/>
      <c r="C883" s="7"/>
      <c r="D883" s="7"/>
      <c r="E883" s="24"/>
      <c r="F883" s="24"/>
      <c r="G883" s="7"/>
      <c r="H883" s="7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 spans="1:26" ht="14.25" customHeight="1">
      <c r="A884" s="7"/>
      <c r="B884" s="7"/>
      <c r="C884" s="7"/>
      <c r="D884" s="7"/>
      <c r="E884" s="24"/>
      <c r="F884" s="24"/>
      <c r="G884" s="7"/>
      <c r="H884" s="7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 spans="1:26" ht="14.25" customHeight="1">
      <c r="A885" s="7"/>
      <c r="B885" s="7"/>
      <c r="C885" s="7"/>
      <c r="D885" s="7"/>
      <c r="E885" s="24"/>
      <c r="F885" s="24"/>
      <c r="G885" s="7"/>
      <c r="H885" s="7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 spans="1:26" ht="14.25" customHeight="1">
      <c r="A886" s="7"/>
      <c r="B886" s="7"/>
      <c r="C886" s="7"/>
      <c r="D886" s="7"/>
      <c r="E886" s="24"/>
      <c r="F886" s="24"/>
      <c r="G886" s="7"/>
      <c r="H886" s="7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 spans="1:26" ht="14.25" customHeight="1">
      <c r="A887" s="7"/>
      <c r="B887" s="7"/>
      <c r="C887" s="7"/>
      <c r="D887" s="7"/>
      <c r="E887" s="24"/>
      <c r="F887" s="24"/>
      <c r="G887" s="7"/>
      <c r="H887" s="7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 spans="1:26" ht="14.25" customHeight="1">
      <c r="A888" s="7"/>
      <c r="B888" s="7"/>
      <c r="C888" s="7"/>
      <c r="D888" s="7"/>
      <c r="E888" s="24"/>
      <c r="F888" s="24"/>
      <c r="G888" s="7"/>
      <c r="H888" s="7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 spans="1:26" ht="14.25" customHeight="1">
      <c r="A889" s="7"/>
      <c r="B889" s="7"/>
      <c r="C889" s="7"/>
      <c r="D889" s="7"/>
      <c r="E889" s="24"/>
      <c r="F889" s="24"/>
      <c r="G889" s="7"/>
      <c r="H889" s="7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 spans="1:26" ht="14.25" customHeight="1">
      <c r="A890" s="7"/>
      <c r="B890" s="7"/>
      <c r="C890" s="7"/>
      <c r="D890" s="7"/>
      <c r="E890" s="24"/>
      <c r="F890" s="24"/>
      <c r="G890" s="7"/>
      <c r="H890" s="7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 spans="1:26" ht="14.25" customHeight="1">
      <c r="A891" s="7"/>
      <c r="B891" s="7"/>
      <c r="C891" s="7"/>
      <c r="D891" s="7"/>
      <c r="E891" s="24"/>
      <c r="F891" s="24"/>
      <c r="G891" s="7"/>
      <c r="H891" s="7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 spans="1:26" ht="14.25" customHeight="1">
      <c r="A892" s="7"/>
      <c r="B892" s="7"/>
      <c r="C892" s="7"/>
      <c r="D892" s="7"/>
      <c r="E892" s="24"/>
      <c r="F892" s="24"/>
      <c r="G892" s="7"/>
      <c r="H892" s="7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 spans="1:26" ht="14.25" customHeight="1">
      <c r="A893" s="7"/>
      <c r="B893" s="7"/>
      <c r="C893" s="7"/>
      <c r="D893" s="7"/>
      <c r="E893" s="24"/>
      <c r="F893" s="24"/>
      <c r="G893" s="7"/>
      <c r="H893" s="7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 spans="1:26" ht="14.25" customHeight="1">
      <c r="A894" s="7"/>
      <c r="B894" s="7"/>
      <c r="C894" s="7"/>
      <c r="D894" s="7"/>
      <c r="E894" s="24"/>
      <c r="F894" s="24"/>
      <c r="G894" s="7"/>
      <c r="H894" s="7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 spans="1:26" ht="14.25" customHeight="1">
      <c r="A895" s="7"/>
      <c r="B895" s="7"/>
      <c r="C895" s="7"/>
      <c r="D895" s="7"/>
      <c r="E895" s="24"/>
      <c r="F895" s="24"/>
      <c r="G895" s="7"/>
      <c r="H895" s="7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 spans="1:26" ht="14.25" customHeight="1">
      <c r="A896" s="7"/>
      <c r="B896" s="7"/>
      <c r="C896" s="7"/>
      <c r="D896" s="7"/>
      <c r="E896" s="24"/>
      <c r="F896" s="24"/>
      <c r="G896" s="7"/>
      <c r="H896" s="7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 spans="1:26" ht="14.25" customHeight="1">
      <c r="A897" s="7"/>
      <c r="B897" s="7"/>
      <c r="C897" s="7"/>
      <c r="D897" s="7"/>
      <c r="E897" s="24"/>
      <c r="F897" s="24"/>
      <c r="G897" s="7"/>
      <c r="H897" s="7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 spans="1:26" ht="14.25" customHeight="1">
      <c r="A898" s="7"/>
      <c r="B898" s="7"/>
      <c r="C898" s="7"/>
      <c r="D898" s="7"/>
      <c r="E898" s="24"/>
      <c r="F898" s="24"/>
      <c r="G898" s="7"/>
      <c r="H898" s="7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 spans="1:26" ht="14.25" customHeight="1">
      <c r="A899" s="7"/>
      <c r="B899" s="7"/>
      <c r="C899" s="7"/>
      <c r="D899" s="7"/>
      <c r="E899" s="24"/>
      <c r="F899" s="24"/>
      <c r="G899" s="7"/>
      <c r="H899" s="7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 spans="1:26" ht="14.25" customHeight="1">
      <c r="A900" s="7"/>
      <c r="B900" s="7"/>
      <c r="C900" s="7"/>
      <c r="D900" s="7"/>
      <c r="E900" s="24"/>
      <c r="F900" s="24"/>
      <c r="G900" s="7"/>
      <c r="H900" s="7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 spans="1:26" ht="14.25" customHeight="1">
      <c r="A901" s="7"/>
      <c r="B901" s="7"/>
      <c r="C901" s="7"/>
      <c r="D901" s="7"/>
      <c r="E901" s="24"/>
      <c r="F901" s="24"/>
      <c r="G901" s="7"/>
      <c r="H901" s="7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 spans="1:26" ht="14.25" customHeight="1">
      <c r="A902" s="7"/>
      <c r="B902" s="7"/>
      <c r="C902" s="7"/>
      <c r="D902" s="7"/>
      <c r="E902" s="24"/>
      <c r="F902" s="24"/>
      <c r="G902" s="7"/>
      <c r="H902" s="7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 spans="1:26" ht="14.25" customHeight="1">
      <c r="A903" s="7"/>
      <c r="B903" s="7"/>
      <c r="C903" s="7"/>
      <c r="D903" s="7"/>
      <c r="E903" s="24"/>
      <c r="F903" s="24"/>
      <c r="G903" s="7"/>
      <c r="H903" s="7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 spans="1:26" ht="14.25" customHeight="1">
      <c r="A904" s="7"/>
      <c r="B904" s="7"/>
      <c r="C904" s="7"/>
      <c r="D904" s="7"/>
      <c r="E904" s="24"/>
      <c r="F904" s="24"/>
      <c r="G904" s="7"/>
      <c r="H904" s="7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 spans="1:26" ht="14.25" customHeight="1">
      <c r="A905" s="7"/>
      <c r="B905" s="7"/>
      <c r="C905" s="7"/>
      <c r="D905" s="7"/>
      <c r="E905" s="24"/>
      <c r="F905" s="24"/>
      <c r="G905" s="7"/>
      <c r="H905" s="7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 spans="1:26" ht="14.25" customHeight="1">
      <c r="A906" s="7"/>
      <c r="B906" s="7"/>
      <c r="C906" s="7"/>
      <c r="D906" s="7"/>
      <c r="E906" s="24"/>
      <c r="F906" s="24"/>
      <c r="G906" s="7"/>
      <c r="H906" s="7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 spans="1:26" ht="14.25" customHeight="1">
      <c r="A907" s="7"/>
      <c r="B907" s="7"/>
      <c r="C907" s="7"/>
      <c r="D907" s="7"/>
      <c r="E907" s="24"/>
      <c r="F907" s="24"/>
      <c r="G907" s="7"/>
      <c r="H907" s="7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 spans="1:26" ht="14.25" customHeight="1">
      <c r="A908" s="7"/>
      <c r="B908" s="7"/>
      <c r="C908" s="7"/>
      <c r="D908" s="7"/>
      <c r="E908" s="24"/>
      <c r="F908" s="24"/>
      <c r="G908" s="7"/>
      <c r="H908" s="7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 spans="1:26" ht="14.25" customHeight="1">
      <c r="A909" s="7"/>
      <c r="B909" s="7"/>
      <c r="C909" s="7"/>
      <c r="D909" s="7"/>
      <c r="E909" s="24"/>
      <c r="F909" s="24"/>
      <c r="G909" s="7"/>
      <c r="H909" s="7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 spans="1:26" ht="14.25" customHeight="1">
      <c r="A910" s="7"/>
      <c r="B910" s="7"/>
      <c r="C910" s="7"/>
      <c r="D910" s="7"/>
      <c r="E910" s="24"/>
      <c r="F910" s="24"/>
      <c r="G910" s="7"/>
      <c r="H910" s="7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 spans="1:26" ht="14.25" customHeight="1">
      <c r="A911" s="7"/>
      <c r="B911" s="7"/>
      <c r="C911" s="7"/>
      <c r="D911" s="7"/>
      <c r="E911" s="24"/>
      <c r="F911" s="24"/>
      <c r="G911" s="7"/>
      <c r="H911" s="7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 spans="1:26" ht="14.25" customHeight="1">
      <c r="A912" s="7"/>
      <c r="B912" s="7"/>
      <c r="C912" s="7"/>
      <c r="D912" s="7"/>
      <c r="E912" s="24"/>
      <c r="F912" s="24"/>
      <c r="G912" s="7"/>
      <c r="H912" s="7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 spans="1:26" ht="14.25" customHeight="1">
      <c r="A913" s="7"/>
      <c r="B913" s="7"/>
      <c r="C913" s="7"/>
      <c r="D913" s="7"/>
      <c r="E913" s="24"/>
      <c r="F913" s="24"/>
      <c r="G913" s="7"/>
      <c r="H913" s="7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 spans="1:26" ht="14.25" customHeight="1">
      <c r="A914" s="7"/>
      <c r="B914" s="7"/>
      <c r="C914" s="7"/>
      <c r="D914" s="7"/>
      <c r="E914" s="24"/>
      <c r="F914" s="24"/>
      <c r="G914" s="7"/>
      <c r="H914" s="7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 spans="1:26" ht="14.25" customHeight="1">
      <c r="A915" s="7"/>
      <c r="B915" s="7"/>
      <c r="C915" s="7"/>
      <c r="D915" s="7"/>
      <c r="E915" s="24"/>
      <c r="F915" s="24"/>
      <c r="G915" s="7"/>
      <c r="H915" s="7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 spans="1:26" ht="14.25" customHeight="1">
      <c r="A916" s="7"/>
      <c r="B916" s="7"/>
      <c r="C916" s="7"/>
      <c r="D916" s="7"/>
      <c r="E916" s="24"/>
      <c r="F916" s="24"/>
      <c r="G916" s="7"/>
      <c r="H916" s="7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 spans="1:26" ht="14.25" customHeight="1">
      <c r="A917" s="7"/>
      <c r="B917" s="7"/>
      <c r="C917" s="7"/>
      <c r="D917" s="7"/>
      <c r="E917" s="24"/>
      <c r="F917" s="24"/>
      <c r="G917" s="7"/>
      <c r="H917" s="7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 spans="1:26" ht="14.25" customHeight="1">
      <c r="A918" s="7"/>
      <c r="B918" s="7"/>
      <c r="C918" s="7"/>
      <c r="D918" s="7"/>
      <c r="E918" s="24"/>
      <c r="F918" s="24"/>
      <c r="G918" s="7"/>
      <c r="H918" s="7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 spans="1:26" ht="14.25" customHeight="1">
      <c r="A919" s="7"/>
      <c r="B919" s="7"/>
      <c r="C919" s="7"/>
      <c r="D919" s="7"/>
      <c r="E919" s="24"/>
      <c r="F919" s="24"/>
      <c r="G919" s="7"/>
      <c r="H919" s="7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 spans="1:26" ht="14.25" customHeight="1">
      <c r="A920" s="7"/>
      <c r="B920" s="7"/>
      <c r="C920" s="7"/>
      <c r="D920" s="7"/>
      <c r="E920" s="24"/>
      <c r="F920" s="24"/>
      <c r="G920" s="7"/>
      <c r="H920" s="7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 spans="1:26" ht="14.25" customHeight="1">
      <c r="A921" s="7"/>
      <c r="B921" s="7"/>
      <c r="C921" s="7"/>
      <c r="D921" s="7"/>
      <c r="E921" s="24"/>
      <c r="F921" s="24"/>
      <c r="G921" s="7"/>
      <c r="H921" s="7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 spans="1:26" ht="14.25" customHeight="1">
      <c r="A922" s="7"/>
      <c r="B922" s="7"/>
      <c r="C922" s="7"/>
      <c r="D922" s="7"/>
      <c r="E922" s="24"/>
      <c r="F922" s="24"/>
      <c r="G922" s="7"/>
      <c r="H922" s="7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 spans="1:26" ht="14.25" customHeight="1">
      <c r="A923" s="7"/>
      <c r="B923" s="7"/>
      <c r="C923" s="7"/>
      <c r="D923" s="7"/>
      <c r="E923" s="24"/>
      <c r="F923" s="24"/>
      <c r="G923" s="7"/>
      <c r="H923" s="7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 spans="1:26" ht="14.25" customHeight="1">
      <c r="A924" s="7"/>
      <c r="B924" s="7"/>
      <c r="C924" s="7"/>
      <c r="D924" s="7"/>
      <c r="E924" s="24"/>
      <c r="F924" s="24"/>
      <c r="G924" s="7"/>
      <c r="H924" s="7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 spans="1:26" ht="14.25" customHeight="1">
      <c r="A925" s="7"/>
      <c r="B925" s="7"/>
      <c r="C925" s="7"/>
      <c r="D925" s="7"/>
      <c r="E925" s="24"/>
      <c r="F925" s="24"/>
      <c r="G925" s="7"/>
      <c r="H925" s="7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 spans="1:26" ht="14.25" customHeight="1">
      <c r="A926" s="7"/>
      <c r="B926" s="7"/>
      <c r="C926" s="7"/>
      <c r="D926" s="7"/>
      <c r="E926" s="24"/>
      <c r="F926" s="24"/>
      <c r="G926" s="7"/>
      <c r="H926" s="7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 spans="1:26" ht="14.25" customHeight="1">
      <c r="A927" s="7"/>
      <c r="B927" s="7"/>
      <c r="C927" s="7"/>
      <c r="D927" s="7"/>
      <c r="E927" s="24"/>
      <c r="F927" s="24"/>
      <c r="G927" s="7"/>
      <c r="H927" s="7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 spans="1:26" ht="14.25" customHeight="1">
      <c r="A928" s="7"/>
      <c r="B928" s="7"/>
      <c r="C928" s="7"/>
      <c r="D928" s="7"/>
      <c r="E928" s="24"/>
      <c r="F928" s="24"/>
      <c r="G928" s="7"/>
      <c r="H928" s="7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 spans="1:26" ht="14.25" customHeight="1">
      <c r="A929" s="7"/>
      <c r="B929" s="7"/>
      <c r="C929" s="7"/>
      <c r="D929" s="7"/>
      <c r="E929" s="24"/>
      <c r="F929" s="24"/>
      <c r="G929" s="7"/>
      <c r="H929" s="7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 spans="1:26" ht="14.25" customHeight="1">
      <c r="A930" s="7"/>
      <c r="B930" s="7"/>
      <c r="C930" s="7"/>
      <c r="D930" s="7"/>
      <c r="E930" s="24"/>
      <c r="F930" s="24"/>
      <c r="G930" s="7"/>
      <c r="H930" s="7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 spans="1:26" ht="14.25" customHeight="1">
      <c r="A931" s="7"/>
      <c r="B931" s="7"/>
      <c r="C931" s="7"/>
      <c r="D931" s="7"/>
      <c r="E931" s="24"/>
      <c r="F931" s="24"/>
      <c r="G931" s="7"/>
      <c r="H931" s="7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 spans="1:26" ht="14.25" customHeight="1">
      <c r="A932" s="7"/>
      <c r="B932" s="7"/>
      <c r="C932" s="7"/>
      <c r="D932" s="7"/>
      <c r="E932" s="24"/>
      <c r="F932" s="24"/>
      <c r="G932" s="7"/>
      <c r="H932" s="7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 spans="1:26" ht="14.25" customHeight="1">
      <c r="A933" s="7"/>
      <c r="B933" s="7"/>
      <c r="C933" s="7"/>
      <c r="D933" s="7"/>
      <c r="E933" s="24"/>
      <c r="F933" s="24"/>
      <c r="G933" s="7"/>
      <c r="H933" s="7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 spans="1:26" ht="14.25" customHeight="1">
      <c r="A934" s="7"/>
      <c r="B934" s="7"/>
      <c r="C934" s="7"/>
      <c r="D934" s="7"/>
      <c r="E934" s="24"/>
      <c r="F934" s="24"/>
      <c r="G934" s="7"/>
      <c r="H934" s="7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 spans="1:26" ht="14.25" customHeight="1">
      <c r="A935" s="7"/>
      <c r="B935" s="7"/>
      <c r="C935" s="7"/>
      <c r="D935" s="7"/>
      <c r="E935" s="24"/>
      <c r="F935" s="24"/>
      <c r="G935" s="7"/>
      <c r="H935" s="7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 spans="1:26" ht="14.25" customHeight="1">
      <c r="A936" s="7"/>
      <c r="B936" s="7"/>
      <c r="C936" s="7"/>
      <c r="D936" s="7"/>
      <c r="E936" s="24"/>
      <c r="F936" s="24"/>
      <c r="G936" s="7"/>
      <c r="H936" s="7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 spans="1:26" ht="14.25" customHeight="1">
      <c r="A937" s="7"/>
      <c r="B937" s="7"/>
      <c r="C937" s="7"/>
      <c r="D937" s="7"/>
      <c r="E937" s="24"/>
      <c r="F937" s="24"/>
      <c r="G937" s="7"/>
      <c r="H937" s="7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 spans="1:26" ht="14.25" customHeight="1">
      <c r="A938" s="7"/>
      <c r="B938" s="7"/>
      <c r="C938" s="7"/>
      <c r="D938" s="7"/>
      <c r="E938" s="24"/>
      <c r="F938" s="24"/>
      <c r="G938" s="7"/>
      <c r="H938" s="7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 spans="1:26" ht="14.25" customHeight="1">
      <c r="A939" s="7"/>
      <c r="B939" s="7"/>
      <c r="C939" s="7"/>
      <c r="D939" s="7"/>
      <c r="E939" s="24"/>
      <c r="F939" s="24"/>
      <c r="G939" s="7"/>
      <c r="H939" s="7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 spans="1:26" ht="14.25" customHeight="1">
      <c r="A940" s="7"/>
      <c r="B940" s="7"/>
      <c r="C940" s="7"/>
      <c r="D940" s="7"/>
      <c r="E940" s="24"/>
      <c r="F940" s="24"/>
      <c r="G940" s="7"/>
      <c r="H940" s="7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 spans="1:26" ht="14.25" customHeight="1">
      <c r="A941" s="7"/>
      <c r="B941" s="7"/>
      <c r="C941" s="7"/>
      <c r="D941" s="7"/>
      <c r="E941" s="24"/>
      <c r="F941" s="24"/>
      <c r="G941" s="7"/>
      <c r="H941" s="7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 spans="1:26" ht="14.25" customHeight="1">
      <c r="A942" s="7"/>
      <c r="B942" s="7"/>
      <c r="C942" s="7"/>
      <c r="D942" s="7"/>
      <c r="E942" s="24"/>
      <c r="F942" s="24"/>
      <c r="G942" s="7"/>
      <c r="H942" s="7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 spans="1:26" ht="14.25" customHeight="1">
      <c r="A943" s="7"/>
      <c r="B943" s="7"/>
      <c r="C943" s="7"/>
      <c r="D943" s="7"/>
      <c r="E943" s="24"/>
      <c r="F943" s="24"/>
      <c r="G943" s="7"/>
      <c r="H943" s="7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 spans="1:26" ht="14.25" customHeight="1">
      <c r="A944" s="7"/>
      <c r="B944" s="7"/>
      <c r="C944" s="7"/>
      <c r="D944" s="7"/>
      <c r="E944" s="24"/>
      <c r="F944" s="24"/>
      <c r="G944" s="7"/>
      <c r="H944" s="7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 spans="1:26" ht="14.25" customHeight="1">
      <c r="A945" s="7"/>
      <c r="B945" s="7"/>
      <c r="C945" s="7"/>
      <c r="D945" s="7"/>
      <c r="E945" s="24"/>
      <c r="F945" s="24"/>
      <c r="G945" s="7"/>
      <c r="H945" s="7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 spans="1:26" ht="14.25" customHeight="1">
      <c r="A946" s="7"/>
      <c r="B946" s="7"/>
      <c r="C946" s="7"/>
      <c r="D946" s="7"/>
      <c r="E946" s="24"/>
      <c r="F946" s="24"/>
      <c r="G946" s="7"/>
      <c r="H946" s="7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 spans="1:26" ht="14.25" customHeight="1">
      <c r="A947" s="7"/>
      <c r="B947" s="7"/>
      <c r="C947" s="7"/>
      <c r="D947" s="7"/>
      <c r="E947" s="24"/>
      <c r="F947" s="24"/>
      <c r="G947" s="7"/>
      <c r="H947" s="7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 spans="1:26" ht="14.25" customHeight="1">
      <c r="A948" s="7"/>
      <c r="B948" s="7"/>
      <c r="C948" s="7"/>
      <c r="D948" s="7"/>
      <c r="E948" s="24"/>
      <c r="F948" s="24"/>
      <c r="G948" s="7"/>
      <c r="H948" s="7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 spans="1:26" ht="14.25" customHeight="1">
      <c r="A949" s="7"/>
      <c r="B949" s="7"/>
      <c r="C949" s="7"/>
      <c r="D949" s="7"/>
      <c r="E949" s="24"/>
      <c r="F949" s="24"/>
      <c r="G949" s="7"/>
      <c r="H949" s="7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 spans="1:26" ht="14.25" customHeight="1">
      <c r="A950" s="7"/>
      <c r="B950" s="7"/>
      <c r="C950" s="7"/>
      <c r="D950" s="7"/>
      <c r="E950" s="24"/>
      <c r="F950" s="24"/>
      <c r="G950" s="7"/>
      <c r="H950" s="7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 spans="1:26" ht="14.25" customHeight="1">
      <c r="A951" s="7"/>
      <c r="B951" s="7"/>
      <c r="C951" s="7"/>
      <c r="D951" s="7"/>
      <c r="E951" s="24"/>
      <c r="F951" s="24"/>
      <c r="G951" s="7"/>
      <c r="H951" s="7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 spans="1:26" ht="14.25" customHeight="1">
      <c r="A952" s="7"/>
      <c r="B952" s="7"/>
      <c r="C952" s="7"/>
      <c r="D952" s="7"/>
      <c r="E952" s="24"/>
      <c r="F952" s="24"/>
      <c r="G952" s="7"/>
      <c r="H952" s="7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 spans="1:26" ht="14.25" customHeight="1">
      <c r="A953" s="7"/>
      <c r="B953" s="7"/>
      <c r="C953" s="7"/>
      <c r="D953" s="7"/>
      <c r="E953" s="24"/>
      <c r="F953" s="24"/>
      <c r="G953" s="7"/>
      <c r="H953" s="7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 spans="1:26" ht="14.25" customHeight="1">
      <c r="A954" s="7"/>
      <c r="B954" s="7"/>
      <c r="C954" s="7"/>
      <c r="D954" s="7"/>
      <c r="E954" s="24"/>
      <c r="F954" s="24"/>
      <c r="G954" s="7"/>
      <c r="H954" s="7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 spans="1:26" ht="14.25" customHeight="1">
      <c r="A955" s="7"/>
      <c r="B955" s="7"/>
      <c r="C955" s="7"/>
      <c r="D955" s="7"/>
      <c r="E955" s="24"/>
      <c r="F955" s="24"/>
      <c r="G955" s="7"/>
      <c r="H955" s="7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 spans="1:26" ht="14.25" customHeight="1">
      <c r="A956" s="7"/>
      <c r="B956" s="7"/>
      <c r="C956" s="7"/>
      <c r="D956" s="7"/>
      <c r="E956" s="24"/>
      <c r="F956" s="24"/>
      <c r="G956" s="7"/>
      <c r="H956" s="7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 spans="1:26" ht="14.25" customHeight="1">
      <c r="A957" s="7"/>
      <c r="B957" s="7"/>
      <c r="C957" s="7"/>
      <c r="D957" s="7"/>
      <c r="E957" s="24"/>
      <c r="F957" s="24"/>
      <c r="G957" s="7"/>
      <c r="H957" s="7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 spans="1:26" ht="14.25" customHeight="1">
      <c r="A958" s="7"/>
      <c r="B958" s="7"/>
      <c r="C958" s="7"/>
      <c r="D958" s="7"/>
      <c r="E958" s="24"/>
      <c r="F958" s="24"/>
      <c r="G958" s="7"/>
      <c r="H958" s="7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 spans="1:26" ht="14.25" customHeight="1">
      <c r="A959" s="7"/>
      <c r="B959" s="7"/>
      <c r="C959" s="7"/>
      <c r="D959" s="7"/>
      <c r="E959" s="24"/>
      <c r="F959" s="24"/>
      <c r="G959" s="7"/>
      <c r="H959" s="7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 spans="1:26" ht="14.25" customHeight="1">
      <c r="A960" s="7"/>
      <c r="B960" s="7"/>
      <c r="C960" s="7"/>
      <c r="D960" s="7"/>
      <c r="E960" s="24"/>
      <c r="F960" s="24"/>
      <c r="G960" s="7"/>
      <c r="H960" s="7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 spans="1:26" ht="14.25" customHeight="1">
      <c r="A961" s="7"/>
      <c r="B961" s="7"/>
      <c r="C961" s="7"/>
      <c r="D961" s="7"/>
      <c r="E961" s="24"/>
      <c r="F961" s="24"/>
      <c r="G961" s="7"/>
      <c r="H961" s="7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 spans="1:26" ht="14.25" customHeight="1">
      <c r="A962" s="7"/>
      <c r="B962" s="7"/>
      <c r="C962" s="7"/>
      <c r="D962" s="7"/>
      <c r="E962" s="24"/>
      <c r="F962" s="24"/>
      <c r="G962" s="7"/>
      <c r="H962" s="7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 spans="1:26" ht="14.25" customHeight="1">
      <c r="A963" s="7"/>
      <c r="B963" s="7"/>
      <c r="C963" s="7"/>
      <c r="D963" s="7"/>
      <c r="E963" s="24"/>
      <c r="F963" s="24"/>
      <c r="G963" s="7"/>
      <c r="H963" s="7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 spans="1:26" ht="14.25" customHeight="1">
      <c r="A964" s="7"/>
      <c r="B964" s="7"/>
      <c r="C964" s="7"/>
      <c r="D964" s="7"/>
      <c r="E964" s="24"/>
      <c r="F964" s="24"/>
      <c r="G964" s="7"/>
      <c r="H964" s="7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 spans="1:26" ht="14.25" customHeight="1">
      <c r="A965" s="7"/>
      <c r="B965" s="7"/>
      <c r="C965" s="7"/>
      <c r="D965" s="7"/>
      <c r="E965" s="24"/>
      <c r="F965" s="24"/>
      <c r="G965" s="7"/>
      <c r="H965" s="7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 spans="1:26" ht="14.25" customHeight="1">
      <c r="A966" s="7"/>
      <c r="B966" s="7"/>
      <c r="C966" s="7"/>
      <c r="D966" s="7"/>
      <c r="E966" s="24"/>
      <c r="F966" s="24"/>
      <c r="G966" s="7"/>
      <c r="H966" s="7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 spans="1:26" ht="14.25" customHeight="1">
      <c r="A967" s="7"/>
      <c r="B967" s="7"/>
      <c r="C967" s="7"/>
      <c r="D967" s="7"/>
      <c r="E967" s="24"/>
      <c r="F967" s="24"/>
      <c r="G967" s="7"/>
      <c r="H967" s="7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 spans="1:26" ht="14.25" customHeight="1">
      <c r="A968" s="7"/>
      <c r="B968" s="7"/>
      <c r="C968" s="7"/>
      <c r="D968" s="7"/>
      <c r="E968" s="24"/>
      <c r="F968" s="24"/>
      <c r="G968" s="7"/>
      <c r="H968" s="7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 spans="1:26" ht="14.25" customHeight="1">
      <c r="A969" s="7"/>
      <c r="B969" s="7"/>
      <c r="C969" s="7"/>
      <c r="D969" s="7"/>
      <c r="E969" s="24"/>
      <c r="F969" s="24"/>
      <c r="G969" s="7"/>
      <c r="H969" s="7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 spans="1:26" ht="14.25" customHeight="1">
      <c r="A970" s="7"/>
      <c r="B970" s="7"/>
      <c r="C970" s="7"/>
      <c r="D970" s="7"/>
      <c r="E970" s="24"/>
      <c r="F970" s="24"/>
      <c r="G970" s="7"/>
      <c r="H970" s="7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 spans="1:26" ht="14.25" customHeight="1">
      <c r="A971" s="7"/>
      <c r="B971" s="7"/>
      <c r="C971" s="7"/>
      <c r="D971" s="7"/>
      <c r="E971" s="24"/>
      <c r="F971" s="24"/>
      <c r="G971" s="7"/>
      <c r="H971" s="7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 spans="1:26" ht="14.25" customHeight="1">
      <c r="A972" s="7"/>
      <c r="B972" s="7"/>
      <c r="C972" s="7"/>
      <c r="D972" s="7"/>
      <c r="E972" s="24"/>
      <c r="F972" s="24"/>
      <c r="G972" s="7"/>
      <c r="H972" s="7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 spans="1:26" ht="14.25" customHeight="1">
      <c r="A973" s="7"/>
      <c r="B973" s="7"/>
      <c r="C973" s="7"/>
      <c r="D973" s="7"/>
      <c r="E973" s="24"/>
      <c r="F973" s="24"/>
      <c r="G973" s="7"/>
      <c r="H973" s="7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 spans="1:26" ht="14.25" customHeight="1">
      <c r="A974" s="7"/>
      <c r="B974" s="7"/>
      <c r="C974" s="7"/>
      <c r="D974" s="7"/>
      <c r="E974" s="24"/>
      <c r="F974" s="24"/>
      <c r="G974" s="7"/>
      <c r="H974" s="7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 spans="1:26" ht="14.25" customHeight="1">
      <c r="A975" s="7"/>
      <c r="B975" s="7"/>
      <c r="C975" s="7"/>
      <c r="D975" s="7"/>
      <c r="E975" s="24"/>
      <c r="F975" s="24"/>
      <c r="G975" s="7"/>
      <c r="H975" s="7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 spans="1:26" ht="14.25" customHeight="1">
      <c r="A976" s="7"/>
      <c r="B976" s="7"/>
      <c r="C976" s="7"/>
      <c r="D976" s="7"/>
      <c r="E976" s="24"/>
      <c r="F976" s="24"/>
      <c r="G976" s="7"/>
      <c r="H976" s="7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 spans="1:26" ht="14.25" customHeight="1">
      <c r="A977" s="7"/>
      <c r="B977" s="7"/>
      <c r="C977" s="7"/>
      <c r="D977" s="7"/>
      <c r="E977" s="24"/>
      <c r="F977" s="24"/>
      <c r="G977" s="7"/>
      <c r="H977" s="7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 spans="1:26" ht="14.25" customHeight="1">
      <c r="A978" s="7"/>
      <c r="B978" s="7"/>
      <c r="C978" s="7"/>
      <c r="D978" s="7"/>
      <c r="E978" s="24"/>
      <c r="F978" s="24"/>
      <c r="G978" s="7"/>
      <c r="H978" s="7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 spans="1:26" ht="14.25" customHeight="1">
      <c r="A979" s="7"/>
      <c r="B979" s="7"/>
      <c r="C979" s="7"/>
      <c r="D979" s="7"/>
      <c r="E979" s="24"/>
      <c r="F979" s="24"/>
      <c r="G979" s="7"/>
      <c r="H979" s="7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 spans="1:26" ht="14.25" customHeight="1">
      <c r="A980" s="7"/>
      <c r="B980" s="7"/>
      <c r="C980" s="7"/>
      <c r="D980" s="7"/>
      <c r="E980" s="24"/>
      <c r="F980" s="24"/>
      <c r="G980" s="7"/>
      <c r="H980" s="7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 spans="1:26" ht="14.25" customHeight="1">
      <c r="A981" s="7"/>
      <c r="B981" s="7"/>
      <c r="C981" s="7"/>
      <c r="D981" s="7"/>
      <c r="E981" s="24"/>
      <c r="F981" s="24"/>
      <c r="G981" s="7"/>
      <c r="H981" s="7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 spans="1:26" ht="14.25" customHeight="1">
      <c r="A982" s="7"/>
      <c r="B982" s="7"/>
      <c r="C982" s="7"/>
      <c r="D982" s="7"/>
      <c r="E982" s="24"/>
      <c r="F982" s="24"/>
      <c r="G982" s="7"/>
      <c r="H982" s="7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 spans="1:26" ht="14.25" customHeight="1">
      <c r="A983" s="7"/>
      <c r="B983" s="7"/>
      <c r="C983" s="7"/>
      <c r="D983" s="7"/>
      <c r="E983" s="24"/>
      <c r="F983" s="24"/>
      <c r="G983" s="7"/>
      <c r="H983" s="7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 spans="1:26" ht="14.25" customHeight="1">
      <c r="A984" s="7"/>
      <c r="B984" s="7"/>
      <c r="C984" s="7"/>
      <c r="D984" s="7"/>
      <c r="E984" s="24"/>
      <c r="F984" s="24"/>
      <c r="G984" s="7"/>
      <c r="H984" s="7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 spans="1:26" ht="14.25" customHeight="1">
      <c r="A985" s="7"/>
      <c r="B985" s="7"/>
      <c r="C985" s="7"/>
      <c r="D985" s="7"/>
      <c r="E985" s="24"/>
      <c r="F985" s="24"/>
      <c r="G985" s="7"/>
      <c r="H985" s="7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 spans="1:26" ht="14.25" customHeight="1">
      <c r="A986" s="7"/>
      <c r="B986" s="7"/>
      <c r="C986" s="7"/>
      <c r="D986" s="7"/>
      <c r="E986" s="24"/>
      <c r="F986" s="24"/>
      <c r="G986" s="7"/>
      <c r="H986" s="7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 spans="1:26" ht="14.25" customHeight="1">
      <c r="A987" s="7"/>
      <c r="B987" s="7"/>
      <c r="C987" s="7"/>
      <c r="D987" s="7"/>
      <c r="E987" s="24"/>
      <c r="F987" s="24"/>
      <c r="G987" s="7"/>
      <c r="H987" s="7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 spans="1:26" ht="14.25" customHeight="1">
      <c r="A988" s="7"/>
      <c r="B988" s="7"/>
      <c r="C988" s="7"/>
      <c r="D988" s="7"/>
      <c r="E988" s="24"/>
      <c r="F988" s="24"/>
      <c r="G988" s="7"/>
      <c r="H988" s="7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 spans="1:26" ht="14.25" customHeight="1">
      <c r="A989" s="7"/>
      <c r="B989" s="7"/>
      <c r="C989" s="7"/>
      <c r="D989" s="7"/>
      <c r="E989" s="24"/>
      <c r="F989" s="24"/>
      <c r="G989" s="7"/>
      <c r="H989" s="7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 spans="1:26" ht="14.25" customHeight="1">
      <c r="A990" s="7"/>
      <c r="B990" s="7"/>
      <c r="C990" s="7"/>
      <c r="D990" s="7"/>
      <c r="E990" s="24"/>
      <c r="F990" s="24"/>
      <c r="G990" s="7"/>
      <c r="H990" s="7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 spans="1:26" ht="14.25" customHeight="1">
      <c r="A991" s="7"/>
      <c r="B991" s="7"/>
      <c r="C991" s="7"/>
      <c r="D991" s="7"/>
      <c r="E991" s="24"/>
      <c r="F991" s="24"/>
      <c r="G991" s="7"/>
      <c r="H991" s="7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 spans="1:26" ht="14.25" customHeight="1">
      <c r="A992" s="7"/>
      <c r="B992" s="7"/>
      <c r="C992" s="7"/>
      <c r="D992" s="7"/>
      <c r="E992" s="24"/>
      <c r="F992" s="24"/>
      <c r="G992" s="7"/>
      <c r="H992" s="7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 spans="1:26" ht="14.25" customHeight="1">
      <c r="A993" s="7"/>
      <c r="B993" s="7"/>
      <c r="C993" s="7"/>
      <c r="D993" s="7"/>
      <c r="E993" s="24"/>
      <c r="F993" s="24"/>
      <c r="G993" s="7"/>
      <c r="H993" s="7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 spans="1:26" ht="14.25" customHeight="1">
      <c r="A994" s="7"/>
      <c r="B994" s="7"/>
      <c r="C994" s="7"/>
      <c r="D994" s="7"/>
      <c r="E994" s="24"/>
      <c r="F994" s="24"/>
      <c r="G994" s="7"/>
      <c r="H994" s="7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 spans="1:26" ht="14.25" customHeight="1">
      <c r="A995" s="7"/>
      <c r="B995" s="7"/>
      <c r="C995" s="7"/>
      <c r="D995" s="7"/>
      <c r="E995" s="24"/>
      <c r="F995" s="24"/>
      <c r="G995" s="7"/>
      <c r="H995" s="7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 spans="1:26" ht="14.25" customHeight="1">
      <c r="A996" s="7"/>
      <c r="B996" s="7"/>
      <c r="C996" s="7"/>
      <c r="D996" s="7"/>
      <c r="E996" s="24"/>
      <c r="F996" s="24"/>
      <c r="G996" s="7"/>
      <c r="H996" s="7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 spans="1:26" ht="14.25" customHeight="1">
      <c r="A997" s="7"/>
      <c r="B997" s="7"/>
      <c r="C997" s="7"/>
      <c r="D997" s="7"/>
      <c r="E997" s="24"/>
      <c r="F997" s="24"/>
      <c r="G997" s="7"/>
      <c r="H997" s="7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 spans="1:26" ht="14.25" customHeight="1">
      <c r="A998" s="7"/>
      <c r="B998" s="7"/>
      <c r="C998" s="7"/>
      <c r="D998" s="7"/>
      <c r="E998" s="24"/>
      <c r="F998" s="24"/>
      <c r="G998" s="7"/>
      <c r="H998" s="7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 spans="1:26" ht="14.25" customHeight="1">
      <c r="A999" s="7"/>
      <c r="B999" s="7"/>
      <c r="C999" s="7"/>
      <c r="D999" s="7"/>
      <c r="E999" s="24"/>
      <c r="F999" s="24"/>
      <c r="G999" s="7"/>
      <c r="H999" s="7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 spans="1:26" ht="14.25" customHeight="1">
      <c r="A1000" s="7"/>
      <c r="B1000" s="7"/>
      <c r="C1000" s="7"/>
      <c r="D1000" s="7"/>
      <c r="E1000" s="24"/>
      <c r="F1000" s="24"/>
      <c r="G1000" s="7"/>
      <c r="H1000" s="7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  <row r="1001" spans="1:26" ht="14.25" customHeight="1">
      <c r="A1001" s="7"/>
      <c r="B1001" s="7"/>
      <c r="C1001" s="7"/>
      <c r="D1001" s="7"/>
      <c r="E1001" s="24"/>
      <c r="F1001" s="24"/>
      <c r="G1001" s="7"/>
      <c r="H1001" s="7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</row>
    <row r="1002" spans="1:26" ht="14.25" customHeight="1">
      <c r="A1002" s="7"/>
      <c r="B1002" s="7"/>
      <c r="C1002" s="7"/>
      <c r="D1002" s="7"/>
      <c r="E1002" s="24"/>
      <c r="F1002" s="24"/>
      <c r="G1002" s="7"/>
      <c r="H1002" s="7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</row>
    <row r="1003" spans="1:26" ht="14.25" customHeight="1">
      <c r="A1003" s="7"/>
      <c r="B1003" s="7"/>
      <c r="C1003" s="7"/>
      <c r="D1003" s="7"/>
      <c r="E1003" s="24"/>
      <c r="F1003" s="24"/>
      <c r="G1003" s="7"/>
      <c r="H1003" s="7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</row>
    <row r="1004" spans="1:26" ht="14.25" customHeight="1">
      <c r="A1004" s="7"/>
      <c r="B1004" s="7"/>
      <c r="C1004" s="7"/>
      <c r="D1004" s="7"/>
      <c r="E1004" s="24"/>
      <c r="F1004" s="24"/>
      <c r="G1004" s="7"/>
      <c r="H1004" s="7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</row>
    <row r="1005" spans="1:26" ht="14.25" customHeight="1">
      <c r="A1005" s="7"/>
      <c r="B1005" s="7"/>
      <c r="C1005" s="7"/>
      <c r="D1005" s="7"/>
      <c r="E1005" s="24"/>
      <c r="F1005" s="24"/>
      <c r="G1005" s="7"/>
      <c r="H1005" s="7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</row>
    <row r="1006" spans="1:26" ht="14.25" customHeight="1">
      <c r="A1006" s="7"/>
      <c r="B1006" s="7"/>
      <c r="C1006" s="7"/>
      <c r="D1006" s="7"/>
      <c r="E1006" s="24"/>
      <c r="F1006" s="24"/>
      <c r="G1006" s="7"/>
      <c r="H1006" s="7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</row>
    <row r="1007" spans="1:26" ht="14.25" customHeight="1">
      <c r="A1007" s="7"/>
      <c r="B1007" s="7"/>
      <c r="C1007" s="7"/>
      <c r="D1007" s="7"/>
      <c r="E1007" s="24"/>
      <c r="F1007" s="24"/>
      <c r="G1007" s="7"/>
      <c r="H1007" s="7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9"/>
      <c r="W1007" s="9"/>
      <c r="X1007" s="9"/>
      <c r="Y1007" s="9"/>
      <c r="Z1007" s="9"/>
    </row>
    <row r="1008" spans="1:26" ht="14.25" customHeight="1">
      <c r="A1008" s="7"/>
      <c r="B1008" s="7"/>
      <c r="C1008" s="7"/>
      <c r="D1008" s="7"/>
      <c r="E1008" s="24"/>
      <c r="F1008" s="24"/>
      <c r="G1008" s="7"/>
      <c r="H1008" s="7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9"/>
      <c r="W1008" s="9"/>
      <c r="X1008" s="9"/>
      <c r="Y1008" s="9"/>
      <c r="Z1008" s="9"/>
    </row>
    <row r="1009" spans="1:26" ht="14.25" customHeight="1">
      <c r="A1009" s="7"/>
      <c r="B1009" s="7"/>
      <c r="C1009" s="7"/>
      <c r="D1009" s="7"/>
      <c r="E1009" s="24"/>
      <c r="F1009" s="24"/>
      <c r="G1009" s="7"/>
      <c r="H1009" s="7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9"/>
      <c r="W1009" s="9"/>
      <c r="X1009" s="9"/>
      <c r="Y1009" s="9"/>
      <c r="Z1009" s="9"/>
    </row>
    <row r="1010" spans="1:26" ht="14.25" customHeight="1">
      <c r="A1010" s="7"/>
      <c r="B1010" s="7"/>
      <c r="C1010" s="7"/>
      <c r="D1010" s="7"/>
      <c r="E1010" s="24"/>
      <c r="F1010" s="24"/>
      <c r="G1010" s="7"/>
      <c r="H1010" s="7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9"/>
      <c r="W1010" s="9"/>
      <c r="X1010" s="9"/>
      <c r="Y1010" s="9"/>
      <c r="Z1010" s="9"/>
    </row>
    <row r="1011" spans="1:26" ht="14.25" customHeight="1">
      <c r="A1011" s="7"/>
      <c r="B1011" s="7"/>
      <c r="C1011" s="7"/>
      <c r="D1011" s="7"/>
      <c r="E1011" s="24"/>
      <c r="F1011" s="24"/>
      <c r="G1011" s="7"/>
      <c r="H1011" s="7"/>
      <c r="I1011" s="9"/>
      <c r="J1011" s="9"/>
      <c r="K1011" s="9"/>
      <c r="L1011" s="9"/>
      <c r="M1011" s="9"/>
      <c r="N1011" s="9"/>
      <c r="O1011" s="9"/>
      <c r="P1011" s="9"/>
      <c r="Q1011" s="9"/>
      <c r="R1011" s="9"/>
      <c r="S1011" s="9"/>
      <c r="T1011" s="9"/>
      <c r="U1011" s="9"/>
      <c r="V1011" s="9"/>
      <c r="W1011" s="9"/>
      <c r="X1011" s="9"/>
      <c r="Y1011" s="9"/>
      <c r="Z1011" s="9"/>
    </row>
    <row r="1012" spans="1:26" ht="14.25" customHeight="1">
      <c r="A1012" s="7"/>
      <c r="B1012" s="7"/>
      <c r="C1012" s="7"/>
      <c r="D1012" s="7"/>
      <c r="E1012" s="24"/>
      <c r="F1012" s="24"/>
      <c r="G1012" s="7"/>
      <c r="H1012" s="7"/>
      <c r="I1012" s="9"/>
      <c r="J1012" s="9"/>
      <c r="K1012" s="9"/>
      <c r="L1012" s="9"/>
      <c r="M1012" s="9"/>
      <c r="N1012" s="9"/>
      <c r="O1012" s="9"/>
      <c r="P1012" s="9"/>
      <c r="Q1012" s="9"/>
      <c r="R1012" s="9"/>
      <c r="S1012" s="9"/>
      <c r="T1012" s="9"/>
      <c r="U1012" s="9"/>
      <c r="V1012" s="9"/>
      <c r="W1012" s="9"/>
      <c r="X1012" s="9"/>
      <c r="Y1012" s="9"/>
      <c r="Z1012" s="9"/>
    </row>
    <row r="1013" spans="1:26" ht="14.25" customHeight="1">
      <c r="A1013" s="7"/>
      <c r="B1013" s="7"/>
      <c r="C1013" s="7"/>
      <c r="D1013" s="7"/>
      <c r="E1013" s="24"/>
      <c r="F1013" s="24"/>
      <c r="G1013" s="7"/>
      <c r="H1013" s="7"/>
      <c r="I1013" s="9"/>
      <c r="J1013" s="9"/>
      <c r="K1013" s="9"/>
      <c r="L1013" s="9"/>
      <c r="M1013" s="9"/>
      <c r="N1013" s="9"/>
      <c r="O1013" s="9"/>
      <c r="P1013" s="9"/>
      <c r="Q1013" s="9"/>
      <c r="R1013" s="9"/>
      <c r="S1013" s="9"/>
      <c r="T1013" s="9"/>
      <c r="U1013" s="9"/>
      <c r="V1013" s="9"/>
      <c r="W1013" s="9"/>
      <c r="X1013" s="9"/>
      <c r="Y1013" s="9"/>
      <c r="Z1013" s="9"/>
    </row>
    <row r="1014" spans="1:26" ht="14.25" customHeight="1">
      <c r="A1014" s="7"/>
      <c r="B1014" s="7"/>
      <c r="C1014" s="7"/>
      <c r="D1014" s="7"/>
      <c r="E1014" s="24"/>
      <c r="F1014" s="24"/>
      <c r="G1014" s="7"/>
      <c r="H1014" s="7"/>
      <c r="I1014" s="9"/>
      <c r="J1014" s="9"/>
      <c r="K1014" s="9"/>
      <c r="L1014" s="9"/>
      <c r="M1014" s="9"/>
      <c r="N1014" s="9"/>
      <c r="O1014" s="9"/>
      <c r="P1014" s="9"/>
      <c r="Q1014" s="9"/>
      <c r="R1014" s="9"/>
      <c r="S1014" s="9"/>
      <c r="T1014" s="9"/>
      <c r="U1014" s="9"/>
      <c r="V1014" s="9"/>
      <c r="W1014" s="9"/>
      <c r="X1014" s="9"/>
      <c r="Y1014" s="9"/>
      <c r="Z1014" s="9"/>
    </row>
    <row r="1015" spans="1:26" ht="14.25" customHeight="1">
      <c r="A1015" s="7"/>
      <c r="B1015" s="7"/>
      <c r="C1015" s="7"/>
      <c r="D1015" s="7"/>
      <c r="E1015" s="24"/>
      <c r="F1015" s="24"/>
      <c r="G1015" s="7"/>
      <c r="H1015" s="7"/>
      <c r="I1015" s="9"/>
      <c r="J1015" s="9"/>
      <c r="K1015" s="9"/>
      <c r="L1015" s="9"/>
      <c r="M1015" s="9"/>
      <c r="N1015" s="9"/>
      <c r="O1015" s="9"/>
      <c r="P1015" s="9"/>
      <c r="Q1015" s="9"/>
      <c r="R1015" s="9"/>
      <c r="S1015" s="9"/>
      <c r="T1015" s="9"/>
      <c r="U1015" s="9"/>
      <c r="V1015" s="9"/>
      <c r="W1015" s="9"/>
      <c r="X1015" s="9"/>
      <c r="Y1015" s="9"/>
      <c r="Z1015" s="9"/>
    </row>
    <row r="1016" spans="1:26" ht="14.25" customHeight="1">
      <c r="A1016" s="7"/>
      <c r="B1016" s="7"/>
      <c r="C1016" s="7"/>
      <c r="D1016" s="7"/>
      <c r="E1016" s="24"/>
      <c r="F1016" s="24"/>
      <c r="G1016" s="7"/>
      <c r="H1016" s="7"/>
      <c r="I1016" s="9"/>
      <c r="J1016" s="9"/>
      <c r="K1016" s="9"/>
      <c r="L1016" s="9"/>
      <c r="M1016" s="9"/>
      <c r="N1016" s="9"/>
      <c r="O1016" s="9"/>
      <c r="P1016" s="9"/>
      <c r="Q1016" s="9"/>
      <c r="R1016" s="9"/>
      <c r="S1016" s="9"/>
      <c r="T1016" s="9"/>
      <c r="U1016" s="9"/>
      <c r="V1016" s="9"/>
      <c r="W1016" s="9"/>
      <c r="X1016" s="9"/>
      <c r="Y1016" s="9"/>
      <c r="Z1016" s="9"/>
    </row>
    <row r="1017" spans="1:26" ht="14.25" customHeight="1">
      <c r="A1017" s="7"/>
      <c r="B1017" s="7"/>
      <c r="C1017" s="7"/>
      <c r="D1017" s="7"/>
      <c r="E1017" s="24"/>
      <c r="F1017" s="24"/>
      <c r="G1017" s="7"/>
      <c r="H1017" s="7"/>
      <c r="I1017" s="9"/>
      <c r="J1017" s="9"/>
      <c r="K1017" s="9"/>
      <c r="L1017" s="9"/>
      <c r="M1017" s="9"/>
      <c r="N1017" s="9"/>
      <c r="O1017" s="9"/>
      <c r="P1017" s="9"/>
      <c r="Q1017" s="9"/>
      <c r="R1017" s="9"/>
      <c r="S1017" s="9"/>
      <c r="T1017" s="9"/>
      <c r="U1017" s="9"/>
      <c r="V1017" s="9"/>
      <c r="W1017" s="9"/>
      <c r="X1017" s="9"/>
      <c r="Y1017" s="9"/>
      <c r="Z1017" s="9"/>
    </row>
    <row r="1018" spans="1:26" ht="14.25" customHeight="1">
      <c r="A1018" s="7"/>
      <c r="B1018" s="7"/>
      <c r="C1018" s="7"/>
      <c r="D1018" s="7"/>
      <c r="E1018" s="24"/>
      <c r="F1018" s="24"/>
      <c r="G1018" s="7"/>
      <c r="H1018" s="7"/>
      <c r="I1018" s="9"/>
      <c r="J1018" s="9"/>
      <c r="K1018" s="9"/>
      <c r="L1018" s="9"/>
      <c r="M1018" s="9"/>
      <c r="N1018" s="9"/>
      <c r="O1018" s="9"/>
      <c r="P1018" s="9"/>
      <c r="Q1018" s="9"/>
      <c r="R1018" s="9"/>
      <c r="S1018" s="9"/>
      <c r="T1018" s="9"/>
      <c r="U1018" s="9"/>
      <c r="V1018" s="9"/>
      <c r="W1018" s="9"/>
      <c r="X1018" s="9"/>
      <c r="Y1018" s="9"/>
      <c r="Z1018" s="9"/>
    </row>
    <row r="1019" spans="1:26" ht="14.25" customHeight="1">
      <c r="A1019" s="7"/>
      <c r="B1019" s="7"/>
      <c r="C1019" s="7"/>
      <c r="D1019" s="7"/>
      <c r="E1019" s="24"/>
      <c r="F1019" s="24"/>
      <c r="G1019" s="7"/>
      <c r="H1019" s="7"/>
      <c r="I1019" s="9"/>
      <c r="J1019" s="9"/>
      <c r="K1019" s="9"/>
      <c r="L1019" s="9"/>
      <c r="M1019" s="9"/>
      <c r="N1019" s="9"/>
      <c r="O1019" s="9"/>
      <c r="P1019" s="9"/>
      <c r="Q1019" s="9"/>
      <c r="R1019" s="9"/>
      <c r="S1019" s="9"/>
      <c r="T1019" s="9"/>
      <c r="U1019" s="9"/>
      <c r="V1019" s="9"/>
      <c r="W1019" s="9"/>
      <c r="X1019" s="9"/>
      <c r="Y1019" s="9"/>
      <c r="Z1019" s="9"/>
    </row>
    <row r="1020" spans="1:26" ht="14.25" customHeight="1">
      <c r="A1020" s="7"/>
      <c r="B1020" s="7"/>
      <c r="C1020" s="7"/>
      <c r="D1020" s="7"/>
      <c r="E1020" s="24"/>
      <c r="F1020" s="24"/>
      <c r="G1020" s="7"/>
      <c r="H1020" s="7"/>
      <c r="I1020" s="9"/>
      <c r="J1020" s="9"/>
      <c r="K1020" s="9"/>
      <c r="L1020" s="9"/>
      <c r="M1020" s="9"/>
      <c r="N1020" s="9"/>
      <c r="O1020" s="9"/>
      <c r="P1020" s="9"/>
      <c r="Q1020" s="9"/>
      <c r="R1020" s="9"/>
      <c r="S1020" s="9"/>
      <c r="T1020" s="9"/>
      <c r="U1020" s="9"/>
      <c r="V1020" s="9"/>
      <c r="W1020" s="9"/>
      <c r="X1020" s="9"/>
      <c r="Y1020" s="9"/>
      <c r="Z1020" s="9"/>
    </row>
    <row r="1021" spans="1:26" ht="14.25" customHeight="1">
      <c r="A1021" s="7"/>
      <c r="B1021" s="7"/>
      <c r="C1021" s="7"/>
      <c r="D1021" s="7"/>
      <c r="E1021" s="24"/>
      <c r="F1021" s="24"/>
      <c r="G1021" s="7"/>
      <c r="H1021" s="7"/>
      <c r="I1021" s="9"/>
      <c r="J1021" s="9"/>
      <c r="K1021" s="9"/>
      <c r="L1021" s="9"/>
      <c r="M1021" s="9"/>
      <c r="N1021" s="9"/>
      <c r="O1021" s="9"/>
      <c r="P1021" s="9"/>
      <c r="Q1021" s="9"/>
      <c r="R1021" s="9"/>
      <c r="S1021" s="9"/>
      <c r="T1021" s="9"/>
      <c r="U1021" s="9"/>
      <c r="V1021" s="9"/>
      <c r="W1021" s="9"/>
      <c r="X1021" s="9"/>
      <c r="Y1021" s="9"/>
      <c r="Z1021" s="9"/>
    </row>
    <row r="1022" spans="1:26" ht="14.25" customHeight="1">
      <c r="A1022" s="7"/>
      <c r="B1022" s="7"/>
      <c r="C1022" s="7"/>
      <c r="D1022" s="7"/>
      <c r="E1022" s="24"/>
      <c r="F1022" s="24"/>
      <c r="G1022" s="7"/>
      <c r="H1022" s="7"/>
      <c r="I1022" s="9"/>
      <c r="J1022" s="9"/>
      <c r="K1022" s="9"/>
      <c r="L1022" s="9"/>
      <c r="M1022" s="9"/>
      <c r="N1022" s="9"/>
      <c r="O1022" s="9"/>
      <c r="P1022" s="9"/>
      <c r="Q1022" s="9"/>
      <c r="R1022" s="9"/>
      <c r="S1022" s="9"/>
      <c r="T1022" s="9"/>
      <c r="U1022" s="9"/>
      <c r="V1022" s="9"/>
      <c r="W1022" s="9"/>
      <c r="X1022" s="9"/>
      <c r="Y1022" s="9"/>
      <c r="Z1022" s="9"/>
    </row>
    <row r="1023" spans="1:26" ht="14.25" customHeight="1">
      <c r="A1023" s="7"/>
      <c r="B1023" s="7"/>
      <c r="C1023" s="7"/>
      <c r="D1023" s="7"/>
      <c r="E1023" s="24"/>
      <c r="F1023" s="24"/>
      <c r="G1023" s="7"/>
      <c r="H1023" s="7"/>
      <c r="I1023" s="9"/>
      <c r="J1023" s="9"/>
      <c r="K1023" s="9"/>
      <c r="L1023" s="9"/>
      <c r="M1023" s="9"/>
      <c r="N1023" s="9"/>
      <c r="O1023" s="9"/>
      <c r="P1023" s="9"/>
      <c r="Q1023" s="9"/>
      <c r="R1023" s="9"/>
      <c r="S1023" s="9"/>
      <c r="T1023" s="9"/>
      <c r="U1023" s="9"/>
      <c r="V1023" s="9"/>
      <c r="W1023" s="9"/>
      <c r="X1023" s="9"/>
      <c r="Y1023" s="9"/>
      <c r="Z1023" s="9"/>
    </row>
    <row r="1024" spans="1:26" ht="14.25" customHeight="1">
      <c r="A1024" s="7"/>
      <c r="B1024" s="7"/>
      <c r="C1024" s="7"/>
      <c r="D1024" s="7"/>
      <c r="E1024" s="24"/>
      <c r="F1024" s="24"/>
      <c r="G1024" s="7"/>
      <c r="H1024" s="7"/>
      <c r="I1024" s="9"/>
      <c r="J1024" s="9"/>
      <c r="K1024" s="9"/>
      <c r="L1024" s="9"/>
      <c r="M1024" s="9"/>
      <c r="N1024" s="9"/>
      <c r="O1024" s="9"/>
      <c r="P1024" s="9"/>
      <c r="Q1024" s="9"/>
      <c r="R1024" s="9"/>
      <c r="S1024" s="9"/>
      <c r="T1024" s="9"/>
      <c r="U1024" s="9"/>
      <c r="V1024" s="9"/>
      <c r="W1024" s="9"/>
      <c r="X1024" s="9"/>
      <c r="Y1024" s="9"/>
      <c r="Z1024" s="9"/>
    </row>
    <row r="1025" spans="1:26" ht="14.25" customHeight="1">
      <c r="A1025" s="7"/>
      <c r="B1025" s="7"/>
      <c r="C1025" s="7"/>
      <c r="D1025" s="7"/>
      <c r="E1025" s="24"/>
      <c r="F1025" s="24"/>
      <c r="G1025" s="7"/>
      <c r="H1025" s="7"/>
      <c r="I1025" s="9"/>
      <c r="J1025" s="9"/>
      <c r="K1025" s="9"/>
      <c r="L1025" s="9"/>
      <c r="M1025" s="9"/>
      <c r="N1025" s="9"/>
      <c r="O1025" s="9"/>
      <c r="P1025" s="9"/>
      <c r="Q1025" s="9"/>
      <c r="R1025" s="9"/>
      <c r="S1025" s="9"/>
      <c r="T1025" s="9"/>
      <c r="U1025" s="9"/>
      <c r="V1025" s="9"/>
      <c r="W1025" s="9"/>
      <c r="X1025" s="9"/>
      <c r="Y1025" s="9"/>
      <c r="Z1025" s="9"/>
    </row>
    <row r="1026" spans="1:26" ht="14.25" customHeight="1">
      <c r="A1026" s="7"/>
      <c r="B1026" s="7"/>
      <c r="C1026" s="7"/>
      <c r="D1026" s="7"/>
      <c r="E1026" s="24"/>
      <c r="F1026" s="24"/>
      <c r="G1026" s="7"/>
      <c r="H1026" s="7"/>
      <c r="I1026" s="9"/>
      <c r="J1026" s="9"/>
      <c r="K1026" s="9"/>
      <c r="L1026" s="9"/>
      <c r="M1026" s="9"/>
      <c r="N1026" s="9"/>
      <c r="O1026" s="9"/>
      <c r="P1026" s="9"/>
      <c r="Q1026" s="9"/>
      <c r="R1026" s="9"/>
      <c r="S1026" s="9"/>
      <c r="T1026" s="9"/>
      <c r="U1026" s="9"/>
      <c r="V1026" s="9"/>
      <c r="W1026" s="9"/>
      <c r="X1026" s="9"/>
      <c r="Y1026" s="9"/>
      <c r="Z1026" s="9"/>
    </row>
    <row r="1027" spans="1:26" ht="14.25" customHeight="1">
      <c r="A1027" s="7"/>
      <c r="B1027" s="7"/>
      <c r="C1027" s="7"/>
      <c r="D1027" s="7"/>
      <c r="E1027" s="24"/>
      <c r="F1027" s="24"/>
      <c r="G1027" s="7"/>
      <c r="H1027" s="7"/>
      <c r="I1027" s="9"/>
      <c r="J1027" s="9"/>
      <c r="K1027" s="9"/>
      <c r="L1027" s="9"/>
      <c r="M1027" s="9"/>
      <c r="N1027" s="9"/>
      <c r="O1027" s="9"/>
      <c r="P1027" s="9"/>
      <c r="Q1027" s="9"/>
      <c r="R1027" s="9"/>
      <c r="S1027" s="9"/>
      <c r="T1027" s="9"/>
      <c r="U1027" s="9"/>
      <c r="V1027" s="9"/>
      <c r="W1027" s="9"/>
      <c r="X1027" s="9"/>
      <c r="Y1027" s="9"/>
      <c r="Z1027" s="9"/>
    </row>
    <row r="1028" spans="1:26" ht="14.25" customHeight="1">
      <c r="A1028" s="7"/>
      <c r="B1028" s="7"/>
      <c r="C1028" s="7"/>
      <c r="D1028" s="7"/>
      <c r="E1028" s="24"/>
      <c r="F1028" s="24"/>
      <c r="G1028" s="7"/>
      <c r="H1028" s="7"/>
      <c r="I1028" s="9"/>
      <c r="J1028" s="9"/>
      <c r="K1028" s="9"/>
      <c r="L1028" s="9"/>
      <c r="M1028" s="9"/>
      <c r="N1028" s="9"/>
      <c r="O1028" s="9"/>
      <c r="P1028" s="9"/>
      <c r="Q1028" s="9"/>
      <c r="R1028" s="9"/>
      <c r="S1028" s="9"/>
      <c r="T1028" s="9"/>
      <c r="U1028" s="9"/>
      <c r="V1028" s="9"/>
      <c r="W1028" s="9"/>
      <c r="X1028" s="9"/>
      <c r="Y1028" s="9"/>
      <c r="Z1028" s="9"/>
    </row>
    <row r="1029" spans="1:26" ht="14.25" customHeight="1">
      <c r="A1029" s="7"/>
      <c r="B1029" s="7"/>
      <c r="C1029" s="7"/>
      <c r="D1029" s="7"/>
      <c r="E1029" s="24"/>
      <c r="F1029" s="24"/>
      <c r="G1029" s="7"/>
      <c r="H1029" s="7"/>
      <c r="I1029" s="9"/>
      <c r="J1029" s="9"/>
      <c r="K1029" s="9"/>
      <c r="L1029" s="9"/>
      <c r="M1029" s="9"/>
      <c r="N1029" s="9"/>
      <c r="O1029" s="9"/>
      <c r="P1029" s="9"/>
      <c r="Q1029" s="9"/>
      <c r="R1029" s="9"/>
      <c r="S1029" s="9"/>
      <c r="T1029" s="9"/>
      <c r="U1029" s="9"/>
      <c r="V1029" s="9"/>
      <c r="W1029" s="9"/>
      <c r="X1029" s="9"/>
      <c r="Y1029" s="9"/>
      <c r="Z1029" s="9"/>
    </row>
    <row r="1030" spans="1:26" ht="14.25" customHeight="1">
      <c r="A1030" s="7"/>
      <c r="B1030" s="7"/>
      <c r="C1030" s="7"/>
      <c r="D1030" s="7"/>
      <c r="E1030" s="24"/>
      <c r="F1030" s="24"/>
      <c r="G1030" s="7"/>
      <c r="H1030" s="7"/>
      <c r="I1030" s="9"/>
      <c r="J1030" s="9"/>
      <c r="K1030" s="9"/>
      <c r="L1030" s="9"/>
      <c r="M1030" s="9"/>
      <c r="N1030" s="9"/>
      <c r="O1030" s="9"/>
      <c r="P1030" s="9"/>
      <c r="Q1030" s="9"/>
      <c r="R1030" s="9"/>
      <c r="S1030" s="9"/>
      <c r="T1030" s="9"/>
      <c r="U1030" s="9"/>
      <c r="V1030" s="9"/>
      <c r="W1030" s="9"/>
      <c r="X1030" s="9"/>
      <c r="Y1030" s="9"/>
      <c r="Z1030" s="9"/>
    </row>
    <row r="1031" spans="1:26" ht="14.25" customHeight="1">
      <c r="A1031" s="7"/>
      <c r="B1031" s="7"/>
      <c r="C1031" s="7"/>
      <c r="D1031" s="7"/>
      <c r="E1031" s="24"/>
      <c r="F1031" s="24"/>
      <c r="G1031" s="7"/>
      <c r="H1031" s="7"/>
      <c r="I1031" s="9"/>
      <c r="J1031" s="9"/>
      <c r="K1031" s="9"/>
      <c r="L1031" s="9"/>
      <c r="M1031" s="9"/>
      <c r="N1031" s="9"/>
      <c r="O1031" s="9"/>
      <c r="P1031" s="9"/>
      <c r="Q1031" s="9"/>
      <c r="R1031" s="9"/>
      <c r="S1031" s="9"/>
      <c r="T1031" s="9"/>
      <c r="U1031" s="9"/>
      <c r="V1031" s="9"/>
      <c r="W1031" s="9"/>
      <c r="X1031" s="9"/>
      <c r="Y1031" s="9"/>
      <c r="Z1031" s="9"/>
    </row>
    <row r="1032" spans="1:26" ht="14.25" customHeight="1">
      <c r="A1032" s="7"/>
      <c r="B1032" s="7"/>
      <c r="C1032" s="7"/>
      <c r="D1032" s="7"/>
      <c r="E1032" s="24"/>
      <c r="F1032" s="24"/>
      <c r="G1032" s="7"/>
      <c r="H1032" s="7"/>
      <c r="I1032" s="9"/>
      <c r="J1032" s="9"/>
      <c r="K1032" s="9"/>
      <c r="L1032" s="9"/>
      <c r="M1032" s="9"/>
      <c r="N1032" s="9"/>
      <c r="O1032" s="9"/>
      <c r="P1032" s="9"/>
      <c r="Q1032" s="9"/>
      <c r="R1032" s="9"/>
      <c r="S1032" s="9"/>
      <c r="T1032" s="9"/>
      <c r="U1032" s="9"/>
      <c r="V1032" s="9"/>
      <c r="W1032" s="9"/>
      <c r="X1032" s="9"/>
      <c r="Y1032" s="9"/>
      <c r="Z1032" s="9"/>
    </row>
    <row r="1033" spans="1:26" ht="14.25" customHeight="1">
      <c r="A1033" s="7"/>
      <c r="B1033" s="7"/>
      <c r="C1033" s="7"/>
      <c r="D1033" s="7"/>
      <c r="E1033" s="24"/>
      <c r="F1033" s="24"/>
      <c r="G1033" s="7"/>
      <c r="H1033" s="7"/>
      <c r="I1033" s="9"/>
      <c r="J1033" s="9"/>
      <c r="K1033" s="9"/>
      <c r="L1033" s="9"/>
      <c r="M1033" s="9"/>
      <c r="N1033" s="9"/>
      <c r="O1033" s="9"/>
      <c r="P1033" s="9"/>
      <c r="Q1033" s="9"/>
      <c r="R1033" s="9"/>
      <c r="S1033" s="9"/>
      <c r="T1033" s="9"/>
      <c r="U1033" s="9"/>
      <c r="V1033" s="9"/>
      <c r="W1033" s="9"/>
      <c r="X1033" s="9"/>
      <c r="Y1033" s="9"/>
      <c r="Z1033" s="9"/>
    </row>
    <row r="1034" spans="1:26" ht="14.25" customHeight="1">
      <c r="A1034" s="7"/>
      <c r="B1034" s="7"/>
      <c r="C1034" s="7"/>
      <c r="D1034" s="7"/>
      <c r="E1034" s="24"/>
      <c r="F1034" s="24"/>
      <c r="G1034" s="7"/>
      <c r="H1034" s="7"/>
      <c r="I1034" s="9"/>
      <c r="J1034" s="9"/>
      <c r="K1034" s="9"/>
      <c r="L1034" s="9"/>
      <c r="M1034" s="9"/>
      <c r="N1034" s="9"/>
      <c r="O1034" s="9"/>
      <c r="P1034" s="9"/>
      <c r="Q1034" s="9"/>
      <c r="R1034" s="9"/>
      <c r="S1034" s="9"/>
      <c r="T1034" s="9"/>
      <c r="U1034" s="9"/>
      <c r="V1034" s="9"/>
      <c r="W1034" s="9"/>
      <c r="X1034" s="9"/>
      <c r="Y1034" s="9"/>
      <c r="Z1034" s="9"/>
    </row>
    <row r="1035" spans="1:26" ht="14.25" customHeight="1">
      <c r="A1035" s="7"/>
      <c r="B1035" s="7"/>
      <c r="C1035" s="7"/>
      <c r="D1035" s="7"/>
      <c r="E1035" s="24"/>
      <c r="F1035" s="24"/>
      <c r="G1035" s="7"/>
      <c r="H1035" s="7"/>
      <c r="I1035" s="9"/>
      <c r="J1035" s="9"/>
      <c r="K1035" s="9"/>
      <c r="L1035" s="9"/>
      <c r="M1035" s="9"/>
      <c r="N1035" s="9"/>
      <c r="O1035" s="9"/>
      <c r="P1035" s="9"/>
      <c r="Q1035" s="9"/>
      <c r="R1035" s="9"/>
      <c r="S1035" s="9"/>
      <c r="T1035" s="9"/>
      <c r="U1035" s="9"/>
      <c r="V1035" s="9"/>
      <c r="W1035" s="9"/>
      <c r="X1035" s="9"/>
      <c r="Y1035" s="9"/>
      <c r="Z1035" s="9"/>
    </row>
    <row r="1036" spans="1:26" ht="14.25" customHeight="1">
      <c r="A1036" s="7"/>
      <c r="B1036" s="7"/>
      <c r="C1036" s="7"/>
      <c r="D1036" s="7"/>
      <c r="E1036" s="24"/>
      <c r="F1036" s="24"/>
      <c r="G1036" s="7"/>
      <c r="H1036" s="7"/>
      <c r="I1036" s="9"/>
      <c r="J1036" s="9"/>
      <c r="K1036" s="9"/>
      <c r="L1036" s="9"/>
      <c r="M1036" s="9"/>
      <c r="N1036" s="9"/>
      <c r="O1036" s="9"/>
      <c r="P1036" s="9"/>
      <c r="Q1036" s="9"/>
      <c r="R1036" s="9"/>
      <c r="S1036" s="9"/>
      <c r="T1036" s="9"/>
      <c r="U1036" s="9"/>
      <c r="V1036" s="9"/>
      <c r="W1036" s="9"/>
      <c r="X1036" s="9"/>
      <c r="Y1036" s="9"/>
      <c r="Z1036" s="9"/>
    </row>
    <row r="1037" spans="1:26" ht="14.25" customHeight="1">
      <c r="A1037" s="7"/>
      <c r="B1037" s="7"/>
      <c r="C1037" s="7"/>
      <c r="D1037" s="7"/>
      <c r="E1037" s="24"/>
      <c r="F1037" s="24"/>
      <c r="G1037" s="7"/>
      <c r="H1037" s="7"/>
      <c r="I1037" s="9"/>
      <c r="J1037" s="9"/>
      <c r="K1037" s="9"/>
      <c r="L1037" s="9"/>
      <c r="M1037" s="9"/>
      <c r="N1037" s="9"/>
      <c r="O1037" s="9"/>
      <c r="P1037" s="9"/>
      <c r="Q1037" s="9"/>
      <c r="R1037" s="9"/>
      <c r="S1037" s="9"/>
      <c r="T1037" s="9"/>
      <c r="U1037" s="9"/>
      <c r="V1037" s="9"/>
      <c r="W1037" s="9"/>
      <c r="X1037" s="9"/>
      <c r="Y1037" s="9"/>
      <c r="Z1037" s="9"/>
    </row>
    <row r="1038" spans="1:26" ht="14.25" customHeight="1">
      <c r="A1038" s="7"/>
      <c r="B1038" s="7"/>
      <c r="C1038" s="7"/>
      <c r="D1038" s="7"/>
      <c r="E1038" s="24"/>
      <c r="F1038" s="24"/>
      <c r="G1038" s="7"/>
      <c r="H1038" s="7"/>
      <c r="I1038" s="9"/>
      <c r="J1038" s="9"/>
      <c r="K1038" s="9"/>
      <c r="L1038" s="9"/>
      <c r="M1038" s="9"/>
      <c r="N1038" s="9"/>
      <c r="O1038" s="9"/>
      <c r="P1038" s="9"/>
      <c r="Q1038" s="9"/>
      <c r="R1038" s="9"/>
      <c r="S1038" s="9"/>
      <c r="T1038" s="9"/>
      <c r="U1038" s="9"/>
      <c r="V1038" s="9"/>
      <c r="W1038" s="9"/>
      <c r="X1038" s="9"/>
      <c r="Y1038" s="9"/>
      <c r="Z1038" s="9"/>
    </row>
    <row r="1039" spans="1:26" ht="14.25" customHeight="1">
      <c r="A1039" s="7"/>
      <c r="B1039" s="7"/>
      <c r="C1039" s="7"/>
      <c r="D1039" s="7"/>
      <c r="E1039" s="24"/>
      <c r="F1039" s="24"/>
      <c r="G1039" s="7"/>
      <c r="H1039" s="7"/>
      <c r="I1039" s="9"/>
      <c r="J1039" s="9"/>
      <c r="K1039" s="9"/>
      <c r="L1039" s="9"/>
      <c r="M1039" s="9"/>
      <c r="N1039" s="9"/>
      <c r="O1039" s="9"/>
      <c r="P1039" s="9"/>
      <c r="Q1039" s="9"/>
      <c r="R1039" s="9"/>
      <c r="S1039" s="9"/>
      <c r="T1039" s="9"/>
      <c r="U1039" s="9"/>
      <c r="V1039" s="9"/>
      <c r="W1039" s="9"/>
      <c r="X1039" s="9"/>
      <c r="Y1039" s="9"/>
      <c r="Z1039" s="9"/>
    </row>
    <row r="1040" spans="1:26" ht="14.25" customHeight="1">
      <c r="A1040" s="7"/>
      <c r="B1040" s="7"/>
      <c r="C1040" s="7"/>
      <c r="D1040" s="7"/>
      <c r="E1040" s="24"/>
      <c r="F1040" s="24"/>
      <c r="G1040" s="7"/>
      <c r="H1040" s="7"/>
      <c r="I1040" s="9"/>
      <c r="J1040" s="9"/>
      <c r="K1040" s="9"/>
      <c r="L1040" s="9"/>
      <c r="M1040" s="9"/>
      <c r="N1040" s="9"/>
      <c r="O1040" s="9"/>
      <c r="P1040" s="9"/>
      <c r="Q1040" s="9"/>
      <c r="R1040" s="9"/>
      <c r="S1040" s="9"/>
      <c r="T1040" s="9"/>
      <c r="U1040" s="9"/>
      <c r="V1040" s="9"/>
      <c r="W1040" s="9"/>
      <c r="X1040" s="9"/>
      <c r="Y1040" s="9"/>
      <c r="Z1040" s="9"/>
    </row>
    <row r="1041" spans="1:26" ht="14.25" customHeight="1">
      <c r="A1041" s="7"/>
      <c r="B1041" s="7"/>
      <c r="C1041" s="7"/>
      <c r="D1041" s="7"/>
      <c r="E1041" s="24"/>
      <c r="F1041" s="24"/>
      <c r="G1041" s="7"/>
      <c r="H1041" s="7"/>
      <c r="I1041" s="9"/>
      <c r="J1041" s="9"/>
      <c r="K1041" s="9"/>
      <c r="L1041" s="9"/>
      <c r="M1041" s="9"/>
      <c r="N1041" s="9"/>
      <c r="O1041" s="9"/>
      <c r="P1041" s="9"/>
      <c r="Q1041" s="9"/>
      <c r="R1041" s="9"/>
      <c r="S1041" s="9"/>
      <c r="T1041" s="9"/>
      <c r="U1041" s="9"/>
      <c r="V1041" s="9"/>
      <c r="W1041" s="9"/>
      <c r="X1041" s="9"/>
      <c r="Y1041" s="9"/>
      <c r="Z1041" s="9"/>
    </row>
    <row r="1042" spans="1:26" ht="14.25" customHeight="1">
      <c r="A1042" s="7"/>
      <c r="B1042" s="7"/>
      <c r="C1042" s="7"/>
      <c r="D1042" s="7"/>
      <c r="E1042" s="24"/>
      <c r="F1042" s="24"/>
      <c r="G1042" s="7"/>
      <c r="H1042" s="7"/>
      <c r="I1042" s="9"/>
      <c r="J1042" s="9"/>
      <c r="K1042" s="9"/>
      <c r="L1042" s="9"/>
      <c r="M1042" s="9"/>
      <c r="N1042" s="9"/>
      <c r="O1042" s="9"/>
      <c r="P1042" s="9"/>
      <c r="Q1042" s="9"/>
      <c r="R1042" s="9"/>
      <c r="S1042" s="9"/>
      <c r="T1042" s="9"/>
      <c r="U1042" s="9"/>
      <c r="V1042" s="9"/>
      <c r="W1042" s="9"/>
      <c r="X1042" s="9"/>
      <c r="Y1042" s="9"/>
      <c r="Z1042" s="9"/>
    </row>
    <row r="1043" spans="1:26" ht="14.25" customHeight="1">
      <c r="A1043" s="7"/>
      <c r="B1043" s="7"/>
      <c r="C1043" s="7"/>
      <c r="D1043" s="7"/>
      <c r="E1043" s="24"/>
      <c r="F1043" s="24"/>
      <c r="G1043" s="7"/>
      <c r="H1043" s="7"/>
      <c r="I1043" s="9"/>
      <c r="J1043" s="9"/>
      <c r="K1043" s="9"/>
      <c r="L1043" s="9"/>
      <c r="M1043" s="9"/>
      <c r="N1043" s="9"/>
      <c r="O1043" s="9"/>
      <c r="P1043" s="9"/>
      <c r="Q1043" s="9"/>
      <c r="R1043" s="9"/>
      <c r="S1043" s="9"/>
      <c r="T1043" s="9"/>
      <c r="U1043" s="9"/>
      <c r="V1043" s="9"/>
      <c r="W1043" s="9"/>
      <c r="X1043" s="9"/>
      <c r="Y1043" s="9"/>
      <c r="Z1043" s="9"/>
    </row>
    <row r="1044" spans="1:26" ht="14.25" customHeight="1">
      <c r="A1044" s="7"/>
      <c r="B1044" s="7"/>
      <c r="C1044" s="7"/>
      <c r="D1044" s="7"/>
      <c r="E1044" s="24"/>
      <c r="F1044" s="24"/>
      <c r="G1044" s="7"/>
      <c r="H1044" s="7"/>
      <c r="I1044" s="9"/>
      <c r="J1044" s="9"/>
      <c r="K1044" s="9"/>
      <c r="L1044" s="9"/>
      <c r="M1044" s="9"/>
      <c r="N1044" s="9"/>
      <c r="O1044" s="9"/>
      <c r="P1044" s="9"/>
      <c r="Q1044" s="9"/>
      <c r="R1044" s="9"/>
      <c r="S1044" s="9"/>
      <c r="T1044" s="9"/>
      <c r="U1044" s="9"/>
      <c r="V1044" s="9"/>
      <c r="W1044" s="9"/>
      <c r="X1044" s="9"/>
      <c r="Y1044" s="9"/>
      <c r="Z1044" s="9"/>
    </row>
    <row r="1045" spans="1:26" ht="14.25" customHeight="1">
      <c r="A1045" s="7"/>
      <c r="B1045" s="7"/>
      <c r="C1045" s="7"/>
      <c r="D1045" s="7"/>
      <c r="E1045" s="24"/>
      <c r="F1045" s="24"/>
      <c r="G1045" s="7"/>
      <c r="H1045" s="7"/>
      <c r="I1045" s="9"/>
      <c r="J1045" s="9"/>
      <c r="K1045" s="9"/>
      <c r="L1045" s="9"/>
      <c r="M1045" s="9"/>
      <c r="N1045" s="9"/>
      <c r="O1045" s="9"/>
      <c r="P1045" s="9"/>
      <c r="Q1045" s="9"/>
      <c r="R1045" s="9"/>
      <c r="S1045" s="9"/>
      <c r="T1045" s="9"/>
      <c r="U1045" s="9"/>
      <c r="V1045" s="9"/>
      <c r="W1045" s="9"/>
      <c r="X1045" s="9"/>
      <c r="Y1045" s="9"/>
      <c r="Z1045" s="9"/>
    </row>
    <row r="1046" spans="1:26" ht="14.25" customHeight="1">
      <c r="A1046" s="7"/>
      <c r="B1046" s="7"/>
      <c r="C1046" s="7"/>
      <c r="D1046" s="7"/>
      <c r="E1046" s="24"/>
      <c r="F1046" s="24"/>
      <c r="G1046" s="7"/>
      <c r="H1046" s="7"/>
      <c r="I1046" s="9"/>
      <c r="J1046" s="9"/>
      <c r="K1046" s="9"/>
      <c r="L1046" s="9"/>
      <c r="M1046" s="9"/>
      <c r="N1046" s="9"/>
      <c r="O1046" s="9"/>
      <c r="P1046" s="9"/>
      <c r="Q1046" s="9"/>
      <c r="R1046" s="9"/>
      <c r="S1046" s="9"/>
      <c r="T1046" s="9"/>
      <c r="U1046" s="9"/>
      <c r="V1046" s="9"/>
      <c r="W1046" s="9"/>
      <c r="X1046" s="9"/>
      <c r="Y1046" s="9"/>
      <c r="Z1046" s="9"/>
    </row>
    <row r="1047" spans="1:26" ht="14.25" customHeight="1">
      <c r="A1047" s="7"/>
      <c r="B1047" s="7"/>
      <c r="C1047" s="7"/>
      <c r="D1047" s="7"/>
      <c r="E1047" s="24"/>
      <c r="F1047" s="24"/>
      <c r="G1047" s="7"/>
      <c r="H1047" s="7"/>
      <c r="I1047" s="9"/>
      <c r="J1047" s="9"/>
      <c r="K1047" s="9"/>
      <c r="L1047" s="9"/>
      <c r="M1047" s="9"/>
      <c r="N1047" s="9"/>
      <c r="O1047" s="9"/>
      <c r="P1047" s="9"/>
      <c r="Q1047" s="9"/>
      <c r="R1047" s="9"/>
      <c r="S1047" s="9"/>
      <c r="T1047" s="9"/>
      <c r="U1047" s="9"/>
      <c r="V1047" s="9"/>
      <c r="W1047" s="9"/>
      <c r="X1047" s="9"/>
      <c r="Y1047" s="9"/>
      <c r="Z1047" s="9"/>
    </row>
    <row r="1048" spans="1:26" ht="14.25" customHeight="1">
      <c r="A1048" s="7"/>
      <c r="B1048" s="7"/>
      <c r="C1048" s="7"/>
      <c r="D1048" s="7"/>
      <c r="E1048" s="24"/>
      <c r="F1048" s="24"/>
      <c r="G1048" s="7"/>
      <c r="H1048" s="7"/>
      <c r="I1048" s="9"/>
      <c r="J1048" s="9"/>
      <c r="K1048" s="9"/>
      <c r="L1048" s="9"/>
      <c r="M1048" s="9"/>
      <c r="N1048" s="9"/>
      <c r="O1048" s="9"/>
      <c r="P1048" s="9"/>
      <c r="Q1048" s="9"/>
      <c r="R1048" s="9"/>
      <c r="S1048" s="9"/>
      <c r="T1048" s="9"/>
      <c r="U1048" s="9"/>
      <c r="V1048" s="9"/>
      <c r="W1048" s="9"/>
      <c r="X1048" s="9"/>
      <c r="Y1048" s="9"/>
      <c r="Z1048" s="9"/>
    </row>
    <row r="1049" spans="1:26" ht="14.25" customHeight="1">
      <c r="A1049" s="7"/>
      <c r="B1049" s="7"/>
      <c r="C1049" s="7"/>
      <c r="D1049" s="7"/>
      <c r="E1049" s="24"/>
      <c r="F1049" s="24"/>
      <c r="G1049" s="7"/>
      <c r="H1049" s="7"/>
      <c r="I1049" s="9"/>
      <c r="J1049" s="9"/>
      <c r="K1049" s="9"/>
      <c r="L1049" s="9"/>
      <c r="M1049" s="9"/>
      <c r="N1049" s="9"/>
      <c r="O1049" s="9"/>
      <c r="P1049" s="9"/>
      <c r="Q1049" s="9"/>
      <c r="R1049" s="9"/>
      <c r="S1049" s="9"/>
      <c r="T1049" s="9"/>
      <c r="U1049" s="9"/>
      <c r="V1049" s="9"/>
      <c r="W1049" s="9"/>
      <c r="X1049" s="9"/>
      <c r="Y1049" s="9"/>
      <c r="Z1049" s="9"/>
    </row>
    <row r="1050" spans="1:26" ht="14.25" customHeight="1">
      <c r="A1050" s="7"/>
      <c r="B1050" s="7"/>
      <c r="C1050" s="7"/>
      <c r="D1050" s="7"/>
      <c r="E1050" s="24"/>
      <c r="F1050" s="24"/>
      <c r="G1050" s="7"/>
      <c r="H1050" s="7"/>
      <c r="I1050" s="9"/>
      <c r="J1050" s="9"/>
      <c r="K1050" s="9"/>
      <c r="L1050" s="9"/>
      <c r="M1050" s="9"/>
      <c r="N1050" s="9"/>
      <c r="O1050" s="9"/>
      <c r="P1050" s="9"/>
      <c r="Q1050" s="9"/>
      <c r="R1050" s="9"/>
      <c r="S1050" s="9"/>
      <c r="T1050" s="9"/>
      <c r="U1050" s="9"/>
      <c r="V1050" s="9"/>
      <c r="W1050" s="9"/>
      <c r="X1050" s="9"/>
      <c r="Y1050" s="9"/>
      <c r="Z1050" s="9"/>
    </row>
    <row r="1051" spans="1:26" ht="14.25" customHeight="1">
      <c r="A1051" s="7"/>
      <c r="B1051" s="7"/>
      <c r="C1051" s="7"/>
      <c r="D1051" s="7"/>
      <c r="E1051" s="24"/>
      <c r="F1051" s="24"/>
      <c r="G1051" s="7"/>
      <c r="H1051" s="7"/>
      <c r="I1051" s="9"/>
      <c r="J1051" s="9"/>
      <c r="K1051" s="9"/>
      <c r="L1051" s="9"/>
      <c r="M1051" s="9"/>
      <c r="N1051" s="9"/>
      <c r="O1051" s="9"/>
      <c r="P1051" s="9"/>
      <c r="Q1051" s="9"/>
      <c r="R1051" s="9"/>
      <c r="S1051" s="9"/>
      <c r="T1051" s="9"/>
      <c r="U1051" s="9"/>
      <c r="V1051" s="9"/>
      <c r="W1051" s="9"/>
      <c r="X1051" s="9"/>
      <c r="Y1051" s="9"/>
      <c r="Z1051" s="9"/>
    </row>
    <row r="1052" spans="1:26" ht="14.25" customHeight="1">
      <c r="A1052" s="7"/>
      <c r="B1052" s="7"/>
      <c r="C1052" s="7"/>
      <c r="D1052" s="7"/>
      <c r="E1052" s="24"/>
      <c r="F1052" s="24"/>
      <c r="G1052" s="7"/>
      <c r="H1052" s="7"/>
      <c r="I1052" s="9"/>
      <c r="J1052" s="9"/>
      <c r="K1052" s="9"/>
      <c r="L1052" s="9"/>
      <c r="M1052" s="9"/>
      <c r="N1052" s="9"/>
      <c r="O1052" s="9"/>
      <c r="P1052" s="9"/>
      <c r="Q1052" s="9"/>
      <c r="R1052" s="9"/>
      <c r="S1052" s="9"/>
      <c r="T1052" s="9"/>
      <c r="U1052" s="9"/>
      <c r="V1052" s="9"/>
      <c r="W1052" s="9"/>
      <c r="X1052" s="9"/>
      <c r="Y1052" s="9"/>
      <c r="Z1052" s="9"/>
    </row>
    <row r="1053" spans="1:26" ht="14.25" customHeight="1">
      <c r="A1053" s="7"/>
      <c r="B1053" s="7"/>
      <c r="C1053" s="7"/>
      <c r="D1053" s="7"/>
      <c r="E1053" s="24"/>
      <c r="F1053" s="24"/>
      <c r="G1053" s="7"/>
      <c r="H1053" s="7"/>
      <c r="I1053" s="9"/>
      <c r="J1053" s="9"/>
      <c r="K1053" s="9"/>
      <c r="L1053" s="9"/>
      <c r="M1053" s="9"/>
      <c r="N1053" s="9"/>
      <c r="O1053" s="9"/>
      <c r="P1053" s="9"/>
      <c r="Q1053" s="9"/>
      <c r="R1053" s="9"/>
      <c r="S1053" s="9"/>
      <c r="T1053" s="9"/>
      <c r="U1053" s="9"/>
      <c r="V1053" s="9"/>
      <c r="W1053" s="9"/>
      <c r="X1053" s="9"/>
      <c r="Y1053" s="9"/>
      <c r="Z1053" s="9"/>
    </row>
    <row r="1054" spans="1:26" ht="14.25" customHeight="1">
      <c r="A1054" s="7"/>
      <c r="B1054" s="7"/>
      <c r="C1054" s="7"/>
      <c r="D1054" s="7"/>
      <c r="E1054" s="24"/>
      <c r="F1054" s="24"/>
      <c r="G1054" s="7"/>
      <c r="H1054" s="7"/>
      <c r="I1054" s="9"/>
      <c r="J1054" s="9"/>
      <c r="K1054" s="9"/>
      <c r="L1054" s="9"/>
      <c r="M1054" s="9"/>
      <c r="N1054" s="9"/>
      <c r="O1054" s="9"/>
      <c r="P1054" s="9"/>
      <c r="Q1054" s="9"/>
      <c r="R1054" s="9"/>
      <c r="S1054" s="9"/>
      <c r="T1054" s="9"/>
      <c r="U1054" s="9"/>
      <c r="V1054" s="9"/>
      <c r="W1054" s="9"/>
      <c r="X1054" s="9"/>
      <c r="Y1054" s="9"/>
      <c r="Z1054" s="9"/>
    </row>
    <row r="1055" spans="1:26" ht="14.25" customHeight="1">
      <c r="A1055" s="7"/>
      <c r="B1055" s="7"/>
      <c r="C1055" s="7"/>
      <c r="D1055" s="7"/>
      <c r="E1055" s="24"/>
      <c r="F1055" s="24"/>
      <c r="G1055" s="7"/>
      <c r="H1055" s="7"/>
      <c r="I1055" s="9"/>
      <c r="J1055" s="9"/>
      <c r="K1055" s="9"/>
      <c r="L1055" s="9"/>
      <c r="M1055" s="9"/>
      <c r="N1055" s="9"/>
      <c r="O1055" s="9"/>
      <c r="P1055" s="9"/>
      <c r="Q1055" s="9"/>
      <c r="R1055" s="9"/>
      <c r="S1055" s="9"/>
      <c r="T1055" s="9"/>
      <c r="U1055" s="9"/>
      <c r="V1055" s="9"/>
      <c r="W1055" s="9"/>
      <c r="X1055" s="9"/>
      <c r="Y1055" s="9"/>
      <c r="Z1055" s="9"/>
    </row>
    <row r="1056" spans="1:26" ht="14.25" customHeight="1">
      <c r="A1056" s="7"/>
      <c r="B1056" s="7"/>
      <c r="C1056" s="7"/>
      <c r="D1056" s="7"/>
      <c r="E1056" s="24"/>
      <c r="F1056" s="24"/>
      <c r="G1056" s="7"/>
      <c r="H1056" s="7"/>
      <c r="I1056" s="9"/>
      <c r="J1056" s="9"/>
      <c r="K1056" s="9"/>
      <c r="L1056" s="9"/>
      <c r="M1056" s="9"/>
      <c r="N1056" s="9"/>
      <c r="O1056" s="9"/>
      <c r="P1056" s="9"/>
      <c r="Q1056" s="9"/>
      <c r="R1056" s="9"/>
      <c r="S1056" s="9"/>
      <c r="T1056" s="9"/>
      <c r="U1056" s="9"/>
      <c r="V1056" s="9"/>
      <c r="W1056" s="9"/>
      <c r="X1056" s="9"/>
      <c r="Y1056" s="9"/>
      <c r="Z1056" s="9"/>
    </row>
    <row r="1057" spans="1:26" ht="14.25" customHeight="1">
      <c r="A1057" s="7"/>
      <c r="B1057" s="7"/>
      <c r="C1057" s="7"/>
      <c r="D1057" s="7"/>
      <c r="E1057" s="24"/>
      <c r="F1057" s="24"/>
      <c r="G1057" s="7"/>
      <c r="H1057" s="7"/>
      <c r="I1057" s="9"/>
      <c r="J1057" s="9"/>
      <c r="K1057" s="9"/>
      <c r="L1057" s="9"/>
      <c r="M1057" s="9"/>
      <c r="N1057" s="9"/>
      <c r="O1057" s="9"/>
      <c r="P1057" s="9"/>
      <c r="Q1057" s="9"/>
      <c r="R1057" s="9"/>
      <c r="S1057" s="9"/>
      <c r="T1057" s="9"/>
      <c r="U1057" s="9"/>
      <c r="V1057" s="9"/>
      <c r="W1057" s="9"/>
      <c r="X1057" s="9"/>
      <c r="Y1057" s="9"/>
      <c r="Z1057" s="9"/>
    </row>
    <row r="1058" spans="1:26" ht="14.25" customHeight="1">
      <c r="A1058" s="7"/>
      <c r="B1058" s="7"/>
      <c r="C1058" s="7"/>
      <c r="D1058" s="7"/>
      <c r="E1058" s="24"/>
      <c r="F1058" s="24"/>
      <c r="G1058" s="7"/>
      <c r="H1058" s="7"/>
      <c r="I1058" s="9"/>
      <c r="J1058" s="9"/>
      <c r="K1058" s="9"/>
      <c r="L1058" s="9"/>
      <c r="M1058" s="9"/>
      <c r="N1058" s="9"/>
      <c r="O1058" s="9"/>
      <c r="P1058" s="9"/>
      <c r="Q1058" s="9"/>
      <c r="R1058" s="9"/>
      <c r="S1058" s="9"/>
      <c r="T1058" s="9"/>
      <c r="U1058" s="9"/>
      <c r="V1058" s="9"/>
      <c r="W1058" s="9"/>
      <c r="X1058" s="9"/>
      <c r="Y1058" s="9"/>
      <c r="Z1058" s="9"/>
    </row>
    <row r="1059" spans="1:26" ht="14.25" customHeight="1">
      <c r="A1059" s="7"/>
      <c r="B1059" s="7"/>
      <c r="C1059" s="7"/>
      <c r="D1059" s="7"/>
      <c r="E1059" s="24"/>
      <c r="F1059" s="24"/>
      <c r="G1059" s="7"/>
      <c r="H1059" s="7"/>
      <c r="I1059" s="9"/>
      <c r="J1059" s="9"/>
      <c r="K1059" s="9"/>
      <c r="L1059" s="9"/>
      <c r="M1059" s="9"/>
      <c r="N1059" s="9"/>
      <c r="O1059" s="9"/>
      <c r="P1059" s="9"/>
      <c r="Q1059" s="9"/>
      <c r="R1059" s="9"/>
      <c r="S1059" s="9"/>
      <c r="T1059" s="9"/>
      <c r="U1059" s="9"/>
      <c r="V1059" s="9"/>
      <c r="W1059" s="9"/>
      <c r="X1059" s="9"/>
      <c r="Y1059" s="9"/>
      <c r="Z1059" s="9"/>
    </row>
    <row r="1060" spans="1:26" ht="14.25" customHeight="1">
      <c r="A1060" s="7"/>
      <c r="B1060" s="7"/>
      <c r="C1060" s="7"/>
      <c r="D1060" s="7"/>
      <c r="E1060" s="24"/>
      <c r="F1060" s="24"/>
      <c r="G1060" s="7"/>
      <c r="H1060" s="7"/>
      <c r="I1060" s="9"/>
      <c r="J1060" s="9"/>
      <c r="K1060" s="9"/>
      <c r="L1060" s="9"/>
      <c r="M1060" s="9"/>
      <c r="N1060" s="9"/>
      <c r="O1060" s="9"/>
      <c r="P1060" s="9"/>
      <c r="Q1060" s="9"/>
      <c r="R1060" s="9"/>
      <c r="S1060" s="9"/>
      <c r="T1060" s="9"/>
      <c r="U1060" s="9"/>
      <c r="V1060" s="9"/>
      <c r="W1060" s="9"/>
      <c r="X1060" s="9"/>
      <c r="Y1060" s="9"/>
      <c r="Z1060" s="9"/>
    </row>
    <row r="1061" spans="1:26" ht="14.25" customHeight="1">
      <c r="A1061" s="7"/>
      <c r="B1061" s="7"/>
      <c r="C1061" s="7"/>
      <c r="D1061" s="7"/>
      <c r="E1061" s="24"/>
      <c r="F1061" s="24"/>
      <c r="G1061" s="7"/>
      <c r="H1061" s="7"/>
      <c r="I1061" s="9"/>
      <c r="J1061" s="9"/>
      <c r="K1061" s="9"/>
      <c r="L1061" s="9"/>
      <c r="M1061" s="9"/>
      <c r="N1061" s="9"/>
      <c r="O1061" s="9"/>
      <c r="P1061" s="9"/>
      <c r="Q1061" s="9"/>
      <c r="R1061" s="9"/>
      <c r="S1061" s="9"/>
      <c r="T1061" s="9"/>
      <c r="U1061" s="9"/>
      <c r="V1061" s="9"/>
      <c r="W1061" s="9"/>
      <c r="X1061" s="9"/>
      <c r="Y1061" s="9"/>
      <c r="Z1061" s="9"/>
    </row>
    <row r="1062" spans="1:26" ht="14.25" customHeight="1">
      <c r="A1062" s="7"/>
      <c r="B1062" s="7"/>
      <c r="C1062" s="7"/>
      <c r="D1062" s="7"/>
      <c r="E1062" s="24"/>
      <c r="F1062" s="24"/>
      <c r="G1062" s="7"/>
      <c r="H1062" s="7"/>
      <c r="I1062" s="9"/>
      <c r="J1062" s="9"/>
      <c r="K1062" s="9"/>
      <c r="L1062" s="9"/>
      <c r="M1062" s="9"/>
      <c r="N1062" s="9"/>
      <c r="O1062" s="9"/>
      <c r="P1062" s="9"/>
      <c r="Q1062" s="9"/>
      <c r="R1062" s="9"/>
      <c r="S1062" s="9"/>
      <c r="T1062" s="9"/>
      <c r="U1062" s="9"/>
      <c r="V1062" s="9"/>
      <c r="W1062" s="9"/>
      <c r="X1062" s="9"/>
      <c r="Y1062" s="9"/>
      <c r="Z1062" s="9"/>
    </row>
    <row r="1063" spans="1:26" ht="14.25" customHeight="1">
      <c r="A1063" s="7"/>
      <c r="B1063" s="7"/>
      <c r="C1063" s="7"/>
      <c r="D1063" s="7"/>
      <c r="E1063" s="24"/>
      <c r="F1063" s="24"/>
      <c r="G1063" s="7"/>
      <c r="H1063" s="7"/>
      <c r="I1063" s="9"/>
      <c r="J1063" s="9"/>
      <c r="K1063" s="9"/>
      <c r="L1063" s="9"/>
      <c r="M1063" s="9"/>
      <c r="N1063" s="9"/>
      <c r="O1063" s="9"/>
      <c r="P1063" s="9"/>
      <c r="Q1063" s="9"/>
      <c r="R1063" s="9"/>
      <c r="S1063" s="9"/>
      <c r="T1063" s="9"/>
      <c r="U1063" s="9"/>
      <c r="V1063" s="9"/>
      <c r="W1063" s="9"/>
      <c r="X1063" s="9"/>
      <c r="Y1063" s="9"/>
      <c r="Z1063" s="9"/>
    </row>
    <row r="1064" spans="1:26" ht="14.25" customHeight="1">
      <c r="A1064" s="7"/>
      <c r="B1064" s="7"/>
      <c r="C1064" s="7"/>
      <c r="D1064" s="7"/>
      <c r="E1064" s="24"/>
      <c r="F1064" s="24"/>
      <c r="G1064" s="7"/>
      <c r="H1064" s="7"/>
      <c r="I1064" s="9"/>
      <c r="J1064" s="9"/>
      <c r="K1064" s="9"/>
      <c r="L1064" s="9"/>
      <c r="M1064" s="9"/>
      <c r="N1064" s="9"/>
      <c r="O1064" s="9"/>
      <c r="P1064" s="9"/>
      <c r="Q1064" s="9"/>
      <c r="R1064" s="9"/>
      <c r="S1064" s="9"/>
      <c r="T1064" s="9"/>
      <c r="U1064" s="9"/>
      <c r="V1064" s="9"/>
      <c r="W1064" s="9"/>
      <c r="X1064" s="9"/>
      <c r="Y1064" s="9"/>
      <c r="Z1064" s="9"/>
    </row>
    <row r="1065" spans="1:26" ht="14.25" customHeight="1">
      <c r="A1065" s="7"/>
      <c r="B1065" s="7"/>
      <c r="C1065" s="7"/>
      <c r="D1065" s="7"/>
      <c r="E1065" s="24"/>
      <c r="F1065" s="24"/>
      <c r="G1065" s="7"/>
      <c r="H1065" s="7"/>
      <c r="I1065" s="9"/>
      <c r="J1065" s="9"/>
      <c r="K1065" s="9"/>
      <c r="L1065" s="9"/>
      <c r="M1065" s="9"/>
      <c r="N1065" s="9"/>
      <c r="O1065" s="9"/>
      <c r="P1065" s="9"/>
      <c r="Q1065" s="9"/>
      <c r="R1065" s="9"/>
      <c r="S1065" s="9"/>
      <c r="T1065" s="9"/>
      <c r="U1065" s="9"/>
      <c r="V1065" s="9"/>
      <c r="W1065" s="9"/>
      <c r="X1065" s="9"/>
      <c r="Y1065" s="9"/>
      <c r="Z1065" s="9"/>
    </row>
    <row r="1066" spans="1:26" ht="14.25" customHeight="1">
      <c r="A1066" s="7"/>
      <c r="B1066" s="7"/>
      <c r="C1066" s="7"/>
      <c r="D1066" s="7"/>
      <c r="E1066" s="24"/>
      <c r="F1066" s="24"/>
      <c r="G1066" s="7"/>
      <c r="H1066" s="7"/>
      <c r="I1066" s="9"/>
      <c r="J1066" s="9"/>
      <c r="K1066" s="9"/>
      <c r="L1066" s="9"/>
      <c r="M1066" s="9"/>
      <c r="N1066" s="9"/>
      <c r="O1066" s="9"/>
      <c r="P1066" s="9"/>
      <c r="Q1066" s="9"/>
      <c r="R1066" s="9"/>
      <c r="S1066" s="9"/>
      <c r="T1066" s="9"/>
      <c r="U1066" s="9"/>
      <c r="V1066" s="9"/>
      <c r="W1066" s="9"/>
      <c r="X1066" s="9"/>
      <c r="Y1066" s="9"/>
      <c r="Z1066" s="9"/>
    </row>
    <row r="1067" spans="1:26" ht="14.25" customHeight="1">
      <c r="A1067" s="7"/>
      <c r="B1067" s="7"/>
      <c r="C1067" s="7"/>
      <c r="D1067" s="7"/>
      <c r="E1067" s="24"/>
      <c r="F1067" s="24"/>
      <c r="G1067" s="7"/>
      <c r="H1067" s="7"/>
      <c r="I1067" s="9"/>
      <c r="J1067" s="9"/>
      <c r="K1067" s="9"/>
      <c r="L1067" s="9"/>
      <c r="M1067" s="9"/>
      <c r="N1067" s="9"/>
      <c r="O1067" s="9"/>
      <c r="P1067" s="9"/>
      <c r="Q1067" s="9"/>
      <c r="R1067" s="9"/>
      <c r="S1067" s="9"/>
      <c r="T1067" s="9"/>
      <c r="U1067" s="9"/>
      <c r="V1067" s="9"/>
      <c r="W1067" s="9"/>
      <c r="X1067" s="9"/>
      <c r="Y1067" s="9"/>
      <c r="Z1067" s="9"/>
    </row>
    <row r="1068" spans="1:26" ht="14.25" customHeight="1">
      <c r="A1068" s="7"/>
      <c r="B1068" s="7"/>
      <c r="C1068" s="7"/>
      <c r="D1068" s="7"/>
      <c r="E1068" s="24"/>
      <c r="F1068" s="24"/>
      <c r="G1068" s="7"/>
      <c r="H1068" s="7"/>
      <c r="I1068" s="9"/>
      <c r="J1068" s="9"/>
      <c r="K1068" s="9"/>
      <c r="L1068" s="9"/>
      <c r="M1068" s="9"/>
      <c r="N1068" s="9"/>
      <c r="O1068" s="9"/>
      <c r="P1068" s="9"/>
      <c r="Q1068" s="9"/>
      <c r="R1068" s="9"/>
      <c r="S1068" s="9"/>
      <c r="T1068" s="9"/>
      <c r="U1068" s="9"/>
      <c r="V1068" s="9"/>
      <c r="W1068" s="9"/>
      <c r="X1068" s="9"/>
      <c r="Y1068" s="9"/>
      <c r="Z1068" s="9"/>
    </row>
    <row r="1069" spans="1:26" ht="14.25" customHeight="1">
      <c r="A1069" s="7"/>
      <c r="B1069" s="7"/>
      <c r="C1069" s="7"/>
      <c r="D1069" s="7"/>
      <c r="E1069" s="24"/>
      <c r="F1069" s="24"/>
      <c r="G1069" s="7"/>
      <c r="H1069" s="7"/>
      <c r="I1069" s="9"/>
      <c r="J1069" s="9"/>
      <c r="K1069" s="9"/>
      <c r="L1069" s="9"/>
      <c r="M1069" s="9"/>
      <c r="N1069" s="9"/>
      <c r="O1069" s="9"/>
      <c r="P1069" s="9"/>
      <c r="Q1069" s="9"/>
      <c r="R1069" s="9"/>
      <c r="S1069" s="9"/>
      <c r="T1069" s="9"/>
      <c r="U1069" s="9"/>
      <c r="V1069" s="9"/>
      <c r="W1069" s="9"/>
      <c r="X1069" s="9"/>
      <c r="Y1069" s="9"/>
      <c r="Z1069" s="9"/>
    </row>
    <row r="1070" spans="1:26" ht="14.25" customHeight="1">
      <c r="A1070" s="7"/>
      <c r="B1070" s="7"/>
      <c r="C1070" s="7"/>
      <c r="D1070" s="7"/>
      <c r="E1070" s="24"/>
      <c r="F1070" s="24"/>
      <c r="G1070" s="7"/>
      <c r="H1070" s="7"/>
      <c r="I1070" s="9"/>
      <c r="J1070" s="9"/>
      <c r="K1070" s="9"/>
      <c r="L1070" s="9"/>
      <c r="M1070" s="9"/>
      <c r="N1070" s="9"/>
      <c r="O1070" s="9"/>
      <c r="P1070" s="9"/>
      <c r="Q1070" s="9"/>
      <c r="R1070" s="9"/>
      <c r="S1070" s="9"/>
      <c r="T1070" s="9"/>
      <c r="U1070" s="9"/>
      <c r="V1070" s="9"/>
      <c r="W1070" s="9"/>
      <c r="X1070" s="9"/>
      <c r="Y1070" s="9"/>
      <c r="Z1070" s="9"/>
    </row>
    <row r="1071" spans="1:26" ht="14.25" customHeight="1">
      <c r="A1071" s="7"/>
      <c r="B1071" s="7"/>
      <c r="C1071" s="7"/>
      <c r="D1071" s="7"/>
      <c r="E1071" s="24"/>
      <c r="F1071" s="24"/>
      <c r="G1071" s="7"/>
      <c r="H1071" s="7"/>
      <c r="I1071" s="9"/>
      <c r="J1071" s="9"/>
      <c r="K1071" s="9"/>
      <c r="L1071" s="9"/>
      <c r="M1071" s="9"/>
      <c r="N1071" s="9"/>
      <c r="O1071" s="9"/>
      <c r="P1071" s="9"/>
      <c r="Q1071" s="9"/>
      <c r="R1071" s="9"/>
      <c r="S1071" s="9"/>
      <c r="T1071" s="9"/>
      <c r="U1071" s="9"/>
      <c r="V1071" s="9"/>
      <c r="W1071" s="9"/>
      <c r="X1071" s="9"/>
      <c r="Y1071" s="9"/>
      <c r="Z1071" s="9"/>
    </row>
    <row r="1072" spans="1:26" ht="14.25" customHeight="1">
      <c r="A1072" s="7"/>
      <c r="B1072" s="7"/>
      <c r="C1072" s="7"/>
      <c r="D1072" s="7"/>
      <c r="E1072" s="24"/>
      <c r="F1072" s="24"/>
      <c r="G1072" s="7"/>
      <c r="H1072" s="7"/>
      <c r="I1072" s="9"/>
      <c r="J1072" s="9"/>
      <c r="K1072" s="9"/>
      <c r="L1072" s="9"/>
      <c r="M1072" s="9"/>
      <c r="N1072" s="9"/>
      <c r="O1072" s="9"/>
      <c r="P1072" s="9"/>
      <c r="Q1072" s="9"/>
      <c r="R1072" s="9"/>
      <c r="S1072" s="9"/>
      <c r="T1072" s="9"/>
      <c r="U1072" s="9"/>
      <c r="V1072" s="9"/>
      <c r="W1072" s="9"/>
      <c r="X1072" s="9"/>
      <c r="Y1072" s="9"/>
      <c r="Z1072" s="9"/>
    </row>
    <row r="1073" spans="1:26" ht="14.25" customHeight="1">
      <c r="A1073" s="7"/>
      <c r="B1073" s="7"/>
      <c r="C1073" s="7"/>
      <c r="D1073" s="7"/>
      <c r="E1073" s="24"/>
      <c r="F1073" s="24"/>
      <c r="G1073" s="7"/>
      <c r="H1073" s="7"/>
      <c r="I1073" s="9"/>
      <c r="J1073" s="9"/>
      <c r="K1073" s="9"/>
      <c r="L1073" s="9"/>
      <c r="M1073" s="9"/>
      <c r="N1073" s="9"/>
      <c r="O1073" s="9"/>
      <c r="P1073" s="9"/>
      <c r="Q1073" s="9"/>
      <c r="R1073" s="9"/>
      <c r="S1073" s="9"/>
      <c r="T1073" s="9"/>
      <c r="U1073" s="9"/>
      <c r="V1073" s="9"/>
      <c r="W1073" s="9"/>
      <c r="X1073" s="9"/>
      <c r="Y1073" s="9"/>
      <c r="Z1073" s="9"/>
    </row>
    <row r="1074" spans="1:26" ht="14.25" customHeight="1">
      <c r="A1074" s="7"/>
      <c r="B1074" s="7"/>
      <c r="C1074" s="7"/>
      <c r="D1074" s="7"/>
      <c r="E1074" s="24"/>
      <c r="F1074" s="24"/>
      <c r="G1074" s="7"/>
      <c r="H1074" s="7"/>
      <c r="I1074" s="9"/>
      <c r="J1074" s="9"/>
      <c r="K1074" s="9"/>
      <c r="L1074" s="9"/>
      <c r="M1074" s="9"/>
      <c r="N1074" s="9"/>
      <c r="O1074" s="9"/>
      <c r="P1074" s="9"/>
      <c r="Q1074" s="9"/>
      <c r="R1074" s="9"/>
      <c r="S1074" s="9"/>
      <c r="T1074" s="9"/>
      <c r="U1074" s="9"/>
      <c r="V1074" s="9"/>
      <c r="W1074" s="9"/>
      <c r="X1074" s="9"/>
      <c r="Y1074" s="9"/>
      <c r="Z1074" s="9"/>
    </row>
    <row r="1075" spans="1:26" ht="14.25" customHeight="1">
      <c r="A1075" s="7"/>
      <c r="B1075" s="7"/>
      <c r="C1075" s="7"/>
      <c r="D1075" s="7"/>
      <c r="E1075" s="24"/>
      <c r="F1075" s="24"/>
      <c r="G1075" s="7"/>
      <c r="H1075" s="7"/>
      <c r="I1075" s="9"/>
      <c r="J1075" s="9"/>
      <c r="K1075" s="9"/>
      <c r="L1075" s="9"/>
      <c r="M1075" s="9"/>
      <c r="N1075" s="9"/>
      <c r="O1075" s="9"/>
      <c r="P1075" s="9"/>
      <c r="Q1075" s="9"/>
      <c r="R1075" s="9"/>
      <c r="S1075" s="9"/>
      <c r="T1075" s="9"/>
      <c r="U1075" s="9"/>
      <c r="V1075" s="9"/>
      <c r="W1075" s="9"/>
      <c r="X1075" s="9"/>
      <c r="Y1075" s="9"/>
      <c r="Z1075" s="9"/>
    </row>
    <row r="1076" spans="1:26" ht="14.25" customHeight="1">
      <c r="A1076" s="7"/>
      <c r="B1076" s="7"/>
      <c r="C1076" s="7"/>
      <c r="D1076" s="7"/>
      <c r="E1076" s="24"/>
      <c r="F1076" s="24"/>
      <c r="G1076" s="7"/>
      <c r="H1076" s="7"/>
      <c r="I1076" s="9"/>
      <c r="J1076" s="9"/>
      <c r="K1076" s="9"/>
      <c r="L1076" s="9"/>
      <c r="M1076" s="9"/>
      <c r="N1076" s="9"/>
      <c r="O1076" s="9"/>
      <c r="P1076" s="9"/>
      <c r="Q1076" s="9"/>
      <c r="R1076" s="9"/>
      <c r="S1076" s="9"/>
      <c r="T1076" s="9"/>
      <c r="U1076" s="9"/>
      <c r="V1076" s="9"/>
      <c r="W1076" s="9"/>
      <c r="X1076" s="9"/>
      <c r="Y1076" s="9"/>
      <c r="Z1076" s="9"/>
    </row>
    <row r="1077" spans="1:26" ht="14.25" customHeight="1">
      <c r="A1077" s="7"/>
      <c r="B1077" s="7"/>
      <c r="C1077" s="7"/>
      <c r="D1077" s="7"/>
      <c r="E1077" s="24"/>
      <c r="F1077" s="24"/>
      <c r="G1077" s="7"/>
      <c r="H1077" s="7"/>
      <c r="I1077" s="9"/>
      <c r="J1077" s="9"/>
      <c r="K1077" s="9"/>
      <c r="L1077" s="9"/>
      <c r="M1077" s="9"/>
      <c r="N1077" s="9"/>
      <c r="O1077" s="9"/>
      <c r="P1077" s="9"/>
      <c r="Q1077" s="9"/>
      <c r="R1077" s="9"/>
      <c r="S1077" s="9"/>
      <c r="T1077" s="9"/>
      <c r="U1077" s="9"/>
      <c r="V1077" s="9"/>
      <c r="W1077" s="9"/>
      <c r="X1077" s="9"/>
      <c r="Y1077" s="9"/>
      <c r="Z1077" s="9"/>
    </row>
    <row r="1078" spans="1:26" ht="14.25" customHeight="1">
      <c r="A1078" s="7"/>
      <c r="B1078" s="7"/>
      <c r="C1078" s="7"/>
      <c r="D1078" s="7"/>
      <c r="E1078" s="24"/>
      <c r="F1078" s="24"/>
      <c r="G1078" s="7"/>
      <c r="H1078" s="7"/>
      <c r="I1078" s="9"/>
      <c r="J1078" s="9"/>
      <c r="K1078" s="9"/>
      <c r="L1078" s="9"/>
      <c r="M1078" s="9"/>
      <c r="N1078" s="9"/>
      <c r="O1078" s="9"/>
      <c r="P1078" s="9"/>
      <c r="Q1078" s="9"/>
      <c r="R1078" s="9"/>
      <c r="S1078" s="9"/>
      <c r="T1078" s="9"/>
      <c r="U1078" s="9"/>
      <c r="V1078" s="9"/>
      <c r="W1078" s="9"/>
      <c r="X1078" s="9"/>
      <c r="Y1078" s="9"/>
      <c r="Z1078" s="9"/>
    </row>
    <row r="1079" spans="1:26" ht="14.25" customHeight="1">
      <c r="A1079" s="7"/>
      <c r="B1079" s="7"/>
      <c r="C1079" s="7"/>
      <c r="D1079" s="7"/>
      <c r="E1079" s="24"/>
      <c r="F1079" s="24"/>
      <c r="G1079" s="7"/>
      <c r="H1079" s="7"/>
      <c r="I1079" s="9"/>
      <c r="J1079" s="9"/>
      <c r="K1079" s="9"/>
      <c r="L1079" s="9"/>
      <c r="M1079" s="9"/>
      <c r="N1079" s="9"/>
      <c r="O1079" s="9"/>
      <c r="P1079" s="9"/>
      <c r="Q1079" s="9"/>
      <c r="R1079" s="9"/>
      <c r="S1079" s="9"/>
      <c r="T1079" s="9"/>
      <c r="U1079" s="9"/>
      <c r="V1079" s="9"/>
      <c r="W1079" s="9"/>
      <c r="X1079" s="9"/>
      <c r="Y1079" s="9"/>
      <c r="Z1079" s="9"/>
    </row>
    <row r="1080" spans="1:26" ht="14.25" customHeight="1">
      <c r="A1080" s="7"/>
      <c r="B1080" s="7"/>
      <c r="C1080" s="7"/>
      <c r="D1080" s="7"/>
      <c r="E1080" s="24"/>
      <c r="F1080" s="24"/>
      <c r="G1080" s="7"/>
      <c r="H1080" s="7"/>
      <c r="I1080" s="9"/>
      <c r="J1080" s="9"/>
      <c r="K1080" s="9"/>
      <c r="L1080" s="9"/>
      <c r="M1080" s="9"/>
      <c r="N1080" s="9"/>
      <c r="O1080" s="9"/>
      <c r="P1080" s="9"/>
      <c r="Q1080" s="9"/>
      <c r="R1080" s="9"/>
      <c r="S1080" s="9"/>
      <c r="T1080" s="9"/>
      <c r="U1080" s="9"/>
      <c r="V1080" s="9"/>
      <c r="W1080" s="9"/>
      <c r="X1080" s="9"/>
      <c r="Y1080" s="9"/>
      <c r="Z1080" s="9"/>
    </row>
    <row r="1081" spans="1:26" ht="14.25" customHeight="1">
      <c r="A1081" s="7"/>
      <c r="B1081" s="7"/>
      <c r="C1081" s="7"/>
      <c r="D1081" s="7"/>
      <c r="E1081" s="24"/>
      <c r="F1081" s="24"/>
      <c r="G1081" s="7"/>
      <c r="H1081" s="7"/>
      <c r="I1081" s="9"/>
      <c r="J1081" s="9"/>
      <c r="K1081" s="9"/>
      <c r="L1081" s="9"/>
      <c r="M1081" s="9"/>
      <c r="N1081" s="9"/>
      <c r="O1081" s="9"/>
      <c r="P1081" s="9"/>
      <c r="Q1081" s="9"/>
      <c r="R1081" s="9"/>
      <c r="S1081" s="9"/>
      <c r="T1081" s="9"/>
      <c r="U1081" s="9"/>
      <c r="V1081" s="9"/>
      <c r="W1081" s="9"/>
      <c r="X1081" s="9"/>
      <c r="Y1081" s="9"/>
      <c r="Z1081" s="9"/>
    </row>
    <row r="1082" spans="1:26" ht="14.25" customHeight="1">
      <c r="A1082" s="7"/>
      <c r="B1082" s="7"/>
      <c r="C1082" s="7"/>
      <c r="D1082" s="7"/>
      <c r="E1082" s="24"/>
      <c r="F1082" s="24"/>
      <c r="G1082" s="7"/>
      <c r="H1082" s="7"/>
      <c r="I1082" s="9"/>
      <c r="J1082" s="9"/>
      <c r="K1082" s="9"/>
      <c r="L1082" s="9"/>
      <c r="M1082" s="9"/>
      <c r="N1082" s="9"/>
      <c r="O1082" s="9"/>
      <c r="P1082" s="9"/>
      <c r="Q1082" s="9"/>
      <c r="R1082" s="9"/>
      <c r="S1082" s="9"/>
      <c r="T1082" s="9"/>
      <c r="U1082" s="9"/>
      <c r="V1082" s="9"/>
      <c r="W1082" s="9"/>
      <c r="X1082" s="9"/>
      <c r="Y1082" s="9"/>
      <c r="Z1082" s="9"/>
    </row>
    <row r="1083" spans="1:26" ht="14.25" customHeight="1">
      <c r="A1083" s="7"/>
      <c r="B1083" s="7"/>
      <c r="C1083" s="7"/>
      <c r="D1083" s="7"/>
      <c r="E1083" s="24"/>
      <c r="F1083" s="24"/>
      <c r="G1083" s="7"/>
      <c r="H1083" s="7"/>
      <c r="I1083" s="9"/>
      <c r="J1083" s="9"/>
      <c r="K1083" s="9"/>
      <c r="L1083" s="9"/>
      <c r="M1083" s="9"/>
      <c r="N1083" s="9"/>
      <c r="O1083" s="9"/>
      <c r="P1083" s="9"/>
      <c r="Q1083" s="9"/>
      <c r="R1083" s="9"/>
      <c r="S1083" s="9"/>
      <c r="T1083" s="9"/>
      <c r="U1083" s="9"/>
      <c r="V1083" s="9"/>
      <c r="W1083" s="9"/>
      <c r="X1083" s="9"/>
      <c r="Y1083" s="9"/>
      <c r="Z1083" s="9"/>
    </row>
    <row r="1084" spans="1:26" ht="14.25" customHeight="1">
      <c r="A1084" s="7"/>
      <c r="B1084" s="7"/>
      <c r="C1084" s="7"/>
      <c r="D1084" s="7"/>
      <c r="E1084" s="24"/>
      <c r="F1084" s="24"/>
      <c r="G1084" s="7"/>
      <c r="H1084" s="7"/>
      <c r="I1084" s="9"/>
      <c r="J1084" s="9"/>
      <c r="K1084" s="9"/>
      <c r="L1084" s="9"/>
      <c r="M1084" s="9"/>
      <c r="N1084" s="9"/>
      <c r="O1084" s="9"/>
      <c r="P1084" s="9"/>
      <c r="Q1084" s="9"/>
      <c r="R1084" s="9"/>
      <c r="S1084" s="9"/>
      <c r="T1084" s="9"/>
      <c r="U1084" s="9"/>
      <c r="V1084" s="9"/>
      <c r="W1084" s="9"/>
      <c r="X1084" s="9"/>
      <c r="Y1084" s="9"/>
      <c r="Z1084" s="9"/>
    </row>
    <row r="1085" spans="1:26" ht="14.25" customHeight="1">
      <c r="A1085" s="7"/>
      <c r="B1085" s="7"/>
      <c r="C1085" s="7"/>
      <c r="D1085" s="7"/>
      <c r="E1085" s="24"/>
      <c r="F1085" s="24"/>
      <c r="G1085" s="7"/>
      <c r="H1085" s="7"/>
      <c r="I1085" s="9"/>
      <c r="J1085" s="9"/>
      <c r="K1085" s="9"/>
      <c r="L1085" s="9"/>
      <c r="M1085" s="9"/>
      <c r="N1085" s="9"/>
      <c r="O1085" s="9"/>
      <c r="P1085" s="9"/>
      <c r="Q1085" s="9"/>
      <c r="R1085" s="9"/>
      <c r="S1085" s="9"/>
      <c r="T1085" s="9"/>
      <c r="U1085" s="9"/>
      <c r="V1085" s="9"/>
      <c r="W1085" s="9"/>
      <c r="X1085" s="9"/>
      <c r="Y1085" s="9"/>
      <c r="Z1085" s="9"/>
    </row>
    <row r="1086" spans="1:26" ht="14.25" customHeight="1">
      <c r="A1086" s="7"/>
      <c r="B1086" s="7"/>
      <c r="C1086" s="7"/>
      <c r="D1086" s="7"/>
      <c r="E1086" s="24"/>
      <c r="F1086" s="24"/>
      <c r="G1086" s="7"/>
      <c r="H1086" s="7"/>
      <c r="I1086" s="9"/>
      <c r="J1086" s="9"/>
      <c r="K1086" s="9"/>
      <c r="L1086" s="9"/>
      <c r="M1086" s="9"/>
      <c r="N1086" s="9"/>
      <c r="O1086" s="9"/>
      <c r="P1086" s="9"/>
      <c r="Q1086" s="9"/>
      <c r="R1086" s="9"/>
      <c r="S1086" s="9"/>
      <c r="T1086" s="9"/>
      <c r="U1086" s="9"/>
      <c r="V1086" s="9"/>
      <c r="W1086" s="9"/>
      <c r="X1086" s="9"/>
      <c r="Y1086" s="9"/>
      <c r="Z1086" s="9"/>
    </row>
    <row r="1087" spans="1:26" ht="14.25" customHeight="1">
      <c r="A1087" s="7"/>
      <c r="B1087" s="7"/>
      <c r="C1087" s="7"/>
      <c r="D1087" s="7"/>
      <c r="E1087" s="24"/>
      <c r="F1087" s="24"/>
      <c r="G1087" s="7"/>
      <c r="H1087" s="7"/>
      <c r="I1087" s="9"/>
      <c r="J1087" s="9"/>
      <c r="K1087" s="9"/>
      <c r="L1087" s="9"/>
      <c r="M1087" s="9"/>
      <c r="N1087" s="9"/>
      <c r="O1087" s="9"/>
      <c r="P1087" s="9"/>
      <c r="Q1087" s="9"/>
      <c r="R1087" s="9"/>
      <c r="S1087" s="9"/>
      <c r="T1087" s="9"/>
      <c r="U1087" s="9"/>
      <c r="V1087" s="9"/>
      <c r="W1087" s="9"/>
      <c r="X1087" s="9"/>
      <c r="Y1087" s="9"/>
      <c r="Z1087" s="9"/>
    </row>
    <row r="1088" spans="1:26" ht="14.25" customHeight="1">
      <c r="A1088" s="7"/>
      <c r="B1088" s="7"/>
      <c r="C1088" s="7"/>
      <c r="D1088" s="7"/>
      <c r="E1088" s="24"/>
      <c r="F1088" s="24"/>
      <c r="G1088" s="7"/>
      <c r="H1088" s="7"/>
      <c r="I1088" s="9"/>
      <c r="J1088" s="9"/>
      <c r="K1088" s="9"/>
      <c r="L1088" s="9"/>
      <c r="M1088" s="9"/>
      <c r="N1088" s="9"/>
      <c r="O1088" s="9"/>
      <c r="P1088" s="9"/>
      <c r="Q1088" s="9"/>
      <c r="R1088" s="9"/>
      <c r="S1088" s="9"/>
      <c r="T1088" s="9"/>
      <c r="U1088" s="9"/>
      <c r="V1088" s="9"/>
      <c r="W1088" s="9"/>
      <c r="X1088" s="9"/>
      <c r="Y1088" s="9"/>
      <c r="Z1088" s="9"/>
    </row>
    <row r="1089" spans="1:26" ht="14.25" customHeight="1">
      <c r="A1089" s="7"/>
      <c r="B1089" s="7"/>
      <c r="C1089" s="7"/>
      <c r="D1089" s="7"/>
      <c r="E1089" s="24"/>
      <c r="F1089" s="24"/>
      <c r="G1089" s="7"/>
      <c r="H1089" s="7"/>
      <c r="I1089" s="9"/>
      <c r="J1089" s="9"/>
      <c r="K1089" s="9"/>
      <c r="L1089" s="9"/>
      <c r="M1089" s="9"/>
      <c r="N1089" s="9"/>
      <c r="O1089" s="9"/>
      <c r="P1089" s="9"/>
      <c r="Q1089" s="9"/>
      <c r="R1089" s="9"/>
      <c r="S1089" s="9"/>
      <c r="T1089" s="9"/>
      <c r="U1089" s="9"/>
      <c r="V1089" s="9"/>
      <c r="W1089" s="9"/>
      <c r="X1089" s="9"/>
      <c r="Y1089" s="9"/>
      <c r="Z1089" s="9"/>
    </row>
    <row r="1090" spans="1:26" ht="14.25" customHeight="1">
      <c r="A1090" s="7"/>
      <c r="B1090" s="7"/>
      <c r="C1090" s="7"/>
      <c r="D1090" s="7"/>
      <c r="E1090" s="24"/>
      <c r="F1090" s="24"/>
      <c r="G1090" s="7"/>
      <c r="H1090" s="7"/>
      <c r="I1090" s="9"/>
      <c r="J1090" s="9"/>
      <c r="K1090" s="9"/>
      <c r="L1090" s="9"/>
      <c r="M1090" s="9"/>
      <c r="N1090" s="9"/>
      <c r="O1090" s="9"/>
      <c r="P1090" s="9"/>
      <c r="Q1090" s="9"/>
      <c r="R1090" s="9"/>
      <c r="S1090" s="9"/>
      <c r="T1090" s="9"/>
      <c r="U1090" s="9"/>
      <c r="V1090" s="9"/>
      <c r="W1090" s="9"/>
      <c r="X1090" s="9"/>
      <c r="Y1090" s="9"/>
      <c r="Z1090" s="9"/>
    </row>
    <row r="1091" spans="1:26" ht="14.25" customHeight="1">
      <c r="A1091" s="7"/>
      <c r="B1091" s="7"/>
      <c r="C1091" s="7"/>
      <c r="D1091" s="7"/>
      <c r="E1091" s="24"/>
      <c r="F1091" s="24"/>
      <c r="G1091" s="7"/>
      <c r="H1091" s="7"/>
      <c r="I1091" s="9"/>
      <c r="J1091" s="9"/>
      <c r="K1091" s="9"/>
      <c r="L1091" s="9"/>
      <c r="M1091" s="9"/>
      <c r="N1091" s="9"/>
      <c r="O1091" s="9"/>
      <c r="P1091" s="9"/>
      <c r="Q1091" s="9"/>
      <c r="R1091" s="9"/>
      <c r="S1091" s="9"/>
      <c r="T1091" s="9"/>
      <c r="U1091" s="9"/>
      <c r="V1091" s="9"/>
      <c r="W1091" s="9"/>
      <c r="X1091" s="9"/>
      <c r="Y1091" s="9"/>
      <c r="Z1091" s="9"/>
    </row>
    <row r="1092" spans="1:26" ht="14.25" customHeight="1">
      <c r="A1092" s="7"/>
      <c r="B1092" s="7"/>
      <c r="C1092" s="7"/>
      <c r="D1092" s="7"/>
      <c r="E1092" s="24"/>
      <c r="F1092" s="24"/>
      <c r="G1092" s="7"/>
      <c r="H1092" s="7"/>
      <c r="I1092" s="9"/>
      <c r="J1092" s="9"/>
      <c r="K1092" s="9"/>
      <c r="L1092" s="9"/>
      <c r="M1092" s="9"/>
      <c r="N1092" s="9"/>
      <c r="O1092" s="9"/>
      <c r="P1092" s="9"/>
      <c r="Q1092" s="9"/>
      <c r="R1092" s="9"/>
      <c r="S1092" s="9"/>
      <c r="T1092" s="9"/>
      <c r="U1092" s="9"/>
      <c r="V1092" s="9"/>
      <c r="W1092" s="9"/>
      <c r="X1092" s="9"/>
      <c r="Y1092" s="9"/>
      <c r="Z1092" s="9"/>
    </row>
    <row r="1093" spans="1:26" ht="14.25" customHeight="1">
      <c r="A1093" s="7"/>
      <c r="B1093" s="7"/>
      <c r="C1093" s="7"/>
      <c r="D1093" s="7"/>
      <c r="E1093" s="24"/>
      <c r="F1093" s="24"/>
      <c r="G1093" s="7"/>
      <c r="H1093" s="7"/>
      <c r="I1093" s="9"/>
      <c r="J1093" s="9"/>
      <c r="K1093" s="9"/>
      <c r="L1093" s="9"/>
      <c r="M1093" s="9"/>
      <c r="N1093" s="9"/>
      <c r="O1093" s="9"/>
      <c r="P1093" s="9"/>
      <c r="Q1093" s="9"/>
      <c r="R1093" s="9"/>
      <c r="S1093" s="9"/>
      <c r="T1093" s="9"/>
      <c r="U1093" s="9"/>
      <c r="V1093" s="9"/>
      <c r="W1093" s="9"/>
      <c r="X1093" s="9"/>
      <c r="Y1093" s="9"/>
      <c r="Z1093" s="9"/>
    </row>
    <row r="1094" spans="1:26" ht="14.25" customHeight="1">
      <c r="A1094" s="7"/>
      <c r="B1094" s="7"/>
      <c r="C1094" s="7"/>
      <c r="D1094" s="7"/>
      <c r="E1094" s="24"/>
      <c r="F1094" s="24"/>
      <c r="G1094" s="7"/>
      <c r="H1094" s="7"/>
      <c r="I1094" s="9"/>
      <c r="J1094" s="9"/>
      <c r="K1094" s="9"/>
      <c r="L1094" s="9"/>
      <c r="M1094" s="9"/>
      <c r="N1094" s="9"/>
      <c r="O1094" s="9"/>
      <c r="P1094" s="9"/>
      <c r="Q1094" s="9"/>
      <c r="R1094" s="9"/>
      <c r="S1094" s="9"/>
      <c r="T1094" s="9"/>
      <c r="U1094" s="9"/>
      <c r="V1094" s="9"/>
      <c r="W1094" s="9"/>
      <c r="X1094" s="9"/>
      <c r="Y1094" s="9"/>
      <c r="Z1094" s="9"/>
    </row>
    <row r="1095" spans="1:26" ht="14.25" customHeight="1">
      <c r="A1095" s="7"/>
      <c r="B1095" s="7"/>
      <c r="C1095" s="7"/>
      <c r="D1095" s="7"/>
      <c r="E1095" s="24"/>
      <c r="F1095" s="24"/>
      <c r="G1095" s="7"/>
      <c r="H1095" s="7"/>
      <c r="I1095" s="9"/>
      <c r="J1095" s="9"/>
      <c r="K1095" s="9"/>
      <c r="L1095" s="9"/>
      <c r="M1095" s="9"/>
      <c r="N1095" s="9"/>
      <c r="O1095" s="9"/>
      <c r="P1095" s="9"/>
      <c r="Q1095" s="9"/>
      <c r="R1095" s="9"/>
      <c r="S1095" s="9"/>
      <c r="T1095" s="9"/>
      <c r="U1095" s="9"/>
      <c r="V1095" s="9"/>
      <c r="W1095" s="9"/>
      <c r="X1095" s="9"/>
      <c r="Y1095" s="9"/>
      <c r="Z1095" s="9"/>
    </row>
    <row r="1096" spans="1:26" ht="14.25" customHeight="1">
      <c r="A1096" s="7"/>
      <c r="B1096" s="7"/>
      <c r="C1096" s="7"/>
      <c r="D1096" s="7"/>
      <c r="E1096" s="24"/>
      <c r="F1096" s="24"/>
      <c r="G1096" s="7"/>
      <c r="H1096" s="7"/>
      <c r="I1096" s="9"/>
      <c r="J1096" s="9"/>
      <c r="K1096" s="9"/>
      <c r="L1096" s="9"/>
      <c r="M1096" s="9"/>
      <c r="N1096" s="9"/>
      <c r="O1096" s="9"/>
      <c r="P1096" s="9"/>
      <c r="Q1096" s="9"/>
      <c r="R1096" s="9"/>
      <c r="S1096" s="9"/>
      <c r="T1096" s="9"/>
      <c r="U1096" s="9"/>
      <c r="V1096" s="9"/>
      <c r="W1096" s="9"/>
      <c r="X1096" s="9"/>
      <c r="Y1096" s="9"/>
      <c r="Z1096" s="9"/>
    </row>
    <row r="1097" spans="1:26" ht="14.25" customHeight="1">
      <c r="A1097" s="7"/>
      <c r="B1097" s="7"/>
      <c r="C1097" s="7"/>
      <c r="D1097" s="7"/>
      <c r="E1097" s="24"/>
      <c r="F1097" s="24"/>
      <c r="G1097" s="7"/>
      <c r="H1097" s="7"/>
      <c r="I1097" s="9"/>
      <c r="J1097" s="9"/>
      <c r="K1097" s="9"/>
      <c r="L1097" s="9"/>
      <c r="M1097" s="9"/>
      <c r="N1097" s="9"/>
      <c r="O1097" s="9"/>
      <c r="P1097" s="9"/>
      <c r="Q1097" s="9"/>
      <c r="R1097" s="9"/>
      <c r="S1097" s="9"/>
      <c r="T1097" s="9"/>
      <c r="U1097" s="9"/>
      <c r="V1097" s="9"/>
      <c r="W1097" s="9"/>
      <c r="X1097" s="9"/>
      <c r="Y1097" s="9"/>
      <c r="Z1097" s="9"/>
    </row>
    <row r="1098" spans="1:26" ht="14.25" customHeight="1">
      <c r="A1098" s="7"/>
      <c r="B1098" s="7"/>
      <c r="C1098" s="7"/>
      <c r="D1098" s="7"/>
      <c r="E1098" s="24"/>
      <c r="F1098" s="24"/>
      <c r="G1098" s="7"/>
      <c r="H1098" s="7"/>
      <c r="I1098" s="9"/>
      <c r="J1098" s="9"/>
      <c r="K1098" s="9"/>
      <c r="L1098" s="9"/>
      <c r="M1098" s="9"/>
      <c r="N1098" s="9"/>
      <c r="O1098" s="9"/>
      <c r="P1098" s="9"/>
      <c r="Q1098" s="9"/>
      <c r="R1098" s="9"/>
      <c r="S1098" s="9"/>
      <c r="T1098" s="9"/>
      <c r="U1098" s="9"/>
      <c r="V1098" s="9"/>
      <c r="W1098" s="9"/>
      <c r="X1098" s="9"/>
      <c r="Y1098" s="9"/>
      <c r="Z1098" s="9"/>
    </row>
    <row r="1099" spans="1:26" ht="14.25" customHeight="1">
      <c r="A1099" s="7"/>
      <c r="B1099" s="7"/>
      <c r="C1099" s="7"/>
      <c r="D1099" s="7"/>
      <c r="E1099" s="24"/>
      <c r="F1099" s="24"/>
      <c r="G1099" s="7"/>
      <c r="H1099" s="7"/>
      <c r="I1099" s="9"/>
      <c r="J1099" s="9"/>
      <c r="K1099" s="9"/>
      <c r="L1099" s="9"/>
      <c r="M1099" s="9"/>
      <c r="N1099" s="9"/>
      <c r="O1099" s="9"/>
      <c r="P1099" s="9"/>
      <c r="Q1099" s="9"/>
      <c r="R1099" s="9"/>
      <c r="S1099" s="9"/>
      <c r="T1099" s="9"/>
      <c r="U1099" s="9"/>
      <c r="V1099" s="9"/>
      <c r="W1099" s="9"/>
      <c r="X1099" s="9"/>
      <c r="Y1099" s="9"/>
      <c r="Z1099" s="9"/>
    </row>
    <row r="1100" spans="1:26" ht="14.25" customHeight="1">
      <c r="A1100" s="7"/>
      <c r="B1100" s="7"/>
      <c r="C1100" s="7"/>
      <c r="D1100" s="7"/>
      <c r="E1100" s="24"/>
      <c r="F1100" s="24"/>
      <c r="G1100" s="7"/>
      <c r="H1100" s="7"/>
      <c r="I1100" s="9"/>
      <c r="J1100" s="9"/>
      <c r="K1100" s="9"/>
      <c r="L1100" s="9"/>
      <c r="M1100" s="9"/>
      <c r="N1100" s="9"/>
      <c r="O1100" s="9"/>
      <c r="P1100" s="9"/>
      <c r="Q1100" s="9"/>
      <c r="R1100" s="9"/>
      <c r="S1100" s="9"/>
      <c r="T1100" s="9"/>
      <c r="U1100" s="9"/>
      <c r="V1100" s="9"/>
      <c r="W1100" s="9"/>
      <c r="X1100" s="9"/>
      <c r="Y1100" s="9"/>
      <c r="Z1100" s="9"/>
    </row>
    <row r="1101" spans="1:26" ht="14.25" customHeight="1">
      <c r="A1101" s="7"/>
      <c r="B1101" s="7"/>
      <c r="C1101" s="7"/>
      <c r="D1101" s="7"/>
      <c r="E1101" s="24"/>
      <c r="F1101" s="24"/>
      <c r="G1101" s="7"/>
      <c r="H1101" s="7"/>
      <c r="I1101" s="9"/>
      <c r="J1101" s="9"/>
      <c r="K1101" s="9"/>
      <c r="L1101" s="9"/>
      <c r="M1101" s="9"/>
      <c r="N1101" s="9"/>
      <c r="O1101" s="9"/>
      <c r="P1101" s="9"/>
      <c r="Q1101" s="9"/>
      <c r="R1101" s="9"/>
      <c r="S1101" s="9"/>
      <c r="T1101" s="9"/>
      <c r="U1101" s="9"/>
      <c r="V1101" s="9"/>
      <c r="W1101" s="9"/>
      <c r="X1101" s="9"/>
      <c r="Y1101" s="9"/>
      <c r="Z1101" s="9"/>
    </row>
    <row r="1102" spans="1:26" ht="14.25" customHeight="1">
      <c r="A1102" s="7"/>
      <c r="B1102" s="7"/>
      <c r="C1102" s="7"/>
      <c r="D1102" s="7"/>
      <c r="E1102" s="24"/>
      <c r="F1102" s="24"/>
      <c r="G1102" s="7"/>
      <c r="H1102" s="7"/>
      <c r="I1102" s="9"/>
      <c r="J1102" s="9"/>
      <c r="K1102" s="9"/>
      <c r="L1102" s="9"/>
      <c r="M1102" s="9"/>
      <c r="N1102" s="9"/>
      <c r="O1102" s="9"/>
      <c r="P1102" s="9"/>
      <c r="Q1102" s="9"/>
      <c r="R1102" s="9"/>
      <c r="S1102" s="9"/>
      <c r="T1102" s="9"/>
      <c r="U1102" s="9"/>
      <c r="V1102" s="9"/>
      <c r="W1102" s="9"/>
      <c r="X1102" s="9"/>
      <c r="Y1102" s="9"/>
      <c r="Z1102" s="9"/>
    </row>
    <row r="1103" spans="1:26" ht="14.25" customHeight="1">
      <c r="A1103" s="7"/>
      <c r="B1103" s="7"/>
      <c r="C1103" s="7"/>
      <c r="D1103" s="7"/>
      <c r="E1103" s="24"/>
      <c r="F1103" s="24"/>
      <c r="G1103" s="7"/>
      <c r="H1103" s="7"/>
      <c r="I1103" s="9"/>
      <c r="J1103" s="9"/>
      <c r="K1103" s="9"/>
      <c r="L1103" s="9"/>
      <c r="M1103" s="9"/>
      <c r="N1103" s="9"/>
      <c r="O1103" s="9"/>
      <c r="P1103" s="9"/>
      <c r="Q1103" s="9"/>
      <c r="R1103" s="9"/>
      <c r="S1103" s="9"/>
      <c r="T1103" s="9"/>
      <c r="U1103" s="9"/>
      <c r="V1103" s="9"/>
      <c r="W1103" s="9"/>
      <c r="X1103" s="9"/>
      <c r="Y1103" s="9"/>
      <c r="Z1103" s="9"/>
    </row>
    <row r="1104" spans="1:26" ht="14.25" customHeight="1">
      <c r="A1104" s="7"/>
      <c r="B1104" s="7"/>
      <c r="C1104" s="7"/>
      <c r="D1104" s="7"/>
      <c r="E1104" s="24"/>
      <c r="F1104" s="24"/>
      <c r="G1104" s="7"/>
      <c r="H1104" s="7"/>
      <c r="I1104" s="9"/>
      <c r="J1104" s="9"/>
      <c r="K1104" s="9"/>
      <c r="L1104" s="9"/>
      <c r="M1104" s="9"/>
      <c r="N1104" s="9"/>
      <c r="O1104" s="9"/>
      <c r="P1104" s="9"/>
      <c r="Q1104" s="9"/>
      <c r="R1104" s="9"/>
      <c r="S1104" s="9"/>
      <c r="T1104" s="9"/>
      <c r="U1104" s="9"/>
      <c r="V1104" s="9"/>
      <c r="W1104" s="9"/>
      <c r="X1104" s="9"/>
      <c r="Y1104" s="9"/>
      <c r="Z1104" s="9"/>
    </row>
    <row r="1105" spans="1:26" ht="14.25" customHeight="1">
      <c r="A1105" s="7"/>
      <c r="B1105" s="7"/>
      <c r="C1105" s="7"/>
      <c r="D1105" s="7"/>
      <c r="E1105" s="24"/>
      <c r="F1105" s="24"/>
      <c r="G1105" s="7"/>
      <c r="H1105" s="7"/>
      <c r="I1105" s="9"/>
      <c r="J1105" s="9"/>
      <c r="K1105" s="9"/>
      <c r="L1105" s="9"/>
      <c r="M1105" s="9"/>
      <c r="N1105" s="9"/>
      <c r="O1105" s="9"/>
      <c r="P1105" s="9"/>
      <c r="Q1105" s="9"/>
      <c r="R1105" s="9"/>
      <c r="S1105" s="9"/>
      <c r="T1105" s="9"/>
      <c r="U1105" s="9"/>
      <c r="V1105" s="9"/>
      <c r="W1105" s="9"/>
      <c r="X1105" s="9"/>
      <c r="Y1105" s="9"/>
      <c r="Z1105" s="9"/>
    </row>
    <row r="1106" spans="1:26" ht="14.25" customHeight="1">
      <c r="A1106" s="7"/>
      <c r="B1106" s="7"/>
      <c r="C1106" s="7"/>
      <c r="D1106" s="7"/>
      <c r="E1106" s="24"/>
      <c r="F1106" s="24"/>
      <c r="G1106" s="7"/>
      <c r="H1106" s="7"/>
      <c r="I1106" s="9"/>
      <c r="J1106" s="9"/>
      <c r="K1106" s="9"/>
      <c r="L1106" s="9"/>
      <c r="M1106" s="9"/>
      <c r="N1106" s="9"/>
      <c r="O1106" s="9"/>
      <c r="P1106" s="9"/>
      <c r="Q1106" s="9"/>
      <c r="R1106" s="9"/>
      <c r="S1106" s="9"/>
      <c r="T1106" s="9"/>
      <c r="U1106" s="9"/>
      <c r="V1106" s="9"/>
      <c r="W1106" s="9"/>
      <c r="X1106" s="9"/>
      <c r="Y1106" s="9"/>
      <c r="Z1106" s="9"/>
    </row>
    <row r="1107" spans="1:26" ht="14.25" customHeight="1">
      <c r="A1107" s="7"/>
      <c r="B1107" s="7"/>
      <c r="C1107" s="7"/>
      <c r="D1107" s="7"/>
      <c r="E1107" s="24"/>
      <c r="F1107" s="24"/>
      <c r="G1107" s="7"/>
      <c r="H1107" s="7"/>
      <c r="I1107" s="9"/>
      <c r="J1107" s="9"/>
      <c r="K1107" s="9"/>
      <c r="L1107" s="9"/>
      <c r="M1107" s="9"/>
      <c r="N1107" s="9"/>
      <c r="O1107" s="9"/>
      <c r="P1107" s="9"/>
      <c r="Q1107" s="9"/>
      <c r="R1107" s="9"/>
      <c r="S1107" s="9"/>
      <c r="T1107" s="9"/>
      <c r="U1107" s="9"/>
      <c r="V1107" s="9"/>
      <c r="W1107" s="9"/>
      <c r="X1107" s="9"/>
      <c r="Y1107" s="9"/>
      <c r="Z1107" s="9"/>
    </row>
    <row r="1108" spans="1:26" ht="14.25" customHeight="1">
      <c r="A1108" s="7"/>
      <c r="B1108" s="7"/>
      <c r="C1108" s="7"/>
      <c r="D1108" s="7"/>
      <c r="E1108" s="24"/>
      <c r="F1108" s="24"/>
      <c r="G1108" s="7"/>
      <c r="H1108" s="7"/>
      <c r="I1108" s="9"/>
      <c r="J1108" s="9"/>
      <c r="K1108" s="9"/>
      <c r="L1108" s="9"/>
      <c r="M1108" s="9"/>
      <c r="N1108" s="9"/>
      <c r="O1108" s="9"/>
      <c r="P1108" s="9"/>
      <c r="Q1108" s="9"/>
      <c r="R1108" s="9"/>
      <c r="S1108" s="9"/>
      <c r="T1108" s="9"/>
      <c r="U1108" s="9"/>
      <c r="V1108" s="9"/>
      <c r="W1108" s="9"/>
      <c r="X1108" s="9"/>
      <c r="Y1108" s="9"/>
      <c r="Z1108" s="9"/>
    </row>
    <row r="1109" spans="1:26" ht="14.25" customHeight="1">
      <c r="A1109" s="7"/>
      <c r="B1109" s="7"/>
      <c r="C1109" s="7"/>
      <c r="D1109" s="7"/>
      <c r="E1109" s="24"/>
      <c r="F1109" s="24"/>
      <c r="G1109" s="7"/>
      <c r="H1109" s="7"/>
      <c r="I1109" s="9"/>
      <c r="J1109" s="9"/>
      <c r="K1109" s="9"/>
      <c r="L1109" s="9"/>
      <c r="M1109" s="9"/>
      <c r="N1109" s="9"/>
      <c r="O1109" s="9"/>
      <c r="P1109" s="9"/>
      <c r="Q1109" s="9"/>
      <c r="R1109" s="9"/>
      <c r="S1109" s="9"/>
      <c r="T1109" s="9"/>
      <c r="U1109" s="9"/>
      <c r="V1109" s="9"/>
      <c r="W1109" s="9"/>
      <c r="X1109" s="9"/>
      <c r="Y1109" s="9"/>
      <c r="Z1109" s="9"/>
    </row>
    <row r="1110" spans="1:26" ht="14.25" customHeight="1">
      <c r="A1110" s="7"/>
      <c r="B1110" s="7"/>
      <c r="C1110" s="7"/>
      <c r="D1110" s="7"/>
      <c r="E1110" s="24"/>
      <c r="F1110" s="24"/>
      <c r="G1110" s="7"/>
      <c r="H1110" s="7"/>
      <c r="I1110" s="9"/>
      <c r="J1110" s="9"/>
      <c r="K1110" s="9"/>
      <c r="L1110" s="9"/>
      <c r="M1110" s="9"/>
      <c r="N1110" s="9"/>
      <c r="O1110" s="9"/>
      <c r="P1110" s="9"/>
      <c r="Q1110" s="9"/>
      <c r="R1110" s="9"/>
      <c r="S1110" s="9"/>
      <c r="T1110" s="9"/>
      <c r="U1110" s="9"/>
      <c r="V1110" s="9"/>
      <c r="W1110" s="9"/>
      <c r="X1110" s="9"/>
      <c r="Y1110" s="9"/>
      <c r="Z1110" s="9"/>
    </row>
    <row r="1111" spans="1:26" ht="14.25" customHeight="1">
      <c r="A1111" s="7"/>
      <c r="B1111" s="7"/>
      <c r="C1111" s="7"/>
      <c r="D1111" s="7"/>
      <c r="E1111" s="24"/>
      <c r="F1111" s="24"/>
      <c r="G1111" s="7"/>
      <c r="H1111" s="7"/>
      <c r="I1111" s="9"/>
      <c r="J1111" s="9"/>
      <c r="K1111" s="9"/>
      <c r="L1111" s="9"/>
      <c r="M1111" s="9"/>
      <c r="N1111" s="9"/>
      <c r="O1111" s="9"/>
      <c r="P1111" s="9"/>
      <c r="Q1111" s="9"/>
      <c r="R1111" s="9"/>
      <c r="S1111" s="9"/>
      <c r="T1111" s="9"/>
      <c r="U1111" s="9"/>
      <c r="V1111" s="9"/>
      <c r="W1111" s="9"/>
      <c r="X1111" s="9"/>
      <c r="Y1111" s="9"/>
      <c r="Z1111" s="9"/>
    </row>
    <row r="1112" spans="1:26" ht="14.25" customHeight="1">
      <c r="A1112" s="7"/>
      <c r="B1112" s="7"/>
      <c r="C1112" s="7"/>
      <c r="D1112" s="7"/>
      <c r="E1112" s="24"/>
      <c r="F1112" s="24"/>
      <c r="G1112" s="7"/>
      <c r="H1112" s="7"/>
      <c r="I1112" s="9"/>
      <c r="J1112" s="9"/>
      <c r="K1112" s="9"/>
      <c r="L1112" s="9"/>
      <c r="M1112" s="9"/>
      <c r="N1112" s="9"/>
      <c r="O1112" s="9"/>
      <c r="P1112" s="9"/>
      <c r="Q1112" s="9"/>
      <c r="R1112" s="9"/>
      <c r="S1112" s="9"/>
      <c r="T1112" s="9"/>
      <c r="U1112" s="9"/>
      <c r="V1112" s="9"/>
      <c r="W1112" s="9"/>
      <c r="X1112" s="9"/>
      <c r="Y1112" s="9"/>
      <c r="Z1112" s="9"/>
    </row>
    <row r="1113" spans="1:26" ht="14.25" customHeight="1">
      <c r="A1113" s="7"/>
      <c r="B1113" s="7"/>
      <c r="C1113" s="7"/>
      <c r="D1113" s="7"/>
      <c r="E1113" s="24"/>
      <c r="F1113" s="24"/>
      <c r="G1113" s="7"/>
      <c r="H1113" s="7"/>
      <c r="I1113" s="9"/>
      <c r="J1113" s="9"/>
      <c r="K1113" s="9"/>
      <c r="L1113" s="9"/>
      <c r="M1113" s="9"/>
      <c r="N1113" s="9"/>
      <c r="O1113" s="9"/>
      <c r="P1113" s="9"/>
      <c r="Q1113" s="9"/>
      <c r="R1113" s="9"/>
      <c r="S1113" s="9"/>
      <c r="T1113" s="9"/>
      <c r="U1113" s="9"/>
      <c r="V1113" s="9"/>
      <c r="W1113" s="9"/>
      <c r="X1113" s="9"/>
      <c r="Y1113" s="9"/>
      <c r="Z1113" s="9"/>
    </row>
    <row r="1114" spans="1:26" ht="14.25" customHeight="1">
      <c r="A1114" s="7"/>
      <c r="B1114" s="7"/>
      <c r="C1114" s="7"/>
      <c r="D1114" s="7"/>
      <c r="E1114" s="24"/>
      <c r="F1114" s="24"/>
      <c r="G1114" s="7"/>
      <c r="H1114" s="7"/>
      <c r="I1114" s="9"/>
      <c r="J1114" s="9"/>
      <c r="K1114" s="9"/>
      <c r="L1114" s="9"/>
      <c r="M1114" s="9"/>
      <c r="N1114" s="9"/>
      <c r="O1114" s="9"/>
      <c r="P1114" s="9"/>
      <c r="Q1114" s="9"/>
      <c r="R1114" s="9"/>
      <c r="S1114" s="9"/>
      <c r="T1114" s="9"/>
      <c r="U1114" s="9"/>
      <c r="V1114" s="9"/>
      <c r="W1114" s="9"/>
      <c r="X1114" s="9"/>
      <c r="Y1114" s="9"/>
      <c r="Z1114" s="9"/>
    </row>
    <row r="1115" spans="1:26" ht="14.25" customHeight="1">
      <c r="A1115" s="7"/>
      <c r="B1115" s="7"/>
      <c r="C1115" s="7"/>
      <c r="D1115" s="7"/>
      <c r="E1115" s="24"/>
      <c r="F1115" s="24"/>
      <c r="G1115" s="7"/>
      <c r="H1115" s="7"/>
      <c r="I1115" s="9"/>
      <c r="J1115" s="9"/>
      <c r="K1115" s="9"/>
      <c r="L1115" s="9"/>
      <c r="M1115" s="9"/>
      <c r="N1115" s="9"/>
      <c r="O1115" s="9"/>
      <c r="P1115" s="9"/>
      <c r="Q1115" s="9"/>
      <c r="R1115" s="9"/>
      <c r="S1115" s="9"/>
      <c r="T1115" s="9"/>
      <c r="U1115" s="9"/>
      <c r="V1115" s="9"/>
      <c r="W1115" s="9"/>
      <c r="X1115" s="9"/>
      <c r="Y1115" s="9"/>
      <c r="Z1115" s="9"/>
    </row>
    <row r="1116" spans="1:26" ht="14.25" customHeight="1">
      <c r="A1116" s="7"/>
      <c r="B1116" s="7"/>
      <c r="C1116" s="7"/>
      <c r="D1116" s="7"/>
      <c r="E1116" s="24"/>
      <c r="F1116" s="24"/>
      <c r="G1116" s="7"/>
      <c r="H1116" s="7"/>
      <c r="I1116" s="9"/>
      <c r="J1116" s="9"/>
      <c r="K1116" s="9"/>
      <c r="L1116" s="9"/>
      <c r="M1116" s="9"/>
      <c r="N1116" s="9"/>
      <c r="O1116" s="9"/>
      <c r="P1116" s="9"/>
      <c r="Q1116" s="9"/>
      <c r="R1116" s="9"/>
      <c r="S1116" s="9"/>
      <c r="T1116" s="9"/>
      <c r="U1116" s="9"/>
      <c r="V1116" s="9"/>
      <c r="W1116" s="9"/>
      <c r="X1116" s="9"/>
      <c r="Y1116" s="9"/>
      <c r="Z1116" s="9"/>
    </row>
    <row r="1117" spans="1:26" ht="14.25" customHeight="1">
      <c r="A1117" s="7"/>
      <c r="B1117" s="7"/>
      <c r="C1117" s="7"/>
      <c r="D1117" s="7"/>
      <c r="E1117" s="24"/>
      <c r="F1117" s="24"/>
      <c r="G1117" s="7"/>
      <c r="H1117" s="7"/>
      <c r="I1117" s="9"/>
      <c r="J1117" s="9"/>
      <c r="K1117" s="9"/>
      <c r="L1117" s="9"/>
      <c r="M1117" s="9"/>
      <c r="N1117" s="9"/>
      <c r="O1117" s="9"/>
      <c r="P1117" s="9"/>
      <c r="Q1117" s="9"/>
      <c r="R1117" s="9"/>
      <c r="S1117" s="9"/>
      <c r="T1117" s="9"/>
      <c r="U1117" s="9"/>
      <c r="V1117" s="9"/>
      <c r="W1117" s="9"/>
      <c r="X1117" s="9"/>
      <c r="Y1117" s="9"/>
      <c r="Z1117" s="9"/>
    </row>
    <row r="1118" spans="1:26" ht="14.25" customHeight="1">
      <c r="A1118" s="7"/>
      <c r="B1118" s="7"/>
      <c r="C1118" s="7"/>
      <c r="D1118" s="7"/>
      <c r="E1118" s="24"/>
      <c r="F1118" s="24"/>
      <c r="G1118" s="7"/>
      <c r="H1118" s="7"/>
      <c r="I1118" s="9"/>
      <c r="J1118" s="9"/>
      <c r="K1118" s="9"/>
      <c r="L1118" s="9"/>
      <c r="M1118" s="9"/>
      <c r="N1118" s="9"/>
      <c r="O1118" s="9"/>
      <c r="P1118" s="9"/>
      <c r="Q1118" s="9"/>
      <c r="R1118" s="9"/>
      <c r="S1118" s="9"/>
      <c r="T1118" s="9"/>
      <c r="U1118" s="9"/>
      <c r="V1118" s="9"/>
      <c r="W1118" s="9"/>
      <c r="X1118" s="9"/>
      <c r="Y1118" s="9"/>
      <c r="Z1118" s="9"/>
    </row>
    <row r="1119" spans="1:26" ht="14.25" customHeight="1">
      <c r="A1119" s="7"/>
      <c r="B1119" s="7"/>
      <c r="C1119" s="7"/>
      <c r="D1119" s="7"/>
      <c r="E1119" s="24"/>
      <c r="F1119" s="24"/>
      <c r="G1119" s="7"/>
      <c r="H1119" s="7"/>
      <c r="I1119" s="9"/>
      <c r="J1119" s="9"/>
      <c r="K1119" s="9"/>
      <c r="L1119" s="9"/>
      <c r="M1119" s="9"/>
      <c r="N1119" s="9"/>
      <c r="O1119" s="9"/>
      <c r="P1119" s="9"/>
      <c r="Q1119" s="9"/>
      <c r="R1119" s="9"/>
      <c r="S1119" s="9"/>
      <c r="T1119" s="9"/>
      <c r="U1119" s="9"/>
      <c r="V1119" s="9"/>
      <c r="W1119" s="9"/>
      <c r="X1119" s="9"/>
      <c r="Y1119" s="9"/>
      <c r="Z1119" s="9"/>
    </row>
    <row r="1120" spans="1:26" ht="14.25" customHeight="1">
      <c r="A1120" s="7"/>
      <c r="B1120" s="7"/>
      <c r="C1120" s="7"/>
      <c r="D1120" s="7"/>
      <c r="E1120" s="24"/>
      <c r="F1120" s="24"/>
      <c r="G1120" s="7"/>
      <c r="H1120" s="7"/>
      <c r="I1120" s="9"/>
      <c r="J1120" s="9"/>
      <c r="K1120" s="9"/>
      <c r="L1120" s="9"/>
      <c r="M1120" s="9"/>
      <c r="N1120" s="9"/>
      <c r="O1120" s="9"/>
      <c r="P1120" s="9"/>
      <c r="Q1120" s="9"/>
      <c r="R1120" s="9"/>
      <c r="S1120" s="9"/>
      <c r="T1120" s="9"/>
      <c r="U1120" s="9"/>
      <c r="V1120" s="9"/>
      <c r="W1120" s="9"/>
      <c r="X1120" s="9"/>
      <c r="Y1120" s="9"/>
      <c r="Z1120" s="9"/>
    </row>
    <row r="1121" spans="1:26" ht="14.25" customHeight="1">
      <c r="A1121" s="7"/>
      <c r="B1121" s="7"/>
      <c r="C1121" s="7"/>
      <c r="D1121" s="7"/>
      <c r="E1121" s="24"/>
      <c r="F1121" s="24"/>
      <c r="G1121" s="7"/>
      <c r="H1121" s="7"/>
      <c r="I1121" s="9"/>
      <c r="J1121" s="9"/>
      <c r="K1121" s="9"/>
      <c r="L1121" s="9"/>
      <c r="M1121" s="9"/>
      <c r="N1121" s="9"/>
      <c r="O1121" s="9"/>
      <c r="P1121" s="9"/>
      <c r="Q1121" s="9"/>
      <c r="R1121" s="9"/>
      <c r="S1121" s="9"/>
      <c r="T1121" s="9"/>
      <c r="U1121" s="9"/>
      <c r="V1121" s="9"/>
      <c r="W1121" s="9"/>
      <c r="X1121" s="9"/>
      <c r="Y1121" s="9"/>
      <c r="Z1121" s="9"/>
    </row>
    <row r="1122" spans="1:26" ht="14.25" customHeight="1">
      <c r="A1122" s="7"/>
      <c r="B1122" s="7"/>
      <c r="C1122" s="7"/>
      <c r="D1122" s="7"/>
      <c r="E1122" s="24"/>
      <c r="F1122" s="24"/>
      <c r="G1122" s="7"/>
      <c r="H1122" s="7"/>
      <c r="I1122" s="9"/>
      <c r="J1122" s="9"/>
      <c r="K1122" s="9"/>
      <c r="L1122" s="9"/>
      <c r="M1122" s="9"/>
      <c r="N1122" s="9"/>
      <c r="O1122" s="9"/>
      <c r="P1122" s="9"/>
      <c r="Q1122" s="9"/>
      <c r="R1122" s="9"/>
      <c r="S1122" s="9"/>
      <c r="T1122" s="9"/>
      <c r="U1122" s="9"/>
      <c r="V1122" s="9"/>
      <c r="W1122" s="9"/>
      <c r="X1122" s="9"/>
      <c r="Y1122" s="9"/>
      <c r="Z1122" s="9"/>
    </row>
    <row r="1123" spans="1:26" ht="14.25" customHeight="1">
      <c r="A1123" s="7"/>
      <c r="B1123" s="7"/>
      <c r="C1123" s="7"/>
      <c r="D1123" s="7"/>
      <c r="E1123" s="24"/>
      <c r="F1123" s="24"/>
      <c r="G1123" s="7"/>
      <c r="H1123" s="7"/>
      <c r="I1123" s="9"/>
      <c r="J1123" s="9"/>
      <c r="K1123" s="9"/>
      <c r="L1123" s="9"/>
      <c r="M1123" s="9"/>
      <c r="N1123" s="9"/>
      <c r="O1123" s="9"/>
      <c r="P1123" s="9"/>
      <c r="Q1123" s="9"/>
      <c r="R1123" s="9"/>
      <c r="S1123" s="9"/>
      <c r="T1123" s="9"/>
      <c r="U1123" s="9"/>
      <c r="V1123" s="9"/>
      <c r="W1123" s="9"/>
      <c r="X1123" s="9"/>
      <c r="Y1123" s="9"/>
      <c r="Z1123" s="9"/>
    </row>
    <row r="1124" spans="1:26" ht="14.25" customHeight="1">
      <c r="A1124" s="7"/>
      <c r="B1124" s="7"/>
      <c r="C1124" s="7"/>
      <c r="D1124" s="7"/>
      <c r="E1124" s="24"/>
      <c r="F1124" s="24"/>
      <c r="G1124" s="7"/>
      <c r="H1124" s="7"/>
      <c r="I1124" s="9"/>
      <c r="J1124" s="9"/>
      <c r="K1124" s="9"/>
      <c r="L1124" s="9"/>
      <c r="M1124" s="9"/>
      <c r="N1124" s="9"/>
      <c r="O1124" s="9"/>
      <c r="P1124" s="9"/>
      <c r="Q1124" s="9"/>
      <c r="R1124" s="9"/>
      <c r="S1124" s="9"/>
      <c r="T1124" s="9"/>
      <c r="U1124" s="9"/>
      <c r="V1124" s="9"/>
      <c r="W1124" s="9"/>
      <c r="X1124" s="9"/>
      <c r="Y1124" s="9"/>
      <c r="Z1124" s="9"/>
    </row>
    <row r="1125" spans="1:26" ht="14.25" customHeight="1">
      <c r="A1125" s="7"/>
      <c r="B1125" s="7"/>
      <c r="C1125" s="7"/>
      <c r="D1125" s="7"/>
      <c r="E1125" s="24"/>
      <c r="F1125" s="24"/>
      <c r="G1125" s="7"/>
      <c r="H1125" s="7"/>
      <c r="I1125" s="9"/>
      <c r="J1125" s="9"/>
      <c r="K1125" s="9"/>
      <c r="L1125" s="9"/>
      <c r="M1125" s="9"/>
      <c r="N1125" s="9"/>
      <c r="O1125" s="9"/>
      <c r="P1125" s="9"/>
      <c r="Q1125" s="9"/>
      <c r="R1125" s="9"/>
      <c r="S1125" s="9"/>
      <c r="T1125" s="9"/>
      <c r="U1125" s="9"/>
      <c r="V1125" s="9"/>
      <c r="W1125" s="9"/>
      <c r="X1125" s="9"/>
      <c r="Y1125" s="9"/>
      <c r="Z1125" s="9"/>
    </row>
    <row r="1126" spans="1:26" ht="14.25" customHeight="1">
      <c r="A1126" s="7"/>
      <c r="B1126" s="7"/>
      <c r="C1126" s="7"/>
      <c r="D1126" s="7"/>
      <c r="E1126" s="24"/>
      <c r="F1126" s="24"/>
      <c r="G1126" s="7"/>
      <c r="H1126" s="7"/>
      <c r="I1126" s="9"/>
      <c r="J1126" s="9"/>
      <c r="K1126" s="9"/>
      <c r="L1126" s="9"/>
      <c r="M1126" s="9"/>
      <c r="N1126" s="9"/>
      <c r="O1126" s="9"/>
      <c r="P1126" s="9"/>
      <c r="Q1126" s="9"/>
      <c r="R1126" s="9"/>
      <c r="S1126" s="9"/>
      <c r="T1126" s="9"/>
      <c r="U1126" s="9"/>
      <c r="V1126" s="9"/>
      <c r="W1126" s="9"/>
      <c r="X1126" s="9"/>
      <c r="Y1126" s="9"/>
      <c r="Z1126" s="9"/>
    </row>
    <row r="1127" spans="1:26" ht="14.25" customHeight="1">
      <c r="A1127" s="7"/>
      <c r="B1127" s="7"/>
      <c r="C1127" s="7"/>
      <c r="D1127" s="7"/>
      <c r="E1127" s="24"/>
      <c r="F1127" s="24"/>
      <c r="G1127" s="7"/>
      <c r="H1127" s="7"/>
      <c r="I1127" s="9"/>
      <c r="J1127" s="9"/>
      <c r="K1127" s="9"/>
      <c r="L1127" s="9"/>
      <c r="M1127" s="9"/>
      <c r="N1127" s="9"/>
      <c r="O1127" s="9"/>
      <c r="P1127" s="9"/>
      <c r="Q1127" s="9"/>
      <c r="R1127" s="9"/>
      <c r="S1127" s="9"/>
      <c r="T1127" s="9"/>
      <c r="U1127" s="9"/>
      <c r="V1127" s="9"/>
      <c r="W1127" s="9"/>
      <c r="X1127" s="9"/>
      <c r="Y1127" s="9"/>
      <c r="Z1127" s="9"/>
    </row>
    <row r="1128" spans="1:26" ht="14.25" customHeight="1">
      <c r="A1128" s="7"/>
      <c r="B1128" s="7"/>
      <c r="C1128" s="7"/>
      <c r="D1128" s="7"/>
      <c r="E1128" s="24"/>
      <c r="F1128" s="24"/>
      <c r="G1128" s="7"/>
      <c r="H1128" s="7"/>
      <c r="I1128" s="9"/>
      <c r="J1128" s="9"/>
      <c r="K1128" s="9"/>
      <c r="L1128" s="9"/>
      <c r="M1128" s="9"/>
      <c r="N1128" s="9"/>
      <c r="O1128" s="9"/>
      <c r="P1128" s="9"/>
      <c r="Q1128" s="9"/>
      <c r="R1128" s="9"/>
      <c r="S1128" s="9"/>
      <c r="T1128" s="9"/>
      <c r="U1128" s="9"/>
      <c r="V1128" s="9"/>
      <c r="W1128" s="9"/>
      <c r="X1128" s="9"/>
      <c r="Y1128" s="9"/>
      <c r="Z1128" s="9"/>
    </row>
    <row r="1129" spans="1:26" ht="14.25" customHeight="1">
      <c r="A1129" s="7"/>
      <c r="B1129" s="7"/>
      <c r="C1129" s="7"/>
      <c r="D1129" s="7"/>
      <c r="E1129" s="24"/>
      <c r="F1129" s="24"/>
      <c r="G1129" s="7"/>
      <c r="H1129" s="7"/>
      <c r="I1129" s="9"/>
      <c r="J1129" s="9"/>
      <c r="K1129" s="9"/>
      <c r="L1129" s="9"/>
      <c r="M1129" s="9"/>
      <c r="N1129" s="9"/>
      <c r="O1129" s="9"/>
      <c r="P1129" s="9"/>
      <c r="Q1129" s="9"/>
      <c r="R1129" s="9"/>
      <c r="S1129" s="9"/>
      <c r="T1129" s="9"/>
      <c r="U1129" s="9"/>
      <c r="V1129" s="9"/>
      <c r="W1129" s="9"/>
      <c r="X1129" s="9"/>
      <c r="Y1129" s="9"/>
      <c r="Z1129" s="9"/>
    </row>
    <row r="1130" spans="1:26" ht="14.25" customHeight="1">
      <c r="A1130" s="7"/>
      <c r="B1130" s="7"/>
      <c r="C1130" s="7"/>
      <c r="D1130" s="7"/>
      <c r="E1130" s="24"/>
      <c r="F1130" s="24"/>
      <c r="G1130" s="7"/>
      <c r="H1130" s="7"/>
      <c r="I1130" s="9"/>
      <c r="J1130" s="9"/>
      <c r="K1130" s="9"/>
      <c r="L1130" s="9"/>
      <c r="M1130" s="9"/>
      <c r="N1130" s="9"/>
      <c r="O1130" s="9"/>
      <c r="P1130" s="9"/>
      <c r="Q1130" s="9"/>
      <c r="R1130" s="9"/>
      <c r="S1130" s="9"/>
      <c r="T1130" s="9"/>
      <c r="U1130" s="9"/>
      <c r="V1130" s="9"/>
      <c r="W1130" s="9"/>
      <c r="X1130" s="9"/>
      <c r="Y1130" s="9"/>
      <c r="Z1130" s="9"/>
    </row>
    <row r="1131" spans="1:26" ht="14.25" customHeight="1">
      <c r="A1131" s="7"/>
      <c r="B1131" s="7"/>
      <c r="C1131" s="7"/>
      <c r="D1131" s="7"/>
      <c r="E1131" s="24"/>
      <c r="F1131" s="24"/>
      <c r="G1131" s="7"/>
      <c r="H1131" s="7"/>
      <c r="I1131" s="9"/>
      <c r="J1131" s="9"/>
      <c r="K1131" s="9"/>
      <c r="L1131" s="9"/>
      <c r="M1131" s="9"/>
      <c r="N1131" s="9"/>
      <c r="O1131" s="9"/>
      <c r="P1131" s="9"/>
      <c r="Q1131" s="9"/>
      <c r="R1131" s="9"/>
      <c r="S1131" s="9"/>
      <c r="T1131" s="9"/>
      <c r="U1131" s="9"/>
      <c r="V1131" s="9"/>
      <c r="W1131" s="9"/>
      <c r="X1131" s="9"/>
      <c r="Y1131" s="9"/>
      <c r="Z1131" s="9"/>
    </row>
    <row r="1132" spans="1:26" ht="14.25" customHeight="1">
      <c r="A1132" s="7"/>
      <c r="B1132" s="7"/>
      <c r="C1132" s="7"/>
      <c r="D1132" s="7"/>
      <c r="E1132" s="24"/>
      <c r="F1132" s="24"/>
      <c r="G1132" s="7"/>
      <c r="H1132" s="7"/>
      <c r="I1132" s="9"/>
      <c r="J1132" s="9"/>
      <c r="K1132" s="9"/>
      <c r="L1132" s="9"/>
      <c r="M1132" s="9"/>
      <c r="N1132" s="9"/>
      <c r="O1132" s="9"/>
      <c r="P1132" s="9"/>
      <c r="Q1132" s="9"/>
      <c r="R1132" s="9"/>
      <c r="S1132" s="9"/>
      <c r="T1132" s="9"/>
      <c r="U1132" s="9"/>
      <c r="V1132" s="9"/>
      <c r="W1132" s="9"/>
      <c r="X1132" s="9"/>
      <c r="Y1132" s="9"/>
      <c r="Z1132" s="9"/>
    </row>
    <row r="1133" spans="1:26" ht="14.25" customHeight="1">
      <c r="A1133" s="7"/>
      <c r="B1133" s="7"/>
      <c r="C1133" s="7"/>
      <c r="D1133" s="7"/>
      <c r="E1133" s="24"/>
      <c r="F1133" s="24"/>
      <c r="G1133" s="7"/>
      <c r="H1133" s="7"/>
      <c r="I1133" s="9"/>
      <c r="J1133" s="9"/>
      <c r="K1133" s="9"/>
      <c r="L1133" s="9"/>
      <c r="M1133" s="9"/>
      <c r="N1133" s="9"/>
      <c r="O1133" s="9"/>
      <c r="P1133" s="9"/>
      <c r="Q1133" s="9"/>
      <c r="R1133" s="9"/>
      <c r="S1133" s="9"/>
      <c r="T1133" s="9"/>
      <c r="U1133" s="9"/>
      <c r="V1133" s="9"/>
      <c r="W1133" s="9"/>
      <c r="X1133" s="9"/>
      <c r="Y1133" s="9"/>
      <c r="Z1133" s="9"/>
    </row>
    <row r="1134" spans="1:26" ht="14.25" customHeight="1">
      <c r="A1134" s="7"/>
      <c r="B1134" s="7"/>
      <c r="C1134" s="7"/>
      <c r="D1134" s="7"/>
      <c r="E1134" s="24"/>
      <c r="F1134" s="24"/>
      <c r="G1134" s="7"/>
      <c r="H1134" s="7"/>
      <c r="I1134" s="9"/>
      <c r="J1134" s="9"/>
      <c r="K1134" s="9"/>
      <c r="L1134" s="9"/>
      <c r="M1134" s="9"/>
      <c r="N1134" s="9"/>
      <c r="O1134" s="9"/>
      <c r="P1134" s="9"/>
      <c r="Q1134" s="9"/>
      <c r="R1134" s="9"/>
      <c r="S1134" s="9"/>
      <c r="T1134" s="9"/>
      <c r="U1134" s="9"/>
      <c r="V1134" s="9"/>
      <c r="W1134" s="9"/>
      <c r="X1134" s="9"/>
      <c r="Y1134" s="9"/>
      <c r="Z1134" s="9"/>
    </row>
    <row r="1135" spans="1:26" ht="14.25" customHeight="1">
      <c r="A1135" s="7"/>
      <c r="B1135" s="7"/>
      <c r="C1135" s="7"/>
      <c r="D1135" s="7"/>
      <c r="E1135" s="24"/>
      <c r="F1135" s="24"/>
      <c r="G1135" s="7"/>
      <c r="H1135" s="7"/>
      <c r="I1135" s="9"/>
      <c r="J1135" s="9"/>
      <c r="K1135" s="9"/>
      <c r="L1135" s="9"/>
      <c r="M1135" s="9"/>
      <c r="N1135" s="9"/>
      <c r="O1135" s="9"/>
      <c r="P1135" s="9"/>
      <c r="Q1135" s="9"/>
      <c r="R1135" s="9"/>
      <c r="S1135" s="9"/>
      <c r="T1135" s="9"/>
      <c r="U1135" s="9"/>
      <c r="V1135" s="9"/>
      <c r="W1135" s="9"/>
      <c r="X1135" s="9"/>
      <c r="Y1135" s="9"/>
      <c r="Z1135" s="9"/>
    </row>
    <row r="1136" spans="1:26" ht="14.25" customHeight="1">
      <c r="A1136" s="7"/>
      <c r="B1136" s="7"/>
      <c r="C1136" s="7"/>
      <c r="D1136" s="7"/>
      <c r="E1136" s="24"/>
      <c r="F1136" s="24"/>
      <c r="G1136" s="7"/>
      <c r="H1136" s="7"/>
      <c r="I1136" s="9"/>
      <c r="J1136" s="9"/>
      <c r="K1136" s="9"/>
      <c r="L1136" s="9"/>
      <c r="M1136" s="9"/>
      <c r="N1136" s="9"/>
      <c r="O1136" s="9"/>
      <c r="P1136" s="9"/>
      <c r="Q1136" s="9"/>
      <c r="R1136" s="9"/>
      <c r="S1136" s="9"/>
      <c r="T1136" s="9"/>
      <c r="U1136" s="9"/>
      <c r="V1136" s="9"/>
      <c r="W1136" s="9"/>
      <c r="X1136" s="9"/>
      <c r="Y1136" s="9"/>
      <c r="Z1136" s="9"/>
    </row>
    <row r="1137" spans="1:26" ht="14.25" customHeight="1">
      <c r="A1137" s="7"/>
      <c r="B1137" s="7"/>
      <c r="C1137" s="7"/>
      <c r="D1137" s="7"/>
      <c r="E1137" s="24"/>
      <c r="F1137" s="24"/>
      <c r="G1137" s="7"/>
      <c r="H1137" s="7"/>
      <c r="I1137" s="9"/>
      <c r="J1137" s="9"/>
      <c r="K1137" s="9"/>
      <c r="L1137" s="9"/>
      <c r="M1137" s="9"/>
      <c r="N1137" s="9"/>
      <c r="O1137" s="9"/>
      <c r="P1137" s="9"/>
      <c r="Q1137" s="9"/>
      <c r="R1137" s="9"/>
      <c r="S1137" s="9"/>
      <c r="T1137" s="9"/>
      <c r="U1137" s="9"/>
      <c r="V1137" s="9"/>
      <c r="W1137" s="9"/>
      <c r="X1137" s="9"/>
      <c r="Y1137" s="9"/>
      <c r="Z1137" s="9"/>
    </row>
    <row r="1138" spans="1:26" ht="14.25" customHeight="1">
      <c r="A1138" s="7"/>
      <c r="B1138" s="7"/>
      <c r="C1138" s="7"/>
      <c r="D1138" s="7"/>
      <c r="E1138" s="24"/>
      <c r="F1138" s="24"/>
      <c r="G1138" s="7"/>
      <c r="H1138" s="7"/>
      <c r="I1138" s="9"/>
      <c r="J1138" s="9"/>
      <c r="K1138" s="9"/>
      <c r="L1138" s="9"/>
      <c r="M1138" s="9"/>
      <c r="N1138" s="9"/>
      <c r="O1138" s="9"/>
      <c r="P1138" s="9"/>
      <c r="Q1138" s="9"/>
      <c r="R1138" s="9"/>
      <c r="S1138" s="9"/>
      <c r="T1138" s="9"/>
      <c r="U1138" s="9"/>
      <c r="V1138" s="9"/>
      <c r="W1138" s="9"/>
      <c r="X1138" s="9"/>
      <c r="Y1138" s="9"/>
      <c r="Z1138" s="9"/>
    </row>
    <row r="1139" spans="1:26" ht="14.25" customHeight="1">
      <c r="A1139" s="7"/>
      <c r="B1139" s="7"/>
      <c r="C1139" s="7"/>
      <c r="D1139" s="7"/>
      <c r="E1139" s="24"/>
      <c r="F1139" s="24"/>
      <c r="G1139" s="7"/>
      <c r="H1139" s="7"/>
      <c r="I1139" s="9"/>
      <c r="J1139" s="9"/>
      <c r="K1139" s="9"/>
      <c r="L1139" s="9"/>
      <c r="M1139" s="9"/>
      <c r="N1139" s="9"/>
      <c r="O1139" s="9"/>
      <c r="P1139" s="9"/>
      <c r="Q1139" s="9"/>
      <c r="R1139" s="9"/>
      <c r="S1139" s="9"/>
      <c r="T1139" s="9"/>
      <c r="U1139" s="9"/>
      <c r="V1139" s="9"/>
      <c r="W1139" s="9"/>
      <c r="X1139" s="9"/>
      <c r="Y1139" s="9"/>
      <c r="Z1139" s="9"/>
    </row>
    <row r="1140" spans="1:26" ht="14.25" customHeight="1">
      <c r="A1140" s="7"/>
      <c r="B1140" s="7"/>
      <c r="C1140" s="7"/>
      <c r="D1140" s="7"/>
      <c r="E1140" s="24"/>
      <c r="F1140" s="24"/>
      <c r="G1140" s="7"/>
      <c r="H1140" s="7"/>
      <c r="I1140" s="9"/>
      <c r="J1140" s="9"/>
      <c r="K1140" s="9"/>
      <c r="L1140" s="9"/>
      <c r="M1140" s="9"/>
      <c r="N1140" s="9"/>
      <c r="O1140" s="9"/>
      <c r="P1140" s="9"/>
      <c r="Q1140" s="9"/>
      <c r="R1140" s="9"/>
      <c r="S1140" s="9"/>
      <c r="T1140" s="9"/>
      <c r="U1140" s="9"/>
      <c r="V1140" s="9"/>
      <c r="W1140" s="9"/>
      <c r="X1140" s="9"/>
      <c r="Y1140" s="9"/>
      <c r="Z1140" s="9"/>
    </row>
    <row r="1141" spans="1:26" ht="14.25" customHeight="1">
      <c r="A1141" s="7"/>
      <c r="B1141" s="7"/>
      <c r="C1141" s="7"/>
      <c r="D1141" s="7"/>
      <c r="E1141" s="24"/>
      <c r="F1141" s="24"/>
      <c r="G1141" s="7"/>
      <c r="H1141" s="7"/>
      <c r="I1141" s="9"/>
      <c r="J1141" s="9"/>
      <c r="K1141" s="9"/>
      <c r="L1141" s="9"/>
      <c r="M1141" s="9"/>
      <c r="N1141" s="9"/>
      <c r="O1141" s="9"/>
      <c r="P1141" s="9"/>
      <c r="Q1141" s="9"/>
      <c r="R1141" s="9"/>
      <c r="S1141" s="9"/>
      <c r="T1141" s="9"/>
      <c r="U1141" s="9"/>
      <c r="V1141" s="9"/>
      <c r="W1141" s="9"/>
      <c r="X1141" s="9"/>
      <c r="Y1141" s="9"/>
      <c r="Z1141" s="9"/>
    </row>
    <row r="1142" spans="1:26" ht="14.25" customHeight="1">
      <c r="A1142" s="7"/>
      <c r="B1142" s="7"/>
      <c r="C1142" s="7"/>
      <c r="D1142" s="7"/>
      <c r="E1142" s="24"/>
      <c r="F1142" s="24"/>
      <c r="G1142" s="7"/>
      <c r="H1142" s="7"/>
      <c r="I1142" s="9"/>
      <c r="J1142" s="9"/>
      <c r="K1142" s="9"/>
      <c r="L1142" s="9"/>
      <c r="M1142" s="9"/>
      <c r="N1142" s="9"/>
      <c r="O1142" s="9"/>
      <c r="P1142" s="9"/>
      <c r="Q1142" s="9"/>
      <c r="R1142" s="9"/>
      <c r="S1142" s="9"/>
      <c r="T1142" s="9"/>
      <c r="U1142" s="9"/>
      <c r="V1142" s="9"/>
      <c r="W1142" s="9"/>
      <c r="X1142" s="9"/>
      <c r="Y1142" s="9"/>
      <c r="Z1142" s="9"/>
    </row>
    <row r="1143" spans="1:26" ht="14.25" customHeight="1">
      <c r="A1143" s="7"/>
      <c r="B1143" s="7"/>
      <c r="C1143" s="7"/>
      <c r="D1143" s="7"/>
      <c r="E1143" s="24"/>
      <c r="F1143" s="24"/>
      <c r="G1143" s="7"/>
      <c r="H1143" s="7"/>
      <c r="I1143" s="9"/>
      <c r="J1143" s="9"/>
      <c r="K1143" s="9"/>
      <c r="L1143" s="9"/>
      <c r="M1143" s="9"/>
      <c r="N1143" s="9"/>
      <c r="O1143" s="9"/>
      <c r="P1143" s="9"/>
      <c r="Q1143" s="9"/>
      <c r="R1143" s="9"/>
      <c r="S1143" s="9"/>
      <c r="T1143" s="9"/>
      <c r="U1143" s="9"/>
      <c r="V1143" s="9"/>
      <c r="W1143" s="9"/>
      <c r="X1143" s="9"/>
      <c r="Y1143" s="9"/>
      <c r="Z1143" s="9"/>
    </row>
    <row r="1144" spans="1:26" ht="14.25" customHeight="1">
      <c r="A1144" s="7"/>
      <c r="B1144" s="7"/>
      <c r="C1144" s="7"/>
      <c r="D1144" s="7"/>
      <c r="E1144" s="24"/>
      <c r="F1144" s="24"/>
      <c r="G1144" s="7"/>
      <c r="H1144" s="7"/>
      <c r="I1144" s="9"/>
      <c r="J1144" s="9"/>
      <c r="K1144" s="9"/>
      <c r="L1144" s="9"/>
      <c r="M1144" s="9"/>
      <c r="N1144" s="9"/>
      <c r="O1144" s="9"/>
      <c r="P1144" s="9"/>
      <c r="Q1144" s="9"/>
      <c r="R1144" s="9"/>
      <c r="S1144" s="9"/>
      <c r="T1144" s="9"/>
      <c r="U1144" s="9"/>
      <c r="V1144" s="9"/>
      <c r="W1144" s="9"/>
      <c r="X1144" s="9"/>
      <c r="Y1144" s="9"/>
      <c r="Z1144" s="9"/>
    </row>
    <row r="1145" spans="1:26" ht="14.25" customHeight="1">
      <c r="A1145" s="7"/>
      <c r="B1145" s="7"/>
      <c r="C1145" s="7"/>
      <c r="D1145" s="7"/>
      <c r="E1145" s="24"/>
      <c r="F1145" s="24"/>
      <c r="G1145" s="7"/>
      <c r="H1145" s="7"/>
      <c r="I1145" s="9"/>
      <c r="J1145" s="9"/>
      <c r="K1145" s="9"/>
      <c r="L1145" s="9"/>
      <c r="M1145" s="9"/>
      <c r="N1145" s="9"/>
      <c r="O1145" s="9"/>
      <c r="P1145" s="9"/>
      <c r="Q1145" s="9"/>
      <c r="R1145" s="9"/>
      <c r="S1145" s="9"/>
      <c r="T1145" s="9"/>
      <c r="U1145" s="9"/>
      <c r="V1145" s="9"/>
      <c r="W1145" s="9"/>
      <c r="X1145" s="9"/>
      <c r="Y1145" s="9"/>
      <c r="Z1145" s="9"/>
    </row>
    <row r="1146" spans="1:26" ht="14.25" customHeight="1">
      <c r="A1146" s="7"/>
      <c r="B1146" s="7"/>
      <c r="C1146" s="7"/>
      <c r="D1146" s="7"/>
      <c r="E1146" s="24"/>
      <c r="F1146" s="24"/>
      <c r="G1146" s="7"/>
      <c r="H1146" s="7"/>
      <c r="I1146" s="9"/>
      <c r="J1146" s="9"/>
      <c r="K1146" s="9"/>
      <c r="L1146" s="9"/>
      <c r="M1146" s="9"/>
      <c r="N1146" s="9"/>
      <c r="O1146" s="9"/>
      <c r="P1146" s="9"/>
      <c r="Q1146" s="9"/>
      <c r="R1146" s="9"/>
      <c r="S1146" s="9"/>
      <c r="T1146" s="9"/>
      <c r="U1146" s="9"/>
      <c r="V1146" s="9"/>
      <c r="W1146" s="9"/>
      <c r="X1146" s="9"/>
      <c r="Y1146" s="9"/>
      <c r="Z1146" s="9"/>
    </row>
    <row r="1147" spans="1:26" ht="14.25" customHeight="1">
      <c r="A1147" s="7"/>
      <c r="B1147" s="7"/>
      <c r="C1147" s="7"/>
      <c r="D1147" s="7"/>
      <c r="E1147" s="24"/>
      <c r="F1147" s="24"/>
      <c r="G1147" s="7"/>
      <c r="H1147" s="7"/>
      <c r="I1147" s="9"/>
      <c r="J1147" s="9"/>
      <c r="K1147" s="9"/>
      <c r="L1147" s="9"/>
      <c r="M1147" s="9"/>
      <c r="N1147" s="9"/>
      <c r="O1147" s="9"/>
      <c r="P1147" s="9"/>
      <c r="Q1147" s="9"/>
      <c r="R1147" s="9"/>
      <c r="S1147" s="9"/>
      <c r="T1147" s="9"/>
      <c r="U1147" s="9"/>
      <c r="V1147" s="9"/>
      <c r="W1147" s="9"/>
      <c r="X1147" s="9"/>
      <c r="Y1147" s="9"/>
      <c r="Z1147" s="9"/>
    </row>
    <row r="1148" spans="1:26" ht="14.25" customHeight="1">
      <c r="A1148" s="7"/>
      <c r="B1148" s="7"/>
      <c r="C1148" s="7"/>
      <c r="D1148" s="7"/>
      <c r="E1148" s="24"/>
      <c r="F1148" s="24"/>
      <c r="G1148" s="7"/>
      <c r="H1148" s="7"/>
      <c r="I1148" s="9"/>
      <c r="J1148" s="9"/>
      <c r="K1148" s="9"/>
      <c r="L1148" s="9"/>
      <c r="M1148" s="9"/>
      <c r="N1148" s="9"/>
      <c r="O1148" s="9"/>
      <c r="P1148" s="9"/>
      <c r="Q1148" s="9"/>
      <c r="R1148" s="9"/>
      <c r="S1148" s="9"/>
      <c r="T1148" s="9"/>
      <c r="U1148" s="9"/>
      <c r="V1148" s="9"/>
      <c r="W1148" s="9"/>
      <c r="X1148" s="9"/>
      <c r="Y1148" s="9"/>
      <c r="Z1148" s="9"/>
    </row>
    <row r="1149" spans="1:26" ht="14.25" customHeight="1">
      <c r="A1149" s="7"/>
      <c r="B1149" s="7"/>
      <c r="C1149" s="7"/>
      <c r="D1149" s="7"/>
      <c r="E1149" s="24"/>
      <c r="F1149" s="24"/>
      <c r="G1149" s="7"/>
      <c r="H1149" s="7"/>
      <c r="I1149" s="9"/>
      <c r="J1149" s="9"/>
      <c r="K1149" s="9"/>
      <c r="L1149" s="9"/>
      <c r="M1149" s="9"/>
      <c r="N1149" s="9"/>
      <c r="O1149" s="9"/>
      <c r="P1149" s="9"/>
      <c r="Q1149" s="9"/>
      <c r="R1149" s="9"/>
      <c r="S1149" s="9"/>
      <c r="T1149" s="9"/>
      <c r="U1149" s="9"/>
      <c r="V1149" s="9"/>
      <c r="W1149" s="9"/>
      <c r="X1149" s="9"/>
      <c r="Y1149" s="9"/>
      <c r="Z1149" s="9"/>
    </row>
    <row r="1150" spans="1:26" ht="14.25" customHeight="1">
      <c r="A1150" s="7"/>
      <c r="B1150" s="7"/>
      <c r="C1150" s="7"/>
      <c r="D1150" s="7"/>
      <c r="E1150" s="24"/>
      <c r="F1150" s="24"/>
      <c r="G1150" s="7"/>
      <c r="H1150" s="7"/>
      <c r="I1150" s="9"/>
      <c r="J1150" s="9"/>
      <c r="K1150" s="9"/>
      <c r="L1150" s="9"/>
      <c r="M1150" s="9"/>
      <c r="N1150" s="9"/>
      <c r="O1150" s="9"/>
      <c r="P1150" s="9"/>
      <c r="Q1150" s="9"/>
      <c r="R1150" s="9"/>
      <c r="S1150" s="9"/>
      <c r="T1150" s="9"/>
      <c r="U1150" s="9"/>
      <c r="V1150" s="9"/>
      <c r="W1150" s="9"/>
      <c r="X1150" s="9"/>
      <c r="Y1150" s="9"/>
      <c r="Z1150" s="9"/>
    </row>
    <row r="1151" spans="1:26" ht="14.25" customHeight="1">
      <c r="A1151" s="7"/>
      <c r="B1151" s="7"/>
      <c r="C1151" s="7"/>
      <c r="D1151" s="7"/>
      <c r="E1151" s="24"/>
      <c r="F1151" s="24"/>
      <c r="G1151" s="7"/>
      <c r="H1151" s="7"/>
      <c r="I1151" s="9"/>
      <c r="J1151" s="9"/>
      <c r="K1151" s="9"/>
      <c r="L1151" s="9"/>
      <c r="M1151" s="9"/>
      <c r="N1151" s="9"/>
      <c r="O1151" s="9"/>
      <c r="P1151" s="9"/>
      <c r="Q1151" s="9"/>
      <c r="R1151" s="9"/>
      <c r="S1151" s="9"/>
      <c r="T1151" s="9"/>
      <c r="U1151" s="9"/>
      <c r="V1151" s="9"/>
      <c r="W1151" s="9"/>
      <c r="X1151" s="9"/>
      <c r="Y1151" s="9"/>
      <c r="Z1151" s="9"/>
    </row>
    <row r="1152" spans="1:26" ht="14.25" customHeight="1">
      <c r="A1152" s="7"/>
      <c r="B1152" s="7"/>
      <c r="C1152" s="7"/>
      <c r="D1152" s="7"/>
      <c r="E1152" s="24"/>
      <c r="F1152" s="24"/>
      <c r="G1152" s="7"/>
      <c r="H1152" s="7"/>
      <c r="I1152" s="9"/>
      <c r="J1152" s="9"/>
      <c r="K1152" s="9"/>
      <c r="L1152" s="9"/>
      <c r="M1152" s="9"/>
      <c r="N1152" s="9"/>
      <c r="O1152" s="9"/>
      <c r="P1152" s="9"/>
      <c r="Q1152" s="9"/>
      <c r="R1152" s="9"/>
      <c r="S1152" s="9"/>
      <c r="T1152" s="9"/>
      <c r="U1152" s="9"/>
      <c r="V1152" s="9"/>
      <c r="W1152" s="9"/>
      <c r="X1152" s="9"/>
      <c r="Y1152" s="9"/>
      <c r="Z1152" s="9"/>
    </row>
    <row r="1153" spans="1:26" ht="14.25" customHeight="1">
      <c r="A1153" s="7"/>
      <c r="B1153" s="7"/>
      <c r="C1153" s="7"/>
      <c r="D1153" s="7"/>
      <c r="E1153" s="24"/>
      <c r="F1153" s="24"/>
      <c r="G1153" s="7"/>
      <c r="H1153" s="7"/>
      <c r="I1153" s="9"/>
      <c r="J1153" s="9"/>
      <c r="K1153" s="9"/>
      <c r="L1153" s="9"/>
      <c r="M1153" s="9"/>
      <c r="N1153" s="9"/>
      <c r="O1153" s="9"/>
      <c r="P1153" s="9"/>
      <c r="Q1153" s="9"/>
      <c r="R1153" s="9"/>
      <c r="S1153" s="9"/>
      <c r="T1153" s="9"/>
      <c r="U1153" s="9"/>
      <c r="V1153" s="9"/>
      <c r="W1153" s="9"/>
      <c r="X1153" s="9"/>
      <c r="Y1153" s="9"/>
      <c r="Z1153" s="9"/>
    </row>
    <row r="1154" spans="1:26" ht="14.25" customHeight="1">
      <c r="A1154" s="7"/>
      <c r="B1154" s="7"/>
      <c r="C1154" s="7"/>
      <c r="D1154" s="7"/>
      <c r="E1154" s="24"/>
      <c r="F1154" s="24"/>
      <c r="G1154" s="7"/>
      <c r="H1154" s="7"/>
      <c r="I1154" s="9"/>
      <c r="J1154" s="9"/>
      <c r="K1154" s="9"/>
      <c r="L1154" s="9"/>
      <c r="M1154" s="9"/>
      <c r="N1154" s="9"/>
      <c r="O1154" s="9"/>
      <c r="P1154" s="9"/>
      <c r="Q1154" s="9"/>
      <c r="R1154" s="9"/>
      <c r="S1154" s="9"/>
      <c r="T1154" s="9"/>
      <c r="U1154" s="9"/>
      <c r="V1154" s="9"/>
      <c r="W1154" s="9"/>
      <c r="X1154" s="9"/>
      <c r="Y1154" s="9"/>
      <c r="Z1154" s="9"/>
    </row>
    <row r="1155" spans="1:26" ht="14.25" customHeight="1">
      <c r="A1155" s="7"/>
      <c r="B1155" s="7"/>
      <c r="C1155" s="7"/>
      <c r="D1155" s="7"/>
      <c r="E1155" s="24"/>
      <c r="F1155" s="24"/>
      <c r="G1155" s="7"/>
      <c r="H1155" s="7"/>
      <c r="I1155" s="9"/>
      <c r="J1155" s="9"/>
      <c r="K1155" s="9"/>
      <c r="L1155" s="9"/>
      <c r="M1155" s="9"/>
      <c r="N1155" s="9"/>
      <c r="O1155" s="9"/>
      <c r="P1155" s="9"/>
      <c r="Q1155" s="9"/>
      <c r="R1155" s="9"/>
      <c r="S1155" s="9"/>
      <c r="T1155" s="9"/>
      <c r="U1155" s="9"/>
      <c r="V1155" s="9"/>
      <c r="W1155" s="9"/>
      <c r="X1155" s="9"/>
      <c r="Y1155" s="9"/>
      <c r="Z1155" s="9"/>
    </row>
    <row r="1156" spans="1:26" ht="14.25" customHeight="1">
      <c r="A1156" s="7"/>
      <c r="B1156" s="7"/>
      <c r="C1156" s="7"/>
      <c r="D1156" s="7"/>
      <c r="E1156" s="24"/>
      <c r="F1156" s="24"/>
      <c r="G1156" s="7"/>
      <c r="H1156" s="7"/>
      <c r="I1156" s="9"/>
      <c r="J1156" s="9"/>
      <c r="K1156" s="9"/>
      <c r="L1156" s="9"/>
      <c r="M1156" s="9"/>
      <c r="N1156" s="9"/>
      <c r="O1156" s="9"/>
      <c r="P1156" s="9"/>
      <c r="Q1156" s="9"/>
      <c r="R1156" s="9"/>
      <c r="S1156" s="9"/>
      <c r="T1156" s="9"/>
      <c r="U1156" s="9"/>
      <c r="V1156" s="9"/>
      <c r="W1156" s="9"/>
      <c r="X1156" s="9"/>
      <c r="Y1156" s="9"/>
      <c r="Z1156" s="9"/>
    </row>
    <row r="1157" spans="1:26" ht="14.25" customHeight="1">
      <c r="A1157" s="7"/>
      <c r="B1157" s="7"/>
      <c r="C1157" s="7"/>
      <c r="D1157" s="7"/>
      <c r="E1157" s="24"/>
      <c r="F1157" s="24"/>
      <c r="G1157" s="7"/>
      <c r="H1157" s="7"/>
      <c r="I1157" s="9"/>
      <c r="J1157" s="9"/>
      <c r="K1157" s="9"/>
      <c r="L1157" s="9"/>
      <c r="M1157" s="9"/>
      <c r="N1157" s="9"/>
      <c r="O1157" s="9"/>
      <c r="P1157" s="9"/>
      <c r="Q1157" s="9"/>
      <c r="R1157" s="9"/>
      <c r="S1157" s="9"/>
      <c r="T1157" s="9"/>
      <c r="U1157" s="9"/>
      <c r="V1157" s="9"/>
      <c r="W1157" s="9"/>
      <c r="X1157" s="9"/>
      <c r="Y1157" s="9"/>
      <c r="Z1157" s="9"/>
    </row>
    <row r="1158" spans="1:26" ht="14.25" customHeight="1">
      <c r="A1158" s="7"/>
      <c r="B1158" s="7"/>
      <c r="C1158" s="7"/>
      <c r="D1158" s="7"/>
      <c r="E1158" s="24"/>
      <c r="F1158" s="24"/>
      <c r="G1158" s="7"/>
      <c r="H1158" s="7"/>
      <c r="I1158" s="9"/>
      <c r="J1158" s="9"/>
      <c r="K1158" s="9"/>
      <c r="L1158" s="9"/>
      <c r="M1158" s="9"/>
      <c r="N1158" s="9"/>
      <c r="O1158" s="9"/>
      <c r="P1158" s="9"/>
      <c r="Q1158" s="9"/>
      <c r="R1158" s="9"/>
      <c r="S1158" s="9"/>
      <c r="T1158" s="9"/>
      <c r="U1158" s="9"/>
      <c r="V1158" s="9"/>
      <c r="W1158" s="9"/>
      <c r="X1158" s="9"/>
      <c r="Y1158" s="9"/>
      <c r="Z1158" s="9"/>
    </row>
    <row r="1159" spans="1:26" ht="14.25" customHeight="1">
      <c r="A1159" s="7"/>
      <c r="B1159" s="7"/>
      <c r="C1159" s="7"/>
      <c r="D1159" s="7"/>
      <c r="E1159" s="24"/>
      <c r="F1159" s="24"/>
      <c r="G1159" s="7"/>
      <c r="H1159" s="7"/>
      <c r="I1159" s="9"/>
      <c r="J1159" s="9"/>
      <c r="K1159" s="9"/>
      <c r="L1159" s="9"/>
      <c r="M1159" s="9"/>
      <c r="N1159" s="9"/>
      <c r="O1159" s="9"/>
      <c r="P1159" s="9"/>
      <c r="Q1159" s="9"/>
      <c r="R1159" s="9"/>
      <c r="S1159" s="9"/>
      <c r="T1159" s="9"/>
      <c r="U1159" s="9"/>
      <c r="V1159" s="9"/>
      <c r="W1159" s="9"/>
      <c r="X1159" s="9"/>
      <c r="Y1159" s="9"/>
      <c r="Z1159" s="9"/>
    </row>
    <row r="1160" spans="1:26" ht="14.25" customHeight="1">
      <c r="A1160" s="7"/>
      <c r="B1160" s="7"/>
      <c r="C1160" s="7"/>
      <c r="D1160" s="7"/>
      <c r="E1160" s="24"/>
      <c r="F1160" s="24"/>
      <c r="G1160" s="7"/>
      <c r="H1160" s="7"/>
      <c r="I1160" s="9"/>
      <c r="J1160" s="9"/>
      <c r="K1160" s="9"/>
      <c r="L1160" s="9"/>
      <c r="M1160" s="9"/>
      <c r="N1160" s="9"/>
      <c r="O1160" s="9"/>
      <c r="P1160" s="9"/>
      <c r="Q1160" s="9"/>
      <c r="R1160" s="9"/>
      <c r="S1160" s="9"/>
      <c r="T1160" s="9"/>
      <c r="U1160" s="9"/>
      <c r="V1160" s="9"/>
      <c r="W1160" s="9"/>
      <c r="X1160" s="9"/>
      <c r="Y1160" s="9"/>
      <c r="Z1160" s="9"/>
    </row>
    <row r="1161" spans="1:26" ht="14.25" customHeight="1">
      <c r="A1161" s="7"/>
      <c r="B1161" s="7"/>
      <c r="C1161" s="7"/>
      <c r="D1161" s="7"/>
      <c r="E1161" s="24"/>
      <c r="F1161" s="24"/>
      <c r="G1161" s="7"/>
      <c r="H1161" s="7"/>
      <c r="I1161" s="9"/>
      <c r="J1161" s="9"/>
      <c r="K1161" s="9"/>
      <c r="L1161" s="9"/>
      <c r="M1161" s="9"/>
      <c r="N1161" s="9"/>
      <c r="O1161" s="9"/>
      <c r="P1161" s="9"/>
      <c r="Q1161" s="9"/>
      <c r="R1161" s="9"/>
      <c r="S1161" s="9"/>
      <c r="T1161" s="9"/>
      <c r="U1161" s="9"/>
      <c r="V1161" s="9"/>
      <c r="W1161" s="9"/>
      <c r="X1161" s="9"/>
      <c r="Y1161" s="9"/>
      <c r="Z1161" s="9"/>
    </row>
    <row r="1162" spans="1:26" ht="14.25" customHeight="1">
      <c r="A1162" s="7"/>
      <c r="B1162" s="7"/>
      <c r="C1162" s="7"/>
      <c r="D1162" s="7"/>
      <c r="E1162" s="24"/>
      <c r="F1162" s="24"/>
      <c r="G1162" s="7"/>
      <c r="H1162" s="7"/>
      <c r="I1162" s="9"/>
      <c r="J1162" s="9"/>
      <c r="K1162" s="9"/>
      <c r="L1162" s="9"/>
      <c r="M1162" s="9"/>
      <c r="N1162" s="9"/>
      <c r="O1162" s="9"/>
      <c r="P1162" s="9"/>
      <c r="Q1162" s="9"/>
      <c r="R1162" s="9"/>
      <c r="S1162" s="9"/>
      <c r="T1162" s="9"/>
      <c r="U1162" s="9"/>
      <c r="V1162" s="9"/>
      <c r="W1162" s="9"/>
      <c r="X1162" s="9"/>
      <c r="Y1162" s="9"/>
      <c r="Z1162" s="9"/>
    </row>
    <row r="1163" spans="1:26" ht="14.25" customHeight="1">
      <c r="A1163" s="7"/>
      <c r="B1163" s="7"/>
      <c r="C1163" s="7"/>
      <c r="D1163" s="7"/>
      <c r="E1163" s="24"/>
      <c r="F1163" s="24"/>
      <c r="G1163" s="7"/>
      <c r="H1163" s="7"/>
      <c r="I1163" s="9"/>
      <c r="J1163" s="9"/>
      <c r="K1163" s="9"/>
      <c r="L1163" s="9"/>
      <c r="M1163" s="9"/>
      <c r="N1163" s="9"/>
      <c r="O1163" s="9"/>
      <c r="P1163" s="9"/>
      <c r="Q1163" s="9"/>
      <c r="R1163" s="9"/>
      <c r="S1163" s="9"/>
      <c r="T1163" s="9"/>
      <c r="U1163" s="9"/>
      <c r="V1163" s="9"/>
      <c r="W1163" s="9"/>
      <c r="X1163" s="9"/>
      <c r="Y1163" s="9"/>
      <c r="Z1163" s="9"/>
    </row>
    <row r="1164" spans="1:26" ht="14.25" customHeight="1">
      <c r="A1164" s="7"/>
      <c r="B1164" s="7"/>
      <c r="C1164" s="7"/>
      <c r="D1164" s="7"/>
      <c r="E1164" s="24"/>
      <c r="F1164" s="24"/>
      <c r="G1164" s="7"/>
      <c r="H1164" s="7"/>
      <c r="I1164" s="9"/>
      <c r="J1164" s="9"/>
      <c r="K1164" s="9"/>
      <c r="L1164" s="9"/>
      <c r="M1164" s="9"/>
      <c r="N1164" s="9"/>
      <c r="O1164" s="9"/>
      <c r="P1164" s="9"/>
      <c r="Q1164" s="9"/>
      <c r="R1164" s="9"/>
      <c r="S1164" s="9"/>
      <c r="T1164" s="9"/>
      <c r="U1164" s="9"/>
      <c r="V1164" s="9"/>
      <c r="W1164" s="9"/>
      <c r="X1164" s="9"/>
      <c r="Y1164" s="9"/>
      <c r="Z1164" s="9"/>
    </row>
    <row r="1165" spans="1:26" ht="14.25" customHeight="1">
      <c r="A1165" s="7"/>
      <c r="B1165" s="7"/>
      <c r="C1165" s="7"/>
      <c r="D1165" s="7"/>
      <c r="E1165" s="24"/>
      <c r="F1165" s="24"/>
      <c r="G1165" s="7"/>
      <c r="H1165" s="7"/>
      <c r="I1165" s="9"/>
      <c r="J1165" s="9"/>
      <c r="K1165" s="9"/>
      <c r="L1165" s="9"/>
      <c r="M1165" s="9"/>
      <c r="N1165" s="9"/>
      <c r="O1165" s="9"/>
      <c r="P1165" s="9"/>
      <c r="Q1165" s="9"/>
      <c r="R1165" s="9"/>
      <c r="S1165" s="9"/>
      <c r="T1165" s="9"/>
      <c r="U1165" s="9"/>
      <c r="V1165" s="9"/>
      <c r="W1165" s="9"/>
      <c r="X1165" s="9"/>
      <c r="Y1165" s="9"/>
      <c r="Z1165" s="9"/>
    </row>
    <row r="1166" spans="1:26" ht="14.25" customHeight="1">
      <c r="A1166" s="7"/>
      <c r="B1166" s="7"/>
      <c r="C1166" s="7"/>
      <c r="D1166" s="7"/>
      <c r="E1166" s="24"/>
      <c r="F1166" s="24"/>
      <c r="G1166" s="7"/>
      <c r="H1166" s="7"/>
      <c r="I1166" s="9"/>
      <c r="J1166" s="9"/>
      <c r="K1166" s="9"/>
      <c r="L1166" s="9"/>
      <c r="M1166" s="9"/>
      <c r="N1166" s="9"/>
      <c r="O1166" s="9"/>
      <c r="P1166" s="9"/>
      <c r="Q1166" s="9"/>
      <c r="R1166" s="9"/>
      <c r="S1166" s="9"/>
      <c r="T1166" s="9"/>
      <c r="U1166" s="9"/>
      <c r="V1166" s="9"/>
      <c r="W1166" s="9"/>
      <c r="X1166" s="9"/>
      <c r="Y1166" s="9"/>
      <c r="Z1166" s="9"/>
    </row>
    <row r="1167" spans="1:26" ht="14.25" customHeight="1">
      <c r="A1167" s="7"/>
      <c r="B1167" s="7"/>
      <c r="C1167" s="7"/>
      <c r="D1167" s="7"/>
      <c r="E1167" s="24"/>
      <c r="F1167" s="24"/>
      <c r="G1167" s="7"/>
      <c r="H1167" s="7"/>
      <c r="I1167" s="9"/>
      <c r="J1167" s="9"/>
      <c r="K1167" s="9"/>
      <c r="L1167" s="9"/>
      <c r="M1167" s="9"/>
      <c r="N1167" s="9"/>
      <c r="O1167" s="9"/>
      <c r="P1167" s="9"/>
      <c r="Q1167" s="9"/>
      <c r="R1167" s="9"/>
      <c r="S1167" s="9"/>
      <c r="T1167" s="9"/>
      <c r="U1167" s="9"/>
      <c r="V1167" s="9"/>
      <c r="W1167" s="9"/>
      <c r="X1167" s="9"/>
      <c r="Y1167" s="9"/>
      <c r="Z1167" s="9"/>
    </row>
    <row r="1168" spans="1:26" ht="14.25" customHeight="1">
      <c r="A1168" s="7"/>
      <c r="B1168" s="7"/>
      <c r="C1168" s="7"/>
      <c r="D1168" s="7"/>
      <c r="E1168" s="24"/>
      <c r="F1168" s="24"/>
      <c r="G1168" s="7"/>
      <c r="H1168" s="7"/>
      <c r="I1168" s="9"/>
      <c r="J1168" s="9"/>
      <c r="K1168" s="9"/>
      <c r="L1168" s="9"/>
      <c r="M1168" s="9"/>
      <c r="N1168" s="9"/>
      <c r="O1168" s="9"/>
      <c r="P1168" s="9"/>
      <c r="Q1168" s="9"/>
      <c r="R1168" s="9"/>
      <c r="S1168" s="9"/>
      <c r="T1168" s="9"/>
      <c r="U1168" s="9"/>
      <c r="V1168" s="9"/>
      <c r="W1168" s="9"/>
      <c r="X1168" s="9"/>
      <c r="Y1168" s="9"/>
      <c r="Z1168" s="9"/>
    </row>
    <row r="1169" spans="1:26" ht="14.25" customHeight="1">
      <c r="A1169" s="7"/>
      <c r="B1169" s="7"/>
      <c r="C1169" s="7"/>
      <c r="D1169" s="7"/>
      <c r="E1169" s="24"/>
      <c r="F1169" s="24"/>
      <c r="G1169" s="7"/>
      <c r="H1169" s="7"/>
      <c r="I1169" s="9"/>
      <c r="J1169" s="9"/>
      <c r="K1169" s="9"/>
      <c r="L1169" s="9"/>
      <c r="M1169" s="9"/>
      <c r="N1169" s="9"/>
      <c r="O1169" s="9"/>
      <c r="P1169" s="9"/>
      <c r="Q1169" s="9"/>
      <c r="R1169" s="9"/>
      <c r="S1169" s="9"/>
      <c r="T1169" s="9"/>
      <c r="U1169" s="9"/>
      <c r="V1169" s="9"/>
      <c r="W1169" s="9"/>
      <c r="X1169" s="9"/>
      <c r="Y1169" s="9"/>
      <c r="Z1169" s="9"/>
    </row>
    <row r="1170" spans="1:26" ht="14.25" customHeight="1">
      <c r="A1170" s="7"/>
      <c r="B1170" s="7"/>
      <c r="C1170" s="7"/>
      <c r="D1170" s="7"/>
      <c r="E1170" s="24"/>
      <c r="F1170" s="24"/>
      <c r="G1170" s="7"/>
      <c r="H1170" s="7"/>
      <c r="I1170" s="9"/>
      <c r="J1170" s="9"/>
      <c r="K1170" s="9"/>
      <c r="L1170" s="9"/>
      <c r="M1170" s="9"/>
      <c r="N1170" s="9"/>
      <c r="O1170" s="9"/>
      <c r="P1170" s="9"/>
      <c r="Q1170" s="9"/>
      <c r="R1170" s="9"/>
      <c r="S1170" s="9"/>
      <c r="T1170" s="9"/>
      <c r="U1170" s="9"/>
      <c r="V1170" s="9"/>
      <c r="W1170" s="9"/>
      <c r="X1170" s="9"/>
      <c r="Y1170" s="9"/>
      <c r="Z1170" s="9"/>
    </row>
    <row r="1171" spans="1:26" ht="14.25" customHeight="1">
      <c r="A1171" s="7"/>
      <c r="B1171" s="7"/>
      <c r="C1171" s="7"/>
      <c r="D1171" s="7"/>
      <c r="E1171" s="24"/>
      <c r="F1171" s="24"/>
      <c r="G1171" s="7"/>
      <c r="H1171" s="7"/>
      <c r="I1171" s="9"/>
      <c r="J1171" s="9"/>
      <c r="K1171" s="9"/>
      <c r="L1171" s="9"/>
      <c r="M1171" s="9"/>
      <c r="N1171" s="9"/>
      <c r="O1171" s="9"/>
      <c r="P1171" s="9"/>
      <c r="Q1171" s="9"/>
      <c r="R1171" s="9"/>
      <c r="S1171" s="9"/>
      <c r="T1171" s="9"/>
      <c r="U1171" s="9"/>
      <c r="V1171" s="9"/>
      <c r="W1171" s="9"/>
      <c r="X1171" s="9"/>
      <c r="Y1171" s="9"/>
      <c r="Z1171" s="9"/>
    </row>
    <row r="1172" spans="1:26" ht="14.25" customHeight="1">
      <c r="A1172" s="7"/>
      <c r="B1172" s="7"/>
      <c r="C1172" s="7"/>
      <c r="D1172" s="7"/>
      <c r="E1172" s="24"/>
      <c r="F1172" s="24"/>
      <c r="G1172" s="7"/>
      <c r="H1172" s="7"/>
      <c r="I1172" s="9"/>
      <c r="J1172" s="9"/>
      <c r="K1172" s="9"/>
      <c r="L1172" s="9"/>
      <c r="M1172" s="9"/>
      <c r="N1172" s="9"/>
      <c r="O1172" s="9"/>
      <c r="P1172" s="9"/>
      <c r="Q1172" s="9"/>
      <c r="R1172" s="9"/>
      <c r="S1172" s="9"/>
      <c r="T1172" s="9"/>
      <c r="U1172" s="9"/>
      <c r="V1172" s="9"/>
      <c r="W1172" s="9"/>
      <c r="X1172" s="9"/>
      <c r="Y1172" s="9"/>
      <c r="Z1172" s="9"/>
    </row>
    <row r="1173" spans="1:26" ht="14.25" customHeight="1">
      <c r="A1173" s="7"/>
      <c r="B1173" s="7"/>
      <c r="C1173" s="7"/>
      <c r="D1173" s="7"/>
      <c r="E1173" s="24"/>
      <c r="F1173" s="24"/>
      <c r="G1173" s="7"/>
      <c r="H1173" s="7"/>
      <c r="I1173" s="9"/>
      <c r="J1173" s="9"/>
      <c r="K1173" s="9"/>
      <c r="L1173" s="9"/>
      <c r="M1173" s="9"/>
      <c r="N1173" s="9"/>
      <c r="O1173" s="9"/>
      <c r="P1173" s="9"/>
      <c r="Q1173" s="9"/>
      <c r="R1173" s="9"/>
      <c r="S1173" s="9"/>
      <c r="T1173" s="9"/>
      <c r="U1173" s="9"/>
      <c r="V1173" s="9"/>
      <c r="W1173" s="9"/>
      <c r="X1173" s="9"/>
      <c r="Y1173" s="9"/>
      <c r="Z1173" s="9"/>
    </row>
    <row r="1174" spans="1:26" ht="14.25" customHeight="1">
      <c r="A1174" s="7"/>
      <c r="B1174" s="7"/>
      <c r="C1174" s="7"/>
      <c r="D1174" s="7"/>
      <c r="E1174" s="24"/>
      <c r="F1174" s="24"/>
      <c r="G1174" s="7"/>
      <c r="H1174" s="7"/>
      <c r="I1174" s="9"/>
      <c r="J1174" s="9"/>
      <c r="K1174" s="9"/>
      <c r="L1174" s="9"/>
      <c r="M1174" s="9"/>
      <c r="N1174" s="9"/>
      <c r="O1174" s="9"/>
      <c r="P1174" s="9"/>
      <c r="Q1174" s="9"/>
      <c r="R1174" s="9"/>
      <c r="S1174" s="9"/>
      <c r="T1174" s="9"/>
      <c r="U1174" s="9"/>
      <c r="V1174" s="9"/>
      <c r="W1174" s="9"/>
      <c r="X1174" s="9"/>
      <c r="Y1174" s="9"/>
      <c r="Z1174" s="9"/>
    </row>
    <row r="1175" spans="1:26" ht="14.25" customHeight="1">
      <c r="A1175" s="7"/>
      <c r="B1175" s="7"/>
      <c r="C1175" s="7"/>
      <c r="D1175" s="7"/>
      <c r="E1175" s="24"/>
      <c r="F1175" s="24"/>
      <c r="G1175" s="7"/>
      <c r="H1175" s="7"/>
      <c r="I1175" s="9"/>
      <c r="J1175" s="9"/>
      <c r="K1175" s="9"/>
      <c r="L1175" s="9"/>
      <c r="M1175" s="9"/>
      <c r="N1175" s="9"/>
      <c r="O1175" s="9"/>
      <c r="P1175" s="9"/>
      <c r="Q1175" s="9"/>
      <c r="R1175" s="9"/>
      <c r="S1175" s="9"/>
      <c r="T1175" s="9"/>
      <c r="U1175" s="9"/>
      <c r="V1175" s="9"/>
      <c r="W1175" s="9"/>
      <c r="X1175" s="9"/>
      <c r="Y1175" s="9"/>
      <c r="Z1175" s="9"/>
    </row>
    <row r="1176" spans="1:26" ht="14.25" customHeight="1">
      <c r="A1176" s="7"/>
      <c r="B1176" s="7"/>
      <c r="C1176" s="7"/>
      <c r="D1176" s="7"/>
      <c r="E1176" s="24"/>
      <c r="F1176" s="24"/>
      <c r="G1176" s="7"/>
      <c r="H1176" s="7"/>
      <c r="I1176" s="9"/>
      <c r="J1176" s="9"/>
      <c r="K1176" s="9"/>
      <c r="L1176" s="9"/>
      <c r="M1176" s="9"/>
      <c r="N1176" s="9"/>
      <c r="O1176" s="9"/>
      <c r="P1176" s="9"/>
      <c r="Q1176" s="9"/>
      <c r="R1176" s="9"/>
      <c r="S1176" s="9"/>
      <c r="T1176" s="9"/>
      <c r="U1176" s="9"/>
      <c r="V1176" s="9"/>
      <c r="W1176" s="9"/>
      <c r="X1176" s="9"/>
      <c r="Y1176" s="9"/>
      <c r="Z1176" s="9"/>
    </row>
    <row r="1177" spans="1:26" ht="14.25" customHeight="1">
      <c r="A1177" s="7"/>
      <c r="B1177" s="7"/>
      <c r="C1177" s="7"/>
      <c r="D1177" s="7"/>
      <c r="E1177" s="24"/>
      <c r="F1177" s="24"/>
      <c r="G1177" s="7"/>
      <c r="H1177" s="7"/>
      <c r="I1177" s="9"/>
      <c r="J1177" s="9"/>
      <c r="K1177" s="9"/>
      <c r="L1177" s="9"/>
      <c r="M1177" s="9"/>
      <c r="N1177" s="9"/>
      <c r="O1177" s="9"/>
      <c r="P1177" s="9"/>
      <c r="Q1177" s="9"/>
      <c r="R1177" s="9"/>
      <c r="S1177" s="9"/>
      <c r="T1177" s="9"/>
      <c r="U1177" s="9"/>
      <c r="V1177" s="9"/>
      <c r="W1177" s="9"/>
      <c r="X1177" s="9"/>
      <c r="Y1177" s="9"/>
      <c r="Z1177" s="9"/>
    </row>
    <row r="1178" spans="1:26" ht="14.25" customHeight="1">
      <c r="A1178" s="7"/>
      <c r="B1178" s="7"/>
      <c r="C1178" s="7"/>
      <c r="D1178" s="7"/>
      <c r="E1178" s="24"/>
      <c r="F1178" s="24"/>
      <c r="G1178" s="7"/>
      <c r="H1178" s="7"/>
      <c r="I1178" s="9"/>
      <c r="J1178" s="9"/>
      <c r="K1178" s="9"/>
      <c r="L1178" s="9"/>
      <c r="M1178" s="9"/>
      <c r="N1178" s="9"/>
      <c r="O1178" s="9"/>
      <c r="P1178" s="9"/>
      <c r="Q1178" s="9"/>
      <c r="R1178" s="9"/>
      <c r="S1178" s="9"/>
      <c r="T1178" s="9"/>
      <c r="U1178" s="9"/>
      <c r="V1178" s="9"/>
      <c r="W1178" s="9"/>
      <c r="X1178" s="9"/>
      <c r="Y1178" s="9"/>
      <c r="Z1178" s="9"/>
    </row>
    <row r="1179" spans="1:26" ht="14.25" customHeight="1">
      <c r="A1179" s="7"/>
      <c r="B1179" s="7"/>
      <c r="C1179" s="7"/>
      <c r="D1179" s="7"/>
      <c r="E1179" s="24"/>
      <c r="F1179" s="24"/>
      <c r="G1179" s="7"/>
      <c r="H1179" s="7"/>
      <c r="I1179" s="9"/>
      <c r="J1179" s="9"/>
      <c r="K1179" s="9"/>
      <c r="L1179" s="9"/>
      <c r="M1179" s="9"/>
      <c r="N1179" s="9"/>
      <c r="O1179" s="9"/>
      <c r="P1179" s="9"/>
      <c r="Q1179" s="9"/>
      <c r="R1179" s="9"/>
      <c r="S1179" s="9"/>
      <c r="T1179" s="9"/>
      <c r="U1179" s="9"/>
      <c r="V1179" s="9"/>
      <c r="W1179" s="9"/>
      <c r="X1179" s="9"/>
      <c r="Y1179" s="9"/>
      <c r="Z1179" s="9"/>
    </row>
    <row r="1180" spans="1:26" ht="14.25" customHeight="1">
      <c r="A1180" s="7"/>
      <c r="B1180" s="7"/>
      <c r="C1180" s="7"/>
      <c r="D1180" s="7"/>
      <c r="E1180" s="24"/>
      <c r="F1180" s="24"/>
      <c r="G1180" s="7"/>
      <c r="H1180" s="7"/>
      <c r="I1180" s="9"/>
      <c r="J1180" s="9"/>
      <c r="K1180" s="9"/>
      <c r="L1180" s="9"/>
      <c r="M1180" s="9"/>
      <c r="N1180" s="9"/>
      <c r="O1180" s="9"/>
      <c r="P1180" s="9"/>
      <c r="Q1180" s="9"/>
      <c r="R1180" s="9"/>
      <c r="S1180" s="9"/>
      <c r="T1180" s="9"/>
      <c r="U1180" s="9"/>
      <c r="V1180" s="9"/>
      <c r="W1180" s="9"/>
      <c r="X1180" s="9"/>
      <c r="Y1180" s="9"/>
      <c r="Z1180" s="9"/>
    </row>
    <row r="1181" spans="1:26" ht="14.25" customHeight="1">
      <c r="A1181" s="7"/>
      <c r="B1181" s="7"/>
      <c r="C1181" s="7"/>
      <c r="D1181" s="7"/>
      <c r="E1181" s="24"/>
      <c r="F1181" s="24"/>
      <c r="G1181" s="7"/>
      <c r="H1181" s="7"/>
      <c r="I1181" s="9"/>
      <c r="J1181" s="9"/>
      <c r="K1181" s="9"/>
      <c r="L1181" s="9"/>
      <c r="M1181" s="9"/>
      <c r="N1181" s="9"/>
      <c r="O1181" s="9"/>
      <c r="P1181" s="9"/>
      <c r="Q1181" s="9"/>
      <c r="R1181" s="9"/>
      <c r="S1181" s="9"/>
      <c r="T1181" s="9"/>
      <c r="U1181" s="9"/>
      <c r="V1181" s="9"/>
      <c r="W1181" s="9"/>
      <c r="X1181" s="9"/>
      <c r="Y1181" s="9"/>
      <c r="Z1181" s="9"/>
    </row>
    <row r="1182" spans="1:26" ht="14.25" customHeight="1">
      <c r="A1182" s="7"/>
      <c r="B1182" s="7"/>
      <c r="C1182" s="7"/>
      <c r="D1182" s="7"/>
      <c r="E1182" s="24"/>
      <c r="F1182" s="24"/>
      <c r="G1182" s="7"/>
      <c r="H1182" s="7"/>
      <c r="I1182" s="9"/>
      <c r="J1182" s="9"/>
      <c r="K1182" s="9"/>
      <c r="L1182" s="9"/>
      <c r="M1182" s="9"/>
      <c r="N1182" s="9"/>
      <c r="O1182" s="9"/>
      <c r="P1182" s="9"/>
      <c r="Q1182" s="9"/>
      <c r="R1182" s="9"/>
      <c r="S1182" s="9"/>
      <c r="T1182" s="9"/>
      <c r="U1182" s="9"/>
      <c r="V1182" s="9"/>
      <c r="W1182" s="9"/>
      <c r="X1182" s="9"/>
      <c r="Y1182" s="9"/>
      <c r="Z1182" s="9"/>
    </row>
    <row r="1183" spans="1:26" ht="14.25" customHeight="1">
      <c r="A1183" s="7"/>
      <c r="B1183" s="7"/>
      <c r="C1183" s="7"/>
      <c r="D1183" s="7"/>
      <c r="E1183" s="24"/>
      <c r="F1183" s="24"/>
      <c r="G1183" s="7"/>
      <c r="H1183" s="7"/>
      <c r="I1183" s="9"/>
      <c r="J1183" s="9"/>
      <c r="K1183" s="9"/>
      <c r="L1183" s="9"/>
      <c r="M1183" s="9"/>
      <c r="N1183" s="9"/>
      <c r="O1183" s="9"/>
      <c r="P1183" s="9"/>
      <c r="Q1183" s="9"/>
      <c r="R1183" s="9"/>
      <c r="S1183" s="9"/>
      <c r="T1183" s="9"/>
      <c r="U1183" s="9"/>
      <c r="V1183" s="9"/>
      <c r="W1183" s="9"/>
      <c r="X1183" s="9"/>
      <c r="Y1183" s="9"/>
      <c r="Z1183" s="9"/>
    </row>
    <row r="1184" spans="1:26" ht="14.25" customHeight="1">
      <c r="A1184" s="7"/>
      <c r="B1184" s="7"/>
      <c r="C1184" s="7"/>
      <c r="D1184" s="7"/>
      <c r="E1184" s="24"/>
      <c r="F1184" s="24"/>
      <c r="G1184" s="7"/>
      <c r="H1184" s="7"/>
      <c r="I1184" s="9"/>
      <c r="J1184" s="9"/>
      <c r="K1184" s="9"/>
      <c r="L1184" s="9"/>
      <c r="M1184" s="9"/>
      <c r="N1184" s="9"/>
      <c r="O1184" s="9"/>
      <c r="P1184" s="9"/>
      <c r="Q1184" s="9"/>
      <c r="R1184" s="9"/>
      <c r="S1184" s="9"/>
      <c r="T1184" s="9"/>
      <c r="U1184" s="9"/>
      <c r="V1184" s="9"/>
      <c r="W1184" s="9"/>
      <c r="X1184" s="9"/>
      <c r="Y1184" s="9"/>
      <c r="Z1184" s="9"/>
    </row>
    <row r="1185" spans="1:26" ht="14.25" customHeight="1">
      <c r="A1185" s="7"/>
      <c r="B1185" s="7"/>
      <c r="C1185" s="7"/>
      <c r="D1185" s="7"/>
      <c r="E1185" s="24"/>
      <c r="F1185" s="24"/>
      <c r="G1185" s="7"/>
      <c r="H1185" s="7"/>
      <c r="I1185" s="9"/>
      <c r="J1185" s="9"/>
      <c r="K1185" s="9"/>
      <c r="L1185" s="9"/>
      <c r="M1185" s="9"/>
      <c r="N1185" s="9"/>
      <c r="O1185" s="9"/>
      <c r="P1185" s="9"/>
      <c r="Q1185" s="9"/>
      <c r="R1185" s="9"/>
      <c r="S1185" s="9"/>
      <c r="T1185" s="9"/>
      <c r="U1185" s="9"/>
      <c r="V1185" s="9"/>
      <c r="W1185" s="9"/>
      <c r="X1185" s="9"/>
      <c r="Y1185" s="9"/>
      <c r="Z1185" s="9"/>
    </row>
    <row r="1186" spans="1:26" ht="14.25" customHeight="1">
      <c r="A1186" s="7"/>
      <c r="B1186" s="7"/>
      <c r="C1186" s="7"/>
      <c r="D1186" s="7"/>
      <c r="E1186" s="24"/>
      <c r="F1186" s="24"/>
      <c r="G1186" s="7"/>
      <c r="H1186" s="7"/>
      <c r="I1186" s="9"/>
      <c r="J1186" s="9"/>
      <c r="K1186" s="9"/>
      <c r="L1186" s="9"/>
      <c r="M1186" s="9"/>
      <c r="N1186" s="9"/>
      <c r="O1186" s="9"/>
      <c r="P1186" s="9"/>
      <c r="Q1186" s="9"/>
      <c r="R1186" s="9"/>
      <c r="S1186" s="9"/>
      <c r="T1186" s="9"/>
      <c r="U1186" s="9"/>
      <c r="V1186" s="9"/>
      <c r="W1186" s="9"/>
      <c r="X1186" s="9"/>
      <c r="Y1186" s="9"/>
      <c r="Z1186" s="9"/>
    </row>
    <row r="1187" spans="1:26" ht="14.25" customHeight="1">
      <c r="A1187" s="7"/>
      <c r="B1187" s="7"/>
      <c r="C1187" s="7"/>
      <c r="D1187" s="7"/>
      <c r="E1187" s="24"/>
      <c r="F1187" s="24"/>
      <c r="G1187" s="7"/>
      <c r="H1187" s="7"/>
      <c r="I1187" s="9"/>
      <c r="J1187" s="9"/>
      <c r="K1187" s="9"/>
      <c r="L1187" s="9"/>
      <c r="M1187" s="9"/>
      <c r="N1187" s="9"/>
      <c r="O1187" s="9"/>
      <c r="P1187" s="9"/>
      <c r="Q1187" s="9"/>
      <c r="R1187" s="9"/>
      <c r="S1187" s="9"/>
      <c r="T1187" s="9"/>
      <c r="U1187" s="9"/>
      <c r="V1187" s="9"/>
      <c r="W1187" s="9"/>
      <c r="X1187" s="9"/>
      <c r="Y1187" s="9"/>
      <c r="Z1187" s="9"/>
    </row>
    <row r="1188" spans="1:26" ht="14.25" customHeight="1">
      <c r="A1188" s="7"/>
      <c r="B1188" s="7"/>
      <c r="C1188" s="7"/>
      <c r="D1188" s="7"/>
      <c r="E1188" s="24"/>
      <c r="F1188" s="24"/>
      <c r="G1188" s="7"/>
      <c r="H1188" s="7"/>
      <c r="I1188" s="9"/>
      <c r="J1188" s="9"/>
      <c r="K1188" s="9"/>
      <c r="L1188" s="9"/>
      <c r="M1188" s="9"/>
      <c r="N1188" s="9"/>
      <c r="O1188" s="9"/>
      <c r="P1188" s="9"/>
      <c r="Q1188" s="9"/>
      <c r="R1188" s="9"/>
      <c r="S1188" s="9"/>
      <c r="T1188" s="9"/>
      <c r="U1188" s="9"/>
      <c r="V1188" s="9"/>
      <c r="W1188" s="9"/>
      <c r="X1188" s="9"/>
      <c r="Y1188" s="9"/>
      <c r="Z1188" s="9"/>
    </row>
    <row r="1189" spans="1:26" ht="14.25" customHeight="1">
      <c r="A1189" s="7"/>
      <c r="B1189" s="7"/>
      <c r="C1189" s="7"/>
      <c r="D1189" s="7"/>
      <c r="E1189" s="24"/>
      <c r="F1189" s="24"/>
      <c r="G1189" s="7"/>
      <c r="H1189" s="7"/>
      <c r="I1189" s="9"/>
      <c r="J1189" s="9"/>
      <c r="K1189" s="9"/>
      <c r="L1189" s="9"/>
      <c r="M1189" s="9"/>
      <c r="N1189" s="9"/>
      <c r="O1189" s="9"/>
      <c r="P1189" s="9"/>
      <c r="Q1189" s="9"/>
      <c r="R1189" s="9"/>
      <c r="S1189" s="9"/>
      <c r="T1189" s="9"/>
      <c r="U1189" s="9"/>
      <c r="V1189" s="9"/>
      <c r="W1189" s="9"/>
      <c r="X1189" s="9"/>
      <c r="Y1189" s="9"/>
      <c r="Z1189" s="9"/>
    </row>
    <row r="1190" spans="1:26" ht="14.25" customHeight="1">
      <c r="A1190" s="7"/>
      <c r="B1190" s="7"/>
      <c r="C1190" s="7"/>
      <c r="D1190" s="7"/>
      <c r="E1190" s="24"/>
      <c r="F1190" s="24"/>
      <c r="G1190" s="7"/>
      <c r="H1190" s="7"/>
      <c r="I1190" s="9"/>
      <c r="J1190" s="9"/>
      <c r="K1190" s="9"/>
      <c r="L1190" s="9"/>
      <c r="M1190" s="9"/>
      <c r="N1190" s="9"/>
      <c r="O1190" s="9"/>
      <c r="P1190" s="9"/>
      <c r="Q1190" s="9"/>
      <c r="R1190" s="9"/>
      <c r="S1190" s="9"/>
      <c r="T1190" s="9"/>
      <c r="U1190" s="9"/>
      <c r="V1190" s="9"/>
      <c r="W1190" s="9"/>
      <c r="X1190" s="9"/>
      <c r="Y1190" s="9"/>
      <c r="Z1190" s="9"/>
    </row>
    <row r="1191" spans="1:26" ht="14.25" customHeight="1">
      <c r="A1191" s="7"/>
      <c r="B1191" s="7"/>
      <c r="C1191" s="7"/>
      <c r="D1191" s="7"/>
      <c r="E1191" s="24"/>
      <c r="F1191" s="24"/>
      <c r="G1191" s="7"/>
      <c r="H1191" s="7"/>
      <c r="I1191" s="9"/>
      <c r="J1191" s="9"/>
      <c r="K1191" s="9"/>
      <c r="L1191" s="9"/>
      <c r="M1191" s="9"/>
      <c r="N1191" s="9"/>
      <c r="O1191" s="9"/>
      <c r="P1191" s="9"/>
      <c r="Q1191" s="9"/>
      <c r="R1191" s="9"/>
      <c r="S1191" s="9"/>
      <c r="T1191" s="9"/>
      <c r="U1191" s="9"/>
      <c r="V1191" s="9"/>
      <c r="W1191" s="9"/>
      <c r="X1191" s="9"/>
      <c r="Y1191" s="9"/>
      <c r="Z1191" s="9"/>
    </row>
    <row r="1192" spans="1:26" ht="14.25" customHeight="1">
      <c r="A1192" s="7"/>
      <c r="B1192" s="7"/>
      <c r="C1192" s="7"/>
      <c r="D1192" s="7"/>
      <c r="E1192" s="24"/>
      <c r="F1192" s="24"/>
      <c r="G1192" s="7"/>
      <c r="H1192" s="7"/>
      <c r="I1192" s="9"/>
      <c r="J1192" s="9"/>
      <c r="K1192" s="9"/>
      <c r="L1192" s="9"/>
      <c r="M1192" s="9"/>
      <c r="N1192" s="9"/>
      <c r="O1192" s="9"/>
      <c r="P1192" s="9"/>
      <c r="Q1192" s="9"/>
      <c r="R1192" s="9"/>
      <c r="S1192" s="9"/>
      <c r="T1192" s="9"/>
      <c r="U1192" s="9"/>
      <c r="V1192" s="9"/>
      <c r="W1192" s="9"/>
      <c r="X1192" s="9"/>
      <c r="Y1192" s="9"/>
      <c r="Z1192" s="9"/>
    </row>
    <row r="1193" spans="1:26" ht="14.25" customHeight="1">
      <c r="A1193" s="7"/>
      <c r="B1193" s="7"/>
      <c r="C1193" s="7"/>
      <c r="D1193" s="7"/>
      <c r="E1193" s="24"/>
      <c r="F1193" s="24"/>
      <c r="G1193" s="7"/>
      <c r="H1193" s="7"/>
      <c r="I1193" s="9"/>
      <c r="J1193" s="9"/>
      <c r="K1193" s="9"/>
      <c r="L1193" s="9"/>
      <c r="M1193" s="9"/>
      <c r="N1193" s="9"/>
      <c r="O1193" s="9"/>
      <c r="P1193" s="9"/>
      <c r="Q1193" s="9"/>
      <c r="R1193" s="9"/>
      <c r="S1193" s="9"/>
      <c r="T1193" s="9"/>
      <c r="U1193" s="9"/>
      <c r="V1193" s="9"/>
      <c r="W1193" s="9"/>
      <c r="X1193" s="9"/>
      <c r="Y1193" s="9"/>
      <c r="Z1193" s="9"/>
    </row>
    <row r="1194" spans="1:26" ht="14.25" customHeight="1">
      <c r="A1194" s="7"/>
      <c r="B1194" s="7"/>
      <c r="C1194" s="7"/>
      <c r="D1194" s="7"/>
      <c r="E1194" s="24"/>
      <c r="F1194" s="24"/>
      <c r="G1194" s="7"/>
      <c r="H1194" s="7"/>
      <c r="I1194" s="9"/>
      <c r="J1194" s="9"/>
      <c r="K1194" s="9"/>
      <c r="L1194" s="9"/>
      <c r="M1194" s="9"/>
      <c r="N1194" s="9"/>
      <c r="O1194" s="9"/>
      <c r="P1194" s="9"/>
      <c r="Q1194" s="9"/>
      <c r="R1194" s="9"/>
      <c r="S1194" s="9"/>
      <c r="T1194" s="9"/>
      <c r="U1194" s="9"/>
      <c r="V1194" s="9"/>
      <c r="W1194" s="9"/>
      <c r="X1194" s="9"/>
      <c r="Y1194" s="9"/>
      <c r="Z1194" s="9"/>
    </row>
    <row r="1195" spans="1:26" ht="14.25" customHeight="1">
      <c r="A1195" s="7"/>
      <c r="B1195" s="7"/>
      <c r="C1195" s="7"/>
      <c r="D1195" s="7"/>
      <c r="E1195" s="24"/>
      <c r="F1195" s="24"/>
      <c r="G1195" s="7"/>
      <c r="H1195" s="7"/>
      <c r="I1195" s="9"/>
      <c r="J1195" s="9"/>
      <c r="K1195" s="9"/>
      <c r="L1195" s="9"/>
      <c r="M1195" s="9"/>
      <c r="N1195" s="9"/>
      <c r="O1195" s="9"/>
      <c r="P1195" s="9"/>
      <c r="Q1195" s="9"/>
      <c r="R1195" s="9"/>
      <c r="S1195" s="9"/>
      <c r="T1195" s="9"/>
      <c r="U1195" s="9"/>
      <c r="V1195" s="9"/>
      <c r="W1195" s="9"/>
      <c r="X1195" s="9"/>
      <c r="Y1195" s="9"/>
      <c r="Z1195" s="9"/>
    </row>
    <row r="1196" spans="1:26" ht="14.25" customHeight="1">
      <c r="A1196" s="7"/>
      <c r="B1196" s="7"/>
      <c r="C1196" s="7"/>
      <c r="D1196" s="7"/>
      <c r="E1196" s="24"/>
      <c r="F1196" s="24"/>
      <c r="G1196" s="7"/>
      <c r="H1196" s="7"/>
      <c r="I1196" s="9"/>
      <c r="J1196" s="9"/>
      <c r="K1196" s="9"/>
      <c r="L1196" s="9"/>
      <c r="M1196" s="9"/>
      <c r="N1196" s="9"/>
      <c r="O1196" s="9"/>
      <c r="P1196" s="9"/>
      <c r="Q1196" s="9"/>
      <c r="R1196" s="9"/>
      <c r="S1196" s="9"/>
      <c r="T1196" s="9"/>
      <c r="U1196" s="9"/>
      <c r="V1196" s="9"/>
      <c r="W1196" s="9"/>
      <c r="X1196" s="9"/>
      <c r="Y1196" s="9"/>
      <c r="Z1196" s="9"/>
    </row>
    <row r="1197" spans="1:26" ht="14.25" customHeight="1">
      <c r="A1197" s="7"/>
      <c r="B1197" s="7"/>
      <c r="C1197" s="7"/>
      <c r="D1197" s="7"/>
      <c r="E1197" s="24"/>
      <c r="F1197" s="24"/>
      <c r="G1197" s="7"/>
      <c r="H1197" s="7"/>
      <c r="I1197" s="9"/>
      <c r="J1197" s="9"/>
      <c r="K1197" s="9"/>
      <c r="L1197" s="9"/>
      <c r="M1197" s="9"/>
      <c r="N1197" s="9"/>
      <c r="O1197" s="9"/>
      <c r="P1197" s="9"/>
      <c r="Q1197" s="9"/>
      <c r="R1197" s="9"/>
      <c r="S1197" s="9"/>
      <c r="T1197" s="9"/>
      <c r="U1197" s="9"/>
      <c r="V1197" s="9"/>
      <c r="W1197" s="9"/>
      <c r="X1197" s="9"/>
      <c r="Y1197" s="9"/>
      <c r="Z1197" s="9"/>
    </row>
    <row r="1198" spans="1:26" ht="14.25" customHeight="1">
      <c r="A1198" s="7"/>
      <c r="B1198" s="7"/>
      <c r="C1198" s="7"/>
      <c r="D1198" s="7"/>
      <c r="E1198" s="24"/>
      <c r="F1198" s="24"/>
      <c r="G1198" s="7"/>
      <c r="H1198" s="7"/>
      <c r="I1198" s="9"/>
      <c r="J1198" s="9"/>
      <c r="K1198" s="9"/>
      <c r="L1198" s="9"/>
      <c r="M1198" s="9"/>
      <c r="N1198" s="9"/>
      <c r="O1198" s="9"/>
      <c r="P1198" s="9"/>
      <c r="Q1198" s="9"/>
      <c r="R1198" s="9"/>
      <c r="S1198" s="9"/>
      <c r="T1198" s="9"/>
      <c r="U1198" s="9"/>
      <c r="V1198" s="9"/>
      <c r="W1198" s="9"/>
      <c r="X1198" s="9"/>
      <c r="Y1198" s="9"/>
      <c r="Z1198" s="9"/>
    </row>
    <row r="1199" spans="1:26" ht="14.25" customHeight="1">
      <c r="A1199" s="7"/>
      <c r="B1199" s="7"/>
      <c r="C1199" s="7"/>
      <c r="D1199" s="7"/>
      <c r="E1199" s="24"/>
      <c r="F1199" s="24"/>
      <c r="G1199" s="7"/>
      <c r="H1199" s="7"/>
      <c r="I1199" s="9"/>
      <c r="J1199" s="9"/>
      <c r="K1199" s="9"/>
      <c r="L1199" s="9"/>
      <c r="M1199" s="9"/>
      <c r="N1199" s="9"/>
      <c r="O1199" s="9"/>
      <c r="P1199" s="9"/>
      <c r="Q1199" s="9"/>
      <c r="R1199" s="9"/>
      <c r="S1199" s="9"/>
      <c r="T1199" s="9"/>
      <c r="U1199" s="9"/>
      <c r="V1199" s="9"/>
      <c r="W1199" s="9"/>
      <c r="X1199" s="9"/>
      <c r="Y1199" s="9"/>
      <c r="Z1199" s="9"/>
    </row>
    <row r="1200" spans="1:26" ht="14.25" customHeight="1">
      <c r="A1200" s="7"/>
      <c r="B1200" s="7"/>
      <c r="C1200" s="7"/>
      <c r="D1200" s="7"/>
      <c r="E1200" s="24"/>
      <c r="F1200" s="24"/>
      <c r="G1200" s="7"/>
      <c r="H1200" s="7"/>
      <c r="I1200" s="9"/>
      <c r="J1200" s="9"/>
      <c r="K1200" s="9"/>
      <c r="L1200" s="9"/>
      <c r="M1200" s="9"/>
      <c r="N1200" s="9"/>
      <c r="O1200" s="9"/>
      <c r="P1200" s="9"/>
      <c r="Q1200" s="9"/>
      <c r="R1200" s="9"/>
      <c r="S1200" s="9"/>
      <c r="T1200" s="9"/>
      <c r="U1200" s="9"/>
      <c r="V1200" s="9"/>
      <c r="W1200" s="9"/>
      <c r="X1200" s="9"/>
      <c r="Y1200" s="9"/>
      <c r="Z1200" s="9"/>
    </row>
    <row r="1201" spans="1:26" ht="14.25" customHeight="1">
      <c r="A1201" s="7"/>
      <c r="B1201" s="7"/>
      <c r="C1201" s="7"/>
      <c r="D1201" s="7"/>
      <c r="E1201" s="24"/>
      <c r="F1201" s="24"/>
      <c r="G1201" s="7"/>
      <c r="H1201" s="7"/>
      <c r="I1201" s="9"/>
      <c r="J1201" s="9"/>
      <c r="K1201" s="9"/>
      <c r="L1201" s="9"/>
      <c r="M1201" s="9"/>
      <c r="N1201" s="9"/>
      <c r="O1201" s="9"/>
      <c r="P1201" s="9"/>
      <c r="Q1201" s="9"/>
      <c r="R1201" s="9"/>
      <c r="S1201" s="9"/>
      <c r="T1201" s="9"/>
      <c r="U1201" s="9"/>
      <c r="V1201" s="9"/>
      <c r="W1201" s="9"/>
      <c r="X1201" s="9"/>
      <c r="Y1201" s="9"/>
      <c r="Z1201" s="9"/>
    </row>
    <row r="1202" spans="1:26" ht="14.25" customHeight="1">
      <c r="A1202" s="7"/>
      <c r="B1202" s="7"/>
      <c r="C1202" s="7"/>
      <c r="D1202" s="7"/>
      <c r="E1202" s="24"/>
      <c r="F1202" s="24"/>
      <c r="G1202" s="7"/>
      <c r="H1202" s="7"/>
      <c r="I1202" s="9"/>
      <c r="J1202" s="9"/>
      <c r="K1202" s="9"/>
      <c r="L1202" s="9"/>
      <c r="M1202" s="9"/>
      <c r="N1202" s="9"/>
      <c r="O1202" s="9"/>
      <c r="P1202" s="9"/>
      <c r="Q1202" s="9"/>
      <c r="R1202" s="9"/>
      <c r="S1202" s="9"/>
      <c r="T1202" s="9"/>
      <c r="U1202" s="9"/>
      <c r="V1202" s="9"/>
      <c r="W1202" s="9"/>
      <c r="X1202" s="9"/>
      <c r="Y1202" s="9"/>
      <c r="Z1202" s="9"/>
    </row>
    <row r="1203" spans="1:26" ht="14.25" customHeight="1">
      <c r="A1203" s="7"/>
      <c r="B1203" s="7"/>
      <c r="C1203" s="7"/>
      <c r="D1203" s="7"/>
      <c r="E1203" s="24"/>
      <c r="F1203" s="24"/>
      <c r="G1203" s="7"/>
      <c r="H1203" s="7"/>
      <c r="I1203" s="9"/>
      <c r="J1203" s="9"/>
      <c r="K1203" s="9"/>
      <c r="L1203" s="9"/>
      <c r="M1203" s="9"/>
      <c r="N1203" s="9"/>
      <c r="O1203" s="9"/>
      <c r="P1203" s="9"/>
      <c r="Q1203" s="9"/>
      <c r="R1203" s="9"/>
      <c r="S1203" s="9"/>
      <c r="T1203" s="9"/>
      <c r="U1203" s="9"/>
      <c r="V1203" s="9"/>
      <c r="W1203" s="9"/>
      <c r="X1203" s="9"/>
      <c r="Y1203" s="9"/>
      <c r="Z1203" s="9"/>
    </row>
    <row r="1204" spans="1:26" ht="14.25" customHeight="1">
      <c r="A1204" s="7"/>
      <c r="B1204" s="7"/>
      <c r="C1204" s="7"/>
      <c r="D1204" s="7"/>
      <c r="E1204" s="24"/>
      <c r="F1204" s="24"/>
      <c r="G1204" s="7"/>
      <c r="H1204" s="7"/>
      <c r="I1204" s="9"/>
      <c r="J1204" s="9"/>
      <c r="K1204" s="9"/>
      <c r="L1204" s="9"/>
      <c r="M1204" s="9"/>
      <c r="N1204" s="9"/>
      <c r="O1204" s="9"/>
      <c r="P1204" s="9"/>
      <c r="Q1204" s="9"/>
      <c r="R1204" s="9"/>
      <c r="S1204" s="9"/>
      <c r="T1204" s="9"/>
      <c r="U1204" s="9"/>
      <c r="V1204" s="9"/>
      <c r="W1204" s="9"/>
      <c r="X1204" s="9"/>
      <c r="Y1204" s="9"/>
      <c r="Z1204" s="9"/>
    </row>
    <row r="1205" spans="1:26" ht="14.25" customHeight="1">
      <c r="A1205" s="7"/>
      <c r="B1205" s="7"/>
      <c r="C1205" s="7"/>
      <c r="D1205" s="7"/>
      <c r="E1205" s="24"/>
      <c r="F1205" s="24"/>
      <c r="G1205" s="7"/>
      <c r="H1205" s="7"/>
      <c r="I1205" s="9"/>
      <c r="J1205" s="9"/>
      <c r="K1205" s="9"/>
      <c r="L1205" s="9"/>
      <c r="M1205" s="9"/>
      <c r="N1205" s="9"/>
      <c r="O1205" s="9"/>
      <c r="P1205" s="9"/>
      <c r="Q1205" s="9"/>
      <c r="R1205" s="9"/>
      <c r="S1205" s="9"/>
      <c r="T1205" s="9"/>
      <c r="U1205" s="9"/>
      <c r="V1205" s="9"/>
      <c r="W1205" s="9"/>
      <c r="X1205" s="9"/>
      <c r="Y1205" s="9"/>
      <c r="Z1205" s="9"/>
    </row>
    <row r="1206" spans="1:26" ht="14.25" customHeight="1">
      <c r="A1206" s="7"/>
      <c r="B1206" s="7"/>
      <c r="C1206" s="7"/>
      <c r="D1206" s="7"/>
      <c r="E1206" s="24"/>
      <c r="F1206" s="24"/>
      <c r="G1206" s="7"/>
      <c r="H1206" s="7"/>
      <c r="I1206" s="9"/>
      <c r="J1206" s="9"/>
      <c r="K1206" s="9"/>
      <c r="L1206" s="9"/>
      <c r="M1206" s="9"/>
      <c r="N1206" s="9"/>
      <c r="O1206" s="9"/>
      <c r="P1206" s="9"/>
      <c r="Q1206" s="9"/>
      <c r="R1206" s="9"/>
      <c r="S1206" s="9"/>
      <c r="T1206" s="9"/>
      <c r="U1206" s="9"/>
      <c r="V1206" s="9"/>
      <c r="W1206" s="9"/>
      <c r="X1206" s="9"/>
      <c r="Y1206" s="9"/>
      <c r="Z1206" s="9"/>
    </row>
    <row r="1207" spans="1:26" ht="14.25" customHeight="1">
      <c r="A1207" s="7"/>
      <c r="B1207" s="7"/>
      <c r="C1207" s="7"/>
      <c r="D1207" s="7"/>
      <c r="E1207" s="24"/>
      <c r="F1207" s="24"/>
      <c r="G1207" s="7"/>
      <c r="H1207" s="7"/>
      <c r="I1207" s="9"/>
      <c r="J1207" s="9"/>
      <c r="K1207" s="9"/>
      <c r="L1207" s="9"/>
      <c r="M1207" s="9"/>
      <c r="N1207" s="9"/>
      <c r="O1207" s="9"/>
      <c r="P1207" s="9"/>
      <c r="Q1207" s="9"/>
      <c r="R1207" s="9"/>
      <c r="S1207" s="9"/>
      <c r="T1207" s="9"/>
      <c r="U1207" s="9"/>
      <c r="V1207" s="9"/>
      <c r="W1207" s="9"/>
      <c r="X1207" s="9"/>
      <c r="Y1207" s="9"/>
      <c r="Z1207" s="9"/>
    </row>
    <row r="1208" spans="1:26" ht="14.25" customHeight="1">
      <c r="A1208" s="7"/>
      <c r="B1208" s="7"/>
      <c r="C1208" s="7"/>
      <c r="D1208" s="7"/>
      <c r="E1208" s="24"/>
      <c r="F1208" s="24"/>
      <c r="G1208" s="7"/>
      <c r="H1208" s="7"/>
      <c r="I1208" s="9"/>
      <c r="J1208" s="9"/>
      <c r="K1208" s="9"/>
      <c r="L1208" s="9"/>
      <c r="M1208" s="9"/>
      <c r="N1208" s="9"/>
      <c r="O1208" s="9"/>
      <c r="P1208" s="9"/>
      <c r="Q1208" s="9"/>
      <c r="R1208" s="9"/>
      <c r="S1208" s="9"/>
      <c r="T1208" s="9"/>
      <c r="U1208" s="9"/>
      <c r="V1208" s="9"/>
      <c r="W1208" s="9"/>
      <c r="X1208" s="9"/>
      <c r="Y1208" s="9"/>
      <c r="Z1208" s="9"/>
    </row>
    <row r="1209" spans="1:26" ht="14.25" customHeight="1">
      <c r="A1209" s="7"/>
      <c r="B1209" s="7"/>
      <c r="C1209" s="7"/>
      <c r="D1209" s="7"/>
      <c r="E1209" s="24"/>
      <c r="F1209" s="24"/>
      <c r="G1209" s="7"/>
      <c r="H1209" s="7"/>
      <c r="I1209" s="9"/>
      <c r="J1209" s="9"/>
      <c r="K1209" s="9"/>
      <c r="L1209" s="9"/>
      <c r="M1209" s="9"/>
      <c r="N1209" s="9"/>
      <c r="O1209" s="9"/>
      <c r="P1209" s="9"/>
      <c r="Q1209" s="9"/>
      <c r="R1209" s="9"/>
      <c r="S1209" s="9"/>
      <c r="T1209" s="9"/>
      <c r="U1209" s="9"/>
      <c r="V1209" s="9"/>
      <c r="W1209" s="9"/>
      <c r="X1209" s="9"/>
      <c r="Y1209" s="9"/>
      <c r="Z1209" s="9"/>
    </row>
    <row r="1210" spans="1:26" ht="14.25" customHeight="1">
      <c r="A1210" s="7"/>
      <c r="B1210" s="7"/>
      <c r="C1210" s="7"/>
      <c r="D1210" s="7"/>
      <c r="E1210" s="24"/>
      <c r="F1210" s="24"/>
      <c r="G1210" s="7"/>
      <c r="H1210" s="7"/>
      <c r="I1210" s="9"/>
      <c r="J1210" s="9"/>
      <c r="K1210" s="9"/>
      <c r="L1210" s="9"/>
      <c r="M1210" s="9"/>
      <c r="N1210" s="9"/>
      <c r="O1210" s="9"/>
      <c r="P1210" s="9"/>
      <c r="Q1210" s="9"/>
      <c r="R1210" s="9"/>
      <c r="S1210" s="9"/>
      <c r="T1210" s="9"/>
      <c r="U1210" s="9"/>
      <c r="V1210" s="9"/>
      <c r="W1210" s="9"/>
      <c r="X1210" s="9"/>
      <c r="Y1210" s="9"/>
      <c r="Z1210" s="9"/>
    </row>
    <row r="1211" spans="1:26" ht="14.25" customHeight="1">
      <c r="A1211" s="7"/>
      <c r="B1211" s="7"/>
      <c r="C1211" s="7"/>
      <c r="D1211" s="7"/>
      <c r="E1211" s="24"/>
      <c r="F1211" s="24"/>
      <c r="G1211" s="7"/>
      <c r="H1211" s="7"/>
      <c r="I1211" s="9"/>
      <c r="J1211" s="9"/>
      <c r="K1211" s="9"/>
      <c r="L1211" s="9"/>
      <c r="M1211" s="9"/>
      <c r="N1211" s="9"/>
      <c r="O1211" s="9"/>
      <c r="P1211" s="9"/>
      <c r="Q1211" s="9"/>
      <c r="R1211" s="9"/>
      <c r="S1211" s="9"/>
      <c r="T1211" s="9"/>
      <c r="U1211" s="9"/>
      <c r="V1211" s="9"/>
      <c r="W1211" s="9"/>
      <c r="X1211" s="9"/>
      <c r="Y1211" s="9"/>
      <c r="Z1211" s="9"/>
    </row>
    <row r="1212" spans="1:26" ht="14.25" customHeight="1">
      <c r="A1212" s="7"/>
      <c r="B1212" s="7"/>
      <c r="C1212" s="7"/>
      <c r="D1212" s="7"/>
      <c r="E1212" s="24"/>
      <c r="F1212" s="24"/>
      <c r="G1212" s="7"/>
      <c r="H1212" s="7"/>
      <c r="I1212" s="9"/>
      <c r="J1212" s="9"/>
      <c r="K1212" s="9"/>
      <c r="L1212" s="9"/>
      <c r="M1212" s="9"/>
      <c r="N1212" s="9"/>
      <c r="O1212" s="9"/>
      <c r="P1212" s="9"/>
      <c r="Q1212" s="9"/>
      <c r="R1212" s="9"/>
      <c r="S1212" s="9"/>
      <c r="T1212" s="9"/>
      <c r="U1212" s="9"/>
      <c r="V1212" s="9"/>
      <c r="W1212" s="9"/>
      <c r="X1212" s="9"/>
      <c r="Y1212" s="9"/>
      <c r="Z1212" s="9"/>
    </row>
    <row r="1213" spans="1:26" ht="14.25" customHeight="1">
      <c r="A1213" s="7"/>
      <c r="B1213" s="7"/>
      <c r="C1213" s="7"/>
      <c r="D1213" s="7"/>
      <c r="E1213" s="24"/>
      <c r="F1213" s="24"/>
      <c r="G1213" s="7"/>
      <c r="H1213" s="7"/>
      <c r="I1213" s="9"/>
      <c r="J1213" s="9"/>
      <c r="K1213" s="9"/>
      <c r="L1213" s="9"/>
      <c r="M1213" s="9"/>
      <c r="N1213" s="9"/>
      <c r="O1213" s="9"/>
      <c r="P1213" s="9"/>
      <c r="Q1213" s="9"/>
      <c r="R1213" s="9"/>
      <c r="S1213" s="9"/>
      <c r="T1213" s="9"/>
      <c r="U1213" s="9"/>
      <c r="V1213" s="9"/>
      <c r="W1213" s="9"/>
      <c r="X1213" s="9"/>
      <c r="Y1213" s="9"/>
      <c r="Z1213" s="9"/>
    </row>
    <row r="1214" spans="1:26" ht="14.25" customHeight="1">
      <c r="A1214" s="7"/>
      <c r="B1214" s="7"/>
      <c r="C1214" s="7"/>
      <c r="D1214" s="7"/>
      <c r="E1214" s="24"/>
      <c r="F1214" s="24"/>
      <c r="G1214" s="7"/>
      <c r="H1214" s="7"/>
      <c r="I1214" s="9"/>
      <c r="J1214" s="9"/>
      <c r="K1214" s="9"/>
      <c r="L1214" s="9"/>
      <c r="M1214" s="9"/>
      <c r="N1214" s="9"/>
      <c r="O1214" s="9"/>
      <c r="P1214" s="9"/>
      <c r="Q1214" s="9"/>
      <c r="R1214" s="9"/>
      <c r="S1214" s="9"/>
      <c r="T1214" s="9"/>
      <c r="U1214" s="9"/>
      <c r="V1214" s="9"/>
      <c r="W1214" s="9"/>
      <c r="X1214" s="9"/>
      <c r="Y1214" s="9"/>
      <c r="Z1214" s="9"/>
    </row>
    <row r="1215" spans="1:26" ht="14.25" customHeight="1">
      <c r="A1215" s="7"/>
      <c r="B1215" s="7"/>
      <c r="C1215" s="7"/>
      <c r="D1215" s="7"/>
      <c r="E1215" s="24"/>
      <c r="F1215" s="24"/>
      <c r="G1215" s="7"/>
      <c r="H1215" s="7"/>
      <c r="I1215" s="9"/>
      <c r="J1215" s="9"/>
      <c r="K1215" s="9"/>
      <c r="L1215" s="9"/>
      <c r="M1215" s="9"/>
      <c r="N1215" s="9"/>
      <c r="O1215" s="9"/>
      <c r="P1215" s="9"/>
      <c r="Q1215" s="9"/>
      <c r="R1215" s="9"/>
      <c r="S1215" s="9"/>
      <c r="T1215" s="9"/>
      <c r="U1215" s="9"/>
      <c r="V1215" s="9"/>
      <c r="W1215" s="9"/>
      <c r="X1215" s="9"/>
      <c r="Y1215" s="9"/>
      <c r="Z1215" s="9"/>
    </row>
    <row r="1216" spans="1:26" ht="14.25" customHeight="1">
      <c r="A1216" s="7"/>
      <c r="B1216" s="7"/>
      <c r="C1216" s="7"/>
      <c r="D1216" s="7"/>
      <c r="E1216" s="24"/>
      <c r="F1216" s="24"/>
      <c r="G1216" s="7"/>
      <c r="H1216" s="7"/>
      <c r="I1216" s="9"/>
      <c r="J1216" s="9"/>
      <c r="K1216" s="9"/>
      <c r="L1216" s="9"/>
      <c r="M1216" s="9"/>
      <c r="N1216" s="9"/>
      <c r="O1216" s="9"/>
      <c r="P1216" s="9"/>
      <c r="Q1216" s="9"/>
      <c r="R1216" s="9"/>
      <c r="S1216" s="9"/>
      <c r="T1216" s="9"/>
      <c r="U1216" s="9"/>
      <c r="V1216" s="9"/>
      <c r="W1216" s="9"/>
      <c r="X1216" s="9"/>
      <c r="Y1216" s="9"/>
      <c r="Z1216" s="9"/>
    </row>
    <row r="1217" spans="1:26" ht="14.25" customHeight="1">
      <c r="A1217" s="7"/>
      <c r="B1217" s="7"/>
      <c r="C1217" s="7"/>
      <c r="D1217" s="7"/>
      <c r="E1217" s="24"/>
      <c r="F1217" s="24"/>
      <c r="G1217" s="7"/>
      <c r="H1217" s="7"/>
      <c r="I1217" s="9"/>
      <c r="J1217" s="9"/>
      <c r="K1217" s="9"/>
      <c r="L1217" s="9"/>
      <c r="M1217" s="9"/>
      <c r="N1217" s="9"/>
      <c r="O1217" s="9"/>
      <c r="P1217" s="9"/>
      <c r="Q1217" s="9"/>
      <c r="R1217" s="9"/>
      <c r="S1217" s="9"/>
      <c r="T1217" s="9"/>
      <c r="U1217" s="9"/>
      <c r="V1217" s="9"/>
      <c r="W1217" s="9"/>
      <c r="X1217" s="9"/>
      <c r="Y1217" s="9"/>
      <c r="Z1217" s="9"/>
    </row>
    <row r="1218" spans="1:26" ht="14.25" customHeight="1">
      <c r="A1218" s="7"/>
      <c r="B1218" s="7"/>
      <c r="C1218" s="7"/>
      <c r="D1218" s="7"/>
      <c r="E1218" s="24"/>
      <c r="F1218" s="24"/>
      <c r="G1218" s="7"/>
      <c r="H1218" s="7"/>
      <c r="I1218" s="9"/>
      <c r="J1218" s="9"/>
      <c r="K1218" s="9"/>
      <c r="L1218" s="9"/>
      <c r="M1218" s="9"/>
      <c r="N1218" s="9"/>
      <c r="O1218" s="9"/>
      <c r="P1218" s="9"/>
      <c r="Q1218" s="9"/>
      <c r="R1218" s="9"/>
      <c r="S1218" s="9"/>
      <c r="T1218" s="9"/>
      <c r="U1218" s="9"/>
      <c r="V1218" s="9"/>
      <c r="W1218" s="9"/>
      <c r="X1218" s="9"/>
      <c r="Y1218" s="9"/>
      <c r="Z1218" s="9"/>
    </row>
    <row r="1219" spans="1:26" ht="14.25" customHeight="1">
      <c r="A1219" s="7"/>
      <c r="B1219" s="7"/>
      <c r="C1219" s="7"/>
      <c r="D1219" s="7"/>
      <c r="E1219" s="24"/>
      <c r="F1219" s="24"/>
      <c r="G1219" s="7"/>
      <c r="H1219" s="7"/>
      <c r="I1219" s="9"/>
      <c r="J1219" s="9"/>
      <c r="K1219" s="9"/>
      <c r="L1219" s="9"/>
      <c r="M1219" s="9"/>
      <c r="N1219" s="9"/>
      <c r="O1219" s="9"/>
      <c r="P1219" s="9"/>
      <c r="Q1219" s="9"/>
      <c r="R1219" s="9"/>
      <c r="S1219" s="9"/>
      <c r="T1219" s="9"/>
      <c r="U1219" s="9"/>
      <c r="V1219" s="9"/>
      <c r="W1219" s="9"/>
      <c r="X1219" s="9"/>
      <c r="Y1219" s="9"/>
      <c r="Z1219" s="9"/>
    </row>
    <row r="1220" spans="1:26" ht="14.25" customHeight="1">
      <c r="A1220" s="7"/>
      <c r="B1220" s="7"/>
      <c r="C1220" s="7"/>
      <c r="D1220" s="7"/>
      <c r="E1220" s="24"/>
      <c r="F1220" s="24"/>
      <c r="G1220" s="7"/>
      <c r="H1220" s="7"/>
      <c r="I1220" s="9"/>
      <c r="J1220" s="9"/>
      <c r="K1220" s="9"/>
      <c r="L1220" s="9"/>
      <c r="M1220" s="9"/>
      <c r="N1220" s="9"/>
      <c r="O1220" s="9"/>
      <c r="P1220" s="9"/>
      <c r="Q1220" s="9"/>
      <c r="R1220" s="9"/>
      <c r="S1220" s="9"/>
      <c r="T1220" s="9"/>
      <c r="U1220" s="9"/>
      <c r="V1220" s="9"/>
      <c r="W1220" s="9"/>
      <c r="X1220" s="9"/>
      <c r="Y1220" s="9"/>
      <c r="Z1220" s="9"/>
    </row>
    <row r="1221" spans="1:26" ht="14.25" customHeight="1">
      <c r="A1221" s="7"/>
      <c r="B1221" s="7"/>
      <c r="C1221" s="7"/>
      <c r="D1221" s="7"/>
      <c r="E1221" s="24"/>
      <c r="F1221" s="24"/>
      <c r="G1221" s="7"/>
      <c r="H1221" s="7"/>
      <c r="I1221" s="9"/>
      <c r="J1221" s="9"/>
      <c r="K1221" s="9"/>
      <c r="L1221" s="9"/>
      <c r="M1221" s="9"/>
      <c r="N1221" s="9"/>
      <c r="O1221" s="9"/>
      <c r="P1221" s="9"/>
      <c r="Q1221" s="9"/>
      <c r="R1221" s="9"/>
      <c r="S1221" s="9"/>
      <c r="T1221" s="9"/>
      <c r="U1221" s="9"/>
      <c r="V1221" s="9"/>
      <c r="W1221" s="9"/>
      <c r="X1221" s="9"/>
      <c r="Y1221" s="9"/>
      <c r="Z1221" s="9"/>
    </row>
    <row r="1222" spans="1:26" ht="14.25" customHeight="1">
      <c r="A1222" s="7"/>
      <c r="B1222" s="7"/>
      <c r="C1222" s="7"/>
      <c r="D1222" s="7"/>
      <c r="E1222" s="24"/>
      <c r="F1222" s="24"/>
      <c r="G1222" s="7"/>
      <c r="H1222" s="7"/>
      <c r="I1222" s="9"/>
      <c r="J1222" s="9"/>
      <c r="K1222" s="9"/>
      <c r="L1222" s="9"/>
      <c r="M1222" s="9"/>
      <c r="N1222" s="9"/>
      <c r="O1222" s="9"/>
      <c r="P1222" s="9"/>
      <c r="Q1222" s="9"/>
      <c r="R1222" s="9"/>
      <c r="S1222" s="9"/>
      <c r="T1222" s="9"/>
      <c r="U1222" s="9"/>
      <c r="V1222" s="9"/>
      <c r="W1222" s="9"/>
      <c r="X1222" s="9"/>
      <c r="Y1222" s="9"/>
      <c r="Z1222" s="9"/>
    </row>
    <row r="1223" spans="1:26" ht="14.25" customHeight="1">
      <c r="A1223" s="7"/>
      <c r="B1223" s="7"/>
      <c r="C1223" s="7"/>
      <c r="D1223" s="7"/>
      <c r="E1223" s="24"/>
      <c r="F1223" s="24"/>
      <c r="G1223" s="7"/>
      <c r="H1223" s="7"/>
      <c r="I1223" s="9"/>
      <c r="J1223" s="9"/>
      <c r="K1223" s="9"/>
      <c r="L1223" s="9"/>
      <c r="M1223" s="9"/>
      <c r="N1223" s="9"/>
      <c r="O1223" s="9"/>
      <c r="P1223" s="9"/>
      <c r="Q1223" s="9"/>
      <c r="R1223" s="9"/>
      <c r="S1223" s="9"/>
      <c r="T1223" s="9"/>
      <c r="U1223" s="9"/>
      <c r="V1223" s="9"/>
      <c r="W1223" s="9"/>
      <c r="X1223" s="9"/>
      <c r="Y1223" s="9"/>
      <c r="Z1223" s="9"/>
    </row>
    <row r="1224" spans="1:26" ht="14.25" customHeight="1">
      <c r="A1224" s="7"/>
      <c r="B1224" s="7"/>
      <c r="C1224" s="7"/>
      <c r="D1224" s="7"/>
      <c r="E1224" s="24"/>
      <c r="F1224" s="24"/>
      <c r="G1224" s="7"/>
      <c r="H1224" s="7"/>
      <c r="I1224" s="9"/>
      <c r="J1224" s="9"/>
      <c r="K1224" s="9"/>
      <c r="L1224" s="9"/>
      <c r="M1224" s="9"/>
      <c r="N1224" s="9"/>
      <c r="O1224" s="9"/>
      <c r="P1224" s="9"/>
      <c r="Q1224" s="9"/>
      <c r="R1224" s="9"/>
      <c r="S1224" s="9"/>
      <c r="T1224" s="9"/>
      <c r="U1224" s="9"/>
      <c r="V1224" s="9"/>
      <c r="W1224" s="9"/>
      <c r="X1224" s="9"/>
      <c r="Y1224" s="9"/>
      <c r="Z1224" s="9"/>
    </row>
    <row r="1225" spans="1:26" ht="14.25" customHeight="1">
      <c r="A1225" s="7"/>
      <c r="B1225" s="7"/>
      <c r="C1225" s="7"/>
      <c r="D1225" s="7"/>
      <c r="E1225" s="24"/>
      <c r="F1225" s="24"/>
      <c r="G1225" s="7"/>
      <c r="H1225" s="7"/>
      <c r="I1225" s="9"/>
      <c r="J1225" s="9"/>
      <c r="K1225" s="9"/>
      <c r="L1225" s="9"/>
      <c r="M1225" s="9"/>
      <c r="N1225" s="9"/>
      <c r="O1225" s="9"/>
      <c r="P1225" s="9"/>
      <c r="Q1225" s="9"/>
      <c r="R1225" s="9"/>
      <c r="S1225" s="9"/>
      <c r="T1225" s="9"/>
      <c r="U1225" s="9"/>
      <c r="V1225" s="9"/>
      <c r="W1225" s="9"/>
      <c r="X1225" s="9"/>
      <c r="Y1225" s="9"/>
      <c r="Z1225" s="9"/>
    </row>
    <row r="1226" spans="1:26" ht="14.25" customHeight="1">
      <c r="A1226" s="7"/>
      <c r="B1226" s="7"/>
      <c r="C1226" s="7"/>
      <c r="D1226" s="7"/>
      <c r="E1226" s="24"/>
      <c r="F1226" s="24"/>
      <c r="G1226" s="7"/>
      <c r="H1226" s="7"/>
      <c r="I1226" s="9"/>
      <c r="J1226" s="9"/>
      <c r="K1226" s="9"/>
      <c r="L1226" s="9"/>
      <c r="M1226" s="9"/>
      <c r="N1226" s="9"/>
      <c r="O1226" s="9"/>
      <c r="P1226" s="9"/>
      <c r="Q1226" s="9"/>
      <c r="R1226" s="9"/>
      <c r="S1226" s="9"/>
      <c r="T1226" s="9"/>
      <c r="U1226" s="9"/>
      <c r="V1226" s="9"/>
      <c r="W1226" s="9"/>
      <c r="X1226" s="9"/>
      <c r="Y1226" s="9"/>
      <c r="Z1226" s="9"/>
    </row>
    <row r="1227" spans="1:26" ht="14.25" customHeight="1">
      <c r="A1227" s="7"/>
      <c r="B1227" s="7"/>
      <c r="C1227" s="7"/>
      <c r="D1227" s="7"/>
      <c r="E1227" s="24"/>
      <c r="F1227" s="24"/>
      <c r="G1227" s="7"/>
      <c r="H1227" s="7"/>
      <c r="I1227" s="9"/>
      <c r="J1227" s="9"/>
      <c r="K1227" s="9"/>
      <c r="L1227" s="9"/>
      <c r="M1227" s="9"/>
      <c r="N1227" s="9"/>
      <c r="O1227" s="9"/>
      <c r="P1227" s="9"/>
      <c r="Q1227" s="9"/>
      <c r="R1227" s="9"/>
      <c r="S1227" s="9"/>
      <c r="T1227" s="9"/>
      <c r="U1227" s="9"/>
      <c r="V1227" s="9"/>
      <c r="W1227" s="9"/>
      <c r="X1227" s="9"/>
      <c r="Y1227" s="9"/>
      <c r="Z1227" s="9"/>
    </row>
    <row r="1228" spans="1:26" ht="14.25" customHeight="1">
      <c r="A1228" s="7"/>
      <c r="B1228" s="7"/>
      <c r="C1228" s="7"/>
      <c r="D1228" s="7"/>
      <c r="E1228" s="24"/>
      <c r="F1228" s="24"/>
      <c r="G1228" s="7"/>
      <c r="H1228" s="7"/>
      <c r="I1228" s="9"/>
      <c r="J1228" s="9"/>
      <c r="K1228" s="9"/>
      <c r="L1228" s="9"/>
      <c r="M1228" s="9"/>
      <c r="N1228" s="9"/>
      <c r="O1228" s="9"/>
      <c r="P1228" s="9"/>
      <c r="Q1228" s="9"/>
      <c r="R1228" s="9"/>
      <c r="S1228" s="9"/>
      <c r="T1228" s="9"/>
      <c r="U1228" s="9"/>
      <c r="V1228" s="9"/>
      <c r="W1228" s="9"/>
      <c r="X1228" s="9"/>
      <c r="Y1228" s="9"/>
      <c r="Z1228" s="9"/>
    </row>
    <row r="1229" spans="1:26" ht="14.25" customHeight="1">
      <c r="A1229" s="7"/>
      <c r="B1229" s="7"/>
      <c r="C1229" s="7"/>
      <c r="D1229" s="7"/>
      <c r="E1229" s="24"/>
      <c r="F1229" s="24"/>
      <c r="G1229" s="7"/>
      <c r="H1229" s="7"/>
      <c r="I1229" s="9"/>
      <c r="J1229" s="9"/>
      <c r="K1229" s="9"/>
      <c r="L1229" s="9"/>
      <c r="M1229" s="9"/>
      <c r="N1229" s="9"/>
      <c r="O1229" s="9"/>
      <c r="P1229" s="9"/>
      <c r="Q1229" s="9"/>
      <c r="R1229" s="9"/>
      <c r="S1229" s="9"/>
      <c r="T1229" s="9"/>
      <c r="U1229" s="9"/>
      <c r="V1229" s="9"/>
      <c r="W1229" s="9"/>
      <c r="X1229" s="9"/>
      <c r="Y1229" s="9"/>
      <c r="Z1229" s="9"/>
    </row>
    <row r="1230" spans="1:26" ht="14.25" customHeight="1">
      <c r="A1230" s="7"/>
      <c r="B1230" s="7"/>
      <c r="C1230" s="7"/>
      <c r="D1230" s="7"/>
      <c r="E1230" s="24"/>
      <c r="F1230" s="24"/>
      <c r="G1230" s="7"/>
      <c r="H1230" s="7"/>
      <c r="I1230" s="9"/>
      <c r="J1230" s="9"/>
      <c r="K1230" s="9"/>
      <c r="L1230" s="9"/>
      <c r="M1230" s="9"/>
      <c r="N1230" s="9"/>
      <c r="O1230" s="9"/>
      <c r="P1230" s="9"/>
      <c r="Q1230" s="9"/>
      <c r="R1230" s="9"/>
      <c r="S1230" s="9"/>
      <c r="T1230" s="9"/>
      <c r="U1230" s="9"/>
      <c r="V1230" s="9"/>
      <c r="W1230" s="9"/>
      <c r="X1230" s="9"/>
      <c r="Y1230" s="9"/>
      <c r="Z1230" s="9"/>
    </row>
    <row r="1231" spans="1:26" ht="14.25" customHeight="1">
      <c r="A1231" s="7"/>
      <c r="B1231" s="7"/>
      <c r="C1231" s="7"/>
      <c r="D1231" s="7"/>
      <c r="E1231" s="24"/>
      <c r="F1231" s="24"/>
      <c r="G1231" s="7"/>
      <c r="H1231" s="7"/>
      <c r="I1231" s="9"/>
      <c r="J1231" s="9"/>
      <c r="K1231" s="9"/>
      <c r="L1231" s="9"/>
      <c r="M1231" s="9"/>
      <c r="N1231" s="9"/>
      <c r="O1231" s="9"/>
      <c r="P1231" s="9"/>
      <c r="Q1231" s="9"/>
      <c r="R1231" s="9"/>
      <c r="S1231" s="9"/>
      <c r="T1231" s="9"/>
      <c r="U1231" s="9"/>
      <c r="V1231" s="9"/>
      <c r="W1231" s="9"/>
      <c r="X1231" s="9"/>
      <c r="Y1231" s="9"/>
      <c r="Z1231" s="9"/>
    </row>
    <row r="1232" spans="1:26" ht="14.25" customHeight="1">
      <c r="A1232" s="7"/>
      <c r="B1232" s="7"/>
      <c r="C1232" s="7"/>
      <c r="D1232" s="7"/>
      <c r="E1232" s="24"/>
      <c r="F1232" s="24"/>
      <c r="G1232" s="7"/>
      <c r="H1232" s="7"/>
      <c r="I1232" s="9"/>
      <c r="J1232" s="9"/>
      <c r="K1232" s="9"/>
      <c r="L1232" s="9"/>
      <c r="M1232" s="9"/>
      <c r="N1232" s="9"/>
      <c r="O1232" s="9"/>
      <c r="P1232" s="9"/>
      <c r="Q1232" s="9"/>
      <c r="R1232" s="9"/>
      <c r="S1232" s="9"/>
      <c r="T1232" s="9"/>
      <c r="U1232" s="9"/>
      <c r="V1232" s="9"/>
      <c r="W1232" s="9"/>
      <c r="X1232" s="9"/>
      <c r="Y1232" s="9"/>
      <c r="Z1232" s="9"/>
    </row>
    <row r="1233" spans="1:26" ht="14.25" customHeight="1">
      <c r="A1233" s="7"/>
      <c r="B1233" s="7"/>
      <c r="C1233" s="7"/>
      <c r="D1233" s="7"/>
      <c r="E1233" s="24"/>
      <c r="F1233" s="24"/>
      <c r="G1233" s="7"/>
      <c r="H1233" s="7"/>
      <c r="I1233" s="9"/>
      <c r="J1233" s="9"/>
      <c r="K1233" s="9"/>
      <c r="L1233" s="9"/>
      <c r="M1233" s="9"/>
      <c r="N1233" s="9"/>
      <c r="O1233" s="9"/>
      <c r="P1233" s="9"/>
      <c r="Q1233" s="9"/>
      <c r="R1233" s="9"/>
      <c r="S1233" s="9"/>
      <c r="T1233" s="9"/>
      <c r="U1233" s="9"/>
      <c r="V1233" s="9"/>
      <c r="W1233" s="9"/>
      <c r="X1233" s="9"/>
      <c r="Y1233" s="9"/>
      <c r="Z1233" s="9"/>
    </row>
    <row r="1234" spans="1:26" ht="14.25" customHeight="1">
      <c r="A1234" s="7"/>
      <c r="B1234" s="7"/>
      <c r="C1234" s="7"/>
      <c r="D1234" s="7"/>
      <c r="E1234" s="24"/>
      <c r="F1234" s="24"/>
      <c r="G1234" s="7"/>
      <c r="H1234" s="7"/>
      <c r="I1234" s="9"/>
      <c r="J1234" s="9"/>
      <c r="K1234" s="9"/>
      <c r="L1234" s="9"/>
      <c r="M1234" s="9"/>
      <c r="N1234" s="9"/>
      <c r="O1234" s="9"/>
      <c r="P1234" s="9"/>
      <c r="Q1234" s="9"/>
      <c r="R1234" s="9"/>
      <c r="S1234" s="9"/>
      <c r="T1234" s="9"/>
      <c r="U1234" s="9"/>
      <c r="V1234" s="9"/>
      <c r="W1234" s="9"/>
      <c r="X1234" s="9"/>
      <c r="Y1234" s="9"/>
      <c r="Z1234" s="9"/>
    </row>
    <row r="1235" spans="1:26" ht="14.25" customHeight="1">
      <c r="A1235" s="7"/>
      <c r="B1235" s="7"/>
      <c r="C1235" s="7"/>
      <c r="D1235" s="7"/>
      <c r="E1235" s="24"/>
      <c r="F1235" s="24"/>
      <c r="G1235" s="7"/>
      <c r="H1235" s="7"/>
      <c r="I1235" s="9"/>
      <c r="J1235" s="9"/>
      <c r="K1235" s="9"/>
      <c r="L1235" s="9"/>
      <c r="M1235" s="9"/>
      <c r="N1235" s="9"/>
      <c r="O1235" s="9"/>
      <c r="P1235" s="9"/>
      <c r="Q1235" s="9"/>
      <c r="R1235" s="9"/>
      <c r="S1235" s="9"/>
      <c r="T1235" s="9"/>
      <c r="U1235" s="9"/>
      <c r="V1235" s="9"/>
      <c r="W1235" s="9"/>
      <c r="X1235" s="9"/>
      <c r="Y1235" s="9"/>
      <c r="Z1235" s="9"/>
    </row>
    <row r="1236" spans="1:26" ht="14.25" customHeight="1">
      <c r="A1236" s="7"/>
      <c r="B1236" s="7"/>
      <c r="C1236" s="7"/>
      <c r="D1236" s="7"/>
      <c r="E1236" s="24"/>
      <c r="F1236" s="24"/>
      <c r="G1236" s="7"/>
      <c r="H1236" s="7"/>
      <c r="I1236" s="9"/>
      <c r="J1236" s="9"/>
      <c r="K1236" s="9"/>
      <c r="L1236" s="9"/>
      <c r="M1236" s="9"/>
      <c r="N1236" s="9"/>
      <c r="O1236" s="9"/>
      <c r="P1236" s="9"/>
      <c r="Q1236" s="9"/>
      <c r="R1236" s="9"/>
      <c r="S1236" s="9"/>
      <c r="T1236" s="9"/>
      <c r="U1236" s="9"/>
      <c r="V1236" s="9"/>
      <c r="W1236" s="9"/>
      <c r="X1236" s="9"/>
      <c r="Y1236" s="9"/>
      <c r="Z1236" s="9"/>
    </row>
    <row r="1237" spans="1:26" ht="14.25" customHeight="1">
      <c r="A1237" s="7"/>
      <c r="B1237" s="7"/>
      <c r="C1237" s="7"/>
      <c r="D1237" s="7"/>
      <c r="E1237" s="24"/>
      <c r="F1237" s="24"/>
      <c r="G1237" s="7"/>
      <c r="H1237" s="7"/>
      <c r="I1237" s="9"/>
      <c r="J1237" s="9"/>
      <c r="K1237" s="9"/>
      <c r="L1237" s="9"/>
      <c r="M1237" s="9"/>
      <c r="N1237" s="9"/>
      <c r="O1237" s="9"/>
      <c r="P1237" s="9"/>
      <c r="Q1237" s="9"/>
      <c r="R1237" s="9"/>
      <c r="S1237" s="9"/>
      <c r="T1237" s="9"/>
      <c r="U1237" s="9"/>
      <c r="V1237" s="9"/>
      <c r="W1237" s="9"/>
      <c r="X1237" s="9"/>
      <c r="Y1237" s="9"/>
      <c r="Z1237" s="9"/>
    </row>
    <row r="1238" spans="1:26" ht="14.25" customHeight="1">
      <c r="A1238" s="7"/>
      <c r="B1238" s="7"/>
      <c r="C1238" s="7"/>
      <c r="D1238" s="7"/>
      <c r="E1238" s="24"/>
      <c r="F1238" s="24"/>
      <c r="G1238" s="7"/>
      <c r="H1238" s="7"/>
      <c r="I1238" s="9"/>
      <c r="J1238" s="9"/>
      <c r="K1238" s="9"/>
      <c r="L1238" s="9"/>
      <c r="M1238" s="9"/>
      <c r="N1238" s="9"/>
      <c r="O1238" s="9"/>
      <c r="P1238" s="9"/>
      <c r="Q1238" s="9"/>
      <c r="R1238" s="9"/>
      <c r="S1238" s="9"/>
      <c r="T1238" s="9"/>
      <c r="U1238" s="9"/>
      <c r="V1238" s="9"/>
      <c r="W1238" s="9"/>
      <c r="X1238" s="9"/>
      <c r="Y1238" s="9"/>
      <c r="Z1238" s="9"/>
    </row>
    <row r="1239" spans="1:26" ht="14.25" customHeight="1">
      <c r="A1239" s="7"/>
      <c r="B1239" s="7"/>
      <c r="C1239" s="7"/>
      <c r="D1239" s="7"/>
      <c r="E1239" s="24"/>
      <c r="F1239" s="24"/>
      <c r="G1239" s="7"/>
      <c r="H1239" s="7"/>
      <c r="I1239" s="9"/>
      <c r="J1239" s="9"/>
      <c r="K1239" s="9"/>
      <c r="L1239" s="9"/>
      <c r="M1239" s="9"/>
      <c r="N1239" s="9"/>
      <c r="O1239" s="9"/>
      <c r="P1239" s="9"/>
      <c r="Q1239" s="9"/>
      <c r="R1239" s="9"/>
      <c r="S1239" s="9"/>
      <c r="T1239" s="9"/>
      <c r="U1239" s="9"/>
      <c r="V1239" s="9"/>
      <c r="W1239" s="9"/>
      <c r="X1239" s="9"/>
      <c r="Y1239" s="9"/>
      <c r="Z1239" s="9"/>
    </row>
    <row r="1240" spans="1:26" ht="14.25" customHeight="1">
      <c r="A1240" s="7"/>
      <c r="B1240" s="7"/>
      <c r="C1240" s="7"/>
      <c r="D1240" s="7"/>
      <c r="E1240" s="24"/>
      <c r="F1240" s="24"/>
      <c r="G1240" s="7"/>
      <c r="H1240" s="7"/>
      <c r="I1240" s="9"/>
      <c r="J1240" s="9"/>
      <c r="K1240" s="9"/>
      <c r="L1240" s="9"/>
      <c r="M1240" s="9"/>
      <c r="N1240" s="9"/>
      <c r="O1240" s="9"/>
      <c r="P1240" s="9"/>
      <c r="Q1240" s="9"/>
      <c r="R1240" s="9"/>
      <c r="S1240" s="9"/>
      <c r="T1240" s="9"/>
      <c r="U1240" s="9"/>
      <c r="V1240" s="9"/>
      <c r="W1240" s="9"/>
      <c r="X1240" s="9"/>
      <c r="Y1240" s="9"/>
      <c r="Z1240" s="9"/>
    </row>
    <row r="1241" spans="1:26" ht="14.25" customHeight="1">
      <c r="A1241" s="7"/>
      <c r="B1241" s="7"/>
      <c r="C1241" s="7"/>
      <c r="D1241" s="7"/>
      <c r="E1241" s="24"/>
      <c r="F1241" s="24"/>
      <c r="G1241" s="7"/>
      <c r="H1241" s="7"/>
      <c r="I1241" s="9"/>
      <c r="J1241" s="9"/>
      <c r="K1241" s="9"/>
      <c r="L1241" s="9"/>
      <c r="M1241" s="9"/>
      <c r="N1241" s="9"/>
      <c r="O1241" s="9"/>
      <c r="P1241" s="9"/>
      <c r="Q1241" s="9"/>
      <c r="R1241" s="9"/>
      <c r="S1241" s="9"/>
      <c r="T1241" s="9"/>
      <c r="U1241" s="9"/>
      <c r="V1241" s="9"/>
      <c r="W1241" s="9"/>
      <c r="X1241" s="9"/>
      <c r="Y1241" s="9"/>
      <c r="Z1241" s="9"/>
    </row>
    <row r="1242" spans="1:26" ht="14.25" customHeight="1">
      <c r="A1242" s="7"/>
      <c r="B1242" s="7"/>
      <c r="C1242" s="7"/>
      <c r="D1242" s="7"/>
      <c r="E1242" s="24"/>
      <c r="F1242" s="24"/>
      <c r="G1242" s="7"/>
      <c r="H1242" s="7"/>
      <c r="I1242" s="9"/>
      <c r="J1242" s="9"/>
      <c r="K1242" s="9"/>
      <c r="L1242" s="9"/>
      <c r="M1242" s="9"/>
      <c r="N1242" s="9"/>
      <c r="O1242" s="9"/>
      <c r="P1242" s="9"/>
      <c r="Q1242" s="9"/>
      <c r="R1242" s="9"/>
      <c r="S1242" s="9"/>
      <c r="T1242" s="9"/>
      <c r="U1242" s="9"/>
      <c r="V1242" s="9"/>
      <c r="W1242" s="9"/>
      <c r="X1242" s="9"/>
      <c r="Y1242" s="9"/>
      <c r="Z1242" s="9"/>
    </row>
    <row r="1243" spans="1:26" ht="14.25" customHeight="1">
      <c r="A1243" s="7"/>
      <c r="B1243" s="7"/>
      <c r="C1243" s="7"/>
      <c r="D1243" s="7"/>
      <c r="E1243" s="24"/>
      <c r="F1243" s="24"/>
      <c r="G1243" s="7"/>
      <c r="H1243" s="7"/>
      <c r="I1243" s="9"/>
      <c r="J1243" s="9"/>
      <c r="K1243" s="9"/>
      <c r="L1243" s="9"/>
      <c r="M1243" s="9"/>
      <c r="N1243" s="9"/>
      <c r="O1243" s="9"/>
      <c r="P1243" s="9"/>
      <c r="Q1243" s="9"/>
      <c r="R1243" s="9"/>
      <c r="S1243" s="9"/>
      <c r="T1243" s="9"/>
      <c r="U1243" s="9"/>
      <c r="V1243" s="9"/>
      <c r="W1243" s="9"/>
      <c r="X1243" s="9"/>
      <c r="Y1243" s="9"/>
      <c r="Z1243" s="9"/>
    </row>
    <row r="1244" spans="1:26" ht="14.25" customHeight="1">
      <c r="A1244" s="7"/>
      <c r="B1244" s="7"/>
      <c r="C1244" s="7"/>
      <c r="D1244" s="7"/>
      <c r="E1244" s="24"/>
      <c r="F1244" s="24"/>
      <c r="G1244" s="7"/>
      <c r="H1244" s="7"/>
      <c r="I1244" s="9"/>
      <c r="J1244" s="9"/>
      <c r="K1244" s="9"/>
      <c r="L1244" s="9"/>
      <c r="M1244" s="9"/>
      <c r="N1244" s="9"/>
      <c r="O1244" s="9"/>
      <c r="P1244" s="9"/>
      <c r="Q1244" s="9"/>
      <c r="R1244" s="9"/>
      <c r="S1244" s="9"/>
      <c r="T1244" s="9"/>
      <c r="U1244" s="9"/>
      <c r="V1244" s="9"/>
      <c r="W1244" s="9"/>
      <c r="X1244" s="9"/>
      <c r="Y1244" s="9"/>
      <c r="Z1244" s="9"/>
    </row>
    <row r="1245" spans="1:26" ht="14.25" customHeight="1">
      <c r="A1245" s="7"/>
      <c r="B1245" s="7"/>
      <c r="C1245" s="7"/>
      <c r="D1245" s="7"/>
      <c r="E1245" s="24"/>
      <c r="F1245" s="24"/>
      <c r="G1245" s="7"/>
      <c r="H1245" s="7"/>
      <c r="I1245" s="9"/>
      <c r="J1245" s="9"/>
      <c r="K1245" s="9"/>
      <c r="L1245" s="9"/>
      <c r="M1245" s="9"/>
      <c r="N1245" s="9"/>
      <c r="O1245" s="9"/>
      <c r="P1245" s="9"/>
      <c r="Q1245" s="9"/>
      <c r="R1245" s="9"/>
      <c r="S1245" s="9"/>
      <c r="T1245" s="9"/>
      <c r="U1245" s="9"/>
      <c r="V1245" s="9"/>
      <c r="W1245" s="9"/>
      <c r="X1245" s="9"/>
      <c r="Y1245" s="9"/>
      <c r="Z1245" s="9"/>
    </row>
    <row r="1246" spans="1:26" ht="14.25" customHeight="1">
      <c r="A1246" s="7"/>
      <c r="B1246" s="7"/>
      <c r="C1246" s="7"/>
      <c r="D1246" s="7"/>
      <c r="E1246" s="24"/>
      <c r="F1246" s="24"/>
      <c r="G1246" s="7"/>
      <c r="H1246" s="7"/>
      <c r="I1246" s="9"/>
      <c r="J1246" s="9"/>
      <c r="K1246" s="9"/>
      <c r="L1246" s="9"/>
      <c r="M1246" s="9"/>
      <c r="N1246" s="9"/>
      <c r="O1246" s="9"/>
      <c r="P1246" s="9"/>
      <c r="Q1246" s="9"/>
      <c r="R1246" s="9"/>
      <c r="S1246" s="9"/>
      <c r="T1246" s="9"/>
      <c r="U1246" s="9"/>
      <c r="V1246" s="9"/>
      <c r="W1246" s="9"/>
      <c r="X1246" s="9"/>
      <c r="Y1246" s="9"/>
      <c r="Z1246" s="9"/>
    </row>
    <row r="1247" spans="1:26" ht="14.25" customHeight="1">
      <c r="A1247" s="7"/>
      <c r="B1247" s="7"/>
      <c r="C1247" s="7"/>
      <c r="D1247" s="7"/>
      <c r="E1247" s="24"/>
      <c r="F1247" s="24"/>
      <c r="G1247" s="7"/>
      <c r="H1247" s="7"/>
      <c r="I1247" s="9"/>
      <c r="J1247" s="9"/>
      <c r="K1247" s="9"/>
      <c r="L1247" s="9"/>
      <c r="M1247" s="9"/>
      <c r="N1247" s="9"/>
      <c r="O1247" s="9"/>
      <c r="P1247" s="9"/>
      <c r="Q1247" s="9"/>
      <c r="R1247" s="9"/>
      <c r="S1247" s="9"/>
      <c r="T1247" s="9"/>
      <c r="U1247" s="9"/>
      <c r="V1247" s="9"/>
      <c r="W1247" s="9"/>
      <c r="X1247" s="9"/>
      <c r="Y1247" s="9"/>
      <c r="Z1247" s="9"/>
    </row>
    <row r="1248" spans="1:26" ht="14.25" customHeight="1">
      <c r="A1248" s="7"/>
      <c r="B1248" s="7"/>
      <c r="C1248" s="7"/>
      <c r="D1248" s="7"/>
      <c r="E1248" s="24"/>
      <c r="F1248" s="24"/>
      <c r="G1248" s="7"/>
      <c r="H1248" s="7"/>
      <c r="I1248" s="9"/>
      <c r="J1248" s="9"/>
      <c r="K1248" s="9"/>
      <c r="L1248" s="9"/>
      <c r="M1248" s="9"/>
      <c r="N1248" s="9"/>
      <c r="O1248" s="9"/>
      <c r="P1248" s="9"/>
      <c r="Q1248" s="9"/>
      <c r="R1248" s="9"/>
      <c r="S1248" s="9"/>
      <c r="T1248" s="9"/>
      <c r="U1248" s="9"/>
      <c r="V1248" s="9"/>
      <c r="W1248" s="9"/>
      <c r="X1248" s="9"/>
      <c r="Y1248" s="9"/>
      <c r="Z1248" s="9"/>
    </row>
    <row r="1249" spans="1:26" ht="14.25" customHeight="1">
      <c r="A1249" s="7"/>
      <c r="B1249" s="7"/>
      <c r="C1249" s="7"/>
      <c r="D1249" s="7"/>
      <c r="E1249" s="24"/>
      <c r="F1249" s="24"/>
      <c r="G1249" s="7"/>
      <c r="H1249" s="7"/>
      <c r="I1249" s="9"/>
      <c r="J1249" s="9"/>
      <c r="K1249" s="9"/>
      <c r="L1249" s="9"/>
      <c r="M1249" s="9"/>
      <c r="N1249" s="9"/>
      <c r="O1249" s="9"/>
      <c r="P1249" s="9"/>
      <c r="Q1249" s="9"/>
      <c r="R1249" s="9"/>
      <c r="S1249" s="9"/>
      <c r="T1249" s="9"/>
      <c r="U1249" s="9"/>
      <c r="V1249" s="9"/>
      <c r="W1249" s="9"/>
      <c r="X1249" s="9"/>
      <c r="Y1249" s="9"/>
      <c r="Z1249" s="9"/>
    </row>
    <row r="1250" spans="1:26" ht="14.25" customHeight="1">
      <c r="A1250" s="7"/>
      <c r="B1250" s="7"/>
      <c r="C1250" s="7"/>
      <c r="D1250" s="7"/>
      <c r="E1250" s="24"/>
      <c r="F1250" s="24"/>
      <c r="G1250" s="7"/>
      <c r="H1250" s="7"/>
      <c r="I1250" s="9"/>
      <c r="J1250" s="9"/>
      <c r="K1250" s="9"/>
      <c r="L1250" s="9"/>
      <c r="M1250" s="9"/>
      <c r="N1250" s="9"/>
      <c r="O1250" s="9"/>
      <c r="P1250" s="9"/>
      <c r="Q1250" s="9"/>
      <c r="R1250" s="9"/>
      <c r="S1250" s="9"/>
      <c r="T1250" s="9"/>
      <c r="U1250" s="9"/>
      <c r="V1250" s="9"/>
      <c r="W1250" s="9"/>
      <c r="X1250" s="9"/>
      <c r="Y1250" s="9"/>
      <c r="Z1250" s="9"/>
    </row>
    <row r="1251" spans="1:26" ht="14.25" customHeight="1">
      <c r="A1251" s="7"/>
      <c r="B1251" s="7"/>
      <c r="C1251" s="7"/>
      <c r="D1251" s="7"/>
      <c r="E1251" s="24"/>
      <c r="F1251" s="24"/>
      <c r="G1251" s="7"/>
      <c r="H1251" s="7"/>
      <c r="I1251" s="9"/>
      <c r="J1251" s="9"/>
      <c r="K1251" s="9"/>
      <c r="L1251" s="9"/>
      <c r="M1251" s="9"/>
      <c r="N1251" s="9"/>
      <c r="O1251" s="9"/>
      <c r="P1251" s="9"/>
      <c r="Q1251" s="9"/>
      <c r="R1251" s="9"/>
      <c r="S1251" s="9"/>
      <c r="T1251" s="9"/>
      <c r="U1251" s="9"/>
      <c r="V1251" s="9"/>
      <c r="W1251" s="9"/>
      <c r="X1251" s="9"/>
      <c r="Y1251" s="9"/>
      <c r="Z1251" s="9"/>
    </row>
    <row r="1252" spans="1:26" ht="14.25" customHeight="1">
      <c r="A1252" s="7"/>
      <c r="B1252" s="7"/>
      <c r="C1252" s="7"/>
      <c r="D1252" s="7"/>
      <c r="E1252" s="24"/>
      <c r="F1252" s="24"/>
      <c r="G1252" s="7"/>
      <c r="H1252" s="7"/>
      <c r="I1252" s="9"/>
      <c r="J1252" s="9"/>
      <c r="K1252" s="9"/>
      <c r="L1252" s="9"/>
      <c r="M1252" s="9"/>
      <c r="N1252" s="9"/>
      <c r="O1252" s="9"/>
      <c r="P1252" s="9"/>
      <c r="Q1252" s="9"/>
      <c r="R1252" s="9"/>
      <c r="S1252" s="9"/>
      <c r="T1252" s="9"/>
      <c r="U1252" s="9"/>
      <c r="V1252" s="9"/>
      <c r="W1252" s="9"/>
      <c r="X1252" s="9"/>
      <c r="Y1252" s="9"/>
      <c r="Z1252" s="9"/>
    </row>
    <row r="1253" spans="1:26" ht="14.25" customHeight="1">
      <c r="A1253" s="7"/>
      <c r="B1253" s="7"/>
      <c r="C1253" s="7"/>
      <c r="D1253" s="7"/>
      <c r="E1253" s="24"/>
      <c r="F1253" s="24"/>
      <c r="G1253" s="7"/>
      <c r="H1253" s="7"/>
      <c r="I1253" s="9"/>
      <c r="J1253" s="9"/>
      <c r="K1253" s="9"/>
      <c r="L1253" s="9"/>
      <c r="M1253" s="9"/>
      <c r="N1253" s="9"/>
      <c r="O1253" s="9"/>
      <c r="P1253" s="9"/>
      <c r="Q1253" s="9"/>
      <c r="R1253" s="9"/>
      <c r="S1253" s="9"/>
      <c r="T1253" s="9"/>
      <c r="U1253" s="9"/>
      <c r="V1253" s="9"/>
      <c r="W1253" s="9"/>
      <c r="X1253" s="9"/>
      <c r="Y1253" s="9"/>
      <c r="Z1253" s="9"/>
    </row>
    <row r="1254" spans="1:26" ht="14.25" customHeight="1">
      <c r="A1254" s="7"/>
      <c r="B1254" s="7"/>
      <c r="C1254" s="7"/>
      <c r="D1254" s="7"/>
      <c r="E1254" s="24"/>
      <c r="F1254" s="24"/>
      <c r="G1254" s="7"/>
      <c r="H1254" s="7"/>
      <c r="I1254" s="9"/>
      <c r="J1254" s="9"/>
      <c r="K1254" s="9"/>
      <c r="L1254" s="9"/>
      <c r="M1254" s="9"/>
      <c r="N1254" s="9"/>
      <c r="O1254" s="9"/>
      <c r="P1254" s="9"/>
      <c r="Q1254" s="9"/>
      <c r="R1254" s="9"/>
      <c r="S1254" s="9"/>
      <c r="T1254" s="9"/>
      <c r="U1254" s="9"/>
      <c r="V1254" s="9"/>
      <c r="W1254" s="9"/>
      <c r="X1254" s="9"/>
      <c r="Y1254" s="9"/>
      <c r="Z1254" s="9"/>
    </row>
    <row r="1255" spans="1:26" ht="14.25" customHeight="1">
      <c r="A1255" s="7"/>
      <c r="B1255" s="7"/>
      <c r="C1255" s="7"/>
      <c r="D1255" s="7"/>
      <c r="E1255" s="24"/>
      <c r="F1255" s="24"/>
      <c r="G1255" s="7"/>
      <c r="H1255" s="7"/>
      <c r="I1255" s="9"/>
      <c r="J1255" s="9"/>
      <c r="K1255" s="9"/>
      <c r="L1255" s="9"/>
      <c r="M1255" s="9"/>
      <c r="N1255" s="9"/>
      <c r="O1255" s="9"/>
      <c r="P1255" s="9"/>
      <c r="Q1255" s="9"/>
      <c r="R1255" s="9"/>
      <c r="S1255" s="9"/>
      <c r="T1255" s="9"/>
      <c r="U1255" s="9"/>
      <c r="V1255" s="9"/>
      <c r="W1255" s="9"/>
      <c r="X1255" s="9"/>
      <c r="Y1255" s="9"/>
      <c r="Z1255" s="9"/>
    </row>
    <row r="1256" spans="1:26" ht="14.25" customHeight="1">
      <c r="A1256" s="7"/>
      <c r="B1256" s="7"/>
      <c r="C1256" s="7"/>
      <c r="D1256" s="7"/>
      <c r="E1256" s="24"/>
      <c r="F1256" s="24"/>
      <c r="G1256" s="7"/>
      <c r="H1256" s="7"/>
      <c r="I1256" s="9"/>
      <c r="J1256" s="9"/>
      <c r="K1256" s="9"/>
      <c r="L1256" s="9"/>
      <c r="M1256" s="9"/>
      <c r="N1256" s="9"/>
      <c r="O1256" s="9"/>
      <c r="P1256" s="9"/>
      <c r="Q1256" s="9"/>
      <c r="R1256" s="9"/>
      <c r="S1256" s="9"/>
      <c r="T1256" s="9"/>
      <c r="U1256" s="9"/>
      <c r="V1256" s="9"/>
      <c r="W1256" s="9"/>
      <c r="X1256" s="9"/>
      <c r="Y1256" s="9"/>
      <c r="Z1256" s="9"/>
    </row>
    <row r="1257" spans="1:26" ht="14.25" customHeight="1">
      <c r="A1257" s="7"/>
      <c r="B1257" s="7"/>
      <c r="C1257" s="7"/>
      <c r="D1257" s="7"/>
      <c r="E1257" s="24"/>
      <c r="F1257" s="24"/>
      <c r="G1257" s="7"/>
      <c r="H1257" s="7"/>
      <c r="I1257" s="9"/>
      <c r="J1257" s="9"/>
      <c r="K1257" s="9"/>
      <c r="L1257" s="9"/>
      <c r="M1257" s="9"/>
      <c r="N1257" s="9"/>
      <c r="O1257" s="9"/>
      <c r="P1257" s="9"/>
      <c r="Q1257" s="9"/>
      <c r="R1257" s="9"/>
      <c r="S1257" s="9"/>
      <c r="T1257" s="9"/>
      <c r="U1257" s="9"/>
      <c r="V1257" s="9"/>
      <c r="W1257" s="9"/>
      <c r="X1257" s="9"/>
      <c r="Y1257" s="9"/>
      <c r="Z1257" s="9"/>
    </row>
    <row r="1258" spans="1:26" ht="14.25" customHeight="1">
      <c r="A1258" s="7"/>
      <c r="B1258" s="7"/>
      <c r="C1258" s="7"/>
      <c r="D1258" s="7"/>
      <c r="E1258" s="24"/>
      <c r="F1258" s="24"/>
      <c r="G1258" s="7"/>
      <c r="H1258" s="7"/>
      <c r="I1258" s="9"/>
      <c r="J1258" s="9"/>
      <c r="K1258" s="9"/>
      <c r="L1258" s="9"/>
      <c r="M1258" s="9"/>
      <c r="N1258" s="9"/>
      <c r="O1258" s="9"/>
      <c r="P1258" s="9"/>
      <c r="Q1258" s="9"/>
      <c r="R1258" s="9"/>
      <c r="S1258" s="9"/>
      <c r="T1258" s="9"/>
      <c r="U1258" s="9"/>
      <c r="V1258" s="9"/>
      <c r="W1258" s="9"/>
      <c r="X1258" s="9"/>
      <c r="Y1258" s="9"/>
      <c r="Z1258" s="9"/>
    </row>
    <row r="1259" spans="1:26" ht="14.25" customHeight="1">
      <c r="A1259" s="7"/>
      <c r="B1259" s="7"/>
      <c r="C1259" s="7"/>
      <c r="D1259" s="7"/>
      <c r="E1259" s="24"/>
      <c r="F1259" s="24"/>
      <c r="G1259" s="7"/>
      <c r="H1259" s="7"/>
      <c r="I1259" s="9"/>
      <c r="J1259" s="9"/>
      <c r="K1259" s="9"/>
      <c r="L1259" s="9"/>
      <c r="M1259" s="9"/>
      <c r="N1259" s="9"/>
      <c r="O1259" s="9"/>
      <c r="P1259" s="9"/>
      <c r="Q1259" s="9"/>
      <c r="R1259" s="9"/>
      <c r="S1259" s="9"/>
      <c r="T1259" s="9"/>
      <c r="U1259" s="9"/>
      <c r="V1259" s="9"/>
      <c r="W1259" s="9"/>
      <c r="X1259" s="9"/>
      <c r="Y1259" s="9"/>
      <c r="Z1259" s="9"/>
    </row>
    <row r="1260" spans="1:26" ht="14.25" customHeight="1">
      <c r="A1260" s="7"/>
      <c r="B1260" s="7"/>
      <c r="C1260" s="7"/>
      <c r="D1260" s="7"/>
      <c r="E1260" s="24"/>
      <c r="F1260" s="24"/>
      <c r="G1260" s="7"/>
      <c r="H1260" s="7"/>
      <c r="I1260" s="9"/>
      <c r="J1260" s="9"/>
      <c r="K1260" s="9"/>
      <c r="L1260" s="9"/>
      <c r="M1260" s="9"/>
      <c r="N1260" s="9"/>
      <c r="O1260" s="9"/>
      <c r="P1260" s="9"/>
      <c r="Q1260" s="9"/>
      <c r="R1260" s="9"/>
      <c r="S1260" s="9"/>
      <c r="T1260" s="9"/>
      <c r="U1260" s="9"/>
      <c r="V1260" s="9"/>
      <c r="W1260" s="9"/>
      <c r="X1260" s="9"/>
      <c r="Y1260" s="9"/>
      <c r="Z1260" s="9"/>
    </row>
    <row r="1261" spans="1:26" ht="14.25" customHeight="1">
      <c r="A1261" s="7"/>
      <c r="B1261" s="7"/>
      <c r="C1261" s="7"/>
      <c r="D1261" s="7"/>
      <c r="E1261" s="24"/>
      <c r="F1261" s="24"/>
      <c r="G1261" s="7"/>
      <c r="H1261" s="7"/>
      <c r="I1261" s="9"/>
      <c r="J1261" s="9"/>
      <c r="K1261" s="9"/>
      <c r="L1261" s="9"/>
      <c r="M1261" s="9"/>
      <c r="N1261" s="9"/>
      <c r="O1261" s="9"/>
      <c r="P1261" s="9"/>
      <c r="Q1261" s="9"/>
      <c r="R1261" s="9"/>
      <c r="S1261" s="9"/>
      <c r="T1261" s="9"/>
      <c r="U1261" s="9"/>
      <c r="V1261" s="9"/>
      <c r="W1261" s="9"/>
      <c r="X1261" s="9"/>
      <c r="Y1261" s="9"/>
      <c r="Z1261" s="9"/>
    </row>
    <row r="1262" spans="1:26" ht="14.25" customHeight="1">
      <c r="A1262" s="7"/>
      <c r="B1262" s="7"/>
      <c r="C1262" s="7"/>
      <c r="D1262" s="7"/>
      <c r="E1262" s="24"/>
      <c r="F1262" s="24"/>
      <c r="G1262" s="7"/>
      <c r="H1262" s="7"/>
      <c r="I1262" s="9"/>
      <c r="J1262" s="9"/>
      <c r="K1262" s="9"/>
      <c r="L1262" s="9"/>
      <c r="M1262" s="9"/>
      <c r="N1262" s="9"/>
      <c r="O1262" s="9"/>
      <c r="P1262" s="9"/>
      <c r="Q1262" s="9"/>
      <c r="R1262" s="9"/>
      <c r="S1262" s="9"/>
      <c r="T1262" s="9"/>
      <c r="U1262" s="9"/>
      <c r="V1262" s="9"/>
      <c r="W1262" s="9"/>
      <c r="X1262" s="9"/>
      <c r="Y1262" s="9"/>
      <c r="Z1262" s="9"/>
    </row>
    <row r="1263" spans="1:26" ht="14.25" customHeight="1">
      <c r="A1263" s="7"/>
      <c r="B1263" s="7"/>
      <c r="C1263" s="7"/>
      <c r="D1263" s="7"/>
      <c r="E1263" s="24"/>
      <c r="F1263" s="24"/>
      <c r="G1263" s="7"/>
      <c r="H1263" s="7"/>
      <c r="I1263" s="9"/>
      <c r="J1263" s="9"/>
      <c r="K1263" s="9"/>
      <c r="L1263" s="9"/>
      <c r="M1263" s="9"/>
      <c r="N1263" s="9"/>
      <c r="O1263" s="9"/>
      <c r="P1263" s="9"/>
      <c r="Q1263" s="9"/>
      <c r="R1263" s="9"/>
      <c r="S1263" s="9"/>
      <c r="T1263" s="9"/>
      <c r="U1263" s="9"/>
      <c r="V1263" s="9"/>
      <c r="W1263" s="9"/>
      <c r="X1263" s="9"/>
      <c r="Y1263" s="9"/>
      <c r="Z1263" s="9"/>
    </row>
    <row r="1264" spans="1:26" ht="14.25" customHeight="1">
      <c r="A1264" s="7"/>
      <c r="B1264" s="7"/>
      <c r="C1264" s="7"/>
      <c r="D1264" s="7"/>
      <c r="E1264" s="24"/>
      <c r="F1264" s="24"/>
      <c r="G1264" s="7"/>
      <c r="H1264" s="7"/>
      <c r="I1264" s="9"/>
      <c r="J1264" s="9"/>
      <c r="K1264" s="9"/>
      <c r="L1264" s="9"/>
      <c r="M1264" s="9"/>
      <c r="N1264" s="9"/>
      <c r="O1264" s="9"/>
      <c r="P1264" s="9"/>
      <c r="Q1264" s="9"/>
      <c r="R1264" s="9"/>
      <c r="S1264" s="9"/>
      <c r="T1264" s="9"/>
      <c r="U1264" s="9"/>
      <c r="V1264" s="9"/>
      <c r="W1264" s="9"/>
      <c r="X1264" s="9"/>
      <c r="Y1264" s="9"/>
      <c r="Z1264" s="9"/>
    </row>
    <row r="1265" spans="1:26" ht="14.25" customHeight="1">
      <c r="A1265" s="7"/>
      <c r="B1265" s="7"/>
      <c r="C1265" s="7"/>
      <c r="D1265" s="7"/>
      <c r="E1265" s="24"/>
      <c r="F1265" s="24"/>
      <c r="G1265" s="7"/>
      <c r="H1265" s="7"/>
      <c r="I1265" s="9"/>
      <c r="J1265" s="9"/>
      <c r="K1265" s="9"/>
      <c r="L1265" s="9"/>
      <c r="M1265" s="9"/>
      <c r="N1265" s="9"/>
      <c r="O1265" s="9"/>
      <c r="P1265" s="9"/>
      <c r="Q1265" s="9"/>
      <c r="R1265" s="9"/>
      <c r="S1265" s="9"/>
      <c r="T1265" s="9"/>
      <c r="U1265" s="9"/>
      <c r="V1265" s="9"/>
      <c r="W1265" s="9"/>
      <c r="X1265" s="9"/>
      <c r="Y1265" s="9"/>
      <c r="Z1265" s="9"/>
    </row>
    <row r="1266" spans="1:26" ht="14.25" customHeight="1">
      <c r="A1266" s="7"/>
      <c r="B1266" s="7"/>
      <c r="C1266" s="7"/>
      <c r="D1266" s="7"/>
      <c r="E1266" s="24"/>
      <c r="F1266" s="24"/>
      <c r="G1266" s="7"/>
      <c r="H1266" s="7"/>
      <c r="I1266" s="9"/>
      <c r="J1266" s="9"/>
      <c r="K1266" s="9"/>
      <c r="L1266" s="9"/>
      <c r="M1266" s="9"/>
      <c r="N1266" s="9"/>
      <c r="O1266" s="9"/>
      <c r="P1266" s="9"/>
      <c r="Q1266" s="9"/>
      <c r="R1266" s="9"/>
      <c r="S1266" s="9"/>
      <c r="T1266" s="9"/>
      <c r="U1266" s="9"/>
      <c r="V1266" s="9"/>
      <c r="W1266" s="9"/>
      <c r="X1266" s="9"/>
      <c r="Y1266" s="9"/>
      <c r="Z1266" s="9"/>
    </row>
    <row r="1267" spans="1:26" ht="14.25" customHeight="1">
      <c r="A1267" s="7"/>
      <c r="B1267" s="7"/>
      <c r="C1267" s="7"/>
      <c r="D1267" s="7"/>
      <c r="E1267" s="24"/>
      <c r="F1267" s="24"/>
      <c r="G1267" s="7"/>
      <c r="H1267" s="7"/>
      <c r="I1267" s="9"/>
      <c r="J1267" s="9"/>
      <c r="K1267" s="9"/>
      <c r="L1267" s="9"/>
      <c r="M1267" s="9"/>
      <c r="N1267" s="9"/>
      <c r="O1267" s="9"/>
      <c r="P1267" s="9"/>
      <c r="Q1267" s="9"/>
      <c r="R1267" s="9"/>
      <c r="S1267" s="9"/>
      <c r="T1267" s="9"/>
      <c r="U1267" s="9"/>
      <c r="V1267" s="9"/>
      <c r="W1267" s="9"/>
      <c r="X1267" s="9"/>
      <c r="Y1267" s="9"/>
      <c r="Z1267" s="9"/>
    </row>
    <row r="1268" spans="1:26" ht="14.25" customHeight="1">
      <c r="A1268" s="7"/>
      <c r="B1268" s="7"/>
      <c r="C1268" s="7"/>
      <c r="D1268" s="7"/>
      <c r="E1268" s="24"/>
      <c r="F1268" s="24"/>
      <c r="G1268" s="7"/>
      <c r="H1268" s="7"/>
      <c r="I1268" s="9"/>
      <c r="J1268" s="9"/>
      <c r="K1268" s="9"/>
      <c r="L1268" s="9"/>
      <c r="M1268" s="9"/>
      <c r="N1268" s="9"/>
      <c r="O1268" s="9"/>
      <c r="P1268" s="9"/>
      <c r="Q1268" s="9"/>
      <c r="R1268" s="9"/>
      <c r="S1268" s="9"/>
      <c r="T1268" s="9"/>
      <c r="U1268" s="9"/>
      <c r="V1268" s="9"/>
      <c r="W1268" s="9"/>
      <c r="X1268" s="9"/>
      <c r="Y1268" s="9"/>
      <c r="Z1268" s="9"/>
    </row>
    <row r="1269" spans="1:26" ht="14.25" customHeight="1">
      <c r="A1269" s="7"/>
      <c r="B1269" s="7"/>
      <c r="C1269" s="7"/>
      <c r="D1269" s="7"/>
      <c r="E1269" s="24"/>
      <c r="F1269" s="24"/>
      <c r="G1269" s="7"/>
      <c r="H1269" s="7"/>
      <c r="I1269" s="9"/>
      <c r="J1269" s="9"/>
      <c r="K1269" s="9"/>
      <c r="L1269" s="9"/>
      <c r="M1269" s="9"/>
      <c r="N1269" s="9"/>
      <c r="O1269" s="9"/>
      <c r="P1269" s="9"/>
      <c r="Q1269" s="9"/>
      <c r="R1269" s="9"/>
      <c r="S1269" s="9"/>
      <c r="T1269" s="9"/>
      <c r="U1269" s="9"/>
      <c r="V1269" s="9"/>
      <c r="W1269" s="9"/>
      <c r="X1269" s="9"/>
      <c r="Y1269" s="9"/>
      <c r="Z1269" s="9"/>
    </row>
    <row r="1270" spans="1:26" ht="14.25" customHeight="1">
      <c r="A1270" s="7"/>
      <c r="B1270" s="7"/>
      <c r="C1270" s="7"/>
      <c r="D1270" s="7"/>
      <c r="E1270" s="24"/>
      <c r="F1270" s="24"/>
      <c r="G1270" s="7"/>
      <c r="H1270" s="7"/>
      <c r="I1270" s="9"/>
      <c r="J1270" s="9"/>
      <c r="K1270" s="9"/>
      <c r="L1270" s="9"/>
      <c r="M1270" s="9"/>
      <c r="N1270" s="9"/>
      <c r="O1270" s="9"/>
      <c r="P1270" s="9"/>
      <c r="Q1270" s="9"/>
      <c r="R1270" s="9"/>
      <c r="S1270" s="9"/>
      <c r="T1270" s="9"/>
      <c r="U1270" s="9"/>
      <c r="V1270" s="9"/>
      <c r="W1270" s="9"/>
      <c r="X1270" s="9"/>
      <c r="Y1270" s="9"/>
      <c r="Z1270" s="9"/>
    </row>
    <row r="1271" spans="1:26" ht="14.25" customHeight="1">
      <c r="A1271" s="7"/>
      <c r="B1271" s="7"/>
      <c r="C1271" s="7"/>
      <c r="D1271" s="7"/>
      <c r="E1271" s="24"/>
      <c r="F1271" s="24"/>
      <c r="G1271" s="7"/>
      <c r="H1271" s="7"/>
      <c r="I1271" s="9"/>
      <c r="J1271" s="9"/>
      <c r="K1271" s="9"/>
      <c r="L1271" s="9"/>
      <c r="M1271" s="9"/>
      <c r="N1271" s="9"/>
      <c r="O1271" s="9"/>
      <c r="P1271" s="9"/>
      <c r="Q1271" s="9"/>
      <c r="R1271" s="9"/>
      <c r="S1271" s="9"/>
      <c r="T1271" s="9"/>
      <c r="U1271" s="9"/>
      <c r="V1271" s="9"/>
      <c r="W1271" s="9"/>
      <c r="X1271" s="9"/>
      <c r="Y1271" s="9"/>
      <c r="Z1271" s="9"/>
    </row>
    <row r="1272" spans="1:26" ht="14.25" customHeight="1">
      <c r="A1272" s="7"/>
      <c r="B1272" s="7"/>
      <c r="C1272" s="7"/>
      <c r="D1272" s="7"/>
      <c r="E1272" s="24"/>
      <c r="F1272" s="24"/>
      <c r="G1272" s="7"/>
      <c r="H1272" s="7"/>
      <c r="I1272" s="9"/>
      <c r="J1272" s="9"/>
      <c r="K1272" s="9"/>
      <c r="L1272" s="9"/>
      <c r="M1272" s="9"/>
      <c r="N1272" s="9"/>
      <c r="O1272" s="9"/>
      <c r="P1272" s="9"/>
      <c r="Q1272" s="9"/>
      <c r="R1272" s="9"/>
      <c r="S1272" s="9"/>
      <c r="T1272" s="9"/>
      <c r="U1272" s="9"/>
      <c r="V1272" s="9"/>
      <c r="W1272" s="9"/>
      <c r="X1272" s="9"/>
      <c r="Y1272" s="9"/>
      <c r="Z1272" s="9"/>
    </row>
    <row r="1273" spans="1:26" ht="14.25" customHeight="1">
      <c r="A1273" s="7"/>
      <c r="B1273" s="7"/>
      <c r="C1273" s="7"/>
      <c r="D1273" s="7"/>
      <c r="E1273" s="24"/>
      <c r="F1273" s="24"/>
      <c r="G1273" s="7"/>
      <c r="H1273" s="7"/>
      <c r="I1273" s="9"/>
      <c r="J1273" s="9"/>
      <c r="K1273" s="9"/>
      <c r="L1273" s="9"/>
      <c r="M1273" s="9"/>
      <c r="N1273" s="9"/>
      <c r="O1273" s="9"/>
      <c r="P1273" s="9"/>
      <c r="Q1273" s="9"/>
      <c r="R1273" s="9"/>
      <c r="S1273" s="9"/>
      <c r="T1273" s="9"/>
      <c r="U1273" s="9"/>
      <c r="V1273" s="9"/>
      <c r="W1273" s="9"/>
      <c r="X1273" s="9"/>
      <c r="Y1273" s="9"/>
      <c r="Z1273" s="9"/>
    </row>
    <row r="1274" spans="1:26" ht="14.25" customHeight="1">
      <c r="A1274" s="7"/>
      <c r="B1274" s="7"/>
      <c r="C1274" s="7"/>
      <c r="D1274" s="7"/>
      <c r="E1274" s="24"/>
      <c r="F1274" s="24"/>
      <c r="G1274" s="7"/>
      <c r="H1274" s="7"/>
      <c r="I1274" s="9"/>
      <c r="J1274" s="9"/>
      <c r="K1274" s="9"/>
      <c r="L1274" s="9"/>
      <c r="M1274" s="9"/>
      <c r="N1274" s="9"/>
      <c r="O1274" s="9"/>
      <c r="P1274" s="9"/>
      <c r="Q1274" s="9"/>
      <c r="R1274" s="9"/>
      <c r="S1274" s="9"/>
      <c r="T1274" s="9"/>
      <c r="U1274" s="9"/>
      <c r="V1274" s="9"/>
      <c r="W1274" s="9"/>
      <c r="X1274" s="9"/>
      <c r="Y1274" s="9"/>
      <c r="Z1274" s="9"/>
    </row>
    <row r="1275" spans="1:26" ht="14.25" customHeight="1">
      <c r="A1275" s="7"/>
      <c r="B1275" s="7"/>
      <c r="C1275" s="7"/>
      <c r="D1275" s="7"/>
      <c r="E1275" s="24"/>
      <c r="F1275" s="24"/>
      <c r="G1275" s="7"/>
      <c r="H1275" s="7"/>
      <c r="I1275" s="9"/>
      <c r="J1275" s="9"/>
      <c r="K1275" s="9"/>
      <c r="L1275" s="9"/>
      <c r="M1275" s="9"/>
      <c r="N1275" s="9"/>
      <c r="O1275" s="9"/>
      <c r="P1275" s="9"/>
      <c r="Q1275" s="9"/>
      <c r="R1275" s="9"/>
      <c r="S1275" s="9"/>
      <c r="T1275" s="9"/>
      <c r="U1275" s="9"/>
      <c r="V1275" s="9"/>
      <c r="W1275" s="9"/>
      <c r="X1275" s="9"/>
      <c r="Y1275" s="9"/>
      <c r="Z1275" s="9"/>
    </row>
    <row r="1276" spans="1:26" ht="14.25" customHeight="1">
      <c r="A1276" s="7"/>
      <c r="B1276" s="7"/>
      <c r="C1276" s="7"/>
      <c r="D1276" s="7"/>
      <c r="E1276" s="24"/>
      <c r="F1276" s="24"/>
      <c r="G1276" s="7"/>
      <c r="H1276" s="7"/>
      <c r="I1276" s="9"/>
      <c r="J1276" s="9"/>
      <c r="K1276" s="9"/>
      <c r="L1276" s="9"/>
      <c r="M1276" s="9"/>
      <c r="N1276" s="9"/>
      <c r="O1276" s="9"/>
      <c r="P1276" s="9"/>
      <c r="Q1276" s="9"/>
      <c r="R1276" s="9"/>
      <c r="S1276" s="9"/>
      <c r="T1276" s="9"/>
      <c r="U1276" s="9"/>
      <c r="V1276" s="9"/>
      <c r="W1276" s="9"/>
      <c r="X1276" s="9"/>
      <c r="Y1276" s="9"/>
      <c r="Z1276" s="9"/>
    </row>
    <row r="1277" spans="1:26" ht="14.25" customHeight="1">
      <c r="A1277" s="7"/>
      <c r="B1277" s="7"/>
      <c r="C1277" s="7"/>
      <c r="D1277" s="7"/>
      <c r="E1277" s="24"/>
      <c r="F1277" s="24"/>
      <c r="G1277" s="7"/>
      <c r="H1277" s="7"/>
      <c r="I1277" s="9"/>
      <c r="J1277" s="9"/>
      <c r="K1277" s="9"/>
      <c r="L1277" s="9"/>
      <c r="M1277" s="9"/>
      <c r="N1277" s="9"/>
      <c r="O1277" s="9"/>
      <c r="P1277" s="9"/>
      <c r="Q1277" s="9"/>
      <c r="R1277" s="9"/>
      <c r="S1277" s="9"/>
      <c r="T1277" s="9"/>
      <c r="U1277" s="9"/>
      <c r="V1277" s="9"/>
      <c r="W1277" s="9"/>
      <c r="X1277" s="9"/>
      <c r="Y1277" s="9"/>
      <c r="Z1277" s="9"/>
    </row>
    <row r="1278" spans="1:26" ht="14.25" customHeight="1">
      <c r="A1278" s="7"/>
      <c r="B1278" s="7"/>
      <c r="C1278" s="7"/>
      <c r="D1278" s="7"/>
      <c r="E1278" s="24"/>
      <c r="F1278" s="24"/>
      <c r="G1278" s="7"/>
      <c r="H1278" s="7"/>
      <c r="I1278" s="9"/>
      <c r="J1278" s="9"/>
      <c r="K1278" s="9"/>
      <c r="L1278" s="9"/>
      <c r="M1278" s="9"/>
      <c r="N1278" s="9"/>
      <c r="O1278" s="9"/>
      <c r="P1278" s="9"/>
      <c r="Q1278" s="9"/>
      <c r="R1278" s="9"/>
      <c r="S1278" s="9"/>
      <c r="T1278" s="9"/>
      <c r="U1278" s="9"/>
      <c r="V1278" s="9"/>
      <c r="W1278" s="9"/>
      <c r="X1278" s="9"/>
      <c r="Y1278" s="9"/>
      <c r="Z1278" s="9"/>
    </row>
    <row r="1279" spans="1:26" ht="14.25" customHeight="1">
      <c r="A1279" s="7"/>
      <c r="B1279" s="7"/>
      <c r="C1279" s="7"/>
      <c r="D1279" s="7"/>
      <c r="E1279" s="24"/>
      <c r="F1279" s="24"/>
      <c r="G1279" s="7"/>
      <c r="H1279" s="7"/>
      <c r="I1279" s="9"/>
      <c r="J1279" s="9"/>
      <c r="K1279" s="9"/>
      <c r="L1279" s="9"/>
      <c r="M1279" s="9"/>
      <c r="N1279" s="9"/>
      <c r="O1279" s="9"/>
      <c r="P1279" s="9"/>
      <c r="Q1279" s="9"/>
      <c r="R1279" s="9"/>
      <c r="S1279" s="9"/>
      <c r="T1279" s="9"/>
      <c r="U1279" s="9"/>
      <c r="V1279" s="9"/>
      <c r="W1279" s="9"/>
      <c r="X1279" s="9"/>
      <c r="Y1279" s="9"/>
      <c r="Z1279" s="9"/>
    </row>
    <row r="1280" spans="1:26" ht="14.25" customHeight="1">
      <c r="A1280" s="7"/>
      <c r="B1280" s="7"/>
      <c r="C1280" s="7"/>
      <c r="D1280" s="7"/>
      <c r="E1280" s="24"/>
      <c r="F1280" s="24"/>
      <c r="G1280" s="7"/>
      <c r="H1280" s="7"/>
      <c r="I1280" s="9"/>
      <c r="J1280" s="9"/>
      <c r="K1280" s="9"/>
      <c r="L1280" s="9"/>
      <c r="M1280" s="9"/>
      <c r="N1280" s="9"/>
      <c r="O1280" s="9"/>
      <c r="P1280" s="9"/>
      <c r="Q1280" s="9"/>
      <c r="R1280" s="9"/>
      <c r="S1280" s="9"/>
      <c r="T1280" s="9"/>
      <c r="U1280" s="9"/>
      <c r="V1280" s="9"/>
      <c r="W1280" s="9"/>
      <c r="X1280" s="9"/>
      <c r="Y1280" s="9"/>
      <c r="Z1280" s="9"/>
    </row>
    <row r="1281" spans="1:26" ht="14.25" customHeight="1">
      <c r="A1281" s="7"/>
      <c r="B1281" s="7"/>
      <c r="C1281" s="7"/>
      <c r="D1281" s="7"/>
      <c r="E1281" s="24"/>
      <c r="F1281" s="24"/>
      <c r="G1281" s="7"/>
      <c r="H1281" s="7"/>
      <c r="I1281" s="9"/>
      <c r="J1281" s="9"/>
      <c r="K1281" s="9"/>
      <c r="L1281" s="9"/>
      <c r="M1281" s="9"/>
      <c r="N1281" s="9"/>
      <c r="O1281" s="9"/>
      <c r="P1281" s="9"/>
      <c r="Q1281" s="9"/>
      <c r="R1281" s="9"/>
      <c r="S1281" s="9"/>
      <c r="T1281" s="9"/>
      <c r="U1281" s="9"/>
      <c r="V1281" s="9"/>
      <c r="W1281" s="9"/>
      <c r="X1281" s="9"/>
      <c r="Y1281" s="9"/>
      <c r="Z1281" s="9"/>
    </row>
    <row r="1282" spans="1:26" ht="14.25" customHeight="1">
      <c r="A1282" s="7"/>
      <c r="B1282" s="7"/>
      <c r="C1282" s="7"/>
      <c r="D1282" s="7"/>
      <c r="E1282" s="24"/>
      <c r="F1282" s="24"/>
      <c r="G1282" s="7"/>
      <c r="H1282" s="7"/>
      <c r="I1282" s="9"/>
      <c r="J1282" s="9"/>
      <c r="K1282" s="9"/>
      <c r="L1282" s="9"/>
      <c r="M1282" s="9"/>
      <c r="N1282" s="9"/>
      <c r="O1282" s="9"/>
      <c r="P1282" s="9"/>
      <c r="Q1282" s="9"/>
      <c r="R1282" s="9"/>
      <c r="S1282" s="9"/>
      <c r="T1282" s="9"/>
      <c r="U1282" s="9"/>
      <c r="V1282" s="9"/>
      <c r="W1282" s="9"/>
      <c r="X1282" s="9"/>
      <c r="Y1282" s="9"/>
      <c r="Z1282" s="9"/>
    </row>
    <row r="1283" spans="1:26" ht="14.25" customHeight="1">
      <c r="A1283" s="7"/>
      <c r="B1283" s="7"/>
      <c r="C1283" s="7"/>
      <c r="D1283" s="7"/>
      <c r="E1283" s="24"/>
      <c r="F1283" s="24"/>
      <c r="G1283" s="7"/>
      <c r="H1283" s="7"/>
      <c r="I1283" s="9"/>
      <c r="J1283" s="9"/>
      <c r="K1283" s="9"/>
      <c r="L1283" s="9"/>
      <c r="M1283" s="9"/>
      <c r="N1283" s="9"/>
      <c r="O1283" s="9"/>
      <c r="P1283" s="9"/>
      <c r="Q1283" s="9"/>
      <c r="R1283" s="9"/>
      <c r="S1283" s="9"/>
      <c r="T1283" s="9"/>
      <c r="U1283" s="9"/>
      <c r="V1283" s="9"/>
      <c r="W1283" s="9"/>
      <c r="X1283" s="9"/>
      <c r="Y1283" s="9"/>
      <c r="Z1283" s="9"/>
    </row>
    <row r="1284" spans="1:26" ht="14.25" customHeight="1">
      <c r="A1284" s="7"/>
      <c r="B1284" s="7"/>
      <c r="C1284" s="7"/>
      <c r="D1284" s="7"/>
      <c r="E1284" s="24"/>
      <c r="F1284" s="24"/>
      <c r="G1284" s="7"/>
      <c r="H1284" s="7"/>
      <c r="I1284" s="9"/>
      <c r="J1284" s="9"/>
      <c r="K1284" s="9"/>
      <c r="L1284" s="9"/>
      <c r="M1284" s="9"/>
      <c r="N1284" s="9"/>
      <c r="O1284" s="9"/>
      <c r="P1284" s="9"/>
      <c r="Q1284" s="9"/>
      <c r="R1284" s="9"/>
      <c r="S1284" s="9"/>
      <c r="T1284" s="9"/>
      <c r="U1284" s="9"/>
      <c r="V1284" s="9"/>
      <c r="W1284" s="9"/>
      <c r="X1284" s="9"/>
      <c r="Y1284" s="9"/>
      <c r="Z1284" s="9"/>
    </row>
    <row r="1285" spans="1:26" ht="14.25" customHeight="1">
      <c r="A1285" s="7"/>
      <c r="B1285" s="7"/>
      <c r="C1285" s="7"/>
      <c r="D1285" s="7"/>
      <c r="E1285" s="24"/>
      <c r="F1285" s="24"/>
      <c r="G1285" s="7"/>
      <c r="H1285" s="7"/>
      <c r="I1285" s="9"/>
      <c r="J1285" s="9"/>
      <c r="K1285" s="9"/>
      <c r="L1285" s="9"/>
      <c r="M1285" s="9"/>
      <c r="N1285" s="9"/>
      <c r="O1285" s="9"/>
      <c r="P1285" s="9"/>
      <c r="Q1285" s="9"/>
      <c r="R1285" s="9"/>
      <c r="S1285" s="9"/>
      <c r="T1285" s="9"/>
      <c r="U1285" s="9"/>
      <c r="V1285" s="9"/>
      <c r="W1285" s="9"/>
      <c r="X1285" s="9"/>
      <c r="Y1285" s="9"/>
      <c r="Z1285" s="9"/>
    </row>
    <row r="1286" spans="1:26" ht="14.25" customHeight="1">
      <c r="A1286" s="7"/>
      <c r="B1286" s="7"/>
      <c r="C1286" s="7"/>
      <c r="D1286" s="7"/>
      <c r="E1286" s="24"/>
      <c r="F1286" s="24"/>
      <c r="G1286" s="7"/>
      <c r="H1286" s="7"/>
      <c r="I1286" s="9"/>
      <c r="J1286" s="9"/>
      <c r="K1286" s="9"/>
      <c r="L1286" s="9"/>
      <c r="M1286" s="9"/>
      <c r="N1286" s="9"/>
      <c r="O1286" s="9"/>
      <c r="P1286" s="9"/>
      <c r="Q1286" s="9"/>
      <c r="R1286" s="9"/>
      <c r="S1286" s="9"/>
      <c r="T1286" s="9"/>
      <c r="U1286" s="9"/>
      <c r="V1286" s="9"/>
      <c r="W1286" s="9"/>
      <c r="X1286" s="9"/>
      <c r="Y1286" s="9"/>
      <c r="Z1286" s="9"/>
    </row>
    <row r="1287" spans="1:26" ht="14.25" customHeight="1">
      <c r="A1287" s="7"/>
      <c r="B1287" s="7"/>
      <c r="C1287" s="7"/>
      <c r="D1287" s="7"/>
      <c r="E1287" s="24"/>
      <c r="F1287" s="24"/>
      <c r="G1287" s="7"/>
      <c r="H1287" s="7"/>
      <c r="I1287" s="9"/>
      <c r="J1287" s="9"/>
      <c r="K1287" s="9"/>
      <c r="L1287" s="9"/>
      <c r="M1287" s="9"/>
      <c r="N1287" s="9"/>
      <c r="O1287" s="9"/>
      <c r="P1287" s="9"/>
      <c r="Q1287" s="9"/>
      <c r="R1287" s="9"/>
      <c r="S1287" s="9"/>
      <c r="T1287" s="9"/>
      <c r="U1287" s="9"/>
      <c r="V1287" s="9"/>
      <c r="W1287" s="9"/>
      <c r="X1287" s="9"/>
      <c r="Y1287" s="9"/>
      <c r="Z1287" s="9"/>
    </row>
    <row r="1288" spans="1:26" ht="14.25" customHeight="1">
      <c r="A1288" s="7"/>
      <c r="B1288" s="7"/>
      <c r="C1288" s="7"/>
      <c r="D1288" s="7"/>
      <c r="E1288" s="24"/>
      <c r="F1288" s="24"/>
      <c r="G1288" s="7"/>
      <c r="H1288" s="7"/>
      <c r="I1288" s="9"/>
      <c r="J1288" s="9"/>
      <c r="K1288" s="9"/>
      <c r="L1288" s="9"/>
      <c r="M1288" s="9"/>
      <c r="N1288" s="9"/>
      <c r="O1288" s="9"/>
      <c r="P1288" s="9"/>
      <c r="Q1288" s="9"/>
      <c r="R1288" s="9"/>
      <c r="S1288" s="9"/>
      <c r="T1288" s="9"/>
      <c r="U1288" s="9"/>
      <c r="V1288" s="9"/>
      <c r="W1288" s="9"/>
      <c r="X1288" s="9"/>
      <c r="Y1288" s="9"/>
      <c r="Z1288" s="9"/>
    </row>
    <row r="1289" spans="1:26" ht="14.25" customHeight="1">
      <c r="A1289" s="7"/>
      <c r="B1289" s="7"/>
      <c r="C1289" s="7"/>
      <c r="D1289" s="7"/>
      <c r="E1289" s="24"/>
      <c r="F1289" s="24"/>
      <c r="G1289" s="7"/>
      <c r="H1289" s="7"/>
      <c r="I1289" s="9"/>
      <c r="J1289" s="9"/>
      <c r="K1289" s="9"/>
      <c r="L1289" s="9"/>
      <c r="M1289" s="9"/>
      <c r="N1289" s="9"/>
      <c r="O1289" s="9"/>
      <c r="P1289" s="9"/>
      <c r="Q1289" s="9"/>
      <c r="R1289" s="9"/>
      <c r="S1289" s="9"/>
      <c r="T1289" s="9"/>
      <c r="U1289" s="9"/>
      <c r="V1289" s="9"/>
      <c r="W1289" s="9"/>
      <c r="X1289" s="9"/>
      <c r="Y1289" s="9"/>
      <c r="Z1289" s="9"/>
    </row>
    <row r="1290" spans="1:26" ht="14.25" customHeight="1">
      <c r="A1290" s="7"/>
      <c r="B1290" s="7"/>
      <c r="C1290" s="7"/>
      <c r="D1290" s="7"/>
      <c r="E1290" s="24"/>
      <c r="F1290" s="24"/>
      <c r="G1290" s="7"/>
      <c r="H1290" s="7"/>
      <c r="I1290" s="9"/>
      <c r="J1290" s="9"/>
      <c r="K1290" s="9"/>
      <c r="L1290" s="9"/>
      <c r="M1290" s="9"/>
      <c r="N1290" s="9"/>
      <c r="O1290" s="9"/>
      <c r="P1290" s="9"/>
      <c r="Q1290" s="9"/>
      <c r="R1290" s="9"/>
      <c r="S1290" s="9"/>
      <c r="T1290" s="9"/>
      <c r="U1290" s="9"/>
      <c r="V1290" s="9"/>
      <c r="W1290" s="9"/>
      <c r="X1290" s="9"/>
      <c r="Y1290" s="9"/>
      <c r="Z1290" s="9"/>
    </row>
    <row r="1291" spans="1:26" ht="14.25" customHeight="1">
      <c r="A1291" s="7"/>
      <c r="B1291" s="7"/>
      <c r="C1291" s="7"/>
      <c r="D1291" s="7"/>
      <c r="E1291" s="24"/>
      <c r="F1291" s="24"/>
      <c r="G1291" s="7"/>
      <c r="H1291" s="7"/>
      <c r="I1291" s="9"/>
      <c r="J1291" s="9"/>
      <c r="K1291" s="9"/>
      <c r="L1291" s="9"/>
      <c r="M1291" s="9"/>
      <c r="N1291" s="9"/>
      <c r="O1291" s="9"/>
      <c r="P1291" s="9"/>
      <c r="Q1291" s="9"/>
      <c r="R1291" s="9"/>
      <c r="S1291" s="9"/>
      <c r="T1291" s="9"/>
      <c r="U1291" s="9"/>
      <c r="V1291" s="9"/>
      <c r="W1291" s="9"/>
      <c r="X1291" s="9"/>
      <c r="Y1291" s="9"/>
      <c r="Z1291" s="9"/>
    </row>
    <row r="1292" spans="1:26" ht="14.25" customHeight="1">
      <c r="A1292" s="7"/>
      <c r="B1292" s="7"/>
      <c r="C1292" s="7"/>
      <c r="D1292" s="7"/>
      <c r="E1292" s="24"/>
      <c r="F1292" s="24"/>
      <c r="G1292" s="7"/>
      <c r="H1292" s="7"/>
      <c r="I1292" s="9"/>
      <c r="J1292" s="9"/>
      <c r="K1292" s="9"/>
      <c r="L1292" s="9"/>
      <c r="M1292" s="9"/>
      <c r="N1292" s="9"/>
      <c r="O1292" s="9"/>
      <c r="P1292" s="9"/>
      <c r="Q1292" s="9"/>
      <c r="R1292" s="9"/>
      <c r="S1292" s="9"/>
      <c r="T1292" s="9"/>
      <c r="U1292" s="9"/>
      <c r="V1292" s="9"/>
      <c r="W1292" s="9"/>
      <c r="X1292" s="9"/>
      <c r="Y1292" s="9"/>
      <c r="Z1292" s="9"/>
    </row>
    <row r="1293" spans="1:26" ht="14.25" customHeight="1">
      <c r="A1293" s="7"/>
      <c r="B1293" s="7"/>
      <c r="C1293" s="7"/>
      <c r="D1293" s="7"/>
      <c r="E1293" s="24"/>
      <c r="F1293" s="24"/>
      <c r="G1293" s="7"/>
      <c r="H1293" s="7"/>
      <c r="I1293" s="9"/>
      <c r="J1293" s="9"/>
      <c r="K1293" s="9"/>
      <c r="L1293" s="9"/>
      <c r="M1293" s="9"/>
      <c r="N1293" s="9"/>
      <c r="O1293" s="9"/>
      <c r="P1293" s="9"/>
      <c r="Q1293" s="9"/>
      <c r="R1293" s="9"/>
      <c r="S1293" s="9"/>
      <c r="T1293" s="9"/>
      <c r="U1293" s="9"/>
      <c r="V1293" s="9"/>
      <c r="W1293" s="9"/>
      <c r="X1293" s="9"/>
      <c r="Y1293" s="9"/>
      <c r="Z1293" s="9"/>
    </row>
    <row r="1294" spans="1:26" ht="14.25" customHeight="1">
      <c r="A1294" s="7"/>
      <c r="B1294" s="7"/>
      <c r="C1294" s="7"/>
      <c r="D1294" s="7"/>
      <c r="E1294" s="24"/>
      <c r="F1294" s="24"/>
      <c r="G1294" s="7"/>
      <c r="H1294" s="7"/>
      <c r="I1294" s="9"/>
      <c r="J1294" s="9"/>
      <c r="K1294" s="9"/>
      <c r="L1294" s="9"/>
      <c r="M1294" s="9"/>
      <c r="N1294" s="9"/>
      <c r="O1294" s="9"/>
      <c r="P1294" s="9"/>
      <c r="Q1294" s="9"/>
      <c r="R1294" s="9"/>
      <c r="S1294" s="9"/>
      <c r="T1294" s="9"/>
      <c r="U1294" s="9"/>
      <c r="V1294" s="9"/>
      <c r="W1294" s="9"/>
      <c r="X1294" s="9"/>
      <c r="Y1294" s="9"/>
      <c r="Z1294" s="9"/>
    </row>
    <row r="1295" spans="1:26" ht="14.25" customHeight="1">
      <c r="A1295" s="7"/>
      <c r="B1295" s="7"/>
      <c r="C1295" s="7"/>
      <c r="D1295" s="7"/>
      <c r="E1295" s="24"/>
      <c r="F1295" s="24"/>
      <c r="G1295" s="7"/>
      <c r="H1295" s="7"/>
      <c r="I1295" s="9"/>
      <c r="J1295" s="9"/>
      <c r="K1295" s="9"/>
      <c r="L1295" s="9"/>
      <c r="M1295" s="9"/>
      <c r="N1295" s="9"/>
      <c r="O1295" s="9"/>
      <c r="P1295" s="9"/>
      <c r="Q1295" s="9"/>
      <c r="R1295" s="9"/>
      <c r="S1295" s="9"/>
      <c r="T1295" s="9"/>
      <c r="U1295" s="9"/>
      <c r="V1295" s="9"/>
      <c r="W1295" s="9"/>
      <c r="X1295" s="9"/>
      <c r="Y1295" s="9"/>
      <c r="Z1295" s="9"/>
    </row>
    <row r="1296" spans="1:26" ht="14.25" customHeight="1">
      <c r="A1296" s="7"/>
      <c r="B1296" s="7"/>
      <c r="C1296" s="7"/>
      <c r="D1296" s="7"/>
      <c r="E1296" s="24"/>
      <c r="F1296" s="24"/>
      <c r="G1296" s="7"/>
      <c r="H1296" s="7"/>
      <c r="I1296" s="9"/>
      <c r="J1296" s="9"/>
      <c r="K1296" s="9"/>
      <c r="L1296" s="9"/>
      <c r="M1296" s="9"/>
      <c r="N1296" s="9"/>
      <c r="O1296" s="9"/>
      <c r="P1296" s="9"/>
      <c r="Q1296" s="9"/>
      <c r="R1296" s="9"/>
      <c r="S1296" s="9"/>
      <c r="T1296" s="9"/>
      <c r="U1296" s="9"/>
      <c r="V1296" s="9"/>
      <c r="W1296" s="9"/>
      <c r="X1296" s="9"/>
      <c r="Y1296" s="9"/>
      <c r="Z1296" s="9"/>
    </row>
    <row r="1297" spans="1:26" ht="14.25" customHeight="1">
      <c r="A1297" s="7"/>
      <c r="B1297" s="7"/>
      <c r="C1297" s="7"/>
      <c r="D1297" s="7"/>
      <c r="E1297" s="24"/>
      <c r="F1297" s="24"/>
      <c r="G1297" s="7"/>
      <c r="H1297" s="7"/>
      <c r="I1297" s="9"/>
      <c r="J1297" s="9"/>
      <c r="K1297" s="9"/>
      <c r="L1297" s="9"/>
      <c r="M1297" s="9"/>
      <c r="N1297" s="9"/>
      <c r="O1297" s="9"/>
      <c r="P1297" s="9"/>
      <c r="Q1297" s="9"/>
      <c r="R1297" s="9"/>
      <c r="S1297" s="9"/>
      <c r="T1297" s="9"/>
      <c r="U1297" s="9"/>
      <c r="V1297" s="9"/>
      <c r="W1297" s="9"/>
      <c r="X1297" s="9"/>
      <c r="Y1297" s="9"/>
      <c r="Z1297" s="9"/>
    </row>
    <row r="1298" spans="1:26" ht="14.25" customHeight="1">
      <c r="A1298" s="7"/>
      <c r="B1298" s="7"/>
      <c r="C1298" s="7"/>
      <c r="D1298" s="7"/>
      <c r="E1298" s="24"/>
      <c r="F1298" s="24"/>
      <c r="G1298" s="7"/>
      <c r="H1298" s="7"/>
      <c r="I1298" s="9"/>
      <c r="J1298" s="9"/>
      <c r="K1298" s="9"/>
      <c r="L1298" s="9"/>
      <c r="M1298" s="9"/>
      <c r="N1298" s="9"/>
      <c r="O1298" s="9"/>
      <c r="P1298" s="9"/>
      <c r="Q1298" s="9"/>
      <c r="R1298" s="9"/>
      <c r="S1298" s="9"/>
      <c r="T1298" s="9"/>
      <c r="U1298" s="9"/>
      <c r="V1298" s="9"/>
      <c r="W1298" s="9"/>
      <c r="X1298" s="9"/>
      <c r="Y1298" s="9"/>
      <c r="Z1298" s="9"/>
    </row>
    <row r="1299" spans="1:26" ht="14.25" customHeight="1">
      <c r="A1299" s="7"/>
      <c r="B1299" s="7"/>
      <c r="C1299" s="7"/>
      <c r="D1299" s="7"/>
      <c r="E1299" s="24"/>
      <c r="F1299" s="24"/>
      <c r="G1299" s="7"/>
      <c r="H1299" s="7"/>
      <c r="I1299" s="9"/>
      <c r="J1299" s="9"/>
      <c r="K1299" s="9"/>
      <c r="L1299" s="9"/>
      <c r="M1299" s="9"/>
      <c r="N1299" s="9"/>
      <c r="O1299" s="9"/>
      <c r="P1299" s="9"/>
      <c r="Q1299" s="9"/>
      <c r="R1299" s="9"/>
      <c r="S1299" s="9"/>
      <c r="T1299" s="9"/>
      <c r="U1299" s="9"/>
      <c r="V1299" s="9"/>
      <c r="W1299" s="9"/>
      <c r="X1299" s="9"/>
      <c r="Y1299" s="9"/>
      <c r="Z1299" s="9"/>
    </row>
    <row r="1300" spans="1:26" ht="14.25" customHeight="1">
      <c r="A1300" s="7"/>
      <c r="B1300" s="7"/>
      <c r="C1300" s="7"/>
      <c r="D1300" s="7"/>
      <c r="E1300" s="24"/>
      <c r="F1300" s="24"/>
      <c r="G1300" s="7"/>
      <c r="H1300" s="7"/>
      <c r="I1300" s="9"/>
      <c r="J1300" s="9"/>
      <c r="K1300" s="9"/>
      <c r="L1300" s="9"/>
      <c r="M1300" s="9"/>
      <c r="N1300" s="9"/>
      <c r="O1300" s="9"/>
      <c r="P1300" s="9"/>
      <c r="Q1300" s="9"/>
      <c r="R1300" s="9"/>
      <c r="S1300" s="9"/>
      <c r="T1300" s="9"/>
      <c r="U1300" s="9"/>
      <c r="V1300" s="9"/>
      <c r="W1300" s="9"/>
      <c r="X1300" s="9"/>
      <c r="Y1300" s="9"/>
      <c r="Z1300" s="9"/>
    </row>
    <row r="1301" spans="1:26" ht="14.25" customHeight="1">
      <c r="A1301" s="7"/>
      <c r="B1301" s="7"/>
      <c r="C1301" s="7"/>
      <c r="D1301" s="7"/>
      <c r="E1301" s="24"/>
      <c r="F1301" s="24"/>
      <c r="G1301" s="7"/>
      <c r="H1301" s="7"/>
      <c r="I1301" s="9"/>
      <c r="J1301" s="9"/>
      <c r="K1301" s="9"/>
      <c r="L1301" s="9"/>
      <c r="M1301" s="9"/>
      <c r="N1301" s="9"/>
      <c r="O1301" s="9"/>
      <c r="P1301" s="9"/>
      <c r="Q1301" s="9"/>
      <c r="R1301" s="9"/>
      <c r="S1301" s="9"/>
      <c r="T1301" s="9"/>
      <c r="U1301" s="9"/>
      <c r="V1301" s="9"/>
      <c r="W1301" s="9"/>
      <c r="X1301" s="9"/>
      <c r="Y1301" s="9"/>
      <c r="Z1301" s="9"/>
    </row>
    <row r="1302" spans="1:26" ht="14.25" customHeight="1">
      <c r="A1302" s="7"/>
      <c r="B1302" s="7"/>
      <c r="C1302" s="7"/>
      <c r="D1302" s="7"/>
      <c r="E1302" s="24"/>
      <c r="F1302" s="24"/>
      <c r="G1302" s="7"/>
      <c r="H1302" s="7"/>
      <c r="I1302" s="9"/>
      <c r="J1302" s="9"/>
      <c r="K1302" s="9"/>
      <c r="L1302" s="9"/>
      <c r="M1302" s="9"/>
      <c r="N1302" s="9"/>
      <c r="O1302" s="9"/>
      <c r="P1302" s="9"/>
      <c r="Q1302" s="9"/>
      <c r="R1302" s="9"/>
      <c r="S1302" s="9"/>
      <c r="T1302" s="9"/>
      <c r="U1302" s="9"/>
      <c r="V1302" s="9"/>
      <c r="W1302" s="9"/>
      <c r="X1302" s="9"/>
      <c r="Y1302" s="9"/>
      <c r="Z1302" s="9"/>
    </row>
    <row r="1303" spans="1:26" ht="14.25" customHeight="1">
      <c r="A1303" s="7"/>
      <c r="B1303" s="7"/>
      <c r="C1303" s="7"/>
      <c r="D1303" s="7"/>
      <c r="E1303" s="24"/>
      <c r="F1303" s="24"/>
      <c r="G1303" s="7"/>
      <c r="H1303" s="7"/>
      <c r="I1303" s="9"/>
      <c r="J1303" s="9"/>
      <c r="K1303" s="9"/>
      <c r="L1303" s="9"/>
      <c r="M1303" s="9"/>
      <c r="N1303" s="9"/>
      <c r="O1303" s="9"/>
      <c r="P1303" s="9"/>
      <c r="Q1303" s="9"/>
      <c r="R1303" s="9"/>
      <c r="S1303" s="9"/>
      <c r="T1303" s="9"/>
      <c r="U1303" s="9"/>
      <c r="V1303" s="9"/>
      <c r="W1303" s="9"/>
      <c r="X1303" s="9"/>
      <c r="Y1303" s="9"/>
      <c r="Z1303" s="9"/>
    </row>
    <row r="1304" spans="1:26" ht="14.25" customHeight="1">
      <c r="A1304" s="7"/>
      <c r="B1304" s="7"/>
      <c r="C1304" s="7"/>
      <c r="D1304" s="7"/>
      <c r="E1304" s="24"/>
      <c r="F1304" s="24"/>
      <c r="G1304" s="7"/>
      <c r="H1304" s="7"/>
      <c r="I1304" s="9"/>
      <c r="J1304" s="9"/>
      <c r="K1304" s="9"/>
      <c r="L1304" s="9"/>
      <c r="M1304" s="9"/>
      <c r="N1304" s="9"/>
      <c r="O1304" s="9"/>
      <c r="P1304" s="9"/>
      <c r="Q1304" s="9"/>
      <c r="R1304" s="9"/>
      <c r="S1304" s="9"/>
      <c r="T1304" s="9"/>
      <c r="U1304" s="9"/>
      <c r="V1304" s="9"/>
      <c r="W1304" s="9"/>
      <c r="X1304" s="9"/>
      <c r="Y1304" s="9"/>
      <c r="Z1304" s="9"/>
    </row>
    <row r="1305" spans="1:26" ht="14.25" customHeight="1">
      <c r="A1305" s="7"/>
      <c r="B1305" s="7"/>
      <c r="C1305" s="7"/>
      <c r="D1305" s="7"/>
      <c r="E1305" s="24"/>
      <c r="F1305" s="24"/>
      <c r="G1305" s="7"/>
      <c r="H1305" s="7"/>
      <c r="I1305" s="9"/>
      <c r="J1305" s="9"/>
      <c r="K1305" s="9"/>
      <c r="L1305" s="9"/>
      <c r="M1305" s="9"/>
      <c r="N1305" s="9"/>
      <c r="O1305" s="9"/>
      <c r="P1305" s="9"/>
      <c r="Q1305" s="9"/>
      <c r="R1305" s="9"/>
      <c r="S1305" s="9"/>
      <c r="T1305" s="9"/>
      <c r="U1305" s="9"/>
      <c r="V1305" s="9"/>
      <c r="W1305" s="9"/>
      <c r="X1305" s="9"/>
      <c r="Y1305" s="9"/>
      <c r="Z1305" s="9"/>
    </row>
    <row r="1306" spans="1:26" ht="14.25" customHeight="1">
      <c r="A1306" s="7"/>
      <c r="B1306" s="7"/>
      <c r="C1306" s="7"/>
      <c r="D1306" s="7"/>
      <c r="E1306" s="24"/>
      <c r="F1306" s="24"/>
      <c r="G1306" s="7"/>
      <c r="H1306" s="7"/>
      <c r="I1306" s="9"/>
      <c r="J1306" s="9"/>
      <c r="K1306" s="9"/>
      <c r="L1306" s="9"/>
      <c r="M1306" s="9"/>
      <c r="N1306" s="9"/>
      <c r="O1306" s="9"/>
      <c r="P1306" s="9"/>
      <c r="Q1306" s="9"/>
      <c r="R1306" s="9"/>
      <c r="S1306" s="9"/>
      <c r="T1306" s="9"/>
      <c r="U1306" s="9"/>
      <c r="V1306" s="9"/>
      <c r="W1306" s="9"/>
      <c r="X1306" s="9"/>
      <c r="Y1306" s="9"/>
      <c r="Z1306" s="9"/>
    </row>
    <row r="1307" spans="1:26" ht="14.25" customHeight="1">
      <c r="A1307" s="7"/>
      <c r="B1307" s="7"/>
      <c r="C1307" s="7"/>
      <c r="D1307" s="7"/>
      <c r="E1307" s="24"/>
      <c r="F1307" s="24"/>
      <c r="G1307" s="7"/>
      <c r="H1307" s="7"/>
      <c r="I1307" s="9"/>
      <c r="J1307" s="9"/>
      <c r="K1307" s="9"/>
      <c r="L1307" s="9"/>
      <c r="M1307" s="9"/>
      <c r="N1307" s="9"/>
      <c r="O1307" s="9"/>
      <c r="P1307" s="9"/>
      <c r="Q1307" s="9"/>
      <c r="R1307" s="9"/>
      <c r="S1307" s="9"/>
      <c r="T1307" s="9"/>
      <c r="U1307" s="9"/>
      <c r="V1307" s="9"/>
      <c r="W1307" s="9"/>
      <c r="X1307" s="9"/>
      <c r="Y1307" s="9"/>
      <c r="Z1307" s="9"/>
    </row>
    <row r="1308" spans="1:26" ht="14.25" customHeight="1">
      <c r="A1308" s="7"/>
      <c r="B1308" s="7"/>
      <c r="C1308" s="7"/>
      <c r="D1308" s="7"/>
      <c r="E1308" s="24"/>
      <c r="F1308" s="24"/>
      <c r="G1308" s="7"/>
      <c r="H1308" s="7"/>
      <c r="I1308" s="9"/>
      <c r="J1308" s="9"/>
      <c r="K1308" s="9"/>
      <c r="L1308" s="9"/>
      <c r="M1308" s="9"/>
      <c r="N1308" s="9"/>
      <c r="O1308" s="9"/>
      <c r="P1308" s="9"/>
      <c r="Q1308" s="9"/>
      <c r="R1308" s="9"/>
      <c r="S1308" s="9"/>
      <c r="T1308" s="9"/>
      <c r="U1308" s="9"/>
      <c r="V1308" s="9"/>
      <c r="W1308" s="9"/>
      <c r="X1308" s="9"/>
      <c r="Y1308" s="9"/>
      <c r="Z1308" s="9"/>
    </row>
    <row r="1309" spans="1:26" ht="14.25" customHeight="1">
      <c r="A1309" s="7"/>
      <c r="B1309" s="7"/>
      <c r="C1309" s="7"/>
      <c r="D1309" s="7"/>
      <c r="E1309" s="24"/>
      <c r="F1309" s="24"/>
      <c r="G1309" s="7"/>
      <c r="H1309" s="7"/>
      <c r="I1309" s="9"/>
      <c r="J1309" s="9"/>
      <c r="K1309" s="9"/>
      <c r="L1309" s="9"/>
      <c r="M1309" s="9"/>
      <c r="N1309" s="9"/>
      <c r="O1309" s="9"/>
      <c r="P1309" s="9"/>
      <c r="Q1309" s="9"/>
      <c r="R1309" s="9"/>
      <c r="S1309" s="9"/>
      <c r="T1309" s="9"/>
      <c r="U1309" s="9"/>
      <c r="V1309" s="9"/>
      <c r="W1309" s="9"/>
      <c r="X1309" s="9"/>
      <c r="Y1309" s="9"/>
      <c r="Z1309" s="9"/>
    </row>
    <row r="1310" spans="1:26" ht="14.25" customHeight="1">
      <c r="A1310" s="7"/>
      <c r="B1310" s="7"/>
      <c r="C1310" s="7"/>
      <c r="D1310" s="7"/>
      <c r="E1310" s="24"/>
      <c r="F1310" s="24"/>
      <c r="G1310" s="7"/>
      <c r="H1310" s="7"/>
      <c r="I1310" s="9"/>
      <c r="J1310" s="9"/>
      <c r="K1310" s="9"/>
      <c r="L1310" s="9"/>
      <c r="M1310" s="9"/>
      <c r="N1310" s="9"/>
      <c r="O1310" s="9"/>
      <c r="P1310" s="9"/>
      <c r="Q1310" s="9"/>
      <c r="R1310" s="9"/>
      <c r="S1310" s="9"/>
      <c r="T1310" s="9"/>
      <c r="U1310" s="9"/>
      <c r="V1310" s="9"/>
      <c r="W1310" s="9"/>
      <c r="X1310" s="9"/>
      <c r="Y1310" s="9"/>
      <c r="Z1310" s="9"/>
    </row>
    <row r="1311" spans="1:26" ht="14.25" customHeight="1">
      <c r="A1311" s="7"/>
      <c r="B1311" s="7"/>
      <c r="C1311" s="7"/>
      <c r="D1311" s="7"/>
      <c r="E1311" s="24"/>
      <c r="F1311" s="24"/>
      <c r="G1311" s="7"/>
      <c r="H1311" s="7"/>
      <c r="I1311" s="9"/>
      <c r="J1311" s="9"/>
      <c r="K1311" s="9"/>
      <c r="L1311" s="9"/>
      <c r="M1311" s="9"/>
      <c r="N1311" s="9"/>
      <c r="O1311" s="9"/>
      <c r="P1311" s="9"/>
      <c r="Q1311" s="9"/>
      <c r="R1311" s="9"/>
      <c r="S1311" s="9"/>
      <c r="T1311" s="9"/>
      <c r="U1311" s="9"/>
      <c r="V1311" s="9"/>
      <c r="W1311" s="9"/>
      <c r="X1311" s="9"/>
      <c r="Y1311" s="9"/>
      <c r="Z1311" s="9"/>
    </row>
    <row r="1312" spans="1:26" ht="14.25" customHeight="1">
      <c r="A1312" s="7"/>
      <c r="B1312" s="7"/>
      <c r="C1312" s="7"/>
      <c r="D1312" s="7"/>
      <c r="E1312" s="24"/>
      <c r="F1312" s="24"/>
      <c r="G1312" s="7"/>
      <c r="H1312" s="7"/>
      <c r="I1312" s="9"/>
      <c r="J1312" s="9"/>
      <c r="K1312" s="9"/>
      <c r="L1312" s="9"/>
      <c r="M1312" s="9"/>
      <c r="N1312" s="9"/>
      <c r="O1312" s="9"/>
      <c r="P1312" s="9"/>
      <c r="Q1312" s="9"/>
      <c r="R1312" s="9"/>
      <c r="S1312" s="9"/>
      <c r="T1312" s="9"/>
      <c r="U1312" s="9"/>
      <c r="V1312" s="9"/>
      <c r="W1312" s="9"/>
      <c r="X1312" s="9"/>
      <c r="Y1312" s="9"/>
      <c r="Z1312" s="9"/>
    </row>
    <row r="1313" spans="1:26" ht="14.25" customHeight="1">
      <c r="A1313" s="7"/>
      <c r="B1313" s="7"/>
      <c r="C1313" s="7"/>
      <c r="D1313" s="7"/>
      <c r="E1313" s="24"/>
      <c r="F1313" s="24"/>
      <c r="G1313" s="7"/>
      <c r="H1313" s="7"/>
      <c r="I1313" s="9"/>
      <c r="J1313" s="9"/>
      <c r="K1313" s="9"/>
      <c r="L1313" s="9"/>
      <c r="M1313" s="9"/>
      <c r="N1313" s="9"/>
      <c r="O1313" s="9"/>
      <c r="P1313" s="9"/>
      <c r="Q1313" s="9"/>
      <c r="R1313" s="9"/>
      <c r="S1313" s="9"/>
      <c r="T1313" s="9"/>
      <c r="U1313" s="9"/>
      <c r="V1313" s="9"/>
      <c r="W1313" s="9"/>
      <c r="X1313" s="9"/>
      <c r="Y1313" s="9"/>
      <c r="Z1313" s="9"/>
    </row>
    <row r="1314" spans="1:26" ht="14.25" customHeight="1">
      <c r="A1314" s="7"/>
      <c r="B1314" s="7"/>
      <c r="C1314" s="7"/>
      <c r="D1314" s="7"/>
      <c r="E1314" s="24"/>
      <c r="F1314" s="24"/>
      <c r="G1314" s="7"/>
      <c r="H1314" s="7"/>
      <c r="I1314" s="9"/>
      <c r="J1314" s="9"/>
      <c r="K1314" s="9"/>
      <c r="L1314" s="9"/>
      <c r="M1314" s="9"/>
      <c r="N1314" s="9"/>
      <c r="O1314" s="9"/>
      <c r="P1314" s="9"/>
      <c r="Q1314" s="9"/>
      <c r="R1314" s="9"/>
      <c r="S1314" s="9"/>
      <c r="T1314" s="9"/>
      <c r="U1314" s="9"/>
      <c r="V1314" s="9"/>
      <c r="W1314" s="9"/>
      <c r="X1314" s="9"/>
      <c r="Y1314" s="9"/>
      <c r="Z1314" s="9"/>
    </row>
    <row r="1315" spans="1:26" ht="14.25" customHeight="1">
      <c r="A1315" s="7"/>
      <c r="B1315" s="7"/>
      <c r="C1315" s="7"/>
      <c r="D1315" s="7"/>
      <c r="E1315" s="24"/>
      <c r="F1315" s="24"/>
      <c r="G1315" s="7"/>
      <c r="H1315" s="7"/>
      <c r="I1315" s="9"/>
      <c r="J1315" s="9"/>
      <c r="K1315" s="9"/>
      <c r="L1315" s="9"/>
      <c r="M1315" s="9"/>
      <c r="N1315" s="9"/>
      <c r="O1315" s="9"/>
      <c r="P1315" s="9"/>
      <c r="Q1315" s="9"/>
      <c r="R1315" s="9"/>
      <c r="S1315" s="9"/>
      <c r="T1315" s="9"/>
      <c r="U1315" s="9"/>
      <c r="V1315" s="9"/>
      <c r="W1315" s="9"/>
      <c r="X1315" s="9"/>
      <c r="Y1315" s="9"/>
      <c r="Z1315" s="9"/>
    </row>
    <row r="1316" spans="1:26" ht="14.25" customHeight="1">
      <c r="A1316" s="7"/>
      <c r="B1316" s="7"/>
      <c r="C1316" s="7"/>
      <c r="D1316" s="7"/>
      <c r="E1316" s="24"/>
      <c r="F1316" s="24"/>
      <c r="G1316" s="7"/>
      <c r="H1316" s="7"/>
      <c r="I1316" s="9"/>
      <c r="J1316" s="9"/>
      <c r="K1316" s="9"/>
      <c r="L1316" s="9"/>
      <c r="M1316" s="9"/>
      <c r="N1316" s="9"/>
      <c r="O1316" s="9"/>
      <c r="P1316" s="9"/>
      <c r="Q1316" s="9"/>
      <c r="R1316" s="9"/>
      <c r="S1316" s="9"/>
      <c r="T1316" s="9"/>
      <c r="U1316" s="9"/>
      <c r="V1316" s="9"/>
      <c r="W1316" s="9"/>
      <c r="X1316" s="9"/>
      <c r="Y1316" s="9"/>
      <c r="Z1316" s="9"/>
    </row>
    <row r="1317" spans="1:26" ht="14.25" customHeight="1">
      <c r="A1317" s="7"/>
      <c r="B1317" s="7"/>
      <c r="C1317" s="7"/>
      <c r="D1317" s="7"/>
      <c r="E1317" s="24"/>
      <c r="F1317" s="24"/>
      <c r="G1317" s="7"/>
      <c r="H1317" s="7"/>
      <c r="I1317" s="9"/>
      <c r="J1317" s="9"/>
      <c r="K1317" s="9"/>
      <c r="L1317" s="9"/>
      <c r="M1317" s="9"/>
      <c r="N1317" s="9"/>
      <c r="O1317" s="9"/>
      <c r="P1317" s="9"/>
      <c r="Q1317" s="9"/>
      <c r="R1317" s="9"/>
      <c r="S1317" s="9"/>
      <c r="T1317" s="9"/>
      <c r="U1317" s="9"/>
      <c r="V1317" s="9"/>
      <c r="W1317" s="9"/>
      <c r="X1317" s="9"/>
      <c r="Y1317" s="9"/>
      <c r="Z1317" s="9"/>
    </row>
    <row r="1318" spans="1:26" ht="14.25" customHeight="1">
      <c r="A1318" s="7"/>
      <c r="B1318" s="7"/>
      <c r="C1318" s="7"/>
      <c r="D1318" s="7"/>
      <c r="E1318" s="24"/>
      <c r="F1318" s="24"/>
      <c r="G1318" s="7"/>
      <c r="H1318" s="7"/>
      <c r="I1318" s="9"/>
      <c r="J1318" s="9"/>
      <c r="K1318" s="9"/>
      <c r="L1318" s="9"/>
      <c r="M1318" s="9"/>
      <c r="N1318" s="9"/>
      <c r="O1318" s="9"/>
      <c r="P1318" s="9"/>
      <c r="Q1318" s="9"/>
      <c r="R1318" s="9"/>
      <c r="S1318" s="9"/>
      <c r="T1318" s="9"/>
      <c r="U1318" s="9"/>
      <c r="V1318" s="9"/>
      <c r="W1318" s="9"/>
      <c r="X1318" s="9"/>
      <c r="Y1318" s="9"/>
      <c r="Z1318" s="9"/>
    </row>
    <row r="1319" spans="1:26" ht="14.25" customHeight="1">
      <c r="A1319" s="7"/>
      <c r="B1319" s="7"/>
      <c r="C1319" s="7"/>
      <c r="D1319" s="7"/>
      <c r="E1319" s="24"/>
      <c r="F1319" s="24"/>
      <c r="G1319" s="7"/>
      <c r="H1319" s="7"/>
      <c r="I1319" s="9"/>
      <c r="J1319" s="9"/>
      <c r="K1319" s="9"/>
      <c r="L1319" s="9"/>
      <c r="M1319" s="9"/>
      <c r="N1319" s="9"/>
      <c r="O1319" s="9"/>
      <c r="P1319" s="9"/>
      <c r="Q1319" s="9"/>
      <c r="R1319" s="9"/>
      <c r="S1319" s="9"/>
      <c r="T1319" s="9"/>
      <c r="U1319" s="9"/>
      <c r="V1319" s="9"/>
      <c r="W1319" s="9"/>
      <c r="X1319" s="9"/>
      <c r="Y1319" s="9"/>
      <c r="Z1319" s="9"/>
    </row>
    <row r="1320" spans="1:26" ht="14.25" customHeight="1">
      <c r="A1320" s="7"/>
      <c r="B1320" s="7"/>
      <c r="C1320" s="7"/>
      <c r="D1320" s="7"/>
      <c r="E1320" s="24"/>
      <c r="F1320" s="24"/>
      <c r="G1320" s="7"/>
      <c r="H1320" s="7"/>
      <c r="I1320" s="9"/>
      <c r="J1320" s="9"/>
      <c r="K1320" s="9"/>
      <c r="L1320" s="9"/>
      <c r="M1320" s="9"/>
      <c r="N1320" s="9"/>
      <c r="O1320" s="9"/>
      <c r="P1320" s="9"/>
      <c r="Q1320" s="9"/>
      <c r="R1320" s="9"/>
      <c r="S1320" s="9"/>
      <c r="T1320" s="9"/>
      <c r="U1320" s="9"/>
      <c r="V1320" s="9"/>
      <c r="W1320" s="9"/>
      <c r="X1320" s="9"/>
      <c r="Y1320" s="9"/>
      <c r="Z1320" s="9"/>
    </row>
    <row r="1321" spans="1:26" ht="14.25" customHeight="1">
      <c r="A1321" s="7"/>
      <c r="B1321" s="7"/>
      <c r="C1321" s="7"/>
      <c r="D1321" s="7"/>
      <c r="E1321" s="24"/>
      <c r="F1321" s="24"/>
      <c r="G1321" s="7"/>
      <c r="H1321" s="7"/>
      <c r="I1321" s="9"/>
      <c r="J1321" s="9"/>
      <c r="K1321" s="9"/>
      <c r="L1321" s="9"/>
      <c r="M1321" s="9"/>
      <c r="N1321" s="9"/>
      <c r="O1321" s="9"/>
      <c r="P1321" s="9"/>
      <c r="Q1321" s="9"/>
      <c r="R1321" s="9"/>
      <c r="S1321" s="9"/>
      <c r="T1321" s="9"/>
      <c r="U1321" s="9"/>
      <c r="V1321" s="9"/>
      <c r="W1321" s="9"/>
      <c r="X1321" s="9"/>
      <c r="Y1321" s="9"/>
      <c r="Z1321" s="9"/>
    </row>
    <row r="1322" spans="1:26" ht="14.25" customHeight="1">
      <c r="A1322" s="7"/>
      <c r="B1322" s="7"/>
      <c r="C1322" s="7"/>
      <c r="D1322" s="7"/>
      <c r="E1322" s="24"/>
      <c r="F1322" s="24"/>
      <c r="G1322" s="7"/>
      <c r="H1322" s="7"/>
      <c r="I1322" s="9"/>
      <c r="J1322" s="9"/>
      <c r="K1322" s="9"/>
      <c r="L1322" s="9"/>
      <c r="M1322" s="9"/>
      <c r="N1322" s="9"/>
      <c r="O1322" s="9"/>
      <c r="P1322" s="9"/>
      <c r="Q1322" s="9"/>
      <c r="R1322" s="9"/>
      <c r="S1322" s="9"/>
      <c r="T1322" s="9"/>
      <c r="U1322" s="9"/>
      <c r="V1322" s="9"/>
      <c r="W1322" s="9"/>
      <c r="X1322" s="9"/>
      <c r="Y1322" s="9"/>
      <c r="Z1322" s="9"/>
    </row>
    <row r="1323" spans="1:26" ht="14.25" customHeight="1">
      <c r="A1323" s="7"/>
      <c r="B1323" s="7"/>
      <c r="C1323" s="7"/>
      <c r="D1323" s="7"/>
      <c r="E1323" s="24"/>
      <c r="F1323" s="24"/>
      <c r="G1323" s="7"/>
      <c r="H1323" s="7"/>
      <c r="I1323" s="9"/>
      <c r="J1323" s="9"/>
      <c r="K1323" s="9"/>
      <c r="L1323" s="9"/>
      <c r="M1323" s="9"/>
      <c r="N1323" s="9"/>
      <c r="O1323" s="9"/>
      <c r="P1323" s="9"/>
      <c r="Q1323" s="9"/>
      <c r="R1323" s="9"/>
      <c r="S1323" s="9"/>
      <c r="T1323" s="9"/>
      <c r="U1323" s="9"/>
      <c r="V1323" s="9"/>
      <c r="W1323" s="9"/>
      <c r="X1323" s="9"/>
      <c r="Y1323" s="9"/>
      <c r="Z1323" s="9"/>
    </row>
    <row r="1324" spans="1:26" ht="14.25" customHeight="1">
      <c r="A1324" s="7"/>
      <c r="B1324" s="7"/>
      <c r="C1324" s="7"/>
      <c r="D1324" s="7"/>
      <c r="E1324" s="24"/>
      <c r="F1324" s="24"/>
      <c r="G1324" s="7"/>
      <c r="H1324" s="7"/>
      <c r="I1324" s="9"/>
      <c r="J1324" s="9"/>
      <c r="K1324" s="9"/>
      <c r="L1324" s="9"/>
      <c r="M1324" s="9"/>
      <c r="N1324" s="9"/>
      <c r="O1324" s="9"/>
      <c r="P1324" s="9"/>
      <c r="Q1324" s="9"/>
      <c r="R1324" s="9"/>
      <c r="S1324" s="9"/>
      <c r="T1324" s="9"/>
      <c r="U1324" s="9"/>
      <c r="V1324" s="9"/>
      <c r="W1324" s="9"/>
      <c r="X1324" s="9"/>
      <c r="Y1324" s="9"/>
      <c r="Z1324" s="9"/>
    </row>
    <row r="1325" spans="1:26" ht="14.25" customHeight="1">
      <c r="A1325" s="7"/>
      <c r="B1325" s="7"/>
      <c r="C1325" s="7"/>
      <c r="D1325" s="7"/>
      <c r="E1325" s="24"/>
      <c r="F1325" s="24"/>
      <c r="G1325" s="7"/>
      <c r="H1325" s="7"/>
      <c r="I1325" s="9"/>
      <c r="J1325" s="9"/>
      <c r="K1325" s="9"/>
      <c r="L1325" s="9"/>
      <c r="M1325" s="9"/>
      <c r="N1325" s="9"/>
      <c r="O1325" s="9"/>
      <c r="P1325" s="9"/>
      <c r="Q1325" s="9"/>
      <c r="R1325" s="9"/>
      <c r="S1325" s="9"/>
      <c r="T1325" s="9"/>
      <c r="U1325" s="9"/>
      <c r="V1325" s="9"/>
      <c r="W1325" s="9"/>
      <c r="X1325" s="9"/>
      <c r="Y1325" s="9"/>
      <c r="Z1325" s="9"/>
    </row>
    <row r="1326" spans="1:26" ht="14.25" customHeight="1">
      <c r="A1326" s="7"/>
      <c r="B1326" s="7"/>
      <c r="C1326" s="7"/>
      <c r="D1326" s="7"/>
      <c r="E1326" s="24"/>
      <c r="F1326" s="24"/>
      <c r="G1326" s="7"/>
      <c r="H1326" s="7"/>
      <c r="I1326" s="9"/>
      <c r="J1326" s="9"/>
      <c r="K1326" s="9"/>
      <c r="L1326" s="9"/>
      <c r="M1326" s="9"/>
      <c r="N1326" s="9"/>
      <c r="O1326" s="9"/>
      <c r="P1326" s="9"/>
      <c r="Q1326" s="9"/>
      <c r="R1326" s="9"/>
      <c r="S1326" s="9"/>
      <c r="T1326" s="9"/>
      <c r="U1326" s="9"/>
      <c r="V1326" s="9"/>
      <c r="W1326" s="9"/>
      <c r="X1326" s="9"/>
      <c r="Y1326" s="9"/>
      <c r="Z1326" s="9"/>
    </row>
    <row r="1327" spans="1:26" ht="14.25" customHeight="1">
      <c r="A1327" s="7"/>
      <c r="B1327" s="7"/>
      <c r="C1327" s="7"/>
      <c r="D1327" s="7"/>
      <c r="E1327" s="24"/>
      <c r="F1327" s="24"/>
      <c r="G1327" s="7"/>
      <c r="H1327" s="7"/>
      <c r="I1327" s="9"/>
      <c r="J1327" s="9"/>
      <c r="K1327" s="9"/>
      <c r="L1327" s="9"/>
      <c r="M1327" s="9"/>
      <c r="N1327" s="9"/>
      <c r="O1327" s="9"/>
      <c r="P1327" s="9"/>
      <c r="Q1327" s="9"/>
      <c r="R1327" s="9"/>
      <c r="S1327" s="9"/>
      <c r="T1327" s="9"/>
      <c r="U1327" s="9"/>
      <c r="V1327" s="9"/>
      <c r="W1327" s="9"/>
      <c r="X1327" s="9"/>
      <c r="Y1327" s="9"/>
      <c r="Z1327" s="9"/>
    </row>
    <row r="1328" spans="1:26" ht="14.25" customHeight="1">
      <c r="A1328" s="7"/>
      <c r="B1328" s="7"/>
      <c r="C1328" s="7"/>
      <c r="D1328" s="7"/>
      <c r="E1328" s="24"/>
      <c r="F1328" s="24"/>
      <c r="G1328" s="7"/>
      <c r="H1328" s="7"/>
      <c r="I1328" s="9"/>
      <c r="J1328" s="9"/>
      <c r="K1328" s="9"/>
      <c r="L1328" s="9"/>
      <c r="M1328" s="9"/>
      <c r="N1328" s="9"/>
      <c r="O1328" s="9"/>
      <c r="P1328" s="9"/>
      <c r="Q1328" s="9"/>
      <c r="R1328" s="9"/>
      <c r="S1328" s="9"/>
      <c r="T1328" s="9"/>
      <c r="U1328" s="9"/>
      <c r="V1328" s="9"/>
      <c r="W1328" s="9"/>
      <c r="X1328" s="9"/>
      <c r="Y1328" s="9"/>
      <c r="Z1328" s="9"/>
    </row>
    <row r="1329" spans="1:26" ht="14.25" customHeight="1">
      <c r="A1329" s="7"/>
      <c r="B1329" s="7"/>
      <c r="C1329" s="7"/>
      <c r="D1329" s="7"/>
      <c r="E1329" s="24"/>
      <c r="F1329" s="24"/>
      <c r="G1329" s="7"/>
      <c r="H1329" s="7"/>
      <c r="I1329" s="9"/>
      <c r="J1329" s="9"/>
      <c r="K1329" s="9"/>
      <c r="L1329" s="9"/>
      <c r="M1329" s="9"/>
      <c r="N1329" s="9"/>
      <c r="O1329" s="9"/>
      <c r="P1329" s="9"/>
      <c r="Q1329" s="9"/>
      <c r="R1329" s="9"/>
      <c r="S1329" s="9"/>
      <c r="T1329" s="9"/>
      <c r="U1329" s="9"/>
      <c r="V1329" s="9"/>
      <c r="W1329" s="9"/>
      <c r="X1329" s="9"/>
      <c r="Y1329" s="9"/>
      <c r="Z1329" s="9"/>
    </row>
    <row r="1330" spans="1:26" ht="14.25" customHeight="1">
      <c r="A1330" s="7"/>
      <c r="B1330" s="7"/>
      <c r="C1330" s="7"/>
      <c r="D1330" s="7"/>
      <c r="E1330" s="24"/>
      <c r="F1330" s="24"/>
      <c r="G1330" s="7"/>
      <c r="H1330" s="7"/>
      <c r="I1330" s="9"/>
      <c r="J1330" s="9"/>
      <c r="K1330" s="9"/>
      <c r="L1330" s="9"/>
      <c r="M1330" s="9"/>
      <c r="N1330" s="9"/>
      <c r="O1330" s="9"/>
      <c r="P1330" s="9"/>
      <c r="Q1330" s="9"/>
      <c r="R1330" s="9"/>
      <c r="S1330" s="9"/>
      <c r="T1330" s="9"/>
      <c r="U1330" s="9"/>
      <c r="V1330" s="9"/>
      <c r="W1330" s="9"/>
      <c r="X1330" s="9"/>
      <c r="Y1330" s="9"/>
      <c r="Z1330" s="9"/>
    </row>
    <row r="1331" spans="1:26" ht="14.25" customHeight="1">
      <c r="A1331" s="7"/>
      <c r="B1331" s="7"/>
      <c r="C1331" s="7"/>
      <c r="D1331" s="7"/>
      <c r="E1331" s="24"/>
      <c r="F1331" s="24"/>
      <c r="G1331" s="7"/>
      <c r="H1331" s="7"/>
      <c r="I1331" s="9"/>
      <c r="J1331" s="9"/>
      <c r="K1331" s="9"/>
      <c r="L1331" s="9"/>
      <c r="M1331" s="9"/>
      <c r="N1331" s="9"/>
      <c r="O1331" s="9"/>
      <c r="P1331" s="9"/>
      <c r="Q1331" s="9"/>
      <c r="R1331" s="9"/>
      <c r="S1331" s="9"/>
      <c r="T1331" s="9"/>
      <c r="U1331" s="9"/>
      <c r="V1331" s="9"/>
      <c r="W1331" s="9"/>
      <c r="X1331" s="9"/>
      <c r="Y1331" s="9"/>
      <c r="Z1331" s="9"/>
    </row>
    <row r="1332" spans="1:26" ht="14.25" customHeight="1">
      <c r="A1332" s="7"/>
      <c r="B1332" s="7"/>
      <c r="C1332" s="7"/>
      <c r="D1332" s="7"/>
      <c r="E1332" s="24"/>
      <c r="F1332" s="24"/>
      <c r="G1332" s="7"/>
      <c r="H1332" s="7"/>
      <c r="I1332" s="9"/>
      <c r="J1332" s="9"/>
      <c r="K1332" s="9"/>
      <c r="L1332" s="9"/>
      <c r="M1332" s="9"/>
      <c r="N1332" s="9"/>
      <c r="O1332" s="9"/>
      <c r="P1332" s="9"/>
      <c r="Q1332" s="9"/>
      <c r="R1332" s="9"/>
      <c r="S1332" s="9"/>
      <c r="T1332" s="9"/>
      <c r="U1332" s="9"/>
      <c r="V1332" s="9"/>
      <c r="W1332" s="9"/>
      <c r="X1332" s="9"/>
      <c r="Y1332" s="9"/>
      <c r="Z1332" s="9"/>
    </row>
    <row r="1333" spans="1:26" ht="14.25" customHeight="1">
      <c r="A1333" s="7"/>
      <c r="B1333" s="7"/>
      <c r="C1333" s="7"/>
      <c r="D1333" s="7"/>
      <c r="E1333" s="24"/>
      <c r="F1333" s="24"/>
      <c r="G1333" s="7"/>
      <c r="H1333" s="7"/>
      <c r="I1333" s="9"/>
      <c r="J1333" s="9"/>
      <c r="K1333" s="9"/>
      <c r="L1333" s="9"/>
      <c r="M1333" s="9"/>
      <c r="N1333" s="9"/>
      <c r="O1333" s="9"/>
      <c r="P1333" s="9"/>
      <c r="Q1333" s="9"/>
      <c r="R1333" s="9"/>
      <c r="S1333" s="9"/>
      <c r="T1333" s="9"/>
      <c r="U1333" s="9"/>
      <c r="V1333" s="9"/>
      <c r="W1333" s="9"/>
      <c r="X1333" s="9"/>
      <c r="Y1333" s="9"/>
      <c r="Z1333" s="9"/>
    </row>
    <row r="1334" spans="1:26" ht="14.25" customHeight="1">
      <c r="A1334" s="7"/>
      <c r="B1334" s="7"/>
      <c r="C1334" s="7"/>
      <c r="D1334" s="7"/>
      <c r="E1334" s="24"/>
      <c r="F1334" s="24"/>
      <c r="G1334" s="7"/>
      <c r="H1334" s="7"/>
      <c r="I1334" s="9"/>
      <c r="J1334" s="9"/>
      <c r="K1334" s="9"/>
      <c r="L1334" s="9"/>
      <c r="M1334" s="9"/>
      <c r="N1334" s="9"/>
      <c r="O1334" s="9"/>
      <c r="P1334" s="9"/>
      <c r="Q1334" s="9"/>
      <c r="R1334" s="9"/>
      <c r="S1334" s="9"/>
      <c r="T1334" s="9"/>
      <c r="U1334" s="9"/>
      <c r="V1334" s="9"/>
      <c r="W1334" s="9"/>
      <c r="X1334" s="9"/>
      <c r="Y1334" s="9"/>
      <c r="Z1334" s="9"/>
    </row>
    <row r="1335" spans="1:26" ht="14.25" customHeight="1">
      <c r="A1335" s="7"/>
      <c r="B1335" s="7"/>
      <c r="C1335" s="7"/>
      <c r="D1335" s="7"/>
      <c r="E1335" s="24"/>
      <c r="F1335" s="24"/>
      <c r="G1335" s="7"/>
      <c r="H1335" s="7"/>
      <c r="I1335" s="9"/>
      <c r="J1335" s="9"/>
      <c r="K1335" s="9"/>
      <c r="L1335" s="9"/>
      <c r="M1335" s="9"/>
      <c r="N1335" s="9"/>
      <c r="O1335" s="9"/>
      <c r="P1335" s="9"/>
      <c r="Q1335" s="9"/>
      <c r="R1335" s="9"/>
      <c r="S1335" s="9"/>
      <c r="T1335" s="9"/>
      <c r="U1335" s="9"/>
      <c r="V1335" s="9"/>
      <c r="W1335" s="9"/>
      <c r="X1335" s="9"/>
      <c r="Y1335" s="9"/>
      <c r="Z1335" s="9"/>
    </row>
    <row r="1336" spans="1:26" ht="14.25" customHeight="1">
      <c r="A1336" s="7"/>
      <c r="B1336" s="7"/>
      <c r="C1336" s="7"/>
      <c r="D1336" s="7"/>
      <c r="E1336" s="24"/>
      <c r="F1336" s="24"/>
      <c r="G1336" s="7"/>
      <c r="H1336" s="7"/>
      <c r="I1336" s="9"/>
      <c r="J1336" s="9"/>
      <c r="K1336" s="9"/>
      <c r="L1336" s="9"/>
      <c r="M1336" s="9"/>
      <c r="N1336" s="9"/>
      <c r="O1336" s="9"/>
      <c r="P1336" s="9"/>
      <c r="Q1336" s="9"/>
      <c r="R1336" s="9"/>
      <c r="S1336" s="9"/>
      <c r="T1336" s="9"/>
      <c r="U1336" s="9"/>
      <c r="V1336" s="9"/>
      <c r="W1336" s="9"/>
      <c r="X1336" s="9"/>
      <c r="Y1336" s="9"/>
      <c r="Z1336" s="9"/>
    </row>
    <row r="1337" spans="1:26" ht="14.25" customHeight="1">
      <c r="A1337" s="7"/>
      <c r="B1337" s="7"/>
      <c r="C1337" s="7"/>
      <c r="D1337" s="7"/>
      <c r="E1337" s="24"/>
      <c r="F1337" s="24"/>
      <c r="G1337" s="7"/>
      <c r="H1337" s="7"/>
      <c r="I1337" s="9"/>
      <c r="J1337" s="9"/>
      <c r="K1337" s="9"/>
      <c r="L1337" s="9"/>
      <c r="M1337" s="9"/>
      <c r="N1337" s="9"/>
      <c r="O1337" s="9"/>
      <c r="P1337" s="9"/>
      <c r="Q1337" s="9"/>
      <c r="R1337" s="9"/>
      <c r="S1337" s="9"/>
      <c r="T1337" s="9"/>
      <c r="U1337" s="9"/>
      <c r="V1337" s="9"/>
      <c r="W1337" s="9"/>
      <c r="X1337" s="9"/>
      <c r="Y1337" s="9"/>
      <c r="Z1337" s="9"/>
    </row>
    <row r="1338" spans="1:26" ht="14.25" customHeight="1">
      <c r="A1338" s="7"/>
      <c r="B1338" s="7"/>
      <c r="C1338" s="7"/>
      <c r="D1338" s="7"/>
      <c r="E1338" s="24"/>
      <c r="F1338" s="24"/>
      <c r="G1338" s="7"/>
      <c r="H1338" s="7"/>
      <c r="I1338" s="9"/>
      <c r="J1338" s="9"/>
      <c r="K1338" s="9"/>
      <c r="L1338" s="9"/>
      <c r="M1338" s="9"/>
      <c r="N1338" s="9"/>
      <c r="O1338" s="9"/>
      <c r="P1338" s="9"/>
      <c r="Q1338" s="9"/>
      <c r="R1338" s="9"/>
      <c r="S1338" s="9"/>
      <c r="T1338" s="9"/>
      <c r="U1338" s="9"/>
      <c r="V1338" s="9"/>
      <c r="W1338" s="9"/>
      <c r="X1338" s="9"/>
      <c r="Y1338" s="9"/>
      <c r="Z1338" s="9"/>
    </row>
    <row r="1339" spans="1:26" ht="14.25" customHeight="1">
      <c r="A1339" s="7"/>
      <c r="B1339" s="7"/>
      <c r="C1339" s="7"/>
      <c r="D1339" s="7"/>
      <c r="E1339" s="24"/>
      <c r="F1339" s="24"/>
      <c r="G1339" s="7"/>
      <c r="H1339" s="7"/>
      <c r="I1339" s="9"/>
      <c r="J1339" s="9"/>
      <c r="K1339" s="9"/>
      <c r="L1339" s="9"/>
      <c r="M1339" s="9"/>
      <c r="N1339" s="9"/>
      <c r="O1339" s="9"/>
      <c r="P1339" s="9"/>
      <c r="Q1339" s="9"/>
      <c r="R1339" s="9"/>
      <c r="S1339" s="9"/>
      <c r="T1339" s="9"/>
      <c r="U1339" s="9"/>
      <c r="V1339" s="9"/>
      <c r="W1339" s="9"/>
      <c r="X1339" s="9"/>
      <c r="Y1339" s="9"/>
      <c r="Z1339" s="9"/>
    </row>
    <row r="1340" spans="1:26" ht="14.25" customHeight="1">
      <c r="A1340" s="7"/>
      <c r="B1340" s="7"/>
      <c r="C1340" s="7"/>
      <c r="D1340" s="7"/>
      <c r="E1340" s="24"/>
      <c r="F1340" s="24"/>
      <c r="G1340" s="7"/>
      <c r="H1340" s="7"/>
      <c r="I1340" s="9"/>
      <c r="J1340" s="9"/>
      <c r="K1340" s="9"/>
      <c r="L1340" s="9"/>
      <c r="M1340" s="9"/>
      <c r="N1340" s="9"/>
      <c r="O1340" s="9"/>
      <c r="P1340" s="9"/>
      <c r="Q1340" s="9"/>
      <c r="R1340" s="9"/>
      <c r="S1340" s="9"/>
      <c r="T1340" s="9"/>
      <c r="U1340" s="9"/>
      <c r="V1340" s="9"/>
      <c r="W1340" s="9"/>
      <c r="X1340" s="9"/>
      <c r="Y1340" s="9"/>
      <c r="Z1340" s="9"/>
    </row>
    <row r="1341" spans="1:26" ht="14.25" customHeight="1">
      <c r="A1341" s="7"/>
      <c r="B1341" s="7"/>
      <c r="C1341" s="7"/>
      <c r="D1341" s="7"/>
      <c r="E1341" s="24"/>
      <c r="F1341" s="24"/>
      <c r="G1341" s="7"/>
      <c r="H1341" s="7"/>
      <c r="I1341" s="9"/>
      <c r="J1341" s="9"/>
      <c r="K1341" s="9"/>
      <c r="L1341" s="9"/>
      <c r="M1341" s="9"/>
      <c r="N1341" s="9"/>
      <c r="O1341" s="9"/>
      <c r="P1341" s="9"/>
      <c r="Q1341" s="9"/>
      <c r="R1341" s="9"/>
      <c r="S1341" s="9"/>
      <c r="T1341" s="9"/>
      <c r="U1341" s="9"/>
      <c r="V1341" s="9"/>
      <c r="W1341" s="9"/>
      <c r="X1341" s="9"/>
      <c r="Y1341" s="9"/>
      <c r="Z1341" s="9"/>
    </row>
    <row r="1342" spans="1:26" ht="14.25" customHeight="1">
      <c r="A1342" s="7"/>
      <c r="B1342" s="7"/>
      <c r="C1342" s="7"/>
      <c r="D1342" s="7"/>
      <c r="E1342" s="24"/>
      <c r="F1342" s="24"/>
      <c r="G1342" s="7"/>
      <c r="H1342" s="7"/>
      <c r="I1342" s="9"/>
      <c r="J1342" s="9"/>
      <c r="K1342" s="9"/>
      <c r="L1342" s="9"/>
      <c r="M1342" s="9"/>
      <c r="N1342" s="9"/>
      <c r="O1342" s="9"/>
      <c r="P1342" s="9"/>
      <c r="Q1342" s="9"/>
      <c r="R1342" s="9"/>
      <c r="S1342" s="9"/>
      <c r="T1342" s="9"/>
      <c r="U1342" s="9"/>
      <c r="V1342" s="9"/>
      <c r="W1342" s="9"/>
      <c r="X1342" s="9"/>
      <c r="Y1342" s="9"/>
      <c r="Z1342" s="9"/>
    </row>
    <row r="1343" spans="1:26" ht="14.25" customHeight="1">
      <c r="A1343" s="7"/>
      <c r="B1343" s="7"/>
      <c r="C1343" s="7"/>
      <c r="D1343" s="7"/>
      <c r="E1343" s="24"/>
      <c r="F1343" s="24"/>
      <c r="G1343" s="7"/>
      <c r="H1343" s="7"/>
      <c r="I1343" s="9"/>
      <c r="J1343" s="9"/>
      <c r="K1343" s="9"/>
      <c r="L1343" s="9"/>
      <c r="M1343" s="9"/>
      <c r="N1343" s="9"/>
      <c r="O1343" s="9"/>
      <c r="P1343" s="9"/>
      <c r="Q1343" s="9"/>
      <c r="R1343" s="9"/>
      <c r="S1343" s="9"/>
      <c r="T1343" s="9"/>
      <c r="U1343" s="9"/>
      <c r="V1343" s="9"/>
      <c r="W1343" s="9"/>
      <c r="X1343" s="9"/>
      <c r="Y1343" s="9"/>
      <c r="Z1343" s="9"/>
    </row>
    <row r="1344" spans="1:26" ht="14.25" customHeight="1">
      <c r="A1344" s="7"/>
      <c r="B1344" s="7"/>
      <c r="C1344" s="7"/>
      <c r="D1344" s="7"/>
      <c r="E1344" s="24"/>
      <c r="F1344" s="24"/>
      <c r="G1344" s="7"/>
      <c r="H1344" s="7"/>
      <c r="I1344" s="9"/>
      <c r="J1344" s="9"/>
      <c r="K1344" s="9"/>
      <c r="L1344" s="9"/>
      <c r="M1344" s="9"/>
      <c r="N1344" s="9"/>
      <c r="O1344" s="9"/>
      <c r="P1344" s="9"/>
      <c r="Q1344" s="9"/>
      <c r="R1344" s="9"/>
      <c r="S1344" s="9"/>
      <c r="T1344" s="9"/>
      <c r="U1344" s="9"/>
      <c r="V1344" s="9"/>
      <c r="W1344" s="9"/>
      <c r="X1344" s="9"/>
      <c r="Y1344" s="9"/>
      <c r="Z1344" s="9"/>
    </row>
    <row r="1345" spans="1:26" ht="14.25" customHeight="1">
      <c r="A1345" s="7"/>
      <c r="B1345" s="7"/>
      <c r="C1345" s="7"/>
      <c r="D1345" s="7"/>
      <c r="E1345" s="24"/>
      <c r="F1345" s="24"/>
      <c r="G1345" s="7"/>
      <c r="H1345" s="7"/>
      <c r="I1345" s="9"/>
      <c r="J1345" s="9"/>
      <c r="K1345" s="9"/>
      <c r="L1345" s="9"/>
      <c r="M1345" s="9"/>
      <c r="N1345" s="9"/>
      <c r="O1345" s="9"/>
      <c r="P1345" s="9"/>
      <c r="Q1345" s="9"/>
      <c r="R1345" s="9"/>
      <c r="S1345" s="9"/>
      <c r="T1345" s="9"/>
      <c r="U1345" s="9"/>
      <c r="V1345" s="9"/>
      <c r="W1345" s="9"/>
      <c r="X1345" s="9"/>
      <c r="Y1345" s="9"/>
      <c r="Z1345" s="9"/>
    </row>
    <row r="1346" spans="1:26" ht="14.25" customHeight="1">
      <c r="A1346" s="7"/>
      <c r="B1346" s="7"/>
      <c r="C1346" s="7"/>
      <c r="D1346" s="7"/>
      <c r="E1346" s="24"/>
      <c r="F1346" s="24"/>
      <c r="G1346" s="7"/>
      <c r="H1346" s="7"/>
      <c r="I1346" s="9"/>
      <c r="J1346" s="9"/>
      <c r="K1346" s="9"/>
      <c r="L1346" s="9"/>
      <c r="M1346" s="9"/>
      <c r="N1346" s="9"/>
      <c r="O1346" s="9"/>
      <c r="P1346" s="9"/>
      <c r="Q1346" s="9"/>
      <c r="R1346" s="9"/>
      <c r="S1346" s="9"/>
      <c r="T1346" s="9"/>
      <c r="U1346" s="9"/>
      <c r="V1346" s="9"/>
      <c r="W1346" s="9"/>
      <c r="X1346" s="9"/>
      <c r="Y1346" s="9"/>
      <c r="Z1346" s="9"/>
    </row>
    <row r="1347" spans="1:26" ht="14.25" customHeight="1">
      <c r="A1347" s="7"/>
      <c r="B1347" s="7"/>
      <c r="C1347" s="7"/>
      <c r="D1347" s="7"/>
      <c r="E1347" s="24"/>
      <c r="F1347" s="24"/>
      <c r="G1347" s="7"/>
      <c r="H1347" s="7"/>
      <c r="I1347" s="9"/>
      <c r="J1347" s="9"/>
      <c r="K1347" s="9"/>
      <c r="L1347" s="9"/>
      <c r="M1347" s="9"/>
      <c r="N1347" s="9"/>
      <c r="O1347" s="9"/>
      <c r="P1347" s="9"/>
      <c r="Q1347" s="9"/>
      <c r="R1347" s="9"/>
      <c r="S1347" s="9"/>
      <c r="T1347" s="9"/>
      <c r="U1347" s="9"/>
      <c r="V1347" s="9"/>
      <c r="W1347" s="9"/>
      <c r="X1347" s="9"/>
      <c r="Y1347" s="9"/>
      <c r="Z1347" s="9"/>
    </row>
    <row r="1348" spans="1:26" ht="14.25" customHeight="1">
      <c r="A1348" s="7"/>
      <c r="B1348" s="7"/>
      <c r="C1348" s="7"/>
      <c r="D1348" s="7"/>
      <c r="E1348" s="24"/>
      <c r="F1348" s="24"/>
      <c r="G1348" s="7"/>
      <c r="H1348" s="7"/>
      <c r="I1348" s="9"/>
      <c r="J1348" s="9"/>
      <c r="K1348" s="9"/>
      <c r="L1348" s="9"/>
      <c r="M1348" s="9"/>
      <c r="N1348" s="9"/>
      <c r="O1348" s="9"/>
      <c r="P1348" s="9"/>
      <c r="Q1348" s="9"/>
      <c r="R1348" s="9"/>
      <c r="S1348" s="9"/>
      <c r="T1348" s="9"/>
      <c r="U1348" s="9"/>
      <c r="V1348" s="9"/>
      <c r="W1348" s="9"/>
      <c r="X1348" s="9"/>
      <c r="Y1348" s="9"/>
      <c r="Z1348" s="9"/>
    </row>
    <row r="1349" spans="1:26" ht="14.25" customHeight="1">
      <c r="A1349" s="7"/>
      <c r="B1349" s="7"/>
      <c r="C1349" s="7"/>
      <c r="D1349" s="7"/>
      <c r="E1349" s="24"/>
      <c r="F1349" s="24"/>
      <c r="G1349" s="7"/>
      <c r="H1349" s="7"/>
      <c r="I1349" s="9"/>
      <c r="J1349" s="9"/>
      <c r="K1349" s="9"/>
      <c r="L1349" s="9"/>
      <c r="M1349" s="9"/>
      <c r="N1349" s="9"/>
      <c r="O1349" s="9"/>
      <c r="P1349" s="9"/>
      <c r="Q1349" s="9"/>
      <c r="R1349" s="9"/>
      <c r="S1349" s="9"/>
      <c r="T1349" s="9"/>
      <c r="U1349" s="9"/>
      <c r="V1349" s="9"/>
      <c r="W1349" s="9"/>
      <c r="X1349" s="9"/>
      <c r="Y1349" s="9"/>
      <c r="Z1349" s="9"/>
    </row>
    <row r="1350" spans="1:26" ht="14.25" customHeight="1">
      <c r="A1350" s="7"/>
      <c r="B1350" s="7"/>
      <c r="C1350" s="7"/>
      <c r="D1350" s="7"/>
      <c r="E1350" s="24"/>
      <c r="F1350" s="24"/>
      <c r="G1350" s="7"/>
      <c r="H1350" s="7"/>
      <c r="I1350" s="9"/>
      <c r="J1350" s="9"/>
      <c r="K1350" s="9"/>
      <c r="L1350" s="9"/>
      <c r="M1350" s="9"/>
      <c r="N1350" s="9"/>
      <c r="O1350" s="9"/>
      <c r="P1350" s="9"/>
      <c r="Q1350" s="9"/>
      <c r="R1350" s="9"/>
      <c r="S1350" s="9"/>
      <c r="T1350" s="9"/>
      <c r="U1350" s="9"/>
      <c r="V1350" s="9"/>
      <c r="W1350" s="9"/>
      <c r="X1350" s="9"/>
      <c r="Y1350" s="9"/>
      <c r="Z1350" s="9"/>
    </row>
    <row r="1351" spans="1:26" ht="14.25" customHeight="1">
      <c r="A1351" s="7"/>
      <c r="B1351" s="7"/>
      <c r="C1351" s="7"/>
      <c r="D1351" s="7"/>
      <c r="E1351" s="24"/>
      <c r="F1351" s="24"/>
      <c r="G1351" s="7"/>
      <c r="H1351" s="7"/>
      <c r="I1351" s="9"/>
      <c r="J1351" s="9"/>
      <c r="K1351" s="9"/>
      <c r="L1351" s="9"/>
      <c r="M1351" s="9"/>
      <c r="N1351" s="9"/>
      <c r="O1351" s="9"/>
      <c r="P1351" s="9"/>
      <c r="Q1351" s="9"/>
      <c r="R1351" s="9"/>
      <c r="S1351" s="9"/>
      <c r="T1351" s="9"/>
      <c r="U1351" s="9"/>
      <c r="V1351" s="9"/>
      <c r="W1351" s="9"/>
      <c r="X1351" s="9"/>
      <c r="Y1351" s="9"/>
      <c r="Z1351" s="9"/>
    </row>
    <row r="1352" spans="1:26" ht="14.25" customHeight="1">
      <c r="A1352" s="7"/>
      <c r="B1352" s="7"/>
      <c r="C1352" s="7"/>
      <c r="D1352" s="7"/>
      <c r="E1352" s="24"/>
      <c r="F1352" s="24"/>
      <c r="G1352" s="7"/>
      <c r="H1352" s="7"/>
      <c r="I1352" s="9"/>
      <c r="J1352" s="9"/>
      <c r="K1352" s="9"/>
      <c r="L1352" s="9"/>
      <c r="M1352" s="9"/>
      <c r="N1352" s="9"/>
      <c r="O1352" s="9"/>
      <c r="P1352" s="9"/>
      <c r="Q1352" s="9"/>
      <c r="R1352" s="9"/>
      <c r="S1352" s="9"/>
      <c r="T1352" s="9"/>
      <c r="U1352" s="9"/>
      <c r="V1352" s="9"/>
      <c r="W1352" s="9"/>
      <c r="X1352" s="9"/>
      <c r="Y1352" s="9"/>
      <c r="Z1352" s="9"/>
    </row>
    <row r="1353" spans="1:26" ht="14.25" customHeight="1">
      <c r="A1353" s="7"/>
      <c r="B1353" s="7"/>
      <c r="C1353" s="7"/>
      <c r="D1353" s="7"/>
      <c r="E1353" s="24"/>
      <c r="F1353" s="24"/>
      <c r="G1353" s="7"/>
      <c r="H1353" s="7"/>
      <c r="I1353" s="9"/>
      <c r="J1353" s="9"/>
      <c r="K1353" s="9"/>
      <c r="L1353" s="9"/>
      <c r="M1353" s="9"/>
      <c r="N1353" s="9"/>
      <c r="O1353" s="9"/>
      <c r="P1353" s="9"/>
      <c r="Q1353" s="9"/>
      <c r="R1353" s="9"/>
      <c r="S1353" s="9"/>
      <c r="T1353" s="9"/>
      <c r="U1353" s="9"/>
      <c r="V1353" s="9"/>
      <c r="W1353" s="9"/>
      <c r="X1353" s="9"/>
      <c r="Y1353" s="9"/>
      <c r="Z1353" s="9"/>
    </row>
    <row r="1354" spans="1:26" ht="14.25" customHeight="1">
      <c r="A1354" s="7"/>
      <c r="B1354" s="7"/>
      <c r="C1354" s="7"/>
      <c r="D1354" s="7"/>
      <c r="E1354" s="24"/>
      <c r="F1354" s="24"/>
      <c r="G1354" s="7"/>
      <c r="H1354" s="7"/>
      <c r="I1354" s="9"/>
      <c r="J1354" s="9"/>
      <c r="K1354" s="9"/>
      <c r="L1354" s="9"/>
      <c r="M1354" s="9"/>
      <c r="N1354" s="9"/>
      <c r="O1354" s="9"/>
      <c r="P1354" s="9"/>
      <c r="Q1354" s="9"/>
      <c r="R1354" s="9"/>
      <c r="S1354" s="9"/>
      <c r="T1354" s="9"/>
      <c r="U1354" s="9"/>
      <c r="V1354" s="9"/>
      <c r="W1354" s="9"/>
      <c r="X1354" s="9"/>
      <c r="Y1354" s="9"/>
      <c r="Z1354" s="9"/>
    </row>
    <row r="1355" spans="1:26" ht="14.25" customHeight="1">
      <c r="A1355" s="7"/>
      <c r="B1355" s="7"/>
      <c r="C1355" s="7"/>
      <c r="D1355" s="7"/>
      <c r="E1355" s="24"/>
      <c r="F1355" s="24"/>
      <c r="G1355" s="7"/>
      <c r="H1355" s="7"/>
      <c r="I1355" s="9"/>
      <c r="J1355" s="9"/>
      <c r="K1355" s="9"/>
      <c r="L1355" s="9"/>
      <c r="M1355" s="9"/>
      <c r="N1355" s="9"/>
      <c r="O1355" s="9"/>
      <c r="P1355" s="9"/>
      <c r="Q1355" s="9"/>
      <c r="R1355" s="9"/>
      <c r="S1355" s="9"/>
      <c r="T1355" s="9"/>
      <c r="U1355" s="9"/>
      <c r="V1355" s="9"/>
      <c r="W1355" s="9"/>
      <c r="X1355" s="9"/>
      <c r="Y1355" s="9"/>
      <c r="Z1355" s="9"/>
    </row>
    <row r="1356" spans="1:26" ht="14.25" customHeight="1">
      <c r="A1356" s="7"/>
      <c r="B1356" s="7"/>
      <c r="C1356" s="7"/>
      <c r="D1356" s="7"/>
      <c r="E1356" s="24"/>
      <c r="F1356" s="24"/>
      <c r="G1356" s="7"/>
      <c r="H1356" s="7"/>
      <c r="I1356" s="9"/>
      <c r="J1356" s="9"/>
      <c r="K1356" s="9"/>
      <c r="L1356" s="9"/>
      <c r="M1356" s="9"/>
      <c r="N1356" s="9"/>
      <c r="O1356" s="9"/>
      <c r="P1356" s="9"/>
      <c r="Q1356" s="9"/>
      <c r="R1356" s="9"/>
      <c r="S1356" s="9"/>
      <c r="T1356" s="9"/>
      <c r="U1356" s="9"/>
      <c r="V1356" s="9"/>
      <c r="W1356" s="9"/>
      <c r="X1356" s="9"/>
      <c r="Y1356" s="9"/>
      <c r="Z1356" s="9"/>
    </row>
    <row r="1357" spans="1:26" ht="14.25" customHeight="1">
      <c r="A1357" s="7"/>
      <c r="B1357" s="7"/>
      <c r="C1357" s="7"/>
      <c r="D1357" s="7"/>
      <c r="E1357" s="24"/>
      <c r="F1357" s="24"/>
      <c r="G1357" s="7"/>
      <c r="H1357" s="7"/>
      <c r="I1357" s="9"/>
      <c r="J1357" s="9"/>
      <c r="K1357" s="9"/>
      <c r="L1357" s="9"/>
      <c r="M1357" s="9"/>
      <c r="N1357" s="9"/>
      <c r="O1357" s="9"/>
      <c r="P1357" s="9"/>
      <c r="Q1357" s="9"/>
      <c r="R1357" s="9"/>
      <c r="S1357" s="9"/>
      <c r="T1357" s="9"/>
      <c r="U1357" s="9"/>
      <c r="V1357" s="9"/>
      <c r="W1357" s="9"/>
      <c r="X1357" s="9"/>
      <c r="Y1357" s="9"/>
      <c r="Z1357" s="9"/>
    </row>
    <row r="1358" spans="1:26" ht="14.25" customHeight="1">
      <c r="A1358" s="7"/>
      <c r="B1358" s="7"/>
      <c r="C1358" s="7"/>
      <c r="D1358" s="7"/>
      <c r="E1358" s="24"/>
      <c r="F1358" s="24"/>
      <c r="G1358" s="7"/>
      <c r="H1358" s="7"/>
      <c r="I1358" s="9"/>
      <c r="J1358" s="9"/>
      <c r="K1358" s="9"/>
      <c r="L1358" s="9"/>
      <c r="M1358" s="9"/>
      <c r="N1358" s="9"/>
      <c r="O1358" s="9"/>
      <c r="P1358" s="9"/>
      <c r="Q1358" s="9"/>
      <c r="R1358" s="9"/>
      <c r="S1358" s="9"/>
      <c r="T1358" s="9"/>
      <c r="U1358" s="9"/>
      <c r="V1358" s="9"/>
      <c r="W1358" s="9"/>
      <c r="X1358" s="9"/>
      <c r="Y1358" s="9"/>
      <c r="Z1358" s="9"/>
    </row>
    <row r="1359" spans="1:26" ht="14.25" customHeight="1">
      <c r="A1359" s="7"/>
      <c r="B1359" s="7"/>
      <c r="C1359" s="7"/>
      <c r="D1359" s="7"/>
      <c r="E1359" s="24"/>
      <c r="F1359" s="24"/>
      <c r="G1359" s="7"/>
      <c r="H1359" s="7"/>
      <c r="I1359" s="9"/>
      <c r="J1359" s="9"/>
      <c r="K1359" s="9"/>
      <c r="L1359" s="9"/>
      <c r="M1359" s="9"/>
      <c r="N1359" s="9"/>
      <c r="O1359" s="9"/>
      <c r="P1359" s="9"/>
      <c r="Q1359" s="9"/>
      <c r="R1359" s="9"/>
      <c r="S1359" s="9"/>
      <c r="T1359" s="9"/>
      <c r="U1359" s="9"/>
      <c r="V1359" s="9"/>
      <c r="W1359" s="9"/>
      <c r="X1359" s="9"/>
      <c r="Y1359" s="9"/>
      <c r="Z1359" s="9"/>
    </row>
    <row r="1360" spans="1:26" ht="14.25" customHeight="1">
      <c r="A1360" s="7"/>
      <c r="B1360" s="7"/>
      <c r="C1360" s="7"/>
      <c r="D1360" s="7"/>
      <c r="E1360" s="24"/>
      <c r="F1360" s="24"/>
      <c r="G1360" s="7"/>
      <c r="H1360" s="7"/>
      <c r="I1360" s="9"/>
      <c r="J1360" s="9"/>
      <c r="K1360" s="9"/>
      <c r="L1360" s="9"/>
      <c r="M1360" s="9"/>
      <c r="N1360" s="9"/>
      <c r="O1360" s="9"/>
      <c r="P1360" s="9"/>
      <c r="Q1360" s="9"/>
      <c r="R1360" s="9"/>
      <c r="S1360" s="9"/>
      <c r="T1360" s="9"/>
      <c r="U1360" s="9"/>
      <c r="V1360" s="9"/>
      <c r="W1360" s="9"/>
      <c r="X1360" s="9"/>
      <c r="Y1360" s="9"/>
      <c r="Z1360" s="9"/>
    </row>
    <row r="1361" spans="1:26" ht="14.25" customHeight="1">
      <c r="A1361" s="7"/>
      <c r="B1361" s="7"/>
      <c r="C1361" s="7"/>
      <c r="D1361" s="7"/>
      <c r="E1361" s="24"/>
      <c r="F1361" s="24"/>
      <c r="G1361" s="7"/>
      <c r="H1361" s="7"/>
      <c r="I1361" s="9"/>
      <c r="J1361" s="9"/>
      <c r="K1361" s="9"/>
      <c r="L1361" s="9"/>
      <c r="M1361" s="9"/>
      <c r="N1361" s="9"/>
      <c r="O1361" s="9"/>
      <c r="P1361" s="9"/>
      <c r="Q1361" s="9"/>
      <c r="R1361" s="9"/>
      <c r="S1361" s="9"/>
      <c r="T1361" s="9"/>
      <c r="U1361" s="9"/>
      <c r="V1361" s="9"/>
      <c r="W1361" s="9"/>
      <c r="X1361" s="9"/>
      <c r="Y1361" s="9"/>
      <c r="Z1361" s="9"/>
    </row>
    <row r="1362" spans="1:26" ht="14.25" customHeight="1">
      <c r="A1362" s="7"/>
      <c r="B1362" s="7"/>
      <c r="C1362" s="7"/>
      <c r="D1362" s="7"/>
      <c r="E1362" s="24"/>
      <c r="F1362" s="24"/>
      <c r="G1362" s="7"/>
      <c r="H1362" s="7"/>
      <c r="I1362" s="9"/>
      <c r="J1362" s="9"/>
      <c r="K1362" s="9"/>
      <c r="L1362" s="9"/>
      <c r="M1362" s="9"/>
      <c r="N1362" s="9"/>
      <c r="O1362" s="9"/>
      <c r="P1362" s="9"/>
      <c r="Q1362" s="9"/>
      <c r="R1362" s="9"/>
      <c r="S1362" s="9"/>
      <c r="T1362" s="9"/>
      <c r="U1362" s="9"/>
      <c r="V1362" s="9"/>
      <c r="W1362" s="9"/>
      <c r="X1362" s="9"/>
      <c r="Y1362" s="9"/>
      <c r="Z1362" s="9"/>
    </row>
    <row r="1363" spans="1:26" ht="14.25" customHeight="1">
      <c r="A1363" s="7"/>
      <c r="B1363" s="7"/>
      <c r="C1363" s="7"/>
      <c r="D1363" s="7"/>
      <c r="E1363" s="24"/>
      <c r="F1363" s="24"/>
      <c r="G1363" s="7"/>
      <c r="H1363" s="7"/>
      <c r="I1363" s="9"/>
      <c r="J1363" s="9"/>
      <c r="K1363" s="9"/>
      <c r="L1363" s="9"/>
      <c r="M1363" s="9"/>
      <c r="N1363" s="9"/>
      <c r="O1363" s="9"/>
      <c r="P1363" s="9"/>
      <c r="Q1363" s="9"/>
      <c r="R1363" s="9"/>
      <c r="S1363" s="9"/>
      <c r="T1363" s="9"/>
      <c r="U1363" s="9"/>
      <c r="V1363" s="9"/>
      <c r="W1363" s="9"/>
      <c r="X1363" s="9"/>
      <c r="Y1363" s="9"/>
      <c r="Z1363" s="9"/>
    </row>
    <row r="1364" spans="1:26" ht="14.25" customHeight="1">
      <c r="A1364" s="7"/>
      <c r="B1364" s="7"/>
      <c r="C1364" s="7"/>
      <c r="D1364" s="7"/>
      <c r="E1364" s="24"/>
      <c r="F1364" s="24"/>
      <c r="G1364" s="7"/>
      <c r="H1364" s="7"/>
      <c r="I1364" s="9"/>
      <c r="J1364" s="9"/>
      <c r="K1364" s="9"/>
      <c r="L1364" s="9"/>
      <c r="M1364" s="9"/>
      <c r="N1364" s="9"/>
      <c r="O1364" s="9"/>
      <c r="P1364" s="9"/>
      <c r="Q1364" s="9"/>
      <c r="R1364" s="9"/>
      <c r="S1364" s="9"/>
      <c r="T1364" s="9"/>
      <c r="U1364" s="9"/>
      <c r="V1364" s="9"/>
      <c r="W1364" s="9"/>
      <c r="X1364" s="9"/>
      <c r="Y1364" s="9"/>
      <c r="Z1364" s="9"/>
    </row>
    <row r="1365" spans="1:26" ht="14.25" customHeight="1">
      <c r="A1365" s="7"/>
      <c r="B1365" s="7"/>
      <c r="C1365" s="7"/>
      <c r="D1365" s="7"/>
      <c r="E1365" s="24"/>
      <c r="F1365" s="24"/>
      <c r="G1365" s="7"/>
      <c r="H1365" s="7"/>
      <c r="I1365" s="9"/>
      <c r="J1365" s="9"/>
      <c r="K1365" s="9"/>
      <c r="L1365" s="9"/>
      <c r="M1365" s="9"/>
      <c r="N1365" s="9"/>
      <c r="O1365" s="9"/>
      <c r="P1365" s="9"/>
      <c r="Q1365" s="9"/>
      <c r="R1365" s="9"/>
      <c r="S1365" s="9"/>
      <c r="T1365" s="9"/>
      <c r="U1365" s="9"/>
      <c r="V1365" s="9"/>
      <c r="W1365" s="9"/>
      <c r="X1365" s="9"/>
      <c r="Y1365" s="9"/>
      <c r="Z1365" s="9"/>
    </row>
    <row r="1366" spans="1:26" ht="14.25" customHeight="1">
      <c r="A1366" s="7"/>
      <c r="B1366" s="7"/>
      <c r="C1366" s="7"/>
      <c r="D1366" s="7"/>
      <c r="E1366" s="24"/>
      <c r="F1366" s="24"/>
      <c r="G1366" s="7"/>
      <c r="H1366" s="7"/>
      <c r="I1366" s="9"/>
      <c r="J1366" s="9"/>
      <c r="K1366" s="9"/>
      <c r="L1366" s="9"/>
      <c r="M1366" s="9"/>
      <c r="N1366" s="9"/>
      <c r="O1366" s="9"/>
      <c r="P1366" s="9"/>
      <c r="Q1366" s="9"/>
      <c r="R1366" s="9"/>
      <c r="S1366" s="9"/>
      <c r="T1366" s="9"/>
      <c r="U1366" s="9"/>
      <c r="V1366" s="9"/>
      <c r="W1366" s="9"/>
      <c r="X1366" s="9"/>
      <c r="Y1366" s="9"/>
      <c r="Z1366" s="9"/>
    </row>
    <row r="1367" spans="1:26" ht="14.25" customHeight="1">
      <c r="A1367" s="7"/>
      <c r="B1367" s="7"/>
      <c r="C1367" s="7"/>
      <c r="D1367" s="7"/>
      <c r="E1367" s="24"/>
      <c r="F1367" s="24"/>
      <c r="G1367" s="7"/>
      <c r="H1367" s="7"/>
      <c r="I1367" s="9"/>
      <c r="J1367" s="9"/>
      <c r="K1367" s="9"/>
      <c r="L1367" s="9"/>
      <c r="M1367" s="9"/>
      <c r="N1367" s="9"/>
      <c r="O1367" s="9"/>
      <c r="P1367" s="9"/>
      <c r="Q1367" s="9"/>
      <c r="R1367" s="9"/>
      <c r="S1367" s="9"/>
      <c r="T1367" s="9"/>
      <c r="U1367" s="9"/>
      <c r="V1367" s="9"/>
      <c r="W1367" s="9"/>
      <c r="X1367" s="9"/>
      <c r="Y1367" s="9"/>
      <c r="Z1367" s="9"/>
    </row>
    <row r="1368" spans="1:26" ht="14.25" customHeight="1">
      <c r="A1368" s="7"/>
      <c r="B1368" s="7"/>
      <c r="C1368" s="7"/>
      <c r="D1368" s="7"/>
      <c r="E1368" s="24"/>
      <c r="F1368" s="24"/>
      <c r="G1368" s="7"/>
      <c r="H1368" s="7"/>
      <c r="I1368" s="9"/>
      <c r="J1368" s="9"/>
      <c r="K1368" s="9"/>
      <c r="L1368" s="9"/>
      <c r="M1368" s="9"/>
      <c r="N1368" s="9"/>
      <c r="O1368" s="9"/>
      <c r="P1368" s="9"/>
      <c r="Q1368" s="9"/>
      <c r="R1368" s="9"/>
      <c r="S1368" s="9"/>
      <c r="T1368" s="9"/>
      <c r="U1368" s="9"/>
      <c r="V1368" s="9"/>
      <c r="W1368" s="9"/>
      <c r="X1368" s="9"/>
      <c r="Y1368" s="9"/>
      <c r="Z1368" s="9"/>
    </row>
    <row r="1369" spans="1:26" ht="14.25" customHeight="1">
      <c r="A1369" s="7"/>
      <c r="B1369" s="7"/>
      <c r="C1369" s="7"/>
      <c r="D1369" s="7"/>
      <c r="E1369" s="24"/>
      <c r="F1369" s="24"/>
      <c r="G1369" s="7"/>
      <c r="H1369" s="7"/>
      <c r="I1369" s="9"/>
      <c r="J1369" s="9"/>
      <c r="K1369" s="9"/>
      <c r="L1369" s="9"/>
      <c r="M1369" s="9"/>
      <c r="N1369" s="9"/>
      <c r="O1369" s="9"/>
      <c r="P1369" s="9"/>
      <c r="Q1369" s="9"/>
      <c r="R1369" s="9"/>
      <c r="S1369" s="9"/>
      <c r="T1369" s="9"/>
      <c r="U1369" s="9"/>
      <c r="V1369" s="9"/>
      <c r="W1369" s="9"/>
      <c r="X1369" s="9"/>
      <c r="Y1369" s="9"/>
      <c r="Z1369" s="9"/>
    </row>
    <row r="1370" spans="1:26" ht="14.25" customHeight="1">
      <c r="A1370" s="7"/>
      <c r="B1370" s="7"/>
      <c r="C1370" s="7"/>
      <c r="D1370" s="7"/>
      <c r="E1370" s="24"/>
      <c r="F1370" s="24"/>
      <c r="G1370" s="7"/>
      <c r="H1370" s="7"/>
      <c r="I1370" s="9"/>
      <c r="J1370" s="9"/>
      <c r="K1370" s="9"/>
      <c r="L1370" s="9"/>
      <c r="M1370" s="9"/>
      <c r="N1370" s="9"/>
      <c r="O1370" s="9"/>
      <c r="P1370" s="9"/>
      <c r="Q1370" s="9"/>
      <c r="R1370" s="9"/>
      <c r="S1370" s="9"/>
      <c r="T1370" s="9"/>
      <c r="U1370" s="9"/>
      <c r="V1370" s="9"/>
      <c r="W1370" s="9"/>
      <c r="X1370" s="9"/>
      <c r="Y1370" s="9"/>
      <c r="Z1370" s="9"/>
    </row>
    <row r="1371" spans="1:26" ht="14.25" customHeight="1">
      <c r="A1371" s="7"/>
      <c r="B1371" s="7"/>
      <c r="C1371" s="7"/>
      <c r="D1371" s="7"/>
      <c r="E1371" s="24"/>
      <c r="F1371" s="24"/>
      <c r="G1371" s="7"/>
      <c r="H1371" s="7"/>
      <c r="I1371" s="9"/>
      <c r="J1371" s="9"/>
      <c r="K1371" s="9"/>
      <c r="L1371" s="9"/>
      <c r="M1371" s="9"/>
      <c r="N1371" s="9"/>
      <c r="O1371" s="9"/>
      <c r="P1371" s="9"/>
      <c r="Q1371" s="9"/>
      <c r="R1371" s="9"/>
      <c r="S1371" s="9"/>
      <c r="T1371" s="9"/>
      <c r="U1371" s="9"/>
      <c r="V1371" s="9"/>
      <c r="W1371" s="9"/>
      <c r="X1371" s="9"/>
      <c r="Y1371" s="9"/>
      <c r="Z1371" s="9"/>
    </row>
    <row r="1372" spans="1:26" ht="14.25" customHeight="1">
      <c r="A1372" s="7"/>
      <c r="B1372" s="7"/>
      <c r="C1372" s="7"/>
      <c r="D1372" s="7"/>
      <c r="E1372" s="24"/>
      <c r="F1372" s="24"/>
      <c r="G1372" s="7"/>
      <c r="H1372" s="7"/>
      <c r="I1372" s="9"/>
      <c r="J1372" s="9"/>
      <c r="K1372" s="9"/>
      <c r="L1372" s="9"/>
      <c r="M1372" s="9"/>
      <c r="N1372" s="9"/>
      <c r="O1372" s="9"/>
      <c r="P1372" s="9"/>
      <c r="Q1372" s="9"/>
      <c r="R1372" s="9"/>
      <c r="S1372" s="9"/>
      <c r="T1372" s="9"/>
      <c r="U1372" s="9"/>
      <c r="V1372" s="9"/>
      <c r="W1372" s="9"/>
      <c r="X1372" s="9"/>
      <c r="Y1372" s="9"/>
      <c r="Z1372" s="9"/>
    </row>
    <row r="1373" spans="1:26" ht="14.25" customHeight="1">
      <c r="A1373" s="7"/>
      <c r="B1373" s="7"/>
      <c r="C1373" s="7"/>
      <c r="D1373" s="7"/>
      <c r="E1373" s="24"/>
      <c r="F1373" s="24"/>
      <c r="G1373" s="7"/>
      <c r="H1373" s="7"/>
      <c r="I1373" s="9"/>
      <c r="J1373" s="9"/>
      <c r="K1373" s="9"/>
      <c r="L1373" s="9"/>
      <c r="M1373" s="9"/>
      <c r="N1373" s="9"/>
      <c r="O1373" s="9"/>
      <c r="P1373" s="9"/>
      <c r="Q1373" s="9"/>
      <c r="R1373" s="9"/>
      <c r="S1373" s="9"/>
      <c r="T1373" s="9"/>
      <c r="U1373" s="9"/>
      <c r="V1373" s="9"/>
      <c r="W1373" s="9"/>
      <c r="X1373" s="9"/>
      <c r="Y1373" s="9"/>
      <c r="Z1373" s="9"/>
    </row>
    <row r="1374" spans="1:26" ht="14.25" customHeight="1">
      <c r="A1374" s="7"/>
      <c r="B1374" s="7"/>
      <c r="C1374" s="7"/>
      <c r="D1374" s="7"/>
      <c r="E1374" s="24"/>
      <c r="F1374" s="24"/>
      <c r="G1374" s="7"/>
      <c r="H1374" s="7"/>
      <c r="I1374" s="9"/>
      <c r="J1374" s="9"/>
      <c r="K1374" s="9"/>
      <c r="L1374" s="9"/>
      <c r="M1374" s="9"/>
      <c r="N1374" s="9"/>
      <c r="O1374" s="9"/>
      <c r="P1374" s="9"/>
      <c r="Q1374" s="9"/>
      <c r="R1374" s="9"/>
      <c r="S1374" s="9"/>
      <c r="T1374" s="9"/>
      <c r="U1374" s="9"/>
      <c r="V1374" s="9"/>
      <c r="W1374" s="9"/>
      <c r="X1374" s="9"/>
      <c r="Y1374" s="9"/>
      <c r="Z1374" s="9"/>
    </row>
    <row r="1375" spans="1:26" ht="14.25" customHeight="1">
      <c r="A1375" s="7"/>
      <c r="B1375" s="7"/>
      <c r="C1375" s="7"/>
      <c r="D1375" s="7"/>
      <c r="E1375" s="24"/>
      <c r="F1375" s="24"/>
      <c r="G1375" s="7"/>
      <c r="H1375" s="7"/>
      <c r="I1375" s="9"/>
      <c r="J1375" s="9"/>
      <c r="K1375" s="9"/>
      <c r="L1375" s="9"/>
      <c r="M1375" s="9"/>
      <c r="N1375" s="9"/>
      <c r="O1375" s="9"/>
      <c r="P1375" s="9"/>
      <c r="Q1375" s="9"/>
      <c r="R1375" s="9"/>
      <c r="S1375" s="9"/>
      <c r="T1375" s="9"/>
      <c r="U1375" s="9"/>
      <c r="V1375" s="9"/>
      <c r="W1375" s="9"/>
      <c r="X1375" s="9"/>
      <c r="Y1375" s="9"/>
      <c r="Z1375" s="9"/>
    </row>
    <row r="1376" spans="1:26" ht="14.25" customHeight="1">
      <c r="A1376" s="7"/>
      <c r="B1376" s="7"/>
      <c r="C1376" s="7"/>
      <c r="D1376" s="7"/>
      <c r="E1376" s="24"/>
      <c r="F1376" s="24"/>
      <c r="G1376" s="7"/>
      <c r="H1376" s="7"/>
      <c r="I1376" s="9"/>
      <c r="J1376" s="9"/>
      <c r="K1376" s="9"/>
      <c r="L1376" s="9"/>
      <c r="M1376" s="9"/>
      <c r="N1376" s="9"/>
      <c r="O1376" s="9"/>
      <c r="P1376" s="9"/>
      <c r="Q1376" s="9"/>
      <c r="R1376" s="9"/>
      <c r="S1376" s="9"/>
      <c r="T1376" s="9"/>
      <c r="U1376" s="9"/>
      <c r="V1376" s="9"/>
      <c r="W1376" s="9"/>
      <c r="X1376" s="9"/>
      <c r="Y1376" s="9"/>
      <c r="Z1376" s="9"/>
    </row>
    <row r="1377" spans="1:26" ht="14.25" customHeight="1">
      <c r="A1377" s="7"/>
      <c r="B1377" s="7"/>
      <c r="C1377" s="7"/>
      <c r="D1377" s="7"/>
      <c r="E1377" s="24"/>
      <c r="F1377" s="24"/>
      <c r="G1377" s="7"/>
      <c r="H1377" s="7"/>
      <c r="I1377" s="9"/>
      <c r="J1377" s="9"/>
      <c r="K1377" s="9"/>
      <c r="L1377" s="9"/>
      <c r="M1377" s="9"/>
      <c r="N1377" s="9"/>
      <c r="O1377" s="9"/>
      <c r="P1377" s="9"/>
      <c r="Q1377" s="9"/>
      <c r="R1377" s="9"/>
      <c r="S1377" s="9"/>
      <c r="T1377" s="9"/>
      <c r="U1377" s="9"/>
      <c r="V1377" s="9"/>
      <c r="W1377" s="9"/>
      <c r="X1377" s="9"/>
      <c r="Y1377" s="9"/>
      <c r="Z1377" s="9"/>
    </row>
    <row r="1378" spans="1:26" ht="14.25" customHeight="1">
      <c r="A1378" s="7"/>
      <c r="B1378" s="7"/>
      <c r="C1378" s="7"/>
      <c r="D1378" s="7"/>
      <c r="E1378" s="24"/>
      <c r="F1378" s="24"/>
      <c r="G1378" s="7"/>
      <c r="H1378" s="7"/>
      <c r="I1378" s="9"/>
      <c r="J1378" s="9"/>
      <c r="K1378" s="9"/>
      <c r="L1378" s="9"/>
      <c r="M1378" s="9"/>
      <c r="N1378" s="9"/>
      <c r="O1378" s="9"/>
      <c r="P1378" s="9"/>
      <c r="Q1378" s="9"/>
      <c r="R1378" s="9"/>
      <c r="S1378" s="9"/>
      <c r="T1378" s="9"/>
      <c r="U1378" s="9"/>
      <c r="V1378" s="9"/>
      <c r="W1378" s="9"/>
      <c r="X1378" s="9"/>
      <c r="Y1378" s="9"/>
      <c r="Z1378" s="9"/>
    </row>
    <row r="1379" spans="1:26" ht="14.25" customHeight="1">
      <c r="A1379" s="7"/>
      <c r="B1379" s="7"/>
      <c r="C1379" s="7"/>
      <c r="D1379" s="7"/>
      <c r="E1379" s="24"/>
      <c r="F1379" s="24"/>
      <c r="G1379" s="7"/>
      <c r="H1379" s="7"/>
      <c r="I1379" s="9"/>
      <c r="J1379" s="9"/>
      <c r="K1379" s="9"/>
      <c r="L1379" s="9"/>
      <c r="M1379" s="9"/>
      <c r="N1379" s="9"/>
      <c r="O1379" s="9"/>
      <c r="P1379" s="9"/>
      <c r="Q1379" s="9"/>
      <c r="R1379" s="9"/>
      <c r="S1379" s="9"/>
      <c r="T1379" s="9"/>
      <c r="U1379" s="9"/>
      <c r="V1379" s="9"/>
      <c r="W1379" s="9"/>
      <c r="X1379" s="9"/>
      <c r="Y1379" s="9"/>
      <c r="Z1379" s="9"/>
    </row>
    <row r="1380" spans="1:26" ht="14.25" customHeight="1">
      <c r="A1380" s="7"/>
      <c r="B1380" s="7"/>
      <c r="C1380" s="7"/>
      <c r="D1380" s="7"/>
      <c r="E1380" s="24"/>
      <c r="F1380" s="24"/>
      <c r="G1380" s="7"/>
      <c r="H1380" s="7"/>
      <c r="I1380" s="9"/>
      <c r="J1380" s="9"/>
      <c r="K1380" s="9"/>
      <c r="L1380" s="9"/>
      <c r="M1380" s="9"/>
      <c r="N1380" s="9"/>
      <c r="O1380" s="9"/>
      <c r="P1380" s="9"/>
      <c r="Q1380" s="9"/>
      <c r="R1380" s="9"/>
      <c r="S1380" s="9"/>
      <c r="T1380" s="9"/>
      <c r="U1380" s="9"/>
      <c r="V1380" s="9"/>
      <c r="W1380" s="9"/>
      <c r="X1380" s="9"/>
      <c r="Y1380" s="9"/>
      <c r="Z1380" s="9"/>
    </row>
    <row r="1381" spans="1:26" ht="14.25" customHeight="1">
      <c r="A1381" s="7"/>
      <c r="B1381" s="7"/>
      <c r="C1381" s="7"/>
      <c r="D1381" s="7"/>
      <c r="E1381" s="24"/>
      <c r="F1381" s="24"/>
      <c r="G1381" s="7"/>
      <c r="H1381" s="7"/>
      <c r="I1381" s="9"/>
      <c r="J1381" s="9"/>
      <c r="K1381" s="9"/>
      <c r="L1381" s="9"/>
      <c r="M1381" s="9"/>
      <c r="N1381" s="9"/>
      <c r="O1381" s="9"/>
      <c r="P1381" s="9"/>
      <c r="Q1381" s="9"/>
      <c r="R1381" s="9"/>
      <c r="S1381" s="9"/>
      <c r="T1381" s="9"/>
      <c r="U1381" s="9"/>
      <c r="V1381" s="9"/>
      <c r="W1381" s="9"/>
      <c r="X1381" s="9"/>
      <c r="Y1381" s="9"/>
      <c r="Z1381" s="9"/>
    </row>
    <row r="1382" spans="1:26" ht="14.25" customHeight="1">
      <c r="A1382" s="7"/>
      <c r="B1382" s="7"/>
      <c r="C1382" s="7"/>
      <c r="D1382" s="7"/>
      <c r="E1382" s="24"/>
      <c r="F1382" s="24"/>
      <c r="G1382" s="7"/>
      <c r="H1382" s="7"/>
      <c r="I1382" s="9"/>
      <c r="J1382" s="9"/>
      <c r="K1382" s="9"/>
      <c r="L1382" s="9"/>
      <c r="M1382" s="9"/>
      <c r="N1382" s="9"/>
      <c r="O1382" s="9"/>
      <c r="P1382" s="9"/>
      <c r="Q1382" s="9"/>
      <c r="R1382" s="9"/>
      <c r="S1382" s="9"/>
      <c r="T1382" s="9"/>
      <c r="U1382" s="9"/>
      <c r="V1382" s="9"/>
      <c r="W1382" s="9"/>
      <c r="X1382" s="9"/>
      <c r="Y1382" s="9"/>
      <c r="Z1382" s="9"/>
    </row>
    <row r="1383" spans="1:26" ht="14.25" customHeight="1">
      <c r="A1383" s="7"/>
      <c r="B1383" s="7"/>
      <c r="C1383" s="7"/>
      <c r="D1383" s="7"/>
      <c r="E1383" s="24"/>
      <c r="F1383" s="24"/>
      <c r="G1383" s="7"/>
      <c r="H1383" s="7"/>
      <c r="I1383" s="9"/>
      <c r="J1383" s="9"/>
      <c r="K1383" s="9"/>
      <c r="L1383" s="9"/>
      <c r="M1383" s="9"/>
      <c r="N1383" s="9"/>
      <c r="O1383" s="9"/>
      <c r="P1383" s="9"/>
      <c r="Q1383" s="9"/>
      <c r="R1383" s="9"/>
      <c r="S1383" s="9"/>
      <c r="T1383" s="9"/>
      <c r="U1383" s="9"/>
      <c r="V1383" s="9"/>
      <c r="W1383" s="9"/>
      <c r="X1383" s="9"/>
      <c r="Y1383" s="9"/>
      <c r="Z1383" s="9"/>
    </row>
    <row r="1384" spans="1:26" ht="14.25" customHeight="1">
      <c r="A1384" s="7"/>
      <c r="B1384" s="7"/>
      <c r="C1384" s="7"/>
      <c r="D1384" s="7"/>
      <c r="E1384" s="24"/>
      <c r="F1384" s="24"/>
      <c r="G1384" s="7"/>
      <c r="H1384" s="7"/>
      <c r="I1384" s="9"/>
      <c r="J1384" s="9"/>
      <c r="K1384" s="9"/>
      <c r="L1384" s="9"/>
      <c r="M1384" s="9"/>
      <c r="N1384" s="9"/>
      <c r="O1384" s="9"/>
      <c r="P1384" s="9"/>
      <c r="Q1384" s="9"/>
      <c r="R1384" s="9"/>
      <c r="S1384" s="9"/>
      <c r="T1384" s="9"/>
      <c r="U1384" s="9"/>
      <c r="V1384" s="9"/>
      <c r="W1384" s="9"/>
      <c r="X1384" s="9"/>
      <c r="Y1384" s="9"/>
      <c r="Z1384" s="9"/>
    </row>
    <row r="1385" spans="1:26" ht="14.25" customHeight="1">
      <c r="A1385" s="7"/>
      <c r="B1385" s="7"/>
      <c r="C1385" s="7"/>
      <c r="D1385" s="7"/>
      <c r="E1385" s="24"/>
      <c r="F1385" s="24"/>
      <c r="G1385" s="7"/>
      <c r="H1385" s="7"/>
      <c r="I1385" s="9"/>
      <c r="J1385" s="9"/>
      <c r="K1385" s="9"/>
      <c r="L1385" s="9"/>
      <c r="M1385" s="9"/>
      <c r="N1385" s="9"/>
      <c r="O1385" s="9"/>
      <c r="P1385" s="9"/>
      <c r="Q1385" s="9"/>
      <c r="R1385" s="9"/>
      <c r="S1385" s="9"/>
      <c r="T1385" s="9"/>
      <c r="U1385" s="9"/>
      <c r="V1385" s="9"/>
      <c r="W1385" s="9"/>
      <c r="X1385" s="9"/>
      <c r="Y1385" s="9"/>
      <c r="Z1385" s="9"/>
    </row>
    <row r="1386" spans="1:26" ht="14.25" customHeight="1">
      <c r="A1386" s="7"/>
      <c r="B1386" s="7"/>
      <c r="C1386" s="7"/>
      <c r="D1386" s="7"/>
      <c r="E1386" s="24"/>
      <c r="F1386" s="24"/>
      <c r="G1386" s="7"/>
      <c r="H1386" s="7"/>
      <c r="I1386" s="9"/>
      <c r="J1386" s="9"/>
      <c r="K1386" s="9"/>
      <c r="L1386" s="9"/>
      <c r="M1386" s="9"/>
      <c r="N1386" s="9"/>
      <c r="O1386" s="9"/>
      <c r="P1386" s="9"/>
      <c r="Q1386" s="9"/>
      <c r="R1386" s="9"/>
      <c r="S1386" s="9"/>
      <c r="T1386" s="9"/>
      <c r="U1386" s="9"/>
      <c r="V1386" s="9"/>
      <c r="W1386" s="9"/>
      <c r="X1386" s="9"/>
      <c r="Y1386" s="9"/>
      <c r="Z1386" s="9"/>
    </row>
    <row r="1387" spans="1:26" ht="14.25" customHeight="1">
      <c r="A1387" s="7"/>
      <c r="B1387" s="7"/>
      <c r="C1387" s="7"/>
      <c r="D1387" s="7"/>
      <c r="E1387" s="24"/>
      <c r="F1387" s="24"/>
      <c r="G1387" s="7"/>
      <c r="H1387" s="7"/>
      <c r="I1387" s="9"/>
      <c r="J1387" s="9"/>
      <c r="K1387" s="9"/>
      <c r="L1387" s="9"/>
      <c r="M1387" s="9"/>
      <c r="N1387" s="9"/>
      <c r="O1387" s="9"/>
      <c r="P1387" s="9"/>
      <c r="Q1387" s="9"/>
      <c r="R1387" s="9"/>
      <c r="S1387" s="9"/>
      <c r="T1387" s="9"/>
      <c r="U1387" s="9"/>
      <c r="V1387" s="9"/>
      <c r="W1387" s="9"/>
      <c r="X1387" s="9"/>
      <c r="Y1387" s="9"/>
      <c r="Z1387" s="9"/>
    </row>
    <row r="1388" spans="1:26" ht="14.25" customHeight="1">
      <c r="A1388" s="7"/>
      <c r="B1388" s="7"/>
      <c r="C1388" s="7"/>
      <c r="D1388" s="7"/>
      <c r="E1388" s="24"/>
      <c r="F1388" s="24"/>
      <c r="G1388" s="7"/>
      <c r="H1388" s="7"/>
      <c r="I1388" s="9"/>
      <c r="J1388" s="9"/>
      <c r="K1388" s="9"/>
      <c r="L1388" s="9"/>
      <c r="M1388" s="9"/>
      <c r="N1388" s="9"/>
      <c r="O1388" s="9"/>
      <c r="P1388" s="9"/>
      <c r="Q1388" s="9"/>
      <c r="R1388" s="9"/>
      <c r="S1388" s="9"/>
      <c r="T1388" s="9"/>
      <c r="U1388" s="9"/>
      <c r="V1388" s="9"/>
      <c r="W1388" s="9"/>
      <c r="X1388" s="9"/>
      <c r="Y1388" s="9"/>
      <c r="Z1388" s="9"/>
    </row>
    <row r="1389" spans="1:26" ht="14.25" customHeight="1">
      <c r="A1389" s="7"/>
      <c r="B1389" s="7"/>
      <c r="C1389" s="7"/>
      <c r="D1389" s="7"/>
      <c r="E1389" s="24"/>
      <c r="F1389" s="24"/>
      <c r="G1389" s="7"/>
      <c r="H1389" s="7"/>
      <c r="I1389" s="9"/>
      <c r="J1389" s="9"/>
      <c r="K1389" s="9"/>
      <c r="L1389" s="9"/>
      <c r="M1389" s="9"/>
      <c r="N1389" s="9"/>
      <c r="O1389" s="9"/>
      <c r="P1389" s="9"/>
      <c r="Q1389" s="9"/>
      <c r="R1389" s="9"/>
      <c r="S1389" s="9"/>
      <c r="T1389" s="9"/>
      <c r="U1389" s="9"/>
      <c r="V1389" s="9"/>
      <c r="W1389" s="9"/>
      <c r="X1389" s="9"/>
      <c r="Y1389" s="9"/>
      <c r="Z1389" s="9"/>
    </row>
    <row r="1390" spans="1:26" ht="14.25" customHeight="1">
      <c r="A1390" s="7"/>
      <c r="B1390" s="7"/>
      <c r="C1390" s="7"/>
      <c r="D1390" s="7"/>
      <c r="E1390" s="24"/>
      <c r="F1390" s="24"/>
      <c r="G1390" s="7"/>
      <c r="H1390" s="7"/>
      <c r="I1390" s="9"/>
      <c r="J1390" s="9"/>
      <c r="K1390" s="9"/>
      <c r="L1390" s="9"/>
      <c r="M1390" s="9"/>
      <c r="N1390" s="9"/>
      <c r="O1390" s="9"/>
      <c r="P1390" s="9"/>
      <c r="Q1390" s="9"/>
      <c r="R1390" s="9"/>
      <c r="S1390" s="9"/>
      <c r="T1390" s="9"/>
      <c r="U1390" s="9"/>
      <c r="V1390" s="9"/>
      <c r="W1390" s="9"/>
      <c r="X1390" s="9"/>
      <c r="Y1390" s="9"/>
      <c r="Z1390" s="9"/>
    </row>
    <row r="1391" spans="1:26" ht="14.25" customHeight="1">
      <c r="A1391" s="7"/>
      <c r="B1391" s="7"/>
      <c r="C1391" s="7"/>
      <c r="D1391" s="7"/>
      <c r="E1391" s="24"/>
      <c r="F1391" s="24"/>
      <c r="G1391" s="7"/>
      <c r="H1391" s="7"/>
      <c r="I1391" s="9"/>
      <c r="J1391" s="9"/>
      <c r="K1391" s="9"/>
      <c r="L1391" s="9"/>
      <c r="M1391" s="9"/>
      <c r="N1391" s="9"/>
      <c r="O1391" s="9"/>
      <c r="P1391" s="9"/>
      <c r="Q1391" s="9"/>
      <c r="R1391" s="9"/>
      <c r="S1391" s="9"/>
      <c r="T1391" s="9"/>
      <c r="U1391" s="9"/>
      <c r="V1391" s="9"/>
      <c r="W1391" s="9"/>
      <c r="X1391" s="9"/>
      <c r="Y1391" s="9"/>
      <c r="Z1391" s="9"/>
    </row>
    <row r="1392" spans="1:26" ht="14.25" customHeight="1">
      <c r="A1392" s="7"/>
      <c r="B1392" s="7"/>
      <c r="C1392" s="7"/>
      <c r="D1392" s="7"/>
      <c r="E1392" s="24"/>
      <c r="F1392" s="24"/>
      <c r="G1392" s="7"/>
      <c r="H1392" s="7"/>
      <c r="I1392" s="9"/>
      <c r="J1392" s="9"/>
      <c r="K1392" s="9"/>
      <c r="L1392" s="9"/>
      <c r="M1392" s="9"/>
      <c r="N1392" s="9"/>
      <c r="O1392" s="9"/>
      <c r="P1392" s="9"/>
      <c r="Q1392" s="9"/>
      <c r="R1392" s="9"/>
      <c r="S1392" s="9"/>
      <c r="T1392" s="9"/>
      <c r="U1392" s="9"/>
      <c r="V1392" s="9"/>
      <c r="W1392" s="9"/>
      <c r="X1392" s="9"/>
      <c r="Y1392" s="9"/>
      <c r="Z1392" s="9"/>
    </row>
    <row r="1393" spans="1:26" ht="14.25" customHeight="1">
      <c r="A1393" s="7"/>
      <c r="B1393" s="7"/>
      <c r="C1393" s="7"/>
      <c r="D1393" s="7"/>
      <c r="E1393" s="24"/>
      <c r="F1393" s="24"/>
      <c r="G1393" s="7"/>
      <c r="H1393" s="7"/>
      <c r="I1393" s="9"/>
      <c r="J1393" s="9"/>
      <c r="K1393" s="9"/>
      <c r="L1393" s="9"/>
      <c r="M1393" s="9"/>
      <c r="N1393" s="9"/>
      <c r="O1393" s="9"/>
      <c r="P1393" s="9"/>
      <c r="Q1393" s="9"/>
      <c r="R1393" s="9"/>
      <c r="S1393" s="9"/>
      <c r="T1393" s="9"/>
      <c r="U1393" s="9"/>
      <c r="V1393" s="9"/>
      <c r="W1393" s="9"/>
      <c r="X1393" s="9"/>
      <c r="Y1393" s="9"/>
      <c r="Z1393" s="9"/>
    </row>
    <row r="1394" spans="1:26" ht="14.25" customHeight="1">
      <c r="A1394" s="7"/>
      <c r="B1394" s="7"/>
      <c r="C1394" s="7"/>
      <c r="D1394" s="7"/>
      <c r="E1394" s="24"/>
      <c r="F1394" s="24"/>
      <c r="G1394" s="7"/>
      <c r="H1394" s="7"/>
      <c r="I1394" s="9"/>
      <c r="J1394" s="9"/>
      <c r="K1394" s="9"/>
      <c r="L1394" s="9"/>
      <c r="M1394" s="9"/>
      <c r="N1394" s="9"/>
      <c r="O1394" s="9"/>
      <c r="P1394" s="9"/>
      <c r="Q1394" s="9"/>
      <c r="R1394" s="9"/>
      <c r="S1394" s="9"/>
      <c r="T1394" s="9"/>
      <c r="U1394" s="9"/>
      <c r="V1394" s="9"/>
      <c r="W1394" s="9"/>
      <c r="X1394" s="9"/>
      <c r="Y1394" s="9"/>
      <c r="Z1394" s="9"/>
    </row>
    <row r="1395" spans="1:26" ht="14.25" customHeight="1">
      <c r="A1395" s="7"/>
      <c r="B1395" s="7"/>
      <c r="C1395" s="7"/>
      <c r="D1395" s="7"/>
      <c r="E1395" s="24"/>
      <c r="F1395" s="24"/>
      <c r="G1395" s="7"/>
      <c r="H1395" s="7"/>
      <c r="I1395" s="9"/>
      <c r="J1395" s="9"/>
      <c r="K1395" s="9"/>
      <c r="L1395" s="9"/>
      <c r="M1395" s="9"/>
      <c r="N1395" s="9"/>
      <c r="O1395" s="9"/>
      <c r="P1395" s="9"/>
      <c r="Q1395" s="9"/>
      <c r="R1395" s="9"/>
      <c r="S1395" s="9"/>
      <c r="T1395" s="9"/>
      <c r="U1395" s="9"/>
      <c r="V1395" s="9"/>
      <c r="W1395" s="9"/>
      <c r="X1395" s="9"/>
      <c r="Y1395" s="9"/>
      <c r="Z1395" s="9"/>
    </row>
    <row r="1396" spans="1:26" ht="14.25" customHeight="1">
      <c r="A1396" s="7"/>
      <c r="B1396" s="7"/>
      <c r="C1396" s="7"/>
      <c r="D1396" s="7"/>
      <c r="E1396" s="24"/>
      <c r="F1396" s="24"/>
      <c r="G1396" s="7"/>
      <c r="H1396" s="7"/>
      <c r="I1396" s="9"/>
      <c r="J1396" s="9"/>
      <c r="K1396" s="9"/>
      <c r="L1396" s="9"/>
      <c r="M1396" s="9"/>
      <c r="N1396" s="9"/>
      <c r="O1396" s="9"/>
      <c r="P1396" s="9"/>
      <c r="Q1396" s="9"/>
      <c r="R1396" s="9"/>
      <c r="S1396" s="9"/>
      <c r="T1396" s="9"/>
      <c r="U1396" s="9"/>
      <c r="V1396" s="9"/>
      <c r="W1396" s="9"/>
      <c r="X1396" s="9"/>
      <c r="Y1396" s="9"/>
      <c r="Z1396" s="9"/>
    </row>
    <row r="1397" spans="1:26" ht="14.25" customHeight="1">
      <c r="A1397" s="7"/>
      <c r="B1397" s="7"/>
      <c r="C1397" s="7"/>
      <c r="D1397" s="7"/>
      <c r="E1397" s="24"/>
      <c r="F1397" s="24"/>
      <c r="G1397" s="7"/>
      <c r="H1397" s="7"/>
      <c r="I1397" s="9"/>
      <c r="J1397" s="9"/>
      <c r="K1397" s="9"/>
      <c r="L1397" s="9"/>
      <c r="M1397" s="9"/>
      <c r="N1397" s="9"/>
      <c r="O1397" s="9"/>
      <c r="P1397" s="9"/>
      <c r="Q1397" s="9"/>
      <c r="R1397" s="9"/>
      <c r="S1397" s="9"/>
      <c r="T1397" s="9"/>
      <c r="U1397" s="9"/>
      <c r="V1397" s="9"/>
      <c r="W1397" s="9"/>
      <c r="X1397" s="9"/>
      <c r="Y1397" s="9"/>
      <c r="Z1397" s="9"/>
    </row>
    <row r="1398" spans="1:26" ht="14.25" customHeight="1">
      <c r="A1398" s="7"/>
      <c r="B1398" s="7"/>
      <c r="C1398" s="7"/>
      <c r="D1398" s="7"/>
      <c r="E1398" s="24"/>
      <c r="F1398" s="24"/>
      <c r="G1398" s="7"/>
      <c r="H1398" s="7"/>
      <c r="I1398" s="9"/>
      <c r="J1398" s="9"/>
      <c r="K1398" s="9"/>
      <c r="L1398" s="9"/>
      <c r="M1398" s="9"/>
      <c r="N1398" s="9"/>
      <c r="O1398" s="9"/>
      <c r="P1398" s="9"/>
      <c r="Q1398" s="9"/>
      <c r="R1398" s="9"/>
      <c r="S1398" s="9"/>
      <c r="T1398" s="9"/>
      <c r="U1398" s="9"/>
      <c r="V1398" s="9"/>
      <c r="W1398" s="9"/>
      <c r="X1398" s="9"/>
      <c r="Y1398" s="9"/>
      <c r="Z1398" s="9"/>
    </row>
    <row r="1399" spans="1:26" ht="14.25" customHeight="1">
      <c r="A1399" s="7"/>
      <c r="B1399" s="7"/>
      <c r="C1399" s="7"/>
      <c r="D1399" s="7"/>
      <c r="E1399" s="24"/>
      <c r="F1399" s="24"/>
      <c r="G1399" s="7"/>
      <c r="H1399" s="7"/>
      <c r="I1399" s="9"/>
      <c r="J1399" s="9"/>
      <c r="K1399" s="9"/>
      <c r="L1399" s="9"/>
      <c r="M1399" s="9"/>
      <c r="N1399" s="9"/>
      <c r="O1399" s="9"/>
      <c r="P1399" s="9"/>
      <c r="Q1399" s="9"/>
      <c r="R1399" s="9"/>
      <c r="S1399" s="9"/>
      <c r="T1399" s="9"/>
      <c r="U1399" s="9"/>
      <c r="V1399" s="9"/>
      <c r="W1399" s="9"/>
      <c r="X1399" s="9"/>
      <c r="Y1399" s="9"/>
      <c r="Z1399" s="9"/>
    </row>
    <row r="1400" spans="1:26" ht="14.25" customHeight="1">
      <c r="A1400" s="7"/>
      <c r="B1400" s="7"/>
      <c r="C1400" s="7"/>
      <c r="D1400" s="7"/>
      <c r="E1400" s="24"/>
      <c r="F1400" s="24"/>
      <c r="G1400" s="7"/>
      <c r="H1400" s="7"/>
      <c r="I1400" s="9"/>
      <c r="J1400" s="9"/>
      <c r="K1400" s="9"/>
      <c r="L1400" s="9"/>
      <c r="M1400" s="9"/>
      <c r="N1400" s="9"/>
      <c r="O1400" s="9"/>
      <c r="P1400" s="9"/>
      <c r="Q1400" s="9"/>
      <c r="R1400" s="9"/>
      <c r="S1400" s="9"/>
      <c r="T1400" s="9"/>
      <c r="U1400" s="9"/>
      <c r="V1400" s="9"/>
      <c r="W1400" s="9"/>
      <c r="X1400" s="9"/>
      <c r="Y1400" s="9"/>
      <c r="Z1400" s="9"/>
    </row>
    <row r="1401" spans="1:26" ht="14.25" customHeight="1">
      <c r="A1401" s="7"/>
      <c r="B1401" s="7"/>
      <c r="C1401" s="7"/>
      <c r="D1401" s="7"/>
      <c r="E1401" s="24"/>
      <c r="F1401" s="24"/>
      <c r="G1401" s="7"/>
      <c r="H1401" s="7"/>
      <c r="I1401" s="9"/>
      <c r="J1401" s="9"/>
      <c r="K1401" s="9"/>
      <c r="L1401" s="9"/>
      <c r="M1401" s="9"/>
      <c r="N1401" s="9"/>
      <c r="O1401" s="9"/>
      <c r="P1401" s="9"/>
      <c r="Q1401" s="9"/>
      <c r="R1401" s="9"/>
      <c r="S1401" s="9"/>
      <c r="T1401" s="9"/>
      <c r="U1401" s="9"/>
      <c r="V1401" s="9"/>
      <c r="W1401" s="9"/>
      <c r="X1401" s="9"/>
      <c r="Y1401" s="9"/>
      <c r="Z1401" s="9"/>
    </row>
    <row r="1402" spans="1:26" ht="14.25" customHeight="1">
      <c r="A1402" s="7"/>
      <c r="B1402" s="7"/>
      <c r="C1402" s="7"/>
      <c r="D1402" s="7"/>
      <c r="E1402" s="24"/>
      <c r="F1402" s="24"/>
      <c r="G1402" s="7"/>
      <c r="H1402" s="7"/>
      <c r="I1402" s="9"/>
      <c r="J1402" s="9"/>
      <c r="K1402" s="9"/>
      <c r="L1402" s="9"/>
      <c r="M1402" s="9"/>
      <c r="N1402" s="9"/>
      <c r="O1402" s="9"/>
      <c r="P1402" s="9"/>
      <c r="Q1402" s="9"/>
      <c r="R1402" s="9"/>
      <c r="S1402" s="9"/>
      <c r="T1402" s="9"/>
      <c r="U1402" s="9"/>
      <c r="V1402" s="9"/>
      <c r="W1402" s="9"/>
      <c r="X1402" s="9"/>
      <c r="Y1402" s="9"/>
      <c r="Z1402" s="9"/>
    </row>
    <row r="1403" spans="1:26" ht="14.25" customHeight="1">
      <c r="A1403" s="7"/>
      <c r="B1403" s="7"/>
      <c r="C1403" s="7"/>
      <c r="D1403" s="7"/>
      <c r="E1403" s="24"/>
      <c r="F1403" s="24"/>
      <c r="G1403" s="7"/>
      <c r="H1403" s="7"/>
      <c r="I1403" s="9"/>
      <c r="J1403" s="9"/>
      <c r="K1403" s="9"/>
      <c r="L1403" s="9"/>
      <c r="M1403" s="9"/>
      <c r="N1403" s="9"/>
      <c r="O1403" s="9"/>
      <c r="P1403" s="9"/>
      <c r="Q1403" s="9"/>
      <c r="R1403" s="9"/>
      <c r="S1403" s="9"/>
      <c r="T1403" s="9"/>
      <c r="U1403" s="9"/>
      <c r="V1403" s="9"/>
      <c r="W1403" s="9"/>
      <c r="X1403" s="9"/>
      <c r="Y1403" s="9"/>
      <c r="Z1403" s="9"/>
    </row>
    <row r="1404" spans="1:26" ht="14.25" customHeight="1">
      <c r="A1404" s="7"/>
      <c r="B1404" s="7"/>
      <c r="C1404" s="7"/>
      <c r="D1404" s="7"/>
      <c r="E1404" s="24"/>
      <c r="F1404" s="24"/>
      <c r="G1404" s="7"/>
      <c r="H1404" s="7"/>
      <c r="I1404" s="9"/>
      <c r="J1404" s="9"/>
      <c r="K1404" s="9"/>
      <c r="L1404" s="9"/>
      <c r="M1404" s="9"/>
      <c r="N1404" s="9"/>
      <c r="O1404" s="9"/>
      <c r="P1404" s="9"/>
      <c r="Q1404" s="9"/>
      <c r="R1404" s="9"/>
      <c r="S1404" s="9"/>
      <c r="T1404" s="9"/>
      <c r="U1404" s="9"/>
      <c r="V1404" s="9"/>
      <c r="W1404" s="9"/>
      <c r="X1404" s="9"/>
      <c r="Y1404" s="9"/>
      <c r="Z1404" s="9"/>
    </row>
    <row r="1405" spans="1:26" ht="14.25" customHeight="1">
      <c r="A1405" s="7"/>
      <c r="B1405" s="7"/>
      <c r="C1405" s="7"/>
      <c r="D1405" s="7"/>
      <c r="E1405" s="24"/>
      <c r="F1405" s="24"/>
      <c r="G1405" s="7"/>
      <c r="H1405" s="7"/>
      <c r="I1405" s="9"/>
      <c r="J1405" s="9"/>
      <c r="K1405" s="9"/>
      <c r="L1405" s="9"/>
      <c r="M1405" s="9"/>
      <c r="N1405" s="9"/>
      <c r="O1405" s="9"/>
      <c r="P1405" s="9"/>
      <c r="Q1405" s="9"/>
      <c r="R1405" s="9"/>
      <c r="S1405" s="9"/>
      <c r="T1405" s="9"/>
      <c r="U1405" s="9"/>
      <c r="V1405" s="9"/>
      <c r="W1405" s="9"/>
      <c r="X1405" s="9"/>
      <c r="Y1405" s="9"/>
      <c r="Z1405" s="9"/>
    </row>
    <row r="1406" spans="1:26" ht="14.25" customHeight="1">
      <c r="A1406" s="7"/>
      <c r="B1406" s="7"/>
      <c r="C1406" s="7"/>
      <c r="D1406" s="7"/>
      <c r="E1406" s="24"/>
      <c r="F1406" s="24"/>
      <c r="G1406" s="7"/>
      <c r="H1406" s="7"/>
      <c r="I1406" s="9"/>
      <c r="J1406" s="9"/>
      <c r="K1406" s="9"/>
      <c r="L1406" s="9"/>
      <c r="M1406" s="9"/>
      <c r="N1406" s="9"/>
      <c r="O1406" s="9"/>
      <c r="P1406" s="9"/>
      <c r="Q1406" s="9"/>
      <c r="R1406" s="9"/>
      <c r="S1406" s="9"/>
      <c r="T1406" s="9"/>
      <c r="U1406" s="9"/>
      <c r="V1406" s="9"/>
      <c r="W1406" s="9"/>
      <c r="X1406" s="9"/>
      <c r="Y1406" s="9"/>
      <c r="Z1406" s="9"/>
    </row>
    <row r="1407" spans="1:26" ht="14.25" customHeight="1">
      <c r="A1407" s="7"/>
      <c r="B1407" s="7"/>
      <c r="C1407" s="7"/>
      <c r="D1407" s="7"/>
      <c r="E1407" s="24"/>
      <c r="F1407" s="24"/>
      <c r="G1407" s="7"/>
      <c r="H1407" s="7"/>
      <c r="I1407" s="9"/>
      <c r="J1407" s="9"/>
      <c r="K1407" s="9"/>
      <c r="L1407" s="9"/>
      <c r="M1407" s="9"/>
      <c r="N1407" s="9"/>
      <c r="O1407" s="9"/>
      <c r="P1407" s="9"/>
      <c r="Q1407" s="9"/>
      <c r="R1407" s="9"/>
      <c r="S1407" s="9"/>
      <c r="T1407" s="9"/>
      <c r="U1407" s="9"/>
      <c r="V1407" s="9"/>
      <c r="W1407" s="9"/>
      <c r="X1407" s="9"/>
      <c r="Y1407" s="9"/>
      <c r="Z1407" s="9"/>
    </row>
    <row r="1408" spans="1:26" ht="14.25" customHeight="1">
      <c r="A1408" s="7"/>
      <c r="B1408" s="7"/>
      <c r="C1408" s="7"/>
      <c r="D1408" s="7"/>
      <c r="E1408" s="24"/>
      <c r="F1408" s="24"/>
      <c r="G1408" s="7"/>
      <c r="H1408" s="7"/>
      <c r="I1408" s="9"/>
      <c r="J1408" s="9"/>
      <c r="K1408" s="9"/>
      <c r="L1408" s="9"/>
      <c r="M1408" s="9"/>
      <c r="N1408" s="9"/>
      <c r="O1408" s="9"/>
      <c r="P1408" s="9"/>
      <c r="Q1408" s="9"/>
      <c r="R1408" s="9"/>
      <c r="S1408" s="9"/>
      <c r="T1408" s="9"/>
      <c r="U1408" s="9"/>
      <c r="V1408" s="9"/>
      <c r="W1408" s="9"/>
      <c r="X1408" s="9"/>
      <c r="Y1408" s="9"/>
      <c r="Z1408" s="9"/>
    </row>
    <row r="1409" spans="1:26" ht="14.25" customHeight="1">
      <c r="A1409" s="7"/>
      <c r="B1409" s="7"/>
      <c r="C1409" s="7"/>
      <c r="D1409" s="7"/>
      <c r="E1409" s="24"/>
      <c r="F1409" s="24"/>
      <c r="G1409" s="7"/>
      <c r="H1409" s="7"/>
      <c r="I1409" s="9"/>
      <c r="J1409" s="9"/>
      <c r="K1409" s="9"/>
      <c r="L1409" s="9"/>
      <c r="M1409" s="9"/>
      <c r="N1409" s="9"/>
      <c r="O1409" s="9"/>
      <c r="P1409" s="9"/>
      <c r="Q1409" s="9"/>
      <c r="R1409" s="9"/>
      <c r="S1409" s="9"/>
      <c r="T1409" s="9"/>
      <c r="U1409" s="9"/>
      <c r="V1409" s="9"/>
      <c r="W1409" s="9"/>
      <c r="X1409" s="9"/>
      <c r="Y1409" s="9"/>
      <c r="Z1409" s="9"/>
    </row>
    <row r="1410" spans="1:26" ht="14.25" customHeight="1">
      <c r="A1410" s="7"/>
      <c r="B1410" s="7"/>
      <c r="C1410" s="7"/>
      <c r="D1410" s="7"/>
      <c r="E1410" s="24"/>
      <c r="F1410" s="24"/>
      <c r="G1410" s="7"/>
      <c r="H1410" s="7"/>
      <c r="I1410" s="9"/>
      <c r="J1410" s="9"/>
      <c r="K1410" s="9"/>
      <c r="L1410" s="9"/>
      <c r="M1410" s="9"/>
      <c r="N1410" s="9"/>
      <c r="O1410" s="9"/>
      <c r="P1410" s="9"/>
      <c r="Q1410" s="9"/>
      <c r="R1410" s="9"/>
      <c r="S1410" s="9"/>
      <c r="T1410" s="9"/>
      <c r="U1410" s="9"/>
      <c r="V1410" s="9"/>
      <c r="W1410" s="9"/>
      <c r="X1410" s="9"/>
      <c r="Y1410" s="9"/>
      <c r="Z1410" s="9"/>
    </row>
    <row r="1411" spans="1:26" ht="14.25" customHeight="1">
      <c r="A1411" s="7"/>
      <c r="B1411" s="7"/>
      <c r="C1411" s="7"/>
      <c r="D1411" s="7"/>
      <c r="E1411" s="24"/>
      <c r="F1411" s="24"/>
      <c r="G1411" s="7"/>
      <c r="H1411" s="7"/>
      <c r="I1411" s="9"/>
      <c r="J1411" s="9"/>
      <c r="K1411" s="9"/>
      <c r="L1411" s="9"/>
      <c r="M1411" s="9"/>
      <c r="N1411" s="9"/>
      <c r="O1411" s="9"/>
      <c r="P1411" s="9"/>
      <c r="Q1411" s="9"/>
      <c r="R1411" s="9"/>
      <c r="S1411" s="9"/>
      <c r="T1411" s="9"/>
      <c r="U1411" s="9"/>
      <c r="V1411" s="9"/>
      <c r="W1411" s="9"/>
      <c r="X1411" s="9"/>
      <c r="Y1411" s="9"/>
      <c r="Z1411" s="9"/>
    </row>
    <row r="1412" spans="1:26" ht="14.25" customHeight="1">
      <c r="A1412" s="7"/>
      <c r="B1412" s="7"/>
      <c r="C1412" s="7"/>
      <c r="D1412" s="7"/>
      <c r="E1412" s="24"/>
      <c r="F1412" s="24"/>
      <c r="G1412" s="7"/>
      <c r="H1412" s="7"/>
      <c r="I1412" s="9"/>
      <c r="J1412" s="9"/>
      <c r="K1412" s="9"/>
      <c r="L1412" s="9"/>
      <c r="M1412" s="9"/>
      <c r="N1412" s="9"/>
      <c r="O1412" s="9"/>
      <c r="P1412" s="9"/>
      <c r="Q1412" s="9"/>
      <c r="R1412" s="9"/>
      <c r="S1412" s="9"/>
      <c r="T1412" s="9"/>
      <c r="U1412" s="9"/>
      <c r="V1412" s="9"/>
      <c r="W1412" s="9"/>
      <c r="X1412" s="9"/>
      <c r="Y1412" s="9"/>
      <c r="Z1412" s="9"/>
    </row>
    <row r="1413" spans="1:26" ht="14.25" customHeight="1">
      <c r="A1413" s="7"/>
      <c r="B1413" s="7"/>
      <c r="C1413" s="7"/>
      <c r="D1413" s="7"/>
      <c r="E1413" s="24"/>
      <c r="F1413" s="24"/>
      <c r="G1413" s="7"/>
      <c r="H1413" s="7"/>
      <c r="I1413" s="9"/>
      <c r="J1413" s="9"/>
      <c r="K1413" s="9"/>
      <c r="L1413" s="9"/>
      <c r="M1413" s="9"/>
      <c r="N1413" s="9"/>
      <c r="O1413" s="9"/>
      <c r="P1413" s="9"/>
      <c r="Q1413" s="9"/>
      <c r="R1413" s="9"/>
      <c r="S1413" s="9"/>
      <c r="T1413" s="9"/>
      <c r="U1413" s="9"/>
      <c r="V1413" s="9"/>
      <c r="W1413" s="9"/>
      <c r="X1413" s="9"/>
      <c r="Y1413" s="9"/>
      <c r="Z1413" s="9"/>
    </row>
    <row r="1414" spans="1:26" ht="14.25" customHeight="1">
      <c r="A1414" s="7"/>
      <c r="B1414" s="7"/>
      <c r="C1414" s="7"/>
      <c r="D1414" s="7"/>
      <c r="E1414" s="24"/>
      <c r="F1414" s="24"/>
      <c r="G1414" s="7"/>
      <c r="H1414" s="7"/>
      <c r="I1414" s="9"/>
      <c r="J1414" s="9"/>
      <c r="K1414" s="9"/>
      <c r="L1414" s="9"/>
      <c r="M1414" s="9"/>
      <c r="N1414" s="9"/>
      <c r="O1414" s="9"/>
      <c r="P1414" s="9"/>
      <c r="Q1414" s="9"/>
      <c r="R1414" s="9"/>
      <c r="S1414" s="9"/>
      <c r="T1414" s="9"/>
      <c r="U1414" s="9"/>
      <c r="V1414" s="9"/>
      <c r="W1414" s="9"/>
      <c r="X1414" s="9"/>
      <c r="Y1414" s="9"/>
      <c r="Z1414" s="9"/>
    </row>
    <row r="1415" spans="1:26" ht="14.25" customHeight="1">
      <c r="A1415" s="7"/>
      <c r="B1415" s="7"/>
      <c r="C1415" s="7"/>
      <c r="D1415" s="7"/>
      <c r="E1415" s="24"/>
      <c r="F1415" s="24"/>
      <c r="G1415" s="7"/>
      <c r="H1415" s="7"/>
      <c r="I1415" s="9"/>
      <c r="J1415" s="9"/>
      <c r="K1415" s="9"/>
      <c r="L1415" s="9"/>
      <c r="M1415" s="9"/>
      <c r="N1415" s="9"/>
      <c r="O1415" s="9"/>
      <c r="P1415" s="9"/>
      <c r="Q1415" s="9"/>
      <c r="R1415" s="9"/>
      <c r="S1415" s="9"/>
      <c r="T1415" s="9"/>
      <c r="U1415" s="9"/>
      <c r="V1415" s="9"/>
      <c r="W1415" s="9"/>
      <c r="X1415" s="9"/>
      <c r="Y1415" s="9"/>
      <c r="Z1415" s="9"/>
    </row>
    <row r="1416" spans="1:26" ht="14.25" customHeight="1">
      <c r="A1416" s="7"/>
      <c r="B1416" s="7"/>
      <c r="C1416" s="7"/>
      <c r="D1416" s="7"/>
      <c r="E1416" s="24"/>
      <c r="F1416" s="24"/>
      <c r="G1416" s="7"/>
      <c r="H1416" s="7"/>
      <c r="I1416" s="9"/>
      <c r="J1416" s="9"/>
      <c r="K1416" s="9"/>
      <c r="L1416" s="9"/>
      <c r="M1416" s="9"/>
      <c r="N1416" s="9"/>
      <c r="O1416" s="9"/>
      <c r="P1416" s="9"/>
      <c r="Q1416" s="9"/>
      <c r="R1416" s="9"/>
      <c r="S1416" s="9"/>
      <c r="T1416" s="9"/>
      <c r="U1416" s="9"/>
      <c r="V1416" s="9"/>
      <c r="W1416" s="9"/>
      <c r="X1416" s="9"/>
      <c r="Y1416" s="9"/>
      <c r="Z1416" s="9"/>
    </row>
    <row r="1417" spans="1:26" ht="14.25" customHeight="1">
      <c r="A1417" s="7"/>
      <c r="B1417" s="7"/>
      <c r="C1417" s="7"/>
      <c r="D1417" s="7"/>
      <c r="E1417" s="24"/>
      <c r="F1417" s="24"/>
      <c r="G1417" s="7"/>
      <c r="H1417" s="7"/>
      <c r="I1417" s="9"/>
      <c r="J1417" s="9"/>
      <c r="K1417" s="9"/>
      <c r="L1417" s="9"/>
      <c r="M1417" s="9"/>
      <c r="N1417" s="9"/>
      <c r="O1417" s="9"/>
      <c r="P1417" s="9"/>
      <c r="Q1417" s="9"/>
      <c r="R1417" s="9"/>
      <c r="S1417" s="9"/>
      <c r="T1417" s="9"/>
      <c r="U1417" s="9"/>
      <c r="V1417" s="9"/>
      <c r="W1417" s="9"/>
      <c r="X1417" s="9"/>
      <c r="Y1417" s="9"/>
      <c r="Z1417" s="9"/>
    </row>
    <row r="1418" spans="1:26" ht="14.25" customHeight="1">
      <c r="A1418" s="7"/>
      <c r="B1418" s="7"/>
      <c r="C1418" s="7"/>
      <c r="D1418" s="7"/>
      <c r="E1418" s="24"/>
      <c r="F1418" s="24"/>
      <c r="G1418" s="7"/>
      <c r="H1418" s="7"/>
      <c r="I1418" s="9"/>
      <c r="J1418" s="9"/>
      <c r="K1418" s="9"/>
      <c r="L1418" s="9"/>
      <c r="M1418" s="9"/>
      <c r="N1418" s="9"/>
      <c r="O1418" s="9"/>
      <c r="P1418" s="9"/>
      <c r="Q1418" s="9"/>
      <c r="R1418" s="9"/>
      <c r="S1418" s="9"/>
      <c r="T1418" s="9"/>
      <c r="U1418" s="9"/>
      <c r="V1418" s="9"/>
      <c r="W1418" s="9"/>
      <c r="X1418" s="9"/>
      <c r="Y1418" s="9"/>
      <c r="Z1418" s="9"/>
    </row>
    <row r="1419" spans="1:26" ht="14.25" customHeight="1">
      <c r="A1419" s="7"/>
      <c r="B1419" s="7"/>
      <c r="C1419" s="7"/>
      <c r="D1419" s="7"/>
      <c r="E1419" s="24"/>
      <c r="F1419" s="24"/>
      <c r="G1419" s="7"/>
      <c r="H1419" s="7"/>
      <c r="I1419" s="9"/>
      <c r="J1419" s="9"/>
      <c r="K1419" s="9"/>
      <c r="L1419" s="9"/>
      <c r="M1419" s="9"/>
      <c r="N1419" s="9"/>
      <c r="O1419" s="9"/>
      <c r="P1419" s="9"/>
      <c r="Q1419" s="9"/>
      <c r="R1419" s="9"/>
      <c r="S1419" s="9"/>
      <c r="T1419" s="9"/>
      <c r="U1419" s="9"/>
      <c r="V1419" s="9"/>
      <c r="W1419" s="9"/>
      <c r="X1419" s="9"/>
      <c r="Y1419" s="9"/>
      <c r="Z1419" s="9"/>
    </row>
    <row r="1420" spans="1:26" ht="14.25" customHeight="1">
      <c r="A1420" s="7"/>
      <c r="B1420" s="7"/>
      <c r="C1420" s="7"/>
      <c r="D1420" s="7"/>
      <c r="E1420" s="24"/>
      <c r="F1420" s="24"/>
      <c r="G1420" s="7"/>
      <c r="H1420" s="7"/>
      <c r="I1420" s="9"/>
      <c r="J1420" s="9"/>
      <c r="K1420" s="9"/>
      <c r="L1420" s="9"/>
      <c r="M1420" s="9"/>
      <c r="N1420" s="9"/>
      <c r="O1420" s="9"/>
      <c r="P1420" s="9"/>
      <c r="Q1420" s="9"/>
      <c r="R1420" s="9"/>
      <c r="S1420" s="9"/>
      <c r="T1420" s="9"/>
      <c r="U1420" s="9"/>
      <c r="V1420" s="9"/>
      <c r="W1420" s="9"/>
      <c r="X1420" s="9"/>
      <c r="Y1420" s="9"/>
      <c r="Z1420" s="9"/>
    </row>
    <row r="1421" spans="1:26" ht="14.25" customHeight="1">
      <c r="A1421" s="7"/>
      <c r="B1421" s="7"/>
      <c r="C1421" s="7"/>
      <c r="D1421" s="7"/>
      <c r="E1421" s="24"/>
      <c r="F1421" s="24"/>
      <c r="G1421" s="7"/>
      <c r="H1421" s="7"/>
      <c r="I1421" s="9"/>
      <c r="J1421" s="9"/>
      <c r="K1421" s="9"/>
      <c r="L1421" s="9"/>
      <c r="M1421" s="9"/>
      <c r="N1421" s="9"/>
      <c r="O1421" s="9"/>
      <c r="P1421" s="9"/>
      <c r="Q1421" s="9"/>
      <c r="R1421" s="9"/>
      <c r="S1421" s="9"/>
      <c r="T1421" s="9"/>
      <c r="U1421" s="9"/>
      <c r="V1421" s="9"/>
      <c r="W1421" s="9"/>
      <c r="X1421" s="9"/>
      <c r="Y1421" s="9"/>
      <c r="Z1421" s="9"/>
    </row>
    <row r="1422" spans="1:26" ht="14.25" customHeight="1">
      <c r="A1422" s="7"/>
      <c r="B1422" s="7"/>
      <c r="C1422" s="7"/>
      <c r="D1422" s="7"/>
      <c r="E1422" s="24"/>
      <c r="F1422" s="24"/>
      <c r="G1422" s="7"/>
      <c r="H1422" s="7"/>
      <c r="I1422" s="9"/>
      <c r="J1422" s="9"/>
      <c r="K1422" s="9"/>
      <c r="L1422" s="9"/>
      <c r="M1422" s="9"/>
      <c r="N1422" s="9"/>
      <c r="O1422" s="9"/>
      <c r="P1422" s="9"/>
      <c r="Q1422" s="9"/>
      <c r="R1422" s="9"/>
      <c r="S1422" s="9"/>
      <c r="T1422" s="9"/>
      <c r="U1422" s="9"/>
      <c r="V1422" s="9"/>
      <c r="W1422" s="9"/>
      <c r="X1422" s="9"/>
      <c r="Y1422" s="9"/>
      <c r="Z1422" s="9"/>
    </row>
    <row r="1423" spans="1:26" ht="14.25" customHeight="1">
      <c r="A1423" s="7"/>
      <c r="B1423" s="7"/>
      <c r="C1423" s="7"/>
      <c r="D1423" s="7"/>
      <c r="E1423" s="24"/>
      <c r="F1423" s="24"/>
      <c r="G1423" s="7"/>
      <c r="H1423" s="7"/>
      <c r="I1423" s="9"/>
      <c r="J1423" s="9"/>
      <c r="K1423" s="9"/>
      <c r="L1423" s="9"/>
      <c r="M1423" s="9"/>
      <c r="N1423" s="9"/>
      <c r="O1423" s="9"/>
      <c r="P1423" s="9"/>
      <c r="Q1423" s="9"/>
      <c r="R1423" s="9"/>
      <c r="S1423" s="9"/>
      <c r="T1423" s="9"/>
      <c r="U1423" s="9"/>
      <c r="V1423" s="9"/>
      <c r="W1423" s="9"/>
      <c r="X1423" s="9"/>
      <c r="Y1423" s="9"/>
      <c r="Z1423" s="9"/>
    </row>
    <row r="1424" spans="1:26" ht="14.25" customHeight="1">
      <c r="A1424" s="7"/>
      <c r="B1424" s="7"/>
      <c r="C1424" s="7"/>
      <c r="D1424" s="7"/>
      <c r="E1424" s="24"/>
      <c r="F1424" s="24"/>
      <c r="G1424" s="7"/>
      <c r="H1424" s="7"/>
      <c r="I1424" s="9"/>
      <c r="J1424" s="9"/>
      <c r="K1424" s="9"/>
      <c r="L1424" s="9"/>
      <c r="M1424" s="9"/>
      <c r="N1424" s="9"/>
      <c r="O1424" s="9"/>
      <c r="P1424" s="9"/>
      <c r="Q1424" s="9"/>
      <c r="R1424" s="9"/>
      <c r="S1424" s="9"/>
      <c r="T1424" s="9"/>
      <c r="U1424" s="9"/>
      <c r="V1424" s="9"/>
      <c r="W1424" s="9"/>
      <c r="X1424" s="9"/>
      <c r="Y1424" s="9"/>
      <c r="Z1424" s="9"/>
    </row>
    <row r="1425" spans="1:26" ht="14.25" customHeight="1">
      <c r="A1425" s="7"/>
      <c r="B1425" s="7"/>
      <c r="C1425" s="7"/>
      <c r="D1425" s="7"/>
      <c r="E1425" s="24"/>
      <c r="F1425" s="24"/>
      <c r="G1425" s="7"/>
      <c r="H1425" s="7"/>
      <c r="I1425" s="9"/>
      <c r="J1425" s="9"/>
      <c r="K1425" s="9"/>
      <c r="L1425" s="9"/>
      <c r="M1425" s="9"/>
      <c r="N1425" s="9"/>
      <c r="O1425" s="9"/>
      <c r="P1425" s="9"/>
      <c r="Q1425" s="9"/>
      <c r="R1425" s="9"/>
      <c r="S1425" s="9"/>
      <c r="T1425" s="9"/>
      <c r="U1425" s="9"/>
      <c r="V1425" s="9"/>
      <c r="W1425" s="9"/>
      <c r="X1425" s="9"/>
      <c r="Y1425" s="9"/>
      <c r="Z1425" s="9"/>
    </row>
    <row r="1426" spans="1:26" ht="14.25" customHeight="1">
      <c r="A1426" s="7"/>
      <c r="B1426" s="7"/>
      <c r="C1426" s="7"/>
      <c r="D1426" s="7"/>
      <c r="E1426" s="24"/>
      <c r="F1426" s="24"/>
      <c r="G1426" s="7"/>
      <c r="H1426" s="7"/>
      <c r="I1426" s="9"/>
      <c r="J1426" s="9"/>
      <c r="K1426" s="9"/>
      <c r="L1426" s="9"/>
      <c r="M1426" s="9"/>
      <c r="N1426" s="9"/>
      <c r="O1426" s="9"/>
      <c r="P1426" s="9"/>
      <c r="Q1426" s="9"/>
      <c r="R1426" s="9"/>
      <c r="S1426" s="9"/>
      <c r="T1426" s="9"/>
      <c r="U1426" s="9"/>
      <c r="V1426" s="9"/>
      <c r="W1426" s="9"/>
      <c r="X1426" s="9"/>
      <c r="Y1426" s="9"/>
      <c r="Z1426" s="9"/>
    </row>
    <row r="1427" spans="1:26" ht="14.25" customHeight="1">
      <c r="A1427" s="7"/>
      <c r="B1427" s="7"/>
      <c r="C1427" s="7"/>
      <c r="D1427" s="7"/>
      <c r="E1427" s="24"/>
      <c r="F1427" s="24"/>
      <c r="G1427" s="7"/>
      <c r="H1427" s="7"/>
      <c r="I1427" s="9"/>
      <c r="J1427" s="9"/>
      <c r="K1427" s="9"/>
      <c r="L1427" s="9"/>
      <c r="M1427" s="9"/>
      <c r="N1427" s="9"/>
      <c r="O1427" s="9"/>
      <c r="P1427" s="9"/>
      <c r="Q1427" s="9"/>
      <c r="R1427" s="9"/>
      <c r="S1427" s="9"/>
      <c r="T1427" s="9"/>
      <c r="U1427" s="9"/>
      <c r="V1427" s="9"/>
      <c r="W1427" s="9"/>
      <c r="X1427" s="9"/>
      <c r="Y1427" s="9"/>
      <c r="Z1427" s="9"/>
    </row>
    <row r="1428" spans="1:26" ht="14.25" customHeight="1">
      <c r="A1428" s="7"/>
      <c r="B1428" s="7"/>
      <c r="C1428" s="7"/>
      <c r="D1428" s="7"/>
      <c r="E1428" s="24"/>
      <c r="F1428" s="24"/>
      <c r="G1428" s="7"/>
      <c r="H1428" s="7"/>
      <c r="I1428" s="9"/>
      <c r="J1428" s="9"/>
      <c r="K1428" s="9"/>
      <c r="L1428" s="9"/>
      <c r="M1428" s="9"/>
      <c r="N1428" s="9"/>
      <c r="O1428" s="9"/>
      <c r="P1428" s="9"/>
      <c r="Q1428" s="9"/>
      <c r="R1428" s="9"/>
      <c r="S1428" s="9"/>
      <c r="T1428" s="9"/>
      <c r="U1428" s="9"/>
      <c r="V1428" s="9"/>
      <c r="W1428" s="9"/>
      <c r="X1428" s="9"/>
      <c r="Y1428" s="9"/>
      <c r="Z1428" s="9"/>
    </row>
    <row r="1429" spans="1:26" ht="14.25" customHeight="1">
      <c r="A1429" s="7"/>
      <c r="B1429" s="7"/>
      <c r="C1429" s="7"/>
      <c r="D1429" s="7"/>
      <c r="E1429" s="24"/>
      <c r="F1429" s="24"/>
      <c r="G1429" s="7"/>
      <c r="H1429" s="7"/>
      <c r="I1429" s="9"/>
      <c r="J1429" s="9"/>
      <c r="K1429" s="9"/>
      <c r="L1429" s="9"/>
      <c r="M1429" s="9"/>
      <c r="N1429" s="9"/>
      <c r="O1429" s="9"/>
      <c r="P1429" s="9"/>
      <c r="Q1429" s="9"/>
      <c r="R1429" s="9"/>
      <c r="S1429" s="9"/>
      <c r="T1429" s="9"/>
      <c r="U1429" s="9"/>
      <c r="V1429" s="9"/>
      <c r="W1429" s="9"/>
      <c r="X1429" s="9"/>
      <c r="Y1429" s="9"/>
      <c r="Z1429" s="9"/>
    </row>
    <row r="1430" spans="1:26" ht="14.25" customHeight="1">
      <c r="A1430" s="7"/>
      <c r="B1430" s="7"/>
      <c r="C1430" s="7"/>
      <c r="D1430" s="7"/>
      <c r="E1430" s="24"/>
      <c r="F1430" s="24"/>
      <c r="G1430" s="7"/>
      <c r="H1430" s="7"/>
      <c r="I1430" s="9"/>
      <c r="J1430" s="9"/>
      <c r="K1430" s="9"/>
      <c r="L1430" s="9"/>
      <c r="M1430" s="9"/>
      <c r="N1430" s="9"/>
      <c r="O1430" s="9"/>
      <c r="P1430" s="9"/>
      <c r="Q1430" s="9"/>
      <c r="R1430" s="9"/>
      <c r="S1430" s="9"/>
      <c r="T1430" s="9"/>
      <c r="U1430" s="9"/>
      <c r="V1430" s="9"/>
      <c r="W1430" s="9"/>
      <c r="X1430" s="9"/>
      <c r="Y1430" s="9"/>
      <c r="Z1430" s="9"/>
    </row>
    <row r="1431" spans="1:26" ht="14.25" customHeight="1">
      <c r="A1431" s="7"/>
      <c r="B1431" s="7"/>
      <c r="C1431" s="7"/>
      <c r="D1431" s="7"/>
      <c r="E1431" s="24"/>
      <c r="F1431" s="24"/>
      <c r="G1431" s="7"/>
      <c r="H1431" s="7"/>
      <c r="I1431" s="9"/>
      <c r="J1431" s="9"/>
      <c r="K1431" s="9"/>
      <c r="L1431" s="9"/>
      <c r="M1431" s="9"/>
      <c r="N1431" s="9"/>
      <c r="O1431" s="9"/>
      <c r="P1431" s="9"/>
      <c r="Q1431" s="9"/>
      <c r="R1431" s="9"/>
      <c r="S1431" s="9"/>
      <c r="T1431" s="9"/>
      <c r="U1431" s="9"/>
      <c r="V1431" s="9"/>
      <c r="W1431" s="9"/>
      <c r="X1431" s="9"/>
      <c r="Y1431" s="9"/>
      <c r="Z1431" s="9"/>
    </row>
    <row r="1432" spans="1:26" ht="14.25" customHeight="1">
      <c r="A1432" s="7"/>
      <c r="B1432" s="7"/>
      <c r="C1432" s="7"/>
      <c r="D1432" s="7"/>
      <c r="E1432" s="24"/>
      <c r="F1432" s="24"/>
      <c r="G1432" s="7"/>
      <c r="H1432" s="7"/>
      <c r="I1432" s="9"/>
      <c r="J1432" s="9"/>
      <c r="K1432" s="9"/>
      <c r="L1432" s="9"/>
      <c r="M1432" s="9"/>
      <c r="N1432" s="9"/>
      <c r="O1432" s="9"/>
      <c r="P1432" s="9"/>
      <c r="Q1432" s="9"/>
      <c r="R1432" s="9"/>
      <c r="S1432" s="9"/>
      <c r="T1432" s="9"/>
      <c r="U1432" s="9"/>
      <c r="V1432" s="9"/>
      <c r="W1432" s="9"/>
      <c r="X1432" s="9"/>
      <c r="Y1432" s="9"/>
      <c r="Z1432" s="9"/>
    </row>
    <row r="1433" spans="1:26" ht="14.25" customHeight="1">
      <c r="A1433" s="7"/>
      <c r="B1433" s="7"/>
      <c r="C1433" s="7"/>
      <c r="D1433" s="7"/>
      <c r="E1433" s="24"/>
      <c r="F1433" s="24"/>
      <c r="G1433" s="7"/>
      <c r="H1433" s="7"/>
      <c r="I1433" s="9"/>
      <c r="J1433" s="9"/>
      <c r="K1433" s="9"/>
      <c r="L1433" s="9"/>
      <c r="M1433" s="9"/>
      <c r="N1433" s="9"/>
      <c r="O1433" s="9"/>
      <c r="P1433" s="9"/>
      <c r="Q1433" s="9"/>
      <c r="R1433" s="9"/>
      <c r="S1433" s="9"/>
      <c r="T1433" s="9"/>
      <c r="U1433" s="9"/>
      <c r="V1433" s="9"/>
      <c r="W1433" s="9"/>
      <c r="X1433" s="9"/>
      <c r="Y1433" s="9"/>
      <c r="Z1433" s="9"/>
    </row>
    <row r="1434" spans="1:26" ht="14.25" customHeight="1">
      <c r="A1434" s="7"/>
      <c r="B1434" s="7"/>
      <c r="C1434" s="7"/>
      <c r="D1434" s="7"/>
      <c r="E1434" s="24"/>
      <c r="F1434" s="24"/>
      <c r="G1434" s="7"/>
      <c r="H1434" s="7"/>
      <c r="I1434" s="9"/>
      <c r="J1434" s="9"/>
      <c r="K1434" s="9"/>
      <c r="L1434" s="9"/>
      <c r="M1434" s="9"/>
      <c r="N1434" s="9"/>
      <c r="O1434" s="9"/>
      <c r="P1434" s="9"/>
      <c r="Q1434" s="9"/>
      <c r="R1434" s="9"/>
      <c r="S1434" s="9"/>
      <c r="T1434" s="9"/>
      <c r="U1434" s="9"/>
      <c r="V1434" s="9"/>
      <c r="W1434" s="9"/>
      <c r="X1434" s="9"/>
      <c r="Y1434" s="9"/>
      <c r="Z1434" s="9"/>
    </row>
    <row r="1435" spans="1:26" ht="14.25" customHeight="1">
      <c r="A1435" s="7"/>
      <c r="B1435" s="7"/>
      <c r="C1435" s="7"/>
      <c r="D1435" s="7"/>
      <c r="E1435" s="24"/>
      <c r="F1435" s="24"/>
      <c r="G1435" s="7"/>
      <c r="H1435" s="7"/>
      <c r="I1435" s="9"/>
      <c r="J1435" s="9"/>
      <c r="K1435" s="9"/>
      <c r="L1435" s="9"/>
      <c r="M1435" s="9"/>
      <c r="N1435" s="9"/>
      <c r="O1435" s="9"/>
      <c r="P1435" s="9"/>
      <c r="Q1435" s="9"/>
      <c r="R1435" s="9"/>
      <c r="S1435" s="9"/>
      <c r="T1435" s="9"/>
      <c r="U1435" s="9"/>
      <c r="V1435" s="9"/>
      <c r="W1435" s="9"/>
      <c r="X1435" s="9"/>
      <c r="Y1435" s="9"/>
      <c r="Z1435" s="9"/>
    </row>
    <row r="1436" spans="1:26" ht="14.25" customHeight="1">
      <c r="A1436" s="7"/>
      <c r="B1436" s="7"/>
      <c r="C1436" s="7"/>
      <c r="D1436" s="7"/>
      <c r="E1436" s="24"/>
      <c r="F1436" s="24"/>
      <c r="G1436" s="7"/>
      <c r="H1436" s="7"/>
      <c r="I1436" s="9"/>
      <c r="J1436" s="9"/>
      <c r="K1436" s="9"/>
      <c r="L1436" s="9"/>
      <c r="M1436" s="9"/>
      <c r="N1436" s="9"/>
      <c r="O1436" s="9"/>
      <c r="P1436" s="9"/>
      <c r="Q1436" s="9"/>
      <c r="R1436" s="9"/>
      <c r="S1436" s="9"/>
      <c r="T1436" s="9"/>
      <c r="U1436" s="9"/>
      <c r="V1436" s="9"/>
      <c r="W1436" s="9"/>
      <c r="X1436" s="9"/>
      <c r="Y1436" s="9"/>
      <c r="Z1436" s="9"/>
    </row>
    <row r="1437" spans="1:26" ht="14.25" customHeight="1">
      <c r="A1437" s="7"/>
      <c r="B1437" s="7"/>
      <c r="C1437" s="7"/>
      <c r="D1437" s="7"/>
      <c r="E1437" s="24"/>
      <c r="F1437" s="24"/>
      <c r="G1437" s="7"/>
      <c r="H1437" s="7"/>
      <c r="I1437" s="9"/>
      <c r="J1437" s="9"/>
      <c r="K1437" s="9"/>
      <c r="L1437" s="9"/>
      <c r="M1437" s="9"/>
      <c r="N1437" s="9"/>
      <c r="O1437" s="9"/>
      <c r="P1437" s="9"/>
      <c r="Q1437" s="9"/>
      <c r="R1437" s="9"/>
      <c r="S1437" s="9"/>
      <c r="T1437" s="9"/>
      <c r="U1437" s="9"/>
      <c r="V1437" s="9"/>
      <c r="W1437" s="9"/>
      <c r="X1437" s="9"/>
      <c r="Y1437" s="9"/>
      <c r="Z1437" s="9"/>
    </row>
    <row r="1438" spans="1:26" ht="14.25" customHeight="1">
      <c r="A1438" s="7"/>
      <c r="B1438" s="7"/>
      <c r="C1438" s="7"/>
      <c r="D1438" s="7"/>
      <c r="E1438" s="24"/>
      <c r="F1438" s="24"/>
      <c r="G1438" s="7"/>
      <c r="H1438" s="7"/>
      <c r="I1438" s="9"/>
      <c r="J1438" s="9"/>
      <c r="K1438" s="9"/>
      <c r="L1438" s="9"/>
      <c r="M1438" s="9"/>
      <c r="N1438" s="9"/>
      <c r="O1438" s="9"/>
      <c r="P1438" s="9"/>
      <c r="Q1438" s="9"/>
      <c r="R1438" s="9"/>
      <c r="S1438" s="9"/>
      <c r="T1438" s="9"/>
      <c r="U1438" s="9"/>
      <c r="V1438" s="9"/>
      <c r="W1438" s="9"/>
      <c r="X1438" s="9"/>
      <c r="Y1438" s="9"/>
      <c r="Z1438" s="9"/>
    </row>
    <row r="1439" spans="1:26" ht="14.25" customHeight="1">
      <c r="A1439" s="7"/>
      <c r="B1439" s="7"/>
      <c r="C1439" s="7"/>
      <c r="D1439" s="7"/>
      <c r="E1439" s="24"/>
      <c r="F1439" s="24"/>
      <c r="G1439" s="7"/>
      <c r="H1439" s="7"/>
      <c r="I1439" s="9"/>
      <c r="J1439" s="9"/>
      <c r="K1439" s="9"/>
      <c r="L1439" s="9"/>
      <c r="M1439" s="9"/>
      <c r="N1439" s="9"/>
      <c r="O1439" s="9"/>
      <c r="P1439" s="9"/>
      <c r="Q1439" s="9"/>
      <c r="R1439" s="9"/>
      <c r="S1439" s="9"/>
      <c r="T1439" s="9"/>
      <c r="U1439" s="9"/>
      <c r="V1439" s="9"/>
      <c r="W1439" s="9"/>
      <c r="X1439" s="9"/>
      <c r="Y1439" s="9"/>
      <c r="Z1439" s="9"/>
    </row>
    <row r="1440" spans="1:26" ht="14.25" customHeight="1">
      <c r="A1440" s="7"/>
      <c r="B1440" s="7"/>
      <c r="C1440" s="7"/>
      <c r="D1440" s="7"/>
      <c r="E1440" s="24"/>
      <c r="F1440" s="24"/>
      <c r="G1440" s="7"/>
      <c r="H1440" s="7"/>
      <c r="I1440" s="9"/>
      <c r="J1440" s="9"/>
      <c r="K1440" s="9"/>
      <c r="L1440" s="9"/>
      <c r="M1440" s="9"/>
      <c r="N1440" s="9"/>
      <c r="O1440" s="9"/>
      <c r="P1440" s="9"/>
      <c r="Q1440" s="9"/>
      <c r="R1440" s="9"/>
      <c r="S1440" s="9"/>
      <c r="T1440" s="9"/>
      <c r="U1440" s="9"/>
      <c r="V1440" s="9"/>
      <c r="W1440" s="9"/>
      <c r="X1440" s="9"/>
      <c r="Y1440" s="9"/>
      <c r="Z1440" s="9"/>
    </row>
    <row r="1441" spans="1:26" ht="14.25" customHeight="1">
      <c r="A1441" s="7"/>
      <c r="B1441" s="7"/>
      <c r="C1441" s="7"/>
      <c r="D1441" s="7"/>
      <c r="E1441" s="24"/>
      <c r="F1441" s="24"/>
      <c r="G1441" s="7"/>
      <c r="H1441" s="7"/>
      <c r="I1441" s="9"/>
      <c r="J1441" s="9"/>
      <c r="K1441" s="9"/>
      <c r="L1441" s="9"/>
      <c r="M1441" s="9"/>
      <c r="N1441" s="9"/>
      <c r="O1441" s="9"/>
      <c r="P1441" s="9"/>
      <c r="Q1441" s="9"/>
      <c r="R1441" s="9"/>
      <c r="S1441" s="9"/>
      <c r="T1441" s="9"/>
      <c r="U1441" s="9"/>
      <c r="V1441" s="9"/>
      <c r="W1441" s="9"/>
      <c r="X1441" s="9"/>
      <c r="Y1441" s="9"/>
      <c r="Z1441" s="9"/>
    </row>
    <row r="1442" spans="1:26" ht="14.25" customHeight="1">
      <c r="A1442" s="7"/>
      <c r="B1442" s="7"/>
      <c r="C1442" s="7"/>
      <c r="D1442" s="7"/>
      <c r="E1442" s="24"/>
      <c r="F1442" s="24"/>
      <c r="G1442" s="7"/>
      <c r="H1442" s="7"/>
      <c r="I1442" s="9"/>
      <c r="J1442" s="9"/>
      <c r="K1442" s="9"/>
      <c r="L1442" s="9"/>
      <c r="M1442" s="9"/>
      <c r="N1442" s="9"/>
      <c r="O1442" s="9"/>
      <c r="P1442" s="9"/>
      <c r="Q1442" s="9"/>
      <c r="R1442" s="9"/>
      <c r="S1442" s="9"/>
      <c r="T1442" s="9"/>
      <c r="U1442" s="9"/>
      <c r="V1442" s="9"/>
      <c r="W1442" s="9"/>
      <c r="X1442" s="9"/>
      <c r="Y1442" s="9"/>
      <c r="Z1442" s="9"/>
    </row>
    <row r="1443" spans="1:26" ht="14.25" customHeight="1">
      <c r="A1443" s="7"/>
      <c r="B1443" s="7"/>
      <c r="C1443" s="7"/>
      <c r="D1443" s="7"/>
      <c r="E1443" s="24"/>
      <c r="F1443" s="24"/>
      <c r="G1443" s="7"/>
      <c r="H1443" s="7"/>
      <c r="I1443" s="9"/>
      <c r="J1443" s="9"/>
      <c r="K1443" s="9"/>
      <c r="L1443" s="9"/>
      <c r="M1443" s="9"/>
      <c r="N1443" s="9"/>
      <c r="O1443" s="9"/>
      <c r="P1443" s="9"/>
      <c r="Q1443" s="9"/>
      <c r="R1443" s="9"/>
      <c r="S1443" s="9"/>
      <c r="T1443" s="9"/>
      <c r="U1443" s="9"/>
      <c r="V1443" s="9"/>
      <c r="W1443" s="9"/>
      <c r="X1443" s="9"/>
      <c r="Y1443" s="9"/>
      <c r="Z1443" s="9"/>
    </row>
    <row r="1444" spans="1:26" ht="14.25" customHeight="1">
      <c r="A1444" s="7"/>
      <c r="B1444" s="7"/>
      <c r="C1444" s="7"/>
      <c r="D1444" s="7"/>
      <c r="E1444" s="24"/>
      <c r="F1444" s="24"/>
      <c r="G1444" s="7"/>
      <c r="H1444" s="7"/>
      <c r="I1444" s="9"/>
      <c r="J1444" s="9"/>
      <c r="K1444" s="9"/>
      <c r="L1444" s="9"/>
      <c r="M1444" s="9"/>
      <c r="N1444" s="9"/>
      <c r="O1444" s="9"/>
      <c r="P1444" s="9"/>
      <c r="Q1444" s="9"/>
      <c r="R1444" s="9"/>
      <c r="S1444" s="9"/>
      <c r="T1444" s="9"/>
      <c r="U1444" s="9"/>
      <c r="V1444" s="9"/>
      <c r="W1444" s="9"/>
      <c r="X1444" s="9"/>
      <c r="Y1444" s="9"/>
      <c r="Z1444" s="9"/>
    </row>
    <row r="1445" spans="1:26" ht="14.25" customHeight="1">
      <c r="A1445" s="7"/>
      <c r="B1445" s="7"/>
      <c r="C1445" s="7"/>
      <c r="D1445" s="7"/>
      <c r="E1445" s="24"/>
      <c r="F1445" s="24"/>
      <c r="G1445" s="7"/>
      <c r="H1445" s="7"/>
      <c r="I1445" s="9"/>
      <c r="J1445" s="9"/>
      <c r="K1445" s="9"/>
      <c r="L1445" s="9"/>
      <c r="M1445" s="9"/>
      <c r="N1445" s="9"/>
      <c r="O1445" s="9"/>
      <c r="P1445" s="9"/>
      <c r="Q1445" s="9"/>
      <c r="R1445" s="9"/>
      <c r="S1445" s="9"/>
      <c r="T1445" s="9"/>
      <c r="U1445" s="9"/>
      <c r="V1445" s="9"/>
      <c r="W1445" s="9"/>
      <c r="X1445" s="9"/>
      <c r="Y1445" s="9"/>
      <c r="Z1445" s="9"/>
    </row>
    <row r="1446" spans="1:26" ht="14.25" customHeight="1">
      <c r="A1446" s="7"/>
      <c r="B1446" s="7"/>
      <c r="C1446" s="7"/>
      <c r="D1446" s="7"/>
      <c r="E1446" s="24"/>
      <c r="F1446" s="24"/>
      <c r="G1446" s="7"/>
      <c r="H1446" s="7"/>
      <c r="I1446" s="9"/>
      <c r="J1446" s="9"/>
      <c r="K1446" s="9"/>
      <c r="L1446" s="9"/>
      <c r="M1446" s="9"/>
      <c r="N1446" s="9"/>
      <c r="O1446" s="9"/>
      <c r="P1446" s="9"/>
      <c r="Q1446" s="9"/>
      <c r="R1446" s="9"/>
      <c r="S1446" s="9"/>
      <c r="T1446" s="9"/>
      <c r="U1446" s="9"/>
      <c r="V1446" s="9"/>
      <c r="W1446" s="9"/>
      <c r="X1446" s="9"/>
      <c r="Y1446" s="9"/>
      <c r="Z1446" s="9"/>
    </row>
    <row r="1447" spans="1:26" ht="14.25" customHeight="1">
      <c r="A1447" s="7"/>
      <c r="B1447" s="7"/>
      <c r="C1447" s="7"/>
      <c r="D1447" s="7"/>
      <c r="E1447" s="24"/>
      <c r="F1447" s="24"/>
      <c r="G1447" s="7"/>
      <c r="H1447" s="7"/>
      <c r="I1447" s="9"/>
      <c r="J1447" s="9"/>
      <c r="K1447" s="9"/>
      <c r="L1447" s="9"/>
      <c r="M1447" s="9"/>
      <c r="N1447" s="9"/>
      <c r="O1447" s="9"/>
      <c r="P1447" s="9"/>
      <c r="Q1447" s="9"/>
      <c r="R1447" s="9"/>
      <c r="S1447" s="9"/>
      <c r="T1447" s="9"/>
      <c r="U1447" s="9"/>
      <c r="V1447" s="9"/>
      <c r="W1447" s="9"/>
      <c r="X1447" s="9"/>
      <c r="Y1447" s="9"/>
      <c r="Z1447" s="9"/>
    </row>
    <row r="1448" spans="1:26" ht="14.25" customHeight="1">
      <c r="A1448" s="7"/>
      <c r="B1448" s="7"/>
      <c r="C1448" s="7"/>
      <c r="D1448" s="7"/>
      <c r="E1448" s="24"/>
      <c r="F1448" s="24"/>
      <c r="G1448" s="7"/>
      <c r="H1448" s="7"/>
      <c r="I1448" s="9"/>
      <c r="J1448" s="9"/>
      <c r="K1448" s="9"/>
      <c r="L1448" s="9"/>
      <c r="M1448" s="9"/>
      <c r="N1448" s="9"/>
      <c r="O1448" s="9"/>
      <c r="P1448" s="9"/>
      <c r="Q1448" s="9"/>
      <c r="R1448" s="9"/>
      <c r="S1448" s="9"/>
      <c r="T1448" s="9"/>
      <c r="U1448" s="9"/>
      <c r="V1448" s="9"/>
      <c r="W1448" s="9"/>
      <c r="X1448" s="9"/>
      <c r="Y1448" s="9"/>
      <c r="Z1448" s="9"/>
    </row>
    <row r="1449" spans="1:26" ht="14.25" customHeight="1">
      <c r="A1449" s="7"/>
      <c r="B1449" s="7"/>
      <c r="C1449" s="7"/>
      <c r="D1449" s="7"/>
      <c r="E1449" s="24"/>
      <c r="F1449" s="24"/>
      <c r="G1449" s="7"/>
      <c r="H1449" s="7"/>
      <c r="I1449" s="9"/>
      <c r="J1449" s="9"/>
      <c r="K1449" s="9"/>
      <c r="L1449" s="9"/>
      <c r="M1449" s="9"/>
      <c r="N1449" s="9"/>
      <c r="O1449" s="9"/>
      <c r="P1449" s="9"/>
      <c r="Q1449" s="9"/>
      <c r="R1449" s="9"/>
      <c r="S1449" s="9"/>
      <c r="T1449" s="9"/>
      <c r="U1449" s="9"/>
      <c r="V1449" s="9"/>
      <c r="W1449" s="9"/>
      <c r="X1449" s="9"/>
      <c r="Y1449" s="9"/>
      <c r="Z1449" s="9"/>
    </row>
    <row r="1450" spans="1:26" ht="14.25" customHeight="1">
      <c r="A1450" s="7"/>
      <c r="B1450" s="7"/>
      <c r="C1450" s="7"/>
      <c r="D1450" s="7"/>
      <c r="E1450" s="24"/>
      <c r="F1450" s="24"/>
      <c r="G1450" s="7"/>
      <c r="H1450" s="7"/>
      <c r="I1450" s="9"/>
      <c r="J1450" s="9"/>
      <c r="K1450" s="9"/>
      <c r="L1450" s="9"/>
      <c r="M1450" s="9"/>
      <c r="N1450" s="9"/>
      <c r="O1450" s="9"/>
      <c r="P1450" s="9"/>
      <c r="Q1450" s="9"/>
      <c r="R1450" s="9"/>
      <c r="S1450" s="9"/>
      <c r="T1450" s="9"/>
      <c r="U1450" s="9"/>
      <c r="V1450" s="9"/>
      <c r="W1450" s="9"/>
      <c r="X1450" s="9"/>
      <c r="Y1450" s="9"/>
      <c r="Z1450" s="9"/>
    </row>
    <row r="1451" spans="1:26" ht="14.25" customHeight="1">
      <c r="A1451" s="7"/>
      <c r="B1451" s="7"/>
      <c r="C1451" s="7"/>
      <c r="D1451" s="7"/>
      <c r="E1451" s="24"/>
      <c r="F1451" s="24"/>
      <c r="G1451" s="7"/>
      <c r="H1451" s="7"/>
      <c r="I1451" s="9"/>
      <c r="J1451" s="9"/>
      <c r="K1451" s="9"/>
      <c r="L1451" s="9"/>
      <c r="M1451" s="9"/>
      <c r="N1451" s="9"/>
      <c r="O1451" s="9"/>
      <c r="P1451" s="9"/>
      <c r="Q1451" s="9"/>
      <c r="R1451" s="9"/>
      <c r="S1451" s="9"/>
      <c r="T1451" s="9"/>
      <c r="U1451" s="9"/>
      <c r="V1451" s="9"/>
      <c r="W1451" s="9"/>
      <c r="X1451" s="9"/>
      <c r="Y1451" s="9"/>
      <c r="Z1451" s="9"/>
    </row>
    <row r="1452" spans="1:26" ht="14.25" customHeight="1">
      <c r="A1452" s="7"/>
      <c r="B1452" s="7"/>
      <c r="C1452" s="7"/>
      <c r="D1452" s="7"/>
      <c r="E1452" s="24"/>
      <c r="F1452" s="24"/>
      <c r="G1452" s="7"/>
      <c r="H1452" s="7"/>
      <c r="I1452" s="9"/>
      <c r="J1452" s="9"/>
      <c r="K1452" s="9"/>
      <c r="L1452" s="9"/>
      <c r="M1452" s="9"/>
      <c r="N1452" s="9"/>
      <c r="O1452" s="9"/>
      <c r="P1452" s="9"/>
      <c r="Q1452" s="9"/>
      <c r="R1452" s="9"/>
      <c r="S1452" s="9"/>
      <c r="T1452" s="9"/>
      <c r="U1452" s="9"/>
      <c r="V1452" s="9"/>
      <c r="W1452" s="9"/>
      <c r="X1452" s="9"/>
      <c r="Y1452" s="9"/>
      <c r="Z1452" s="9"/>
    </row>
    <row r="1453" spans="1:26" ht="14.25" customHeight="1">
      <c r="A1453" s="7"/>
      <c r="B1453" s="7"/>
      <c r="C1453" s="7"/>
      <c r="D1453" s="7"/>
      <c r="E1453" s="24"/>
      <c r="F1453" s="24"/>
      <c r="G1453" s="7"/>
      <c r="H1453" s="7"/>
      <c r="I1453" s="9"/>
      <c r="J1453" s="9"/>
      <c r="K1453" s="9"/>
      <c r="L1453" s="9"/>
      <c r="M1453" s="9"/>
      <c r="N1453" s="9"/>
      <c r="O1453" s="9"/>
      <c r="P1453" s="9"/>
      <c r="Q1453" s="9"/>
      <c r="R1453" s="9"/>
      <c r="S1453" s="9"/>
      <c r="T1453" s="9"/>
      <c r="U1453" s="9"/>
      <c r="V1453" s="9"/>
      <c r="W1453" s="9"/>
      <c r="X1453" s="9"/>
      <c r="Y1453" s="9"/>
      <c r="Z1453" s="9"/>
    </row>
    <row r="1454" spans="1:26" ht="14.25" customHeight="1">
      <c r="A1454" s="7"/>
      <c r="B1454" s="7"/>
      <c r="C1454" s="7"/>
      <c r="D1454" s="7"/>
      <c r="E1454" s="24"/>
      <c r="F1454" s="24"/>
      <c r="G1454" s="7"/>
      <c r="H1454" s="7"/>
      <c r="I1454" s="9"/>
      <c r="J1454" s="9"/>
      <c r="K1454" s="9"/>
      <c r="L1454" s="9"/>
      <c r="M1454" s="9"/>
      <c r="N1454" s="9"/>
      <c r="O1454" s="9"/>
      <c r="P1454" s="9"/>
      <c r="Q1454" s="9"/>
      <c r="R1454" s="9"/>
      <c r="S1454" s="9"/>
      <c r="T1454" s="9"/>
      <c r="U1454" s="9"/>
      <c r="V1454" s="9"/>
      <c r="W1454" s="9"/>
      <c r="X1454" s="9"/>
      <c r="Y1454" s="9"/>
      <c r="Z1454" s="9"/>
    </row>
    <row r="1455" spans="1:26" ht="14.25" customHeight="1">
      <c r="A1455" s="7"/>
      <c r="B1455" s="7"/>
      <c r="C1455" s="7"/>
      <c r="D1455" s="7"/>
      <c r="E1455" s="24"/>
      <c r="F1455" s="24"/>
      <c r="G1455" s="7"/>
      <c r="H1455" s="7"/>
      <c r="I1455" s="9"/>
      <c r="J1455" s="9"/>
      <c r="K1455" s="9"/>
      <c r="L1455" s="9"/>
      <c r="M1455" s="9"/>
      <c r="N1455" s="9"/>
      <c r="O1455" s="9"/>
      <c r="P1455" s="9"/>
      <c r="Q1455" s="9"/>
      <c r="R1455" s="9"/>
      <c r="S1455" s="9"/>
      <c r="T1455" s="9"/>
      <c r="U1455" s="9"/>
      <c r="V1455" s="9"/>
      <c r="W1455" s="9"/>
      <c r="X1455" s="9"/>
      <c r="Y1455" s="9"/>
      <c r="Z1455" s="9"/>
    </row>
    <row r="1456" spans="1:26" ht="14.25" customHeight="1">
      <c r="A1456" s="7"/>
      <c r="B1456" s="7"/>
      <c r="C1456" s="7"/>
      <c r="D1456" s="7"/>
      <c r="E1456" s="24"/>
      <c r="F1456" s="24"/>
      <c r="G1456" s="7"/>
      <c r="H1456" s="7"/>
      <c r="I1456" s="9"/>
      <c r="J1456" s="9"/>
      <c r="K1456" s="9"/>
      <c r="L1456" s="9"/>
      <c r="M1456" s="9"/>
      <c r="N1456" s="9"/>
      <c r="O1456" s="9"/>
      <c r="P1456" s="9"/>
      <c r="Q1456" s="9"/>
      <c r="R1456" s="9"/>
      <c r="S1456" s="9"/>
      <c r="T1456" s="9"/>
      <c r="U1456" s="9"/>
      <c r="V1456" s="9"/>
      <c r="W1456" s="9"/>
      <c r="X1456" s="9"/>
      <c r="Y1456" s="9"/>
      <c r="Z1456" s="9"/>
    </row>
    <row r="1457" spans="1:26" ht="14.25" customHeight="1">
      <c r="A1457" s="7"/>
      <c r="B1457" s="7"/>
      <c r="C1457" s="7"/>
      <c r="D1457" s="7"/>
      <c r="E1457" s="24"/>
      <c r="F1457" s="24"/>
      <c r="G1457" s="7"/>
      <c r="H1457" s="7"/>
      <c r="I1457" s="9"/>
      <c r="J1457" s="9"/>
      <c r="K1457" s="9"/>
      <c r="L1457" s="9"/>
      <c r="M1457" s="9"/>
      <c r="N1457" s="9"/>
      <c r="O1457" s="9"/>
      <c r="P1457" s="9"/>
      <c r="Q1457" s="9"/>
      <c r="R1457" s="9"/>
      <c r="S1457" s="9"/>
      <c r="T1457" s="9"/>
      <c r="U1457" s="9"/>
      <c r="V1457" s="9"/>
      <c r="W1457" s="9"/>
      <c r="X1457" s="9"/>
      <c r="Y1457" s="9"/>
      <c r="Z1457" s="9"/>
    </row>
    <row r="1458" spans="1:26" ht="14.25" customHeight="1">
      <c r="A1458" s="7"/>
      <c r="B1458" s="7"/>
      <c r="C1458" s="7"/>
      <c r="D1458" s="7"/>
      <c r="E1458" s="24"/>
      <c r="F1458" s="24"/>
      <c r="G1458" s="7"/>
      <c r="H1458" s="7"/>
      <c r="I1458" s="9"/>
      <c r="J1458" s="9"/>
      <c r="K1458" s="9"/>
      <c r="L1458" s="9"/>
      <c r="M1458" s="9"/>
      <c r="N1458" s="9"/>
      <c r="O1458" s="9"/>
      <c r="P1458" s="9"/>
      <c r="Q1458" s="9"/>
      <c r="R1458" s="9"/>
      <c r="S1458" s="9"/>
      <c r="T1458" s="9"/>
      <c r="U1458" s="9"/>
      <c r="V1458" s="9"/>
      <c r="W1458" s="9"/>
      <c r="X1458" s="9"/>
      <c r="Y1458" s="9"/>
      <c r="Z1458" s="9"/>
    </row>
    <row r="1459" spans="1:26" ht="14.25" customHeight="1">
      <c r="A1459" s="7"/>
      <c r="B1459" s="7"/>
      <c r="C1459" s="7"/>
      <c r="D1459" s="7"/>
      <c r="E1459" s="24"/>
      <c r="F1459" s="24"/>
      <c r="G1459" s="7"/>
      <c r="H1459" s="7"/>
      <c r="I1459" s="9"/>
      <c r="J1459" s="9"/>
      <c r="K1459" s="9"/>
      <c r="L1459" s="9"/>
      <c r="M1459" s="9"/>
      <c r="N1459" s="9"/>
      <c r="O1459" s="9"/>
      <c r="P1459" s="9"/>
      <c r="Q1459" s="9"/>
      <c r="R1459" s="9"/>
      <c r="S1459" s="9"/>
      <c r="T1459" s="9"/>
      <c r="U1459" s="9"/>
      <c r="V1459" s="9"/>
      <c r="W1459" s="9"/>
      <c r="X1459" s="9"/>
      <c r="Y1459" s="9"/>
      <c r="Z1459" s="9"/>
    </row>
    <row r="1460" spans="1:26" ht="14.25" customHeight="1">
      <c r="A1460" s="7"/>
      <c r="B1460" s="7"/>
      <c r="C1460" s="7"/>
      <c r="D1460" s="7"/>
      <c r="E1460" s="24"/>
      <c r="F1460" s="24"/>
      <c r="G1460" s="7"/>
      <c r="H1460" s="7"/>
      <c r="I1460" s="9"/>
      <c r="J1460" s="9"/>
      <c r="K1460" s="9"/>
      <c r="L1460" s="9"/>
      <c r="M1460" s="9"/>
      <c r="N1460" s="9"/>
      <c r="O1460" s="9"/>
      <c r="P1460" s="9"/>
      <c r="Q1460" s="9"/>
      <c r="R1460" s="9"/>
      <c r="S1460" s="9"/>
      <c r="T1460" s="9"/>
      <c r="U1460" s="9"/>
      <c r="V1460" s="9"/>
      <c r="W1460" s="9"/>
      <c r="X1460" s="9"/>
      <c r="Y1460" s="9"/>
      <c r="Z1460" s="9"/>
    </row>
    <row r="1461" spans="1:26" ht="14.25" customHeight="1">
      <c r="A1461" s="7"/>
      <c r="B1461" s="7"/>
      <c r="C1461" s="7"/>
      <c r="D1461" s="7"/>
      <c r="E1461" s="24"/>
      <c r="F1461" s="24"/>
      <c r="G1461" s="7"/>
      <c r="H1461" s="7"/>
      <c r="I1461" s="9"/>
      <c r="J1461" s="9"/>
      <c r="K1461" s="9"/>
      <c r="L1461" s="9"/>
      <c r="M1461" s="9"/>
      <c r="N1461" s="9"/>
      <c r="O1461" s="9"/>
      <c r="P1461" s="9"/>
      <c r="Q1461" s="9"/>
      <c r="R1461" s="9"/>
      <c r="S1461" s="9"/>
      <c r="T1461" s="9"/>
      <c r="U1461" s="9"/>
      <c r="V1461" s="9"/>
      <c r="W1461" s="9"/>
      <c r="X1461" s="9"/>
      <c r="Y1461" s="9"/>
      <c r="Z1461" s="9"/>
    </row>
    <row r="1462" spans="1:26" ht="14.25" customHeight="1">
      <c r="A1462" s="7"/>
      <c r="B1462" s="7"/>
      <c r="C1462" s="7"/>
      <c r="D1462" s="7"/>
      <c r="E1462" s="24"/>
      <c r="F1462" s="24"/>
      <c r="G1462" s="7"/>
      <c r="H1462" s="7"/>
      <c r="I1462" s="9"/>
      <c r="J1462" s="9"/>
      <c r="K1462" s="9"/>
      <c r="L1462" s="9"/>
      <c r="M1462" s="9"/>
      <c r="N1462" s="9"/>
      <c r="O1462" s="9"/>
      <c r="P1462" s="9"/>
      <c r="Q1462" s="9"/>
      <c r="R1462" s="9"/>
      <c r="S1462" s="9"/>
      <c r="T1462" s="9"/>
      <c r="U1462" s="9"/>
      <c r="V1462" s="9"/>
      <c r="W1462" s="9"/>
      <c r="X1462" s="9"/>
      <c r="Y1462" s="9"/>
      <c r="Z1462" s="9"/>
    </row>
    <row r="1463" spans="1:26" ht="14.25" customHeight="1">
      <c r="A1463" s="7"/>
      <c r="B1463" s="7"/>
      <c r="C1463" s="7"/>
      <c r="D1463" s="7"/>
      <c r="E1463" s="24"/>
      <c r="F1463" s="24"/>
      <c r="G1463" s="7"/>
      <c r="H1463" s="7"/>
      <c r="I1463" s="9"/>
      <c r="J1463" s="9"/>
      <c r="K1463" s="9"/>
      <c r="L1463" s="9"/>
      <c r="M1463" s="9"/>
      <c r="N1463" s="9"/>
      <c r="O1463" s="9"/>
      <c r="P1463" s="9"/>
      <c r="Q1463" s="9"/>
      <c r="R1463" s="9"/>
      <c r="S1463" s="9"/>
      <c r="T1463" s="9"/>
      <c r="U1463" s="9"/>
      <c r="V1463" s="9"/>
      <c r="W1463" s="9"/>
      <c r="X1463" s="9"/>
      <c r="Y1463" s="9"/>
      <c r="Z1463" s="9"/>
    </row>
    <row r="1464" spans="1:26" ht="14.25" customHeight="1">
      <c r="A1464" s="7"/>
      <c r="B1464" s="7"/>
      <c r="C1464" s="7"/>
      <c r="D1464" s="7"/>
      <c r="E1464" s="24"/>
      <c r="F1464" s="24"/>
      <c r="G1464" s="7"/>
      <c r="H1464" s="7"/>
      <c r="I1464" s="9"/>
      <c r="J1464" s="9"/>
      <c r="K1464" s="9"/>
      <c r="L1464" s="9"/>
      <c r="M1464" s="9"/>
      <c r="N1464" s="9"/>
      <c r="O1464" s="9"/>
      <c r="P1464" s="9"/>
      <c r="Q1464" s="9"/>
      <c r="R1464" s="9"/>
      <c r="S1464" s="9"/>
      <c r="T1464" s="9"/>
      <c r="U1464" s="9"/>
      <c r="V1464" s="9"/>
      <c r="W1464" s="9"/>
      <c r="X1464" s="9"/>
      <c r="Y1464" s="9"/>
      <c r="Z1464" s="9"/>
    </row>
    <row r="1465" spans="1:26" ht="14.25" customHeight="1">
      <c r="A1465" s="7"/>
      <c r="B1465" s="7"/>
      <c r="C1465" s="7"/>
      <c r="D1465" s="7"/>
      <c r="E1465" s="24"/>
      <c r="F1465" s="24"/>
      <c r="G1465" s="7"/>
      <c r="H1465" s="7"/>
      <c r="I1465" s="9"/>
      <c r="J1465" s="9"/>
      <c r="K1465" s="9"/>
      <c r="L1465" s="9"/>
      <c r="M1465" s="9"/>
      <c r="N1465" s="9"/>
      <c r="O1465" s="9"/>
      <c r="P1465" s="9"/>
      <c r="Q1465" s="9"/>
      <c r="R1465" s="9"/>
      <c r="S1465" s="9"/>
      <c r="T1465" s="9"/>
      <c r="U1465" s="9"/>
      <c r="V1465" s="9"/>
      <c r="W1465" s="9"/>
      <c r="X1465" s="9"/>
      <c r="Y1465" s="9"/>
      <c r="Z1465" s="9"/>
    </row>
    <row r="1466" spans="1:26" ht="14.25" customHeight="1">
      <c r="A1466" s="7"/>
      <c r="B1466" s="7"/>
      <c r="C1466" s="7"/>
      <c r="D1466" s="7"/>
      <c r="E1466" s="24"/>
      <c r="F1466" s="24"/>
      <c r="G1466" s="7"/>
      <c r="H1466" s="7"/>
      <c r="I1466" s="9"/>
      <c r="J1466" s="9"/>
      <c r="K1466" s="9"/>
      <c r="L1466" s="9"/>
      <c r="M1466" s="9"/>
      <c r="N1466" s="9"/>
      <c r="O1466" s="9"/>
      <c r="P1466" s="9"/>
      <c r="Q1466" s="9"/>
      <c r="R1466" s="9"/>
      <c r="S1466" s="9"/>
      <c r="T1466" s="9"/>
      <c r="U1466" s="9"/>
      <c r="V1466" s="9"/>
      <c r="W1466" s="9"/>
      <c r="X1466" s="9"/>
      <c r="Y1466" s="9"/>
      <c r="Z1466" s="9"/>
    </row>
    <row r="1467" spans="1:26" ht="14.25" customHeight="1">
      <c r="A1467" s="7"/>
      <c r="B1467" s="7"/>
      <c r="C1467" s="7"/>
      <c r="D1467" s="7"/>
      <c r="E1467" s="24"/>
      <c r="F1467" s="24"/>
      <c r="G1467" s="7"/>
      <c r="H1467" s="7"/>
      <c r="I1467" s="9"/>
      <c r="J1467" s="9"/>
      <c r="K1467" s="9"/>
      <c r="L1467" s="9"/>
      <c r="M1467" s="9"/>
      <c r="N1467" s="9"/>
      <c r="O1467" s="9"/>
      <c r="P1467" s="9"/>
      <c r="Q1467" s="9"/>
      <c r="R1467" s="9"/>
      <c r="S1467" s="9"/>
      <c r="T1467" s="9"/>
      <c r="U1467" s="9"/>
      <c r="V1467" s="9"/>
      <c r="W1467" s="9"/>
      <c r="X1467" s="9"/>
      <c r="Y1467" s="9"/>
      <c r="Z1467" s="9"/>
    </row>
    <row r="1468" spans="1:26" ht="14.25" customHeight="1">
      <c r="A1468" s="7"/>
      <c r="B1468" s="7"/>
      <c r="C1468" s="7"/>
      <c r="D1468" s="7"/>
      <c r="E1468" s="24"/>
      <c r="F1468" s="24"/>
      <c r="G1468" s="7"/>
      <c r="H1468" s="7"/>
      <c r="I1468" s="9"/>
      <c r="J1468" s="9"/>
      <c r="K1468" s="9"/>
      <c r="L1468" s="9"/>
      <c r="M1468" s="9"/>
      <c r="N1468" s="9"/>
      <c r="O1468" s="9"/>
      <c r="P1468" s="9"/>
      <c r="Q1468" s="9"/>
      <c r="R1468" s="9"/>
      <c r="S1468" s="9"/>
      <c r="T1468" s="9"/>
      <c r="U1468" s="9"/>
      <c r="V1468" s="9"/>
      <c r="W1468" s="9"/>
      <c r="X1468" s="9"/>
      <c r="Y1468" s="9"/>
      <c r="Z1468" s="9"/>
    </row>
    <row r="1469" spans="1:26" ht="14.25" customHeight="1">
      <c r="A1469" s="7"/>
      <c r="B1469" s="7"/>
      <c r="C1469" s="7"/>
      <c r="D1469" s="7"/>
      <c r="E1469" s="24"/>
      <c r="F1469" s="24"/>
      <c r="G1469" s="7"/>
      <c r="H1469" s="7"/>
      <c r="I1469" s="9"/>
      <c r="J1469" s="9"/>
      <c r="K1469" s="9"/>
      <c r="L1469" s="9"/>
      <c r="M1469" s="9"/>
      <c r="N1469" s="9"/>
      <c r="O1469" s="9"/>
      <c r="P1469" s="9"/>
      <c r="Q1469" s="9"/>
      <c r="R1469" s="9"/>
      <c r="S1469" s="9"/>
      <c r="T1469" s="9"/>
      <c r="U1469" s="9"/>
      <c r="V1469" s="9"/>
      <c r="W1469" s="9"/>
      <c r="X1469" s="9"/>
      <c r="Y1469" s="9"/>
      <c r="Z1469" s="9"/>
    </row>
    <row r="1470" spans="1:26" ht="14.25" customHeight="1">
      <c r="A1470" s="7"/>
      <c r="B1470" s="7"/>
      <c r="C1470" s="7"/>
      <c r="D1470" s="7"/>
      <c r="E1470" s="24"/>
      <c r="F1470" s="24"/>
      <c r="G1470" s="7"/>
      <c r="H1470" s="7"/>
      <c r="I1470" s="9"/>
      <c r="J1470" s="9"/>
      <c r="K1470" s="9"/>
      <c r="L1470" s="9"/>
      <c r="M1470" s="9"/>
      <c r="N1470" s="9"/>
      <c r="O1470" s="9"/>
      <c r="P1470" s="9"/>
      <c r="Q1470" s="9"/>
      <c r="R1470" s="9"/>
      <c r="S1470" s="9"/>
      <c r="T1470" s="9"/>
      <c r="U1470" s="9"/>
      <c r="V1470" s="9"/>
      <c r="W1470" s="9"/>
      <c r="X1470" s="9"/>
      <c r="Y1470" s="9"/>
      <c r="Z1470" s="9"/>
    </row>
    <row r="1471" spans="1:26" ht="14.25" customHeight="1">
      <c r="A1471" s="7"/>
      <c r="B1471" s="7"/>
      <c r="C1471" s="7"/>
      <c r="D1471" s="7"/>
      <c r="E1471" s="24"/>
      <c r="F1471" s="24"/>
      <c r="G1471" s="7"/>
      <c r="H1471" s="7"/>
      <c r="I1471" s="9"/>
      <c r="J1471" s="9"/>
      <c r="K1471" s="9"/>
      <c r="L1471" s="9"/>
      <c r="M1471" s="9"/>
      <c r="N1471" s="9"/>
      <c r="O1471" s="9"/>
      <c r="P1471" s="9"/>
      <c r="Q1471" s="9"/>
      <c r="R1471" s="9"/>
      <c r="S1471" s="9"/>
      <c r="T1471" s="9"/>
      <c r="U1471" s="9"/>
      <c r="V1471" s="9"/>
      <c r="W1471" s="9"/>
      <c r="X1471" s="9"/>
      <c r="Y1471" s="9"/>
      <c r="Z1471" s="9"/>
    </row>
    <row r="1472" spans="1:26" ht="14.25" customHeight="1">
      <c r="A1472" s="7"/>
      <c r="B1472" s="7"/>
      <c r="C1472" s="7"/>
      <c r="D1472" s="7"/>
      <c r="E1472" s="24"/>
      <c r="F1472" s="24"/>
      <c r="G1472" s="7"/>
      <c r="H1472" s="7"/>
      <c r="I1472" s="9"/>
      <c r="J1472" s="9"/>
      <c r="K1472" s="9"/>
      <c r="L1472" s="9"/>
      <c r="M1472" s="9"/>
      <c r="N1472" s="9"/>
      <c r="O1472" s="9"/>
      <c r="P1472" s="9"/>
      <c r="Q1472" s="9"/>
      <c r="R1472" s="9"/>
      <c r="S1472" s="9"/>
      <c r="T1472" s="9"/>
      <c r="U1472" s="9"/>
      <c r="V1472" s="9"/>
      <c r="W1472" s="9"/>
      <c r="X1472" s="9"/>
      <c r="Y1472" s="9"/>
      <c r="Z1472" s="9"/>
    </row>
    <row r="1473" spans="1:26" ht="14.25" customHeight="1">
      <c r="A1473" s="7"/>
      <c r="B1473" s="7"/>
      <c r="C1473" s="7"/>
      <c r="D1473" s="7"/>
      <c r="E1473" s="24"/>
      <c r="F1473" s="24"/>
      <c r="G1473" s="7"/>
      <c r="H1473" s="7"/>
      <c r="I1473" s="9"/>
      <c r="J1473" s="9"/>
      <c r="K1473" s="9"/>
      <c r="L1473" s="9"/>
      <c r="M1473" s="9"/>
      <c r="N1473" s="9"/>
      <c r="O1473" s="9"/>
      <c r="P1473" s="9"/>
      <c r="Q1473" s="9"/>
      <c r="R1473" s="9"/>
      <c r="S1473" s="9"/>
      <c r="T1473" s="9"/>
      <c r="U1473" s="9"/>
      <c r="V1473" s="9"/>
      <c r="W1473" s="9"/>
      <c r="X1473" s="9"/>
      <c r="Y1473" s="9"/>
      <c r="Z1473" s="9"/>
    </row>
    <row r="1474" spans="1:26" ht="14.25" customHeight="1">
      <c r="A1474" s="7"/>
      <c r="B1474" s="7"/>
      <c r="C1474" s="7"/>
      <c r="D1474" s="7"/>
      <c r="E1474" s="24"/>
      <c r="F1474" s="24"/>
      <c r="G1474" s="7"/>
      <c r="H1474" s="7"/>
      <c r="I1474" s="9"/>
      <c r="J1474" s="9"/>
      <c r="K1474" s="9"/>
      <c r="L1474" s="9"/>
      <c r="M1474" s="9"/>
      <c r="N1474" s="9"/>
      <c r="O1474" s="9"/>
      <c r="P1474" s="9"/>
      <c r="Q1474" s="9"/>
      <c r="R1474" s="9"/>
      <c r="S1474" s="9"/>
      <c r="T1474" s="9"/>
      <c r="U1474" s="9"/>
      <c r="V1474" s="9"/>
      <c r="W1474" s="9"/>
      <c r="X1474" s="9"/>
      <c r="Y1474" s="9"/>
      <c r="Z1474" s="9"/>
    </row>
    <row r="1475" spans="1:26" ht="14.25" customHeight="1">
      <c r="A1475" s="7"/>
      <c r="B1475" s="7"/>
      <c r="C1475" s="7"/>
      <c r="D1475" s="7"/>
      <c r="E1475" s="24"/>
      <c r="F1475" s="24"/>
      <c r="G1475" s="7"/>
      <c r="H1475" s="7"/>
      <c r="I1475" s="9"/>
      <c r="J1475" s="9"/>
      <c r="K1475" s="9"/>
      <c r="L1475" s="9"/>
      <c r="M1475" s="9"/>
      <c r="N1475" s="9"/>
      <c r="O1475" s="9"/>
      <c r="P1475" s="9"/>
      <c r="Q1475" s="9"/>
      <c r="R1475" s="9"/>
      <c r="S1475" s="9"/>
      <c r="T1475" s="9"/>
      <c r="U1475" s="9"/>
      <c r="V1475" s="9"/>
      <c r="W1475" s="9"/>
      <c r="X1475" s="9"/>
      <c r="Y1475" s="9"/>
      <c r="Z1475" s="9"/>
    </row>
    <row r="1476" spans="1:26" ht="14.25" customHeight="1">
      <c r="A1476" s="7"/>
      <c r="B1476" s="7"/>
      <c r="C1476" s="7"/>
      <c r="D1476" s="7"/>
      <c r="E1476" s="24"/>
      <c r="F1476" s="24"/>
      <c r="G1476" s="7"/>
      <c r="H1476" s="7"/>
      <c r="I1476" s="9"/>
      <c r="J1476" s="9"/>
      <c r="K1476" s="9"/>
      <c r="L1476" s="9"/>
      <c r="M1476" s="9"/>
      <c r="N1476" s="9"/>
      <c r="O1476" s="9"/>
      <c r="P1476" s="9"/>
      <c r="Q1476" s="9"/>
      <c r="R1476" s="9"/>
      <c r="S1476" s="9"/>
      <c r="T1476" s="9"/>
      <c r="U1476" s="9"/>
      <c r="V1476" s="9"/>
      <c r="W1476" s="9"/>
      <c r="X1476" s="9"/>
      <c r="Y1476" s="9"/>
      <c r="Z1476" s="9"/>
    </row>
    <row r="1477" spans="1:26" ht="14.25" customHeight="1">
      <c r="A1477" s="7"/>
      <c r="B1477" s="7"/>
      <c r="C1477" s="7"/>
      <c r="D1477" s="7"/>
      <c r="E1477" s="24"/>
      <c r="F1477" s="24"/>
      <c r="G1477" s="7"/>
      <c r="H1477" s="7"/>
      <c r="I1477" s="9"/>
      <c r="J1477" s="9"/>
      <c r="K1477" s="9"/>
      <c r="L1477" s="9"/>
      <c r="M1477" s="9"/>
      <c r="N1477" s="9"/>
      <c r="O1477" s="9"/>
      <c r="P1477" s="9"/>
      <c r="Q1477" s="9"/>
      <c r="R1477" s="9"/>
      <c r="S1477" s="9"/>
      <c r="T1477" s="9"/>
      <c r="U1477" s="9"/>
      <c r="V1477" s="9"/>
      <c r="W1477" s="9"/>
      <c r="X1477" s="9"/>
      <c r="Y1477" s="9"/>
      <c r="Z1477" s="9"/>
    </row>
    <row r="1478" spans="1:26" ht="14.25" customHeight="1">
      <c r="A1478" s="7"/>
      <c r="B1478" s="7"/>
      <c r="C1478" s="7"/>
      <c r="D1478" s="7"/>
      <c r="E1478" s="24"/>
      <c r="F1478" s="24"/>
      <c r="G1478" s="7"/>
      <c r="H1478" s="7"/>
      <c r="I1478" s="9"/>
      <c r="J1478" s="9"/>
      <c r="K1478" s="9"/>
      <c r="L1478" s="9"/>
      <c r="M1478" s="9"/>
      <c r="N1478" s="9"/>
      <c r="O1478" s="9"/>
      <c r="P1478" s="9"/>
      <c r="Q1478" s="9"/>
      <c r="R1478" s="9"/>
      <c r="S1478" s="9"/>
      <c r="T1478" s="9"/>
      <c r="U1478" s="9"/>
      <c r="V1478" s="9"/>
      <c r="W1478" s="9"/>
      <c r="X1478" s="9"/>
      <c r="Y1478" s="9"/>
      <c r="Z1478" s="9"/>
    </row>
    <row r="1479" spans="1:26" ht="14.25" customHeight="1">
      <c r="A1479" s="7"/>
      <c r="B1479" s="7"/>
      <c r="C1479" s="7"/>
      <c r="D1479" s="7"/>
      <c r="E1479" s="24"/>
      <c r="F1479" s="24"/>
      <c r="G1479" s="7"/>
      <c r="H1479" s="7"/>
      <c r="I1479" s="9"/>
      <c r="J1479" s="9"/>
      <c r="K1479" s="9"/>
      <c r="L1479" s="9"/>
      <c r="M1479" s="9"/>
      <c r="N1479" s="9"/>
      <c r="O1479" s="9"/>
      <c r="P1479" s="9"/>
      <c r="Q1479" s="9"/>
      <c r="R1479" s="9"/>
      <c r="S1479" s="9"/>
      <c r="T1479" s="9"/>
      <c r="U1479" s="9"/>
      <c r="V1479" s="9"/>
      <c r="W1479" s="9"/>
      <c r="X1479" s="9"/>
      <c r="Y1479" s="9"/>
      <c r="Z1479" s="9"/>
    </row>
    <row r="1480" spans="1:26" ht="14.25" customHeight="1">
      <c r="A1480" s="7"/>
      <c r="B1480" s="7"/>
      <c r="C1480" s="7"/>
      <c r="D1480" s="7"/>
      <c r="E1480" s="24"/>
      <c r="F1480" s="24"/>
      <c r="G1480" s="7"/>
      <c r="H1480" s="7"/>
      <c r="I1480" s="9"/>
      <c r="J1480" s="9"/>
      <c r="K1480" s="9"/>
      <c r="L1480" s="9"/>
      <c r="M1480" s="9"/>
      <c r="N1480" s="9"/>
      <c r="O1480" s="9"/>
      <c r="P1480" s="9"/>
      <c r="Q1480" s="9"/>
      <c r="R1480" s="9"/>
      <c r="S1480" s="9"/>
      <c r="T1480" s="9"/>
      <c r="U1480" s="9"/>
      <c r="V1480" s="9"/>
      <c r="W1480" s="9"/>
      <c r="X1480" s="9"/>
      <c r="Y1480" s="9"/>
      <c r="Z1480" s="9"/>
    </row>
  </sheetData>
  <autoFilter ref="A1:H1480" xr:uid="{00000000-0009-0000-0000-000002000000}"/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F0"/>
  </sheetPr>
  <dimension ref="A1:Z1479"/>
  <sheetViews>
    <sheetView workbookViewId="0"/>
  </sheetViews>
  <sheetFormatPr baseColWidth="10" defaultColWidth="12.625" defaultRowHeight="15" customHeight="1"/>
  <cols>
    <col min="1" max="3" width="11" customWidth="1"/>
    <col min="4" max="4" width="23.5" customWidth="1"/>
    <col min="5" max="5" width="11.125" customWidth="1"/>
    <col min="6" max="6" width="8.875" customWidth="1"/>
    <col min="7" max="7" width="22.125" customWidth="1"/>
    <col min="8" max="26" width="11" customWidth="1"/>
  </cols>
  <sheetData>
    <row r="1" spans="1:26" ht="14.25" customHeight="1">
      <c r="A1" s="3" t="s">
        <v>2</v>
      </c>
      <c r="B1" s="3" t="s">
        <v>4</v>
      </c>
      <c r="C1" s="3" t="s">
        <v>5</v>
      </c>
      <c r="D1" s="3" t="s">
        <v>6</v>
      </c>
      <c r="E1" s="6" t="s">
        <v>8</v>
      </c>
      <c r="F1" s="6" t="s">
        <v>11</v>
      </c>
      <c r="G1" s="3" t="s">
        <v>13</v>
      </c>
      <c r="H1" s="8" t="s">
        <v>14</v>
      </c>
      <c r="I1" s="9"/>
      <c r="J1" s="9"/>
      <c r="K1" s="9"/>
      <c r="L1" s="10" t="s">
        <v>9</v>
      </c>
      <c r="M1" s="10" t="s">
        <v>15</v>
      </c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spans="1:26" ht="14.25" customHeight="1">
      <c r="A2" s="11" t="s">
        <v>19</v>
      </c>
      <c r="B2" s="7">
        <v>2004</v>
      </c>
      <c r="C2" s="11" t="s">
        <v>20</v>
      </c>
      <c r="D2" s="11" t="s">
        <v>21</v>
      </c>
      <c r="E2" s="13">
        <v>3856.45</v>
      </c>
      <c r="F2" s="13"/>
      <c r="G2" s="11" t="s">
        <v>24</v>
      </c>
      <c r="H2" s="14">
        <v>1482</v>
      </c>
      <c r="I2" s="9"/>
      <c r="J2" s="9"/>
      <c r="K2" s="10" t="s">
        <v>27</v>
      </c>
      <c r="L2" s="17">
        <f t="shared" ref="L2:M2" si="0">+SUM(E2:E9999)</f>
        <v>1972155.4199999997</v>
      </c>
      <c r="M2" s="20">
        <f t="shared" si="0"/>
        <v>-1357394.5799999996</v>
      </c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spans="1:26" ht="14.25" customHeight="1">
      <c r="A3" s="11" t="s">
        <v>31</v>
      </c>
      <c r="B3" s="7">
        <v>2022</v>
      </c>
      <c r="C3" s="11" t="s">
        <v>25</v>
      </c>
      <c r="D3" s="11" t="s">
        <v>33</v>
      </c>
      <c r="E3" s="13">
        <v>75917.210000000006</v>
      </c>
      <c r="F3" s="13">
        <v>-50220</v>
      </c>
      <c r="G3" s="11" t="s">
        <v>34</v>
      </c>
      <c r="H3" s="14">
        <v>490</v>
      </c>
      <c r="I3" s="9"/>
      <c r="J3" s="9"/>
      <c r="K3" s="9"/>
      <c r="L3" s="17">
        <f>+COUNT(E2:E10000)</f>
        <v>50</v>
      </c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spans="1:26" ht="14.25" customHeight="1">
      <c r="A4" s="7" t="s">
        <v>39</v>
      </c>
      <c r="B4" s="7">
        <v>2021</v>
      </c>
      <c r="C4" s="7" t="s">
        <v>40</v>
      </c>
      <c r="D4" s="7" t="s">
        <v>41</v>
      </c>
      <c r="E4" s="24">
        <v>75668.81</v>
      </c>
      <c r="F4" s="24">
        <v>-55025</v>
      </c>
      <c r="G4" s="7" t="s">
        <v>46</v>
      </c>
      <c r="H4" s="7">
        <v>306</v>
      </c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spans="1:26" ht="14.25" customHeight="1">
      <c r="A5" s="11" t="s">
        <v>49</v>
      </c>
      <c r="B5" s="7">
        <v>2019</v>
      </c>
      <c r="C5" s="11" t="s">
        <v>25</v>
      </c>
      <c r="D5" s="11" t="s">
        <v>54</v>
      </c>
      <c r="E5" s="13">
        <v>61477.55</v>
      </c>
      <c r="F5" s="13">
        <v>-55037.5</v>
      </c>
      <c r="G5" s="11" t="s">
        <v>55</v>
      </c>
      <c r="H5" s="14">
        <v>235</v>
      </c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spans="1:26" ht="14.25" customHeight="1">
      <c r="A6" s="11" t="s">
        <v>61</v>
      </c>
      <c r="B6" s="7">
        <v>2021</v>
      </c>
      <c r="C6" s="11" t="s">
        <v>62</v>
      </c>
      <c r="D6" s="11" t="s">
        <v>63</v>
      </c>
      <c r="E6" s="13">
        <v>57247.58</v>
      </c>
      <c r="F6" s="13">
        <v>-48210.15</v>
      </c>
      <c r="G6" s="11" t="s">
        <v>65</v>
      </c>
      <c r="H6" s="14">
        <v>144</v>
      </c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spans="1:26" ht="14.25" customHeight="1">
      <c r="A7" s="7" t="s">
        <v>68</v>
      </c>
      <c r="B7" s="7">
        <v>2023</v>
      </c>
      <c r="C7" s="7" t="s">
        <v>40</v>
      </c>
      <c r="D7" s="7" t="s">
        <v>70</v>
      </c>
      <c r="E7" s="24">
        <v>51697.81</v>
      </c>
      <c r="F7" s="24">
        <v>-49599.39</v>
      </c>
      <c r="G7" s="7" t="s">
        <v>72</v>
      </c>
      <c r="H7" s="7">
        <v>137</v>
      </c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spans="1:26" ht="14.25" customHeight="1">
      <c r="A8" s="11" t="s">
        <v>76</v>
      </c>
      <c r="B8" s="7">
        <v>2020</v>
      </c>
      <c r="C8" s="11" t="s">
        <v>78</v>
      </c>
      <c r="D8" s="11" t="s">
        <v>79</v>
      </c>
      <c r="E8" s="13">
        <v>35295.85</v>
      </c>
      <c r="F8" s="13">
        <v>-20589.759999999998</v>
      </c>
      <c r="G8" s="11" t="s">
        <v>80</v>
      </c>
      <c r="H8" s="14">
        <v>125</v>
      </c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spans="1:26" ht="14.25" customHeight="1">
      <c r="A9" s="11" t="s">
        <v>83</v>
      </c>
      <c r="B9" s="7">
        <v>2019</v>
      </c>
      <c r="C9" s="11" t="s">
        <v>25</v>
      </c>
      <c r="D9" s="11" t="s">
        <v>84</v>
      </c>
      <c r="E9" s="13">
        <v>31287.41</v>
      </c>
      <c r="F9" s="13">
        <v>-23537.41</v>
      </c>
      <c r="G9" s="11" t="s">
        <v>86</v>
      </c>
      <c r="H9" s="14">
        <v>111</v>
      </c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spans="1:26" ht="14.25" customHeight="1">
      <c r="A10" s="7" t="s">
        <v>89</v>
      </c>
      <c r="B10" s="7">
        <v>2022</v>
      </c>
      <c r="C10" s="7" t="s">
        <v>90</v>
      </c>
      <c r="D10" s="7" t="s">
        <v>91</v>
      </c>
      <c r="E10" s="24">
        <v>58424.95</v>
      </c>
      <c r="F10" s="24">
        <v>-80500</v>
      </c>
      <c r="G10" s="7" t="s">
        <v>92</v>
      </c>
      <c r="H10" s="7">
        <v>108</v>
      </c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spans="1:26" ht="14.25" customHeight="1">
      <c r="A11" s="11" t="s">
        <v>96</v>
      </c>
      <c r="B11" s="7">
        <v>2020</v>
      </c>
      <c r="C11" s="11" t="s">
        <v>40</v>
      </c>
      <c r="D11" s="11" t="s">
        <v>51</v>
      </c>
      <c r="E11" s="13">
        <v>30904.85</v>
      </c>
      <c r="F11" s="13">
        <v>-21000</v>
      </c>
      <c r="G11" s="11" t="s">
        <v>98</v>
      </c>
      <c r="H11" s="14">
        <v>103</v>
      </c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spans="1:26" ht="14.25" customHeight="1">
      <c r="A12" s="7" t="s">
        <v>100</v>
      </c>
      <c r="B12" s="7">
        <v>2023</v>
      </c>
      <c r="C12" s="7" t="s">
        <v>102</v>
      </c>
      <c r="D12" s="7" t="s">
        <v>103</v>
      </c>
      <c r="E12" s="24">
        <v>34707.449999999997</v>
      </c>
      <c r="F12" s="24">
        <v>-32060.23</v>
      </c>
      <c r="G12" s="7" t="s">
        <v>105</v>
      </c>
      <c r="H12" s="7">
        <v>73</v>
      </c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spans="1:26" ht="14.25" customHeight="1">
      <c r="A13" s="11" t="s">
        <v>106</v>
      </c>
      <c r="B13" s="7">
        <v>2023</v>
      </c>
      <c r="C13" s="11" t="s">
        <v>25</v>
      </c>
      <c r="D13" s="11" t="s">
        <v>84</v>
      </c>
      <c r="E13" s="13">
        <v>54482.17</v>
      </c>
      <c r="F13" s="13">
        <v>-37837.25</v>
      </c>
      <c r="G13" s="11" t="s">
        <v>111</v>
      </c>
      <c r="H13" s="14">
        <v>72</v>
      </c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spans="1:26" ht="14.25" customHeight="1">
      <c r="A14" s="7" t="s">
        <v>113</v>
      </c>
      <c r="B14" s="7">
        <v>2023</v>
      </c>
      <c r="C14" s="7" t="s">
        <v>25</v>
      </c>
      <c r="D14" s="7" t="s">
        <v>114</v>
      </c>
      <c r="E14" s="24">
        <v>65103.95</v>
      </c>
      <c r="F14" s="24">
        <v>-45150</v>
      </c>
      <c r="G14" s="7" t="s">
        <v>116</v>
      </c>
      <c r="H14" s="7">
        <v>72</v>
      </c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spans="1:26" ht="14.25" customHeight="1">
      <c r="A15" s="11" t="s">
        <v>119</v>
      </c>
      <c r="B15" s="7">
        <v>2023</v>
      </c>
      <c r="C15" s="11" t="s">
        <v>120</v>
      </c>
      <c r="D15" s="11" t="s">
        <v>121</v>
      </c>
      <c r="E15" s="13">
        <v>39059.949999999997</v>
      </c>
      <c r="F15" s="13">
        <v>-35100</v>
      </c>
      <c r="G15" s="11" t="s">
        <v>122</v>
      </c>
      <c r="H15" s="14">
        <v>67</v>
      </c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spans="1:26" ht="14.25" customHeight="1">
      <c r="A16" s="11" t="s">
        <v>127</v>
      </c>
      <c r="B16" s="7">
        <v>2020</v>
      </c>
      <c r="C16" s="11" t="s">
        <v>25</v>
      </c>
      <c r="D16" s="11" t="s">
        <v>128</v>
      </c>
      <c r="E16" s="13">
        <v>31103.95</v>
      </c>
      <c r="F16" s="13">
        <v>-18670.48</v>
      </c>
      <c r="G16" s="11" t="s">
        <v>129</v>
      </c>
      <c r="H16" s="14">
        <v>62</v>
      </c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spans="1:26" ht="14.25" customHeight="1">
      <c r="A17" s="11" t="s">
        <v>131</v>
      </c>
      <c r="B17" s="7">
        <v>2021</v>
      </c>
      <c r="C17" s="11" t="s">
        <v>40</v>
      </c>
      <c r="D17" s="11" t="s">
        <v>51</v>
      </c>
      <c r="E17" s="13">
        <v>48103.95</v>
      </c>
      <c r="F17" s="13">
        <v>-32577.98</v>
      </c>
      <c r="G17" s="11" t="s">
        <v>134</v>
      </c>
      <c r="H17" s="14">
        <v>62</v>
      </c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spans="1:26" ht="14.25" customHeight="1">
      <c r="A18" s="11" t="s">
        <v>136</v>
      </c>
      <c r="B18" s="7">
        <v>2021</v>
      </c>
      <c r="C18" s="11" t="s">
        <v>25</v>
      </c>
      <c r="D18" s="11" t="s">
        <v>137</v>
      </c>
      <c r="E18" s="13">
        <v>37745.550000000003</v>
      </c>
      <c r="F18" s="13">
        <v>-23564.68</v>
      </c>
      <c r="G18" s="11" t="s">
        <v>142</v>
      </c>
      <c r="H18" s="14">
        <v>61</v>
      </c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spans="1:26" ht="14.25" customHeight="1">
      <c r="A19" s="11" t="s">
        <v>145</v>
      </c>
      <c r="B19" s="7">
        <v>2024</v>
      </c>
      <c r="C19" s="11" t="s">
        <v>25</v>
      </c>
      <c r="D19" s="11" t="s">
        <v>146</v>
      </c>
      <c r="E19" s="13">
        <v>70066.3</v>
      </c>
      <c r="F19" s="13">
        <v>-68000</v>
      </c>
      <c r="G19" s="11" t="s">
        <v>147</v>
      </c>
      <c r="H19" s="14">
        <v>59</v>
      </c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spans="1:26" ht="14.25" customHeight="1">
      <c r="A20" s="11" t="s">
        <v>151</v>
      </c>
      <c r="B20" s="7">
        <v>2019</v>
      </c>
      <c r="C20" s="11" t="s">
        <v>25</v>
      </c>
      <c r="D20" s="11" t="s">
        <v>153</v>
      </c>
      <c r="E20" s="13">
        <v>38003.4</v>
      </c>
      <c r="F20" s="13">
        <v>-33300</v>
      </c>
      <c r="G20" s="11" t="s">
        <v>154</v>
      </c>
      <c r="H20" s="14">
        <v>59</v>
      </c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spans="1:26" ht="14.25" customHeight="1">
      <c r="A21" s="11" t="s">
        <v>157</v>
      </c>
      <c r="B21" s="7">
        <v>2021</v>
      </c>
      <c r="C21" s="11" t="s">
        <v>25</v>
      </c>
      <c r="D21" s="11" t="s">
        <v>159</v>
      </c>
      <c r="E21" s="13">
        <v>41692.78</v>
      </c>
      <c r="F21" s="13">
        <v>-36900</v>
      </c>
      <c r="G21" s="11" t="s">
        <v>160</v>
      </c>
      <c r="H21" s="14">
        <v>59</v>
      </c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spans="1:26" ht="14.25" customHeight="1">
      <c r="A22" s="7" t="s">
        <v>162</v>
      </c>
      <c r="B22" s="7">
        <v>2022</v>
      </c>
      <c r="C22" s="7" t="s">
        <v>163</v>
      </c>
      <c r="D22" s="7" t="s">
        <v>165</v>
      </c>
      <c r="E22" s="24">
        <v>31627.25</v>
      </c>
      <c r="F22" s="24">
        <v>-30500</v>
      </c>
      <c r="G22" s="7" t="s">
        <v>168</v>
      </c>
      <c r="H22" s="7">
        <v>52</v>
      </c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spans="1:26" ht="14.25" customHeight="1">
      <c r="A23" s="11" t="s">
        <v>169</v>
      </c>
      <c r="B23" s="7">
        <v>2023</v>
      </c>
      <c r="C23" s="11" t="s">
        <v>170</v>
      </c>
      <c r="D23" s="11" t="s">
        <v>172</v>
      </c>
      <c r="E23" s="13">
        <v>53380.08</v>
      </c>
      <c r="F23" s="13">
        <v>-51800</v>
      </c>
      <c r="G23" s="11" t="s">
        <v>173</v>
      </c>
      <c r="H23" s="14">
        <v>52</v>
      </c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spans="1:26" ht="14.25" customHeight="1">
      <c r="A24" s="7" t="s">
        <v>176</v>
      </c>
      <c r="B24" s="7">
        <v>2022</v>
      </c>
      <c r="C24" s="7" t="s">
        <v>40</v>
      </c>
      <c r="D24" s="7" t="s">
        <v>51</v>
      </c>
      <c r="E24" s="24">
        <v>62091.35</v>
      </c>
      <c r="F24" s="24">
        <v>-43050</v>
      </c>
      <c r="G24" s="7" t="s">
        <v>178</v>
      </c>
      <c r="H24" s="7">
        <v>46</v>
      </c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spans="1:26" ht="14.25" customHeight="1">
      <c r="A25" s="7" t="s">
        <v>180</v>
      </c>
      <c r="B25" s="7">
        <v>2020</v>
      </c>
      <c r="C25" s="7" t="s">
        <v>40</v>
      </c>
      <c r="D25" s="7" t="s">
        <v>51</v>
      </c>
      <c r="E25" s="24">
        <v>36074.949999999997</v>
      </c>
      <c r="F25" s="24">
        <v>-24850</v>
      </c>
      <c r="G25" s="7" t="s">
        <v>181</v>
      </c>
      <c r="H25" s="7">
        <v>39</v>
      </c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spans="1:26" ht="14.25" customHeight="1">
      <c r="A26" s="11" t="s">
        <v>184</v>
      </c>
      <c r="B26" s="7">
        <v>2020</v>
      </c>
      <c r="C26" s="11" t="s">
        <v>25</v>
      </c>
      <c r="D26" s="11" t="s">
        <v>146</v>
      </c>
      <c r="E26" s="13">
        <v>32831.39</v>
      </c>
      <c r="F26" s="13">
        <v>-18652.5</v>
      </c>
      <c r="G26" s="11" t="s">
        <v>186</v>
      </c>
      <c r="H26" s="14">
        <v>39</v>
      </c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spans="1:26" ht="14.25" customHeight="1">
      <c r="A27" s="11" t="s">
        <v>187</v>
      </c>
      <c r="B27" s="7">
        <v>2018</v>
      </c>
      <c r="C27" s="11" t="s">
        <v>40</v>
      </c>
      <c r="D27" s="11" t="s">
        <v>51</v>
      </c>
      <c r="E27" s="13">
        <v>23195</v>
      </c>
      <c r="F27" s="13">
        <v>-19530</v>
      </c>
      <c r="G27" s="11" t="s">
        <v>189</v>
      </c>
      <c r="H27" s="14">
        <v>38</v>
      </c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ht="14.25" customHeight="1">
      <c r="A28" s="11" t="s">
        <v>192</v>
      </c>
      <c r="B28" s="7">
        <v>2021</v>
      </c>
      <c r="C28" s="11" t="s">
        <v>120</v>
      </c>
      <c r="D28" s="11" t="s">
        <v>193</v>
      </c>
      <c r="E28" s="13">
        <v>39793.949999999997</v>
      </c>
      <c r="F28" s="13">
        <v>-35550</v>
      </c>
      <c r="G28" s="11" t="s">
        <v>195</v>
      </c>
      <c r="H28" s="14">
        <v>38</v>
      </c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ht="14.25" customHeight="1">
      <c r="A29" s="11" t="s">
        <v>198</v>
      </c>
      <c r="B29" s="7">
        <v>2015</v>
      </c>
      <c r="C29" s="11" t="s">
        <v>78</v>
      </c>
      <c r="D29" s="11" t="s">
        <v>199</v>
      </c>
      <c r="E29" s="13">
        <v>8000</v>
      </c>
      <c r="F29" s="13"/>
      <c r="G29" s="11" t="s">
        <v>201</v>
      </c>
      <c r="H29" s="14">
        <v>38</v>
      </c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ht="14.25" customHeight="1">
      <c r="A30" s="11" t="s">
        <v>204</v>
      </c>
      <c r="B30" s="7">
        <v>2021</v>
      </c>
      <c r="C30" s="11" t="s">
        <v>62</v>
      </c>
      <c r="D30" s="11" t="s">
        <v>205</v>
      </c>
      <c r="E30" s="13">
        <v>43899.95</v>
      </c>
      <c r="F30" s="13">
        <v>-30450</v>
      </c>
      <c r="G30" s="11" t="s">
        <v>206</v>
      </c>
      <c r="H30" s="14">
        <v>37</v>
      </c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ht="14.25" customHeight="1">
      <c r="A31" s="7" t="s">
        <v>209</v>
      </c>
      <c r="B31" s="7">
        <v>2023</v>
      </c>
      <c r="C31" s="7" t="s">
        <v>211</v>
      </c>
      <c r="D31" s="7" t="s">
        <v>212</v>
      </c>
      <c r="E31" s="24">
        <v>47899.95</v>
      </c>
      <c r="F31" s="24">
        <v>-34300</v>
      </c>
      <c r="G31" s="7" t="s">
        <v>213</v>
      </c>
      <c r="H31" s="7">
        <v>31</v>
      </c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ht="14.25" customHeight="1">
      <c r="A32" s="11" t="s">
        <v>215</v>
      </c>
      <c r="B32" s="7">
        <v>2020</v>
      </c>
      <c r="C32" s="11" t="s">
        <v>25</v>
      </c>
      <c r="D32" s="11" t="s">
        <v>128</v>
      </c>
      <c r="E32" s="13">
        <v>29024.85</v>
      </c>
      <c r="F32" s="13">
        <v>-19599.509999999998</v>
      </c>
      <c r="G32" s="11" t="s">
        <v>217</v>
      </c>
      <c r="H32" s="14">
        <v>26</v>
      </c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ht="14.25" customHeight="1">
      <c r="A33" s="7" t="s">
        <v>218</v>
      </c>
      <c r="B33" s="7">
        <v>2014</v>
      </c>
      <c r="C33" s="7" t="s">
        <v>25</v>
      </c>
      <c r="D33" s="7" t="s">
        <v>220</v>
      </c>
      <c r="E33" s="24">
        <v>11164.86</v>
      </c>
      <c r="F33" s="24"/>
      <c r="G33" s="7" t="s">
        <v>222</v>
      </c>
      <c r="H33" s="7">
        <v>22</v>
      </c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ht="14.25" customHeight="1">
      <c r="A34" s="11" t="s">
        <v>224</v>
      </c>
      <c r="B34" s="7">
        <v>2023</v>
      </c>
      <c r="C34" s="11" t="s">
        <v>25</v>
      </c>
      <c r="D34" s="11" t="s">
        <v>226</v>
      </c>
      <c r="E34" s="13">
        <v>53250.2</v>
      </c>
      <c r="F34" s="13">
        <v>-52796.25</v>
      </c>
      <c r="G34" s="11" t="s">
        <v>227</v>
      </c>
      <c r="H34" s="14">
        <v>20</v>
      </c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ht="14.25" customHeight="1">
      <c r="A35" s="11" t="s">
        <v>230</v>
      </c>
      <c r="B35" s="7">
        <v>2023</v>
      </c>
      <c r="C35" s="11" t="s">
        <v>25</v>
      </c>
      <c r="D35" s="11" t="s">
        <v>159</v>
      </c>
      <c r="E35" s="13">
        <v>42103.5</v>
      </c>
      <c r="F35" s="13">
        <v>-41658.65</v>
      </c>
      <c r="G35" s="11" t="s">
        <v>231</v>
      </c>
      <c r="H35" s="14">
        <v>18</v>
      </c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ht="14.25" customHeight="1">
      <c r="A36" s="11" t="s">
        <v>234</v>
      </c>
      <c r="B36" s="7">
        <v>2017</v>
      </c>
      <c r="C36" s="11" t="s">
        <v>40</v>
      </c>
      <c r="D36" s="11" t="s">
        <v>235</v>
      </c>
      <c r="E36" s="13">
        <v>27407.01</v>
      </c>
      <c r="F36" s="13">
        <v>-24300</v>
      </c>
      <c r="G36" s="11" t="s">
        <v>236</v>
      </c>
      <c r="H36" s="14">
        <v>17</v>
      </c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4.25" customHeight="1">
      <c r="A37" s="7" t="s">
        <v>238</v>
      </c>
      <c r="B37" s="7">
        <v>2023</v>
      </c>
      <c r="C37" s="7" t="s">
        <v>40</v>
      </c>
      <c r="D37" s="7" t="s">
        <v>235</v>
      </c>
      <c r="E37" s="24">
        <v>58745</v>
      </c>
      <c r="F37" s="24">
        <v>-45726.94</v>
      </c>
      <c r="G37" s="7" t="s">
        <v>240</v>
      </c>
      <c r="H37" s="7">
        <v>13</v>
      </c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4.25" customHeight="1">
      <c r="A38" s="7" t="s">
        <v>242</v>
      </c>
      <c r="B38" s="7">
        <v>2019</v>
      </c>
      <c r="C38" s="7" t="s">
        <v>243</v>
      </c>
      <c r="D38" s="7" t="s">
        <v>244</v>
      </c>
      <c r="E38" s="24">
        <v>11000</v>
      </c>
      <c r="F38" s="24">
        <v>-9900</v>
      </c>
      <c r="G38" s="7" t="s">
        <v>245</v>
      </c>
      <c r="H38" s="7">
        <v>10</v>
      </c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4.25" customHeight="1">
      <c r="A39" s="11" t="s">
        <v>247</v>
      </c>
      <c r="B39" s="7">
        <v>2019</v>
      </c>
      <c r="C39" s="11" t="s">
        <v>40</v>
      </c>
      <c r="D39" s="11" t="s">
        <v>249</v>
      </c>
      <c r="E39" s="13">
        <v>26995</v>
      </c>
      <c r="F39" s="13">
        <v>-16020.18</v>
      </c>
      <c r="G39" s="11" t="s">
        <v>251</v>
      </c>
      <c r="H39" s="14">
        <v>10</v>
      </c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4.25" customHeight="1">
      <c r="A40" s="11" t="s">
        <v>252</v>
      </c>
      <c r="B40" s="7">
        <v>2021</v>
      </c>
      <c r="C40" s="11" t="s">
        <v>40</v>
      </c>
      <c r="D40" s="11" t="s">
        <v>51</v>
      </c>
      <c r="E40" s="13">
        <v>42500</v>
      </c>
      <c r="F40" s="13">
        <v>-30072.18</v>
      </c>
      <c r="G40" s="11" t="s">
        <v>254</v>
      </c>
      <c r="H40" s="14">
        <v>10</v>
      </c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4.25" customHeight="1">
      <c r="A41" s="11" t="s">
        <v>257</v>
      </c>
      <c r="B41" s="7">
        <v>2023</v>
      </c>
      <c r="C41" s="11" t="s">
        <v>25</v>
      </c>
      <c r="D41" s="11" t="s">
        <v>258</v>
      </c>
      <c r="E41" s="13">
        <v>51776.06</v>
      </c>
      <c r="F41" s="13">
        <v>-29211.39</v>
      </c>
      <c r="G41" s="11" t="s">
        <v>259</v>
      </c>
      <c r="H41" s="14">
        <v>10</v>
      </c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4.25" customHeight="1">
      <c r="A42" s="11" t="s">
        <v>261</v>
      </c>
      <c r="B42" s="7">
        <v>2012</v>
      </c>
      <c r="C42" s="11" t="s">
        <v>25</v>
      </c>
      <c r="D42" s="11" t="s">
        <v>149</v>
      </c>
      <c r="E42" s="13">
        <v>37500</v>
      </c>
      <c r="F42" s="13"/>
      <c r="G42" s="11" t="s">
        <v>263</v>
      </c>
      <c r="H42" s="14">
        <v>10</v>
      </c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4.25" customHeight="1">
      <c r="A43" s="11" t="s">
        <v>265</v>
      </c>
      <c r="B43" s="7">
        <v>2021</v>
      </c>
      <c r="C43" s="11" t="s">
        <v>266</v>
      </c>
      <c r="D43" s="11" t="s">
        <v>267</v>
      </c>
      <c r="E43" s="13">
        <v>32547.15</v>
      </c>
      <c r="F43" s="13">
        <v>-32547.15</v>
      </c>
      <c r="G43" s="11" t="s">
        <v>268</v>
      </c>
      <c r="H43" s="14">
        <v>9</v>
      </c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4.25" customHeight="1">
      <c r="A44" s="11" t="s">
        <v>271</v>
      </c>
      <c r="B44" s="7">
        <v>2017</v>
      </c>
      <c r="C44" s="11" t="s">
        <v>273</v>
      </c>
      <c r="D44" s="11" t="s">
        <v>274</v>
      </c>
      <c r="E44" s="13">
        <v>14000</v>
      </c>
      <c r="F44" s="13"/>
      <c r="G44" s="11" t="s">
        <v>275</v>
      </c>
      <c r="H44" s="14">
        <v>9</v>
      </c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4.25" customHeight="1">
      <c r="A45" s="7" t="s">
        <v>278</v>
      </c>
      <c r="B45" s="7">
        <v>2018</v>
      </c>
      <c r="C45" s="7" t="s">
        <v>279</v>
      </c>
      <c r="D45" s="7" t="s">
        <v>281</v>
      </c>
      <c r="E45" s="24">
        <v>18500</v>
      </c>
      <c r="F45" s="24"/>
      <c r="G45" s="7" t="s">
        <v>283</v>
      </c>
      <c r="H45" s="7">
        <v>3</v>
      </c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4.25" customHeight="1">
      <c r="A46" s="7" t="s">
        <v>284</v>
      </c>
      <c r="B46" s="7">
        <v>2017</v>
      </c>
      <c r="C46" s="7" t="s">
        <v>25</v>
      </c>
      <c r="D46" s="7" t="s">
        <v>128</v>
      </c>
      <c r="E46" s="24">
        <v>28000</v>
      </c>
      <c r="F46" s="24"/>
      <c r="G46" s="7" t="s">
        <v>286</v>
      </c>
      <c r="H46" s="7">
        <v>3</v>
      </c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4.25" customHeight="1">
      <c r="A47" s="11" t="s">
        <v>288</v>
      </c>
      <c r="B47" s="7">
        <v>2013</v>
      </c>
      <c r="C47" s="11" t="s">
        <v>211</v>
      </c>
      <c r="D47" s="11" t="s">
        <v>289</v>
      </c>
      <c r="E47" s="13">
        <v>1500</v>
      </c>
      <c r="F47" s="13"/>
      <c r="G47" s="11" t="s">
        <v>291</v>
      </c>
      <c r="H47" s="14">
        <v>2</v>
      </c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4.25" customHeight="1">
      <c r="A48" s="11" t="s">
        <v>292</v>
      </c>
      <c r="B48" s="7">
        <v>2017</v>
      </c>
      <c r="C48" s="11" t="s">
        <v>25</v>
      </c>
      <c r="D48" s="11" t="s">
        <v>293</v>
      </c>
      <c r="E48" s="13">
        <v>37000</v>
      </c>
      <c r="F48" s="13"/>
      <c r="G48" s="11" t="s">
        <v>295</v>
      </c>
      <c r="H48" s="14">
        <v>2</v>
      </c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4.25" customHeight="1">
      <c r="A49" s="7" t="s">
        <v>297</v>
      </c>
      <c r="B49" s="7">
        <v>2022</v>
      </c>
      <c r="C49" s="7" t="s">
        <v>25</v>
      </c>
      <c r="D49" s="7" t="s">
        <v>128</v>
      </c>
      <c r="E49" s="24">
        <v>37500</v>
      </c>
      <c r="F49" s="24"/>
      <c r="G49" s="7" t="s">
        <v>298</v>
      </c>
      <c r="H49" s="7">
        <v>2</v>
      </c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ht="14.25" customHeight="1">
      <c r="A50" s="7" t="s">
        <v>300</v>
      </c>
      <c r="B50" s="7">
        <v>2021</v>
      </c>
      <c r="C50" s="7" t="s">
        <v>40</v>
      </c>
      <c r="D50" s="7" t="s">
        <v>41</v>
      </c>
      <c r="E50" s="24">
        <v>60000</v>
      </c>
      <c r="F50" s="24"/>
      <c r="G50" s="7" t="s">
        <v>302</v>
      </c>
      <c r="H50" s="7">
        <v>2</v>
      </c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4.25" customHeight="1">
      <c r="A51" s="11" t="s">
        <v>304</v>
      </c>
      <c r="B51" s="7">
        <v>2019</v>
      </c>
      <c r="C51" s="11" t="s">
        <v>40</v>
      </c>
      <c r="D51" s="11" t="s">
        <v>249</v>
      </c>
      <c r="E51" s="13">
        <v>31000</v>
      </c>
      <c r="F51" s="13"/>
      <c r="G51" s="11" t="s">
        <v>305</v>
      </c>
      <c r="H51" s="14">
        <v>0</v>
      </c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4.25" customHeight="1">
      <c r="A52" s="11"/>
      <c r="B52" s="7"/>
      <c r="C52" s="11"/>
      <c r="D52" s="11"/>
      <c r="E52" s="13"/>
      <c r="F52" s="13"/>
      <c r="G52" s="11"/>
      <c r="H52" s="14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ht="14.25" customHeight="1">
      <c r="A53" s="7"/>
      <c r="B53" s="7"/>
      <c r="C53" s="7"/>
      <c r="D53" s="7"/>
      <c r="E53" s="24"/>
      <c r="F53" s="24"/>
      <c r="G53" s="7"/>
      <c r="H53" s="7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4.25" customHeight="1">
      <c r="A54" s="11"/>
      <c r="B54" s="7"/>
      <c r="C54" s="11"/>
      <c r="D54" s="11"/>
      <c r="E54" s="13"/>
      <c r="F54" s="13"/>
      <c r="G54" s="11"/>
      <c r="H54" s="14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4.25" customHeight="1">
      <c r="A55" s="11"/>
      <c r="B55" s="7"/>
      <c r="C55" s="11"/>
      <c r="D55" s="11"/>
      <c r="E55" s="13"/>
      <c r="F55" s="13"/>
      <c r="G55" s="11"/>
      <c r="H55" s="14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4.25" customHeight="1">
      <c r="A56" s="11"/>
      <c r="B56" s="7"/>
      <c r="C56" s="11"/>
      <c r="D56" s="11"/>
      <c r="E56" s="13"/>
      <c r="F56" s="13"/>
      <c r="G56" s="11"/>
      <c r="H56" s="14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4.25" customHeight="1">
      <c r="A57" s="11"/>
      <c r="B57" s="7"/>
      <c r="C57" s="11"/>
      <c r="D57" s="11"/>
      <c r="E57" s="13"/>
      <c r="F57" s="13"/>
      <c r="G57" s="11"/>
      <c r="H57" s="14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ht="14.25" customHeight="1">
      <c r="A58" s="11"/>
      <c r="B58" s="7"/>
      <c r="C58" s="11"/>
      <c r="D58" s="11"/>
      <c r="E58" s="13"/>
      <c r="F58" s="13"/>
      <c r="G58" s="11"/>
      <c r="H58" s="14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ht="14.25" customHeight="1">
      <c r="A59" s="11"/>
      <c r="B59" s="7"/>
      <c r="C59" s="11"/>
      <c r="D59" s="11"/>
      <c r="E59" s="13"/>
      <c r="F59" s="13"/>
      <c r="G59" s="11"/>
      <c r="H59" s="14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4.25" customHeight="1">
      <c r="A60" s="7"/>
      <c r="B60" s="7"/>
      <c r="C60" s="7"/>
      <c r="D60" s="7"/>
      <c r="E60" s="24"/>
      <c r="F60" s="24"/>
      <c r="G60" s="7"/>
      <c r="H60" s="7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4.25" customHeight="1">
      <c r="A61" s="11"/>
      <c r="B61" s="7"/>
      <c r="C61" s="11"/>
      <c r="D61" s="11"/>
      <c r="E61" s="13"/>
      <c r="F61" s="13"/>
      <c r="G61" s="11"/>
      <c r="H61" s="14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ht="14.25" customHeight="1">
      <c r="A62" s="7"/>
      <c r="B62" s="7"/>
      <c r="C62" s="7"/>
      <c r="D62" s="7"/>
      <c r="E62" s="24"/>
      <c r="F62" s="24"/>
      <c r="G62" s="7"/>
      <c r="H62" s="7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4.25" customHeight="1">
      <c r="A63" s="7"/>
      <c r="B63" s="7"/>
      <c r="C63" s="7"/>
      <c r="D63" s="7"/>
      <c r="E63" s="24"/>
      <c r="F63" s="24"/>
      <c r="G63" s="7"/>
      <c r="H63" s="7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ht="14.25" customHeight="1">
      <c r="A64" s="7"/>
      <c r="B64" s="7"/>
      <c r="C64" s="7"/>
      <c r="D64" s="7"/>
      <c r="E64" s="24"/>
      <c r="F64" s="24"/>
      <c r="G64" s="7"/>
      <c r="H64" s="7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ht="14.25" customHeight="1">
      <c r="A65" s="11"/>
      <c r="B65" s="7"/>
      <c r="C65" s="11"/>
      <c r="D65" s="11"/>
      <c r="E65" s="13"/>
      <c r="F65" s="13"/>
      <c r="G65" s="11"/>
      <c r="H65" s="14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ht="14.25" customHeight="1">
      <c r="A66" s="11"/>
      <c r="B66" s="7"/>
      <c r="C66" s="11"/>
      <c r="D66" s="11"/>
      <c r="E66" s="13"/>
      <c r="F66" s="13"/>
      <c r="G66" s="11"/>
      <c r="H66" s="14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4.25" customHeight="1">
      <c r="A67" s="11"/>
      <c r="B67" s="7"/>
      <c r="C67" s="11"/>
      <c r="D67" s="11"/>
      <c r="E67" s="13"/>
      <c r="F67" s="13"/>
      <c r="G67" s="11"/>
      <c r="H67" s="14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4.25" customHeight="1">
      <c r="A68" s="11"/>
      <c r="B68" s="7"/>
      <c r="C68" s="11"/>
      <c r="D68" s="11"/>
      <c r="E68" s="13"/>
      <c r="F68" s="13"/>
      <c r="G68" s="11"/>
      <c r="H68" s="14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4.25" customHeight="1">
      <c r="A69" s="11"/>
      <c r="B69" s="7"/>
      <c r="C69" s="11"/>
      <c r="D69" s="11"/>
      <c r="E69" s="13"/>
      <c r="F69" s="13"/>
      <c r="G69" s="11"/>
      <c r="H69" s="14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4.25" customHeight="1">
      <c r="A70" s="11"/>
      <c r="B70" s="7"/>
      <c r="C70" s="11"/>
      <c r="D70" s="11"/>
      <c r="E70" s="13"/>
      <c r="F70" s="13"/>
      <c r="G70" s="11"/>
      <c r="H70" s="14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4.25" customHeight="1">
      <c r="A71" s="11"/>
      <c r="B71" s="7"/>
      <c r="C71" s="11"/>
      <c r="D71" s="11"/>
      <c r="E71" s="13"/>
      <c r="F71" s="13"/>
      <c r="G71" s="11"/>
      <c r="H71" s="14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ht="14.25" customHeight="1">
      <c r="A72" s="11"/>
      <c r="B72" s="7"/>
      <c r="C72" s="11"/>
      <c r="D72" s="11"/>
      <c r="E72" s="13"/>
      <c r="F72" s="13"/>
      <c r="G72" s="11"/>
      <c r="H72" s="14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4.25" customHeight="1">
      <c r="A73" s="11"/>
      <c r="B73" s="7"/>
      <c r="C73" s="11"/>
      <c r="D73" s="11"/>
      <c r="E73" s="13"/>
      <c r="F73" s="13"/>
      <c r="G73" s="11"/>
      <c r="H73" s="14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4.25" customHeight="1">
      <c r="A74" s="11"/>
      <c r="B74" s="7"/>
      <c r="C74" s="11"/>
      <c r="D74" s="11"/>
      <c r="E74" s="13"/>
      <c r="F74" s="13"/>
      <c r="G74" s="11"/>
      <c r="H74" s="14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ht="14.25" customHeight="1">
      <c r="A75" s="7"/>
      <c r="B75" s="7"/>
      <c r="C75" s="7"/>
      <c r="D75" s="7"/>
      <c r="E75" s="24"/>
      <c r="F75" s="24"/>
      <c r="G75" s="7"/>
      <c r="H75" s="7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4.25" customHeight="1">
      <c r="A76" s="11"/>
      <c r="B76" s="7"/>
      <c r="C76" s="11"/>
      <c r="D76" s="11"/>
      <c r="E76" s="13"/>
      <c r="F76" s="13"/>
      <c r="G76" s="11"/>
      <c r="H76" s="14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4.25" customHeight="1">
      <c r="A77" s="11"/>
      <c r="B77" s="7"/>
      <c r="C77" s="11"/>
      <c r="D77" s="11"/>
      <c r="E77" s="13"/>
      <c r="F77" s="13"/>
      <c r="G77" s="11"/>
      <c r="H77" s="14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ht="14.25" customHeight="1">
      <c r="A78" s="11"/>
      <c r="B78" s="7"/>
      <c r="C78" s="11"/>
      <c r="D78" s="11"/>
      <c r="E78" s="13"/>
      <c r="F78" s="13"/>
      <c r="G78" s="11"/>
      <c r="H78" s="14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4.25" customHeight="1">
      <c r="A79" s="11"/>
      <c r="B79" s="7"/>
      <c r="C79" s="11"/>
      <c r="D79" s="11"/>
      <c r="E79" s="13"/>
      <c r="F79" s="13"/>
      <c r="G79" s="11"/>
      <c r="H79" s="14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4.25" customHeight="1">
      <c r="A80" s="11"/>
      <c r="B80" s="7"/>
      <c r="C80" s="11"/>
      <c r="D80" s="11"/>
      <c r="E80" s="13"/>
      <c r="F80" s="13"/>
      <c r="G80" s="11"/>
      <c r="H80" s="14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4.25" customHeight="1">
      <c r="A81" s="11"/>
      <c r="B81" s="7"/>
      <c r="C81" s="11"/>
      <c r="D81" s="11"/>
      <c r="E81" s="13"/>
      <c r="F81" s="13"/>
      <c r="G81" s="11"/>
      <c r="H81" s="14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ht="14.25" customHeight="1">
      <c r="A82" s="11"/>
      <c r="B82" s="7"/>
      <c r="C82" s="11"/>
      <c r="D82" s="11"/>
      <c r="E82" s="13"/>
      <c r="F82" s="13"/>
      <c r="G82" s="11"/>
      <c r="H82" s="14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ht="14.25" customHeight="1">
      <c r="A83" s="11"/>
      <c r="B83" s="7"/>
      <c r="C83" s="11"/>
      <c r="D83" s="11"/>
      <c r="E83" s="13"/>
      <c r="F83" s="13"/>
      <c r="G83" s="11"/>
      <c r="H83" s="14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4.25" customHeight="1">
      <c r="A84" s="11"/>
      <c r="B84" s="7"/>
      <c r="C84" s="11"/>
      <c r="D84" s="11"/>
      <c r="E84" s="13"/>
      <c r="F84" s="13"/>
      <c r="G84" s="11"/>
      <c r="H84" s="14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4.25" customHeight="1">
      <c r="A85" s="11"/>
      <c r="B85" s="7"/>
      <c r="C85" s="11"/>
      <c r="D85" s="11"/>
      <c r="E85" s="13"/>
      <c r="F85" s="13"/>
      <c r="G85" s="11"/>
      <c r="H85" s="14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4.25" customHeight="1">
      <c r="A86" s="11"/>
      <c r="B86" s="7"/>
      <c r="C86" s="11"/>
      <c r="D86" s="11"/>
      <c r="E86" s="13"/>
      <c r="F86" s="13"/>
      <c r="G86" s="11"/>
      <c r="H86" s="14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4.25" customHeight="1">
      <c r="A87" s="7"/>
      <c r="B87" s="7"/>
      <c r="C87" s="7"/>
      <c r="D87" s="7"/>
      <c r="E87" s="24"/>
      <c r="F87" s="24"/>
      <c r="G87" s="7"/>
      <c r="H87" s="7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4.25" customHeight="1">
      <c r="A88" s="7"/>
      <c r="B88" s="7"/>
      <c r="C88" s="7"/>
      <c r="D88" s="7"/>
      <c r="E88" s="24"/>
      <c r="F88" s="24"/>
      <c r="G88" s="7"/>
      <c r="H88" s="7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4.25" customHeight="1">
      <c r="A89" s="7"/>
      <c r="B89" s="7"/>
      <c r="C89" s="7"/>
      <c r="D89" s="7"/>
      <c r="E89" s="24"/>
      <c r="F89" s="24"/>
      <c r="G89" s="7"/>
      <c r="H89" s="7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4.25" customHeight="1">
      <c r="A90" s="7"/>
      <c r="B90" s="7"/>
      <c r="C90" s="7"/>
      <c r="D90" s="7"/>
      <c r="E90" s="24"/>
      <c r="F90" s="24"/>
      <c r="G90" s="7"/>
      <c r="H90" s="7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4.25" customHeight="1">
      <c r="A91" s="7"/>
      <c r="B91" s="7"/>
      <c r="C91" s="7"/>
      <c r="D91" s="7"/>
      <c r="E91" s="24"/>
      <c r="F91" s="24"/>
      <c r="G91" s="7"/>
      <c r="H91" s="7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4.25" customHeight="1">
      <c r="A92" s="7"/>
      <c r="B92" s="7"/>
      <c r="C92" s="7"/>
      <c r="D92" s="7"/>
      <c r="E92" s="24"/>
      <c r="F92" s="24"/>
      <c r="G92" s="7"/>
      <c r="H92" s="7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4.25" customHeight="1">
      <c r="A93" s="7"/>
      <c r="B93" s="7"/>
      <c r="C93" s="7"/>
      <c r="D93" s="7"/>
      <c r="E93" s="24"/>
      <c r="F93" s="24"/>
      <c r="G93" s="7"/>
      <c r="H93" s="7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4.25" customHeight="1">
      <c r="A94" s="7"/>
      <c r="B94" s="7"/>
      <c r="C94" s="7"/>
      <c r="D94" s="7"/>
      <c r="E94" s="24"/>
      <c r="F94" s="24"/>
      <c r="G94" s="7"/>
      <c r="H94" s="7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4.25" customHeight="1">
      <c r="A95" s="7"/>
      <c r="B95" s="7"/>
      <c r="C95" s="7"/>
      <c r="D95" s="7"/>
      <c r="E95" s="24"/>
      <c r="F95" s="24"/>
      <c r="G95" s="7"/>
      <c r="H95" s="7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4.25" customHeight="1">
      <c r="A96" s="7"/>
      <c r="B96" s="7"/>
      <c r="C96" s="7"/>
      <c r="D96" s="7"/>
      <c r="E96" s="24"/>
      <c r="F96" s="24"/>
      <c r="G96" s="7"/>
      <c r="H96" s="7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4.25" customHeight="1">
      <c r="A97" s="7"/>
      <c r="B97" s="7"/>
      <c r="C97" s="7"/>
      <c r="D97" s="7"/>
      <c r="E97" s="24"/>
      <c r="F97" s="24"/>
      <c r="G97" s="7"/>
      <c r="H97" s="7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4.25" customHeight="1">
      <c r="A98" s="7"/>
      <c r="B98" s="7"/>
      <c r="C98" s="7"/>
      <c r="D98" s="7"/>
      <c r="E98" s="24"/>
      <c r="F98" s="24"/>
      <c r="G98" s="7"/>
      <c r="H98" s="7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4.25" customHeight="1">
      <c r="A99" s="7"/>
      <c r="B99" s="7"/>
      <c r="C99" s="7"/>
      <c r="D99" s="7"/>
      <c r="E99" s="24"/>
      <c r="F99" s="24"/>
      <c r="G99" s="7"/>
      <c r="H99" s="7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4.25" customHeight="1">
      <c r="A100" s="7"/>
      <c r="B100" s="7"/>
      <c r="C100" s="7"/>
      <c r="D100" s="7"/>
      <c r="E100" s="24"/>
      <c r="F100" s="24"/>
      <c r="G100" s="7"/>
      <c r="H100" s="7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4.25" customHeight="1">
      <c r="A101" s="7"/>
      <c r="B101" s="7"/>
      <c r="C101" s="7"/>
      <c r="D101" s="7"/>
      <c r="E101" s="24"/>
      <c r="F101" s="24"/>
      <c r="G101" s="7"/>
      <c r="H101" s="7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4.25" customHeight="1">
      <c r="A102" s="7"/>
      <c r="B102" s="7"/>
      <c r="C102" s="7"/>
      <c r="D102" s="7"/>
      <c r="E102" s="24"/>
      <c r="F102" s="24"/>
      <c r="G102" s="7"/>
      <c r="H102" s="7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4.25" customHeight="1">
      <c r="A103" s="7"/>
      <c r="B103" s="7"/>
      <c r="C103" s="7"/>
      <c r="D103" s="7"/>
      <c r="E103" s="24"/>
      <c r="F103" s="24"/>
      <c r="G103" s="7"/>
      <c r="H103" s="7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4.25" customHeight="1">
      <c r="A104" s="7"/>
      <c r="B104" s="7"/>
      <c r="C104" s="7"/>
      <c r="D104" s="7"/>
      <c r="E104" s="24"/>
      <c r="F104" s="24"/>
      <c r="G104" s="7"/>
      <c r="H104" s="7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4.25" customHeight="1">
      <c r="A105" s="7"/>
      <c r="B105" s="7"/>
      <c r="C105" s="7"/>
      <c r="D105" s="7"/>
      <c r="E105" s="24"/>
      <c r="F105" s="24"/>
      <c r="G105" s="7"/>
      <c r="H105" s="7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4.25" customHeight="1">
      <c r="A106" s="7"/>
      <c r="B106" s="7"/>
      <c r="C106" s="7"/>
      <c r="D106" s="7"/>
      <c r="E106" s="24"/>
      <c r="F106" s="24"/>
      <c r="G106" s="7"/>
      <c r="H106" s="7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4.25" customHeight="1">
      <c r="A107" s="7"/>
      <c r="B107" s="7"/>
      <c r="C107" s="7"/>
      <c r="D107" s="7"/>
      <c r="E107" s="24"/>
      <c r="F107" s="24"/>
      <c r="G107" s="7"/>
      <c r="H107" s="7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4.25" customHeight="1">
      <c r="A108" s="7"/>
      <c r="B108" s="7"/>
      <c r="C108" s="7"/>
      <c r="D108" s="7"/>
      <c r="E108" s="24"/>
      <c r="F108" s="24"/>
      <c r="G108" s="7"/>
      <c r="H108" s="7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4.25" customHeight="1">
      <c r="A109" s="7"/>
      <c r="B109" s="7"/>
      <c r="C109" s="7"/>
      <c r="D109" s="7"/>
      <c r="E109" s="24"/>
      <c r="F109" s="24"/>
      <c r="G109" s="7"/>
      <c r="H109" s="7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4.25" customHeight="1">
      <c r="A110" s="7"/>
      <c r="B110" s="7"/>
      <c r="C110" s="7"/>
      <c r="D110" s="7"/>
      <c r="E110" s="24"/>
      <c r="F110" s="24"/>
      <c r="G110" s="7"/>
      <c r="H110" s="7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4.25" customHeight="1">
      <c r="A111" s="7"/>
      <c r="B111" s="7"/>
      <c r="C111" s="7"/>
      <c r="D111" s="7"/>
      <c r="E111" s="24"/>
      <c r="F111" s="24"/>
      <c r="G111" s="7"/>
      <c r="H111" s="7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4.25" customHeight="1">
      <c r="A112" s="7"/>
      <c r="B112" s="7"/>
      <c r="C112" s="7"/>
      <c r="D112" s="7"/>
      <c r="E112" s="24"/>
      <c r="F112" s="24"/>
      <c r="G112" s="7"/>
      <c r="H112" s="7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4.25" customHeight="1">
      <c r="A113" s="7"/>
      <c r="B113" s="7"/>
      <c r="C113" s="7"/>
      <c r="D113" s="7"/>
      <c r="E113" s="24"/>
      <c r="F113" s="24"/>
      <c r="G113" s="7"/>
      <c r="H113" s="7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4.25" customHeight="1">
      <c r="A114" s="7"/>
      <c r="B114" s="7"/>
      <c r="C114" s="7"/>
      <c r="D114" s="7"/>
      <c r="E114" s="24"/>
      <c r="F114" s="24"/>
      <c r="G114" s="7"/>
      <c r="H114" s="7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4.25" customHeight="1">
      <c r="A115" s="7"/>
      <c r="B115" s="7"/>
      <c r="C115" s="7"/>
      <c r="D115" s="7"/>
      <c r="E115" s="24"/>
      <c r="F115" s="24"/>
      <c r="G115" s="7"/>
      <c r="H115" s="7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4.25" customHeight="1">
      <c r="A116" s="7"/>
      <c r="B116" s="7"/>
      <c r="C116" s="7"/>
      <c r="D116" s="7"/>
      <c r="E116" s="24"/>
      <c r="F116" s="24"/>
      <c r="G116" s="7"/>
      <c r="H116" s="7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4.25" customHeight="1">
      <c r="A117" s="7"/>
      <c r="B117" s="7"/>
      <c r="C117" s="7"/>
      <c r="D117" s="7"/>
      <c r="E117" s="24"/>
      <c r="F117" s="24"/>
      <c r="G117" s="7"/>
      <c r="H117" s="7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4.25" customHeight="1">
      <c r="A118" s="7"/>
      <c r="B118" s="7"/>
      <c r="C118" s="7"/>
      <c r="D118" s="7"/>
      <c r="E118" s="24"/>
      <c r="F118" s="24"/>
      <c r="G118" s="7"/>
      <c r="H118" s="7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4.25" customHeight="1">
      <c r="A119" s="7"/>
      <c r="B119" s="7"/>
      <c r="C119" s="7"/>
      <c r="D119" s="7"/>
      <c r="E119" s="24"/>
      <c r="F119" s="24"/>
      <c r="G119" s="7"/>
      <c r="H119" s="7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4.25" customHeight="1">
      <c r="A120" s="7"/>
      <c r="B120" s="7"/>
      <c r="C120" s="7"/>
      <c r="D120" s="7"/>
      <c r="E120" s="24"/>
      <c r="F120" s="24"/>
      <c r="G120" s="7"/>
      <c r="H120" s="7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ht="14.25" customHeight="1">
      <c r="A121" s="7"/>
      <c r="B121" s="7"/>
      <c r="C121" s="7"/>
      <c r="D121" s="7"/>
      <c r="E121" s="24"/>
      <c r="F121" s="24"/>
      <c r="G121" s="7"/>
      <c r="H121" s="7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4.25" customHeight="1">
      <c r="A122" s="7"/>
      <c r="B122" s="7"/>
      <c r="C122" s="7"/>
      <c r="D122" s="7"/>
      <c r="E122" s="24"/>
      <c r="F122" s="24"/>
      <c r="G122" s="7"/>
      <c r="H122" s="7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4.25" customHeight="1">
      <c r="A123" s="7"/>
      <c r="B123" s="7"/>
      <c r="C123" s="7"/>
      <c r="D123" s="7"/>
      <c r="E123" s="24"/>
      <c r="F123" s="24"/>
      <c r="G123" s="7"/>
      <c r="H123" s="7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4.25" customHeight="1">
      <c r="A124" s="7"/>
      <c r="B124" s="7"/>
      <c r="C124" s="7"/>
      <c r="D124" s="7"/>
      <c r="E124" s="24"/>
      <c r="F124" s="24"/>
      <c r="G124" s="7"/>
      <c r="H124" s="7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4.25" customHeight="1">
      <c r="A125" s="7"/>
      <c r="B125" s="7"/>
      <c r="C125" s="7"/>
      <c r="D125" s="7"/>
      <c r="E125" s="24"/>
      <c r="F125" s="24"/>
      <c r="G125" s="7"/>
      <c r="H125" s="7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4.25" customHeight="1">
      <c r="A126" s="7"/>
      <c r="B126" s="7"/>
      <c r="C126" s="7"/>
      <c r="D126" s="7"/>
      <c r="E126" s="24"/>
      <c r="F126" s="24"/>
      <c r="G126" s="7"/>
      <c r="H126" s="7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4.25" customHeight="1">
      <c r="A127" s="7"/>
      <c r="B127" s="7"/>
      <c r="C127" s="7"/>
      <c r="D127" s="7"/>
      <c r="E127" s="24"/>
      <c r="F127" s="24"/>
      <c r="G127" s="7"/>
      <c r="H127" s="7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4.25" customHeight="1">
      <c r="A128" s="7"/>
      <c r="B128" s="7"/>
      <c r="C128" s="7"/>
      <c r="D128" s="7"/>
      <c r="E128" s="24"/>
      <c r="F128" s="24"/>
      <c r="G128" s="7"/>
      <c r="H128" s="7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ht="14.25" customHeight="1">
      <c r="A129" s="7"/>
      <c r="B129" s="7"/>
      <c r="C129" s="7"/>
      <c r="D129" s="7"/>
      <c r="E129" s="24"/>
      <c r="F129" s="24"/>
      <c r="G129" s="7"/>
      <c r="H129" s="7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ht="14.25" customHeight="1">
      <c r="A130" s="7"/>
      <c r="B130" s="7"/>
      <c r="C130" s="7"/>
      <c r="D130" s="7"/>
      <c r="E130" s="24"/>
      <c r="F130" s="24"/>
      <c r="G130" s="7"/>
      <c r="H130" s="7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ht="14.25" customHeight="1">
      <c r="A131" s="7"/>
      <c r="B131" s="7"/>
      <c r="C131" s="7"/>
      <c r="D131" s="7"/>
      <c r="E131" s="24"/>
      <c r="F131" s="24"/>
      <c r="G131" s="7"/>
      <c r="H131" s="7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ht="14.25" customHeight="1">
      <c r="A132" s="7"/>
      <c r="B132" s="7"/>
      <c r="C132" s="7"/>
      <c r="D132" s="7"/>
      <c r="E132" s="24"/>
      <c r="F132" s="24"/>
      <c r="G132" s="7"/>
      <c r="H132" s="7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ht="14.25" customHeight="1">
      <c r="A133" s="7"/>
      <c r="B133" s="7"/>
      <c r="C133" s="7"/>
      <c r="D133" s="7"/>
      <c r="E133" s="24"/>
      <c r="F133" s="24"/>
      <c r="G133" s="7"/>
      <c r="H133" s="7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ht="14.25" customHeight="1">
      <c r="A134" s="7"/>
      <c r="B134" s="7"/>
      <c r="C134" s="7"/>
      <c r="D134" s="7"/>
      <c r="E134" s="24"/>
      <c r="F134" s="24"/>
      <c r="G134" s="7"/>
      <c r="H134" s="7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ht="14.25" customHeight="1">
      <c r="A135" s="7"/>
      <c r="B135" s="7"/>
      <c r="C135" s="7"/>
      <c r="D135" s="7"/>
      <c r="E135" s="24"/>
      <c r="F135" s="24"/>
      <c r="G135" s="7"/>
      <c r="H135" s="7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ht="14.25" customHeight="1">
      <c r="A136" s="7"/>
      <c r="B136" s="7"/>
      <c r="C136" s="7"/>
      <c r="D136" s="7"/>
      <c r="E136" s="24"/>
      <c r="F136" s="24"/>
      <c r="G136" s="7"/>
      <c r="H136" s="7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ht="14.25" customHeight="1">
      <c r="A137" s="7"/>
      <c r="B137" s="7"/>
      <c r="C137" s="7"/>
      <c r="D137" s="7"/>
      <c r="E137" s="24"/>
      <c r="F137" s="24"/>
      <c r="G137" s="7"/>
      <c r="H137" s="7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ht="14.25" customHeight="1">
      <c r="A138" s="7"/>
      <c r="B138" s="7"/>
      <c r="C138" s="7"/>
      <c r="D138" s="7"/>
      <c r="E138" s="24"/>
      <c r="F138" s="24"/>
      <c r="G138" s="7"/>
      <c r="H138" s="7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ht="14.25" customHeight="1">
      <c r="A139" s="7"/>
      <c r="B139" s="7"/>
      <c r="C139" s="7"/>
      <c r="D139" s="7"/>
      <c r="E139" s="24"/>
      <c r="F139" s="24"/>
      <c r="G139" s="7"/>
      <c r="H139" s="7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ht="14.25" customHeight="1">
      <c r="A140" s="7"/>
      <c r="B140" s="7"/>
      <c r="C140" s="7"/>
      <c r="D140" s="7"/>
      <c r="E140" s="24"/>
      <c r="F140" s="24"/>
      <c r="G140" s="7"/>
      <c r="H140" s="7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ht="14.25" customHeight="1">
      <c r="A141" s="7"/>
      <c r="B141" s="7"/>
      <c r="C141" s="7"/>
      <c r="D141" s="7"/>
      <c r="E141" s="24"/>
      <c r="F141" s="24"/>
      <c r="G141" s="7"/>
      <c r="H141" s="7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ht="14.25" customHeight="1">
      <c r="A142" s="7"/>
      <c r="B142" s="7"/>
      <c r="C142" s="7"/>
      <c r="D142" s="7"/>
      <c r="E142" s="24"/>
      <c r="F142" s="24"/>
      <c r="G142" s="7"/>
      <c r="H142" s="7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ht="14.25" customHeight="1">
      <c r="A143" s="7"/>
      <c r="B143" s="7"/>
      <c r="C143" s="7"/>
      <c r="D143" s="7"/>
      <c r="E143" s="24"/>
      <c r="F143" s="24"/>
      <c r="G143" s="7"/>
      <c r="H143" s="7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ht="14.25" customHeight="1">
      <c r="A144" s="7"/>
      <c r="B144" s="7"/>
      <c r="C144" s="7"/>
      <c r="D144" s="7"/>
      <c r="E144" s="24"/>
      <c r="F144" s="24"/>
      <c r="G144" s="7"/>
      <c r="H144" s="7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ht="14.25" customHeight="1">
      <c r="A145" s="7"/>
      <c r="B145" s="7"/>
      <c r="C145" s="7"/>
      <c r="D145" s="7"/>
      <c r="E145" s="24"/>
      <c r="F145" s="24"/>
      <c r="G145" s="7"/>
      <c r="H145" s="7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ht="14.25" customHeight="1">
      <c r="A146" s="7"/>
      <c r="B146" s="7"/>
      <c r="C146" s="7"/>
      <c r="D146" s="7"/>
      <c r="E146" s="24"/>
      <c r="F146" s="24"/>
      <c r="G146" s="7"/>
      <c r="H146" s="7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ht="14.25" customHeight="1">
      <c r="A147" s="7"/>
      <c r="B147" s="7"/>
      <c r="C147" s="7"/>
      <c r="D147" s="7"/>
      <c r="E147" s="24"/>
      <c r="F147" s="24"/>
      <c r="G147" s="7"/>
      <c r="H147" s="7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ht="14.25" customHeight="1">
      <c r="A148" s="7"/>
      <c r="B148" s="7"/>
      <c r="C148" s="7"/>
      <c r="D148" s="7"/>
      <c r="E148" s="24"/>
      <c r="F148" s="24"/>
      <c r="G148" s="7"/>
      <c r="H148" s="7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ht="14.25" customHeight="1">
      <c r="A149" s="7"/>
      <c r="B149" s="7"/>
      <c r="C149" s="7"/>
      <c r="D149" s="7"/>
      <c r="E149" s="24"/>
      <c r="F149" s="24"/>
      <c r="G149" s="7"/>
      <c r="H149" s="7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ht="14.25" customHeight="1">
      <c r="A150" s="7"/>
      <c r="B150" s="7"/>
      <c r="C150" s="7"/>
      <c r="D150" s="7"/>
      <c r="E150" s="24"/>
      <c r="F150" s="24"/>
      <c r="G150" s="7"/>
      <c r="H150" s="7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ht="14.25" customHeight="1">
      <c r="A151" s="7"/>
      <c r="B151" s="7"/>
      <c r="C151" s="7"/>
      <c r="D151" s="7"/>
      <c r="E151" s="24"/>
      <c r="F151" s="24"/>
      <c r="G151" s="7"/>
      <c r="H151" s="7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ht="14.25" customHeight="1">
      <c r="A152" s="7"/>
      <c r="B152" s="7"/>
      <c r="C152" s="7"/>
      <c r="D152" s="7"/>
      <c r="E152" s="24"/>
      <c r="F152" s="24"/>
      <c r="G152" s="7"/>
      <c r="H152" s="7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ht="14.25" customHeight="1">
      <c r="A153" s="7"/>
      <c r="B153" s="7"/>
      <c r="C153" s="7"/>
      <c r="D153" s="7"/>
      <c r="E153" s="24"/>
      <c r="F153" s="24"/>
      <c r="G153" s="7"/>
      <c r="H153" s="7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ht="14.25" customHeight="1">
      <c r="A154" s="7"/>
      <c r="B154" s="7"/>
      <c r="C154" s="7"/>
      <c r="D154" s="7"/>
      <c r="E154" s="24"/>
      <c r="F154" s="24"/>
      <c r="G154" s="7"/>
      <c r="H154" s="7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ht="14.25" customHeight="1">
      <c r="A155" s="7"/>
      <c r="B155" s="7"/>
      <c r="C155" s="7"/>
      <c r="D155" s="7"/>
      <c r="E155" s="24"/>
      <c r="F155" s="24"/>
      <c r="G155" s="7"/>
      <c r="H155" s="7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ht="14.25" customHeight="1">
      <c r="A156" s="7"/>
      <c r="B156" s="7"/>
      <c r="C156" s="7"/>
      <c r="D156" s="7"/>
      <c r="E156" s="24"/>
      <c r="F156" s="24"/>
      <c r="G156" s="7"/>
      <c r="H156" s="7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ht="14.25" customHeight="1">
      <c r="A157" s="7"/>
      <c r="B157" s="7"/>
      <c r="C157" s="7"/>
      <c r="D157" s="7"/>
      <c r="E157" s="24"/>
      <c r="F157" s="24"/>
      <c r="G157" s="7"/>
      <c r="H157" s="7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ht="14.25" customHeight="1">
      <c r="A158" s="7"/>
      <c r="B158" s="7"/>
      <c r="C158" s="7"/>
      <c r="D158" s="7"/>
      <c r="E158" s="24"/>
      <c r="F158" s="24"/>
      <c r="G158" s="7"/>
      <c r="H158" s="7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ht="14.25" customHeight="1">
      <c r="A159" s="7"/>
      <c r="B159" s="7"/>
      <c r="C159" s="7"/>
      <c r="D159" s="7"/>
      <c r="E159" s="24"/>
      <c r="F159" s="24"/>
      <c r="G159" s="7"/>
      <c r="H159" s="7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ht="14.25" customHeight="1">
      <c r="A160" s="7"/>
      <c r="B160" s="7"/>
      <c r="C160" s="7"/>
      <c r="D160" s="7"/>
      <c r="E160" s="24"/>
      <c r="F160" s="24"/>
      <c r="G160" s="7"/>
      <c r="H160" s="7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ht="14.25" customHeight="1">
      <c r="A161" s="7"/>
      <c r="B161" s="7"/>
      <c r="C161" s="7"/>
      <c r="D161" s="7"/>
      <c r="E161" s="24"/>
      <c r="F161" s="24"/>
      <c r="G161" s="7"/>
      <c r="H161" s="7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ht="14.25" customHeight="1">
      <c r="A162" s="7"/>
      <c r="B162" s="7"/>
      <c r="C162" s="7"/>
      <c r="D162" s="7"/>
      <c r="E162" s="24"/>
      <c r="F162" s="24"/>
      <c r="G162" s="7"/>
      <c r="H162" s="7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ht="14.25" customHeight="1">
      <c r="A163" s="7"/>
      <c r="B163" s="7"/>
      <c r="C163" s="7"/>
      <c r="D163" s="7"/>
      <c r="E163" s="24"/>
      <c r="F163" s="24"/>
      <c r="G163" s="7"/>
      <c r="H163" s="7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ht="14.25" customHeight="1">
      <c r="A164" s="7"/>
      <c r="B164" s="7"/>
      <c r="C164" s="7"/>
      <c r="D164" s="7"/>
      <c r="E164" s="24"/>
      <c r="F164" s="24"/>
      <c r="G164" s="7"/>
      <c r="H164" s="7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ht="14.25" customHeight="1">
      <c r="A165" s="7"/>
      <c r="B165" s="7"/>
      <c r="C165" s="7"/>
      <c r="D165" s="7"/>
      <c r="E165" s="24"/>
      <c r="F165" s="24"/>
      <c r="G165" s="7"/>
      <c r="H165" s="7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ht="14.25" customHeight="1">
      <c r="A166" s="7"/>
      <c r="B166" s="7"/>
      <c r="C166" s="7"/>
      <c r="D166" s="7"/>
      <c r="E166" s="24"/>
      <c r="F166" s="24"/>
      <c r="G166" s="7"/>
      <c r="H166" s="7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ht="14.25" customHeight="1">
      <c r="A167" s="7"/>
      <c r="B167" s="7"/>
      <c r="C167" s="7"/>
      <c r="D167" s="7"/>
      <c r="E167" s="24"/>
      <c r="F167" s="24"/>
      <c r="G167" s="7"/>
      <c r="H167" s="7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ht="14.25" customHeight="1">
      <c r="A168" s="7"/>
      <c r="B168" s="7"/>
      <c r="C168" s="7"/>
      <c r="D168" s="7"/>
      <c r="E168" s="24"/>
      <c r="F168" s="24"/>
      <c r="G168" s="7"/>
      <c r="H168" s="7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ht="14.25" customHeight="1">
      <c r="A169" s="7"/>
      <c r="B169" s="7"/>
      <c r="C169" s="7"/>
      <c r="D169" s="7"/>
      <c r="E169" s="24"/>
      <c r="F169" s="24"/>
      <c r="G169" s="7"/>
      <c r="H169" s="7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ht="14.25" customHeight="1">
      <c r="A170" s="7"/>
      <c r="B170" s="7"/>
      <c r="C170" s="7"/>
      <c r="D170" s="7"/>
      <c r="E170" s="24"/>
      <c r="F170" s="24"/>
      <c r="G170" s="7"/>
      <c r="H170" s="7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ht="14.25" customHeight="1">
      <c r="A171" s="7"/>
      <c r="B171" s="7"/>
      <c r="C171" s="7"/>
      <c r="D171" s="7"/>
      <c r="E171" s="24"/>
      <c r="F171" s="24"/>
      <c r="G171" s="7"/>
      <c r="H171" s="7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ht="14.25" customHeight="1">
      <c r="A172" s="7"/>
      <c r="B172" s="7"/>
      <c r="C172" s="7"/>
      <c r="D172" s="7"/>
      <c r="E172" s="24"/>
      <c r="F172" s="24"/>
      <c r="G172" s="7"/>
      <c r="H172" s="7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ht="14.25" customHeight="1">
      <c r="A173" s="7"/>
      <c r="B173" s="7"/>
      <c r="C173" s="7"/>
      <c r="D173" s="7"/>
      <c r="E173" s="24"/>
      <c r="F173" s="24"/>
      <c r="G173" s="7"/>
      <c r="H173" s="7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ht="14.25" customHeight="1">
      <c r="A174" s="7"/>
      <c r="B174" s="7"/>
      <c r="C174" s="7"/>
      <c r="D174" s="7"/>
      <c r="E174" s="24"/>
      <c r="F174" s="24"/>
      <c r="G174" s="7"/>
      <c r="H174" s="7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ht="14.25" customHeight="1">
      <c r="A175" s="7"/>
      <c r="B175" s="7"/>
      <c r="C175" s="7"/>
      <c r="D175" s="7"/>
      <c r="E175" s="24"/>
      <c r="F175" s="24"/>
      <c r="G175" s="7"/>
      <c r="H175" s="7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ht="14.25" customHeight="1">
      <c r="A176" s="7"/>
      <c r="B176" s="7"/>
      <c r="C176" s="7"/>
      <c r="D176" s="7"/>
      <c r="E176" s="24"/>
      <c r="F176" s="24"/>
      <c r="G176" s="7"/>
      <c r="H176" s="7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ht="14.25" customHeight="1">
      <c r="A177" s="7"/>
      <c r="B177" s="7"/>
      <c r="C177" s="7"/>
      <c r="D177" s="7"/>
      <c r="E177" s="24"/>
      <c r="F177" s="24"/>
      <c r="G177" s="7"/>
      <c r="H177" s="7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ht="14.25" customHeight="1">
      <c r="A178" s="7"/>
      <c r="B178" s="7"/>
      <c r="C178" s="7"/>
      <c r="D178" s="7"/>
      <c r="E178" s="24"/>
      <c r="F178" s="24"/>
      <c r="G178" s="7"/>
      <c r="H178" s="7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ht="14.25" customHeight="1">
      <c r="A179" s="7"/>
      <c r="B179" s="7"/>
      <c r="C179" s="7"/>
      <c r="D179" s="7"/>
      <c r="E179" s="24"/>
      <c r="F179" s="24"/>
      <c r="G179" s="7"/>
      <c r="H179" s="7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ht="14.25" customHeight="1">
      <c r="A180" s="7"/>
      <c r="B180" s="7"/>
      <c r="C180" s="7"/>
      <c r="D180" s="7"/>
      <c r="E180" s="24"/>
      <c r="F180" s="24"/>
      <c r="G180" s="7"/>
      <c r="H180" s="7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ht="14.25" customHeight="1">
      <c r="A181" s="7"/>
      <c r="B181" s="7"/>
      <c r="C181" s="7"/>
      <c r="D181" s="7"/>
      <c r="E181" s="24"/>
      <c r="F181" s="24"/>
      <c r="G181" s="7"/>
      <c r="H181" s="7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ht="14.25" customHeight="1">
      <c r="A182" s="7"/>
      <c r="B182" s="7"/>
      <c r="C182" s="7"/>
      <c r="D182" s="7"/>
      <c r="E182" s="24"/>
      <c r="F182" s="24"/>
      <c r="G182" s="7"/>
      <c r="H182" s="7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ht="14.25" customHeight="1">
      <c r="A183" s="7"/>
      <c r="B183" s="7"/>
      <c r="C183" s="7"/>
      <c r="D183" s="7"/>
      <c r="E183" s="24"/>
      <c r="F183" s="24"/>
      <c r="G183" s="7"/>
      <c r="H183" s="7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ht="14.25" customHeight="1">
      <c r="A184" s="7"/>
      <c r="B184" s="7"/>
      <c r="C184" s="7"/>
      <c r="D184" s="7"/>
      <c r="E184" s="24"/>
      <c r="F184" s="24"/>
      <c r="G184" s="7"/>
      <c r="H184" s="7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ht="14.25" customHeight="1">
      <c r="A185" s="7"/>
      <c r="B185" s="7"/>
      <c r="C185" s="7"/>
      <c r="D185" s="7"/>
      <c r="E185" s="24"/>
      <c r="F185" s="24"/>
      <c r="G185" s="7"/>
      <c r="H185" s="7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ht="14.25" customHeight="1">
      <c r="A186" s="7"/>
      <c r="B186" s="7"/>
      <c r="C186" s="7"/>
      <c r="D186" s="7"/>
      <c r="E186" s="24"/>
      <c r="F186" s="24"/>
      <c r="G186" s="7"/>
      <c r="H186" s="7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ht="14.25" customHeight="1">
      <c r="A187" s="7"/>
      <c r="B187" s="7"/>
      <c r="C187" s="7"/>
      <c r="D187" s="7"/>
      <c r="E187" s="24"/>
      <c r="F187" s="24"/>
      <c r="G187" s="7"/>
      <c r="H187" s="7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ht="14.25" customHeight="1">
      <c r="A188" s="7"/>
      <c r="B188" s="7"/>
      <c r="C188" s="7"/>
      <c r="D188" s="7"/>
      <c r="E188" s="24"/>
      <c r="F188" s="24"/>
      <c r="G188" s="7"/>
      <c r="H188" s="7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ht="14.25" customHeight="1">
      <c r="A189" s="7"/>
      <c r="B189" s="7"/>
      <c r="C189" s="7"/>
      <c r="D189" s="7"/>
      <c r="E189" s="24"/>
      <c r="F189" s="24"/>
      <c r="G189" s="7"/>
      <c r="H189" s="7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ht="14.25" customHeight="1">
      <c r="A190" s="7"/>
      <c r="B190" s="7"/>
      <c r="C190" s="7"/>
      <c r="D190" s="7"/>
      <c r="E190" s="24"/>
      <c r="F190" s="24"/>
      <c r="G190" s="7"/>
      <c r="H190" s="7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ht="14.25" customHeight="1">
      <c r="A191" s="7"/>
      <c r="B191" s="7"/>
      <c r="C191" s="7"/>
      <c r="D191" s="7"/>
      <c r="E191" s="24"/>
      <c r="F191" s="24"/>
      <c r="G191" s="7"/>
      <c r="H191" s="7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ht="14.25" customHeight="1">
      <c r="A192" s="7"/>
      <c r="B192" s="7"/>
      <c r="C192" s="7"/>
      <c r="D192" s="7"/>
      <c r="E192" s="24"/>
      <c r="F192" s="24"/>
      <c r="G192" s="7"/>
      <c r="H192" s="7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ht="14.25" customHeight="1">
      <c r="A193" s="7"/>
      <c r="B193" s="7"/>
      <c r="C193" s="7"/>
      <c r="D193" s="7"/>
      <c r="E193" s="24"/>
      <c r="F193" s="24"/>
      <c r="G193" s="7"/>
      <c r="H193" s="7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ht="14.25" customHeight="1">
      <c r="A194" s="7"/>
      <c r="B194" s="7"/>
      <c r="C194" s="7"/>
      <c r="D194" s="7"/>
      <c r="E194" s="24"/>
      <c r="F194" s="24"/>
      <c r="G194" s="7"/>
      <c r="H194" s="7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ht="14.25" customHeight="1">
      <c r="A195" s="7"/>
      <c r="B195" s="7"/>
      <c r="C195" s="7"/>
      <c r="D195" s="7"/>
      <c r="E195" s="24"/>
      <c r="F195" s="24"/>
      <c r="G195" s="7"/>
      <c r="H195" s="7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ht="14.25" customHeight="1">
      <c r="A196" s="7"/>
      <c r="B196" s="7"/>
      <c r="C196" s="7"/>
      <c r="D196" s="7"/>
      <c r="E196" s="24"/>
      <c r="F196" s="24"/>
      <c r="G196" s="7"/>
      <c r="H196" s="7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ht="14.25" customHeight="1">
      <c r="A197" s="7"/>
      <c r="B197" s="7"/>
      <c r="C197" s="7"/>
      <c r="D197" s="7"/>
      <c r="E197" s="24"/>
      <c r="F197" s="24"/>
      <c r="G197" s="7"/>
      <c r="H197" s="7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ht="14.25" customHeight="1">
      <c r="A198" s="7"/>
      <c r="B198" s="7"/>
      <c r="C198" s="7"/>
      <c r="D198" s="7"/>
      <c r="E198" s="24"/>
      <c r="F198" s="24"/>
      <c r="G198" s="7"/>
      <c r="H198" s="7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ht="14.25" customHeight="1">
      <c r="A199" s="7"/>
      <c r="B199" s="7"/>
      <c r="C199" s="7"/>
      <c r="D199" s="7"/>
      <c r="E199" s="24"/>
      <c r="F199" s="24"/>
      <c r="G199" s="7"/>
      <c r="H199" s="7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ht="14.25" customHeight="1">
      <c r="A200" s="7"/>
      <c r="B200" s="7"/>
      <c r="C200" s="7"/>
      <c r="D200" s="7"/>
      <c r="E200" s="24"/>
      <c r="F200" s="24"/>
      <c r="G200" s="7"/>
      <c r="H200" s="7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ht="14.25" customHeight="1">
      <c r="A201" s="7"/>
      <c r="B201" s="7"/>
      <c r="C201" s="7"/>
      <c r="D201" s="7"/>
      <c r="E201" s="24"/>
      <c r="F201" s="24"/>
      <c r="G201" s="7"/>
      <c r="H201" s="7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ht="14.25" customHeight="1">
      <c r="A202" s="7"/>
      <c r="B202" s="7"/>
      <c r="C202" s="7"/>
      <c r="D202" s="7"/>
      <c r="E202" s="24"/>
      <c r="F202" s="24"/>
      <c r="G202" s="7"/>
      <c r="H202" s="7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ht="14.25" customHeight="1">
      <c r="A203" s="7"/>
      <c r="B203" s="7"/>
      <c r="C203" s="7"/>
      <c r="D203" s="7"/>
      <c r="E203" s="24"/>
      <c r="F203" s="24"/>
      <c r="G203" s="7"/>
      <c r="H203" s="7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ht="14.25" customHeight="1">
      <c r="A204" s="7"/>
      <c r="B204" s="7"/>
      <c r="C204" s="7"/>
      <c r="D204" s="7"/>
      <c r="E204" s="24"/>
      <c r="F204" s="24"/>
      <c r="G204" s="7"/>
      <c r="H204" s="7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ht="14.25" customHeight="1">
      <c r="A205" s="7"/>
      <c r="B205" s="7"/>
      <c r="C205" s="7"/>
      <c r="D205" s="7"/>
      <c r="E205" s="24"/>
      <c r="F205" s="24"/>
      <c r="G205" s="7"/>
      <c r="H205" s="7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ht="14.25" customHeight="1">
      <c r="A206" s="7"/>
      <c r="B206" s="7"/>
      <c r="C206" s="7"/>
      <c r="D206" s="7"/>
      <c r="E206" s="24"/>
      <c r="F206" s="24"/>
      <c r="G206" s="7"/>
      <c r="H206" s="7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ht="14.25" customHeight="1">
      <c r="A207" s="7"/>
      <c r="B207" s="7"/>
      <c r="C207" s="7"/>
      <c r="D207" s="7"/>
      <c r="E207" s="24"/>
      <c r="F207" s="24"/>
      <c r="G207" s="7"/>
      <c r="H207" s="7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ht="14.25" customHeight="1">
      <c r="A208" s="7"/>
      <c r="B208" s="7"/>
      <c r="C208" s="7"/>
      <c r="D208" s="7"/>
      <c r="E208" s="24"/>
      <c r="F208" s="24"/>
      <c r="G208" s="7"/>
      <c r="H208" s="7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ht="14.25" customHeight="1">
      <c r="A209" s="7"/>
      <c r="B209" s="7"/>
      <c r="C209" s="7"/>
      <c r="D209" s="7"/>
      <c r="E209" s="24"/>
      <c r="F209" s="24"/>
      <c r="G209" s="7"/>
      <c r="H209" s="7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ht="14.25" customHeight="1">
      <c r="A210" s="7"/>
      <c r="B210" s="7"/>
      <c r="C210" s="7"/>
      <c r="D210" s="7"/>
      <c r="E210" s="24"/>
      <c r="F210" s="24"/>
      <c r="G210" s="7"/>
      <c r="H210" s="7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ht="14.25" customHeight="1">
      <c r="A211" s="7"/>
      <c r="B211" s="7"/>
      <c r="C211" s="7"/>
      <c r="D211" s="7"/>
      <c r="E211" s="24"/>
      <c r="F211" s="24"/>
      <c r="G211" s="7"/>
      <c r="H211" s="7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ht="14.25" customHeight="1">
      <c r="A212" s="7"/>
      <c r="B212" s="7"/>
      <c r="C212" s="7"/>
      <c r="D212" s="7"/>
      <c r="E212" s="24"/>
      <c r="F212" s="24"/>
      <c r="G212" s="7"/>
      <c r="H212" s="7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ht="14.25" customHeight="1">
      <c r="A213" s="7"/>
      <c r="B213" s="7"/>
      <c r="C213" s="7"/>
      <c r="D213" s="7"/>
      <c r="E213" s="24"/>
      <c r="F213" s="24"/>
      <c r="G213" s="7"/>
      <c r="H213" s="7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ht="14.25" customHeight="1">
      <c r="A214" s="7"/>
      <c r="B214" s="7"/>
      <c r="C214" s="7"/>
      <c r="D214" s="7"/>
      <c r="E214" s="24"/>
      <c r="F214" s="24"/>
      <c r="G214" s="7"/>
      <c r="H214" s="7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ht="14.25" customHeight="1">
      <c r="A215" s="7"/>
      <c r="B215" s="7"/>
      <c r="C215" s="7"/>
      <c r="D215" s="7"/>
      <c r="E215" s="24"/>
      <c r="F215" s="24"/>
      <c r="G215" s="7"/>
      <c r="H215" s="7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ht="14.25" customHeight="1">
      <c r="A216" s="7"/>
      <c r="B216" s="7"/>
      <c r="C216" s="7"/>
      <c r="D216" s="7"/>
      <c r="E216" s="24"/>
      <c r="F216" s="24"/>
      <c r="G216" s="7"/>
      <c r="H216" s="7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ht="14.25" customHeight="1">
      <c r="A217" s="7"/>
      <c r="B217" s="7"/>
      <c r="C217" s="7"/>
      <c r="D217" s="7"/>
      <c r="E217" s="24"/>
      <c r="F217" s="24"/>
      <c r="G217" s="7"/>
      <c r="H217" s="7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ht="14.25" customHeight="1">
      <c r="A218" s="7"/>
      <c r="B218" s="7"/>
      <c r="C218" s="7"/>
      <c r="D218" s="7"/>
      <c r="E218" s="24"/>
      <c r="F218" s="24"/>
      <c r="G218" s="7"/>
      <c r="H218" s="7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ht="14.25" customHeight="1">
      <c r="A219" s="7"/>
      <c r="B219" s="7"/>
      <c r="C219" s="7"/>
      <c r="D219" s="7"/>
      <c r="E219" s="24"/>
      <c r="F219" s="24"/>
      <c r="G219" s="7"/>
      <c r="H219" s="7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ht="14.25" customHeight="1">
      <c r="A220" s="7"/>
      <c r="B220" s="7"/>
      <c r="C220" s="7"/>
      <c r="D220" s="7"/>
      <c r="E220" s="24"/>
      <c r="F220" s="24"/>
      <c r="G220" s="7"/>
      <c r="H220" s="7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ht="14.25" customHeight="1">
      <c r="A221" s="7"/>
      <c r="B221" s="7"/>
      <c r="C221" s="7"/>
      <c r="D221" s="7"/>
      <c r="E221" s="24"/>
      <c r="F221" s="24"/>
      <c r="G221" s="7"/>
      <c r="H221" s="7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ht="14.25" customHeight="1">
      <c r="A222" s="7"/>
      <c r="B222" s="7"/>
      <c r="C222" s="7"/>
      <c r="D222" s="7"/>
      <c r="E222" s="24"/>
      <c r="F222" s="24"/>
      <c r="G222" s="7"/>
      <c r="H222" s="7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ht="14.25" customHeight="1">
      <c r="A223" s="7"/>
      <c r="B223" s="7"/>
      <c r="C223" s="7"/>
      <c r="D223" s="7"/>
      <c r="E223" s="24"/>
      <c r="F223" s="24"/>
      <c r="G223" s="7"/>
      <c r="H223" s="7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ht="14.25" customHeight="1">
      <c r="A224" s="7"/>
      <c r="B224" s="7"/>
      <c r="C224" s="7"/>
      <c r="D224" s="7"/>
      <c r="E224" s="24"/>
      <c r="F224" s="24"/>
      <c r="G224" s="7"/>
      <c r="H224" s="7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ht="14.25" customHeight="1">
      <c r="A225" s="7"/>
      <c r="B225" s="7"/>
      <c r="C225" s="7"/>
      <c r="D225" s="7"/>
      <c r="E225" s="24"/>
      <c r="F225" s="24"/>
      <c r="G225" s="7"/>
      <c r="H225" s="7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ht="14.25" customHeight="1">
      <c r="A226" s="7"/>
      <c r="B226" s="7"/>
      <c r="C226" s="7"/>
      <c r="D226" s="7"/>
      <c r="E226" s="24"/>
      <c r="F226" s="24"/>
      <c r="G226" s="7"/>
      <c r="H226" s="7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ht="14.25" customHeight="1">
      <c r="A227" s="7"/>
      <c r="B227" s="7"/>
      <c r="C227" s="7"/>
      <c r="D227" s="7"/>
      <c r="E227" s="24"/>
      <c r="F227" s="24"/>
      <c r="G227" s="7"/>
      <c r="H227" s="7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ht="14.25" customHeight="1">
      <c r="A228" s="7"/>
      <c r="B228" s="7"/>
      <c r="C228" s="7"/>
      <c r="D228" s="7"/>
      <c r="E228" s="24"/>
      <c r="F228" s="24"/>
      <c r="G228" s="7"/>
      <c r="H228" s="7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ht="14.25" customHeight="1">
      <c r="A229" s="7"/>
      <c r="B229" s="7"/>
      <c r="C229" s="7"/>
      <c r="D229" s="7"/>
      <c r="E229" s="24"/>
      <c r="F229" s="24"/>
      <c r="G229" s="7"/>
      <c r="H229" s="7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ht="14.25" customHeight="1">
      <c r="A230" s="7"/>
      <c r="B230" s="7"/>
      <c r="C230" s="7"/>
      <c r="D230" s="7"/>
      <c r="E230" s="24"/>
      <c r="F230" s="24"/>
      <c r="G230" s="7"/>
      <c r="H230" s="7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ht="14.25" customHeight="1">
      <c r="A231" s="7"/>
      <c r="B231" s="7"/>
      <c r="C231" s="7"/>
      <c r="D231" s="7"/>
      <c r="E231" s="24"/>
      <c r="F231" s="24"/>
      <c r="G231" s="7"/>
      <c r="H231" s="7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ht="14.25" customHeight="1">
      <c r="A232" s="7"/>
      <c r="B232" s="7"/>
      <c r="C232" s="7"/>
      <c r="D232" s="7"/>
      <c r="E232" s="24"/>
      <c r="F232" s="24"/>
      <c r="G232" s="7"/>
      <c r="H232" s="7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ht="14.25" customHeight="1">
      <c r="A233" s="7"/>
      <c r="B233" s="7"/>
      <c r="C233" s="7"/>
      <c r="D233" s="7"/>
      <c r="E233" s="24"/>
      <c r="F233" s="24"/>
      <c r="G233" s="7"/>
      <c r="H233" s="7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ht="14.25" customHeight="1">
      <c r="A234" s="7"/>
      <c r="B234" s="7"/>
      <c r="C234" s="7"/>
      <c r="D234" s="7"/>
      <c r="E234" s="24"/>
      <c r="F234" s="24"/>
      <c r="G234" s="7"/>
      <c r="H234" s="7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ht="14.25" customHeight="1">
      <c r="A235" s="7"/>
      <c r="B235" s="7"/>
      <c r="C235" s="7"/>
      <c r="D235" s="7"/>
      <c r="E235" s="24"/>
      <c r="F235" s="24"/>
      <c r="G235" s="7"/>
      <c r="H235" s="7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ht="14.25" customHeight="1">
      <c r="A236" s="7"/>
      <c r="B236" s="7"/>
      <c r="C236" s="7"/>
      <c r="D236" s="7"/>
      <c r="E236" s="24"/>
      <c r="F236" s="24"/>
      <c r="G236" s="7"/>
      <c r="H236" s="7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ht="14.25" customHeight="1">
      <c r="A237" s="7"/>
      <c r="B237" s="7"/>
      <c r="C237" s="7"/>
      <c r="D237" s="7"/>
      <c r="E237" s="24"/>
      <c r="F237" s="24"/>
      <c r="G237" s="7"/>
      <c r="H237" s="7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ht="14.25" customHeight="1">
      <c r="A238" s="7"/>
      <c r="B238" s="7"/>
      <c r="C238" s="7"/>
      <c r="D238" s="7"/>
      <c r="E238" s="24"/>
      <c r="F238" s="24"/>
      <c r="G238" s="7"/>
      <c r="H238" s="7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ht="14.25" customHeight="1">
      <c r="A239" s="7"/>
      <c r="B239" s="7"/>
      <c r="C239" s="7"/>
      <c r="D239" s="7"/>
      <c r="E239" s="24"/>
      <c r="F239" s="24"/>
      <c r="G239" s="7"/>
      <c r="H239" s="7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ht="14.25" customHeight="1">
      <c r="A240" s="7"/>
      <c r="B240" s="7"/>
      <c r="C240" s="7"/>
      <c r="D240" s="7"/>
      <c r="E240" s="24"/>
      <c r="F240" s="24"/>
      <c r="G240" s="7"/>
      <c r="H240" s="7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ht="14.25" customHeight="1">
      <c r="A241" s="7"/>
      <c r="B241" s="7"/>
      <c r="C241" s="7"/>
      <c r="D241" s="7"/>
      <c r="E241" s="24"/>
      <c r="F241" s="24"/>
      <c r="G241" s="7"/>
      <c r="H241" s="7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ht="14.25" customHeight="1">
      <c r="A242" s="7"/>
      <c r="B242" s="7"/>
      <c r="C242" s="7"/>
      <c r="D242" s="7"/>
      <c r="E242" s="24"/>
      <c r="F242" s="24"/>
      <c r="G242" s="7"/>
      <c r="H242" s="7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ht="14.25" customHeight="1">
      <c r="A243" s="7"/>
      <c r="B243" s="7"/>
      <c r="C243" s="7"/>
      <c r="D243" s="7"/>
      <c r="E243" s="24"/>
      <c r="F243" s="24"/>
      <c r="G243" s="7"/>
      <c r="H243" s="7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ht="14.25" customHeight="1">
      <c r="A244" s="7"/>
      <c r="B244" s="7"/>
      <c r="C244" s="7"/>
      <c r="D244" s="7"/>
      <c r="E244" s="24"/>
      <c r="F244" s="24"/>
      <c r="G244" s="7"/>
      <c r="H244" s="7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ht="14.25" customHeight="1">
      <c r="A245" s="7"/>
      <c r="B245" s="7"/>
      <c r="C245" s="7"/>
      <c r="D245" s="7"/>
      <c r="E245" s="24"/>
      <c r="F245" s="24"/>
      <c r="G245" s="7"/>
      <c r="H245" s="7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ht="14.25" customHeight="1">
      <c r="A246" s="7"/>
      <c r="B246" s="7"/>
      <c r="C246" s="7"/>
      <c r="D246" s="7"/>
      <c r="E246" s="24"/>
      <c r="F246" s="24"/>
      <c r="G246" s="7"/>
      <c r="H246" s="7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ht="14.25" customHeight="1">
      <c r="A247" s="7"/>
      <c r="B247" s="7"/>
      <c r="C247" s="7"/>
      <c r="D247" s="7"/>
      <c r="E247" s="24"/>
      <c r="F247" s="24"/>
      <c r="G247" s="7"/>
      <c r="H247" s="7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ht="14.25" customHeight="1">
      <c r="A248" s="7"/>
      <c r="B248" s="7"/>
      <c r="C248" s="7"/>
      <c r="D248" s="7"/>
      <c r="E248" s="24"/>
      <c r="F248" s="24"/>
      <c r="G248" s="7"/>
      <c r="H248" s="7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ht="14.25" customHeight="1">
      <c r="A249" s="7"/>
      <c r="B249" s="7"/>
      <c r="C249" s="7"/>
      <c r="D249" s="7"/>
      <c r="E249" s="24"/>
      <c r="F249" s="24"/>
      <c r="G249" s="7"/>
      <c r="H249" s="7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ht="14.25" customHeight="1">
      <c r="A250" s="7"/>
      <c r="B250" s="7"/>
      <c r="C250" s="7"/>
      <c r="D250" s="7"/>
      <c r="E250" s="24"/>
      <c r="F250" s="24"/>
      <c r="G250" s="7"/>
      <c r="H250" s="7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ht="14.25" customHeight="1">
      <c r="A251" s="7"/>
      <c r="B251" s="7"/>
      <c r="C251" s="7"/>
      <c r="D251" s="7"/>
      <c r="E251" s="24"/>
      <c r="F251" s="24"/>
      <c r="G251" s="7"/>
      <c r="H251" s="7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ht="14.25" customHeight="1">
      <c r="A252" s="7"/>
      <c r="B252" s="7"/>
      <c r="C252" s="7"/>
      <c r="D252" s="7"/>
      <c r="E252" s="24"/>
      <c r="F252" s="24"/>
      <c r="G252" s="7"/>
      <c r="H252" s="7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ht="14.25" customHeight="1">
      <c r="A253" s="7"/>
      <c r="B253" s="7"/>
      <c r="C253" s="7"/>
      <c r="D253" s="7"/>
      <c r="E253" s="24"/>
      <c r="F253" s="24"/>
      <c r="G253" s="7"/>
      <c r="H253" s="7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ht="14.25" customHeight="1">
      <c r="A254" s="7"/>
      <c r="B254" s="7"/>
      <c r="C254" s="7"/>
      <c r="D254" s="7"/>
      <c r="E254" s="24"/>
      <c r="F254" s="24"/>
      <c r="G254" s="7"/>
      <c r="H254" s="7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ht="14.25" customHeight="1">
      <c r="A255" s="7"/>
      <c r="B255" s="7"/>
      <c r="C255" s="7"/>
      <c r="D255" s="7"/>
      <c r="E255" s="24"/>
      <c r="F255" s="24"/>
      <c r="G255" s="7"/>
      <c r="H255" s="7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ht="14.25" customHeight="1">
      <c r="A256" s="7"/>
      <c r="B256" s="7"/>
      <c r="C256" s="7"/>
      <c r="D256" s="7"/>
      <c r="E256" s="24"/>
      <c r="F256" s="24"/>
      <c r="G256" s="7"/>
      <c r="H256" s="7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ht="14.25" customHeight="1">
      <c r="A257" s="7"/>
      <c r="B257" s="7"/>
      <c r="C257" s="7"/>
      <c r="D257" s="7"/>
      <c r="E257" s="24"/>
      <c r="F257" s="24"/>
      <c r="G257" s="7"/>
      <c r="H257" s="7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ht="14.25" customHeight="1">
      <c r="A258" s="7"/>
      <c r="B258" s="7"/>
      <c r="C258" s="7"/>
      <c r="D258" s="7"/>
      <c r="E258" s="24"/>
      <c r="F258" s="24"/>
      <c r="G258" s="7"/>
      <c r="H258" s="7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ht="14.25" customHeight="1">
      <c r="A259" s="7"/>
      <c r="B259" s="7"/>
      <c r="C259" s="7"/>
      <c r="D259" s="7"/>
      <c r="E259" s="24"/>
      <c r="F259" s="24"/>
      <c r="G259" s="7"/>
      <c r="H259" s="7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ht="14.25" customHeight="1">
      <c r="A260" s="7"/>
      <c r="B260" s="7"/>
      <c r="C260" s="7"/>
      <c r="D260" s="7"/>
      <c r="E260" s="24"/>
      <c r="F260" s="24"/>
      <c r="G260" s="7"/>
      <c r="H260" s="7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ht="14.25" customHeight="1">
      <c r="A261" s="7"/>
      <c r="B261" s="7"/>
      <c r="C261" s="7"/>
      <c r="D261" s="7"/>
      <c r="E261" s="24"/>
      <c r="F261" s="24"/>
      <c r="G261" s="7"/>
      <c r="H261" s="7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ht="14.25" customHeight="1">
      <c r="A262" s="7"/>
      <c r="B262" s="7"/>
      <c r="C262" s="7"/>
      <c r="D262" s="7"/>
      <c r="E262" s="24"/>
      <c r="F262" s="24"/>
      <c r="G262" s="7"/>
      <c r="H262" s="7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ht="14.25" customHeight="1">
      <c r="A263" s="7"/>
      <c r="B263" s="7"/>
      <c r="C263" s="7"/>
      <c r="D263" s="7"/>
      <c r="E263" s="24"/>
      <c r="F263" s="24"/>
      <c r="G263" s="7"/>
      <c r="H263" s="7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ht="14.25" customHeight="1">
      <c r="A264" s="7"/>
      <c r="B264" s="7"/>
      <c r="C264" s="7"/>
      <c r="D264" s="7"/>
      <c r="E264" s="24"/>
      <c r="F264" s="24"/>
      <c r="G264" s="7"/>
      <c r="H264" s="7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ht="14.25" customHeight="1">
      <c r="A265" s="7"/>
      <c r="B265" s="7"/>
      <c r="C265" s="7"/>
      <c r="D265" s="7"/>
      <c r="E265" s="24"/>
      <c r="F265" s="24"/>
      <c r="G265" s="7"/>
      <c r="H265" s="7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ht="14.25" customHeight="1">
      <c r="A266" s="7"/>
      <c r="B266" s="7"/>
      <c r="C266" s="7"/>
      <c r="D266" s="7"/>
      <c r="E266" s="24"/>
      <c r="F266" s="24"/>
      <c r="G266" s="7"/>
      <c r="H266" s="7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ht="14.25" customHeight="1">
      <c r="A267" s="7"/>
      <c r="B267" s="7"/>
      <c r="C267" s="7"/>
      <c r="D267" s="7"/>
      <c r="E267" s="24"/>
      <c r="F267" s="24"/>
      <c r="G267" s="7"/>
      <c r="H267" s="7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ht="14.25" customHeight="1">
      <c r="A268" s="7"/>
      <c r="B268" s="7"/>
      <c r="C268" s="7"/>
      <c r="D268" s="7"/>
      <c r="E268" s="24"/>
      <c r="F268" s="24"/>
      <c r="G268" s="7"/>
      <c r="H268" s="7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ht="14.25" customHeight="1">
      <c r="A269" s="7"/>
      <c r="B269" s="7"/>
      <c r="C269" s="7"/>
      <c r="D269" s="7"/>
      <c r="E269" s="24"/>
      <c r="F269" s="24"/>
      <c r="G269" s="7"/>
      <c r="H269" s="7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ht="14.25" customHeight="1">
      <c r="A270" s="7"/>
      <c r="B270" s="7"/>
      <c r="C270" s="7"/>
      <c r="D270" s="7"/>
      <c r="E270" s="24"/>
      <c r="F270" s="24"/>
      <c r="G270" s="7"/>
      <c r="H270" s="7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ht="14.25" customHeight="1">
      <c r="A271" s="7"/>
      <c r="B271" s="7"/>
      <c r="C271" s="7"/>
      <c r="D271" s="7"/>
      <c r="E271" s="24"/>
      <c r="F271" s="24"/>
      <c r="G271" s="7"/>
      <c r="H271" s="7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ht="14.25" customHeight="1">
      <c r="A272" s="7"/>
      <c r="B272" s="7"/>
      <c r="C272" s="7"/>
      <c r="D272" s="7"/>
      <c r="E272" s="24"/>
      <c r="F272" s="24"/>
      <c r="G272" s="7"/>
      <c r="H272" s="7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ht="14.25" customHeight="1">
      <c r="A273" s="7"/>
      <c r="B273" s="7"/>
      <c r="C273" s="7"/>
      <c r="D273" s="7"/>
      <c r="E273" s="24"/>
      <c r="F273" s="24"/>
      <c r="G273" s="7"/>
      <c r="H273" s="7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ht="14.25" customHeight="1">
      <c r="A274" s="7"/>
      <c r="B274" s="7"/>
      <c r="C274" s="7"/>
      <c r="D274" s="7"/>
      <c r="E274" s="24"/>
      <c r="F274" s="24"/>
      <c r="G274" s="7"/>
      <c r="H274" s="7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ht="14.25" customHeight="1">
      <c r="A275" s="7"/>
      <c r="B275" s="7"/>
      <c r="C275" s="7"/>
      <c r="D275" s="7"/>
      <c r="E275" s="24"/>
      <c r="F275" s="24"/>
      <c r="G275" s="7"/>
      <c r="H275" s="7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ht="14.25" customHeight="1">
      <c r="A276" s="7"/>
      <c r="B276" s="7"/>
      <c r="C276" s="7"/>
      <c r="D276" s="7"/>
      <c r="E276" s="24"/>
      <c r="F276" s="24"/>
      <c r="G276" s="7"/>
      <c r="H276" s="7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ht="14.25" customHeight="1">
      <c r="A277" s="7"/>
      <c r="B277" s="7"/>
      <c r="C277" s="7"/>
      <c r="D277" s="7"/>
      <c r="E277" s="24"/>
      <c r="F277" s="24"/>
      <c r="G277" s="7"/>
      <c r="H277" s="7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ht="14.25" customHeight="1">
      <c r="A278" s="7"/>
      <c r="B278" s="7"/>
      <c r="C278" s="7"/>
      <c r="D278" s="7"/>
      <c r="E278" s="24"/>
      <c r="F278" s="24"/>
      <c r="G278" s="7"/>
      <c r="H278" s="7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ht="14.25" customHeight="1">
      <c r="A279" s="7"/>
      <c r="B279" s="7"/>
      <c r="C279" s="7"/>
      <c r="D279" s="7"/>
      <c r="E279" s="24"/>
      <c r="F279" s="24"/>
      <c r="G279" s="7"/>
      <c r="H279" s="7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ht="14.25" customHeight="1">
      <c r="A280" s="7"/>
      <c r="B280" s="7"/>
      <c r="C280" s="7"/>
      <c r="D280" s="7"/>
      <c r="E280" s="24"/>
      <c r="F280" s="24"/>
      <c r="G280" s="7"/>
      <c r="H280" s="7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ht="14.25" customHeight="1">
      <c r="A281" s="7"/>
      <c r="B281" s="7"/>
      <c r="C281" s="7"/>
      <c r="D281" s="7"/>
      <c r="E281" s="24"/>
      <c r="F281" s="24"/>
      <c r="G281" s="7"/>
      <c r="H281" s="7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ht="14.25" customHeight="1">
      <c r="A282" s="7"/>
      <c r="B282" s="7"/>
      <c r="C282" s="7"/>
      <c r="D282" s="7"/>
      <c r="E282" s="24"/>
      <c r="F282" s="24"/>
      <c r="G282" s="7"/>
      <c r="H282" s="7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ht="14.25" customHeight="1">
      <c r="A283" s="7"/>
      <c r="B283" s="7"/>
      <c r="C283" s="7"/>
      <c r="D283" s="7"/>
      <c r="E283" s="24"/>
      <c r="F283" s="24"/>
      <c r="G283" s="7"/>
      <c r="H283" s="7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ht="14.25" customHeight="1">
      <c r="A284" s="7"/>
      <c r="B284" s="7"/>
      <c r="C284" s="7"/>
      <c r="D284" s="7"/>
      <c r="E284" s="24"/>
      <c r="F284" s="24"/>
      <c r="G284" s="7"/>
      <c r="H284" s="7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ht="14.25" customHeight="1">
      <c r="A285" s="7"/>
      <c r="B285" s="7"/>
      <c r="C285" s="7"/>
      <c r="D285" s="7"/>
      <c r="E285" s="24"/>
      <c r="F285" s="24"/>
      <c r="G285" s="7"/>
      <c r="H285" s="7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ht="14.25" customHeight="1">
      <c r="A286" s="7"/>
      <c r="B286" s="7"/>
      <c r="C286" s="7"/>
      <c r="D286" s="7"/>
      <c r="E286" s="24"/>
      <c r="F286" s="24"/>
      <c r="G286" s="7"/>
      <c r="H286" s="7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ht="14.25" customHeight="1">
      <c r="A287" s="7"/>
      <c r="B287" s="7"/>
      <c r="C287" s="7"/>
      <c r="D287" s="7"/>
      <c r="E287" s="24"/>
      <c r="F287" s="24"/>
      <c r="G287" s="7"/>
      <c r="H287" s="7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ht="14.25" customHeight="1">
      <c r="A288" s="7"/>
      <c r="B288" s="7"/>
      <c r="C288" s="7"/>
      <c r="D288" s="7"/>
      <c r="E288" s="24"/>
      <c r="F288" s="24"/>
      <c r="G288" s="7"/>
      <c r="H288" s="7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ht="14.25" customHeight="1">
      <c r="A289" s="7"/>
      <c r="B289" s="7"/>
      <c r="C289" s="7"/>
      <c r="D289" s="7"/>
      <c r="E289" s="24"/>
      <c r="F289" s="24"/>
      <c r="G289" s="7"/>
      <c r="H289" s="7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ht="14.25" customHeight="1">
      <c r="A290" s="7"/>
      <c r="B290" s="7"/>
      <c r="C290" s="7"/>
      <c r="D290" s="7"/>
      <c r="E290" s="24"/>
      <c r="F290" s="24"/>
      <c r="G290" s="7"/>
      <c r="H290" s="7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ht="14.25" customHeight="1">
      <c r="A291" s="7"/>
      <c r="B291" s="7"/>
      <c r="C291" s="7"/>
      <c r="D291" s="7"/>
      <c r="E291" s="24"/>
      <c r="F291" s="24"/>
      <c r="G291" s="7"/>
      <c r="H291" s="7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ht="14.25" customHeight="1">
      <c r="A292" s="7"/>
      <c r="B292" s="7"/>
      <c r="C292" s="7"/>
      <c r="D292" s="7"/>
      <c r="E292" s="24"/>
      <c r="F292" s="24"/>
      <c r="G292" s="7"/>
      <c r="H292" s="7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ht="14.25" customHeight="1">
      <c r="A293" s="7"/>
      <c r="B293" s="7"/>
      <c r="C293" s="7"/>
      <c r="D293" s="7"/>
      <c r="E293" s="24"/>
      <c r="F293" s="24"/>
      <c r="G293" s="7"/>
      <c r="H293" s="7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ht="14.25" customHeight="1">
      <c r="A294" s="7"/>
      <c r="B294" s="7"/>
      <c r="C294" s="7"/>
      <c r="D294" s="7"/>
      <c r="E294" s="24"/>
      <c r="F294" s="24"/>
      <c r="G294" s="7"/>
      <c r="H294" s="7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ht="14.25" customHeight="1">
      <c r="A295" s="7"/>
      <c r="B295" s="7"/>
      <c r="C295" s="7"/>
      <c r="D295" s="7"/>
      <c r="E295" s="24"/>
      <c r="F295" s="24"/>
      <c r="G295" s="7"/>
      <c r="H295" s="7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ht="14.25" customHeight="1">
      <c r="A296" s="7"/>
      <c r="B296" s="7"/>
      <c r="C296" s="7"/>
      <c r="D296" s="7"/>
      <c r="E296" s="24"/>
      <c r="F296" s="24"/>
      <c r="G296" s="7"/>
      <c r="H296" s="7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ht="14.25" customHeight="1">
      <c r="A297" s="7"/>
      <c r="B297" s="7"/>
      <c r="C297" s="7"/>
      <c r="D297" s="7"/>
      <c r="E297" s="24"/>
      <c r="F297" s="24"/>
      <c r="G297" s="7"/>
      <c r="H297" s="7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ht="14.25" customHeight="1">
      <c r="A298" s="7"/>
      <c r="B298" s="7"/>
      <c r="C298" s="7"/>
      <c r="D298" s="7"/>
      <c r="E298" s="24"/>
      <c r="F298" s="24"/>
      <c r="G298" s="7"/>
      <c r="H298" s="7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ht="14.25" customHeight="1">
      <c r="A299" s="7"/>
      <c r="B299" s="7"/>
      <c r="C299" s="7"/>
      <c r="D299" s="7"/>
      <c r="E299" s="24"/>
      <c r="F299" s="24"/>
      <c r="G299" s="7"/>
      <c r="H299" s="7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ht="14.25" customHeight="1">
      <c r="A300" s="7"/>
      <c r="B300" s="7"/>
      <c r="C300" s="7"/>
      <c r="D300" s="7"/>
      <c r="E300" s="24"/>
      <c r="F300" s="24"/>
      <c r="G300" s="7"/>
      <c r="H300" s="7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ht="14.25" customHeight="1">
      <c r="A301" s="7"/>
      <c r="B301" s="7"/>
      <c r="C301" s="7"/>
      <c r="D301" s="7"/>
      <c r="E301" s="24"/>
      <c r="F301" s="24"/>
      <c r="G301" s="7"/>
      <c r="H301" s="7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ht="14.25" customHeight="1">
      <c r="A302" s="7"/>
      <c r="B302" s="7"/>
      <c r="C302" s="7"/>
      <c r="D302" s="7"/>
      <c r="E302" s="24"/>
      <c r="F302" s="24"/>
      <c r="G302" s="7"/>
      <c r="H302" s="7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ht="14.25" customHeight="1">
      <c r="A303" s="7"/>
      <c r="B303" s="7"/>
      <c r="C303" s="7"/>
      <c r="D303" s="7"/>
      <c r="E303" s="24"/>
      <c r="F303" s="24"/>
      <c r="G303" s="7"/>
      <c r="H303" s="7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ht="14.25" customHeight="1">
      <c r="A304" s="7"/>
      <c r="B304" s="7"/>
      <c r="C304" s="7"/>
      <c r="D304" s="7"/>
      <c r="E304" s="24"/>
      <c r="F304" s="24"/>
      <c r="G304" s="7"/>
      <c r="H304" s="7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ht="14.25" customHeight="1">
      <c r="A305" s="7"/>
      <c r="B305" s="7"/>
      <c r="C305" s="7"/>
      <c r="D305" s="7"/>
      <c r="E305" s="24"/>
      <c r="F305" s="24"/>
      <c r="G305" s="7"/>
      <c r="H305" s="7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ht="14.25" customHeight="1">
      <c r="A306" s="7"/>
      <c r="B306" s="7"/>
      <c r="C306" s="7"/>
      <c r="D306" s="7"/>
      <c r="E306" s="24"/>
      <c r="F306" s="24"/>
      <c r="G306" s="7"/>
      <c r="H306" s="7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ht="14.25" customHeight="1">
      <c r="A307" s="7"/>
      <c r="B307" s="7"/>
      <c r="C307" s="7"/>
      <c r="D307" s="7"/>
      <c r="E307" s="24"/>
      <c r="F307" s="24"/>
      <c r="G307" s="7"/>
      <c r="H307" s="7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ht="14.25" customHeight="1">
      <c r="A308" s="7"/>
      <c r="B308" s="7"/>
      <c r="C308" s="7"/>
      <c r="D308" s="7"/>
      <c r="E308" s="24"/>
      <c r="F308" s="24"/>
      <c r="G308" s="7"/>
      <c r="H308" s="7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ht="14.25" customHeight="1">
      <c r="A309" s="7"/>
      <c r="B309" s="7"/>
      <c r="C309" s="7"/>
      <c r="D309" s="7"/>
      <c r="E309" s="24"/>
      <c r="F309" s="24"/>
      <c r="G309" s="7"/>
      <c r="H309" s="7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ht="14.25" customHeight="1">
      <c r="A310" s="7"/>
      <c r="B310" s="7"/>
      <c r="C310" s="7"/>
      <c r="D310" s="7"/>
      <c r="E310" s="24"/>
      <c r="F310" s="24"/>
      <c r="G310" s="7"/>
      <c r="H310" s="7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ht="14.25" customHeight="1">
      <c r="A311" s="7"/>
      <c r="B311" s="7"/>
      <c r="C311" s="7"/>
      <c r="D311" s="7"/>
      <c r="E311" s="24"/>
      <c r="F311" s="24"/>
      <c r="G311" s="7"/>
      <c r="H311" s="7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ht="14.25" customHeight="1">
      <c r="A312" s="7"/>
      <c r="B312" s="7"/>
      <c r="C312" s="7"/>
      <c r="D312" s="7"/>
      <c r="E312" s="24"/>
      <c r="F312" s="24"/>
      <c r="G312" s="7"/>
      <c r="H312" s="7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ht="14.25" customHeight="1">
      <c r="A313" s="7"/>
      <c r="B313" s="7"/>
      <c r="C313" s="7"/>
      <c r="D313" s="7"/>
      <c r="E313" s="24"/>
      <c r="F313" s="24"/>
      <c r="G313" s="7"/>
      <c r="H313" s="7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ht="14.25" customHeight="1">
      <c r="A314" s="7"/>
      <c r="B314" s="7"/>
      <c r="C314" s="7"/>
      <c r="D314" s="7"/>
      <c r="E314" s="24"/>
      <c r="F314" s="24"/>
      <c r="G314" s="7"/>
      <c r="H314" s="7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ht="14.25" customHeight="1">
      <c r="A315" s="7"/>
      <c r="B315" s="7"/>
      <c r="C315" s="7"/>
      <c r="D315" s="7"/>
      <c r="E315" s="24"/>
      <c r="F315" s="24"/>
      <c r="G315" s="7"/>
      <c r="H315" s="7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ht="14.25" customHeight="1">
      <c r="A316" s="7"/>
      <c r="B316" s="7"/>
      <c r="C316" s="7"/>
      <c r="D316" s="7"/>
      <c r="E316" s="24"/>
      <c r="F316" s="24"/>
      <c r="G316" s="7"/>
      <c r="H316" s="7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ht="14.25" customHeight="1">
      <c r="A317" s="7"/>
      <c r="B317" s="7"/>
      <c r="C317" s="7"/>
      <c r="D317" s="7"/>
      <c r="E317" s="24"/>
      <c r="F317" s="24"/>
      <c r="G317" s="7"/>
      <c r="H317" s="7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ht="14.25" customHeight="1">
      <c r="A318" s="7"/>
      <c r="B318" s="7"/>
      <c r="C318" s="7"/>
      <c r="D318" s="7"/>
      <c r="E318" s="24"/>
      <c r="F318" s="24"/>
      <c r="G318" s="7"/>
      <c r="H318" s="7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ht="14.25" customHeight="1">
      <c r="A319" s="7"/>
      <c r="B319" s="7"/>
      <c r="C319" s="7"/>
      <c r="D319" s="7"/>
      <c r="E319" s="24"/>
      <c r="F319" s="24"/>
      <c r="G319" s="7"/>
      <c r="H319" s="7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ht="14.25" customHeight="1">
      <c r="A320" s="7"/>
      <c r="B320" s="7"/>
      <c r="C320" s="7"/>
      <c r="D320" s="7"/>
      <c r="E320" s="24"/>
      <c r="F320" s="24"/>
      <c r="G320" s="7"/>
      <c r="H320" s="7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ht="14.25" customHeight="1">
      <c r="A321" s="7"/>
      <c r="B321" s="7"/>
      <c r="C321" s="7"/>
      <c r="D321" s="7"/>
      <c r="E321" s="24"/>
      <c r="F321" s="24"/>
      <c r="G321" s="7"/>
      <c r="H321" s="7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ht="14.25" customHeight="1">
      <c r="A322" s="7"/>
      <c r="B322" s="7"/>
      <c r="C322" s="7"/>
      <c r="D322" s="7"/>
      <c r="E322" s="24"/>
      <c r="F322" s="24"/>
      <c r="G322" s="7"/>
      <c r="H322" s="7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ht="14.25" customHeight="1">
      <c r="A323" s="7"/>
      <c r="B323" s="7"/>
      <c r="C323" s="7"/>
      <c r="D323" s="7"/>
      <c r="E323" s="24"/>
      <c r="F323" s="24"/>
      <c r="G323" s="7"/>
      <c r="H323" s="7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ht="14.25" customHeight="1">
      <c r="A324" s="7"/>
      <c r="B324" s="7"/>
      <c r="C324" s="7"/>
      <c r="D324" s="7"/>
      <c r="E324" s="24"/>
      <c r="F324" s="24"/>
      <c r="G324" s="7"/>
      <c r="H324" s="7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ht="14.25" customHeight="1">
      <c r="A325" s="7"/>
      <c r="B325" s="7"/>
      <c r="C325" s="7"/>
      <c r="D325" s="7"/>
      <c r="E325" s="24"/>
      <c r="F325" s="24"/>
      <c r="G325" s="7"/>
      <c r="H325" s="7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ht="14.25" customHeight="1">
      <c r="A326" s="7"/>
      <c r="B326" s="7"/>
      <c r="C326" s="7"/>
      <c r="D326" s="7"/>
      <c r="E326" s="24"/>
      <c r="F326" s="24"/>
      <c r="G326" s="7"/>
      <c r="H326" s="7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ht="14.25" customHeight="1">
      <c r="A327" s="7"/>
      <c r="B327" s="7"/>
      <c r="C327" s="7"/>
      <c r="D327" s="7"/>
      <c r="E327" s="24"/>
      <c r="F327" s="24"/>
      <c r="G327" s="7"/>
      <c r="H327" s="7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ht="14.25" customHeight="1">
      <c r="A328" s="7"/>
      <c r="B328" s="7"/>
      <c r="C328" s="7"/>
      <c r="D328" s="7"/>
      <c r="E328" s="24"/>
      <c r="F328" s="24"/>
      <c r="G328" s="7"/>
      <c r="H328" s="7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ht="14.25" customHeight="1">
      <c r="A329" s="7"/>
      <c r="B329" s="7"/>
      <c r="C329" s="7"/>
      <c r="D329" s="7"/>
      <c r="E329" s="24"/>
      <c r="F329" s="24"/>
      <c r="G329" s="7"/>
      <c r="H329" s="7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ht="14.25" customHeight="1">
      <c r="A330" s="7"/>
      <c r="B330" s="7"/>
      <c r="C330" s="7"/>
      <c r="D330" s="7"/>
      <c r="E330" s="24"/>
      <c r="F330" s="24"/>
      <c r="G330" s="7"/>
      <c r="H330" s="7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ht="14.25" customHeight="1">
      <c r="A331" s="7"/>
      <c r="B331" s="7"/>
      <c r="C331" s="7"/>
      <c r="D331" s="7"/>
      <c r="E331" s="24"/>
      <c r="F331" s="24"/>
      <c r="G331" s="7"/>
      <c r="H331" s="7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ht="14.25" customHeight="1">
      <c r="A332" s="7"/>
      <c r="B332" s="7"/>
      <c r="C332" s="7"/>
      <c r="D332" s="7"/>
      <c r="E332" s="24"/>
      <c r="F332" s="24"/>
      <c r="G332" s="7"/>
      <c r="H332" s="7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ht="14.25" customHeight="1">
      <c r="A333" s="7"/>
      <c r="B333" s="7"/>
      <c r="C333" s="7"/>
      <c r="D333" s="7"/>
      <c r="E333" s="24"/>
      <c r="F333" s="24"/>
      <c r="G333" s="7"/>
      <c r="H333" s="7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ht="14.25" customHeight="1">
      <c r="A334" s="7"/>
      <c r="B334" s="7"/>
      <c r="C334" s="7"/>
      <c r="D334" s="7"/>
      <c r="E334" s="24"/>
      <c r="F334" s="24"/>
      <c r="G334" s="7"/>
      <c r="H334" s="7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ht="14.25" customHeight="1">
      <c r="A335" s="7"/>
      <c r="B335" s="7"/>
      <c r="C335" s="7"/>
      <c r="D335" s="7"/>
      <c r="E335" s="24"/>
      <c r="F335" s="24"/>
      <c r="G335" s="7"/>
      <c r="H335" s="7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ht="14.25" customHeight="1">
      <c r="A336" s="7"/>
      <c r="B336" s="7"/>
      <c r="C336" s="7"/>
      <c r="D336" s="7"/>
      <c r="E336" s="24"/>
      <c r="F336" s="24"/>
      <c r="G336" s="7"/>
      <c r="H336" s="7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ht="14.25" customHeight="1">
      <c r="A337" s="7"/>
      <c r="B337" s="7"/>
      <c r="C337" s="7"/>
      <c r="D337" s="7"/>
      <c r="E337" s="24"/>
      <c r="F337" s="24"/>
      <c r="G337" s="7"/>
      <c r="H337" s="7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ht="14.25" customHeight="1">
      <c r="A338" s="7"/>
      <c r="B338" s="7"/>
      <c r="C338" s="7"/>
      <c r="D338" s="7"/>
      <c r="E338" s="24"/>
      <c r="F338" s="24"/>
      <c r="G338" s="7"/>
      <c r="H338" s="7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ht="14.25" customHeight="1">
      <c r="A339" s="7"/>
      <c r="B339" s="7"/>
      <c r="C339" s="7"/>
      <c r="D339" s="7"/>
      <c r="E339" s="24"/>
      <c r="F339" s="24"/>
      <c r="G339" s="7"/>
      <c r="H339" s="7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ht="14.25" customHeight="1">
      <c r="A340" s="7"/>
      <c r="B340" s="7"/>
      <c r="C340" s="7"/>
      <c r="D340" s="7"/>
      <c r="E340" s="24"/>
      <c r="F340" s="24"/>
      <c r="G340" s="7"/>
      <c r="H340" s="7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ht="14.25" customHeight="1">
      <c r="A341" s="7"/>
      <c r="B341" s="7"/>
      <c r="C341" s="7"/>
      <c r="D341" s="7"/>
      <c r="E341" s="24"/>
      <c r="F341" s="24"/>
      <c r="G341" s="7"/>
      <c r="H341" s="7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ht="14.25" customHeight="1">
      <c r="A342" s="7"/>
      <c r="B342" s="7"/>
      <c r="C342" s="7"/>
      <c r="D342" s="7"/>
      <c r="E342" s="24"/>
      <c r="F342" s="24"/>
      <c r="G342" s="7"/>
      <c r="H342" s="7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ht="14.25" customHeight="1">
      <c r="A343" s="7"/>
      <c r="B343" s="7"/>
      <c r="C343" s="7"/>
      <c r="D343" s="7"/>
      <c r="E343" s="24"/>
      <c r="F343" s="24"/>
      <c r="G343" s="7"/>
      <c r="H343" s="7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ht="14.25" customHeight="1">
      <c r="A344" s="7"/>
      <c r="B344" s="7"/>
      <c r="C344" s="7"/>
      <c r="D344" s="7"/>
      <c r="E344" s="24"/>
      <c r="F344" s="24"/>
      <c r="G344" s="7"/>
      <c r="H344" s="7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ht="14.25" customHeight="1">
      <c r="A345" s="7"/>
      <c r="B345" s="7"/>
      <c r="C345" s="7"/>
      <c r="D345" s="7"/>
      <c r="E345" s="24"/>
      <c r="F345" s="24"/>
      <c r="G345" s="7"/>
      <c r="H345" s="7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ht="14.25" customHeight="1">
      <c r="A346" s="7"/>
      <c r="B346" s="7"/>
      <c r="C346" s="7"/>
      <c r="D346" s="7"/>
      <c r="E346" s="24"/>
      <c r="F346" s="24"/>
      <c r="G346" s="7"/>
      <c r="H346" s="7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ht="14.25" customHeight="1">
      <c r="A347" s="7"/>
      <c r="B347" s="7"/>
      <c r="C347" s="7"/>
      <c r="D347" s="7"/>
      <c r="E347" s="24"/>
      <c r="F347" s="24"/>
      <c r="G347" s="7"/>
      <c r="H347" s="7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ht="14.25" customHeight="1">
      <c r="A348" s="7"/>
      <c r="B348" s="7"/>
      <c r="C348" s="7"/>
      <c r="D348" s="7"/>
      <c r="E348" s="24"/>
      <c r="F348" s="24"/>
      <c r="G348" s="7"/>
      <c r="H348" s="7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ht="14.25" customHeight="1">
      <c r="A349" s="7"/>
      <c r="B349" s="7"/>
      <c r="C349" s="7"/>
      <c r="D349" s="7"/>
      <c r="E349" s="24"/>
      <c r="F349" s="24"/>
      <c r="G349" s="7"/>
      <c r="H349" s="7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ht="14.25" customHeight="1">
      <c r="A350" s="7"/>
      <c r="B350" s="7"/>
      <c r="C350" s="7"/>
      <c r="D350" s="7"/>
      <c r="E350" s="24"/>
      <c r="F350" s="24"/>
      <c r="G350" s="7"/>
      <c r="H350" s="7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ht="14.25" customHeight="1">
      <c r="A351" s="7"/>
      <c r="B351" s="7"/>
      <c r="C351" s="7"/>
      <c r="D351" s="7"/>
      <c r="E351" s="24"/>
      <c r="F351" s="24"/>
      <c r="G351" s="7"/>
      <c r="H351" s="7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ht="14.25" customHeight="1">
      <c r="A352" s="7"/>
      <c r="B352" s="7"/>
      <c r="C352" s="7"/>
      <c r="D352" s="7"/>
      <c r="E352" s="24"/>
      <c r="F352" s="24"/>
      <c r="G352" s="7"/>
      <c r="H352" s="7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ht="14.25" customHeight="1">
      <c r="A353" s="7"/>
      <c r="B353" s="7"/>
      <c r="C353" s="7"/>
      <c r="D353" s="7"/>
      <c r="E353" s="24"/>
      <c r="F353" s="24"/>
      <c r="G353" s="7"/>
      <c r="H353" s="7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ht="14.25" customHeight="1">
      <c r="A354" s="7"/>
      <c r="B354" s="7"/>
      <c r="C354" s="7"/>
      <c r="D354" s="7"/>
      <c r="E354" s="24"/>
      <c r="F354" s="24"/>
      <c r="G354" s="7"/>
      <c r="H354" s="7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ht="14.25" customHeight="1">
      <c r="A355" s="7"/>
      <c r="B355" s="7"/>
      <c r="C355" s="7"/>
      <c r="D355" s="7"/>
      <c r="E355" s="24"/>
      <c r="F355" s="24"/>
      <c r="G355" s="7"/>
      <c r="H355" s="7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ht="14.25" customHeight="1">
      <c r="A356" s="7"/>
      <c r="B356" s="7"/>
      <c r="C356" s="7"/>
      <c r="D356" s="7"/>
      <c r="E356" s="24"/>
      <c r="F356" s="24"/>
      <c r="G356" s="7"/>
      <c r="H356" s="7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ht="14.25" customHeight="1">
      <c r="A357" s="7"/>
      <c r="B357" s="7"/>
      <c r="C357" s="7"/>
      <c r="D357" s="7"/>
      <c r="E357" s="24"/>
      <c r="F357" s="24"/>
      <c r="G357" s="7"/>
      <c r="H357" s="7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ht="14.25" customHeight="1">
      <c r="A358" s="7"/>
      <c r="B358" s="7"/>
      <c r="C358" s="7"/>
      <c r="D358" s="7"/>
      <c r="E358" s="24"/>
      <c r="F358" s="24"/>
      <c r="G358" s="7"/>
      <c r="H358" s="7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ht="14.25" customHeight="1">
      <c r="A359" s="7"/>
      <c r="B359" s="7"/>
      <c r="C359" s="7"/>
      <c r="D359" s="7"/>
      <c r="E359" s="24"/>
      <c r="F359" s="24"/>
      <c r="G359" s="7"/>
      <c r="H359" s="7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ht="14.25" customHeight="1">
      <c r="A360" s="7"/>
      <c r="B360" s="7"/>
      <c r="C360" s="7"/>
      <c r="D360" s="7"/>
      <c r="E360" s="24"/>
      <c r="F360" s="24"/>
      <c r="G360" s="7"/>
      <c r="H360" s="7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ht="14.25" customHeight="1">
      <c r="A361" s="7"/>
      <c r="B361" s="7"/>
      <c r="C361" s="7"/>
      <c r="D361" s="7"/>
      <c r="E361" s="24"/>
      <c r="F361" s="24"/>
      <c r="G361" s="7"/>
      <c r="H361" s="7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ht="14.25" customHeight="1">
      <c r="A362" s="7"/>
      <c r="B362" s="7"/>
      <c r="C362" s="7"/>
      <c r="D362" s="7"/>
      <c r="E362" s="24"/>
      <c r="F362" s="24"/>
      <c r="G362" s="7"/>
      <c r="H362" s="7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 spans="1:26" ht="14.25" customHeight="1">
      <c r="A363" s="7"/>
      <c r="B363" s="7"/>
      <c r="C363" s="7"/>
      <c r="D363" s="7"/>
      <c r="E363" s="24"/>
      <c r="F363" s="24"/>
      <c r="G363" s="7"/>
      <c r="H363" s="7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 spans="1:26" ht="14.25" customHeight="1">
      <c r="A364" s="7"/>
      <c r="B364" s="7"/>
      <c r="C364" s="7"/>
      <c r="D364" s="7"/>
      <c r="E364" s="24"/>
      <c r="F364" s="24"/>
      <c r="G364" s="7"/>
      <c r="H364" s="7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 spans="1:26" ht="14.25" customHeight="1">
      <c r="A365" s="7"/>
      <c r="B365" s="7"/>
      <c r="C365" s="7"/>
      <c r="D365" s="7"/>
      <c r="E365" s="24"/>
      <c r="F365" s="24"/>
      <c r="G365" s="7"/>
      <c r="H365" s="7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 spans="1:26" ht="14.25" customHeight="1">
      <c r="A366" s="7"/>
      <c r="B366" s="7"/>
      <c r="C366" s="7"/>
      <c r="D366" s="7"/>
      <c r="E366" s="24"/>
      <c r="F366" s="24"/>
      <c r="G366" s="7"/>
      <c r="H366" s="7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 spans="1:26" ht="14.25" customHeight="1">
      <c r="A367" s="7"/>
      <c r="B367" s="7"/>
      <c r="C367" s="7"/>
      <c r="D367" s="7"/>
      <c r="E367" s="24"/>
      <c r="F367" s="24"/>
      <c r="G367" s="7"/>
      <c r="H367" s="7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 spans="1:26" ht="14.25" customHeight="1">
      <c r="A368" s="7"/>
      <c r="B368" s="7"/>
      <c r="C368" s="7"/>
      <c r="D368" s="7"/>
      <c r="E368" s="24"/>
      <c r="F368" s="24"/>
      <c r="G368" s="7"/>
      <c r="H368" s="7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 spans="1:26" ht="14.25" customHeight="1">
      <c r="A369" s="7"/>
      <c r="B369" s="7"/>
      <c r="C369" s="7"/>
      <c r="D369" s="7"/>
      <c r="E369" s="24"/>
      <c r="F369" s="24"/>
      <c r="G369" s="7"/>
      <c r="H369" s="7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 spans="1:26" ht="14.25" customHeight="1">
      <c r="A370" s="7"/>
      <c r="B370" s="7"/>
      <c r="C370" s="7"/>
      <c r="D370" s="7"/>
      <c r="E370" s="24"/>
      <c r="F370" s="24"/>
      <c r="G370" s="7"/>
      <c r="H370" s="7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 spans="1:26" ht="14.25" customHeight="1">
      <c r="A371" s="7"/>
      <c r="B371" s="7"/>
      <c r="C371" s="7"/>
      <c r="D371" s="7"/>
      <c r="E371" s="24"/>
      <c r="F371" s="24"/>
      <c r="G371" s="7"/>
      <c r="H371" s="7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 spans="1:26" ht="14.25" customHeight="1">
      <c r="A372" s="7"/>
      <c r="B372" s="7"/>
      <c r="C372" s="7"/>
      <c r="D372" s="7"/>
      <c r="E372" s="24"/>
      <c r="F372" s="24"/>
      <c r="G372" s="7"/>
      <c r="H372" s="7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 spans="1:26" ht="14.25" customHeight="1">
      <c r="A373" s="7"/>
      <c r="B373" s="7"/>
      <c r="C373" s="7"/>
      <c r="D373" s="7"/>
      <c r="E373" s="24"/>
      <c r="F373" s="24"/>
      <c r="G373" s="7"/>
      <c r="H373" s="7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 spans="1:26" ht="14.25" customHeight="1">
      <c r="A374" s="7"/>
      <c r="B374" s="7"/>
      <c r="C374" s="7"/>
      <c r="D374" s="7"/>
      <c r="E374" s="24"/>
      <c r="F374" s="24"/>
      <c r="G374" s="7"/>
      <c r="H374" s="7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 spans="1:26" ht="14.25" customHeight="1">
      <c r="A375" s="7"/>
      <c r="B375" s="7"/>
      <c r="C375" s="7"/>
      <c r="D375" s="7"/>
      <c r="E375" s="24"/>
      <c r="F375" s="24"/>
      <c r="G375" s="7"/>
      <c r="H375" s="7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 spans="1:26" ht="14.25" customHeight="1">
      <c r="A376" s="7"/>
      <c r="B376" s="7"/>
      <c r="C376" s="7"/>
      <c r="D376" s="7"/>
      <c r="E376" s="24"/>
      <c r="F376" s="24"/>
      <c r="G376" s="7"/>
      <c r="H376" s="7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 spans="1:26" ht="14.25" customHeight="1">
      <c r="A377" s="7"/>
      <c r="B377" s="7"/>
      <c r="C377" s="7"/>
      <c r="D377" s="7"/>
      <c r="E377" s="24"/>
      <c r="F377" s="24"/>
      <c r="G377" s="7"/>
      <c r="H377" s="7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 spans="1:26" ht="14.25" customHeight="1">
      <c r="A378" s="7"/>
      <c r="B378" s="7"/>
      <c r="C378" s="7"/>
      <c r="D378" s="7"/>
      <c r="E378" s="24"/>
      <c r="F378" s="24"/>
      <c r="G378" s="7"/>
      <c r="H378" s="7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 spans="1:26" ht="14.25" customHeight="1">
      <c r="A379" s="7"/>
      <c r="B379" s="7"/>
      <c r="C379" s="7"/>
      <c r="D379" s="7"/>
      <c r="E379" s="24"/>
      <c r="F379" s="24"/>
      <c r="G379" s="7"/>
      <c r="H379" s="7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 spans="1:26" ht="14.25" customHeight="1">
      <c r="A380" s="7"/>
      <c r="B380" s="7"/>
      <c r="C380" s="7"/>
      <c r="D380" s="7"/>
      <c r="E380" s="24"/>
      <c r="F380" s="24"/>
      <c r="G380" s="7"/>
      <c r="H380" s="7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 spans="1:26" ht="14.25" customHeight="1">
      <c r="A381" s="7"/>
      <c r="B381" s="7"/>
      <c r="C381" s="7"/>
      <c r="D381" s="7"/>
      <c r="E381" s="24"/>
      <c r="F381" s="24"/>
      <c r="G381" s="7"/>
      <c r="H381" s="7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 spans="1:26" ht="14.25" customHeight="1">
      <c r="A382" s="7"/>
      <c r="B382" s="7"/>
      <c r="C382" s="7"/>
      <c r="D382" s="7"/>
      <c r="E382" s="24"/>
      <c r="F382" s="24"/>
      <c r="G382" s="7"/>
      <c r="H382" s="7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 spans="1:26" ht="14.25" customHeight="1">
      <c r="A383" s="7"/>
      <c r="B383" s="7"/>
      <c r="C383" s="7"/>
      <c r="D383" s="7"/>
      <c r="E383" s="24"/>
      <c r="F383" s="24"/>
      <c r="G383" s="7"/>
      <c r="H383" s="7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 spans="1:26" ht="14.25" customHeight="1">
      <c r="A384" s="7"/>
      <c r="B384" s="7"/>
      <c r="C384" s="7"/>
      <c r="D384" s="7"/>
      <c r="E384" s="24"/>
      <c r="F384" s="24"/>
      <c r="G384" s="7"/>
      <c r="H384" s="7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 spans="1:26" ht="14.25" customHeight="1">
      <c r="A385" s="7"/>
      <c r="B385" s="7"/>
      <c r="C385" s="7"/>
      <c r="D385" s="7"/>
      <c r="E385" s="24"/>
      <c r="F385" s="24"/>
      <c r="G385" s="7"/>
      <c r="H385" s="7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 spans="1:26" ht="14.25" customHeight="1">
      <c r="A386" s="7"/>
      <c r="B386" s="7"/>
      <c r="C386" s="7"/>
      <c r="D386" s="7"/>
      <c r="E386" s="24"/>
      <c r="F386" s="24"/>
      <c r="G386" s="7"/>
      <c r="H386" s="7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 spans="1:26" ht="14.25" customHeight="1">
      <c r="A387" s="7"/>
      <c r="B387" s="7"/>
      <c r="C387" s="7"/>
      <c r="D387" s="7"/>
      <c r="E387" s="24"/>
      <c r="F387" s="24"/>
      <c r="G387" s="7"/>
      <c r="H387" s="7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 spans="1:26" ht="14.25" customHeight="1">
      <c r="A388" s="7"/>
      <c r="B388" s="7"/>
      <c r="C388" s="7"/>
      <c r="D388" s="7"/>
      <c r="E388" s="24"/>
      <c r="F388" s="24"/>
      <c r="G388" s="7"/>
      <c r="H388" s="7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 spans="1:26" ht="14.25" customHeight="1">
      <c r="A389" s="7"/>
      <c r="B389" s="7"/>
      <c r="C389" s="7"/>
      <c r="D389" s="7"/>
      <c r="E389" s="24"/>
      <c r="F389" s="24"/>
      <c r="G389" s="7"/>
      <c r="H389" s="7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 spans="1:26" ht="14.25" customHeight="1">
      <c r="A390" s="7"/>
      <c r="B390" s="7"/>
      <c r="C390" s="7"/>
      <c r="D390" s="7"/>
      <c r="E390" s="24"/>
      <c r="F390" s="24"/>
      <c r="G390" s="7"/>
      <c r="H390" s="7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 spans="1:26" ht="14.25" customHeight="1">
      <c r="A391" s="7"/>
      <c r="B391" s="7"/>
      <c r="C391" s="7"/>
      <c r="D391" s="7"/>
      <c r="E391" s="24"/>
      <c r="F391" s="24"/>
      <c r="G391" s="7"/>
      <c r="H391" s="7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 spans="1:26" ht="14.25" customHeight="1">
      <c r="A392" s="7"/>
      <c r="B392" s="7"/>
      <c r="C392" s="7"/>
      <c r="D392" s="7"/>
      <c r="E392" s="24"/>
      <c r="F392" s="24"/>
      <c r="G392" s="7"/>
      <c r="H392" s="7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 spans="1:26" ht="14.25" customHeight="1">
      <c r="A393" s="7"/>
      <c r="B393" s="7"/>
      <c r="C393" s="7"/>
      <c r="D393" s="7"/>
      <c r="E393" s="24"/>
      <c r="F393" s="24"/>
      <c r="G393" s="7"/>
      <c r="H393" s="7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 spans="1:26" ht="14.25" customHeight="1">
      <c r="A394" s="7"/>
      <c r="B394" s="7"/>
      <c r="C394" s="7"/>
      <c r="D394" s="7"/>
      <c r="E394" s="24"/>
      <c r="F394" s="24"/>
      <c r="G394" s="7"/>
      <c r="H394" s="7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 spans="1:26" ht="14.25" customHeight="1">
      <c r="A395" s="7"/>
      <c r="B395" s="7"/>
      <c r="C395" s="7"/>
      <c r="D395" s="7"/>
      <c r="E395" s="24"/>
      <c r="F395" s="24"/>
      <c r="G395" s="7"/>
      <c r="H395" s="7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 spans="1:26" ht="14.25" customHeight="1">
      <c r="A396" s="7"/>
      <c r="B396" s="7"/>
      <c r="C396" s="7"/>
      <c r="D396" s="7"/>
      <c r="E396" s="24"/>
      <c r="F396" s="24"/>
      <c r="G396" s="7"/>
      <c r="H396" s="7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 spans="1:26" ht="14.25" customHeight="1">
      <c r="A397" s="7"/>
      <c r="B397" s="7"/>
      <c r="C397" s="7"/>
      <c r="D397" s="7"/>
      <c r="E397" s="24"/>
      <c r="F397" s="24"/>
      <c r="G397" s="7"/>
      <c r="H397" s="7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 spans="1:26" ht="14.25" customHeight="1">
      <c r="A398" s="7"/>
      <c r="B398" s="7"/>
      <c r="C398" s="7"/>
      <c r="D398" s="7"/>
      <c r="E398" s="24"/>
      <c r="F398" s="24"/>
      <c r="G398" s="7"/>
      <c r="H398" s="7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 spans="1:26" ht="14.25" customHeight="1">
      <c r="A399" s="7"/>
      <c r="B399" s="7"/>
      <c r="C399" s="7"/>
      <c r="D399" s="7"/>
      <c r="E399" s="24"/>
      <c r="F399" s="24"/>
      <c r="G399" s="7"/>
      <c r="H399" s="7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 spans="1:26" ht="14.25" customHeight="1">
      <c r="A400" s="7"/>
      <c r="B400" s="7"/>
      <c r="C400" s="7"/>
      <c r="D400" s="7"/>
      <c r="E400" s="24"/>
      <c r="F400" s="24"/>
      <c r="G400" s="7"/>
      <c r="H400" s="7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 spans="1:26" ht="14.25" customHeight="1">
      <c r="A401" s="7"/>
      <c r="B401" s="7"/>
      <c r="C401" s="7"/>
      <c r="D401" s="7"/>
      <c r="E401" s="24"/>
      <c r="F401" s="24"/>
      <c r="G401" s="7"/>
      <c r="H401" s="7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 spans="1:26" ht="14.25" customHeight="1">
      <c r="A402" s="7"/>
      <c r="B402" s="7"/>
      <c r="C402" s="7"/>
      <c r="D402" s="7"/>
      <c r="E402" s="24"/>
      <c r="F402" s="24"/>
      <c r="G402" s="7"/>
      <c r="H402" s="7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 spans="1:26" ht="14.25" customHeight="1">
      <c r="A403" s="7"/>
      <c r="B403" s="7"/>
      <c r="C403" s="7"/>
      <c r="D403" s="7"/>
      <c r="E403" s="24"/>
      <c r="F403" s="24"/>
      <c r="G403" s="7"/>
      <c r="H403" s="7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 spans="1:26" ht="14.25" customHeight="1">
      <c r="A404" s="7"/>
      <c r="B404" s="7"/>
      <c r="C404" s="7"/>
      <c r="D404" s="7"/>
      <c r="E404" s="24"/>
      <c r="F404" s="24"/>
      <c r="G404" s="7"/>
      <c r="H404" s="7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 spans="1:26" ht="14.25" customHeight="1">
      <c r="A405" s="7"/>
      <c r="B405" s="7"/>
      <c r="C405" s="7"/>
      <c r="D405" s="7"/>
      <c r="E405" s="24"/>
      <c r="F405" s="24"/>
      <c r="G405" s="7"/>
      <c r="H405" s="7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 spans="1:26" ht="14.25" customHeight="1">
      <c r="A406" s="7"/>
      <c r="B406" s="7"/>
      <c r="C406" s="7"/>
      <c r="D406" s="7"/>
      <c r="E406" s="24"/>
      <c r="F406" s="24"/>
      <c r="G406" s="7"/>
      <c r="H406" s="7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 spans="1:26" ht="14.25" customHeight="1">
      <c r="A407" s="7"/>
      <c r="B407" s="7"/>
      <c r="C407" s="7"/>
      <c r="D407" s="7"/>
      <c r="E407" s="24"/>
      <c r="F407" s="24"/>
      <c r="G407" s="7"/>
      <c r="H407" s="7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 spans="1:26" ht="14.25" customHeight="1">
      <c r="A408" s="7"/>
      <c r="B408" s="7"/>
      <c r="C408" s="7"/>
      <c r="D408" s="7"/>
      <c r="E408" s="24"/>
      <c r="F408" s="24"/>
      <c r="G408" s="7"/>
      <c r="H408" s="7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 spans="1:26" ht="14.25" customHeight="1">
      <c r="A409" s="7"/>
      <c r="B409" s="7"/>
      <c r="C409" s="7"/>
      <c r="D409" s="7"/>
      <c r="E409" s="24"/>
      <c r="F409" s="24"/>
      <c r="G409" s="7"/>
      <c r="H409" s="7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 spans="1:26" ht="14.25" customHeight="1">
      <c r="A410" s="7"/>
      <c r="B410" s="7"/>
      <c r="C410" s="7"/>
      <c r="D410" s="7"/>
      <c r="E410" s="24"/>
      <c r="F410" s="24"/>
      <c r="G410" s="7"/>
      <c r="H410" s="7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 spans="1:26" ht="14.25" customHeight="1">
      <c r="A411" s="7"/>
      <c r="B411" s="7"/>
      <c r="C411" s="7"/>
      <c r="D411" s="7"/>
      <c r="E411" s="24"/>
      <c r="F411" s="24"/>
      <c r="G411" s="7"/>
      <c r="H411" s="7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 spans="1:26" ht="14.25" customHeight="1">
      <c r="A412" s="7"/>
      <c r="B412" s="7"/>
      <c r="C412" s="7"/>
      <c r="D412" s="7"/>
      <c r="E412" s="24"/>
      <c r="F412" s="24"/>
      <c r="G412" s="7"/>
      <c r="H412" s="7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 spans="1:26" ht="14.25" customHeight="1">
      <c r="A413" s="7"/>
      <c r="B413" s="7"/>
      <c r="C413" s="7"/>
      <c r="D413" s="7"/>
      <c r="E413" s="24"/>
      <c r="F413" s="24"/>
      <c r="G413" s="7"/>
      <c r="H413" s="7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 spans="1:26" ht="14.25" customHeight="1">
      <c r="A414" s="7"/>
      <c r="B414" s="7"/>
      <c r="C414" s="7"/>
      <c r="D414" s="7"/>
      <c r="E414" s="24"/>
      <c r="F414" s="24"/>
      <c r="G414" s="7"/>
      <c r="H414" s="7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 spans="1:26" ht="14.25" customHeight="1">
      <c r="A415" s="7"/>
      <c r="B415" s="7"/>
      <c r="C415" s="7"/>
      <c r="D415" s="7"/>
      <c r="E415" s="24"/>
      <c r="F415" s="24"/>
      <c r="G415" s="7"/>
      <c r="H415" s="7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 spans="1:26" ht="14.25" customHeight="1">
      <c r="A416" s="7"/>
      <c r="B416" s="7"/>
      <c r="C416" s="7"/>
      <c r="D416" s="7"/>
      <c r="E416" s="24"/>
      <c r="F416" s="24"/>
      <c r="G416" s="7"/>
      <c r="H416" s="7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 spans="1:26" ht="14.25" customHeight="1">
      <c r="A417" s="7"/>
      <c r="B417" s="7"/>
      <c r="C417" s="7"/>
      <c r="D417" s="7"/>
      <c r="E417" s="24"/>
      <c r="F417" s="24"/>
      <c r="G417" s="7"/>
      <c r="H417" s="7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 spans="1:26" ht="14.25" customHeight="1">
      <c r="A418" s="7"/>
      <c r="B418" s="7"/>
      <c r="C418" s="7"/>
      <c r="D418" s="7"/>
      <c r="E418" s="24"/>
      <c r="F418" s="24"/>
      <c r="G418" s="7"/>
      <c r="H418" s="7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 spans="1:26" ht="14.25" customHeight="1">
      <c r="A419" s="7"/>
      <c r="B419" s="7"/>
      <c r="C419" s="7"/>
      <c r="D419" s="7"/>
      <c r="E419" s="24"/>
      <c r="F419" s="24"/>
      <c r="G419" s="7"/>
      <c r="H419" s="7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 spans="1:26" ht="14.25" customHeight="1">
      <c r="A420" s="7"/>
      <c r="B420" s="7"/>
      <c r="C420" s="7"/>
      <c r="D420" s="7"/>
      <c r="E420" s="24"/>
      <c r="F420" s="24"/>
      <c r="G420" s="7"/>
      <c r="H420" s="7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 spans="1:26" ht="14.25" customHeight="1">
      <c r="A421" s="7"/>
      <c r="B421" s="7"/>
      <c r="C421" s="7"/>
      <c r="D421" s="7"/>
      <c r="E421" s="24"/>
      <c r="F421" s="24"/>
      <c r="G421" s="7"/>
      <c r="H421" s="7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 spans="1:26" ht="14.25" customHeight="1">
      <c r="A422" s="7"/>
      <c r="B422" s="7"/>
      <c r="C422" s="7"/>
      <c r="D422" s="7"/>
      <c r="E422" s="24"/>
      <c r="F422" s="24"/>
      <c r="G422" s="7"/>
      <c r="H422" s="7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 spans="1:26" ht="14.25" customHeight="1">
      <c r="A423" s="7"/>
      <c r="B423" s="7"/>
      <c r="C423" s="7"/>
      <c r="D423" s="7"/>
      <c r="E423" s="24"/>
      <c r="F423" s="24"/>
      <c r="G423" s="7"/>
      <c r="H423" s="7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 spans="1:26" ht="14.25" customHeight="1">
      <c r="A424" s="7"/>
      <c r="B424" s="7"/>
      <c r="C424" s="7"/>
      <c r="D424" s="7"/>
      <c r="E424" s="24"/>
      <c r="F424" s="24"/>
      <c r="G424" s="7"/>
      <c r="H424" s="7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 spans="1:26" ht="14.25" customHeight="1">
      <c r="A425" s="7"/>
      <c r="B425" s="7"/>
      <c r="C425" s="7"/>
      <c r="D425" s="7"/>
      <c r="E425" s="24"/>
      <c r="F425" s="24"/>
      <c r="G425" s="7"/>
      <c r="H425" s="7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 spans="1:26" ht="14.25" customHeight="1">
      <c r="A426" s="7"/>
      <c r="B426" s="7"/>
      <c r="C426" s="7"/>
      <c r="D426" s="7"/>
      <c r="E426" s="24"/>
      <c r="F426" s="24"/>
      <c r="G426" s="7"/>
      <c r="H426" s="7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 spans="1:26" ht="14.25" customHeight="1">
      <c r="A427" s="7"/>
      <c r="B427" s="7"/>
      <c r="C427" s="7"/>
      <c r="D427" s="7"/>
      <c r="E427" s="24"/>
      <c r="F427" s="24"/>
      <c r="G427" s="7"/>
      <c r="H427" s="7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 spans="1:26" ht="14.25" customHeight="1">
      <c r="A428" s="7"/>
      <c r="B428" s="7"/>
      <c r="C428" s="7"/>
      <c r="D428" s="7"/>
      <c r="E428" s="24"/>
      <c r="F428" s="24"/>
      <c r="G428" s="7"/>
      <c r="H428" s="7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 spans="1:26" ht="14.25" customHeight="1">
      <c r="A429" s="7"/>
      <c r="B429" s="7"/>
      <c r="C429" s="7"/>
      <c r="D429" s="7"/>
      <c r="E429" s="24"/>
      <c r="F429" s="24"/>
      <c r="G429" s="7"/>
      <c r="H429" s="7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 spans="1:26" ht="14.25" customHeight="1">
      <c r="A430" s="7"/>
      <c r="B430" s="7"/>
      <c r="C430" s="7"/>
      <c r="D430" s="7"/>
      <c r="E430" s="24"/>
      <c r="F430" s="24"/>
      <c r="G430" s="7"/>
      <c r="H430" s="7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 spans="1:26" ht="14.25" customHeight="1">
      <c r="A431" s="7"/>
      <c r="B431" s="7"/>
      <c r="C431" s="7"/>
      <c r="D431" s="7"/>
      <c r="E431" s="24"/>
      <c r="F431" s="24"/>
      <c r="G431" s="7"/>
      <c r="H431" s="7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 spans="1:26" ht="14.25" customHeight="1">
      <c r="A432" s="7"/>
      <c r="B432" s="7"/>
      <c r="C432" s="7"/>
      <c r="D432" s="7"/>
      <c r="E432" s="24"/>
      <c r="F432" s="24"/>
      <c r="G432" s="7"/>
      <c r="H432" s="7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 spans="1:26" ht="14.25" customHeight="1">
      <c r="A433" s="7"/>
      <c r="B433" s="7"/>
      <c r="C433" s="7"/>
      <c r="D433" s="7"/>
      <c r="E433" s="24"/>
      <c r="F433" s="24"/>
      <c r="G433" s="7"/>
      <c r="H433" s="7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 spans="1:26" ht="14.25" customHeight="1">
      <c r="A434" s="7"/>
      <c r="B434" s="7"/>
      <c r="C434" s="7"/>
      <c r="D434" s="7"/>
      <c r="E434" s="24"/>
      <c r="F434" s="24"/>
      <c r="G434" s="7"/>
      <c r="H434" s="7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 spans="1:26" ht="14.25" customHeight="1">
      <c r="A435" s="7"/>
      <c r="B435" s="7"/>
      <c r="C435" s="7"/>
      <c r="D435" s="7"/>
      <c r="E435" s="24"/>
      <c r="F435" s="24"/>
      <c r="G435" s="7"/>
      <c r="H435" s="7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 spans="1:26" ht="14.25" customHeight="1">
      <c r="A436" s="7"/>
      <c r="B436" s="7"/>
      <c r="C436" s="7"/>
      <c r="D436" s="7"/>
      <c r="E436" s="24"/>
      <c r="F436" s="24"/>
      <c r="G436" s="7"/>
      <c r="H436" s="7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 spans="1:26" ht="14.25" customHeight="1">
      <c r="A437" s="7"/>
      <c r="B437" s="7"/>
      <c r="C437" s="7"/>
      <c r="D437" s="7"/>
      <c r="E437" s="24"/>
      <c r="F437" s="24"/>
      <c r="G437" s="7"/>
      <c r="H437" s="7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 spans="1:26" ht="14.25" customHeight="1">
      <c r="A438" s="7"/>
      <c r="B438" s="7"/>
      <c r="C438" s="7"/>
      <c r="D438" s="7"/>
      <c r="E438" s="24"/>
      <c r="F438" s="24"/>
      <c r="G438" s="7"/>
      <c r="H438" s="7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 spans="1:26" ht="14.25" customHeight="1">
      <c r="A439" s="7"/>
      <c r="B439" s="7"/>
      <c r="C439" s="7"/>
      <c r="D439" s="7"/>
      <c r="E439" s="24"/>
      <c r="F439" s="24"/>
      <c r="G439" s="7"/>
      <c r="H439" s="7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 spans="1:26" ht="14.25" customHeight="1">
      <c r="A440" s="7"/>
      <c r="B440" s="7"/>
      <c r="C440" s="7"/>
      <c r="D440" s="7"/>
      <c r="E440" s="24"/>
      <c r="F440" s="24"/>
      <c r="G440" s="7"/>
      <c r="H440" s="7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 spans="1:26" ht="14.25" customHeight="1">
      <c r="A441" s="7"/>
      <c r="B441" s="7"/>
      <c r="C441" s="7"/>
      <c r="D441" s="7"/>
      <c r="E441" s="24"/>
      <c r="F441" s="24"/>
      <c r="G441" s="7"/>
      <c r="H441" s="7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 spans="1:26" ht="14.25" customHeight="1">
      <c r="A442" s="7"/>
      <c r="B442" s="7"/>
      <c r="C442" s="7"/>
      <c r="D442" s="7"/>
      <c r="E442" s="24"/>
      <c r="F442" s="24"/>
      <c r="G442" s="7"/>
      <c r="H442" s="7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 spans="1:26" ht="14.25" customHeight="1">
      <c r="A443" s="7"/>
      <c r="B443" s="7"/>
      <c r="C443" s="7"/>
      <c r="D443" s="7"/>
      <c r="E443" s="24"/>
      <c r="F443" s="24"/>
      <c r="G443" s="7"/>
      <c r="H443" s="7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 spans="1:26" ht="14.25" customHeight="1">
      <c r="A444" s="7"/>
      <c r="B444" s="7"/>
      <c r="C444" s="7"/>
      <c r="D444" s="7"/>
      <c r="E444" s="24"/>
      <c r="F444" s="24"/>
      <c r="G444" s="7"/>
      <c r="H444" s="7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 spans="1:26" ht="14.25" customHeight="1">
      <c r="A445" s="7"/>
      <c r="B445" s="7"/>
      <c r="C445" s="7"/>
      <c r="D445" s="7"/>
      <c r="E445" s="24"/>
      <c r="F445" s="24"/>
      <c r="G445" s="7"/>
      <c r="H445" s="7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 spans="1:26" ht="14.25" customHeight="1">
      <c r="A446" s="7"/>
      <c r="B446" s="7"/>
      <c r="C446" s="7"/>
      <c r="D446" s="7"/>
      <c r="E446" s="24"/>
      <c r="F446" s="24"/>
      <c r="G446" s="7"/>
      <c r="H446" s="7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 spans="1:26" ht="14.25" customHeight="1">
      <c r="A447" s="7"/>
      <c r="B447" s="7"/>
      <c r="C447" s="7"/>
      <c r="D447" s="7"/>
      <c r="E447" s="24"/>
      <c r="F447" s="24"/>
      <c r="G447" s="7"/>
      <c r="H447" s="7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 spans="1:26" ht="14.25" customHeight="1">
      <c r="A448" s="7"/>
      <c r="B448" s="7"/>
      <c r="C448" s="7"/>
      <c r="D448" s="7"/>
      <c r="E448" s="24"/>
      <c r="F448" s="24"/>
      <c r="G448" s="7"/>
      <c r="H448" s="7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 spans="1:26" ht="14.25" customHeight="1">
      <c r="A449" s="7"/>
      <c r="B449" s="7"/>
      <c r="C449" s="7"/>
      <c r="D449" s="7"/>
      <c r="E449" s="24"/>
      <c r="F449" s="24"/>
      <c r="G449" s="7"/>
      <c r="H449" s="7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 spans="1:26" ht="14.25" customHeight="1">
      <c r="A450" s="7"/>
      <c r="B450" s="7"/>
      <c r="C450" s="7"/>
      <c r="D450" s="7"/>
      <c r="E450" s="24"/>
      <c r="F450" s="24"/>
      <c r="G450" s="7"/>
      <c r="H450" s="7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 spans="1:26" ht="14.25" customHeight="1">
      <c r="A451" s="7"/>
      <c r="B451" s="7"/>
      <c r="C451" s="7"/>
      <c r="D451" s="7"/>
      <c r="E451" s="24"/>
      <c r="F451" s="24"/>
      <c r="G451" s="7"/>
      <c r="H451" s="7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 spans="1:26" ht="14.25" customHeight="1">
      <c r="A452" s="7"/>
      <c r="B452" s="7"/>
      <c r="C452" s="7"/>
      <c r="D452" s="7"/>
      <c r="E452" s="24"/>
      <c r="F452" s="24"/>
      <c r="G452" s="7"/>
      <c r="H452" s="7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 spans="1:26" ht="14.25" customHeight="1">
      <c r="A453" s="7"/>
      <c r="B453" s="7"/>
      <c r="C453" s="7"/>
      <c r="D453" s="7"/>
      <c r="E453" s="24"/>
      <c r="F453" s="24"/>
      <c r="G453" s="7"/>
      <c r="H453" s="7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 spans="1:26" ht="14.25" customHeight="1">
      <c r="A454" s="7"/>
      <c r="B454" s="7"/>
      <c r="C454" s="7"/>
      <c r="D454" s="7"/>
      <c r="E454" s="24"/>
      <c r="F454" s="24"/>
      <c r="G454" s="7"/>
      <c r="H454" s="7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 spans="1:26" ht="14.25" customHeight="1">
      <c r="A455" s="7"/>
      <c r="B455" s="7"/>
      <c r="C455" s="7"/>
      <c r="D455" s="7"/>
      <c r="E455" s="24"/>
      <c r="F455" s="24"/>
      <c r="G455" s="7"/>
      <c r="H455" s="7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 spans="1:26" ht="14.25" customHeight="1">
      <c r="A456" s="7"/>
      <c r="B456" s="7"/>
      <c r="C456" s="7"/>
      <c r="D456" s="7"/>
      <c r="E456" s="24"/>
      <c r="F456" s="24"/>
      <c r="G456" s="7"/>
      <c r="H456" s="7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 spans="1:26" ht="14.25" customHeight="1">
      <c r="A457" s="7"/>
      <c r="B457" s="7"/>
      <c r="C457" s="7"/>
      <c r="D457" s="7"/>
      <c r="E457" s="24"/>
      <c r="F457" s="24"/>
      <c r="G457" s="7"/>
      <c r="H457" s="7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 spans="1:26" ht="14.25" customHeight="1">
      <c r="A458" s="7"/>
      <c r="B458" s="7"/>
      <c r="C458" s="7"/>
      <c r="D458" s="7"/>
      <c r="E458" s="24"/>
      <c r="F458" s="24"/>
      <c r="G458" s="7"/>
      <c r="H458" s="7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 spans="1:26" ht="14.25" customHeight="1">
      <c r="A459" s="7"/>
      <c r="B459" s="7"/>
      <c r="C459" s="7"/>
      <c r="D459" s="7"/>
      <c r="E459" s="24"/>
      <c r="F459" s="24"/>
      <c r="G459" s="7"/>
      <c r="H459" s="7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 spans="1:26" ht="14.25" customHeight="1">
      <c r="A460" s="7"/>
      <c r="B460" s="7"/>
      <c r="C460" s="7"/>
      <c r="D460" s="7"/>
      <c r="E460" s="24"/>
      <c r="F460" s="24"/>
      <c r="G460" s="7"/>
      <c r="H460" s="7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 spans="1:26" ht="14.25" customHeight="1">
      <c r="A461" s="7"/>
      <c r="B461" s="7"/>
      <c r="C461" s="7"/>
      <c r="D461" s="7"/>
      <c r="E461" s="24"/>
      <c r="F461" s="24"/>
      <c r="G461" s="7"/>
      <c r="H461" s="7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 spans="1:26" ht="14.25" customHeight="1">
      <c r="A462" s="7"/>
      <c r="B462" s="7"/>
      <c r="C462" s="7"/>
      <c r="D462" s="7"/>
      <c r="E462" s="24"/>
      <c r="F462" s="24"/>
      <c r="G462" s="7"/>
      <c r="H462" s="7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 spans="1:26" ht="14.25" customHeight="1">
      <c r="A463" s="7"/>
      <c r="B463" s="7"/>
      <c r="C463" s="7"/>
      <c r="D463" s="7"/>
      <c r="E463" s="24"/>
      <c r="F463" s="24"/>
      <c r="G463" s="7"/>
      <c r="H463" s="7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 spans="1:26" ht="14.25" customHeight="1">
      <c r="A464" s="7"/>
      <c r="B464" s="7"/>
      <c r="C464" s="7"/>
      <c r="D464" s="7"/>
      <c r="E464" s="24"/>
      <c r="F464" s="24"/>
      <c r="G464" s="7"/>
      <c r="H464" s="7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 spans="1:26" ht="14.25" customHeight="1">
      <c r="A465" s="7"/>
      <c r="B465" s="7"/>
      <c r="C465" s="7"/>
      <c r="D465" s="7"/>
      <c r="E465" s="24"/>
      <c r="F465" s="24"/>
      <c r="G465" s="7"/>
      <c r="H465" s="7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 spans="1:26" ht="14.25" customHeight="1">
      <c r="A466" s="7"/>
      <c r="B466" s="7"/>
      <c r="C466" s="7"/>
      <c r="D466" s="7"/>
      <c r="E466" s="24"/>
      <c r="F466" s="24"/>
      <c r="G466" s="7"/>
      <c r="H466" s="7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 spans="1:26" ht="14.25" customHeight="1">
      <c r="A467" s="7"/>
      <c r="B467" s="7"/>
      <c r="C467" s="7"/>
      <c r="D467" s="7"/>
      <c r="E467" s="24"/>
      <c r="F467" s="24"/>
      <c r="G467" s="7"/>
      <c r="H467" s="7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 spans="1:26" ht="14.25" customHeight="1">
      <c r="A468" s="7"/>
      <c r="B468" s="7"/>
      <c r="C468" s="7"/>
      <c r="D468" s="7"/>
      <c r="E468" s="24"/>
      <c r="F468" s="24"/>
      <c r="G468" s="7"/>
      <c r="H468" s="7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 spans="1:26" ht="14.25" customHeight="1">
      <c r="A469" s="7"/>
      <c r="B469" s="7"/>
      <c r="C469" s="7"/>
      <c r="D469" s="7"/>
      <c r="E469" s="24"/>
      <c r="F469" s="24"/>
      <c r="G469" s="7"/>
      <c r="H469" s="7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 spans="1:26" ht="14.25" customHeight="1">
      <c r="A470" s="7"/>
      <c r="B470" s="7"/>
      <c r="C470" s="7"/>
      <c r="D470" s="7"/>
      <c r="E470" s="24"/>
      <c r="F470" s="24"/>
      <c r="G470" s="7"/>
      <c r="H470" s="7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 spans="1:26" ht="14.25" customHeight="1">
      <c r="A471" s="7"/>
      <c r="B471" s="7"/>
      <c r="C471" s="7"/>
      <c r="D471" s="7"/>
      <c r="E471" s="24"/>
      <c r="F471" s="24"/>
      <c r="G471" s="7"/>
      <c r="H471" s="7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 spans="1:26" ht="14.25" customHeight="1">
      <c r="A472" s="7"/>
      <c r="B472" s="7"/>
      <c r="C472" s="7"/>
      <c r="D472" s="7"/>
      <c r="E472" s="24"/>
      <c r="F472" s="24"/>
      <c r="G472" s="7"/>
      <c r="H472" s="7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 spans="1:26" ht="14.25" customHeight="1">
      <c r="A473" s="7"/>
      <c r="B473" s="7"/>
      <c r="C473" s="7"/>
      <c r="D473" s="7"/>
      <c r="E473" s="24"/>
      <c r="F473" s="24"/>
      <c r="G473" s="7"/>
      <c r="H473" s="7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 spans="1:26" ht="14.25" customHeight="1">
      <c r="A474" s="7"/>
      <c r="B474" s="7"/>
      <c r="C474" s="7"/>
      <c r="D474" s="7"/>
      <c r="E474" s="24"/>
      <c r="F474" s="24"/>
      <c r="G474" s="7"/>
      <c r="H474" s="7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 spans="1:26" ht="14.25" customHeight="1">
      <c r="A475" s="7"/>
      <c r="B475" s="7"/>
      <c r="C475" s="7"/>
      <c r="D475" s="7"/>
      <c r="E475" s="24"/>
      <c r="F475" s="24"/>
      <c r="G475" s="7"/>
      <c r="H475" s="7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 spans="1:26" ht="14.25" customHeight="1">
      <c r="A476" s="7"/>
      <c r="B476" s="7"/>
      <c r="C476" s="7"/>
      <c r="D476" s="7"/>
      <c r="E476" s="24"/>
      <c r="F476" s="24"/>
      <c r="G476" s="7"/>
      <c r="H476" s="7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 spans="1:26" ht="14.25" customHeight="1">
      <c r="A477" s="7"/>
      <c r="B477" s="7"/>
      <c r="C477" s="7"/>
      <c r="D477" s="7"/>
      <c r="E477" s="24"/>
      <c r="F477" s="24"/>
      <c r="G477" s="7"/>
      <c r="H477" s="7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 spans="1:26" ht="14.25" customHeight="1">
      <c r="A478" s="7"/>
      <c r="B478" s="7"/>
      <c r="C478" s="7"/>
      <c r="D478" s="7"/>
      <c r="E478" s="24"/>
      <c r="F478" s="24"/>
      <c r="G478" s="7"/>
      <c r="H478" s="7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 spans="1:26" ht="14.25" customHeight="1">
      <c r="A479" s="7"/>
      <c r="B479" s="7"/>
      <c r="C479" s="7"/>
      <c r="D479" s="7"/>
      <c r="E479" s="24"/>
      <c r="F479" s="24"/>
      <c r="G479" s="7"/>
      <c r="H479" s="7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 spans="1:26" ht="14.25" customHeight="1">
      <c r="A480" s="7"/>
      <c r="B480" s="7"/>
      <c r="C480" s="7"/>
      <c r="D480" s="7"/>
      <c r="E480" s="24"/>
      <c r="F480" s="24"/>
      <c r="G480" s="7"/>
      <c r="H480" s="7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 spans="1:26" ht="14.25" customHeight="1">
      <c r="A481" s="7"/>
      <c r="B481" s="7"/>
      <c r="C481" s="7"/>
      <c r="D481" s="7"/>
      <c r="E481" s="24"/>
      <c r="F481" s="24"/>
      <c r="G481" s="7"/>
      <c r="H481" s="7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 spans="1:26" ht="14.25" customHeight="1">
      <c r="A482" s="7"/>
      <c r="B482" s="7"/>
      <c r="C482" s="7"/>
      <c r="D482" s="7"/>
      <c r="E482" s="24"/>
      <c r="F482" s="24"/>
      <c r="G482" s="7"/>
      <c r="H482" s="7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 spans="1:26" ht="14.25" customHeight="1">
      <c r="A483" s="7"/>
      <c r="B483" s="7"/>
      <c r="C483" s="7"/>
      <c r="D483" s="7"/>
      <c r="E483" s="24"/>
      <c r="F483" s="24"/>
      <c r="G483" s="7"/>
      <c r="H483" s="7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 spans="1:26" ht="14.25" customHeight="1">
      <c r="A484" s="7"/>
      <c r="B484" s="7"/>
      <c r="C484" s="7"/>
      <c r="D484" s="7"/>
      <c r="E484" s="24"/>
      <c r="F484" s="24"/>
      <c r="G484" s="7"/>
      <c r="H484" s="7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 spans="1:26" ht="14.25" customHeight="1">
      <c r="A485" s="7"/>
      <c r="B485" s="7"/>
      <c r="C485" s="7"/>
      <c r="D485" s="7"/>
      <c r="E485" s="24"/>
      <c r="F485" s="24"/>
      <c r="G485" s="7"/>
      <c r="H485" s="7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 spans="1:26" ht="14.25" customHeight="1">
      <c r="A486" s="7"/>
      <c r="B486" s="7"/>
      <c r="C486" s="7"/>
      <c r="D486" s="7"/>
      <c r="E486" s="24"/>
      <c r="F486" s="24"/>
      <c r="G486" s="7"/>
      <c r="H486" s="7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 spans="1:26" ht="14.25" customHeight="1">
      <c r="A487" s="7"/>
      <c r="B487" s="7"/>
      <c r="C487" s="7"/>
      <c r="D487" s="7"/>
      <c r="E487" s="24"/>
      <c r="F487" s="24"/>
      <c r="G487" s="7"/>
      <c r="H487" s="7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 spans="1:26" ht="14.25" customHeight="1">
      <c r="A488" s="7"/>
      <c r="B488" s="7"/>
      <c r="C488" s="7"/>
      <c r="D488" s="7"/>
      <c r="E488" s="24"/>
      <c r="F488" s="24"/>
      <c r="G488" s="7"/>
      <c r="H488" s="7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 spans="1:26" ht="14.25" customHeight="1">
      <c r="A489" s="7"/>
      <c r="B489" s="7"/>
      <c r="C489" s="7"/>
      <c r="D489" s="7"/>
      <c r="E489" s="24"/>
      <c r="F489" s="24"/>
      <c r="G489" s="7"/>
      <c r="H489" s="7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 spans="1:26" ht="14.25" customHeight="1">
      <c r="A490" s="7"/>
      <c r="B490" s="7"/>
      <c r="C490" s="7"/>
      <c r="D490" s="7"/>
      <c r="E490" s="24"/>
      <c r="F490" s="24"/>
      <c r="G490" s="7"/>
      <c r="H490" s="7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 spans="1:26" ht="14.25" customHeight="1">
      <c r="A491" s="7"/>
      <c r="B491" s="7"/>
      <c r="C491" s="7"/>
      <c r="D491" s="7"/>
      <c r="E491" s="24"/>
      <c r="F491" s="24"/>
      <c r="G491" s="7"/>
      <c r="H491" s="7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 spans="1:26" ht="14.25" customHeight="1">
      <c r="A492" s="7"/>
      <c r="B492" s="7"/>
      <c r="C492" s="7"/>
      <c r="D492" s="7"/>
      <c r="E492" s="24"/>
      <c r="F492" s="24"/>
      <c r="G492" s="7"/>
      <c r="H492" s="7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 spans="1:26" ht="14.25" customHeight="1">
      <c r="A493" s="7"/>
      <c r="B493" s="7"/>
      <c r="C493" s="7"/>
      <c r="D493" s="7"/>
      <c r="E493" s="24"/>
      <c r="F493" s="24"/>
      <c r="G493" s="7"/>
      <c r="H493" s="7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 spans="1:26" ht="14.25" customHeight="1">
      <c r="A494" s="7"/>
      <c r="B494" s="7"/>
      <c r="C494" s="7"/>
      <c r="D494" s="7"/>
      <c r="E494" s="24"/>
      <c r="F494" s="24"/>
      <c r="G494" s="7"/>
      <c r="H494" s="7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 spans="1:26" ht="14.25" customHeight="1">
      <c r="A495" s="7"/>
      <c r="B495" s="7"/>
      <c r="C495" s="7"/>
      <c r="D495" s="7"/>
      <c r="E495" s="24"/>
      <c r="F495" s="24"/>
      <c r="G495" s="7"/>
      <c r="H495" s="7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 spans="1:26" ht="14.25" customHeight="1">
      <c r="A496" s="7"/>
      <c r="B496" s="7"/>
      <c r="C496" s="7"/>
      <c r="D496" s="7"/>
      <c r="E496" s="24"/>
      <c r="F496" s="24"/>
      <c r="G496" s="7"/>
      <c r="H496" s="7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 spans="1:26" ht="14.25" customHeight="1">
      <c r="A497" s="7"/>
      <c r="B497" s="7"/>
      <c r="C497" s="7"/>
      <c r="D497" s="7"/>
      <c r="E497" s="24"/>
      <c r="F497" s="24"/>
      <c r="G497" s="7"/>
      <c r="H497" s="7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 spans="1:26" ht="14.25" customHeight="1">
      <c r="A498" s="7"/>
      <c r="B498" s="7"/>
      <c r="C498" s="7"/>
      <c r="D498" s="7"/>
      <c r="E498" s="24"/>
      <c r="F498" s="24"/>
      <c r="G498" s="7"/>
      <c r="H498" s="7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 spans="1:26" ht="14.25" customHeight="1">
      <c r="A499" s="7"/>
      <c r="B499" s="7"/>
      <c r="C499" s="7"/>
      <c r="D499" s="7"/>
      <c r="E499" s="24"/>
      <c r="F499" s="24"/>
      <c r="G499" s="7"/>
      <c r="H499" s="7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 spans="1:26" ht="14.25" customHeight="1">
      <c r="A500" s="7"/>
      <c r="B500" s="7"/>
      <c r="C500" s="7"/>
      <c r="D500" s="7"/>
      <c r="E500" s="24"/>
      <c r="F500" s="24"/>
      <c r="G500" s="7"/>
      <c r="H500" s="7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 spans="1:26" ht="14.25" customHeight="1">
      <c r="A501" s="7"/>
      <c r="B501" s="7"/>
      <c r="C501" s="7"/>
      <c r="D501" s="7"/>
      <c r="E501" s="24"/>
      <c r="F501" s="24"/>
      <c r="G501" s="7"/>
      <c r="H501" s="7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 spans="1:26" ht="14.25" customHeight="1">
      <c r="A502" s="7"/>
      <c r="B502" s="7"/>
      <c r="C502" s="7"/>
      <c r="D502" s="7"/>
      <c r="E502" s="24"/>
      <c r="F502" s="24"/>
      <c r="G502" s="7"/>
      <c r="H502" s="7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 spans="1:26" ht="14.25" customHeight="1">
      <c r="A503" s="7"/>
      <c r="B503" s="7"/>
      <c r="C503" s="7"/>
      <c r="D503" s="7"/>
      <c r="E503" s="24"/>
      <c r="F503" s="24"/>
      <c r="G503" s="7"/>
      <c r="H503" s="7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 spans="1:26" ht="14.25" customHeight="1">
      <c r="A504" s="7"/>
      <c r="B504" s="7"/>
      <c r="C504" s="7"/>
      <c r="D504" s="7"/>
      <c r="E504" s="24"/>
      <c r="F504" s="24"/>
      <c r="G504" s="7"/>
      <c r="H504" s="7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 spans="1:26" ht="14.25" customHeight="1">
      <c r="A505" s="7"/>
      <c r="B505" s="7"/>
      <c r="C505" s="7"/>
      <c r="D505" s="7"/>
      <c r="E505" s="24"/>
      <c r="F505" s="24"/>
      <c r="G505" s="7"/>
      <c r="H505" s="7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 spans="1:26" ht="14.25" customHeight="1">
      <c r="A506" s="7"/>
      <c r="B506" s="7"/>
      <c r="C506" s="7"/>
      <c r="D506" s="7"/>
      <c r="E506" s="24"/>
      <c r="F506" s="24"/>
      <c r="G506" s="7"/>
      <c r="H506" s="7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 spans="1:26" ht="14.25" customHeight="1">
      <c r="A507" s="7"/>
      <c r="B507" s="7"/>
      <c r="C507" s="7"/>
      <c r="D507" s="7"/>
      <c r="E507" s="24"/>
      <c r="F507" s="24"/>
      <c r="G507" s="7"/>
      <c r="H507" s="7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 spans="1:26" ht="14.25" customHeight="1">
      <c r="A508" s="7"/>
      <c r="B508" s="7"/>
      <c r="C508" s="7"/>
      <c r="D508" s="7"/>
      <c r="E508" s="24"/>
      <c r="F508" s="24"/>
      <c r="G508" s="7"/>
      <c r="H508" s="7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 spans="1:26" ht="14.25" customHeight="1">
      <c r="A509" s="7"/>
      <c r="B509" s="7"/>
      <c r="C509" s="7"/>
      <c r="D509" s="7"/>
      <c r="E509" s="24"/>
      <c r="F509" s="24"/>
      <c r="G509" s="7"/>
      <c r="H509" s="7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 spans="1:26" ht="14.25" customHeight="1">
      <c r="A510" s="7"/>
      <c r="B510" s="7"/>
      <c r="C510" s="7"/>
      <c r="D510" s="7"/>
      <c r="E510" s="24"/>
      <c r="F510" s="24"/>
      <c r="G510" s="7"/>
      <c r="H510" s="7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 spans="1:26" ht="14.25" customHeight="1">
      <c r="A511" s="7"/>
      <c r="B511" s="7"/>
      <c r="C511" s="7"/>
      <c r="D511" s="7"/>
      <c r="E511" s="24"/>
      <c r="F511" s="24"/>
      <c r="G511" s="7"/>
      <c r="H511" s="7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 spans="1:26" ht="14.25" customHeight="1">
      <c r="A512" s="7"/>
      <c r="B512" s="7"/>
      <c r="C512" s="7"/>
      <c r="D512" s="7"/>
      <c r="E512" s="24"/>
      <c r="F512" s="24"/>
      <c r="G512" s="7"/>
      <c r="H512" s="7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 spans="1:26" ht="14.25" customHeight="1">
      <c r="A513" s="7"/>
      <c r="B513" s="7"/>
      <c r="C513" s="7"/>
      <c r="D513" s="7"/>
      <c r="E513" s="24"/>
      <c r="F513" s="24"/>
      <c r="G513" s="7"/>
      <c r="H513" s="7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 spans="1:26" ht="14.25" customHeight="1">
      <c r="A514" s="7"/>
      <c r="B514" s="7"/>
      <c r="C514" s="7"/>
      <c r="D514" s="7"/>
      <c r="E514" s="24"/>
      <c r="F514" s="24"/>
      <c r="G514" s="7"/>
      <c r="H514" s="7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 spans="1:26" ht="14.25" customHeight="1">
      <c r="A515" s="7"/>
      <c r="B515" s="7"/>
      <c r="C515" s="7"/>
      <c r="D515" s="7"/>
      <c r="E515" s="24"/>
      <c r="F515" s="24"/>
      <c r="G515" s="7"/>
      <c r="H515" s="7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 spans="1:26" ht="14.25" customHeight="1">
      <c r="A516" s="7"/>
      <c r="B516" s="7"/>
      <c r="C516" s="7"/>
      <c r="D516" s="7"/>
      <c r="E516" s="24"/>
      <c r="F516" s="24"/>
      <c r="G516" s="7"/>
      <c r="H516" s="7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 spans="1:26" ht="14.25" customHeight="1">
      <c r="A517" s="7"/>
      <c r="B517" s="7"/>
      <c r="C517" s="7"/>
      <c r="D517" s="7"/>
      <c r="E517" s="24"/>
      <c r="F517" s="24"/>
      <c r="G517" s="7"/>
      <c r="H517" s="7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 spans="1:26" ht="14.25" customHeight="1">
      <c r="A518" s="7"/>
      <c r="B518" s="7"/>
      <c r="C518" s="7"/>
      <c r="D518" s="7"/>
      <c r="E518" s="24"/>
      <c r="F518" s="24"/>
      <c r="G518" s="7"/>
      <c r="H518" s="7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 spans="1:26" ht="14.25" customHeight="1">
      <c r="A519" s="7"/>
      <c r="B519" s="7"/>
      <c r="C519" s="7"/>
      <c r="D519" s="7"/>
      <c r="E519" s="24"/>
      <c r="F519" s="24"/>
      <c r="G519" s="7"/>
      <c r="H519" s="7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 spans="1:26" ht="14.25" customHeight="1">
      <c r="A520" s="7"/>
      <c r="B520" s="7"/>
      <c r="C520" s="7"/>
      <c r="D520" s="7"/>
      <c r="E520" s="24"/>
      <c r="F520" s="24"/>
      <c r="G520" s="7"/>
      <c r="H520" s="7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 spans="1:26" ht="14.25" customHeight="1">
      <c r="A521" s="7"/>
      <c r="B521" s="7"/>
      <c r="C521" s="7"/>
      <c r="D521" s="7"/>
      <c r="E521" s="24"/>
      <c r="F521" s="24"/>
      <c r="G521" s="7"/>
      <c r="H521" s="7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 spans="1:26" ht="14.25" customHeight="1">
      <c r="A522" s="7"/>
      <c r="B522" s="7"/>
      <c r="C522" s="7"/>
      <c r="D522" s="7"/>
      <c r="E522" s="24"/>
      <c r="F522" s="24"/>
      <c r="G522" s="7"/>
      <c r="H522" s="7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 spans="1:26" ht="14.25" customHeight="1">
      <c r="A523" s="7"/>
      <c r="B523" s="7"/>
      <c r="C523" s="7"/>
      <c r="D523" s="7"/>
      <c r="E523" s="24"/>
      <c r="F523" s="24"/>
      <c r="G523" s="7"/>
      <c r="H523" s="7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 spans="1:26" ht="14.25" customHeight="1">
      <c r="A524" s="7"/>
      <c r="B524" s="7"/>
      <c r="C524" s="7"/>
      <c r="D524" s="7"/>
      <c r="E524" s="24"/>
      <c r="F524" s="24"/>
      <c r="G524" s="7"/>
      <c r="H524" s="7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 spans="1:26" ht="14.25" customHeight="1">
      <c r="A525" s="7"/>
      <c r="B525" s="7"/>
      <c r="C525" s="7"/>
      <c r="D525" s="7"/>
      <c r="E525" s="24"/>
      <c r="F525" s="24"/>
      <c r="G525" s="7"/>
      <c r="H525" s="7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 spans="1:26" ht="14.25" customHeight="1">
      <c r="A526" s="7"/>
      <c r="B526" s="7"/>
      <c r="C526" s="7"/>
      <c r="D526" s="7"/>
      <c r="E526" s="24"/>
      <c r="F526" s="24"/>
      <c r="G526" s="7"/>
      <c r="H526" s="7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 spans="1:26" ht="14.25" customHeight="1">
      <c r="A527" s="7"/>
      <c r="B527" s="7"/>
      <c r="C527" s="7"/>
      <c r="D527" s="7"/>
      <c r="E527" s="24"/>
      <c r="F527" s="24"/>
      <c r="G527" s="7"/>
      <c r="H527" s="7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 spans="1:26" ht="14.25" customHeight="1">
      <c r="A528" s="7"/>
      <c r="B528" s="7"/>
      <c r="C528" s="7"/>
      <c r="D528" s="7"/>
      <c r="E528" s="24"/>
      <c r="F528" s="24"/>
      <c r="G528" s="7"/>
      <c r="H528" s="7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 spans="1:26" ht="14.25" customHeight="1">
      <c r="A529" s="7"/>
      <c r="B529" s="7"/>
      <c r="C529" s="7"/>
      <c r="D529" s="7"/>
      <c r="E529" s="24"/>
      <c r="F529" s="24"/>
      <c r="G529" s="7"/>
      <c r="H529" s="7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 spans="1:26" ht="14.25" customHeight="1">
      <c r="A530" s="7"/>
      <c r="B530" s="7"/>
      <c r="C530" s="7"/>
      <c r="D530" s="7"/>
      <c r="E530" s="24"/>
      <c r="F530" s="24"/>
      <c r="G530" s="7"/>
      <c r="H530" s="7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 spans="1:26" ht="14.25" customHeight="1">
      <c r="A531" s="7"/>
      <c r="B531" s="7"/>
      <c r="C531" s="7"/>
      <c r="D531" s="7"/>
      <c r="E531" s="24"/>
      <c r="F531" s="24"/>
      <c r="G531" s="7"/>
      <c r="H531" s="7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 spans="1:26" ht="14.25" customHeight="1">
      <c r="A532" s="7"/>
      <c r="B532" s="7"/>
      <c r="C532" s="7"/>
      <c r="D532" s="7"/>
      <c r="E532" s="24"/>
      <c r="F532" s="24"/>
      <c r="G532" s="7"/>
      <c r="H532" s="7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 spans="1:26" ht="14.25" customHeight="1">
      <c r="A533" s="7"/>
      <c r="B533" s="7"/>
      <c r="C533" s="7"/>
      <c r="D533" s="7"/>
      <c r="E533" s="24"/>
      <c r="F533" s="24"/>
      <c r="G533" s="7"/>
      <c r="H533" s="7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 spans="1:26" ht="14.25" customHeight="1">
      <c r="A534" s="7"/>
      <c r="B534" s="7"/>
      <c r="C534" s="7"/>
      <c r="D534" s="7"/>
      <c r="E534" s="24"/>
      <c r="F534" s="24"/>
      <c r="G534" s="7"/>
      <c r="H534" s="7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 spans="1:26" ht="14.25" customHeight="1">
      <c r="A535" s="7"/>
      <c r="B535" s="7"/>
      <c r="C535" s="7"/>
      <c r="D535" s="7"/>
      <c r="E535" s="24"/>
      <c r="F535" s="24"/>
      <c r="G535" s="7"/>
      <c r="H535" s="7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 spans="1:26" ht="14.25" customHeight="1">
      <c r="A536" s="7"/>
      <c r="B536" s="7"/>
      <c r="C536" s="7"/>
      <c r="D536" s="7"/>
      <c r="E536" s="24"/>
      <c r="F536" s="24"/>
      <c r="G536" s="7"/>
      <c r="H536" s="7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 spans="1:26" ht="14.25" customHeight="1">
      <c r="A537" s="7"/>
      <c r="B537" s="7"/>
      <c r="C537" s="7"/>
      <c r="D537" s="7"/>
      <c r="E537" s="24"/>
      <c r="F537" s="24"/>
      <c r="G537" s="7"/>
      <c r="H537" s="7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 spans="1:26" ht="14.25" customHeight="1">
      <c r="A538" s="7"/>
      <c r="B538" s="7"/>
      <c r="C538" s="7"/>
      <c r="D538" s="7"/>
      <c r="E538" s="24"/>
      <c r="F538" s="24"/>
      <c r="G538" s="7"/>
      <c r="H538" s="7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 spans="1:26" ht="14.25" customHeight="1">
      <c r="A539" s="7"/>
      <c r="B539" s="7"/>
      <c r="C539" s="7"/>
      <c r="D539" s="7"/>
      <c r="E539" s="24"/>
      <c r="F539" s="24"/>
      <c r="G539" s="7"/>
      <c r="H539" s="7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 spans="1:26" ht="14.25" customHeight="1">
      <c r="A540" s="7"/>
      <c r="B540" s="7"/>
      <c r="C540" s="7"/>
      <c r="D540" s="7"/>
      <c r="E540" s="24"/>
      <c r="F540" s="24"/>
      <c r="G540" s="7"/>
      <c r="H540" s="7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 spans="1:26" ht="14.25" customHeight="1">
      <c r="A541" s="7"/>
      <c r="B541" s="7"/>
      <c r="C541" s="7"/>
      <c r="D541" s="7"/>
      <c r="E541" s="24"/>
      <c r="F541" s="24"/>
      <c r="G541" s="7"/>
      <c r="H541" s="7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 spans="1:26" ht="14.25" customHeight="1">
      <c r="A542" s="7"/>
      <c r="B542" s="7"/>
      <c r="C542" s="7"/>
      <c r="D542" s="7"/>
      <c r="E542" s="24"/>
      <c r="F542" s="24"/>
      <c r="G542" s="7"/>
      <c r="H542" s="7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 spans="1:26" ht="14.25" customHeight="1">
      <c r="A543" s="7"/>
      <c r="B543" s="7"/>
      <c r="C543" s="7"/>
      <c r="D543" s="7"/>
      <c r="E543" s="24"/>
      <c r="F543" s="24"/>
      <c r="G543" s="7"/>
      <c r="H543" s="7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 spans="1:26" ht="14.25" customHeight="1">
      <c r="A544" s="7"/>
      <c r="B544" s="7"/>
      <c r="C544" s="7"/>
      <c r="D544" s="7"/>
      <c r="E544" s="24"/>
      <c r="F544" s="24"/>
      <c r="G544" s="7"/>
      <c r="H544" s="7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 spans="1:26" ht="14.25" customHeight="1">
      <c r="A545" s="7"/>
      <c r="B545" s="7"/>
      <c r="C545" s="7"/>
      <c r="D545" s="7"/>
      <c r="E545" s="24"/>
      <c r="F545" s="24"/>
      <c r="G545" s="7"/>
      <c r="H545" s="7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 spans="1:26" ht="14.25" customHeight="1">
      <c r="A546" s="7"/>
      <c r="B546" s="7"/>
      <c r="C546" s="7"/>
      <c r="D546" s="7"/>
      <c r="E546" s="24"/>
      <c r="F546" s="24"/>
      <c r="G546" s="7"/>
      <c r="H546" s="7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 spans="1:26" ht="14.25" customHeight="1">
      <c r="A547" s="7"/>
      <c r="B547" s="7"/>
      <c r="C547" s="7"/>
      <c r="D547" s="7"/>
      <c r="E547" s="24"/>
      <c r="F547" s="24"/>
      <c r="G547" s="7"/>
      <c r="H547" s="7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 spans="1:26" ht="14.25" customHeight="1">
      <c r="A548" s="7"/>
      <c r="B548" s="7"/>
      <c r="C548" s="7"/>
      <c r="D548" s="7"/>
      <c r="E548" s="24"/>
      <c r="F548" s="24"/>
      <c r="G548" s="7"/>
      <c r="H548" s="7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 spans="1:26" ht="14.25" customHeight="1">
      <c r="A549" s="7"/>
      <c r="B549" s="7"/>
      <c r="C549" s="7"/>
      <c r="D549" s="7"/>
      <c r="E549" s="24"/>
      <c r="F549" s="24"/>
      <c r="G549" s="7"/>
      <c r="H549" s="7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 spans="1:26" ht="14.25" customHeight="1">
      <c r="A550" s="7"/>
      <c r="B550" s="7"/>
      <c r="C550" s="7"/>
      <c r="D550" s="7"/>
      <c r="E550" s="24"/>
      <c r="F550" s="24"/>
      <c r="G550" s="7"/>
      <c r="H550" s="7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 spans="1:26" ht="14.25" customHeight="1">
      <c r="A551" s="7"/>
      <c r="B551" s="7"/>
      <c r="C551" s="7"/>
      <c r="D551" s="7"/>
      <c r="E551" s="24"/>
      <c r="F551" s="24"/>
      <c r="G551" s="7"/>
      <c r="H551" s="7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 spans="1:26" ht="14.25" customHeight="1">
      <c r="A552" s="7"/>
      <c r="B552" s="7"/>
      <c r="C552" s="7"/>
      <c r="D552" s="7"/>
      <c r="E552" s="24"/>
      <c r="F552" s="24"/>
      <c r="G552" s="7"/>
      <c r="H552" s="7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 spans="1:26" ht="14.25" customHeight="1">
      <c r="A553" s="7"/>
      <c r="B553" s="7"/>
      <c r="C553" s="7"/>
      <c r="D553" s="7"/>
      <c r="E553" s="24"/>
      <c r="F553" s="24"/>
      <c r="G553" s="7"/>
      <c r="H553" s="7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 spans="1:26" ht="14.25" customHeight="1">
      <c r="A554" s="7"/>
      <c r="B554" s="7"/>
      <c r="C554" s="7"/>
      <c r="D554" s="7"/>
      <c r="E554" s="24"/>
      <c r="F554" s="24"/>
      <c r="G554" s="7"/>
      <c r="H554" s="7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 spans="1:26" ht="14.25" customHeight="1">
      <c r="A555" s="7"/>
      <c r="B555" s="7"/>
      <c r="C555" s="7"/>
      <c r="D555" s="7"/>
      <c r="E555" s="24"/>
      <c r="F555" s="24"/>
      <c r="G555" s="7"/>
      <c r="H555" s="7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 spans="1:26" ht="14.25" customHeight="1">
      <c r="A556" s="7"/>
      <c r="B556" s="7"/>
      <c r="C556" s="7"/>
      <c r="D556" s="7"/>
      <c r="E556" s="24"/>
      <c r="F556" s="24"/>
      <c r="G556" s="7"/>
      <c r="H556" s="7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 spans="1:26" ht="14.25" customHeight="1">
      <c r="A557" s="7"/>
      <c r="B557" s="7"/>
      <c r="C557" s="7"/>
      <c r="D557" s="7"/>
      <c r="E557" s="24"/>
      <c r="F557" s="24"/>
      <c r="G557" s="7"/>
      <c r="H557" s="7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 spans="1:26" ht="14.25" customHeight="1">
      <c r="A558" s="7"/>
      <c r="B558" s="7"/>
      <c r="C558" s="7"/>
      <c r="D558" s="7"/>
      <c r="E558" s="24"/>
      <c r="F558" s="24"/>
      <c r="G558" s="7"/>
      <c r="H558" s="7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 spans="1:26" ht="14.25" customHeight="1">
      <c r="A559" s="7"/>
      <c r="B559" s="7"/>
      <c r="C559" s="7"/>
      <c r="D559" s="7"/>
      <c r="E559" s="24"/>
      <c r="F559" s="24"/>
      <c r="G559" s="7"/>
      <c r="H559" s="7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 spans="1:26" ht="14.25" customHeight="1">
      <c r="A560" s="7"/>
      <c r="B560" s="7"/>
      <c r="C560" s="7"/>
      <c r="D560" s="7"/>
      <c r="E560" s="24"/>
      <c r="F560" s="24"/>
      <c r="G560" s="7"/>
      <c r="H560" s="7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 spans="1:26" ht="14.25" customHeight="1">
      <c r="A561" s="7"/>
      <c r="B561" s="7"/>
      <c r="C561" s="7"/>
      <c r="D561" s="7"/>
      <c r="E561" s="24"/>
      <c r="F561" s="24"/>
      <c r="G561" s="7"/>
      <c r="H561" s="7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 spans="1:26" ht="14.25" customHeight="1">
      <c r="A562" s="7"/>
      <c r="B562" s="7"/>
      <c r="C562" s="7"/>
      <c r="D562" s="7"/>
      <c r="E562" s="24"/>
      <c r="F562" s="24"/>
      <c r="G562" s="7"/>
      <c r="H562" s="7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 spans="1:26" ht="14.25" customHeight="1">
      <c r="A563" s="7"/>
      <c r="B563" s="7"/>
      <c r="C563" s="7"/>
      <c r="D563" s="7"/>
      <c r="E563" s="24"/>
      <c r="F563" s="24"/>
      <c r="G563" s="7"/>
      <c r="H563" s="7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 spans="1:26" ht="14.25" customHeight="1">
      <c r="A564" s="7"/>
      <c r="B564" s="7"/>
      <c r="C564" s="7"/>
      <c r="D564" s="7"/>
      <c r="E564" s="24"/>
      <c r="F564" s="24"/>
      <c r="G564" s="7"/>
      <c r="H564" s="7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 spans="1:26" ht="14.25" customHeight="1">
      <c r="A565" s="7"/>
      <c r="B565" s="7"/>
      <c r="C565" s="7"/>
      <c r="D565" s="7"/>
      <c r="E565" s="24"/>
      <c r="F565" s="24"/>
      <c r="G565" s="7"/>
      <c r="H565" s="7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 spans="1:26" ht="14.25" customHeight="1">
      <c r="A566" s="7"/>
      <c r="B566" s="7"/>
      <c r="C566" s="7"/>
      <c r="D566" s="7"/>
      <c r="E566" s="24"/>
      <c r="F566" s="24"/>
      <c r="G566" s="7"/>
      <c r="H566" s="7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 spans="1:26" ht="14.25" customHeight="1">
      <c r="A567" s="7"/>
      <c r="B567" s="7"/>
      <c r="C567" s="7"/>
      <c r="D567" s="7"/>
      <c r="E567" s="24"/>
      <c r="F567" s="24"/>
      <c r="G567" s="7"/>
      <c r="H567" s="7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 spans="1:26" ht="14.25" customHeight="1">
      <c r="A568" s="7"/>
      <c r="B568" s="7"/>
      <c r="C568" s="7"/>
      <c r="D568" s="7"/>
      <c r="E568" s="24"/>
      <c r="F568" s="24"/>
      <c r="G568" s="7"/>
      <c r="H568" s="7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 spans="1:26" ht="14.25" customHeight="1">
      <c r="A569" s="7"/>
      <c r="B569" s="7"/>
      <c r="C569" s="7"/>
      <c r="D569" s="7"/>
      <c r="E569" s="24"/>
      <c r="F569" s="24"/>
      <c r="G569" s="7"/>
      <c r="H569" s="7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 spans="1:26" ht="14.25" customHeight="1">
      <c r="A570" s="7"/>
      <c r="B570" s="7"/>
      <c r="C570" s="7"/>
      <c r="D570" s="7"/>
      <c r="E570" s="24"/>
      <c r="F570" s="24"/>
      <c r="G570" s="7"/>
      <c r="H570" s="7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 spans="1:26" ht="14.25" customHeight="1">
      <c r="A571" s="7"/>
      <c r="B571" s="7"/>
      <c r="C571" s="7"/>
      <c r="D571" s="7"/>
      <c r="E571" s="24"/>
      <c r="F571" s="24"/>
      <c r="G571" s="7"/>
      <c r="H571" s="7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 spans="1:26" ht="14.25" customHeight="1">
      <c r="A572" s="7"/>
      <c r="B572" s="7"/>
      <c r="C572" s="7"/>
      <c r="D572" s="7"/>
      <c r="E572" s="24"/>
      <c r="F572" s="24"/>
      <c r="G572" s="7"/>
      <c r="H572" s="7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 spans="1:26" ht="14.25" customHeight="1">
      <c r="A573" s="7"/>
      <c r="B573" s="7"/>
      <c r="C573" s="7"/>
      <c r="D573" s="7"/>
      <c r="E573" s="24"/>
      <c r="F573" s="24"/>
      <c r="G573" s="7"/>
      <c r="H573" s="7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 spans="1:26" ht="14.25" customHeight="1">
      <c r="A574" s="7"/>
      <c r="B574" s="7"/>
      <c r="C574" s="7"/>
      <c r="D574" s="7"/>
      <c r="E574" s="24"/>
      <c r="F574" s="24"/>
      <c r="G574" s="7"/>
      <c r="H574" s="7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 spans="1:26" ht="14.25" customHeight="1">
      <c r="A575" s="7"/>
      <c r="B575" s="7"/>
      <c r="C575" s="7"/>
      <c r="D575" s="7"/>
      <c r="E575" s="24"/>
      <c r="F575" s="24"/>
      <c r="G575" s="7"/>
      <c r="H575" s="7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 spans="1:26" ht="14.25" customHeight="1">
      <c r="A576" s="7"/>
      <c r="B576" s="7"/>
      <c r="C576" s="7"/>
      <c r="D576" s="7"/>
      <c r="E576" s="24"/>
      <c r="F576" s="24"/>
      <c r="G576" s="7"/>
      <c r="H576" s="7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 spans="1:26" ht="14.25" customHeight="1">
      <c r="A577" s="7"/>
      <c r="B577" s="7"/>
      <c r="C577" s="7"/>
      <c r="D577" s="7"/>
      <c r="E577" s="24"/>
      <c r="F577" s="24"/>
      <c r="G577" s="7"/>
      <c r="H577" s="7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 spans="1:26" ht="14.25" customHeight="1">
      <c r="A578" s="7"/>
      <c r="B578" s="7"/>
      <c r="C578" s="7"/>
      <c r="D578" s="7"/>
      <c r="E578" s="24"/>
      <c r="F578" s="24"/>
      <c r="G578" s="7"/>
      <c r="H578" s="7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 spans="1:26" ht="14.25" customHeight="1">
      <c r="A579" s="7"/>
      <c r="B579" s="7"/>
      <c r="C579" s="7"/>
      <c r="D579" s="7"/>
      <c r="E579" s="24"/>
      <c r="F579" s="24"/>
      <c r="G579" s="7"/>
      <c r="H579" s="7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 spans="1:26" ht="14.25" customHeight="1">
      <c r="A580" s="7"/>
      <c r="B580" s="7"/>
      <c r="C580" s="7"/>
      <c r="D580" s="7"/>
      <c r="E580" s="24"/>
      <c r="F580" s="24"/>
      <c r="G580" s="7"/>
      <c r="H580" s="7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 spans="1:26" ht="14.25" customHeight="1">
      <c r="A581" s="7"/>
      <c r="B581" s="7"/>
      <c r="C581" s="7"/>
      <c r="D581" s="7"/>
      <c r="E581" s="24"/>
      <c r="F581" s="24"/>
      <c r="G581" s="7"/>
      <c r="H581" s="7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 spans="1:26" ht="14.25" customHeight="1">
      <c r="A582" s="7"/>
      <c r="B582" s="7"/>
      <c r="C582" s="7"/>
      <c r="D582" s="7"/>
      <c r="E582" s="24"/>
      <c r="F582" s="24"/>
      <c r="G582" s="7"/>
      <c r="H582" s="7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 spans="1:26" ht="14.25" customHeight="1">
      <c r="A583" s="7"/>
      <c r="B583" s="7"/>
      <c r="C583" s="7"/>
      <c r="D583" s="7"/>
      <c r="E583" s="24"/>
      <c r="F583" s="24"/>
      <c r="G583" s="7"/>
      <c r="H583" s="7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 spans="1:26" ht="14.25" customHeight="1">
      <c r="A584" s="7"/>
      <c r="B584" s="7"/>
      <c r="C584" s="7"/>
      <c r="D584" s="7"/>
      <c r="E584" s="24"/>
      <c r="F584" s="24"/>
      <c r="G584" s="7"/>
      <c r="H584" s="7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 spans="1:26" ht="14.25" customHeight="1">
      <c r="A585" s="7"/>
      <c r="B585" s="7"/>
      <c r="C585" s="7"/>
      <c r="D585" s="7"/>
      <c r="E585" s="24"/>
      <c r="F585" s="24"/>
      <c r="G585" s="7"/>
      <c r="H585" s="7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 spans="1:26" ht="14.25" customHeight="1">
      <c r="A586" s="7"/>
      <c r="B586" s="7"/>
      <c r="C586" s="7"/>
      <c r="D586" s="7"/>
      <c r="E586" s="24"/>
      <c r="F586" s="24"/>
      <c r="G586" s="7"/>
      <c r="H586" s="7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 spans="1:26" ht="14.25" customHeight="1">
      <c r="A587" s="7"/>
      <c r="B587" s="7"/>
      <c r="C587" s="7"/>
      <c r="D587" s="7"/>
      <c r="E587" s="24"/>
      <c r="F587" s="24"/>
      <c r="G587" s="7"/>
      <c r="H587" s="7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 spans="1:26" ht="14.25" customHeight="1">
      <c r="A588" s="7"/>
      <c r="B588" s="7"/>
      <c r="C588" s="7"/>
      <c r="D588" s="7"/>
      <c r="E588" s="24"/>
      <c r="F588" s="24"/>
      <c r="G588" s="7"/>
      <c r="H588" s="7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 spans="1:26" ht="14.25" customHeight="1">
      <c r="A589" s="7"/>
      <c r="B589" s="7"/>
      <c r="C589" s="7"/>
      <c r="D589" s="7"/>
      <c r="E589" s="24"/>
      <c r="F589" s="24"/>
      <c r="G589" s="7"/>
      <c r="H589" s="7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 spans="1:26" ht="14.25" customHeight="1">
      <c r="A590" s="7"/>
      <c r="B590" s="7"/>
      <c r="C590" s="7"/>
      <c r="D590" s="7"/>
      <c r="E590" s="24"/>
      <c r="F590" s="24"/>
      <c r="G590" s="7"/>
      <c r="H590" s="7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 spans="1:26" ht="14.25" customHeight="1">
      <c r="A591" s="7"/>
      <c r="B591" s="7"/>
      <c r="C591" s="7"/>
      <c r="D591" s="7"/>
      <c r="E591" s="24"/>
      <c r="F591" s="24"/>
      <c r="G591" s="7"/>
      <c r="H591" s="7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 spans="1:26" ht="14.25" customHeight="1">
      <c r="A592" s="7"/>
      <c r="B592" s="7"/>
      <c r="C592" s="7"/>
      <c r="D592" s="7"/>
      <c r="E592" s="24"/>
      <c r="F592" s="24"/>
      <c r="G592" s="7"/>
      <c r="H592" s="7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 spans="1:26" ht="14.25" customHeight="1">
      <c r="A593" s="7"/>
      <c r="B593" s="7"/>
      <c r="C593" s="7"/>
      <c r="D593" s="7"/>
      <c r="E593" s="24"/>
      <c r="F593" s="24"/>
      <c r="G593" s="7"/>
      <c r="H593" s="7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 spans="1:26" ht="14.25" customHeight="1">
      <c r="A594" s="7"/>
      <c r="B594" s="7"/>
      <c r="C594" s="7"/>
      <c r="D594" s="7"/>
      <c r="E594" s="24"/>
      <c r="F594" s="24"/>
      <c r="G594" s="7"/>
      <c r="H594" s="7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 spans="1:26" ht="14.25" customHeight="1">
      <c r="A595" s="7"/>
      <c r="B595" s="7"/>
      <c r="C595" s="7"/>
      <c r="D595" s="7"/>
      <c r="E595" s="24"/>
      <c r="F595" s="24"/>
      <c r="G595" s="7"/>
      <c r="H595" s="7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 spans="1:26" ht="14.25" customHeight="1">
      <c r="A596" s="7"/>
      <c r="B596" s="7"/>
      <c r="C596" s="7"/>
      <c r="D596" s="7"/>
      <c r="E596" s="24"/>
      <c r="F596" s="24"/>
      <c r="G596" s="7"/>
      <c r="H596" s="7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 spans="1:26" ht="14.25" customHeight="1">
      <c r="A597" s="7"/>
      <c r="B597" s="7"/>
      <c r="C597" s="7"/>
      <c r="D597" s="7"/>
      <c r="E597" s="24"/>
      <c r="F597" s="24"/>
      <c r="G597" s="7"/>
      <c r="H597" s="7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 spans="1:26" ht="14.25" customHeight="1">
      <c r="A598" s="7"/>
      <c r="B598" s="7"/>
      <c r="C598" s="7"/>
      <c r="D598" s="7"/>
      <c r="E598" s="24"/>
      <c r="F598" s="24"/>
      <c r="G598" s="7"/>
      <c r="H598" s="7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 spans="1:26" ht="14.25" customHeight="1">
      <c r="A599" s="7"/>
      <c r="B599" s="7"/>
      <c r="C599" s="7"/>
      <c r="D599" s="7"/>
      <c r="E599" s="24"/>
      <c r="F599" s="24"/>
      <c r="G599" s="7"/>
      <c r="H599" s="7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 spans="1:26" ht="14.25" customHeight="1">
      <c r="A600" s="7"/>
      <c r="B600" s="7"/>
      <c r="C600" s="7"/>
      <c r="D600" s="7"/>
      <c r="E600" s="24"/>
      <c r="F600" s="24"/>
      <c r="G600" s="7"/>
      <c r="H600" s="7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 spans="1:26" ht="14.25" customHeight="1">
      <c r="A601" s="7"/>
      <c r="B601" s="7"/>
      <c r="C601" s="7"/>
      <c r="D601" s="7"/>
      <c r="E601" s="24"/>
      <c r="F601" s="24"/>
      <c r="G601" s="7"/>
      <c r="H601" s="7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 spans="1:26" ht="14.25" customHeight="1">
      <c r="A602" s="7"/>
      <c r="B602" s="7"/>
      <c r="C602" s="7"/>
      <c r="D602" s="7"/>
      <c r="E602" s="24"/>
      <c r="F602" s="24"/>
      <c r="G602" s="7"/>
      <c r="H602" s="7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 spans="1:26" ht="14.25" customHeight="1">
      <c r="A603" s="7"/>
      <c r="B603" s="7"/>
      <c r="C603" s="7"/>
      <c r="D603" s="7"/>
      <c r="E603" s="24"/>
      <c r="F603" s="24"/>
      <c r="G603" s="7"/>
      <c r="H603" s="7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 spans="1:26" ht="14.25" customHeight="1">
      <c r="A604" s="7"/>
      <c r="B604" s="7"/>
      <c r="C604" s="7"/>
      <c r="D604" s="7"/>
      <c r="E604" s="24"/>
      <c r="F604" s="24"/>
      <c r="G604" s="7"/>
      <c r="H604" s="7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 spans="1:26" ht="14.25" customHeight="1">
      <c r="A605" s="7"/>
      <c r="B605" s="7"/>
      <c r="C605" s="7"/>
      <c r="D605" s="7"/>
      <c r="E605" s="24"/>
      <c r="F605" s="24"/>
      <c r="G605" s="7"/>
      <c r="H605" s="7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 spans="1:26" ht="14.25" customHeight="1">
      <c r="A606" s="7"/>
      <c r="B606" s="7"/>
      <c r="C606" s="7"/>
      <c r="D606" s="7"/>
      <c r="E606" s="24"/>
      <c r="F606" s="24"/>
      <c r="G606" s="7"/>
      <c r="H606" s="7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 spans="1:26" ht="14.25" customHeight="1">
      <c r="A607" s="7"/>
      <c r="B607" s="7"/>
      <c r="C607" s="7"/>
      <c r="D607" s="7"/>
      <c r="E607" s="24"/>
      <c r="F607" s="24"/>
      <c r="G607" s="7"/>
      <c r="H607" s="7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 spans="1:26" ht="14.25" customHeight="1">
      <c r="A608" s="7"/>
      <c r="B608" s="7"/>
      <c r="C608" s="7"/>
      <c r="D608" s="7"/>
      <c r="E608" s="24"/>
      <c r="F608" s="24"/>
      <c r="G608" s="7"/>
      <c r="H608" s="7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 spans="1:26" ht="14.25" customHeight="1">
      <c r="A609" s="7"/>
      <c r="B609" s="7"/>
      <c r="C609" s="7"/>
      <c r="D609" s="7"/>
      <c r="E609" s="24"/>
      <c r="F609" s="24"/>
      <c r="G609" s="7"/>
      <c r="H609" s="7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 spans="1:26" ht="14.25" customHeight="1">
      <c r="A610" s="7"/>
      <c r="B610" s="7"/>
      <c r="C610" s="7"/>
      <c r="D610" s="7"/>
      <c r="E610" s="24"/>
      <c r="F610" s="24"/>
      <c r="G610" s="7"/>
      <c r="H610" s="7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 spans="1:26" ht="14.25" customHeight="1">
      <c r="A611" s="7"/>
      <c r="B611" s="7"/>
      <c r="C611" s="7"/>
      <c r="D611" s="7"/>
      <c r="E611" s="24"/>
      <c r="F611" s="24"/>
      <c r="G611" s="7"/>
      <c r="H611" s="7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 spans="1:26" ht="14.25" customHeight="1">
      <c r="A612" s="7"/>
      <c r="B612" s="7"/>
      <c r="C612" s="7"/>
      <c r="D612" s="7"/>
      <c r="E612" s="24"/>
      <c r="F612" s="24"/>
      <c r="G612" s="7"/>
      <c r="H612" s="7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 spans="1:26" ht="14.25" customHeight="1">
      <c r="A613" s="7"/>
      <c r="B613" s="7"/>
      <c r="C613" s="7"/>
      <c r="D613" s="7"/>
      <c r="E613" s="24"/>
      <c r="F613" s="24"/>
      <c r="G613" s="7"/>
      <c r="H613" s="7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 spans="1:26" ht="14.25" customHeight="1">
      <c r="A614" s="7"/>
      <c r="B614" s="7"/>
      <c r="C614" s="7"/>
      <c r="D614" s="7"/>
      <c r="E614" s="24"/>
      <c r="F614" s="24"/>
      <c r="G614" s="7"/>
      <c r="H614" s="7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 spans="1:26" ht="14.25" customHeight="1">
      <c r="A615" s="7"/>
      <c r="B615" s="7"/>
      <c r="C615" s="7"/>
      <c r="D615" s="7"/>
      <c r="E615" s="24"/>
      <c r="F615" s="24"/>
      <c r="G615" s="7"/>
      <c r="H615" s="7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 spans="1:26" ht="14.25" customHeight="1">
      <c r="A616" s="7"/>
      <c r="B616" s="7"/>
      <c r="C616" s="7"/>
      <c r="D616" s="7"/>
      <c r="E616" s="24"/>
      <c r="F616" s="24"/>
      <c r="G616" s="7"/>
      <c r="H616" s="7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 spans="1:26" ht="14.25" customHeight="1">
      <c r="A617" s="7"/>
      <c r="B617" s="7"/>
      <c r="C617" s="7"/>
      <c r="D617" s="7"/>
      <c r="E617" s="24"/>
      <c r="F617" s="24"/>
      <c r="G617" s="7"/>
      <c r="H617" s="7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 spans="1:26" ht="14.25" customHeight="1">
      <c r="A618" s="7"/>
      <c r="B618" s="7"/>
      <c r="C618" s="7"/>
      <c r="D618" s="7"/>
      <c r="E618" s="24"/>
      <c r="F618" s="24"/>
      <c r="G618" s="7"/>
      <c r="H618" s="7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 spans="1:26" ht="14.25" customHeight="1">
      <c r="A619" s="7"/>
      <c r="B619" s="7"/>
      <c r="C619" s="7"/>
      <c r="D619" s="7"/>
      <c r="E619" s="24"/>
      <c r="F619" s="24"/>
      <c r="G619" s="7"/>
      <c r="H619" s="7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 spans="1:26" ht="14.25" customHeight="1">
      <c r="A620" s="7"/>
      <c r="B620" s="7"/>
      <c r="C620" s="7"/>
      <c r="D620" s="7"/>
      <c r="E620" s="24"/>
      <c r="F620" s="24"/>
      <c r="G620" s="7"/>
      <c r="H620" s="7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 spans="1:26" ht="14.25" customHeight="1">
      <c r="A621" s="7"/>
      <c r="B621" s="7"/>
      <c r="C621" s="7"/>
      <c r="D621" s="7"/>
      <c r="E621" s="24"/>
      <c r="F621" s="24"/>
      <c r="G621" s="7"/>
      <c r="H621" s="7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 spans="1:26" ht="14.25" customHeight="1">
      <c r="A622" s="7"/>
      <c r="B622" s="7"/>
      <c r="C622" s="7"/>
      <c r="D622" s="7"/>
      <c r="E622" s="24"/>
      <c r="F622" s="24"/>
      <c r="G622" s="7"/>
      <c r="H622" s="7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 spans="1:26" ht="14.25" customHeight="1">
      <c r="A623" s="7"/>
      <c r="B623" s="7"/>
      <c r="C623" s="7"/>
      <c r="D623" s="7"/>
      <c r="E623" s="24"/>
      <c r="F623" s="24"/>
      <c r="G623" s="7"/>
      <c r="H623" s="7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 spans="1:26" ht="14.25" customHeight="1">
      <c r="A624" s="7"/>
      <c r="B624" s="7"/>
      <c r="C624" s="7"/>
      <c r="D624" s="7"/>
      <c r="E624" s="24"/>
      <c r="F624" s="24"/>
      <c r="G624" s="7"/>
      <c r="H624" s="7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 spans="1:26" ht="14.25" customHeight="1">
      <c r="A625" s="7"/>
      <c r="B625" s="7"/>
      <c r="C625" s="7"/>
      <c r="D625" s="7"/>
      <c r="E625" s="24"/>
      <c r="F625" s="24"/>
      <c r="G625" s="7"/>
      <c r="H625" s="7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 spans="1:26" ht="14.25" customHeight="1">
      <c r="A626" s="7"/>
      <c r="B626" s="7"/>
      <c r="C626" s="7"/>
      <c r="D626" s="7"/>
      <c r="E626" s="24"/>
      <c r="F626" s="24"/>
      <c r="G626" s="7"/>
      <c r="H626" s="7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 spans="1:26" ht="14.25" customHeight="1">
      <c r="A627" s="7"/>
      <c r="B627" s="7"/>
      <c r="C627" s="7"/>
      <c r="D627" s="7"/>
      <c r="E627" s="24"/>
      <c r="F627" s="24"/>
      <c r="G627" s="7"/>
      <c r="H627" s="7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 spans="1:26" ht="14.25" customHeight="1">
      <c r="A628" s="7"/>
      <c r="B628" s="7"/>
      <c r="C628" s="7"/>
      <c r="D628" s="7"/>
      <c r="E628" s="24"/>
      <c r="F628" s="24"/>
      <c r="G628" s="7"/>
      <c r="H628" s="7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 spans="1:26" ht="14.25" customHeight="1">
      <c r="A629" s="7"/>
      <c r="B629" s="7"/>
      <c r="C629" s="7"/>
      <c r="D629" s="7"/>
      <c r="E629" s="24"/>
      <c r="F629" s="24"/>
      <c r="G629" s="7"/>
      <c r="H629" s="7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 spans="1:26" ht="14.25" customHeight="1">
      <c r="A630" s="7"/>
      <c r="B630" s="7"/>
      <c r="C630" s="7"/>
      <c r="D630" s="7"/>
      <c r="E630" s="24"/>
      <c r="F630" s="24"/>
      <c r="G630" s="7"/>
      <c r="H630" s="7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 spans="1:26" ht="14.25" customHeight="1">
      <c r="A631" s="7"/>
      <c r="B631" s="7"/>
      <c r="C631" s="7"/>
      <c r="D631" s="7"/>
      <c r="E631" s="24"/>
      <c r="F631" s="24"/>
      <c r="G631" s="7"/>
      <c r="H631" s="7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 spans="1:26" ht="14.25" customHeight="1">
      <c r="A632" s="7"/>
      <c r="B632" s="7"/>
      <c r="C632" s="7"/>
      <c r="D632" s="7"/>
      <c r="E632" s="24"/>
      <c r="F632" s="24"/>
      <c r="G632" s="7"/>
      <c r="H632" s="7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 spans="1:26" ht="14.25" customHeight="1">
      <c r="A633" s="7"/>
      <c r="B633" s="7"/>
      <c r="C633" s="7"/>
      <c r="D633" s="7"/>
      <c r="E633" s="24"/>
      <c r="F633" s="24"/>
      <c r="G633" s="7"/>
      <c r="H633" s="7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 spans="1:26" ht="14.25" customHeight="1">
      <c r="A634" s="7"/>
      <c r="B634" s="7"/>
      <c r="C634" s="7"/>
      <c r="D634" s="7"/>
      <c r="E634" s="24"/>
      <c r="F634" s="24"/>
      <c r="G634" s="7"/>
      <c r="H634" s="7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 spans="1:26" ht="14.25" customHeight="1">
      <c r="A635" s="7"/>
      <c r="B635" s="7"/>
      <c r="C635" s="7"/>
      <c r="D635" s="7"/>
      <c r="E635" s="24"/>
      <c r="F635" s="24"/>
      <c r="G635" s="7"/>
      <c r="H635" s="7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 spans="1:26" ht="14.25" customHeight="1">
      <c r="A636" s="7"/>
      <c r="B636" s="7"/>
      <c r="C636" s="7"/>
      <c r="D636" s="7"/>
      <c r="E636" s="24"/>
      <c r="F636" s="24"/>
      <c r="G636" s="7"/>
      <c r="H636" s="7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 spans="1:26" ht="14.25" customHeight="1">
      <c r="A637" s="7"/>
      <c r="B637" s="7"/>
      <c r="C637" s="7"/>
      <c r="D637" s="7"/>
      <c r="E637" s="24"/>
      <c r="F637" s="24"/>
      <c r="G637" s="7"/>
      <c r="H637" s="7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 spans="1:26" ht="14.25" customHeight="1">
      <c r="A638" s="7"/>
      <c r="B638" s="7"/>
      <c r="C638" s="7"/>
      <c r="D638" s="7"/>
      <c r="E638" s="24"/>
      <c r="F638" s="24"/>
      <c r="G638" s="7"/>
      <c r="H638" s="7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 spans="1:26" ht="14.25" customHeight="1">
      <c r="A639" s="7"/>
      <c r="B639" s="7"/>
      <c r="C639" s="7"/>
      <c r="D639" s="7"/>
      <c r="E639" s="24"/>
      <c r="F639" s="24"/>
      <c r="G639" s="7"/>
      <c r="H639" s="7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 spans="1:26" ht="14.25" customHeight="1">
      <c r="A640" s="7"/>
      <c r="B640" s="7"/>
      <c r="C640" s="7"/>
      <c r="D640" s="7"/>
      <c r="E640" s="24"/>
      <c r="F640" s="24"/>
      <c r="G640" s="7"/>
      <c r="H640" s="7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 spans="1:26" ht="14.25" customHeight="1">
      <c r="A641" s="7"/>
      <c r="B641" s="7"/>
      <c r="C641" s="7"/>
      <c r="D641" s="7"/>
      <c r="E641" s="24"/>
      <c r="F641" s="24"/>
      <c r="G641" s="7"/>
      <c r="H641" s="7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 spans="1:26" ht="14.25" customHeight="1">
      <c r="A642" s="7"/>
      <c r="B642" s="7"/>
      <c r="C642" s="7"/>
      <c r="D642" s="7"/>
      <c r="E642" s="24"/>
      <c r="F642" s="24"/>
      <c r="G642" s="7"/>
      <c r="H642" s="7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 spans="1:26" ht="14.25" customHeight="1">
      <c r="A643" s="7"/>
      <c r="B643" s="7"/>
      <c r="C643" s="7"/>
      <c r="D643" s="7"/>
      <c r="E643" s="24"/>
      <c r="F643" s="24"/>
      <c r="G643" s="7"/>
      <c r="H643" s="7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 spans="1:26" ht="14.25" customHeight="1">
      <c r="A644" s="7"/>
      <c r="B644" s="7"/>
      <c r="C644" s="7"/>
      <c r="D644" s="7"/>
      <c r="E644" s="24"/>
      <c r="F644" s="24"/>
      <c r="G644" s="7"/>
      <c r="H644" s="7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 spans="1:26" ht="14.25" customHeight="1">
      <c r="A645" s="7"/>
      <c r="B645" s="7"/>
      <c r="C645" s="7"/>
      <c r="D645" s="7"/>
      <c r="E645" s="24"/>
      <c r="F645" s="24"/>
      <c r="G645" s="7"/>
      <c r="H645" s="7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 spans="1:26" ht="14.25" customHeight="1">
      <c r="A646" s="7"/>
      <c r="B646" s="7"/>
      <c r="C646" s="7"/>
      <c r="D646" s="7"/>
      <c r="E646" s="24"/>
      <c r="F646" s="24"/>
      <c r="G646" s="7"/>
      <c r="H646" s="7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 spans="1:26" ht="14.25" customHeight="1">
      <c r="A647" s="7"/>
      <c r="B647" s="7"/>
      <c r="C647" s="7"/>
      <c r="D647" s="7"/>
      <c r="E647" s="24"/>
      <c r="F647" s="24"/>
      <c r="G647" s="7"/>
      <c r="H647" s="7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 spans="1:26" ht="14.25" customHeight="1">
      <c r="A648" s="7"/>
      <c r="B648" s="7"/>
      <c r="C648" s="7"/>
      <c r="D648" s="7"/>
      <c r="E648" s="24"/>
      <c r="F648" s="24"/>
      <c r="G648" s="7"/>
      <c r="H648" s="7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 spans="1:26" ht="14.25" customHeight="1">
      <c r="A649" s="7"/>
      <c r="B649" s="7"/>
      <c r="C649" s="7"/>
      <c r="D649" s="7"/>
      <c r="E649" s="24"/>
      <c r="F649" s="24"/>
      <c r="G649" s="7"/>
      <c r="H649" s="7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 spans="1:26" ht="14.25" customHeight="1">
      <c r="A650" s="7"/>
      <c r="B650" s="7"/>
      <c r="C650" s="7"/>
      <c r="D650" s="7"/>
      <c r="E650" s="24"/>
      <c r="F650" s="24"/>
      <c r="G650" s="7"/>
      <c r="H650" s="7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 spans="1:26" ht="14.25" customHeight="1">
      <c r="A651" s="7"/>
      <c r="B651" s="7"/>
      <c r="C651" s="7"/>
      <c r="D651" s="7"/>
      <c r="E651" s="24"/>
      <c r="F651" s="24"/>
      <c r="G651" s="7"/>
      <c r="H651" s="7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 spans="1:26" ht="14.25" customHeight="1">
      <c r="A652" s="7"/>
      <c r="B652" s="7"/>
      <c r="C652" s="7"/>
      <c r="D652" s="7"/>
      <c r="E652" s="24"/>
      <c r="F652" s="24"/>
      <c r="G652" s="7"/>
      <c r="H652" s="7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 spans="1:26" ht="14.25" customHeight="1">
      <c r="A653" s="7"/>
      <c r="B653" s="7"/>
      <c r="C653" s="7"/>
      <c r="D653" s="7"/>
      <c r="E653" s="24"/>
      <c r="F653" s="24"/>
      <c r="G653" s="7"/>
      <c r="H653" s="7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 spans="1:26" ht="14.25" customHeight="1">
      <c r="A654" s="7"/>
      <c r="B654" s="7"/>
      <c r="C654" s="7"/>
      <c r="D654" s="7"/>
      <c r="E654" s="24"/>
      <c r="F654" s="24"/>
      <c r="G654" s="7"/>
      <c r="H654" s="7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 spans="1:26" ht="14.25" customHeight="1">
      <c r="A655" s="7"/>
      <c r="B655" s="7"/>
      <c r="C655" s="7"/>
      <c r="D655" s="7"/>
      <c r="E655" s="24"/>
      <c r="F655" s="24"/>
      <c r="G655" s="7"/>
      <c r="H655" s="7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 spans="1:26" ht="14.25" customHeight="1">
      <c r="A656" s="7"/>
      <c r="B656" s="7"/>
      <c r="C656" s="7"/>
      <c r="D656" s="7"/>
      <c r="E656" s="24"/>
      <c r="F656" s="24"/>
      <c r="G656" s="7"/>
      <c r="H656" s="7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 spans="1:26" ht="14.25" customHeight="1">
      <c r="A657" s="7"/>
      <c r="B657" s="7"/>
      <c r="C657" s="7"/>
      <c r="D657" s="7"/>
      <c r="E657" s="24"/>
      <c r="F657" s="24"/>
      <c r="G657" s="7"/>
      <c r="H657" s="7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 spans="1:26" ht="14.25" customHeight="1">
      <c r="A658" s="7"/>
      <c r="B658" s="7"/>
      <c r="C658" s="7"/>
      <c r="D658" s="7"/>
      <c r="E658" s="24"/>
      <c r="F658" s="24"/>
      <c r="G658" s="7"/>
      <c r="H658" s="7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 spans="1:26" ht="14.25" customHeight="1">
      <c r="A659" s="7"/>
      <c r="B659" s="7"/>
      <c r="C659" s="7"/>
      <c r="D659" s="7"/>
      <c r="E659" s="24"/>
      <c r="F659" s="24"/>
      <c r="G659" s="7"/>
      <c r="H659" s="7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 spans="1:26" ht="14.25" customHeight="1">
      <c r="A660" s="7"/>
      <c r="B660" s="7"/>
      <c r="C660" s="7"/>
      <c r="D660" s="7"/>
      <c r="E660" s="24"/>
      <c r="F660" s="24"/>
      <c r="G660" s="7"/>
      <c r="H660" s="7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 spans="1:26" ht="14.25" customHeight="1">
      <c r="A661" s="7"/>
      <c r="B661" s="7"/>
      <c r="C661" s="7"/>
      <c r="D661" s="7"/>
      <c r="E661" s="24"/>
      <c r="F661" s="24"/>
      <c r="G661" s="7"/>
      <c r="H661" s="7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 spans="1:26" ht="14.25" customHeight="1">
      <c r="A662" s="7"/>
      <c r="B662" s="7"/>
      <c r="C662" s="7"/>
      <c r="D662" s="7"/>
      <c r="E662" s="24"/>
      <c r="F662" s="24"/>
      <c r="G662" s="7"/>
      <c r="H662" s="7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 spans="1:26" ht="14.25" customHeight="1">
      <c r="A663" s="7"/>
      <c r="B663" s="7"/>
      <c r="C663" s="7"/>
      <c r="D663" s="7"/>
      <c r="E663" s="24"/>
      <c r="F663" s="24"/>
      <c r="G663" s="7"/>
      <c r="H663" s="7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 spans="1:26" ht="14.25" customHeight="1">
      <c r="A664" s="7"/>
      <c r="B664" s="7"/>
      <c r="C664" s="7"/>
      <c r="D664" s="7"/>
      <c r="E664" s="24"/>
      <c r="F664" s="24"/>
      <c r="G664" s="7"/>
      <c r="H664" s="7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 spans="1:26" ht="14.25" customHeight="1">
      <c r="A665" s="7"/>
      <c r="B665" s="7"/>
      <c r="C665" s="7"/>
      <c r="D665" s="7"/>
      <c r="E665" s="24"/>
      <c r="F665" s="24"/>
      <c r="G665" s="7"/>
      <c r="H665" s="7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 spans="1:26" ht="14.25" customHeight="1">
      <c r="A666" s="7"/>
      <c r="B666" s="7"/>
      <c r="C666" s="7"/>
      <c r="D666" s="7"/>
      <c r="E666" s="24"/>
      <c r="F666" s="24"/>
      <c r="G666" s="7"/>
      <c r="H666" s="7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 spans="1:26" ht="14.25" customHeight="1">
      <c r="A667" s="7"/>
      <c r="B667" s="7"/>
      <c r="C667" s="7"/>
      <c r="D667" s="7"/>
      <c r="E667" s="24"/>
      <c r="F667" s="24"/>
      <c r="G667" s="7"/>
      <c r="H667" s="7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 spans="1:26" ht="14.25" customHeight="1">
      <c r="A668" s="7"/>
      <c r="B668" s="7"/>
      <c r="C668" s="7"/>
      <c r="D668" s="7"/>
      <c r="E668" s="24"/>
      <c r="F668" s="24"/>
      <c r="G668" s="7"/>
      <c r="H668" s="7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 spans="1:26" ht="14.25" customHeight="1">
      <c r="A669" s="7"/>
      <c r="B669" s="7"/>
      <c r="C669" s="7"/>
      <c r="D669" s="7"/>
      <c r="E669" s="24"/>
      <c r="F669" s="24"/>
      <c r="G669" s="7"/>
      <c r="H669" s="7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 spans="1:26" ht="14.25" customHeight="1">
      <c r="A670" s="7"/>
      <c r="B670" s="7"/>
      <c r="C670" s="7"/>
      <c r="D670" s="7"/>
      <c r="E670" s="24"/>
      <c r="F670" s="24"/>
      <c r="G670" s="7"/>
      <c r="H670" s="7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 spans="1:26" ht="14.25" customHeight="1">
      <c r="A671" s="7"/>
      <c r="B671" s="7"/>
      <c r="C671" s="7"/>
      <c r="D671" s="7"/>
      <c r="E671" s="24"/>
      <c r="F671" s="24"/>
      <c r="G671" s="7"/>
      <c r="H671" s="7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 spans="1:26" ht="14.25" customHeight="1">
      <c r="A672" s="7"/>
      <c r="B672" s="7"/>
      <c r="C672" s="7"/>
      <c r="D672" s="7"/>
      <c r="E672" s="24"/>
      <c r="F672" s="24"/>
      <c r="G672" s="7"/>
      <c r="H672" s="7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 spans="1:26" ht="14.25" customHeight="1">
      <c r="A673" s="7"/>
      <c r="B673" s="7"/>
      <c r="C673" s="7"/>
      <c r="D673" s="7"/>
      <c r="E673" s="24"/>
      <c r="F673" s="24"/>
      <c r="G673" s="7"/>
      <c r="H673" s="7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 spans="1:26" ht="14.25" customHeight="1">
      <c r="A674" s="7"/>
      <c r="B674" s="7"/>
      <c r="C674" s="7"/>
      <c r="D674" s="7"/>
      <c r="E674" s="24"/>
      <c r="F674" s="24"/>
      <c r="G674" s="7"/>
      <c r="H674" s="7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 spans="1:26" ht="14.25" customHeight="1">
      <c r="A675" s="7"/>
      <c r="B675" s="7"/>
      <c r="C675" s="7"/>
      <c r="D675" s="7"/>
      <c r="E675" s="24"/>
      <c r="F675" s="24"/>
      <c r="G675" s="7"/>
      <c r="H675" s="7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 spans="1:26" ht="14.25" customHeight="1">
      <c r="A676" s="7"/>
      <c r="B676" s="7"/>
      <c r="C676" s="7"/>
      <c r="D676" s="7"/>
      <c r="E676" s="24"/>
      <c r="F676" s="24"/>
      <c r="G676" s="7"/>
      <c r="H676" s="7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 spans="1:26" ht="14.25" customHeight="1">
      <c r="A677" s="7"/>
      <c r="B677" s="7"/>
      <c r="C677" s="7"/>
      <c r="D677" s="7"/>
      <c r="E677" s="24"/>
      <c r="F677" s="24"/>
      <c r="G677" s="7"/>
      <c r="H677" s="7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 spans="1:26" ht="14.25" customHeight="1">
      <c r="A678" s="7"/>
      <c r="B678" s="7"/>
      <c r="C678" s="7"/>
      <c r="D678" s="7"/>
      <c r="E678" s="24"/>
      <c r="F678" s="24"/>
      <c r="G678" s="7"/>
      <c r="H678" s="7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 spans="1:26" ht="14.25" customHeight="1">
      <c r="A679" s="7"/>
      <c r="B679" s="7"/>
      <c r="C679" s="7"/>
      <c r="D679" s="7"/>
      <c r="E679" s="24"/>
      <c r="F679" s="24"/>
      <c r="G679" s="7"/>
      <c r="H679" s="7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 spans="1:26" ht="14.25" customHeight="1">
      <c r="A680" s="7"/>
      <c r="B680" s="7"/>
      <c r="C680" s="7"/>
      <c r="D680" s="7"/>
      <c r="E680" s="24"/>
      <c r="F680" s="24"/>
      <c r="G680" s="7"/>
      <c r="H680" s="7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 spans="1:26" ht="14.25" customHeight="1">
      <c r="A681" s="7"/>
      <c r="B681" s="7"/>
      <c r="C681" s="7"/>
      <c r="D681" s="7"/>
      <c r="E681" s="24"/>
      <c r="F681" s="24"/>
      <c r="G681" s="7"/>
      <c r="H681" s="7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 spans="1:26" ht="14.25" customHeight="1">
      <c r="A682" s="7"/>
      <c r="B682" s="7"/>
      <c r="C682" s="7"/>
      <c r="D682" s="7"/>
      <c r="E682" s="24"/>
      <c r="F682" s="24"/>
      <c r="G682" s="7"/>
      <c r="H682" s="7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 spans="1:26" ht="14.25" customHeight="1">
      <c r="A683" s="7"/>
      <c r="B683" s="7"/>
      <c r="C683" s="7"/>
      <c r="D683" s="7"/>
      <c r="E683" s="24"/>
      <c r="F683" s="24"/>
      <c r="G683" s="7"/>
      <c r="H683" s="7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 spans="1:26" ht="14.25" customHeight="1">
      <c r="A684" s="7"/>
      <c r="B684" s="7"/>
      <c r="C684" s="7"/>
      <c r="D684" s="7"/>
      <c r="E684" s="24"/>
      <c r="F684" s="24"/>
      <c r="G684" s="7"/>
      <c r="H684" s="7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 spans="1:26" ht="14.25" customHeight="1">
      <c r="A685" s="7"/>
      <c r="B685" s="7"/>
      <c r="C685" s="7"/>
      <c r="D685" s="7"/>
      <c r="E685" s="24"/>
      <c r="F685" s="24"/>
      <c r="G685" s="7"/>
      <c r="H685" s="7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 spans="1:26" ht="14.25" customHeight="1">
      <c r="A686" s="7"/>
      <c r="B686" s="7"/>
      <c r="C686" s="7"/>
      <c r="D686" s="7"/>
      <c r="E686" s="24"/>
      <c r="F686" s="24"/>
      <c r="G686" s="7"/>
      <c r="H686" s="7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 spans="1:26" ht="14.25" customHeight="1">
      <c r="A687" s="7"/>
      <c r="B687" s="7"/>
      <c r="C687" s="7"/>
      <c r="D687" s="7"/>
      <c r="E687" s="24"/>
      <c r="F687" s="24"/>
      <c r="G687" s="7"/>
      <c r="H687" s="7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 spans="1:26" ht="14.25" customHeight="1">
      <c r="A688" s="7"/>
      <c r="B688" s="7"/>
      <c r="C688" s="7"/>
      <c r="D688" s="7"/>
      <c r="E688" s="24"/>
      <c r="F688" s="24"/>
      <c r="G688" s="7"/>
      <c r="H688" s="7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 spans="1:26" ht="14.25" customHeight="1">
      <c r="A689" s="7"/>
      <c r="B689" s="7"/>
      <c r="C689" s="7"/>
      <c r="D689" s="7"/>
      <c r="E689" s="24"/>
      <c r="F689" s="24"/>
      <c r="G689" s="7"/>
      <c r="H689" s="7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 spans="1:26" ht="14.25" customHeight="1">
      <c r="A690" s="7"/>
      <c r="B690" s="7"/>
      <c r="C690" s="7"/>
      <c r="D690" s="7"/>
      <c r="E690" s="24"/>
      <c r="F690" s="24"/>
      <c r="G690" s="7"/>
      <c r="H690" s="7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 spans="1:26" ht="14.25" customHeight="1">
      <c r="A691" s="7"/>
      <c r="B691" s="7"/>
      <c r="C691" s="7"/>
      <c r="D691" s="7"/>
      <c r="E691" s="24"/>
      <c r="F691" s="24"/>
      <c r="G691" s="7"/>
      <c r="H691" s="7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 spans="1:26" ht="14.25" customHeight="1">
      <c r="A692" s="7"/>
      <c r="B692" s="7"/>
      <c r="C692" s="7"/>
      <c r="D692" s="7"/>
      <c r="E692" s="24"/>
      <c r="F692" s="24"/>
      <c r="G692" s="7"/>
      <c r="H692" s="7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 spans="1:26" ht="14.25" customHeight="1">
      <c r="A693" s="7"/>
      <c r="B693" s="7"/>
      <c r="C693" s="7"/>
      <c r="D693" s="7"/>
      <c r="E693" s="24"/>
      <c r="F693" s="24"/>
      <c r="G693" s="7"/>
      <c r="H693" s="7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 spans="1:26" ht="14.25" customHeight="1">
      <c r="A694" s="7"/>
      <c r="B694" s="7"/>
      <c r="C694" s="7"/>
      <c r="D694" s="7"/>
      <c r="E694" s="24"/>
      <c r="F694" s="24"/>
      <c r="G694" s="7"/>
      <c r="H694" s="7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 spans="1:26" ht="14.25" customHeight="1">
      <c r="A695" s="7"/>
      <c r="B695" s="7"/>
      <c r="C695" s="7"/>
      <c r="D695" s="7"/>
      <c r="E695" s="24"/>
      <c r="F695" s="24"/>
      <c r="G695" s="7"/>
      <c r="H695" s="7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 spans="1:26" ht="14.25" customHeight="1">
      <c r="A696" s="7"/>
      <c r="B696" s="7"/>
      <c r="C696" s="7"/>
      <c r="D696" s="7"/>
      <c r="E696" s="24"/>
      <c r="F696" s="24"/>
      <c r="G696" s="7"/>
      <c r="H696" s="7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 spans="1:26" ht="14.25" customHeight="1">
      <c r="A697" s="7"/>
      <c r="B697" s="7"/>
      <c r="C697" s="7"/>
      <c r="D697" s="7"/>
      <c r="E697" s="24"/>
      <c r="F697" s="24"/>
      <c r="G697" s="7"/>
      <c r="H697" s="7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 spans="1:26" ht="14.25" customHeight="1">
      <c r="A698" s="7"/>
      <c r="B698" s="7"/>
      <c r="C698" s="7"/>
      <c r="D698" s="7"/>
      <c r="E698" s="24"/>
      <c r="F698" s="24"/>
      <c r="G698" s="7"/>
      <c r="H698" s="7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 spans="1:26" ht="14.25" customHeight="1">
      <c r="A699" s="7"/>
      <c r="B699" s="7"/>
      <c r="C699" s="7"/>
      <c r="D699" s="7"/>
      <c r="E699" s="24"/>
      <c r="F699" s="24"/>
      <c r="G699" s="7"/>
      <c r="H699" s="7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 spans="1:26" ht="14.25" customHeight="1">
      <c r="A700" s="7"/>
      <c r="B700" s="7"/>
      <c r="C700" s="7"/>
      <c r="D700" s="7"/>
      <c r="E700" s="24"/>
      <c r="F700" s="24"/>
      <c r="G700" s="7"/>
      <c r="H700" s="7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 spans="1:26" ht="14.25" customHeight="1">
      <c r="A701" s="7"/>
      <c r="B701" s="7"/>
      <c r="C701" s="7"/>
      <c r="D701" s="7"/>
      <c r="E701" s="24"/>
      <c r="F701" s="24"/>
      <c r="G701" s="7"/>
      <c r="H701" s="7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 spans="1:26" ht="14.25" customHeight="1">
      <c r="A702" s="7"/>
      <c r="B702" s="7"/>
      <c r="C702" s="7"/>
      <c r="D702" s="7"/>
      <c r="E702" s="24"/>
      <c r="F702" s="24"/>
      <c r="G702" s="7"/>
      <c r="H702" s="7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 spans="1:26" ht="14.25" customHeight="1">
      <c r="A703" s="7"/>
      <c r="B703" s="7"/>
      <c r="C703" s="7"/>
      <c r="D703" s="7"/>
      <c r="E703" s="24"/>
      <c r="F703" s="24"/>
      <c r="G703" s="7"/>
      <c r="H703" s="7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 spans="1:26" ht="14.25" customHeight="1">
      <c r="A704" s="7"/>
      <c r="B704" s="7"/>
      <c r="C704" s="7"/>
      <c r="D704" s="7"/>
      <c r="E704" s="24"/>
      <c r="F704" s="24"/>
      <c r="G704" s="7"/>
      <c r="H704" s="7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 spans="1:26" ht="14.25" customHeight="1">
      <c r="A705" s="7"/>
      <c r="B705" s="7"/>
      <c r="C705" s="7"/>
      <c r="D705" s="7"/>
      <c r="E705" s="24"/>
      <c r="F705" s="24"/>
      <c r="G705" s="7"/>
      <c r="H705" s="7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 spans="1:26" ht="14.25" customHeight="1">
      <c r="A706" s="7"/>
      <c r="B706" s="7"/>
      <c r="C706" s="7"/>
      <c r="D706" s="7"/>
      <c r="E706" s="24"/>
      <c r="F706" s="24"/>
      <c r="G706" s="7"/>
      <c r="H706" s="7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 spans="1:26" ht="14.25" customHeight="1">
      <c r="A707" s="7"/>
      <c r="B707" s="7"/>
      <c r="C707" s="7"/>
      <c r="D707" s="7"/>
      <c r="E707" s="24"/>
      <c r="F707" s="24"/>
      <c r="G707" s="7"/>
      <c r="H707" s="7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 spans="1:26" ht="14.25" customHeight="1">
      <c r="A708" s="7"/>
      <c r="B708" s="7"/>
      <c r="C708" s="7"/>
      <c r="D708" s="7"/>
      <c r="E708" s="24"/>
      <c r="F708" s="24"/>
      <c r="G708" s="7"/>
      <c r="H708" s="7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 spans="1:26" ht="14.25" customHeight="1">
      <c r="A709" s="7"/>
      <c r="B709" s="7"/>
      <c r="C709" s="7"/>
      <c r="D709" s="7"/>
      <c r="E709" s="24"/>
      <c r="F709" s="24"/>
      <c r="G709" s="7"/>
      <c r="H709" s="7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 spans="1:26" ht="14.25" customHeight="1">
      <c r="A710" s="7"/>
      <c r="B710" s="7"/>
      <c r="C710" s="7"/>
      <c r="D710" s="7"/>
      <c r="E710" s="24"/>
      <c r="F710" s="24"/>
      <c r="G710" s="7"/>
      <c r="H710" s="7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 spans="1:26" ht="14.25" customHeight="1">
      <c r="A711" s="7"/>
      <c r="B711" s="7"/>
      <c r="C711" s="7"/>
      <c r="D711" s="7"/>
      <c r="E711" s="24"/>
      <c r="F711" s="24"/>
      <c r="G711" s="7"/>
      <c r="H711" s="7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 spans="1:26" ht="14.25" customHeight="1">
      <c r="A712" s="7"/>
      <c r="B712" s="7"/>
      <c r="C712" s="7"/>
      <c r="D712" s="7"/>
      <c r="E712" s="24"/>
      <c r="F712" s="24"/>
      <c r="G712" s="7"/>
      <c r="H712" s="7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 spans="1:26" ht="14.25" customHeight="1">
      <c r="A713" s="7"/>
      <c r="B713" s="7"/>
      <c r="C713" s="7"/>
      <c r="D713" s="7"/>
      <c r="E713" s="24"/>
      <c r="F713" s="24"/>
      <c r="G713" s="7"/>
      <c r="H713" s="7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 spans="1:26" ht="14.25" customHeight="1">
      <c r="A714" s="7"/>
      <c r="B714" s="7"/>
      <c r="C714" s="7"/>
      <c r="D714" s="7"/>
      <c r="E714" s="24"/>
      <c r="F714" s="24"/>
      <c r="G714" s="7"/>
      <c r="H714" s="7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 spans="1:26" ht="14.25" customHeight="1">
      <c r="A715" s="7"/>
      <c r="B715" s="7"/>
      <c r="C715" s="7"/>
      <c r="D715" s="7"/>
      <c r="E715" s="24"/>
      <c r="F715" s="24"/>
      <c r="G715" s="7"/>
      <c r="H715" s="7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 spans="1:26" ht="14.25" customHeight="1">
      <c r="A716" s="7"/>
      <c r="B716" s="7"/>
      <c r="C716" s="7"/>
      <c r="D716" s="7"/>
      <c r="E716" s="24"/>
      <c r="F716" s="24"/>
      <c r="G716" s="7"/>
      <c r="H716" s="7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 spans="1:26" ht="14.25" customHeight="1">
      <c r="A717" s="7"/>
      <c r="B717" s="7"/>
      <c r="C717" s="7"/>
      <c r="D717" s="7"/>
      <c r="E717" s="24"/>
      <c r="F717" s="24"/>
      <c r="G717" s="7"/>
      <c r="H717" s="7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 spans="1:26" ht="14.25" customHeight="1">
      <c r="A718" s="7"/>
      <c r="B718" s="7"/>
      <c r="C718" s="7"/>
      <c r="D718" s="7"/>
      <c r="E718" s="24"/>
      <c r="F718" s="24"/>
      <c r="G718" s="7"/>
      <c r="H718" s="7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 spans="1:26" ht="14.25" customHeight="1">
      <c r="A719" s="7"/>
      <c r="B719" s="7"/>
      <c r="C719" s="7"/>
      <c r="D719" s="7"/>
      <c r="E719" s="24"/>
      <c r="F719" s="24"/>
      <c r="G719" s="7"/>
      <c r="H719" s="7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 spans="1:26" ht="14.25" customHeight="1">
      <c r="A720" s="7"/>
      <c r="B720" s="7"/>
      <c r="C720" s="7"/>
      <c r="D720" s="7"/>
      <c r="E720" s="24"/>
      <c r="F720" s="24"/>
      <c r="G720" s="7"/>
      <c r="H720" s="7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 spans="1:26" ht="14.25" customHeight="1">
      <c r="A721" s="7"/>
      <c r="B721" s="7"/>
      <c r="C721" s="7"/>
      <c r="D721" s="7"/>
      <c r="E721" s="24"/>
      <c r="F721" s="24"/>
      <c r="G721" s="7"/>
      <c r="H721" s="7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 spans="1:26" ht="14.25" customHeight="1">
      <c r="A722" s="7"/>
      <c r="B722" s="7"/>
      <c r="C722" s="7"/>
      <c r="D722" s="7"/>
      <c r="E722" s="24"/>
      <c r="F722" s="24"/>
      <c r="G722" s="7"/>
      <c r="H722" s="7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 spans="1:26" ht="14.25" customHeight="1">
      <c r="A723" s="7"/>
      <c r="B723" s="7"/>
      <c r="C723" s="7"/>
      <c r="D723" s="7"/>
      <c r="E723" s="24"/>
      <c r="F723" s="24"/>
      <c r="G723" s="7"/>
      <c r="H723" s="7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 spans="1:26" ht="14.25" customHeight="1">
      <c r="A724" s="7"/>
      <c r="B724" s="7"/>
      <c r="C724" s="7"/>
      <c r="D724" s="7"/>
      <c r="E724" s="24"/>
      <c r="F724" s="24"/>
      <c r="G724" s="7"/>
      <c r="H724" s="7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 spans="1:26" ht="14.25" customHeight="1">
      <c r="A725" s="7"/>
      <c r="B725" s="7"/>
      <c r="C725" s="7"/>
      <c r="D725" s="7"/>
      <c r="E725" s="24"/>
      <c r="F725" s="24"/>
      <c r="G725" s="7"/>
      <c r="H725" s="7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 spans="1:26" ht="14.25" customHeight="1">
      <c r="A726" s="7"/>
      <c r="B726" s="7"/>
      <c r="C726" s="7"/>
      <c r="D726" s="7"/>
      <c r="E726" s="24"/>
      <c r="F726" s="24"/>
      <c r="G726" s="7"/>
      <c r="H726" s="7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 spans="1:26" ht="14.25" customHeight="1">
      <c r="A727" s="7"/>
      <c r="B727" s="7"/>
      <c r="C727" s="7"/>
      <c r="D727" s="7"/>
      <c r="E727" s="24"/>
      <c r="F727" s="24"/>
      <c r="G727" s="7"/>
      <c r="H727" s="7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 spans="1:26" ht="14.25" customHeight="1">
      <c r="A728" s="7"/>
      <c r="B728" s="7"/>
      <c r="C728" s="7"/>
      <c r="D728" s="7"/>
      <c r="E728" s="24"/>
      <c r="F728" s="24"/>
      <c r="G728" s="7"/>
      <c r="H728" s="7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 spans="1:26" ht="14.25" customHeight="1">
      <c r="A729" s="7"/>
      <c r="B729" s="7"/>
      <c r="C729" s="7"/>
      <c r="D729" s="7"/>
      <c r="E729" s="24"/>
      <c r="F729" s="24"/>
      <c r="G729" s="7"/>
      <c r="H729" s="7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 spans="1:26" ht="14.25" customHeight="1">
      <c r="A730" s="7"/>
      <c r="B730" s="7"/>
      <c r="C730" s="7"/>
      <c r="D730" s="7"/>
      <c r="E730" s="24"/>
      <c r="F730" s="24"/>
      <c r="G730" s="7"/>
      <c r="H730" s="7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 spans="1:26" ht="14.25" customHeight="1">
      <c r="A731" s="7"/>
      <c r="B731" s="7"/>
      <c r="C731" s="7"/>
      <c r="D731" s="7"/>
      <c r="E731" s="24"/>
      <c r="F731" s="24"/>
      <c r="G731" s="7"/>
      <c r="H731" s="7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 spans="1:26" ht="14.25" customHeight="1">
      <c r="A732" s="7"/>
      <c r="B732" s="7"/>
      <c r="C732" s="7"/>
      <c r="D732" s="7"/>
      <c r="E732" s="24"/>
      <c r="F732" s="24"/>
      <c r="G732" s="7"/>
      <c r="H732" s="7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 spans="1:26" ht="14.25" customHeight="1">
      <c r="A733" s="7"/>
      <c r="B733" s="7"/>
      <c r="C733" s="7"/>
      <c r="D733" s="7"/>
      <c r="E733" s="24"/>
      <c r="F733" s="24"/>
      <c r="G733" s="7"/>
      <c r="H733" s="7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 spans="1:26" ht="14.25" customHeight="1">
      <c r="A734" s="7"/>
      <c r="B734" s="7"/>
      <c r="C734" s="7"/>
      <c r="D734" s="7"/>
      <c r="E734" s="24"/>
      <c r="F734" s="24"/>
      <c r="G734" s="7"/>
      <c r="H734" s="7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 spans="1:26" ht="14.25" customHeight="1">
      <c r="A735" s="7"/>
      <c r="B735" s="7"/>
      <c r="C735" s="7"/>
      <c r="D735" s="7"/>
      <c r="E735" s="24"/>
      <c r="F735" s="24"/>
      <c r="G735" s="7"/>
      <c r="H735" s="7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 spans="1:26" ht="14.25" customHeight="1">
      <c r="A736" s="7"/>
      <c r="B736" s="7"/>
      <c r="C736" s="7"/>
      <c r="D736" s="7"/>
      <c r="E736" s="24"/>
      <c r="F736" s="24"/>
      <c r="G736" s="7"/>
      <c r="H736" s="7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 spans="1:26" ht="14.25" customHeight="1">
      <c r="A737" s="7"/>
      <c r="B737" s="7"/>
      <c r="C737" s="7"/>
      <c r="D737" s="7"/>
      <c r="E737" s="24"/>
      <c r="F737" s="24"/>
      <c r="G737" s="7"/>
      <c r="H737" s="7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 spans="1:26" ht="14.25" customHeight="1">
      <c r="A738" s="7"/>
      <c r="B738" s="7"/>
      <c r="C738" s="7"/>
      <c r="D738" s="7"/>
      <c r="E738" s="24"/>
      <c r="F738" s="24"/>
      <c r="G738" s="7"/>
      <c r="H738" s="7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 spans="1:26" ht="14.25" customHeight="1">
      <c r="A739" s="7"/>
      <c r="B739" s="7"/>
      <c r="C739" s="7"/>
      <c r="D739" s="7"/>
      <c r="E739" s="24"/>
      <c r="F739" s="24"/>
      <c r="G739" s="7"/>
      <c r="H739" s="7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 spans="1:26" ht="14.25" customHeight="1">
      <c r="A740" s="7"/>
      <c r="B740" s="7"/>
      <c r="C740" s="7"/>
      <c r="D740" s="7"/>
      <c r="E740" s="24"/>
      <c r="F740" s="24"/>
      <c r="G740" s="7"/>
      <c r="H740" s="7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 spans="1:26" ht="14.25" customHeight="1">
      <c r="A741" s="7"/>
      <c r="B741" s="7"/>
      <c r="C741" s="7"/>
      <c r="D741" s="7"/>
      <c r="E741" s="24"/>
      <c r="F741" s="24"/>
      <c r="G741" s="7"/>
      <c r="H741" s="7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 spans="1:26" ht="14.25" customHeight="1">
      <c r="A742" s="7"/>
      <c r="B742" s="7"/>
      <c r="C742" s="7"/>
      <c r="D742" s="7"/>
      <c r="E742" s="24"/>
      <c r="F742" s="24"/>
      <c r="G742" s="7"/>
      <c r="H742" s="7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 spans="1:26" ht="14.25" customHeight="1">
      <c r="A743" s="7"/>
      <c r="B743" s="7"/>
      <c r="C743" s="7"/>
      <c r="D743" s="7"/>
      <c r="E743" s="24"/>
      <c r="F743" s="24"/>
      <c r="G743" s="7"/>
      <c r="H743" s="7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 spans="1:26" ht="14.25" customHeight="1">
      <c r="A744" s="7"/>
      <c r="B744" s="7"/>
      <c r="C744" s="7"/>
      <c r="D744" s="7"/>
      <c r="E744" s="24"/>
      <c r="F744" s="24"/>
      <c r="G744" s="7"/>
      <c r="H744" s="7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 spans="1:26" ht="14.25" customHeight="1">
      <c r="A745" s="7"/>
      <c r="B745" s="7"/>
      <c r="C745" s="7"/>
      <c r="D745" s="7"/>
      <c r="E745" s="24"/>
      <c r="F745" s="24"/>
      <c r="G745" s="7"/>
      <c r="H745" s="7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 spans="1:26" ht="14.25" customHeight="1">
      <c r="A746" s="7"/>
      <c r="B746" s="7"/>
      <c r="C746" s="7"/>
      <c r="D746" s="7"/>
      <c r="E746" s="24"/>
      <c r="F746" s="24"/>
      <c r="G746" s="7"/>
      <c r="H746" s="7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 spans="1:26" ht="14.25" customHeight="1">
      <c r="A747" s="7"/>
      <c r="B747" s="7"/>
      <c r="C747" s="7"/>
      <c r="D747" s="7"/>
      <c r="E747" s="24"/>
      <c r="F747" s="24"/>
      <c r="G747" s="7"/>
      <c r="H747" s="7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 spans="1:26" ht="14.25" customHeight="1">
      <c r="A748" s="7"/>
      <c r="B748" s="7"/>
      <c r="C748" s="7"/>
      <c r="D748" s="7"/>
      <c r="E748" s="24"/>
      <c r="F748" s="24"/>
      <c r="G748" s="7"/>
      <c r="H748" s="7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 spans="1:26" ht="14.25" customHeight="1">
      <c r="A749" s="7"/>
      <c r="B749" s="7"/>
      <c r="C749" s="7"/>
      <c r="D749" s="7"/>
      <c r="E749" s="24"/>
      <c r="F749" s="24"/>
      <c r="G749" s="7"/>
      <c r="H749" s="7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 spans="1:26" ht="14.25" customHeight="1">
      <c r="A750" s="7"/>
      <c r="B750" s="7"/>
      <c r="C750" s="7"/>
      <c r="D750" s="7"/>
      <c r="E750" s="24"/>
      <c r="F750" s="24"/>
      <c r="G750" s="7"/>
      <c r="H750" s="7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 spans="1:26" ht="14.25" customHeight="1">
      <c r="A751" s="7"/>
      <c r="B751" s="7"/>
      <c r="C751" s="7"/>
      <c r="D751" s="7"/>
      <c r="E751" s="24"/>
      <c r="F751" s="24"/>
      <c r="G751" s="7"/>
      <c r="H751" s="7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 spans="1:26" ht="14.25" customHeight="1">
      <c r="A752" s="7"/>
      <c r="B752" s="7"/>
      <c r="C752" s="7"/>
      <c r="D752" s="7"/>
      <c r="E752" s="24"/>
      <c r="F752" s="24"/>
      <c r="G752" s="7"/>
      <c r="H752" s="7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 spans="1:26" ht="14.25" customHeight="1">
      <c r="A753" s="7"/>
      <c r="B753" s="7"/>
      <c r="C753" s="7"/>
      <c r="D753" s="7"/>
      <c r="E753" s="24"/>
      <c r="F753" s="24"/>
      <c r="G753" s="7"/>
      <c r="H753" s="7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 spans="1:26" ht="14.25" customHeight="1">
      <c r="A754" s="7"/>
      <c r="B754" s="7"/>
      <c r="C754" s="7"/>
      <c r="D754" s="7"/>
      <c r="E754" s="24"/>
      <c r="F754" s="24"/>
      <c r="G754" s="7"/>
      <c r="H754" s="7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 spans="1:26" ht="14.25" customHeight="1">
      <c r="A755" s="7"/>
      <c r="B755" s="7"/>
      <c r="C755" s="7"/>
      <c r="D755" s="7"/>
      <c r="E755" s="24"/>
      <c r="F755" s="24"/>
      <c r="G755" s="7"/>
      <c r="H755" s="7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 spans="1:26" ht="14.25" customHeight="1">
      <c r="A756" s="7"/>
      <c r="B756" s="7"/>
      <c r="C756" s="7"/>
      <c r="D756" s="7"/>
      <c r="E756" s="24"/>
      <c r="F756" s="24"/>
      <c r="G756" s="7"/>
      <c r="H756" s="7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 spans="1:26" ht="14.25" customHeight="1">
      <c r="A757" s="7"/>
      <c r="B757" s="7"/>
      <c r="C757" s="7"/>
      <c r="D757" s="7"/>
      <c r="E757" s="24"/>
      <c r="F757" s="24"/>
      <c r="G757" s="7"/>
      <c r="H757" s="7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 spans="1:26" ht="14.25" customHeight="1">
      <c r="A758" s="7"/>
      <c r="B758" s="7"/>
      <c r="C758" s="7"/>
      <c r="D758" s="7"/>
      <c r="E758" s="24"/>
      <c r="F758" s="24"/>
      <c r="G758" s="7"/>
      <c r="H758" s="7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 spans="1:26" ht="14.25" customHeight="1">
      <c r="A759" s="7"/>
      <c r="B759" s="7"/>
      <c r="C759" s="7"/>
      <c r="D759" s="7"/>
      <c r="E759" s="24"/>
      <c r="F759" s="24"/>
      <c r="G759" s="7"/>
      <c r="H759" s="7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 spans="1:26" ht="14.25" customHeight="1">
      <c r="A760" s="7"/>
      <c r="B760" s="7"/>
      <c r="C760" s="7"/>
      <c r="D760" s="7"/>
      <c r="E760" s="24"/>
      <c r="F760" s="24"/>
      <c r="G760" s="7"/>
      <c r="H760" s="7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 spans="1:26" ht="14.25" customHeight="1">
      <c r="A761" s="7"/>
      <c r="B761" s="7"/>
      <c r="C761" s="7"/>
      <c r="D761" s="7"/>
      <c r="E761" s="24"/>
      <c r="F761" s="24"/>
      <c r="G761" s="7"/>
      <c r="H761" s="7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 spans="1:26" ht="14.25" customHeight="1">
      <c r="A762" s="7"/>
      <c r="B762" s="7"/>
      <c r="C762" s="7"/>
      <c r="D762" s="7"/>
      <c r="E762" s="24"/>
      <c r="F762" s="24"/>
      <c r="G762" s="7"/>
      <c r="H762" s="7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 spans="1:26" ht="14.25" customHeight="1">
      <c r="A763" s="7"/>
      <c r="B763" s="7"/>
      <c r="C763" s="7"/>
      <c r="D763" s="7"/>
      <c r="E763" s="24"/>
      <c r="F763" s="24"/>
      <c r="G763" s="7"/>
      <c r="H763" s="7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 spans="1:26" ht="14.25" customHeight="1">
      <c r="A764" s="7"/>
      <c r="B764" s="7"/>
      <c r="C764" s="7"/>
      <c r="D764" s="7"/>
      <c r="E764" s="24"/>
      <c r="F764" s="24"/>
      <c r="G764" s="7"/>
      <c r="H764" s="7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 spans="1:26" ht="14.25" customHeight="1">
      <c r="A765" s="7"/>
      <c r="B765" s="7"/>
      <c r="C765" s="7"/>
      <c r="D765" s="7"/>
      <c r="E765" s="24"/>
      <c r="F765" s="24"/>
      <c r="G765" s="7"/>
      <c r="H765" s="7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 spans="1:26" ht="14.25" customHeight="1">
      <c r="A766" s="7"/>
      <c r="B766" s="7"/>
      <c r="C766" s="7"/>
      <c r="D766" s="7"/>
      <c r="E766" s="24"/>
      <c r="F766" s="24"/>
      <c r="G766" s="7"/>
      <c r="H766" s="7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 spans="1:26" ht="14.25" customHeight="1">
      <c r="A767" s="7"/>
      <c r="B767" s="7"/>
      <c r="C767" s="7"/>
      <c r="D767" s="7"/>
      <c r="E767" s="24"/>
      <c r="F767" s="24"/>
      <c r="G767" s="7"/>
      <c r="H767" s="7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 spans="1:26" ht="14.25" customHeight="1">
      <c r="A768" s="7"/>
      <c r="B768" s="7"/>
      <c r="C768" s="7"/>
      <c r="D768" s="7"/>
      <c r="E768" s="24"/>
      <c r="F768" s="24"/>
      <c r="G768" s="7"/>
      <c r="H768" s="7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 spans="1:26" ht="14.25" customHeight="1">
      <c r="A769" s="7"/>
      <c r="B769" s="7"/>
      <c r="C769" s="7"/>
      <c r="D769" s="7"/>
      <c r="E769" s="24"/>
      <c r="F769" s="24"/>
      <c r="G769" s="7"/>
      <c r="H769" s="7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 spans="1:26" ht="14.25" customHeight="1">
      <c r="A770" s="7"/>
      <c r="B770" s="7"/>
      <c r="C770" s="7"/>
      <c r="D770" s="7"/>
      <c r="E770" s="24"/>
      <c r="F770" s="24"/>
      <c r="G770" s="7"/>
      <c r="H770" s="7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 spans="1:26" ht="14.25" customHeight="1">
      <c r="A771" s="7"/>
      <c r="B771" s="7"/>
      <c r="C771" s="7"/>
      <c r="D771" s="7"/>
      <c r="E771" s="24"/>
      <c r="F771" s="24"/>
      <c r="G771" s="7"/>
      <c r="H771" s="7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 spans="1:26" ht="14.25" customHeight="1">
      <c r="A772" s="7"/>
      <c r="B772" s="7"/>
      <c r="C772" s="7"/>
      <c r="D772" s="7"/>
      <c r="E772" s="24"/>
      <c r="F772" s="24"/>
      <c r="G772" s="7"/>
      <c r="H772" s="7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 spans="1:26" ht="14.25" customHeight="1">
      <c r="A773" s="7"/>
      <c r="B773" s="7"/>
      <c r="C773" s="7"/>
      <c r="D773" s="7"/>
      <c r="E773" s="24"/>
      <c r="F773" s="24"/>
      <c r="G773" s="7"/>
      <c r="H773" s="7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 spans="1:26" ht="14.25" customHeight="1">
      <c r="A774" s="7"/>
      <c r="B774" s="7"/>
      <c r="C774" s="7"/>
      <c r="D774" s="7"/>
      <c r="E774" s="24"/>
      <c r="F774" s="24"/>
      <c r="G774" s="7"/>
      <c r="H774" s="7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 spans="1:26" ht="14.25" customHeight="1">
      <c r="A775" s="7"/>
      <c r="B775" s="7"/>
      <c r="C775" s="7"/>
      <c r="D775" s="7"/>
      <c r="E775" s="24"/>
      <c r="F775" s="24"/>
      <c r="G775" s="7"/>
      <c r="H775" s="7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 spans="1:26" ht="14.25" customHeight="1">
      <c r="A776" s="7"/>
      <c r="B776" s="7"/>
      <c r="C776" s="7"/>
      <c r="D776" s="7"/>
      <c r="E776" s="24"/>
      <c r="F776" s="24"/>
      <c r="G776" s="7"/>
      <c r="H776" s="7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 spans="1:26" ht="14.25" customHeight="1">
      <c r="A777" s="7"/>
      <c r="B777" s="7"/>
      <c r="C777" s="7"/>
      <c r="D777" s="7"/>
      <c r="E777" s="24"/>
      <c r="F777" s="24"/>
      <c r="G777" s="7"/>
      <c r="H777" s="7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 spans="1:26" ht="14.25" customHeight="1">
      <c r="A778" s="7"/>
      <c r="B778" s="7"/>
      <c r="C778" s="7"/>
      <c r="D778" s="7"/>
      <c r="E778" s="24"/>
      <c r="F778" s="24"/>
      <c r="G778" s="7"/>
      <c r="H778" s="7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 spans="1:26" ht="14.25" customHeight="1">
      <c r="A779" s="7"/>
      <c r="B779" s="7"/>
      <c r="C779" s="7"/>
      <c r="D779" s="7"/>
      <c r="E779" s="24"/>
      <c r="F779" s="24"/>
      <c r="G779" s="7"/>
      <c r="H779" s="7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 spans="1:26" ht="14.25" customHeight="1">
      <c r="A780" s="7"/>
      <c r="B780" s="7"/>
      <c r="C780" s="7"/>
      <c r="D780" s="7"/>
      <c r="E780" s="24"/>
      <c r="F780" s="24"/>
      <c r="G780" s="7"/>
      <c r="H780" s="7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 spans="1:26" ht="14.25" customHeight="1">
      <c r="A781" s="7"/>
      <c r="B781" s="7"/>
      <c r="C781" s="7"/>
      <c r="D781" s="7"/>
      <c r="E781" s="24"/>
      <c r="F781" s="24"/>
      <c r="G781" s="7"/>
      <c r="H781" s="7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 spans="1:26" ht="14.25" customHeight="1">
      <c r="A782" s="7"/>
      <c r="B782" s="7"/>
      <c r="C782" s="7"/>
      <c r="D782" s="7"/>
      <c r="E782" s="24"/>
      <c r="F782" s="24"/>
      <c r="G782" s="7"/>
      <c r="H782" s="7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 spans="1:26" ht="14.25" customHeight="1">
      <c r="A783" s="7"/>
      <c r="B783" s="7"/>
      <c r="C783" s="7"/>
      <c r="D783" s="7"/>
      <c r="E783" s="24"/>
      <c r="F783" s="24"/>
      <c r="G783" s="7"/>
      <c r="H783" s="7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 spans="1:26" ht="14.25" customHeight="1">
      <c r="A784" s="7"/>
      <c r="B784" s="7"/>
      <c r="C784" s="7"/>
      <c r="D784" s="7"/>
      <c r="E784" s="24"/>
      <c r="F784" s="24"/>
      <c r="G784" s="7"/>
      <c r="H784" s="7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 spans="1:26" ht="14.25" customHeight="1">
      <c r="A785" s="7"/>
      <c r="B785" s="7"/>
      <c r="C785" s="7"/>
      <c r="D785" s="7"/>
      <c r="E785" s="24"/>
      <c r="F785" s="24"/>
      <c r="G785" s="7"/>
      <c r="H785" s="7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 spans="1:26" ht="14.25" customHeight="1">
      <c r="A786" s="7"/>
      <c r="B786" s="7"/>
      <c r="C786" s="7"/>
      <c r="D786" s="7"/>
      <c r="E786" s="24"/>
      <c r="F786" s="24"/>
      <c r="G786" s="7"/>
      <c r="H786" s="7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 spans="1:26" ht="14.25" customHeight="1">
      <c r="A787" s="7"/>
      <c r="B787" s="7"/>
      <c r="C787" s="7"/>
      <c r="D787" s="7"/>
      <c r="E787" s="24"/>
      <c r="F787" s="24"/>
      <c r="G787" s="7"/>
      <c r="H787" s="7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 spans="1:26" ht="14.25" customHeight="1">
      <c r="A788" s="7"/>
      <c r="B788" s="7"/>
      <c r="C788" s="7"/>
      <c r="D788" s="7"/>
      <c r="E788" s="24"/>
      <c r="F788" s="24"/>
      <c r="G788" s="7"/>
      <c r="H788" s="7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 spans="1:26" ht="14.25" customHeight="1">
      <c r="A789" s="7"/>
      <c r="B789" s="7"/>
      <c r="C789" s="7"/>
      <c r="D789" s="7"/>
      <c r="E789" s="24"/>
      <c r="F789" s="24"/>
      <c r="G789" s="7"/>
      <c r="H789" s="7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 spans="1:26" ht="14.25" customHeight="1">
      <c r="A790" s="7"/>
      <c r="B790" s="7"/>
      <c r="C790" s="7"/>
      <c r="D790" s="7"/>
      <c r="E790" s="24"/>
      <c r="F790" s="24"/>
      <c r="G790" s="7"/>
      <c r="H790" s="7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 spans="1:26" ht="14.25" customHeight="1">
      <c r="A791" s="7"/>
      <c r="B791" s="7"/>
      <c r="C791" s="7"/>
      <c r="D791" s="7"/>
      <c r="E791" s="24"/>
      <c r="F791" s="24"/>
      <c r="G791" s="7"/>
      <c r="H791" s="7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 spans="1:26" ht="14.25" customHeight="1">
      <c r="A792" s="7"/>
      <c r="B792" s="7"/>
      <c r="C792" s="7"/>
      <c r="D792" s="7"/>
      <c r="E792" s="24"/>
      <c r="F792" s="24"/>
      <c r="G792" s="7"/>
      <c r="H792" s="7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 spans="1:26" ht="14.25" customHeight="1">
      <c r="A793" s="7"/>
      <c r="B793" s="7"/>
      <c r="C793" s="7"/>
      <c r="D793" s="7"/>
      <c r="E793" s="24"/>
      <c r="F793" s="24"/>
      <c r="G793" s="7"/>
      <c r="H793" s="7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 spans="1:26" ht="14.25" customHeight="1">
      <c r="A794" s="7"/>
      <c r="B794" s="7"/>
      <c r="C794" s="7"/>
      <c r="D794" s="7"/>
      <c r="E794" s="24"/>
      <c r="F794" s="24"/>
      <c r="G794" s="7"/>
      <c r="H794" s="7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 spans="1:26" ht="14.25" customHeight="1">
      <c r="A795" s="7"/>
      <c r="B795" s="7"/>
      <c r="C795" s="7"/>
      <c r="D795" s="7"/>
      <c r="E795" s="24"/>
      <c r="F795" s="24"/>
      <c r="G795" s="7"/>
      <c r="H795" s="7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 spans="1:26" ht="14.25" customHeight="1">
      <c r="A796" s="7"/>
      <c r="B796" s="7"/>
      <c r="C796" s="7"/>
      <c r="D796" s="7"/>
      <c r="E796" s="24"/>
      <c r="F796" s="24"/>
      <c r="G796" s="7"/>
      <c r="H796" s="7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 spans="1:26" ht="14.25" customHeight="1">
      <c r="A797" s="7"/>
      <c r="B797" s="7"/>
      <c r="C797" s="7"/>
      <c r="D797" s="7"/>
      <c r="E797" s="24"/>
      <c r="F797" s="24"/>
      <c r="G797" s="7"/>
      <c r="H797" s="7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 spans="1:26" ht="14.25" customHeight="1">
      <c r="A798" s="7"/>
      <c r="B798" s="7"/>
      <c r="C798" s="7"/>
      <c r="D798" s="7"/>
      <c r="E798" s="24"/>
      <c r="F798" s="24"/>
      <c r="G798" s="7"/>
      <c r="H798" s="7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 spans="1:26" ht="14.25" customHeight="1">
      <c r="A799" s="7"/>
      <c r="B799" s="7"/>
      <c r="C799" s="7"/>
      <c r="D799" s="7"/>
      <c r="E799" s="24"/>
      <c r="F799" s="24"/>
      <c r="G799" s="7"/>
      <c r="H799" s="7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 spans="1:26" ht="14.25" customHeight="1">
      <c r="A800" s="7"/>
      <c r="B800" s="7"/>
      <c r="C800" s="7"/>
      <c r="D800" s="7"/>
      <c r="E800" s="24"/>
      <c r="F800" s="24"/>
      <c r="G800" s="7"/>
      <c r="H800" s="7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 spans="1:26" ht="14.25" customHeight="1">
      <c r="A801" s="7"/>
      <c r="B801" s="7"/>
      <c r="C801" s="7"/>
      <c r="D801" s="7"/>
      <c r="E801" s="24"/>
      <c r="F801" s="24"/>
      <c r="G801" s="7"/>
      <c r="H801" s="7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 spans="1:26" ht="14.25" customHeight="1">
      <c r="A802" s="7"/>
      <c r="B802" s="7"/>
      <c r="C802" s="7"/>
      <c r="D802" s="7"/>
      <c r="E802" s="24"/>
      <c r="F802" s="24"/>
      <c r="G802" s="7"/>
      <c r="H802" s="7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 spans="1:26" ht="14.25" customHeight="1">
      <c r="A803" s="7"/>
      <c r="B803" s="7"/>
      <c r="C803" s="7"/>
      <c r="D803" s="7"/>
      <c r="E803" s="24"/>
      <c r="F803" s="24"/>
      <c r="G803" s="7"/>
      <c r="H803" s="7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 spans="1:26" ht="14.25" customHeight="1">
      <c r="A804" s="7"/>
      <c r="B804" s="7"/>
      <c r="C804" s="7"/>
      <c r="D804" s="7"/>
      <c r="E804" s="24"/>
      <c r="F804" s="24"/>
      <c r="G804" s="7"/>
      <c r="H804" s="7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 spans="1:26" ht="14.25" customHeight="1">
      <c r="A805" s="7"/>
      <c r="B805" s="7"/>
      <c r="C805" s="7"/>
      <c r="D805" s="7"/>
      <c r="E805" s="24"/>
      <c r="F805" s="24"/>
      <c r="G805" s="7"/>
      <c r="H805" s="7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 spans="1:26" ht="14.25" customHeight="1">
      <c r="A806" s="7"/>
      <c r="B806" s="7"/>
      <c r="C806" s="7"/>
      <c r="D806" s="7"/>
      <c r="E806" s="24"/>
      <c r="F806" s="24"/>
      <c r="G806" s="7"/>
      <c r="H806" s="7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 spans="1:26" ht="14.25" customHeight="1">
      <c r="A807" s="7"/>
      <c r="B807" s="7"/>
      <c r="C807" s="7"/>
      <c r="D807" s="7"/>
      <c r="E807" s="24"/>
      <c r="F807" s="24"/>
      <c r="G807" s="7"/>
      <c r="H807" s="7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 spans="1:26" ht="14.25" customHeight="1">
      <c r="A808" s="7"/>
      <c r="B808" s="7"/>
      <c r="C808" s="7"/>
      <c r="D808" s="7"/>
      <c r="E808" s="24"/>
      <c r="F808" s="24"/>
      <c r="G808" s="7"/>
      <c r="H808" s="7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 spans="1:26" ht="14.25" customHeight="1">
      <c r="A809" s="7"/>
      <c r="B809" s="7"/>
      <c r="C809" s="7"/>
      <c r="D809" s="7"/>
      <c r="E809" s="24"/>
      <c r="F809" s="24"/>
      <c r="G809" s="7"/>
      <c r="H809" s="7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 spans="1:26" ht="14.25" customHeight="1">
      <c r="A810" s="7"/>
      <c r="B810" s="7"/>
      <c r="C810" s="7"/>
      <c r="D810" s="7"/>
      <c r="E810" s="24"/>
      <c r="F810" s="24"/>
      <c r="G810" s="7"/>
      <c r="H810" s="7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 spans="1:26" ht="14.25" customHeight="1">
      <c r="A811" s="7"/>
      <c r="B811" s="7"/>
      <c r="C811" s="7"/>
      <c r="D811" s="7"/>
      <c r="E811" s="24"/>
      <c r="F811" s="24"/>
      <c r="G811" s="7"/>
      <c r="H811" s="7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 spans="1:26" ht="14.25" customHeight="1">
      <c r="A812" s="7"/>
      <c r="B812" s="7"/>
      <c r="C812" s="7"/>
      <c r="D812" s="7"/>
      <c r="E812" s="24"/>
      <c r="F812" s="24"/>
      <c r="G812" s="7"/>
      <c r="H812" s="7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 spans="1:26" ht="14.25" customHeight="1">
      <c r="A813" s="7"/>
      <c r="B813" s="7"/>
      <c r="C813" s="7"/>
      <c r="D813" s="7"/>
      <c r="E813" s="24"/>
      <c r="F813" s="24"/>
      <c r="G813" s="7"/>
      <c r="H813" s="7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 spans="1:26" ht="14.25" customHeight="1">
      <c r="A814" s="7"/>
      <c r="B814" s="7"/>
      <c r="C814" s="7"/>
      <c r="D814" s="7"/>
      <c r="E814" s="24"/>
      <c r="F814" s="24"/>
      <c r="G814" s="7"/>
      <c r="H814" s="7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 spans="1:26" ht="14.25" customHeight="1">
      <c r="A815" s="7"/>
      <c r="B815" s="7"/>
      <c r="C815" s="7"/>
      <c r="D815" s="7"/>
      <c r="E815" s="24"/>
      <c r="F815" s="24"/>
      <c r="G815" s="7"/>
      <c r="H815" s="7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 spans="1:26" ht="14.25" customHeight="1">
      <c r="A816" s="7"/>
      <c r="B816" s="7"/>
      <c r="C816" s="7"/>
      <c r="D816" s="7"/>
      <c r="E816" s="24"/>
      <c r="F816" s="24"/>
      <c r="G816" s="7"/>
      <c r="H816" s="7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 spans="1:26" ht="14.25" customHeight="1">
      <c r="A817" s="7"/>
      <c r="B817" s="7"/>
      <c r="C817" s="7"/>
      <c r="D817" s="7"/>
      <c r="E817" s="24"/>
      <c r="F817" s="24"/>
      <c r="G817" s="7"/>
      <c r="H817" s="7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 spans="1:26" ht="14.25" customHeight="1">
      <c r="A818" s="7"/>
      <c r="B818" s="7"/>
      <c r="C818" s="7"/>
      <c r="D818" s="7"/>
      <c r="E818" s="24"/>
      <c r="F818" s="24"/>
      <c r="G818" s="7"/>
      <c r="H818" s="7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 spans="1:26" ht="14.25" customHeight="1">
      <c r="A819" s="7"/>
      <c r="B819" s="7"/>
      <c r="C819" s="7"/>
      <c r="D819" s="7"/>
      <c r="E819" s="24"/>
      <c r="F819" s="24"/>
      <c r="G819" s="7"/>
      <c r="H819" s="7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 spans="1:26" ht="14.25" customHeight="1">
      <c r="A820" s="7"/>
      <c r="B820" s="7"/>
      <c r="C820" s="7"/>
      <c r="D820" s="7"/>
      <c r="E820" s="24"/>
      <c r="F820" s="24"/>
      <c r="G820" s="7"/>
      <c r="H820" s="7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 spans="1:26" ht="14.25" customHeight="1">
      <c r="A821" s="7"/>
      <c r="B821" s="7"/>
      <c r="C821" s="7"/>
      <c r="D821" s="7"/>
      <c r="E821" s="24"/>
      <c r="F821" s="24"/>
      <c r="G821" s="7"/>
      <c r="H821" s="7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 spans="1:26" ht="14.25" customHeight="1">
      <c r="A822" s="7"/>
      <c r="B822" s="7"/>
      <c r="C822" s="7"/>
      <c r="D822" s="7"/>
      <c r="E822" s="24"/>
      <c r="F822" s="24"/>
      <c r="G822" s="7"/>
      <c r="H822" s="7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 spans="1:26" ht="14.25" customHeight="1">
      <c r="A823" s="7"/>
      <c r="B823" s="7"/>
      <c r="C823" s="7"/>
      <c r="D823" s="7"/>
      <c r="E823" s="24"/>
      <c r="F823" s="24"/>
      <c r="G823" s="7"/>
      <c r="H823" s="7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 spans="1:26" ht="14.25" customHeight="1">
      <c r="A824" s="7"/>
      <c r="B824" s="7"/>
      <c r="C824" s="7"/>
      <c r="D824" s="7"/>
      <c r="E824" s="24"/>
      <c r="F824" s="24"/>
      <c r="G824" s="7"/>
      <c r="H824" s="7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 spans="1:26" ht="14.25" customHeight="1">
      <c r="A825" s="7"/>
      <c r="B825" s="7"/>
      <c r="C825" s="7"/>
      <c r="D825" s="7"/>
      <c r="E825" s="24"/>
      <c r="F825" s="24"/>
      <c r="G825" s="7"/>
      <c r="H825" s="7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 spans="1:26" ht="14.25" customHeight="1">
      <c r="A826" s="7"/>
      <c r="B826" s="7"/>
      <c r="C826" s="7"/>
      <c r="D826" s="7"/>
      <c r="E826" s="24"/>
      <c r="F826" s="24"/>
      <c r="G826" s="7"/>
      <c r="H826" s="7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 spans="1:26" ht="14.25" customHeight="1">
      <c r="A827" s="7"/>
      <c r="B827" s="7"/>
      <c r="C827" s="7"/>
      <c r="D827" s="7"/>
      <c r="E827" s="24"/>
      <c r="F827" s="24"/>
      <c r="G827" s="7"/>
      <c r="H827" s="7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 spans="1:26" ht="14.25" customHeight="1">
      <c r="A828" s="7"/>
      <c r="B828" s="7"/>
      <c r="C828" s="7"/>
      <c r="D828" s="7"/>
      <c r="E828" s="24"/>
      <c r="F828" s="24"/>
      <c r="G828" s="7"/>
      <c r="H828" s="7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 spans="1:26" ht="14.25" customHeight="1">
      <c r="A829" s="7"/>
      <c r="B829" s="7"/>
      <c r="C829" s="7"/>
      <c r="D829" s="7"/>
      <c r="E829" s="24"/>
      <c r="F829" s="24"/>
      <c r="G829" s="7"/>
      <c r="H829" s="7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 spans="1:26" ht="14.25" customHeight="1">
      <c r="A830" s="7"/>
      <c r="B830" s="7"/>
      <c r="C830" s="7"/>
      <c r="D830" s="7"/>
      <c r="E830" s="24"/>
      <c r="F830" s="24"/>
      <c r="G830" s="7"/>
      <c r="H830" s="7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 spans="1:26" ht="14.25" customHeight="1">
      <c r="A831" s="7"/>
      <c r="B831" s="7"/>
      <c r="C831" s="7"/>
      <c r="D831" s="7"/>
      <c r="E831" s="24"/>
      <c r="F831" s="24"/>
      <c r="G831" s="7"/>
      <c r="H831" s="7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 spans="1:26" ht="14.25" customHeight="1">
      <c r="A832" s="7"/>
      <c r="B832" s="7"/>
      <c r="C832" s="7"/>
      <c r="D832" s="7"/>
      <c r="E832" s="24"/>
      <c r="F832" s="24"/>
      <c r="G832" s="7"/>
      <c r="H832" s="7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 spans="1:26" ht="14.25" customHeight="1">
      <c r="A833" s="7"/>
      <c r="B833" s="7"/>
      <c r="C833" s="7"/>
      <c r="D833" s="7"/>
      <c r="E833" s="24"/>
      <c r="F833" s="24"/>
      <c r="G833" s="7"/>
      <c r="H833" s="7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 spans="1:26" ht="14.25" customHeight="1">
      <c r="A834" s="7"/>
      <c r="B834" s="7"/>
      <c r="C834" s="7"/>
      <c r="D834" s="7"/>
      <c r="E834" s="24"/>
      <c r="F834" s="24"/>
      <c r="G834" s="7"/>
      <c r="H834" s="7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 spans="1:26" ht="14.25" customHeight="1">
      <c r="A835" s="7"/>
      <c r="B835" s="7"/>
      <c r="C835" s="7"/>
      <c r="D835" s="7"/>
      <c r="E835" s="24"/>
      <c r="F835" s="24"/>
      <c r="G835" s="7"/>
      <c r="H835" s="7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 spans="1:26" ht="14.25" customHeight="1">
      <c r="A836" s="7"/>
      <c r="B836" s="7"/>
      <c r="C836" s="7"/>
      <c r="D836" s="7"/>
      <c r="E836" s="24"/>
      <c r="F836" s="24"/>
      <c r="G836" s="7"/>
      <c r="H836" s="7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 spans="1:26" ht="14.25" customHeight="1">
      <c r="A837" s="7"/>
      <c r="B837" s="7"/>
      <c r="C837" s="7"/>
      <c r="D837" s="7"/>
      <c r="E837" s="24"/>
      <c r="F837" s="24"/>
      <c r="G837" s="7"/>
      <c r="H837" s="7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 spans="1:26" ht="14.25" customHeight="1">
      <c r="A838" s="7"/>
      <c r="B838" s="7"/>
      <c r="C838" s="7"/>
      <c r="D838" s="7"/>
      <c r="E838" s="24"/>
      <c r="F838" s="24"/>
      <c r="G838" s="7"/>
      <c r="H838" s="7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 spans="1:26" ht="14.25" customHeight="1">
      <c r="A839" s="7"/>
      <c r="B839" s="7"/>
      <c r="C839" s="7"/>
      <c r="D839" s="7"/>
      <c r="E839" s="24"/>
      <c r="F839" s="24"/>
      <c r="G839" s="7"/>
      <c r="H839" s="7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 spans="1:26" ht="14.25" customHeight="1">
      <c r="A840" s="7"/>
      <c r="B840" s="7"/>
      <c r="C840" s="7"/>
      <c r="D840" s="7"/>
      <c r="E840" s="24"/>
      <c r="F840" s="24"/>
      <c r="G840" s="7"/>
      <c r="H840" s="7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 spans="1:26" ht="14.25" customHeight="1">
      <c r="A841" s="7"/>
      <c r="B841" s="7"/>
      <c r="C841" s="7"/>
      <c r="D841" s="7"/>
      <c r="E841" s="24"/>
      <c r="F841" s="24"/>
      <c r="G841" s="7"/>
      <c r="H841" s="7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 spans="1:26" ht="14.25" customHeight="1">
      <c r="A842" s="7"/>
      <c r="B842" s="7"/>
      <c r="C842" s="7"/>
      <c r="D842" s="7"/>
      <c r="E842" s="24"/>
      <c r="F842" s="24"/>
      <c r="G842" s="7"/>
      <c r="H842" s="7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 spans="1:26" ht="14.25" customHeight="1">
      <c r="A843" s="7"/>
      <c r="B843" s="7"/>
      <c r="C843" s="7"/>
      <c r="D843" s="7"/>
      <c r="E843" s="24"/>
      <c r="F843" s="24"/>
      <c r="G843" s="7"/>
      <c r="H843" s="7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 spans="1:26" ht="14.25" customHeight="1">
      <c r="A844" s="7"/>
      <c r="B844" s="7"/>
      <c r="C844" s="7"/>
      <c r="D844" s="7"/>
      <c r="E844" s="24"/>
      <c r="F844" s="24"/>
      <c r="G844" s="7"/>
      <c r="H844" s="7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 spans="1:26" ht="14.25" customHeight="1">
      <c r="A845" s="7"/>
      <c r="B845" s="7"/>
      <c r="C845" s="7"/>
      <c r="D845" s="7"/>
      <c r="E845" s="24"/>
      <c r="F845" s="24"/>
      <c r="G845" s="7"/>
      <c r="H845" s="7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 spans="1:26" ht="14.25" customHeight="1">
      <c r="A846" s="7"/>
      <c r="B846" s="7"/>
      <c r="C846" s="7"/>
      <c r="D846" s="7"/>
      <c r="E846" s="24"/>
      <c r="F846" s="24"/>
      <c r="G846" s="7"/>
      <c r="H846" s="7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 spans="1:26" ht="14.25" customHeight="1">
      <c r="A847" s="7"/>
      <c r="B847" s="7"/>
      <c r="C847" s="7"/>
      <c r="D847" s="7"/>
      <c r="E847" s="24"/>
      <c r="F847" s="24"/>
      <c r="G847" s="7"/>
      <c r="H847" s="7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 spans="1:26" ht="14.25" customHeight="1">
      <c r="A848" s="7"/>
      <c r="B848" s="7"/>
      <c r="C848" s="7"/>
      <c r="D848" s="7"/>
      <c r="E848" s="24"/>
      <c r="F848" s="24"/>
      <c r="G848" s="7"/>
      <c r="H848" s="7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 spans="1:26" ht="14.25" customHeight="1">
      <c r="A849" s="7"/>
      <c r="B849" s="7"/>
      <c r="C849" s="7"/>
      <c r="D849" s="7"/>
      <c r="E849" s="24"/>
      <c r="F849" s="24"/>
      <c r="G849" s="7"/>
      <c r="H849" s="7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 spans="1:26" ht="14.25" customHeight="1">
      <c r="A850" s="7"/>
      <c r="B850" s="7"/>
      <c r="C850" s="7"/>
      <c r="D850" s="7"/>
      <c r="E850" s="24"/>
      <c r="F850" s="24"/>
      <c r="G850" s="7"/>
      <c r="H850" s="7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 spans="1:26" ht="14.25" customHeight="1">
      <c r="A851" s="7"/>
      <c r="B851" s="7"/>
      <c r="C851" s="7"/>
      <c r="D851" s="7"/>
      <c r="E851" s="24"/>
      <c r="F851" s="24"/>
      <c r="G851" s="7"/>
      <c r="H851" s="7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 spans="1:26" ht="14.25" customHeight="1">
      <c r="A852" s="7"/>
      <c r="B852" s="7"/>
      <c r="C852" s="7"/>
      <c r="D852" s="7"/>
      <c r="E852" s="24"/>
      <c r="F852" s="24"/>
      <c r="G852" s="7"/>
      <c r="H852" s="7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 spans="1:26" ht="14.25" customHeight="1">
      <c r="A853" s="7"/>
      <c r="B853" s="7"/>
      <c r="C853" s="7"/>
      <c r="D853" s="7"/>
      <c r="E853" s="24"/>
      <c r="F853" s="24"/>
      <c r="G853" s="7"/>
      <c r="H853" s="7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 spans="1:26" ht="14.25" customHeight="1">
      <c r="A854" s="7"/>
      <c r="B854" s="7"/>
      <c r="C854" s="7"/>
      <c r="D854" s="7"/>
      <c r="E854" s="24"/>
      <c r="F854" s="24"/>
      <c r="G854" s="7"/>
      <c r="H854" s="7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 spans="1:26" ht="14.25" customHeight="1">
      <c r="A855" s="7"/>
      <c r="B855" s="7"/>
      <c r="C855" s="7"/>
      <c r="D855" s="7"/>
      <c r="E855" s="24"/>
      <c r="F855" s="24"/>
      <c r="G855" s="7"/>
      <c r="H855" s="7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 spans="1:26" ht="14.25" customHeight="1">
      <c r="A856" s="7"/>
      <c r="B856" s="7"/>
      <c r="C856" s="7"/>
      <c r="D856" s="7"/>
      <c r="E856" s="24"/>
      <c r="F856" s="24"/>
      <c r="G856" s="7"/>
      <c r="H856" s="7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 spans="1:26" ht="14.25" customHeight="1">
      <c r="A857" s="7"/>
      <c r="B857" s="7"/>
      <c r="C857" s="7"/>
      <c r="D857" s="7"/>
      <c r="E857" s="24"/>
      <c r="F857" s="24"/>
      <c r="G857" s="7"/>
      <c r="H857" s="7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 spans="1:26" ht="14.25" customHeight="1">
      <c r="A858" s="7"/>
      <c r="B858" s="7"/>
      <c r="C858" s="7"/>
      <c r="D858" s="7"/>
      <c r="E858" s="24"/>
      <c r="F858" s="24"/>
      <c r="G858" s="7"/>
      <c r="H858" s="7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 spans="1:26" ht="14.25" customHeight="1">
      <c r="A859" s="7"/>
      <c r="B859" s="7"/>
      <c r="C859" s="7"/>
      <c r="D859" s="7"/>
      <c r="E859" s="24"/>
      <c r="F859" s="24"/>
      <c r="G859" s="7"/>
      <c r="H859" s="7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 spans="1:26" ht="14.25" customHeight="1">
      <c r="A860" s="7"/>
      <c r="B860" s="7"/>
      <c r="C860" s="7"/>
      <c r="D860" s="7"/>
      <c r="E860" s="24"/>
      <c r="F860" s="24"/>
      <c r="G860" s="7"/>
      <c r="H860" s="7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 spans="1:26" ht="14.25" customHeight="1">
      <c r="A861" s="7"/>
      <c r="B861" s="7"/>
      <c r="C861" s="7"/>
      <c r="D861" s="7"/>
      <c r="E861" s="24"/>
      <c r="F861" s="24"/>
      <c r="G861" s="7"/>
      <c r="H861" s="7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 spans="1:26" ht="14.25" customHeight="1">
      <c r="A862" s="7"/>
      <c r="B862" s="7"/>
      <c r="C862" s="7"/>
      <c r="D862" s="7"/>
      <c r="E862" s="24"/>
      <c r="F862" s="24"/>
      <c r="G862" s="7"/>
      <c r="H862" s="7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 spans="1:26" ht="14.25" customHeight="1">
      <c r="A863" s="7"/>
      <c r="B863" s="7"/>
      <c r="C863" s="7"/>
      <c r="D863" s="7"/>
      <c r="E863" s="24"/>
      <c r="F863" s="24"/>
      <c r="G863" s="7"/>
      <c r="H863" s="7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 spans="1:26" ht="14.25" customHeight="1">
      <c r="A864" s="7"/>
      <c r="B864" s="7"/>
      <c r="C864" s="7"/>
      <c r="D864" s="7"/>
      <c r="E864" s="24"/>
      <c r="F864" s="24"/>
      <c r="G864" s="7"/>
      <c r="H864" s="7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 spans="1:26" ht="14.25" customHeight="1">
      <c r="A865" s="7"/>
      <c r="B865" s="7"/>
      <c r="C865" s="7"/>
      <c r="D865" s="7"/>
      <c r="E865" s="24"/>
      <c r="F865" s="24"/>
      <c r="G865" s="7"/>
      <c r="H865" s="7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 spans="1:26" ht="14.25" customHeight="1">
      <c r="A866" s="7"/>
      <c r="B866" s="7"/>
      <c r="C866" s="7"/>
      <c r="D866" s="7"/>
      <c r="E866" s="24"/>
      <c r="F866" s="24"/>
      <c r="G866" s="7"/>
      <c r="H866" s="7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 spans="1:26" ht="14.25" customHeight="1">
      <c r="A867" s="7"/>
      <c r="B867" s="7"/>
      <c r="C867" s="7"/>
      <c r="D867" s="7"/>
      <c r="E867" s="24"/>
      <c r="F867" s="24"/>
      <c r="G867" s="7"/>
      <c r="H867" s="7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 spans="1:26" ht="14.25" customHeight="1">
      <c r="A868" s="7"/>
      <c r="B868" s="7"/>
      <c r="C868" s="7"/>
      <c r="D868" s="7"/>
      <c r="E868" s="24"/>
      <c r="F868" s="24"/>
      <c r="G868" s="7"/>
      <c r="H868" s="7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 spans="1:26" ht="14.25" customHeight="1">
      <c r="A869" s="7"/>
      <c r="B869" s="7"/>
      <c r="C869" s="7"/>
      <c r="D869" s="7"/>
      <c r="E869" s="24"/>
      <c r="F869" s="24"/>
      <c r="G869" s="7"/>
      <c r="H869" s="7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 spans="1:26" ht="14.25" customHeight="1">
      <c r="A870" s="7"/>
      <c r="B870" s="7"/>
      <c r="C870" s="7"/>
      <c r="D870" s="7"/>
      <c r="E870" s="24"/>
      <c r="F870" s="24"/>
      <c r="G870" s="7"/>
      <c r="H870" s="7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 spans="1:26" ht="14.25" customHeight="1">
      <c r="A871" s="7"/>
      <c r="B871" s="7"/>
      <c r="C871" s="7"/>
      <c r="D871" s="7"/>
      <c r="E871" s="24"/>
      <c r="F871" s="24"/>
      <c r="G871" s="7"/>
      <c r="H871" s="7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 spans="1:26" ht="14.25" customHeight="1">
      <c r="A872" s="7"/>
      <c r="B872" s="7"/>
      <c r="C872" s="7"/>
      <c r="D872" s="7"/>
      <c r="E872" s="24"/>
      <c r="F872" s="24"/>
      <c r="G872" s="7"/>
      <c r="H872" s="7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 spans="1:26" ht="14.25" customHeight="1">
      <c r="A873" s="7"/>
      <c r="B873" s="7"/>
      <c r="C873" s="7"/>
      <c r="D873" s="7"/>
      <c r="E873" s="24"/>
      <c r="F873" s="24"/>
      <c r="G873" s="7"/>
      <c r="H873" s="7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 spans="1:26" ht="14.25" customHeight="1">
      <c r="A874" s="7"/>
      <c r="B874" s="7"/>
      <c r="C874" s="7"/>
      <c r="D874" s="7"/>
      <c r="E874" s="24"/>
      <c r="F874" s="24"/>
      <c r="G874" s="7"/>
      <c r="H874" s="7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 spans="1:26" ht="14.25" customHeight="1">
      <c r="A875" s="7"/>
      <c r="B875" s="7"/>
      <c r="C875" s="7"/>
      <c r="D875" s="7"/>
      <c r="E875" s="24"/>
      <c r="F875" s="24"/>
      <c r="G875" s="7"/>
      <c r="H875" s="7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 spans="1:26" ht="14.25" customHeight="1">
      <c r="A876" s="7"/>
      <c r="B876" s="7"/>
      <c r="C876" s="7"/>
      <c r="D876" s="7"/>
      <c r="E876" s="24"/>
      <c r="F876" s="24"/>
      <c r="G876" s="7"/>
      <c r="H876" s="7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 spans="1:26" ht="14.25" customHeight="1">
      <c r="A877" s="7"/>
      <c r="B877" s="7"/>
      <c r="C877" s="7"/>
      <c r="D877" s="7"/>
      <c r="E877" s="24"/>
      <c r="F877" s="24"/>
      <c r="G877" s="7"/>
      <c r="H877" s="7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 spans="1:26" ht="14.25" customHeight="1">
      <c r="A878" s="7"/>
      <c r="B878" s="7"/>
      <c r="C878" s="7"/>
      <c r="D878" s="7"/>
      <c r="E878" s="24"/>
      <c r="F878" s="24"/>
      <c r="G878" s="7"/>
      <c r="H878" s="7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 spans="1:26" ht="14.25" customHeight="1">
      <c r="A879" s="7"/>
      <c r="B879" s="7"/>
      <c r="C879" s="7"/>
      <c r="D879" s="7"/>
      <c r="E879" s="24"/>
      <c r="F879" s="24"/>
      <c r="G879" s="7"/>
      <c r="H879" s="7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 spans="1:26" ht="14.25" customHeight="1">
      <c r="A880" s="7"/>
      <c r="B880" s="7"/>
      <c r="C880" s="7"/>
      <c r="D880" s="7"/>
      <c r="E880" s="24"/>
      <c r="F880" s="24"/>
      <c r="G880" s="7"/>
      <c r="H880" s="7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 spans="1:26" ht="14.25" customHeight="1">
      <c r="A881" s="7"/>
      <c r="B881" s="7"/>
      <c r="C881" s="7"/>
      <c r="D881" s="7"/>
      <c r="E881" s="24"/>
      <c r="F881" s="24"/>
      <c r="G881" s="7"/>
      <c r="H881" s="7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 spans="1:26" ht="14.25" customHeight="1">
      <c r="A882" s="7"/>
      <c r="B882" s="7"/>
      <c r="C882" s="7"/>
      <c r="D882" s="7"/>
      <c r="E882" s="24"/>
      <c r="F882" s="24"/>
      <c r="G882" s="7"/>
      <c r="H882" s="7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 spans="1:26" ht="14.25" customHeight="1">
      <c r="A883" s="7"/>
      <c r="B883" s="7"/>
      <c r="C883" s="7"/>
      <c r="D883" s="7"/>
      <c r="E883" s="24"/>
      <c r="F883" s="24"/>
      <c r="G883" s="7"/>
      <c r="H883" s="7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 spans="1:26" ht="14.25" customHeight="1">
      <c r="A884" s="7"/>
      <c r="B884" s="7"/>
      <c r="C884" s="7"/>
      <c r="D884" s="7"/>
      <c r="E884" s="24"/>
      <c r="F884" s="24"/>
      <c r="G884" s="7"/>
      <c r="H884" s="7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 spans="1:26" ht="14.25" customHeight="1">
      <c r="A885" s="7"/>
      <c r="B885" s="7"/>
      <c r="C885" s="7"/>
      <c r="D885" s="7"/>
      <c r="E885" s="24"/>
      <c r="F885" s="24"/>
      <c r="G885" s="7"/>
      <c r="H885" s="7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 spans="1:26" ht="14.25" customHeight="1">
      <c r="A886" s="7"/>
      <c r="B886" s="7"/>
      <c r="C886" s="7"/>
      <c r="D886" s="7"/>
      <c r="E886" s="24"/>
      <c r="F886" s="24"/>
      <c r="G886" s="7"/>
      <c r="H886" s="7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 spans="1:26" ht="14.25" customHeight="1">
      <c r="A887" s="7"/>
      <c r="B887" s="7"/>
      <c r="C887" s="7"/>
      <c r="D887" s="7"/>
      <c r="E887" s="24"/>
      <c r="F887" s="24"/>
      <c r="G887" s="7"/>
      <c r="H887" s="7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 spans="1:26" ht="14.25" customHeight="1">
      <c r="A888" s="7"/>
      <c r="B888" s="7"/>
      <c r="C888" s="7"/>
      <c r="D888" s="7"/>
      <c r="E888" s="24"/>
      <c r="F888" s="24"/>
      <c r="G888" s="7"/>
      <c r="H888" s="7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 spans="1:26" ht="14.25" customHeight="1">
      <c r="A889" s="7"/>
      <c r="B889" s="7"/>
      <c r="C889" s="7"/>
      <c r="D889" s="7"/>
      <c r="E889" s="24"/>
      <c r="F889" s="24"/>
      <c r="G889" s="7"/>
      <c r="H889" s="7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 spans="1:26" ht="14.25" customHeight="1">
      <c r="A890" s="7"/>
      <c r="B890" s="7"/>
      <c r="C890" s="7"/>
      <c r="D890" s="7"/>
      <c r="E890" s="24"/>
      <c r="F890" s="24"/>
      <c r="G890" s="7"/>
      <c r="H890" s="7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 spans="1:26" ht="14.25" customHeight="1">
      <c r="A891" s="7"/>
      <c r="B891" s="7"/>
      <c r="C891" s="7"/>
      <c r="D891" s="7"/>
      <c r="E891" s="24"/>
      <c r="F891" s="24"/>
      <c r="G891" s="7"/>
      <c r="H891" s="7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 spans="1:26" ht="14.25" customHeight="1">
      <c r="A892" s="7"/>
      <c r="B892" s="7"/>
      <c r="C892" s="7"/>
      <c r="D892" s="7"/>
      <c r="E892" s="24"/>
      <c r="F892" s="24"/>
      <c r="G892" s="7"/>
      <c r="H892" s="7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 spans="1:26" ht="14.25" customHeight="1">
      <c r="A893" s="7"/>
      <c r="B893" s="7"/>
      <c r="C893" s="7"/>
      <c r="D893" s="7"/>
      <c r="E893" s="24"/>
      <c r="F893" s="24"/>
      <c r="G893" s="7"/>
      <c r="H893" s="7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 spans="1:26" ht="14.25" customHeight="1">
      <c r="A894" s="7"/>
      <c r="B894" s="7"/>
      <c r="C894" s="7"/>
      <c r="D894" s="7"/>
      <c r="E894" s="24"/>
      <c r="F894" s="24"/>
      <c r="G894" s="7"/>
      <c r="H894" s="7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 spans="1:26" ht="14.25" customHeight="1">
      <c r="A895" s="7"/>
      <c r="B895" s="7"/>
      <c r="C895" s="7"/>
      <c r="D895" s="7"/>
      <c r="E895" s="24"/>
      <c r="F895" s="24"/>
      <c r="G895" s="7"/>
      <c r="H895" s="7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 spans="1:26" ht="14.25" customHeight="1">
      <c r="A896" s="7"/>
      <c r="B896" s="7"/>
      <c r="C896" s="7"/>
      <c r="D896" s="7"/>
      <c r="E896" s="24"/>
      <c r="F896" s="24"/>
      <c r="G896" s="7"/>
      <c r="H896" s="7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 spans="1:26" ht="14.25" customHeight="1">
      <c r="A897" s="7"/>
      <c r="B897" s="7"/>
      <c r="C897" s="7"/>
      <c r="D897" s="7"/>
      <c r="E897" s="24"/>
      <c r="F897" s="24"/>
      <c r="G897" s="7"/>
      <c r="H897" s="7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 spans="1:26" ht="14.25" customHeight="1">
      <c r="A898" s="7"/>
      <c r="B898" s="7"/>
      <c r="C898" s="7"/>
      <c r="D898" s="7"/>
      <c r="E898" s="24"/>
      <c r="F898" s="24"/>
      <c r="G898" s="7"/>
      <c r="H898" s="7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 spans="1:26" ht="14.25" customHeight="1">
      <c r="A899" s="7"/>
      <c r="B899" s="7"/>
      <c r="C899" s="7"/>
      <c r="D899" s="7"/>
      <c r="E899" s="24"/>
      <c r="F899" s="24"/>
      <c r="G899" s="7"/>
      <c r="H899" s="7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 spans="1:26" ht="14.25" customHeight="1">
      <c r="A900" s="7"/>
      <c r="B900" s="7"/>
      <c r="C900" s="7"/>
      <c r="D900" s="7"/>
      <c r="E900" s="24"/>
      <c r="F900" s="24"/>
      <c r="G900" s="7"/>
      <c r="H900" s="7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 spans="1:26" ht="14.25" customHeight="1">
      <c r="A901" s="7"/>
      <c r="B901" s="7"/>
      <c r="C901" s="7"/>
      <c r="D901" s="7"/>
      <c r="E901" s="24"/>
      <c r="F901" s="24"/>
      <c r="G901" s="7"/>
      <c r="H901" s="7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 spans="1:26" ht="14.25" customHeight="1">
      <c r="A902" s="7"/>
      <c r="B902" s="7"/>
      <c r="C902" s="7"/>
      <c r="D902" s="7"/>
      <c r="E902" s="24"/>
      <c r="F902" s="24"/>
      <c r="G902" s="7"/>
      <c r="H902" s="7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 spans="1:26" ht="14.25" customHeight="1">
      <c r="A903" s="7"/>
      <c r="B903" s="7"/>
      <c r="C903" s="7"/>
      <c r="D903" s="7"/>
      <c r="E903" s="24"/>
      <c r="F903" s="24"/>
      <c r="G903" s="7"/>
      <c r="H903" s="7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 spans="1:26" ht="14.25" customHeight="1">
      <c r="A904" s="7"/>
      <c r="B904" s="7"/>
      <c r="C904" s="7"/>
      <c r="D904" s="7"/>
      <c r="E904" s="24"/>
      <c r="F904" s="24"/>
      <c r="G904" s="7"/>
      <c r="H904" s="7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 spans="1:26" ht="14.25" customHeight="1">
      <c r="A905" s="7"/>
      <c r="B905" s="7"/>
      <c r="C905" s="7"/>
      <c r="D905" s="7"/>
      <c r="E905" s="24"/>
      <c r="F905" s="24"/>
      <c r="G905" s="7"/>
      <c r="H905" s="7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 spans="1:26" ht="14.25" customHeight="1">
      <c r="A906" s="7"/>
      <c r="B906" s="7"/>
      <c r="C906" s="7"/>
      <c r="D906" s="7"/>
      <c r="E906" s="24"/>
      <c r="F906" s="24"/>
      <c r="G906" s="7"/>
      <c r="H906" s="7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 spans="1:26" ht="14.25" customHeight="1">
      <c r="A907" s="7"/>
      <c r="B907" s="7"/>
      <c r="C907" s="7"/>
      <c r="D907" s="7"/>
      <c r="E907" s="24"/>
      <c r="F907" s="24"/>
      <c r="G907" s="7"/>
      <c r="H907" s="7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 spans="1:26" ht="14.25" customHeight="1">
      <c r="A908" s="7"/>
      <c r="B908" s="7"/>
      <c r="C908" s="7"/>
      <c r="D908" s="7"/>
      <c r="E908" s="24"/>
      <c r="F908" s="24"/>
      <c r="G908" s="7"/>
      <c r="H908" s="7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 spans="1:26" ht="14.25" customHeight="1">
      <c r="A909" s="7"/>
      <c r="B909" s="7"/>
      <c r="C909" s="7"/>
      <c r="D909" s="7"/>
      <c r="E909" s="24"/>
      <c r="F909" s="24"/>
      <c r="G909" s="7"/>
      <c r="H909" s="7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 spans="1:26" ht="14.25" customHeight="1">
      <c r="A910" s="7"/>
      <c r="B910" s="7"/>
      <c r="C910" s="7"/>
      <c r="D910" s="7"/>
      <c r="E910" s="24"/>
      <c r="F910" s="24"/>
      <c r="G910" s="7"/>
      <c r="H910" s="7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 spans="1:26" ht="14.25" customHeight="1">
      <c r="A911" s="7"/>
      <c r="B911" s="7"/>
      <c r="C911" s="7"/>
      <c r="D911" s="7"/>
      <c r="E911" s="24"/>
      <c r="F911" s="24"/>
      <c r="G911" s="7"/>
      <c r="H911" s="7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 spans="1:26" ht="14.25" customHeight="1">
      <c r="A912" s="7"/>
      <c r="B912" s="7"/>
      <c r="C912" s="7"/>
      <c r="D912" s="7"/>
      <c r="E912" s="24"/>
      <c r="F912" s="24"/>
      <c r="G912" s="7"/>
      <c r="H912" s="7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 spans="1:26" ht="14.25" customHeight="1">
      <c r="A913" s="7"/>
      <c r="B913" s="7"/>
      <c r="C913" s="7"/>
      <c r="D913" s="7"/>
      <c r="E913" s="24"/>
      <c r="F913" s="24"/>
      <c r="G913" s="7"/>
      <c r="H913" s="7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 spans="1:26" ht="14.25" customHeight="1">
      <c r="A914" s="7"/>
      <c r="B914" s="7"/>
      <c r="C914" s="7"/>
      <c r="D914" s="7"/>
      <c r="E914" s="24"/>
      <c r="F914" s="24"/>
      <c r="G914" s="7"/>
      <c r="H914" s="7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 spans="1:26" ht="14.25" customHeight="1">
      <c r="A915" s="7"/>
      <c r="B915" s="7"/>
      <c r="C915" s="7"/>
      <c r="D915" s="7"/>
      <c r="E915" s="24"/>
      <c r="F915" s="24"/>
      <c r="G915" s="7"/>
      <c r="H915" s="7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 spans="1:26" ht="14.25" customHeight="1">
      <c r="A916" s="7"/>
      <c r="B916" s="7"/>
      <c r="C916" s="7"/>
      <c r="D916" s="7"/>
      <c r="E916" s="24"/>
      <c r="F916" s="24"/>
      <c r="G916" s="7"/>
      <c r="H916" s="7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 spans="1:26" ht="14.25" customHeight="1">
      <c r="A917" s="7"/>
      <c r="B917" s="7"/>
      <c r="C917" s="7"/>
      <c r="D917" s="7"/>
      <c r="E917" s="24"/>
      <c r="F917" s="24"/>
      <c r="G917" s="7"/>
      <c r="H917" s="7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 spans="1:26" ht="14.25" customHeight="1">
      <c r="A918" s="7"/>
      <c r="B918" s="7"/>
      <c r="C918" s="7"/>
      <c r="D918" s="7"/>
      <c r="E918" s="24"/>
      <c r="F918" s="24"/>
      <c r="G918" s="7"/>
      <c r="H918" s="7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 spans="1:26" ht="14.25" customHeight="1">
      <c r="A919" s="7"/>
      <c r="B919" s="7"/>
      <c r="C919" s="7"/>
      <c r="D919" s="7"/>
      <c r="E919" s="24"/>
      <c r="F919" s="24"/>
      <c r="G919" s="7"/>
      <c r="H919" s="7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 spans="1:26" ht="14.25" customHeight="1">
      <c r="A920" s="7"/>
      <c r="B920" s="7"/>
      <c r="C920" s="7"/>
      <c r="D920" s="7"/>
      <c r="E920" s="24"/>
      <c r="F920" s="24"/>
      <c r="G920" s="7"/>
      <c r="H920" s="7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 spans="1:26" ht="14.25" customHeight="1">
      <c r="A921" s="7"/>
      <c r="B921" s="7"/>
      <c r="C921" s="7"/>
      <c r="D921" s="7"/>
      <c r="E921" s="24"/>
      <c r="F921" s="24"/>
      <c r="G921" s="7"/>
      <c r="H921" s="7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 spans="1:26" ht="14.25" customHeight="1">
      <c r="A922" s="7"/>
      <c r="B922" s="7"/>
      <c r="C922" s="7"/>
      <c r="D922" s="7"/>
      <c r="E922" s="24"/>
      <c r="F922" s="24"/>
      <c r="G922" s="7"/>
      <c r="H922" s="7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 spans="1:26" ht="14.25" customHeight="1">
      <c r="A923" s="7"/>
      <c r="B923" s="7"/>
      <c r="C923" s="7"/>
      <c r="D923" s="7"/>
      <c r="E923" s="24"/>
      <c r="F923" s="24"/>
      <c r="G923" s="7"/>
      <c r="H923" s="7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 spans="1:26" ht="14.25" customHeight="1">
      <c r="A924" s="7"/>
      <c r="B924" s="7"/>
      <c r="C924" s="7"/>
      <c r="D924" s="7"/>
      <c r="E924" s="24"/>
      <c r="F924" s="24"/>
      <c r="G924" s="7"/>
      <c r="H924" s="7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 spans="1:26" ht="14.25" customHeight="1">
      <c r="A925" s="7"/>
      <c r="B925" s="7"/>
      <c r="C925" s="7"/>
      <c r="D925" s="7"/>
      <c r="E925" s="24"/>
      <c r="F925" s="24"/>
      <c r="G925" s="7"/>
      <c r="H925" s="7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 spans="1:26" ht="14.25" customHeight="1">
      <c r="A926" s="7"/>
      <c r="B926" s="7"/>
      <c r="C926" s="7"/>
      <c r="D926" s="7"/>
      <c r="E926" s="24"/>
      <c r="F926" s="24"/>
      <c r="G926" s="7"/>
      <c r="H926" s="7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 spans="1:26" ht="14.25" customHeight="1">
      <c r="A927" s="7"/>
      <c r="B927" s="7"/>
      <c r="C927" s="7"/>
      <c r="D927" s="7"/>
      <c r="E927" s="24"/>
      <c r="F927" s="24"/>
      <c r="G927" s="7"/>
      <c r="H927" s="7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 spans="1:26" ht="14.25" customHeight="1">
      <c r="A928" s="7"/>
      <c r="B928" s="7"/>
      <c r="C928" s="7"/>
      <c r="D928" s="7"/>
      <c r="E928" s="24"/>
      <c r="F928" s="24"/>
      <c r="G928" s="7"/>
      <c r="H928" s="7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 spans="1:26" ht="14.25" customHeight="1">
      <c r="A929" s="7"/>
      <c r="B929" s="7"/>
      <c r="C929" s="7"/>
      <c r="D929" s="7"/>
      <c r="E929" s="24"/>
      <c r="F929" s="24"/>
      <c r="G929" s="7"/>
      <c r="H929" s="7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 spans="1:26" ht="14.25" customHeight="1">
      <c r="A930" s="7"/>
      <c r="B930" s="7"/>
      <c r="C930" s="7"/>
      <c r="D930" s="7"/>
      <c r="E930" s="24"/>
      <c r="F930" s="24"/>
      <c r="G930" s="7"/>
      <c r="H930" s="7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 spans="1:26" ht="14.25" customHeight="1">
      <c r="A931" s="7"/>
      <c r="B931" s="7"/>
      <c r="C931" s="7"/>
      <c r="D931" s="7"/>
      <c r="E931" s="24"/>
      <c r="F931" s="24"/>
      <c r="G931" s="7"/>
      <c r="H931" s="7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 spans="1:26" ht="14.25" customHeight="1">
      <c r="A932" s="7"/>
      <c r="B932" s="7"/>
      <c r="C932" s="7"/>
      <c r="D932" s="7"/>
      <c r="E932" s="24"/>
      <c r="F932" s="24"/>
      <c r="G932" s="7"/>
      <c r="H932" s="7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 spans="1:26" ht="14.25" customHeight="1">
      <c r="A933" s="7"/>
      <c r="B933" s="7"/>
      <c r="C933" s="7"/>
      <c r="D933" s="7"/>
      <c r="E933" s="24"/>
      <c r="F933" s="24"/>
      <c r="G933" s="7"/>
      <c r="H933" s="7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 spans="1:26" ht="14.25" customHeight="1">
      <c r="A934" s="7"/>
      <c r="B934" s="7"/>
      <c r="C934" s="7"/>
      <c r="D934" s="7"/>
      <c r="E934" s="24"/>
      <c r="F934" s="24"/>
      <c r="G934" s="7"/>
      <c r="H934" s="7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 spans="1:26" ht="14.25" customHeight="1">
      <c r="A935" s="7"/>
      <c r="B935" s="7"/>
      <c r="C935" s="7"/>
      <c r="D935" s="7"/>
      <c r="E935" s="24"/>
      <c r="F935" s="24"/>
      <c r="G935" s="7"/>
      <c r="H935" s="7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 spans="1:26" ht="14.25" customHeight="1">
      <c r="A936" s="7"/>
      <c r="B936" s="7"/>
      <c r="C936" s="7"/>
      <c r="D936" s="7"/>
      <c r="E936" s="24"/>
      <c r="F936" s="24"/>
      <c r="G936" s="7"/>
      <c r="H936" s="7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 spans="1:26" ht="14.25" customHeight="1">
      <c r="A937" s="7"/>
      <c r="B937" s="7"/>
      <c r="C937" s="7"/>
      <c r="D937" s="7"/>
      <c r="E937" s="24"/>
      <c r="F937" s="24"/>
      <c r="G937" s="7"/>
      <c r="H937" s="7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 spans="1:26" ht="14.25" customHeight="1">
      <c r="A938" s="7"/>
      <c r="B938" s="7"/>
      <c r="C938" s="7"/>
      <c r="D938" s="7"/>
      <c r="E938" s="24"/>
      <c r="F938" s="24"/>
      <c r="G938" s="7"/>
      <c r="H938" s="7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 spans="1:26" ht="14.25" customHeight="1">
      <c r="A939" s="7"/>
      <c r="B939" s="7"/>
      <c r="C939" s="7"/>
      <c r="D939" s="7"/>
      <c r="E939" s="24"/>
      <c r="F939" s="24"/>
      <c r="G939" s="7"/>
      <c r="H939" s="7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 spans="1:26" ht="14.25" customHeight="1">
      <c r="A940" s="7"/>
      <c r="B940" s="7"/>
      <c r="C940" s="7"/>
      <c r="D940" s="7"/>
      <c r="E940" s="24"/>
      <c r="F940" s="24"/>
      <c r="G940" s="7"/>
      <c r="H940" s="7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 spans="1:26" ht="14.25" customHeight="1">
      <c r="A941" s="7"/>
      <c r="B941" s="7"/>
      <c r="C941" s="7"/>
      <c r="D941" s="7"/>
      <c r="E941" s="24"/>
      <c r="F941" s="24"/>
      <c r="G941" s="7"/>
      <c r="H941" s="7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 spans="1:26" ht="14.25" customHeight="1">
      <c r="A942" s="7"/>
      <c r="B942" s="7"/>
      <c r="C942" s="7"/>
      <c r="D942" s="7"/>
      <c r="E942" s="24"/>
      <c r="F942" s="24"/>
      <c r="G942" s="7"/>
      <c r="H942" s="7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 spans="1:26" ht="14.25" customHeight="1">
      <c r="A943" s="7"/>
      <c r="B943" s="7"/>
      <c r="C943" s="7"/>
      <c r="D943" s="7"/>
      <c r="E943" s="24"/>
      <c r="F943" s="24"/>
      <c r="G943" s="7"/>
      <c r="H943" s="7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 spans="1:26" ht="14.25" customHeight="1">
      <c r="A944" s="7"/>
      <c r="B944" s="7"/>
      <c r="C944" s="7"/>
      <c r="D944" s="7"/>
      <c r="E944" s="24"/>
      <c r="F944" s="24"/>
      <c r="G944" s="7"/>
      <c r="H944" s="7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 spans="1:26" ht="14.25" customHeight="1">
      <c r="A945" s="7"/>
      <c r="B945" s="7"/>
      <c r="C945" s="7"/>
      <c r="D945" s="7"/>
      <c r="E945" s="24"/>
      <c r="F945" s="24"/>
      <c r="G945" s="7"/>
      <c r="H945" s="7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 spans="1:26" ht="14.25" customHeight="1">
      <c r="A946" s="7"/>
      <c r="B946" s="7"/>
      <c r="C946" s="7"/>
      <c r="D946" s="7"/>
      <c r="E946" s="24"/>
      <c r="F946" s="24"/>
      <c r="G946" s="7"/>
      <c r="H946" s="7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 spans="1:26" ht="14.25" customHeight="1">
      <c r="A947" s="7"/>
      <c r="B947" s="7"/>
      <c r="C947" s="7"/>
      <c r="D947" s="7"/>
      <c r="E947" s="24"/>
      <c r="F947" s="24"/>
      <c r="G947" s="7"/>
      <c r="H947" s="7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 spans="1:26" ht="14.25" customHeight="1">
      <c r="A948" s="7"/>
      <c r="B948" s="7"/>
      <c r="C948" s="7"/>
      <c r="D948" s="7"/>
      <c r="E948" s="24"/>
      <c r="F948" s="24"/>
      <c r="G948" s="7"/>
      <c r="H948" s="7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 spans="1:26" ht="14.25" customHeight="1">
      <c r="A949" s="7"/>
      <c r="B949" s="7"/>
      <c r="C949" s="7"/>
      <c r="D949" s="7"/>
      <c r="E949" s="24"/>
      <c r="F949" s="24"/>
      <c r="G949" s="7"/>
      <c r="H949" s="7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 spans="1:26" ht="14.25" customHeight="1">
      <c r="A950" s="7"/>
      <c r="B950" s="7"/>
      <c r="C950" s="7"/>
      <c r="D950" s="7"/>
      <c r="E950" s="24"/>
      <c r="F950" s="24"/>
      <c r="G950" s="7"/>
      <c r="H950" s="7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 spans="1:26" ht="14.25" customHeight="1">
      <c r="A951" s="7"/>
      <c r="B951" s="7"/>
      <c r="C951" s="7"/>
      <c r="D951" s="7"/>
      <c r="E951" s="24"/>
      <c r="F951" s="24"/>
      <c r="G951" s="7"/>
      <c r="H951" s="7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 spans="1:26" ht="14.25" customHeight="1">
      <c r="A952" s="7"/>
      <c r="B952" s="7"/>
      <c r="C952" s="7"/>
      <c r="D952" s="7"/>
      <c r="E952" s="24"/>
      <c r="F952" s="24"/>
      <c r="G952" s="7"/>
      <c r="H952" s="7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 spans="1:26" ht="14.25" customHeight="1">
      <c r="A953" s="7"/>
      <c r="B953" s="7"/>
      <c r="C953" s="7"/>
      <c r="D953" s="7"/>
      <c r="E953" s="24"/>
      <c r="F953" s="24"/>
      <c r="G953" s="7"/>
      <c r="H953" s="7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 spans="1:26" ht="14.25" customHeight="1">
      <c r="A954" s="7"/>
      <c r="B954" s="7"/>
      <c r="C954" s="7"/>
      <c r="D954" s="7"/>
      <c r="E954" s="24"/>
      <c r="F954" s="24"/>
      <c r="G954" s="7"/>
      <c r="H954" s="7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 spans="1:26" ht="14.25" customHeight="1">
      <c r="A955" s="7"/>
      <c r="B955" s="7"/>
      <c r="C955" s="7"/>
      <c r="D955" s="7"/>
      <c r="E955" s="24"/>
      <c r="F955" s="24"/>
      <c r="G955" s="7"/>
      <c r="H955" s="7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 spans="1:26" ht="14.25" customHeight="1">
      <c r="A956" s="7"/>
      <c r="B956" s="7"/>
      <c r="C956" s="7"/>
      <c r="D956" s="7"/>
      <c r="E956" s="24"/>
      <c r="F956" s="24"/>
      <c r="G956" s="7"/>
      <c r="H956" s="7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 spans="1:26" ht="14.25" customHeight="1">
      <c r="A957" s="7"/>
      <c r="B957" s="7"/>
      <c r="C957" s="7"/>
      <c r="D957" s="7"/>
      <c r="E957" s="24"/>
      <c r="F957" s="24"/>
      <c r="G957" s="7"/>
      <c r="H957" s="7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 spans="1:26" ht="14.25" customHeight="1">
      <c r="A958" s="7"/>
      <c r="B958" s="7"/>
      <c r="C958" s="7"/>
      <c r="D958" s="7"/>
      <c r="E958" s="24"/>
      <c r="F958" s="24"/>
      <c r="G958" s="7"/>
      <c r="H958" s="7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 spans="1:26" ht="14.25" customHeight="1">
      <c r="A959" s="7"/>
      <c r="B959" s="7"/>
      <c r="C959" s="7"/>
      <c r="D959" s="7"/>
      <c r="E959" s="24"/>
      <c r="F959" s="24"/>
      <c r="G959" s="7"/>
      <c r="H959" s="7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 spans="1:26" ht="14.25" customHeight="1">
      <c r="A960" s="7"/>
      <c r="B960" s="7"/>
      <c r="C960" s="7"/>
      <c r="D960" s="7"/>
      <c r="E960" s="24"/>
      <c r="F960" s="24"/>
      <c r="G960" s="7"/>
      <c r="H960" s="7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 spans="1:26" ht="14.25" customHeight="1">
      <c r="A961" s="7"/>
      <c r="B961" s="7"/>
      <c r="C961" s="7"/>
      <c r="D961" s="7"/>
      <c r="E961" s="24"/>
      <c r="F961" s="24"/>
      <c r="G961" s="7"/>
      <c r="H961" s="7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 spans="1:26" ht="14.25" customHeight="1">
      <c r="A962" s="7"/>
      <c r="B962" s="7"/>
      <c r="C962" s="7"/>
      <c r="D962" s="7"/>
      <c r="E962" s="24"/>
      <c r="F962" s="24"/>
      <c r="G962" s="7"/>
      <c r="H962" s="7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 spans="1:26" ht="14.25" customHeight="1">
      <c r="A963" s="7"/>
      <c r="B963" s="7"/>
      <c r="C963" s="7"/>
      <c r="D963" s="7"/>
      <c r="E963" s="24"/>
      <c r="F963" s="24"/>
      <c r="G963" s="7"/>
      <c r="H963" s="7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 spans="1:26" ht="14.25" customHeight="1">
      <c r="A964" s="7"/>
      <c r="B964" s="7"/>
      <c r="C964" s="7"/>
      <c r="D964" s="7"/>
      <c r="E964" s="24"/>
      <c r="F964" s="24"/>
      <c r="G964" s="7"/>
      <c r="H964" s="7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 spans="1:26" ht="14.25" customHeight="1">
      <c r="A965" s="7"/>
      <c r="B965" s="7"/>
      <c r="C965" s="7"/>
      <c r="D965" s="7"/>
      <c r="E965" s="24"/>
      <c r="F965" s="24"/>
      <c r="G965" s="7"/>
      <c r="H965" s="7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 spans="1:26" ht="14.25" customHeight="1">
      <c r="A966" s="7"/>
      <c r="B966" s="7"/>
      <c r="C966" s="7"/>
      <c r="D966" s="7"/>
      <c r="E966" s="24"/>
      <c r="F966" s="24"/>
      <c r="G966" s="7"/>
      <c r="H966" s="7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 spans="1:26" ht="14.25" customHeight="1">
      <c r="A967" s="7"/>
      <c r="B967" s="7"/>
      <c r="C967" s="7"/>
      <c r="D967" s="7"/>
      <c r="E967" s="24"/>
      <c r="F967" s="24"/>
      <c r="G967" s="7"/>
      <c r="H967" s="7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 spans="1:26" ht="14.25" customHeight="1">
      <c r="A968" s="7"/>
      <c r="B968" s="7"/>
      <c r="C968" s="7"/>
      <c r="D968" s="7"/>
      <c r="E968" s="24"/>
      <c r="F968" s="24"/>
      <c r="G968" s="7"/>
      <c r="H968" s="7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 spans="1:26" ht="14.25" customHeight="1">
      <c r="A969" s="7"/>
      <c r="B969" s="7"/>
      <c r="C969" s="7"/>
      <c r="D969" s="7"/>
      <c r="E969" s="24"/>
      <c r="F969" s="24"/>
      <c r="G969" s="7"/>
      <c r="H969" s="7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 spans="1:26" ht="14.25" customHeight="1">
      <c r="A970" s="7"/>
      <c r="B970" s="7"/>
      <c r="C970" s="7"/>
      <c r="D970" s="7"/>
      <c r="E970" s="24"/>
      <c r="F970" s="24"/>
      <c r="G970" s="7"/>
      <c r="H970" s="7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 spans="1:26" ht="14.25" customHeight="1">
      <c r="A971" s="7"/>
      <c r="B971" s="7"/>
      <c r="C971" s="7"/>
      <c r="D971" s="7"/>
      <c r="E971" s="24"/>
      <c r="F971" s="24"/>
      <c r="G971" s="7"/>
      <c r="H971" s="7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 spans="1:26" ht="14.25" customHeight="1">
      <c r="A972" s="7"/>
      <c r="B972" s="7"/>
      <c r="C972" s="7"/>
      <c r="D972" s="7"/>
      <c r="E972" s="24"/>
      <c r="F972" s="24"/>
      <c r="G972" s="7"/>
      <c r="H972" s="7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 spans="1:26" ht="14.25" customHeight="1">
      <c r="A973" s="7"/>
      <c r="B973" s="7"/>
      <c r="C973" s="7"/>
      <c r="D973" s="7"/>
      <c r="E973" s="24"/>
      <c r="F973" s="24"/>
      <c r="G973" s="7"/>
      <c r="H973" s="7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 spans="1:26" ht="14.25" customHeight="1">
      <c r="A974" s="7"/>
      <c r="B974" s="7"/>
      <c r="C974" s="7"/>
      <c r="D974" s="7"/>
      <c r="E974" s="24"/>
      <c r="F974" s="24"/>
      <c r="G974" s="7"/>
      <c r="H974" s="7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 spans="1:26" ht="14.25" customHeight="1">
      <c r="A975" s="7"/>
      <c r="B975" s="7"/>
      <c r="C975" s="7"/>
      <c r="D975" s="7"/>
      <c r="E975" s="24"/>
      <c r="F975" s="24"/>
      <c r="G975" s="7"/>
      <c r="H975" s="7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 spans="1:26" ht="14.25" customHeight="1">
      <c r="A976" s="7"/>
      <c r="B976" s="7"/>
      <c r="C976" s="7"/>
      <c r="D976" s="7"/>
      <c r="E976" s="24"/>
      <c r="F976" s="24"/>
      <c r="G976" s="7"/>
      <c r="H976" s="7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 spans="1:26" ht="14.25" customHeight="1">
      <c r="A977" s="7"/>
      <c r="B977" s="7"/>
      <c r="C977" s="7"/>
      <c r="D977" s="7"/>
      <c r="E977" s="24"/>
      <c r="F977" s="24"/>
      <c r="G977" s="7"/>
      <c r="H977" s="7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 spans="1:26" ht="14.25" customHeight="1">
      <c r="A978" s="7"/>
      <c r="B978" s="7"/>
      <c r="C978" s="7"/>
      <c r="D978" s="7"/>
      <c r="E978" s="24"/>
      <c r="F978" s="24"/>
      <c r="G978" s="7"/>
      <c r="H978" s="7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 spans="1:26" ht="14.25" customHeight="1">
      <c r="A979" s="7"/>
      <c r="B979" s="7"/>
      <c r="C979" s="7"/>
      <c r="D979" s="7"/>
      <c r="E979" s="24"/>
      <c r="F979" s="24"/>
      <c r="G979" s="7"/>
      <c r="H979" s="7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 spans="1:26" ht="14.25" customHeight="1">
      <c r="A980" s="7"/>
      <c r="B980" s="7"/>
      <c r="C980" s="7"/>
      <c r="D980" s="7"/>
      <c r="E980" s="24"/>
      <c r="F980" s="24"/>
      <c r="G980" s="7"/>
      <c r="H980" s="7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 spans="1:26" ht="14.25" customHeight="1">
      <c r="A981" s="7"/>
      <c r="B981" s="7"/>
      <c r="C981" s="7"/>
      <c r="D981" s="7"/>
      <c r="E981" s="24"/>
      <c r="F981" s="24"/>
      <c r="G981" s="7"/>
      <c r="H981" s="7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 spans="1:26" ht="14.25" customHeight="1">
      <c r="A982" s="7"/>
      <c r="B982" s="7"/>
      <c r="C982" s="7"/>
      <c r="D982" s="7"/>
      <c r="E982" s="24"/>
      <c r="F982" s="24"/>
      <c r="G982" s="7"/>
      <c r="H982" s="7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 spans="1:26" ht="14.25" customHeight="1">
      <c r="A983" s="7"/>
      <c r="B983" s="7"/>
      <c r="C983" s="7"/>
      <c r="D983" s="7"/>
      <c r="E983" s="24"/>
      <c r="F983" s="24"/>
      <c r="G983" s="7"/>
      <c r="H983" s="7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 spans="1:26" ht="14.25" customHeight="1">
      <c r="A984" s="7"/>
      <c r="B984" s="7"/>
      <c r="C984" s="7"/>
      <c r="D984" s="7"/>
      <c r="E984" s="24"/>
      <c r="F984" s="24"/>
      <c r="G984" s="7"/>
      <c r="H984" s="7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 spans="1:26" ht="14.25" customHeight="1">
      <c r="A985" s="7"/>
      <c r="B985" s="7"/>
      <c r="C985" s="7"/>
      <c r="D985" s="7"/>
      <c r="E985" s="24"/>
      <c r="F985" s="24"/>
      <c r="G985" s="7"/>
      <c r="H985" s="7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 spans="1:26" ht="14.25" customHeight="1">
      <c r="A986" s="7"/>
      <c r="B986" s="7"/>
      <c r="C986" s="7"/>
      <c r="D986" s="7"/>
      <c r="E986" s="24"/>
      <c r="F986" s="24"/>
      <c r="G986" s="7"/>
      <c r="H986" s="7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 spans="1:26" ht="14.25" customHeight="1">
      <c r="A987" s="7"/>
      <c r="B987" s="7"/>
      <c r="C987" s="7"/>
      <c r="D987" s="7"/>
      <c r="E987" s="24"/>
      <c r="F987" s="24"/>
      <c r="G987" s="7"/>
      <c r="H987" s="7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 spans="1:26" ht="14.25" customHeight="1">
      <c r="A988" s="7"/>
      <c r="B988" s="7"/>
      <c r="C988" s="7"/>
      <c r="D988" s="7"/>
      <c r="E988" s="24"/>
      <c r="F988" s="24"/>
      <c r="G988" s="7"/>
      <c r="H988" s="7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 spans="1:26" ht="14.25" customHeight="1">
      <c r="A989" s="7"/>
      <c r="B989" s="7"/>
      <c r="C989" s="7"/>
      <c r="D989" s="7"/>
      <c r="E989" s="24"/>
      <c r="F989" s="24"/>
      <c r="G989" s="7"/>
      <c r="H989" s="7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 spans="1:26" ht="14.25" customHeight="1">
      <c r="A990" s="7"/>
      <c r="B990" s="7"/>
      <c r="C990" s="7"/>
      <c r="D990" s="7"/>
      <c r="E990" s="24"/>
      <c r="F990" s="24"/>
      <c r="G990" s="7"/>
      <c r="H990" s="7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 spans="1:26" ht="14.25" customHeight="1">
      <c r="A991" s="7"/>
      <c r="B991" s="7"/>
      <c r="C991" s="7"/>
      <c r="D991" s="7"/>
      <c r="E991" s="24"/>
      <c r="F991" s="24"/>
      <c r="G991" s="7"/>
      <c r="H991" s="7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 spans="1:26" ht="14.25" customHeight="1">
      <c r="A992" s="7"/>
      <c r="B992" s="7"/>
      <c r="C992" s="7"/>
      <c r="D992" s="7"/>
      <c r="E992" s="24"/>
      <c r="F992" s="24"/>
      <c r="G992" s="7"/>
      <c r="H992" s="7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 spans="1:26" ht="14.25" customHeight="1">
      <c r="A993" s="7"/>
      <c r="B993" s="7"/>
      <c r="C993" s="7"/>
      <c r="D993" s="7"/>
      <c r="E993" s="24"/>
      <c r="F993" s="24"/>
      <c r="G993" s="7"/>
      <c r="H993" s="7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 spans="1:26" ht="14.25" customHeight="1">
      <c r="A994" s="7"/>
      <c r="B994" s="7"/>
      <c r="C994" s="7"/>
      <c r="D994" s="7"/>
      <c r="E994" s="24"/>
      <c r="F994" s="24"/>
      <c r="G994" s="7"/>
      <c r="H994" s="7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 spans="1:26" ht="14.25" customHeight="1">
      <c r="A995" s="7"/>
      <c r="B995" s="7"/>
      <c r="C995" s="7"/>
      <c r="D995" s="7"/>
      <c r="E995" s="24"/>
      <c r="F995" s="24"/>
      <c r="G995" s="7"/>
      <c r="H995" s="7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 spans="1:26" ht="14.25" customHeight="1">
      <c r="A996" s="7"/>
      <c r="B996" s="7"/>
      <c r="C996" s="7"/>
      <c r="D996" s="7"/>
      <c r="E996" s="24"/>
      <c r="F996" s="24"/>
      <c r="G996" s="7"/>
      <c r="H996" s="7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 spans="1:26" ht="14.25" customHeight="1">
      <c r="A997" s="7"/>
      <c r="B997" s="7"/>
      <c r="C997" s="7"/>
      <c r="D997" s="7"/>
      <c r="E997" s="24"/>
      <c r="F997" s="24"/>
      <c r="G997" s="7"/>
      <c r="H997" s="7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 spans="1:26" ht="14.25" customHeight="1">
      <c r="A998" s="7"/>
      <c r="B998" s="7"/>
      <c r="C998" s="7"/>
      <c r="D998" s="7"/>
      <c r="E998" s="24"/>
      <c r="F998" s="24"/>
      <c r="G998" s="7"/>
      <c r="H998" s="7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 spans="1:26" ht="14.25" customHeight="1">
      <c r="A999" s="7"/>
      <c r="B999" s="7"/>
      <c r="C999" s="7"/>
      <c r="D999" s="7"/>
      <c r="E999" s="24"/>
      <c r="F999" s="24"/>
      <c r="G999" s="7"/>
      <c r="H999" s="7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 spans="1:26" ht="14.25" customHeight="1">
      <c r="A1000" s="7"/>
      <c r="B1000" s="7"/>
      <c r="C1000" s="7"/>
      <c r="D1000" s="7"/>
      <c r="E1000" s="24"/>
      <c r="F1000" s="24"/>
      <c r="G1000" s="7"/>
      <c r="H1000" s="7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  <row r="1001" spans="1:26" ht="14.25" customHeight="1">
      <c r="A1001" s="7"/>
      <c r="B1001" s="7"/>
      <c r="C1001" s="7"/>
      <c r="D1001" s="7"/>
      <c r="E1001" s="24"/>
      <c r="F1001" s="24"/>
      <c r="G1001" s="7"/>
      <c r="H1001" s="7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</row>
    <row r="1002" spans="1:26" ht="14.25" customHeight="1">
      <c r="A1002" s="7"/>
      <c r="B1002" s="7"/>
      <c r="C1002" s="7"/>
      <c r="D1002" s="7"/>
      <c r="E1002" s="24"/>
      <c r="F1002" s="24"/>
      <c r="G1002" s="7"/>
      <c r="H1002" s="7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</row>
    <row r="1003" spans="1:26" ht="14.25" customHeight="1">
      <c r="A1003" s="7"/>
      <c r="B1003" s="7"/>
      <c r="C1003" s="7"/>
      <c r="D1003" s="7"/>
      <c r="E1003" s="24"/>
      <c r="F1003" s="24"/>
      <c r="G1003" s="7"/>
      <c r="H1003" s="7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</row>
    <row r="1004" spans="1:26" ht="14.25" customHeight="1">
      <c r="A1004" s="7"/>
      <c r="B1004" s="7"/>
      <c r="C1004" s="7"/>
      <c r="D1004" s="7"/>
      <c r="E1004" s="24"/>
      <c r="F1004" s="24"/>
      <c r="G1004" s="7"/>
      <c r="H1004" s="7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</row>
    <row r="1005" spans="1:26" ht="14.25" customHeight="1">
      <c r="A1005" s="7"/>
      <c r="B1005" s="7"/>
      <c r="C1005" s="7"/>
      <c r="D1005" s="7"/>
      <c r="E1005" s="24"/>
      <c r="F1005" s="24"/>
      <c r="G1005" s="7"/>
      <c r="H1005" s="7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</row>
    <row r="1006" spans="1:26" ht="14.25" customHeight="1">
      <c r="A1006" s="7"/>
      <c r="B1006" s="7"/>
      <c r="C1006" s="7"/>
      <c r="D1006" s="7"/>
      <c r="E1006" s="24"/>
      <c r="F1006" s="24"/>
      <c r="G1006" s="7"/>
      <c r="H1006" s="7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</row>
    <row r="1007" spans="1:26" ht="14.25" customHeight="1">
      <c r="A1007" s="7"/>
      <c r="B1007" s="7"/>
      <c r="C1007" s="7"/>
      <c r="D1007" s="7"/>
      <c r="E1007" s="24"/>
      <c r="F1007" s="24"/>
      <c r="G1007" s="7"/>
      <c r="H1007" s="7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9"/>
      <c r="W1007" s="9"/>
      <c r="X1007" s="9"/>
      <c r="Y1007" s="9"/>
      <c r="Z1007" s="9"/>
    </row>
    <row r="1008" spans="1:26" ht="14.25" customHeight="1">
      <c r="A1008" s="7"/>
      <c r="B1008" s="7"/>
      <c r="C1008" s="7"/>
      <c r="D1008" s="7"/>
      <c r="E1008" s="24"/>
      <c r="F1008" s="24"/>
      <c r="G1008" s="7"/>
      <c r="H1008" s="7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9"/>
      <c r="W1008" s="9"/>
      <c r="X1008" s="9"/>
      <c r="Y1008" s="9"/>
      <c r="Z1008" s="9"/>
    </row>
    <row r="1009" spans="1:26" ht="14.25" customHeight="1">
      <c r="A1009" s="7"/>
      <c r="B1009" s="7"/>
      <c r="C1009" s="7"/>
      <c r="D1009" s="7"/>
      <c r="E1009" s="24"/>
      <c r="F1009" s="24"/>
      <c r="G1009" s="7"/>
      <c r="H1009" s="7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9"/>
      <c r="W1009" s="9"/>
      <c r="X1009" s="9"/>
      <c r="Y1009" s="9"/>
      <c r="Z1009" s="9"/>
    </row>
    <row r="1010" spans="1:26" ht="14.25" customHeight="1">
      <c r="A1010" s="7"/>
      <c r="B1010" s="7"/>
      <c r="C1010" s="7"/>
      <c r="D1010" s="7"/>
      <c r="E1010" s="24"/>
      <c r="F1010" s="24"/>
      <c r="G1010" s="7"/>
      <c r="H1010" s="7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9"/>
      <c r="W1010" s="9"/>
      <c r="X1010" s="9"/>
      <c r="Y1010" s="9"/>
      <c r="Z1010" s="9"/>
    </row>
    <row r="1011" spans="1:26" ht="14.25" customHeight="1">
      <c r="A1011" s="7"/>
      <c r="B1011" s="7"/>
      <c r="C1011" s="7"/>
      <c r="D1011" s="7"/>
      <c r="E1011" s="24"/>
      <c r="F1011" s="24"/>
      <c r="G1011" s="7"/>
      <c r="H1011" s="7"/>
      <c r="I1011" s="9"/>
      <c r="J1011" s="9"/>
      <c r="K1011" s="9"/>
      <c r="L1011" s="9"/>
      <c r="M1011" s="9"/>
      <c r="N1011" s="9"/>
      <c r="O1011" s="9"/>
      <c r="P1011" s="9"/>
      <c r="Q1011" s="9"/>
      <c r="R1011" s="9"/>
      <c r="S1011" s="9"/>
      <c r="T1011" s="9"/>
      <c r="U1011" s="9"/>
      <c r="V1011" s="9"/>
      <c r="W1011" s="9"/>
      <c r="X1011" s="9"/>
      <c r="Y1011" s="9"/>
      <c r="Z1011" s="9"/>
    </row>
    <row r="1012" spans="1:26" ht="14.25" customHeight="1">
      <c r="A1012" s="7"/>
      <c r="B1012" s="7"/>
      <c r="C1012" s="7"/>
      <c r="D1012" s="7"/>
      <c r="E1012" s="24"/>
      <c r="F1012" s="24"/>
      <c r="G1012" s="7"/>
      <c r="H1012" s="7"/>
      <c r="I1012" s="9"/>
      <c r="J1012" s="9"/>
      <c r="K1012" s="9"/>
      <c r="L1012" s="9"/>
      <c r="M1012" s="9"/>
      <c r="N1012" s="9"/>
      <c r="O1012" s="9"/>
      <c r="P1012" s="9"/>
      <c r="Q1012" s="9"/>
      <c r="R1012" s="9"/>
      <c r="S1012" s="9"/>
      <c r="T1012" s="9"/>
      <c r="U1012" s="9"/>
      <c r="V1012" s="9"/>
      <c r="W1012" s="9"/>
      <c r="X1012" s="9"/>
      <c r="Y1012" s="9"/>
      <c r="Z1012" s="9"/>
    </row>
    <row r="1013" spans="1:26" ht="14.25" customHeight="1">
      <c r="A1013" s="7"/>
      <c r="B1013" s="7"/>
      <c r="C1013" s="7"/>
      <c r="D1013" s="7"/>
      <c r="E1013" s="24"/>
      <c r="F1013" s="24"/>
      <c r="G1013" s="7"/>
      <c r="H1013" s="7"/>
      <c r="I1013" s="9"/>
      <c r="J1013" s="9"/>
      <c r="K1013" s="9"/>
      <c r="L1013" s="9"/>
      <c r="M1013" s="9"/>
      <c r="N1013" s="9"/>
      <c r="O1013" s="9"/>
      <c r="P1013" s="9"/>
      <c r="Q1013" s="9"/>
      <c r="R1013" s="9"/>
      <c r="S1013" s="9"/>
      <c r="T1013" s="9"/>
      <c r="U1013" s="9"/>
      <c r="V1013" s="9"/>
      <c r="W1013" s="9"/>
      <c r="X1013" s="9"/>
      <c r="Y1013" s="9"/>
      <c r="Z1013" s="9"/>
    </row>
    <row r="1014" spans="1:26" ht="14.25" customHeight="1">
      <c r="A1014" s="7"/>
      <c r="B1014" s="7"/>
      <c r="C1014" s="7"/>
      <c r="D1014" s="7"/>
      <c r="E1014" s="24"/>
      <c r="F1014" s="24"/>
      <c r="G1014" s="7"/>
      <c r="H1014" s="7"/>
      <c r="I1014" s="9"/>
      <c r="J1014" s="9"/>
      <c r="K1014" s="9"/>
      <c r="L1014" s="9"/>
      <c r="M1014" s="9"/>
      <c r="N1014" s="9"/>
      <c r="O1014" s="9"/>
      <c r="P1014" s="9"/>
      <c r="Q1014" s="9"/>
      <c r="R1014" s="9"/>
      <c r="S1014" s="9"/>
      <c r="T1014" s="9"/>
      <c r="U1014" s="9"/>
      <c r="V1014" s="9"/>
      <c r="W1014" s="9"/>
      <c r="X1014" s="9"/>
      <c r="Y1014" s="9"/>
      <c r="Z1014" s="9"/>
    </row>
    <row r="1015" spans="1:26" ht="14.25" customHeight="1">
      <c r="A1015" s="7"/>
      <c r="B1015" s="7"/>
      <c r="C1015" s="7"/>
      <c r="D1015" s="7"/>
      <c r="E1015" s="24"/>
      <c r="F1015" s="24"/>
      <c r="G1015" s="7"/>
      <c r="H1015" s="7"/>
      <c r="I1015" s="9"/>
      <c r="J1015" s="9"/>
      <c r="K1015" s="9"/>
      <c r="L1015" s="9"/>
      <c r="M1015" s="9"/>
      <c r="N1015" s="9"/>
      <c r="O1015" s="9"/>
      <c r="P1015" s="9"/>
      <c r="Q1015" s="9"/>
      <c r="R1015" s="9"/>
      <c r="S1015" s="9"/>
      <c r="T1015" s="9"/>
      <c r="U1015" s="9"/>
      <c r="V1015" s="9"/>
      <c r="W1015" s="9"/>
      <c r="X1015" s="9"/>
      <c r="Y1015" s="9"/>
      <c r="Z1015" s="9"/>
    </row>
    <row r="1016" spans="1:26" ht="14.25" customHeight="1">
      <c r="A1016" s="7"/>
      <c r="B1016" s="7"/>
      <c r="C1016" s="7"/>
      <c r="D1016" s="7"/>
      <c r="E1016" s="24"/>
      <c r="F1016" s="24"/>
      <c r="G1016" s="7"/>
      <c r="H1016" s="7"/>
      <c r="I1016" s="9"/>
      <c r="J1016" s="9"/>
      <c r="K1016" s="9"/>
      <c r="L1016" s="9"/>
      <c r="M1016" s="9"/>
      <c r="N1016" s="9"/>
      <c r="O1016" s="9"/>
      <c r="P1016" s="9"/>
      <c r="Q1016" s="9"/>
      <c r="R1016" s="9"/>
      <c r="S1016" s="9"/>
      <c r="T1016" s="9"/>
      <c r="U1016" s="9"/>
      <c r="V1016" s="9"/>
      <c r="W1016" s="9"/>
      <c r="X1016" s="9"/>
      <c r="Y1016" s="9"/>
      <c r="Z1016" s="9"/>
    </row>
    <row r="1017" spans="1:26" ht="14.25" customHeight="1">
      <c r="A1017" s="7"/>
      <c r="B1017" s="7"/>
      <c r="C1017" s="7"/>
      <c r="D1017" s="7"/>
      <c r="E1017" s="24"/>
      <c r="F1017" s="24"/>
      <c r="G1017" s="7"/>
      <c r="H1017" s="7"/>
      <c r="I1017" s="9"/>
      <c r="J1017" s="9"/>
      <c r="K1017" s="9"/>
      <c r="L1017" s="9"/>
      <c r="M1017" s="9"/>
      <c r="N1017" s="9"/>
      <c r="O1017" s="9"/>
      <c r="P1017" s="9"/>
      <c r="Q1017" s="9"/>
      <c r="R1017" s="9"/>
      <c r="S1017" s="9"/>
      <c r="T1017" s="9"/>
      <c r="U1017" s="9"/>
      <c r="V1017" s="9"/>
      <c r="W1017" s="9"/>
      <c r="X1017" s="9"/>
      <c r="Y1017" s="9"/>
      <c r="Z1017" s="9"/>
    </row>
    <row r="1018" spans="1:26" ht="14.25" customHeight="1">
      <c r="A1018" s="7"/>
      <c r="B1018" s="7"/>
      <c r="C1018" s="7"/>
      <c r="D1018" s="7"/>
      <c r="E1018" s="24"/>
      <c r="F1018" s="24"/>
      <c r="G1018" s="7"/>
      <c r="H1018" s="7"/>
      <c r="I1018" s="9"/>
      <c r="J1018" s="9"/>
      <c r="K1018" s="9"/>
      <c r="L1018" s="9"/>
      <c r="M1018" s="9"/>
      <c r="N1018" s="9"/>
      <c r="O1018" s="9"/>
      <c r="P1018" s="9"/>
      <c r="Q1018" s="9"/>
      <c r="R1018" s="9"/>
      <c r="S1018" s="9"/>
      <c r="T1018" s="9"/>
      <c r="U1018" s="9"/>
      <c r="V1018" s="9"/>
      <c r="W1018" s="9"/>
      <c r="X1018" s="9"/>
      <c r="Y1018" s="9"/>
      <c r="Z1018" s="9"/>
    </row>
    <row r="1019" spans="1:26" ht="14.25" customHeight="1">
      <c r="A1019" s="7"/>
      <c r="B1019" s="7"/>
      <c r="C1019" s="7"/>
      <c r="D1019" s="7"/>
      <c r="E1019" s="24"/>
      <c r="F1019" s="24"/>
      <c r="G1019" s="7"/>
      <c r="H1019" s="7"/>
      <c r="I1019" s="9"/>
      <c r="J1019" s="9"/>
      <c r="K1019" s="9"/>
      <c r="L1019" s="9"/>
      <c r="M1019" s="9"/>
      <c r="N1019" s="9"/>
      <c r="O1019" s="9"/>
      <c r="P1019" s="9"/>
      <c r="Q1019" s="9"/>
      <c r="R1019" s="9"/>
      <c r="S1019" s="9"/>
      <c r="T1019" s="9"/>
      <c r="U1019" s="9"/>
      <c r="V1019" s="9"/>
      <c r="W1019" s="9"/>
      <c r="X1019" s="9"/>
      <c r="Y1019" s="9"/>
      <c r="Z1019" s="9"/>
    </row>
    <row r="1020" spans="1:26" ht="14.25" customHeight="1">
      <c r="A1020" s="7"/>
      <c r="B1020" s="7"/>
      <c r="C1020" s="7"/>
      <c r="D1020" s="7"/>
      <c r="E1020" s="24"/>
      <c r="F1020" s="24"/>
      <c r="G1020" s="7"/>
      <c r="H1020" s="7"/>
      <c r="I1020" s="9"/>
      <c r="J1020" s="9"/>
      <c r="K1020" s="9"/>
      <c r="L1020" s="9"/>
      <c r="M1020" s="9"/>
      <c r="N1020" s="9"/>
      <c r="O1020" s="9"/>
      <c r="P1020" s="9"/>
      <c r="Q1020" s="9"/>
      <c r="R1020" s="9"/>
      <c r="S1020" s="9"/>
      <c r="T1020" s="9"/>
      <c r="U1020" s="9"/>
      <c r="V1020" s="9"/>
      <c r="W1020" s="9"/>
      <c r="X1020" s="9"/>
      <c r="Y1020" s="9"/>
      <c r="Z1020" s="9"/>
    </row>
    <row r="1021" spans="1:26" ht="14.25" customHeight="1">
      <c r="A1021" s="7"/>
      <c r="B1021" s="7"/>
      <c r="C1021" s="7"/>
      <c r="D1021" s="7"/>
      <c r="E1021" s="24"/>
      <c r="F1021" s="24"/>
      <c r="G1021" s="7"/>
      <c r="H1021" s="7"/>
      <c r="I1021" s="9"/>
      <c r="J1021" s="9"/>
      <c r="K1021" s="9"/>
      <c r="L1021" s="9"/>
      <c r="M1021" s="9"/>
      <c r="N1021" s="9"/>
      <c r="O1021" s="9"/>
      <c r="P1021" s="9"/>
      <c r="Q1021" s="9"/>
      <c r="R1021" s="9"/>
      <c r="S1021" s="9"/>
      <c r="T1021" s="9"/>
      <c r="U1021" s="9"/>
      <c r="V1021" s="9"/>
      <c r="W1021" s="9"/>
      <c r="X1021" s="9"/>
      <c r="Y1021" s="9"/>
      <c r="Z1021" s="9"/>
    </row>
    <row r="1022" spans="1:26" ht="14.25" customHeight="1">
      <c r="A1022" s="7"/>
      <c r="B1022" s="7"/>
      <c r="C1022" s="7"/>
      <c r="D1022" s="7"/>
      <c r="E1022" s="24"/>
      <c r="F1022" s="24"/>
      <c r="G1022" s="7"/>
      <c r="H1022" s="7"/>
      <c r="I1022" s="9"/>
      <c r="J1022" s="9"/>
      <c r="K1022" s="9"/>
      <c r="L1022" s="9"/>
      <c r="M1022" s="9"/>
      <c r="N1022" s="9"/>
      <c r="O1022" s="9"/>
      <c r="P1022" s="9"/>
      <c r="Q1022" s="9"/>
      <c r="R1022" s="9"/>
      <c r="S1022" s="9"/>
      <c r="T1022" s="9"/>
      <c r="U1022" s="9"/>
      <c r="V1022" s="9"/>
      <c r="W1022" s="9"/>
      <c r="X1022" s="9"/>
      <c r="Y1022" s="9"/>
      <c r="Z1022" s="9"/>
    </row>
    <row r="1023" spans="1:26" ht="14.25" customHeight="1">
      <c r="A1023" s="7"/>
      <c r="B1023" s="7"/>
      <c r="C1023" s="7"/>
      <c r="D1023" s="7"/>
      <c r="E1023" s="24"/>
      <c r="F1023" s="24"/>
      <c r="G1023" s="7"/>
      <c r="H1023" s="7"/>
      <c r="I1023" s="9"/>
      <c r="J1023" s="9"/>
      <c r="K1023" s="9"/>
      <c r="L1023" s="9"/>
      <c r="M1023" s="9"/>
      <c r="N1023" s="9"/>
      <c r="O1023" s="9"/>
      <c r="P1023" s="9"/>
      <c r="Q1023" s="9"/>
      <c r="R1023" s="9"/>
      <c r="S1023" s="9"/>
      <c r="T1023" s="9"/>
      <c r="U1023" s="9"/>
      <c r="V1023" s="9"/>
      <c r="W1023" s="9"/>
      <c r="X1023" s="9"/>
      <c r="Y1023" s="9"/>
      <c r="Z1023" s="9"/>
    </row>
    <row r="1024" spans="1:26" ht="14.25" customHeight="1">
      <c r="A1024" s="7"/>
      <c r="B1024" s="7"/>
      <c r="C1024" s="7"/>
      <c r="D1024" s="7"/>
      <c r="E1024" s="24"/>
      <c r="F1024" s="24"/>
      <c r="G1024" s="7"/>
      <c r="H1024" s="7"/>
      <c r="I1024" s="9"/>
      <c r="J1024" s="9"/>
      <c r="K1024" s="9"/>
      <c r="L1024" s="9"/>
      <c r="M1024" s="9"/>
      <c r="N1024" s="9"/>
      <c r="O1024" s="9"/>
      <c r="P1024" s="9"/>
      <c r="Q1024" s="9"/>
      <c r="R1024" s="9"/>
      <c r="S1024" s="9"/>
      <c r="T1024" s="9"/>
      <c r="U1024" s="9"/>
      <c r="V1024" s="9"/>
      <c r="W1024" s="9"/>
      <c r="X1024" s="9"/>
      <c r="Y1024" s="9"/>
      <c r="Z1024" s="9"/>
    </row>
    <row r="1025" spans="1:26" ht="14.25" customHeight="1">
      <c r="A1025" s="7"/>
      <c r="B1025" s="7"/>
      <c r="C1025" s="7"/>
      <c r="D1025" s="7"/>
      <c r="E1025" s="24"/>
      <c r="F1025" s="24"/>
      <c r="G1025" s="7"/>
      <c r="H1025" s="7"/>
      <c r="I1025" s="9"/>
      <c r="J1025" s="9"/>
      <c r="K1025" s="9"/>
      <c r="L1025" s="9"/>
      <c r="M1025" s="9"/>
      <c r="N1025" s="9"/>
      <c r="O1025" s="9"/>
      <c r="P1025" s="9"/>
      <c r="Q1025" s="9"/>
      <c r="R1025" s="9"/>
      <c r="S1025" s="9"/>
      <c r="T1025" s="9"/>
      <c r="U1025" s="9"/>
      <c r="V1025" s="9"/>
      <c r="W1025" s="9"/>
      <c r="X1025" s="9"/>
      <c r="Y1025" s="9"/>
      <c r="Z1025" s="9"/>
    </row>
    <row r="1026" spans="1:26" ht="14.25" customHeight="1">
      <c r="A1026" s="7"/>
      <c r="B1026" s="7"/>
      <c r="C1026" s="7"/>
      <c r="D1026" s="7"/>
      <c r="E1026" s="24"/>
      <c r="F1026" s="24"/>
      <c r="G1026" s="7"/>
      <c r="H1026" s="7"/>
      <c r="I1026" s="9"/>
      <c r="J1026" s="9"/>
      <c r="K1026" s="9"/>
      <c r="L1026" s="9"/>
      <c r="M1026" s="9"/>
      <c r="N1026" s="9"/>
      <c r="O1026" s="9"/>
      <c r="P1026" s="9"/>
      <c r="Q1026" s="9"/>
      <c r="R1026" s="9"/>
      <c r="S1026" s="9"/>
      <c r="T1026" s="9"/>
      <c r="U1026" s="9"/>
      <c r="V1026" s="9"/>
      <c r="W1026" s="9"/>
      <c r="X1026" s="9"/>
      <c r="Y1026" s="9"/>
      <c r="Z1026" s="9"/>
    </row>
    <row r="1027" spans="1:26" ht="14.25" customHeight="1">
      <c r="A1027" s="7"/>
      <c r="B1027" s="7"/>
      <c r="C1027" s="7"/>
      <c r="D1027" s="7"/>
      <c r="E1027" s="24"/>
      <c r="F1027" s="24"/>
      <c r="G1027" s="7"/>
      <c r="H1027" s="7"/>
      <c r="I1027" s="9"/>
      <c r="J1027" s="9"/>
      <c r="K1027" s="9"/>
      <c r="L1027" s="9"/>
      <c r="M1027" s="9"/>
      <c r="N1027" s="9"/>
      <c r="O1027" s="9"/>
      <c r="P1027" s="9"/>
      <c r="Q1027" s="9"/>
      <c r="R1027" s="9"/>
      <c r="S1027" s="9"/>
      <c r="T1027" s="9"/>
      <c r="U1027" s="9"/>
      <c r="V1027" s="9"/>
      <c r="W1027" s="9"/>
      <c r="X1027" s="9"/>
      <c r="Y1027" s="9"/>
      <c r="Z1027" s="9"/>
    </row>
    <row r="1028" spans="1:26" ht="14.25" customHeight="1">
      <c r="A1028" s="7"/>
      <c r="B1028" s="7"/>
      <c r="C1028" s="7"/>
      <c r="D1028" s="7"/>
      <c r="E1028" s="24"/>
      <c r="F1028" s="24"/>
      <c r="G1028" s="7"/>
      <c r="H1028" s="7"/>
      <c r="I1028" s="9"/>
      <c r="J1028" s="9"/>
      <c r="K1028" s="9"/>
      <c r="L1028" s="9"/>
      <c r="M1028" s="9"/>
      <c r="N1028" s="9"/>
      <c r="O1028" s="9"/>
      <c r="P1028" s="9"/>
      <c r="Q1028" s="9"/>
      <c r="R1028" s="9"/>
      <c r="S1028" s="9"/>
      <c r="T1028" s="9"/>
      <c r="U1028" s="9"/>
      <c r="V1028" s="9"/>
      <c r="W1028" s="9"/>
      <c r="X1028" s="9"/>
      <c r="Y1028" s="9"/>
      <c r="Z1028" s="9"/>
    </row>
    <row r="1029" spans="1:26" ht="14.25" customHeight="1">
      <c r="A1029" s="7"/>
      <c r="B1029" s="7"/>
      <c r="C1029" s="7"/>
      <c r="D1029" s="7"/>
      <c r="E1029" s="24"/>
      <c r="F1029" s="24"/>
      <c r="G1029" s="7"/>
      <c r="H1029" s="7"/>
      <c r="I1029" s="9"/>
      <c r="J1029" s="9"/>
      <c r="K1029" s="9"/>
      <c r="L1029" s="9"/>
      <c r="M1029" s="9"/>
      <c r="N1029" s="9"/>
      <c r="O1029" s="9"/>
      <c r="P1029" s="9"/>
      <c r="Q1029" s="9"/>
      <c r="R1029" s="9"/>
      <c r="S1029" s="9"/>
      <c r="T1029" s="9"/>
      <c r="U1029" s="9"/>
      <c r="V1029" s="9"/>
      <c r="W1029" s="9"/>
      <c r="X1029" s="9"/>
      <c r="Y1029" s="9"/>
      <c r="Z1029" s="9"/>
    </row>
    <row r="1030" spans="1:26" ht="14.25" customHeight="1">
      <c r="A1030" s="7"/>
      <c r="B1030" s="7"/>
      <c r="C1030" s="7"/>
      <c r="D1030" s="7"/>
      <c r="E1030" s="24"/>
      <c r="F1030" s="24"/>
      <c r="G1030" s="7"/>
      <c r="H1030" s="7"/>
      <c r="I1030" s="9"/>
      <c r="J1030" s="9"/>
      <c r="K1030" s="9"/>
      <c r="L1030" s="9"/>
      <c r="M1030" s="9"/>
      <c r="N1030" s="9"/>
      <c r="O1030" s="9"/>
      <c r="P1030" s="9"/>
      <c r="Q1030" s="9"/>
      <c r="R1030" s="9"/>
      <c r="S1030" s="9"/>
      <c r="T1030" s="9"/>
      <c r="U1030" s="9"/>
      <c r="V1030" s="9"/>
      <c r="W1030" s="9"/>
      <c r="X1030" s="9"/>
      <c r="Y1030" s="9"/>
      <c r="Z1030" s="9"/>
    </row>
    <row r="1031" spans="1:26" ht="14.25" customHeight="1">
      <c r="A1031" s="7"/>
      <c r="B1031" s="7"/>
      <c r="C1031" s="7"/>
      <c r="D1031" s="7"/>
      <c r="E1031" s="24"/>
      <c r="F1031" s="24"/>
      <c r="G1031" s="7"/>
      <c r="H1031" s="7"/>
      <c r="I1031" s="9"/>
      <c r="J1031" s="9"/>
      <c r="K1031" s="9"/>
      <c r="L1031" s="9"/>
      <c r="M1031" s="9"/>
      <c r="N1031" s="9"/>
      <c r="O1031" s="9"/>
      <c r="P1031" s="9"/>
      <c r="Q1031" s="9"/>
      <c r="R1031" s="9"/>
      <c r="S1031" s="9"/>
      <c r="T1031" s="9"/>
      <c r="U1031" s="9"/>
      <c r="V1031" s="9"/>
      <c r="W1031" s="9"/>
      <c r="X1031" s="9"/>
      <c r="Y1031" s="9"/>
      <c r="Z1031" s="9"/>
    </row>
    <row r="1032" spans="1:26" ht="14.25" customHeight="1">
      <c r="A1032" s="7"/>
      <c r="B1032" s="7"/>
      <c r="C1032" s="7"/>
      <c r="D1032" s="7"/>
      <c r="E1032" s="24"/>
      <c r="F1032" s="24"/>
      <c r="G1032" s="7"/>
      <c r="H1032" s="7"/>
      <c r="I1032" s="9"/>
      <c r="J1032" s="9"/>
      <c r="K1032" s="9"/>
      <c r="L1032" s="9"/>
      <c r="M1032" s="9"/>
      <c r="N1032" s="9"/>
      <c r="O1032" s="9"/>
      <c r="P1032" s="9"/>
      <c r="Q1032" s="9"/>
      <c r="R1032" s="9"/>
      <c r="S1032" s="9"/>
      <c r="T1032" s="9"/>
      <c r="U1032" s="9"/>
      <c r="V1032" s="9"/>
      <c r="W1032" s="9"/>
      <c r="X1032" s="9"/>
      <c r="Y1032" s="9"/>
      <c r="Z1032" s="9"/>
    </row>
    <row r="1033" spans="1:26" ht="14.25" customHeight="1">
      <c r="A1033" s="7"/>
      <c r="B1033" s="7"/>
      <c r="C1033" s="7"/>
      <c r="D1033" s="7"/>
      <c r="E1033" s="24"/>
      <c r="F1033" s="24"/>
      <c r="G1033" s="7"/>
      <c r="H1033" s="7"/>
      <c r="I1033" s="9"/>
      <c r="J1033" s="9"/>
      <c r="K1033" s="9"/>
      <c r="L1033" s="9"/>
      <c r="M1033" s="9"/>
      <c r="N1033" s="9"/>
      <c r="O1033" s="9"/>
      <c r="P1033" s="9"/>
      <c r="Q1033" s="9"/>
      <c r="R1033" s="9"/>
      <c r="S1033" s="9"/>
      <c r="T1033" s="9"/>
      <c r="U1033" s="9"/>
      <c r="V1033" s="9"/>
      <c r="W1033" s="9"/>
      <c r="X1033" s="9"/>
      <c r="Y1033" s="9"/>
      <c r="Z1033" s="9"/>
    </row>
    <row r="1034" spans="1:26" ht="14.25" customHeight="1">
      <c r="A1034" s="7"/>
      <c r="B1034" s="7"/>
      <c r="C1034" s="7"/>
      <c r="D1034" s="7"/>
      <c r="E1034" s="24"/>
      <c r="F1034" s="24"/>
      <c r="G1034" s="7"/>
      <c r="H1034" s="7"/>
      <c r="I1034" s="9"/>
      <c r="J1034" s="9"/>
      <c r="K1034" s="9"/>
      <c r="L1034" s="9"/>
      <c r="M1034" s="9"/>
      <c r="N1034" s="9"/>
      <c r="O1034" s="9"/>
      <c r="P1034" s="9"/>
      <c r="Q1034" s="9"/>
      <c r="R1034" s="9"/>
      <c r="S1034" s="9"/>
      <c r="T1034" s="9"/>
      <c r="U1034" s="9"/>
      <c r="V1034" s="9"/>
      <c r="W1034" s="9"/>
      <c r="X1034" s="9"/>
      <c r="Y1034" s="9"/>
      <c r="Z1034" s="9"/>
    </row>
    <row r="1035" spans="1:26" ht="14.25" customHeight="1">
      <c r="A1035" s="7"/>
      <c r="B1035" s="7"/>
      <c r="C1035" s="7"/>
      <c r="D1035" s="7"/>
      <c r="E1035" s="24"/>
      <c r="F1035" s="24"/>
      <c r="G1035" s="7"/>
      <c r="H1035" s="7"/>
      <c r="I1035" s="9"/>
      <c r="J1035" s="9"/>
      <c r="K1035" s="9"/>
      <c r="L1035" s="9"/>
      <c r="M1035" s="9"/>
      <c r="N1035" s="9"/>
      <c r="O1035" s="9"/>
      <c r="P1035" s="9"/>
      <c r="Q1035" s="9"/>
      <c r="R1035" s="9"/>
      <c r="S1035" s="9"/>
      <c r="T1035" s="9"/>
      <c r="U1035" s="9"/>
      <c r="V1035" s="9"/>
      <c r="W1035" s="9"/>
      <c r="X1035" s="9"/>
      <c r="Y1035" s="9"/>
      <c r="Z1035" s="9"/>
    </row>
    <row r="1036" spans="1:26" ht="14.25" customHeight="1">
      <c r="A1036" s="7"/>
      <c r="B1036" s="7"/>
      <c r="C1036" s="7"/>
      <c r="D1036" s="7"/>
      <c r="E1036" s="24"/>
      <c r="F1036" s="24"/>
      <c r="G1036" s="7"/>
      <c r="H1036" s="7"/>
      <c r="I1036" s="9"/>
      <c r="J1036" s="9"/>
      <c r="K1036" s="9"/>
      <c r="L1036" s="9"/>
      <c r="M1036" s="9"/>
      <c r="N1036" s="9"/>
      <c r="O1036" s="9"/>
      <c r="P1036" s="9"/>
      <c r="Q1036" s="9"/>
      <c r="R1036" s="9"/>
      <c r="S1036" s="9"/>
      <c r="T1036" s="9"/>
      <c r="U1036" s="9"/>
      <c r="V1036" s="9"/>
      <c r="W1036" s="9"/>
      <c r="X1036" s="9"/>
      <c r="Y1036" s="9"/>
      <c r="Z1036" s="9"/>
    </row>
    <row r="1037" spans="1:26" ht="14.25" customHeight="1">
      <c r="A1037" s="7"/>
      <c r="B1037" s="7"/>
      <c r="C1037" s="7"/>
      <c r="D1037" s="7"/>
      <c r="E1037" s="24"/>
      <c r="F1037" s="24"/>
      <c r="G1037" s="7"/>
      <c r="H1037" s="7"/>
      <c r="I1037" s="9"/>
      <c r="J1037" s="9"/>
      <c r="K1037" s="9"/>
      <c r="L1037" s="9"/>
      <c r="M1037" s="9"/>
      <c r="N1037" s="9"/>
      <c r="O1037" s="9"/>
      <c r="P1037" s="9"/>
      <c r="Q1037" s="9"/>
      <c r="R1037" s="9"/>
      <c r="S1037" s="9"/>
      <c r="T1037" s="9"/>
      <c r="U1037" s="9"/>
      <c r="V1037" s="9"/>
      <c r="W1037" s="9"/>
      <c r="X1037" s="9"/>
      <c r="Y1037" s="9"/>
      <c r="Z1037" s="9"/>
    </row>
    <row r="1038" spans="1:26" ht="14.25" customHeight="1">
      <c r="A1038" s="7"/>
      <c r="B1038" s="7"/>
      <c r="C1038" s="7"/>
      <c r="D1038" s="7"/>
      <c r="E1038" s="24"/>
      <c r="F1038" s="24"/>
      <c r="G1038" s="7"/>
      <c r="H1038" s="7"/>
      <c r="I1038" s="9"/>
      <c r="J1038" s="9"/>
      <c r="K1038" s="9"/>
      <c r="L1038" s="9"/>
      <c r="M1038" s="9"/>
      <c r="N1038" s="9"/>
      <c r="O1038" s="9"/>
      <c r="P1038" s="9"/>
      <c r="Q1038" s="9"/>
      <c r="R1038" s="9"/>
      <c r="S1038" s="9"/>
      <c r="T1038" s="9"/>
      <c r="U1038" s="9"/>
      <c r="V1038" s="9"/>
      <c r="W1038" s="9"/>
      <c r="X1038" s="9"/>
      <c r="Y1038" s="9"/>
      <c r="Z1038" s="9"/>
    </row>
    <row r="1039" spans="1:26" ht="14.25" customHeight="1">
      <c r="A1039" s="7"/>
      <c r="B1039" s="7"/>
      <c r="C1039" s="7"/>
      <c r="D1039" s="7"/>
      <c r="E1039" s="24"/>
      <c r="F1039" s="24"/>
      <c r="G1039" s="7"/>
      <c r="H1039" s="7"/>
      <c r="I1039" s="9"/>
      <c r="J1039" s="9"/>
      <c r="K1039" s="9"/>
      <c r="L1039" s="9"/>
      <c r="M1039" s="9"/>
      <c r="N1039" s="9"/>
      <c r="O1039" s="9"/>
      <c r="P1039" s="9"/>
      <c r="Q1039" s="9"/>
      <c r="R1039" s="9"/>
      <c r="S1039" s="9"/>
      <c r="T1039" s="9"/>
      <c r="U1039" s="9"/>
      <c r="V1039" s="9"/>
      <c r="W1039" s="9"/>
      <c r="X1039" s="9"/>
      <c r="Y1039" s="9"/>
      <c r="Z1039" s="9"/>
    </row>
    <row r="1040" spans="1:26" ht="14.25" customHeight="1">
      <c r="A1040" s="7"/>
      <c r="B1040" s="7"/>
      <c r="C1040" s="7"/>
      <c r="D1040" s="7"/>
      <c r="E1040" s="24"/>
      <c r="F1040" s="24"/>
      <c r="G1040" s="7"/>
      <c r="H1040" s="7"/>
      <c r="I1040" s="9"/>
      <c r="J1040" s="9"/>
      <c r="K1040" s="9"/>
      <c r="L1040" s="9"/>
      <c r="M1040" s="9"/>
      <c r="N1040" s="9"/>
      <c r="O1040" s="9"/>
      <c r="P1040" s="9"/>
      <c r="Q1040" s="9"/>
      <c r="R1040" s="9"/>
      <c r="S1040" s="9"/>
      <c r="T1040" s="9"/>
      <c r="U1040" s="9"/>
      <c r="V1040" s="9"/>
      <c r="W1040" s="9"/>
      <c r="X1040" s="9"/>
      <c r="Y1040" s="9"/>
      <c r="Z1040" s="9"/>
    </row>
    <row r="1041" spans="1:26" ht="14.25" customHeight="1">
      <c r="A1041" s="7"/>
      <c r="B1041" s="7"/>
      <c r="C1041" s="7"/>
      <c r="D1041" s="7"/>
      <c r="E1041" s="24"/>
      <c r="F1041" s="24"/>
      <c r="G1041" s="7"/>
      <c r="H1041" s="7"/>
      <c r="I1041" s="9"/>
      <c r="J1041" s="9"/>
      <c r="K1041" s="9"/>
      <c r="L1041" s="9"/>
      <c r="M1041" s="9"/>
      <c r="N1041" s="9"/>
      <c r="O1041" s="9"/>
      <c r="P1041" s="9"/>
      <c r="Q1041" s="9"/>
      <c r="R1041" s="9"/>
      <c r="S1041" s="9"/>
      <c r="T1041" s="9"/>
      <c r="U1041" s="9"/>
      <c r="V1041" s="9"/>
      <c r="W1041" s="9"/>
      <c r="X1041" s="9"/>
      <c r="Y1041" s="9"/>
      <c r="Z1041" s="9"/>
    </row>
    <row r="1042" spans="1:26" ht="14.25" customHeight="1">
      <c r="A1042" s="7"/>
      <c r="B1042" s="7"/>
      <c r="C1042" s="7"/>
      <c r="D1042" s="7"/>
      <c r="E1042" s="24"/>
      <c r="F1042" s="24"/>
      <c r="G1042" s="7"/>
      <c r="H1042" s="7"/>
      <c r="I1042" s="9"/>
      <c r="J1042" s="9"/>
      <c r="K1042" s="9"/>
      <c r="L1042" s="9"/>
      <c r="M1042" s="9"/>
      <c r="N1042" s="9"/>
      <c r="O1042" s="9"/>
      <c r="P1042" s="9"/>
      <c r="Q1042" s="9"/>
      <c r="R1042" s="9"/>
      <c r="S1042" s="9"/>
      <c r="T1042" s="9"/>
      <c r="U1042" s="9"/>
      <c r="V1042" s="9"/>
      <c r="W1042" s="9"/>
      <c r="X1042" s="9"/>
      <c r="Y1042" s="9"/>
      <c r="Z1042" s="9"/>
    </row>
    <row r="1043" spans="1:26" ht="14.25" customHeight="1">
      <c r="A1043" s="7"/>
      <c r="B1043" s="7"/>
      <c r="C1043" s="7"/>
      <c r="D1043" s="7"/>
      <c r="E1043" s="24"/>
      <c r="F1043" s="24"/>
      <c r="G1043" s="7"/>
      <c r="H1043" s="7"/>
      <c r="I1043" s="9"/>
      <c r="J1043" s="9"/>
      <c r="K1043" s="9"/>
      <c r="L1043" s="9"/>
      <c r="M1043" s="9"/>
      <c r="N1043" s="9"/>
      <c r="O1043" s="9"/>
      <c r="P1043" s="9"/>
      <c r="Q1043" s="9"/>
      <c r="R1043" s="9"/>
      <c r="S1043" s="9"/>
      <c r="T1043" s="9"/>
      <c r="U1043" s="9"/>
      <c r="V1043" s="9"/>
      <c r="W1043" s="9"/>
      <c r="X1043" s="9"/>
      <c r="Y1043" s="9"/>
      <c r="Z1043" s="9"/>
    </row>
    <row r="1044" spans="1:26" ht="14.25" customHeight="1">
      <c r="A1044" s="7"/>
      <c r="B1044" s="7"/>
      <c r="C1044" s="7"/>
      <c r="D1044" s="7"/>
      <c r="E1044" s="24"/>
      <c r="F1044" s="24"/>
      <c r="G1044" s="7"/>
      <c r="H1044" s="7"/>
      <c r="I1044" s="9"/>
      <c r="J1044" s="9"/>
      <c r="K1044" s="9"/>
      <c r="L1044" s="9"/>
      <c r="M1044" s="9"/>
      <c r="N1044" s="9"/>
      <c r="O1044" s="9"/>
      <c r="P1044" s="9"/>
      <c r="Q1044" s="9"/>
      <c r="R1044" s="9"/>
      <c r="S1044" s="9"/>
      <c r="T1044" s="9"/>
      <c r="U1044" s="9"/>
      <c r="V1044" s="9"/>
      <c r="W1044" s="9"/>
      <c r="X1044" s="9"/>
      <c r="Y1044" s="9"/>
      <c r="Z1044" s="9"/>
    </row>
    <row r="1045" spans="1:26" ht="14.25" customHeight="1">
      <c r="A1045" s="7"/>
      <c r="B1045" s="7"/>
      <c r="C1045" s="7"/>
      <c r="D1045" s="7"/>
      <c r="E1045" s="24"/>
      <c r="F1045" s="24"/>
      <c r="G1045" s="7"/>
      <c r="H1045" s="7"/>
      <c r="I1045" s="9"/>
      <c r="J1045" s="9"/>
      <c r="K1045" s="9"/>
      <c r="L1045" s="9"/>
      <c r="M1045" s="9"/>
      <c r="N1045" s="9"/>
      <c r="O1045" s="9"/>
      <c r="P1045" s="9"/>
      <c r="Q1045" s="9"/>
      <c r="R1045" s="9"/>
      <c r="S1045" s="9"/>
      <c r="T1045" s="9"/>
      <c r="U1045" s="9"/>
      <c r="V1045" s="9"/>
      <c r="W1045" s="9"/>
      <c r="X1045" s="9"/>
      <c r="Y1045" s="9"/>
      <c r="Z1045" s="9"/>
    </row>
    <row r="1046" spans="1:26" ht="14.25" customHeight="1">
      <c r="A1046" s="7"/>
      <c r="B1046" s="7"/>
      <c r="C1046" s="7"/>
      <c r="D1046" s="7"/>
      <c r="E1046" s="24"/>
      <c r="F1046" s="24"/>
      <c r="G1046" s="7"/>
      <c r="H1046" s="7"/>
      <c r="I1046" s="9"/>
      <c r="J1046" s="9"/>
      <c r="K1046" s="9"/>
      <c r="L1046" s="9"/>
      <c r="M1046" s="9"/>
      <c r="N1046" s="9"/>
      <c r="O1046" s="9"/>
      <c r="P1046" s="9"/>
      <c r="Q1046" s="9"/>
      <c r="R1046" s="9"/>
      <c r="S1046" s="9"/>
      <c r="T1046" s="9"/>
      <c r="U1046" s="9"/>
      <c r="V1046" s="9"/>
      <c r="W1046" s="9"/>
      <c r="X1046" s="9"/>
      <c r="Y1046" s="9"/>
      <c r="Z1046" s="9"/>
    </row>
    <row r="1047" spans="1:26" ht="14.25" customHeight="1">
      <c r="A1047" s="7"/>
      <c r="B1047" s="7"/>
      <c r="C1047" s="7"/>
      <c r="D1047" s="7"/>
      <c r="E1047" s="24"/>
      <c r="F1047" s="24"/>
      <c r="G1047" s="7"/>
      <c r="H1047" s="7"/>
      <c r="I1047" s="9"/>
      <c r="J1047" s="9"/>
      <c r="K1047" s="9"/>
      <c r="L1047" s="9"/>
      <c r="M1047" s="9"/>
      <c r="N1047" s="9"/>
      <c r="O1047" s="9"/>
      <c r="P1047" s="9"/>
      <c r="Q1047" s="9"/>
      <c r="R1047" s="9"/>
      <c r="S1047" s="9"/>
      <c r="T1047" s="9"/>
      <c r="U1047" s="9"/>
      <c r="V1047" s="9"/>
      <c r="W1047" s="9"/>
      <c r="X1047" s="9"/>
      <c r="Y1047" s="9"/>
      <c r="Z1047" s="9"/>
    </row>
    <row r="1048" spans="1:26" ht="14.25" customHeight="1">
      <c r="A1048" s="7"/>
      <c r="B1048" s="7"/>
      <c r="C1048" s="7"/>
      <c r="D1048" s="7"/>
      <c r="E1048" s="24"/>
      <c r="F1048" s="24"/>
      <c r="G1048" s="7"/>
      <c r="H1048" s="7"/>
      <c r="I1048" s="9"/>
      <c r="J1048" s="9"/>
      <c r="K1048" s="9"/>
      <c r="L1048" s="9"/>
      <c r="M1048" s="9"/>
      <c r="N1048" s="9"/>
      <c r="O1048" s="9"/>
      <c r="P1048" s="9"/>
      <c r="Q1048" s="9"/>
      <c r="R1048" s="9"/>
      <c r="S1048" s="9"/>
      <c r="T1048" s="9"/>
      <c r="U1048" s="9"/>
      <c r="V1048" s="9"/>
      <c r="W1048" s="9"/>
      <c r="X1048" s="9"/>
      <c r="Y1048" s="9"/>
      <c r="Z1048" s="9"/>
    </row>
    <row r="1049" spans="1:26" ht="14.25" customHeight="1">
      <c r="A1049" s="7"/>
      <c r="B1049" s="7"/>
      <c r="C1049" s="7"/>
      <c r="D1049" s="7"/>
      <c r="E1049" s="24"/>
      <c r="F1049" s="24"/>
      <c r="G1049" s="7"/>
      <c r="H1049" s="7"/>
      <c r="I1049" s="9"/>
      <c r="J1049" s="9"/>
      <c r="K1049" s="9"/>
      <c r="L1049" s="9"/>
      <c r="M1049" s="9"/>
      <c r="N1049" s="9"/>
      <c r="O1049" s="9"/>
      <c r="P1049" s="9"/>
      <c r="Q1049" s="9"/>
      <c r="R1049" s="9"/>
      <c r="S1049" s="9"/>
      <c r="T1049" s="9"/>
      <c r="U1049" s="9"/>
      <c r="V1049" s="9"/>
      <c r="W1049" s="9"/>
      <c r="X1049" s="9"/>
      <c r="Y1049" s="9"/>
      <c r="Z1049" s="9"/>
    </row>
    <row r="1050" spans="1:26" ht="14.25" customHeight="1">
      <c r="A1050" s="7"/>
      <c r="B1050" s="7"/>
      <c r="C1050" s="7"/>
      <c r="D1050" s="7"/>
      <c r="E1050" s="24"/>
      <c r="F1050" s="24"/>
      <c r="G1050" s="7"/>
      <c r="H1050" s="7"/>
      <c r="I1050" s="9"/>
      <c r="J1050" s="9"/>
      <c r="K1050" s="9"/>
      <c r="L1050" s="9"/>
      <c r="M1050" s="9"/>
      <c r="N1050" s="9"/>
      <c r="O1050" s="9"/>
      <c r="P1050" s="9"/>
      <c r="Q1050" s="9"/>
      <c r="R1050" s="9"/>
      <c r="S1050" s="9"/>
      <c r="T1050" s="9"/>
      <c r="U1050" s="9"/>
      <c r="V1050" s="9"/>
      <c r="W1050" s="9"/>
      <c r="X1050" s="9"/>
      <c r="Y1050" s="9"/>
      <c r="Z1050" s="9"/>
    </row>
    <row r="1051" spans="1:26" ht="14.25" customHeight="1">
      <c r="A1051" s="7"/>
      <c r="B1051" s="7"/>
      <c r="C1051" s="7"/>
      <c r="D1051" s="7"/>
      <c r="E1051" s="24"/>
      <c r="F1051" s="24"/>
      <c r="G1051" s="7"/>
      <c r="H1051" s="7"/>
      <c r="I1051" s="9"/>
      <c r="J1051" s="9"/>
      <c r="K1051" s="9"/>
      <c r="L1051" s="9"/>
      <c r="M1051" s="9"/>
      <c r="N1051" s="9"/>
      <c r="O1051" s="9"/>
      <c r="P1051" s="9"/>
      <c r="Q1051" s="9"/>
      <c r="R1051" s="9"/>
      <c r="S1051" s="9"/>
      <c r="T1051" s="9"/>
      <c r="U1051" s="9"/>
      <c r="V1051" s="9"/>
      <c r="W1051" s="9"/>
      <c r="X1051" s="9"/>
      <c r="Y1051" s="9"/>
      <c r="Z1051" s="9"/>
    </row>
    <row r="1052" spans="1:26" ht="14.25" customHeight="1">
      <c r="A1052" s="7"/>
      <c r="B1052" s="7"/>
      <c r="C1052" s="7"/>
      <c r="D1052" s="7"/>
      <c r="E1052" s="24"/>
      <c r="F1052" s="24"/>
      <c r="G1052" s="7"/>
      <c r="H1052" s="7"/>
      <c r="I1052" s="9"/>
      <c r="J1052" s="9"/>
      <c r="K1052" s="9"/>
      <c r="L1052" s="9"/>
      <c r="M1052" s="9"/>
      <c r="N1052" s="9"/>
      <c r="O1052" s="9"/>
      <c r="P1052" s="9"/>
      <c r="Q1052" s="9"/>
      <c r="R1052" s="9"/>
      <c r="S1052" s="9"/>
      <c r="T1052" s="9"/>
      <c r="U1052" s="9"/>
      <c r="V1052" s="9"/>
      <c r="W1052" s="9"/>
      <c r="X1052" s="9"/>
      <c r="Y1052" s="9"/>
      <c r="Z1052" s="9"/>
    </row>
    <row r="1053" spans="1:26" ht="14.25" customHeight="1">
      <c r="A1053" s="7"/>
      <c r="B1053" s="7"/>
      <c r="C1053" s="7"/>
      <c r="D1053" s="7"/>
      <c r="E1053" s="24"/>
      <c r="F1053" s="24"/>
      <c r="G1053" s="7"/>
      <c r="H1053" s="7"/>
      <c r="I1053" s="9"/>
      <c r="J1053" s="9"/>
      <c r="K1053" s="9"/>
      <c r="L1053" s="9"/>
      <c r="M1053" s="9"/>
      <c r="N1053" s="9"/>
      <c r="O1053" s="9"/>
      <c r="P1053" s="9"/>
      <c r="Q1053" s="9"/>
      <c r="R1053" s="9"/>
      <c r="S1053" s="9"/>
      <c r="T1053" s="9"/>
      <c r="U1053" s="9"/>
      <c r="V1053" s="9"/>
      <c r="W1053" s="9"/>
      <c r="X1053" s="9"/>
      <c r="Y1053" s="9"/>
      <c r="Z1053" s="9"/>
    </row>
    <row r="1054" spans="1:26" ht="14.25" customHeight="1">
      <c r="A1054" s="7"/>
      <c r="B1054" s="7"/>
      <c r="C1054" s="7"/>
      <c r="D1054" s="7"/>
      <c r="E1054" s="24"/>
      <c r="F1054" s="24"/>
      <c r="G1054" s="7"/>
      <c r="H1054" s="7"/>
      <c r="I1054" s="9"/>
      <c r="J1054" s="9"/>
      <c r="K1054" s="9"/>
      <c r="L1054" s="9"/>
      <c r="M1054" s="9"/>
      <c r="N1054" s="9"/>
      <c r="O1054" s="9"/>
      <c r="P1054" s="9"/>
      <c r="Q1054" s="9"/>
      <c r="R1054" s="9"/>
      <c r="S1054" s="9"/>
      <c r="T1054" s="9"/>
      <c r="U1054" s="9"/>
      <c r="V1054" s="9"/>
      <c r="W1054" s="9"/>
      <c r="X1054" s="9"/>
      <c r="Y1054" s="9"/>
      <c r="Z1054" s="9"/>
    </row>
    <row r="1055" spans="1:26" ht="14.25" customHeight="1">
      <c r="A1055" s="7"/>
      <c r="B1055" s="7"/>
      <c r="C1055" s="7"/>
      <c r="D1055" s="7"/>
      <c r="E1055" s="24"/>
      <c r="F1055" s="24"/>
      <c r="G1055" s="7"/>
      <c r="H1055" s="7"/>
      <c r="I1055" s="9"/>
      <c r="J1055" s="9"/>
      <c r="K1055" s="9"/>
      <c r="L1055" s="9"/>
      <c r="M1055" s="9"/>
      <c r="N1055" s="9"/>
      <c r="O1055" s="9"/>
      <c r="P1055" s="9"/>
      <c r="Q1055" s="9"/>
      <c r="R1055" s="9"/>
      <c r="S1055" s="9"/>
      <c r="T1055" s="9"/>
      <c r="U1055" s="9"/>
      <c r="V1055" s="9"/>
      <c r="W1055" s="9"/>
      <c r="X1055" s="9"/>
      <c r="Y1055" s="9"/>
      <c r="Z1055" s="9"/>
    </row>
    <row r="1056" spans="1:26" ht="14.25" customHeight="1">
      <c r="A1056" s="7"/>
      <c r="B1056" s="7"/>
      <c r="C1056" s="7"/>
      <c r="D1056" s="7"/>
      <c r="E1056" s="24"/>
      <c r="F1056" s="24"/>
      <c r="G1056" s="7"/>
      <c r="H1056" s="7"/>
      <c r="I1056" s="9"/>
      <c r="J1056" s="9"/>
      <c r="K1056" s="9"/>
      <c r="L1056" s="9"/>
      <c r="M1056" s="9"/>
      <c r="N1056" s="9"/>
      <c r="O1056" s="9"/>
      <c r="P1056" s="9"/>
      <c r="Q1056" s="9"/>
      <c r="R1056" s="9"/>
      <c r="S1056" s="9"/>
      <c r="T1056" s="9"/>
      <c r="U1056" s="9"/>
      <c r="V1056" s="9"/>
      <c r="W1056" s="9"/>
      <c r="X1056" s="9"/>
      <c r="Y1056" s="9"/>
      <c r="Z1056" s="9"/>
    </row>
    <row r="1057" spans="1:26" ht="14.25" customHeight="1">
      <c r="A1057" s="7"/>
      <c r="B1057" s="7"/>
      <c r="C1057" s="7"/>
      <c r="D1057" s="7"/>
      <c r="E1057" s="24"/>
      <c r="F1057" s="24"/>
      <c r="G1057" s="7"/>
      <c r="H1057" s="7"/>
      <c r="I1057" s="9"/>
      <c r="J1057" s="9"/>
      <c r="K1057" s="9"/>
      <c r="L1057" s="9"/>
      <c r="M1057" s="9"/>
      <c r="N1057" s="9"/>
      <c r="O1057" s="9"/>
      <c r="P1057" s="9"/>
      <c r="Q1057" s="9"/>
      <c r="R1057" s="9"/>
      <c r="S1057" s="9"/>
      <c r="T1057" s="9"/>
      <c r="U1057" s="9"/>
      <c r="V1057" s="9"/>
      <c r="W1057" s="9"/>
      <c r="X1057" s="9"/>
      <c r="Y1057" s="9"/>
      <c r="Z1057" s="9"/>
    </row>
    <row r="1058" spans="1:26" ht="14.25" customHeight="1">
      <c r="A1058" s="7"/>
      <c r="B1058" s="7"/>
      <c r="C1058" s="7"/>
      <c r="D1058" s="7"/>
      <c r="E1058" s="24"/>
      <c r="F1058" s="24"/>
      <c r="G1058" s="7"/>
      <c r="H1058" s="7"/>
      <c r="I1058" s="9"/>
      <c r="J1058" s="9"/>
      <c r="K1058" s="9"/>
      <c r="L1058" s="9"/>
      <c r="M1058" s="9"/>
      <c r="N1058" s="9"/>
      <c r="O1058" s="9"/>
      <c r="P1058" s="9"/>
      <c r="Q1058" s="9"/>
      <c r="R1058" s="9"/>
      <c r="S1058" s="9"/>
      <c r="T1058" s="9"/>
      <c r="U1058" s="9"/>
      <c r="V1058" s="9"/>
      <c r="W1058" s="9"/>
      <c r="X1058" s="9"/>
      <c r="Y1058" s="9"/>
      <c r="Z1058" s="9"/>
    </row>
    <row r="1059" spans="1:26" ht="14.25" customHeight="1">
      <c r="A1059" s="7"/>
      <c r="B1059" s="7"/>
      <c r="C1059" s="7"/>
      <c r="D1059" s="7"/>
      <c r="E1059" s="24"/>
      <c r="F1059" s="24"/>
      <c r="G1059" s="7"/>
      <c r="H1059" s="7"/>
      <c r="I1059" s="9"/>
      <c r="J1059" s="9"/>
      <c r="K1059" s="9"/>
      <c r="L1059" s="9"/>
      <c r="M1059" s="9"/>
      <c r="N1059" s="9"/>
      <c r="O1059" s="9"/>
      <c r="P1059" s="9"/>
      <c r="Q1059" s="9"/>
      <c r="R1059" s="9"/>
      <c r="S1059" s="9"/>
      <c r="T1059" s="9"/>
      <c r="U1059" s="9"/>
      <c r="V1059" s="9"/>
      <c r="W1059" s="9"/>
      <c r="X1059" s="9"/>
      <c r="Y1059" s="9"/>
      <c r="Z1059" s="9"/>
    </row>
    <row r="1060" spans="1:26" ht="14.25" customHeight="1">
      <c r="A1060" s="7"/>
      <c r="B1060" s="7"/>
      <c r="C1060" s="7"/>
      <c r="D1060" s="7"/>
      <c r="E1060" s="24"/>
      <c r="F1060" s="24"/>
      <c r="G1060" s="7"/>
      <c r="H1060" s="7"/>
      <c r="I1060" s="9"/>
      <c r="J1060" s="9"/>
      <c r="K1060" s="9"/>
      <c r="L1060" s="9"/>
      <c r="M1060" s="9"/>
      <c r="N1060" s="9"/>
      <c r="O1060" s="9"/>
      <c r="P1060" s="9"/>
      <c r="Q1060" s="9"/>
      <c r="R1060" s="9"/>
      <c r="S1060" s="9"/>
      <c r="T1060" s="9"/>
      <c r="U1060" s="9"/>
      <c r="V1060" s="9"/>
      <c r="W1060" s="9"/>
      <c r="X1060" s="9"/>
      <c r="Y1060" s="9"/>
      <c r="Z1060" s="9"/>
    </row>
    <row r="1061" spans="1:26" ht="14.25" customHeight="1">
      <c r="A1061" s="7"/>
      <c r="B1061" s="7"/>
      <c r="C1061" s="7"/>
      <c r="D1061" s="7"/>
      <c r="E1061" s="24"/>
      <c r="F1061" s="24"/>
      <c r="G1061" s="7"/>
      <c r="H1061" s="7"/>
      <c r="I1061" s="9"/>
      <c r="J1061" s="9"/>
      <c r="K1061" s="9"/>
      <c r="L1061" s="9"/>
      <c r="M1061" s="9"/>
      <c r="N1061" s="9"/>
      <c r="O1061" s="9"/>
      <c r="P1061" s="9"/>
      <c r="Q1061" s="9"/>
      <c r="R1061" s="9"/>
      <c r="S1061" s="9"/>
      <c r="T1061" s="9"/>
      <c r="U1061" s="9"/>
      <c r="V1061" s="9"/>
      <c r="W1061" s="9"/>
      <c r="X1061" s="9"/>
      <c r="Y1061" s="9"/>
      <c r="Z1061" s="9"/>
    </row>
    <row r="1062" spans="1:26" ht="14.25" customHeight="1">
      <c r="A1062" s="7"/>
      <c r="B1062" s="7"/>
      <c r="C1062" s="7"/>
      <c r="D1062" s="7"/>
      <c r="E1062" s="24"/>
      <c r="F1062" s="24"/>
      <c r="G1062" s="7"/>
      <c r="H1062" s="7"/>
      <c r="I1062" s="9"/>
      <c r="J1062" s="9"/>
      <c r="K1062" s="9"/>
      <c r="L1062" s="9"/>
      <c r="M1062" s="9"/>
      <c r="N1062" s="9"/>
      <c r="O1062" s="9"/>
      <c r="P1062" s="9"/>
      <c r="Q1062" s="9"/>
      <c r="R1062" s="9"/>
      <c r="S1062" s="9"/>
      <c r="T1062" s="9"/>
      <c r="U1062" s="9"/>
      <c r="V1062" s="9"/>
      <c r="W1062" s="9"/>
      <c r="X1062" s="9"/>
      <c r="Y1062" s="9"/>
      <c r="Z1062" s="9"/>
    </row>
    <row r="1063" spans="1:26" ht="14.25" customHeight="1">
      <c r="A1063" s="7"/>
      <c r="B1063" s="7"/>
      <c r="C1063" s="7"/>
      <c r="D1063" s="7"/>
      <c r="E1063" s="24"/>
      <c r="F1063" s="24"/>
      <c r="G1063" s="7"/>
      <c r="H1063" s="7"/>
      <c r="I1063" s="9"/>
      <c r="J1063" s="9"/>
      <c r="K1063" s="9"/>
      <c r="L1063" s="9"/>
      <c r="M1063" s="9"/>
      <c r="N1063" s="9"/>
      <c r="O1063" s="9"/>
      <c r="P1063" s="9"/>
      <c r="Q1063" s="9"/>
      <c r="R1063" s="9"/>
      <c r="S1063" s="9"/>
      <c r="T1063" s="9"/>
      <c r="U1063" s="9"/>
      <c r="V1063" s="9"/>
      <c r="W1063" s="9"/>
      <c r="X1063" s="9"/>
      <c r="Y1063" s="9"/>
      <c r="Z1063" s="9"/>
    </row>
    <row r="1064" spans="1:26" ht="14.25" customHeight="1">
      <c r="A1064" s="7"/>
      <c r="B1064" s="7"/>
      <c r="C1064" s="7"/>
      <c r="D1064" s="7"/>
      <c r="E1064" s="24"/>
      <c r="F1064" s="24"/>
      <c r="G1064" s="7"/>
      <c r="H1064" s="7"/>
      <c r="I1064" s="9"/>
      <c r="J1064" s="9"/>
      <c r="K1064" s="9"/>
      <c r="L1064" s="9"/>
      <c r="M1064" s="9"/>
      <c r="N1064" s="9"/>
      <c r="O1064" s="9"/>
      <c r="P1064" s="9"/>
      <c r="Q1064" s="9"/>
      <c r="R1064" s="9"/>
      <c r="S1064" s="9"/>
      <c r="T1064" s="9"/>
      <c r="U1064" s="9"/>
      <c r="V1064" s="9"/>
      <c r="W1064" s="9"/>
      <c r="X1064" s="9"/>
      <c r="Y1064" s="9"/>
      <c r="Z1064" s="9"/>
    </row>
    <row r="1065" spans="1:26" ht="14.25" customHeight="1">
      <c r="A1065" s="7"/>
      <c r="B1065" s="7"/>
      <c r="C1065" s="7"/>
      <c r="D1065" s="7"/>
      <c r="E1065" s="24"/>
      <c r="F1065" s="24"/>
      <c r="G1065" s="7"/>
      <c r="H1065" s="7"/>
      <c r="I1065" s="9"/>
      <c r="J1065" s="9"/>
      <c r="K1065" s="9"/>
      <c r="L1065" s="9"/>
      <c r="M1065" s="9"/>
      <c r="N1065" s="9"/>
      <c r="O1065" s="9"/>
      <c r="P1065" s="9"/>
      <c r="Q1065" s="9"/>
      <c r="R1065" s="9"/>
      <c r="S1065" s="9"/>
      <c r="T1065" s="9"/>
      <c r="U1065" s="9"/>
      <c r="V1065" s="9"/>
      <c r="W1065" s="9"/>
      <c r="X1065" s="9"/>
      <c r="Y1065" s="9"/>
      <c r="Z1065" s="9"/>
    </row>
    <row r="1066" spans="1:26" ht="14.25" customHeight="1">
      <c r="A1066" s="7"/>
      <c r="B1066" s="7"/>
      <c r="C1066" s="7"/>
      <c r="D1066" s="7"/>
      <c r="E1066" s="24"/>
      <c r="F1066" s="24"/>
      <c r="G1066" s="7"/>
      <c r="H1066" s="7"/>
      <c r="I1066" s="9"/>
      <c r="J1066" s="9"/>
      <c r="K1066" s="9"/>
      <c r="L1066" s="9"/>
      <c r="M1066" s="9"/>
      <c r="N1066" s="9"/>
      <c r="O1066" s="9"/>
      <c r="P1066" s="9"/>
      <c r="Q1066" s="9"/>
      <c r="R1066" s="9"/>
      <c r="S1066" s="9"/>
      <c r="T1066" s="9"/>
      <c r="U1066" s="9"/>
      <c r="V1066" s="9"/>
      <c r="W1066" s="9"/>
      <c r="X1066" s="9"/>
      <c r="Y1066" s="9"/>
      <c r="Z1066" s="9"/>
    </row>
    <row r="1067" spans="1:26" ht="14.25" customHeight="1">
      <c r="A1067" s="7"/>
      <c r="B1067" s="7"/>
      <c r="C1067" s="7"/>
      <c r="D1067" s="7"/>
      <c r="E1067" s="24"/>
      <c r="F1067" s="24"/>
      <c r="G1067" s="7"/>
      <c r="H1067" s="7"/>
      <c r="I1067" s="9"/>
      <c r="J1067" s="9"/>
      <c r="K1067" s="9"/>
      <c r="L1067" s="9"/>
      <c r="M1067" s="9"/>
      <c r="N1067" s="9"/>
      <c r="O1067" s="9"/>
      <c r="P1067" s="9"/>
      <c r="Q1067" s="9"/>
      <c r="R1067" s="9"/>
      <c r="S1067" s="9"/>
      <c r="T1067" s="9"/>
      <c r="U1067" s="9"/>
      <c r="V1067" s="9"/>
      <c r="W1067" s="9"/>
      <c r="X1067" s="9"/>
      <c r="Y1067" s="9"/>
      <c r="Z1067" s="9"/>
    </row>
    <row r="1068" spans="1:26" ht="14.25" customHeight="1">
      <c r="A1068" s="7"/>
      <c r="B1068" s="7"/>
      <c r="C1068" s="7"/>
      <c r="D1068" s="7"/>
      <c r="E1068" s="24"/>
      <c r="F1068" s="24"/>
      <c r="G1068" s="7"/>
      <c r="H1068" s="7"/>
      <c r="I1068" s="9"/>
      <c r="J1068" s="9"/>
      <c r="K1068" s="9"/>
      <c r="L1068" s="9"/>
      <c r="M1068" s="9"/>
      <c r="N1068" s="9"/>
      <c r="O1068" s="9"/>
      <c r="P1068" s="9"/>
      <c r="Q1068" s="9"/>
      <c r="R1068" s="9"/>
      <c r="S1068" s="9"/>
      <c r="T1068" s="9"/>
      <c r="U1068" s="9"/>
      <c r="V1068" s="9"/>
      <c r="W1068" s="9"/>
      <c r="X1068" s="9"/>
      <c r="Y1068" s="9"/>
      <c r="Z1068" s="9"/>
    </row>
    <row r="1069" spans="1:26" ht="14.25" customHeight="1">
      <c r="A1069" s="7"/>
      <c r="B1069" s="7"/>
      <c r="C1069" s="7"/>
      <c r="D1069" s="7"/>
      <c r="E1069" s="24"/>
      <c r="F1069" s="24"/>
      <c r="G1069" s="7"/>
      <c r="H1069" s="7"/>
      <c r="I1069" s="9"/>
      <c r="J1069" s="9"/>
      <c r="K1069" s="9"/>
      <c r="L1069" s="9"/>
      <c r="M1069" s="9"/>
      <c r="N1069" s="9"/>
      <c r="O1069" s="9"/>
      <c r="P1069" s="9"/>
      <c r="Q1069" s="9"/>
      <c r="R1069" s="9"/>
      <c r="S1069" s="9"/>
      <c r="T1069" s="9"/>
      <c r="U1069" s="9"/>
      <c r="V1069" s="9"/>
      <c r="W1069" s="9"/>
      <c r="X1069" s="9"/>
      <c r="Y1069" s="9"/>
      <c r="Z1069" s="9"/>
    </row>
    <row r="1070" spans="1:26" ht="14.25" customHeight="1">
      <c r="A1070" s="7"/>
      <c r="B1070" s="7"/>
      <c r="C1070" s="7"/>
      <c r="D1070" s="7"/>
      <c r="E1070" s="24"/>
      <c r="F1070" s="24"/>
      <c r="G1070" s="7"/>
      <c r="H1070" s="7"/>
      <c r="I1070" s="9"/>
      <c r="J1070" s="9"/>
      <c r="K1070" s="9"/>
      <c r="L1070" s="9"/>
      <c r="M1070" s="9"/>
      <c r="N1070" s="9"/>
      <c r="O1070" s="9"/>
      <c r="P1070" s="9"/>
      <c r="Q1070" s="9"/>
      <c r="R1070" s="9"/>
      <c r="S1070" s="9"/>
      <c r="T1070" s="9"/>
      <c r="U1070" s="9"/>
      <c r="V1070" s="9"/>
      <c r="W1070" s="9"/>
      <c r="X1070" s="9"/>
      <c r="Y1070" s="9"/>
      <c r="Z1070" s="9"/>
    </row>
    <row r="1071" spans="1:26" ht="14.25" customHeight="1">
      <c r="A1071" s="7"/>
      <c r="B1071" s="7"/>
      <c r="C1071" s="7"/>
      <c r="D1071" s="7"/>
      <c r="E1071" s="24"/>
      <c r="F1071" s="24"/>
      <c r="G1071" s="7"/>
      <c r="H1071" s="7"/>
      <c r="I1071" s="9"/>
      <c r="J1071" s="9"/>
      <c r="K1071" s="9"/>
      <c r="L1071" s="9"/>
      <c r="M1071" s="9"/>
      <c r="N1071" s="9"/>
      <c r="O1071" s="9"/>
      <c r="P1071" s="9"/>
      <c r="Q1071" s="9"/>
      <c r="R1071" s="9"/>
      <c r="S1071" s="9"/>
      <c r="T1071" s="9"/>
      <c r="U1071" s="9"/>
      <c r="V1071" s="9"/>
      <c r="W1071" s="9"/>
      <c r="X1071" s="9"/>
      <c r="Y1071" s="9"/>
      <c r="Z1071" s="9"/>
    </row>
    <row r="1072" spans="1:26" ht="14.25" customHeight="1">
      <c r="A1072" s="7"/>
      <c r="B1072" s="7"/>
      <c r="C1072" s="7"/>
      <c r="D1072" s="7"/>
      <c r="E1072" s="24"/>
      <c r="F1072" s="24"/>
      <c r="G1072" s="7"/>
      <c r="H1072" s="7"/>
      <c r="I1072" s="9"/>
      <c r="J1072" s="9"/>
      <c r="K1072" s="9"/>
      <c r="L1072" s="9"/>
      <c r="M1072" s="9"/>
      <c r="N1072" s="9"/>
      <c r="O1072" s="9"/>
      <c r="P1072" s="9"/>
      <c r="Q1072" s="9"/>
      <c r="R1072" s="9"/>
      <c r="S1072" s="9"/>
      <c r="T1072" s="9"/>
      <c r="U1072" s="9"/>
      <c r="V1072" s="9"/>
      <c r="W1072" s="9"/>
      <c r="X1072" s="9"/>
      <c r="Y1072" s="9"/>
      <c r="Z1072" s="9"/>
    </row>
    <row r="1073" spans="1:26" ht="14.25" customHeight="1">
      <c r="A1073" s="7"/>
      <c r="B1073" s="7"/>
      <c r="C1073" s="7"/>
      <c r="D1073" s="7"/>
      <c r="E1073" s="24"/>
      <c r="F1073" s="24"/>
      <c r="G1073" s="7"/>
      <c r="H1073" s="7"/>
      <c r="I1073" s="9"/>
      <c r="J1073" s="9"/>
      <c r="K1073" s="9"/>
      <c r="L1073" s="9"/>
      <c r="M1073" s="9"/>
      <c r="N1073" s="9"/>
      <c r="O1073" s="9"/>
      <c r="P1073" s="9"/>
      <c r="Q1073" s="9"/>
      <c r="R1073" s="9"/>
      <c r="S1073" s="9"/>
      <c r="T1073" s="9"/>
      <c r="U1073" s="9"/>
      <c r="V1073" s="9"/>
      <c r="W1073" s="9"/>
      <c r="X1073" s="9"/>
      <c r="Y1073" s="9"/>
      <c r="Z1073" s="9"/>
    </row>
    <row r="1074" spans="1:26" ht="14.25" customHeight="1">
      <c r="A1074" s="7"/>
      <c r="B1074" s="7"/>
      <c r="C1074" s="7"/>
      <c r="D1074" s="7"/>
      <c r="E1074" s="24"/>
      <c r="F1074" s="24"/>
      <c r="G1074" s="7"/>
      <c r="H1074" s="7"/>
      <c r="I1074" s="9"/>
      <c r="J1074" s="9"/>
      <c r="K1074" s="9"/>
      <c r="L1074" s="9"/>
      <c r="M1074" s="9"/>
      <c r="N1074" s="9"/>
      <c r="O1074" s="9"/>
      <c r="P1074" s="9"/>
      <c r="Q1074" s="9"/>
      <c r="R1074" s="9"/>
      <c r="S1074" s="9"/>
      <c r="T1074" s="9"/>
      <c r="U1074" s="9"/>
      <c r="V1074" s="9"/>
      <c r="W1074" s="9"/>
      <c r="X1074" s="9"/>
      <c r="Y1074" s="9"/>
      <c r="Z1074" s="9"/>
    </row>
    <row r="1075" spans="1:26" ht="14.25" customHeight="1">
      <c r="A1075" s="7"/>
      <c r="B1075" s="7"/>
      <c r="C1075" s="7"/>
      <c r="D1075" s="7"/>
      <c r="E1075" s="24"/>
      <c r="F1075" s="24"/>
      <c r="G1075" s="7"/>
      <c r="H1075" s="7"/>
      <c r="I1075" s="9"/>
      <c r="J1075" s="9"/>
      <c r="K1075" s="9"/>
      <c r="L1075" s="9"/>
      <c r="M1075" s="9"/>
      <c r="N1075" s="9"/>
      <c r="O1075" s="9"/>
      <c r="P1075" s="9"/>
      <c r="Q1075" s="9"/>
      <c r="R1075" s="9"/>
      <c r="S1075" s="9"/>
      <c r="T1075" s="9"/>
      <c r="U1075" s="9"/>
      <c r="V1075" s="9"/>
      <c r="W1075" s="9"/>
      <c r="X1075" s="9"/>
      <c r="Y1075" s="9"/>
      <c r="Z1075" s="9"/>
    </row>
    <row r="1076" spans="1:26" ht="14.25" customHeight="1">
      <c r="A1076" s="7"/>
      <c r="B1076" s="7"/>
      <c r="C1076" s="7"/>
      <c r="D1076" s="7"/>
      <c r="E1076" s="24"/>
      <c r="F1076" s="24"/>
      <c r="G1076" s="7"/>
      <c r="H1076" s="7"/>
      <c r="I1076" s="9"/>
      <c r="J1076" s="9"/>
      <c r="K1076" s="9"/>
      <c r="L1076" s="9"/>
      <c r="M1076" s="9"/>
      <c r="N1076" s="9"/>
      <c r="O1076" s="9"/>
      <c r="P1076" s="9"/>
      <c r="Q1076" s="9"/>
      <c r="R1076" s="9"/>
      <c r="S1076" s="9"/>
      <c r="T1076" s="9"/>
      <c r="U1076" s="9"/>
      <c r="V1076" s="9"/>
      <c r="W1076" s="9"/>
      <c r="X1076" s="9"/>
      <c r="Y1076" s="9"/>
      <c r="Z1076" s="9"/>
    </row>
    <row r="1077" spans="1:26" ht="14.25" customHeight="1">
      <c r="A1077" s="7"/>
      <c r="B1077" s="7"/>
      <c r="C1077" s="7"/>
      <c r="D1077" s="7"/>
      <c r="E1077" s="24"/>
      <c r="F1077" s="24"/>
      <c r="G1077" s="7"/>
      <c r="H1077" s="7"/>
      <c r="I1077" s="9"/>
      <c r="J1077" s="9"/>
      <c r="K1077" s="9"/>
      <c r="L1077" s="9"/>
      <c r="M1077" s="9"/>
      <c r="N1077" s="9"/>
      <c r="O1077" s="9"/>
      <c r="P1077" s="9"/>
      <c r="Q1077" s="9"/>
      <c r="R1077" s="9"/>
      <c r="S1077" s="9"/>
      <c r="T1077" s="9"/>
      <c r="U1077" s="9"/>
      <c r="V1077" s="9"/>
      <c r="W1077" s="9"/>
      <c r="X1077" s="9"/>
      <c r="Y1077" s="9"/>
      <c r="Z1077" s="9"/>
    </row>
    <row r="1078" spans="1:26" ht="14.25" customHeight="1">
      <c r="A1078" s="7"/>
      <c r="B1078" s="7"/>
      <c r="C1078" s="7"/>
      <c r="D1078" s="7"/>
      <c r="E1078" s="24"/>
      <c r="F1078" s="24"/>
      <c r="G1078" s="7"/>
      <c r="H1078" s="7"/>
      <c r="I1078" s="9"/>
      <c r="J1078" s="9"/>
      <c r="K1078" s="9"/>
      <c r="L1078" s="9"/>
      <c r="M1078" s="9"/>
      <c r="N1078" s="9"/>
      <c r="O1078" s="9"/>
      <c r="P1078" s="9"/>
      <c r="Q1078" s="9"/>
      <c r="R1078" s="9"/>
      <c r="S1078" s="9"/>
      <c r="T1078" s="9"/>
      <c r="U1078" s="9"/>
      <c r="V1078" s="9"/>
      <c r="W1078" s="9"/>
      <c r="X1078" s="9"/>
      <c r="Y1078" s="9"/>
      <c r="Z1078" s="9"/>
    </row>
    <row r="1079" spans="1:26" ht="14.25" customHeight="1">
      <c r="A1079" s="7"/>
      <c r="B1079" s="7"/>
      <c r="C1079" s="7"/>
      <c r="D1079" s="7"/>
      <c r="E1079" s="24"/>
      <c r="F1079" s="24"/>
      <c r="G1079" s="7"/>
      <c r="H1079" s="7"/>
      <c r="I1079" s="9"/>
      <c r="J1079" s="9"/>
      <c r="K1079" s="9"/>
      <c r="L1079" s="9"/>
      <c r="M1079" s="9"/>
      <c r="N1079" s="9"/>
      <c r="O1079" s="9"/>
      <c r="P1079" s="9"/>
      <c r="Q1079" s="9"/>
      <c r="R1079" s="9"/>
      <c r="S1079" s="9"/>
      <c r="T1079" s="9"/>
      <c r="U1079" s="9"/>
      <c r="V1079" s="9"/>
      <c r="W1079" s="9"/>
      <c r="X1079" s="9"/>
      <c r="Y1079" s="9"/>
      <c r="Z1079" s="9"/>
    </row>
    <row r="1080" spans="1:26" ht="14.25" customHeight="1">
      <c r="A1080" s="7"/>
      <c r="B1080" s="7"/>
      <c r="C1080" s="7"/>
      <c r="D1080" s="7"/>
      <c r="E1080" s="24"/>
      <c r="F1080" s="24"/>
      <c r="G1080" s="7"/>
      <c r="H1080" s="7"/>
      <c r="I1080" s="9"/>
      <c r="J1080" s="9"/>
      <c r="K1080" s="9"/>
      <c r="L1080" s="9"/>
      <c r="M1080" s="9"/>
      <c r="N1080" s="9"/>
      <c r="O1080" s="9"/>
      <c r="P1080" s="9"/>
      <c r="Q1080" s="9"/>
      <c r="R1080" s="9"/>
      <c r="S1080" s="9"/>
      <c r="T1080" s="9"/>
      <c r="U1080" s="9"/>
      <c r="V1080" s="9"/>
      <c r="W1080" s="9"/>
      <c r="X1080" s="9"/>
      <c r="Y1080" s="9"/>
      <c r="Z1080" s="9"/>
    </row>
    <row r="1081" spans="1:26" ht="14.25" customHeight="1">
      <c r="A1081" s="7"/>
      <c r="B1081" s="7"/>
      <c r="C1081" s="7"/>
      <c r="D1081" s="7"/>
      <c r="E1081" s="24"/>
      <c r="F1081" s="24"/>
      <c r="G1081" s="7"/>
      <c r="H1081" s="7"/>
      <c r="I1081" s="9"/>
      <c r="J1081" s="9"/>
      <c r="K1081" s="9"/>
      <c r="L1081" s="9"/>
      <c r="M1081" s="9"/>
      <c r="N1081" s="9"/>
      <c r="O1081" s="9"/>
      <c r="P1081" s="9"/>
      <c r="Q1081" s="9"/>
      <c r="R1081" s="9"/>
      <c r="S1081" s="9"/>
      <c r="T1081" s="9"/>
      <c r="U1081" s="9"/>
      <c r="V1081" s="9"/>
      <c r="W1081" s="9"/>
      <c r="X1081" s="9"/>
      <c r="Y1081" s="9"/>
      <c r="Z1081" s="9"/>
    </row>
    <row r="1082" spans="1:26" ht="14.25" customHeight="1">
      <c r="A1082" s="7"/>
      <c r="B1082" s="7"/>
      <c r="C1082" s="7"/>
      <c r="D1082" s="7"/>
      <c r="E1082" s="24"/>
      <c r="F1082" s="24"/>
      <c r="G1082" s="7"/>
      <c r="H1082" s="7"/>
      <c r="I1082" s="9"/>
      <c r="J1082" s="9"/>
      <c r="K1082" s="9"/>
      <c r="L1082" s="9"/>
      <c r="M1082" s="9"/>
      <c r="N1082" s="9"/>
      <c r="O1082" s="9"/>
      <c r="P1082" s="9"/>
      <c r="Q1082" s="9"/>
      <c r="R1082" s="9"/>
      <c r="S1082" s="9"/>
      <c r="T1082" s="9"/>
      <c r="U1082" s="9"/>
      <c r="V1082" s="9"/>
      <c r="W1082" s="9"/>
      <c r="X1082" s="9"/>
      <c r="Y1082" s="9"/>
      <c r="Z1082" s="9"/>
    </row>
    <row r="1083" spans="1:26" ht="14.25" customHeight="1">
      <c r="A1083" s="7"/>
      <c r="B1083" s="7"/>
      <c r="C1083" s="7"/>
      <c r="D1083" s="7"/>
      <c r="E1083" s="24"/>
      <c r="F1083" s="24"/>
      <c r="G1083" s="7"/>
      <c r="H1083" s="7"/>
      <c r="I1083" s="9"/>
      <c r="J1083" s="9"/>
      <c r="K1083" s="9"/>
      <c r="L1083" s="9"/>
      <c r="M1083" s="9"/>
      <c r="N1083" s="9"/>
      <c r="O1083" s="9"/>
      <c r="P1083" s="9"/>
      <c r="Q1083" s="9"/>
      <c r="R1083" s="9"/>
      <c r="S1083" s="9"/>
      <c r="T1083" s="9"/>
      <c r="U1083" s="9"/>
      <c r="V1083" s="9"/>
      <c r="W1083" s="9"/>
      <c r="X1083" s="9"/>
      <c r="Y1083" s="9"/>
      <c r="Z1083" s="9"/>
    </row>
    <row r="1084" spans="1:26" ht="14.25" customHeight="1">
      <c r="A1084" s="7"/>
      <c r="B1084" s="7"/>
      <c r="C1084" s="7"/>
      <c r="D1084" s="7"/>
      <c r="E1084" s="24"/>
      <c r="F1084" s="24"/>
      <c r="G1084" s="7"/>
      <c r="H1084" s="7"/>
      <c r="I1084" s="9"/>
      <c r="J1084" s="9"/>
      <c r="K1084" s="9"/>
      <c r="L1084" s="9"/>
      <c r="M1084" s="9"/>
      <c r="N1084" s="9"/>
      <c r="O1084" s="9"/>
      <c r="P1084" s="9"/>
      <c r="Q1084" s="9"/>
      <c r="R1084" s="9"/>
      <c r="S1084" s="9"/>
      <c r="T1084" s="9"/>
      <c r="U1084" s="9"/>
      <c r="V1084" s="9"/>
      <c r="W1084" s="9"/>
      <c r="X1084" s="9"/>
      <c r="Y1084" s="9"/>
      <c r="Z1084" s="9"/>
    </row>
    <row r="1085" spans="1:26" ht="14.25" customHeight="1">
      <c r="A1085" s="7"/>
      <c r="B1085" s="7"/>
      <c r="C1085" s="7"/>
      <c r="D1085" s="7"/>
      <c r="E1085" s="24"/>
      <c r="F1085" s="24"/>
      <c r="G1085" s="7"/>
      <c r="H1085" s="7"/>
      <c r="I1085" s="9"/>
      <c r="J1085" s="9"/>
      <c r="K1085" s="9"/>
      <c r="L1085" s="9"/>
      <c r="M1085" s="9"/>
      <c r="N1085" s="9"/>
      <c r="O1085" s="9"/>
      <c r="P1085" s="9"/>
      <c r="Q1085" s="9"/>
      <c r="R1085" s="9"/>
      <c r="S1085" s="9"/>
      <c r="T1085" s="9"/>
      <c r="U1085" s="9"/>
      <c r="V1085" s="9"/>
      <c r="W1085" s="9"/>
      <c r="X1085" s="9"/>
      <c r="Y1085" s="9"/>
      <c r="Z1085" s="9"/>
    </row>
    <row r="1086" spans="1:26" ht="14.25" customHeight="1">
      <c r="A1086" s="7"/>
      <c r="B1086" s="7"/>
      <c r="C1086" s="7"/>
      <c r="D1086" s="7"/>
      <c r="E1086" s="24"/>
      <c r="F1086" s="24"/>
      <c r="G1086" s="7"/>
      <c r="H1086" s="7"/>
      <c r="I1086" s="9"/>
      <c r="J1086" s="9"/>
      <c r="K1086" s="9"/>
      <c r="L1086" s="9"/>
      <c r="M1086" s="9"/>
      <c r="N1086" s="9"/>
      <c r="O1086" s="9"/>
      <c r="P1086" s="9"/>
      <c r="Q1086" s="9"/>
      <c r="R1086" s="9"/>
      <c r="S1086" s="9"/>
      <c r="T1086" s="9"/>
      <c r="U1086" s="9"/>
      <c r="V1086" s="9"/>
      <c r="W1086" s="9"/>
      <c r="X1086" s="9"/>
      <c r="Y1086" s="9"/>
      <c r="Z1086" s="9"/>
    </row>
    <row r="1087" spans="1:26" ht="14.25" customHeight="1">
      <c r="A1087" s="7"/>
      <c r="B1087" s="7"/>
      <c r="C1087" s="7"/>
      <c r="D1087" s="7"/>
      <c r="E1087" s="24"/>
      <c r="F1087" s="24"/>
      <c r="G1087" s="7"/>
      <c r="H1087" s="7"/>
      <c r="I1087" s="9"/>
      <c r="J1087" s="9"/>
      <c r="K1087" s="9"/>
      <c r="L1087" s="9"/>
      <c r="M1087" s="9"/>
      <c r="N1087" s="9"/>
      <c r="O1087" s="9"/>
      <c r="P1087" s="9"/>
      <c r="Q1087" s="9"/>
      <c r="R1087" s="9"/>
      <c r="S1087" s="9"/>
      <c r="T1087" s="9"/>
      <c r="U1087" s="9"/>
      <c r="V1087" s="9"/>
      <c r="W1087" s="9"/>
      <c r="X1087" s="9"/>
      <c r="Y1087" s="9"/>
      <c r="Z1087" s="9"/>
    </row>
    <row r="1088" spans="1:26" ht="14.25" customHeight="1">
      <c r="A1088" s="7"/>
      <c r="B1088" s="7"/>
      <c r="C1088" s="7"/>
      <c r="D1088" s="7"/>
      <c r="E1088" s="24"/>
      <c r="F1088" s="24"/>
      <c r="G1088" s="7"/>
      <c r="H1088" s="7"/>
      <c r="I1088" s="9"/>
      <c r="J1088" s="9"/>
      <c r="K1088" s="9"/>
      <c r="L1088" s="9"/>
      <c r="M1088" s="9"/>
      <c r="N1088" s="9"/>
      <c r="O1088" s="9"/>
      <c r="P1088" s="9"/>
      <c r="Q1088" s="9"/>
      <c r="R1088" s="9"/>
      <c r="S1088" s="9"/>
      <c r="T1088" s="9"/>
      <c r="U1088" s="9"/>
      <c r="V1088" s="9"/>
      <c r="W1088" s="9"/>
      <c r="X1088" s="9"/>
      <c r="Y1088" s="9"/>
      <c r="Z1088" s="9"/>
    </row>
    <row r="1089" spans="1:26" ht="14.25" customHeight="1">
      <c r="A1089" s="7"/>
      <c r="B1089" s="7"/>
      <c r="C1089" s="7"/>
      <c r="D1089" s="7"/>
      <c r="E1089" s="24"/>
      <c r="F1089" s="24"/>
      <c r="G1089" s="7"/>
      <c r="H1089" s="7"/>
      <c r="I1089" s="9"/>
      <c r="J1089" s="9"/>
      <c r="K1089" s="9"/>
      <c r="L1089" s="9"/>
      <c r="M1089" s="9"/>
      <c r="N1089" s="9"/>
      <c r="O1089" s="9"/>
      <c r="P1089" s="9"/>
      <c r="Q1089" s="9"/>
      <c r="R1089" s="9"/>
      <c r="S1089" s="9"/>
      <c r="T1089" s="9"/>
      <c r="U1089" s="9"/>
      <c r="V1089" s="9"/>
      <c r="W1089" s="9"/>
      <c r="X1089" s="9"/>
      <c r="Y1089" s="9"/>
      <c r="Z1089" s="9"/>
    </row>
    <row r="1090" spans="1:26" ht="14.25" customHeight="1">
      <c r="A1090" s="7"/>
      <c r="B1090" s="7"/>
      <c r="C1090" s="7"/>
      <c r="D1090" s="7"/>
      <c r="E1090" s="24"/>
      <c r="F1090" s="24"/>
      <c r="G1090" s="7"/>
      <c r="H1090" s="7"/>
      <c r="I1090" s="9"/>
      <c r="J1090" s="9"/>
      <c r="K1090" s="9"/>
      <c r="L1090" s="9"/>
      <c r="M1090" s="9"/>
      <c r="N1090" s="9"/>
      <c r="O1090" s="9"/>
      <c r="P1090" s="9"/>
      <c r="Q1090" s="9"/>
      <c r="R1090" s="9"/>
      <c r="S1090" s="9"/>
      <c r="T1090" s="9"/>
      <c r="U1090" s="9"/>
      <c r="V1090" s="9"/>
      <c r="W1090" s="9"/>
      <c r="X1090" s="9"/>
      <c r="Y1090" s="9"/>
      <c r="Z1090" s="9"/>
    </row>
    <row r="1091" spans="1:26" ht="14.25" customHeight="1">
      <c r="A1091" s="7"/>
      <c r="B1091" s="7"/>
      <c r="C1091" s="7"/>
      <c r="D1091" s="7"/>
      <c r="E1091" s="24"/>
      <c r="F1091" s="24"/>
      <c r="G1091" s="7"/>
      <c r="H1091" s="7"/>
      <c r="I1091" s="9"/>
      <c r="J1091" s="9"/>
      <c r="K1091" s="9"/>
      <c r="L1091" s="9"/>
      <c r="M1091" s="9"/>
      <c r="N1091" s="9"/>
      <c r="O1091" s="9"/>
      <c r="P1091" s="9"/>
      <c r="Q1091" s="9"/>
      <c r="R1091" s="9"/>
      <c r="S1091" s="9"/>
      <c r="T1091" s="9"/>
      <c r="U1091" s="9"/>
      <c r="V1091" s="9"/>
      <c r="W1091" s="9"/>
      <c r="X1091" s="9"/>
      <c r="Y1091" s="9"/>
      <c r="Z1091" s="9"/>
    </row>
    <row r="1092" spans="1:26" ht="14.25" customHeight="1">
      <c r="A1092" s="7"/>
      <c r="B1092" s="7"/>
      <c r="C1092" s="7"/>
      <c r="D1092" s="7"/>
      <c r="E1092" s="24"/>
      <c r="F1092" s="24"/>
      <c r="G1092" s="7"/>
      <c r="H1092" s="7"/>
      <c r="I1092" s="9"/>
      <c r="J1092" s="9"/>
      <c r="K1092" s="9"/>
      <c r="L1092" s="9"/>
      <c r="M1092" s="9"/>
      <c r="N1092" s="9"/>
      <c r="O1092" s="9"/>
      <c r="P1092" s="9"/>
      <c r="Q1092" s="9"/>
      <c r="R1092" s="9"/>
      <c r="S1092" s="9"/>
      <c r="T1092" s="9"/>
      <c r="U1092" s="9"/>
      <c r="V1092" s="9"/>
      <c r="W1092" s="9"/>
      <c r="X1092" s="9"/>
      <c r="Y1092" s="9"/>
      <c r="Z1092" s="9"/>
    </row>
    <row r="1093" spans="1:26" ht="14.25" customHeight="1">
      <c r="A1093" s="7"/>
      <c r="B1093" s="7"/>
      <c r="C1093" s="7"/>
      <c r="D1093" s="7"/>
      <c r="E1093" s="24"/>
      <c r="F1093" s="24"/>
      <c r="G1093" s="7"/>
      <c r="H1093" s="7"/>
      <c r="I1093" s="9"/>
      <c r="J1093" s="9"/>
      <c r="K1093" s="9"/>
      <c r="L1093" s="9"/>
      <c r="M1093" s="9"/>
      <c r="N1093" s="9"/>
      <c r="O1093" s="9"/>
      <c r="P1093" s="9"/>
      <c r="Q1093" s="9"/>
      <c r="R1093" s="9"/>
      <c r="S1093" s="9"/>
      <c r="T1093" s="9"/>
      <c r="U1093" s="9"/>
      <c r="V1093" s="9"/>
      <c r="W1093" s="9"/>
      <c r="X1093" s="9"/>
      <c r="Y1093" s="9"/>
      <c r="Z1093" s="9"/>
    </row>
    <row r="1094" spans="1:26" ht="14.25" customHeight="1">
      <c r="A1094" s="7"/>
      <c r="B1094" s="7"/>
      <c r="C1094" s="7"/>
      <c r="D1094" s="7"/>
      <c r="E1094" s="24"/>
      <c r="F1094" s="24"/>
      <c r="G1094" s="7"/>
      <c r="H1094" s="7"/>
      <c r="I1094" s="9"/>
      <c r="J1094" s="9"/>
      <c r="K1094" s="9"/>
      <c r="L1094" s="9"/>
      <c r="M1094" s="9"/>
      <c r="N1094" s="9"/>
      <c r="O1094" s="9"/>
      <c r="P1094" s="9"/>
      <c r="Q1094" s="9"/>
      <c r="R1094" s="9"/>
      <c r="S1094" s="9"/>
      <c r="T1094" s="9"/>
      <c r="U1094" s="9"/>
      <c r="V1094" s="9"/>
      <c r="W1094" s="9"/>
      <c r="X1094" s="9"/>
      <c r="Y1094" s="9"/>
      <c r="Z1094" s="9"/>
    </row>
    <row r="1095" spans="1:26" ht="14.25" customHeight="1">
      <c r="A1095" s="7"/>
      <c r="B1095" s="7"/>
      <c r="C1095" s="7"/>
      <c r="D1095" s="7"/>
      <c r="E1095" s="24"/>
      <c r="F1095" s="24"/>
      <c r="G1095" s="7"/>
      <c r="H1095" s="7"/>
      <c r="I1095" s="9"/>
      <c r="J1095" s="9"/>
      <c r="K1095" s="9"/>
      <c r="L1095" s="9"/>
      <c r="M1095" s="9"/>
      <c r="N1095" s="9"/>
      <c r="O1095" s="9"/>
      <c r="P1095" s="9"/>
      <c r="Q1095" s="9"/>
      <c r="R1095" s="9"/>
      <c r="S1095" s="9"/>
      <c r="T1095" s="9"/>
      <c r="U1095" s="9"/>
      <c r="V1095" s="9"/>
      <c r="W1095" s="9"/>
      <c r="X1095" s="9"/>
      <c r="Y1095" s="9"/>
      <c r="Z1095" s="9"/>
    </row>
    <row r="1096" spans="1:26" ht="14.25" customHeight="1">
      <c r="A1096" s="7"/>
      <c r="B1096" s="7"/>
      <c r="C1096" s="7"/>
      <c r="D1096" s="7"/>
      <c r="E1096" s="24"/>
      <c r="F1096" s="24"/>
      <c r="G1096" s="7"/>
      <c r="H1096" s="7"/>
      <c r="I1096" s="9"/>
      <c r="J1096" s="9"/>
      <c r="K1096" s="9"/>
      <c r="L1096" s="9"/>
      <c r="M1096" s="9"/>
      <c r="N1096" s="9"/>
      <c r="O1096" s="9"/>
      <c r="P1096" s="9"/>
      <c r="Q1096" s="9"/>
      <c r="R1096" s="9"/>
      <c r="S1096" s="9"/>
      <c r="T1096" s="9"/>
      <c r="U1096" s="9"/>
      <c r="V1096" s="9"/>
      <c r="W1096" s="9"/>
      <c r="X1096" s="9"/>
      <c r="Y1096" s="9"/>
      <c r="Z1096" s="9"/>
    </row>
    <row r="1097" spans="1:26" ht="14.25" customHeight="1">
      <c r="A1097" s="7"/>
      <c r="B1097" s="7"/>
      <c r="C1097" s="7"/>
      <c r="D1097" s="7"/>
      <c r="E1097" s="24"/>
      <c r="F1097" s="24"/>
      <c r="G1097" s="7"/>
      <c r="H1097" s="7"/>
      <c r="I1097" s="9"/>
      <c r="J1097" s="9"/>
      <c r="K1097" s="9"/>
      <c r="L1097" s="9"/>
      <c r="M1097" s="9"/>
      <c r="N1097" s="9"/>
      <c r="O1097" s="9"/>
      <c r="P1097" s="9"/>
      <c r="Q1097" s="9"/>
      <c r="R1097" s="9"/>
      <c r="S1097" s="9"/>
      <c r="T1097" s="9"/>
      <c r="U1097" s="9"/>
      <c r="V1097" s="9"/>
      <c r="W1097" s="9"/>
      <c r="X1097" s="9"/>
      <c r="Y1097" s="9"/>
      <c r="Z1097" s="9"/>
    </row>
    <row r="1098" spans="1:26" ht="14.25" customHeight="1">
      <c r="A1098" s="7"/>
      <c r="B1098" s="7"/>
      <c r="C1098" s="7"/>
      <c r="D1098" s="7"/>
      <c r="E1098" s="24"/>
      <c r="F1098" s="24"/>
      <c r="G1098" s="7"/>
      <c r="H1098" s="7"/>
      <c r="I1098" s="9"/>
      <c r="J1098" s="9"/>
      <c r="K1098" s="9"/>
      <c r="L1098" s="9"/>
      <c r="M1098" s="9"/>
      <c r="N1098" s="9"/>
      <c r="O1098" s="9"/>
      <c r="P1098" s="9"/>
      <c r="Q1098" s="9"/>
      <c r="R1098" s="9"/>
      <c r="S1098" s="9"/>
      <c r="T1098" s="9"/>
      <c r="U1098" s="9"/>
      <c r="V1098" s="9"/>
      <c r="W1098" s="9"/>
      <c r="X1098" s="9"/>
      <c r="Y1098" s="9"/>
      <c r="Z1098" s="9"/>
    </row>
    <row r="1099" spans="1:26" ht="14.25" customHeight="1">
      <c r="A1099" s="7"/>
      <c r="B1099" s="7"/>
      <c r="C1099" s="7"/>
      <c r="D1099" s="7"/>
      <c r="E1099" s="24"/>
      <c r="F1099" s="24"/>
      <c r="G1099" s="7"/>
      <c r="H1099" s="7"/>
      <c r="I1099" s="9"/>
      <c r="J1099" s="9"/>
      <c r="K1099" s="9"/>
      <c r="L1099" s="9"/>
      <c r="M1099" s="9"/>
      <c r="N1099" s="9"/>
      <c r="O1099" s="9"/>
      <c r="P1099" s="9"/>
      <c r="Q1099" s="9"/>
      <c r="R1099" s="9"/>
      <c r="S1099" s="9"/>
      <c r="T1099" s="9"/>
      <c r="U1099" s="9"/>
      <c r="V1099" s="9"/>
      <c r="W1099" s="9"/>
      <c r="X1099" s="9"/>
      <c r="Y1099" s="9"/>
      <c r="Z1099" s="9"/>
    </row>
    <row r="1100" spans="1:26" ht="14.25" customHeight="1">
      <c r="A1100" s="7"/>
      <c r="B1100" s="7"/>
      <c r="C1100" s="7"/>
      <c r="D1100" s="7"/>
      <c r="E1100" s="24"/>
      <c r="F1100" s="24"/>
      <c r="G1100" s="7"/>
      <c r="H1100" s="7"/>
      <c r="I1100" s="9"/>
      <c r="J1100" s="9"/>
      <c r="K1100" s="9"/>
      <c r="L1100" s="9"/>
      <c r="M1100" s="9"/>
      <c r="N1100" s="9"/>
      <c r="O1100" s="9"/>
      <c r="P1100" s="9"/>
      <c r="Q1100" s="9"/>
      <c r="R1100" s="9"/>
      <c r="S1100" s="9"/>
      <c r="T1100" s="9"/>
      <c r="U1100" s="9"/>
      <c r="V1100" s="9"/>
      <c r="W1100" s="9"/>
      <c r="X1100" s="9"/>
      <c r="Y1100" s="9"/>
      <c r="Z1100" s="9"/>
    </row>
    <row r="1101" spans="1:26" ht="14.25" customHeight="1">
      <c r="A1101" s="7"/>
      <c r="B1101" s="7"/>
      <c r="C1101" s="7"/>
      <c r="D1101" s="7"/>
      <c r="E1101" s="24"/>
      <c r="F1101" s="24"/>
      <c r="G1101" s="7"/>
      <c r="H1101" s="7"/>
      <c r="I1101" s="9"/>
      <c r="J1101" s="9"/>
      <c r="K1101" s="9"/>
      <c r="L1101" s="9"/>
      <c r="M1101" s="9"/>
      <c r="N1101" s="9"/>
      <c r="O1101" s="9"/>
      <c r="P1101" s="9"/>
      <c r="Q1101" s="9"/>
      <c r="R1101" s="9"/>
      <c r="S1101" s="9"/>
      <c r="T1101" s="9"/>
      <c r="U1101" s="9"/>
      <c r="V1101" s="9"/>
      <c r="W1101" s="9"/>
      <c r="X1101" s="9"/>
      <c r="Y1101" s="9"/>
      <c r="Z1101" s="9"/>
    </row>
    <row r="1102" spans="1:26" ht="14.25" customHeight="1">
      <c r="A1102" s="7"/>
      <c r="B1102" s="7"/>
      <c r="C1102" s="7"/>
      <c r="D1102" s="7"/>
      <c r="E1102" s="24"/>
      <c r="F1102" s="24"/>
      <c r="G1102" s="7"/>
      <c r="H1102" s="7"/>
      <c r="I1102" s="9"/>
      <c r="J1102" s="9"/>
      <c r="K1102" s="9"/>
      <c r="L1102" s="9"/>
      <c r="M1102" s="9"/>
      <c r="N1102" s="9"/>
      <c r="O1102" s="9"/>
      <c r="P1102" s="9"/>
      <c r="Q1102" s="9"/>
      <c r="R1102" s="9"/>
      <c r="S1102" s="9"/>
      <c r="T1102" s="9"/>
      <c r="U1102" s="9"/>
      <c r="V1102" s="9"/>
      <c r="W1102" s="9"/>
      <c r="X1102" s="9"/>
      <c r="Y1102" s="9"/>
      <c r="Z1102" s="9"/>
    </row>
    <row r="1103" spans="1:26" ht="14.25" customHeight="1">
      <c r="A1103" s="7"/>
      <c r="B1103" s="7"/>
      <c r="C1103" s="7"/>
      <c r="D1103" s="7"/>
      <c r="E1103" s="24"/>
      <c r="F1103" s="24"/>
      <c r="G1103" s="7"/>
      <c r="H1103" s="7"/>
      <c r="I1103" s="9"/>
      <c r="J1103" s="9"/>
      <c r="K1103" s="9"/>
      <c r="L1103" s="9"/>
      <c r="M1103" s="9"/>
      <c r="N1103" s="9"/>
      <c r="O1103" s="9"/>
      <c r="P1103" s="9"/>
      <c r="Q1103" s="9"/>
      <c r="R1103" s="9"/>
      <c r="S1103" s="9"/>
      <c r="T1103" s="9"/>
      <c r="U1103" s="9"/>
      <c r="V1103" s="9"/>
      <c r="W1103" s="9"/>
      <c r="X1103" s="9"/>
      <c r="Y1103" s="9"/>
      <c r="Z1103" s="9"/>
    </row>
    <row r="1104" spans="1:26" ht="14.25" customHeight="1">
      <c r="A1104" s="7"/>
      <c r="B1104" s="7"/>
      <c r="C1104" s="7"/>
      <c r="D1104" s="7"/>
      <c r="E1104" s="24"/>
      <c r="F1104" s="24"/>
      <c r="G1104" s="7"/>
      <c r="H1104" s="7"/>
      <c r="I1104" s="9"/>
      <c r="J1104" s="9"/>
      <c r="K1104" s="9"/>
      <c r="L1104" s="9"/>
      <c r="M1104" s="9"/>
      <c r="N1104" s="9"/>
      <c r="O1104" s="9"/>
      <c r="P1104" s="9"/>
      <c r="Q1104" s="9"/>
      <c r="R1104" s="9"/>
      <c r="S1104" s="9"/>
      <c r="T1104" s="9"/>
      <c r="U1104" s="9"/>
      <c r="V1104" s="9"/>
      <c r="W1104" s="9"/>
      <c r="X1104" s="9"/>
      <c r="Y1104" s="9"/>
      <c r="Z1104" s="9"/>
    </row>
    <row r="1105" spans="1:26" ht="14.25" customHeight="1">
      <c r="A1105" s="7"/>
      <c r="B1105" s="7"/>
      <c r="C1105" s="7"/>
      <c r="D1105" s="7"/>
      <c r="E1105" s="24"/>
      <c r="F1105" s="24"/>
      <c r="G1105" s="7"/>
      <c r="H1105" s="7"/>
      <c r="I1105" s="9"/>
      <c r="J1105" s="9"/>
      <c r="K1105" s="9"/>
      <c r="L1105" s="9"/>
      <c r="M1105" s="9"/>
      <c r="N1105" s="9"/>
      <c r="O1105" s="9"/>
      <c r="P1105" s="9"/>
      <c r="Q1105" s="9"/>
      <c r="R1105" s="9"/>
      <c r="S1105" s="9"/>
      <c r="T1105" s="9"/>
      <c r="U1105" s="9"/>
      <c r="V1105" s="9"/>
      <c r="W1105" s="9"/>
      <c r="X1105" s="9"/>
      <c r="Y1105" s="9"/>
      <c r="Z1105" s="9"/>
    </row>
    <row r="1106" spans="1:26" ht="14.25" customHeight="1">
      <c r="A1106" s="7"/>
      <c r="B1106" s="7"/>
      <c r="C1106" s="7"/>
      <c r="D1106" s="7"/>
      <c r="E1106" s="24"/>
      <c r="F1106" s="24"/>
      <c r="G1106" s="7"/>
      <c r="H1106" s="7"/>
      <c r="I1106" s="9"/>
      <c r="J1106" s="9"/>
      <c r="K1106" s="9"/>
      <c r="L1106" s="9"/>
      <c r="M1106" s="9"/>
      <c r="N1106" s="9"/>
      <c r="O1106" s="9"/>
      <c r="P1106" s="9"/>
      <c r="Q1106" s="9"/>
      <c r="R1106" s="9"/>
      <c r="S1106" s="9"/>
      <c r="T1106" s="9"/>
      <c r="U1106" s="9"/>
      <c r="V1106" s="9"/>
      <c r="W1106" s="9"/>
      <c r="X1106" s="9"/>
      <c r="Y1106" s="9"/>
      <c r="Z1106" s="9"/>
    </row>
    <row r="1107" spans="1:26" ht="14.25" customHeight="1">
      <c r="A1107" s="7"/>
      <c r="B1107" s="7"/>
      <c r="C1107" s="7"/>
      <c r="D1107" s="7"/>
      <c r="E1107" s="24"/>
      <c r="F1107" s="24"/>
      <c r="G1107" s="7"/>
      <c r="H1107" s="7"/>
      <c r="I1107" s="9"/>
      <c r="J1107" s="9"/>
      <c r="K1107" s="9"/>
      <c r="L1107" s="9"/>
      <c r="M1107" s="9"/>
      <c r="N1107" s="9"/>
      <c r="O1107" s="9"/>
      <c r="P1107" s="9"/>
      <c r="Q1107" s="9"/>
      <c r="R1107" s="9"/>
      <c r="S1107" s="9"/>
      <c r="T1107" s="9"/>
      <c r="U1107" s="9"/>
      <c r="V1107" s="9"/>
      <c r="W1107" s="9"/>
      <c r="X1107" s="9"/>
      <c r="Y1107" s="9"/>
      <c r="Z1107" s="9"/>
    </row>
    <row r="1108" spans="1:26" ht="14.25" customHeight="1">
      <c r="A1108" s="7"/>
      <c r="B1108" s="7"/>
      <c r="C1108" s="7"/>
      <c r="D1108" s="7"/>
      <c r="E1108" s="24"/>
      <c r="F1108" s="24"/>
      <c r="G1108" s="7"/>
      <c r="H1108" s="7"/>
      <c r="I1108" s="9"/>
      <c r="J1108" s="9"/>
      <c r="K1108" s="9"/>
      <c r="L1108" s="9"/>
      <c r="M1108" s="9"/>
      <c r="N1108" s="9"/>
      <c r="O1108" s="9"/>
      <c r="P1108" s="9"/>
      <c r="Q1108" s="9"/>
      <c r="R1108" s="9"/>
      <c r="S1108" s="9"/>
      <c r="T1108" s="9"/>
      <c r="U1108" s="9"/>
      <c r="V1108" s="9"/>
      <c r="W1108" s="9"/>
      <c r="X1108" s="9"/>
      <c r="Y1108" s="9"/>
      <c r="Z1108" s="9"/>
    </row>
    <row r="1109" spans="1:26" ht="14.25" customHeight="1">
      <c r="A1109" s="7"/>
      <c r="B1109" s="7"/>
      <c r="C1109" s="7"/>
      <c r="D1109" s="7"/>
      <c r="E1109" s="24"/>
      <c r="F1109" s="24"/>
      <c r="G1109" s="7"/>
      <c r="H1109" s="7"/>
      <c r="I1109" s="9"/>
      <c r="J1109" s="9"/>
      <c r="K1109" s="9"/>
      <c r="L1109" s="9"/>
      <c r="M1109" s="9"/>
      <c r="N1109" s="9"/>
      <c r="O1109" s="9"/>
      <c r="P1109" s="9"/>
      <c r="Q1109" s="9"/>
      <c r="R1109" s="9"/>
      <c r="S1109" s="9"/>
      <c r="T1109" s="9"/>
      <c r="U1109" s="9"/>
      <c r="V1109" s="9"/>
      <c r="W1109" s="9"/>
      <c r="X1109" s="9"/>
      <c r="Y1109" s="9"/>
      <c r="Z1109" s="9"/>
    </row>
    <row r="1110" spans="1:26" ht="14.25" customHeight="1">
      <c r="A1110" s="7"/>
      <c r="B1110" s="7"/>
      <c r="C1110" s="7"/>
      <c r="D1110" s="7"/>
      <c r="E1110" s="24"/>
      <c r="F1110" s="24"/>
      <c r="G1110" s="7"/>
      <c r="H1110" s="7"/>
      <c r="I1110" s="9"/>
      <c r="J1110" s="9"/>
      <c r="K1110" s="9"/>
      <c r="L1110" s="9"/>
      <c r="M1110" s="9"/>
      <c r="N1110" s="9"/>
      <c r="O1110" s="9"/>
      <c r="P1110" s="9"/>
      <c r="Q1110" s="9"/>
      <c r="R1110" s="9"/>
      <c r="S1110" s="9"/>
      <c r="T1110" s="9"/>
      <c r="U1110" s="9"/>
      <c r="V1110" s="9"/>
      <c r="W1110" s="9"/>
      <c r="X1110" s="9"/>
      <c r="Y1110" s="9"/>
      <c r="Z1110" s="9"/>
    </row>
    <row r="1111" spans="1:26" ht="14.25" customHeight="1">
      <c r="A1111" s="7"/>
      <c r="B1111" s="7"/>
      <c r="C1111" s="7"/>
      <c r="D1111" s="7"/>
      <c r="E1111" s="24"/>
      <c r="F1111" s="24"/>
      <c r="G1111" s="7"/>
      <c r="H1111" s="7"/>
      <c r="I1111" s="9"/>
      <c r="J1111" s="9"/>
      <c r="K1111" s="9"/>
      <c r="L1111" s="9"/>
      <c r="M1111" s="9"/>
      <c r="N1111" s="9"/>
      <c r="O1111" s="9"/>
      <c r="P1111" s="9"/>
      <c r="Q1111" s="9"/>
      <c r="R1111" s="9"/>
      <c r="S1111" s="9"/>
      <c r="T1111" s="9"/>
      <c r="U1111" s="9"/>
      <c r="V1111" s="9"/>
      <c r="W1111" s="9"/>
      <c r="X1111" s="9"/>
      <c r="Y1111" s="9"/>
      <c r="Z1111" s="9"/>
    </row>
    <row r="1112" spans="1:26" ht="14.25" customHeight="1">
      <c r="A1112" s="7"/>
      <c r="B1112" s="7"/>
      <c r="C1112" s="7"/>
      <c r="D1112" s="7"/>
      <c r="E1112" s="24"/>
      <c r="F1112" s="24"/>
      <c r="G1112" s="7"/>
      <c r="H1112" s="7"/>
      <c r="I1112" s="9"/>
      <c r="J1112" s="9"/>
      <c r="K1112" s="9"/>
      <c r="L1112" s="9"/>
      <c r="M1112" s="9"/>
      <c r="N1112" s="9"/>
      <c r="O1112" s="9"/>
      <c r="P1112" s="9"/>
      <c r="Q1112" s="9"/>
      <c r="R1112" s="9"/>
      <c r="S1112" s="9"/>
      <c r="T1112" s="9"/>
      <c r="U1112" s="9"/>
      <c r="V1112" s="9"/>
      <c r="W1112" s="9"/>
      <c r="X1112" s="9"/>
      <c r="Y1112" s="9"/>
      <c r="Z1112" s="9"/>
    </row>
    <row r="1113" spans="1:26" ht="14.25" customHeight="1">
      <c r="A1113" s="7"/>
      <c r="B1113" s="7"/>
      <c r="C1113" s="7"/>
      <c r="D1113" s="7"/>
      <c r="E1113" s="24"/>
      <c r="F1113" s="24"/>
      <c r="G1113" s="7"/>
      <c r="H1113" s="7"/>
      <c r="I1113" s="9"/>
      <c r="J1113" s="9"/>
      <c r="K1113" s="9"/>
      <c r="L1113" s="9"/>
      <c r="M1113" s="9"/>
      <c r="N1113" s="9"/>
      <c r="O1113" s="9"/>
      <c r="P1113" s="9"/>
      <c r="Q1113" s="9"/>
      <c r="R1113" s="9"/>
      <c r="S1113" s="9"/>
      <c r="T1113" s="9"/>
      <c r="U1113" s="9"/>
      <c r="V1113" s="9"/>
      <c r="W1113" s="9"/>
      <c r="X1113" s="9"/>
      <c r="Y1113" s="9"/>
      <c r="Z1113" s="9"/>
    </row>
    <row r="1114" spans="1:26" ht="14.25" customHeight="1">
      <c r="A1114" s="7"/>
      <c r="B1114" s="7"/>
      <c r="C1114" s="7"/>
      <c r="D1114" s="7"/>
      <c r="E1114" s="24"/>
      <c r="F1114" s="24"/>
      <c r="G1114" s="7"/>
      <c r="H1114" s="7"/>
      <c r="I1114" s="9"/>
      <c r="J1114" s="9"/>
      <c r="K1114" s="9"/>
      <c r="L1114" s="9"/>
      <c r="M1114" s="9"/>
      <c r="N1114" s="9"/>
      <c r="O1114" s="9"/>
      <c r="P1114" s="9"/>
      <c r="Q1114" s="9"/>
      <c r="R1114" s="9"/>
      <c r="S1114" s="9"/>
      <c r="T1114" s="9"/>
      <c r="U1114" s="9"/>
      <c r="V1114" s="9"/>
      <c r="W1114" s="9"/>
      <c r="X1114" s="9"/>
      <c r="Y1114" s="9"/>
      <c r="Z1114" s="9"/>
    </row>
    <row r="1115" spans="1:26" ht="14.25" customHeight="1">
      <c r="A1115" s="7"/>
      <c r="B1115" s="7"/>
      <c r="C1115" s="7"/>
      <c r="D1115" s="7"/>
      <c r="E1115" s="24"/>
      <c r="F1115" s="24"/>
      <c r="G1115" s="7"/>
      <c r="H1115" s="7"/>
      <c r="I1115" s="9"/>
      <c r="J1115" s="9"/>
      <c r="K1115" s="9"/>
      <c r="L1115" s="9"/>
      <c r="M1115" s="9"/>
      <c r="N1115" s="9"/>
      <c r="O1115" s="9"/>
      <c r="P1115" s="9"/>
      <c r="Q1115" s="9"/>
      <c r="R1115" s="9"/>
      <c r="S1115" s="9"/>
      <c r="T1115" s="9"/>
      <c r="U1115" s="9"/>
      <c r="V1115" s="9"/>
      <c r="W1115" s="9"/>
      <c r="X1115" s="9"/>
      <c r="Y1115" s="9"/>
      <c r="Z1115" s="9"/>
    </row>
    <row r="1116" spans="1:26" ht="14.25" customHeight="1">
      <c r="A1116" s="7"/>
      <c r="B1116" s="7"/>
      <c r="C1116" s="7"/>
      <c r="D1116" s="7"/>
      <c r="E1116" s="24"/>
      <c r="F1116" s="24"/>
      <c r="G1116" s="7"/>
      <c r="H1116" s="7"/>
      <c r="I1116" s="9"/>
      <c r="J1116" s="9"/>
      <c r="K1116" s="9"/>
      <c r="L1116" s="9"/>
      <c r="M1116" s="9"/>
      <c r="N1116" s="9"/>
      <c r="O1116" s="9"/>
      <c r="P1116" s="9"/>
      <c r="Q1116" s="9"/>
      <c r="R1116" s="9"/>
      <c r="S1116" s="9"/>
      <c r="T1116" s="9"/>
      <c r="U1116" s="9"/>
      <c r="V1116" s="9"/>
      <c r="W1116" s="9"/>
      <c r="X1116" s="9"/>
      <c r="Y1116" s="9"/>
      <c r="Z1116" s="9"/>
    </row>
    <row r="1117" spans="1:26" ht="14.25" customHeight="1">
      <c r="A1117" s="7"/>
      <c r="B1117" s="7"/>
      <c r="C1117" s="7"/>
      <c r="D1117" s="7"/>
      <c r="E1117" s="24"/>
      <c r="F1117" s="24"/>
      <c r="G1117" s="7"/>
      <c r="H1117" s="7"/>
      <c r="I1117" s="9"/>
      <c r="J1117" s="9"/>
      <c r="K1117" s="9"/>
      <c r="L1117" s="9"/>
      <c r="M1117" s="9"/>
      <c r="N1117" s="9"/>
      <c r="O1117" s="9"/>
      <c r="P1117" s="9"/>
      <c r="Q1117" s="9"/>
      <c r="R1117" s="9"/>
      <c r="S1117" s="9"/>
      <c r="T1117" s="9"/>
      <c r="U1117" s="9"/>
      <c r="V1117" s="9"/>
      <c r="W1117" s="9"/>
      <c r="X1117" s="9"/>
      <c r="Y1117" s="9"/>
      <c r="Z1117" s="9"/>
    </row>
    <row r="1118" spans="1:26" ht="14.25" customHeight="1">
      <c r="A1118" s="7"/>
      <c r="B1118" s="7"/>
      <c r="C1118" s="7"/>
      <c r="D1118" s="7"/>
      <c r="E1118" s="24"/>
      <c r="F1118" s="24"/>
      <c r="G1118" s="7"/>
      <c r="H1118" s="7"/>
      <c r="I1118" s="9"/>
      <c r="J1118" s="9"/>
      <c r="K1118" s="9"/>
      <c r="L1118" s="9"/>
      <c r="M1118" s="9"/>
      <c r="N1118" s="9"/>
      <c r="O1118" s="9"/>
      <c r="P1118" s="9"/>
      <c r="Q1118" s="9"/>
      <c r="R1118" s="9"/>
      <c r="S1118" s="9"/>
      <c r="T1118" s="9"/>
      <c r="U1118" s="9"/>
      <c r="V1118" s="9"/>
      <c r="W1118" s="9"/>
      <c r="X1118" s="9"/>
      <c r="Y1118" s="9"/>
      <c r="Z1118" s="9"/>
    </row>
    <row r="1119" spans="1:26" ht="14.25" customHeight="1">
      <c r="A1119" s="7"/>
      <c r="B1119" s="7"/>
      <c r="C1119" s="7"/>
      <c r="D1119" s="7"/>
      <c r="E1119" s="24"/>
      <c r="F1119" s="24"/>
      <c r="G1119" s="7"/>
      <c r="H1119" s="7"/>
      <c r="I1119" s="9"/>
      <c r="J1119" s="9"/>
      <c r="K1119" s="9"/>
      <c r="L1119" s="9"/>
      <c r="M1119" s="9"/>
      <c r="N1119" s="9"/>
      <c r="O1119" s="9"/>
      <c r="P1119" s="9"/>
      <c r="Q1119" s="9"/>
      <c r="R1119" s="9"/>
      <c r="S1119" s="9"/>
      <c r="T1119" s="9"/>
      <c r="U1119" s="9"/>
      <c r="V1119" s="9"/>
      <c r="W1119" s="9"/>
      <c r="X1119" s="9"/>
      <c r="Y1119" s="9"/>
      <c r="Z1119" s="9"/>
    </row>
    <row r="1120" spans="1:26" ht="14.25" customHeight="1">
      <c r="A1120" s="7"/>
      <c r="B1120" s="7"/>
      <c r="C1120" s="7"/>
      <c r="D1120" s="7"/>
      <c r="E1120" s="24"/>
      <c r="F1120" s="24"/>
      <c r="G1120" s="7"/>
      <c r="H1120" s="7"/>
      <c r="I1120" s="9"/>
      <c r="J1120" s="9"/>
      <c r="K1120" s="9"/>
      <c r="L1120" s="9"/>
      <c r="M1120" s="9"/>
      <c r="N1120" s="9"/>
      <c r="O1120" s="9"/>
      <c r="P1120" s="9"/>
      <c r="Q1120" s="9"/>
      <c r="R1120" s="9"/>
      <c r="S1120" s="9"/>
      <c r="T1120" s="9"/>
      <c r="U1120" s="9"/>
      <c r="V1120" s="9"/>
      <c r="W1120" s="9"/>
      <c r="X1120" s="9"/>
      <c r="Y1120" s="9"/>
      <c r="Z1120" s="9"/>
    </row>
    <row r="1121" spans="1:26" ht="14.25" customHeight="1">
      <c r="A1121" s="7"/>
      <c r="B1121" s="7"/>
      <c r="C1121" s="7"/>
      <c r="D1121" s="7"/>
      <c r="E1121" s="24"/>
      <c r="F1121" s="24"/>
      <c r="G1121" s="7"/>
      <c r="H1121" s="7"/>
      <c r="I1121" s="9"/>
      <c r="J1121" s="9"/>
      <c r="K1121" s="9"/>
      <c r="L1121" s="9"/>
      <c r="M1121" s="9"/>
      <c r="N1121" s="9"/>
      <c r="O1121" s="9"/>
      <c r="P1121" s="9"/>
      <c r="Q1121" s="9"/>
      <c r="R1121" s="9"/>
      <c r="S1121" s="9"/>
      <c r="T1121" s="9"/>
      <c r="U1121" s="9"/>
      <c r="V1121" s="9"/>
      <c r="W1121" s="9"/>
      <c r="X1121" s="9"/>
      <c r="Y1121" s="9"/>
      <c r="Z1121" s="9"/>
    </row>
    <row r="1122" spans="1:26" ht="14.25" customHeight="1">
      <c r="A1122" s="7"/>
      <c r="B1122" s="7"/>
      <c r="C1122" s="7"/>
      <c r="D1122" s="7"/>
      <c r="E1122" s="24"/>
      <c r="F1122" s="24"/>
      <c r="G1122" s="7"/>
      <c r="H1122" s="7"/>
      <c r="I1122" s="9"/>
      <c r="J1122" s="9"/>
      <c r="K1122" s="9"/>
      <c r="L1122" s="9"/>
      <c r="M1122" s="9"/>
      <c r="N1122" s="9"/>
      <c r="O1122" s="9"/>
      <c r="P1122" s="9"/>
      <c r="Q1122" s="9"/>
      <c r="R1122" s="9"/>
      <c r="S1122" s="9"/>
      <c r="T1122" s="9"/>
      <c r="U1122" s="9"/>
      <c r="V1122" s="9"/>
      <c r="W1122" s="9"/>
      <c r="X1122" s="9"/>
      <c r="Y1122" s="9"/>
      <c r="Z1122" s="9"/>
    </row>
    <row r="1123" spans="1:26" ht="14.25" customHeight="1">
      <c r="A1123" s="7"/>
      <c r="B1123" s="7"/>
      <c r="C1123" s="7"/>
      <c r="D1123" s="7"/>
      <c r="E1123" s="24"/>
      <c r="F1123" s="24"/>
      <c r="G1123" s="7"/>
      <c r="H1123" s="7"/>
      <c r="I1123" s="9"/>
      <c r="J1123" s="9"/>
      <c r="K1123" s="9"/>
      <c r="L1123" s="9"/>
      <c r="M1123" s="9"/>
      <c r="N1123" s="9"/>
      <c r="O1123" s="9"/>
      <c r="P1123" s="9"/>
      <c r="Q1123" s="9"/>
      <c r="R1123" s="9"/>
      <c r="S1123" s="9"/>
      <c r="T1123" s="9"/>
      <c r="U1123" s="9"/>
      <c r="V1123" s="9"/>
      <c r="W1123" s="9"/>
      <c r="X1123" s="9"/>
      <c r="Y1123" s="9"/>
      <c r="Z1123" s="9"/>
    </row>
    <row r="1124" spans="1:26" ht="14.25" customHeight="1">
      <c r="A1124" s="7"/>
      <c r="B1124" s="7"/>
      <c r="C1124" s="7"/>
      <c r="D1124" s="7"/>
      <c r="E1124" s="24"/>
      <c r="F1124" s="24"/>
      <c r="G1124" s="7"/>
      <c r="H1124" s="7"/>
      <c r="I1124" s="9"/>
      <c r="J1124" s="9"/>
      <c r="K1124" s="9"/>
      <c r="L1124" s="9"/>
      <c r="M1124" s="9"/>
      <c r="N1124" s="9"/>
      <c r="O1124" s="9"/>
      <c r="P1124" s="9"/>
      <c r="Q1124" s="9"/>
      <c r="R1124" s="9"/>
      <c r="S1124" s="9"/>
      <c r="T1124" s="9"/>
      <c r="U1124" s="9"/>
      <c r="V1124" s="9"/>
      <c r="W1124" s="9"/>
      <c r="X1124" s="9"/>
      <c r="Y1124" s="9"/>
      <c r="Z1124" s="9"/>
    </row>
    <row r="1125" spans="1:26" ht="14.25" customHeight="1">
      <c r="A1125" s="7"/>
      <c r="B1125" s="7"/>
      <c r="C1125" s="7"/>
      <c r="D1125" s="7"/>
      <c r="E1125" s="24"/>
      <c r="F1125" s="24"/>
      <c r="G1125" s="7"/>
      <c r="H1125" s="7"/>
      <c r="I1125" s="9"/>
      <c r="J1125" s="9"/>
      <c r="K1125" s="9"/>
      <c r="L1125" s="9"/>
      <c r="M1125" s="9"/>
      <c r="N1125" s="9"/>
      <c r="O1125" s="9"/>
      <c r="P1125" s="9"/>
      <c r="Q1125" s="9"/>
      <c r="R1125" s="9"/>
      <c r="S1125" s="9"/>
      <c r="T1125" s="9"/>
      <c r="U1125" s="9"/>
      <c r="V1125" s="9"/>
      <c r="W1125" s="9"/>
      <c r="X1125" s="9"/>
      <c r="Y1125" s="9"/>
      <c r="Z1125" s="9"/>
    </row>
    <row r="1126" spans="1:26" ht="14.25" customHeight="1">
      <c r="A1126" s="7"/>
      <c r="B1126" s="7"/>
      <c r="C1126" s="7"/>
      <c r="D1126" s="7"/>
      <c r="E1126" s="24"/>
      <c r="F1126" s="24"/>
      <c r="G1126" s="7"/>
      <c r="H1126" s="7"/>
      <c r="I1126" s="9"/>
      <c r="J1126" s="9"/>
      <c r="K1126" s="9"/>
      <c r="L1126" s="9"/>
      <c r="M1126" s="9"/>
      <c r="N1126" s="9"/>
      <c r="O1126" s="9"/>
      <c r="P1126" s="9"/>
      <c r="Q1126" s="9"/>
      <c r="R1126" s="9"/>
      <c r="S1126" s="9"/>
      <c r="T1126" s="9"/>
      <c r="U1126" s="9"/>
      <c r="V1126" s="9"/>
      <c r="W1126" s="9"/>
      <c r="X1126" s="9"/>
      <c r="Y1126" s="9"/>
      <c r="Z1126" s="9"/>
    </row>
    <row r="1127" spans="1:26" ht="14.25" customHeight="1">
      <c r="A1127" s="7"/>
      <c r="B1127" s="7"/>
      <c r="C1127" s="7"/>
      <c r="D1127" s="7"/>
      <c r="E1127" s="24"/>
      <c r="F1127" s="24"/>
      <c r="G1127" s="7"/>
      <c r="H1127" s="7"/>
      <c r="I1127" s="9"/>
      <c r="J1127" s="9"/>
      <c r="K1127" s="9"/>
      <c r="L1127" s="9"/>
      <c r="M1127" s="9"/>
      <c r="N1127" s="9"/>
      <c r="O1127" s="9"/>
      <c r="P1127" s="9"/>
      <c r="Q1127" s="9"/>
      <c r="R1127" s="9"/>
      <c r="S1127" s="9"/>
      <c r="T1127" s="9"/>
      <c r="U1127" s="9"/>
      <c r="V1127" s="9"/>
      <c r="W1127" s="9"/>
      <c r="X1127" s="9"/>
      <c r="Y1127" s="9"/>
      <c r="Z1127" s="9"/>
    </row>
    <row r="1128" spans="1:26" ht="14.25" customHeight="1">
      <c r="A1128" s="7"/>
      <c r="B1128" s="7"/>
      <c r="C1128" s="7"/>
      <c r="D1128" s="7"/>
      <c r="E1128" s="24"/>
      <c r="F1128" s="24"/>
      <c r="G1128" s="7"/>
      <c r="H1128" s="7"/>
      <c r="I1128" s="9"/>
      <c r="J1128" s="9"/>
      <c r="K1128" s="9"/>
      <c r="L1128" s="9"/>
      <c r="M1128" s="9"/>
      <c r="N1128" s="9"/>
      <c r="O1128" s="9"/>
      <c r="P1128" s="9"/>
      <c r="Q1128" s="9"/>
      <c r="R1128" s="9"/>
      <c r="S1128" s="9"/>
      <c r="T1128" s="9"/>
      <c r="U1128" s="9"/>
      <c r="V1128" s="9"/>
      <c r="W1128" s="9"/>
      <c r="X1128" s="9"/>
      <c r="Y1128" s="9"/>
      <c r="Z1128" s="9"/>
    </row>
    <row r="1129" spans="1:26" ht="14.25" customHeight="1">
      <c r="A1129" s="7"/>
      <c r="B1129" s="7"/>
      <c r="C1129" s="7"/>
      <c r="D1129" s="7"/>
      <c r="E1129" s="24"/>
      <c r="F1129" s="24"/>
      <c r="G1129" s="7"/>
      <c r="H1129" s="7"/>
      <c r="I1129" s="9"/>
      <c r="J1129" s="9"/>
      <c r="K1129" s="9"/>
      <c r="L1129" s="9"/>
      <c r="M1129" s="9"/>
      <c r="N1129" s="9"/>
      <c r="O1129" s="9"/>
      <c r="P1129" s="9"/>
      <c r="Q1129" s="9"/>
      <c r="R1129" s="9"/>
      <c r="S1129" s="9"/>
      <c r="T1129" s="9"/>
      <c r="U1129" s="9"/>
      <c r="V1129" s="9"/>
      <c r="W1129" s="9"/>
      <c r="X1129" s="9"/>
      <c r="Y1129" s="9"/>
      <c r="Z1129" s="9"/>
    </row>
    <row r="1130" spans="1:26" ht="14.25" customHeight="1">
      <c r="A1130" s="7"/>
      <c r="B1130" s="7"/>
      <c r="C1130" s="7"/>
      <c r="D1130" s="7"/>
      <c r="E1130" s="24"/>
      <c r="F1130" s="24"/>
      <c r="G1130" s="7"/>
      <c r="H1130" s="7"/>
      <c r="I1130" s="9"/>
      <c r="J1130" s="9"/>
      <c r="K1130" s="9"/>
      <c r="L1130" s="9"/>
      <c r="M1130" s="9"/>
      <c r="N1130" s="9"/>
      <c r="O1130" s="9"/>
      <c r="P1130" s="9"/>
      <c r="Q1130" s="9"/>
      <c r="R1130" s="9"/>
      <c r="S1130" s="9"/>
      <c r="T1130" s="9"/>
      <c r="U1130" s="9"/>
      <c r="V1130" s="9"/>
      <c r="W1130" s="9"/>
      <c r="X1130" s="9"/>
      <c r="Y1130" s="9"/>
      <c r="Z1130" s="9"/>
    </row>
    <row r="1131" spans="1:26" ht="14.25" customHeight="1">
      <c r="A1131" s="7"/>
      <c r="B1131" s="7"/>
      <c r="C1131" s="7"/>
      <c r="D1131" s="7"/>
      <c r="E1131" s="24"/>
      <c r="F1131" s="24"/>
      <c r="G1131" s="7"/>
      <c r="H1131" s="7"/>
      <c r="I1131" s="9"/>
      <c r="J1131" s="9"/>
      <c r="K1131" s="9"/>
      <c r="L1131" s="9"/>
      <c r="M1131" s="9"/>
      <c r="N1131" s="9"/>
      <c r="O1131" s="9"/>
      <c r="P1131" s="9"/>
      <c r="Q1131" s="9"/>
      <c r="R1131" s="9"/>
      <c r="S1131" s="9"/>
      <c r="T1131" s="9"/>
      <c r="U1131" s="9"/>
      <c r="V1131" s="9"/>
      <c r="W1131" s="9"/>
      <c r="X1131" s="9"/>
      <c r="Y1131" s="9"/>
      <c r="Z1131" s="9"/>
    </row>
    <row r="1132" spans="1:26" ht="14.25" customHeight="1">
      <c r="A1132" s="7"/>
      <c r="B1132" s="7"/>
      <c r="C1132" s="7"/>
      <c r="D1132" s="7"/>
      <c r="E1132" s="24"/>
      <c r="F1132" s="24"/>
      <c r="G1132" s="7"/>
      <c r="H1132" s="7"/>
      <c r="I1132" s="9"/>
      <c r="J1132" s="9"/>
      <c r="K1132" s="9"/>
      <c r="L1132" s="9"/>
      <c r="M1132" s="9"/>
      <c r="N1132" s="9"/>
      <c r="O1132" s="9"/>
      <c r="P1132" s="9"/>
      <c r="Q1132" s="9"/>
      <c r="R1132" s="9"/>
      <c r="S1132" s="9"/>
      <c r="T1132" s="9"/>
      <c r="U1132" s="9"/>
      <c r="V1132" s="9"/>
      <c r="W1132" s="9"/>
      <c r="X1132" s="9"/>
      <c r="Y1132" s="9"/>
      <c r="Z1132" s="9"/>
    </row>
    <row r="1133" spans="1:26" ht="14.25" customHeight="1">
      <c r="A1133" s="7"/>
      <c r="B1133" s="7"/>
      <c r="C1133" s="7"/>
      <c r="D1133" s="7"/>
      <c r="E1133" s="24"/>
      <c r="F1133" s="24"/>
      <c r="G1133" s="7"/>
      <c r="H1133" s="7"/>
      <c r="I1133" s="9"/>
      <c r="J1133" s="9"/>
      <c r="K1133" s="9"/>
      <c r="L1133" s="9"/>
      <c r="M1133" s="9"/>
      <c r="N1133" s="9"/>
      <c r="O1133" s="9"/>
      <c r="P1133" s="9"/>
      <c r="Q1133" s="9"/>
      <c r="R1133" s="9"/>
      <c r="S1133" s="9"/>
      <c r="T1133" s="9"/>
      <c r="U1133" s="9"/>
      <c r="V1133" s="9"/>
      <c r="W1133" s="9"/>
      <c r="X1133" s="9"/>
      <c r="Y1133" s="9"/>
      <c r="Z1133" s="9"/>
    </row>
    <row r="1134" spans="1:26" ht="14.25" customHeight="1">
      <c r="A1134" s="7"/>
      <c r="B1134" s="7"/>
      <c r="C1134" s="7"/>
      <c r="D1134" s="7"/>
      <c r="E1134" s="24"/>
      <c r="F1134" s="24"/>
      <c r="G1134" s="7"/>
      <c r="H1134" s="7"/>
      <c r="I1134" s="9"/>
      <c r="J1134" s="9"/>
      <c r="K1134" s="9"/>
      <c r="L1134" s="9"/>
      <c r="M1134" s="9"/>
      <c r="N1134" s="9"/>
      <c r="O1134" s="9"/>
      <c r="P1134" s="9"/>
      <c r="Q1134" s="9"/>
      <c r="R1134" s="9"/>
      <c r="S1134" s="9"/>
      <c r="T1134" s="9"/>
      <c r="U1134" s="9"/>
      <c r="V1134" s="9"/>
      <c r="W1134" s="9"/>
      <c r="X1134" s="9"/>
      <c r="Y1134" s="9"/>
      <c r="Z1134" s="9"/>
    </row>
    <row r="1135" spans="1:26" ht="14.25" customHeight="1">
      <c r="A1135" s="7"/>
      <c r="B1135" s="7"/>
      <c r="C1135" s="7"/>
      <c r="D1135" s="7"/>
      <c r="E1135" s="24"/>
      <c r="F1135" s="24"/>
      <c r="G1135" s="7"/>
      <c r="H1135" s="7"/>
      <c r="I1135" s="9"/>
      <c r="J1135" s="9"/>
      <c r="K1135" s="9"/>
      <c r="L1135" s="9"/>
      <c r="M1135" s="9"/>
      <c r="N1135" s="9"/>
      <c r="O1135" s="9"/>
      <c r="P1135" s="9"/>
      <c r="Q1135" s="9"/>
      <c r="R1135" s="9"/>
      <c r="S1135" s="9"/>
      <c r="T1135" s="9"/>
      <c r="U1135" s="9"/>
      <c r="V1135" s="9"/>
      <c r="W1135" s="9"/>
      <c r="X1135" s="9"/>
      <c r="Y1135" s="9"/>
      <c r="Z1135" s="9"/>
    </row>
    <row r="1136" spans="1:26" ht="14.25" customHeight="1">
      <c r="A1136" s="7"/>
      <c r="B1136" s="7"/>
      <c r="C1136" s="7"/>
      <c r="D1136" s="7"/>
      <c r="E1136" s="24"/>
      <c r="F1136" s="24"/>
      <c r="G1136" s="7"/>
      <c r="H1136" s="7"/>
      <c r="I1136" s="9"/>
      <c r="J1136" s="9"/>
      <c r="K1136" s="9"/>
      <c r="L1136" s="9"/>
      <c r="M1136" s="9"/>
      <c r="N1136" s="9"/>
      <c r="O1136" s="9"/>
      <c r="P1136" s="9"/>
      <c r="Q1136" s="9"/>
      <c r="R1136" s="9"/>
      <c r="S1136" s="9"/>
      <c r="T1136" s="9"/>
      <c r="U1136" s="9"/>
      <c r="V1136" s="9"/>
      <c r="W1136" s="9"/>
      <c r="X1136" s="9"/>
      <c r="Y1136" s="9"/>
      <c r="Z1136" s="9"/>
    </row>
    <row r="1137" spans="1:26" ht="14.25" customHeight="1">
      <c r="A1137" s="7"/>
      <c r="B1137" s="7"/>
      <c r="C1137" s="7"/>
      <c r="D1137" s="7"/>
      <c r="E1137" s="24"/>
      <c r="F1137" s="24"/>
      <c r="G1137" s="7"/>
      <c r="H1137" s="7"/>
      <c r="I1137" s="9"/>
      <c r="J1137" s="9"/>
      <c r="K1137" s="9"/>
      <c r="L1137" s="9"/>
      <c r="M1137" s="9"/>
      <c r="N1137" s="9"/>
      <c r="O1137" s="9"/>
      <c r="P1137" s="9"/>
      <c r="Q1137" s="9"/>
      <c r="R1137" s="9"/>
      <c r="S1137" s="9"/>
      <c r="T1137" s="9"/>
      <c r="U1137" s="9"/>
      <c r="V1137" s="9"/>
      <c r="W1137" s="9"/>
      <c r="X1137" s="9"/>
      <c r="Y1137" s="9"/>
      <c r="Z1137" s="9"/>
    </row>
    <row r="1138" spans="1:26" ht="14.25" customHeight="1">
      <c r="A1138" s="7"/>
      <c r="B1138" s="7"/>
      <c r="C1138" s="7"/>
      <c r="D1138" s="7"/>
      <c r="E1138" s="24"/>
      <c r="F1138" s="24"/>
      <c r="G1138" s="7"/>
      <c r="H1138" s="7"/>
      <c r="I1138" s="9"/>
      <c r="J1138" s="9"/>
      <c r="K1138" s="9"/>
      <c r="L1138" s="9"/>
      <c r="M1138" s="9"/>
      <c r="N1138" s="9"/>
      <c r="O1138" s="9"/>
      <c r="P1138" s="9"/>
      <c r="Q1138" s="9"/>
      <c r="R1138" s="9"/>
      <c r="S1138" s="9"/>
      <c r="T1138" s="9"/>
      <c r="U1138" s="9"/>
      <c r="V1138" s="9"/>
      <c r="W1138" s="9"/>
      <c r="X1138" s="9"/>
      <c r="Y1138" s="9"/>
      <c r="Z1138" s="9"/>
    </row>
    <row r="1139" spans="1:26" ht="14.25" customHeight="1">
      <c r="A1139" s="7"/>
      <c r="B1139" s="7"/>
      <c r="C1139" s="7"/>
      <c r="D1139" s="7"/>
      <c r="E1139" s="24"/>
      <c r="F1139" s="24"/>
      <c r="G1139" s="7"/>
      <c r="H1139" s="7"/>
      <c r="I1139" s="9"/>
      <c r="J1139" s="9"/>
      <c r="K1139" s="9"/>
      <c r="L1139" s="9"/>
      <c r="M1139" s="9"/>
      <c r="N1139" s="9"/>
      <c r="O1139" s="9"/>
      <c r="P1139" s="9"/>
      <c r="Q1139" s="9"/>
      <c r="R1139" s="9"/>
      <c r="S1139" s="9"/>
      <c r="T1139" s="9"/>
      <c r="U1139" s="9"/>
      <c r="V1139" s="9"/>
      <c r="W1139" s="9"/>
      <c r="X1139" s="9"/>
      <c r="Y1139" s="9"/>
      <c r="Z1139" s="9"/>
    </row>
    <row r="1140" spans="1:26" ht="14.25" customHeight="1">
      <c r="A1140" s="7"/>
      <c r="B1140" s="7"/>
      <c r="C1140" s="7"/>
      <c r="D1140" s="7"/>
      <c r="E1140" s="24"/>
      <c r="F1140" s="24"/>
      <c r="G1140" s="7"/>
      <c r="H1140" s="7"/>
      <c r="I1140" s="9"/>
      <c r="J1140" s="9"/>
      <c r="K1140" s="9"/>
      <c r="L1140" s="9"/>
      <c r="M1140" s="9"/>
      <c r="N1140" s="9"/>
      <c r="O1140" s="9"/>
      <c r="P1140" s="9"/>
      <c r="Q1140" s="9"/>
      <c r="R1140" s="9"/>
      <c r="S1140" s="9"/>
      <c r="T1140" s="9"/>
      <c r="U1140" s="9"/>
      <c r="V1140" s="9"/>
      <c r="W1140" s="9"/>
      <c r="X1140" s="9"/>
      <c r="Y1140" s="9"/>
      <c r="Z1140" s="9"/>
    </row>
    <row r="1141" spans="1:26" ht="14.25" customHeight="1">
      <c r="A1141" s="7"/>
      <c r="B1141" s="7"/>
      <c r="C1141" s="7"/>
      <c r="D1141" s="7"/>
      <c r="E1141" s="24"/>
      <c r="F1141" s="24"/>
      <c r="G1141" s="7"/>
      <c r="H1141" s="7"/>
      <c r="I1141" s="9"/>
      <c r="J1141" s="9"/>
      <c r="K1141" s="9"/>
      <c r="L1141" s="9"/>
      <c r="M1141" s="9"/>
      <c r="N1141" s="9"/>
      <c r="O1141" s="9"/>
      <c r="P1141" s="9"/>
      <c r="Q1141" s="9"/>
      <c r="R1141" s="9"/>
      <c r="S1141" s="9"/>
      <c r="T1141" s="9"/>
      <c r="U1141" s="9"/>
      <c r="V1141" s="9"/>
      <c r="W1141" s="9"/>
      <c r="X1141" s="9"/>
      <c r="Y1141" s="9"/>
      <c r="Z1141" s="9"/>
    </row>
    <row r="1142" spans="1:26" ht="14.25" customHeight="1">
      <c r="A1142" s="7"/>
      <c r="B1142" s="7"/>
      <c r="C1142" s="7"/>
      <c r="D1142" s="7"/>
      <c r="E1142" s="24"/>
      <c r="F1142" s="24"/>
      <c r="G1142" s="7"/>
      <c r="H1142" s="7"/>
      <c r="I1142" s="9"/>
      <c r="J1142" s="9"/>
      <c r="K1142" s="9"/>
      <c r="L1142" s="9"/>
      <c r="M1142" s="9"/>
      <c r="N1142" s="9"/>
      <c r="O1142" s="9"/>
      <c r="P1142" s="9"/>
      <c r="Q1142" s="9"/>
      <c r="R1142" s="9"/>
      <c r="S1142" s="9"/>
      <c r="T1142" s="9"/>
      <c r="U1142" s="9"/>
      <c r="V1142" s="9"/>
      <c r="W1142" s="9"/>
      <c r="X1142" s="9"/>
      <c r="Y1142" s="9"/>
      <c r="Z1142" s="9"/>
    </row>
    <row r="1143" spans="1:26" ht="14.25" customHeight="1">
      <c r="A1143" s="7"/>
      <c r="B1143" s="7"/>
      <c r="C1143" s="7"/>
      <c r="D1143" s="7"/>
      <c r="E1143" s="24"/>
      <c r="F1143" s="24"/>
      <c r="G1143" s="7"/>
      <c r="H1143" s="7"/>
      <c r="I1143" s="9"/>
      <c r="J1143" s="9"/>
      <c r="K1143" s="9"/>
      <c r="L1143" s="9"/>
      <c r="M1143" s="9"/>
      <c r="N1143" s="9"/>
      <c r="O1143" s="9"/>
      <c r="P1143" s="9"/>
      <c r="Q1143" s="9"/>
      <c r="R1143" s="9"/>
      <c r="S1143" s="9"/>
      <c r="T1143" s="9"/>
      <c r="U1143" s="9"/>
      <c r="V1143" s="9"/>
      <c r="W1143" s="9"/>
      <c r="X1143" s="9"/>
      <c r="Y1143" s="9"/>
      <c r="Z1143" s="9"/>
    </row>
    <row r="1144" spans="1:26" ht="14.25" customHeight="1">
      <c r="A1144" s="7"/>
      <c r="B1144" s="7"/>
      <c r="C1144" s="7"/>
      <c r="D1144" s="7"/>
      <c r="E1144" s="24"/>
      <c r="F1144" s="24"/>
      <c r="G1144" s="7"/>
      <c r="H1144" s="7"/>
      <c r="I1144" s="9"/>
      <c r="J1144" s="9"/>
      <c r="K1144" s="9"/>
      <c r="L1144" s="9"/>
      <c r="M1144" s="9"/>
      <c r="N1144" s="9"/>
      <c r="O1144" s="9"/>
      <c r="P1144" s="9"/>
      <c r="Q1144" s="9"/>
      <c r="R1144" s="9"/>
      <c r="S1144" s="9"/>
      <c r="T1144" s="9"/>
      <c r="U1144" s="9"/>
      <c r="V1144" s="9"/>
      <c r="W1144" s="9"/>
      <c r="X1144" s="9"/>
      <c r="Y1144" s="9"/>
      <c r="Z1144" s="9"/>
    </row>
    <row r="1145" spans="1:26" ht="14.25" customHeight="1">
      <c r="A1145" s="7"/>
      <c r="B1145" s="7"/>
      <c r="C1145" s="7"/>
      <c r="D1145" s="7"/>
      <c r="E1145" s="24"/>
      <c r="F1145" s="24"/>
      <c r="G1145" s="7"/>
      <c r="H1145" s="7"/>
      <c r="I1145" s="9"/>
      <c r="J1145" s="9"/>
      <c r="K1145" s="9"/>
      <c r="L1145" s="9"/>
      <c r="M1145" s="9"/>
      <c r="N1145" s="9"/>
      <c r="O1145" s="9"/>
      <c r="P1145" s="9"/>
      <c r="Q1145" s="9"/>
      <c r="R1145" s="9"/>
      <c r="S1145" s="9"/>
      <c r="T1145" s="9"/>
      <c r="U1145" s="9"/>
      <c r="V1145" s="9"/>
      <c r="W1145" s="9"/>
      <c r="X1145" s="9"/>
      <c r="Y1145" s="9"/>
      <c r="Z1145" s="9"/>
    </row>
    <row r="1146" spans="1:26" ht="14.25" customHeight="1">
      <c r="A1146" s="7"/>
      <c r="B1146" s="7"/>
      <c r="C1146" s="7"/>
      <c r="D1146" s="7"/>
      <c r="E1146" s="24"/>
      <c r="F1146" s="24"/>
      <c r="G1146" s="7"/>
      <c r="H1146" s="7"/>
      <c r="I1146" s="9"/>
      <c r="J1146" s="9"/>
      <c r="K1146" s="9"/>
      <c r="L1146" s="9"/>
      <c r="M1146" s="9"/>
      <c r="N1146" s="9"/>
      <c r="O1146" s="9"/>
      <c r="P1146" s="9"/>
      <c r="Q1146" s="9"/>
      <c r="R1146" s="9"/>
      <c r="S1146" s="9"/>
      <c r="T1146" s="9"/>
      <c r="U1146" s="9"/>
      <c r="V1146" s="9"/>
      <c r="W1146" s="9"/>
      <c r="X1146" s="9"/>
      <c r="Y1146" s="9"/>
      <c r="Z1146" s="9"/>
    </row>
    <row r="1147" spans="1:26" ht="14.25" customHeight="1">
      <c r="A1147" s="7"/>
      <c r="B1147" s="7"/>
      <c r="C1147" s="7"/>
      <c r="D1147" s="7"/>
      <c r="E1147" s="24"/>
      <c r="F1147" s="24"/>
      <c r="G1147" s="7"/>
      <c r="H1147" s="7"/>
      <c r="I1147" s="9"/>
      <c r="J1147" s="9"/>
      <c r="K1147" s="9"/>
      <c r="L1147" s="9"/>
      <c r="M1147" s="9"/>
      <c r="N1147" s="9"/>
      <c r="O1147" s="9"/>
      <c r="P1147" s="9"/>
      <c r="Q1147" s="9"/>
      <c r="R1147" s="9"/>
      <c r="S1147" s="9"/>
      <c r="T1147" s="9"/>
      <c r="U1147" s="9"/>
      <c r="V1147" s="9"/>
      <c r="W1147" s="9"/>
      <c r="X1147" s="9"/>
      <c r="Y1147" s="9"/>
      <c r="Z1147" s="9"/>
    </row>
    <row r="1148" spans="1:26" ht="14.25" customHeight="1">
      <c r="A1148" s="7"/>
      <c r="B1148" s="7"/>
      <c r="C1148" s="7"/>
      <c r="D1148" s="7"/>
      <c r="E1148" s="24"/>
      <c r="F1148" s="24"/>
      <c r="G1148" s="7"/>
      <c r="H1148" s="7"/>
      <c r="I1148" s="9"/>
      <c r="J1148" s="9"/>
      <c r="K1148" s="9"/>
      <c r="L1148" s="9"/>
      <c r="M1148" s="9"/>
      <c r="N1148" s="9"/>
      <c r="O1148" s="9"/>
      <c r="P1148" s="9"/>
      <c r="Q1148" s="9"/>
      <c r="R1148" s="9"/>
      <c r="S1148" s="9"/>
      <c r="T1148" s="9"/>
      <c r="U1148" s="9"/>
      <c r="V1148" s="9"/>
      <c r="W1148" s="9"/>
      <c r="X1148" s="9"/>
      <c r="Y1148" s="9"/>
      <c r="Z1148" s="9"/>
    </row>
    <row r="1149" spans="1:26" ht="14.25" customHeight="1">
      <c r="A1149" s="7"/>
      <c r="B1149" s="7"/>
      <c r="C1149" s="7"/>
      <c r="D1149" s="7"/>
      <c r="E1149" s="24"/>
      <c r="F1149" s="24"/>
      <c r="G1149" s="7"/>
      <c r="H1149" s="7"/>
      <c r="I1149" s="9"/>
      <c r="J1149" s="9"/>
      <c r="K1149" s="9"/>
      <c r="L1149" s="9"/>
      <c r="M1149" s="9"/>
      <c r="N1149" s="9"/>
      <c r="O1149" s="9"/>
      <c r="P1149" s="9"/>
      <c r="Q1149" s="9"/>
      <c r="R1149" s="9"/>
      <c r="S1149" s="9"/>
      <c r="T1149" s="9"/>
      <c r="U1149" s="9"/>
      <c r="V1149" s="9"/>
      <c r="W1149" s="9"/>
      <c r="X1149" s="9"/>
      <c r="Y1149" s="9"/>
      <c r="Z1149" s="9"/>
    </row>
    <row r="1150" spans="1:26" ht="14.25" customHeight="1">
      <c r="A1150" s="7"/>
      <c r="B1150" s="7"/>
      <c r="C1150" s="7"/>
      <c r="D1150" s="7"/>
      <c r="E1150" s="24"/>
      <c r="F1150" s="24"/>
      <c r="G1150" s="7"/>
      <c r="H1150" s="7"/>
      <c r="I1150" s="9"/>
      <c r="J1150" s="9"/>
      <c r="K1150" s="9"/>
      <c r="L1150" s="9"/>
      <c r="M1150" s="9"/>
      <c r="N1150" s="9"/>
      <c r="O1150" s="9"/>
      <c r="P1150" s="9"/>
      <c r="Q1150" s="9"/>
      <c r="R1150" s="9"/>
      <c r="S1150" s="9"/>
      <c r="T1150" s="9"/>
      <c r="U1150" s="9"/>
      <c r="V1150" s="9"/>
      <c r="W1150" s="9"/>
      <c r="X1150" s="9"/>
      <c r="Y1150" s="9"/>
      <c r="Z1150" s="9"/>
    </row>
    <row r="1151" spans="1:26" ht="14.25" customHeight="1">
      <c r="A1151" s="7"/>
      <c r="B1151" s="7"/>
      <c r="C1151" s="7"/>
      <c r="D1151" s="7"/>
      <c r="E1151" s="24"/>
      <c r="F1151" s="24"/>
      <c r="G1151" s="7"/>
      <c r="H1151" s="7"/>
      <c r="I1151" s="9"/>
      <c r="J1151" s="9"/>
      <c r="K1151" s="9"/>
      <c r="L1151" s="9"/>
      <c r="M1151" s="9"/>
      <c r="N1151" s="9"/>
      <c r="O1151" s="9"/>
      <c r="P1151" s="9"/>
      <c r="Q1151" s="9"/>
      <c r="R1151" s="9"/>
      <c r="S1151" s="9"/>
      <c r="T1151" s="9"/>
      <c r="U1151" s="9"/>
      <c r="V1151" s="9"/>
      <c r="W1151" s="9"/>
      <c r="X1151" s="9"/>
      <c r="Y1151" s="9"/>
      <c r="Z1151" s="9"/>
    </row>
    <row r="1152" spans="1:26" ht="14.25" customHeight="1">
      <c r="A1152" s="7"/>
      <c r="B1152" s="7"/>
      <c r="C1152" s="7"/>
      <c r="D1152" s="7"/>
      <c r="E1152" s="24"/>
      <c r="F1152" s="24"/>
      <c r="G1152" s="7"/>
      <c r="H1152" s="7"/>
      <c r="I1152" s="9"/>
      <c r="J1152" s="9"/>
      <c r="K1152" s="9"/>
      <c r="L1152" s="9"/>
      <c r="M1152" s="9"/>
      <c r="N1152" s="9"/>
      <c r="O1152" s="9"/>
      <c r="P1152" s="9"/>
      <c r="Q1152" s="9"/>
      <c r="R1152" s="9"/>
      <c r="S1152" s="9"/>
      <c r="T1152" s="9"/>
      <c r="U1152" s="9"/>
      <c r="V1152" s="9"/>
      <c r="W1152" s="9"/>
      <c r="X1152" s="9"/>
      <c r="Y1152" s="9"/>
      <c r="Z1152" s="9"/>
    </row>
    <row r="1153" spans="1:26" ht="14.25" customHeight="1">
      <c r="A1153" s="7"/>
      <c r="B1153" s="7"/>
      <c r="C1153" s="7"/>
      <c r="D1153" s="7"/>
      <c r="E1153" s="24"/>
      <c r="F1153" s="24"/>
      <c r="G1153" s="7"/>
      <c r="H1153" s="7"/>
      <c r="I1153" s="9"/>
      <c r="J1153" s="9"/>
      <c r="K1153" s="9"/>
      <c r="L1153" s="9"/>
      <c r="M1153" s="9"/>
      <c r="N1153" s="9"/>
      <c r="O1153" s="9"/>
      <c r="P1153" s="9"/>
      <c r="Q1153" s="9"/>
      <c r="R1153" s="9"/>
      <c r="S1153" s="9"/>
      <c r="T1153" s="9"/>
      <c r="U1153" s="9"/>
      <c r="V1153" s="9"/>
      <c r="W1153" s="9"/>
      <c r="X1153" s="9"/>
      <c r="Y1153" s="9"/>
      <c r="Z1153" s="9"/>
    </row>
    <row r="1154" spans="1:26" ht="14.25" customHeight="1">
      <c r="A1154" s="7"/>
      <c r="B1154" s="7"/>
      <c r="C1154" s="7"/>
      <c r="D1154" s="7"/>
      <c r="E1154" s="24"/>
      <c r="F1154" s="24"/>
      <c r="G1154" s="7"/>
      <c r="H1154" s="7"/>
      <c r="I1154" s="9"/>
      <c r="J1154" s="9"/>
      <c r="K1154" s="9"/>
      <c r="L1154" s="9"/>
      <c r="M1154" s="9"/>
      <c r="N1154" s="9"/>
      <c r="O1154" s="9"/>
      <c r="P1154" s="9"/>
      <c r="Q1154" s="9"/>
      <c r="R1154" s="9"/>
      <c r="S1154" s="9"/>
      <c r="T1154" s="9"/>
      <c r="U1154" s="9"/>
      <c r="V1154" s="9"/>
      <c r="W1154" s="9"/>
      <c r="X1154" s="9"/>
      <c r="Y1154" s="9"/>
      <c r="Z1154" s="9"/>
    </row>
    <row r="1155" spans="1:26" ht="14.25" customHeight="1">
      <c r="A1155" s="7"/>
      <c r="B1155" s="7"/>
      <c r="C1155" s="7"/>
      <c r="D1155" s="7"/>
      <c r="E1155" s="24"/>
      <c r="F1155" s="24"/>
      <c r="G1155" s="7"/>
      <c r="H1155" s="7"/>
      <c r="I1155" s="9"/>
      <c r="J1155" s="9"/>
      <c r="K1155" s="9"/>
      <c r="L1155" s="9"/>
      <c r="M1155" s="9"/>
      <c r="N1155" s="9"/>
      <c r="O1155" s="9"/>
      <c r="P1155" s="9"/>
      <c r="Q1155" s="9"/>
      <c r="R1155" s="9"/>
      <c r="S1155" s="9"/>
      <c r="T1155" s="9"/>
      <c r="U1155" s="9"/>
      <c r="V1155" s="9"/>
      <c r="W1155" s="9"/>
      <c r="X1155" s="9"/>
      <c r="Y1155" s="9"/>
      <c r="Z1155" s="9"/>
    </row>
    <row r="1156" spans="1:26" ht="14.25" customHeight="1">
      <c r="A1156" s="7"/>
      <c r="B1156" s="7"/>
      <c r="C1156" s="7"/>
      <c r="D1156" s="7"/>
      <c r="E1156" s="24"/>
      <c r="F1156" s="24"/>
      <c r="G1156" s="7"/>
      <c r="H1156" s="7"/>
      <c r="I1156" s="9"/>
      <c r="J1156" s="9"/>
      <c r="K1156" s="9"/>
      <c r="L1156" s="9"/>
      <c r="M1156" s="9"/>
      <c r="N1156" s="9"/>
      <c r="O1156" s="9"/>
      <c r="P1156" s="9"/>
      <c r="Q1156" s="9"/>
      <c r="R1156" s="9"/>
      <c r="S1156" s="9"/>
      <c r="T1156" s="9"/>
      <c r="U1156" s="9"/>
      <c r="V1156" s="9"/>
      <c r="W1156" s="9"/>
      <c r="X1156" s="9"/>
      <c r="Y1156" s="9"/>
      <c r="Z1156" s="9"/>
    </row>
    <row r="1157" spans="1:26" ht="14.25" customHeight="1">
      <c r="A1157" s="7"/>
      <c r="B1157" s="7"/>
      <c r="C1157" s="7"/>
      <c r="D1157" s="7"/>
      <c r="E1157" s="24"/>
      <c r="F1157" s="24"/>
      <c r="G1157" s="7"/>
      <c r="H1157" s="7"/>
      <c r="I1157" s="9"/>
      <c r="J1157" s="9"/>
      <c r="K1157" s="9"/>
      <c r="L1157" s="9"/>
      <c r="M1157" s="9"/>
      <c r="N1157" s="9"/>
      <c r="O1157" s="9"/>
      <c r="P1157" s="9"/>
      <c r="Q1157" s="9"/>
      <c r="R1157" s="9"/>
      <c r="S1157" s="9"/>
      <c r="T1157" s="9"/>
      <c r="U1157" s="9"/>
      <c r="V1157" s="9"/>
      <c r="W1157" s="9"/>
      <c r="X1157" s="9"/>
      <c r="Y1157" s="9"/>
      <c r="Z1157" s="9"/>
    </row>
    <row r="1158" spans="1:26" ht="14.25" customHeight="1">
      <c r="A1158" s="7"/>
      <c r="B1158" s="7"/>
      <c r="C1158" s="7"/>
      <c r="D1158" s="7"/>
      <c r="E1158" s="24"/>
      <c r="F1158" s="24"/>
      <c r="G1158" s="7"/>
      <c r="H1158" s="7"/>
      <c r="I1158" s="9"/>
      <c r="J1158" s="9"/>
      <c r="K1158" s="9"/>
      <c r="L1158" s="9"/>
      <c r="M1158" s="9"/>
      <c r="N1158" s="9"/>
      <c r="O1158" s="9"/>
      <c r="P1158" s="9"/>
      <c r="Q1158" s="9"/>
      <c r="R1158" s="9"/>
      <c r="S1158" s="9"/>
      <c r="T1158" s="9"/>
      <c r="U1158" s="9"/>
      <c r="V1158" s="9"/>
      <c r="W1158" s="9"/>
      <c r="X1158" s="9"/>
      <c r="Y1158" s="9"/>
      <c r="Z1158" s="9"/>
    </row>
    <row r="1159" spans="1:26" ht="14.25" customHeight="1">
      <c r="A1159" s="7"/>
      <c r="B1159" s="7"/>
      <c r="C1159" s="7"/>
      <c r="D1159" s="7"/>
      <c r="E1159" s="24"/>
      <c r="F1159" s="24"/>
      <c r="G1159" s="7"/>
      <c r="H1159" s="7"/>
      <c r="I1159" s="9"/>
      <c r="J1159" s="9"/>
      <c r="K1159" s="9"/>
      <c r="L1159" s="9"/>
      <c r="M1159" s="9"/>
      <c r="N1159" s="9"/>
      <c r="O1159" s="9"/>
      <c r="P1159" s="9"/>
      <c r="Q1159" s="9"/>
      <c r="R1159" s="9"/>
      <c r="S1159" s="9"/>
      <c r="T1159" s="9"/>
      <c r="U1159" s="9"/>
      <c r="V1159" s="9"/>
      <c r="W1159" s="9"/>
      <c r="X1159" s="9"/>
      <c r="Y1159" s="9"/>
      <c r="Z1159" s="9"/>
    </row>
    <row r="1160" spans="1:26" ht="14.25" customHeight="1">
      <c r="A1160" s="7"/>
      <c r="B1160" s="7"/>
      <c r="C1160" s="7"/>
      <c r="D1160" s="7"/>
      <c r="E1160" s="24"/>
      <c r="F1160" s="24"/>
      <c r="G1160" s="7"/>
      <c r="H1160" s="7"/>
      <c r="I1160" s="9"/>
      <c r="J1160" s="9"/>
      <c r="K1160" s="9"/>
      <c r="L1160" s="9"/>
      <c r="M1160" s="9"/>
      <c r="N1160" s="9"/>
      <c r="O1160" s="9"/>
      <c r="P1160" s="9"/>
      <c r="Q1160" s="9"/>
      <c r="R1160" s="9"/>
      <c r="S1160" s="9"/>
      <c r="T1160" s="9"/>
      <c r="U1160" s="9"/>
      <c r="V1160" s="9"/>
      <c r="W1160" s="9"/>
      <c r="X1160" s="9"/>
      <c r="Y1160" s="9"/>
      <c r="Z1160" s="9"/>
    </row>
    <row r="1161" spans="1:26" ht="14.25" customHeight="1">
      <c r="A1161" s="7"/>
      <c r="B1161" s="7"/>
      <c r="C1161" s="7"/>
      <c r="D1161" s="7"/>
      <c r="E1161" s="24"/>
      <c r="F1161" s="24"/>
      <c r="G1161" s="7"/>
      <c r="H1161" s="7"/>
      <c r="I1161" s="9"/>
      <c r="J1161" s="9"/>
      <c r="K1161" s="9"/>
      <c r="L1161" s="9"/>
      <c r="M1161" s="9"/>
      <c r="N1161" s="9"/>
      <c r="O1161" s="9"/>
      <c r="P1161" s="9"/>
      <c r="Q1161" s="9"/>
      <c r="R1161" s="9"/>
      <c r="S1161" s="9"/>
      <c r="T1161" s="9"/>
      <c r="U1161" s="9"/>
      <c r="V1161" s="9"/>
      <c r="W1161" s="9"/>
      <c r="X1161" s="9"/>
      <c r="Y1161" s="9"/>
      <c r="Z1161" s="9"/>
    </row>
    <row r="1162" spans="1:26" ht="14.25" customHeight="1">
      <c r="A1162" s="7"/>
      <c r="B1162" s="7"/>
      <c r="C1162" s="7"/>
      <c r="D1162" s="7"/>
      <c r="E1162" s="24"/>
      <c r="F1162" s="24"/>
      <c r="G1162" s="7"/>
      <c r="H1162" s="7"/>
      <c r="I1162" s="9"/>
      <c r="J1162" s="9"/>
      <c r="K1162" s="9"/>
      <c r="L1162" s="9"/>
      <c r="M1162" s="9"/>
      <c r="N1162" s="9"/>
      <c r="O1162" s="9"/>
      <c r="P1162" s="9"/>
      <c r="Q1162" s="9"/>
      <c r="R1162" s="9"/>
      <c r="S1162" s="9"/>
      <c r="T1162" s="9"/>
      <c r="U1162" s="9"/>
      <c r="V1162" s="9"/>
      <c r="W1162" s="9"/>
      <c r="X1162" s="9"/>
      <c r="Y1162" s="9"/>
      <c r="Z1162" s="9"/>
    </row>
    <row r="1163" spans="1:26" ht="14.25" customHeight="1">
      <c r="A1163" s="7"/>
      <c r="B1163" s="7"/>
      <c r="C1163" s="7"/>
      <c r="D1163" s="7"/>
      <c r="E1163" s="24"/>
      <c r="F1163" s="24"/>
      <c r="G1163" s="7"/>
      <c r="H1163" s="7"/>
      <c r="I1163" s="9"/>
      <c r="J1163" s="9"/>
      <c r="K1163" s="9"/>
      <c r="L1163" s="9"/>
      <c r="M1163" s="9"/>
      <c r="N1163" s="9"/>
      <c r="O1163" s="9"/>
      <c r="P1163" s="9"/>
      <c r="Q1163" s="9"/>
      <c r="R1163" s="9"/>
      <c r="S1163" s="9"/>
      <c r="T1163" s="9"/>
      <c r="U1163" s="9"/>
      <c r="V1163" s="9"/>
      <c r="W1163" s="9"/>
      <c r="X1163" s="9"/>
      <c r="Y1163" s="9"/>
      <c r="Z1163" s="9"/>
    </row>
    <row r="1164" spans="1:26" ht="14.25" customHeight="1">
      <c r="A1164" s="7"/>
      <c r="B1164" s="7"/>
      <c r="C1164" s="7"/>
      <c r="D1164" s="7"/>
      <c r="E1164" s="24"/>
      <c r="F1164" s="24"/>
      <c r="G1164" s="7"/>
      <c r="H1164" s="7"/>
      <c r="I1164" s="9"/>
      <c r="J1164" s="9"/>
      <c r="K1164" s="9"/>
      <c r="L1164" s="9"/>
      <c r="M1164" s="9"/>
      <c r="N1164" s="9"/>
      <c r="O1164" s="9"/>
      <c r="P1164" s="9"/>
      <c r="Q1164" s="9"/>
      <c r="R1164" s="9"/>
      <c r="S1164" s="9"/>
      <c r="T1164" s="9"/>
      <c r="U1164" s="9"/>
      <c r="V1164" s="9"/>
      <c r="W1164" s="9"/>
      <c r="X1164" s="9"/>
      <c r="Y1164" s="9"/>
      <c r="Z1164" s="9"/>
    </row>
    <row r="1165" spans="1:26" ht="14.25" customHeight="1">
      <c r="A1165" s="7"/>
      <c r="B1165" s="7"/>
      <c r="C1165" s="7"/>
      <c r="D1165" s="7"/>
      <c r="E1165" s="24"/>
      <c r="F1165" s="24"/>
      <c r="G1165" s="7"/>
      <c r="H1165" s="7"/>
      <c r="I1165" s="9"/>
      <c r="J1165" s="9"/>
      <c r="K1165" s="9"/>
      <c r="L1165" s="9"/>
      <c r="M1165" s="9"/>
      <c r="N1165" s="9"/>
      <c r="O1165" s="9"/>
      <c r="P1165" s="9"/>
      <c r="Q1165" s="9"/>
      <c r="R1165" s="9"/>
      <c r="S1165" s="9"/>
      <c r="T1165" s="9"/>
      <c r="U1165" s="9"/>
      <c r="V1165" s="9"/>
      <c r="W1165" s="9"/>
      <c r="X1165" s="9"/>
      <c r="Y1165" s="9"/>
      <c r="Z1165" s="9"/>
    </row>
    <row r="1166" spans="1:26" ht="14.25" customHeight="1">
      <c r="A1166" s="7"/>
      <c r="B1166" s="7"/>
      <c r="C1166" s="7"/>
      <c r="D1166" s="7"/>
      <c r="E1166" s="24"/>
      <c r="F1166" s="24"/>
      <c r="G1166" s="7"/>
      <c r="H1166" s="7"/>
      <c r="I1166" s="9"/>
      <c r="J1166" s="9"/>
      <c r="K1166" s="9"/>
      <c r="L1166" s="9"/>
      <c r="M1166" s="9"/>
      <c r="N1166" s="9"/>
      <c r="O1166" s="9"/>
      <c r="P1166" s="9"/>
      <c r="Q1166" s="9"/>
      <c r="R1166" s="9"/>
      <c r="S1166" s="9"/>
      <c r="T1166" s="9"/>
      <c r="U1166" s="9"/>
      <c r="V1166" s="9"/>
      <c r="W1166" s="9"/>
      <c r="X1166" s="9"/>
      <c r="Y1166" s="9"/>
      <c r="Z1166" s="9"/>
    </row>
    <row r="1167" spans="1:26" ht="14.25" customHeight="1">
      <c r="A1167" s="7"/>
      <c r="B1167" s="7"/>
      <c r="C1167" s="7"/>
      <c r="D1167" s="7"/>
      <c r="E1167" s="24"/>
      <c r="F1167" s="24"/>
      <c r="G1167" s="7"/>
      <c r="H1167" s="7"/>
      <c r="I1167" s="9"/>
      <c r="J1167" s="9"/>
      <c r="K1167" s="9"/>
      <c r="L1167" s="9"/>
      <c r="M1167" s="9"/>
      <c r="N1167" s="9"/>
      <c r="O1167" s="9"/>
      <c r="P1167" s="9"/>
      <c r="Q1167" s="9"/>
      <c r="R1167" s="9"/>
      <c r="S1167" s="9"/>
      <c r="T1167" s="9"/>
      <c r="U1167" s="9"/>
      <c r="V1167" s="9"/>
      <c r="W1167" s="9"/>
      <c r="X1167" s="9"/>
      <c r="Y1167" s="9"/>
      <c r="Z1167" s="9"/>
    </row>
    <row r="1168" spans="1:26" ht="14.25" customHeight="1">
      <c r="A1168" s="7"/>
      <c r="B1168" s="7"/>
      <c r="C1168" s="7"/>
      <c r="D1168" s="7"/>
      <c r="E1168" s="24"/>
      <c r="F1168" s="24"/>
      <c r="G1168" s="7"/>
      <c r="H1168" s="7"/>
      <c r="I1168" s="9"/>
      <c r="J1168" s="9"/>
      <c r="K1168" s="9"/>
      <c r="L1168" s="9"/>
      <c r="M1168" s="9"/>
      <c r="N1168" s="9"/>
      <c r="O1168" s="9"/>
      <c r="P1168" s="9"/>
      <c r="Q1168" s="9"/>
      <c r="R1168" s="9"/>
      <c r="S1168" s="9"/>
      <c r="T1168" s="9"/>
      <c r="U1168" s="9"/>
      <c r="V1168" s="9"/>
      <c r="W1168" s="9"/>
      <c r="X1168" s="9"/>
      <c r="Y1168" s="9"/>
      <c r="Z1168" s="9"/>
    </row>
    <row r="1169" spans="1:26" ht="14.25" customHeight="1">
      <c r="A1169" s="7"/>
      <c r="B1169" s="7"/>
      <c r="C1169" s="7"/>
      <c r="D1169" s="7"/>
      <c r="E1169" s="24"/>
      <c r="F1169" s="24"/>
      <c r="G1169" s="7"/>
      <c r="H1169" s="7"/>
      <c r="I1169" s="9"/>
      <c r="J1169" s="9"/>
      <c r="K1169" s="9"/>
      <c r="L1169" s="9"/>
      <c r="M1169" s="9"/>
      <c r="N1169" s="9"/>
      <c r="O1169" s="9"/>
      <c r="P1169" s="9"/>
      <c r="Q1169" s="9"/>
      <c r="R1169" s="9"/>
      <c r="S1169" s="9"/>
      <c r="T1169" s="9"/>
      <c r="U1169" s="9"/>
      <c r="V1169" s="9"/>
      <c r="W1169" s="9"/>
      <c r="X1169" s="9"/>
      <c r="Y1169" s="9"/>
      <c r="Z1169" s="9"/>
    </row>
    <row r="1170" spans="1:26" ht="14.25" customHeight="1">
      <c r="A1170" s="7"/>
      <c r="B1170" s="7"/>
      <c r="C1170" s="7"/>
      <c r="D1170" s="7"/>
      <c r="E1170" s="24"/>
      <c r="F1170" s="24"/>
      <c r="G1170" s="7"/>
      <c r="H1170" s="7"/>
      <c r="I1170" s="9"/>
      <c r="J1170" s="9"/>
      <c r="K1170" s="9"/>
      <c r="L1170" s="9"/>
      <c r="M1170" s="9"/>
      <c r="N1170" s="9"/>
      <c r="O1170" s="9"/>
      <c r="P1170" s="9"/>
      <c r="Q1170" s="9"/>
      <c r="R1170" s="9"/>
      <c r="S1170" s="9"/>
      <c r="T1170" s="9"/>
      <c r="U1170" s="9"/>
      <c r="V1170" s="9"/>
      <c r="W1170" s="9"/>
      <c r="X1170" s="9"/>
      <c r="Y1170" s="9"/>
      <c r="Z1170" s="9"/>
    </row>
    <row r="1171" spans="1:26" ht="14.25" customHeight="1">
      <c r="A1171" s="7"/>
      <c r="B1171" s="7"/>
      <c r="C1171" s="7"/>
      <c r="D1171" s="7"/>
      <c r="E1171" s="24"/>
      <c r="F1171" s="24"/>
      <c r="G1171" s="7"/>
      <c r="H1171" s="7"/>
      <c r="I1171" s="9"/>
      <c r="J1171" s="9"/>
      <c r="K1171" s="9"/>
      <c r="L1171" s="9"/>
      <c r="M1171" s="9"/>
      <c r="N1171" s="9"/>
      <c r="O1171" s="9"/>
      <c r="P1171" s="9"/>
      <c r="Q1171" s="9"/>
      <c r="R1171" s="9"/>
      <c r="S1171" s="9"/>
      <c r="T1171" s="9"/>
      <c r="U1171" s="9"/>
      <c r="V1171" s="9"/>
      <c r="W1171" s="9"/>
      <c r="X1171" s="9"/>
      <c r="Y1171" s="9"/>
      <c r="Z1171" s="9"/>
    </row>
    <row r="1172" spans="1:26" ht="14.25" customHeight="1">
      <c r="A1172" s="7"/>
      <c r="B1172" s="7"/>
      <c r="C1172" s="7"/>
      <c r="D1172" s="7"/>
      <c r="E1172" s="24"/>
      <c r="F1172" s="24"/>
      <c r="G1172" s="7"/>
      <c r="H1172" s="7"/>
      <c r="I1172" s="9"/>
      <c r="J1172" s="9"/>
      <c r="K1172" s="9"/>
      <c r="L1172" s="9"/>
      <c r="M1172" s="9"/>
      <c r="N1172" s="9"/>
      <c r="O1172" s="9"/>
      <c r="P1172" s="9"/>
      <c r="Q1172" s="9"/>
      <c r="R1172" s="9"/>
      <c r="S1172" s="9"/>
      <c r="T1172" s="9"/>
      <c r="U1172" s="9"/>
      <c r="V1172" s="9"/>
      <c r="W1172" s="9"/>
      <c r="X1172" s="9"/>
      <c r="Y1172" s="9"/>
      <c r="Z1172" s="9"/>
    </row>
    <row r="1173" spans="1:26" ht="14.25" customHeight="1">
      <c r="A1173" s="7"/>
      <c r="B1173" s="7"/>
      <c r="C1173" s="7"/>
      <c r="D1173" s="7"/>
      <c r="E1173" s="24"/>
      <c r="F1173" s="24"/>
      <c r="G1173" s="7"/>
      <c r="H1173" s="7"/>
      <c r="I1173" s="9"/>
      <c r="J1173" s="9"/>
      <c r="K1173" s="9"/>
      <c r="L1173" s="9"/>
      <c r="M1173" s="9"/>
      <c r="N1173" s="9"/>
      <c r="O1173" s="9"/>
      <c r="P1173" s="9"/>
      <c r="Q1173" s="9"/>
      <c r="R1173" s="9"/>
      <c r="S1173" s="9"/>
      <c r="T1173" s="9"/>
      <c r="U1173" s="9"/>
      <c r="V1173" s="9"/>
      <c r="W1173" s="9"/>
      <c r="X1173" s="9"/>
      <c r="Y1173" s="9"/>
      <c r="Z1173" s="9"/>
    </row>
    <row r="1174" spans="1:26" ht="14.25" customHeight="1">
      <c r="A1174" s="7"/>
      <c r="B1174" s="7"/>
      <c r="C1174" s="7"/>
      <c r="D1174" s="7"/>
      <c r="E1174" s="24"/>
      <c r="F1174" s="24"/>
      <c r="G1174" s="7"/>
      <c r="H1174" s="7"/>
      <c r="I1174" s="9"/>
      <c r="J1174" s="9"/>
      <c r="K1174" s="9"/>
      <c r="L1174" s="9"/>
      <c r="M1174" s="9"/>
      <c r="N1174" s="9"/>
      <c r="O1174" s="9"/>
      <c r="P1174" s="9"/>
      <c r="Q1174" s="9"/>
      <c r="R1174" s="9"/>
      <c r="S1174" s="9"/>
      <c r="T1174" s="9"/>
      <c r="U1174" s="9"/>
      <c r="V1174" s="9"/>
      <c r="W1174" s="9"/>
      <c r="X1174" s="9"/>
      <c r="Y1174" s="9"/>
      <c r="Z1174" s="9"/>
    </row>
    <row r="1175" spans="1:26" ht="14.25" customHeight="1">
      <c r="A1175" s="7"/>
      <c r="B1175" s="7"/>
      <c r="C1175" s="7"/>
      <c r="D1175" s="7"/>
      <c r="E1175" s="24"/>
      <c r="F1175" s="24"/>
      <c r="G1175" s="7"/>
      <c r="H1175" s="7"/>
      <c r="I1175" s="9"/>
      <c r="J1175" s="9"/>
      <c r="K1175" s="9"/>
      <c r="L1175" s="9"/>
      <c r="M1175" s="9"/>
      <c r="N1175" s="9"/>
      <c r="O1175" s="9"/>
      <c r="P1175" s="9"/>
      <c r="Q1175" s="9"/>
      <c r="R1175" s="9"/>
      <c r="S1175" s="9"/>
      <c r="T1175" s="9"/>
      <c r="U1175" s="9"/>
      <c r="V1175" s="9"/>
      <c r="W1175" s="9"/>
      <c r="X1175" s="9"/>
      <c r="Y1175" s="9"/>
      <c r="Z1175" s="9"/>
    </row>
    <row r="1176" spans="1:26" ht="14.25" customHeight="1">
      <c r="A1176" s="7"/>
      <c r="B1176" s="7"/>
      <c r="C1176" s="7"/>
      <c r="D1176" s="7"/>
      <c r="E1176" s="24"/>
      <c r="F1176" s="24"/>
      <c r="G1176" s="7"/>
      <c r="H1176" s="7"/>
      <c r="I1176" s="9"/>
      <c r="J1176" s="9"/>
      <c r="K1176" s="9"/>
      <c r="L1176" s="9"/>
      <c r="M1176" s="9"/>
      <c r="N1176" s="9"/>
      <c r="O1176" s="9"/>
      <c r="P1176" s="9"/>
      <c r="Q1176" s="9"/>
      <c r="R1176" s="9"/>
      <c r="S1176" s="9"/>
      <c r="T1176" s="9"/>
      <c r="U1176" s="9"/>
      <c r="V1176" s="9"/>
      <c r="W1176" s="9"/>
      <c r="X1176" s="9"/>
      <c r="Y1176" s="9"/>
      <c r="Z1176" s="9"/>
    </row>
    <row r="1177" spans="1:26" ht="14.25" customHeight="1">
      <c r="A1177" s="7"/>
      <c r="B1177" s="7"/>
      <c r="C1177" s="7"/>
      <c r="D1177" s="7"/>
      <c r="E1177" s="24"/>
      <c r="F1177" s="24"/>
      <c r="G1177" s="7"/>
      <c r="H1177" s="7"/>
      <c r="I1177" s="9"/>
      <c r="J1177" s="9"/>
      <c r="K1177" s="9"/>
      <c r="L1177" s="9"/>
      <c r="M1177" s="9"/>
      <c r="N1177" s="9"/>
      <c r="O1177" s="9"/>
      <c r="P1177" s="9"/>
      <c r="Q1177" s="9"/>
      <c r="R1177" s="9"/>
      <c r="S1177" s="9"/>
      <c r="T1177" s="9"/>
      <c r="U1177" s="9"/>
      <c r="V1177" s="9"/>
      <c r="W1177" s="9"/>
      <c r="X1177" s="9"/>
      <c r="Y1177" s="9"/>
      <c r="Z1177" s="9"/>
    </row>
    <row r="1178" spans="1:26" ht="14.25" customHeight="1">
      <c r="A1178" s="7"/>
      <c r="B1178" s="7"/>
      <c r="C1178" s="7"/>
      <c r="D1178" s="7"/>
      <c r="E1178" s="24"/>
      <c r="F1178" s="24"/>
      <c r="G1178" s="7"/>
      <c r="H1178" s="7"/>
      <c r="I1178" s="9"/>
      <c r="J1178" s="9"/>
      <c r="K1178" s="9"/>
      <c r="L1178" s="9"/>
      <c r="M1178" s="9"/>
      <c r="N1178" s="9"/>
      <c r="O1178" s="9"/>
      <c r="P1178" s="9"/>
      <c r="Q1178" s="9"/>
      <c r="R1178" s="9"/>
      <c r="S1178" s="9"/>
      <c r="T1178" s="9"/>
      <c r="U1178" s="9"/>
      <c r="V1178" s="9"/>
      <c r="W1178" s="9"/>
      <c r="X1178" s="9"/>
      <c r="Y1178" s="9"/>
      <c r="Z1178" s="9"/>
    </row>
    <row r="1179" spans="1:26" ht="14.25" customHeight="1">
      <c r="A1179" s="7"/>
      <c r="B1179" s="7"/>
      <c r="C1179" s="7"/>
      <c r="D1179" s="7"/>
      <c r="E1179" s="24"/>
      <c r="F1179" s="24"/>
      <c r="G1179" s="7"/>
      <c r="H1179" s="7"/>
      <c r="I1179" s="9"/>
      <c r="J1179" s="9"/>
      <c r="K1179" s="9"/>
      <c r="L1179" s="9"/>
      <c r="M1179" s="9"/>
      <c r="N1179" s="9"/>
      <c r="O1179" s="9"/>
      <c r="P1179" s="9"/>
      <c r="Q1179" s="9"/>
      <c r="R1179" s="9"/>
      <c r="S1179" s="9"/>
      <c r="T1179" s="9"/>
      <c r="U1179" s="9"/>
      <c r="V1179" s="9"/>
      <c r="W1179" s="9"/>
      <c r="X1179" s="9"/>
      <c r="Y1179" s="9"/>
      <c r="Z1179" s="9"/>
    </row>
    <row r="1180" spans="1:26" ht="14.25" customHeight="1">
      <c r="A1180" s="7"/>
      <c r="B1180" s="7"/>
      <c r="C1180" s="7"/>
      <c r="D1180" s="7"/>
      <c r="E1180" s="24"/>
      <c r="F1180" s="24"/>
      <c r="G1180" s="7"/>
      <c r="H1180" s="7"/>
      <c r="I1180" s="9"/>
      <c r="J1180" s="9"/>
      <c r="K1180" s="9"/>
      <c r="L1180" s="9"/>
      <c r="M1180" s="9"/>
      <c r="N1180" s="9"/>
      <c r="O1180" s="9"/>
      <c r="P1180" s="9"/>
      <c r="Q1180" s="9"/>
      <c r="R1180" s="9"/>
      <c r="S1180" s="9"/>
      <c r="T1180" s="9"/>
      <c r="U1180" s="9"/>
      <c r="V1180" s="9"/>
      <c r="W1180" s="9"/>
      <c r="X1180" s="9"/>
      <c r="Y1180" s="9"/>
      <c r="Z1180" s="9"/>
    </row>
    <row r="1181" spans="1:26" ht="14.25" customHeight="1">
      <c r="A1181" s="7"/>
      <c r="B1181" s="7"/>
      <c r="C1181" s="7"/>
      <c r="D1181" s="7"/>
      <c r="E1181" s="24"/>
      <c r="F1181" s="24"/>
      <c r="G1181" s="7"/>
      <c r="H1181" s="7"/>
      <c r="I1181" s="9"/>
      <c r="J1181" s="9"/>
      <c r="K1181" s="9"/>
      <c r="L1181" s="9"/>
      <c r="M1181" s="9"/>
      <c r="N1181" s="9"/>
      <c r="O1181" s="9"/>
      <c r="P1181" s="9"/>
      <c r="Q1181" s="9"/>
      <c r="R1181" s="9"/>
      <c r="S1181" s="9"/>
      <c r="T1181" s="9"/>
      <c r="U1181" s="9"/>
      <c r="V1181" s="9"/>
      <c r="W1181" s="9"/>
      <c r="X1181" s="9"/>
      <c r="Y1181" s="9"/>
      <c r="Z1181" s="9"/>
    </row>
    <row r="1182" spans="1:26" ht="14.25" customHeight="1">
      <c r="A1182" s="7"/>
      <c r="B1182" s="7"/>
      <c r="C1182" s="7"/>
      <c r="D1182" s="7"/>
      <c r="E1182" s="24"/>
      <c r="F1182" s="24"/>
      <c r="G1182" s="7"/>
      <c r="H1182" s="7"/>
      <c r="I1182" s="9"/>
      <c r="J1182" s="9"/>
      <c r="K1182" s="9"/>
      <c r="L1182" s="9"/>
      <c r="M1182" s="9"/>
      <c r="N1182" s="9"/>
      <c r="O1182" s="9"/>
      <c r="P1182" s="9"/>
      <c r="Q1182" s="9"/>
      <c r="R1182" s="9"/>
      <c r="S1182" s="9"/>
      <c r="T1182" s="9"/>
      <c r="U1182" s="9"/>
      <c r="V1182" s="9"/>
      <c r="W1182" s="9"/>
      <c r="X1182" s="9"/>
      <c r="Y1182" s="9"/>
      <c r="Z1182" s="9"/>
    </row>
    <row r="1183" spans="1:26" ht="14.25" customHeight="1">
      <c r="A1183" s="7"/>
      <c r="B1183" s="7"/>
      <c r="C1183" s="7"/>
      <c r="D1183" s="7"/>
      <c r="E1183" s="24"/>
      <c r="F1183" s="24"/>
      <c r="G1183" s="7"/>
      <c r="H1183" s="7"/>
      <c r="I1183" s="9"/>
      <c r="J1183" s="9"/>
      <c r="K1183" s="9"/>
      <c r="L1183" s="9"/>
      <c r="M1183" s="9"/>
      <c r="N1183" s="9"/>
      <c r="O1183" s="9"/>
      <c r="P1183" s="9"/>
      <c r="Q1183" s="9"/>
      <c r="R1183" s="9"/>
      <c r="S1183" s="9"/>
      <c r="T1183" s="9"/>
      <c r="U1183" s="9"/>
      <c r="V1183" s="9"/>
      <c r="W1183" s="9"/>
      <c r="X1183" s="9"/>
      <c r="Y1183" s="9"/>
      <c r="Z1183" s="9"/>
    </row>
    <row r="1184" spans="1:26" ht="14.25" customHeight="1">
      <c r="A1184" s="7"/>
      <c r="B1184" s="7"/>
      <c r="C1184" s="7"/>
      <c r="D1184" s="7"/>
      <c r="E1184" s="24"/>
      <c r="F1184" s="24"/>
      <c r="G1184" s="7"/>
      <c r="H1184" s="7"/>
      <c r="I1184" s="9"/>
      <c r="J1184" s="9"/>
      <c r="K1184" s="9"/>
      <c r="L1184" s="9"/>
      <c r="M1184" s="9"/>
      <c r="N1184" s="9"/>
      <c r="O1184" s="9"/>
      <c r="P1184" s="9"/>
      <c r="Q1184" s="9"/>
      <c r="R1184" s="9"/>
      <c r="S1184" s="9"/>
      <c r="T1184" s="9"/>
      <c r="U1184" s="9"/>
      <c r="V1184" s="9"/>
      <c r="W1184" s="9"/>
      <c r="X1184" s="9"/>
      <c r="Y1184" s="9"/>
      <c r="Z1184" s="9"/>
    </row>
    <row r="1185" spans="1:26" ht="14.25" customHeight="1">
      <c r="A1185" s="7"/>
      <c r="B1185" s="7"/>
      <c r="C1185" s="7"/>
      <c r="D1185" s="7"/>
      <c r="E1185" s="24"/>
      <c r="F1185" s="24"/>
      <c r="G1185" s="7"/>
      <c r="H1185" s="7"/>
      <c r="I1185" s="9"/>
      <c r="J1185" s="9"/>
      <c r="K1185" s="9"/>
      <c r="L1185" s="9"/>
      <c r="M1185" s="9"/>
      <c r="N1185" s="9"/>
      <c r="O1185" s="9"/>
      <c r="P1185" s="9"/>
      <c r="Q1185" s="9"/>
      <c r="R1185" s="9"/>
      <c r="S1185" s="9"/>
      <c r="T1185" s="9"/>
      <c r="U1185" s="9"/>
      <c r="V1185" s="9"/>
      <c r="W1185" s="9"/>
      <c r="X1185" s="9"/>
      <c r="Y1185" s="9"/>
      <c r="Z1185" s="9"/>
    </row>
    <row r="1186" spans="1:26" ht="14.25" customHeight="1">
      <c r="A1186" s="7"/>
      <c r="B1186" s="7"/>
      <c r="C1186" s="7"/>
      <c r="D1186" s="7"/>
      <c r="E1186" s="24"/>
      <c r="F1186" s="24"/>
      <c r="G1186" s="7"/>
      <c r="H1186" s="7"/>
      <c r="I1186" s="9"/>
      <c r="J1186" s="9"/>
      <c r="K1186" s="9"/>
      <c r="L1186" s="9"/>
      <c r="M1186" s="9"/>
      <c r="N1186" s="9"/>
      <c r="O1186" s="9"/>
      <c r="P1186" s="9"/>
      <c r="Q1186" s="9"/>
      <c r="R1186" s="9"/>
      <c r="S1186" s="9"/>
      <c r="T1186" s="9"/>
      <c r="U1186" s="9"/>
      <c r="V1186" s="9"/>
      <c r="W1186" s="9"/>
      <c r="X1186" s="9"/>
      <c r="Y1186" s="9"/>
      <c r="Z1186" s="9"/>
    </row>
    <row r="1187" spans="1:26" ht="14.25" customHeight="1">
      <c r="A1187" s="7"/>
      <c r="B1187" s="7"/>
      <c r="C1187" s="7"/>
      <c r="D1187" s="7"/>
      <c r="E1187" s="24"/>
      <c r="F1187" s="24"/>
      <c r="G1187" s="7"/>
      <c r="H1187" s="7"/>
      <c r="I1187" s="9"/>
      <c r="J1187" s="9"/>
      <c r="K1187" s="9"/>
      <c r="L1187" s="9"/>
      <c r="M1187" s="9"/>
      <c r="N1187" s="9"/>
      <c r="O1187" s="9"/>
      <c r="P1187" s="9"/>
      <c r="Q1187" s="9"/>
      <c r="R1187" s="9"/>
      <c r="S1187" s="9"/>
      <c r="T1187" s="9"/>
      <c r="U1187" s="9"/>
      <c r="V1187" s="9"/>
      <c r="W1187" s="9"/>
      <c r="X1187" s="9"/>
      <c r="Y1187" s="9"/>
      <c r="Z1187" s="9"/>
    </row>
    <row r="1188" spans="1:26" ht="14.25" customHeight="1">
      <c r="A1188" s="7"/>
      <c r="B1188" s="7"/>
      <c r="C1188" s="7"/>
      <c r="D1188" s="7"/>
      <c r="E1188" s="24"/>
      <c r="F1188" s="24"/>
      <c r="G1188" s="7"/>
      <c r="H1188" s="7"/>
      <c r="I1188" s="9"/>
      <c r="J1188" s="9"/>
      <c r="K1188" s="9"/>
      <c r="L1188" s="9"/>
      <c r="M1188" s="9"/>
      <c r="N1188" s="9"/>
      <c r="O1188" s="9"/>
      <c r="P1188" s="9"/>
      <c r="Q1188" s="9"/>
      <c r="R1188" s="9"/>
      <c r="S1188" s="9"/>
      <c r="T1188" s="9"/>
      <c r="U1188" s="9"/>
      <c r="V1188" s="9"/>
      <c r="W1188" s="9"/>
      <c r="X1188" s="9"/>
      <c r="Y1188" s="9"/>
      <c r="Z1188" s="9"/>
    </row>
    <row r="1189" spans="1:26" ht="14.25" customHeight="1">
      <c r="A1189" s="7"/>
      <c r="B1189" s="7"/>
      <c r="C1189" s="7"/>
      <c r="D1189" s="7"/>
      <c r="E1189" s="24"/>
      <c r="F1189" s="24"/>
      <c r="G1189" s="7"/>
      <c r="H1189" s="7"/>
      <c r="I1189" s="9"/>
      <c r="J1189" s="9"/>
      <c r="K1189" s="9"/>
      <c r="L1189" s="9"/>
      <c r="M1189" s="9"/>
      <c r="N1189" s="9"/>
      <c r="O1189" s="9"/>
      <c r="P1189" s="9"/>
      <c r="Q1189" s="9"/>
      <c r="R1189" s="9"/>
      <c r="S1189" s="9"/>
      <c r="T1189" s="9"/>
      <c r="U1189" s="9"/>
      <c r="V1189" s="9"/>
      <c r="W1189" s="9"/>
      <c r="X1189" s="9"/>
      <c r="Y1189" s="9"/>
      <c r="Z1189" s="9"/>
    </row>
    <row r="1190" spans="1:26" ht="14.25" customHeight="1">
      <c r="A1190" s="7"/>
      <c r="B1190" s="7"/>
      <c r="C1190" s="7"/>
      <c r="D1190" s="7"/>
      <c r="E1190" s="24"/>
      <c r="F1190" s="24"/>
      <c r="G1190" s="7"/>
      <c r="H1190" s="7"/>
      <c r="I1190" s="9"/>
      <c r="J1190" s="9"/>
      <c r="K1190" s="9"/>
      <c r="L1190" s="9"/>
      <c r="M1190" s="9"/>
      <c r="N1190" s="9"/>
      <c r="O1190" s="9"/>
      <c r="P1190" s="9"/>
      <c r="Q1190" s="9"/>
      <c r="R1190" s="9"/>
      <c r="S1190" s="9"/>
      <c r="T1190" s="9"/>
      <c r="U1190" s="9"/>
      <c r="V1190" s="9"/>
      <c r="W1190" s="9"/>
      <c r="X1190" s="9"/>
      <c r="Y1190" s="9"/>
      <c r="Z1190" s="9"/>
    </row>
    <row r="1191" spans="1:26" ht="14.25" customHeight="1">
      <c r="A1191" s="7"/>
      <c r="B1191" s="7"/>
      <c r="C1191" s="7"/>
      <c r="D1191" s="7"/>
      <c r="E1191" s="24"/>
      <c r="F1191" s="24"/>
      <c r="G1191" s="7"/>
      <c r="H1191" s="7"/>
      <c r="I1191" s="9"/>
      <c r="J1191" s="9"/>
      <c r="K1191" s="9"/>
      <c r="L1191" s="9"/>
      <c r="M1191" s="9"/>
      <c r="N1191" s="9"/>
      <c r="O1191" s="9"/>
      <c r="P1191" s="9"/>
      <c r="Q1191" s="9"/>
      <c r="R1191" s="9"/>
      <c r="S1191" s="9"/>
      <c r="T1191" s="9"/>
      <c r="U1191" s="9"/>
      <c r="V1191" s="9"/>
      <c r="W1191" s="9"/>
      <c r="X1191" s="9"/>
      <c r="Y1191" s="9"/>
      <c r="Z1191" s="9"/>
    </row>
    <row r="1192" spans="1:26" ht="14.25" customHeight="1">
      <c r="A1192" s="7"/>
      <c r="B1192" s="7"/>
      <c r="C1192" s="7"/>
      <c r="D1192" s="7"/>
      <c r="E1192" s="24"/>
      <c r="F1192" s="24"/>
      <c r="G1192" s="7"/>
      <c r="H1192" s="7"/>
      <c r="I1192" s="9"/>
      <c r="J1192" s="9"/>
      <c r="K1192" s="9"/>
      <c r="L1192" s="9"/>
      <c r="M1192" s="9"/>
      <c r="N1192" s="9"/>
      <c r="O1192" s="9"/>
      <c r="P1192" s="9"/>
      <c r="Q1192" s="9"/>
      <c r="R1192" s="9"/>
      <c r="S1192" s="9"/>
      <c r="T1192" s="9"/>
      <c r="U1192" s="9"/>
      <c r="V1192" s="9"/>
      <c r="W1192" s="9"/>
      <c r="X1192" s="9"/>
      <c r="Y1192" s="9"/>
      <c r="Z1192" s="9"/>
    </row>
    <row r="1193" spans="1:26" ht="14.25" customHeight="1">
      <c r="A1193" s="7"/>
      <c r="B1193" s="7"/>
      <c r="C1193" s="7"/>
      <c r="D1193" s="7"/>
      <c r="E1193" s="24"/>
      <c r="F1193" s="24"/>
      <c r="G1193" s="7"/>
      <c r="H1193" s="7"/>
      <c r="I1193" s="9"/>
      <c r="J1193" s="9"/>
      <c r="K1193" s="9"/>
      <c r="L1193" s="9"/>
      <c r="M1193" s="9"/>
      <c r="N1193" s="9"/>
      <c r="O1193" s="9"/>
      <c r="P1193" s="9"/>
      <c r="Q1193" s="9"/>
      <c r="R1193" s="9"/>
      <c r="S1193" s="9"/>
      <c r="T1193" s="9"/>
      <c r="U1193" s="9"/>
      <c r="V1193" s="9"/>
      <c r="W1193" s="9"/>
      <c r="X1193" s="9"/>
      <c r="Y1193" s="9"/>
      <c r="Z1193" s="9"/>
    </row>
    <row r="1194" spans="1:26" ht="14.25" customHeight="1">
      <c r="A1194" s="7"/>
      <c r="B1194" s="7"/>
      <c r="C1194" s="7"/>
      <c r="D1194" s="7"/>
      <c r="E1194" s="24"/>
      <c r="F1194" s="24"/>
      <c r="G1194" s="7"/>
      <c r="H1194" s="7"/>
      <c r="I1194" s="9"/>
      <c r="J1194" s="9"/>
      <c r="K1194" s="9"/>
      <c r="L1194" s="9"/>
      <c r="M1194" s="9"/>
      <c r="N1194" s="9"/>
      <c r="O1194" s="9"/>
      <c r="P1194" s="9"/>
      <c r="Q1194" s="9"/>
      <c r="R1194" s="9"/>
      <c r="S1194" s="9"/>
      <c r="T1194" s="9"/>
      <c r="U1194" s="9"/>
      <c r="V1194" s="9"/>
      <c r="W1194" s="9"/>
      <c r="X1194" s="9"/>
      <c r="Y1194" s="9"/>
      <c r="Z1194" s="9"/>
    </row>
    <row r="1195" spans="1:26" ht="14.25" customHeight="1">
      <c r="A1195" s="7"/>
      <c r="B1195" s="7"/>
      <c r="C1195" s="7"/>
      <c r="D1195" s="7"/>
      <c r="E1195" s="24"/>
      <c r="F1195" s="24"/>
      <c r="G1195" s="7"/>
      <c r="H1195" s="7"/>
      <c r="I1195" s="9"/>
      <c r="J1195" s="9"/>
      <c r="K1195" s="9"/>
      <c r="L1195" s="9"/>
      <c r="M1195" s="9"/>
      <c r="N1195" s="9"/>
      <c r="O1195" s="9"/>
      <c r="P1195" s="9"/>
      <c r="Q1195" s="9"/>
      <c r="R1195" s="9"/>
      <c r="S1195" s="9"/>
      <c r="T1195" s="9"/>
      <c r="U1195" s="9"/>
      <c r="V1195" s="9"/>
      <c r="W1195" s="9"/>
      <c r="X1195" s="9"/>
      <c r="Y1195" s="9"/>
      <c r="Z1195" s="9"/>
    </row>
    <row r="1196" spans="1:26" ht="14.25" customHeight="1">
      <c r="A1196" s="7"/>
      <c r="B1196" s="7"/>
      <c r="C1196" s="7"/>
      <c r="D1196" s="7"/>
      <c r="E1196" s="24"/>
      <c r="F1196" s="24"/>
      <c r="G1196" s="7"/>
      <c r="H1196" s="7"/>
      <c r="I1196" s="9"/>
      <c r="J1196" s="9"/>
      <c r="K1196" s="9"/>
      <c r="L1196" s="9"/>
      <c r="M1196" s="9"/>
      <c r="N1196" s="9"/>
      <c r="O1196" s="9"/>
      <c r="P1196" s="9"/>
      <c r="Q1196" s="9"/>
      <c r="R1196" s="9"/>
      <c r="S1196" s="9"/>
      <c r="T1196" s="9"/>
      <c r="U1196" s="9"/>
      <c r="V1196" s="9"/>
      <c r="W1196" s="9"/>
      <c r="X1196" s="9"/>
      <c r="Y1196" s="9"/>
      <c r="Z1196" s="9"/>
    </row>
    <row r="1197" spans="1:26" ht="14.25" customHeight="1">
      <c r="A1197" s="7"/>
      <c r="B1197" s="7"/>
      <c r="C1197" s="7"/>
      <c r="D1197" s="7"/>
      <c r="E1197" s="24"/>
      <c r="F1197" s="24"/>
      <c r="G1197" s="7"/>
      <c r="H1197" s="7"/>
      <c r="I1197" s="9"/>
      <c r="J1197" s="9"/>
      <c r="K1197" s="9"/>
      <c r="L1197" s="9"/>
      <c r="M1197" s="9"/>
      <c r="N1197" s="9"/>
      <c r="O1197" s="9"/>
      <c r="P1197" s="9"/>
      <c r="Q1197" s="9"/>
      <c r="R1197" s="9"/>
      <c r="S1197" s="9"/>
      <c r="T1197" s="9"/>
      <c r="U1197" s="9"/>
      <c r="V1197" s="9"/>
      <c r="W1197" s="9"/>
      <c r="X1197" s="9"/>
      <c r="Y1197" s="9"/>
      <c r="Z1197" s="9"/>
    </row>
    <row r="1198" spans="1:26" ht="14.25" customHeight="1">
      <c r="A1198" s="7"/>
      <c r="B1198" s="7"/>
      <c r="C1198" s="7"/>
      <c r="D1198" s="7"/>
      <c r="E1198" s="24"/>
      <c r="F1198" s="24"/>
      <c r="G1198" s="7"/>
      <c r="H1198" s="7"/>
      <c r="I1198" s="9"/>
      <c r="J1198" s="9"/>
      <c r="K1198" s="9"/>
      <c r="L1198" s="9"/>
      <c r="M1198" s="9"/>
      <c r="N1198" s="9"/>
      <c r="O1198" s="9"/>
      <c r="P1198" s="9"/>
      <c r="Q1198" s="9"/>
      <c r="R1198" s="9"/>
      <c r="S1198" s="9"/>
      <c r="T1198" s="9"/>
      <c r="U1198" s="9"/>
      <c r="V1198" s="9"/>
      <c r="W1198" s="9"/>
      <c r="X1198" s="9"/>
      <c r="Y1198" s="9"/>
      <c r="Z1198" s="9"/>
    </row>
    <row r="1199" spans="1:26" ht="14.25" customHeight="1">
      <c r="A1199" s="7"/>
      <c r="B1199" s="7"/>
      <c r="C1199" s="7"/>
      <c r="D1199" s="7"/>
      <c r="E1199" s="24"/>
      <c r="F1199" s="24"/>
      <c r="G1199" s="7"/>
      <c r="H1199" s="7"/>
      <c r="I1199" s="9"/>
      <c r="J1199" s="9"/>
      <c r="K1199" s="9"/>
      <c r="L1199" s="9"/>
      <c r="M1199" s="9"/>
      <c r="N1199" s="9"/>
      <c r="O1199" s="9"/>
      <c r="P1199" s="9"/>
      <c r="Q1199" s="9"/>
      <c r="R1199" s="9"/>
      <c r="S1199" s="9"/>
      <c r="T1199" s="9"/>
      <c r="U1199" s="9"/>
      <c r="V1199" s="9"/>
      <c r="W1199" s="9"/>
      <c r="X1199" s="9"/>
      <c r="Y1199" s="9"/>
      <c r="Z1199" s="9"/>
    </row>
    <row r="1200" spans="1:26" ht="14.25" customHeight="1">
      <c r="A1200" s="7"/>
      <c r="B1200" s="7"/>
      <c r="C1200" s="7"/>
      <c r="D1200" s="7"/>
      <c r="E1200" s="24"/>
      <c r="F1200" s="24"/>
      <c r="G1200" s="7"/>
      <c r="H1200" s="7"/>
      <c r="I1200" s="9"/>
      <c r="J1200" s="9"/>
      <c r="K1200" s="9"/>
      <c r="L1200" s="9"/>
      <c r="M1200" s="9"/>
      <c r="N1200" s="9"/>
      <c r="O1200" s="9"/>
      <c r="P1200" s="9"/>
      <c r="Q1200" s="9"/>
      <c r="R1200" s="9"/>
      <c r="S1200" s="9"/>
      <c r="T1200" s="9"/>
      <c r="U1200" s="9"/>
      <c r="V1200" s="9"/>
      <c r="W1200" s="9"/>
      <c r="X1200" s="9"/>
      <c r="Y1200" s="9"/>
      <c r="Z1200" s="9"/>
    </row>
    <row r="1201" spans="1:26" ht="14.25" customHeight="1">
      <c r="A1201" s="7"/>
      <c r="B1201" s="7"/>
      <c r="C1201" s="7"/>
      <c r="D1201" s="7"/>
      <c r="E1201" s="24"/>
      <c r="F1201" s="24"/>
      <c r="G1201" s="7"/>
      <c r="H1201" s="7"/>
      <c r="I1201" s="9"/>
      <c r="J1201" s="9"/>
      <c r="K1201" s="9"/>
      <c r="L1201" s="9"/>
      <c r="M1201" s="9"/>
      <c r="N1201" s="9"/>
      <c r="O1201" s="9"/>
      <c r="P1201" s="9"/>
      <c r="Q1201" s="9"/>
      <c r="R1201" s="9"/>
      <c r="S1201" s="9"/>
      <c r="T1201" s="9"/>
      <c r="U1201" s="9"/>
      <c r="V1201" s="9"/>
      <c r="W1201" s="9"/>
      <c r="X1201" s="9"/>
      <c r="Y1201" s="9"/>
      <c r="Z1201" s="9"/>
    </row>
    <row r="1202" spans="1:26" ht="14.25" customHeight="1">
      <c r="A1202" s="7"/>
      <c r="B1202" s="7"/>
      <c r="C1202" s="7"/>
      <c r="D1202" s="7"/>
      <c r="E1202" s="24"/>
      <c r="F1202" s="24"/>
      <c r="G1202" s="7"/>
      <c r="H1202" s="7"/>
      <c r="I1202" s="9"/>
      <c r="J1202" s="9"/>
      <c r="K1202" s="9"/>
      <c r="L1202" s="9"/>
      <c r="M1202" s="9"/>
      <c r="N1202" s="9"/>
      <c r="O1202" s="9"/>
      <c r="P1202" s="9"/>
      <c r="Q1202" s="9"/>
      <c r="R1202" s="9"/>
      <c r="S1202" s="9"/>
      <c r="T1202" s="9"/>
      <c r="U1202" s="9"/>
      <c r="V1202" s="9"/>
      <c r="W1202" s="9"/>
      <c r="X1202" s="9"/>
      <c r="Y1202" s="9"/>
      <c r="Z1202" s="9"/>
    </row>
    <row r="1203" spans="1:26" ht="14.25" customHeight="1">
      <c r="A1203" s="7"/>
      <c r="B1203" s="7"/>
      <c r="C1203" s="7"/>
      <c r="D1203" s="7"/>
      <c r="E1203" s="24"/>
      <c r="F1203" s="24"/>
      <c r="G1203" s="7"/>
      <c r="H1203" s="7"/>
      <c r="I1203" s="9"/>
      <c r="J1203" s="9"/>
      <c r="K1203" s="9"/>
      <c r="L1203" s="9"/>
      <c r="M1203" s="9"/>
      <c r="N1203" s="9"/>
      <c r="O1203" s="9"/>
      <c r="P1203" s="9"/>
      <c r="Q1203" s="9"/>
      <c r="R1203" s="9"/>
      <c r="S1203" s="9"/>
      <c r="T1203" s="9"/>
      <c r="U1203" s="9"/>
      <c r="V1203" s="9"/>
      <c r="W1203" s="9"/>
      <c r="X1203" s="9"/>
      <c r="Y1203" s="9"/>
      <c r="Z1203" s="9"/>
    </row>
    <row r="1204" spans="1:26" ht="14.25" customHeight="1">
      <c r="A1204" s="7"/>
      <c r="B1204" s="7"/>
      <c r="C1204" s="7"/>
      <c r="D1204" s="7"/>
      <c r="E1204" s="24"/>
      <c r="F1204" s="24"/>
      <c r="G1204" s="7"/>
      <c r="H1204" s="7"/>
      <c r="I1204" s="9"/>
      <c r="J1204" s="9"/>
      <c r="K1204" s="9"/>
      <c r="L1204" s="9"/>
      <c r="M1204" s="9"/>
      <c r="N1204" s="9"/>
      <c r="O1204" s="9"/>
      <c r="P1204" s="9"/>
      <c r="Q1204" s="9"/>
      <c r="R1204" s="9"/>
      <c r="S1204" s="9"/>
      <c r="T1204" s="9"/>
      <c r="U1204" s="9"/>
      <c r="V1204" s="9"/>
      <c r="W1204" s="9"/>
      <c r="X1204" s="9"/>
      <c r="Y1204" s="9"/>
      <c r="Z1204" s="9"/>
    </row>
    <row r="1205" spans="1:26" ht="14.25" customHeight="1">
      <c r="A1205" s="7"/>
      <c r="B1205" s="7"/>
      <c r="C1205" s="7"/>
      <c r="D1205" s="7"/>
      <c r="E1205" s="24"/>
      <c r="F1205" s="24"/>
      <c r="G1205" s="7"/>
      <c r="H1205" s="7"/>
      <c r="I1205" s="9"/>
      <c r="J1205" s="9"/>
      <c r="K1205" s="9"/>
      <c r="L1205" s="9"/>
      <c r="M1205" s="9"/>
      <c r="N1205" s="9"/>
      <c r="O1205" s="9"/>
      <c r="P1205" s="9"/>
      <c r="Q1205" s="9"/>
      <c r="R1205" s="9"/>
      <c r="S1205" s="9"/>
      <c r="T1205" s="9"/>
      <c r="U1205" s="9"/>
      <c r="V1205" s="9"/>
      <c r="W1205" s="9"/>
      <c r="X1205" s="9"/>
      <c r="Y1205" s="9"/>
      <c r="Z1205" s="9"/>
    </row>
    <row r="1206" spans="1:26" ht="14.25" customHeight="1">
      <c r="A1206" s="7"/>
      <c r="B1206" s="7"/>
      <c r="C1206" s="7"/>
      <c r="D1206" s="7"/>
      <c r="E1206" s="24"/>
      <c r="F1206" s="24"/>
      <c r="G1206" s="7"/>
      <c r="H1206" s="7"/>
      <c r="I1206" s="9"/>
      <c r="J1206" s="9"/>
      <c r="K1206" s="9"/>
      <c r="L1206" s="9"/>
      <c r="M1206" s="9"/>
      <c r="N1206" s="9"/>
      <c r="O1206" s="9"/>
      <c r="P1206" s="9"/>
      <c r="Q1206" s="9"/>
      <c r="R1206" s="9"/>
      <c r="S1206" s="9"/>
      <c r="T1206" s="9"/>
      <c r="U1206" s="9"/>
      <c r="V1206" s="9"/>
      <c r="W1206" s="9"/>
      <c r="X1206" s="9"/>
      <c r="Y1206" s="9"/>
      <c r="Z1206" s="9"/>
    </row>
    <row r="1207" spans="1:26" ht="14.25" customHeight="1">
      <c r="A1207" s="7"/>
      <c r="B1207" s="7"/>
      <c r="C1207" s="7"/>
      <c r="D1207" s="7"/>
      <c r="E1207" s="24"/>
      <c r="F1207" s="24"/>
      <c r="G1207" s="7"/>
      <c r="H1207" s="7"/>
      <c r="I1207" s="9"/>
      <c r="J1207" s="9"/>
      <c r="K1207" s="9"/>
      <c r="L1207" s="9"/>
      <c r="M1207" s="9"/>
      <c r="N1207" s="9"/>
      <c r="O1207" s="9"/>
      <c r="P1207" s="9"/>
      <c r="Q1207" s="9"/>
      <c r="R1207" s="9"/>
      <c r="S1207" s="9"/>
      <c r="T1207" s="9"/>
      <c r="U1207" s="9"/>
      <c r="V1207" s="9"/>
      <c r="W1207" s="9"/>
      <c r="X1207" s="9"/>
      <c r="Y1207" s="9"/>
      <c r="Z1207" s="9"/>
    </row>
    <row r="1208" spans="1:26" ht="14.25" customHeight="1">
      <c r="A1208" s="7"/>
      <c r="B1208" s="7"/>
      <c r="C1208" s="7"/>
      <c r="D1208" s="7"/>
      <c r="E1208" s="24"/>
      <c r="F1208" s="24"/>
      <c r="G1208" s="7"/>
      <c r="H1208" s="7"/>
      <c r="I1208" s="9"/>
      <c r="J1208" s="9"/>
      <c r="K1208" s="9"/>
      <c r="L1208" s="9"/>
      <c r="M1208" s="9"/>
      <c r="N1208" s="9"/>
      <c r="O1208" s="9"/>
      <c r="P1208" s="9"/>
      <c r="Q1208" s="9"/>
      <c r="R1208" s="9"/>
      <c r="S1208" s="9"/>
      <c r="T1208" s="9"/>
      <c r="U1208" s="9"/>
      <c r="V1208" s="9"/>
      <c r="W1208" s="9"/>
      <c r="X1208" s="9"/>
      <c r="Y1208" s="9"/>
      <c r="Z1208" s="9"/>
    </row>
    <row r="1209" spans="1:26" ht="14.25" customHeight="1">
      <c r="A1209" s="7"/>
      <c r="B1209" s="7"/>
      <c r="C1209" s="7"/>
      <c r="D1209" s="7"/>
      <c r="E1209" s="24"/>
      <c r="F1209" s="24"/>
      <c r="G1209" s="7"/>
      <c r="H1209" s="7"/>
      <c r="I1209" s="9"/>
      <c r="J1209" s="9"/>
      <c r="K1209" s="9"/>
      <c r="L1209" s="9"/>
      <c r="M1209" s="9"/>
      <c r="N1209" s="9"/>
      <c r="O1209" s="9"/>
      <c r="P1209" s="9"/>
      <c r="Q1209" s="9"/>
      <c r="R1209" s="9"/>
      <c r="S1209" s="9"/>
      <c r="T1209" s="9"/>
      <c r="U1209" s="9"/>
      <c r="V1209" s="9"/>
      <c r="W1209" s="9"/>
      <c r="X1209" s="9"/>
      <c r="Y1209" s="9"/>
      <c r="Z1209" s="9"/>
    </row>
    <row r="1210" spans="1:26" ht="14.25" customHeight="1">
      <c r="A1210" s="7"/>
      <c r="B1210" s="7"/>
      <c r="C1210" s="7"/>
      <c r="D1210" s="7"/>
      <c r="E1210" s="24"/>
      <c r="F1210" s="24"/>
      <c r="G1210" s="7"/>
      <c r="H1210" s="7"/>
      <c r="I1210" s="9"/>
      <c r="J1210" s="9"/>
      <c r="K1210" s="9"/>
      <c r="L1210" s="9"/>
      <c r="M1210" s="9"/>
      <c r="N1210" s="9"/>
      <c r="O1210" s="9"/>
      <c r="P1210" s="9"/>
      <c r="Q1210" s="9"/>
      <c r="R1210" s="9"/>
      <c r="S1210" s="9"/>
      <c r="T1210" s="9"/>
      <c r="U1210" s="9"/>
      <c r="V1210" s="9"/>
      <c r="W1210" s="9"/>
      <c r="X1210" s="9"/>
      <c r="Y1210" s="9"/>
      <c r="Z1210" s="9"/>
    </row>
    <row r="1211" spans="1:26" ht="14.25" customHeight="1">
      <c r="A1211" s="7"/>
      <c r="B1211" s="7"/>
      <c r="C1211" s="7"/>
      <c r="D1211" s="7"/>
      <c r="E1211" s="24"/>
      <c r="F1211" s="24"/>
      <c r="G1211" s="7"/>
      <c r="H1211" s="7"/>
      <c r="I1211" s="9"/>
      <c r="J1211" s="9"/>
      <c r="K1211" s="9"/>
      <c r="L1211" s="9"/>
      <c r="M1211" s="9"/>
      <c r="N1211" s="9"/>
      <c r="O1211" s="9"/>
      <c r="P1211" s="9"/>
      <c r="Q1211" s="9"/>
      <c r="R1211" s="9"/>
      <c r="S1211" s="9"/>
      <c r="T1211" s="9"/>
      <c r="U1211" s="9"/>
      <c r="V1211" s="9"/>
      <c r="W1211" s="9"/>
      <c r="X1211" s="9"/>
      <c r="Y1211" s="9"/>
      <c r="Z1211" s="9"/>
    </row>
    <row r="1212" spans="1:26" ht="14.25" customHeight="1">
      <c r="A1212" s="7"/>
      <c r="B1212" s="7"/>
      <c r="C1212" s="7"/>
      <c r="D1212" s="7"/>
      <c r="E1212" s="24"/>
      <c r="F1212" s="24"/>
      <c r="G1212" s="7"/>
      <c r="H1212" s="7"/>
      <c r="I1212" s="9"/>
      <c r="J1212" s="9"/>
      <c r="K1212" s="9"/>
      <c r="L1212" s="9"/>
      <c r="M1212" s="9"/>
      <c r="N1212" s="9"/>
      <c r="O1212" s="9"/>
      <c r="P1212" s="9"/>
      <c r="Q1212" s="9"/>
      <c r="R1212" s="9"/>
      <c r="S1212" s="9"/>
      <c r="T1212" s="9"/>
      <c r="U1212" s="9"/>
      <c r="V1212" s="9"/>
      <c r="W1212" s="9"/>
      <c r="X1212" s="9"/>
      <c r="Y1212" s="9"/>
      <c r="Z1212" s="9"/>
    </row>
    <row r="1213" spans="1:26" ht="14.25" customHeight="1">
      <c r="A1213" s="7"/>
      <c r="B1213" s="7"/>
      <c r="C1213" s="7"/>
      <c r="D1213" s="7"/>
      <c r="E1213" s="24"/>
      <c r="F1213" s="24"/>
      <c r="G1213" s="7"/>
      <c r="H1213" s="7"/>
      <c r="I1213" s="9"/>
      <c r="J1213" s="9"/>
      <c r="K1213" s="9"/>
      <c r="L1213" s="9"/>
      <c r="M1213" s="9"/>
      <c r="N1213" s="9"/>
      <c r="O1213" s="9"/>
      <c r="P1213" s="9"/>
      <c r="Q1213" s="9"/>
      <c r="R1213" s="9"/>
      <c r="S1213" s="9"/>
      <c r="T1213" s="9"/>
      <c r="U1213" s="9"/>
      <c r="V1213" s="9"/>
      <c r="W1213" s="9"/>
      <c r="X1213" s="9"/>
      <c r="Y1213" s="9"/>
      <c r="Z1213" s="9"/>
    </row>
    <row r="1214" spans="1:26" ht="14.25" customHeight="1">
      <c r="A1214" s="7"/>
      <c r="B1214" s="7"/>
      <c r="C1214" s="7"/>
      <c r="D1214" s="7"/>
      <c r="E1214" s="24"/>
      <c r="F1214" s="24"/>
      <c r="G1214" s="7"/>
      <c r="H1214" s="7"/>
      <c r="I1214" s="9"/>
      <c r="J1214" s="9"/>
      <c r="K1214" s="9"/>
      <c r="L1214" s="9"/>
      <c r="M1214" s="9"/>
      <c r="N1214" s="9"/>
      <c r="O1214" s="9"/>
      <c r="P1214" s="9"/>
      <c r="Q1214" s="9"/>
      <c r="R1214" s="9"/>
      <c r="S1214" s="9"/>
      <c r="T1214" s="9"/>
      <c r="U1214" s="9"/>
      <c r="V1214" s="9"/>
      <c r="W1214" s="9"/>
      <c r="X1214" s="9"/>
      <c r="Y1214" s="9"/>
      <c r="Z1214" s="9"/>
    </row>
    <row r="1215" spans="1:26" ht="14.25" customHeight="1">
      <c r="A1215" s="7"/>
      <c r="B1215" s="7"/>
      <c r="C1215" s="7"/>
      <c r="D1215" s="7"/>
      <c r="E1215" s="24"/>
      <c r="F1215" s="24"/>
      <c r="G1215" s="7"/>
      <c r="H1215" s="7"/>
      <c r="I1215" s="9"/>
      <c r="J1215" s="9"/>
      <c r="K1215" s="9"/>
      <c r="L1215" s="9"/>
      <c r="M1215" s="9"/>
      <c r="N1215" s="9"/>
      <c r="O1215" s="9"/>
      <c r="P1215" s="9"/>
      <c r="Q1215" s="9"/>
      <c r="R1215" s="9"/>
      <c r="S1215" s="9"/>
      <c r="T1215" s="9"/>
      <c r="U1215" s="9"/>
      <c r="V1215" s="9"/>
      <c r="W1215" s="9"/>
      <c r="X1215" s="9"/>
      <c r="Y1215" s="9"/>
      <c r="Z1215" s="9"/>
    </row>
    <row r="1216" spans="1:26" ht="14.25" customHeight="1">
      <c r="A1216" s="7"/>
      <c r="B1216" s="7"/>
      <c r="C1216" s="7"/>
      <c r="D1216" s="7"/>
      <c r="E1216" s="24"/>
      <c r="F1216" s="24"/>
      <c r="G1216" s="7"/>
      <c r="H1216" s="7"/>
      <c r="I1216" s="9"/>
      <c r="J1216" s="9"/>
      <c r="K1216" s="9"/>
      <c r="L1216" s="9"/>
      <c r="M1216" s="9"/>
      <c r="N1216" s="9"/>
      <c r="O1216" s="9"/>
      <c r="P1216" s="9"/>
      <c r="Q1216" s="9"/>
      <c r="R1216" s="9"/>
      <c r="S1216" s="9"/>
      <c r="T1216" s="9"/>
      <c r="U1216" s="9"/>
      <c r="V1216" s="9"/>
      <c r="W1216" s="9"/>
      <c r="X1216" s="9"/>
      <c r="Y1216" s="9"/>
      <c r="Z1216" s="9"/>
    </row>
    <row r="1217" spans="1:26" ht="14.25" customHeight="1">
      <c r="A1217" s="7"/>
      <c r="B1217" s="7"/>
      <c r="C1217" s="7"/>
      <c r="D1217" s="7"/>
      <c r="E1217" s="24"/>
      <c r="F1217" s="24"/>
      <c r="G1217" s="7"/>
      <c r="H1217" s="7"/>
      <c r="I1217" s="9"/>
      <c r="J1217" s="9"/>
      <c r="K1217" s="9"/>
      <c r="L1217" s="9"/>
      <c r="M1217" s="9"/>
      <c r="N1217" s="9"/>
      <c r="O1217" s="9"/>
      <c r="P1217" s="9"/>
      <c r="Q1217" s="9"/>
      <c r="R1217" s="9"/>
      <c r="S1217" s="9"/>
      <c r="T1217" s="9"/>
      <c r="U1217" s="9"/>
      <c r="V1217" s="9"/>
      <c r="W1217" s="9"/>
      <c r="X1217" s="9"/>
      <c r="Y1217" s="9"/>
      <c r="Z1217" s="9"/>
    </row>
    <row r="1218" spans="1:26" ht="14.25" customHeight="1">
      <c r="A1218" s="7"/>
      <c r="B1218" s="7"/>
      <c r="C1218" s="7"/>
      <c r="D1218" s="7"/>
      <c r="E1218" s="24"/>
      <c r="F1218" s="24"/>
      <c r="G1218" s="7"/>
      <c r="H1218" s="7"/>
      <c r="I1218" s="9"/>
      <c r="J1218" s="9"/>
      <c r="K1218" s="9"/>
      <c r="L1218" s="9"/>
      <c r="M1218" s="9"/>
      <c r="N1218" s="9"/>
      <c r="O1218" s="9"/>
      <c r="P1218" s="9"/>
      <c r="Q1218" s="9"/>
      <c r="R1218" s="9"/>
      <c r="S1218" s="9"/>
      <c r="T1218" s="9"/>
      <c r="U1218" s="9"/>
      <c r="V1218" s="9"/>
      <c r="W1218" s="9"/>
      <c r="X1218" s="9"/>
      <c r="Y1218" s="9"/>
      <c r="Z1218" s="9"/>
    </row>
    <row r="1219" spans="1:26" ht="14.25" customHeight="1">
      <c r="A1219" s="7"/>
      <c r="B1219" s="7"/>
      <c r="C1219" s="7"/>
      <c r="D1219" s="7"/>
      <c r="E1219" s="24"/>
      <c r="F1219" s="24"/>
      <c r="G1219" s="7"/>
      <c r="H1219" s="7"/>
      <c r="I1219" s="9"/>
      <c r="J1219" s="9"/>
      <c r="K1219" s="9"/>
      <c r="L1219" s="9"/>
      <c r="M1219" s="9"/>
      <c r="N1219" s="9"/>
      <c r="O1219" s="9"/>
      <c r="P1219" s="9"/>
      <c r="Q1219" s="9"/>
      <c r="R1219" s="9"/>
      <c r="S1219" s="9"/>
      <c r="T1219" s="9"/>
      <c r="U1219" s="9"/>
      <c r="V1219" s="9"/>
      <c r="W1219" s="9"/>
      <c r="X1219" s="9"/>
      <c r="Y1219" s="9"/>
      <c r="Z1219" s="9"/>
    </row>
    <row r="1220" spans="1:26" ht="14.25" customHeight="1">
      <c r="A1220" s="7"/>
      <c r="B1220" s="7"/>
      <c r="C1220" s="7"/>
      <c r="D1220" s="7"/>
      <c r="E1220" s="24"/>
      <c r="F1220" s="24"/>
      <c r="G1220" s="7"/>
      <c r="H1220" s="7"/>
      <c r="I1220" s="9"/>
      <c r="J1220" s="9"/>
      <c r="K1220" s="9"/>
      <c r="L1220" s="9"/>
      <c r="M1220" s="9"/>
      <c r="N1220" s="9"/>
      <c r="O1220" s="9"/>
      <c r="P1220" s="9"/>
      <c r="Q1220" s="9"/>
      <c r="R1220" s="9"/>
      <c r="S1220" s="9"/>
      <c r="T1220" s="9"/>
      <c r="U1220" s="9"/>
      <c r="V1220" s="9"/>
      <c r="W1220" s="9"/>
      <c r="X1220" s="9"/>
      <c r="Y1220" s="9"/>
      <c r="Z1220" s="9"/>
    </row>
    <row r="1221" spans="1:26" ht="14.25" customHeight="1">
      <c r="A1221" s="7"/>
      <c r="B1221" s="7"/>
      <c r="C1221" s="7"/>
      <c r="D1221" s="7"/>
      <c r="E1221" s="24"/>
      <c r="F1221" s="24"/>
      <c r="G1221" s="7"/>
      <c r="H1221" s="7"/>
      <c r="I1221" s="9"/>
      <c r="J1221" s="9"/>
      <c r="K1221" s="9"/>
      <c r="L1221" s="9"/>
      <c r="M1221" s="9"/>
      <c r="N1221" s="9"/>
      <c r="O1221" s="9"/>
      <c r="P1221" s="9"/>
      <c r="Q1221" s="9"/>
      <c r="R1221" s="9"/>
      <c r="S1221" s="9"/>
      <c r="T1221" s="9"/>
      <c r="U1221" s="9"/>
      <c r="V1221" s="9"/>
      <c r="W1221" s="9"/>
      <c r="X1221" s="9"/>
      <c r="Y1221" s="9"/>
      <c r="Z1221" s="9"/>
    </row>
    <row r="1222" spans="1:26" ht="14.25" customHeight="1">
      <c r="A1222" s="7"/>
      <c r="B1222" s="7"/>
      <c r="C1222" s="7"/>
      <c r="D1222" s="7"/>
      <c r="E1222" s="24"/>
      <c r="F1222" s="24"/>
      <c r="G1222" s="7"/>
      <c r="H1222" s="7"/>
      <c r="I1222" s="9"/>
      <c r="J1222" s="9"/>
      <c r="K1222" s="9"/>
      <c r="L1222" s="9"/>
      <c r="M1222" s="9"/>
      <c r="N1222" s="9"/>
      <c r="O1222" s="9"/>
      <c r="P1222" s="9"/>
      <c r="Q1222" s="9"/>
      <c r="R1222" s="9"/>
      <c r="S1222" s="9"/>
      <c r="T1222" s="9"/>
      <c r="U1222" s="9"/>
      <c r="V1222" s="9"/>
      <c r="W1222" s="9"/>
      <c r="X1222" s="9"/>
      <c r="Y1222" s="9"/>
      <c r="Z1222" s="9"/>
    </row>
    <row r="1223" spans="1:26" ht="14.25" customHeight="1">
      <c r="A1223" s="7"/>
      <c r="B1223" s="7"/>
      <c r="C1223" s="7"/>
      <c r="D1223" s="7"/>
      <c r="E1223" s="24"/>
      <c r="F1223" s="24"/>
      <c r="G1223" s="7"/>
      <c r="H1223" s="7"/>
      <c r="I1223" s="9"/>
      <c r="J1223" s="9"/>
      <c r="K1223" s="9"/>
      <c r="L1223" s="9"/>
      <c r="M1223" s="9"/>
      <c r="N1223" s="9"/>
      <c r="O1223" s="9"/>
      <c r="P1223" s="9"/>
      <c r="Q1223" s="9"/>
      <c r="R1223" s="9"/>
      <c r="S1223" s="9"/>
      <c r="T1223" s="9"/>
      <c r="U1223" s="9"/>
      <c r="V1223" s="9"/>
      <c r="W1223" s="9"/>
      <c r="X1223" s="9"/>
      <c r="Y1223" s="9"/>
      <c r="Z1223" s="9"/>
    </row>
    <row r="1224" spans="1:26" ht="14.25" customHeight="1">
      <c r="A1224" s="7"/>
      <c r="B1224" s="7"/>
      <c r="C1224" s="7"/>
      <c r="D1224" s="7"/>
      <c r="E1224" s="24"/>
      <c r="F1224" s="24"/>
      <c r="G1224" s="7"/>
      <c r="H1224" s="7"/>
      <c r="I1224" s="9"/>
      <c r="J1224" s="9"/>
      <c r="K1224" s="9"/>
      <c r="L1224" s="9"/>
      <c r="M1224" s="9"/>
      <c r="N1224" s="9"/>
      <c r="O1224" s="9"/>
      <c r="P1224" s="9"/>
      <c r="Q1224" s="9"/>
      <c r="R1224" s="9"/>
      <c r="S1224" s="9"/>
      <c r="T1224" s="9"/>
      <c r="U1224" s="9"/>
      <c r="V1224" s="9"/>
      <c r="W1224" s="9"/>
      <c r="X1224" s="9"/>
      <c r="Y1224" s="9"/>
      <c r="Z1224" s="9"/>
    </row>
    <row r="1225" spans="1:26" ht="14.25" customHeight="1">
      <c r="A1225" s="7"/>
      <c r="B1225" s="7"/>
      <c r="C1225" s="7"/>
      <c r="D1225" s="7"/>
      <c r="E1225" s="24"/>
      <c r="F1225" s="24"/>
      <c r="G1225" s="7"/>
      <c r="H1225" s="7"/>
      <c r="I1225" s="9"/>
      <c r="J1225" s="9"/>
      <c r="K1225" s="9"/>
      <c r="L1225" s="9"/>
      <c r="M1225" s="9"/>
      <c r="N1225" s="9"/>
      <c r="O1225" s="9"/>
      <c r="P1225" s="9"/>
      <c r="Q1225" s="9"/>
      <c r="R1225" s="9"/>
      <c r="S1225" s="9"/>
      <c r="T1225" s="9"/>
      <c r="U1225" s="9"/>
      <c r="V1225" s="9"/>
      <c r="W1225" s="9"/>
      <c r="X1225" s="9"/>
      <c r="Y1225" s="9"/>
      <c r="Z1225" s="9"/>
    </row>
    <row r="1226" spans="1:26" ht="14.25" customHeight="1">
      <c r="A1226" s="7"/>
      <c r="B1226" s="7"/>
      <c r="C1226" s="7"/>
      <c r="D1226" s="7"/>
      <c r="E1226" s="24"/>
      <c r="F1226" s="24"/>
      <c r="G1226" s="7"/>
      <c r="H1226" s="7"/>
      <c r="I1226" s="9"/>
      <c r="J1226" s="9"/>
      <c r="K1226" s="9"/>
      <c r="L1226" s="9"/>
      <c r="M1226" s="9"/>
      <c r="N1226" s="9"/>
      <c r="O1226" s="9"/>
      <c r="P1226" s="9"/>
      <c r="Q1226" s="9"/>
      <c r="R1226" s="9"/>
      <c r="S1226" s="9"/>
      <c r="T1226" s="9"/>
      <c r="U1226" s="9"/>
      <c r="V1226" s="9"/>
      <c r="W1226" s="9"/>
      <c r="X1226" s="9"/>
      <c r="Y1226" s="9"/>
      <c r="Z1226" s="9"/>
    </row>
    <row r="1227" spans="1:26" ht="14.25" customHeight="1">
      <c r="A1227" s="7"/>
      <c r="B1227" s="7"/>
      <c r="C1227" s="7"/>
      <c r="D1227" s="7"/>
      <c r="E1227" s="24"/>
      <c r="F1227" s="24"/>
      <c r="G1227" s="7"/>
      <c r="H1227" s="7"/>
      <c r="I1227" s="9"/>
      <c r="J1227" s="9"/>
      <c r="K1227" s="9"/>
      <c r="L1227" s="9"/>
      <c r="M1227" s="9"/>
      <c r="N1227" s="9"/>
      <c r="O1227" s="9"/>
      <c r="P1227" s="9"/>
      <c r="Q1227" s="9"/>
      <c r="R1227" s="9"/>
      <c r="S1227" s="9"/>
      <c r="T1227" s="9"/>
      <c r="U1227" s="9"/>
      <c r="V1227" s="9"/>
      <c r="W1227" s="9"/>
      <c r="X1227" s="9"/>
      <c r="Y1227" s="9"/>
      <c r="Z1227" s="9"/>
    </row>
    <row r="1228" spans="1:26" ht="14.25" customHeight="1">
      <c r="A1228" s="7"/>
      <c r="B1228" s="7"/>
      <c r="C1228" s="7"/>
      <c r="D1228" s="7"/>
      <c r="E1228" s="24"/>
      <c r="F1228" s="24"/>
      <c r="G1228" s="7"/>
      <c r="H1228" s="7"/>
      <c r="I1228" s="9"/>
      <c r="J1228" s="9"/>
      <c r="K1228" s="9"/>
      <c r="L1228" s="9"/>
      <c r="M1228" s="9"/>
      <c r="N1228" s="9"/>
      <c r="O1228" s="9"/>
      <c r="P1228" s="9"/>
      <c r="Q1228" s="9"/>
      <c r="R1228" s="9"/>
      <c r="S1228" s="9"/>
      <c r="T1228" s="9"/>
      <c r="U1228" s="9"/>
      <c r="V1228" s="9"/>
      <c r="W1228" s="9"/>
      <c r="X1228" s="9"/>
      <c r="Y1228" s="9"/>
      <c r="Z1228" s="9"/>
    </row>
    <row r="1229" spans="1:26" ht="14.25" customHeight="1">
      <c r="A1229" s="7"/>
      <c r="B1229" s="7"/>
      <c r="C1229" s="7"/>
      <c r="D1229" s="7"/>
      <c r="E1229" s="24"/>
      <c r="F1229" s="24"/>
      <c r="G1229" s="7"/>
      <c r="H1229" s="7"/>
      <c r="I1229" s="9"/>
      <c r="J1229" s="9"/>
      <c r="K1229" s="9"/>
      <c r="L1229" s="9"/>
      <c r="M1229" s="9"/>
      <c r="N1229" s="9"/>
      <c r="O1229" s="9"/>
      <c r="P1229" s="9"/>
      <c r="Q1229" s="9"/>
      <c r="R1229" s="9"/>
      <c r="S1229" s="9"/>
      <c r="T1229" s="9"/>
      <c r="U1229" s="9"/>
      <c r="V1229" s="9"/>
      <c r="W1229" s="9"/>
      <c r="X1229" s="9"/>
      <c r="Y1229" s="9"/>
      <c r="Z1229" s="9"/>
    </row>
    <row r="1230" spans="1:26" ht="14.25" customHeight="1">
      <c r="A1230" s="7"/>
      <c r="B1230" s="7"/>
      <c r="C1230" s="7"/>
      <c r="D1230" s="7"/>
      <c r="E1230" s="24"/>
      <c r="F1230" s="24"/>
      <c r="G1230" s="7"/>
      <c r="H1230" s="7"/>
      <c r="I1230" s="9"/>
      <c r="J1230" s="9"/>
      <c r="K1230" s="9"/>
      <c r="L1230" s="9"/>
      <c r="M1230" s="9"/>
      <c r="N1230" s="9"/>
      <c r="O1230" s="9"/>
      <c r="P1230" s="9"/>
      <c r="Q1230" s="9"/>
      <c r="R1230" s="9"/>
      <c r="S1230" s="9"/>
      <c r="T1230" s="9"/>
      <c r="U1230" s="9"/>
      <c r="V1230" s="9"/>
      <c r="W1230" s="9"/>
      <c r="X1230" s="9"/>
      <c r="Y1230" s="9"/>
      <c r="Z1230" s="9"/>
    </row>
    <row r="1231" spans="1:26" ht="14.25" customHeight="1">
      <c r="A1231" s="7"/>
      <c r="B1231" s="7"/>
      <c r="C1231" s="7"/>
      <c r="D1231" s="7"/>
      <c r="E1231" s="24"/>
      <c r="F1231" s="24"/>
      <c r="G1231" s="7"/>
      <c r="H1231" s="7"/>
      <c r="I1231" s="9"/>
      <c r="J1231" s="9"/>
      <c r="K1231" s="9"/>
      <c r="L1231" s="9"/>
      <c r="M1231" s="9"/>
      <c r="N1231" s="9"/>
      <c r="O1231" s="9"/>
      <c r="P1231" s="9"/>
      <c r="Q1231" s="9"/>
      <c r="R1231" s="9"/>
      <c r="S1231" s="9"/>
      <c r="T1231" s="9"/>
      <c r="U1231" s="9"/>
      <c r="V1231" s="9"/>
      <c r="W1231" s="9"/>
      <c r="X1231" s="9"/>
      <c r="Y1231" s="9"/>
      <c r="Z1231" s="9"/>
    </row>
    <row r="1232" spans="1:26" ht="14.25" customHeight="1">
      <c r="A1232" s="7"/>
      <c r="B1232" s="7"/>
      <c r="C1232" s="7"/>
      <c r="D1232" s="7"/>
      <c r="E1232" s="24"/>
      <c r="F1232" s="24"/>
      <c r="G1232" s="7"/>
      <c r="H1232" s="7"/>
      <c r="I1232" s="9"/>
      <c r="J1232" s="9"/>
      <c r="K1232" s="9"/>
      <c r="L1232" s="9"/>
      <c r="M1232" s="9"/>
      <c r="N1232" s="9"/>
      <c r="O1232" s="9"/>
      <c r="P1232" s="9"/>
      <c r="Q1232" s="9"/>
      <c r="R1232" s="9"/>
      <c r="S1232" s="9"/>
      <c r="T1232" s="9"/>
      <c r="U1232" s="9"/>
      <c r="V1232" s="9"/>
      <c r="W1232" s="9"/>
      <c r="X1232" s="9"/>
      <c r="Y1232" s="9"/>
      <c r="Z1232" s="9"/>
    </row>
    <row r="1233" spans="1:26" ht="14.25" customHeight="1">
      <c r="A1233" s="7"/>
      <c r="B1233" s="7"/>
      <c r="C1233" s="7"/>
      <c r="D1233" s="7"/>
      <c r="E1233" s="24"/>
      <c r="F1233" s="24"/>
      <c r="G1233" s="7"/>
      <c r="H1233" s="7"/>
      <c r="I1233" s="9"/>
      <c r="J1233" s="9"/>
      <c r="K1233" s="9"/>
      <c r="L1233" s="9"/>
      <c r="M1233" s="9"/>
      <c r="N1233" s="9"/>
      <c r="O1233" s="9"/>
      <c r="P1233" s="9"/>
      <c r="Q1233" s="9"/>
      <c r="R1233" s="9"/>
      <c r="S1233" s="9"/>
      <c r="T1233" s="9"/>
      <c r="U1233" s="9"/>
      <c r="V1233" s="9"/>
      <c r="W1233" s="9"/>
      <c r="X1233" s="9"/>
      <c r="Y1233" s="9"/>
      <c r="Z1233" s="9"/>
    </row>
    <row r="1234" spans="1:26" ht="14.25" customHeight="1">
      <c r="A1234" s="7"/>
      <c r="B1234" s="7"/>
      <c r="C1234" s="7"/>
      <c r="D1234" s="7"/>
      <c r="E1234" s="24"/>
      <c r="F1234" s="24"/>
      <c r="G1234" s="7"/>
      <c r="H1234" s="7"/>
      <c r="I1234" s="9"/>
      <c r="J1234" s="9"/>
      <c r="K1234" s="9"/>
      <c r="L1234" s="9"/>
      <c r="M1234" s="9"/>
      <c r="N1234" s="9"/>
      <c r="O1234" s="9"/>
      <c r="P1234" s="9"/>
      <c r="Q1234" s="9"/>
      <c r="R1234" s="9"/>
      <c r="S1234" s="9"/>
      <c r="T1234" s="9"/>
      <c r="U1234" s="9"/>
      <c r="V1234" s="9"/>
      <c r="W1234" s="9"/>
      <c r="X1234" s="9"/>
      <c r="Y1234" s="9"/>
      <c r="Z1234" s="9"/>
    </row>
    <row r="1235" spans="1:26" ht="14.25" customHeight="1">
      <c r="A1235" s="7"/>
      <c r="B1235" s="7"/>
      <c r="C1235" s="7"/>
      <c r="D1235" s="7"/>
      <c r="E1235" s="24"/>
      <c r="F1235" s="24"/>
      <c r="G1235" s="7"/>
      <c r="H1235" s="7"/>
      <c r="I1235" s="9"/>
      <c r="J1235" s="9"/>
      <c r="K1235" s="9"/>
      <c r="L1235" s="9"/>
      <c r="M1235" s="9"/>
      <c r="N1235" s="9"/>
      <c r="O1235" s="9"/>
      <c r="P1235" s="9"/>
      <c r="Q1235" s="9"/>
      <c r="R1235" s="9"/>
      <c r="S1235" s="9"/>
      <c r="T1235" s="9"/>
      <c r="U1235" s="9"/>
      <c r="V1235" s="9"/>
      <c r="W1235" s="9"/>
      <c r="X1235" s="9"/>
      <c r="Y1235" s="9"/>
      <c r="Z1235" s="9"/>
    </row>
    <row r="1236" spans="1:26" ht="14.25" customHeight="1">
      <c r="A1236" s="7"/>
      <c r="B1236" s="7"/>
      <c r="C1236" s="7"/>
      <c r="D1236" s="7"/>
      <c r="E1236" s="24"/>
      <c r="F1236" s="24"/>
      <c r="G1236" s="7"/>
      <c r="H1236" s="7"/>
      <c r="I1236" s="9"/>
      <c r="J1236" s="9"/>
      <c r="K1236" s="9"/>
      <c r="L1236" s="9"/>
      <c r="M1236" s="9"/>
      <c r="N1236" s="9"/>
      <c r="O1236" s="9"/>
      <c r="P1236" s="9"/>
      <c r="Q1236" s="9"/>
      <c r="R1236" s="9"/>
      <c r="S1236" s="9"/>
      <c r="T1236" s="9"/>
      <c r="U1236" s="9"/>
      <c r="V1236" s="9"/>
      <c r="W1236" s="9"/>
      <c r="X1236" s="9"/>
      <c r="Y1236" s="9"/>
      <c r="Z1236" s="9"/>
    </row>
    <row r="1237" spans="1:26" ht="14.25" customHeight="1">
      <c r="A1237" s="7"/>
      <c r="B1237" s="7"/>
      <c r="C1237" s="7"/>
      <c r="D1237" s="7"/>
      <c r="E1237" s="24"/>
      <c r="F1237" s="24"/>
      <c r="G1237" s="7"/>
      <c r="H1237" s="7"/>
      <c r="I1237" s="9"/>
      <c r="J1237" s="9"/>
      <c r="K1237" s="9"/>
      <c r="L1237" s="9"/>
      <c r="M1237" s="9"/>
      <c r="N1237" s="9"/>
      <c r="O1237" s="9"/>
      <c r="P1237" s="9"/>
      <c r="Q1237" s="9"/>
      <c r="R1237" s="9"/>
      <c r="S1237" s="9"/>
      <c r="T1237" s="9"/>
      <c r="U1237" s="9"/>
      <c r="V1237" s="9"/>
      <c r="W1237" s="9"/>
      <c r="X1237" s="9"/>
      <c r="Y1237" s="9"/>
      <c r="Z1237" s="9"/>
    </row>
    <row r="1238" spans="1:26" ht="14.25" customHeight="1">
      <c r="A1238" s="7"/>
      <c r="B1238" s="7"/>
      <c r="C1238" s="7"/>
      <c r="D1238" s="7"/>
      <c r="E1238" s="24"/>
      <c r="F1238" s="24"/>
      <c r="G1238" s="7"/>
      <c r="H1238" s="7"/>
      <c r="I1238" s="9"/>
      <c r="J1238" s="9"/>
      <c r="K1238" s="9"/>
      <c r="L1238" s="9"/>
      <c r="M1238" s="9"/>
      <c r="N1238" s="9"/>
      <c r="O1238" s="9"/>
      <c r="P1238" s="9"/>
      <c r="Q1238" s="9"/>
      <c r="R1238" s="9"/>
      <c r="S1238" s="9"/>
      <c r="T1238" s="9"/>
      <c r="U1238" s="9"/>
      <c r="V1238" s="9"/>
      <c r="W1238" s="9"/>
      <c r="X1238" s="9"/>
      <c r="Y1238" s="9"/>
      <c r="Z1238" s="9"/>
    </row>
    <row r="1239" spans="1:26" ht="14.25" customHeight="1">
      <c r="A1239" s="7"/>
      <c r="B1239" s="7"/>
      <c r="C1239" s="7"/>
      <c r="D1239" s="7"/>
      <c r="E1239" s="24"/>
      <c r="F1239" s="24"/>
      <c r="G1239" s="7"/>
      <c r="H1239" s="7"/>
      <c r="I1239" s="9"/>
      <c r="J1239" s="9"/>
      <c r="K1239" s="9"/>
      <c r="L1239" s="9"/>
      <c r="M1239" s="9"/>
      <c r="N1239" s="9"/>
      <c r="O1239" s="9"/>
      <c r="P1239" s="9"/>
      <c r="Q1239" s="9"/>
      <c r="R1239" s="9"/>
      <c r="S1239" s="9"/>
      <c r="T1239" s="9"/>
      <c r="U1239" s="9"/>
      <c r="V1239" s="9"/>
      <c r="W1239" s="9"/>
      <c r="X1239" s="9"/>
      <c r="Y1239" s="9"/>
      <c r="Z1239" s="9"/>
    </row>
    <row r="1240" spans="1:26" ht="14.25" customHeight="1">
      <c r="A1240" s="7"/>
      <c r="B1240" s="7"/>
      <c r="C1240" s="7"/>
      <c r="D1240" s="7"/>
      <c r="E1240" s="24"/>
      <c r="F1240" s="24"/>
      <c r="G1240" s="7"/>
      <c r="H1240" s="7"/>
      <c r="I1240" s="9"/>
      <c r="J1240" s="9"/>
      <c r="K1240" s="9"/>
      <c r="L1240" s="9"/>
      <c r="M1240" s="9"/>
      <c r="N1240" s="9"/>
      <c r="O1240" s="9"/>
      <c r="P1240" s="9"/>
      <c r="Q1240" s="9"/>
      <c r="R1240" s="9"/>
      <c r="S1240" s="9"/>
      <c r="T1240" s="9"/>
      <c r="U1240" s="9"/>
      <c r="V1240" s="9"/>
      <c r="W1240" s="9"/>
      <c r="X1240" s="9"/>
      <c r="Y1240" s="9"/>
      <c r="Z1240" s="9"/>
    </row>
    <row r="1241" spans="1:26" ht="14.25" customHeight="1">
      <c r="A1241" s="7"/>
      <c r="B1241" s="7"/>
      <c r="C1241" s="7"/>
      <c r="D1241" s="7"/>
      <c r="E1241" s="24"/>
      <c r="F1241" s="24"/>
      <c r="G1241" s="7"/>
      <c r="H1241" s="7"/>
      <c r="I1241" s="9"/>
      <c r="J1241" s="9"/>
      <c r="K1241" s="9"/>
      <c r="L1241" s="9"/>
      <c r="M1241" s="9"/>
      <c r="N1241" s="9"/>
      <c r="O1241" s="9"/>
      <c r="P1241" s="9"/>
      <c r="Q1241" s="9"/>
      <c r="R1241" s="9"/>
      <c r="S1241" s="9"/>
      <c r="T1241" s="9"/>
      <c r="U1241" s="9"/>
      <c r="V1241" s="9"/>
      <c r="W1241" s="9"/>
      <c r="X1241" s="9"/>
      <c r="Y1241" s="9"/>
      <c r="Z1241" s="9"/>
    </row>
    <row r="1242" spans="1:26" ht="14.25" customHeight="1">
      <c r="A1242" s="7"/>
      <c r="B1242" s="7"/>
      <c r="C1242" s="7"/>
      <c r="D1242" s="7"/>
      <c r="E1242" s="24"/>
      <c r="F1242" s="24"/>
      <c r="G1242" s="7"/>
      <c r="H1242" s="7"/>
      <c r="I1242" s="9"/>
      <c r="J1242" s="9"/>
      <c r="K1242" s="9"/>
      <c r="L1242" s="9"/>
      <c r="M1242" s="9"/>
      <c r="N1242" s="9"/>
      <c r="O1242" s="9"/>
      <c r="P1242" s="9"/>
      <c r="Q1242" s="9"/>
      <c r="R1242" s="9"/>
      <c r="S1242" s="9"/>
      <c r="T1242" s="9"/>
      <c r="U1242" s="9"/>
      <c r="V1242" s="9"/>
      <c r="W1242" s="9"/>
      <c r="X1242" s="9"/>
      <c r="Y1242" s="9"/>
      <c r="Z1242" s="9"/>
    </row>
    <row r="1243" spans="1:26" ht="14.25" customHeight="1">
      <c r="A1243" s="7"/>
      <c r="B1243" s="7"/>
      <c r="C1243" s="7"/>
      <c r="D1243" s="7"/>
      <c r="E1243" s="24"/>
      <c r="F1243" s="24"/>
      <c r="G1243" s="7"/>
      <c r="H1243" s="7"/>
      <c r="I1243" s="9"/>
      <c r="J1243" s="9"/>
      <c r="K1243" s="9"/>
      <c r="L1243" s="9"/>
      <c r="M1243" s="9"/>
      <c r="N1243" s="9"/>
      <c r="O1243" s="9"/>
      <c r="P1243" s="9"/>
      <c r="Q1243" s="9"/>
      <c r="R1243" s="9"/>
      <c r="S1243" s="9"/>
      <c r="T1243" s="9"/>
      <c r="U1243" s="9"/>
      <c r="V1243" s="9"/>
      <c r="W1243" s="9"/>
      <c r="X1243" s="9"/>
      <c r="Y1243" s="9"/>
      <c r="Z1243" s="9"/>
    </row>
    <row r="1244" spans="1:26" ht="14.25" customHeight="1">
      <c r="A1244" s="7"/>
      <c r="B1244" s="7"/>
      <c r="C1244" s="7"/>
      <c r="D1244" s="7"/>
      <c r="E1244" s="24"/>
      <c r="F1244" s="24"/>
      <c r="G1244" s="7"/>
      <c r="H1244" s="7"/>
      <c r="I1244" s="9"/>
      <c r="J1244" s="9"/>
      <c r="K1244" s="9"/>
      <c r="L1244" s="9"/>
      <c r="M1244" s="9"/>
      <c r="N1244" s="9"/>
      <c r="O1244" s="9"/>
      <c r="P1244" s="9"/>
      <c r="Q1244" s="9"/>
      <c r="R1244" s="9"/>
      <c r="S1244" s="9"/>
      <c r="T1244" s="9"/>
      <c r="U1244" s="9"/>
      <c r="V1244" s="9"/>
      <c r="W1244" s="9"/>
      <c r="X1244" s="9"/>
      <c r="Y1244" s="9"/>
      <c r="Z1244" s="9"/>
    </row>
    <row r="1245" spans="1:26" ht="14.25" customHeight="1">
      <c r="A1245" s="7"/>
      <c r="B1245" s="7"/>
      <c r="C1245" s="7"/>
      <c r="D1245" s="7"/>
      <c r="E1245" s="24"/>
      <c r="F1245" s="24"/>
      <c r="G1245" s="7"/>
      <c r="H1245" s="7"/>
      <c r="I1245" s="9"/>
      <c r="J1245" s="9"/>
      <c r="K1245" s="9"/>
      <c r="L1245" s="9"/>
      <c r="M1245" s="9"/>
      <c r="N1245" s="9"/>
      <c r="O1245" s="9"/>
      <c r="P1245" s="9"/>
      <c r="Q1245" s="9"/>
      <c r="R1245" s="9"/>
      <c r="S1245" s="9"/>
      <c r="T1245" s="9"/>
      <c r="U1245" s="9"/>
      <c r="V1245" s="9"/>
      <c r="W1245" s="9"/>
      <c r="X1245" s="9"/>
      <c r="Y1245" s="9"/>
      <c r="Z1245" s="9"/>
    </row>
    <row r="1246" spans="1:26" ht="14.25" customHeight="1">
      <c r="A1246" s="7"/>
      <c r="B1246" s="7"/>
      <c r="C1246" s="7"/>
      <c r="D1246" s="7"/>
      <c r="E1246" s="24"/>
      <c r="F1246" s="24"/>
      <c r="G1246" s="7"/>
      <c r="H1246" s="7"/>
      <c r="I1246" s="9"/>
      <c r="J1246" s="9"/>
      <c r="K1246" s="9"/>
      <c r="L1246" s="9"/>
      <c r="M1246" s="9"/>
      <c r="N1246" s="9"/>
      <c r="O1246" s="9"/>
      <c r="P1246" s="9"/>
      <c r="Q1246" s="9"/>
      <c r="R1246" s="9"/>
      <c r="S1246" s="9"/>
      <c r="T1246" s="9"/>
      <c r="U1246" s="9"/>
      <c r="V1246" s="9"/>
      <c r="W1246" s="9"/>
      <c r="X1246" s="9"/>
      <c r="Y1246" s="9"/>
      <c r="Z1246" s="9"/>
    </row>
    <row r="1247" spans="1:26" ht="14.25" customHeight="1">
      <c r="A1247" s="7"/>
      <c r="B1247" s="7"/>
      <c r="C1247" s="7"/>
      <c r="D1247" s="7"/>
      <c r="E1247" s="24"/>
      <c r="F1247" s="24"/>
      <c r="G1247" s="7"/>
      <c r="H1247" s="7"/>
      <c r="I1247" s="9"/>
      <c r="J1247" s="9"/>
      <c r="K1247" s="9"/>
      <c r="L1247" s="9"/>
      <c r="M1247" s="9"/>
      <c r="N1247" s="9"/>
      <c r="O1247" s="9"/>
      <c r="P1247" s="9"/>
      <c r="Q1247" s="9"/>
      <c r="R1247" s="9"/>
      <c r="S1247" s="9"/>
      <c r="T1247" s="9"/>
      <c r="U1247" s="9"/>
      <c r="V1247" s="9"/>
      <c r="W1247" s="9"/>
      <c r="X1247" s="9"/>
      <c r="Y1247" s="9"/>
      <c r="Z1247" s="9"/>
    </row>
    <row r="1248" spans="1:26" ht="14.25" customHeight="1">
      <c r="A1248" s="7"/>
      <c r="B1248" s="7"/>
      <c r="C1248" s="7"/>
      <c r="D1248" s="7"/>
      <c r="E1248" s="24"/>
      <c r="F1248" s="24"/>
      <c r="G1248" s="7"/>
      <c r="H1248" s="7"/>
      <c r="I1248" s="9"/>
      <c r="J1248" s="9"/>
      <c r="K1248" s="9"/>
      <c r="L1248" s="9"/>
      <c r="M1248" s="9"/>
      <c r="N1248" s="9"/>
      <c r="O1248" s="9"/>
      <c r="P1248" s="9"/>
      <c r="Q1248" s="9"/>
      <c r="R1248" s="9"/>
      <c r="S1248" s="9"/>
      <c r="T1248" s="9"/>
      <c r="U1248" s="9"/>
      <c r="V1248" s="9"/>
      <c r="W1248" s="9"/>
      <c r="X1248" s="9"/>
      <c r="Y1248" s="9"/>
      <c r="Z1248" s="9"/>
    </row>
    <row r="1249" spans="1:26" ht="14.25" customHeight="1">
      <c r="A1249" s="7"/>
      <c r="B1249" s="7"/>
      <c r="C1249" s="7"/>
      <c r="D1249" s="7"/>
      <c r="E1249" s="24"/>
      <c r="F1249" s="24"/>
      <c r="G1249" s="7"/>
      <c r="H1249" s="7"/>
      <c r="I1249" s="9"/>
      <c r="J1249" s="9"/>
      <c r="K1249" s="9"/>
      <c r="L1249" s="9"/>
      <c r="M1249" s="9"/>
      <c r="N1249" s="9"/>
      <c r="O1249" s="9"/>
      <c r="P1249" s="9"/>
      <c r="Q1249" s="9"/>
      <c r="R1249" s="9"/>
      <c r="S1249" s="9"/>
      <c r="T1249" s="9"/>
      <c r="U1249" s="9"/>
      <c r="V1249" s="9"/>
      <c r="W1249" s="9"/>
      <c r="X1249" s="9"/>
      <c r="Y1249" s="9"/>
      <c r="Z1249" s="9"/>
    </row>
    <row r="1250" spans="1:26" ht="14.25" customHeight="1">
      <c r="A1250" s="7"/>
      <c r="B1250" s="7"/>
      <c r="C1250" s="7"/>
      <c r="D1250" s="7"/>
      <c r="E1250" s="24"/>
      <c r="F1250" s="24"/>
      <c r="G1250" s="7"/>
      <c r="H1250" s="7"/>
      <c r="I1250" s="9"/>
      <c r="J1250" s="9"/>
      <c r="K1250" s="9"/>
      <c r="L1250" s="9"/>
      <c r="M1250" s="9"/>
      <c r="N1250" s="9"/>
      <c r="O1250" s="9"/>
      <c r="P1250" s="9"/>
      <c r="Q1250" s="9"/>
      <c r="R1250" s="9"/>
      <c r="S1250" s="9"/>
      <c r="T1250" s="9"/>
      <c r="U1250" s="9"/>
      <c r="V1250" s="9"/>
      <c r="W1250" s="9"/>
      <c r="X1250" s="9"/>
      <c r="Y1250" s="9"/>
      <c r="Z1250" s="9"/>
    </row>
    <row r="1251" spans="1:26" ht="14.25" customHeight="1">
      <c r="A1251" s="7"/>
      <c r="B1251" s="7"/>
      <c r="C1251" s="7"/>
      <c r="D1251" s="7"/>
      <c r="E1251" s="24"/>
      <c r="F1251" s="24"/>
      <c r="G1251" s="7"/>
      <c r="H1251" s="7"/>
      <c r="I1251" s="9"/>
      <c r="J1251" s="9"/>
      <c r="K1251" s="9"/>
      <c r="L1251" s="9"/>
      <c r="M1251" s="9"/>
      <c r="N1251" s="9"/>
      <c r="O1251" s="9"/>
      <c r="P1251" s="9"/>
      <c r="Q1251" s="9"/>
      <c r="R1251" s="9"/>
      <c r="S1251" s="9"/>
      <c r="T1251" s="9"/>
      <c r="U1251" s="9"/>
      <c r="V1251" s="9"/>
      <c r="W1251" s="9"/>
      <c r="X1251" s="9"/>
      <c r="Y1251" s="9"/>
      <c r="Z1251" s="9"/>
    </row>
    <row r="1252" spans="1:26" ht="14.25" customHeight="1">
      <c r="A1252" s="7"/>
      <c r="B1252" s="7"/>
      <c r="C1252" s="7"/>
      <c r="D1252" s="7"/>
      <c r="E1252" s="24"/>
      <c r="F1252" s="24"/>
      <c r="G1252" s="7"/>
      <c r="H1252" s="7"/>
      <c r="I1252" s="9"/>
      <c r="J1252" s="9"/>
      <c r="K1252" s="9"/>
      <c r="L1252" s="9"/>
      <c r="M1252" s="9"/>
      <c r="N1252" s="9"/>
      <c r="O1252" s="9"/>
      <c r="P1252" s="9"/>
      <c r="Q1252" s="9"/>
      <c r="R1252" s="9"/>
      <c r="S1252" s="9"/>
      <c r="T1252" s="9"/>
      <c r="U1252" s="9"/>
      <c r="V1252" s="9"/>
      <c r="W1252" s="9"/>
      <c r="X1252" s="9"/>
      <c r="Y1252" s="9"/>
      <c r="Z1252" s="9"/>
    </row>
    <row r="1253" spans="1:26" ht="14.25" customHeight="1">
      <c r="A1253" s="7"/>
      <c r="B1253" s="7"/>
      <c r="C1253" s="7"/>
      <c r="D1253" s="7"/>
      <c r="E1253" s="24"/>
      <c r="F1253" s="24"/>
      <c r="G1253" s="7"/>
      <c r="H1253" s="7"/>
      <c r="I1253" s="9"/>
      <c r="J1253" s="9"/>
      <c r="K1253" s="9"/>
      <c r="L1253" s="9"/>
      <c r="M1253" s="9"/>
      <c r="N1253" s="9"/>
      <c r="O1253" s="9"/>
      <c r="P1253" s="9"/>
      <c r="Q1253" s="9"/>
      <c r="R1253" s="9"/>
      <c r="S1253" s="9"/>
      <c r="T1253" s="9"/>
      <c r="U1253" s="9"/>
      <c r="V1253" s="9"/>
      <c r="W1253" s="9"/>
      <c r="X1253" s="9"/>
      <c r="Y1253" s="9"/>
      <c r="Z1253" s="9"/>
    </row>
    <row r="1254" spans="1:26" ht="14.25" customHeight="1">
      <c r="A1254" s="7"/>
      <c r="B1254" s="7"/>
      <c r="C1254" s="7"/>
      <c r="D1254" s="7"/>
      <c r="E1254" s="24"/>
      <c r="F1254" s="24"/>
      <c r="G1254" s="7"/>
      <c r="H1254" s="7"/>
      <c r="I1254" s="9"/>
      <c r="J1254" s="9"/>
      <c r="K1254" s="9"/>
      <c r="L1254" s="9"/>
      <c r="M1254" s="9"/>
      <c r="N1254" s="9"/>
      <c r="O1254" s="9"/>
      <c r="P1254" s="9"/>
      <c r="Q1254" s="9"/>
      <c r="R1254" s="9"/>
      <c r="S1254" s="9"/>
      <c r="T1254" s="9"/>
      <c r="U1254" s="9"/>
      <c r="V1254" s="9"/>
      <c r="W1254" s="9"/>
      <c r="X1254" s="9"/>
      <c r="Y1254" s="9"/>
      <c r="Z1254" s="9"/>
    </row>
    <row r="1255" spans="1:26" ht="14.25" customHeight="1">
      <c r="A1255" s="7"/>
      <c r="B1255" s="7"/>
      <c r="C1255" s="7"/>
      <c r="D1255" s="7"/>
      <c r="E1255" s="24"/>
      <c r="F1255" s="24"/>
      <c r="G1255" s="7"/>
      <c r="H1255" s="7"/>
      <c r="I1255" s="9"/>
      <c r="J1255" s="9"/>
      <c r="K1255" s="9"/>
      <c r="L1255" s="9"/>
      <c r="M1255" s="9"/>
      <c r="N1255" s="9"/>
      <c r="O1255" s="9"/>
      <c r="P1255" s="9"/>
      <c r="Q1255" s="9"/>
      <c r="R1255" s="9"/>
      <c r="S1255" s="9"/>
      <c r="T1255" s="9"/>
      <c r="U1255" s="9"/>
      <c r="V1255" s="9"/>
      <c r="W1255" s="9"/>
      <c r="X1255" s="9"/>
      <c r="Y1255" s="9"/>
      <c r="Z1255" s="9"/>
    </row>
    <row r="1256" spans="1:26" ht="14.25" customHeight="1">
      <c r="A1256" s="7"/>
      <c r="B1256" s="7"/>
      <c r="C1256" s="7"/>
      <c r="D1256" s="7"/>
      <c r="E1256" s="24"/>
      <c r="F1256" s="24"/>
      <c r="G1256" s="7"/>
      <c r="H1256" s="7"/>
      <c r="I1256" s="9"/>
      <c r="J1256" s="9"/>
      <c r="K1256" s="9"/>
      <c r="L1256" s="9"/>
      <c r="M1256" s="9"/>
      <c r="N1256" s="9"/>
      <c r="O1256" s="9"/>
      <c r="P1256" s="9"/>
      <c r="Q1256" s="9"/>
      <c r="R1256" s="9"/>
      <c r="S1256" s="9"/>
      <c r="T1256" s="9"/>
      <c r="U1256" s="9"/>
      <c r="V1256" s="9"/>
      <c r="W1256" s="9"/>
      <c r="X1256" s="9"/>
      <c r="Y1256" s="9"/>
      <c r="Z1256" s="9"/>
    </row>
    <row r="1257" spans="1:26" ht="14.25" customHeight="1">
      <c r="A1257" s="7"/>
      <c r="B1257" s="7"/>
      <c r="C1257" s="7"/>
      <c r="D1257" s="7"/>
      <c r="E1257" s="24"/>
      <c r="F1257" s="24"/>
      <c r="G1257" s="7"/>
      <c r="H1257" s="7"/>
      <c r="I1257" s="9"/>
      <c r="J1257" s="9"/>
      <c r="K1257" s="9"/>
      <c r="L1257" s="9"/>
      <c r="M1257" s="9"/>
      <c r="N1257" s="9"/>
      <c r="O1257" s="9"/>
      <c r="P1257" s="9"/>
      <c r="Q1257" s="9"/>
      <c r="R1257" s="9"/>
      <c r="S1257" s="9"/>
      <c r="T1257" s="9"/>
      <c r="U1257" s="9"/>
      <c r="V1257" s="9"/>
      <c r="W1257" s="9"/>
      <c r="X1257" s="9"/>
      <c r="Y1257" s="9"/>
      <c r="Z1257" s="9"/>
    </row>
    <row r="1258" spans="1:26" ht="14.25" customHeight="1">
      <c r="A1258" s="7"/>
      <c r="B1258" s="7"/>
      <c r="C1258" s="7"/>
      <c r="D1258" s="7"/>
      <c r="E1258" s="24"/>
      <c r="F1258" s="24"/>
      <c r="G1258" s="7"/>
      <c r="H1258" s="7"/>
      <c r="I1258" s="9"/>
      <c r="J1258" s="9"/>
      <c r="K1258" s="9"/>
      <c r="L1258" s="9"/>
      <c r="M1258" s="9"/>
      <c r="N1258" s="9"/>
      <c r="O1258" s="9"/>
      <c r="P1258" s="9"/>
      <c r="Q1258" s="9"/>
      <c r="R1258" s="9"/>
      <c r="S1258" s="9"/>
      <c r="T1258" s="9"/>
      <c r="U1258" s="9"/>
      <c r="V1258" s="9"/>
      <c r="W1258" s="9"/>
      <c r="X1258" s="9"/>
      <c r="Y1258" s="9"/>
      <c r="Z1258" s="9"/>
    </row>
    <row r="1259" spans="1:26" ht="14.25" customHeight="1">
      <c r="A1259" s="7"/>
      <c r="B1259" s="7"/>
      <c r="C1259" s="7"/>
      <c r="D1259" s="7"/>
      <c r="E1259" s="24"/>
      <c r="F1259" s="24"/>
      <c r="G1259" s="7"/>
      <c r="H1259" s="7"/>
      <c r="I1259" s="9"/>
      <c r="J1259" s="9"/>
      <c r="K1259" s="9"/>
      <c r="L1259" s="9"/>
      <c r="M1259" s="9"/>
      <c r="N1259" s="9"/>
      <c r="O1259" s="9"/>
      <c r="P1259" s="9"/>
      <c r="Q1259" s="9"/>
      <c r="R1259" s="9"/>
      <c r="S1259" s="9"/>
      <c r="T1259" s="9"/>
      <c r="U1259" s="9"/>
      <c r="V1259" s="9"/>
      <c r="W1259" s="9"/>
      <c r="X1259" s="9"/>
      <c r="Y1259" s="9"/>
      <c r="Z1259" s="9"/>
    </row>
    <row r="1260" spans="1:26" ht="14.25" customHeight="1">
      <c r="A1260" s="7"/>
      <c r="B1260" s="7"/>
      <c r="C1260" s="7"/>
      <c r="D1260" s="7"/>
      <c r="E1260" s="24"/>
      <c r="F1260" s="24"/>
      <c r="G1260" s="7"/>
      <c r="H1260" s="7"/>
      <c r="I1260" s="9"/>
      <c r="J1260" s="9"/>
      <c r="K1260" s="9"/>
      <c r="L1260" s="9"/>
      <c r="M1260" s="9"/>
      <c r="N1260" s="9"/>
      <c r="O1260" s="9"/>
      <c r="P1260" s="9"/>
      <c r="Q1260" s="9"/>
      <c r="R1260" s="9"/>
      <c r="S1260" s="9"/>
      <c r="T1260" s="9"/>
      <c r="U1260" s="9"/>
      <c r="V1260" s="9"/>
      <c r="W1260" s="9"/>
      <c r="X1260" s="9"/>
      <c r="Y1260" s="9"/>
      <c r="Z1260" s="9"/>
    </row>
    <row r="1261" spans="1:26" ht="14.25" customHeight="1">
      <c r="A1261" s="7"/>
      <c r="B1261" s="7"/>
      <c r="C1261" s="7"/>
      <c r="D1261" s="7"/>
      <c r="E1261" s="24"/>
      <c r="F1261" s="24"/>
      <c r="G1261" s="7"/>
      <c r="H1261" s="7"/>
      <c r="I1261" s="9"/>
      <c r="J1261" s="9"/>
      <c r="K1261" s="9"/>
      <c r="L1261" s="9"/>
      <c r="M1261" s="9"/>
      <c r="N1261" s="9"/>
      <c r="O1261" s="9"/>
      <c r="P1261" s="9"/>
      <c r="Q1261" s="9"/>
      <c r="R1261" s="9"/>
      <c r="S1261" s="9"/>
      <c r="T1261" s="9"/>
      <c r="U1261" s="9"/>
      <c r="V1261" s="9"/>
      <c r="W1261" s="9"/>
      <c r="X1261" s="9"/>
      <c r="Y1261" s="9"/>
      <c r="Z1261" s="9"/>
    </row>
    <row r="1262" spans="1:26" ht="14.25" customHeight="1">
      <c r="A1262" s="7"/>
      <c r="B1262" s="7"/>
      <c r="C1262" s="7"/>
      <c r="D1262" s="7"/>
      <c r="E1262" s="24"/>
      <c r="F1262" s="24"/>
      <c r="G1262" s="7"/>
      <c r="H1262" s="7"/>
      <c r="I1262" s="9"/>
      <c r="J1262" s="9"/>
      <c r="K1262" s="9"/>
      <c r="L1262" s="9"/>
      <c r="M1262" s="9"/>
      <c r="N1262" s="9"/>
      <c r="O1262" s="9"/>
      <c r="P1262" s="9"/>
      <c r="Q1262" s="9"/>
      <c r="R1262" s="9"/>
      <c r="S1262" s="9"/>
      <c r="T1262" s="9"/>
      <c r="U1262" s="9"/>
      <c r="V1262" s="9"/>
      <c r="W1262" s="9"/>
      <c r="X1262" s="9"/>
      <c r="Y1262" s="9"/>
      <c r="Z1262" s="9"/>
    </row>
    <row r="1263" spans="1:26" ht="14.25" customHeight="1">
      <c r="A1263" s="7"/>
      <c r="B1263" s="7"/>
      <c r="C1263" s="7"/>
      <c r="D1263" s="7"/>
      <c r="E1263" s="24"/>
      <c r="F1263" s="24"/>
      <c r="G1263" s="7"/>
      <c r="H1263" s="7"/>
      <c r="I1263" s="9"/>
      <c r="J1263" s="9"/>
      <c r="K1263" s="9"/>
      <c r="L1263" s="9"/>
      <c r="M1263" s="9"/>
      <c r="N1263" s="9"/>
      <c r="O1263" s="9"/>
      <c r="P1263" s="9"/>
      <c r="Q1263" s="9"/>
      <c r="R1263" s="9"/>
      <c r="S1263" s="9"/>
      <c r="T1263" s="9"/>
      <c r="U1263" s="9"/>
      <c r="V1263" s="9"/>
      <c r="W1263" s="9"/>
      <c r="X1263" s="9"/>
      <c r="Y1263" s="9"/>
      <c r="Z1263" s="9"/>
    </row>
    <row r="1264" spans="1:26" ht="14.25" customHeight="1">
      <c r="A1264" s="7"/>
      <c r="B1264" s="7"/>
      <c r="C1264" s="7"/>
      <c r="D1264" s="7"/>
      <c r="E1264" s="24"/>
      <c r="F1264" s="24"/>
      <c r="G1264" s="7"/>
      <c r="H1264" s="7"/>
      <c r="I1264" s="9"/>
      <c r="J1264" s="9"/>
      <c r="K1264" s="9"/>
      <c r="L1264" s="9"/>
      <c r="M1264" s="9"/>
      <c r="N1264" s="9"/>
      <c r="O1264" s="9"/>
      <c r="P1264" s="9"/>
      <c r="Q1264" s="9"/>
      <c r="R1264" s="9"/>
      <c r="S1264" s="9"/>
      <c r="T1264" s="9"/>
      <c r="U1264" s="9"/>
      <c r="V1264" s="9"/>
      <c r="W1264" s="9"/>
      <c r="X1264" s="9"/>
      <c r="Y1264" s="9"/>
      <c r="Z1264" s="9"/>
    </row>
    <row r="1265" spans="1:26" ht="14.25" customHeight="1">
      <c r="A1265" s="7"/>
      <c r="B1265" s="7"/>
      <c r="C1265" s="7"/>
      <c r="D1265" s="7"/>
      <c r="E1265" s="24"/>
      <c r="F1265" s="24"/>
      <c r="G1265" s="7"/>
      <c r="H1265" s="7"/>
      <c r="I1265" s="9"/>
      <c r="J1265" s="9"/>
      <c r="K1265" s="9"/>
      <c r="L1265" s="9"/>
      <c r="M1265" s="9"/>
      <c r="N1265" s="9"/>
      <c r="O1265" s="9"/>
      <c r="P1265" s="9"/>
      <c r="Q1265" s="9"/>
      <c r="R1265" s="9"/>
      <c r="S1265" s="9"/>
      <c r="T1265" s="9"/>
      <c r="U1265" s="9"/>
      <c r="V1265" s="9"/>
      <c r="W1265" s="9"/>
      <c r="X1265" s="9"/>
      <c r="Y1265" s="9"/>
      <c r="Z1265" s="9"/>
    </row>
    <row r="1266" spans="1:26" ht="14.25" customHeight="1">
      <c r="A1266" s="7"/>
      <c r="B1266" s="7"/>
      <c r="C1266" s="7"/>
      <c r="D1266" s="7"/>
      <c r="E1266" s="24"/>
      <c r="F1266" s="24"/>
      <c r="G1266" s="7"/>
      <c r="H1266" s="7"/>
      <c r="I1266" s="9"/>
      <c r="J1266" s="9"/>
      <c r="K1266" s="9"/>
      <c r="L1266" s="9"/>
      <c r="M1266" s="9"/>
      <c r="N1266" s="9"/>
      <c r="O1266" s="9"/>
      <c r="P1266" s="9"/>
      <c r="Q1266" s="9"/>
      <c r="R1266" s="9"/>
      <c r="S1266" s="9"/>
      <c r="T1266" s="9"/>
      <c r="U1266" s="9"/>
      <c r="V1266" s="9"/>
      <c r="W1266" s="9"/>
      <c r="X1266" s="9"/>
      <c r="Y1266" s="9"/>
      <c r="Z1266" s="9"/>
    </row>
    <row r="1267" spans="1:26" ht="14.25" customHeight="1">
      <c r="A1267" s="7"/>
      <c r="B1267" s="7"/>
      <c r="C1267" s="7"/>
      <c r="D1267" s="7"/>
      <c r="E1267" s="24"/>
      <c r="F1267" s="24"/>
      <c r="G1267" s="7"/>
      <c r="H1267" s="7"/>
      <c r="I1267" s="9"/>
      <c r="J1267" s="9"/>
      <c r="K1267" s="9"/>
      <c r="L1267" s="9"/>
      <c r="M1267" s="9"/>
      <c r="N1267" s="9"/>
      <c r="O1267" s="9"/>
      <c r="P1267" s="9"/>
      <c r="Q1267" s="9"/>
      <c r="R1267" s="9"/>
      <c r="S1267" s="9"/>
      <c r="T1267" s="9"/>
      <c r="U1267" s="9"/>
      <c r="V1267" s="9"/>
      <c r="W1267" s="9"/>
      <c r="X1267" s="9"/>
      <c r="Y1267" s="9"/>
      <c r="Z1267" s="9"/>
    </row>
    <row r="1268" spans="1:26" ht="14.25" customHeight="1">
      <c r="A1268" s="7"/>
      <c r="B1268" s="7"/>
      <c r="C1268" s="7"/>
      <c r="D1268" s="7"/>
      <c r="E1268" s="24"/>
      <c r="F1268" s="24"/>
      <c r="G1268" s="7"/>
      <c r="H1268" s="7"/>
      <c r="I1268" s="9"/>
      <c r="J1268" s="9"/>
      <c r="K1268" s="9"/>
      <c r="L1268" s="9"/>
      <c r="M1268" s="9"/>
      <c r="N1268" s="9"/>
      <c r="O1268" s="9"/>
      <c r="P1268" s="9"/>
      <c r="Q1268" s="9"/>
      <c r="R1268" s="9"/>
      <c r="S1268" s="9"/>
      <c r="T1268" s="9"/>
      <c r="U1268" s="9"/>
      <c r="V1268" s="9"/>
      <c r="W1268" s="9"/>
      <c r="X1268" s="9"/>
      <c r="Y1268" s="9"/>
      <c r="Z1268" s="9"/>
    </row>
    <row r="1269" spans="1:26" ht="14.25" customHeight="1">
      <c r="A1269" s="7"/>
      <c r="B1269" s="7"/>
      <c r="C1269" s="7"/>
      <c r="D1269" s="7"/>
      <c r="E1269" s="24"/>
      <c r="F1269" s="24"/>
      <c r="G1269" s="7"/>
      <c r="H1269" s="7"/>
      <c r="I1269" s="9"/>
      <c r="J1269" s="9"/>
      <c r="K1269" s="9"/>
      <c r="L1269" s="9"/>
      <c r="M1269" s="9"/>
      <c r="N1269" s="9"/>
      <c r="O1269" s="9"/>
      <c r="P1269" s="9"/>
      <c r="Q1269" s="9"/>
      <c r="R1269" s="9"/>
      <c r="S1269" s="9"/>
      <c r="T1269" s="9"/>
      <c r="U1269" s="9"/>
      <c r="V1269" s="9"/>
      <c r="W1269" s="9"/>
      <c r="X1269" s="9"/>
      <c r="Y1269" s="9"/>
      <c r="Z1269" s="9"/>
    </row>
    <row r="1270" spans="1:26" ht="14.25" customHeight="1">
      <c r="A1270" s="7"/>
      <c r="B1270" s="7"/>
      <c r="C1270" s="7"/>
      <c r="D1270" s="7"/>
      <c r="E1270" s="24"/>
      <c r="F1270" s="24"/>
      <c r="G1270" s="7"/>
      <c r="H1270" s="7"/>
      <c r="I1270" s="9"/>
      <c r="J1270" s="9"/>
      <c r="K1270" s="9"/>
      <c r="L1270" s="9"/>
      <c r="M1270" s="9"/>
      <c r="N1270" s="9"/>
      <c r="O1270" s="9"/>
      <c r="P1270" s="9"/>
      <c r="Q1270" s="9"/>
      <c r="R1270" s="9"/>
      <c r="S1270" s="9"/>
      <c r="T1270" s="9"/>
      <c r="U1270" s="9"/>
      <c r="V1270" s="9"/>
      <c r="W1270" s="9"/>
      <c r="X1270" s="9"/>
      <c r="Y1270" s="9"/>
      <c r="Z1270" s="9"/>
    </row>
    <row r="1271" spans="1:26" ht="14.25" customHeight="1">
      <c r="A1271" s="7"/>
      <c r="B1271" s="7"/>
      <c r="C1271" s="7"/>
      <c r="D1271" s="7"/>
      <c r="E1271" s="24"/>
      <c r="F1271" s="24"/>
      <c r="G1271" s="7"/>
      <c r="H1271" s="7"/>
      <c r="I1271" s="9"/>
      <c r="J1271" s="9"/>
      <c r="K1271" s="9"/>
      <c r="L1271" s="9"/>
      <c r="M1271" s="9"/>
      <c r="N1271" s="9"/>
      <c r="O1271" s="9"/>
      <c r="P1271" s="9"/>
      <c r="Q1271" s="9"/>
      <c r="R1271" s="9"/>
      <c r="S1271" s="9"/>
      <c r="T1271" s="9"/>
      <c r="U1271" s="9"/>
      <c r="V1271" s="9"/>
      <c r="W1271" s="9"/>
      <c r="X1271" s="9"/>
      <c r="Y1271" s="9"/>
      <c r="Z1271" s="9"/>
    </row>
    <row r="1272" spans="1:26" ht="14.25" customHeight="1">
      <c r="A1272" s="7"/>
      <c r="B1272" s="7"/>
      <c r="C1272" s="7"/>
      <c r="D1272" s="7"/>
      <c r="E1272" s="24"/>
      <c r="F1272" s="24"/>
      <c r="G1272" s="7"/>
      <c r="H1272" s="7"/>
      <c r="I1272" s="9"/>
      <c r="J1272" s="9"/>
      <c r="K1272" s="9"/>
      <c r="L1272" s="9"/>
      <c r="M1272" s="9"/>
      <c r="N1272" s="9"/>
      <c r="O1272" s="9"/>
      <c r="P1272" s="9"/>
      <c r="Q1272" s="9"/>
      <c r="R1272" s="9"/>
      <c r="S1272" s="9"/>
      <c r="T1272" s="9"/>
      <c r="U1272" s="9"/>
      <c r="V1272" s="9"/>
      <c r="W1272" s="9"/>
      <c r="X1272" s="9"/>
      <c r="Y1272" s="9"/>
      <c r="Z1272" s="9"/>
    </row>
    <row r="1273" spans="1:26" ht="14.25" customHeight="1">
      <c r="A1273" s="7"/>
      <c r="B1273" s="7"/>
      <c r="C1273" s="7"/>
      <c r="D1273" s="7"/>
      <c r="E1273" s="24"/>
      <c r="F1273" s="24"/>
      <c r="G1273" s="7"/>
      <c r="H1273" s="7"/>
      <c r="I1273" s="9"/>
      <c r="J1273" s="9"/>
      <c r="K1273" s="9"/>
      <c r="L1273" s="9"/>
      <c r="M1273" s="9"/>
      <c r="N1273" s="9"/>
      <c r="O1273" s="9"/>
      <c r="P1273" s="9"/>
      <c r="Q1273" s="9"/>
      <c r="R1273" s="9"/>
      <c r="S1273" s="9"/>
      <c r="T1273" s="9"/>
      <c r="U1273" s="9"/>
      <c r="V1273" s="9"/>
      <c r="W1273" s="9"/>
      <c r="X1273" s="9"/>
      <c r="Y1273" s="9"/>
      <c r="Z1273" s="9"/>
    </row>
    <row r="1274" spans="1:26" ht="14.25" customHeight="1">
      <c r="A1274" s="7"/>
      <c r="B1274" s="7"/>
      <c r="C1274" s="7"/>
      <c r="D1274" s="7"/>
      <c r="E1274" s="24"/>
      <c r="F1274" s="24"/>
      <c r="G1274" s="7"/>
      <c r="H1274" s="7"/>
      <c r="I1274" s="9"/>
      <c r="J1274" s="9"/>
      <c r="K1274" s="9"/>
      <c r="L1274" s="9"/>
      <c r="M1274" s="9"/>
      <c r="N1274" s="9"/>
      <c r="O1274" s="9"/>
      <c r="P1274" s="9"/>
      <c r="Q1274" s="9"/>
      <c r="R1274" s="9"/>
      <c r="S1274" s="9"/>
      <c r="T1274" s="9"/>
      <c r="U1274" s="9"/>
      <c r="V1274" s="9"/>
      <c r="W1274" s="9"/>
      <c r="X1274" s="9"/>
      <c r="Y1274" s="9"/>
      <c r="Z1274" s="9"/>
    </row>
    <row r="1275" spans="1:26" ht="14.25" customHeight="1">
      <c r="A1275" s="7"/>
      <c r="B1275" s="7"/>
      <c r="C1275" s="7"/>
      <c r="D1275" s="7"/>
      <c r="E1275" s="24"/>
      <c r="F1275" s="24"/>
      <c r="G1275" s="7"/>
      <c r="H1275" s="7"/>
      <c r="I1275" s="9"/>
      <c r="J1275" s="9"/>
      <c r="K1275" s="9"/>
      <c r="L1275" s="9"/>
      <c r="M1275" s="9"/>
      <c r="N1275" s="9"/>
      <c r="O1275" s="9"/>
      <c r="P1275" s="9"/>
      <c r="Q1275" s="9"/>
      <c r="R1275" s="9"/>
      <c r="S1275" s="9"/>
      <c r="T1275" s="9"/>
      <c r="U1275" s="9"/>
      <c r="V1275" s="9"/>
      <c r="W1275" s="9"/>
      <c r="X1275" s="9"/>
      <c r="Y1275" s="9"/>
      <c r="Z1275" s="9"/>
    </row>
    <row r="1276" spans="1:26" ht="14.25" customHeight="1">
      <c r="A1276" s="7"/>
      <c r="B1276" s="7"/>
      <c r="C1276" s="7"/>
      <c r="D1276" s="7"/>
      <c r="E1276" s="24"/>
      <c r="F1276" s="24"/>
      <c r="G1276" s="7"/>
      <c r="H1276" s="7"/>
      <c r="I1276" s="9"/>
      <c r="J1276" s="9"/>
      <c r="K1276" s="9"/>
      <c r="L1276" s="9"/>
      <c r="M1276" s="9"/>
      <c r="N1276" s="9"/>
      <c r="O1276" s="9"/>
      <c r="P1276" s="9"/>
      <c r="Q1276" s="9"/>
      <c r="R1276" s="9"/>
      <c r="S1276" s="9"/>
      <c r="T1276" s="9"/>
      <c r="U1276" s="9"/>
      <c r="V1276" s="9"/>
      <c r="W1276" s="9"/>
      <c r="X1276" s="9"/>
      <c r="Y1276" s="9"/>
      <c r="Z1276" s="9"/>
    </row>
    <row r="1277" spans="1:26" ht="14.25" customHeight="1">
      <c r="A1277" s="7"/>
      <c r="B1277" s="7"/>
      <c r="C1277" s="7"/>
      <c r="D1277" s="7"/>
      <c r="E1277" s="24"/>
      <c r="F1277" s="24"/>
      <c r="G1277" s="7"/>
      <c r="H1277" s="7"/>
      <c r="I1277" s="9"/>
      <c r="J1277" s="9"/>
      <c r="K1277" s="9"/>
      <c r="L1277" s="9"/>
      <c r="M1277" s="9"/>
      <c r="N1277" s="9"/>
      <c r="O1277" s="9"/>
      <c r="P1277" s="9"/>
      <c r="Q1277" s="9"/>
      <c r="R1277" s="9"/>
      <c r="S1277" s="9"/>
      <c r="T1277" s="9"/>
      <c r="U1277" s="9"/>
      <c r="V1277" s="9"/>
      <c r="W1277" s="9"/>
      <c r="X1277" s="9"/>
      <c r="Y1277" s="9"/>
      <c r="Z1277" s="9"/>
    </row>
    <row r="1278" spans="1:26" ht="14.25" customHeight="1">
      <c r="A1278" s="7"/>
      <c r="B1278" s="7"/>
      <c r="C1278" s="7"/>
      <c r="D1278" s="7"/>
      <c r="E1278" s="24"/>
      <c r="F1278" s="24"/>
      <c r="G1278" s="7"/>
      <c r="H1278" s="7"/>
      <c r="I1278" s="9"/>
      <c r="J1278" s="9"/>
      <c r="K1278" s="9"/>
      <c r="L1278" s="9"/>
      <c r="M1278" s="9"/>
      <c r="N1278" s="9"/>
      <c r="O1278" s="9"/>
      <c r="P1278" s="9"/>
      <c r="Q1278" s="9"/>
      <c r="R1278" s="9"/>
      <c r="S1278" s="9"/>
      <c r="T1278" s="9"/>
      <c r="U1278" s="9"/>
      <c r="V1278" s="9"/>
      <c r="W1278" s="9"/>
      <c r="X1278" s="9"/>
      <c r="Y1278" s="9"/>
      <c r="Z1278" s="9"/>
    </row>
    <row r="1279" spans="1:26" ht="14.25" customHeight="1">
      <c r="A1279" s="7"/>
      <c r="B1279" s="7"/>
      <c r="C1279" s="7"/>
      <c r="D1279" s="7"/>
      <c r="E1279" s="24"/>
      <c r="F1279" s="24"/>
      <c r="G1279" s="7"/>
      <c r="H1279" s="7"/>
      <c r="I1279" s="9"/>
      <c r="J1279" s="9"/>
      <c r="K1279" s="9"/>
      <c r="L1279" s="9"/>
      <c r="M1279" s="9"/>
      <c r="N1279" s="9"/>
      <c r="O1279" s="9"/>
      <c r="P1279" s="9"/>
      <c r="Q1279" s="9"/>
      <c r="R1279" s="9"/>
      <c r="S1279" s="9"/>
      <c r="T1279" s="9"/>
      <c r="U1279" s="9"/>
      <c r="V1279" s="9"/>
      <c r="W1279" s="9"/>
      <c r="X1279" s="9"/>
      <c r="Y1279" s="9"/>
      <c r="Z1279" s="9"/>
    </row>
    <row r="1280" spans="1:26" ht="14.25" customHeight="1">
      <c r="A1280" s="7"/>
      <c r="B1280" s="7"/>
      <c r="C1280" s="7"/>
      <c r="D1280" s="7"/>
      <c r="E1280" s="24"/>
      <c r="F1280" s="24"/>
      <c r="G1280" s="7"/>
      <c r="H1280" s="7"/>
      <c r="I1280" s="9"/>
      <c r="J1280" s="9"/>
      <c r="K1280" s="9"/>
      <c r="L1280" s="9"/>
      <c r="M1280" s="9"/>
      <c r="N1280" s="9"/>
      <c r="O1280" s="9"/>
      <c r="P1280" s="9"/>
      <c r="Q1280" s="9"/>
      <c r="R1280" s="9"/>
      <c r="S1280" s="9"/>
      <c r="T1280" s="9"/>
      <c r="U1280" s="9"/>
      <c r="V1280" s="9"/>
      <c r="W1280" s="9"/>
      <c r="X1280" s="9"/>
      <c r="Y1280" s="9"/>
      <c r="Z1280" s="9"/>
    </row>
    <row r="1281" spans="1:26" ht="14.25" customHeight="1">
      <c r="A1281" s="7"/>
      <c r="B1281" s="7"/>
      <c r="C1281" s="7"/>
      <c r="D1281" s="7"/>
      <c r="E1281" s="24"/>
      <c r="F1281" s="24"/>
      <c r="G1281" s="7"/>
      <c r="H1281" s="7"/>
      <c r="I1281" s="9"/>
      <c r="J1281" s="9"/>
      <c r="K1281" s="9"/>
      <c r="L1281" s="9"/>
      <c r="M1281" s="9"/>
      <c r="N1281" s="9"/>
      <c r="O1281" s="9"/>
      <c r="P1281" s="9"/>
      <c r="Q1281" s="9"/>
      <c r="R1281" s="9"/>
      <c r="S1281" s="9"/>
      <c r="T1281" s="9"/>
      <c r="U1281" s="9"/>
      <c r="V1281" s="9"/>
      <c r="W1281" s="9"/>
      <c r="X1281" s="9"/>
      <c r="Y1281" s="9"/>
      <c r="Z1281" s="9"/>
    </row>
    <row r="1282" spans="1:26" ht="14.25" customHeight="1">
      <c r="A1282" s="7"/>
      <c r="B1282" s="7"/>
      <c r="C1282" s="7"/>
      <c r="D1282" s="7"/>
      <c r="E1282" s="24"/>
      <c r="F1282" s="24"/>
      <c r="G1282" s="7"/>
      <c r="H1282" s="7"/>
      <c r="I1282" s="9"/>
      <c r="J1282" s="9"/>
      <c r="K1282" s="9"/>
      <c r="L1282" s="9"/>
      <c r="M1282" s="9"/>
      <c r="N1282" s="9"/>
      <c r="O1282" s="9"/>
      <c r="P1282" s="9"/>
      <c r="Q1282" s="9"/>
      <c r="R1282" s="9"/>
      <c r="S1282" s="9"/>
      <c r="T1282" s="9"/>
      <c r="U1282" s="9"/>
      <c r="V1282" s="9"/>
      <c r="W1282" s="9"/>
      <c r="X1282" s="9"/>
      <c r="Y1282" s="9"/>
      <c r="Z1282" s="9"/>
    </row>
    <row r="1283" spans="1:26" ht="14.25" customHeight="1">
      <c r="A1283" s="7"/>
      <c r="B1283" s="7"/>
      <c r="C1283" s="7"/>
      <c r="D1283" s="7"/>
      <c r="E1283" s="24"/>
      <c r="F1283" s="24"/>
      <c r="G1283" s="7"/>
      <c r="H1283" s="7"/>
      <c r="I1283" s="9"/>
      <c r="J1283" s="9"/>
      <c r="K1283" s="9"/>
      <c r="L1283" s="9"/>
      <c r="M1283" s="9"/>
      <c r="N1283" s="9"/>
      <c r="O1283" s="9"/>
      <c r="P1283" s="9"/>
      <c r="Q1283" s="9"/>
      <c r="R1283" s="9"/>
      <c r="S1283" s="9"/>
      <c r="T1283" s="9"/>
      <c r="U1283" s="9"/>
      <c r="V1283" s="9"/>
      <c r="W1283" s="9"/>
      <c r="X1283" s="9"/>
      <c r="Y1283" s="9"/>
      <c r="Z1283" s="9"/>
    </row>
    <row r="1284" spans="1:26" ht="14.25" customHeight="1">
      <c r="A1284" s="7"/>
      <c r="B1284" s="7"/>
      <c r="C1284" s="7"/>
      <c r="D1284" s="7"/>
      <c r="E1284" s="24"/>
      <c r="F1284" s="24"/>
      <c r="G1284" s="7"/>
      <c r="H1284" s="7"/>
      <c r="I1284" s="9"/>
      <c r="J1284" s="9"/>
      <c r="K1284" s="9"/>
      <c r="L1284" s="9"/>
      <c r="M1284" s="9"/>
      <c r="N1284" s="9"/>
      <c r="O1284" s="9"/>
      <c r="P1284" s="9"/>
      <c r="Q1284" s="9"/>
      <c r="R1284" s="9"/>
      <c r="S1284" s="9"/>
      <c r="T1284" s="9"/>
      <c r="U1284" s="9"/>
      <c r="V1284" s="9"/>
      <c r="W1284" s="9"/>
      <c r="X1284" s="9"/>
      <c r="Y1284" s="9"/>
      <c r="Z1284" s="9"/>
    </row>
    <row r="1285" spans="1:26" ht="14.25" customHeight="1">
      <c r="A1285" s="7"/>
      <c r="B1285" s="7"/>
      <c r="C1285" s="7"/>
      <c r="D1285" s="7"/>
      <c r="E1285" s="24"/>
      <c r="F1285" s="24"/>
      <c r="G1285" s="7"/>
      <c r="H1285" s="7"/>
      <c r="I1285" s="9"/>
      <c r="J1285" s="9"/>
      <c r="K1285" s="9"/>
      <c r="L1285" s="9"/>
      <c r="M1285" s="9"/>
      <c r="N1285" s="9"/>
      <c r="O1285" s="9"/>
      <c r="P1285" s="9"/>
      <c r="Q1285" s="9"/>
      <c r="R1285" s="9"/>
      <c r="S1285" s="9"/>
      <c r="T1285" s="9"/>
      <c r="U1285" s="9"/>
      <c r="V1285" s="9"/>
      <c r="W1285" s="9"/>
      <c r="X1285" s="9"/>
      <c r="Y1285" s="9"/>
      <c r="Z1285" s="9"/>
    </row>
    <row r="1286" spans="1:26" ht="14.25" customHeight="1">
      <c r="A1286" s="7"/>
      <c r="B1286" s="7"/>
      <c r="C1286" s="7"/>
      <c r="D1286" s="7"/>
      <c r="E1286" s="24"/>
      <c r="F1286" s="24"/>
      <c r="G1286" s="7"/>
      <c r="H1286" s="7"/>
      <c r="I1286" s="9"/>
      <c r="J1286" s="9"/>
      <c r="K1286" s="9"/>
      <c r="L1286" s="9"/>
      <c r="M1286" s="9"/>
      <c r="N1286" s="9"/>
      <c r="O1286" s="9"/>
      <c r="P1286" s="9"/>
      <c r="Q1286" s="9"/>
      <c r="R1286" s="9"/>
      <c r="S1286" s="9"/>
      <c r="T1286" s="9"/>
      <c r="U1286" s="9"/>
      <c r="V1286" s="9"/>
      <c r="W1286" s="9"/>
      <c r="X1286" s="9"/>
      <c r="Y1286" s="9"/>
      <c r="Z1286" s="9"/>
    </row>
    <row r="1287" spans="1:26" ht="14.25" customHeight="1">
      <c r="A1287" s="7"/>
      <c r="B1287" s="7"/>
      <c r="C1287" s="7"/>
      <c r="D1287" s="7"/>
      <c r="E1287" s="24"/>
      <c r="F1287" s="24"/>
      <c r="G1287" s="7"/>
      <c r="H1287" s="7"/>
      <c r="I1287" s="9"/>
      <c r="J1287" s="9"/>
      <c r="K1287" s="9"/>
      <c r="L1287" s="9"/>
      <c r="M1287" s="9"/>
      <c r="N1287" s="9"/>
      <c r="O1287" s="9"/>
      <c r="P1287" s="9"/>
      <c r="Q1287" s="9"/>
      <c r="R1287" s="9"/>
      <c r="S1287" s="9"/>
      <c r="T1287" s="9"/>
      <c r="U1287" s="9"/>
      <c r="V1287" s="9"/>
      <c r="W1287" s="9"/>
      <c r="X1287" s="9"/>
      <c r="Y1287" s="9"/>
      <c r="Z1287" s="9"/>
    </row>
    <row r="1288" spans="1:26" ht="14.25" customHeight="1">
      <c r="A1288" s="7"/>
      <c r="B1288" s="7"/>
      <c r="C1288" s="7"/>
      <c r="D1288" s="7"/>
      <c r="E1288" s="24"/>
      <c r="F1288" s="24"/>
      <c r="G1288" s="7"/>
      <c r="H1288" s="7"/>
      <c r="I1288" s="9"/>
      <c r="J1288" s="9"/>
      <c r="K1288" s="9"/>
      <c r="L1288" s="9"/>
      <c r="M1288" s="9"/>
      <c r="N1288" s="9"/>
      <c r="O1288" s="9"/>
      <c r="P1288" s="9"/>
      <c r="Q1288" s="9"/>
      <c r="R1288" s="9"/>
      <c r="S1288" s="9"/>
      <c r="T1288" s="9"/>
      <c r="U1288" s="9"/>
      <c r="V1288" s="9"/>
      <c r="W1288" s="9"/>
      <c r="X1288" s="9"/>
      <c r="Y1288" s="9"/>
      <c r="Z1288" s="9"/>
    </row>
    <row r="1289" spans="1:26" ht="14.25" customHeight="1">
      <c r="A1289" s="7"/>
      <c r="B1289" s="7"/>
      <c r="C1289" s="7"/>
      <c r="D1289" s="7"/>
      <c r="E1289" s="24"/>
      <c r="F1289" s="24"/>
      <c r="G1289" s="7"/>
      <c r="H1289" s="7"/>
      <c r="I1289" s="9"/>
      <c r="J1289" s="9"/>
      <c r="K1289" s="9"/>
      <c r="L1289" s="9"/>
      <c r="M1289" s="9"/>
      <c r="N1289" s="9"/>
      <c r="O1289" s="9"/>
      <c r="P1289" s="9"/>
      <c r="Q1289" s="9"/>
      <c r="R1289" s="9"/>
      <c r="S1289" s="9"/>
      <c r="T1289" s="9"/>
      <c r="U1289" s="9"/>
      <c r="V1289" s="9"/>
      <c r="W1289" s="9"/>
      <c r="X1289" s="9"/>
      <c r="Y1289" s="9"/>
      <c r="Z1289" s="9"/>
    </row>
    <row r="1290" spans="1:26" ht="14.25" customHeight="1">
      <c r="A1290" s="7"/>
      <c r="B1290" s="7"/>
      <c r="C1290" s="7"/>
      <c r="D1290" s="7"/>
      <c r="E1290" s="24"/>
      <c r="F1290" s="24"/>
      <c r="G1290" s="7"/>
      <c r="H1290" s="7"/>
      <c r="I1290" s="9"/>
      <c r="J1290" s="9"/>
      <c r="K1290" s="9"/>
      <c r="L1290" s="9"/>
      <c r="M1290" s="9"/>
      <c r="N1290" s="9"/>
      <c r="O1290" s="9"/>
      <c r="P1290" s="9"/>
      <c r="Q1290" s="9"/>
      <c r="R1290" s="9"/>
      <c r="S1290" s="9"/>
      <c r="T1290" s="9"/>
      <c r="U1290" s="9"/>
      <c r="V1290" s="9"/>
      <c r="W1290" s="9"/>
      <c r="X1290" s="9"/>
      <c r="Y1290" s="9"/>
      <c r="Z1290" s="9"/>
    </row>
    <row r="1291" spans="1:26" ht="14.25" customHeight="1">
      <c r="A1291" s="7"/>
      <c r="B1291" s="7"/>
      <c r="C1291" s="7"/>
      <c r="D1291" s="7"/>
      <c r="E1291" s="24"/>
      <c r="F1291" s="24"/>
      <c r="G1291" s="7"/>
      <c r="H1291" s="7"/>
      <c r="I1291" s="9"/>
      <c r="J1291" s="9"/>
      <c r="K1291" s="9"/>
      <c r="L1291" s="9"/>
      <c r="M1291" s="9"/>
      <c r="N1291" s="9"/>
      <c r="O1291" s="9"/>
      <c r="P1291" s="9"/>
      <c r="Q1291" s="9"/>
      <c r="R1291" s="9"/>
      <c r="S1291" s="9"/>
      <c r="T1291" s="9"/>
      <c r="U1291" s="9"/>
      <c r="V1291" s="9"/>
      <c r="W1291" s="9"/>
      <c r="X1291" s="9"/>
      <c r="Y1291" s="9"/>
      <c r="Z1291" s="9"/>
    </row>
    <row r="1292" spans="1:26" ht="14.25" customHeight="1">
      <c r="A1292" s="7"/>
      <c r="B1292" s="7"/>
      <c r="C1292" s="7"/>
      <c r="D1292" s="7"/>
      <c r="E1292" s="24"/>
      <c r="F1292" s="24"/>
      <c r="G1292" s="7"/>
      <c r="H1292" s="7"/>
      <c r="I1292" s="9"/>
      <c r="J1292" s="9"/>
      <c r="K1292" s="9"/>
      <c r="L1292" s="9"/>
      <c r="M1292" s="9"/>
      <c r="N1292" s="9"/>
      <c r="O1292" s="9"/>
      <c r="P1292" s="9"/>
      <c r="Q1292" s="9"/>
      <c r="R1292" s="9"/>
      <c r="S1292" s="9"/>
      <c r="T1292" s="9"/>
      <c r="U1292" s="9"/>
      <c r="V1292" s="9"/>
      <c r="W1292" s="9"/>
      <c r="X1292" s="9"/>
      <c r="Y1292" s="9"/>
      <c r="Z1292" s="9"/>
    </row>
    <row r="1293" spans="1:26" ht="14.25" customHeight="1">
      <c r="A1293" s="7"/>
      <c r="B1293" s="7"/>
      <c r="C1293" s="7"/>
      <c r="D1293" s="7"/>
      <c r="E1293" s="24"/>
      <c r="F1293" s="24"/>
      <c r="G1293" s="7"/>
      <c r="H1293" s="7"/>
      <c r="I1293" s="9"/>
      <c r="J1293" s="9"/>
      <c r="K1293" s="9"/>
      <c r="L1293" s="9"/>
      <c r="M1293" s="9"/>
      <c r="N1293" s="9"/>
      <c r="O1293" s="9"/>
      <c r="P1293" s="9"/>
      <c r="Q1293" s="9"/>
      <c r="R1293" s="9"/>
      <c r="S1293" s="9"/>
      <c r="T1293" s="9"/>
      <c r="U1293" s="9"/>
      <c r="V1293" s="9"/>
      <c r="W1293" s="9"/>
      <c r="X1293" s="9"/>
      <c r="Y1293" s="9"/>
      <c r="Z1293" s="9"/>
    </row>
    <row r="1294" spans="1:26" ht="14.25" customHeight="1">
      <c r="A1294" s="7"/>
      <c r="B1294" s="7"/>
      <c r="C1294" s="7"/>
      <c r="D1294" s="7"/>
      <c r="E1294" s="24"/>
      <c r="F1294" s="24"/>
      <c r="G1294" s="7"/>
      <c r="H1294" s="7"/>
      <c r="I1294" s="9"/>
      <c r="J1294" s="9"/>
      <c r="K1294" s="9"/>
      <c r="L1294" s="9"/>
      <c r="M1294" s="9"/>
      <c r="N1294" s="9"/>
      <c r="O1294" s="9"/>
      <c r="P1294" s="9"/>
      <c r="Q1294" s="9"/>
      <c r="R1294" s="9"/>
      <c r="S1294" s="9"/>
      <c r="T1294" s="9"/>
      <c r="U1294" s="9"/>
      <c r="V1294" s="9"/>
      <c r="W1294" s="9"/>
      <c r="X1294" s="9"/>
      <c r="Y1294" s="9"/>
      <c r="Z1294" s="9"/>
    </row>
    <row r="1295" spans="1:26" ht="14.25" customHeight="1">
      <c r="A1295" s="7"/>
      <c r="B1295" s="7"/>
      <c r="C1295" s="7"/>
      <c r="D1295" s="7"/>
      <c r="E1295" s="24"/>
      <c r="F1295" s="24"/>
      <c r="G1295" s="7"/>
      <c r="H1295" s="7"/>
      <c r="I1295" s="9"/>
      <c r="J1295" s="9"/>
      <c r="K1295" s="9"/>
      <c r="L1295" s="9"/>
      <c r="M1295" s="9"/>
      <c r="N1295" s="9"/>
      <c r="O1295" s="9"/>
      <c r="P1295" s="9"/>
      <c r="Q1295" s="9"/>
      <c r="R1295" s="9"/>
      <c r="S1295" s="9"/>
      <c r="T1295" s="9"/>
      <c r="U1295" s="9"/>
      <c r="V1295" s="9"/>
      <c r="W1295" s="9"/>
      <c r="X1295" s="9"/>
      <c r="Y1295" s="9"/>
      <c r="Z1295" s="9"/>
    </row>
    <row r="1296" spans="1:26" ht="14.25" customHeight="1">
      <c r="A1296" s="7"/>
      <c r="B1296" s="7"/>
      <c r="C1296" s="7"/>
      <c r="D1296" s="7"/>
      <c r="E1296" s="24"/>
      <c r="F1296" s="24"/>
      <c r="G1296" s="7"/>
      <c r="H1296" s="7"/>
      <c r="I1296" s="9"/>
      <c r="J1296" s="9"/>
      <c r="K1296" s="9"/>
      <c r="L1296" s="9"/>
      <c r="M1296" s="9"/>
      <c r="N1296" s="9"/>
      <c r="O1296" s="9"/>
      <c r="P1296" s="9"/>
      <c r="Q1296" s="9"/>
      <c r="R1296" s="9"/>
      <c r="S1296" s="9"/>
      <c r="T1296" s="9"/>
      <c r="U1296" s="9"/>
      <c r="V1296" s="9"/>
      <c r="W1296" s="9"/>
      <c r="X1296" s="9"/>
      <c r="Y1296" s="9"/>
      <c r="Z1296" s="9"/>
    </row>
    <row r="1297" spans="1:26" ht="14.25" customHeight="1">
      <c r="A1297" s="7"/>
      <c r="B1297" s="7"/>
      <c r="C1297" s="7"/>
      <c r="D1297" s="7"/>
      <c r="E1297" s="24"/>
      <c r="F1297" s="24"/>
      <c r="G1297" s="7"/>
      <c r="H1297" s="7"/>
      <c r="I1297" s="9"/>
      <c r="J1297" s="9"/>
      <c r="K1297" s="9"/>
      <c r="L1297" s="9"/>
      <c r="M1297" s="9"/>
      <c r="N1297" s="9"/>
      <c r="O1297" s="9"/>
      <c r="P1297" s="9"/>
      <c r="Q1297" s="9"/>
      <c r="R1297" s="9"/>
      <c r="S1297" s="9"/>
      <c r="T1297" s="9"/>
      <c r="U1297" s="9"/>
      <c r="V1297" s="9"/>
      <c r="W1297" s="9"/>
      <c r="X1297" s="9"/>
      <c r="Y1297" s="9"/>
      <c r="Z1297" s="9"/>
    </row>
    <row r="1298" spans="1:26" ht="14.25" customHeight="1">
      <c r="A1298" s="7"/>
      <c r="B1298" s="7"/>
      <c r="C1298" s="7"/>
      <c r="D1298" s="7"/>
      <c r="E1298" s="24"/>
      <c r="F1298" s="24"/>
      <c r="G1298" s="7"/>
      <c r="H1298" s="7"/>
      <c r="I1298" s="9"/>
      <c r="J1298" s="9"/>
      <c r="K1298" s="9"/>
      <c r="L1298" s="9"/>
      <c r="M1298" s="9"/>
      <c r="N1298" s="9"/>
      <c r="O1298" s="9"/>
      <c r="P1298" s="9"/>
      <c r="Q1298" s="9"/>
      <c r="R1298" s="9"/>
      <c r="S1298" s="9"/>
      <c r="T1298" s="9"/>
      <c r="U1298" s="9"/>
      <c r="V1298" s="9"/>
      <c r="W1298" s="9"/>
      <c r="X1298" s="9"/>
      <c r="Y1298" s="9"/>
      <c r="Z1298" s="9"/>
    </row>
    <row r="1299" spans="1:26" ht="14.25" customHeight="1">
      <c r="A1299" s="7"/>
      <c r="B1299" s="7"/>
      <c r="C1299" s="7"/>
      <c r="D1299" s="7"/>
      <c r="E1299" s="24"/>
      <c r="F1299" s="24"/>
      <c r="G1299" s="7"/>
      <c r="H1299" s="7"/>
      <c r="I1299" s="9"/>
      <c r="J1299" s="9"/>
      <c r="K1299" s="9"/>
      <c r="L1299" s="9"/>
      <c r="M1299" s="9"/>
      <c r="N1299" s="9"/>
      <c r="O1299" s="9"/>
      <c r="P1299" s="9"/>
      <c r="Q1299" s="9"/>
      <c r="R1299" s="9"/>
      <c r="S1299" s="9"/>
      <c r="T1299" s="9"/>
      <c r="U1299" s="9"/>
      <c r="V1299" s="9"/>
      <c r="W1299" s="9"/>
      <c r="X1299" s="9"/>
      <c r="Y1299" s="9"/>
      <c r="Z1299" s="9"/>
    </row>
    <row r="1300" spans="1:26" ht="14.25" customHeight="1">
      <c r="A1300" s="7"/>
      <c r="B1300" s="7"/>
      <c r="C1300" s="7"/>
      <c r="D1300" s="7"/>
      <c r="E1300" s="24"/>
      <c r="F1300" s="24"/>
      <c r="G1300" s="7"/>
      <c r="H1300" s="7"/>
      <c r="I1300" s="9"/>
      <c r="J1300" s="9"/>
      <c r="K1300" s="9"/>
      <c r="L1300" s="9"/>
      <c r="M1300" s="9"/>
      <c r="N1300" s="9"/>
      <c r="O1300" s="9"/>
      <c r="P1300" s="9"/>
      <c r="Q1300" s="9"/>
      <c r="R1300" s="9"/>
      <c r="S1300" s="9"/>
      <c r="T1300" s="9"/>
      <c r="U1300" s="9"/>
      <c r="V1300" s="9"/>
      <c r="W1300" s="9"/>
      <c r="X1300" s="9"/>
      <c r="Y1300" s="9"/>
      <c r="Z1300" s="9"/>
    </row>
    <row r="1301" spans="1:26" ht="14.25" customHeight="1">
      <c r="A1301" s="7"/>
      <c r="B1301" s="7"/>
      <c r="C1301" s="7"/>
      <c r="D1301" s="7"/>
      <c r="E1301" s="24"/>
      <c r="F1301" s="24"/>
      <c r="G1301" s="7"/>
      <c r="H1301" s="7"/>
      <c r="I1301" s="9"/>
      <c r="J1301" s="9"/>
      <c r="K1301" s="9"/>
      <c r="L1301" s="9"/>
      <c r="M1301" s="9"/>
      <c r="N1301" s="9"/>
      <c r="O1301" s="9"/>
      <c r="P1301" s="9"/>
      <c r="Q1301" s="9"/>
      <c r="R1301" s="9"/>
      <c r="S1301" s="9"/>
      <c r="T1301" s="9"/>
      <c r="U1301" s="9"/>
      <c r="V1301" s="9"/>
      <c r="W1301" s="9"/>
      <c r="X1301" s="9"/>
      <c r="Y1301" s="9"/>
      <c r="Z1301" s="9"/>
    </row>
    <row r="1302" spans="1:26" ht="14.25" customHeight="1">
      <c r="A1302" s="7"/>
      <c r="B1302" s="7"/>
      <c r="C1302" s="7"/>
      <c r="D1302" s="7"/>
      <c r="E1302" s="24"/>
      <c r="F1302" s="24"/>
      <c r="G1302" s="7"/>
      <c r="H1302" s="7"/>
      <c r="I1302" s="9"/>
      <c r="J1302" s="9"/>
      <c r="K1302" s="9"/>
      <c r="L1302" s="9"/>
      <c r="M1302" s="9"/>
      <c r="N1302" s="9"/>
      <c r="O1302" s="9"/>
      <c r="P1302" s="9"/>
      <c r="Q1302" s="9"/>
      <c r="R1302" s="9"/>
      <c r="S1302" s="9"/>
      <c r="T1302" s="9"/>
      <c r="U1302" s="9"/>
      <c r="V1302" s="9"/>
      <c r="W1302" s="9"/>
      <c r="X1302" s="9"/>
      <c r="Y1302" s="9"/>
      <c r="Z1302" s="9"/>
    </row>
    <row r="1303" spans="1:26" ht="14.25" customHeight="1">
      <c r="A1303" s="7"/>
      <c r="B1303" s="7"/>
      <c r="C1303" s="7"/>
      <c r="D1303" s="7"/>
      <c r="E1303" s="24"/>
      <c r="F1303" s="24"/>
      <c r="G1303" s="7"/>
      <c r="H1303" s="7"/>
      <c r="I1303" s="9"/>
      <c r="J1303" s="9"/>
      <c r="K1303" s="9"/>
      <c r="L1303" s="9"/>
      <c r="M1303" s="9"/>
      <c r="N1303" s="9"/>
      <c r="O1303" s="9"/>
      <c r="P1303" s="9"/>
      <c r="Q1303" s="9"/>
      <c r="R1303" s="9"/>
      <c r="S1303" s="9"/>
      <c r="T1303" s="9"/>
      <c r="U1303" s="9"/>
      <c r="V1303" s="9"/>
      <c r="W1303" s="9"/>
      <c r="X1303" s="9"/>
      <c r="Y1303" s="9"/>
      <c r="Z1303" s="9"/>
    </row>
    <row r="1304" spans="1:26" ht="14.25" customHeight="1">
      <c r="A1304" s="7"/>
      <c r="B1304" s="7"/>
      <c r="C1304" s="7"/>
      <c r="D1304" s="7"/>
      <c r="E1304" s="24"/>
      <c r="F1304" s="24"/>
      <c r="G1304" s="7"/>
      <c r="H1304" s="7"/>
      <c r="I1304" s="9"/>
      <c r="J1304" s="9"/>
      <c r="K1304" s="9"/>
      <c r="L1304" s="9"/>
      <c r="M1304" s="9"/>
      <c r="N1304" s="9"/>
      <c r="O1304" s="9"/>
      <c r="P1304" s="9"/>
      <c r="Q1304" s="9"/>
      <c r="R1304" s="9"/>
      <c r="S1304" s="9"/>
      <c r="T1304" s="9"/>
      <c r="U1304" s="9"/>
      <c r="V1304" s="9"/>
      <c r="W1304" s="9"/>
      <c r="X1304" s="9"/>
      <c r="Y1304" s="9"/>
      <c r="Z1304" s="9"/>
    </row>
    <row r="1305" spans="1:26" ht="14.25" customHeight="1">
      <c r="A1305" s="7"/>
      <c r="B1305" s="7"/>
      <c r="C1305" s="7"/>
      <c r="D1305" s="7"/>
      <c r="E1305" s="24"/>
      <c r="F1305" s="24"/>
      <c r="G1305" s="7"/>
      <c r="H1305" s="7"/>
      <c r="I1305" s="9"/>
      <c r="J1305" s="9"/>
      <c r="K1305" s="9"/>
      <c r="L1305" s="9"/>
      <c r="M1305" s="9"/>
      <c r="N1305" s="9"/>
      <c r="O1305" s="9"/>
      <c r="P1305" s="9"/>
      <c r="Q1305" s="9"/>
      <c r="R1305" s="9"/>
      <c r="S1305" s="9"/>
      <c r="T1305" s="9"/>
      <c r="U1305" s="9"/>
      <c r="V1305" s="9"/>
      <c r="W1305" s="9"/>
      <c r="X1305" s="9"/>
      <c r="Y1305" s="9"/>
      <c r="Z1305" s="9"/>
    </row>
    <row r="1306" spans="1:26" ht="14.25" customHeight="1">
      <c r="A1306" s="7"/>
      <c r="B1306" s="7"/>
      <c r="C1306" s="7"/>
      <c r="D1306" s="7"/>
      <c r="E1306" s="24"/>
      <c r="F1306" s="24"/>
      <c r="G1306" s="7"/>
      <c r="H1306" s="7"/>
      <c r="I1306" s="9"/>
      <c r="J1306" s="9"/>
      <c r="K1306" s="9"/>
      <c r="L1306" s="9"/>
      <c r="M1306" s="9"/>
      <c r="N1306" s="9"/>
      <c r="O1306" s="9"/>
      <c r="P1306" s="9"/>
      <c r="Q1306" s="9"/>
      <c r="R1306" s="9"/>
      <c r="S1306" s="9"/>
      <c r="T1306" s="9"/>
      <c r="U1306" s="9"/>
      <c r="V1306" s="9"/>
      <c r="W1306" s="9"/>
      <c r="X1306" s="9"/>
      <c r="Y1306" s="9"/>
      <c r="Z1306" s="9"/>
    </row>
    <row r="1307" spans="1:26" ht="14.25" customHeight="1">
      <c r="A1307" s="7"/>
      <c r="B1307" s="7"/>
      <c r="C1307" s="7"/>
      <c r="D1307" s="7"/>
      <c r="E1307" s="24"/>
      <c r="F1307" s="24"/>
      <c r="G1307" s="7"/>
      <c r="H1307" s="7"/>
      <c r="I1307" s="9"/>
      <c r="J1307" s="9"/>
      <c r="K1307" s="9"/>
      <c r="L1307" s="9"/>
      <c r="M1307" s="9"/>
      <c r="N1307" s="9"/>
      <c r="O1307" s="9"/>
      <c r="P1307" s="9"/>
      <c r="Q1307" s="9"/>
      <c r="R1307" s="9"/>
      <c r="S1307" s="9"/>
      <c r="T1307" s="9"/>
      <c r="U1307" s="9"/>
      <c r="V1307" s="9"/>
      <c r="W1307" s="9"/>
      <c r="X1307" s="9"/>
      <c r="Y1307" s="9"/>
      <c r="Z1307" s="9"/>
    </row>
    <row r="1308" spans="1:26" ht="14.25" customHeight="1">
      <c r="A1308" s="7"/>
      <c r="B1308" s="7"/>
      <c r="C1308" s="7"/>
      <c r="D1308" s="7"/>
      <c r="E1308" s="24"/>
      <c r="F1308" s="24"/>
      <c r="G1308" s="7"/>
      <c r="H1308" s="7"/>
      <c r="I1308" s="9"/>
      <c r="J1308" s="9"/>
      <c r="K1308" s="9"/>
      <c r="L1308" s="9"/>
      <c r="M1308" s="9"/>
      <c r="N1308" s="9"/>
      <c r="O1308" s="9"/>
      <c r="P1308" s="9"/>
      <c r="Q1308" s="9"/>
      <c r="R1308" s="9"/>
      <c r="S1308" s="9"/>
      <c r="T1308" s="9"/>
      <c r="U1308" s="9"/>
      <c r="V1308" s="9"/>
      <c r="W1308" s="9"/>
      <c r="X1308" s="9"/>
      <c r="Y1308" s="9"/>
      <c r="Z1308" s="9"/>
    </row>
    <row r="1309" spans="1:26" ht="14.25" customHeight="1">
      <c r="A1309" s="7"/>
      <c r="B1309" s="7"/>
      <c r="C1309" s="7"/>
      <c r="D1309" s="7"/>
      <c r="E1309" s="24"/>
      <c r="F1309" s="24"/>
      <c r="G1309" s="7"/>
      <c r="H1309" s="7"/>
      <c r="I1309" s="9"/>
      <c r="J1309" s="9"/>
      <c r="K1309" s="9"/>
      <c r="L1309" s="9"/>
      <c r="M1309" s="9"/>
      <c r="N1309" s="9"/>
      <c r="O1309" s="9"/>
      <c r="P1309" s="9"/>
      <c r="Q1309" s="9"/>
      <c r="R1309" s="9"/>
      <c r="S1309" s="9"/>
      <c r="T1309" s="9"/>
      <c r="U1309" s="9"/>
      <c r="V1309" s="9"/>
      <c r="W1309" s="9"/>
      <c r="X1309" s="9"/>
      <c r="Y1309" s="9"/>
      <c r="Z1309" s="9"/>
    </row>
    <row r="1310" spans="1:26" ht="14.25" customHeight="1">
      <c r="A1310" s="7"/>
      <c r="B1310" s="7"/>
      <c r="C1310" s="7"/>
      <c r="D1310" s="7"/>
      <c r="E1310" s="24"/>
      <c r="F1310" s="24"/>
      <c r="G1310" s="7"/>
      <c r="H1310" s="7"/>
      <c r="I1310" s="9"/>
      <c r="J1310" s="9"/>
      <c r="K1310" s="9"/>
      <c r="L1310" s="9"/>
      <c r="M1310" s="9"/>
      <c r="N1310" s="9"/>
      <c r="O1310" s="9"/>
      <c r="P1310" s="9"/>
      <c r="Q1310" s="9"/>
      <c r="R1310" s="9"/>
      <c r="S1310" s="9"/>
      <c r="T1310" s="9"/>
      <c r="U1310" s="9"/>
      <c r="V1310" s="9"/>
      <c r="W1310" s="9"/>
      <c r="X1310" s="9"/>
      <c r="Y1310" s="9"/>
      <c r="Z1310" s="9"/>
    </row>
    <row r="1311" spans="1:26" ht="14.25" customHeight="1">
      <c r="A1311" s="7"/>
      <c r="B1311" s="7"/>
      <c r="C1311" s="7"/>
      <c r="D1311" s="7"/>
      <c r="E1311" s="24"/>
      <c r="F1311" s="24"/>
      <c r="G1311" s="7"/>
      <c r="H1311" s="7"/>
      <c r="I1311" s="9"/>
      <c r="J1311" s="9"/>
      <c r="K1311" s="9"/>
      <c r="L1311" s="9"/>
      <c r="M1311" s="9"/>
      <c r="N1311" s="9"/>
      <c r="O1311" s="9"/>
      <c r="P1311" s="9"/>
      <c r="Q1311" s="9"/>
      <c r="R1311" s="9"/>
      <c r="S1311" s="9"/>
      <c r="T1311" s="9"/>
      <c r="U1311" s="9"/>
      <c r="V1311" s="9"/>
      <c r="W1311" s="9"/>
      <c r="X1311" s="9"/>
      <c r="Y1311" s="9"/>
      <c r="Z1311" s="9"/>
    </row>
    <row r="1312" spans="1:26" ht="14.25" customHeight="1">
      <c r="A1312" s="7"/>
      <c r="B1312" s="7"/>
      <c r="C1312" s="7"/>
      <c r="D1312" s="7"/>
      <c r="E1312" s="24"/>
      <c r="F1312" s="24"/>
      <c r="G1312" s="7"/>
      <c r="H1312" s="7"/>
      <c r="I1312" s="9"/>
      <c r="J1312" s="9"/>
      <c r="K1312" s="9"/>
      <c r="L1312" s="9"/>
      <c r="M1312" s="9"/>
      <c r="N1312" s="9"/>
      <c r="O1312" s="9"/>
      <c r="P1312" s="9"/>
      <c r="Q1312" s="9"/>
      <c r="R1312" s="9"/>
      <c r="S1312" s="9"/>
      <c r="T1312" s="9"/>
      <c r="U1312" s="9"/>
      <c r="V1312" s="9"/>
      <c r="W1312" s="9"/>
      <c r="X1312" s="9"/>
      <c r="Y1312" s="9"/>
      <c r="Z1312" s="9"/>
    </row>
    <row r="1313" spans="1:26" ht="14.25" customHeight="1">
      <c r="A1313" s="7"/>
      <c r="B1313" s="7"/>
      <c r="C1313" s="7"/>
      <c r="D1313" s="7"/>
      <c r="E1313" s="24"/>
      <c r="F1313" s="24"/>
      <c r="G1313" s="7"/>
      <c r="H1313" s="7"/>
      <c r="I1313" s="9"/>
      <c r="J1313" s="9"/>
      <c r="K1313" s="9"/>
      <c r="L1313" s="9"/>
      <c r="M1313" s="9"/>
      <c r="N1313" s="9"/>
      <c r="O1313" s="9"/>
      <c r="P1313" s="9"/>
      <c r="Q1313" s="9"/>
      <c r="R1313" s="9"/>
      <c r="S1313" s="9"/>
      <c r="T1313" s="9"/>
      <c r="U1313" s="9"/>
      <c r="V1313" s="9"/>
      <c r="W1313" s="9"/>
      <c r="X1313" s="9"/>
      <c r="Y1313" s="9"/>
      <c r="Z1313" s="9"/>
    </row>
    <row r="1314" spans="1:26" ht="14.25" customHeight="1">
      <c r="A1314" s="7"/>
      <c r="B1314" s="7"/>
      <c r="C1314" s="7"/>
      <c r="D1314" s="7"/>
      <c r="E1314" s="24"/>
      <c r="F1314" s="24"/>
      <c r="G1314" s="7"/>
      <c r="H1314" s="7"/>
      <c r="I1314" s="9"/>
      <c r="J1314" s="9"/>
      <c r="K1314" s="9"/>
      <c r="L1314" s="9"/>
      <c r="M1314" s="9"/>
      <c r="N1314" s="9"/>
      <c r="O1314" s="9"/>
      <c r="P1314" s="9"/>
      <c r="Q1314" s="9"/>
      <c r="R1314" s="9"/>
      <c r="S1314" s="9"/>
      <c r="T1314" s="9"/>
      <c r="U1314" s="9"/>
      <c r="V1314" s="9"/>
      <c r="W1314" s="9"/>
      <c r="X1314" s="9"/>
      <c r="Y1314" s="9"/>
      <c r="Z1314" s="9"/>
    </row>
    <row r="1315" spans="1:26" ht="14.25" customHeight="1">
      <c r="A1315" s="7"/>
      <c r="B1315" s="7"/>
      <c r="C1315" s="7"/>
      <c r="D1315" s="7"/>
      <c r="E1315" s="24"/>
      <c r="F1315" s="24"/>
      <c r="G1315" s="7"/>
      <c r="H1315" s="7"/>
      <c r="I1315" s="9"/>
      <c r="J1315" s="9"/>
      <c r="K1315" s="9"/>
      <c r="L1315" s="9"/>
      <c r="M1315" s="9"/>
      <c r="N1315" s="9"/>
      <c r="O1315" s="9"/>
      <c r="P1315" s="9"/>
      <c r="Q1315" s="9"/>
      <c r="R1315" s="9"/>
      <c r="S1315" s="9"/>
      <c r="T1315" s="9"/>
      <c r="U1315" s="9"/>
      <c r="V1315" s="9"/>
      <c r="W1315" s="9"/>
      <c r="X1315" s="9"/>
      <c r="Y1315" s="9"/>
      <c r="Z1315" s="9"/>
    </row>
    <row r="1316" spans="1:26" ht="14.25" customHeight="1">
      <c r="A1316" s="7"/>
      <c r="B1316" s="7"/>
      <c r="C1316" s="7"/>
      <c r="D1316" s="7"/>
      <c r="E1316" s="24"/>
      <c r="F1316" s="24"/>
      <c r="G1316" s="7"/>
      <c r="H1316" s="7"/>
      <c r="I1316" s="9"/>
      <c r="J1316" s="9"/>
      <c r="K1316" s="9"/>
      <c r="L1316" s="9"/>
      <c r="M1316" s="9"/>
      <c r="N1316" s="9"/>
      <c r="O1316" s="9"/>
      <c r="P1316" s="9"/>
      <c r="Q1316" s="9"/>
      <c r="R1316" s="9"/>
      <c r="S1316" s="9"/>
      <c r="T1316" s="9"/>
      <c r="U1316" s="9"/>
      <c r="V1316" s="9"/>
      <c r="W1316" s="9"/>
      <c r="X1316" s="9"/>
      <c r="Y1316" s="9"/>
      <c r="Z1316" s="9"/>
    </row>
    <row r="1317" spans="1:26" ht="14.25" customHeight="1">
      <c r="A1317" s="7"/>
      <c r="B1317" s="7"/>
      <c r="C1317" s="7"/>
      <c r="D1317" s="7"/>
      <c r="E1317" s="24"/>
      <c r="F1317" s="24"/>
      <c r="G1317" s="7"/>
      <c r="H1317" s="7"/>
      <c r="I1317" s="9"/>
      <c r="J1317" s="9"/>
      <c r="K1317" s="9"/>
      <c r="L1317" s="9"/>
      <c r="M1317" s="9"/>
      <c r="N1317" s="9"/>
      <c r="O1317" s="9"/>
      <c r="P1317" s="9"/>
      <c r="Q1317" s="9"/>
      <c r="R1317" s="9"/>
      <c r="S1317" s="9"/>
      <c r="T1317" s="9"/>
      <c r="U1317" s="9"/>
      <c r="V1317" s="9"/>
      <c r="W1317" s="9"/>
      <c r="X1317" s="9"/>
      <c r="Y1317" s="9"/>
      <c r="Z1317" s="9"/>
    </row>
    <row r="1318" spans="1:26" ht="14.25" customHeight="1">
      <c r="A1318" s="7"/>
      <c r="B1318" s="7"/>
      <c r="C1318" s="7"/>
      <c r="D1318" s="7"/>
      <c r="E1318" s="24"/>
      <c r="F1318" s="24"/>
      <c r="G1318" s="7"/>
      <c r="H1318" s="7"/>
      <c r="I1318" s="9"/>
      <c r="J1318" s="9"/>
      <c r="K1318" s="9"/>
      <c r="L1318" s="9"/>
      <c r="M1318" s="9"/>
      <c r="N1318" s="9"/>
      <c r="O1318" s="9"/>
      <c r="P1318" s="9"/>
      <c r="Q1318" s="9"/>
      <c r="R1318" s="9"/>
      <c r="S1318" s="9"/>
      <c r="T1318" s="9"/>
      <c r="U1318" s="9"/>
      <c r="V1318" s="9"/>
      <c r="W1318" s="9"/>
      <c r="X1318" s="9"/>
      <c r="Y1318" s="9"/>
      <c r="Z1318" s="9"/>
    </row>
    <row r="1319" spans="1:26" ht="14.25" customHeight="1">
      <c r="A1319" s="7"/>
      <c r="B1319" s="7"/>
      <c r="C1319" s="7"/>
      <c r="D1319" s="7"/>
      <c r="E1319" s="24"/>
      <c r="F1319" s="24"/>
      <c r="G1319" s="7"/>
      <c r="H1319" s="7"/>
      <c r="I1319" s="9"/>
      <c r="J1319" s="9"/>
      <c r="K1319" s="9"/>
      <c r="L1319" s="9"/>
      <c r="M1319" s="9"/>
      <c r="N1319" s="9"/>
      <c r="O1319" s="9"/>
      <c r="P1319" s="9"/>
      <c r="Q1319" s="9"/>
      <c r="R1319" s="9"/>
      <c r="S1319" s="9"/>
      <c r="T1319" s="9"/>
      <c r="U1319" s="9"/>
      <c r="V1319" s="9"/>
      <c r="W1319" s="9"/>
      <c r="X1319" s="9"/>
      <c r="Y1319" s="9"/>
      <c r="Z1319" s="9"/>
    </row>
    <row r="1320" spans="1:26" ht="14.25" customHeight="1">
      <c r="A1320" s="7"/>
      <c r="B1320" s="7"/>
      <c r="C1320" s="7"/>
      <c r="D1320" s="7"/>
      <c r="E1320" s="24"/>
      <c r="F1320" s="24"/>
      <c r="G1320" s="7"/>
      <c r="H1320" s="7"/>
      <c r="I1320" s="9"/>
      <c r="J1320" s="9"/>
      <c r="K1320" s="9"/>
      <c r="L1320" s="9"/>
      <c r="M1320" s="9"/>
      <c r="N1320" s="9"/>
      <c r="O1320" s="9"/>
      <c r="P1320" s="9"/>
      <c r="Q1320" s="9"/>
      <c r="R1320" s="9"/>
      <c r="S1320" s="9"/>
      <c r="T1320" s="9"/>
      <c r="U1320" s="9"/>
      <c r="V1320" s="9"/>
      <c r="W1320" s="9"/>
      <c r="X1320" s="9"/>
      <c r="Y1320" s="9"/>
      <c r="Z1320" s="9"/>
    </row>
    <row r="1321" spans="1:26" ht="14.25" customHeight="1">
      <c r="A1321" s="7"/>
      <c r="B1321" s="7"/>
      <c r="C1321" s="7"/>
      <c r="D1321" s="7"/>
      <c r="E1321" s="24"/>
      <c r="F1321" s="24"/>
      <c r="G1321" s="7"/>
      <c r="H1321" s="7"/>
      <c r="I1321" s="9"/>
      <c r="J1321" s="9"/>
      <c r="K1321" s="9"/>
      <c r="L1321" s="9"/>
      <c r="M1321" s="9"/>
      <c r="N1321" s="9"/>
      <c r="O1321" s="9"/>
      <c r="P1321" s="9"/>
      <c r="Q1321" s="9"/>
      <c r="R1321" s="9"/>
      <c r="S1321" s="9"/>
      <c r="T1321" s="9"/>
      <c r="U1321" s="9"/>
      <c r="V1321" s="9"/>
      <c r="W1321" s="9"/>
      <c r="X1321" s="9"/>
      <c r="Y1321" s="9"/>
      <c r="Z1321" s="9"/>
    </row>
    <row r="1322" spans="1:26" ht="14.25" customHeight="1">
      <c r="A1322" s="7"/>
      <c r="B1322" s="7"/>
      <c r="C1322" s="7"/>
      <c r="D1322" s="7"/>
      <c r="E1322" s="24"/>
      <c r="F1322" s="24"/>
      <c r="G1322" s="7"/>
      <c r="H1322" s="7"/>
      <c r="I1322" s="9"/>
      <c r="J1322" s="9"/>
      <c r="K1322" s="9"/>
      <c r="L1322" s="9"/>
      <c r="M1322" s="9"/>
      <c r="N1322" s="9"/>
      <c r="O1322" s="9"/>
      <c r="P1322" s="9"/>
      <c r="Q1322" s="9"/>
      <c r="R1322" s="9"/>
      <c r="S1322" s="9"/>
      <c r="T1322" s="9"/>
      <c r="U1322" s="9"/>
      <c r="V1322" s="9"/>
      <c r="W1322" s="9"/>
      <c r="X1322" s="9"/>
      <c r="Y1322" s="9"/>
      <c r="Z1322" s="9"/>
    </row>
    <row r="1323" spans="1:26" ht="14.25" customHeight="1">
      <c r="A1323" s="7"/>
      <c r="B1323" s="7"/>
      <c r="C1323" s="7"/>
      <c r="D1323" s="7"/>
      <c r="E1323" s="24"/>
      <c r="F1323" s="24"/>
      <c r="G1323" s="7"/>
      <c r="H1323" s="7"/>
      <c r="I1323" s="9"/>
      <c r="J1323" s="9"/>
      <c r="K1323" s="9"/>
      <c r="L1323" s="9"/>
      <c r="M1323" s="9"/>
      <c r="N1323" s="9"/>
      <c r="O1323" s="9"/>
      <c r="P1323" s="9"/>
      <c r="Q1323" s="9"/>
      <c r="R1323" s="9"/>
      <c r="S1323" s="9"/>
      <c r="T1323" s="9"/>
      <c r="U1323" s="9"/>
      <c r="V1323" s="9"/>
      <c r="W1323" s="9"/>
      <c r="X1323" s="9"/>
      <c r="Y1323" s="9"/>
      <c r="Z1323" s="9"/>
    </row>
    <row r="1324" spans="1:26" ht="14.25" customHeight="1">
      <c r="A1324" s="7"/>
      <c r="B1324" s="7"/>
      <c r="C1324" s="7"/>
      <c r="D1324" s="7"/>
      <c r="E1324" s="24"/>
      <c r="F1324" s="24"/>
      <c r="G1324" s="7"/>
      <c r="H1324" s="7"/>
      <c r="I1324" s="9"/>
      <c r="J1324" s="9"/>
      <c r="K1324" s="9"/>
      <c r="L1324" s="9"/>
      <c r="M1324" s="9"/>
      <c r="N1324" s="9"/>
      <c r="O1324" s="9"/>
      <c r="P1324" s="9"/>
      <c r="Q1324" s="9"/>
      <c r="R1324" s="9"/>
      <c r="S1324" s="9"/>
      <c r="T1324" s="9"/>
      <c r="U1324" s="9"/>
      <c r="V1324" s="9"/>
      <c r="W1324" s="9"/>
      <c r="X1324" s="9"/>
      <c r="Y1324" s="9"/>
      <c r="Z1324" s="9"/>
    </row>
    <row r="1325" spans="1:26" ht="14.25" customHeight="1">
      <c r="A1325" s="7"/>
      <c r="B1325" s="7"/>
      <c r="C1325" s="7"/>
      <c r="D1325" s="7"/>
      <c r="E1325" s="24"/>
      <c r="F1325" s="24"/>
      <c r="G1325" s="7"/>
      <c r="H1325" s="7"/>
      <c r="I1325" s="9"/>
      <c r="J1325" s="9"/>
      <c r="K1325" s="9"/>
      <c r="L1325" s="9"/>
      <c r="M1325" s="9"/>
      <c r="N1325" s="9"/>
      <c r="O1325" s="9"/>
      <c r="P1325" s="9"/>
      <c r="Q1325" s="9"/>
      <c r="R1325" s="9"/>
      <c r="S1325" s="9"/>
      <c r="T1325" s="9"/>
      <c r="U1325" s="9"/>
      <c r="V1325" s="9"/>
      <c r="W1325" s="9"/>
      <c r="X1325" s="9"/>
      <c r="Y1325" s="9"/>
      <c r="Z1325" s="9"/>
    </row>
    <row r="1326" spans="1:26" ht="14.25" customHeight="1">
      <c r="A1326" s="7"/>
      <c r="B1326" s="7"/>
      <c r="C1326" s="7"/>
      <c r="D1326" s="7"/>
      <c r="E1326" s="24"/>
      <c r="F1326" s="24"/>
      <c r="G1326" s="7"/>
      <c r="H1326" s="7"/>
      <c r="I1326" s="9"/>
      <c r="J1326" s="9"/>
      <c r="K1326" s="9"/>
      <c r="L1326" s="9"/>
      <c r="M1326" s="9"/>
      <c r="N1326" s="9"/>
      <c r="O1326" s="9"/>
      <c r="P1326" s="9"/>
      <c r="Q1326" s="9"/>
      <c r="R1326" s="9"/>
      <c r="S1326" s="9"/>
      <c r="T1326" s="9"/>
      <c r="U1326" s="9"/>
      <c r="V1326" s="9"/>
      <c r="W1326" s="9"/>
      <c r="X1326" s="9"/>
      <c r="Y1326" s="9"/>
      <c r="Z1326" s="9"/>
    </row>
    <row r="1327" spans="1:26" ht="14.25" customHeight="1">
      <c r="A1327" s="7"/>
      <c r="B1327" s="7"/>
      <c r="C1327" s="7"/>
      <c r="D1327" s="7"/>
      <c r="E1327" s="24"/>
      <c r="F1327" s="24"/>
      <c r="G1327" s="7"/>
      <c r="H1327" s="7"/>
      <c r="I1327" s="9"/>
      <c r="J1327" s="9"/>
      <c r="K1327" s="9"/>
      <c r="L1327" s="9"/>
      <c r="M1327" s="9"/>
      <c r="N1327" s="9"/>
      <c r="O1327" s="9"/>
      <c r="P1327" s="9"/>
      <c r="Q1327" s="9"/>
      <c r="R1327" s="9"/>
      <c r="S1327" s="9"/>
      <c r="T1327" s="9"/>
      <c r="U1327" s="9"/>
      <c r="V1327" s="9"/>
      <c r="W1327" s="9"/>
      <c r="X1327" s="9"/>
      <c r="Y1327" s="9"/>
      <c r="Z1327" s="9"/>
    </row>
    <row r="1328" spans="1:26" ht="14.25" customHeight="1">
      <c r="A1328" s="7"/>
      <c r="B1328" s="7"/>
      <c r="C1328" s="7"/>
      <c r="D1328" s="7"/>
      <c r="E1328" s="24"/>
      <c r="F1328" s="24"/>
      <c r="G1328" s="7"/>
      <c r="H1328" s="7"/>
      <c r="I1328" s="9"/>
      <c r="J1328" s="9"/>
      <c r="K1328" s="9"/>
      <c r="L1328" s="9"/>
      <c r="M1328" s="9"/>
      <c r="N1328" s="9"/>
      <c r="O1328" s="9"/>
      <c r="P1328" s="9"/>
      <c r="Q1328" s="9"/>
      <c r="R1328" s="9"/>
      <c r="S1328" s="9"/>
      <c r="T1328" s="9"/>
      <c r="U1328" s="9"/>
      <c r="V1328" s="9"/>
      <c r="W1328" s="9"/>
      <c r="X1328" s="9"/>
      <c r="Y1328" s="9"/>
      <c r="Z1328" s="9"/>
    </row>
    <row r="1329" spans="1:26" ht="14.25" customHeight="1">
      <c r="A1329" s="7"/>
      <c r="B1329" s="7"/>
      <c r="C1329" s="7"/>
      <c r="D1329" s="7"/>
      <c r="E1329" s="24"/>
      <c r="F1329" s="24"/>
      <c r="G1329" s="7"/>
      <c r="H1329" s="7"/>
      <c r="I1329" s="9"/>
      <c r="J1329" s="9"/>
      <c r="K1329" s="9"/>
      <c r="L1329" s="9"/>
      <c r="M1329" s="9"/>
      <c r="N1329" s="9"/>
      <c r="O1329" s="9"/>
      <c r="P1329" s="9"/>
      <c r="Q1329" s="9"/>
      <c r="R1329" s="9"/>
      <c r="S1329" s="9"/>
      <c r="T1329" s="9"/>
      <c r="U1329" s="9"/>
      <c r="V1329" s="9"/>
      <c r="W1329" s="9"/>
      <c r="X1329" s="9"/>
      <c r="Y1329" s="9"/>
      <c r="Z1329" s="9"/>
    </row>
    <row r="1330" spans="1:26" ht="14.25" customHeight="1">
      <c r="A1330" s="7"/>
      <c r="B1330" s="7"/>
      <c r="C1330" s="7"/>
      <c r="D1330" s="7"/>
      <c r="E1330" s="24"/>
      <c r="F1330" s="24"/>
      <c r="G1330" s="7"/>
      <c r="H1330" s="7"/>
      <c r="I1330" s="9"/>
      <c r="J1330" s="9"/>
      <c r="K1330" s="9"/>
      <c r="L1330" s="9"/>
      <c r="M1330" s="9"/>
      <c r="N1330" s="9"/>
      <c r="O1330" s="9"/>
      <c r="P1330" s="9"/>
      <c r="Q1330" s="9"/>
      <c r="R1330" s="9"/>
      <c r="S1330" s="9"/>
      <c r="T1330" s="9"/>
      <c r="U1330" s="9"/>
      <c r="V1330" s="9"/>
      <c r="W1330" s="9"/>
      <c r="X1330" s="9"/>
      <c r="Y1330" s="9"/>
      <c r="Z1330" s="9"/>
    </row>
    <row r="1331" spans="1:26" ht="14.25" customHeight="1">
      <c r="A1331" s="7"/>
      <c r="B1331" s="7"/>
      <c r="C1331" s="7"/>
      <c r="D1331" s="7"/>
      <c r="E1331" s="24"/>
      <c r="F1331" s="24"/>
      <c r="G1331" s="7"/>
      <c r="H1331" s="7"/>
      <c r="I1331" s="9"/>
      <c r="J1331" s="9"/>
      <c r="K1331" s="9"/>
      <c r="L1331" s="9"/>
      <c r="M1331" s="9"/>
      <c r="N1331" s="9"/>
      <c r="O1331" s="9"/>
      <c r="P1331" s="9"/>
      <c r="Q1331" s="9"/>
      <c r="R1331" s="9"/>
      <c r="S1331" s="9"/>
      <c r="T1331" s="9"/>
      <c r="U1331" s="9"/>
      <c r="V1331" s="9"/>
      <c r="W1331" s="9"/>
      <c r="X1331" s="9"/>
      <c r="Y1331" s="9"/>
      <c r="Z1331" s="9"/>
    </row>
    <row r="1332" spans="1:26" ht="14.25" customHeight="1">
      <c r="A1332" s="7"/>
      <c r="B1332" s="7"/>
      <c r="C1332" s="7"/>
      <c r="D1332" s="7"/>
      <c r="E1332" s="24"/>
      <c r="F1332" s="24"/>
      <c r="G1332" s="7"/>
      <c r="H1332" s="7"/>
      <c r="I1332" s="9"/>
      <c r="J1332" s="9"/>
      <c r="K1332" s="9"/>
      <c r="L1332" s="9"/>
      <c r="M1332" s="9"/>
      <c r="N1332" s="9"/>
      <c r="O1332" s="9"/>
      <c r="P1332" s="9"/>
      <c r="Q1332" s="9"/>
      <c r="R1332" s="9"/>
      <c r="S1332" s="9"/>
      <c r="T1332" s="9"/>
      <c r="U1332" s="9"/>
      <c r="V1332" s="9"/>
      <c r="W1332" s="9"/>
      <c r="X1332" s="9"/>
      <c r="Y1332" s="9"/>
      <c r="Z1332" s="9"/>
    </row>
    <row r="1333" spans="1:26" ht="14.25" customHeight="1">
      <c r="A1333" s="7"/>
      <c r="B1333" s="7"/>
      <c r="C1333" s="7"/>
      <c r="D1333" s="7"/>
      <c r="E1333" s="24"/>
      <c r="F1333" s="24"/>
      <c r="G1333" s="7"/>
      <c r="H1333" s="7"/>
      <c r="I1333" s="9"/>
      <c r="J1333" s="9"/>
      <c r="K1333" s="9"/>
      <c r="L1333" s="9"/>
      <c r="M1333" s="9"/>
      <c r="N1333" s="9"/>
      <c r="O1333" s="9"/>
      <c r="P1333" s="9"/>
      <c r="Q1333" s="9"/>
      <c r="R1333" s="9"/>
      <c r="S1333" s="9"/>
      <c r="T1333" s="9"/>
      <c r="U1333" s="9"/>
      <c r="V1333" s="9"/>
      <c r="W1333" s="9"/>
      <c r="X1333" s="9"/>
      <c r="Y1333" s="9"/>
      <c r="Z1333" s="9"/>
    </row>
    <row r="1334" spans="1:26" ht="14.25" customHeight="1">
      <c r="A1334" s="7"/>
      <c r="B1334" s="7"/>
      <c r="C1334" s="7"/>
      <c r="D1334" s="7"/>
      <c r="E1334" s="24"/>
      <c r="F1334" s="24"/>
      <c r="G1334" s="7"/>
      <c r="H1334" s="7"/>
      <c r="I1334" s="9"/>
      <c r="J1334" s="9"/>
      <c r="K1334" s="9"/>
      <c r="L1334" s="9"/>
      <c r="M1334" s="9"/>
      <c r="N1334" s="9"/>
      <c r="O1334" s="9"/>
      <c r="P1334" s="9"/>
      <c r="Q1334" s="9"/>
      <c r="R1334" s="9"/>
      <c r="S1334" s="9"/>
      <c r="T1334" s="9"/>
      <c r="U1334" s="9"/>
      <c r="V1334" s="9"/>
      <c r="W1334" s="9"/>
      <c r="X1334" s="9"/>
      <c r="Y1334" s="9"/>
      <c r="Z1334" s="9"/>
    </row>
    <row r="1335" spans="1:26" ht="14.25" customHeight="1">
      <c r="A1335" s="7"/>
      <c r="B1335" s="7"/>
      <c r="C1335" s="7"/>
      <c r="D1335" s="7"/>
      <c r="E1335" s="24"/>
      <c r="F1335" s="24"/>
      <c r="G1335" s="7"/>
      <c r="H1335" s="7"/>
      <c r="I1335" s="9"/>
      <c r="J1335" s="9"/>
      <c r="K1335" s="9"/>
      <c r="L1335" s="9"/>
      <c r="M1335" s="9"/>
      <c r="N1335" s="9"/>
      <c r="O1335" s="9"/>
      <c r="P1335" s="9"/>
      <c r="Q1335" s="9"/>
      <c r="R1335" s="9"/>
      <c r="S1335" s="9"/>
      <c r="T1335" s="9"/>
      <c r="U1335" s="9"/>
      <c r="V1335" s="9"/>
      <c r="W1335" s="9"/>
      <c r="X1335" s="9"/>
      <c r="Y1335" s="9"/>
      <c r="Z1335" s="9"/>
    </row>
    <row r="1336" spans="1:26" ht="14.25" customHeight="1">
      <c r="A1336" s="7"/>
      <c r="B1336" s="7"/>
      <c r="C1336" s="7"/>
      <c r="D1336" s="7"/>
      <c r="E1336" s="24"/>
      <c r="F1336" s="24"/>
      <c r="G1336" s="7"/>
      <c r="H1336" s="7"/>
      <c r="I1336" s="9"/>
      <c r="J1336" s="9"/>
      <c r="K1336" s="9"/>
      <c r="L1336" s="9"/>
      <c r="M1336" s="9"/>
      <c r="N1336" s="9"/>
      <c r="O1336" s="9"/>
      <c r="P1336" s="9"/>
      <c r="Q1336" s="9"/>
      <c r="R1336" s="9"/>
      <c r="S1336" s="9"/>
      <c r="T1336" s="9"/>
      <c r="U1336" s="9"/>
      <c r="V1336" s="9"/>
      <c r="W1336" s="9"/>
      <c r="X1336" s="9"/>
      <c r="Y1336" s="9"/>
      <c r="Z1336" s="9"/>
    </row>
    <row r="1337" spans="1:26" ht="14.25" customHeight="1">
      <c r="A1337" s="7"/>
      <c r="B1337" s="7"/>
      <c r="C1337" s="7"/>
      <c r="D1337" s="7"/>
      <c r="E1337" s="24"/>
      <c r="F1337" s="24"/>
      <c r="G1337" s="7"/>
      <c r="H1337" s="7"/>
      <c r="I1337" s="9"/>
      <c r="J1337" s="9"/>
      <c r="K1337" s="9"/>
      <c r="L1337" s="9"/>
      <c r="M1337" s="9"/>
      <c r="N1337" s="9"/>
      <c r="O1337" s="9"/>
      <c r="P1337" s="9"/>
      <c r="Q1337" s="9"/>
      <c r="R1337" s="9"/>
      <c r="S1337" s="9"/>
      <c r="T1337" s="9"/>
      <c r="U1337" s="9"/>
      <c r="V1337" s="9"/>
      <c r="W1337" s="9"/>
      <c r="X1337" s="9"/>
      <c r="Y1337" s="9"/>
      <c r="Z1337" s="9"/>
    </row>
    <row r="1338" spans="1:26" ht="14.25" customHeight="1">
      <c r="A1338" s="7"/>
      <c r="B1338" s="7"/>
      <c r="C1338" s="7"/>
      <c r="D1338" s="7"/>
      <c r="E1338" s="24"/>
      <c r="F1338" s="24"/>
      <c r="G1338" s="7"/>
      <c r="H1338" s="7"/>
      <c r="I1338" s="9"/>
      <c r="J1338" s="9"/>
      <c r="K1338" s="9"/>
      <c r="L1338" s="9"/>
      <c r="M1338" s="9"/>
      <c r="N1338" s="9"/>
      <c r="O1338" s="9"/>
      <c r="P1338" s="9"/>
      <c r="Q1338" s="9"/>
      <c r="R1338" s="9"/>
      <c r="S1338" s="9"/>
      <c r="T1338" s="9"/>
      <c r="U1338" s="9"/>
      <c r="V1338" s="9"/>
      <c r="W1338" s="9"/>
      <c r="X1338" s="9"/>
      <c r="Y1338" s="9"/>
      <c r="Z1338" s="9"/>
    </row>
    <row r="1339" spans="1:26" ht="14.25" customHeight="1">
      <c r="A1339" s="7"/>
      <c r="B1339" s="7"/>
      <c r="C1339" s="7"/>
      <c r="D1339" s="7"/>
      <c r="E1339" s="24"/>
      <c r="F1339" s="24"/>
      <c r="G1339" s="7"/>
      <c r="H1339" s="7"/>
      <c r="I1339" s="9"/>
      <c r="J1339" s="9"/>
      <c r="K1339" s="9"/>
      <c r="L1339" s="9"/>
      <c r="M1339" s="9"/>
      <c r="N1339" s="9"/>
      <c r="O1339" s="9"/>
      <c r="P1339" s="9"/>
      <c r="Q1339" s="9"/>
      <c r="R1339" s="9"/>
      <c r="S1339" s="9"/>
      <c r="T1339" s="9"/>
      <c r="U1339" s="9"/>
      <c r="V1339" s="9"/>
      <c r="W1339" s="9"/>
      <c r="X1339" s="9"/>
      <c r="Y1339" s="9"/>
      <c r="Z1339" s="9"/>
    </row>
    <row r="1340" spans="1:26" ht="14.25" customHeight="1">
      <c r="A1340" s="7"/>
      <c r="B1340" s="7"/>
      <c r="C1340" s="7"/>
      <c r="D1340" s="7"/>
      <c r="E1340" s="24"/>
      <c r="F1340" s="24"/>
      <c r="G1340" s="7"/>
      <c r="H1340" s="7"/>
      <c r="I1340" s="9"/>
      <c r="J1340" s="9"/>
      <c r="K1340" s="9"/>
      <c r="L1340" s="9"/>
      <c r="M1340" s="9"/>
      <c r="N1340" s="9"/>
      <c r="O1340" s="9"/>
      <c r="P1340" s="9"/>
      <c r="Q1340" s="9"/>
      <c r="R1340" s="9"/>
      <c r="S1340" s="9"/>
      <c r="T1340" s="9"/>
      <c r="U1340" s="9"/>
      <c r="V1340" s="9"/>
      <c r="W1340" s="9"/>
      <c r="X1340" s="9"/>
      <c r="Y1340" s="9"/>
      <c r="Z1340" s="9"/>
    </row>
    <row r="1341" spans="1:26" ht="14.25" customHeight="1">
      <c r="A1341" s="7"/>
      <c r="B1341" s="7"/>
      <c r="C1341" s="7"/>
      <c r="D1341" s="7"/>
      <c r="E1341" s="24"/>
      <c r="F1341" s="24"/>
      <c r="G1341" s="7"/>
      <c r="H1341" s="7"/>
      <c r="I1341" s="9"/>
      <c r="J1341" s="9"/>
      <c r="K1341" s="9"/>
      <c r="L1341" s="9"/>
      <c r="M1341" s="9"/>
      <c r="N1341" s="9"/>
      <c r="O1341" s="9"/>
      <c r="P1341" s="9"/>
      <c r="Q1341" s="9"/>
      <c r="R1341" s="9"/>
      <c r="S1341" s="9"/>
      <c r="T1341" s="9"/>
      <c r="U1341" s="9"/>
      <c r="V1341" s="9"/>
      <c r="W1341" s="9"/>
      <c r="X1341" s="9"/>
      <c r="Y1341" s="9"/>
      <c r="Z1341" s="9"/>
    </row>
    <row r="1342" spans="1:26" ht="14.25" customHeight="1">
      <c r="A1342" s="7"/>
      <c r="B1342" s="7"/>
      <c r="C1342" s="7"/>
      <c r="D1342" s="7"/>
      <c r="E1342" s="24"/>
      <c r="F1342" s="24"/>
      <c r="G1342" s="7"/>
      <c r="H1342" s="7"/>
      <c r="I1342" s="9"/>
      <c r="J1342" s="9"/>
      <c r="K1342" s="9"/>
      <c r="L1342" s="9"/>
      <c r="M1342" s="9"/>
      <c r="N1342" s="9"/>
      <c r="O1342" s="9"/>
      <c r="P1342" s="9"/>
      <c r="Q1342" s="9"/>
      <c r="R1342" s="9"/>
      <c r="S1342" s="9"/>
      <c r="T1342" s="9"/>
      <c r="U1342" s="9"/>
      <c r="V1342" s="9"/>
      <c r="W1342" s="9"/>
      <c r="X1342" s="9"/>
      <c r="Y1342" s="9"/>
      <c r="Z1342" s="9"/>
    </row>
    <row r="1343" spans="1:26" ht="14.25" customHeight="1">
      <c r="A1343" s="7"/>
      <c r="B1343" s="7"/>
      <c r="C1343" s="7"/>
      <c r="D1343" s="7"/>
      <c r="E1343" s="24"/>
      <c r="F1343" s="24"/>
      <c r="G1343" s="7"/>
      <c r="H1343" s="7"/>
      <c r="I1343" s="9"/>
      <c r="J1343" s="9"/>
      <c r="K1343" s="9"/>
      <c r="L1343" s="9"/>
      <c r="M1343" s="9"/>
      <c r="N1343" s="9"/>
      <c r="O1343" s="9"/>
      <c r="P1343" s="9"/>
      <c r="Q1343" s="9"/>
      <c r="R1343" s="9"/>
      <c r="S1343" s="9"/>
      <c r="T1343" s="9"/>
      <c r="U1343" s="9"/>
      <c r="V1343" s="9"/>
      <c r="W1343" s="9"/>
      <c r="X1343" s="9"/>
      <c r="Y1343" s="9"/>
      <c r="Z1343" s="9"/>
    </row>
    <row r="1344" spans="1:26" ht="14.25" customHeight="1">
      <c r="A1344" s="7"/>
      <c r="B1344" s="7"/>
      <c r="C1344" s="7"/>
      <c r="D1344" s="7"/>
      <c r="E1344" s="24"/>
      <c r="F1344" s="24"/>
      <c r="G1344" s="7"/>
      <c r="H1344" s="7"/>
      <c r="I1344" s="9"/>
      <c r="J1344" s="9"/>
      <c r="K1344" s="9"/>
      <c r="L1344" s="9"/>
      <c r="M1344" s="9"/>
      <c r="N1344" s="9"/>
      <c r="O1344" s="9"/>
      <c r="P1344" s="9"/>
      <c r="Q1344" s="9"/>
      <c r="R1344" s="9"/>
      <c r="S1344" s="9"/>
      <c r="T1344" s="9"/>
      <c r="U1344" s="9"/>
      <c r="V1344" s="9"/>
      <c r="W1344" s="9"/>
      <c r="X1344" s="9"/>
      <c r="Y1344" s="9"/>
      <c r="Z1344" s="9"/>
    </row>
    <row r="1345" spans="1:26" ht="14.25" customHeight="1">
      <c r="A1345" s="7"/>
      <c r="B1345" s="7"/>
      <c r="C1345" s="7"/>
      <c r="D1345" s="7"/>
      <c r="E1345" s="24"/>
      <c r="F1345" s="24"/>
      <c r="G1345" s="7"/>
      <c r="H1345" s="7"/>
      <c r="I1345" s="9"/>
      <c r="J1345" s="9"/>
      <c r="K1345" s="9"/>
      <c r="L1345" s="9"/>
      <c r="M1345" s="9"/>
      <c r="N1345" s="9"/>
      <c r="O1345" s="9"/>
      <c r="P1345" s="9"/>
      <c r="Q1345" s="9"/>
      <c r="R1345" s="9"/>
      <c r="S1345" s="9"/>
      <c r="T1345" s="9"/>
      <c r="U1345" s="9"/>
      <c r="V1345" s="9"/>
      <c r="W1345" s="9"/>
      <c r="X1345" s="9"/>
      <c r="Y1345" s="9"/>
      <c r="Z1345" s="9"/>
    </row>
    <row r="1346" spans="1:26" ht="14.25" customHeight="1">
      <c r="A1346" s="7"/>
      <c r="B1346" s="7"/>
      <c r="C1346" s="7"/>
      <c r="D1346" s="7"/>
      <c r="E1346" s="24"/>
      <c r="F1346" s="24"/>
      <c r="G1346" s="7"/>
      <c r="H1346" s="7"/>
      <c r="I1346" s="9"/>
      <c r="J1346" s="9"/>
      <c r="K1346" s="9"/>
      <c r="L1346" s="9"/>
      <c r="M1346" s="9"/>
      <c r="N1346" s="9"/>
      <c r="O1346" s="9"/>
      <c r="P1346" s="9"/>
      <c r="Q1346" s="9"/>
      <c r="R1346" s="9"/>
      <c r="S1346" s="9"/>
      <c r="T1346" s="9"/>
      <c r="U1346" s="9"/>
      <c r="V1346" s="9"/>
      <c r="W1346" s="9"/>
      <c r="X1346" s="9"/>
      <c r="Y1346" s="9"/>
      <c r="Z1346" s="9"/>
    </row>
    <row r="1347" spans="1:26" ht="14.25" customHeight="1">
      <c r="A1347" s="7"/>
      <c r="B1347" s="7"/>
      <c r="C1347" s="7"/>
      <c r="D1347" s="7"/>
      <c r="E1347" s="24"/>
      <c r="F1347" s="24"/>
      <c r="G1347" s="7"/>
      <c r="H1347" s="7"/>
      <c r="I1347" s="9"/>
      <c r="J1347" s="9"/>
      <c r="K1347" s="9"/>
      <c r="L1347" s="9"/>
      <c r="M1347" s="9"/>
      <c r="N1347" s="9"/>
      <c r="O1347" s="9"/>
      <c r="P1347" s="9"/>
      <c r="Q1347" s="9"/>
      <c r="R1347" s="9"/>
      <c r="S1347" s="9"/>
      <c r="T1347" s="9"/>
      <c r="U1347" s="9"/>
      <c r="V1347" s="9"/>
      <c r="W1347" s="9"/>
      <c r="X1347" s="9"/>
      <c r="Y1347" s="9"/>
      <c r="Z1347" s="9"/>
    </row>
    <row r="1348" spans="1:26" ht="14.25" customHeight="1">
      <c r="A1348" s="7"/>
      <c r="B1348" s="7"/>
      <c r="C1348" s="7"/>
      <c r="D1348" s="7"/>
      <c r="E1348" s="24"/>
      <c r="F1348" s="24"/>
      <c r="G1348" s="7"/>
      <c r="H1348" s="7"/>
      <c r="I1348" s="9"/>
      <c r="J1348" s="9"/>
      <c r="K1348" s="9"/>
      <c r="L1348" s="9"/>
      <c r="M1348" s="9"/>
      <c r="N1348" s="9"/>
      <c r="O1348" s="9"/>
      <c r="P1348" s="9"/>
      <c r="Q1348" s="9"/>
      <c r="R1348" s="9"/>
      <c r="S1348" s="9"/>
      <c r="T1348" s="9"/>
      <c r="U1348" s="9"/>
      <c r="V1348" s="9"/>
      <c r="W1348" s="9"/>
      <c r="X1348" s="9"/>
      <c r="Y1348" s="9"/>
      <c r="Z1348" s="9"/>
    </row>
    <row r="1349" spans="1:26" ht="14.25" customHeight="1">
      <c r="A1349" s="7"/>
      <c r="B1349" s="7"/>
      <c r="C1349" s="7"/>
      <c r="D1349" s="7"/>
      <c r="E1349" s="24"/>
      <c r="F1349" s="24"/>
      <c r="G1349" s="7"/>
      <c r="H1349" s="7"/>
      <c r="I1349" s="9"/>
      <c r="J1349" s="9"/>
      <c r="K1349" s="9"/>
      <c r="L1349" s="9"/>
      <c r="M1349" s="9"/>
      <c r="N1349" s="9"/>
      <c r="O1349" s="9"/>
      <c r="P1349" s="9"/>
      <c r="Q1349" s="9"/>
      <c r="R1349" s="9"/>
      <c r="S1349" s="9"/>
      <c r="T1349" s="9"/>
      <c r="U1349" s="9"/>
      <c r="V1349" s="9"/>
      <c r="W1349" s="9"/>
      <c r="X1349" s="9"/>
      <c r="Y1349" s="9"/>
      <c r="Z1349" s="9"/>
    </row>
    <row r="1350" spans="1:26" ht="14.25" customHeight="1">
      <c r="A1350" s="7"/>
      <c r="B1350" s="7"/>
      <c r="C1350" s="7"/>
      <c r="D1350" s="7"/>
      <c r="E1350" s="24"/>
      <c r="F1350" s="24"/>
      <c r="G1350" s="7"/>
      <c r="H1350" s="7"/>
      <c r="I1350" s="9"/>
      <c r="J1350" s="9"/>
      <c r="K1350" s="9"/>
      <c r="L1350" s="9"/>
      <c r="M1350" s="9"/>
      <c r="N1350" s="9"/>
      <c r="O1350" s="9"/>
      <c r="P1350" s="9"/>
      <c r="Q1350" s="9"/>
      <c r="R1350" s="9"/>
      <c r="S1350" s="9"/>
      <c r="T1350" s="9"/>
      <c r="U1350" s="9"/>
      <c r="V1350" s="9"/>
      <c r="W1350" s="9"/>
      <c r="X1350" s="9"/>
      <c r="Y1350" s="9"/>
      <c r="Z1350" s="9"/>
    </row>
    <row r="1351" spans="1:26" ht="14.25" customHeight="1">
      <c r="A1351" s="7"/>
      <c r="B1351" s="7"/>
      <c r="C1351" s="7"/>
      <c r="D1351" s="7"/>
      <c r="E1351" s="24"/>
      <c r="F1351" s="24"/>
      <c r="G1351" s="7"/>
      <c r="H1351" s="7"/>
      <c r="I1351" s="9"/>
      <c r="J1351" s="9"/>
      <c r="K1351" s="9"/>
      <c r="L1351" s="9"/>
      <c r="M1351" s="9"/>
      <c r="N1351" s="9"/>
      <c r="O1351" s="9"/>
      <c r="P1351" s="9"/>
      <c r="Q1351" s="9"/>
      <c r="R1351" s="9"/>
      <c r="S1351" s="9"/>
      <c r="T1351" s="9"/>
      <c r="U1351" s="9"/>
      <c r="V1351" s="9"/>
      <c r="W1351" s="9"/>
      <c r="X1351" s="9"/>
      <c r="Y1351" s="9"/>
      <c r="Z1351" s="9"/>
    </row>
    <row r="1352" spans="1:26" ht="14.25" customHeight="1">
      <c r="A1352" s="7"/>
      <c r="B1352" s="7"/>
      <c r="C1352" s="7"/>
      <c r="D1352" s="7"/>
      <c r="E1352" s="24"/>
      <c r="F1352" s="24"/>
      <c r="G1352" s="7"/>
      <c r="H1352" s="7"/>
      <c r="I1352" s="9"/>
      <c r="J1352" s="9"/>
      <c r="K1352" s="9"/>
      <c r="L1352" s="9"/>
      <c r="M1352" s="9"/>
      <c r="N1352" s="9"/>
      <c r="O1352" s="9"/>
      <c r="P1352" s="9"/>
      <c r="Q1352" s="9"/>
      <c r="R1352" s="9"/>
      <c r="S1352" s="9"/>
      <c r="T1352" s="9"/>
      <c r="U1352" s="9"/>
      <c r="V1352" s="9"/>
      <c r="W1352" s="9"/>
      <c r="X1352" s="9"/>
      <c r="Y1352" s="9"/>
      <c r="Z1352" s="9"/>
    </row>
    <row r="1353" spans="1:26" ht="14.25" customHeight="1">
      <c r="A1353" s="7"/>
      <c r="B1353" s="7"/>
      <c r="C1353" s="7"/>
      <c r="D1353" s="7"/>
      <c r="E1353" s="24"/>
      <c r="F1353" s="24"/>
      <c r="G1353" s="7"/>
      <c r="H1353" s="7"/>
      <c r="I1353" s="9"/>
      <c r="J1353" s="9"/>
      <c r="K1353" s="9"/>
      <c r="L1353" s="9"/>
      <c r="M1353" s="9"/>
      <c r="N1353" s="9"/>
      <c r="O1353" s="9"/>
      <c r="P1353" s="9"/>
      <c r="Q1353" s="9"/>
      <c r="R1353" s="9"/>
      <c r="S1353" s="9"/>
      <c r="T1353" s="9"/>
      <c r="U1353" s="9"/>
      <c r="V1353" s="9"/>
      <c r="W1353" s="9"/>
      <c r="X1353" s="9"/>
      <c r="Y1353" s="9"/>
      <c r="Z1353" s="9"/>
    </row>
    <row r="1354" spans="1:26" ht="14.25" customHeight="1">
      <c r="A1354" s="7"/>
      <c r="B1354" s="7"/>
      <c r="C1354" s="7"/>
      <c r="D1354" s="7"/>
      <c r="E1354" s="24"/>
      <c r="F1354" s="24"/>
      <c r="G1354" s="7"/>
      <c r="H1354" s="7"/>
      <c r="I1354" s="9"/>
      <c r="J1354" s="9"/>
      <c r="K1354" s="9"/>
      <c r="L1354" s="9"/>
      <c r="M1354" s="9"/>
      <c r="N1354" s="9"/>
      <c r="O1354" s="9"/>
      <c r="P1354" s="9"/>
      <c r="Q1354" s="9"/>
      <c r="R1354" s="9"/>
      <c r="S1354" s="9"/>
      <c r="T1354" s="9"/>
      <c r="U1354" s="9"/>
      <c r="V1354" s="9"/>
      <c r="W1354" s="9"/>
      <c r="X1354" s="9"/>
      <c r="Y1354" s="9"/>
      <c r="Z1354" s="9"/>
    </row>
    <row r="1355" spans="1:26" ht="14.25" customHeight="1">
      <c r="A1355" s="7"/>
      <c r="B1355" s="7"/>
      <c r="C1355" s="7"/>
      <c r="D1355" s="7"/>
      <c r="E1355" s="24"/>
      <c r="F1355" s="24"/>
      <c r="G1355" s="7"/>
      <c r="H1355" s="7"/>
      <c r="I1355" s="9"/>
      <c r="J1355" s="9"/>
      <c r="K1355" s="9"/>
      <c r="L1355" s="9"/>
      <c r="M1355" s="9"/>
      <c r="N1355" s="9"/>
      <c r="O1355" s="9"/>
      <c r="P1355" s="9"/>
      <c r="Q1355" s="9"/>
      <c r="R1355" s="9"/>
      <c r="S1355" s="9"/>
      <c r="T1355" s="9"/>
      <c r="U1355" s="9"/>
      <c r="V1355" s="9"/>
      <c r="W1355" s="9"/>
      <c r="X1355" s="9"/>
      <c r="Y1355" s="9"/>
      <c r="Z1355" s="9"/>
    </row>
    <row r="1356" spans="1:26" ht="14.25" customHeight="1">
      <c r="A1356" s="7"/>
      <c r="B1356" s="7"/>
      <c r="C1356" s="7"/>
      <c r="D1356" s="7"/>
      <c r="E1356" s="24"/>
      <c r="F1356" s="24"/>
      <c r="G1356" s="7"/>
      <c r="H1356" s="7"/>
      <c r="I1356" s="9"/>
      <c r="J1356" s="9"/>
      <c r="K1356" s="9"/>
      <c r="L1356" s="9"/>
      <c r="M1356" s="9"/>
      <c r="N1356" s="9"/>
      <c r="O1356" s="9"/>
      <c r="P1356" s="9"/>
      <c r="Q1356" s="9"/>
      <c r="R1356" s="9"/>
      <c r="S1356" s="9"/>
      <c r="T1356" s="9"/>
      <c r="U1356" s="9"/>
      <c r="V1356" s="9"/>
      <c r="W1356" s="9"/>
      <c r="X1356" s="9"/>
      <c r="Y1356" s="9"/>
      <c r="Z1356" s="9"/>
    </row>
    <row r="1357" spans="1:26" ht="14.25" customHeight="1">
      <c r="A1357" s="7"/>
      <c r="B1357" s="7"/>
      <c r="C1357" s="7"/>
      <c r="D1357" s="7"/>
      <c r="E1357" s="24"/>
      <c r="F1357" s="24"/>
      <c r="G1357" s="7"/>
      <c r="H1357" s="7"/>
      <c r="I1357" s="9"/>
      <c r="J1357" s="9"/>
      <c r="K1357" s="9"/>
      <c r="L1357" s="9"/>
      <c r="M1357" s="9"/>
      <c r="N1357" s="9"/>
      <c r="O1357" s="9"/>
      <c r="P1357" s="9"/>
      <c r="Q1357" s="9"/>
      <c r="R1357" s="9"/>
      <c r="S1357" s="9"/>
      <c r="T1357" s="9"/>
      <c r="U1357" s="9"/>
      <c r="V1357" s="9"/>
      <c r="W1357" s="9"/>
      <c r="X1357" s="9"/>
      <c r="Y1357" s="9"/>
      <c r="Z1357" s="9"/>
    </row>
    <row r="1358" spans="1:26" ht="14.25" customHeight="1">
      <c r="A1358" s="7"/>
      <c r="B1358" s="7"/>
      <c r="C1358" s="7"/>
      <c r="D1358" s="7"/>
      <c r="E1358" s="24"/>
      <c r="F1358" s="24"/>
      <c r="G1358" s="7"/>
      <c r="H1358" s="7"/>
      <c r="I1358" s="9"/>
      <c r="J1358" s="9"/>
      <c r="K1358" s="9"/>
      <c r="L1358" s="9"/>
      <c r="M1358" s="9"/>
      <c r="N1358" s="9"/>
      <c r="O1358" s="9"/>
      <c r="P1358" s="9"/>
      <c r="Q1358" s="9"/>
      <c r="R1358" s="9"/>
      <c r="S1358" s="9"/>
      <c r="T1358" s="9"/>
      <c r="U1358" s="9"/>
      <c r="V1358" s="9"/>
      <c r="W1358" s="9"/>
      <c r="X1358" s="9"/>
      <c r="Y1358" s="9"/>
      <c r="Z1358" s="9"/>
    </row>
    <row r="1359" spans="1:26" ht="14.25" customHeight="1">
      <c r="A1359" s="7"/>
      <c r="B1359" s="7"/>
      <c r="C1359" s="7"/>
      <c r="D1359" s="7"/>
      <c r="E1359" s="24"/>
      <c r="F1359" s="24"/>
      <c r="G1359" s="7"/>
      <c r="H1359" s="7"/>
      <c r="I1359" s="9"/>
      <c r="J1359" s="9"/>
      <c r="K1359" s="9"/>
      <c r="L1359" s="9"/>
      <c r="M1359" s="9"/>
      <c r="N1359" s="9"/>
      <c r="O1359" s="9"/>
      <c r="P1359" s="9"/>
      <c r="Q1359" s="9"/>
      <c r="R1359" s="9"/>
      <c r="S1359" s="9"/>
      <c r="T1359" s="9"/>
      <c r="U1359" s="9"/>
      <c r="V1359" s="9"/>
      <c r="W1359" s="9"/>
      <c r="X1359" s="9"/>
      <c r="Y1359" s="9"/>
      <c r="Z1359" s="9"/>
    </row>
    <row r="1360" spans="1:26" ht="14.25" customHeight="1">
      <c r="A1360" s="7"/>
      <c r="B1360" s="7"/>
      <c r="C1360" s="7"/>
      <c r="D1360" s="7"/>
      <c r="E1360" s="24"/>
      <c r="F1360" s="24"/>
      <c r="G1360" s="7"/>
      <c r="H1360" s="7"/>
      <c r="I1360" s="9"/>
      <c r="J1360" s="9"/>
      <c r="K1360" s="9"/>
      <c r="L1360" s="9"/>
      <c r="M1360" s="9"/>
      <c r="N1360" s="9"/>
      <c r="O1360" s="9"/>
      <c r="P1360" s="9"/>
      <c r="Q1360" s="9"/>
      <c r="R1360" s="9"/>
      <c r="S1360" s="9"/>
      <c r="T1360" s="9"/>
      <c r="U1360" s="9"/>
      <c r="V1360" s="9"/>
      <c r="W1360" s="9"/>
      <c r="X1360" s="9"/>
      <c r="Y1360" s="9"/>
      <c r="Z1360" s="9"/>
    </row>
    <row r="1361" spans="1:26" ht="14.25" customHeight="1">
      <c r="A1361" s="7"/>
      <c r="B1361" s="7"/>
      <c r="C1361" s="7"/>
      <c r="D1361" s="7"/>
      <c r="E1361" s="24"/>
      <c r="F1361" s="24"/>
      <c r="G1361" s="7"/>
      <c r="H1361" s="7"/>
      <c r="I1361" s="9"/>
      <c r="J1361" s="9"/>
      <c r="K1361" s="9"/>
      <c r="L1361" s="9"/>
      <c r="M1361" s="9"/>
      <c r="N1361" s="9"/>
      <c r="O1361" s="9"/>
      <c r="P1361" s="9"/>
      <c r="Q1361" s="9"/>
      <c r="R1361" s="9"/>
      <c r="S1361" s="9"/>
      <c r="T1361" s="9"/>
      <c r="U1361" s="9"/>
      <c r="V1361" s="9"/>
      <c r="W1361" s="9"/>
      <c r="X1361" s="9"/>
      <c r="Y1361" s="9"/>
      <c r="Z1361" s="9"/>
    </row>
    <row r="1362" spans="1:26" ht="14.25" customHeight="1">
      <c r="A1362" s="7"/>
      <c r="B1362" s="7"/>
      <c r="C1362" s="7"/>
      <c r="D1362" s="7"/>
      <c r="E1362" s="24"/>
      <c r="F1362" s="24"/>
      <c r="G1362" s="7"/>
      <c r="H1362" s="7"/>
      <c r="I1362" s="9"/>
      <c r="J1362" s="9"/>
      <c r="K1362" s="9"/>
      <c r="L1362" s="9"/>
      <c r="M1362" s="9"/>
      <c r="N1362" s="9"/>
      <c r="O1362" s="9"/>
      <c r="P1362" s="9"/>
      <c r="Q1362" s="9"/>
      <c r="R1362" s="9"/>
      <c r="S1362" s="9"/>
      <c r="T1362" s="9"/>
      <c r="U1362" s="9"/>
      <c r="V1362" s="9"/>
      <c r="W1362" s="9"/>
      <c r="X1362" s="9"/>
      <c r="Y1362" s="9"/>
      <c r="Z1362" s="9"/>
    </row>
    <row r="1363" spans="1:26" ht="14.25" customHeight="1">
      <c r="A1363" s="7"/>
      <c r="B1363" s="7"/>
      <c r="C1363" s="7"/>
      <c r="D1363" s="7"/>
      <c r="E1363" s="24"/>
      <c r="F1363" s="24"/>
      <c r="G1363" s="7"/>
      <c r="H1363" s="7"/>
      <c r="I1363" s="9"/>
      <c r="J1363" s="9"/>
      <c r="K1363" s="9"/>
      <c r="L1363" s="9"/>
      <c r="M1363" s="9"/>
      <c r="N1363" s="9"/>
      <c r="O1363" s="9"/>
      <c r="P1363" s="9"/>
      <c r="Q1363" s="9"/>
      <c r="R1363" s="9"/>
      <c r="S1363" s="9"/>
      <c r="T1363" s="9"/>
      <c r="U1363" s="9"/>
      <c r="V1363" s="9"/>
      <c r="W1363" s="9"/>
      <c r="X1363" s="9"/>
      <c r="Y1363" s="9"/>
      <c r="Z1363" s="9"/>
    </row>
    <row r="1364" spans="1:26" ht="14.25" customHeight="1">
      <c r="A1364" s="7"/>
      <c r="B1364" s="7"/>
      <c r="C1364" s="7"/>
      <c r="D1364" s="7"/>
      <c r="E1364" s="24"/>
      <c r="F1364" s="24"/>
      <c r="G1364" s="7"/>
      <c r="H1364" s="7"/>
      <c r="I1364" s="9"/>
      <c r="J1364" s="9"/>
      <c r="K1364" s="9"/>
      <c r="L1364" s="9"/>
      <c r="M1364" s="9"/>
      <c r="N1364" s="9"/>
      <c r="O1364" s="9"/>
      <c r="P1364" s="9"/>
      <c r="Q1364" s="9"/>
      <c r="R1364" s="9"/>
      <c r="S1364" s="9"/>
      <c r="T1364" s="9"/>
      <c r="U1364" s="9"/>
      <c r="V1364" s="9"/>
      <c r="W1364" s="9"/>
      <c r="X1364" s="9"/>
      <c r="Y1364" s="9"/>
      <c r="Z1364" s="9"/>
    </row>
    <row r="1365" spans="1:26" ht="14.25" customHeight="1">
      <c r="A1365" s="7"/>
      <c r="B1365" s="7"/>
      <c r="C1365" s="7"/>
      <c r="D1365" s="7"/>
      <c r="E1365" s="24"/>
      <c r="F1365" s="24"/>
      <c r="G1365" s="7"/>
      <c r="H1365" s="7"/>
      <c r="I1365" s="9"/>
      <c r="J1365" s="9"/>
      <c r="K1365" s="9"/>
      <c r="L1365" s="9"/>
      <c r="M1365" s="9"/>
      <c r="N1365" s="9"/>
      <c r="O1365" s="9"/>
      <c r="P1365" s="9"/>
      <c r="Q1365" s="9"/>
      <c r="R1365" s="9"/>
      <c r="S1365" s="9"/>
      <c r="T1365" s="9"/>
      <c r="U1365" s="9"/>
      <c r="V1365" s="9"/>
      <c r="W1365" s="9"/>
      <c r="X1365" s="9"/>
      <c r="Y1365" s="9"/>
      <c r="Z1365" s="9"/>
    </row>
    <row r="1366" spans="1:26" ht="14.25" customHeight="1">
      <c r="A1366" s="7"/>
      <c r="B1366" s="7"/>
      <c r="C1366" s="7"/>
      <c r="D1366" s="7"/>
      <c r="E1366" s="24"/>
      <c r="F1366" s="24"/>
      <c r="G1366" s="7"/>
      <c r="H1366" s="7"/>
      <c r="I1366" s="9"/>
      <c r="J1366" s="9"/>
      <c r="K1366" s="9"/>
      <c r="L1366" s="9"/>
      <c r="M1366" s="9"/>
      <c r="N1366" s="9"/>
      <c r="O1366" s="9"/>
      <c r="P1366" s="9"/>
      <c r="Q1366" s="9"/>
      <c r="R1366" s="9"/>
      <c r="S1366" s="9"/>
      <c r="T1366" s="9"/>
      <c r="U1366" s="9"/>
      <c r="V1366" s="9"/>
      <c r="W1366" s="9"/>
      <c r="X1366" s="9"/>
      <c r="Y1366" s="9"/>
      <c r="Z1366" s="9"/>
    </row>
    <row r="1367" spans="1:26" ht="14.25" customHeight="1">
      <c r="A1367" s="7"/>
      <c r="B1367" s="7"/>
      <c r="C1367" s="7"/>
      <c r="D1367" s="7"/>
      <c r="E1367" s="24"/>
      <c r="F1367" s="24"/>
      <c r="G1367" s="7"/>
      <c r="H1367" s="7"/>
      <c r="I1367" s="9"/>
      <c r="J1367" s="9"/>
      <c r="K1367" s="9"/>
      <c r="L1367" s="9"/>
      <c r="M1367" s="9"/>
      <c r="N1367" s="9"/>
      <c r="O1367" s="9"/>
      <c r="P1367" s="9"/>
      <c r="Q1367" s="9"/>
      <c r="R1367" s="9"/>
      <c r="S1367" s="9"/>
      <c r="T1367" s="9"/>
      <c r="U1367" s="9"/>
      <c r="V1367" s="9"/>
      <c r="W1367" s="9"/>
      <c r="X1367" s="9"/>
      <c r="Y1367" s="9"/>
      <c r="Z1367" s="9"/>
    </row>
    <row r="1368" spans="1:26" ht="14.25" customHeight="1">
      <c r="A1368" s="7"/>
      <c r="B1368" s="7"/>
      <c r="C1368" s="7"/>
      <c r="D1368" s="7"/>
      <c r="E1368" s="24"/>
      <c r="F1368" s="24"/>
      <c r="G1368" s="7"/>
      <c r="H1368" s="7"/>
      <c r="I1368" s="9"/>
      <c r="J1368" s="9"/>
      <c r="K1368" s="9"/>
      <c r="L1368" s="9"/>
      <c r="M1368" s="9"/>
      <c r="N1368" s="9"/>
      <c r="O1368" s="9"/>
      <c r="P1368" s="9"/>
      <c r="Q1368" s="9"/>
      <c r="R1368" s="9"/>
      <c r="S1368" s="9"/>
      <c r="T1368" s="9"/>
      <c r="U1368" s="9"/>
      <c r="V1368" s="9"/>
      <c r="W1368" s="9"/>
      <c r="X1368" s="9"/>
      <c r="Y1368" s="9"/>
      <c r="Z1368" s="9"/>
    </row>
    <row r="1369" spans="1:26" ht="14.25" customHeight="1">
      <c r="A1369" s="7"/>
      <c r="B1369" s="7"/>
      <c r="C1369" s="7"/>
      <c r="D1369" s="7"/>
      <c r="E1369" s="24"/>
      <c r="F1369" s="24"/>
      <c r="G1369" s="7"/>
      <c r="H1369" s="7"/>
      <c r="I1369" s="9"/>
      <c r="J1369" s="9"/>
      <c r="K1369" s="9"/>
      <c r="L1369" s="9"/>
      <c r="M1369" s="9"/>
      <c r="N1369" s="9"/>
      <c r="O1369" s="9"/>
      <c r="P1369" s="9"/>
      <c r="Q1369" s="9"/>
      <c r="R1369" s="9"/>
      <c r="S1369" s="9"/>
      <c r="T1369" s="9"/>
      <c r="U1369" s="9"/>
      <c r="V1369" s="9"/>
      <c r="W1369" s="9"/>
      <c r="X1369" s="9"/>
      <c r="Y1369" s="9"/>
      <c r="Z1369" s="9"/>
    </row>
    <row r="1370" spans="1:26" ht="14.25" customHeight="1">
      <c r="A1370" s="7"/>
      <c r="B1370" s="7"/>
      <c r="C1370" s="7"/>
      <c r="D1370" s="7"/>
      <c r="E1370" s="24"/>
      <c r="F1370" s="24"/>
      <c r="G1370" s="7"/>
      <c r="H1370" s="7"/>
      <c r="I1370" s="9"/>
      <c r="J1370" s="9"/>
      <c r="K1370" s="9"/>
      <c r="L1370" s="9"/>
      <c r="M1370" s="9"/>
      <c r="N1370" s="9"/>
      <c r="O1370" s="9"/>
      <c r="P1370" s="9"/>
      <c r="Q1370" s="9"/>
      <c r="R1370" s="9"/>
      <c r="S1370" s="9"/>
      <c r="T1370" s="9"/>
      <c r="U1370" s="9"/>
      <c r="V1370" s="9"/>
      <c r="W1370" s="9"/>
      <c r="X1370" s="9"/>
      <c r="Y1370" s="9"/>
      <c r="Z1370" s="9"/>
    </row>
    <row r="1371" spans="1:26" ht="14.25" customHeight="1">
      <c r="A1371" s="7"/>
      <c r="B1371" s="7"/>
      <c r="C1371" s="7"/>
      <c r="D1371" s="7"/>
      <c r="E1371" s="24"/>
      <c r="F1371" s="24"/>
      <c r="G1371" s="7"/>
      <c r="H1371" s="7"/>
      <c r="I1371" s="9"/>
      <c r="J1371" s="9"/>
      <c r="K1371" s="9"/>
      <c r="L1371" s="9"/>
      <c r="M1371" s="9"/>
      <c r="N1371" s="9"/>
      <c r="O1371" s="9"/>
      <c r="P1371" s="9"/>
      <c r="Q1371" s="9"/>
      <c r="R1371" s="9"/>
      <c r="S1371" s="9"/>
      <c r="T1371" s="9"/>
      <c r="U1371" s="9"/>
      <c r="V1371" s="9"/>
      <c r="W1371" s="9"/>
      <c r="X1371" s="9"/>
      <c r="Y1371" s="9"/>
      <c r="Z1371" s="9"/>
    </row>
    <row r="1372" spans="1:26" ht="14.25" customHeight="1">
      <c r="A1372" s="7"/>
      <c r="B1372" s="7"/>
      <c r="C1372" s="7"/>
      <c r="D1372" s="7"/>
      <c r="E1372" s="24"/>
      <c r="F1372" s="24"/>
      <c r="G1372" s="7"/>
      <c r="H1372" s="7"/>
      <c r="I1372" s="9"/>
      <c r="J1372" s="9"/>
      <c r="K1372" s="9"/>
      <c r="L1372" s="9"/>
      <c r="M1372" s="9"/>
      <c r="N1372" s="9"/>
      <c r="O1372" s="9"/>
      <c r="P1372" s="9"/>
      <c r="Q1372" s="9"/>
      <c r="R1372" s="9"/>
      <c r="S1372" s="9"/>
      <c r="T1372" s="9"/>
      <c r="U1372" s="9"/>
      <c r="V1372" s="9"/>
      <c r="W1372" s="9"/>
      <c r="X1372" s="9"/>
      <c r="Y1372" s="9"/>
      <c r="Z1372" s="9"/>
    </row>
    <row r="1373" spans="1:26" ht="14.25" customHeight="1">
      <c r="A1373" s="7"/>
      <c r="B1373" s="7"/>
      <c r="C1373" s="7"/>
      <c r="D1373" s="7"/>
      <c r="E1373" s="24"/>
      <c r="F1373" s="24"/>
      <c r="G1373" s="7"/>
      <c r="H1373" s="7"/>
      <c r="I1373" s="9"/>
      <c r="J1373" s="9"/>
      <c r="K1373" s="9"/>
      <c r="L1373" s="9"/>
      <c r="M1373" s="9"/>
      <c r="N1373" s="9"/>
      <c r="O1373" s="9"/>
      <c r="P1373" s="9"/>
      <c r="Q1373" s="9"/>
      <c r="R1373" s="9"/>
      <c r="S1373" s="9"/>
      <c r="T1373" s="9"/>
      <c r="U1373" s="9"/>
      <c r="V1373" s="9"/>
      <c r="W1373" s="9"/>
      <c r="X1373" s="9"/>
      <c r="Y1373" s="9"/>
      <c r="Z1373" s="9"/>
    </row>
    <row r="1374" spans="1:26" ht="14.25" customHeight="1">
      <c r="A1374" s="7"/>
      <c r="B1374" s="7"/>
      <c r="C1374" s="7"/>
      <c r="D1374" s="7"/>
      <c r="E1374" s="24"/>
      <c r="F1374" s="24"/>
      <c r="G1374" s="7"/>
      <c r="H1374" s="7"/>
      <c r="I1374" s="9"/>
      <c r="J1374" s="9"/>
      <c r="K1374" s="9"/>
      <c r="L1374" s="9"/>
      <c r="M1374" s="9"/>
      <c r="N1374" s="9"/>
      <c r="O1374" s="9"/>
      <c r="P1374" s="9"/>
      <c r="Q1374" s="9"/>
      <c r="R1374" s="9"/>
      <c r="S1374" s="9"/>
      <c r="T1374" s="9"/>
      <c r="U1374" s="9"/>
      <c r="V1374" s="9"/>
      <c r="W1374" s="9"/>
      <c r="X1374" s="9"/>
      <c r="Y1374" s="9"/>
      <c r="Z1374" s="9"/>
    </row>
    <row r="1375" spans="1:26" ht="14.25" customHeight="1">
      <c r="A1375" s="7"/>
      <c r="B1375" s="7"/>
      <c r="C1375" s="7"/>
      <c r="D1375" s="7"/>
      <c r="E1375" s="24"/>
      <c r="F1375" s="24"/>
      <c r="G1375" s="7"/>
      <c r="H1375" s="7"/>
      <c r="I1375" s="9"/>
      <c r="J1375" s="9"/>
      <c r="K1375" s="9"/>
      <c r="L1375" s="9"/>
      <c r="M1375" s="9"/>
      <c r="N1375" s="9"/>
      <c r="O1375" s="9"/>
      <c r="P1375" s="9"/>
      <c r="Q1375" s="9"/>
      <c r="R1375" s="9"/>
      <c r="S1375" s="9"/>
      <c r="T1375" s="9"/>
      <c r="U1375" s="9"/>
      <c r="V1375" s="9"/>
      <c r="W1375" s="9"/>
      <c r="X1375" s="9"/>
      <c r="Y1375" s="9"/>
      <c r="Z1375" s="9"/>
    </row>
    <row r="1376" spans="1:26" ht="14.25" customHeight="1">
      <c r="A1376" s="7"/>
      <c r="B1376" s="7"/>
      <c r="C1376" s="7"/>
      <c r="D1376" s="7"/>
      <c r="E1376" s="24"/>
      <c r="F1376" s="24"/>
      <c r="G1376" s="7"/>
      <c r="H1376" s="7"/>
      <c r="I1376" s="9"/>
      <c r="J1376" s="9"/>
      <c r="K1376" s="9"/>
      <c r="L1376" s="9"/>
      <c r="M1376" s="9"/>
      <c r="N1376" s="9"/>
      <c r="O1376" s="9"/>
      <c r="P1376" s="9"/>
      <c r="Q1376" s="9"/>
      <c r="R1376" s="9"/>
      <c r="S1376" s="9"/>
      <c r="T1376" s="9"/>
      <c r="U1376" s="9"/>
      <c r="V1376" s="9"/>
      <c r="W1376" s="9"/>
      <c r="X1376" s="9"/>
      <c r="Y1376" s="9"/>
      <c r="Z1376" s="9"/>
    </row>
    <row r="1377" spans="1:26" ht="14.25" customHeight="1">
      <c r="A1377" s="7"/>
      <c r="B1377" s="7"/>
      <c r="C1377" s="7"/>
      <c r="D1377" s="7"/>
      <c r="E1377" s="24"/>
      <c r="F1377" s="24"/>
      <c r="G1377" s="7"/>
      <c r="H1377" s="7"/>
      <c r="I1377" s="9"/>
      <c r="J1377" s="9"/>
      <c r="K1377" s="9"/>
      <c r="L1377" s="9"/>
      <c r="M1377" s="9"/>
      <c r="N1377" s="9"/>
      <c r="O1377" s="9"/>
      <c r="P1377" s="9"/>
      <c r="Q1377" s="9"/>
      <c r="R1377" s="9"/>
      <c r="S1377" s="9"/>
      <c r="T1377" s="9"/>
      <c r="U1377" s="9"/>
      <c r="V1377" s="9"/>
      <c r="W1377" s="9"/>
      <c r="X1377" s="9"/>
      <c r="Y1377" s="9"/>
      <c r="Z1377" s="9"/>
    </row>
    <row r="1378" spans="1:26" ht="14.25" customHeight="1">
      <c r="A1378" s="7"/>
      <c r="B1378" s="7"/>
      <c r="C1378" s="7"/>
      <c r="D1378" s="7"/>
      <c r="E1378" s="24"/>
      <c r="F1378" s="24"/>
      <c r="G1378" s="7"/>
      <c r="H1378" s="7"/>
      <c r="I1378" s="9"/>
      <c r="J1378" s="9"/>
      <c r="K1378" s="9"/>
      <c r="L1378" s="9"/>
      <c r="M1378" s="9"/>
      <c r="N1378" s="9"/>
      <c r="O1378" s="9"/>
      <c r="P1378" s="9"/>
      <c r="Q1378" s="9"/>
      <c r="R1378" s="9"/>
      <c r="S1378" s="9"/>
      <c r="T1378" s="9"/>
      <c r="U1378" s="9"/>
      <c r="V1378" s="9"/>
      <c r="W1378" s="9"/>
      <c r="X1378" s="9"/>
      <c r="Y1378" s="9"/>
      <c r="Z1378" s="9"/>
    </row>
    <row r="1379" spans="1:26" ht="14.25" customHeight="1">
      <c r="A1379" s="7"/>
      <c r="B1379" s="7"/>
      <c r="C1379" s="7"/>
      <c r="D1379" s="7"/>
      <c r="E1379" s="24"/>
      <c r="F1379" s="24"/>
      <c r="G1379" s="7"/>
      <c r="H1379" s="7"/>
      <c r="I1379" s="9"/>
      <c r="J1379" s="9"/>
      <c r="K1379" s="9"/>
      <c r="L1379" s="9"/>
      <c r="M1379" s="9"/>
      <c r="N1379" s="9"/>
      <c r="O1379" s="9"/>
      <c r="P1379" s="9"/>
      <c r="Q1379" s="9"/>
      <c r="R1379" s="9"/>
      <c r="S1379" s="9"/>
      <c r="T1379" s="9"/>
      <c r="U1379" s="9"/>
      <c r="V1379" s="9"/>
      <c r="W1379" s="9"/>
      <c r="X1379" s="9"/>
      <c r="Y1379" s="9"/>
      <c r="Z1379" s="9"/>
    </row>
    <row r="1380" spans="1:26" ht="14.25" customHeight="1">
      <c r="A1380" s="7"/>
      <c r="B1380" s="7"/>
      <c r="C1380" s="7"/>
      <c r="D1380" s="7"/>
      <c r="E1380" s="24"/>
      <c r="F1380" s="24"/>
      <c r="G1380" s="7"/>
      <c r="H1380" s="7"/>
      <c r="I1380" s="9"/>
      <c r="J1380" s="9"/>
      <c r="K1380" s="9"/>
      <c r="L1380" s="9"/>
      <c r="M1380" s="9"/>
      <c r="N1380" s="9"/>
      <c r="O1380" s="9"/>
      <c r="P1380" s="9"/>
      <c r="Q1380" s="9"/>
      <c r="R1380" s="9"/>
      <c r="S1380" s="9"/>
      <c r="T1380" s="9"/>
      <c r="U1380" s="9"/>
      <c r="V1380" s="9"/>
      <c r="W1380" s="9"/>
      <c r="X1380" s="9"/>
      <c r="Y1380" s="9"/>
      <c r="Z1380" s="9"/>
    </row>
    <row r="1381" spans="1:26" ht="14.25" customHeight="1">
      <c r="A1381" s="7"/>
      <c r="B1381" s="7"/>
      <c r="C1381" s="7"/>
      <c r="D1381" s="7"/>
      <c r="E1381" s="24"/>
      <c r="F1381" s="24"/>
      <c r="G1381" s="7"/>
      <c r="H1381" s="7"/>
      <c r="I1381" s="9"/>
      <c r="J1381" s="9"/>
      <c r="K1381" s="9"/>
      <c r="L1381" s="9"/>
      <c r="M1381" s="9"/>
      <c r="N1381" s="9"/>
      <c r="O1381" s="9"/>
      <c r="P1381" s="9"/>
      <c r="Q1381" s="9"/>
      <c r="R1381" s="9"/>
      <c r="S1381" s="9"/>
      <c r="T1381" s="9"/>
      <c r="U1381" s="9"/>
      <c r="V1381" s="9"/>
      <c r="W1381" s="9"/>
      <c r="X1381" s="9"/>
      <c r="Y1381" s="9"/>
      <c r="Z1381" s="9"/>
    </row>
    <row r="1382" spans="1:26" ht="14.25" customHeight="1">
      <c r="A1382" s="7"/>
      <c r="B1382" s="7"/>
      <c r="C1382" s="7"/>
      <c r="D1382" s="7"/>
      <c r="E1382" s="24"/>
      <c r="F1382" s="24"/>
      <c r="G1382" s="7"/>
      <c r="H1382" s="7"/>
      <c r="I1382" s="9"/>
      <c r="J1382" s="9"/>
      <c r="K1382" s="9"/>
      <c r="L1382" s="9"/>
      <c r="M1382" s="9"/>
      <c r="N1382" s="9"/>
      <c r="O1382" s="9"/>
      <c r="P1382" s="9"/>
      <c r="Q1382" s="9"/>
      <c r="R1382" s="9"/>
      <c r="S1382" s="9"/>
      <c r="T1382" s="9"/>
      <c r="U1382" s="9"/>
      <c r="V1382" s="9"/>
      <c r="W1382" s="9"/>
      <c r="X1382" s="9"/>
      <c r="Y1382" s="9"/>
      <c r="Z1382" s="9"/>
    </row>
    <row r="1383" spans="1:26" ht="14.25" customHeight="1">
      <c r="A1383" s="7"/>
      <c r="B1383" s="7"/>
      <c r="C1383" s="7"/>
      <c r="D1383" s="7"/>
      <c r="E1383" s="24"/>
      <c r="F1383" s="24"/>
      <c r="G1383" s="7"/>
      <c r="H1383" s="7"/>
      <c r="I1383" s="9"/>
      <c r="J1383" s="9"/>
      <c r="K1383" s="9"/>
      <c r="L1383" s="9"/>
      <c r="M1383" s="9"/>
      <c r="N1383" s="9"/>
      <c r="O1383" s="9"/>
      <c r="P1383" s="9"/>
      <c r="Q1383" s="9"/>
      <c r="R1383" s="9"/>
      <c r="S1383" s="9"/>
      <c r="T1383" s="9"/>
      <c r="U1383" s="9"/>
      <c r="V1383" s="9"/>
      <c r="W1383" s="9"/>
      <c r="X1383" s="9"/>
      <c r="Y1383" s="9"/>
      <c r="Z1383" s="9"/>
    </row>
    <row r="1384" spans="1:26" ht="14.25" customHeight="1">
      <c r="A1384" s="7"/>
      <c r="B1384" s="7"/>
      <c r="C1384" s="7"/>
      <c r="D1384" s="7"/>
      <c r="E1384" s="24"/>
      <c r="F1384" s="24"/>
      <c r="G1384" s="7"/>
      <c r="H1384" s="7"/>
      <c r="I1384" s="9"/>
      <c r="J1384" s="9"/>
      <c r="K1384" s="9"/>
      <c r="L1384" s="9"/>
      <c r="M1384" s="9"/>
      <c r="N1384" s="9"/>
      <c r="O1384" s="9"/>
      <c r="P1384" s="9"/>
      <c r="Q1384" s="9"/>
      <c r="R1384" s="9"/>
      <c r="S1384" s="9"/>
      <c r="T1384" s="9"/>
      <c r="U1384" s="9"/>
      <c r="V1384" s="9"/>
      <c r="W1384" s="9"/>
      <c r="X1384" s="9"/>
      <c r="Y1384" s="9"/>
      <c r="Z1384" s="9"/>
    </row>
    <row r="1385" spans="1:26" ht="14.25" customHeight="1">
      <c r="A1385" s="7"/>
      <c r="B1385" s="7"/>
      <c r="C1385" s="7"/>
      <c r="D1385" s="7"/>
      <c r="E1385" s="24"/>
      <c r="F1385" s="24"/>
      <c r="G1385" s="7"/>
      <c r="H1385" s="7"/>
      <c r="I1385" s="9"/>
      <c r="J1385" s="9"/>
      <c r="K1385" s="9"/>
      <c r="L1385" s="9"/>
      <c r="M1385" s="9"/>
      <c r="N1385" s="9"/>
      <c r="O1385" s="9"/>
      <c r="P1385" s="9"/>
      <c r="Q1385" s="9"/>
      <c r="R1385" s="9"/>
      <c r="S1385" s="9"/>
      <c r="T1385" s="9"/>
      <c r="U1385" s="9"/>
      <c r="V1385" s="9"/>
      <c r="W1385" s="9"/>
      <c r="X1385" s="9"/>
      <c r="Y1385" s="9"/>
      <c r="Z1385" s="9"/>
    </row>
    <row r="1386" spans="1:26" ht="14.25" customHeight="1">
      <c r="A1386" s="7"/>
      <c r="B1386" s="7"/>
      <c r="C1386" s="7"/>
      <c r="D1386" s="7"/>
      <c r="E1386" s="24"/>
      <c r="F1386" s="24"/>
      <c r="G1386" s="7"/>
      <c r="H1386" s="7"/>
      <c r="I1386" s="9"/>
      <c r="J1386" s="9"/>
      <c r="K1386" s="9"/>
      <c r="L1386" s="9"/>
      <c r="M1386" s="9"/>
      <c r="N1386" s="9"/>
      <c r="O1386" s="9"/>
      <c r="P1386" s="9"/>
      <c r="Q1386" s="9"/>
      <c r="R1386" s="9"/>
      <c r="S1386" s="9"/>
      <c r="T1386" s="9"/>
      <c r="U1386" s="9"/>
      <c r="V1386" s="9"/>
      <c r="W1386" s="9"/>
      <c r="X1386" s="9"/>
      <c r="Y1386" s="9"/>
      <c r="Z1386" s="9"/>
    </row>
    <row r="1387" spans="1:26" ht="14.25" customHeight="1">
      <c r="A1387" s="7"/>
      <c r="B1387" s="7"/>
      <c r="C1387" s="7"/>
      <c r="D1387" s="7"/>
      <c r="E1387" s="24"/>
      <c r="F1387" s="24"/>
      <c r="G1387" s="7"/>
      <c r="H1387" s="7"/>
      <c r="I1387" s="9"/>
      <c r="J1387" s="9"/>
      <c r="K1387" s="9"/>
      <c r="L1387" s="9"/>
      <c r="M1387" s="9"/>
      <c r="N1387" s="9"/>
      <c r="O1387" s="9"/>
      <c r="P1387" s="9"/>
      <c r="Q1387" s="9"/>
      <c r="R1387" s="9"/>
      <c r="S1387" s="9"/>
      <c r="T1387" s="9"/>
      <c r="U1387" s="9"/>
      <c r="V1387" s="9"/>
      <c r="W1387" s="9"/>
      <c r="X1387" s="9"/>
      <c r="Y1387" s="9"/>
      <c r="Z1387" s="9"/>
    </row>
    <row r="1388" spans="1:26" ht="14.25" customHeight="1">
      <c r="A1388" s="7"/>
      <c r="B1388" s="7"/>
      <c r="C1388" s="7"/>
      <c r="D1388" s="7"/>
      <c r="E1388" s="24"/>
      <c r="F1388" s="24"/>
      <c r="G1388" s="7"/>
      <c r="H1388" s="7"/>
      <c r="I1388" s="9"/>
      <c r="J1388" s="9"/>
      <c r="K1388" s="9"/>
      <c r="L1388" s="9"/>
      <c r="M1388" s="9"/>
      <c r="N1388" s="9"/>
      <c r="O1388" s="9"/>
      <c r="P1388" s="9"/>
      <c r="Q1388" s="9"/>
      <c r="R1388" s="9"/>
      <c r="S1388" s="9"/>
      <c r="T1388" s="9"/>
      <c r="U1388" s="9"/>
      <c r="V1388" s="9"/>
      <c r="W1388" s="9"/>
      <c r="X1388" s="9"/>
      <c r="Y1388" s="9"/>
      <c r="Z1388" s="9"/>
    </row>
    <row r="1389" spans="1:26" ht="14.25" customHeight="1">
      <c r="A1389" s="7"/>
      <c r="B1389" s="7"/>
      <c r="C1389" s="7"/>
      <c r="D1389" s="7"/>
      <c r="E1389" s="24"/>
      <c r="F1389" s="24"/>
      <c r="G1389" s="7"/>
      <c r="H1389" s="7"/>
      <c r="I1389" s="9"/>
      <c r="J1389" s="9"/>
      <c r="K1389" s="9"/>
      <c r="L1389" s="9"/>
      <c r="M1389" s="9"/>
      <c r="N1389" s="9"/>
      <c r="O1389" s="9"/>
      <c r="P1389" s="9"/>
      <c r="Q1389" s="9"/>
      <c r="R1389" s="9"/>
      <c r="S1389" s="9"/>
      <c r="T1389" s="9"/>
      <c r="U1389" s="9"/>
      <c r="V1389" s="9"/>
      <c r="W1389" s="9"/>
      <c r="X1389" s="9"/>
      <c r="Y1389" s="9"/>
      <c r="Z1389" s="9"/>
    </row>
    <row r="1390" spans="1:26" ht="14.25" customHeight="1">
      <c r="A1390" s="7"/>
      <c r="B1390" s="7"/>
      <c r="C1390" s="7"/>
      <c r="D1390" s="7"/>
      <c r="E1390" s="24"/>
      <c r="F1390" s="24"/>
      <c r="G1390" s="7"/>
      <c r="H1390" s="7"/>
      <c r="I1390" s="9"/>
      <c r="J1390" s="9"/>
      <c r="K1390" s="9"/>
      <c r="L1390" s="9"/>
      <c r="M1390" s="9"/>
      <c r="N1390" s="9"/>
      <c r="O1390" s="9"/>
      <c r="P1390" s="9"/>
      <c r="Q1390" s="9"/>
      <c r="R1390" s="9"/>
      <c r="S1390" s="9"/>
      <c r="T1390" s="9"/>
      <c r="U1390" s="9"/>
      <c r="V1390" s="9"/>
      <c r="W1390" s="9"/>
      <c r="X1390" s="9"/>
      <c r="Y1390" s="9"/>
      <c r="Z1390" s="9"/>
    </row>
    <row r="1391" spans="1:26" ht="14.25" customHeight="1">
      <c r="A1391" s="7"/>
      <c r="B1391" s="7"/>
      <c r="C1391" s="7"/>
      <c r="D1391" s="7"/>
      <c r="E1391" s="24"/>
      <c r="F1391" s="24"/>
      <c r="G1391" s="7"/>
      <c r="H1391" s="7"/>
      <c r="I1391" s="9"/>
      <c r="J1391" s="9"/>
      <c r="K1391" s="9"/>
      <c r="L1391" s="9"/>
      <c r="M1391" s="9"/>
      <c r="N1391" s="9"/>
      <c r="O1391" s="9"/>
      <c r="P1391" s="9"/>
      <c r="Q1391" s="9"/>
      <c r="R1391" s="9"/>
      <c r="S1391" s="9"/>
      <c r="T1391" s="9"/>
      <c r="U1391" s="9"/>
      <c r="V1391" s="9"/>
      <c r="W1391" s="9"/>
      <c r="X1391" s="9"/>
      <c r="Y1391" s="9"/>
      <c r="Z1391" s="9"/>
    </row>
    <row r="1392" spans="1:26" ht="14.25" customHeight="1">
      <c r="A1392" s="7"/>
      <c r="B1392" s="7"/>
      <c r="C1392" s="7"/>
      <c r="D1392" s="7"/>
      <c r="E1392" s="24"/>
      <c r="F1392" s="24"/>
      <c r="G1392" s="7"/>
      <c r="H1392" s="7"/>
      <c r="I1392" s="9"/>
      <c r="J1392" s="9"/>
      <c r="K1392" s="9"/>
      <c r="L1392" s="9"/>
      <c r="M1392" s="9"/>
      <c r="N1392" s="9"/>
      <c r="O1392" s="9"/>
      <c r="P1392" s="9"/>
      <c r="Q1392" s="9"/>
      <c r="R1392" s="9"/>
      <c r="S1392" s="9"/>
      <c r="T1392" s="9"/>
      <c r="U1392" s="9"/>
      <c r="V1392" s="9"/>
      <c r="W1392" s="9"/>
      <c r="X1392" s="9"/>
      <c r="Y1392" s="9"/>
      <c r="Z1392" s="9"/>
    </row>
    <row r="1393" spans="1:26" ht="14.25" customHeight="1">
      <c r="A1393" s="7"/>
      <c r="B1393" s="7"/>
      <c r="C1393" s="7"/>
      <c r="D1393" s="7"/>
      <c r="E1393" s="24"/>
      <c r="F1393" s="24"/>
      <c r="G1393" s="7"/>
      <c r="H1393" s="7"/>
      <c r="I1393" s="9"/>
      <c r="J1393" s="9"/>
      <c r="K1393" s="9"/>
      <c r="L1393" s="9"/>
      <c r="M1393" s="9"/>
      <c r="N1393" s="9"/>
      <c r="O1393" s="9"/>
      <c r="P1393" s="9"/>
      <c r="Q1393" s="9"/>
      <c r="R1393" s="9"/>
      <c r="S1393" s="9"/>
      <c r="T1393" s="9"/>
      <c r="U1393" s="9"/>
      <c r="V1393" s="9"/>
      <c r="W1393" s="9"/>
      <c r="X1393" s="9"/>
      <c r="Y1393" s="9"/>
      <c r="Z1393" s="9"/>
    </row>
    <row r="1394" spans="1:26" ht="14.25" customHeight="1">
      <c r="A1394" s="7"/>
      <c r="B1394" s="7"/>
      <c r="C1394" s="7"/>
      <c r="D1394" s="7"/>
      <c r="E1394" s="24"/>
      <c r="F1394" s="24"/>
      <c r="G1394" s="7"/>
      <c r="H1394" s="7"/>
      <c r="I1394" s="9"/>
      <c r="J1394" s="9"/>
      <c r="K1394" s="9"/>
      <c r="L1394" s="9"/>
      <c r="M1394" s="9"/>
      <c r="N1394" s="9"/>
      <c r="O1394" s="9"/>
      <c r="P1394" s="9"/>
      <c r="Q1394" s="9"/>
      <c r="R1394" s="9"/>
      <c r="S1394" s="9"/>
      <c r="T1394" s="9"/>
      <c r="U1394" s="9"/>
      <c r="V1394" s="9"/>
      <c r="W1394" s="9"/>
      <c r="X1394" s="9"/>
      <c r="Y1394" s="9"/>
      <c r="Z1394" s="9"/>
    </row>
    <row r="1395" spans="1:26" ht="14.25" customHeight="1">
      <c r="A1395" s="7"/>
      <c r="B1395" s="7"/>
      <c r="C1395" s="7"/>
      <c r="D1395" s="7"/>
      <c r="E1395" s="24"/>
      <c r="F1395" s="24"/>
      <c r="G1395" s="7"/>
      <c r="H1395" s="7"/>
      <c r="I1395" s="9"/>
      <c r="J1395" s="9"/>
      <c r="K1395" s="9"/>
      <c r="L1395" s="9"/>
      <c r="M1395" s="9"/>
      <c r="N1395" s="9"/>
      <c r="O1395" s="9"/>
      <c r="P1395" s="9"/>
      <c r="Q1395" s="9"/>
      <c r="R1395" s="9"/>
      <c r="S1395" s="9"/>
      <c r="T1395" s="9"/>
      <c r="U1395" s="9"/>
      <c r="V1395" s="9"/>
      <c r="W1395" s="9"/>
      <c r="X1395" s="9"/>
      <c r="Y1395" s="9"/>
      <c r="Z1395" s="9"/>
    </row>
    <row r="1396" spans="1:26" ht="14.25" customHeight="1">
      <c r="A1396" s="7"/>
      <c r="B1396" s="7"/>
      <c r="C1396" s="7"/>
      <c r="D1396" s="7"/>
      <c r="E1396" s="24"/>
      <c r="F1396" s="24"/>
      <c r="G1396" s="7"/>
      <c r="H1396" s="7"/>
      <c r="I1396" s="9"/>
      <c r="J1396" s="9"/>
      <c r="K1396" s="9"/>
      <c r="L1396" s="9"/>
      <c r="M1396" s="9"/>
      <c r="N1396" s="9"/>
      <c r="O1396" s="9"/>
      <c r="P1396" s="9"/>
      <c r="Q1396" s="9"/>
      <c r="R1396" s="9"/>
      <c r="S1396" s="9"/>
      <c r="T1396" s="9"/>
      <c r="U1396" s="9"/>
      <c r="V1396" s="9"/>
      <c r="W1396" s="9"/>
      <c r="X1396" s="9"/>
      <c r="Y1396" s="9"/>
      <c r="Z1396" s="9"/>
    </row>
    <row r="1397" spans="1:26" ht="14.25" customHeight="1">
      <c r="A1397" s="7"/>
      <c r="B1397" s="7"/>
      <c r="C1397" s="7"/>
      <c r="D1397" s="7"/>
      <c r="E1397" s="24"/>
      <c r="F1397" s="24"/>
      <c r="G1397" s="7"/>
      <c r="H1397" s="7"/>
      <c r="I1397" s="9"/>
      <c r="J1397" s="9"/>
      <c r="K1397" s="9"/>
      <c r="L1397" s="9"/>
      <c r="M1397" s="9"/>
      <c r="N1397" s="9"/>
      <c r="O1397" s="9"/>
      <c r="P1397" s="9"/>
      <c r="Q1397" s="9"/>
      <c r="R1397" s="9"/>
      <c r="S1397" s="9"/>
      <c r="T1397" s="9"/>
      <c r="U1397" s="9"/>
      <c r="V1397" s="9"/>
      <c r="W1397" s="9"/>
      <c r="X1397" s="9"/>
      <c r="Y1397" s="9"/>
      <c r="Z1397" s="9"/>
    </row>
    <row r="1398" spans="1:26" ht="14.25" customHeight="1">
      <c r="A1398" s="7"/>
      <c r="B1398" s="7"/>
      <c r="C1398" s="7"/>
      <c r="D1398" s="7"/>
      <c r="E1398" s="24"/>
      <c r="F1398" s="24"/>
      <c r="G1398" s="7"/>
      <c r="H1398" s="7"/>
      <c r="I1398" s="9"/>
      <c r="J1398" s="9"/>
      <c r="K1398" s="9"/>
      <c r="L1398" s="9"/>
      <c r="M1398" s="9"/>
      <c r="N1398" s="9"/>
      <c r="O1398" s="9"/>
      <c r="P1398" s="9"/>
      <c r="Q1398" s="9"/>
      <c r="R1398" s="9"/>
      <c r="S1398" s="9"/>
      <c r="T1398" s="9"/>
      <c r="U1398" s="9"/>
      <c r="V1398" s="9"/>
      <c r="W1398" s="9"/>
      <c r="X1398" s="9"/>
      <c r="Y1398" s="9"/>
      <c r="Z1398" s="9"/>
    </row>
    <row r="1399" spans="1:26" ht="14.25" customHeight="1">
      <c r="A1399" s="7"/>
      <c r="B1399" s="7"/>
      <c r="C1399" s="7"/>
      <c r="D1399" s="7"/>
      <c r="E1399" s="24"/>
      <c r="F1399" s="24"/>
      <c r="G1399" s="7"/>
      <c r="H1399" s="7"/>
      <c r="I1399" s="9"/>
      <c r="J1399" s="9"/>
      <c r="K1399" s="9"/>
      <c r="L1399" s="9"/>
      <c r="M1399" s="9"/>
      <c r="N1399" s="9"/>
      <c r="O1399" s="9"/>
      <c r="P1399" s="9"/>
      <c r="Q1399" s="9"/>
      <c r="R1399" s="9"/>
      <c r="S1399" s="9"/>
      <c r="T1399" s="9"/>
      <c r="U1399" s="9"/>
      <c r="V1399" s="9"/>
      <c r="W1399" s="9"/>
      <c r="X1399" s="9"/>
      <c r="Y1399" s="9"/>
      <c r="Z1399" s="9"/>
    </row>
    <row r="1400" spans="1:26" ht="14.25" customHeight="1">
      <c r="A1400" s="7"/>
      <c r="B1400" s="7"/>
      <c r="C1400" s="7"/>
      <c r="D1400" s="7"/>
      <c r="E1400" s="24"/>
      <c r="F1400" s="24"/>
      <c r="G1400" s="7"/>
      <c r="H1400" s="7"/>
      <c r="I1400" s="9"/>
      <c r="J1400" s="9"/>
      <c r="K1400" s="9"/>
      <c r="L1400" s="9"/>
      <c r="M1400" s="9"/>
      <c r="N1400" s="9"/>
      <c r="O1400" s="9"/>
      <c r="P1400" s="9"/>
      <c r="Q1400" s="9"/>
      <c r="R1400" s="9"/>
      <c r="S1400" s="9"/>
      <c r="T1400" s="9"/>
      <c r="U1400" s="9"/>
      <c r="V1400" s="9"/>
      <c r="W1400" s="9"/>
      <c r="X1400" s="9"/>
      <c r="Y1400" s="9"/>
      <c r="Z1400" s="9"/>
    </row>
    <row r="1401" spans="1:26" ht="14.25" customHeight="1">
      <c r="A1401" s="7"/>
      <c r="B1401" s="7"/>
      <c r="C1401" s="7"/>
      <c r="D1401" s="7"/>
      <c r="E1401" s="24"/>
      <c r="F1401" s="24"/>
      <c r="G1401" s="7"/>
      <c r="H1401" s="7"/>
      <c r="I1401" s="9"/>
      <c r="J1401" s="9"/>
      <c r="K1401" s="9"/>
      <c r="L1401" s="9"/>
      <c r="M1401" s="9"/>
      <c r="N1401" s="9"/>
      <c r="O1401" s="9"/>
      <c r="P1401" s="9"/>
      <c r="Q1401" s="9"/>
      <c r="R1401" s="9"/>
      <c r="S1401" s="9"/>
      <c r="T1401" s="9"/>
      <c r="U1401" s="9"/>
      <c r="V1401" s="9"/>
      <c r="W1401" s="9"/>
      <c r="X1401" s="9"/>
      <c r="Y1401" s="9"/>
      <c r="Z1401" s="9"/>
    </row>
    <row r="1402" spans="1:26" ht="14.25" customHeight="1">
      <c r="A1402" s="7"/>
      <c r="B1402" s="7"/>
      <c r="C1402" s="7"/>
      <c r="D1402" s="7"/>
      <c r="E1402" s="24"/>
      <c r="F1402" s="24"/>
      <c r="G1402" s="7"/>
      <c r="H1402" s="7"/>
      <c r="I1402" s="9"/>
      <c r="J1402" s="9"/>
      <c r="K1402" s="9"/>
      <c r="L1402" s="9"/>
      <c r="M1402" s="9"/>
      <c r="N1402" s="9"/>
      <c r="O1402" s="9"/>
      <c r="P1402" s="9"/>
      <c r="Q1402" s="9"/>
      <c r="R1402" s="9"/>
      <c r="S1402" s="9"/>
      <c r="T1402" s="9"/>
      <c r="U1402" s="9"/>
      <c r="V1402" s="9"/>
      <c r="W1402" s="9"/>
      <c r="X1402" s="9"/>
      <c r="Y1402" s="9"/>
      <c r="Z1402" s="9"/>
    </row>
    <row r="1403" spans="1:26" ht="14.25" customHeight="1">
      <c r="A1403" s="7"/>
      <c r="B1403" s="7"/>
      <c r="C1403" s="7"/>
      <c r="D1403" s="7"/>
      <c r="E1403" s="24"/>
      <c r="F1403" s="24"/>
      <c r="G1403" s="7"/>
      <c r="H1403" s="7"/>
      <c r="I1403" s="9"/>
      <c r="J1403" s="9"/>
      <c r="K1403" s="9"/>
      <c r="L1403" s="9"/>
      <c r="M1403" s="9"/>
      <c r="N1403" s="9"/>
      <c r="O1403" s="9"/>
      <c r="P1403" s="9"/>
      <c r="Q1403" s="9"/>
      <c r="R1403" s="9"/>
      <c r="S1403" s="9"/>
      <c r="T1403" s="9"/>
      <c r="U1403" s="9"/>
      <c r="V1403" s="9"/>
      <c r="W1403" s="9"/>
      <c r="X1403" s="9"/>
      <c r="Y1403" s="9"/>
      <c r="Z1403" s="9"/>
    </row>
    <row r="1404" spans="1:26" ht="14.25" customHeight="1">
      <c r="A1404" s="7"/>
      <c r="B1404" s="7"/>
      <c r="C1404" s="7"/>
      <c r="D1404" s="7"/>
      <c r="E1404" s="24"/>
      <c r="F1404" s="24"/>
      <c r="G1404" s="7"/>
      <c r="H1404" s="7"/>
      <c r="I1404" s="9"/>
      <c r="J1404" s="9"/>
      <c r="K1404" s="9"/>
      <c r="L1404" s="9"/>
      <c r="M1404" s="9"/>
      <c r="N1404" s="9"/>
      <c r="O1404" s="9"/>
      <c r="P1404" s="9"/>
      <c r="Q1404" s="9"/>
      <c r="R1404" s="9"/>
      <c r="S1404" s="9"/>
      <c r="T1404" s="9"/>
      <c r="U1404" s="9"/>
      <c r="V1404" s="9"/>
      <c r="W1404" s="9"/>
      <c r="X1404" s="9"/>
      <c r="Y1404" s="9"/>
      <c r="Z1404" s="9"/>
    </row>
    <row r="1405" spans="1:26" ht="14.25" customHeight="1">
      <c r="A1405" s="7"/>
      <c r="B1405" s="7"/>
      <c r="C1405" s="7"/>
      <c r="D1405" s="7"/>
      <c r="E1405" s="24"/>
      <c r="F1405" s="24"/>
      <c r="G1405" s="7"/>
      <c r="H1405" s="7"/>
      <c r="I1405" s="9"/>
      <c r="J1405" s="9"/>
      <c r="K1405" s="9"/>
      <c r="L1405" s="9"/>
      <c r="M1405" s="9"/>
      <c r="N1405" s="9"/>
      <c r="O1405" s="9"/>
      <c r="P1405" s="9"/>
      <c r="Q1405" s="9"/>
      <c r="R1405" s="9"/>
      <c r="S1405" s="9"/>
      <c r="T1405" s="9"/>
      <c r="U1405" s="9"/>
      <c r="V1405" s="9"/>
      <c r="W1405" s="9"/>
      <c r="X1405" s="9"/>
      <c r="Y1405" s="9"/>
      <c r="Z1405" s="9"/>
    </row>
    <row r="1406" spans="1:26" ht="14.25" customHeight="1">
      <c r="A1406" s="7"/>
      <c r="B1406" s="7"/>
      <c r="C1406" s="7"/>
      <c r="D1406" s="7"/>
      <c r="E1406" s="24"/>
      <c r="F1406" s="24"/>
      <c r="G1406" s="7"/>
      <c r="H1406" s="7"/>
      <c r="I1406" s="9"/>
      <c r="J1406" s="9"/>
      <c r="K1406" s="9"/>
      <c r="L1406" s="9"/>
      <c r="M1406" s="9"/>
      <c r="N1406" s="9"/>
      <c r="O1406" s="9"/>
      <c r="P1406" s="9"/>
      <c r="Q1406" s="9"/>
      <c r="R1406" s="9"/>
      <c r="S1406" s="9"/>
      <c r="T1406" s="9"/>
      <c r="U1406" s="9"/>
      <c r="V1406" s="9"/>
      <c r="W1406" s="9"/>
      <c r="X1406" s="9"/>
      <c r="Y1406" s="9"/>
      <c r="Z1406" s="9"/>
    </row>
    <row r="1407" spans="1:26" ht="14.25" customHeight="1">
      <c r="A1407" s="7"/>
      <c r="B1407" s="7"/>
      <c r="C1407" s="7"/>
      <c r="D1407" s="7"/>
      <c r="E1407" s="24"/>
      <c r="F1407" s="24"/>
      <c r="G1407" s="7"/>
      <c r="H1407" s="7"/>
      <c r="I1407" s="9"/>
      <c r="J1407" s="9"/>
      <c r="K1407" s="9"/>
      <c r="L1407" s="9"/>
      <c r="M1407" s="9"/>
      <c r="N1407" s="9"/>
      <c r="O1407" s="9"/>
      <c r="P1407" s="9"/>
      <c r="Q1407" s="9"/>
      <c r="R1407" s="9"/>
      <c r="S1407" s="9"/>
      <c r="T1407" s="9"/>
      <c r="U1407" s="9"/>
      <c r="V1407" s="9"/>
      <c r="W1407" s="9"/>
      <c r="X1407" s="9"/>
      <c r="Y1407" s="9"/>
      <c r="Z1407" s="9"/>
    </row>
    <row r="1408" spans="1:26" ht="14.25" customHeight="1">
      <c r="A1408" s="7"/>
      <c r="B1408" s="7"/>
      <c r="C1408" s="7"/>
      <c r="D1408" s="7"/>
      <c r="E1408" s="24"/>
      <c r="F1408" s="24"/>
      <c r="G1408" s="7"/>
      <c r="H1408" s="7"/>
      <c r="I1408" s="9"/>
      <c r="J1408" s="9"/>
      <c r="K1408" s="9"/>
      <c r="L1408" s="9"/>
      <c r="M1408" s="9"/>
      <c r="N1408" s="9"/>
      <c r="O1408" s="9"/>
      <c r="P1408" s="9"/>
      <c r="Q1408" s="9"/>
      <c r="R1408" s="9"/>
      <c r="S1408" s="9"/>
      <c r="T1408" s="9"/>
      <c r="U1408" s="9"/>
      <c r="V1408" s="9"/>
      <c r="W1408" s="9"/>
      <c r="X1408" s="9"/>
      <c r="Y1408" s="9"/>
      <c r="Z1408" s="9"/>
    </row>
    <row r="1409" spans="1:26" ht="14.25" customHeight="1">
      <c r="A1409" s="7"/>
      <c r="B1409" s="7"/>
      <c r="C1409" s="7"/>
      <c r="D1409" s="7"/>
      <c r="E1409" s="24"/>
      <c r="F1409" s="24"/>
      <c r="G1409" s="7"/>
      <c r="H1409" s="7"/>
      <c r="I1409" s="9"/>
      <c r="J1409" s="9"/>
      <c r="K1409" s="9"/>
      <c r="L1409" s="9"/>
      <c r="M1409" s="9"/>
      <c r="N1409" s="9"/>
      <c r="O1409" s="9"/>
      <c r="P1409" s="9"/>
      <c r="Q1409" s="9"/>
      <c r="R1409" s="9"/>
      <c r="S1409" s="9"/>
      <c r="T1409" s="9"/>
      <c r="U1409" s="9"/>
      <c r="V1409" s="9"/>
      <c r="W1409" s="9"/>
      <c r="X1409" s="9"/>
      <c r="Y1409" s="9"/>
      <c r="Z1409" s="9"/>
    </row>
    <row r="1410" spans="1:26" ht="14.25" customHeight="1">
      <c r="A1410" s="7"/>
      <c r="B1410" s="7"/>
      <c r="C1410" s="7"/>
      <c r="D1410" s="7"/>
      <c r="E1410" s="24"/>
      <c r="F1410" s="24"/>
      <c r="G1410" s="7"/>
      <c r="H1410" s="7"/>
      <c r="I1410" s="9"/>
      <c r="J1410" s="9"/>
      <c r="K1410" s="9"/>
      <c r="L1410" s="9"/>
      <c r="M1410" s="9"/>
      <c r="N1410" s="9"/>
      <c r="O1410" s="9"/>
      <c r="P1410" s="9"/>
      <c r="Q1410" s="9"/>
      <c r="R1410" s="9"/>
      <c r="S1410" s="9"/>
      <c r="T1410" s="9"/>
      <c r="U1410" s="9"/>
      <c r="V1410" s="9"/>
      <c r="W1410" s="9"/>
      <c r="X1410" s="9"/>
      <c r="Y1410" s="9"/>
      <c r="Z1410" s="9"/>
    </row>
    <row r="1411" spans="1:26" ht="14.25" customHeight="1">
      <c r="A1411" s="7"/>
      <c r="B1411" s="7"/>
      <c r="C1411" s="7"/>
      <c r="D1411" s="7"/>
      <c r="E1411" s="24"/>
      <c r="F1411" s="24"/>
      <c r="G1411" s="7"/>
      <c r="H1411" s="7"/>
      <c r="I1411" s="9"/>
      <c r="J1411" s="9"/>
      <c r="K1411" s="9"/>
      <c r="L1411" s="9"/>
      <c r="M1411" s="9"/>
      <c r="N1411" s="9"/>
      <c r="O1411" s="9"/>
      <c r="P1411" s="9"/>
      <c r="Q1411" s="9"/>
      <c r="R1411" s="9"/>
      <c r="S1411" s="9"/>
      <c r="T1411" s="9"/>
      <c r="U1411" s="9"/>
      <c r="V1411" s="9"/>
      <c r="W1411" s="9"/>
      <c r="X1411" s="9"/>
      <c r="Y1411" s="9"/>
      <c r="Z1411" s="9"/>
    </row>
    <row r="1412" spans="1:26" ht="14.25" customHeight="1">
      <c r="A1412" s="7"/>
      <c r="B1412" s="7"/>
      <c r="C1412" s="7"/>
      <c r="D1412" s="7"/>
      <c r="E1412" s="24"/>
      <c r="F1412" s="24"/>
      <c r="G1412" s="7"/>
      <c r="H1412" s="7"/>
      <c r="I1412" s="9"/>
      <c r="J1412" s="9"/>
      <c r="K1412" s="9"/>
      <c r="L1412" s="9"/>
      <c r="M1412" s="9"/>
      <c r="N1412" s="9"/>
      <c r="O1412" s="9"/>
      <c r="P1412" s="9"/>
      <c r="Q1412" s="9"/>
      <c r="R1412" s="9"/>
      <c r="S1412" s="9"/>
      <c r="T1412" s="9"/>
      <c r="U1412" s="9"/>
      <c r="V1412" s="9"/>
      <c r="W1412" s="9"/>
      <c r="X1412" s="9"/>
      <c r="Y1412" s="9"/>
      <c r="Z1412" s="9"/>
    </row>
    <row r="1413" spans="1:26" ht="14.25" customHeight="1">
      <c r="A1413" s="7"/>
      <c r="B1413" s="7"/>
      <c r="C1413" s="7"/>
      <c r="D1413" s="7"/>
      <c r="E1413" s="24"/>
      <c r="F1413" s="24"/>
      <c r="G1413" s="7"/>
      <c r="H1413" s="7"/>
      <c r="I1413" s="9"/>
      <c r="J1413" s="9"/>
      <c r="K1413" s="9"/>
      <c r="L1413" s="9"/>
      <c r="M1413" s="9"/>
      <c r="N1413" s="9"/>
      <c r="O1413" s="9"/>
      <c r="P1413" s="9"/>
      <c r="Q1413" s="9"/>
      <c r="R1413" s="9"/>
      <c r="S1413" s="9"/>
      <c r="T1413" s="9"/>
      <c r="U1413" s="9"/>
      <c r="V1413" s="9"/>
      <c r="W1413" s="9"/>
      <c r="X1413" s="9"/>
      <c r="Y1413" s="9"/>
      <c r="Z1413" s="9"/>
    </row>
    <row r="1414" spans="1:26" ht="14.25" customHeight="1">
      <c r="A1414" s="7"/>
      <c r="B1414" s="7"/>
      <c r="C1414" s="7"/>
      <c r="D1414" s="7"/>
      <c r="E1414" s="24"/>
      <c r="F1414" s="24"/>
      <c r="G1414" s="7"/>
      <c r="H1414" s="7"/>
      <c r="I1414" s="9"/>
      <c r="J1414" s="9"/>
      <c r="K1414" s="9"/>
      <c r="L1414" s="9"/>
      <c r="M1414" s="9"/>
      <c r="N1414" s="9"/>
      <c r="O1414" s="9"/>
      <c r="P1414" s="9"/>
      <c r="Q1414" s="9"/>
      <c r="R1414" s="9"/>
      <c r="S1414" s="9"/>
      <c r="T1414" s="9"/>
      <c r="U1414" s="9"/>
      <c r="V1414" s="9"/>
      <c r="W1414" s="9"/>
      <c r="X1414" s="9"/>
      <c r="Y1414" s="9"/>
      <c r="Z1414" s="9"/>
    </row>
    <row r="1415" spans="1:26" ht="14.25" customHeight="1">
      <c r="A1415" s="7"/>
      <c r="B1415" s="7"/>
      <c r="C1415" s="7"/>
      <c r="D1415" s="7"/>
      <c r="E1415" s="24"/>
      <c r="F1415" s="24"/>
      <c r="G1415" s="7"/>
      <c r="H1415" s="7"/>
      <c r="I1415" s="9"/>
      <c r="J1415" s="9"/>
      <c r="K1415" s="9"/>
      <c r="L1415" s="9"/>
      <c r="M1415" s="9"/>
      <c r="N1415" s="9"/>
      <c r="O1415" s="9"/>
      <c r="P1415" s="9"/>
      <c r="Q1415" s="9"/>
      <c r="R1415" s="9"/>
      <c r="S1415" s="9"/>
      <c r="T1415" s="9"/>
      <c r="U1415" s="9"/>
      <c r="V1415" s="9"/>
      <c r="W1415" s="9"/>
      <c r="X1415" s="9"/>
      <c r="Y1415" s="9"/>
      <c r="Z1415" s="9"/>
    </row>
    <row r="1416" spans="1:26" ht="14.25" customHeight="1">
      <c r="A1416" s="7"/>
      <c r="B1416" s="7"/>
      <c r="C1416" s="7"/>
      <c r="D1416" s="7"/>
      <c r="E1416" s="24"/>
      <c r="F1416" s="24"/>
      <c r="G1416" s="7"/>
      <c r="H1416" s="7"/>
      <c r="I1416" s="9"/>
      <c r="J1416" s="9"/>
      <c r="K1416" s="9"/>
      <c r="L1416" s="9"/>
      <c r="M1416" s="9"/>
      <c r="N1416" s="9"/>
      <c r="O1416" s="9"/>
      <c r="P1416" s="9"/>
      <c r="Q1416" s="9"/>
      <c r="R1416" s="9"/>
      <c r="S1416" s="9"/>
      <c r="T1416" s="9"/>
      <c r="U1416" s="9"/>
      <c r="V1416" s="9"/>
      <c r="W1416" s="9"/>
      <c r="X1416" s="9"/>
      <c r="Y1416" s="9"/>
      <c r="Z1416" s="9"/>
    </row>
    <row r="1417" spans="1:26" ht="14.25" customHeight="1">
      <c r="A1417" s="7"/>
      <c r="B1417" s="7"/>
      <c r="C1417" s="7"/>
      <c r="D1417" s="7"/>
      <c r="E1417" s="24"/>
      <c r="F1417" s="24"/>
      <c r="G1417" s="7"/>
      <c r="H1417" s="7"/>
      <c r="I1417" s="9"/>
      <c r="J1417" s="9"/>
      <c r="K1417" s="9"/>
      <c r="L1417" s="9"/>
      <c r="M1417" s="9"/>
      <c r="N1417" s="9"/>
      <c r="O1417" s="9"/>
      <c r="P1417" s="9"/>
      <c r="Q1417" s="9"/>
      <c r="R1417" s="9"/>
      <c r="S1417" s="9"/>
      <c r="T1417" s="9"/>
      <c r="U1417" s="9"/>
      <c r="V1417" s="9"/>
      <c r="W1417" s="9"/>
      <c r="X1417" s="9"/>
      <c r="Y1417" s="9"/>
      <c r="Z1417" s="9"/>
    </row>
    <row r="1418" spans="1:26" ht="14.25" customHeight="1">
      <c r="A1418" s="7"/>
      <c r="B1418" s="7"/>
      <c r="C1418" s="7"/>
      <c r="D1418" s="7"/>
      <c r="E1418" s="24"/>
      <c r="F1418" s="24"/>
      <c r="G1418" s="7"/>
      <c r="H1418" s="7"/>
      <c r="I1418" s="9"/>
      <c r="J1418" s="9"/>
      <c r="K1418" s="9"/>
      <c r="L1418" s="9"/>
      <c r="M1418" s="9"/>
      <c r="N1418" s="9"/>
      <c r="O1418" s="9"/>
      <c r="P1418" s="9"/>
      <c r="Q1418" s="9"/>
      <c r="R1418" s="9"/>
      <c r="S1418" s="9"/>
      <c r="T1418" s="9"/>
      <c r="U1418" s="9"/>
      <c r="V1418" s="9"/>
      <c r="W1418" s="9"/>
      <c r="X1418" s="9"/>
      <c r="Y1418" s="9"/>
      <c r="Z1418" s="9"/>
    </row>
    <row r="1419" spans="1:26" ht="14.25" customHeight="1">
      <c r="A1419" s="7"/>
      <c r="B1419" s="7"/>
      <c r="C1419" s="7"/>
      <c r="D1419" s="7"/>
      <c r="E1419" s="24"/>
      <c r="F1419" s="24"/>
      <c r="G1419" s="7"/>
      <c r="H1419" s="7"/>
      <c r="I1419" s="9"/>
      <c r="J1419" s="9"/>
      <c r="K1419" s="9"/>
      <c r="L1419" s="9"/>
      <c r="M1419" s="9"/>
      <c r="N1419" s="9"/>
      <c r="O1419" s="9"/>
      <c r="P1419" s="9"/>
      <c r="Q1419" s="9"/>
      <c r="R1419" s="9"/>
      <c r="S1419" s="9"/>
      <c r="T1419" s="9"/>
      <c r="U1419" s="9"/>
      <c r="V1419" s="9"/>
      <c r="W1419" s="9"/>
      <c r="X1419" s="9"/>
      <c r="Y1419" s="9"/>
      <c r="Z1419" s="9"/>
    </row>
    <row r="1420" spans="1:26" ht="14.25" customHeight="1">
      <c r="A1420" s="7"/>
      <c r="B1420" s="7"/>
      <c r="C1420" s="7"/>
      <c r="D1420" s="7"/>
      <c r="E1420" s="24"/>
      <c r="F1420" s="24"/>
      <c r="G1420" s="7"/>
      <c r="H1420" s="7"/>
      <c r="I1420" s="9"/>
      <c r="J1420" s="9"/>
      <c r="K1420" s="9"/>
      <c r="L1420" s="9"/>
      <c r="M1420" s="9"/>
      <c r="N1420" s="9"/>
      <c r="O1420" s="9"/>
      <c r="P1420" s="9"/>
      <c r="Q1420" s="9"/>
      <c r="R1420" s="9"/>
      <c r="S1420" s="9"/>
      <c r="T1420" s="9"/>
      <c r="U1420" s="9"/>
      <c r="V1420" s="9"/>
      <c r="W1420" s="9"/>
      <c r="X1420" s="9"/>
      <c r="Y1420" s="9"/>
      <c r="Z1420" s="9"/>
    </row>
    <row r="1421" spans="1:26" ht="14.25" customHeight="1">
      <c r="A1421" s="7"/>
      <c r="B1421" s="7"/>
      <c r="C1421" s="7"/>
      <c r="D1421" s="7"/>
      <c r="E1421" s="24"/>
      <c r="F1421" s="24"/>
      <c r="G1421" s="7"/>
      <c r="H1421" s="7"/>
      <c r="I1421" s="9"/>
      <c r="J1421" s="9"/>
      <c r="K1421" s="9"/>
      <c r="L1421" s="9"/>
      <c r="M1421" s="9"/>
      <c r="N1421" s="9"/>
      <c r="O1421" s="9"/>
      <c r="P1421" s="9"/>
      <c r="Q1421" s="9"/>
      <c r="R1421" s="9"/>
      <c r="S1421" s="9"/>
      <c r="T1421" s="9"/>
      <c r="U1421" s="9"/>
      <c r="V1421" s="9"/>
      <c r="W1421" s="9"/>
      <c r="X1421" s="9"/>
      <c r="Y1421" s="9"/>
      <c r="Z1421" s="9"/>
    </row>
    <row r="1422" spans="1:26" ht="14.25" customHeight="1">
      <c r="A1422" s="7"/>
      <c r="B1422" s="7"/>
      <c r="C1422" s="7"/>
      <c r="D1422" s="7"/>
      <c r="E1422" s="24"/>
      <c r="F1422" s="24"/>
      <c r="G1422" s="7"/>
      <c r="H1422" s="7"/>
      <c r="I1422" s="9"/>
      <c r="J1422" s="9"/>
      <c r="K1422" s="9"/>
      <c r="L1422" s="9"/>
      <c r="M1422" s="9"/>
      <c r="N1422" s="9"/>
      <c r="O1422" s="9"/>
      <c r="P1422" s="9"/>
      <c r="Q1422" s="9"/>
      <c r="R1422" s="9"/>
      <c r="S1422" s="9"/>
      <c r="T1422" s="9"/>
      <c r="U1422" s="9"/>
      <c r="V1422" s="9"/>
      <c r="W1422" s="9"/>
      <c r="X1422" s="9"/>
      <c r="Y1422" s="9"/>
      <c r="Z1422" s="9"/>
    </row>
    <row r="1423" spans="1:26" ht="14.25" customHeight="1">
      <c r="A1423" s="7"/>
      <c r="B1423" s="7"/>
      <c r="C1423" s="7"/>
      <c r="D1423" s="7"/>
      <c r="E1423" s="24"/>
      <c r="F1423" s="24"/>
      <c r="G1423" s="7"/>
      <c r="H1423" s="7"/>
      <c r="I1423" s="9"/>
      <c r="J1423" s="9"/>
      <c r="K1423" s="9"/>
      <c r="L1423" s="9"/>
      <c r="M1423" s="9"/>
      <c r="N1423" s="9"/>
      <c r="O1423" s="9"/>
      <c r="P1423" s="9"/>
      <c r="Q1423" s="9"/>
      <c r="R1423" s="9"/>
      <c r="S1423" s="9"/>
      <c r="T1423" s="9"/>
      <c r="U1423" s="9"/>
      <c r="V1423" s="9"/>
      <c r="W1423" s="9"/>
      <c r="X1423" s="9"/>
      <c r="Y1423" s="9"/>
      <c r="Z1423" s="9"/>
    </row>
    <row r="1424" spans="1:26" ht="14.25" customHeight="1">
      <c r="A1424" s="7"/>
      <c r="B1424" s="7"/>
      <c r="C1424" s="7"/>
      <c r="D1424" s="7"/>
      <c r="E1424" s="24"/>
      <c r="F1424" s="24"/>
      <c r="G1424" s="7"/>
      <c r="H1424" s="7"/>
      <c r="I1424" s="9"/>
      <c r="J1424" s="9"/>
      <c r="K1424" s="9"/>
      <c r="L1424" s="9"/>
      <c r="M1424" s="9"/>
      <c r="N1424" s="9"/>
      <c r="O1424" s="9"/>
      <c r="P1424" s="9"/>
      <c r="Q1424" s="9"/>
      <c r="R1424" s="9"/>
      <c r="S1424" s="9"/>
      <c r="T1424" s="9"/>
      <c r="U1424" s="9"/>
      <c r="V1424" s="9"/>
      <c r="W1424" s="9"/>
      <c r="X1424" s="9"/>
      <c r="Y1424" s="9"/>
      <c r="Z1424" s="9"/>
    </row>
    <row r="1425" spans="1:26" ht="14.25" customHeight="1">
      <c r="A1425" s="7"/>
      <c r="B1425" s="7"/>
      <c r="C1425" s="7"/>
      <c r="D1425" s="7"/>
      <c r="E1425" s="24"/>
      <c r="F1425" s="24"/>
      <c r="G1425" s="7"/>
      <c r="H1425" s="7"/>
      <c r="I1425" s="9"/>
      <c r="J1425" s="9"/>
      <c r="K1425" s="9"/>
      <c r="L1425" s="9"/>
      <c r="M1425" s="9"/>
      <c r="N1425" s="9"/>
      <c r="O1425" s="9"/>
      <c r="P1425" s="9"/>
      <c r="Q1425" s="9"/>
      <c r="R1425" s="9"/>
      <c r="S1425" s="9"/>
      <c r="T1425" s="9"/>
      <c r="U1425" s="9"/>
      <c r="V1425" s="9"/>
      <c r="W1425" s="9"/>
      <c r="X1425" s="9"/>
      <c r="Y1425" s="9"/>
      <c r="Z1425" s="9"/>
    </row>
    <row r="1426" spans="1:26" ht="14.25" customHeight="1">
      <c r="A1426" s="7"/>
      <c r="B1426" s="7"/>
      <c r="C1426" s="7"/>
      <c r="D1426" s="7"/>
      <c r="E1426" s="24"/>
      <c r="F1426" s="24"/>
      <c r="G1426" s="7"/>
      <c r="H1426" s="7"/>
      <c r="I1426" s="9"/>
      <c r="J1426" s="9"/>
      <c r="K1426" s="9"/>
      <c r="L1426" s="9"/>
      <c r="M1426" s="9"/>
      <c r="N1426" s="9"/>
      <c r="O1426" s="9"/>
      <c r="P1426" s="9"/>
      <c r="Q1426" s="9"/>
      <c r="R1426" s="9"/>
      <c r="S1426" s="9"/>
      <c r="T1426" s="9"/>
      <c r="U1426" s="9"/>
      <c r="V1426" s="9"/>
      <c r="W1426" s="9"/>
      <c r="X1426" s="9"/>
      <c r="Y1426" s="9"/>
      <c r="Z1426" s="9"/>
    </row>
    <row r="1427" spans="1:26" ht="14.25" customHeight="1">
      <c r="A1427" s="7"/>
      <c r="B1427" s="7"/>
      <c r="C1427" s="7"/>
      <c r="D1427" s="7"/>
      <c r="E1427" s="24"/>
      <c r="F1427" s="24"/>
      <c r="G1427" s="7"/>
      <c r="H1427" s="7"/>
      <c r="I1427" s="9"/>
      <c r="J1427" s="9"/>
      <c r="K1427" s="9"/>
      <c r="L1427" s="9"/>
      <c r="M1427" s="9"/>
      <c r="N1427" s="9"/>
      <c r="O1427" s="9"/>
      <c r="P1427" s="9"/>
      <c r="Q1427" s="9"/>
      <c r="R1427" s="9"/>
      <c r="S1427" s="9"/>
      <c r="T1427" s="9"/>
      <c r="U1427" s="9"/>
      <c r="V1427" s="9"/>
      <c r="W1427" s="9"/>
      <c r="X1427" s="9"/>
      <c r="Y1427" s="9"/>
      <c r="Z1427" s="9"/>
    </row>
    <row r="1428" spans="1:26" ht="14.25" customHeight="1">
      <c r="A1428" s="7"/>
      <c r="B1428" s="7"/>
      <c r="C1428" s="7"/>
      <c r="D1428" s="7"/>
      <c r="E1428" s="24"/>
      <c r="F1428" s="24"/>
      <c r="G1428" s="7"/>
      <c r="H1428" s="7"/>
      <c r="I1428" s="9"/>
      <c r="J1428" s="9"/>
      <c r="K1428" s="9"/>
      <c r="L1428" s="9"/>
      <c r="M1428" s="9"/>
      <c r="N1428" s="9"/>
      <c r="O1428" s="9"/>
      <c r="P1428" s="9"/>
      <c r="Q1428" s="9"/>
      <c r="R1428" s="9"/>
      <c r="S1428" s="9"/>
      <c r="T1428" s="9"/>
      <c r="U1428" s="9"/>
      <c r="V1428" s="9"/>
      <c r="W1428" s="9"/>
      <c r="X1428" s="9"/>
      <c r="Y1428" s="9"/>
      <c r="Z1428" s="9"/>
    </row>
    <row r="1429" spans="1:26" ht="14.25" customHeight="1">
      <c r="A1429" s="7"/>
      <c r="B1429" s="7"/>
      <c r="C1429" s="7"/>
      <c r="D1429" s="7"/>
      <c r="E1429" s="24"/>
      <c r="F1429" s="24"/>
      <c r="G1429" s="7"/>
      <c r="H1429" s="7"/>
      <c r="I1429" s="9"/>
      <c r="J1429" s="9"/>
      <c r="K1429" s="9"/>
      <c r="L1429" s="9"/>
      <c r="M1429" s="9"/>
      <c r="N1429" s="9"/>
      <c r="O1429" s="9"/>
      <c r="P1429" s="9"/>
      <c r="Q1429" s="9"/>
      <c r="R1429" s="9"/>
      <c r="S1429" s="9"/>
      <c r="T1429" s="9"/>
      <c r="U1429" s="9"/>
      <c r="V1429" s="9"/>
      <c r="W1429" s="9"/>
      <c r="X1429" s="9"/>
      <c r="Y1429" s="9"/>
      <c r="Z1429" s="9"/>
    </row>
    <row r="1430" spans="1:26" ht="14.25" customHeight="1">
      <c r="A1430" s="7"/>
      <c r="B1430" s="7"/>
      <c r="C1430" s="7"/>
      <c r="D1430" s="7"/>
      <c r="E1430" s="24"/>
      <c r="F1430" s="24"/>
      <c r="G1430" s="7"/>
      <c r="H1430" s="7"/>
      <c r="I1430" s="9"/>
      <c r="J1430" s="9"/>
      <c r="K1430" s="9"/>
      <c r="L1430" s="9"/>
      <c r="M1430" s="9"/>
      <c r="N1430" s="9"/>
      <c r="O1430" s="9"/>
      <c r="P1430" s="9"/>
      <c r="Q1430" s="9"/>
      <c r="R1430" s="9"/>
      <c r="S1430" s="9"/>
      <c r="T1430" s="9"/>
      <c r="U1430" s="9"/>
      <c r="V1430" s="9"/>
      <c r="W1430" s="9"/>
      <c r="X1430" s="9"/>
      <c r="Y1430" s="9"/>
      <c r="Z1430" s="9"/>
    </row>
    <row r="1431" spans="1:26" ht="14.25" customHeight="1">
      <c r="A1431" s="7"/>
      <c r="B1431" s="7"/>
      <c r="C1431" s="7"/>
      <c r="D1431" s="7"/>
      <c r="E1431" s="24"/>
      <c r="F1431" s="24"/>
      <c r="G1431" s="7"/>
      <c r="H1431" s="7"/>
      <c r="I1431" s="9"/>
      <c r="J1431" s="9"/>
      <c r="K1431" s="9"/>
      <c r="L1431" s="9"/>
      <c r="M1431" s="9"/>
      <c r="N1431" s="9"/>
      <c r="O1431" s="9"/>
      <c r="P1431" s="9"/>
      <c r="Q1431" s="9"/>
      <c r="R1431" s="9"/>
      <c r="S1431" s="9"/>
      <c r="T1431" s="9"/>
      <c r="U1431" s="9"/>
      <c r="V1431" s="9"/>
      <c r="W1431" s="9"/>
      <c r="X1431" s="9"/>
      <c r="Y1431" s="9"/>
      <c r="Z1431" s="9"/>
    </row>
    <row r="1432" spans="1:26" ht="14.25" customHeight="1">
      <c r="A1432" s="7"/>
      <c r="B1432" s="7"/>
      <c r="C1432" s="7"/>
      <c r="D1432" s="7"/>
      <c r="E1432" s="24"/>
      <c r="F1432" s="24"/>
      <c r="G1432" s="7"/>
      <c r="H1432" s="7"/>
      <c r="I1432" s="9"/>
      <c r="J1432" s="9"/>
      <c r="K1432" s="9"/>
      <c r="L1432" s="9"/>
      <c r="M1432" s="9"/>
      <c r="N1432" s="9"/>
      <c r="O1432" s="9"/>
      <c r="P1432" s="9"/>
      <c r="Q1432" s="9"/>
      <c r="R1432" s="9"/>
      <c r="S1432" s="9"/>
      <c r="T1432" s="9"/>
      <c r="U1432" s="9"/>
      <c r="V1432" s="9"/>
      <c r="W1432" s="9"/>
      <c r="X1432" s="9"/>
      <c r="Y1432" s="9"/>
      <c r="Z1432" s="9"/>
    </row>
    <row r="1433" spans="1:26" ht="14.25" customHeight="1">
      <c r="A1433" s="7"/>
      <c r="B1433" s="7"/>
      <c r="C1433" s="7"/>
      <c r="D1433" s="7"/>
      <c r="E1433" s="24"/>
      <c r="F1433" s="24"/>
      <c r="G1433" s="7"/>
      <c r="H1433" s="7"/>
      <c r="I1433" s="9"/>
      <c r="J1433" s="9"/>
      <c r="K1433" s="9"/>
      <c r="L1433" s="9"/>
      <c r="M1433" s="9"/>
      <c r="N1433" s="9"/>
      <c r="O1433" s="9"/>
      <c r="P1433" s="9"/>
      <c r="Q1433" s="9"/>
      <c r="R1433" s="9"/>
      <c r="S1433" s="9"/>
      <c r="T1433" s="9"/>
      <c r="U1433" s="9"/>
      <c r="V1433" s="9"/>
      <c r="W1433" s="9"/>
      <c r="X1433" s="9"/>
      <c r="Y1433" s="9"/>
      <c r="Z1433" s="9"/>
    </row>
    <row r="1434" spans="1:26" ht="14.25" customHeight="1">
      <c r="A1434" s="7"/>
      <c r="B1434" s="7"/>
      <c r="C1434" s="7"/>
      <c r="D1434" s="7"/>
      <c r="E1434" s="24"/>
      <c r="F1434" s="24"/>
      <c r="G1434" s="7"/>
      <c r="H1434" s="7"/>
      <c r="I1434" s="9"/>
      <c r="J1434" s="9"/>
      <c r="K1434" s="9"/>
      <c r="L1434" s="9"/>
      <c r="M1434" s="9"/>
      <c r="N1434" s="9"/>
      <c r="O1434" s="9"/>
      <c r="P1434" s="9"/>
      <c r="Q1434" s="9"/>
      <c r="R1434" s="9"/>
      <c r="S1434" s="9"/>
      <c r="T1434" s="9"/>
      <c r="U1434" s="9"/>
      <c r="V1434" s="9"/>
      <c r="W1434" s="9"/>
      <c r="X1434" s="9"/>
      <c r="Y1434" s="9"/>
      <c r="Z1434" s="9"/>
    </row>
    <row r="1435" spans="1:26" ht="14.25" customHeight="1">
      <c r="A1435" s="7"/>
      <c r="B1435" s="7"/>
      <c r="C1435" s="7"/>
      <c r="D1435" s="7"/>
      <c r="E1435" s="24"/>
      <c r="F1435" s="24"/>
      <c r="G1435" s="7"/>
      <c r="H1435" s="7"/>
      <c r="I1435" s="9"/>
      <c r="J1435" s="9"/>
      <c r="K1435" s="9"/>
      <c r="L1435" s="9"/>
      <c r="M1435" s="9"/>
      <c r="N1435" s="9"/>
      <c r="O1435" s="9"/>
      <c r="P1435" s="9"/>
      <c r="Q1435" s="9"/>
      <c r="R1435" s="9"/>
      <c r="S1435" s="9"/>
      <c r="T1435" s="9"/>
      <c r="U1435" s="9"/>
      <c r="V1435" s="9"/>
      <c r="W1435" s="9"/>
      <c r="X1435" s="9"/>
      <c r="Y1435" s="9"/>
      <c r="Z1435" s="9"/>
    </row>
    <row r="1436" spans="1:26" ht="14.25" customHeight="1">
      <c r="A1436" s="7"/>
      <c r="B1436" s="7"/>
      <c r="C1436" s="7"/>
      <c r="D1436" s="7"/>
      <c r="E1436" s="24"/>
      <c r="F1436" s="24"/>
      <c r="G1436" s="7"/>
      <c r="H1436" s="7"/>
      <c r="I1436" s="9"/>
      <c r="J1436" s="9"/>
      <c r="K1436" s="9"/>
      <c r="L1436" s="9"/>
      <c r="M1436" s="9"/>
      <c r="N1436" s="9"/>
      <c r="O1436" s="9"/>
      <c r="P1436" s="9"/>
      <c r="Q1436" s="9"/>
      <c r="R1436" s="9"/>
      <c r="S1436" s="9"/>
      <c r="T1436" s="9"/>
      <c r="U1436" s="9"/>
      <c r="V1436" s="9"/>
      <c r="W1436" s="9"/>
      <c r="X1436" s="9"/>
      <c r="Y1436" s="9"/>
      <c r="Z1436" s="9"/>
    </row>
    <row r="1437" spans="1:26" ht="14.25" customHeight="1">
      <c r="A1437" s="7"/>
      <c r="B1437" s="7"/>
      <c r="C1437" s="7"/>
      <c r="D1437" s="7"/>
      <c r="E1437" s="24"/>
      <c r="F1437" s="24"/>
      <c r="G1437" s="7"/>
      <c r="H1437" s="7"/>
      <c r="I1437" s="9"/>
      <c r="J1437" s="9"/>
      <c r="K1437" s="9"/>
      <c r="L1437" s="9"/>
      <c r="M1437" s="9"/>
      <c r="N1437" s="9"/>
      <c r="O1437" s="9"/>
      <c r="P1437" s="9"/>
      <c r="Q1437" s="9"/>
      <c r="R1437" s="9"/>
      <c r="S1437" s="9"/>
      <c r="T1437" s="9"/>
      <c r="U1437" s="9"/>
      <c r="V1437" s="9"/>
      <c r="W1437" s="9"/>
      <c r="X1437" s="9"/>
      <c r="Y1437" s="9"/>
      <c r="Z1437" s="9"/>
    </row>
    <row r="1438" spans="1:26" ht="14.25" customHeight="1">
      <c r="A1438" s="7"/>
      <c r="B1438" s="7"/>
      <c r="C1438" s="7"/>
      <c r="D1438" s="7"/>
      <c r="E1438" s="24"/>
      <c r="F1438" s="24"/>
      <c r="G1438" s="7"/>
      <c r="H1438" s="7"/>
      <c r="I1438" s="9"/>
      <c r="J1438" s="9"/>
      <c r="K1438" s="9"/>
      <c r="L1438" s="9"/>
      <c r="M1438" s="9"/>
      <c r="N1438" s="9"/>
      <c r="O1438" s="9"/>
      <c r="P1438" s="9"/>
      <c r="Q1438" s="9"/>
      <c r="R1438" s="9"/>
      <c r="S1438" s="9"/>
      <c r="T1438" s="9"/>
      <c r="U1438" s="9"/>
      <c r="V1438" s="9"/>
      <c r="W1438" s="9"/>
      <c r="X1438" s="9"/>
      <c r="Y1438" s="9"/>
      <c r="Z1438" s="9"/>
    </row>
    <row r="1439" spans="1:26" ht="14.25" customHeight="1">
      <c r="A1439" s="7"/>
      <c r="B1439" s="7"/>
      <c r="C1439" s="7"/>
      <c r="D1439" s="7"/>
      <c r="E1439" s="24"/>
      <c r="F1439" s="24"/>
      <c r="G1439" s="7"/>
      <c r="H1439" s="7"/>
      <c r="I1439" s="9"/>
      <c r="J1439" s="9"/>
      <c r="K1439" s="9"/>
      <c r="L1439" s="9"/>
      <c r="M1439" s="9"/>
      <c r="N1439" s="9"/>
      <c r="O1439" s="9"/>
      <c r="P1439" s="9"/>
      <c r="Q1439" s="9"/>
      <c r="R1439" s="9"/>
      <c r="S1439" s="9"/>
      <c r="T1439" s="9"/>
      <c r="U1439" s="9"/>
      <c r="V1439" s="9"/>
      <c r="W1439" s="9"/>
      <c r="X1439" s="9"/>
      <c r="Y1439" s="9"/>
      <c r="Z1439" s="9"/>
    </row>
    <row r="1440" spans="1:26" ht="14.25" customHeight="1">
      <c r="A1440" s="7"/>
      <c r="B1440" s="7"/>
      <c r="C1440" s="7"/>
      <c r="D1440" s="7"/>
      <c r="E1440" s="24"/>
      <c r="F1440" s="24"/>
      <c r="G1440" s="7"/>
      <c r="H1440" s="7"/>
      <c r="I1440" s="9"/>
      <c r="J1440" s="9"/>
      <c r="K1440" s="9"/>
      <c r="L1440" s="9"/>
      <c r="M1440" s="9"/>
      <c r="N1440" s="9"/>
      <c r="O1440" s="9"/>
      <c r="P1440" s="9"/>
      <c r="Q1440" s="9"/>
      <c r="R1440" s="9"/>
      <c r="S1440" s="9"/>
      <c r="T1440" s="9"/>
      <c r="U1440" s="9"/>
      <c r="V1440" s="9"/>
      <c r="W1440" s="9"/>
      <c r="X1440" s="9"/>
      <c r="Y1440" s="9"/>
      <c r="Z1440" s="9"/>
    </row>
    <row r="1441" spans="1:26" ht="14.25" customHeight="1">
      <c r="A1441" s="7"/>
      <c r="B1441" s="7"/>
      <c r="C1441" s="7"/>
      <c r="D1441" s="7"/>
      <c r="E1441" s="24"/>
      <c r="F1441" s="24"/>
      <c r="G1441" s="7"/>
      <c r="H1441" s="7"/>
      <c r="I1441" s="9"/>
      <c r="J1441" s="9"/>
      <c r="K1441" s="9"/>
      <c r="L1441" s="9"/>
      <c r="M1441" s="9"/>
      <c r="N1441" s="9"/>
      <c r="O1441" s="9"/>
      <c r="P1441" s="9"/>
      <c r="Q1441" s="9"/>
      <c r="R1441" s="9"/>
      <c r="S1441" s="9"/>
      <c r="T1441" s="9"/>
      <c r="U1441" s="9"/>
      <c r="V1441" s="9"/>
      <c r="W1441" s="9"/>
      <c r="X1441" s="9"/>
      <c r="Y1441" s="9"/>
      <c r="Z1441" s="9"/>
    </row>
    <row r="1442" spans="1:26" ht="14.25" customHeight="1">
      <c r="A1442" s="7"/>
      <c r="B1442" s="7"/>
      <c r="C1442" s="7"/>
      <c r="D1442" s="7"/>
      <c r="E1442" s="24"/>
      <c r="F1442" s="24"/>
      <c r="G1442" s="7"/>
      <c r="H1442" s="7"/>
      <c r="I1442" s="9"/>
      <c r="J1442" s="9"/>
      <c r="K1442" s="9"/>
      <c r="L1442" s="9"/>
      <c r="M1442" s="9"/>
      <c r="N1442" s="9"/>
      <c r="O1442" s="9"/>
      <c r="P1442" s="9"/>
      <c r="Q1442" s="9"/>
      <c r="R1442" s="9"/>
      <c r="S1442" s="9"/>
      <c r="T1442" s="9"/>
      <c r="U1442" s="9"/>
      <c r="V1442" s="9"/>
      <c r="W1442" s="9"/>
      <c r="X1442" s="9"/>
      <c r="Y1442" s="9"/>
      <c r="Z1442" s="9"/>
    </row>
    <row r="1443" spans="1:26" ht="14.25" customHeight="1">
      <c r="A1443" s="7"/>
      <c r="B1443" s="7"/>
      <c r="C1443" s="7"/>
      <c r="D1443" s="7"/>
      <c r="E1443" s="24"/>
      <c r="F1443" s="24"/>
      <c r="G1443" s="7"/>
      <c r="H1443" s="7"/>
      <c r="I1443" s="9"/>
      <c r="J1443" s="9"/>
      <c r="K1443" s="9"/>
      <c r="L1443" s="9"/>
      <c r="M1443" s="9"/>
      <c r="N1443" s="9"/>
      <c r="O1443" s="9"/>
      <c r="P1443" s="9"/>
      <c r="Q1443" s="9"/>
      <c r="R1443" s="9"/>
      <c r="S1443" s="9"/>
      <c r="T1443" s="9"/>
      <c r="U1443" s="9"/>
      <c r="V1443" s="9"/>
      <c r="W1443" s="9"/>
      <c r="X1443" s="9"/>
      <c r="Y1443" s="9"/>
      <c r="Z1443" s="9"/>
    </row>
    <row r="1444" spans="1:26" ht="14.25" customHeight="1">
      <c r="A1444" s="7"/>
      <c r="B1444" s="7"/>
      <c r="C1444" s="7"/>
      <c r="D1444" s="7"/>
      <c r="E1444" s="24"/>
      <c r="F1444" s="24"/>
      <c r="G1444" s="7"/>
      <c r="H1444" s="7"/>
      <c r="I1444" s="9"/>
      <c r="J1444" s="9"/>
      <c r="K1444" s="9"/>
      <c r="L1444" s="9"/>
      <c r="M1444" s="9"/>
      <c r="N1444" s="9"/>
      <c r="O1444" s="9"/>
      <c r="P1444" s="9"/>
      <c r="Q1444" s="9"/>
      <c r="R1444" s="9"/>
      <c r="S1444" s="9"/>
      <c r="T1444" s="9"/>
      <c r="U1444" s="9"/>
      <c r="V1444" s="9"/>
      <c r="W1444" s="9"/>
      <c r="X1444" s="9"/>
      <c r="Y1444" s="9"/>
      <c r="Z1444" s="9"/>
    </row>
    <row r="1445" spans="1:26" ht="14.25" customHeight="1">
      <c r="A1445" s="7"/>
      <c r="B1445" s="7"/>
      <c r="C1445" s="7"/>
      <c r="D1445" s="7"/>
      <c r="E1445" s="24"/>
      <c r="F1445" s="24"/>
      <c r="G1445" s="7"/>
      <c r="H1445" s="7"/>
      <c r="I1445" s="9"/>
      <c r="J1445" s="9"/>
      <c r="K1445" s="9"/>
      <c r="L1445" s="9"/>
      <c r="M1445" s="9"/>
      <c r="N1445" s="9"/>
      <c r="O1445" s="9"/>
      <c r="P1445" s="9"/>
      <c r="Q1445" s="9"/>
      <c r="R1445" s="9"/>
      <c r="S1445" s="9"/>
      <c r="T1445" s="9"/>
      <c r="U1445" s="9"/>
      <c r="V1445" s="9"/>
      <c r="W1445" s="9"/>
      <c r="X1445" s="9"/>
      <c r="Y1445" s="9"/>
      <c r="Z1445" s="9"/>
    </row>
    <row r="1446" spans="1:26" ht="14.25" customHeight="1">
      <c r="A1446" s="7"/>
      <c r="B1446" s="7"/>
      <c r="C1446" s="7"/>
      <c r="D1446" s="7"/>
      <c r="E1446" s="24"/>
      <c r="F1446" s="24"/>
      <c r="G1446" s="7"/>
      <c r="H1446" s="7"/>
      <c r="I1446" s="9"/>
      <c r="J1446" s="9"/>
      <c r="K1446" s="9"/>
      <c r="L1446" s="9"/>
      <c r="M1446" s="9"/>
      <c r="N1446" s="9"/>
      <c r="O1446" s="9"/>
      <c r="P1446" s="9"/>
      <c r="Q1446" s="9"/>
      <c r="R1446" s="9"/>
      <c r="S1446" s="9"/>
      <c r="T1446" s="9"/>
      <c r="U1446" s="9"/>
      <c r="V1446" s="9"/>
      <c r="W1446" s="9"/>
      <c r="X1446" s="9"/>
      <c r="Y1446" s="9"/>
      <c r="Z1446" s="9"/>
    </row>
    <row r="1447" spans="1:26" ht="14.25" customHeight="1">
      <c r="A1447" s="7"/>
      <c r="B1447" s="7"/>
      <c r="C1447" s="7"/>
      <c r="D1447" s="7"/>
      <c r="E1447" s="24"/>
      <c r="F1447" s="24"/>
      <c r="G1447" s="7"/>
      <c r="H1447" s="7"/>
      <c r="I1447" s="9"/>
      <c r="J1447" s="9"/>
      <c r="K1447" s="9"/>
      <c r="L1447" s="9"/>
      <c r="M1447" s="9"/>
      <c r="N1447" s="9"/>
      <c r="O1447" s="9"/>
      <c r="P1447" s="9"/>
      <c r="Q1447" s="9"/>
      <c r="R1447" s="9"/>
      <c r="S1447" s="9"/>
      <c r="T1447" s="9"/>
      <c r="U1447" s="9"/>
      <c r="V1447" s="9"/>
      <c r="W1447" s="9"/>
      <c r="X1447" s="9"/>
      <c r="Y1447" s="9"/>
      <c r="Z1447" s="9"/>
    </row>
    <row r="1448" spans="1:26" ht="14.25" customHeight="1">
      <c r="A1448" s="7"/>
      <c r="B1448" s="7"/>
      <c r="C1448" s="7"/>
      <c r="D1448" s="7"/>
      <c r="E1448" s="24"/>
      <c r="F1448" s="24"/>
      <c r="G1448" s="7"/>
      <c r="H1448" s="7"/>
      <c r="I1448" s="9"/>
      <c r="J1448" s="9"/>
      <c r="K1448" s="9"/>
      <c r="L1448" s="9"/>
      <c r="M1448" s="9"/>
      <c r="N1448" s="9"/>
      <c r="O1448" s="9"/>
      <c r="P1448" s="9"/>
      <c r="Q1448" s="9"/>
      <c r="R1448" s="9"/>
      <c r="S1448" s="9"/>
      <c r="T1448" s="9"/>
      <c r="U1448" s="9"/>
      <c r="V1448" s="9"/>
      <c r="W1448" s="9"/>
      <c r="X1448" s="9"/>
      <c r="Y1448" s="9"/>
      <c r="Z1448" s="9"/>
    </row>
    <row r="1449" spans="1:26" ht="14.25" customHeight="1">
      <c r="A1449" s="7"/>
      <c r="B1449" s="7"/>
      <c r="C1449" s="7"/>
      <c r="D1449" s="7"/>
      <c r="E1449" s="24"/>
      <c r="F1449" s="24"/>
      <c r="G1449" s="7"/>
      <c r="H1449" s="7"/>
      <c r="I1449" s="9"/>
      <c r="J1449" s="9"/>
      <c r="K1449" s="9"/>
      <c r="L1449" s="9"/>
      <c r="M1449" s="9"/>
      <c r="N1449" s="9"/>
      <c r="O1449" s="9"/>
      <c r="P1449" s="9"/>
      <c r="Q1449" s="9"/>
      <c r="R1449" s="9"/>
      <c r="S1449" s="9"/>
      <c r="T1449" s="9"/>
      <c r="U1449" s="9"/>
      <c r="V1449" s="9"/>
      <c r="W1449" s="9"/>
      <c r="X1449" s="9"/>
      <c r="Y1449" s="9"/>
      <c r="Z1449" s="9"/>
    </row>
    <row r="1450" spans="1:26" ht="14.25" customHeight="1">
      <c r="A1450" s="7"/>
      <c r="B1450" s="7"/>
      <c r="C1450" s="7"/>
      <c r="D1450" s="7"/>
      <c r="E1450" s="24"/>
      <c r="F1450" s="24"/>
      <c r="G1450" s="7"/>
      <c r="H1450" s="7"/>
      <c r="I1450" s="9"/>
      <c r="J1450" s="9"/>
      <c r="K1450" s="9"/>
      <c r="L1450" s="9"/>
      <c r="M1450" s="9"/>
      <c r="N1450" s="9"/>
      <c r="O1450" s="9"/>
      <c r="P1450" s="9"/>
      <c r="Q1450" s="9"/>
      <c r="R1450" s="9"/>
      <c r="S1450" s="9"/>
      <c r="T1450" s="9"/>
      <c r="U1450" s="9"/>
      <c r="V1450" s="9"/>
      <c r="W1450" s="9"/>
      <c r="X1450" s="9"/>
      <c r="Y1450" s="9"/>
      <c r="Z1450" s="9"/>
    </row>
    <row r="1451" spans="1:26" ht="14.25" customHeight="1">
      <c r="A1451" s="7"/>
      <c r="B1451" s="7"/>
      <c r="C1451" s="7"/>
      <c r="D1451" s="7"/>
      <c r="E1451" s="24"/>
      <c r="F1451" s="24"/>
      <c r="G1451" s="7"/>
      <c r="H1451" s="7"/>
      <c r="I1451" s="9"/>
      <c r="J1451" s="9"/>
      <c r="K1451" s="9"/>
      <c r="L1451" s="9"/>
      <c r="M1451" s="9"/>
      <c r="N1451" s="9"/>
      <c r="O1451" s="9"/>
      <c r="P1451" s="9"/>
      <c r="Q1451" s="9"/>
      <c r="R1451" s="9"/>
      <c r="S1451" s="9"/>
      <c r="T1451" s="9"/>
      <c r="U1451" s="9"/>
      <c r="V1451" s="9"/>
      <c r="W1451" s="9"/>
      <c r="X1451" s="9"/>
      <c r="Y1451" s="9"/>
      <c r="Z1451" s="9"/>
    </row>
    <row r="1452" spans="1:26" ht="14.25" customHeight="1">
      <c r="A1452" s="7"/>
      <c r="B1452" s="7"/>
      <c r="C1452" s="7"/>
      <c r="D1452" s="7"/>
      <c r="E1452" s="24"/>
      <c r="F1452" s="24"/>
      <c r="G1452" s="7"/>
      <c r="H1452" s="7"/>
      <c r="I1452" s="9"/>
      <c r="J1452" s="9"/>
      <c r="K1452" s="9"/>
      <c r="L1452" s="9"/>
      <c r="M1452" s="9"/>
      <c r="N1452" s="9"/>
      <c r="O1452" s="9"/>
      <c r="P1452" s="9"/>
      <c r="Q1452" s="9"/>
      <c r="R1452" s="9"/>
      <c r="S1452" s="9"/>
      <c r="T1452" s="9"/>
      <c r="U1452" s="9"/>
      <c r="V1452" s="9"/>
      <c r="W1452" s="9"/>
      <c r="X1452" s="9"/>
      <c r="Y1452" s="9"/>
      <c r="Z1452" s="9"/>
    </row>
    <row r="1453" spans="1:26" ht="14.25" customHeight="1">
      <c r="A1453" s="7"/>
      <c r="B1453" s="7"/>
      <c r="C1453" s="7"/>
      <c r="D1453" s="7"/>
      <c r="E1453" s="24"/>
      <c r="F1453" s="24"/>
      <c r="G1453" s="7"/>
      <c r="H1453" s="7"/>
      <c r="I1453" s="9"/>
      <c r="J1453" s="9"/>
      <c r="K1453" s="9"/>
      <c r="L1453" s="9"/>
      <c r="M1453" s="9"/>
      <c r="N1453" s="9"/>
      <c r="O1453" s="9"/>
      <c r="P1453" s="9"/>
      <c r="Q1453" s="9"/>
      <c r="R1453" s="9"/>
      <c r="S1453" s="9"/>
      <c r="T1453" s="9"/>
      <c r="U1453" s="9"/>
      <c r="V1453" s="9"/>
      <c r="W1453" s="9"/>
      <c r="X1453" s="9"/>
      <c r="Y1453" s="9"/>
      <c r="Z1453" s="9"/>
    </row>
    <row r="1454" spans="1:26" ht="14.25" customHeight="1">
      <c r="A1454" s="7"/>
      <c r="B1454" s="7"/>
      <c r="C1454" s="7"/>
      <c r="D1454" s="7"/>
      <c r="E1454" s="24"/>
      <c r="F1454" s="24"/>
      <c r="G1454" s="7"/>
      <c r="H1454" s="7"/>
      <c r="I1454" s="9"/>
      <c r="J1454" s="9"/>
      <c r="K1454" s="9"/>
      <c r="L1454" s="9"/>
      <c r="M1454" s="9"/>
      <c r="N1454" s="9"/>
      <c r="O1454" s="9"/>
      <c r="P1454" s="9"/>
      <c r="Q1454" s="9"/>
      <c r="R1454" s="9"/>
      <c r="S1454" s="9"/>
      <c r="T1454" s="9"/>
      <c r="U1454" s="9"/>
      <c r="V1454" s="9"/>
      <c r="W1454" s="9"/>
      <c r="X1454" s="9"/>
      <c r="Y1454" s="9"/>
      <c r="Z1454" s="9"/>
    </row>
    <row r="1455" spans="1:26" ht="14.25" customHeight="1">
      <c r="A1455" s="7"/>
      <c r="B1455" s="7"/>
      <c r="C1455" s="7"/>
      <c r="D1455" s="7"/>
      <c r="E1455" s="24"/>
      <c r="F1455" s="24"/>
      <c r="G1455" s="7"/>
      <c r="H1455" s="7"/>
      <c r="I1455" s="9"/>
      <c r="J1455" s="9"/>
      <c r="K1455" s="9"/>
      <c r="L1455" s="9"/>
      <c r="M1455" s="9"/>
      <c r="N1455" s="9"/>
      <c r="O1455" s="9"/>
      <c r="P1455" s="9"/>
      <c r="Q1455" s="9"/>
      <c r="R1455" s="9"/>
      <c r="S1455" s="9"/>
      <c r="T1455" s="9"/>
      <c r="U1455" s="9"/>
      <c r="V1455" s="9"/>
      <c r="W1455" s="9"/>
      <c r="X1455" s="9"/>
      <c r="Y1455" s="9"/>
      <c r="Z1455" s="9"/>
    </row>
    <row r="1456" spans="1:26" ht="14.25" customHeight="1">
      <c r="A1456" s="7"/>
      <c r="B1456" s="7"/>
      <c r="C1456" s="7"/>
      <c r="D1456" s="7"/>
      <c r="E1456" s="24"/>
      <c r="F1456" s="24"/>
      <c r="G1456" s="7"/>
      <c r="H1456" s="7"/>
      <c r="I1456" s="9"/>
      <c r="J1456" s="9"/>
      <c r="K1456" s="9"/>
      <c r="L1456" s="9"/>
      <c r="M1456" s="9"/>
      <c r="N1456" s="9"/>
      <c r="O1456" s="9"/>
      <c r="P1456" s="9"/>
      <c r="Q1456" s="9"/>
      <c r="R1456" s="9"/>
      <c r="S1456" s="9"/>
      <c r="T1456" s="9"/>
      <c r="U1456" s="9"/>
      <c r="V1456" s="9"/>
      <c r="W1456" s="9"/>
      <c r="X1456" s="9"/>
      <c r="Y1456" s="9"/>
      <c r="Z1456" s="9"/>
    </row>
    <row r="1457" spans="1:26" ht="14.25" customHeight="1">
      <c r="A1457" s="7"/>
      <c r="B1457" s="7"/>
      <c r="C1457" s="7"/>
      <c r="D1457" s="7"/>
      <c r="E1457" s="24"/>
      <c r="F1457" s="24"/>
      <c r="G1457" s="7"/>
      <c r="H1457" s="7"/>
      <c r="I1457" s="9"/>
      <c r="J1457" s="9"/>
      <c r="K1457" s="9"/>
      <c r="L1457" s="9"/>
      <c r="M1457" s="9"/>
      <c r="N1457" s="9"/>
      <c r="O1457" s="9"/>
      <c r="P1457" s="9"/>
      <c r="Q1457" s="9"/>
      <c r="R1457" s="9"/>
      <c r="S1457" s="9"/>
      <c r="T1457" s="9"/>
      <c r="U1457" s="9"/>
      <c r="V1457" s="9"/>
      <c r="W1457" s="9"/>
      <c r="X1457" s="9"/>
      <c r="Y1457" s="9"/>
      <c r="Z1457" s="9"/>
    </row>
    <row r="1458" spans="1:26" ht="14.25" customHeight="1">
      <c r="A1458" s="7"/>
      <c r="B1458" s="7"/>
      <c r="C1458" s="7"/>
      <c r="D1458" s="7"/>
      <c r="E1458" s="24"/>
      <c r="F1458" s="24"/>
      <c r="G1458" s="7"/>
      <c r="H1458" s="7"/>
      <c r="I1458" s="9"/>
      <c r="J1458" s="9"/>
      <c r="K1458" s="9"/>
      <c r="L1458" s="9"/>
      <c r="M1458" s="9"/>
      <c r="N1458" s="9"/>
      <c r="O1458" s="9"/>
      <c r="P1458" s="9"/>
      <c r="Q1458" s="9"/>
      <c r="R1458" s="9"/>
      <c r="S1458" s="9"/>
      <c r="T1458" s="9"/>
      <c r="U1458" s="9"/>
      <c r="V1458" s="9"/>
      <c r="W1458" s="9"/>
      <c r="X1458" s="9"/>
      <c r="Y1458" s="9"/>
      <c r="Z1458" s="9"/>
    </row>
    <row r="1459" spans="1:26" ht="14.25" customHeight="1">
      <c r="A1459" s="7"/>
      <c r="B1459" s="7"/>
      <c r="C1459" s="7"/>
      <c r="D1459" s="7"/>
      <c r="E1459" s="24"/>
      <c r="F1459" s="24"/>
      <c r="G1459" s="7"/>
      <c r="H1459" s="7"/>
      <c r="I1459" s="9"/>
      <c r="J1459" s="9"/>
      <c r="K1459" s="9"/>
      <c r="L1459" s="9"/>
      <c r="M1459" s="9"/>
      <c r="N1459" s="9"/>
      <c r="O1459" s="9"/>
      <c r="P1459" s="9"/>
      <c r="Q1459" s="9"/>
      <c r="R1459" s="9"/>
      <c r="S1459" s="9"/>
      <c r="T1459" s="9"/>
      <c r="U1459" s="9"/>
      <c r="V1459" s="9"/>
      <c r="W1459" s="9"/>
      <c r="X1459" s="9"/>
      <c r="Y1459" s="9"/>
      <c r="Z1459" s="9"/>
    </row>
    <row r="1460" spans="1:26" ht="14.25" customHeight="1">
      <c r="A1460" s="7"/>
      <c r="B1460" s="7"/>
      <c r="C1460" s="7"/>
      <c r="D1460" s="7"/>
      <c r="E1460" s="24"/>
      <c r="F1460" s="24"/>
      <c r="G1460" s="7"/>
      <c r="H1460" s="7"/>
      <c r="I1460" s="9"/>
      <c r="J1460" s="9"/>
      <c r="K1460" s="9"/>
      <c r="L1460" s="9"/>
      <c r="M1460" s="9"/>
      <c r="N1460" s="9"/>
      <c r="O1460" s="9"/>
      <c r="P1460" s="9"/>
      <c r="Q1460" s="9"/>
      <c r="R1460" s="9"/>
      <c r="S1460" s="9"/>
      <c r="T1460" s="9"/>
      <c r="U1460" s="9"/>
      <c r="V1460" s="9"/>
      <c r="W1460" s="9"/>
      <c r="X1460" s="9"/>
      <c r="Y1460" s="9"/>
      <c r="Z1460" s="9"/>
    </row>
    <row r="1461" spans="1:26" ht="14.25" customHeight="1">
      <c r="A1461" s="7"/>
      <c r="B1461" s="7"/>
      <c r="C1461" s="7"/>
      <c r="D1461" s="7"/>
      <c r="E1461" s="24"/>
      <c r="F1461" s="24"/>
      <c r="G1461" s="7"/>
      <c r="H1461" s="7"/>
      <c r="I1461" s="9"/>
      <c r="J1461" s="9"/>
      <c r="K1461" s="9"/>
      <c r="L1461" s="9"/>
      <c r="M1461" s="9"/>
      <c r="N1461" s="9"/>
      <c r="O1461" s="9"/>
      <c r="P1461" s="9"/>
      <c r="Q1461" s="9"/>
      <c r="R1461" s="9"/>
      <c r="S1461" s="9"/>
      <c r="T1461" s="9"/>
      <c r="U1461" s="9"/>
      <c r="V1461" s="9"/>
      <c r="W1461" s="9"/>
      <c r="X1461" s="9"/>
      <c r="Y1461" s="9"/>
      <c r="Z1461" s="9"/>
    </row>
    <row r="1462" spans="1:26" ht="14.25" customHeight="1">
      <c r="A1462" s="7"/>
      <c r="B1462" s="7"/>
      <c r="C1462" s="7"/>
      <c r="D1462" s="7"/>
      <c r="E1462" s="24"/>
      <c r="F1462" s="24"/>
      <c r="G1462" s="7"/>
      <c r="H1462" s="7"/>
      <c r="I1462" s="9"/>
      <c r="J1462" s="9"/>
      <c r="K1462" s="9"/>
      <c r="L1462" s="9"/>
      <c r="M1462" s="9"/>
      <c r="N1462" s="9"/>
      <c r="O1462" s="9"/>
      <c r="P1462" s="9"/>
      <c r="Q1462" s="9"/>
      <c r="R1462" s="9"/>
      <c r="S1462" s="9"/>
      <c r="T1462" s="9"/>
      <c r="U1462" s="9"/>
      <c r="V1462" s="9"/>
      <c r="W1462" s="9"/>
      <c r="X1462" s="9"/>
      <c r="Y1462" s="9"/>
      <c r="Z1462" s="9"/>
    </row>
    <row r="1463" spans="1:26" ht="14.25" customHeight="1">
      <c r="A1463" s="7"/>
      <c r="B1463" s="7"/>
      <c r="C1463" s="7"/>
      <c r="D1463" s="7"/>
      <c r="E1463" s="24"/>
      <c r="F1463" s="24"/>
      <c r="G1463" s="7"/>
      <c r="H1463" s="7"/>
      <c r="I1463" s="9"/>
      <c r="J1463" s="9"/>
      <c r="K1463" s="9"/>
      <c r="L1463" s="9"/>
      <c r="M1463" s="9"/>
      <c r="N1463" s="9"/>
      <c r="O1463" s="9"/>
      <c r="P1463" s="9"/>
      <c r="Q1463" s="9"/>
      <c r="R1463" s="9"/>
      <c r="S1463" s="9"/>
      <c r="T1463" s="9"/>
      <c r="U1463" s="9"/>
      <c r="V1463" s="9"/>
      <c r="W1463" s="9"/>
      <c r="X1463" s="9"/>
      <c r="Y1463" s="9"/>
      <c r="Z1463" s="9"/>
    </row>
    <row r="1464" spans="1:26" ht="14.25" customHeight="1">
      <c r="A1464" s="7"/>
      <c r="B1464" s="7"/>
      <c r="C1464" s="7"/>
      <c r="D1464" s="7"/>
      <c r="E1464" s="24"/>
      <c r="F1464" s="24"/>
      <c r="G1464" s="7"/>
      <c r="H1464" s="7"/>
      <c r="I1464" s="9"/>
      <c r="J1464" s="9"/>
      <c r="K1464" s="9"/>
      <c r="L1464" s="9"/>
      <c r="M1464" s="9"/>
      <c r="N1464" s="9"/>
      <c r="O1464" s="9"/>
      <c r="P1464" s="9"/>
      <c r="Q1464" s="9"/>
      <c r="R1464" s="9"/>
      <c r="S1464" s="9"/>
      <c r="T1464" s="9"/>
      <c r="U1464" s="9"/>
      <c r="V1464" s="9"/>
      <c r="W1464" s="9"/>
      <c r="X1464" s="9"/>
      <c r="Y1464" s="9"/>
      <c r="Z1464" s="9"/>
    </row>
    <row r="1465" spans="1:26" ht="14.25" customHeight="1">
      <c r="A1465" s="7"/>
      <c r="B1465" s="7"/>
      <c r="C1465" s="7"/>
      <c r="D1465" s="7"/>
      <c r="E1465" s="24"/>
      <c r="F1465" s="24"/>
      <c r="G1465" s="7"/>
      <c r="H1465" s="7"/>
      <c r="I1465" s="9"/>
      <c r="J1465" s="9"/>
      <c r="K1465" s="9"/>
      <c r="L1465" s="9"/>
      <c r="M1465" s="9"/>
      <c r="N1465" s="9"/>
      <c r="O1465" s="9"/>
      <c r="P1465" s="9"/>
      <c r="Q1465" s="9"/>
      <c r="R1465" s="9"/>
      <c r="S1465" s="9"/>
      <c r="T1465" s="9"/>
      <c r="U1465" s="9"/>
      <c r="V1465" s="9"/>
      <c r="W1465" s="9"/>
      <c r="X1465" s="9"/>
      <c r="Y1465" s="9"/>
      <c r="Z1465" s="9"/>
    </row>
    <row r="1466" spans="1:26" ht="14.25" customHeight="1">
      <c r="A1466" s="7"/>
      <c r="B1466" s="7"/>
      <c r="C1466" s="7"/>
      <c r="D1466" s="7"/>
      <c r="E1466" s="24"/>
      <c r="F1466" s="24"/>
      <c r="G1466" s="7"/>
      <c r="H1466" s="7"/>
      <c r="I1466" s="9"/>
      <c r="J1466" s="9"/>
      <c r="K1466" s="9"/>
      <c r="L1466" s="9"/>
      <c r="M1466" s="9"/>
      <c r="N1466" s="9"/>
      <c r="O1466" s="9"/>
      <c r="P1466" s="9"/>
      <c r="Q1466" s="9"/>
      <c r="R1466" s="9"/>
      <c r="S1466" s="9"/>
      <c r="T1466" s="9"/>
      <c r="U1466" s="9"/>
      <c r="V1466" s="9"/>
      <c r="W1466" s="9"/>
      <c r="X1466" s="9"/>
      <c r="Y1466" s="9"/>
      <c r="Z1466" s="9"/>
    </row>
    <row r="1467" spans="1:26" ht="14.25" customHeight="1">
      <c r="A1467" s="7"/>
      <c r="B1467" s="7"/>
      <c r="C1467" s="7"/>
      <c r="D1467" s="7"/>
      <c r="E1467" s="24"/>
      <c r="F1467" s="24"/>
      <c r="G1467" s="7"/>
      <c r="H1467" s="7"/>
      <c r="I1467" s="9"/>
      <c r="J1467" s="9"/>
      <c r="K1467" s="9"/>
      <c r="L1467" s="9"/>
      <c r="M1467" s="9"/>
      <c r="N1467" s="9"/>
      <c r="O1467" s="9"/>
      <c r="P1467" s="9"/>
      <c r="Q1467" s="9"/>
      <c r="R1467" s="9"/>
      <c r="S1467" s="9"/>
      <c r="T1467" s="9"/>
      <c r="U1467" s="9"/>
      <c r="V1467" s="9"/>
      <c r="W1467" s="9"/>
      <c r="X1467" s="9"/>
      <c r="Y1467" s="9"/>
      <c r="Z1467" s="9"/>
    </row>
    <row r="1468" spans="1:26" ht="14.25" customHeight="1">
      <c r="A1468" s="7"/>
      <c r="B1468" s="7"/>
      <c r="C1468" s="7"/>
      <c r="D1468" s="7"/>
      <c r="E1468" s="24"/>
      <c r="F1468" s="24"/>
      <c r="G1468" s="7"/>
      <c r="H1468" s="7"/>
      <c r="I1468" s="9"/>
      <c r="J1468" s="9"/>
      <c r="K1468" s="9"/>
      <c r="L1468" s="9"/>
      <c r="M1468" s="9"/>
      <c r="N1468" s="9"/>
      <c r="O1468" s="9"/>
      <c r="P1468" s="9"/>
      <c r="Q1468" s="9"/>
      <c r="R1468" s="9"/>
      <c r="S1468" s="9"/>
      <c r="T1468" s="9"/>
      <c r="U1468" s="9"/>
      <c r="V1468" s="9"/>
      <c r="W1468" s="9"/>
      <c r="X1468" s="9"/>
      <c r="Y1468" s="9"/>
      <c r="Z1468" s="9"/>
    </row>
    <row r="1469" spans="1:26" ht="14.25" customHeight="1">
      <c r="A1469" s="7"/>
      <c r="B1469" s="7"/>
      <c r="C1469" s="7"/>
      <c r="D1469" s="7"/>
      <c r="E1469" s="24"/>
      <c r="F1469" s="24"/>
      <c r="G1469" s="7"/>
      <c r="H1469" s="7"/>
      <c r="I1469" s="9"/>
      <c r="J1469" s="9"/>
      <c r="K1469" s="9"/>
      <c r="L1469" s="9"/>
      <c r="M1469" s="9"/>
      <c r="N1469" s="9"/>
      <c r="O1469" s="9"/>
      <c r="P1469" s="9"/>
      <c r="Q1469" s="9"/>
      <c r="R1469" s="9"/>
      <c r="S1469" s="9"/>
      <c r="T1469" s="9"/>
      <c r="U1469" s="9"/>
      <c r="V1469" s="9"/>
      <c r="W1469" s="9"/>
      <c r="X1469" s="9"/>
      <c r="Y1469" s="9"/>
      <c r="Z1469" s="9"/>
    </row>
    <row r="1470" spans="1:26" ht="14.25" customHeight="1">
      <c r="A1470" s="7"/>
      <c r="B1470" s="7"/>
      <c r="C1470" s="7"/>
      <c r="D1470" s="7"/>
      <c r="E1470" s="24"/>
      <c r="F1470" s="24"/>
      <c r="G1470" s="7"/>
      <c r="H1470" s="7"/>
      <c r="I1470" s="9"/>
      <c r="J1470" s="9"/>
      <c r="K1470" s="9"/>
      <c r="L1470" s="9"/>
      <c r="M1470" s="9"/>
      <c r="N1470" s="9"/>
      <c r="O1470" s="9"/>
      <c r="P1470" s="9"/>
      <c r="Q1470" s="9"/>
      <c r="R1470" s="9"/>
      <c r="S1470" s="9"/>
      <c r="T1470" s="9"/>
      <c r="U1470" s="9"/>
      <c r="V1470" s="9"/>
      <c r="W1470" s="9"/>
      <c r="X1470" s="9"/>
      <c r="Y1470" s="9"/>
      <c r="Z1470" s="9"/>
    </row>
    <row r="1471" spans="1:26" ht="14.25" customHeight="1">
      <c r="A1471" s="7"/>
      <c r="B1471" s="7"/>
      <c r="C1471" s="7"/>
      <c r="D1471" s="7"/>
      <c r="E1471" s="24"/>
      <c r="F1471" s="24"/>
      <c r="G1471" s="7"/>
      <c r="H1471" s="7"/>
      <c r="I1471" s="9"/>
      <c r="J1471" s="9"/>
      <c r="K1471" s="9"/>
      <c r="L1471" s="9"/>
      <c r="M1471" s="9"/>
      <c r="N1471" s="9"/>
      <c r="O1471" s="9"/>
      <c r="P1471" s="9"/>
      <c r="Q1471" s="9"/>
      <c r="R1471" s="9"/>
      <c r="S1471" s="9"/>
      <c r="T1471" s="9"/>
      <c r="U1471" s="9"/>
      <c r="V1471" s="9"/>
      <c r="W1471" s="9"/>
      <c r="X1471" s="9"/>
      <c r="Y1471" s="9"/>
      <c r="Z1471" s="9"/>
    </row>
    <row r="1472" spans="1:26" ht="14.25" customHeight="1">
      <c r="A1472" s="7"/>
      <c r="B1472" s="7"/>
      <c r="C1472" s="7"/>
      <c r="D1472" s="7"/>
      <c r="E1472" s="24"/>
      <c r="F1472" s="24"/>
      <c r="G1472" s="7"/>
      <c r="H1472" s="7"/>
      <c r="I1472" s="9"/>
      <c r="J1472" s="9"/>
      <c r="K1472" s="9"/>
      <c r="L1472" s="9"/>
      <c r="M1472" s="9"/>
      <c r="N1472" s="9"/>
      <c r="O1472" s="9"/>
      <c r="P1472" s="9"/>
      <c r="Q1472" s="9"/>
      <c r="R1472" s="9"/>
      <c r="S1472" s="9"/>
      <c r="T1472" s="9"/>
      <c r="U1472" s="9"/>
      <c r="V1472" s="9"/>
      <c r="W1472" s="9"/>
      <c r="X1472" s="9"/>
      <c r="Y1472" s="9"/>
      <c r="Z1472" s="9"/>
    </row>
    <row r="1473" spans="1:26" ht="14.25" customHeight="1">
      <c r="A1473" s="7"/>
      <c r="B1473" s="7"/>
      <c r="C1473" s="7"/>
      <c r="D1473" s="7"/>
      <c r="E1473" s="24"/>
      <c r="F1473" s="24"/>
      <c r="G1473" s="7"/>
      <c r="H1473" s="7"/>
      <c r="I1473" s="9"/>
      <c r="J1473" s="9"/>
      <c r="K1473" s="9"/>
      <c r="L1473" s="9"/>
      <c r="M1473" s="9"/>
      <c r="N1473" s="9"/>
      <c r="O1473" s="9"/>
      <c r="P1473" s="9"/>
      <c r="Q1473" s="9"/>
      <c r="R1473" s="9"/>
      <c r="S1473" s="9"/>
      <c r="T1473" s="9"/>
      <c r="U1473" s="9"/>
      <c r="V1473" s="9"/>
      <c r="W1473" s="9"/>
      <c r="X1473" s="9"/>
      <c r="Y1473" s="9"/>
      <c r="Z1473" s="9"/>
    </row>
    <row r="1474" spans="1:26" ht="14.25" customHeight="1">
      <c r="A1474" s="7"/>
      <c r="B1474" s="7"/>
      <c r="C1474" s="7"/>
      <c r="D1474" s="7"/>
      <c r="E1474" s="24"/>
      <c r="F1474" s="24"/>
      <c r="G1474" s="7"/>
      <c r="H1474" s="7"/>
      <c r="I1474" s="9"/>
      <c r="J1474" s="9"/>
      <c r="K1474" s="9"/>
      <c r="L1474" s="9"/>
      <c r="M1474" s="9"/>
      <c r="N1474" s="9"/>
      <c r="O1474" s="9"/>
      <c r="P1474" s="9"/>
      <c r="Q1474" s="9"/>
      <c r="R1474" s="9"/>
      <c r="S1474" s="9"/>
      <c r="T1474" s="9"/>
      <c r="U1474" s="9"/>
      <c r="V1474" s="9"/>
      <c r="W1474" s="9"/>
      <c r="X1474" s="9"/>
      <c r="Y1474" s="9"/>
      <c r="Z1474" s="9"/>
    </row>
    <row r="1475" spans="1:26" ht="14.25" customHeight="1">
      <c r="A1475" s="7"/>
      <c r="B1475" s="7"/>
      <c r="C1475" s="7"/>
      <c r="D1475" s="7"/>
      <c r="E1475" s="24"/>
      <c r="F1475" s="24"/>
      <c r="G1475" s="7"/>
      <c r="H1475" s="7"/>
      <c r="I1475" s="9"/>
      <c r="J1475" s="9"/>
      <c r="K1475" s="9"/>
      <c r="L1475" s="9"/>
      <c r="M1475" s="9"/>
      <c r="N1475" s="9"/>
      <c r="O1475" s="9"/>
      <c r="P1475" s="9"/>
      <c r="Q1475" s="9"/>
      <c r="R1475" s="9"/>
      <c r="S1475" s="9"/>
      <c r="T1475" s="9"/>
      <c r="U1475" s="9"/>
      <c r="V1475" s="9"/>
      <c r="W1475" s="9"/>
      <c r="X1475" s="9"/>
      <c r="Y1475" s="9"/>
      <c r="Z1475" s="9"/>
    </row>
    <row r="1476" spans="1:26" ht="14.25" customHeight="1">
      <c r="A1476" s="7"/>
      <c r="B1476" s="7"/>
      <c r="C1476" s="7"/>
      <c r="D1476" s="7"/>
      <c r="E1476" s="24"/>
      <c r="F1476" s="24"/>
      <c r="G1476" s="7"/>
      <c r="H1476" s="7"/>
      <c r="I1476" s="9"/>
      <c r="J1476" s="9"/>
      <c r="K1476" s="9"/>
      <c r="L1476" s="9"/>
      <c r="M1476" s="9"/>
      <c r="N1476" s="9"/>
      <c r="O1476" s="9"/>
      <c r="P1476" s="9"/>
      <c r="Q1476" s="9"/>
      <c r="R1476" s="9"/>
      <c r="S1476" s="9"/>
      <c r="T1476" s="9"/>
      <c r="U1476" s="9"/>
      <c r="V1476" s="9"/>
      <c r="W1476" s="9"/>
      <c r="X1476" s="9"/>
      <c r="Y1476" s="9"/>
      <c r="Z1476" s="9"/>
    </row>
    <row r="1477" spans="1:26" ht="14.25" customHeight="1">
      <c r="A1477" s="7"/>
      <c r="B1477" s="7"/>
      <c r="C1477" s="7"/>
      <c r="D1477" s="7"/>
      <c r="E1477" s="24"/>
      <c r="F1477" s="24"/>
      <c r="G1477" s="7"/>
      <c r="H1477" s="7"/>
      <c r="I1477" s="9"/>
      <c r="J1477" s="9"/>
      <c r="K1477" s="9"/>
      <c r="L1477" s="9"/>
      <c r="M1477" s="9"/>
      <c r="N1477" s="9"/>
      <c r="O1477" s="9"/>
      <c r="P1477" s="9"/>
      <c r="Q1477" s="9"/>
      <c r="R1477" s="9"/>
      <c r="S1477" s="9"/>
      <c r="T1477" s="9"/>
      <c r="U1477" s="9"/>
      <c r="V1477" s="9"/>
      <c r="W1477" s="9"/>
      <c r="X1477" s="9"/>
      <c r="Y1477" s="9"/>
      <c r="Z1477" s="9"/>
    </row>
    <row r="1478" spans="1:26" ht="14.25" customHeight="1">
      <c r="A1478" s="7"/>
      <c r="B1478" s="7"/>
      <c r="C1478" s="7"/>
      <c r="D1478" s="7"/>
      <c r="E1478" s="24"/>
      <c r="F1478" s="24"/>
      <c r="G1478" s="7"/>
      <c r="H1478" s="7"/>
      <c r="I1478" s="9"/>
      <c r="J1478" s="9"/>
      <c r="K1478" s="9"/>
      <c r="L1478" s="9"/>
      <c r="M1478" s="9"/>
      <c r="N1478" s="9"/>
      <c r="O1478" s="9"/>
      <c r="P1478" s="9"/>
      <c r="Q1478" s="9"/>
      <c r="R1478" s="9"/>
      <c r="S1478" s="9"/>
      <c r="T1478" s="9"/>
      <c r="U1478" s="9"/>
      <c r="V1478" s="9"/>
      <c r="W1478" s="9"/>
      <c r="X1478" s="9"/>
      <c r="Y1478" s="9"/>
      <c r="Z1478" s="9"/>
    </row>
    <row r="1479" spans="1:26" ht="14.25" customHeight="1">
      <c r="A1479" s="7"/>
      <c r="B1479" s="7"/>
      <c r="C1479" s="7"/>
      <c r="D1479" s="7"/>
      <c r="E1479" s="24"/>
      <c r="F1479" s="24"/>
      <c r="G1479" s="7"/>
      <c r="H1479" s="7"/>
      <c r="I1479" s="9"/>
      <c r="J1479" s="9"/>
      <c r="K1479" s="9"/>
      <c r="L1479" s="9"/>
      <c r="M1479" s="9"/>
      <c r="N1479" s="9"/>
      <c r="O1479" s="9"/>
      <c r="P1479" s="9"/>
      <c r="Q1479" s="9"/>
      <c r="R1479" s="9"/>
      <c r="S1479" s="9"/>
      <c r="T1479" s="9"/>
      <c r="U1479" s="9"/>
      <c r="V1479" s="9"/>
      <c r="W1479" s="9"/>
      <c r="X1479" s="9"/>
      <c r="Y1479" s="9"/>
      <c r="Z1479" s="9"/>
    </row>
  </sheetData>
  <autoFilter ref="A1:H1479" xr:uid="{00000000-0009-0000-0000-000003000000}"/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BJ703"/>
  <sheetViews>
    <sheetView topLeftCell="Q459" zoomScale="70" zoomScaleNormal="70" workbookViewId="0">
      <selection activeCell="AE499" sqref="AE499"/>
    </sheetView>
  </sheetViews>
  <sheetFormatPr baseColWidth="10" defaultColWidth="12.625" defaultRowHeight="16.5" outlineLevelRow="1"/>
  <cols>
    <col min="1" max="1" width="24.125" customWidth="1"/>
    <col min="2" max="2" width="23.25" customWidth="1"/>
    <col min="3" max="3" width="34.625" customWidth="1"/>
    <col min="4" max="4" width="16.375" customWidth="1"/>
    <col min="5" max="5" width="15.625" customWidth="1"/>
    <col min="6" max="6" width="16.875" customWidth="1"/>
    <col min="7" max="7" width="17.75" hidden="1" customWidth="1"/>
    <col min="8" max="8" width="15.625" hidden="1" customWidth="1"/>
    <col min="9" max="9" width="15.875" hidden="1" customWidth="1"/>
    <col min="10" max="10" width="16.75" customWidth="1"/>
    <col min="11" max="11" width="14.5" customWidth="1"/>
    <col min="12" max="12" width="15.875" customWidth="1"/>
    <col min="13" max="13" width="12" customWidth="1"/>
    <col min="14" max="14" width="18.625" customWidth="1"/>
    <col min="15" max="15" width="16.375" customWidth="1"/>
    <col min="16" max="16" width="15.625" customWidth="1"/>
    <col min="17" max="17" width="16.375" customWidth="1"/>
    <col min="18" max="18" width="13.875" customWidth="1"/>
    <col min="19" max="19" width="18.625" customWidth="1"/>
    <col min="20" max="20" width="3" customWidth="1"/>
    <col min="21" max="21" width="4" customWidth="1"/>
    <col min="22" max="22" width="31.625" style="898" customWidth="1"/>
    <col min="23" max="23" width="12.25" customWidth="1"/>
    <col min="24" max="24" width="11.5" bestFit="1" customWidth="1"/>
    <col min="25" max="25" width="10" customWidth="1"/>
    <col min="26" max="26" width="17.375" customWidth="1"/>
    <col min="27" max="27" width="10.875" hidden="1" customWidth="1"/>
    <col min="28" max="28" width="10" hidden="1" customWidth="1"/>
    <col min="29" max="29" width="17.5" hidden="1" customWidth="1"/>
    <col min="30" max="30" width="10.875" customWidth="1"/>
    <col min="31" max="31" width="12" customWidth="1"/>
    <col min="32" max="32" width="18.875" customWidth="1"/>
    <col min="33" max="33" width="10.875" customWidth="1"/>
    <col min="34" max="34" width="16.25" customWidth="1"/>
    <col min="35" max="35" width="12.375" customWidth="1"/>
    <col min="36" max="36" width="10.875" customWidth="1"/>
    <col min="37" max="37" width="10" customWidth="1"/>
    <col min="38" max="38" width="17.5" customWidth="1"/>
    <col min="39" max="39" width="10.875" customWidth="1"/>
    <col min="40" max="40" width="16" customWidth="1"/>
    <col min="41" max="41" width="12.375" customWidth="1"/>
    <col min="42" max="42" width="11.625" bestFit="1" customWidth="1"/>
    <col min="43" max="62" width="11" customWidth="1"/>
  </cols>
  <sheetData>
    <row r="1" spans="1:40" ht="35.25">
      <c r="B1" s="892"/>
      <c r="C1" s="892" t="str">
        <f>Parametres!B1</f>
        <v>BMW Sherbrooke</v>
      </c>
      <c r="D1" s="893"/>
      <c r="E1" s="893"/>
      <c r="F1" s="893"/>
      <c r="G1" s="893"/>
      <c r="H1" s="892"/>
      <c r="I1" s="893"/>
      <c r="J1" s="892"/>
      <c r="K1" s="894" t="s">
        <v>326</v>
      </c>
      <c r="L1" s="893"/>
      <c r="M1" s="893"/>
      <c r="N1" s="895"/>
      <c r="O1" s="892"/>
      <c r="P1" s="893"/>
      <c r="Q1" s="892"/>
      <c r="R1" s="893"/>
      <c r="S1" s="896" t="str">
        <f>CONCATENATE("Réalisé,"," ",Parametres!B3," ",Parametres!B4)</f>
        <v>Réalisé, Septembre 2026</v>
      </c>
      <c r="T1" s="893" t="s">
        <v>329</v>
      </c>
      <c r="U1" s="897"/>
      <c r="W1" s="892"/>
      <c r="X1" s="892"/>
      <c r="Y1" s="892"/>
      <c r="Z1" s="892"/>
      <c r="AA1" s="892"/>
      <c r="AB1" s="892"/>
      <c r="AC1" s="892"/>
      <c r="AD1" s="892"/>
      <c r="AE1" s="892"/>
      <c r="AF1" s="892"/>
      <c r="AG1" s="892"/>
      <c r="AH1" s="892"/>
      <c r="AI1" s="892"/>
      <c r="AJ1" s="892"/>
      <c r="AK1" s="892"/>
      <c r="AL1" s="892"/>
      <c r="AM1" s="892"/>
      <c r="AN1" s="892"/>
    </row>
    <row r="2" spans="1:40">
      <c r="B2" s="899"/>
      <c r="C2" s="900"/>
      <c r="D2" s="901" t="s">
        <v>331</v>
      </c>
      <c r="E2" s="901" t="s">
        <v>332</v>
      </c>
      <c r="F2" s="901" t="s">
        <v>333</v>
      </c>
      <c r="G2" s="901"/>
      <c r="H2" s="901"/>
      <c r="I2" s="901"/>
      <c r="J2" s="901" t="s">
        <v>334</v>
      </c>
      <c r="K2" s="901"/>
      <c r="L2" s="901" t="s">
        <v>335</v>
      </c>
      <c r="M2" s="902"/>
      <c r="N2" s="902"/>
      <c r="O2" s="901" t="s">
        <v>331</v>
      </c>
      <c r="P2" s="901" t="s">
        <v>332</v>
      </c>
      <c r="Q2" s="901" t="s">
        <v>333</v>
      </c>
      <c r="R2" s="903"/>
      <c r="S2" s="903"/>
      <c r="T2" s="903"/>
      <c r="U2" s="903"/>
    </row>
    <row r="3" spans="1:40" ht="20.25">
      <c r="B3" s="904"/>
      <c r="C3" s="905"/>
      <c r="D3" s="906" t="s">
        <v>337</v>
      </c>
      <c r="E3" s="907"/>
      <c r="F3" s="908"/>
      <c r="G3" s="909"/>
      <c r="H3" s="907"/>
      <c r="I3" s="908"/>
      <c r="J3" s="909" t="s">
        <v>338</v>
      </c>
      <c r="K3" s="907"/>
      <c r="L3" s="908"/>
      <c r="M3" s="909" t="s">
        <v>339</v>
      </c>
      <c r="N3" s="908"/>
      <c r="O3" s="906" t="s">
        <v>340</v>
      </c>
      <c r="P3" s="907"/>
      <c r="Q3" s="908"/>
      <c r="R3" s="910" t="s">
        <v>341</v>
      </c>
      <c r="S3" s="911"/>
      <c r="T3" s="912"/>
      <c r="U3" s="912"/>
      <c r="W3" s="904"/>
      <c r="X3" s="904"/>
      <c r="Y3" s="904"/>
      <c r="Z3" s="904"/>
      <c r="AA3" s="904"/>
      <c r="AB3" s="904"/>
      <c r="AC3" s="904"/>
      <c r="AD3" s="904"/>
      <c r="AE3" s="904"/>
      <c r="AF3" s="904"/>
      <c r="AG3" s="904"/>
      <c r="AH3" s="904"/>
      <c r="AI3" s="904"/>
      <c r="AJ3" s="904"/>
      <c r="AK3" s="904"/>
      <c r="AL3" s="904"/>
      <c r="AM3" s="904"/>
      <c r="AN3" s="904"/>
    </row>
    <row r="4" spans="1:40" ht="20.25">
      <c r="B4" s="904"/>
      <c r="C4" s="913"/>
      <c r="D4" s="914" t="s">
        <v>342</v>
      </c>
      <c r="E4" s="915" t="s">
        <v>343</v>
      </c>
      <c r="F4" s="916" t="s">
        <v>344</v>
      </c>
      <c r="G4" s="917"/>
      <c r="H4" s="915"/>
      <c r="I4" s="916"/>
      <c r="J4" s="917" t="s">
        <v>342</v>
      </c>
      <c r="K4" s="915" t="s">
        <v>346</v>
      </c>
      <c r="L4" s="916" t="s">
        <v>344</v>
      </c>
      <c r="M4" s="917" t="s">
        <v>347</v>
      </c>
      <c r="N4" s="916" t="s">
        <v>344</v>
      </c>
      <c r="O4" s="915" t="s">
        <v>342</v>
      </c>
      <c r="P4" s="915" t="s">
        <v>343</v>
      </c>
      <c r="Q4" s="916" t="s">
        <v>344</v>
      </c>
      <c r="R4" s="917" t="s">
        <v>342</v>
      </c>
      <c r="S4" s="918" t="s">
        <v>344</v>
      </c>
      <c r="T4" s="912"/>
      <c r="U4" s="912"/>
      <c r="W4" s="904"/>
      <c r="X4" s="904"/>
      <c r="Y4" s="904"/>
      <c r="Z4" s="904"/>
      <c r="AA4" s="904"/>
      <c r="AB4" s="904"/>
      <c r="AC4" s="904"/>
      <c r="AD4" s="904"/>
      <c r="AE4" s="904"/>
      <c r="AF4" s="904"/>
      <c r="AG4" s="904"/>
      <c r="AH4" s="904"/>
      <c r="AI4" s="904"/>
      <c r="AJ4" s="904"/>
      <c r="AK4" s="904"/>
      <c r="AL4" s="904"/>
      <c r="AM4" s="904"/>
      <c r="AN4" s="904"/>
    </row>
    <row r="5" spans="1:40" ht="20.25">
      <c r="A5" t="str">
        <f t="shared" ref="A5:A18" si="0">+B5&amp;C5</f>
        <v>Véhicules neufsVentes nettes</v>
      </c>
      <c r="B5" s="904" t="str">
        <f t="shared" ref="B5:B85" si="1">+$K$1</f>
        <v>Véhicules neufs</v>
      </c>
      <c r="C5" s="919" t="s">
        <v>349</v>
      </c>
      <c r="D5" s="920"/>
      <c r="E5" s="920"/>
      <c r="F5" s="921">
        <f t="array" ref="F5">+INDEX('Budget original'!$A$2:$AO$501,MATCH($A5,'Budget original'!$A$2:$A$501,0),MATCH(F$2,'Budget original'!$A$2:$AO$2,0))</f>
        <v>3149600.8823529412</v>
      </c>
      <c r="G5" s="922"/>
      <c r="H5" s="920"/>
      <c r="I5" s="923"/>
      <c r="J5" s="922"/>
      <c r="K5" s="924"/>
      <c r="L5" s="921">
        <f>-SUMIFS(BV_Data_An_Cour!$O:$O,BV_Data_An_Cour!$X:$X,"Oui",BV_Data_An_Cour!$U:$U,$B5)</f>
        <v>3374206.3000000007</v>
      </c>
      <c r="M5" s="925"/>
      <c r="N5" s="926"/>
      <c r="O5" s="922"/>
      <c r="P5" s="924"/>
      <c r="Q5" s="921">
        <f t="array" ref="Q5">+INDEX('Réel 2025'!$A$2:$AO$500,MATCH($A5,'Réel 2025'!$A$2:$A$500,0),MATCH(Q$2,'Réel 2025'!$A$2:$AO$2,0))</f>
        <v>1283561.78</v>
      </c>
      <c r="R5" s="925"/>
      <c r="S5" s="927"/>
      <c r="T5" s="912"/>
      <c r="U5" s="912"/>
      <c r="W5" s="904"/>
      <c r="X5" s="904"/>
      <c r="Y5" s="904"/>
      <c r="Z5" s="904"/>
      <c r="AA5" s="904"/>
      <c r="AB5" s="904"/>
      <c r="AC5" s="904"/>
      <c r="AD5" s="904"/>
      <c r="AE5" s="904"/>
      <c r="AF5" s="904"/>
      <c r="AG5" s="904"/>
      <c r="AH5" s="904"/>
      <c r="AI5" s="904"/>
      <c r="AJ5" s="904"/>
      <c r="AK5" s="904"/>
      <c r="AL5" s="904"/>
      <c r="AM5" s="904"/>
      <c r="AN5" s="904"/>
    </row>
    <row r="6" spans="1:40" ht="20.25">
      <c r="A6" t="str">
        <f t="shared" si="0"/>
        <v>Véhicules neufsAutos détail</v>
      </c>
      <c r="B6" s="904" t="str">
        <f t="shared" si="1"/>
        <v>Véhicules neufs</v>
      </c>
      <c r="C6" s="928" t="s">
        <v>362</v>
      </c>
      <c r="D6" s="929">
        <f t="array" ref="D6">+INDEX('Budget original'!$A$2:$AO$501,MATCH($A6,'Budget original'!$A$2:$A$501,0),MATCH(D$2,'Budget original'!$A$2:$AO$2,0))</f>
        <v>10</v>
      </c>
      <c r="E6" s="929">
        <f t="shared" ref="E6:E12" si="2">IF(D6=0,0,F6/D6)</f>
        <v>4701.1764705882351</v>
      </c>
      <c r="F6" s="929">
        <f t="array" ref="F6">+INDEX('Budget original'!$A$2:$AO$501,MATCH($A6,'Budget original'!$A$2:$A$501,0),MATCH(F$2,'Budget original'!$A$2:$AO$2,0))</f>
        <v>47011.76470588235</v>
      </c>
      <c r="G6" s="930"/>
      <c r="H6" s="929"/>
      <c r="I6" s="929"/>
      <c r="J6" s="930">
        <f>-SUMIFS(BV_Data_An_Cour!$O:$O,BV_Data_An_Cour!$U:$U,$B6,BV_Data_An_Cour!$V:$V,$C6,BV_Data_An_Cour!$W:$W,J$2)</f>
        <v>11</v>
      </c>
      <c r="K6" s="929">
        <f t="shared" ref="K6:K12" si="3">IF(J6=0,0,L6/J6)</f>
        <v>5511.2054545454394</v>
      </c>
      <c r="L6" s="931">
        <f>-SUMIFS(BV_Data_An_Cour!$O:$O,BV_Data_An_Cour!$U:$U,$B6,BV_Data_An_Cour!$V:$V,$C6,BV_Data_An_Cour!$W:$W,L$2)</f>
        <v>60623.259999999835</v>
      </c>
      <c r="M6" s="930">
        <f t="shared" ref="M6:M12" si="4">J6-D6</f>
        <v>1</v>
      </c>
      <c r="N6" s="932">
        <f t="shared" ref="N6:N12" si="5">L6-F6</f>
        <v>13611.495294117485</v>
      </c>
      <c r="O6" s="930">
        <f t="array" ref="O6">+INDEX('Réel 2025'!$A$2:$AO$500,MATCH($A6,'Réel 2025'!$A$2:$A$500,0),MATCH(O$2,'Réel 2025'!$A$2:$AO$2,0))</f>
        <v>4</v>
      </c>
      <c r="P6" s="929">
        <f t="shared" ref="P6:P12" si="6">IF(O6=0,0,Q6/O6)</f>
        <v>4088.2475000000013</v>
      </c>
      <c r="Q6" s="931">
        <f t="array" ref="Q6">+INDEX('Réel 2025'!$A$2:$AO$500,MATCH($A6,'Réel 2025'!$A$2:$A$500,0),MATCH(Q$2,'Réel 2025'!$A$2:$AO$2,0))</f>
        <v>16352.990000000005</v>
      </c>
      <c r="R6" s="930">
        <f t="shared" ref="R6:R12" si="7">J6-O6</f>
        <v>7</v>
      </c>
      <c r="S6" s="933">
        <f t="shared" ref="S6:S12" si="8">L6-Q6</f>
        <v>44270.269999999829</v>
      </c>
      <c r="T6" s="912"/>
      <c r="U6" s="912"/>
      <c r="W6" s="904" t="s">
        <v>376</v>
      </c>
      <c r="X6" s="904"/>
      <c r="Y6" s="904"/>
      <c r="Z6" s="904"/>
      <c r="AA6" s="904"/>
      <c r="AB6" s="904"/>
      <c r="AC6" s="904"/>
      <c r="AD6" s="904"/>
      <c r="AE6" s="904"/>
      <c r="AF6" s="904"/>
      <c r="AG6" s="904"/>
      <c r="AH6" s="904"/>
      <c r="AI6" s="904"/>
      <c r="AJ6" s="904"/>
      <c r="AK6" s="904"/>
      <c r="AL6" s="904"/>
      <c r="AM6" s="904"/>
      <c r="AN6" s="904"/>
    </row>
    <row r="7" spans="1:40" ht="20.25">
      <c r="A7" t="str">
        <f t="shared" si="0"/>
        <v>Véhicules neufsCamions détail</v>
      </c>
      <c r="B7" s="904" t="str">
        <f t="shared" si="1"/>
        <v>Véhicules neufs</v>
      </c>
      <c r="C7" s="928" t="s">
        <v>379</v>
      </c>
      <c r="D7" s="929">
        <f t="array" ref="D7">+INDEX('Budget original'!$A$2:$AO$501,MATCH($A7,'Budget original'!$A$2:$A$501,0),MATCH(D$2,'Budget original'!$A$2:$AO$2,0))</f>
        <v>19</v>
      </c>
      <c r="E7" s="929">
        <f t="shared" si="2"/>
        <v>3928.5</v>
      </c>
      <c r="F7" s="929">
        <f t="array" ref="F7">+INDEX('Budget original'!$A$2:$AO$501,MATCH($A7,'Budget original'!$A$2:$A$501,0),MATCH(F$2,'Budget original'!$A$2:$AO$2,0))</f>
        <v>74641.5</v>
      </c>
      <c r="G7" s="930"/>
      <c r="H7" s="929"/>
      <c r="I7" s="929"/>
      <c r="J7" s="930">
        <f>-SUMIFS(BV_Data_An_Cour!$O:$O,BV_Data_An_Cour!$U:$U,$B7,BV_Data_An_Cour!$V:$V,$C7,BV_Data_An_Cour!$W:$W,J$2)</f>
        <v>21</v>
      </c>
      <c r="K7" s="929">
        <f t="shared" si="3"/>
        <v>4375.6623809523935</v>
      </c>
      <c r="L7" s="931">
        <f>-SUMIFS(BV_Data_An_Cour!$O:$O,BV_Data_An_Cour!$U:$U,$B7,BV_Data_An_Cour!$V:$V,$C7,BV_Data_An_Cour!$W:$W,L$2)</f>
        <v>91888.910000000265</v>
      </c>
      <c r="M7" s="930">
        <f t="shared" si="4"/>
        <v>2</v>
      </c>
      <c r="N7" s="932">
        <f t="shared" si="5"/>
        <v>17247.410000000265</v>
      </c>
      <c r="O7" s="930">
        <f t="array" ref="O7">+INDEX('Réel 2025'!$A$2:$AO$500,MATCH($A7,'Réel 2025'!$A$2:$A$500,0),MATCH(O$2,'Réel 2025'!$A$2:$AO$2,0))</f>
        <v>8</v>
      </c>
      <c r="P7" s="929">
        <f t="shared" si="6"/>
        <v>3086.7737500000003</v>
      </c>
      <c r="Q7" s="931">
        <f t="array" ref="Q7">+INDEX('Réel 2025'!$A$2:$AO$500,MATCH($A7,'Réel 2025'!$A$2:$A$500,0),MATCH(Q$2,'Réel 2025'!$A$2:$AO$2,0))</f>
        <v>24694.190000000002</v>
      </c>
      <c r="R7" s="930">
        <f t="shared" si="7"/>
        <v>13</v>
      </c>
      <c r="S7" s="933">
        <f t="shared" si="8"/>
        <v>67194.720000000263</v>
      </c>
      <c r="T7" s="912"/>
      <c r="U7" s="912"/>
      <c r="W7" s="904"/>
      <c r="X7" s="904"/>
      <c r="Y7" s="904"/>
      <c r="Z7" s="904"/>
      <c r="AA7" s="904"/>
      <c r="AB7" s="904"/>
      <c r="AC7" s="904"/>
      <c r="AD7" s="904"/>
      <c r="AE7" s="904"/>
      <c r="AF7" s="904"/>
      <c r="AG7" s="904"/>
      <c r="AH7" s="904"/>
      <c r="AI7" s="904"/>
      <c r="AJ7" s="904"/>
      <c r="AK7" s="904"/>
      <c r="AL7" s="904"/>
      <c r="AM7" s="904"/>
      <c r="AN7" s="904"/>
    </row>
    <row r="8" spans="1:40" ht="20.25" hidden="1">
      <c r="A8" t="str">
        <f t="shared" si="0"/>
        <v>Véhicules neufsSprinter</v>
      </c>
      <c r="B8" s="904" t="str">
        <f t="shared" si="1"/>
        <v>Véhicules neufs</v>
      </c>
      <c r="C8" s="928" t="s">
        <v>382</v>
      </c>
      <c r="D8" s="929">
        <f t="array" ref="D8">+INDEX('Budget original'!$A$2:$AO$501,MATCH($A8,'Budget original'!$A$2:$A$501,0),MATCH(D$2,'Budget original'!$A$2:$AO$2,0))</f>
        <v>0</v>
      </c>
      <c r="E8" s="929">
        <f t="shared" si="2"/>
        <v>0</v>
      </c>
      <c r="F8" s="929">
        <f t="array" ref="F8">+INDEX('Budget original'!$A$2:$AO$501,MATCH($A8,'Budget original'!$A$2:$A$501,0),MATCH(F$2,'Budget original'!$A$2:$AO$2,0))</f>
        <v>0</v>
      </c>
      <c r="G8" s="930"/>
      <c r="H8" s="929"/>
      <c r="I8" s="929"/>
      <c r="J8" s="930">
        <f>-SUMIFS(BV_Data_An_Cour!$O:$O,BV_Data_An_Cour!$U:$U,$B8,BV_Data_An_Cour!$V:$V,$C8,BV_Data_An_Cour!$W:$W,J$2)</f>
        <v>0</v>
      </c>
      <c r="K8" s="929">
        <f t="shared" si="3"/>
        <v>0</v>
      </c>
      <c r="L8" s="931">
        <f>-SUMIFS(BV_Data_An_Cour!$O:$O,BV_Data_An_Cour!$U:$U,$B8,BV_Data_An_Cour!$V:$V,$C8,BV_Data_An_Cour!$W:$W,L$2)</f>
        <v>0</v>
      </c>
      <c r="M8" s="930">
        <f t="shared" si="4"/>
        <v>0</v>
      </c>
      <c r="N8" s="932">
        <f t="shared" si="5"/>
        <v>0</v>
      </c>
      <c r="O8" s="930">
        <f t="array" ref="O8">+INDEX('Réel 2025'!$A$2:$AO$500,MATCH($A8,'Réel 2025'!$A$2:$A$500,0),MATCH(O$2,'Réel 2025'!$A$2:$AO$2,0))</f>
        <v>0</v>
      </c>
      <c r="P8" s="929">
        <f t="shared" si="6"/>
        <v>0</v>
      </c>
      <c r="Q8" s="931">
        <f t="array" ref="Q8">+INDEX('Réel 2025'!$A$2:$AO$500,MATCH($A8,'Réel 2025'!$A$2:$A$500,0),MATCH(Q$2,'Réel 2025'!$A$2:$AO$2,0))</f>
        <v>0</v>
      </c>
      <c r="R8" s="930">
        <f t="shared" si="7"/>
        <v>0</v>
      </c>
      <c r="S8" s="933">
        <f t="shared" si="8"/>
        <v>0</v>
      </c>
      <c r="T8" s="912"/>
      <c r="U8" s="912"/>
      <c r="W8" s="904"/>
      <c r="X8" s="904"/>
      <c r="Y8" s="904"/>
      <c r="Z8" s="904"/>
      <c r="AA8" s="904"/>
      <c r="AB8" s="904"/>
      <c r="AC8" s="904"/>
      <c r="AD8" s="904"/>
      <c r="AE8" s="904"/>
      <c r="AF8" s="904"/>
      <c r="AG8" s="904"/>
      <c r="AH8" s="904"/>
      <c r="AI8" s="904"/>
      <c r="AJ8" s="904"/>
      <c r="AK8" s="904"/>
      <c r="AL8" s="904"/>
      <c r="AM8" s="904"/>
      <c r="AN8" s="904"/>
    </row>
    <row r="9" spans="1:40" ht="20.25" hidden="1">
      <c r="A9" t="str">
        <f t="shared" si="0"/>
        <v>Véhicules neufsMoto détail</v>
      </c>
      <c r="B9" s="904" t="str">
        <f t="shared" si="1"/>
        <v>Véhicules neufs</v>
      </c>
      <c r="C9" s="928" t="s">
        <v>383</v>
      </c>
      <c r="D9" s="929">
        <f t="array" ref="D9">+INDEX('Budget original'!$A$2:$AO$501,MATCH($A9,'Budget original'!$A$2:$A$501,0),MATCH(D$2,'Budget original'!$A$2:$AO$2,0))</f>
        <v>0</v>
      </c>
      <c r="E9" s="929">
        <f t="shared" si="2"/>
        <v>0</v>
      </c>
      <c r="F9" s="929">
        <f t="array" ref="F9">+INDEX('Budget original'!$A$2:$AO$501,MATCH($A9,'Budget original'!$A$2:$A$501,0),MATCH(F$2,'Budget original'!$A$2:$AO$2,0))</f>
        <v>0</v>
      </c>
      <c r="G9" s="930"/>
      <c r="H9" s="929"/>
      <c r="I9" s="929"/>
      <c r="J9" s="930">
        <f>-SUMIFS(BV_Data_An_Cour!$O:$O,BV_Data_An_Cour!$U:$U,$B9,BV_Data_An_Cour!$V:$V,$C9,BV_Data_An_Cour!$W:$W,J$2)</f>
        <v>0</v>
      </c>
      <c r="K9" s="929">
        <f t="shared" si="3"/>
        <v>0</v>
      </c>
      <c r="L9" s="931">
        <f>-SUMIFS(BV_Data_An_Cour!$O:$O,BV_Data_An_Cour!$U:$U,$B9,BV_Data_An_Cour!$V:$V,$C9,BV_Data_An_Cour!$W:$W,L$2)</f>
        <v>0</v>
      </c>
      <c r="M9" s="930">
        <f t="shared" si="4"/>
        <v>0</v>
      </c>
      <c r="N9" s="932">
        <f t="shared" si="5"/>
        <v>0</v>
      </c>
      <c r="O9" s="930">
        <f t="array" ref="O9">+INDEX('Réel 2025'!$A$2:$AO$500,MATCH($A9,'Réel 2025'!$A$2:$A$500,0),MATCH(O$2,'Réel 2025'!$A$2:$AO$2,0))</f>
        <v>0</v>
      </c>
      <c r="P9" s="929">
        <f t="shared" si="6"/>
        <v>0</v>
      </c>
      <c r="Q9" s="931">
        <f t="array" ref="Q9">+INDEX('Réel 2025'!$A$2:$AO$500,MATCH($A9,'Réel 2025'!$A$2:$A$500,0),MATCH(Q$2,'Réel 2025'!$A$2:$AO$2,0))</f>
        <v>0</v>
      </c>
      <c r="R9" s="930">
        <f t="shared" si="7"/>
        <v>0</v>
      </c>
      <c r="S9" s="933">
        <f t="shared" si="8"/>
        <v>0</v>
      </c>
      <c r="T9" s="912"/>
      <c r="U9" s="912"/>
      <c r="W9" s="904"/>
      <c r="X9" s="904"/>
      <c r="Y9" s="904"/>
      <c r="Z9" s="904"/>
      <c r="AA9" s="904"/>
      <c r="AB9" s="904"/>
      <c r="AC9" s="904"/>
      <c r="AD9" s="904"/>
      <c r="AE9" s="904"/>
      <c r="AF9" s="904"/>
      <c r="AG9" s="904"/>
      <c r="AH9" s="904"/>
      <c r="AI9" s="904"/>
      <c r="AJ9" s="904"/>
      <c r="AK9" s="904"/>
      <c r="AL9" s="904"/>
      <c r="AM9" s="904"/>
      <c r="AN9" s="904"/>
    </row>
    <row r="10" spans="1:40" ht="20.25" hidden="1">
      <c r="A10" t="str">
        <f t="shared" si="0"/>
        <v>Véhicules neufs[...]</v>
      </c>
      <c r="B10" s="904" t="str">
        <f t="shared" si="1"/>
        <v>Véhicules neufs</v>
      </c>
      <c r="C10" s="928" t="s">
        <v>330</v>
      </c>
      <c r="D10" s="929">
        <f t="array" ref="D10">+INDEX('Budget original'!$A$2:$AO$501,MATCH($A10,'Budget original'!$A$2:$A$501,0),MATCH(D$2,'Budget original'!$A$2:$AO$2,0))</f>
        <v>0</v>
      </c>
      <c r="E10" s="929">
        <f t="shared" si="2"/>
        <v>0</v>
      </c>
      <c r="F10" s="929">
        <f t="array" ref="F10">+INDEX('Budget original'!$A$2:$AO$501,MATCH($A10,'Budget original'!$A$2:$A$501,0),MATCH(F$2,'Budget original'!$A$2:$AO$2,0))</f>
        <v>0</v>
      </c>
      <c r="G10" s="930"/>
      <c r="H10" s="929"/>
      <c r="I10" s="929"/>
      <c r="J10" s="930">
        <f>-SUMIFS(BV_Data_An_Cour!$O:$O,BV_Data_An_Cour!$U:$U,$B10,BV_Data_An_Cour!$V:$V,$C10,BV_Data_An_Cour!$W:$W,J$2)</f>
        <v>0</v>
      </c>
      <c r="K10" s="929">
        <f t="shared" si="3"/>
        <v>0</v>
      </c>
      <c r="L10" s="931">
        <f>-SUMIFS(BV_Data_An_Cour!$O:$O,BV_Data_An_Cour!$U:$U,$B10,BV_Data_An_Cour!$V:$V,$C10,BV_Data_An_Cour!$W:$W,L$2)</f>
        <v>0</v>
      </c>
      <c r="M10" s="930">
        <f t="shared" si="4"/>
        <v>0</v>
      </c>
      <c r="N10" s="932">
        <f t="shared" si="5"/>
        <v>0</v>
      </c>
      <c r="O10" s="930">
        <f t="array" ref="O10">+INDEX('Réel 2025'!$A$2:$AO$500,MATCH($A10,'Réel 2025'!$A$2:$A$500,0),MATCH(O$2,'Réel 2025'!$A$2:$AO$2,0))</f>
        <v>0</v>
      </c>
      <c r="P10" s="929">
        <f t="shared" si="6"/>
        <v>0</v>
      </c>
      <c r="Q10" s="931">
        <f t="array" ref="Q10">+INDEX('Réel 2025'!$A$2:$AO$500,MATCH($A10,'Réel 2025'!$A$2:$A$500,0),MATCH(Q$2,'Réel 2025'!$A$2:$AO$2,0))</f>
        <v>0</v>
      </c>
      <c r="R10" s="930">
        <f t="shared" si="7"/>
        <v>0</v>
      </c>
      <c r="S10" s="933">
        <f t="shared" si="8"/>
        <v>0</v>
      </c>
      <c r="T10" s="912"/>
      <c r="U10" s="912"/>
      <c r="W10" s="904"/>
      <c r="X10" s="904"/>
      <c r="Y10" s="904"/>
      <c r="Z10" s="904"/>
      <c r="AA10" s="904"/>
      <c r="AB10" s="904"/>
      <c r="AC10" s="904"/>
      <c r="AD10" s="904"/>
      <c r="AE10" s="904"/>
      <c r="AF10" s="904"/>
      <c r="AG10" s="904"/>
      <c r="AH10" s="904"/>
      <c r="AI10" s="904"/>
      <c r="AJ10" s="904"/>
      <c r="AK10" s="904"/>
      <c r="AL10" s="904"/>
      <c r="AM10" s="904"/>
      <c r="AN10" s="904"/>
    </row>
    <row r="11" spans="1:40" ht="20.25" hidden="1">
      <c r="A11" t="str">
        <f t="shared" si="0"/>
        <v>Véhicules neufs[...]</v>
      </c>
      <c r="B11" s="904" t="str">
        <f t="shared" si="1"/>
        <v>Véhicules neufs</v>
      </c>
      <c r="C11" s="928" t="s">
        <v>330</v>
      </c>
      <c r="D11" s="929">
        <f t="array" ref="D11">+INDEX('Budget original'!$A$2:$AO$501,MATCH($A11,'Budget original'!$A$2:$A$501,0),MATCH(D$2,'Budget original'!$A$2:$AO$2,0))</f>
        <v>0</v>
      </c>
      <c r="E11" s="929">
        <f t="shared" si="2"/>
        <v>0</v>
      </c>
      <c r="F11" s="929">
        <f t="array" ref="F11">+INDEX('Budget original'!$A$2:$AO$501,MATCH($A11,'Budget original'!$A$2:$A$501,0),MATCH(F$2,'Budget original'!$A$2:$AO$2,0))</f>
        <v>0</v>
      </c>
      <c r="G11" s="930"/>
      <c r="H11" s="929"/>
      <c r="I11" s="929"/>
      <c r="J11" s="930">
        <f>-SUMIFS(BV_Data_An_Cour!$O:$O,BV_Data_An_Cour!$U:$U,$B11,BV_Data_An_Cour!$V:$V,$C11,BV_Data_An_Cour!$W:$W,J$2)</f>
        <v>0</v>
      </c>
      <c r="K11" s="929">
        <f t="shared" si="3"/>
        <v>0</v>
      </c>
      <c r="L11" s="931">
        <f>-SUMIFS(BV_Data_An_Cour!$O:$O,BV_Data_An_Cour!$U:$U,$B11,BV_Data_An_Cour!$V:$V,$C11,BV_Data_An_Cour!$W:$W,L$2)</f>
        <v>0</v>
      </c>
      <c r="M11" s="930">
        <f t="shared" si="4"/>
        <v>0</v>
      </c>
      <c r="N11" s="932">
        <f t="shared" si="5"/>
        <v>0</v>
      </c>
      <c r="O11" s="930">
        <f t="array" ref="O11">+INDEX('Réel 2025'!$A$2:$AO$500,MATCH($A11,'Réel 2025'!$A$2:$A$500,0),MATCH(O$2,'Réel 2025'!$A$2:$AO$2,0))</f>
        <v>0</v>
      </c>
      <c r="P11" s="929">
        <f t="shared" si="6"/>
        <v>0</v>
      </c>
      <c r="Q11" s="931">
        <f t="array" ref="Q11">+INDEX('Réel 2025'!$A$2:$AO$500,MATCH($A11,'Réel 2025'!$A$2:$A$500,0),MATCH(Q$2,'Réel 2025'!$A$2:$AO$2,0))</f>
        <v>0</v>
      </c>
      <c r="R11" s="930">
        <f t="shared" si="7"/>
        <v>0</v>
      </c>
      <c r="S11" s="933">
        <f t="shared" si="8"/>
        <v>0</v>
      </c>
      <c r="T11" s="912"/>
      <c r="U11" s="912"/>
      <c r="W11" s="904"/>
      <c r="X11" s="904"/>
      <c r="Y11" s="904"/>
      <c r="Z11" s="904"/>
      <c r="AA11" s="904"/>
      <c r="AB11" s="904"/>
      <c r="AC11" s="904"/>
      <c r="AD11" s="904"/>
      <c r="AE11" s="904"/>
      <c r="AF11" s="904"/>
      <c r="AG11" s="904"/>
      <c r="AH11" s="904"/>
      <c r="AI11" s="904"/>
      <c r="AJ11" s="904"/>
      <c r="AK11" s="904"/>
      <c r="AL11" s="904"/>
      <c r="AM11" s="904"/>
      <c r="AN11" s="904"/>
    </row>
    <row r="12" spans="1:40" ht="20.25" hidden="1">
      <c r="A12" t="str">
        <f t="shared" si="0"/>
        <v>Véhicules neufs[...]</v>
      </c>
      <c r="B12" s="904" t="str">
        <f t="shared" si="1"/>
        <v>Véhicules neufs</v>
      </c>
      <c r="C12" s="928" t="s">
        <v>330</v>
      </c>
      <c r="D12" s="929">
        <f t="array" ref="D12">+INDEX('Budget original'!$A$2:$AO$501,MATCH($A12,'Budget original'!$A$2:$A$501,0),MATCH(D$2,'Budget original'!$A$2:$AO$2,0))</f>
        <v>0</v>
      </c>
      <c r="E12" s="929">
        <f t="shared" si="2"/>
        <v>0</v>
      </c>
      <c r="F12" s="929">
        <f t="array" ref="F12">+INDEX('Budget original'!$A$2:$AO$501,MATCH($A12,'Budget original'!$A$2:$A$501,0),MATCH(F$2,'Budget original'!$A$2:$AO$2,0))</f>
        <v>0</v>
      </c>
      <c r="G12" s="930"/>
      <c r="H12" s="929"/>
      <c r="I12" s="929"/>
      <c r="J12" s="930">
        <f>-SUMIFS(BV_Data_An_Cour!$O:$O,BV_Data_An_Cour!$U:$U,$B12,BV_Data_An_Cour!$V:$V,$C12,BV_Data_An_Cour!$W:$W,J$2)</f>
        <v>0</v>
      </c>
      <c r="K12" s="929">
        <f t="shared" si="3"/>
        <v>0</v>
      </c>
      <c r="L12" s="931">
        <f>-SUMIFS(BV_Data_An_Cour!$O:$O,BV_Data_An_Cour!$U:$U,$B12,BV_Data_An_Cour!$V:$V,$C12,BV_Data_An_Cour!$W:$W,L$2)</f>
        <v>0</v>
      </c>
      <c r="M12" s="930">
        <f t="shared" si="4"/>
        <v>0</v>
      </c>
      <c r="N12" s="932">
        <f t="shared" si="5"/>
        <v>0</v>
      </c>
      <c r="O12" s="930">
        <f t="array" ref="O12">+INDEX('Réel 2025'!$A$2:$AO$500,MATCH($A12,'Réel 2025'!$A$2:$A$500,0),MATCH(O$2,'Réel 2025'!$A$2:$AO$2,0))</f>
        <v>0</v>
      </c>
      <c r="P12" s="929">
        <f t="shared" si="6"/>
        <v>0</v>
      </c>
      <c r="Q12" s="931">
        <f t="array" ref="Q12">+INDEX('Réel 2025'!$A$2:$AO$500,MATCH($A12,'Réel 2025'!$A$2:$A$500,0),MATCH(Q$2,'Réel 2025'!$A$2:$AO$2,0))</f>
        <v>0</v>
      </c>
      <c r="R12" s="930">
        <f t="shared" si="7"/>
        <v>0</v>
      </c>
      <c r="S12" s="933">
        <f t="shared" si="8"/>
        <v>0</v>
      </c>
      <c r="T12" s="912"/>
      <c r="U12" s="912"/>
      <c r="W12" s="904"/>
      <c r="X12" s="904"/>
      <c r="Y12" s="904"/>
      <c r="Z12" s="904"/>
      <c r="AA12" s="904"/>
      <c r="AB12" s="904"/>
      <c r="AC12" s="904"/>
      <c r="AD12" s="904"/>
      <c r="AE12" s="904"/>
      <c r="AF12" s="904"/>
      <c r="AG12" s="904"/>
      <c r="AH12" s="904"/>
      <c r="AI12" s="904"/>
      <c r="AJ12" s="904"/>
      <c r="AK12" s="904"/>
      <c r="AL12" s="904"/>
      <c r="AM12" s="904"/>
      <c r="AN12" s="904"/>
    </row>
    <row r="13" spans="1:40" ht="20.25">
      <c r="A13" t="str">
        <f t="shared" si="0"/>
        <v>Véhicules neufsTotal Neufs</v>
      </c>
      <c r="B13" s="904" t="str">
        <f t="shared" si="1"/>
        <v>Véhicules neufs</v>
      </c>
      <c r="C13" s="934" t="s">
        <v>384</v>
      </c>
      <c r="D13" s="935">
        <f>+SUM(D6:D12)</f>
        <v>29</v>
      </c>
      <c r="E13" s="935">
        <f>IF(D13&lt;=0,0,F13/D13)</f>
        <v>4194.9401622718051</v>
      </c>
      <c r="F13" s="936">
        <f>+SUM(F6:F12)</f>
        <v>121653.26470588235</v>
      </c>
      <c r="G13" s="937"/>
      <c r="H13" s="935"/>
      <c r="I13" s="936"/>
      <c r="J13" s="937">
        <f>+SUM(J6:J12)</f>
        <v>32</v>
      </c>
      <c r="K13" s="935">
        <f>IF(J13&lt;=0,0,L13/J13)</f>
        <v>4766.0053125000031</v>
      </c>
      <c r="L13" s="936">
        <f t="shared" ref="L13:O13" si="9">+SUM(L6:L12)</f>
        <v>152512.1700000001</v>
      </c>
      <c r="M13" s="937">
        <f t="shared" si="9"/>
        <v>3</v>
      </c>
      <c r="N13" s="936">
        <f t="shared" si="9"/>
        <v>30858.905294117751</v>
      </c>
      <c r="O13" s="937">
        <f t="shared" si="9"/>
        <v>12</v>
      </c>
      <c r="P13" s="935">
        <f>IF(O13&lt;=0,0,Q13/O13)</f>
        <v>3420.5983333333338</v>
      </c>
      <c r="Q13" s="936">
        <f t="shared" ref="Q13:S13" si="10">+SUM(Q6:Q12)</f>
        <v>41047.180000000008</v>
      </c>
      <c r="R13" s="937">
        <f t="shared" si="10"/>
        <v>20</v>
      </c>
      <c r="S13" s="938">
        <f t="shared" si="10"/>
        <v>111464.99000000009</v>
      </c>
      <c r="T13" s="912"/>
      <c r="U13" s="912"/>
      <c r="W13" s="904">
        <v>32</v>
      </c>
      <c r="X13" s="904">
        <v>152512</v>
      </c>
      <c r="Y13" s="939">
        <f>L13-X13</f>
        <v>0.17000000010011718</v>
      </c>
      <c r="Z13" s="904"/>
      <c r="AA13" s="904"/>
      <c r="AB13" s="904"/>
      <c r="AC13" s="904"/>
      <c r="AD13" s="904"/>
      <c r="AE13" s="904"/>
      <c r="AF13" s="904"/>
      <c r="AG13" s="904"/>
      <c r="AH13" s="904"/>
      <c r="AI13" s="904"/>
      <c r="AJ13" s="904"/>
      <c r="AK13" s="904"/>
      <c r="AL13" s="904"/>
      <c r="AM13" s="904"/>
      <c r="AN13" s="904"/>
    </row>
    <row r="14" spans="1:40" ht="20.25">
      <c r="A14" t="str">
        <f t="shared" si="0"/>
        <v>Véhicules neufs</v>
      </c>
      <c r="B14" s="904" t="str">
        <f t="shared" si="1"/>
        <v>Véhicules neufs</v>
      </c>
      <c r="C14" s="928"/>
      <c r="D14" s="940"/>
      <c r="E14" s="929"/>
      <c r="F14" s="941"/>
      <c r="G14" s="942"/>
      <c r="H14" s="929"/>
      <c r="I14" s="941"/>
      <c r="J14" s="942"/>
      <c r="K14" s="929"/>
      <c r="L14" s="941"/>
      <c r="M14" s="943">
        <f>IF(D13=0,0,M13/D13)</f>
        <v>0.10344827586206896</v>
      </c>
      <c r="N14" s="944">
        <f>IF(F13=0,0,N13/F13)</f>
        <v>0.25366277977598423</v>
      </c>
      <c r="O14" s="942"/>
      <c r="P14" s="929"/>
      <c r="Q14" s="941"/>
      <c r="R14" s="943">
        <f>R13/O13</f>
        <v>1.6666666666666667</v>
      </c>
      <c r="S14" s="945">
        <f>IF(Q13=0,0,(S13/Q13))</f>
        <v>2.715533442248653</v>
      </c>
      <c r="T14" s="912"/>
      <c r="U14" s="912"/>
      <c r="W14" s="904"/>
      <c r="X14" s="904"/>
      <c r="Y14" s="904"/>
      <c r="Z14" s="904"/>
      <c r="AA14" s="904"/>
      <c r="AB14" s="904"/>
      <c r="AC14" s="904"/>
      <c r="AD14" s="904"/>
      <c r="AE14" s="904"/>
      <c r="AF14" s="904"/>
      <c r="AG14" s="904"/>
      <c r="AH14" s="904"/>
      <c r="AI14" s="904"/>
      <c r="AJ14" s="904"/>
      <c r="AK14" s="904"/>
      <c r="AL14" s="904"/>
      <c r="AM14" s="904"/>
      <c r="AN14" s="904"/>
    </row>
    <row r="15" spans="1:40" ht="20.25">
      <c r="A15" t="str">
        <f t="shared" si="0"/>
        <v>Véhicules neufsEx-Démos et courtoisies</v>
      </c>
      <c r="B15" s="904" t="str">
        <f t="shared" si="1"/>
        <v>Véhicules neufs</v>
      </c>
      <c r="C15" s="946" t="s">
        <v>385</v>
      </c>
      <c r="D15" s="924">
        <f t="array" ref="D15">+INDEX('Budget original'!$A$2:$AO$501,MATCH($A15,'Budget original'!$A$2:$A$501,0),MATCH(D$2,'Budget original'!$A$2:$AO$2,0))</f>
        <v>4</v>
      </c>
      <c r="E15" s="924">
        <f>IF(D15=0,0,F15/D15)</f>
        <v>1200</v>
      </c>
      <c r="F15" s="921">
        <f t="array" ref="F15">+INDEX('Budget original'!$A$2:$AO$501,MATCH($A15,'Budget original'!$A$2:$A$501,0),MATCH(F$2,'Budget original'!$A$2:$AO$2,0))</f>
        <v>4800</v>
      </c>
      <c r="G15" s="947"/>
      <c r="H15" s="948"/>
      <c r="I15" s="949"/>
      <c r="J15" s="950">
        <f>-SUMIFS(BV_Data_An_Cour!$O:$O,BV_Data_An_Cour!$U:$U,$B15,BV_Data_An_Cour!$V:$V,$C15,BV_Data_An_Cour!$W:$W,J$2)</f>
        <v>4</v>
      </c>
      <c r="K15" s="951">
        <f>IF(J15=0,0,L15/J15)</f>
        <v>2421.8224999999948</v>
      </c>
      <c r="L15" s="951">
        <f>-SUMIFS(BV_Data_An_Cour!$O:$O,BV_Data_An_Cour!$U:$U,$B15,BV_Data_An_Cour!$V:$V,$C15,BV_Data_An_Cour!$W:$W,L$2)</f>
        <v>9687.289999999979</v>
      </c>
      <c r="M15" s="952">
        <f>J15-D15</f>
        <v>0</v>
      </c>
      <c r="N15" s="949">
        <f>L15-F15</f>
        <v>4887.289999999979</v>
      </c>
      <c r="O15" s="950">
        <f t="array" ref="O15">+INDEX('Réel 2025'!$A$2:$AO$500,MATCH($A15,'Réel 2025'!$A$2:$A$500,0),MATCH(O$2,'Réel 2025'!$A$2:$AO$2,0))</f>
        <v>4</v>
      </c>
      <c r="P15" s="951">
        <f>IF(O15=0,0,Q15/O15)</f>
        <v>2741.2149999999965</v>
      </c>
      <c r="Q15" s="951">
        <f t="array" ref="Q15">+INDEX('Réel 2025'!$A$2:$AO$500,MATCH($A15,'Réel 2025'!$A$2:$A$500,0),MATCH(Q$2,'Réel 2025'!$A$2:$AO$2,0))</f>
        <v>10964.859999999986</v>
      </c>
      <c r="R15" s="952">
        <f>J15-O15</f>
        <v>0</v>
      </c>
      <c r="S15" s="953">
        <f>L15-Q15</f>
        <v>-1277.570000000007</v>
      </c>
      <c r="T15" s="912"/>
      <c r="U15" s="912"/>
      <c r="W15" s="954">
        <v>4</v>
      </c>
      <c r="X15" s="904">
        <v>1431</v>
      </c>
      <c r="Y15" s="939">
        <f>L15-X15</f>
        <v>8256.289999999979</v>
      </c>
      <c r="Z15" s="904" t="s">
        <v>386</v>
      </c>
      <c r="AA15" s="904"/>
      <c r="AB15" s="904"/>
      <c r="AC15" s="904"/>
      <c r="AD15" s="904"/>
      <c r="AE15" s="904"/>
      <c r="AF15" s="904"/>
      <c r="AG15" s="904"/>
      <c r="AH15" s="904"/>
      <c r="AI15" s="904"/>
      <c r="AJ15" s="904"/>
      <c r="AK15" s="904"/>
      <c r="AL15" s="904"/>
      <c r="AM15" s="904"/>
      <c r="AN15" s="904"/>
    </row>
    <row r="16" spans="1:40" ht="20.25">
      <c r="A16" t="str">
        <f t="shared" si="0"/>
        <v>Véhicules neufs</v>
      </c>
      <c r="B16" s="904" t="str">
        <f t="shared" si="1"/>
        <v>Véhicules neufs</v>
      </c>
      <c r="C16" s="928"/>
      <c r="D16" s="940"/>
      <c r="E16" s="929"/>
      <c r="F16" s="941"/>
      <c r="G16" s="942"/>
      <c r="H16" s="929"/>
      <c r="I16" s="941"/>
      <c r="J16" s="942"/>
      <c r="K16" s="929"/>
      <c r="L16" s="932"/>
      <c r="M16" s="943"/>
      <c r="N16" s="944"/>
      <c r="O16" s="942"/>
      <c r="P16" s="929"/>
      <c r="Q16" s="932"/>
      <c r="R16" s="943"/>
      <c r="S16" s="945"/>
      <c r="T16" s="912"/>
      <c r="U16" s="912"/>
      <c r="W16" s="904"/>
      <c r="X16" s="904"/>
      <c r="Y16" s="904"/>
      <c r="Z16" s="904"/>
      <c r="AA16" s="904"/>
      <c r="AB16" s="904"/>
      <c r="AC16" s="904"/>
      <c r="AD16" s="904"/>
      <c r="AE16" s="904"/>
      <c r="AF16" s="904"/>
      <c r="AG16" s="904"/>
      <c r="AH16" s="904"/>
      <c r="AI16" s="904"/>
      <c r="AJ16" s="904"/>
      <c r="AK16" s="904"/>
      <c r="AL16" s="904"/>
      <c r="AM16" s="904"/>
      <c r="AN16" s="904"/>
    </row>
    <row r="17" spans="1:40" ht="20.25">
      <c r="A17" t="str">
        <f t="shared" si="0"/>
        <v>Véhicules neufsFlottes</v>
      </c>
      <c r="B17" s="904" t="str">
        <f t="shared" si="1"/>
        <v>Véhicules neufs</v>
      </c>
      <c r="C17" s="955" t="s">
        <v>387</v>
      </c>
      <c r="D17" s="929">
        <f t="array" ref="D17">+INDEX('Budget original'!$A$2:$AO$501,MATCH($A17,'Budget original'!$A$2:$A$501,0),MATCH(D$2,'Budget original'!$A$2:$AO$2,0))</f>
        <v>3</v>
      </c>
      <c r="E17" s="929">
        <f>IF(D17=0,0,F17/D17)</f>
        <v>750</v>
      </c>
      <c r="F17" s="929">
        <f t="array" ref="F17">+INDEX('Budget original'!$A$2:$AO$501,MATCH($A17,'Budget original'!$A$2:$A$501,0),MATCH(F$2,'Budget original'!$A$2:$AO$2,0))</f>
        <v>2250</v>
      </c>
      <c r="G17" s="930"/>
      <c r="H17" s="929"/>
      <c r="I17" s="929"/>
      <c r="J17" s="952">
        <f>-SUMIFS(BV_Data_An_Cour!$O:$O,BV_Data_An_Cour!$U:$U,$B17,BV_Data_An_Cour!$V:$V,$C17,BV_Data_An_Cour!$W:$W,J$2)</f>
        <v>2</v>
      </c>
      <c r="K17" s="929">
        <f>IF(J17=0,0,L17/J17)</f>
        <v>0</v>
      </c>
      <c r="L17" s="932">
        <f>-SUMIFS(BV_Data_An_Cour!$O:$O,BV_Data_An_Cour!$U:$U,$B17,BV_Data_An_Cour!$V:$V,$C17,BV_Data_An_Cour!$W:$W,L$2)</f>
        <v>0</v>
      </c>
      <c r="M17" s="952">
        <f>J17-D17</f>
        <v>-1</v>
      </c>
      <c r="N17" s="932">
        <f>L17-F17</f>
        <v>-2250</v>
      </c>
      <c r="O17" s="952">
        <f t="array" ref="O17">+INDEX('Réel 2025'!$A$2:$AO$500,MATCH($A17,'Réel 2025'!$A$2:$A$500,0),MATCH(O$2,'Réel 2025'!$A$2:$AO$2,0))</f>
        <v>0</v>
      </c>
      <c r="P17" s="929">
        <f>IF(O17=0,0,Q17/O17)</f>
        <v>0</v>
      </c>
      <c r="Q17" s="932">
        <f t="array" ref="Q17">+INDEX('Réel 2025'!$A$2:$AO$500,MATCH($A17,'Réel 2025'!$A$2:$A$500,0),MATCH(Q$2,'Réel 2025'!$A$2:$AO$2,0))</f>
        <v>0</v>
      </c>
      <c r="R17" s="930">
        <f>J17-O17</f>
        <v>2</v>
      </c>
      <c r="S17" s="933">
        <f>L17-Q17</f>
        <v>0</v>
      </c>
      <c r="T17" s="912"/>
      <c r="U17" s="912"/>
      <c r="W17" s="904">
        <v>2</v>
      </c>
      <c r="X17" s="904">
        <v>-539</v>
      </c>
      <c r="Y17" s="939">
        <f>L17-X17</f>
        <v>539</v>
      </c>
      <c r="Z17" s="904" t="s">
        <v>388</v>
      </c>
      <c r="AA17" s="904"/>
      <c r="AB17" s="904"/>
      <c r="AC17" s="904"/>
      <c r="AD17" s="904"/>
      <c r="AE17" s="904"/>
      <c r="AF17" s="904"/>
      <c r="AG17" s="904"/>
      <c r="AH17" s="904"/>
      <c r="AI17" s="904"/>
      <c r="AJ17" s="904"/>
      <c r="AK17" s="904"/>
      <c r="AL17" s="904"/>
      <c r="AM17" s="904"/>
      <c r="AN17" s="904"/>
    </row>
    <row r="18" spans="1:40" ht="20.25">
      <c r="A18" t="str">
        <f t="shared" si="0"/>
        <v>Véhicules neufs</v>
      </c>
      <c r="B18" s="904" t="str">
        <f t="shared" si="1"/>
        <v>Véhicules neufs</v>
      </c>
      <c r="C18" s="934"/>
      <c r="D18" s="956"/>
      <c r="E18" s="956"/>
      <c r="F18" s="957"/>
      <c r="G18" s="958"/>
      <c r="H18" s="956"/>
      <c r="I18" s="957"/>
      <c r="J18" s="958"/>
      <c r="K18" s="956"/>
      <c r="L18" s="957"/>
      <c r="M18" s="958"/>
      <c r="N18" s="957"/>
      <c r="O18" s="958"/>
      <c r="P18" s="956"/>
      <c r="Q18" s="957"/>
      <c r="R18" s="958"/>
      <c r="S18" s="959"/>
      <c r="T18" s="912"/>
      <c r="U18" s="912"/>
      <c r="W18" s="904"/>
      <c r="X18" s="904"/>
      <c r="Y18" s="904"/>
      <c r="Z18" s="904"/>
      <c r="AA18" s="904"/>
      <c r="AB18" s="904"/>
      <c r="AC18" s="904"/>
      <c r="AD18" s="904"/>
      <c r="AE18" s="904"/>
      <c r="AF18" s="904"/>
      <c r="AG18" s="904"/>
      <c r="AH18" s="904"/>
      <c r="AI18" s="904"/>
      <c r="AJ18" s="904"/>
      <c r="AK18" s="904"/>
      <c r="AL18" s="904"/>
      <c r="AM18" s="904"/>
      <c r="AN18" s="904"/>
    </row>
    <row r="19" spans="1:40" ht="20.25">
      <c r="B19" s="904" t="str">
        <f t="shared" si="1"/>
        <v>Véhicules neufs</v>
      </c>
      <c r="C19" s="960"/>
      <c r="D19" s="924"/>
      <c r="E19" s="924"/>
      <c r="F19" s="921"/>
      <c r="G19" s="947"/>
      <c r="H19" s="924"/>
      <c r="I19" s="921"/>
      <c r="J19" s="947"/>
      <c r="K19" s="924"/>
      <c r="L19" s="921"/>
      <c r="M19" s="947"/>
      <c r="N19" s="921"/>
      <c r="O19" s="947"/>
      <c r="P19" s="924"/>
      <c r="Q19" s="921"/>
      <c r="R19" s="947"/>
      <c r="S19" s="961"/>
      <c r="T19" s="912"/>
      <c r="U19" s="912"/>
      <c r="W19" s="904"/>
      <c r="X19" s="904"/>
      <c r="Y19" s="904"/>
      <c r="Z19" s="904"/>
      <c r="AA19" s="904"/>
      <c r="AB19" s="904"/>
      <c r="AC19" s="904"/>
      <c r="AD19" s="904"/>
      <c r="AE19" s="904"/>
      <c r="AF19" s="904"/>
      <c r="AG19" s="904"/>
      <c r="AH19" s="904"/>
      <c r="AI19" s="904"/>
      <c r="AJ19" s="904"/>
      <c r="AK19" s="904"/>
      <c r="AL19" s="904"/>
      <c r="AM19" s="904"/>
      <c r="AN19" s="904"/>
    </row>
    <row r="20" spans="1:40" ht="20.25">
      <c r="A20" t="str">
        <f t="shared" ref="A20:A85" si="11">+B20&amp;C20</f>
        <v>Véhicules neufs</v>
      </c>
      <c r="B20" s="904" t="str">
        <f t="shared" si="1"/>
        <v>Véhicules neufs</v>
      </c>
      <c r="C20" s="955"/>
      <c r="D20" s="929"/>
      <c r="E20" s="929"/>
      <c r="F20" s="932"/>
      <c r="G20" s="930"/>
      <c r="H20" s="929"/>
      <c r="I20" s="932"/>
      <c r="J20" s="930"/>
      <c r="K20" s="929"/>
      <c r="L20" s="932"/>
      <c r="M20" s="930"/>
      <c r="N20" s="932"/>
      <c r="O20" s="930"/>
      <c r="P20" s="929"/>
      <c r="Q20" s="932"/>
      <c r="R20" s="930"/>
      <c r="S20" s="933"/>
      <c r="T20" s="912"/>
      <c r="U20" s="912"/>
      <c r="W20" s="904"/>
      <c r="X20" s="904"/>
      <c r="Y20" s="904"/>
      <c r="Z20" s="904"/>
      <c r="AA20" s="904"/>
      <c r="AB20" s="904"/>
      <c r="AC20" s="904"/>
      <c r="AD20" s="904"/>
      <c r="AE20" s="904"/>
      <c r="AF20" s="904"/>
      <c r="AG20" s="904"/>
      <c r="AH20" s="904"/>
      <c r="AI20" s="904"/>
      <c r="AJ20" s="904"/>
      <c r="AK20" s="904"/>
      <c r="AL20" s="904"/>
      <c r="AM20" s="904"/>
      <c r="AN20" s="904"/>
    </row>
    <row r="21" spans="1:40" ht="20.25">
      <c r="A21" t="str">
        <f t="shared" si="11"/>
        <v>Véhicules neufsRev. Finances</v>
      </c>
      <c r="B21" s="904" t="str">
        <f t="shared" si="1"/>
        <v>Véhicules neufs</v>
      </c>
      <c r="C21" s="928" t="s">
        <v>389</v>
      </c>
      <c r="D21" s="929"/>
      <c r="E21" s="929">
        <f>IF(D13=0,0,F21/(D13+D15))</f>
        <v>7</v>
      </c>
      <c r="F21" s="929">
        <f t="array" ref="F21">+INDEX('Budget original'!$A$2:$AO$501,MATCH($A21,'Budget original'!$A$2:$A$501,0),MATCH(F$2,'Budget original'!$A$2:$AO$2,0))</f>
        <v>231</v>
      </c>
      <c r="G21" s="942"/>
      <c r="H21" s="929"/>
      <c r="I21" s="929"/>
      <c r="J21" s="930"/>
      <c r="K21" s="929">
        <f>IF(J13=0,0,L21/(J13+J15))</f>
        <v>0</v>
      </c>
      <c r="L21" s="932">
        <f>-SUMIFS(BV_Data_An_Cour!$O:$O,BV_Data_An_Cour!$U:$U,$B21,BV_Data_An_Cour!$V:$V,$C21,BV_Data_An_Cour!$W:$W,L$2)</f>
        <v>0</v>
      </c>
      <c r="M21" s="930"/>
      <c r="N21" s="932">
        <f t="shared" ref="N21:N24" si="12">L21-F21</f>
        <v>-231</v>
      </c>
      <c r="O21" s="930"/>
      <c r="P21" s="929">
        <f>IF(O13=0,0,Q21/(O13+O15))</f>
        <v>0</v>
      </c>
      <c r="Q21" s="932">
        <f t="array" ref="Q21">+INDEX('Réel 2025'!$A$2:$AO$500,MATCH($A21,'Réel 2025'!$A$2:$A$500,0),MATCH(Q$2,'Réel 2025'!$A$2:$AO$2,0))</f>
        <v>0</v>
      </c>
      <c r="R21" s="930">
        <f t="shared" ref="R21:R23" si="13">O21-K21</f>
        <v>0</v>
      </c>
      <c r="S21" s="933">
        <f t="shared" ref="S21:S24" si="14">L21-Q21</f>
        <v>0</v>
      </c>
      <c r="T21" s="912"/>
      <c r="U21" s="912"/>
      <c r="W21" s="904"/>
      <c r="X21" s="904"/>
      <c r="Y21" s="904"/>
      <c r="Z21" s="904"/>
      <c r="AA21" s="904"/>
      <c r="AB21" s="904"/>
      <c r="AC21" s="904"/>
      <c r="AD21" s="904"/>
      <c r="AE21" s="904"/>
      <c r="AF21" s="904"/>
      <c r="AG21" s="904"/>
      <c r="AH21" s="904"/>
      <c r="AI21" s="904"/>
      <c r="AJ21" s="904"/>
      <c r="AK21" s="904"/>
      <c r="AL21" s="904"/>
      <c r="AM21" s="904"/>
      <c r="AN21" s="904"/>
    </row>
    <row r="22" spans="1:40" ht="20.25">
      <c r="A22" t="str">
        <f t="shared" si="11"/>
        <v>Véhicules neufsRev. Protections</v>
      </c>
      <c r="B22" s="904" t="str">
        <f t="shared" si="1"/>
        <v>Véhicules neufs</v>
      </c>
      <c r="C22" s="928" t="s">
        <v>390</v>
      </c>
      <c r="D22" s="929"/>
      <c r="E22" s="929">
        <f>IF(D13=0,0,F22/(D13+D15))</f>
        <v>1150</v>
      </c>
      <c r="F22" s="929">
        <f t="array" ref="F22">+INDEX('Budget original'!$A$2:$AO$501,MATCH($A22,'Budget original'!$A$2:$A$501,0),MATCH(F$2,'Budget original'!$A$2:$AO$2,0))</f>
        <v>37950</v>
      </c>
      <c r="G22" s="942"/>
      <c r="H22" s="929"/>
      <c r="I22" s="929"/>
      <c r="J22" s="930"/>
      <c r="K22" s="929">
        <f>IF(J13=0,0,L22/(J13+J15))</f>
        <v>470.44444444444446</v>
      </c>
      <c r="L22" s="932">
        <f>-SUMIFS(BV_Data_An_Cour!$O:$O,BV_Data_An_Cour!$U:$U,$B22,BV_Data_An_Cour!$V:$V,$C22,BV_Data_An_Cour!$W:$W,L$2)</f>
        <v>16936</v>
      </c>
      <c r="M22" s="930"/>
      <c r="N22" s="932">
        <f t="shared" si="12"/>
        <v>-21014</v>
      </c>
      <c r="O22" s="930"/>
      <c r="P22" s="929">
        <f>IF(O13=0,0,Q22/(O13+O15))</f>
        <v>805.35124999999994</v>
      </c>
      <c r="Q22" s="932">
        <f t="array" ref="Q22">+INDEX('Réel 2025'!$A$2:$AO$500,MATCH($A22,'Réel 2025'!$A$2:$A$500,0),MATCH(Q$2,'Réel 2025'!$A$2:$AO$2,0))</f>
        <v>12885.619999999999</v>
      </c>
      <c r="R22" s="930">
        <f t="shared" si="13"/>
        <v>-470.44444444444446</v>
      </c>
      <c r="S22" s="933">
        <f t="shared" si="14"/>
        <v>4050.380000000001</v>
      </c>
      <c r="T22" s="912"/>
      <c r="U22" s="912"/>
      <c r="W22" s="904"/>
      <c r="X22" s="904"/>
      <c r="Y22" s="904"/>
      <c r="Z22" s="904"/>
      <c r="AA22" s="904"/>
      <c r="AB22" s="904"/>
      <c r="AC22" s="904"/>
      <c r="AD22" s="904"/>
      <c r="AE22" s="904"/>
      <c r="AF22" s="904"/>
      <c r="AG22" s="904"/>
      <c r="AH22" s="904"/>
      <c r="AI22" s="904"/>
      <c r="AJ22" s="904"/>
      <c r="AK22" s="904"/>
      <c r="AL22" s="904"/>
      <c r="AM22" s="904"/>
      <c r="AN22" s="904"/>
    </row>
    <row r="23" spans="1:40" ht="20.25">
      <c r="A23" t="str">
        <f t="shared" si="11"/>
        <v>Véhicules neufsRev. Autres</v>
      </c>
      <c r="B23" s="904" t="str">
        <f t="shared" si="1"/>
        <v>Véhicules neufs</v>
      </c>
      <c r="C23" s="928" t="s">
        <v>391</v>
      </c>
      <c r="D23" s="929"/>
      <c r="E23" s="929">
        <f>IF(D13=0,0,F23/(D13+D15))</f>
        <v>443</v>
      </c>
      <c r="F23" s="929">
        <f t="array" ref="F23">+INDEX('Budget original'!$A$2:$AO$501,MATCH($A23,'Budget original'!$A$2:$A$501,0),MATCH(F$2,'Budget original'!$A$2:$AO$2,0))</f>
        <v>14619</v>
      </c>
      <c r="G23" s="942"/>
      <c r="H23" s="929"/>
      <c r="I23" s="929"/>
      <c r="J23" s="930"/>
      <c r="K23" s="929">
        <f>IF(J13=0,0,L23/(J13+J15))</f>
        <v>647.49222222222227</v>
      </c>
      <c r="L23" s="932">
        <f>-SUMIFS(BV_Data_An_Cour!$O:$O,BV_Data_An_Cour!$U:$U,$B23,BV_Data_An_Cour!$V:$V,$C23,BV_Data_An_Cour!$W:$W,L$2)</f>
        <v>23309.72</v>
      </c>
      <c r="M23" s="952"/>
      <c r="N23" s="932">
        <f t="shared" si="12"/>
        <v>8690.7200000000012</v>
      </c>
      <c r="O23" s="930"/>
      <c r="P23" s="929">
        <f>IF(O13=0,0,Q23/(O13+O15))</f>
        <v>498.82749999999999</v>
      </c>
      <c r="Q23" s="932">
        <f t="array" ref="Q23">+INDEX('Réel 2025'!$A$2:$AO$500,MATCH($A23,'Réel 2025'!$A$2:$A$500,0),MATCH(Q$2,'Réel 2025'!$A$2:$AO$2,0))</f>
        <v>7981.24</v>
      </c>
      <c r="R23" s="930">
        <f t="shared" si="13"/>
        <v>-647.49222222222227</v>
      </c>
      <c r="S23" s="933">
        <f t="shared" si="14"/>
        <v>15328.480000000001</v>
      </c>
      <c r="T23" s="912"/>
      <c r="U23" s="912"/>
      <c r="W23" s="904"/>
      <c r="X23" s="904"/>
      <c r="Y23" s="904"/>
      <c r="Z23" s="904"/>
      <c r="AA23" s="904"/>
      <c r="AB23" s="904"/>
      <c r="AC23" s="904"/>
      <c r="AD23" s="904"/>
      <c r="AE23" s="904"/>
      <c r="AF23" s="904"/>
      <c r="AG23" s="904"/>
      <c r="AH23" s="904"/>
      <c r="AI23" s="904"/>
      <c r="AJ23" s="904"/>
      <c r="AK23" s="904"/>
      <c r="AL23" s="904"/>
      <c r="AM23" s="904"/>
      <c r="AN23" s="904"/>
    </row>
    <row r="24" spans="1:40" ht="20.25">
      <c r="A24" t="str">
        <f t="shared" si="11"/>
        <v>Véhicules neufsTotal F&amp;I</v>
      </c>
      <c r="B24" s="904" t="str">
        <f t="shared" si="1"/>
        <v>Véhicules neufs</v>
      </c>
      <c r="C24" s="934" t="s">
        <v>392</v>
      </c>
      <c r="D24" s="935">
        <f>+D15+D13</f>
        <v>33</v>
      </c>
      <c r="E24" s="935">
        <f>IF(D24&lt;=0,0,F24/D24)</f>
        <v>1600</v>
      </c>
      <c r="F24" s="936">
        <f>F21+F22+F23</f>
        <v>52800</v>
      </c>
      <c r="G24" s="937"/>
      <c r="H24" s="935"/>
      <c r="I24" s="936"/>
      <c r="J24" s="937">
        <f>+J15+J13</f>
        <v>36</v>
      </c>
      <c r="K24" s="935">
        <f>IF(J24&lt;=0,0,L24/J24)</f>
        <v>1117.9366666666667</v>
      </c>
      <c r="L24" s="936">
        <f>L21+L22+L23</f>
        <v>40245.72</v>
      </c>
      <c r="M24" s="962">
        <f>J24-D24</f>
        <v>3</v>
      </c>
      <c r="N24" s="936">
        <f t="shared" si="12"/>
        <v>-12554.279999999999</v>
      </c>
      <c r="O24" s="937">
        <f>+O15+O13</f>
        <v>16</v>
      </c>
      <c r="P24" s="935">
        <f>IF(O24&lt;=0,0,Q24/O24)</f>
        <v>1304.17875</v>
      </c>
      <c r="Q24" s="936">
        <f>Q21+Q22+Q23</f>
        <v>20866.86</v>
      </c>
      <c r="R24" s="958"/>
      <c r="S24" s="938">
        <f t="shared" si="14"/>
        <v>19378.86</v>
      </c>
      <c r="T24" s="912"/>
      <c r="U24" s="912"/>
      <c r="W24" s="904"/>
      <c r="X24" s="904">
        <v>40246</v>
      </c>
      <c r="Y24" s="939">
        <f>L24-X24</f>
        <v>-0.27999999999883585</v>
      </c>
      <c r="Z24" s="904"/>
      <c r="AA24" s="904"/>
      <c r="AB24" s="904"/>
      <c r="AC24" s="904"/>
      <c r="AD24" s="904"/>
      <c r="AE24" s="904"/>
      <c r="AF24" s="904"/>
      <c r="AG24" s="904"/>
      <c r="AH24" s="904"/>
      <c r="AI24" s="904"/>
      <c r="AJ24" s="904"/>
      <c r="AK24" s="904"/>
      <c r="AL24" s="904"/>
      <c r="AM24" s="904"/>
      <c r="AN24" s="904"/>
    </row>
    <row r="25" spans="1:40" ht="20.25">
      <c r="A25" t="str">
        <f t="shared" si="11"/>
        <v>Véhicules neufs</v>
      </c>
      <c r="B25" s="904" t="str">
        <f t="shared" si="1"/>
        <v>Véhicules neufs</v>
      </c>
      <c r="C25" s="928"/>
      <c r="D25" s="940"/>
      <c r="E25" s="940"/>
      <c r="F25" s="963"/>
      <c r="G25" s="942"/>
      <c r="H25" s="940"/>
      <c r="I25" s="963"/>
      <c r="J25" s="942"/>
      <c r="K25" s="940"/>
      <c r="L25" s="963"/>
      <c r="M25" s="943"/>
      <c r="N25" s="944">
        <f>IF(N24=0,0,N24/F24)</f>
        <v>-0.23777045454545453</v>
      </c>
      <c r="O25" s="942"/>
      <c r="P25" s="940"/>
      <c r="Q25" s="963"/>
      <c r="R25" s="964"/>
      <c r="S25" s="945">
        <f>IF(Q24=0,0,(S24/Q24))</f>
        <v>0.92869075653931643</v>
      </c>
      <c r="T25" s="912"/>
      <c r="U25" s="912"/>
      <c r="W25" s="904"/>
      <c r="X25" s="904"/>
      <c r="Y25" s="904"/>
      <c r="Z25" s="904"/>
      <c r="AA25" s="904"/>
      <c r="AB25" s="904"/>
      <c r="AC25" s="904"/>
      <c r="AD25" s="904"/>
      <c r="AE25" s="904"/>
      <c r="AF25" s="904"/>
      <c r="AG25" s="904"/>
      <c r="AH25" s="904"/>
      <c r="AI25" s="904"/>
      <c r="AJ25" s="904"/>
      <c r="AK25" s="904"/>
      <c r="AL25" s="904"/>
      <c r="AM25" s="904"/>
      <c r="AN25" s="904"/>
    </row>
    <row r="26" spans="1:40" ht="20.25">
      <c r="A26" t="str">
        <f t="shared" si="11"/>
        <v>Véhicules neufs</v>
      </c>
      <c r="B26" s="904" t="str">
        <f t="shared" si="1"/>
        <v>Véhicules neufs</v>
      </c>
      <c r="C26" s="928"/>
      <c r="D26" s="940"/>
      <c r="E26" s="940"/>
      <c r="F26" s="941"/>
      <c r="G26" s="942"/>
      <c r="H26" s="940"/>
      <c r="I26" s="941"/>
      <c r="J26" s="942"/>
      <c r="K26" s="940"/>
      <c r="L26" s="941"/>
      <c r="M26" s="942"/>
      <c r="N26" s="941"/>
      <c r="O26" s="942"/>
      <c r="P26" s="940"/>
      <c r="Q26" s="941"/>
      <c r="R26" s="942"/>
      <c r="S26" s="965"/>
      <c r="T26" s="912"/>
      <c r="U26" s="912"/>
      <c r="W26" s="904"/>
      <c r="X26" s="904"/>
      <c r="Y26" s="904"/>
      <c r="Z26" s="904"/>
      <c r="AA26" s="904"/>
      <c r="AB26" s="904"/>
      <c r="AC26" s="904"/>
      <c r="AD26" s="904"/>
      <c r="AE26" s="904"/>
      <c r="AF26" s="904"/>
      <c r="AG26" s="904"/>
      <c r="AH26" s="904"/>
      <c r="AI26" s="904"/>
      <c r="AJ26" s="904"/>
      <c r="AK26" s="904"/>
      <c r="AL26" s="904"/>
      <c r="AM26" s="904"/>
      <c r="AN26" s="904"/>
    </row>
    <row r="27" spans="1:40" ht="20.25">
      <c r="A27" t="str">
        <f t="shared" si="11"/>
        <v>Véhicules neufsTotal Dépt. Neufs</v>
      </c>
      <c r="B27" s="904" t="str">
        <f t="shared" si="1"/>
        <v>Véhicules neufs</v>
      </c>
      <c r="C27" s="966" t="s">
        <v>393</v>
      </c>
      <c r="D27" s="967">
        <f>+D13+D15+D17</f>
        <v>36</v>
      </c>
      <c r="E27" s="968">
        <f>IF(D27&lt;=0,0,F27/D27)</f>
        <v>5041.7573529411766</v>
      </c>
      <c r="F27" s="969">
        <f>F13+F17+F24+F15</f>
        <v>181503.26470588235</v>
      </c>
      <c r="G27" s="970"/>
      <c r="H27" s="971"/>
      <c r="I27" s="969"/>
      <c r="J27" s="970">
        <f>+J13+J15+J17</f>
        <v>38</v>
      </c>
      <c r="K27" s="971">
        <f>IF(J27&lt;=0,0,L27/J27)</f>
        <v>5327.5047368421074</v>
      </c>
      <c r="L27" s="969">
        <f>L13+L17+L24+L15</f>
        <v>202445.18000000008</v>
      </c>
      <c r="M27" s="970">
        <f>J27-D27</f>
        <v>2</v>
      </c>
      <c r="N27" s="969">
        <f>L27-F27</f>
        <v>20941.915294117731</v>
      </c>
      <c r="O27" s="970">
        <f>+O13+O15+O17</f>
        <v>16</v>
      </c>
      <c r="P27" s="971">
        <f>IF(O27&lt;=0,0,Q27/O27)</f>
        <v>4554.9312499999996</v>
      </c>
      <c r="Q27" s="969">
        <f>Q13+Q17+Q24+Q15</f>
        <v>72878.899999999994</v>
      </c>
      <c r="R27" s="970">
        <f>J27-O27</f>
        <v>22</v>
      </c>
      <c r="S27" s="972">
        <f>L27-Q27</f>
        <v>129566.28000000009</v>
      </c>
      <c r="T27" s="912"/>
      <c r="U27" s="912"/>
      <c r="W27" s="904">
        <f t="shared" ref="W27:X27" si="15">SUM(W13:W26)</f>
        <v>38</v>
      </c>
      <c r="X27" s="904">
        <f t="shared" si="15"/>
        <v>193650</v>
      </c>
      <c r="Y27" s="939">
        <f>L27-X27</f>
        <v>8795.1800000000803</v>
      </c>
      <c r="Z27" s="904"/>
      <c r="AA27" s="904"/>
      <c r="AB27" s="904"/>
      <c r="AC27" s="904"/>
      <c r="AD27" s="904"/>
      <c r="AE27" s="904"/>
      <c r="AF27" s="904"/>
      <c r="AG27" s="904"/>
      <c r="AH27" s="904"/>
      <c r="AI27" s="904"/>
      <c r="AJ27" s="904"/>
      <c r="AK27" s="904"/>
      <c r="AL27" s="904"/>
      <c r="AM27" s="904"/>
      <c r="AN27" s="904"/>
    </row>
    <row r="28" spans="1:40" ht="20.25">
      <c r="A28" t="str">
        <f t="shared" si="11"/>
        <v>Véhicules neufs</v>
      </c>
      <c r="B28" s="904" t="str">
        <f t="shared" si="1"/>
        <v>Véhicules neufs</v>
      </c>
      <c r="C28" s="973"/>
      <c r="D28" s="974"/>
      <c r="E28" s="974"/>
      <c r="F28" s="975"/>
      <c r="G28" s="976"/>
      <c r="H28" s="974"/>
      <c r="I28" s="975"/>
      <c r="J28" s="976"/>
      <c r="K28" s="974"/>
      <c r="L28" s="975"/>
      <c r="M28" s="977">
        <f>M27/D27</f>
        <v>5.5555555555555552E-2</v>
      </c>
      <c r="N28" s="978">
        <f>N27/F27</f>
        <v>0.11538037802269362</v>
      </c>
      <c r="O28" s="976"/>
      <c r="P28" s="974"/>
      <c r="Q28" s="975"/>
      <c r="R28" s="977">
        <f>R27/O27</f>
        <v>1.375</v>
      </c>
      <c r="S28" s="979">
        <f>IF(Q27=0,0,S27/Q27)</f>
        <v>1.7778297971017687</v>
      </c>
      <c r="T28" s="912"/>
      <c r="U28" s="912"/>
      <c r="W28" s="904"/>
      <c r="X28" s="980"/>
      <c r="Y28" s="904"/>
      <c r="Z28" s="904"/>
      <c r="AA28" s="904"/>
      <c r="AB28" s="904"/>
      <c r="AC28" s="904"/>
      <c r="AD28" s="904"/>
      <c r="AE28" s="904"/>
      <c r="AF28" s="904"/>
      <c r="AG28" s="904"/>
      <c r="AH28" s="904"/>
      <c r="AI28" s="904"/>
      <c r="AJ28" s="904"/>
      <c r="AK28" s="904"/>
      <c r="AL28" s="904"/>
      <c r="AM28" s="904"/>
      <c r="AN28" s="904"/>
    </row>
    <row r="29" spans="1:40" ht="20.25">
      <c r="A29" t="str">
        <f t="shared" si="11"/>
        <v>Véhicules neufs</v>
      </c>
      <c r="B29" s="904" t="str">
        <f t="shared" si="1"/>
        <v>Véhicules neufs</v>
      </c>
      <c r="C29" s="955"/>
      <c r="D29" s="981"/>
      <c r="E29" s="981"/>
      <c r="F29" s="982"/>
      <c r="G29" s="983"/>
      <c r="H29" s="981"/>
      <c r="I29" s="982"/>
      <c r="J29" s="983"/>
      <c r="K29" s="981"/>
      <c r="L29" s="982"/>
      <c r="M29" s="943"/>
      <c r="N29" s="944"/>
      <c r="O29" s="983"/>
      <c r="P29" s="981"/>
      <c r="Q29" s="982"/>
      <c r="R29" s="943"/>
      <c r="S29" s="945"/>
      <c r="T29" s="912"/>
      <c r="U29" s="912"/>
      <c r="W29" s="904"/>
      <c r="X29" s="904"/>
      <c r="Y29" s="904"/>
      <c r="Z29" s="904"/>
      <c r="AA29" s="904"/>
      <c r="AB29" s="904"/>
      <c r="AC29" s="904"/>
      <c r="AD29" s="904"/>
      <c r="AE29" s="904"/>
      <c r="AF29" s="904"/>
      <c r="AG29" s="904"/>
      <c r="AH29" s="904"/>
      <c r="AI29" s="904"/>
      <c r="AJ29" s="904"/>
      <c r="AK29" s="904"/>
      <c r="AL29" s="904"/>
      <c r="AM29" s="904"/>
      <c r="AN29" s="904"/>
    </row>
    <row r="30" spans="1:40" ht="20.25">
      <c r="A30" t="str">
        <f t="shared" si="11"/>
        <v>Véhicules neufsDEPENSES</v>
      </c>
      <c r="B30" s="904" t="str">
        <f t="shared" si="1"/>
        <v>Véhicules neufs</v>
      </c>
      <c r="C30" s="984" t="s">
        <v>394</v>
      </c>
      <c r="D30" s="940"/>
      <c r="E30" s="985"/>
      <c r="F30" s="963"/>
      <c r="G30" s="942"/>
      <c r="H30" s="985"/>
      <c r="I30" s="963"/>
      <c r="J30" s="942"/>
      <c r="K30" s="985"/>
      <c r="L30" s="941"/>
      <c r="M30" s="942"/>
      <c r="N30" s="941"/>
      <c r="O30" s="942"/>
      <c r="P30" s="985"/>
      <c r="Q30" s="941"/>
      <c r="R30" s="942"/>
      <c r="S30" s="965"/>
      <c r="T30" s="912"/>
      <c r="U30" s="912"/>
      <c r="W30" s="904"/>
      <c r="X30" s="904"/>
      <c r="Y30" s="904"/>
      <c r="Z30" s="904"/>
      <c r="AA30" s="904"/>
      <c r="AB30" s="904"/>
      <c r="AC30" s="904"/>
      <c r="AD30" s="904"/>
      <c r="AE30" s="904"/>
      <c r="AF30" s="904"/>
      <c r="AG30" s="904"/>
      <c r="AH30" s="904"/>
      <c r="AI30" s="904"/>
      <c r="AJ30" s="904"/>
      <c r="AK30" s="904"/>
      <c r="AL30" s="904"/>
      <c r="AM30" s="904"/>
      <c r="AN30" s="904"/>
    </row>
    <row r="31" spans="1:40" ht="20.25">
      <c r="A31" t="str">
        <f t="shared" si="11"/>
        <v>Véhicules neufsComm. vendeurs</v>
      </c>
      <c r="B31" s="904" t="str">
        <f t="shared" si="1"/>
        <v>Véhicules neufs</v>
      </c>
      <c r="C31" s="928" t="s">
        <v>395</v>
      </c>
      <c r="D31" s="986">
        <f>F31/(F13+F15)</f>
        <v>0.27752231321633114</v>
      </c>
      <c r="E31" s="987">
        <f t="shared" ref="E31:E40" si="16">F31/D$24</f>
        <v>1063.4425010585912</v>
      </c>
      <c r="F31" s="929">
        <f t="array" ref="F31">+INDEX('Budget original'!$A$2:$AO$501,MATCH($A31,'Budget original'!$A$2:$A$501,0),MATCH(F$2,'Budget original'!$A$2:$AO$2,0))</f>
        <v>35093.60253493351</v>
      </c>
      <c r="G31" s="988"/>
      <c r="H31" s="987"/>
      <c r="I31" s="929"/>
      <c r="J31" s="988">
        <f>L31/(L13+L15)</f>
        <v>0.25989636463647897</v>
      </c>
      <c r="K31" s="987">
        <f t="shared" ref="K31:K40" si="17">IF(L31=0,0,L31/J$24)</f>
        <v>1170.9736111111113</v>
      </c>
      <c r="L31" s="929">
        <f>SUMIFS(BV_Data_An_Cour!$O:$O,BV_Data_An_Cour!$U:$U,$B31,BV_Data_An_Cour!$V:$V,$C31,BV_Data_An_Cour!$W:$W,L$2)</f>
        <v>42155.05</v>
      </c>
      <c r="M31" s="942"/>
      <c r="N31" s="963">
        <f t="shared" ref="N31:N53" si="18">L31-F31</f>
        <v>7061.4474650664924</v>
      </c>
      <c r="O31" s="988">
        <f>Q31/(Q13+Q15+Q17)</f>
        <v>0.2894879724002366</v>
      </c>
      <c r="P31" s="987">
        <f t="shared" ref="P31:P40" si="19">Q31/O$24</f>
        <v>941.05375000000004</v>
      </c>
      <c r="Q31" s="932">
        <f t="array" ref="Q31">+INDEX('Réel 2025'!$A$2:$AO$500,MATCH($A31,'Réel 2025'!$A$2:$A$500,0),MATCH(Q$2,'Réel 2025'!$A$2:$AO$2,0))</f>
        <v>15056.86</v>
      </c>
      <c r="R31" s="942"/>
      <c r="S31" s="989">
        <f t="shared" ref="S31:S53" si="20">L31-Q31</f>
        <v>27098.190000000002</v>
      </c>
      <c r="T31" s="912"/>
      <c r="U31" s="912"/>
      <c r="W31" s="904"/>
      <c r="X31" s="904"/>
      <c r="Y31" s="904"/>
      <c r="Z31" s="904"/>
      <c r="AA31" s="904"/>
      <c r="AB31" s="904"/>
      <c r="AC31" s="904"/>
      <c r="AD31" s="904"/>
      <c r="AE31" s="904"/>
      <c r="AF31" s="904"/>
      <c r="AG31" s="904"/>
      <c r="AH31" s="904"/>
      <c r="AI31" s="904"/>
      <c r="AJ31" s="904"/>
      <c r="AK31" s="904"/>
      <c r="AL31" s="904"/>
      <c r="AM31" s="904"/>
      <c r="AN31" s="904"/>
    </row>
    <row r="32" spans="1:40" ht="20.25">
      <c r="A32" t="str">
        <f t="shared" si="11"/>
        <v>Véhicules neufsComm. F&amp;I</v>
      </c>
      <c r="B32" s="904" t="str">
        <f t="shared" si="1"/>
        <v>Véhicules neufs</v>
      </c>
      <c r="C32" s="990" t="s">
        <v>396</v>
      </c>
      <c r="D32" s="991">
        <f>F32/F24</f>
        <v>0.30499999999999999</v>
      </c>
      <c r="E32" s="992">
        <f t="shared" si="16"/>
        <v>488</v>
      </c>
      <c r="F32" s="921">
        <f t="array" ref="F32">+INDEX('Budget original'!$A$2:$AO$501,MATCH($A32,'Budget original'!$A$2:$A$501,0),MATCH(F$2,'Budget original'!$A$2:$AO$2,0))</f>
        <v>16104</v>
      </c>
      <c r="G32" s="993"/>
      <c r="H32" s="994"/>
      <c r="I32" s="921"/>
      <c r="J32" s="993">
        <f>L32/L24</f>
        <v>0.21425085698553784</v>
      </c>
      <c r="K32" s="992">
        <f t="shared" si="17"/>
        <v>239.51888888888891</v>
      </c>
      <c r="L32" s="921">
        <f>SUMIFS(BV_Data_An_Cour!$O:$O,BV_Data_An_Cour!$U:$U,$B32,BV_Data_An_Cour!$V:$V,$C32,BV_Data_An_Cour!$W:$W,L$2)</f>
        <v>8622.68</v>
      </c>
      <c r="M32" s="922"/>
      <c r="N32" s="995">
        <f t="shared" si="18"/>
        <v>-7481.32</v>
      </c>
      <c r="O32" s="993">
        <f>Q32/Q24</f>
        <v>0.31548445717276102</v>
      </c>
      <c r="P32" s="992">
        <f t="shared" si="19"/>
        <v>411.448125</v>
      </c>
      <c r="Q32" s="921">
        <f t="array" ref="Q32">+INDEX('Réel 2025'!$A$2:$AO$500,MATCH($A32,'Réel 2025'!$A$2:$A$500,0),MATCH(Q$2,'Réel 2025'!$A$2:$AO$2,0))</f>
        <v>6583.17</v>
      </c>
      <c r="R32" s="922"/>
      <c r="S32" s="996">
        <f t="shared" si="20"/>
        <v>2039.5100000000002</v>
      </c>
      <c r="T32" s="912"/>
      <c r="U32" s="912"/>
      <c r="V32" s="997"/>
      <c r="W32" s="904"/>
      <c r="X32" s="904"/>
      <c r="Y32" s="904"/>
      <c r="Z32" s="904"/>
      <c r="AA32" s="904"/>
      <c r="AB32" s="904"/>
      <c r="AC32" s="904"/>
      <c r="AD32" s="904"/>
      <c r="AE32" s="904"/>
      <c r="AF32" s="904"/>
      <c r="AG32" s="904"/>
      <c r="AH32" s="904"/>
      <c r="AI32" s="904"/>
      <c r="AJ32" s="904"/>
      <c r="AK32" s="904"/>
      <c r="AL32" s="904"/>
      <c r="AM32" s="904"/>
      <c r="AN32" s="904"/>
    </row>
    <row r="33" spans="1:40" ht="20.25">
      <c r="A33" t="str">
        <f t="shared" si="11"/>
        <v>Véhicules neufsFrais de livraison</v>
      </c>
      <c r="B33" s="904" t="str">
        <f t="shared" si="1"/>
        <v>Véhicules neufs</v>
      </c>
      <c r="C33" s="928" t="s">
        <v>397</v>
      </c>
      <c r="D33" s="998"/>
      <c r="E33" s="987">
        <f t="shared" si="16"/>
        <v>120</v>
      </c>
      <c r="F33" s="929">
        <f t="array" ref="F33">+INDEX('Budget original'!$A$2:$AO$501,MATCH($A33,'Budget original'!$A$2:$A$501,0),MATCH(F$2,'Budget original'!$A$2:$AO$2,0))</f>
        <v>3960</v>
      </c>
      <c r="G33" s="999"/>
      <c r="H33" s="987"/>
      <c r="I33" s="929"/>
      <c r="J33" s="942"/>
      <c r="K33" s="987">
        <f t="shared" si="17"/>
        <v>97.603611111111107</v>
      </c>
      <c r="L33" s="929">
        <f>SUMIFS(BV_Data_An_Cour!$O:$O,BV_Data_An_Cour!$U:$U,$B33,BV_Data_An_Cour!$V:$V,$C33,BV_Data_An_Cour!$W:$W,L$2)</f>
        <v>3513.73</v>
      </c>
      <c r="M33" s="942"/>
      <c r="N33" s="963">
        <f t="shared" si="18"/>
        <v>-446.27</v>
      </c>
      <c r="O33" s="942"/>
      <c r="P33" s="987">
        <f t="shared" si="19"/>
        <v>235.02500000000001</v>
      </c>
      <c r="Q33" s="932">
        <f t="array" ref="Q33">+INDEX('Réel 2025'!$A$2:$AO$500,MATCH($A33,'Réel 2025'!$A$2:$A$500,0),MATCH(Q$2,'Réel 2025'!$A$2:$AO$2,0))</f>
        <v>3760.4</v>
      </c>
      <c r="R33" s="942"/>
      <c r="S33" s="989">
        <f t="shared" si="20"/>
        <v>-246.67000000000007</v>
      </c>
      <c r="T33" s="912"/>
      <c r="U33" s="912"/>
      <c r="W33" s="904"/>
      <c r="X33" s="904"/>
      <c r="Y33" s="904"/>
      <c r="Z33" s="904"/>
      <c r="AA33" s="904"/>
      <c r="AB33" s="904"/>
      <c r="AC33" s="904"/>
      <c r="AD33" s="904"/>
      <c r="AE33" s="904"/>
      <c r="AF33" s="904"/>
      <c r="AG33" s="904"/>
      <c r="AH33" s="904"/>
      <c r="AI33" s="904"/>
      <c r="AJ33" s="904"/>
      <c r="AK33" s="904"/>
      <c r="AL33" s="904"/>
      <c r="AM33" s="904"/>
      <c r="AN33" s="904"/>
    </row>
    <row r="34" spans="1:40" ht="20.25">
      <c r="A34" t="str">
        <f t="shared" si="11"/>
        <v>Véhicules neufsService gratuit 1</v>
      </c>
      <c r="B34" s="904" t="str">
        <f t="shared" si="1"/>
        <v>Véhicules neufs</v>
      </c>
      <c r="C34" s="928" t="s">
        <v>398</v>
      </c>
      <c r="D34" s="998"/>
      <c r="E34" s="987">
        <f t="shared" si="16"/>
        <v>35</v>
      </c>
      <c r="F34" s="929">
        <f t="array" ref="F34">+INDEX('Budget original'!$A$2:$AO$501,MATCH($A34,'Budget original'!$A$2:$A$501,0),MATCH(F$2,'Budget original'!$A$2:$AO$2,0))</f>
        <v>1155</v>
      </c>
      <c r="G34" s="999"/>
      <c r="H34" s="987"/>
      <c r="I34" s="929"/>
      <c r="J34" s="942"/>
      <c r="K34" s="987">
        <f t="shared" si="17"/>
        <v>26.061388888888889</v>
      </c>
      <c r="L34" s="929">
        <f>SUMIFS(BV_Data_An_Cour!$O:$O,BV_Data_An_Cour!$U:$U,$B34,BV_Data_An_Cour!$V:$V,$C34,BV_Data_An_Cour!$W:$W,L$2)</f>
        <v>938.21</v>
      </c>
      <c r="M34" s="942"/>
      <c r="N34" s="963">
        <f t="shared" si="18"/>
        <v>-216.78999999999996</v>
      </c>
      <c r="O34" s="942"/>
      <c r="P34" s="987">
        <f t="shared" si="19"/>
        <v>0</v>
      </c>
      <c r="Q34" s="932">
        <f t="array" ref="Q34">+INDEX('Réel 2025'!$A$2:$AO$500,MATCH($A34,'Réel 2025'!$A$2:$A$500,0),MATCH(Q$2,'Réel 2025'!$A$2:$AO$2,0))</f>
        <v>0</v>
      </c>
      <c r="R34" s="942"/>
      <c r="S34" s="989">
        <f t="shared" si="20"/>
        <v>938.21</v>
      </c>
      <c r="T34" s="912"/>
      <c r="U34" s="912"/>
      <c r="W34" s="904"/>
      <c r="X34" s="904"/>
      <c r="Y34" s="904"/>
      <c r="Z34" s="904"/>
      <c r="AA34" s="904"/>
      <c r="AB34" s="904"/>
      <c r="AC34" s="904"/>
      <c r="AD34" s="904"/>
      <c r="AE34" s="904"/>
      <c r="AF34" s="904"/>
      <c r="AG34" s="904"/>
      <c r="AH34" s="904"/>
      <c r="AI34" s="904"/>
      <c r="AJ34" s="904"/>
      <c r="AK34" s="904"/>
      <c r="AL34" s="904"/>
      <c r="AM34" s="904"/>
      <c r="AN34" s="904"/>
    </row>
    <row r="35" spans="1:40" ht="20.25">
      <c r="A35" t="str">
        <f t="shared" si="11"/>
        <v>Véhicules neufsEntretien stock</v>
      </c>
      <c r="B35" s="904" t="str">
        <f t="shared" si="1"/>
        <v>Véhicules neufs</v>
      </c>
      <c r="C35" s="990" t="s">
        <v>399</v>
      </c>
      <c r="D35" s="1000"/>
      <c r="E35" s="992">
        <f t="shared" si="16"/>
        <v>96.030303030303031</v>
      </c>
      <c r="F35" s="921">
        <f t="array" ref="F35">+INDEX('Budget original'!$A$2:$AO$501,MATCH($A35,'Budget original'!$A$2:$A$501,0),MATCH(F$2,'Budget original'!$A$2:$AO$2,0))</f>
        <v>3169</v>
      </c>
      <c r="G35" s="1001"/>
      <c r="H35" s="994"/>
      <c r="I35" s="921"/>
      <c r="J35" s="922"/>
      <c r="K35" s="992">
        <f t="shared" si="17"/>
        <v>54.586111111111109</v>
      </c>
      <c r="L35" s="921">
        <f>SUMIFS(BV_Data_An_Cour!$O:$O,BV_Data_An_Cour!$U:$U,$B35,BV_Data_An_Cour!$V:$V,$C35,BV_Data_An_Cour!$W:$W,L$2)</f>
        <v>1965.1</v>
      </c>
      <c r="M35" s="922"/>
      <c r="N35" s="995">
        <f t="shared" si="18"/>
        <v>-1203.9000000000001</v>
      </c>
      <c r="O35" s="922"/>
      <c r="P35" s="992">
        <f t="shared" si="19"/>
        <v>167.88249999999999</v>
      </c>
      <c r="Q35" s="932">
        <f t="array" ref="Q35">+INDEX('Réel 2025'!$A$2:$AO$500,MATCH($A35,'Réel 2025'!$A$2:$A$500,0),MATCH(Q$2,'Réel 2025'!$A$2:$AO$2,0))</f>
        <v>2686.12</v>
      </c>
      <c r="R35" s="922"/>
      <c r="S35" s="996">
        <f t="shared" si="20"/>
        <v>-721.02</v>
      </c>
      <c r="T35" s="912"/>
      <c r="U35" s="912"/>
      <c r="W35" s="904"/>
      <c r="X35" s="904"/>
      <c r="Y35" s="904"/>
      <c r="Z35" s="904"/>
      <c r="AA35" s="904"/>
      <c r="AB35" s="904"/>
      <c r="AC35" s="904"/>
      <c r="AD35" s="904"/>
      <c r="AE35" s="904"/>
      <c r="AF35" s="904"/>
      <c r="AG35" s="904"/>
      <c r="AH35" s="904"/>
      <c r="AI35" s="904"/>
      <c r="AJ35" s="904"/>
      <c r="AK35" s="904"/>
      <c r="AL35" s="904"/>
      <c r="AM35" s="904"/>
      <c r="AN35" s="904"/>
    </row>
    <row r="36" spans="1:40" ht="20.25">
      <c r="A36" t="str">
        <f t="shared" si="11"/>
        <v>Véhicules neufsPublicité 1</v>
      </c>
      <c r="B36" s="904" t="str">
        <f t="shared" si="1"/>
        <v>Véhicules neufs</v>
      </c>
      <c r="C36" s="928" t="s">
        <v>400</v>
      </c>
      <c r="D36" s="998"/>
      <c r="E36" s="987">
        <f t="shared" si="16"/>
        <v>234.88787878787878</v>
      </c>
      <c r="F36" s="929">
        <f t="array" ref="F36">+INDEX('Budget original'!$A$2:$AO$501,MATCH($A36,'Budget original'!$A$2:$A$501,0),MATCH(F$2,'Budget original'!$A$2:$AO$2,0))</f>
        <v>7751.2999999999993</v>
      </c>
      <c r="G36" s="999"/>
      <c r="H36" s="987"/>
      <c r="I36" s="929"/>
      <c r="J36" s="942"/>
      <c r="K36" s="987">
        <f t="shared" si="17"/>
        <v>199.49444444444447</v>
      </c>
      <c r="L36" s="1002">
        <f>SUMIFS(BV_Data_An_Cour!$O:$O,BV_Data_An_Cour!$U:$U,$B36,BV_Data_An_Cour!$V:$V,$C36,BV_Data_An_Cour!$W:$W,L$2)</f>
        <v>7181.8000000000011</v>
      </c>
      <c r="M36" s="940"/>
      <c r="N36" s="963">
        <f t="shared" si="18"/>
        <v>-569.49999999999818</v>
      </c>
      <c r="O36" s="942"/>
      <c r="P36" s="987">
        <f t="shared" si="19"/>
        <v>740.85312499999998</v>
      </c>
      <c r="Q36" s="957">
        <f t="array" ref="Q36">+INDEX('Réel 2025'!$A$2:$AO$500,MATCH($A36,'Réel 2025'!$A$2:$A$500,0),MATCH(Q$2,'Réel 2025'!$A$2:$AO$2,0))</f>
        <v>11853.65</v>
      </c>
      <c r="R36" s="942"/>
      <c r="S36" s="989">
        <f t="shared" si="20"/>
        <v>-4671.8499999999985</v>
      </c>
      <c r="T36" s="912"/>
      <c r="U36" s="912"/>
      <c r="W36" s="898"/>
      <c r="X36" s="954"/>
      <c r="Y36" s="904"/>
      <c r="Z36" s="904"/>
      <c r="AA36" s="904"/>
      <c r="AB36" s="904"/>
      <c r="AC36" s="904"/>
      <c r="AD36" s="904"/>
      <c r="AE36" s="904"/>
      <c r="AF36" s="904"/>
      <c r="AG36" s="904"/>
      <c r="AH36" s="904"/>
      <c r="AI36" s="904"/>
      <c r="AJ36" s="904"/>
      <c r="AK36" s="904"/>
      <c r="AL36" s="904"/>
      <c r="AM36" s="904"/>
      <c r="AN36" s="904"/>
    </row>
    <row r="37" spans="1:40" ht="20.25">
      <c r="A37" t="str">
        <f t="shared" si="11"/>
        <v>Véhicules neufsIntérêt de gros</v>
      </c>
      <c r="B37" s="904" t="str">
        <f t="shared" si="1"/>
        <v>Véhicules neufs</v>
      </c>
      <c r="C37" s="928" t="s">
        <v>401</v>
      </c>
      <c r="D37" s="998"/>
      <c r="E37" s="987">
        <f t="shared" si="16"/>
        <v>713.73417500532253</v>
      </c>
      <c r="F37" s="929">
        <f t="array" ref="F37">+INDEX('Budget original'!$A$2:$AO$501,MATCH($A37,'Budget original'!$A$2:$A$501,0),MATCH(F$2,'Budget original'!$A$2:$AO$2,0))</f>
        <v>23553.227775175645</v>
      </c>
      <c r="G37" s="999"/>
      <c r="H37" s="987"/>
      <c r="I37" s="929"/>
      <c r="J37" s="942"/>
      <c r="K37" s="987">
        <f t="shared" si="17"/>
        <v>667.88638888888886</v>
      </c>
      <c r="L37" s="1003">
        <f>SUMIFS(BV_Data_An_Cour!$O:$O,BV_Data_An_Cour!$U:$U,$B37,BV_Data_An_Cour!$V:$V,$C37,BV_Data_An_Cour!$W:$W,L$2)</f>
        <v>24043.91</v>
      </c>
      <c r="M37" s="940"/>
      <c r="N37" s="963">
        <f t="shared" si="18"/>
        <v>490.68222482435522</v>
      </c>
      <c r="O37" s="942"/>
      <c r="P37" s="987">
        <f t="shared" si="19"/>
        <v>1398.79</v>
      </c>
      <c r="Q37" s="932">
        <f t="array" ref="Q37">+INDEX('Réel 2025'!$A$2:$AO$500,MATCH($A37,'Réel 2025'!$A$2:$A$500,0),MATCH(Q$2,'Réel 2025'!$A$2:$AO$2,0))</f>
        <v>22380.639999999999</v>
      </c>
      <c r="R37" s="942"/>
      <c r="S37" s="989">
        <f t="shared" si="20"/>
        <v>1663.2700000000004</v>
      </c>
      <c r="T37" s="912"/>
      <c r="U37" s="912"/>
      <c r="V37" s="898">
        <v>24044</v>
      </c>
      <c r="W37" s="1004"/>
      <c r="X37" s="904"/>
      <c r="Y37" s="904"/>
      <c r="Z37" s="904"/>
      <c r="AA37" s="904"/>
      <c r="AB37" s="904"/>
      <c r="AC37" s="904"/>
      <c r="AD37" s="904"/>
      <c r="AE37" s="904"/>
      <c r="AF37" s="904"/>
      <c r="AG37" s="904"/>
      <c r="AH37" s="904"/>
      <c r="AI37" s="904"/>
      <c r="AJ37" s="904"/>
      <c r="AK37" s="904"/>
      <c r="AL37" s="904"/>
      <c r="AM37" s="904"/>
      <c r="AN37" s="904"/>
    </row>
    <row r="38" spans="1:40" ht="20.25" hidden="1">
      <c r="A38" t="str">
        <f t="shared" si="11"/>
        <v>Véhicules neufs[...]</v>
      </c>
      <c r="B38" s="904" t="str">
        <f t="shared" si="1"/>
        <v>Véhicules neufs</v>
      </c>
      <c r="C38" s="928" t="s">
        <v>330</v>
      </c>
      <c r="D38" s="998"/>
      <c r="E38" s="987">
        <f t="shared" si="16"/>
        <v>0</v>
      </c>
      <c r="F38" s="929">
        <f t="array" ref="F38">+INDEX('Budget original'!$A$2:$AO$501,MATCH($A38,'Budget original'!$A$2:$A$501,0),MATCH(F$2,'Budget original'!$A$2:$AO$2,0))</f>
        <v>0</v>
      </c>
      <c r="G38" s="999"/>
      <c r="H38" s="987"/>
      <c r="I38" s="929"/>
      <c r="J38" s="942"/>
      <c r="K38" s="987">
        <f t="shared" si="17"/>
        <v>0</v>
      </c>
      <c r="L38" s="1003">
        <f>SUMIFS(BV_Data_An_Cour!$O:$O,BV_Data_An_Cour!$U:$U,$B38,BV_Data_An_Cour!$V:$V,$C38,BV_Data_An_Cour!$W:$W,L$2)</f>
        <v>0</v>
      </c>
      <c r="M38" s="940"/>
      <c r="N38" s="963">
        <f t="shared" si="18"/>
        <v>0</v>
      </c>
      <c r="O38" s="942"/>
      <c r="P38" s="987">
        <f t="shared" si="19"/>
        <v>0</v>
      </c>
      <c r="Q38" s="932">
        <f t="array" ref="Q38">+INDEX('Réel 2025'!$A$2:$AO$500,MATCH($A38,'Réel 2025'!$A$2:$A$500,0),MATCH(Q$2,'Réel 2025'!$A$2:$AO$2,0))</f>
        <v>0</v>
      </c>
      <c r="R38" s="942"/>
      <c r="S38" s="989">
        <f t="shared" si="20"/>
        <v>0</v>
      </c>
      <c r="T38" s="912"/>
      <c r="U38" s="912"/>
      <c r="W38" s="904"/>
      <c r="X38" s="904"/>
      <c r="Y38" s="904"/>
      <c r="Z38" s="904"/>
      <c r="AA38" s="904"/>
      <c r="AB38" s="904"/>
      <c r="AC38" s="904"/>
      <c r="AD38" s="904"/>
      <c r="AE38" s="904"/>
      <c r="AF38" s="904"/>
      <c r="AG38" s="904"/>
      <c r="AH38" s="904"/>
      <c r="AI38" s="904"/>
      <c r="AJ38" s="904"/>
      <c r="AK38" s="904"/>
      <c r="AL38" s="904"/>
      <c r="AM38" s="904"/>
      <c r="AN38" s="904"/>
    </row>
    <row r="39" spans="1:40" ht="20.25" hidden="1">
      <c r="A39" t="str">
        <f t="shared" si="11"/>
        <v>Véhicules neufs[...]</v>
      </c>
      <c r="B39" s="904" t="str">
        <f t="shared" si="1"/>
        <v>Véhicules neufs</v>
      </c>
      <c r="C39" s="928" t="s">
        <v>330</v>
      </c>
      <c r="D39" s="998"/>
      <c r="E39" s="987">
        <f t="shared" si="16"/>
        <v>0</v>
      </c>
      <c r="F39" s="929">
        <f t="array" ref="F39">+INDEX('Budget original'!$A$2:$AO$501,MATCH($A39,'Budget original'!$A$2:$A$501,0),MATCH(F$2,'Budget original'!$A$2:$AO$2,0))</f>
        <v>0</v>
      </c>
      <c r="G39" s="999"/>
      <c r="H39" s="987"/>
      <c r="I39" s="929"/>
      <c r="J39" s="942"/>
      <c r="K39" s="987">
        <f t="shared" si="17"/>
        <v>0</v>
      </c>
      <c r="L39" s="1003">
        <f>SUMIFS(BV_Data_An_Cour!$O:$O,BV_Data_An_Cour!$U:$U,$B39,BV_Data_An_Cour!$V:$V,$C39,BV_Data_An_Cour!$W:$W,L$2)</f>
        <v>0</v>
      </c>
      <c r="M39" s="940"/>
      <c r="N39" s="963">
        <f t="shared" si="18"/>
        <v>0</v>
      </c>
      <c r="O39" s="942"/>
      <c r="P39" s="987">
        <f t="shared" si="19"/>
        <v>0</v>
      </c>
      <c r="Q39" s="932">
        <f t="array" ref="Q39">+INDEX('Réel 2025'!$A$2:$AO$500,MATCH($A39,'Réel 2025'!$A$2:$A$500,0),MATCH(Q$2,'Réel 2025'!$A$2:$AO$2,0))</f>
        <v>0</v>
      </c>
      <c r="R39" s="942"/>
      <c r="S39" s="989">
        <f t="shared" si="20"/>
        <v>0</v>
      </c>
      <c r="T39" s="912"/>
      <c r="U39" s="912"/>
      <c r="W39" s="904"/>
      <c r="X39" s="904"/>
      <c r="Y39" s="904"/>
      <c r="Z39" s="904"/>
      <c r="AA39" s="904"/>
      <c r="AB39" s="904"/>
      <c r="AC39" s="904"/>
      <c r="AD39" s="904"/>
      <c r="AE39" s="904"/>
      <c r="AF39" s="904"/>
      <c r="AG39" s="904"/>
      <c r="AH39" s="904"/>
      <c r="AI39" s="904"/>
      <c r="AJ39" s="904"/>
      <c r="AK39" s="904"/>
      <c r="AL39" s="904"/>
      <c r="AM39" s="904"/>
      <c r="AN39" s="904"/>
    </row>
    <row r="40" spans="1:40" ht="20.25" hidden="1">
      <c r="A40" t="str">
        <f t="shared" si="11"/>
        <v>Véhicules neufs[...]</v>
      </c>
      <c r="B40" s="904" t="str">
        <f t="shared" si="1"/>
        <v>Véhicules neufs</v>
      </c>
      <c r="C40" s="928" t="s">
        <v>330</v>
      </c>
      <c r="D40" s="998"/>
      <c r="E40" s="987">
        <f t="shared" si="16"/>
        <v>0</v>
      </c>
      <c r="F40" s="929">
        <f t="array" ref="F40">+INDEX('Budget original'!$A$2:$AO$501,MATCH($A40,'Budget original'!$A$2:$A$501,0),MATCH(F$2,'Budget original'!$A$2:$AO$2,0))</f>
        <v>0</v>
      </c>
      <c r="G40" s="999"/>
      <c r="H40" s="987"/>
      <c r="I40" s="929"/>
      <c r="J40" s="942"/>
      <c r="K40" s="987">
        <f t="shared" si="17"/>
        <v>0</v>
      </c>
      <c r="L40" s="1005">
        <f>SUMIFS(BV_Data_An_Cour!$O:$O,BV_Data_An_Cour!$U:$U,$B40,BV_Data_An_Cour!$V:$V,$C40,BV_Data_An_Cour!$W:$W,L$2)</f>
        <v>0</v>
      </c>
      <c r="M40" s="940"/>
      <c r="N40" s="963">
        <f t="shared" si="18"/>
        <v>0</v>
      </c>
      <c r="O40" s="942"/>
      <c r="P40" s="987">
        <f t="shared" si="19"/>
        <v>0</v>
      </c>
      <c r="Q40" s="932">
        <f t="array" ref="Q40">+INDEX('Réel 2025'!$A$2:$AO$500,MATCH($A40,'Réel 2025'!$A$2:$A$500,0),MATCH(Q$2,'Réel 2025'!$A$2:$AO$2,0))</f>
        <v>0</v>
      </c>
      <c r="R40" s="942"/>
      <c r="S40" s="989">
        <f t="shared" si="20"/>
        <v>0</v>
      </c>
      <c r="T40" s="912"/>
      <c r="U40" s="912"/>
      <c r="W40" s="904"/>
      <c r="X40" s="904"/>
      <c r="Y40" s="904"/>
      <c r="Z40" s="904"/>
      <c r="AA40" s="904"/>
      <c r="AB40" s="904"/>
      <c r="AC40" s="904"/>
      <c r="AD40" s="904"/>
      <c r="AE40" s="904"/>
      <c r="AF40" s="904"/>
      <c r="AG40" s="904"/>
      <c r="AH40" s="904"/>
      <c r="AI40" s="904"/>
      <c r="AJ40" s="904"/>
      <c r="AK40" s="904"/>
      <c r="AL40" s="904"/>
      <c r="AM40" s="904"/>
      <c r="AN40" s="904"/>
    </row>
    <row r="41" spans="1:40" ht="20.25">
      <c r="A41" t="str">
        <f t="shared" si="11"/>
        <v>Véhicules neufsTOTAL VARIABLES</v>
      </c>
      <c r="B41" s="904" t="str">
        <f t="shared" si="1"/>
        <v>Véhicules neufs</v>
      </c>
      <c r="C41" s="1006" t="s">
        <v>403</v>
      </c>
      <c r="D41" s="1007" t="s">
        <v>404</v>
      </c>
      <c r="E41" s="1008">
        <f>F41/F$27</f>
        <v>0.50019006797053422</v>
      </c>
      <c r="F41" s="1009">
        <f>SUM(F31:F40)</f>
        <v>90786.130310109162</v>
      </c>
      <c r="G41" s="1010"/>
      <c r="H41" s="1008"/>
      <c r="I41" s="1009"/>
      <c r="J41" s="1010" t="s">
        <v>404</v>
      </c>
      <c r="K41" s="1008">
        <f>L41/L$27</f>
        <v>0.43676258432035764</v>
      </c>
      <c r="L41" s="1009">
        <f>SUM(L31:L40)</f>
        <v>88420.48000000001</v>
      </c>
      <c r="M41" s="1011"/>
      <c r="N41" s="1009">
        <f t="shared" si="18"/>
        <v>-2365.6503101091512</v>
      </c>
      <c r="O41" s="1010" t="s">
        <v>404</v>
      </c>
      <c r="P41" s="1008">
        <f>Q41/Q$27</f>
        <v>0.85512871352339292</v>
      </c>
      <c r="Q41" s="1012">
        <f>SUM(Q31:Q40)</f>
        <v>62320.84</v>
      </c>
      <c r="R41" s="1013"/>
      <c r="S41" s="1014">
        <f t="shared" si="20"/>
        <v>26099.640000000014</v>
      </c>
      <c r="T41" s="912"/>
      <c r="U41" s="912"/>
      <c r="W41" s="904"/>
      <c r="X41" s="904"/>
      <c r="Y41" s="904"/>
      <c r="Z41" s="904"/>
      <c r="AA41" s="904"/>
      <c r="AB41" s="904"/>
      <c r="AC41" s="904"/>
      <c r="AD41" s="904"/>
      <c r="AE41" s="904"/>
      <c r="AF41" s="904"/>
      <c r="AG41" s="904"/>
      <c r="AH41" s="904"/>
      <c r="AI41" s="904"/>
      <c r="AJ41" s="904"/>
      <c r="AK41" s="904"/>
      <c r="AL41" s="904"/>
      <c r="AM41" s="904"/>
      <c r="AN41" s="904"/>
    </row>
    <row r="42" spans="1:40" ht="20.25">
      <c r="A42" t="str">
        <f t="shared" si="11"/>
        <v>Véhicules neufsSalaires cadres</v>
      </c>
      <c r="B42" s="904" t="str">
        <f t="shared" si="1"/>
        <v>Véhicules neufs</v>
      </c>
      <c r="C42" s="1015" t="s">
        <v>405</v>
      </c>
      <c r="D42" s="940"/>
      <c r="E42" s="940"/>
      <c r="F42" s="929">
        <f t="array" ref="F42">+INDEX('Budget original'!$A$2:$AO$501,MATCH($A42,'Budget original'!$A$2:$A$501,0),MATCH(F$2,'Budget original'!$A$2:$AO$2,0))</f>
        <v>13260.139288451013</v>
      </c>
      <c r="G42" s="942"/>
      <c r="H42" s="940"/>
      <c r="I42" s="929"/>
      <c r="J42" s="942"/>
      <c r="K42" s="940"/>
      <c r="L42" s="932">
        <f>SUMIFS(BV_Data_An_Cour!$O:$O,BV_Data_An_Cour!$U:$U,$B42,BV_Data_An_Cour!$V:$V,$C42,BV_Data_An_Cour!$W:$W,L$2)</f>
        <v>8487.75</v>
      </c>
      <c r="M42" s="942"/>
      <c r="N42" s="963">
        <f t="shared" si="18"/>
        <v>-4772.3892884510133</v>
      </c>
      <c r="O42" s="942"/>
      <c r="P42" s="940"/>
      <c r="Q42" s="932">
        <f t="array" ref="Q42">+INDEX('Réel 2025'!$A$2:$AO$500,MATCH($A42,'Réel 2025'!$A$2:$A$500,0),MATCH(Q$2,'Réel 2025'!$A$2:$AO$2,0))</f>
        <v>8665.3799999999992</v>
      </c>
      <c r="R42" s="942"/>
      <c r="S42" s="989">
        <f t="shared" si="20"/>
        <v>-177.6299999999992</v>
      </c>
      <c r="T42" s="912"/>
      <c r="U42" s="912"/>
      <c r="W42" s="912"/>
      <c r="X42" s="912"/>
      <c r="Y42" s="912"/>
      <c r="Z42" s="912"/>
      <c r="AA42" s="912"/>
      <c r="AB42" s="912"/>
      <c r="AC42" s="912"/>
      <c r="AD42" s="912"/>
      <c r="AE42" s="912"/>
      <c r="AF42" s="912"/>
      <c r="AG42" s="912"/>
      <c r="AH42" s="912"/>
      <c r="AI42" s="912"/>
      <c r="AJ42" s="912"/>
      <c r="AK42" s="912"/>
      <c r="AL42" s="912"/>
      <c r="AM42" s="912"/>
      <c r="AN42" s="912"/>
    </row>
    <row r="43" spans="1:40" ht="20.25">
      <c r="A43" t="str">
        <f t="shared" si="11"/>
        <v>Véhicules neufsSalaires commis</v>
      </c>
      <c r="B43" s="904" t="str">
        <f t="shared" si="1"/>
        <v>Véhicules neufs</v>
      </c>
      <c r="C43" s="1016" t="s">
        <v>406</v>
      </c>
      <c r="D43" s="998"/>
      <c r="E43" s="940"/>
      <c r="F43" s="921">
        <f t="array" ref="F43">+INDEX('Budget original'!$A$2:$AO$501,MATCH($A43,'Budget original'!$A$2:$A$501,0),MATCH(F$2,'Budget original'!$A$2:$AO$2,0))</f>
        <v>5131.0854559386971</v>
      </c>
      <c r="G43" s="999"/>
      <c r="H43" s="940"/>
      <c r="I43" s="921"/>
      <c r="J43" s="942"/>
      <c r="K43" s="940"/>
      <c r="L43" s="932">
        <f>SUMIFS(BV_Data_An_Cour!$O:$O,BV_Data_An_Cour!$U:$U,$B43,BV_Data_An_Cour!$V:$V,$C43,BV_Data_An_Cour!$W:$W,L$2)</f>
        <v>4055.85</v>
      </c>
      <c r="M43" s="942"/>
      <c r="N43" s="963">
        <f t="shared" si="18"/>
        <v>-1075.2354559386972</v>
      </c>
      <c r="O43" s="942"/>
      <c r="P43" s="940"/>
      <c r="Q43" s="932">
        <f t="array" ref="Q43">+INDEX('Réel 2025'!$A$2:$AO$500,MATCH($A43,'Réel 2025'!$A$2:$A$500,0),MATCH(Q$2,'Réel 2025'!$A$2:$AO$2,0))</f>
        <v>9588.2199999999993</v>
      </c>
      <c r="R43" s="942"/>
      <c r="S43" s="989">
        <f t="shared" si="20"/>
        <v>-5532.369999999999</v>
      </c>
      <c r="T43" s="912"/>
      <c r="U43" s="912"/>
      <c r="W43" s="904"/>
      <c r="X43" s="904"/>
      <c r="Y43" s="904"/>
      <c r="Z43" s="904"/>
      <c r="AA43" s="904"/>
      <c r="AB43" s="904"/>
      <c r="AC43" s="904"/>
      <c r="AD43" s="904"/>
      <c r="AE43" s="904"/>
      <c r="AF43" s="904"/>
      <c r="AG43" s="904"/>
      <c r="AH43" s="904"/>
      <c r="AI43" s="904"/>
      <c r="AJ43" s="904"/>
      <c r="AK43" s="904"/>
      <c r="AL43" s="904"/>
      <c r="AM43" s="904"/>
      <c r="AN43" s="904"/>
    </row>
    <row r="44" spans="1:40" ht="20.25">
      <c r="A44" t="str">
        <f t="shared" si="11"/>
        <v>Véhicules neufsSalaires autres</v>
      </c>
      <c r="B44" s="904" t="str">
        <f t="shared" si="1"/>
        <v>Véhicules neufs</v>
      </c>
      <c r="C44" s="1015" t="s">
        <v>407</v>
      </c>
      <c r="D44" s="1017"/>
      <c r="E44" s="1018"/>
      <c r="F44" s="929">
        <f t="array" ref="F44">+INDEX('Budget original'!$A$2:$AO$501,MATCH($A44,'Budget original'!$A$2:$A$501,0),MATCH(F$2,'Budget original'!$A$2:$AO$2,0))</f>
        <v>0</v>
      </c>
      <c r="G44" s="1019"/>
      <c r="H44" s="1018"/>
      <c r="I44" s="929"/>
      <c r="J44" s="1020"/>
      <c r="K44" s="1018"/>
      <c r="L44" s="1021">
        <f>SUMIFS(BV_Data_An_Cour!$O:$O,BV_Data_An_Cour!$U:$U,$B44,BV_Data_An_Cour!$V:$V,$C44,BV_Data_An_Cour!$W:$W,L$2)</f>
        <v>450</v>
      </c>
      <c r="M44" s="1020"/>
      <c r="N44" s="1022">
        <f t="shared" si="18"/>
        <v>450</v>
      </c>
      <c r="O44" s="1020"/>
      <c r="P44" s="1018"/>
      <c r="Q44" s="1021">
        <f t="array" ref="Q44">+INDEX('Réel 2025'!$A$2:$AO$500,MATCH($A44,'Réel 2025'!$A$2:$A$500,0),MATCH(Q$2,'Réel 2025'!$A$2:$AO$2,0))</f>
        <v>342</v>
      </c>
      <c r="R44" s="1020"/>
      <c r="S44" s="1023">
        <f t="shared" si="20"/>
        <v>108</v>
      </c>
      <c r="T44" s="912"/>
      <c r="U44" s="912"/>
      <c r="V44" s="898" t="s">
        <v>408</v>
      </c>
      <c r="W44" s="904"/>
      <c r="X44" s="904"/>
      <c r="Y44" s="904"/>
      <c r="Z44" s="904"/>
      <c r="AA44" s="904"/>
      <c r="AB44" s="904"/>
      <c r="AC44" s="904"/>
      <c r="AD44" s="904"/>
      <c r="AE44" s="904"/>
      <c r="AF44" s="904"/>
      <c r="AG44" s="904"/>
      <c r="AH44" s="904"/>
      <c r="AI44" s="904"/>
      <c r="AJ44" s="904"/>
      <c r="AK44" s="904"/>
      <c r="AL44" s="904"/>
      <c r="AM44" s="904"/>
      <c r="AN44" s="904"/>
    </row>
    <row r="45" spans="1:40" ht="20.25" hidden="1">
      <c r="A45" t="str">
        <f t="shared" si="11"/>
        <v>Véhicules neufsSalaires spécialistes</v>
      </c>
      <c r="B45" s="904" t="str">
        <f t="shared" si="1"/>
        <v>Véhicules neufs</v>
      </c>
      <c r="C45" s="1015" t="s">
        <v>409</v>
      </c>
      <c r="D45" s="998"/>
      <c r="E45" s="940"/>
      <c r="F45" s="929">
        <f t="array" ref="F45">+INDEX('Budget original'!$A$2:$AO$501,MATCH($A45,'Budget original'!$A$2:$A$501,0),MATCH(F$2,'Budget original'!$A$2:$AO$2,0))</f>
        <v>0</v>
      </c>
      <c r="G45" s="999"/>
      <c r="H45" s="940"/>
      <c r="I45" s="929"/>
      <c r="J45" s="942"/>
      <c r="K45" s="940"/>
      <c r="L45" s="932">
        <f>SUMIFS(BV_Data_An_Cour!$O:$O,BV_Data_An_Cour!$U:$U,$B45,BV_Data_An_Cour!$V:$V,$C45,BV_Data_An_Cour!$W:$W,L$2)</f>
        <v>0</v>
      </c>
      <c r="M45" s="942"/>
      <c r="N45" s="963">
        <f t="shared" si="18"/>
        <v>0</v>
      </c>
      <c r="O45" s="942"/>
      <c r="P45" s="940"/>
      <c r="Q45" s="932">
        <f t="array" ref="Q45">+INDEX('Réel 2025'!$A$2:$AO$500,MATCH($A45,'Réel 2025'!$A$2:$A$500,0),MATCH(Q$2,'Réel 2025'!$A$2:$AO$2,0))</f>
        <v>0</v>
      </c>
      <c r="R45" s="942"/>
      <c r="S45" s="989">
        <f t="shared" si="20"/>
        <v>0</v>
      </c>
      <c r="T45" s="912"/>
      <c r="U45" s="912"/>
      <c r="W45" s="904"/>
      <c r="X45" s="904"/>
      <c r="Y45" s="904"/>
      <c r="Z45" s="904"/>
      <c r="AA45" s="904"/>
      <c r="AB45" s="904"/>
      <c r="AC45" s="904"/>
      <c r="AD45" s="904"/>
      <c r="AE45" s="904"/>
      <c r="AF45" s="904"/>
      <c r="AG45" s="904"/>
      <c r="AH45" s="904"/>
      <c r="AI45" s="904"/>
      <c r="AJ45" s="904"/>
      <c r="AK45" s="904"/>
      <c r="AL45" s="904"/>
      <c r="AM45" s="904"/>
      <c r="AN45" s="904"/>
    </row>
    <row r="46" spans="1:40" ht="20.25" hidden="1">
      <c r="A46" t="str">
        <f t="shared" si="11"/>
        <v>Véhicules neufs[...]</v>
      </c>
      <c r="B46" s="904" t="str">
        <f t="shared" si="1"/>
        <v>Véhicules neufs</v>
      </c>
      <c r="C46" s="1015" t="s">
        <v>330</v>
      </c>
      <c r="D46" s="998"/>
      <c r="E46" s="940"/>
      <c r="F46" s="929">
        <f t="array" ref="F46">+INDEX('Budget original'!$A$2:$AO$501,MATCH($A46,'Budget original'!$A$2:$A$501,0),MATCH(F$2,'Budget original'!$A$2:$AO$2,0))</f>
        <v>0</v>
      </c>
      <c r="G46" s="999"/>
      <c r="H46" s="940"/>
      <c r="I46" s="929"/>
      <c r="J46" s="942"/>
      <c r="K46" s="940"/>
      <c r="L46" s="932">
        <f>SUMIFS(BV_Data_An_Cour!$O:$O,BV_Data_An_Cour!$U:$U,$B46,BV_Data_An_Cour!$V:$V,$C46,BV_Data_An_Cour!$W:$W,L$2)</f>
        <v>0</v>
      </c>
      <c r="M46" s="942"/>
      <c r="N46" s="963">
        <f t="shared" si="18"/>
        <v>0</v>
      </c>
      <c r="O46" s="942"/>
      <c r="P46" s="940"/>
      <c r="Q46" s="932">
        <f t="array" ref="Q46">+INDEX('Réel 2025'!$A$2:$AO$500,MATCH($A46,'Réel 2025'!$A$2:$A$500,0),MATCH(Q$2,'Réel 2025'!$A$2:$AO$2,0))</f>
        <v>0</v>
      </c>
      <c r="R46" s="942"/>
      <c r="S46" s="989">
        <f t="shared" si="20"/>
        <v>0</v>
      </c>
      <c r="T46" s="912"/>
      <c r="U46" s="912"/>
      <c r="W46" s="904"/>
      <c r="X46" s="904"/>
      <c r="Y46" s="904"/>
      <c r="Z46" s="904"/>
      <c r="AA46" s="904"/>
      <c r="AB46" s="904"/>
      <c r="AC46" s="904"/>
      <c r="AD46" s="904"/>
      <c r="AE46" s="904"/>
      <c r="AF46" s="904"/>
      <c r="AG46" s="904"/>
      <c r="AH46" s="904"/>
      <c r="AI46" s="904"/>
      <c r="AJ46" s="904"/>
      <c r="AK46" s="904"/>
      <c r="AL46" s="904"/>
      <c r="AM46" s="904"/>
      <c r="AN46" s="904"/>
    </row>
    <row r="47" spans="1:40" ht="20.25" hidden="1">
      <c r="A47" t="str">
        <f t="shared" si="11"/>
        <v>Véhicules neufs[...]</v>
      </c>
      <c r="B47" s="904" t="str">
        <f t="shared" si="1"/>
        <v>Véhicules neufs</v>
      </c>
      <c r="C47" s="1015" t="s">
        <v>330</v>
      </c>
      <c r="D47" s="998"/>
      <c r="E47" s="940"/>
      <c r="F47" s="929">
        <f t="array" ref="F47">+INDEX('Budget original'!$A$2:$AO$501,MATCH($A47,'Budget original'!$A$2:$A$501,0),MATCH(F$2,'Budget original'!$A$2:$AO$2,0))</f>
        <v>0</v>
      </c>
      <c r="G47" s="999"/>
      <c r="H47" s="940"/>
      <c r="I47" s="929"/>
      <c r="J47" s="942"/>
      <c r="K47" s="940"/>
      <c r="L47" s="932">
        <f>SUMIFS(BV_Data_An_Cour!$O:$O,BV_Data_An_Cour!$U:$U,$B47,BV_Data_An_Cour!$V:$V,$C47,BV_Data_An_Cour!$W:$W,L$2)</f>
        <v>0</v>
      </c>
      <c r="M47" s="942"/>
      <c r="N47" s="963">
        <f t="shared" si="18"/>
        <v>0</v>
      </c>
      <c r="O47" s="942"/>
      <c r="P47" s="940"/>
      <c r="Q47" s="932">
        <f t="array" ref="Q47">+INDEX('Réel 2025'!$A$2:$AO$500,MATCH($A47,'Réel 2025'!$A$2:$A$500,0),MATCH(Q$2,'Réel 2025'!$A$2:$AO$2,0))</f>
        <v>0</v>
      </c>
      <c r="R47" s="942"/>
      <c r="S47" s="989">
        <f t="shared" si="20"/>
        <v>0</v>
      </c>
      <c r="T47" s="912"/>
      <c r="U47" s="912"/>
      <c r="W47" s="904"/>
      <c r="X47" s="904"/>
      <c r="Y47" s="904"/>
      <c r="Z47" s="904"/>
      <c r="AA47" s="904"/>
      <c r="AB47" s="904"/>
      <c r="AC47" s="904"/>
      <c r="AD47" s="904"/>
      <c r="AE47" s="904"/>
      <c r="AF47" s="904"/>
      <c r="AG47" s="904"/>
      <c r="AH47" s="904"/>
      <c r="AI47" s="904"/>
      <c r="AJ47" s="904"/>
      <c r="AK47" s="904"/>
      <c r="AL47" s="904"/>
      <c r="AM47" s="904"/>
      <c r="AN47" s="904"/>
    </row>
    <row r="48" spans="1:40" ht="20.25" hidden="1">
      <c r="A48" t="str">
        <f t="shared" si="11"/>
        <v>Véhicules neufs[...]</v>
      </c>
      <c r="B48" s="904" t="str">
        <f t="shared" si="1"/>
        <v>Véhicules neufs</v>
      </c>
      <c r="C48" s="1015" t="s">
        <v>330</v>
      </c>
      <c r="D48" s="998"/>
      <c r="E48" s="940"/>
      <c r="F48" s="929">
        <f t="array" ref="F48">+INDEX('Budget original'!$A$2:$AO$501,MATCH($A48,'Budget original'!$A$2:$A$501,0),MATCH(F$2,'Budget original'!$A$2:$AO$2,0))</f>
        <v>0</v>
      </c>
      <c r="G48" s="999"/>
      <c r="H48" s="940"/>
      <c r="I48" s="929"/>
      <c r="J48" s="942"/>
      <c r="K48" s="940"/>
      <c r="L48" s="932">
        <f>SUMIFS(BV_Data_An_Cour!$O:$O,BV_Data_An_Cour!$U:$U,$B48,BV_Data_An_Cour!$V:$V,$C48,BV_Data_An_Cour!$W:$W,L$2)</f>
        <v>0</v>
      </c>
      <c r="M48" s="942"/>
      <c r="N48" s="963">
        <f t="shared" si="18"/>
        <v>0</v>
      </c>
      <c r="O48" s="942"/>
      <c r="P48" s="940"/>
      <c r="Q48" s="932">
        <f t="array" ref="Q48">+INDEX('Réel 2025'!$A$2:$AO$500,MATCH($A48,'Réel 2025'!$A$2:$A$500,0),MATCH(Q$2,'Réel 2025'!$A$2:$AO$2,0))</f>
        <v>0</v>
      </c>
      <c r="R48" s="942"/>
      <c r="S48" s="989">
        <f t="shared" si="20"/>
        <v>0</v>
      </c>
      <c r="T48" s="912"/>
      <c r="U48" s="912"/>
      <c r="W48" s="904"/>
      <c r="X48" s="904"/>
      <c r="Y48" s="904"/>
      <c r="Z48" s="904"/>
      <c r="AA48" s="904"/>
      <c r="AB48" s="904"/>
      <c r="AC48" s="904"/>
      <c r="AD48" s="904"/>
      <c r="AE48" s="904"/>
      <c r="AF48" s="904"/>
      <c r="AG48" s="904"/>
      <c r="AH48" s="904"/>
      <c r="AI48" s="904"/>
      <c r="AJ48" s="904"/>
      <c r="AK48" s="904"/>
      <c r="AL48" s="904"/>
      <c r="AM48" s="904"/>
      <c r="AN48" s="904"/>
    </row>
    <row r="49" spans="1:40" ht="20.25">
      <c r="A49" t="str">
        <f t="shared" si="11"/>
        <v>Véhicules neufsSalaires en absences</v>
      </c>
      <c r="B49" s="904" t="str">
        <f t="shared" si="1"/>
        <v>Véhicules neufs</v>
      </c>
      <c r="C49" s="1016" t="s">
        <v>410</v>
      </c>
      <c r="D49" s="998"/>
      <c r="E49" s="940"/>
      <c r="F49" s="921">
        <f t="array" ref="F49">+INDEX('Budget original'!$A$2:$AO$501,MATCH($A49,'Budget original'!$A$2:$A$501,0),MATCH(F$2,'Budget original'!$A$2:$AO$2,0))</f>
        <v>9744.4863375119767</v>
      </c>
      <c r="G49" s="999"/>
      <c r="H49" s="940"/>
      <c r="I49" s="921"/>
      <c r="J49" s="942"/>
      <c r="K49" s="940"/>
      <c r="L49" s="921">
        <f>SUMIFS(BV_Data_An_Cour!$O:$O,BV_Data_An_Cour!$U:$U,$B49,BV_Data_An_Cour!$V:$V,$C49,BV_Data_An_Cour!$W:$W,L$2)</f>
        <v>7775.1</v>
      </c>
      <c r="M49" s="942"/>
      <c r="N49" s="963">
        <f t="shared" si="18"/>
        <v>-1969.3863375119763</v>
      </c>
      <c r="O49" s="942"/>
      <c r="P49" s="940"/>
      <c r="Q49" s="921">
        <f t="array" ref="Q49">+INDEX('Réel 2025'!$A$2:$AO$500,MATCH($A49,'Réel 2025'!$A$2:$A$500,0),MATCH(Q$2,'Réel 2025'!$A$2:$AO$2,0))</f>
        <v>5690.78</v>
      </c>
      <c r="R49" s="942"/>
      <c r="S49" s="989">
        <f t="shared" si="20"/>
        <v>2084.3200000000006</v>
      </c>
      <c r="T49" s="912"/>
      <c r="U49" s="912"/>
      <c r="W49" s="912"/>
      <c r="X49" s="912"/>
      <c r="Y49" s="912"/>
      <c r="Z49" s="912"/>
      <c r="AA49" s="912"/>
      <c r="AB49" s="912"/>
      <c r="AC49" s="912"/>
      <c r="AD49" s="912"/>
      <c r="AE49" s="912"/>
      <c r="AF49" s="912"/>
      <c r="AG49" s="912"/>
      <c r="AH49" s="912"/>
      <c r="AI49" s="912"/>
      <c r="AJ49" s="912"/>
      <c r="AK49" s="912"/>
      <c r="AL49" s="912"/>
      <c r="AM49" s="912"/>
      <c r="AN49" s="912"/>
    </row>
    <row r="50" spans="1:40" ht="20.25">
      <c r="A50" t="str">
        <f t="shared" si="11"/>
        <v>Véhicules neufsDéduction à la source</v>
      </c>
      <c r="B50" s="904" t="str">
        <f t="shared" si="1"/>
        <v>Véhicules neufs</v>
      </c>
      <c r="C50" s="1015" t="s">
        <v>411</v>
      </c>
      <c r="D50" s="1017"/>
      <c r="E50" s="1018"/>
      <c r="F50" s="929">
        <f t="array" ref="F50">+INDEX('Budget original'!$A$2:$AO$501,MATCH($A50,'Budget original'!$A$2:$A$501,0),MATCH(F$2,'Budget original'!$A$2:$AO$2,0))</f>
        <v>9162.7052505302818</v>
      </c>
      <c r="G50" s="1019"/>
      <c r="H50" s="1018"/>
      <c r="I50" s="929"/>
      <c r="J50" s="1020"/>
      <c r="K50" s="1018"/>
      <c r="L50" s="932">
        <f>SUMIFS(BV_Data_An_Cour!$O:$O,BV_Data_An_Cour!$U:$U,$B50,BV_Data_An_Cour!$V:$V,$C50,BV_Data_An_Cour!$W:$W,L$2)</f>
        <v>5864.43</v>
      </c>
      <c r="M50" s="1020"/>
      <c r="N50" s="1022">
        <f t="shared" si="18"/>
        <v>-3298.2752505302815</v>
      </c>
      <c r="O50" s="1020"/>
      <c r="P50" s="1018"/>
      <c r="Q50" s="932">
        <f t="array" ref="Q50">+INDEX('Réel 2025'!$A$2:$AO$500,MATCH($A50,'Réel 2025'!$A$2:$A$500,0),MATCH(Q$2,'Réel 2025'!$A$2:$AO$2,0))</f>
        <v>6290.55</v>
      </c>
      <c r="R50" s="1020"/>
      <c r="S50" s="1023">
        <f t="shared" si="20"/>
        <v>-426.11999999999989</v>
      </c>
      <c r="T50" s="912"/>
      <c r="U50" s="912"/>
      <c r="W50" s="912"/>
      <c r="X50" s="912"/>
      <c r="Y50" s="912"/>
      <c r="Z50" s="912"/>
      <c r="AA50" s="912"/>
      <c r="AB50" s="912"/>
      <c r="AC50" s="912"/>
      <c r="AD50" s="912"/>
      <c r="AE50" s="912"/>
      <c r="AF50" s="912"/>
      <c r="AG50" s="912"/>
      <c r="AH50" s="912"/>
      <c r="AI50" s="912"/>
      <c r="AJ50" s="912"/>
      <c r="AK50" s="912"/>
      <c r="AL50" s="912"/>
      <c r="AM50" s="912"/>
      <c r="AN50" s="912"/>
    </row>
    <row r="51" spans="1:40" ht="20.25">
      <c r="A51" t="str">
        <f t="shared" si="11"/>
        <v>Véhicules neufsBénéfices marginaux</v>
      </c>
      <c r="B51" s="904" t="str">
        <f t="shared" si="1"/>
        <v>Véhicules neufs</v>
      </c>
      <c r="C51" s="1015" t="s">
        <v>412</v>
      </c>
      <c r="D51" s="998"/>
      <c r="E51" s="940"/>
      <c r="F51" s="929">
        <f t="array" ref="F51">+INDEX('Budget original'!$A$2:$AO$501,MATCH($A51,'Budget original'!$A$2:$A$501,0),MATCH(F$2,'Budget original'!$A$2:$AO$2,0))</f>
        <v>6681.1392451783286</v>
      </c>
      <c r="G51" s="999"/>
      <c r="H51" s="940"/>
      <c r="I51" s="929"/>
      <c r="J51" s="942"/>
      <c r="K51" s="940"/>
      <c r="L51" s="932">
        <f>SUMIFS(BV_Data_An_Cour!$O:$O,BV_Data_An_Cour!$U:$U,$B51,BV_Data_An_Cour!$V:$V,$C51,BV_Data_An_Cour!$W:$W,L$2)</f>
        <v>2171.66</v>
      </c>
      <c r="M51" s="942"/>
      <c r="N51" s="963">
        <f t="shared" si="18"/>
        <v>-4509.4792451783287</v>
      </c>
      <c r="O51" s="942"/>
      <c r="P51" s="940"/>
      <c r="Q51" s="932">
        <f t="array" ref="Q51">+INDEX('Réel 2025'!$A$2:$AO$500,MATCH($A51,'Réel 2025'!$A$2:$A$500,0),MATCH(Q$2,'Réel 2025'!$A$2:$AO$2,0))</f>
        <v>3662.44</v>
      </c>
      <c r="R51" s="942"/>
      <c r="S51" s="989">
        <f t="shared" si="20"/>
        <v>-1490.7800000000002</v>
      </c>
      <c r="T51" s="912"/>
      <c r="U51" s="912"/>
      <c r="W51" s="912"/>
      <c r="X51" s="912"/>
      <c r="Y51" s="912"/>
      <c r="Z51" s="912"/>
      <c r="AA51" s="912"/>
      <c r="AB51" s="912"/>
      <c r="AC51" s="912"/>
      <c r="AD51" s="912"/>
      <c r="AE51" s="912"/>
      <c r="AF51" s="912"/>
      <c r="AG51" s="912"/>
      <c r="AH51" s="912"/>
      <c r="AI51" s="912"/>
      <c r="AJ51" s="912"/>
      <c r="AK51" s="912"/>
      <c r="AL51" s="912"/>
      <c r="AM51" s="912"/>
      <c r="AN51" s="912"/>
    </row>
    <row r="52" spans="1:40" ht="20.25">
      <c r="A52" t="str">
        <f t="shared" si="11"/>
        <v>Véhicules neufsCsst</v>
      </c>
      <c r="B52" s="904" t="str">
        <f t="shared" si="1"/>
        <v>Véhicules neufs</v>
      </c>
      <c r="C52" s="1015" t="s">
        <v>413</v>
      </c>
      <c r="D52" s="998"/>
      <c r="E52" s="940"/>
      <c r="F52" s="929">
        <f t="array" ref="F52">+INDEX('Budget original'!$A$2:$AO$501,MATCH($A52,'Budget original'!$A$2:$A$501,0),MATCH(F$2,'Budget original'!$A$2:$AO$2,0))</f>
        <v>1870.7189886499323</v>
      </c>
      <c r="G52" s="999"/>
      <c r="H52" s="940"/>
      <c r="I52" s="929"/>
      <c r="J52" s="942"/>
      <c r="K52" s="940"/>
      <c r="L52" s="932">
        <f>SUMIFS(BV_Data_An_Cour!$O:$O,BV_Data_An_Cour!$U:$U,$B52,BV_Data_An_Cour!$V:$V,$C52,BV_Data_An_Cour!$W:$W,L$2)</f>
        <v>1000.72</v>
      </c>
      <c r="M52" s="942"/>
      <c r="N52" s="963">
        <f t="shared" si="18"/>
        <v>-869.99898864993224</v>
      </c>
      <c r="O52" s="942"/>
      <c r="P52" s="940"/>
      <c r="Q52" s="932">
        <f t="array" ref="Q52">+INDEX('Réel 2025'!$A$2:$AO$500,MATCH($A52,'Réel 2025'!$A$2:$A$500,0),MATCH(Q$2,'Réel 2025'!$A$2:$AO$2,0))</f>
        <v>262.14999999999998</v>
      </c>
      <c r="R52" s="942"/>
      <c r="S52" s="989">
        <f t="shared" si="20"/>
        <v>738.57</v>
      </c>
      <c r="T52" s="912"/>
      <c r="U52" s="912"/>
      <c r="W52" s="912"/>
      <c r="X52" s="912"/>
      <c r="Y52" s="912"/>
      <c r="Z52" s="912"/>
      <c r="AA52" s="912"/>
      <c r="AB52" s="912"/>
      <c r="AC52" s="912"/>
      <c r="AD52" s="912"/>
      <c r="AE52" s="912"/>
      <c r="AF52" s="912"/>
      <c r="AG52" s="912"/>
      <c r="AH52" s="912"/>
      <c r="AI52" s="912"/>
      <c r="AJ52" s="912"/>
      <c r="AK52" s="912"/>
      <c r="AL52" s="912"/>
      <c r="AM52" s="912"/>
      <c r="AN52" s="912"/>
    </row>
    <row r="53" spans="1:40" ht="20.25" hidden="1">
      <c r="A53" t="str">
        <f t="shared" si="11"/>
        <v>Véhicules neufs[...]</v>
      </c>
      <c r="B53" s="904" t="str">
        <f t="shared" si="1"/>
        <v>Véhicules neufs</v>
      </c>
      <c r="C53" s="928" t="s">
        <v>330</v>
      </c>
      <c r="D53" s="1000" t="e">
        <f>VLOOKUP(C53,$B$2:$B$46,1,FALSE)</f>
        <v>#N/A</v>
      </c>
      <c r="E53" s="1024"/>
      <c r="F53" s="929">
        <f t="array" ref="F53">+INDEX('Budget original'!$A$2:$AO$501,MATCH($A53,'Budget original'!$A$2:$A$501,0),MATCH(F$2,'Budget original'!$A$2:$AO$2,0))</f>
        <v>0</v>
      </c>
      <c r="G53" s="1001"/>
      <c r="H53" s="1024"/>
      <c r="I53" s="929"/>
      <c r="J53" s="922"/>
      <c r="K53" s="1024"/>
      <c r="L53" s="932">
        <f>SUMIFS(BV_Data_An_Cour!$O:$O,BV_Data_An_Cour!$U:$U,$B53,BV_Data_An_Cour!$V:$V,$C53,BV_Data_An_Cour!$W:$W,L$2)</f>
        <v>0</v>
      </c>
      <c r="M53" s="922"/>
      <c r="N53" s="995">
        <f t="shared" si="18"/>
        <v>0</v>
      </c>
      <c r="O53" s="922"/>
      <c r="P53" s="1024"/>
      <c r="Q53" s="932">
        <f t="array" ref="Q53">+INDEX('Réel 2025'!$A$2:$AO$500,MATCH($A53,'Réel 2025'!$A$2:$A$500,0),MATCH(Q$2,'Réel 2025'!$A$2:$AO$2,0))</f>
        <v>0</v>
      </c>
      <c r="R53" s="922"/>
      <c r="S53" s="996">
        <f t="shared" si="20"/>
        <v>0</v>
      </c>
      <c r="T53" s="912"/>
      <c r="U53" s="912"/>
      <c r="W53" s="912"/>
      <c r="X53" s="912"/>
      <c r="Y53" s="912"/>
      <c r="Z53" s="912"/>
      <c r="AA53" s="912"/>
      <c r="AB53" s="912"/>
      <c r="AC53" s="912"/>
      <c r="AD53" s="912"/>
      <c r="AE53" s="912"/>
      <c r="AF53" s="912"/>
      <c r="AG53" s="912"/>
      <c r="AH53" s="912"/>
      <c r="AI53" s="912"/>
      <c r="AJ53" s="912"/>
      <c r="AK53" s="912"/>
      <c r="AL53" s="912"/>
      <c r="AM53" s="912"/>
      <c r="AN53" s="912"/>
    </row>
    <row r="54" spans="1:40" ht="20.25">
      <c r="A54" t="str">
        <f t="shared" si="11"/>
        <v>Véhicules neufsTOTAL PERSONNEL</v>
      </c>
      <c r="B54" s="904" t="str">
        <f t="shared" si="1"/>
        <v>Véhicules neufs</v>
      </c>
      <c r="C54" s="1006" t="s">
        <v>414</v>
      </c>
      <c r="D54" s="1007" t="s">
        <v>404</v>
      </c>
      <c r="E54" s="1008">
        <f>F54/F$27</f>
        <v>0.25261404879167593</v>
      </c>
      <c r="F54" s="1009">
        <f>+SUM(F42:F53)</f>
        <v>45850.274566260232</v>
      </c>
      <c r="G54" s="1010"/>
      <c r="H54" s="1008"/>
      <c r="I54" s="1009"/>
      <c r="J54" s="1010" t="s">
        <v>404</v>
      </c>
      <c r="K54" s="1008">
        <f>L54/L$27</f>
        <v>0.14722756056726069</v>
      </c>
      <c r="L54" s="1009">
        <f>+SUM(L42:L53)</f>
        <v>29805.510000000002</v>
      </c>
      <c r="M54" s="1013"/>
      <c r="N54" s="1009">
        <f>+SUM(N42:N53)</f>
        <v>-16044.764566260228</v>
      </c>
      <c r="O54" s="1010" t="s">
        <v>404</v>
      </c>
      <c r="P54" s="1008">
        <f>Q54/Q$27</f>
        <v>0.47340890161624283</v>
      </c>
      <c r="Q54" s="1009">
        <f>+SUM(Q42:Q53)</f>
        <v>34501.519999999997</v>
      </c>
      <c r="R54" s="1013"/>
      <c r="S54" s="1014">
        <f>+SUM(S42:S53)</f>
        <v>-4696.0099999999984</v>
      </c>
      <c r="T54" s="1025"/>
      <c r="U54" s="912"/>
      <c r="W54" s="904"/>
      <c r="X54" s="904"/>
      <c r="Y54" s="904"/>
      <c r="Z54" s="904"/>
      <c r="AA54" s="904"/>
      <c r="AB54" s="904"/>
      <c r="AC54" s="904"/>
      <c r="AD54" s="904"/>
      <c r="AE54" s="904"/>
      <c r="AF54" s="904"/>
      <c r="AG54" s="904"/>
      <c r="AH54" s="904"/>
      <c r="AI54" s="904"/>
      <c r="AJ54" s="904"/>
      <c r="AK54" s="904"/>
      <c r="AL54" s="904"/>
      <c r="AM54" s="904"/>
      <c r="AN54" s="904"/>
    </row>
    <row r="55" spans="1:40" ht="20.25" hidden="1">
      <c r="A55" t="str">
        <f t="shared" si="11"/>
        <v>Véhicules neufsPublicité 2</v>
      </c>
      <c r="B55" s="904" t="str">
        <f t="shared" si="1"/>
        <v>Véhicules neufs</v>
      </c>
      <c r="C55" s="928" t="s">
        <v>415</v>
      </c>
      <c r="D55" s="998"/>
      <c r="E55" s="940"/>
      <c r="F55" s="929">
        <f t="array" ref="F55">+INDEX('Budget original'!$A$2:$AO$501,MATCH($A55,'Budget original'!$A$2:$A$501,0),MATCH(F$2,'Budget original'!$A$2:$AO$2,0))</f>
        <v>0</v>
      </c>
      <c r="G55" s="999"/>
      <c r="H55" s="940"/>
      <c r="I55" s="929"/>
      <c r="J55" s="942"/>
      <c r="K55" s="940"/>
      <c r="L55" s="932">
        <f>SUMIFS(BV_Data_An_Cour!$O:$O,BV_Data_An_Cour!$U:$U,$B55,BV_Data_An_Cour!$V:$V,$C55,BV_Data_An_Cour!$W:$W,L$2)</f>
        <v>0</v>
      </c>
      <c r="M55" s="942"/>
      <c r="N55" s="963">
        <f t="shared" ref="N55:N71" si="21">L55-F55</f>
        <v>0</v>
      </c>
      <c r="O55" s="942"/>
      <c r="P55" s="940"/>
      <c r="Q55" s="932">
        <f t="array" ref="Q55">+INDEX('Réel 2025'!$A$2:$AO$500,MATCH($A55,'Réel 2025'!$A$2:$A$500,0),MATCH(Q$2,'Réel 2025'!$A$2:$AO$2,0))</f>
        <v>0</v>
      </c>
      <c r="R55" s="942"/>
      <c r="S55" s="989">
        <f t="shared" ref="S55:S71" si="22">L55-Q55</f>
        <v>0</v>
      </c>
      <c r="T55" s="1025"/>
      <c r="U55" s="912"/>
      <c r="W55" s="904"/>
      <c r="X55" s="904"/>
      <c r="Y55" s="904"/>
      <c r="Z55" s="904"/>
      <c r="AA55" s="904"/>
      <c r="AB55" s="904"/>
      <c r="AC55" s="904"/>
      <c r="AD55" s="904"/>
      <c r="AE55" s="904"/>
      <c r="AF55" s="904"/>
      <c r="AG55" s="904"/>
      <c r="AH55" s="904"/>
      <c r="AI55" s="904"/>
      <c r="AJ55" s="904"/>
      <c r="AK55" s="904"/>
      <c r="AL55" s="904"/>
      <c r="AM55" s="904"/>
      <c r="AN55" s="904"/>
    </row>
    <row r="56" spans="1:40" ht="20.25" hidden="1">
      <c r="A56" t="str">
        <f t="shared" si="11"/>
        <v>Véhicules neufsService gratuit 2</v>
      </c>
      <c r="B56" s="904" t="str">
        <f t="shared" si="1"/>
        <v>Véhicules neufs</v>
      </c>
      <c r="C56" s="928" t="s">
        <v>416</v>
      </c>
      <c r="D56" s="998"/>
      <c r="E56" s="940"/>
      <c r="F56" s="929">
        <f t="array" ref="F56">+INDEX('Budget original'!$A$2:$AO$501,MATCH($A56,'Budget original'!$A$2:$A$501,0),MATCH(F$2,'Budget original'!$A$2:$AO$2,0))</f>
        <v>0</v>
      </c>
      <c r="G56" s="999"/>
      <c r="H56" s="940"/>
      <c r="I56" s="929"/>
      <c r="J56" s="942"/>
      <c r="K56" s="940"/>
      <c r="L56" s="932">
        <f>SUMIFS(BV_Data_An_Cour!$O:$O,BV_Data_An_Cour!$U:$U,$B56,BV_Data_An_Cour!$V:$V,$C56,BV_Data_An_Cour!$W:$W,L$2)</f>
        <v>0</v>
      </c>
      <c r="M56" s="942"/>
      <c r="N56" s="963">
        <f t="shared" si="21"/>
        <v>0</v>
      </c>
      <c r="O56" s="942"/>
      <c r="P56" s="940"/>
      <c r="Q56" s="932">
        <f t="array" ref="Q56">+INDEX('Réel 2025'!$A$2:$AO$500,MATCH($A56,'Réel 2025'!$A$2:$A$500,0),MATCH(Q$2,'Réel 2025'!$A$2:$AO$2,0))</f>
        <v>0</v>
      </c>
      <c r="R56" s="942"/>
      <c r="S56" s="989">
        <f t="shared" si="22"/>
        <v>0</v>
      </c>
      <c r="T56" s="1025"/>
      <c r="U56" s="912"/>
      <c r="W56" s="904"/>
      <c r="X56" s="904"/>
      <c r="Y56" s="904"/>
      <c r="Z56" s="904"/>
      <c r="AA56" s="904"/>
      <c r="AB56" s="904"/>
      <c r="AC56" s="904"/>
      <c r="AD56" s="904"/>
      <c r="AE56" s="904"/>
      <c r="AF56" s="904"/>
      <c r="AG56" s="904"/>
      <c r="AH56" s="904"/>
      <c r="AI56" s="904"/>
      <c r="AJ56" s="904"/>
      <c r="AK56" s="904"/>
      <c r="AL56" s="904"/>
      <c r="AM56" s="904"/>
      <c r="AN56" s="904"/>
    </row>
    <row r="57" spans="1:40" ht="20.25">
      <c r="A57" t="str">
        <f t="shared" si="11"/>
        <v>Véhicules neufsFrais véhicules de cie</v>
      </c>
      <c r="B57" s="904" t="str">
        <f t="shared" si="1"/>
        <v>Véhicules neufs</v>
      </c>
      <c r="C57" s="990" t="s">
        <v>417</v>
      </c>
      <c r="D57" s="1000"/>
      <c r="E57" s="1024"/>
      <c r="F57" s="921">
        <f t="array" ref="F57">+INDEX('Budget original'!$A$2:$AO$501,MATCH($A57,'Budget original'!$A$2:$A$501,0),MATCH(F$2,'Budget original'!$A$2:$AO$2,0))</f>
        <v>2036.5</v>
      </c>
      <c r="G57" s="1001"/>
      <c r="H57" s="1024"/>
      <c r="I57" s="921"/>
      <c r="J57" s="922"/>
      <c r="K57" s="1024"/>
      <c r="L57" s="921">
        <f>SUMIFS(BV_Data_An_Cour!$O:$O,BV_Data_An_Cour!$U:$U,$B57,BV_Data_An_Cour!$V:$V,$C57,BV_Data_An_Cour!$W:$W,L$2)</f>
        <v>1358.64</v>
      </c>
      <c r="M57" s="922"/>
      <c r="N57" s="995">
        <f t="shared" si="21"/>
        <v>-677.8599999999999</v>
      </c>
      <c r="O57" s="922"/>
      <c r="P57" s="1024"/>
      <c r="Q57" s="921">
        <f t="array" ref="Q57">+INDEX('Réel 2025'!$A$2:$AO$500,MATCH($A57,'Réel 2025'!$A$2:$A$500,0),MATCH(Q$2,'Réel 2025'!$A$2:$AO$2,0))</f>
        <v>6262.21</v>
      </c>
      <c r="R57" s="922"/>
      <c r="S57" s="996">
        <f t="shared" si="22"/>
        <v>-4903.57</v>
      </c>
      <c r="T57" s="1026"/>
      <c r="U57" s="912"/>
      <c r="W57" s="904"/>
      <c r="X57" s="904"/>
      <c r="Y57" s="904"/>
      <c r="Z57" s="904"/>
      <c r="AA57" s="904"/>
      <c r="AB57" s="904"/>
      <c r="AC57" s="904"/>
      <c r="AD57" s="904"/>
      <c r="AE57" s="904"/>
      <c r="AF57" s="904"/>
      <c r="AG57" s="904"/>
      <c r="AH57" s="904"/>
      <c r="AI57" s="904"/>
      <c r="AJ57" s="904"/>
      <c r="AK57" s="904"/>
      <c r="AL57" s="904"/>
      <c r="AM57" s="904"/>
      <c r="AN57" s="904"/>
    </row>
    <row r="58" spans="1:40" ht="20.25">
      <c r="A58" t="str">
        <f t="shared" si="11"/>
        <v>Véhicules neufsInformatique</v>
      </c>
      <c r="B58" s="904" t="str">
        <f t="shared" si="1"/>
        <v>Véhicules neufs</v>
      </c>
      <c r="C58" s="928" t="s">
        <v>418</v>
      </c>
      <c r="D58" s="998"/>
      <c r="E58" s="940"/>
      <c r="F58" s="929">
        <f t="array" ref="F58">+INDEX('Budget original'!$A$2:$AO$501,MATCH($A58,'Budget original'!$A$2:$A$501,0),MATCH(F$2,'Budget original'!$A$2:$AO$2,0))</f>
        <v>9195.3521666666675</v>
      </c>
      <c r="G58" s="999"/>
      <c r="H58" s="940"/>
      <c r="I58" s="929"/>
      <c r="J58" s="942"/>
      <c r="K58" s="940"/>
      <c r="L58" s="932">
        <f>SUMIFS(BV_Data_An_Cour!$O:$O,BV_Data_An_Cour!$U:$U,$B58,BV_Data_An_Cour!$V:$V,$C58,BV_Data_An_Cour!$W:$W,L$2)</f>
        <v>9112.19</v>
      </c>
      <c r="M58" s="942"/>
      <c r="N58" s="963">
        <f t="shared" si="21"/>
        <v>-83.162166666666963</v>
      </c>
      <c r="O58" s="942"/>
      <c r="P58" s="940"/>
      <c r="Q58" s="932">
        <f t="array" ref="Q58">+INDEX('Réel 2025'!$A$2:$AO$500,MATCH($A58,'Réel 2025'!$A$2:$A$500,0),MATCH(Q$2,'Réel 2025'!$A$2:$AO$2,0))</f>
        <v>4134.17</v>
      </c>
      <c r="R58" s="942"/>
      <c r="S58" s="989">
        <f t="shared" si="22"/>
        <v>4978.0200000000004</v>
      </c>
      <c r="T58" s="1025"/>
      <c r="U58" s="912"/>
      <c r="W58" s="904"/>
      <c r="X58" s="904"/>
      <c r="Y58" s="904"/>
      <c r="Z58" s="904"/>
      <c r="AA58" s="904"/>
      <c r="AB58" s="904"/>
      <c r="AC58" s="904"/>
      <c r="AD58" s="904"/>
      <c r="AE58" s="904"/>
      <c r="AF58" s="904"/>
      <c r="AG58" s="904"/>
      <c r="AH58" s="904"/>
      <c r="AI58" s="904"/>
      <c r="AJ58" s="904"/>
      <c r="AK58" s="904"/>
      <c r="AL58" s="904"/>
      <c r="AM58" s="904"/>
      <c r="AN58" s="904"/>
    </row>
    <row r="59" spans="1:40" ht="20.25">
      <c r="A59" t="str">
        <f t="shared" si="11"/>
        <v>Véhicules neufsFrais de déplacement</v>
      </c>
      <c r="B59" s="904" t="str">
        <f t="shared" si="1"/>
        <v>Véhicules neufs</v>
      </c>
      <c r="C59" s="928" t="s">
        <v>419</v>
      </c>
      <c r="D59" s="998"/>
      <c r="E59" s="940"/>
      <c r="F59" s="929">
        <f t="array" ref="F59">+INDEX('Budget original'!$A$2:$AO$501,MATCH($A59,'Budget original'!$A$2:$A$501,0),MATCH(F$2,'Budget original'!$A$2:$AO$2,0))</f>
        <v>1330</v>
      </c>
      <c r="G59" s="999"/>
      <c r="H59" s="940"/>
      <c r="I59" s="929"/>
      <c r="J59" s="942"/>
      <c r="K59" s="940"/>
      <c r="L59" s="932">
        <f>SUMIFS(BV_Data_An_Cour!$O:$O,BV_Data_An_Cour!$U:$U,$B59,BV_Data_An_Cour!$V:$V,$C59,BV_Data_An_Cour!$W:$W,L$2)</f>
        <v>4468.8</v>
      </c>
      <c r="M59" s="942"/>
      <c r="N59" s="963">
        <f t="shared" si="21"/>
        <v>3138.8</v>
      </c>
      <c r="O59" s="942"/>
      <c r="P59" s="940"/>
      <c r="Q59" s="932">
        <f t="array" ref="Q59">+INDEX('Réel 2025'!$A$2:$AO$500,MATCH($A59,'Réel 2025'!$A$2:$A$500,0),MATCH(Q$2,'Réel 2025'!$A$2:$AO$2,0))</f>
        <v>-158.94</v>
      </c>
      <c r="R59" s="942"/>
      <c r="S59" s="989">
        <f t="shared" si="22"/>
        <v>4627.74</v>
      </c>
      <c r="T59" s="912"/>
      <c r="U59" s="912"/>
      <c r="V59" s="898" t="s">
        <v>3140</v>
      </c>
      <c r="W59" s="904"/>
      <c r="X59" s="904"/>
      <c r="Y59" s="904"/>
      <c r="Z59" s="904"/>
      <c r="AA59" s="904"/>
      <c r="AB59" s="904"/>
      <c r="AC59" s="904"/>
      <c r="AD59" s="904"/>
      <c r="AE59" s="904"/>
      <c r="AF59" s="904"/>
      <c r="AG59" s="904"/>
      <c r="AH59" s="904"/>
      <c r="AI59" s="904"/>
      <c r="AJ59" s="904"/>
      <c r="AK59" s="904"/>
      <c r="AL59" s="904"/>
      <c r="AM59" s="904"/>
      <c r="AN59" s="904"/>
    </row>
    <row r="60" spans="1:40" ht="20.25">
      <c r="A60" t="str">
        <f t="shared" si="11"/>
        <v>Véhicules neufsServices extérieurs</v>
      </c>
      <c r="B60" s="904" t="str">
        <f t="shared" si="1"/>
        <v>Véhicules neufs</v>
      </c>
      <c r="C60" s="990" t="s">
        <v>420</v>
      </c>
      <c r="D60" s="1000"/>
      <c r="E60" s="1024"/>
      <c r="F60" s="921">
        <f t="array" ref="F60">+INDEX('Budget original'!$A$2:$AO$501,MATCH($A60,'Budget original'!$A$2:$A$501,0),MATCH(F$2,'Budget original'!$A$2:$AO$2,0))</f>
        <v>2672.3603333333335</v>
      </c>
      <c r="G60" s="1001"/>
      <c r="H60" s="1024"/>
      <c r="I60" s="921"/>
      <c r="J60" s="922"/>
      <c r="K60" s="1024"/>
      <c r="L60" s="921">
        <f>SUMIFS(BV_Data_An_Cour!$O:$O,BV_Data_An_Cour!$U:$U,$B60,BV_Data_An_Cour!$V:$V,$C60,BV_Data_An_Cour!$W:$W,L$2)</f>
        <v>5679.59</v>
      </c>
      <c r="M60" s="922"/>
      <c r="N60" s="995">
        <f t="shared" si="21"/>
        <v>3007.2296666666666</v>
      </c>
      <c r="O60" s="922"/>
      <c r="P60" s="1024"/>
      <c r="Q60" s="921">
        <f t="array" ref="Q60">+INDEX('Réel 2025'!$A$2:$AO$500,MATCH($A60,'Réel 2025'!$A$2:$A$500,0),MATCH(Q$2,'Réel 2025'!$A$2:$AO$2,0))</f>
        <v>3146.4</v>
      </c>
      <c r="R60" s="922"/>
      <c r="S60" s="996">
        <f t="shared" si="22"/>
        <v>2533.19</v>
      </c>
      <c r="T60" s="912"/>
      <c r="U60" s="912"/>
      <c r="V60" s="898" t="s">
        <v>3133</v>
      </c>
      <c r="W60" s="904"/>
      <c r="X60" s="904"/>
      <c r="Y60" s="904"/>
      <c r="Z60" s="904"/>
      <c r="AA60" s="904"/>
      <c r="AB60" s="904"/>
      <c r="AC60" s="904"/>
      <c r="AD60" s="904"/>
      <c r="AE60" s="904"/>
      <c r="AF60" s="904"/>
      <c r="AG60" s="904"/>
      <c r="AH60" s="904"/>
      <c r="AI60" s="904"/>
      <c r="AJ60" s="904"/>
      <c r="AK60" s="904"/>
      <c r="AL60" s="904"/>
      <c r="AM60" s="904"/>
      <c r="AN60" s="904"/>
    </row>
    <row r="61" spans="1:40" ht="20.25">
      <c r="A61" t="str">
        <f t="shared" si="11"/>
        <v>Véhicules neufsFournitures autres</v>
      </c>
      <c r="B61" s="904" t="str">
        <f t="shared" si="1"/>
        <v>Véhicules neufs</v>
      </c>
      <c r="C61" s="928" t="s">
        <v>421</v>
      </c>
      <c r="D61" s="998"/>
      <c r="E61" s="940"/>
      <c r="F61" s="929">
        <f t="array" ref="F61">+INDEX('Budget original'!$A$2:$AO$501,MATCH($A61,'Budget original'!$A$2:$A$501,0),MATCH(F$2,'Budget original'!$A$2:$AO$2,0))</f>
        <v>75</v>
      </c>
      <c r="G61" s="999"/>
      <c r="H61" s="940"/>
      <c r="I61" s="929"/>
      <c r="J61" s="942"/>
      <c r="K61" s="940"/>
      <c r="L61" s="932">
        <f>SUMIFS(BV_Data_An_Cour!$O:$O,BV_Data_An_Cour!$U:$U,$B61,BV_Data_An_Cour!$V:$V,$C61,BV_Data_An_Cour!$W:$W,L$2)</f>
        <v>39.6</v>
      </c>
      <c r="M61" s="942"/>
      <c r="N61" s="963">
        <f t="shared" si="21"/>
        <v>-35.4</v>
      </c>
      <c r="O61" s="942"/>
      <c r="P61" s="940"/>
      <c r="Q61" s="932">
        <f t="array" ref="Q61">+INDEX('Réel 2025'!$A$2:$AO$500,MATCH($A61,'Réel 2025'!$A$2:$A$500,0),MATCH(Q$2,'Réel 2025'!$A$2:$AO$2,0))</f>
        <v>113.9</v>
      </c>
      <c r="R61" s="942"/>
      <c r="S61" s="989">
        <f t="shared" si="22"/>
        <v>-74.300000000000011</v>
      </c>
      <c r="T61" s="912"/>
      <c r="U61" s="912"/>
      <c r="W61" s="912"/>
      <c r="X61" s="912"/>
      <c r="Y61" s="912"/>
      <c r="Z61" s="912"/>
      <c r="AA61" s="912"/>
      <c r="AB61" s="912"/>
      <c r="AC61" s="912"/>
      <c r="AD61" s="912"/>
      <c r="AE61" s="912"/>
      <c r="AF61" s="912"/>
      <c r="AG61" s="912"/>
      <c r="AH61" s="912"/>
      <c r="AI61" s="912"/>
      <c r="AJ61" s="912"/>
      <c r="AK61" s="912"/>
      <c r="AL61" s="912"/>
      <c r="AM61" s="912"/>
      <c r="AN61" s="912"/>
    </row>
    <row r="62" spans="1:40" ht="20.25">
      <c r="A62" t="str">
        <f t="shared" si="11"/>
        <v>Véhicules neufsUniformes</v>
      </c>
      <c r="B62" s="904" t="str">
        <f t="shared" si="1"/>
        <v>Véhicules neufs</v>
      </c>
      <c r="C62" s="928" t="s">
        <v>422</v>
      </c>
      <c r="D62" s="998"/>
      <c r="E62" s="940"/>
      <c r="F62" s="929">
        <f t="array" ref="F62">+INDEX('Budget original'!$A$2:$AO$501,MATCH($A62,'Budget original'!$A$2:$A$501,0),MATCH(F$2,'Budget original'!$A$2:$AO$2,0))</f>
        <v>30</v>
      </c>
      <c r="G62" s="999"/>
      <c r="H62" s="940"/>
      <c r="I62" s="929"/>
      <c r="J62" s="942"/>
      <c r="K62" s="940"/>
      <c r="L62" s="932">
        <f>SUMIFS(BV_Data_An_Cour!$O:$O,BV_Data_An_Cour!$U:$U,$B62,BV_Data_An_Cour!$V:$V,$C62,BV_Data_An_Cour!$W:$W,L$2)</f>
        <v>0</v>
      </c>
      <c r="M62" s="942"/>
      <c r="N62" s="963">
        <f t="shared" si="21"/>
        <v>-30</v>
      </c>
      <c r="O62" s="942"/>
      <c r="P62" s="940"/>
      <c r="Q62" s="932">
        <f t="array" ref="Q62">+INDEX('Réel 2025'!$A$2:$AO$500,MATCH($A62,'Réel 2025'!$A$2:$A$500,0),MATCH(Q$2,'Réel 2025'!$A$2:$AO$2,0))</f>
        <v>0</v>
      </c>
      <c r="R62" s="942"/>
      <c r="S62" s="989">
        <f t="shared" si="22"/>
        <v>0</v>
      </c>
      <c r="T62" s="912"/>
      <c r="U62" s="912"/>
      <c r="W62" s="912"/>
      <c r="X62" s="912"/>
      <c r="Y62" s="912"/>
      <c r="Z62" s="912"/>
      <c r="AA62" s="912"/>
      <c r="AB62" s="912"/>
      <c r="AC62" s="912"/>
      <c r="AD62" s="912"/>
      <c r="AE62" s="912"/>
      <c r="AF62" s="912"/>
      <c r="AG62" s="912"/>
      <c r="AH62" s="912"/>
      <c r="AI62" s="912"/>
      <c r="AJ62" s="912"/>
      <c r="AK62" s="912"/>
      <c r="AL62" s="912"/>
      <c r="AM62" s="912"/>
      <c r="AN62" s="912"/>
    </row>
    <row r="63" spans="1:40" ht="20.25">
      <c r="A63" t="str">
        <f t="shared" si="11"/>
        <v>Véhicules neufsPapeterie</v>
      </c>
      <c r="B63" s="904" t="str">
        <f t="shared" si="1"/>
        <v>Véhicules neufs</v>
      </c>
      <c r="C63" s="928" t="s">
        <v>423</v>
      </c>
      <c r="D63" s="998"/>
      <c r="E63" s="940"/>
      <c r="F63" s="929">
        <f t="array" ref="F63">+INDEX('Budget original'!$A$2:$AO$501,MATCH($A63,'Budget original'!$A$2:$A$501,0),MATCH(F$2,'Budget original'!$A$2:$AO$2,0))</f>
        <v>580</v>
      </c>
      <c r="G63" s="999"/>
      <c r="H63" s="940"/>
      <c r="I63" s="929"/>
      <c r="J63" s="942"/>
      <c r="K63" s="940"/>
      <c r="L63" s="931">
        <f>SUMIFS(BV_Data_An_Cour!$O:$O,BV_Data_An_Cour!$U:$U,$B63,BV_Data_An_Cour!$V:$V,$C63,BV_Data_An_Cour!$W:$W,L$2)</f>
        <v>502.77</v>
      </c>
      <c r="M63" s="942"/>
      <c r="N63" s="963">
        <f t="shared" si="21"/>
        <v>-77.230000000000018</v>
      </c>
      <c r="O63" s="942"/>
      <c r="P63" s="940"/>
      <c r="Q63" s="931">
        <f t="array" ref="Q63">+INDEX('Réel 2025'!$A$2:$AO$500,MATCH($A63,'Réel 2025'!$A$2:$A$500,0),MATCH(Q$2,'Réel 2025'!$A$2:$AO$2,0))</f>
        <v>605.9</v>
      </c>
      <c r="R63" s="942"/>
      <c r="S63" s="989">
        <f t="shared" si="22"/>
        <v>-103.13</v>
      </c>
      <c r="T63" s="912"/>
      <c r="U63" s="912"/>
      <c r="W63" s="912"/>
      <c r="X63" s="912"/>
      <c r="Y63" s="912"/>
      <c r="Z63" s="912"/>
      <c r="AA63" s="912"/>
      <c r="AB63" s="912"/>
      <c r="AC63" s="912"/>
      <c r="AD63" s="912"/>
      <c r="AE63" s="912"/>
      <c r="AF63" s="912"/>
      <c r="AG63" s="912"/>
      <c r="AH63" s="912"/>
      <c r="AI63" s="912"/>
      <c r="AJ63" s="912"/>
      <c r="AK63" s="912"/>
      <c r="AL63" s="912"/>
      <c r="AM63" s="912"/>
      <c r="AN63" s="912"/>
    </row>
    <row r="64" spans="1:40" ht="20.25">
      <c r="A64" t="str">
        <f t="shared" si="11"/>
        <v>Véhicules neufsTéléphone</v>
      </c>
      <c r="B64" s="904" t="str">
        <f t="shared" si="1"/>
        <v>Véhicules neufs</v>
      </c>
      <c r="C64" s="928" t="s">
        <v>424</v>
      </c>
      <c r="D64" s="998"/>
      <c r="E64" s="940"/>
      <c r="F64" s="929">
        <f t="array" ref="F64">+INDEX('Budget original'!$A$2:$AO$501,MATCH($A64,'Budget original'!$A$2:$A$501,0),MATCH(F$2,'Budget original'!$A$2:$AO$2,0))</f>
        <v>157.6</v>
      </c>
      <c r="G64" s="999"/>
      <c r="H64" s="940"/>
      <c r="I64" s="929"/>
      <c r="J64" s="942"/>
      <c r="K64" s="940"/>
      <c r="L64" s="932">
        <f>SUMIFS(BV_Data_An_Cour!$O:$O,BV_Data_An_Cour!$U:$U,$B64,BV_Data_An_Cour!$V:$V,$C64,BV_Data_An_Cour!$W:$W,L$2)</f>
        <v>181.63</v>
      </c>
      <c r="M64" s="942"/>
      <c r="N64" s="963">
        <f t="shared" si="21"/>
        <v>24.03</v>
      </c>
      <c r="O64" s="942"/>
      <c r="P64" s="940"/>
      <c r="Q64" s="932">
        <f t="array" ref="Q64">+INDEX('Réel 2025'!$A$2:$AO$500,MATCH($A64,'Réel 2025'!$A$2:$A$500,0),MATCH(Q$2,'Réel 2025'!$A$2:$AO$2,0))</f>
        <v>203.51</v>
      </c>
      <c r="R64" s="942"/>
      <c r="S64" s="989">
        <f t="shared" si="22"/>
        <v>-21.879999999999995</v>
      </c>
      <c r="T64" s="912"/>
      <c r="U64" s="912"/>
      <c r="W64" s="912"/>
      <c r="X64" s="912"/>
      <c r="Y64" s="912"/>
      <c r="Z64" s="912"/>
      <c r="AA64" s="912"/>
      <c r="AB64" s="912"/>
      <c r="AC64" s="912"/>
      <c r="AD64" s="912"/>
      <c r="AE64" s="912"/>
      <c r="AF64" s="912"/>
      <c r="AG64" s="912"/>
      <c r="AH64" s="912"/>
      <c r="AI64" s="912"/>
      <c r="AJ64" s="912"/>
      <c r="AK64" s="912"/>
      <c r="AL64" s="912"/>
      <c r="AM64" s="912"/>
      <c r="AN64" s="912"/>
    </row>
    <row r="65" spans="1:40" ht="20.25">
      <c r="A65" t="str">
        <f t="shared" si="11"/>
        <v>Véhicules neufsFrais postaux</v>
      </c>
      <c r="B65" s="904" t="str">
        <f t="shared" si="1"/>
        <v>Véhicules neufs</v>
      </c>
      <c r="C65" s="928" t="s">
        <v>425</v>
      </c>
      <c r="D65" s="998"/>
      <c r="E65" s="940"/>
      <c r="F65" s="929">
        <f t="array" ref="F65">+INDEX('Budget original'!$A$2:$AO$501,MATCH($A65,'Budget original'!$A$2:$A$501,0),MATCH(F$2,'Budget original'!$A$2:$AO$2,0))</f>
        <v>226.66666666666666</v>
      </c>
      <c r="G65" s="999"/>
      <c r="H65" s="940"/>
      <c r="I65" s="929"/>
      <c r="J65" s="942"/>
      <c r="K65" s="940"/>
      <c r="L65" s="932">
        <f>SUMIFS(BV_Data_An_Cour!$O:$O,BV_Data_An_Cour!$U:$U,$B65,BV_Data_An_Cour!$V:$V,$C65,BV_Data_An_Cour!$W:$W,L$2)</f>
        <v>235.32</v>
      </c>
      <c r="M65" s="942"/>
      <c r="N65" s="963">
        <f t="shared" si="21"/>
        <v>8.653333333333336</v>
      </c>
      <c r="O65" s="942"/>
      <c r="P65" s="940"/>
      <c r="Q65" s="932">
        <f t="array" ref="Q65">+INDEX('Réel 2025'!$A$2:$AO$500,MATCH($A65,'Réel 2025'!$A$2:$A$500,0),MATCH(Q$2,'Réel 2025'!$A$2:$AO$2,0))</f>
        <v>98.64</v>
      </c>
      <c r="R65" s="942"/>
      <c r="S65" s="989">
        <f t="shared" si="22"/>
        <v>136.68</v>
      </c>
      <c r="T65" s="912"/>
      <c r="U65" s="912"/>
      <c r="W65" s="912"/>
      <c r="X65" s="912"/>
      <c r="Y65" s="912"/>
      <c r="Z65" s="912"/>
      <c r="AA65" s="912"/>
      <c r="AB65" s="912"/>
      <c r="AC65" s="912"/>
      <c r="AD65" s="912"/>
      <c r="AE65" s="912"/>
      <c r="AF65" s="912"/>
      <c r="AG65" s="912"/>
      <c r="AH65" s="912"/>
      <c r="AI65" s="912"/>
      <c r="AJ65" s="912"/>
      <c r="AK65" s="912"/>
      <c r="AL65" s="912"/>
      <c r="AM65" s="912"/>
      <c r="AN65" s="912"/>
    </row>
    <row r="66" spans="1:40" ht="20.25">
      <c r="A66" t="str">
        <f t="shared" si="11"/>
        <v>Véhicules neufsDivers</v>
      </c>
      <c r="B66" s="904" t="str">
        <f t="shared" si="1"/>
        <v>Véhicules neufs</v>
      </c>
      <c r="C66" s="928" t="s">
        <v>426</v>
      </c>
      <c r="D66" s="998"/>
      <c r="E66" s="940"/>
      <c r="F66" s="929">
        <f t="array" ref="F66">+INDEX('Budget original'!$A$2:$AO$501,MATCH($A66,'Budget original'!$A$2:$A$501,0),MATCH(F$2,'Budget original'!$A$2:$AO$2,0))</f>
        <v>629.08333333333326</v>
      </c>
      <c r="G66" s="999"/>
      <c r="H66" s="940"/>
      <c r="I66" s="929"/>
      <c r="J66" s="942"/>
      <c r="K66" s="940"/>
      <c r="L66" s="932">
        <f>SUMIFS(BV_Data_An_Cour!$O:$O,BV_Data_An_Cour!$U:$U,$B66,BV_Data_An_Cour!$V:$V,$C66,BV_Data_An_Cour!$W:$W,L$2)</f>
        <v>598.71</v>
      </c>
      <c r="M66" s="942"/>
      <c r="N66" s="963">
        <f t="shared" si="21"/>
        <v>-30.373333333333221</v>
      </c>
      <c r="O66" s="942"/>
      <c r="P66" s="940"/>
      <c r="Q66" s="932">
        <f t="array" ref="Q66">+INDEX('Réel 2025'!$A$2:$AO$500,MATCH($A66,'Réel 2025'!$A$2:$A$500,0),MATCH(Q$2,'Réel 2025'!$A$2:$AO$2,0))</f>
        <v>761.51</v>
      </c>
      <c r="R66" s="942"/>
      <c r="S66" s="989">
        <f t="shared" si="22"/>
        <v>-162.79999999999995</v>
      </c>
      <c r="T66" s="912"/>
      <c r="U66" s="912"/>
      <c r="W66" s="912"/>
      <c r="X66" s="912"/>
      <c r="Y66" s="912"/>
      <c r="Z66" s="912"/>
      <c r="AA66" s="912"/>
      <c r="AB66" s="912"/>
      <c r="AC66" s="912"/>
      <c r="AD66" s="912"/>
      <c r="AE66" s="912"/>
      <c r="AF66" s="912"/>
      <c r="AG66" s="912"/>
      <c r="AH66" s="912"/>
      <c r="AI66" s="912"/>
      <c r="AJ66" s="912"/>
      <c r="AK66" s="912"/>
      <c r="AL66" s="912"/>
      <c r="AM66" s="912"/>
      <c r="AN66" s="912"/>
    </row>
    <row r="67" spans="1:40" ht="20.25">
      <c r="A67" t="str">
        <f t="shared" si="11"/>
        <v>Véhicules neufsFormation</v>
      </c>
      <c r="B67" s="904" t="str">
        <f t="shared" si="1"/>
        <v>Véhicules neufs</v>
      </c>
      <c r="C67" s="928" t="s">
        <v>427</v>
      </c>
      <c r="D67" s="998"/>
      <c r="E67" s="940"/>
      <c r="F67" s="929">
        <f t="array" ref="F67">+INDEX('Budget original'!$A$2:$AO$501,MATCH($A67,'Budget original'!$A$2:$A$501,0),MATCH(F$2,'Budget original'!$A$2:$AO$2,0))</f>
        <v>321.5946666666668</v>
      </c>
      <c r="G67" s="999"/>
      <c r="H67" s="940"/>
      <c r="I67" s="929"/>
      <c r="J67" s="942"/>
      <c r="K67" s="940"/>
      <c r="L67" s="932">
        <f>SUMIFS(BV_Data_An_Cour!$O:$O,BV_Data_An_Cour!$U:$U,$B67,BV_Data_An_Cour!$V:$V,$C67,BV_Data_An_Cour!$W:$W,L$2)</f>
        <v>-584.34</v>
      </c>
      <c r="M67" s="942"/>
      <c r="N67" s="963">
        <f t="shared" si="21"/>
        <v>-905.93466666666677</v>
      </c>
      <c r="O67" s="942"/>
      <c r="P67" s="940"/>
      <c r="Q67" s="932">
        <f t="array" ref="Q67">+INDEX('Réel 2025'!$A$2:$AO$500,MATCH($A67,'Réel 2025'!$A$2:$A$500,0),MATCH(Q$2,'Réel 2025'!$A$2:$AO$2,0))</f>
        <v>-415.81</v>
      </c>
      <c r="R67" s="942"/>
      <c r="S67" s="989">
        <f t="shared" si="22"/>
        <v>-168.53000000000003</v>
      </c>
      <c r="T67" s="912"/>
      <c r="U67" s="912"/>
      <c r="W67" s="912"/>
      <c r="X67" s="912"/>
      <c r="Y67" s="912"/>
      <c r="Z67" s="912"/>
      <c r="AA67" s="912"/>
      <c r="AB67" s="912"/>
      <c r="AC67" s="912"/>
      <c r="AD67" s="912"/>
      <c r="AE67" s="912"/>
      <c r="AF67" s="912"/>
      <c r="AG67" s="912"/>
      <c r="AH67" s="912"/>
      <c r="AI67" s="912"/>
      <c r="AJ67" s="912"/>
      <c r="AK67" s="912"/>
      <c r="AL67" s="912"/>
      <c r="AM67" s="912"/>
      <c r="AN67" s="912"/>
    </row>
    <row r="68" spans="1:40" ht="20.25">
      <c r="A68" t="str">
        <f t="shared" si="11"/>
        <v>Véhicules neufsFrais bancaires</v>
      </c>
      <c r="B68" s="904" t="str">
        <f t="shared" si="1"/>
        <v>Véhicules neufs</v>
      </c>
      <c r="C68" s="928" t="s">
        <v>428</v>
      </c>
      <c r="D68" s="998"/>
      <c r="E68" s="940"/>
      <c r="F68" s="929">
        <f t="array" ref="F68">+INDEX('Budget original'!$A$2:$AO$501,MATCH($A68,'Budget original'!$A$2:$A$501,0),MATCH(F$2,'Budget original'!$A$2:$AO$2,0))</f>
        <v>3824.8785829232215</v>
      </c>
      <c r="G68" s="999"/>
      <c r="H68" s="940"/>
      <c r="I68" s="929"/>
      <c r="J68" s="942"/>
      <c r="K68" s="940"/>
      <c r="L68" s="931">
        <f>SUMIFS(BV_Data_An_Cour!$O:$O,BV_Data_An_Cour!$U:$U,$B68,BV_Data_An_Cour!$V:$V,$C68,BV_Data_An_Cour!$W:$W,L$2)</f>
        <v>2788.45</v>
      </c>
      <c r="M68" s="942"/>
      <c r="N68" s="963">
        <f t="shared" si="21"/>
        <v>-1036.4285829232217</v>
      </c>
      <c r="O68" s="942"/>
      <c r="P68" s="940"/>
      <c r="Q68" s="932">
        <f t="array" ref="Q68">+INDEX('Réel 2025'!$A$2:$AO$500,MATCH($A68,'Réel 2025'!$A$2:$A$500,0),MATCH(Q$2,'Réel 2025'!$A$2:$AO$2,0))</f>
        <v>1522.38</v>
      </c>
      <c r="R68" s="942"/>
      <c r="S68" s="989">
        <f t="shared" si="22"/>
        <v>1266.0699999999997</v>
      </c>
      <c r="T68" s="912"/>
      <c r="U68" s="912"/>
      <c r="W68" s="912"/>
      <c r="X68" s="912"/>
      <c r="Y68" s="912"/>
      <c r="Z68" s="912"/>
      <c r="AA68" s="912"/>
      <c r="AB68" s="912"/>
      <c r="AC68" s="912"/>
      <c r="AD68" s="912"/>
      <c r="AE68" s="912"/>
      <c r="AF68" s="912"/>
      <c r="AG68" s="912"/>
      <c r="AH68" s="912"/>
      <c r="AI68" s="912"/>
      <c r="AJ68" s="912"/>
      <c r="AK68" s="912"/>
      <c r="AL68" s="912"/>
      <c r="AM68" s="912"/>
      <c r="AN68" s="912"/>
    </row>
    <row r="69" spans="1:40" ht="20.25" hidden="1">
      <c r="A69" t="str">
        <f t="shared" si="11"/>
        <v>Véhicules neufs[...]</v>
      </c>
      <c r="B69" s="904" t="str">
        <f t="shared" si="1"/>
        <v>Véhicules neufs</v>
      </c>
      <c r="C69" s="928" t="s">
        <v>330</v>
      </c>
      <c r="D69" s="998"/>
      <c r="E69" s="940"/>
      <c r="F69" s="929">
        <f t="array" ref="F69">+INDEX('Budget original'!$A$2:$AO$501,MATCH($A69,'Budget original'!$A$2:$A$501,0),MATCH(F$2,'Budget original'!$A$2:$AO$2,0))</f>
        <v>0</v>
      </c>
      <c r="G69" s="999"/>
      <c r="H69" s="940"/>
      <c r="I69" s="929"/>
      <c r="J69" s="942"/>
      <c r="K69" s="940"/>
      <c r="L69" s="932"/>
      <c r="M69" s="942"/>
      <c r="N69" s="963">
        <f t="shared" si="21"/>
        <v>0</v>
      </c>
      <c r="O69" s="942"/>
      <c r="P69" s="940"/>
      <c r="Q69" s="932">
        <f t="array" ref="Q69">+INDEX('Réel 2025'!$A$2:$AO$500,MATCH($A69,'Réel 2025'!$A$2:$A$500,0),MATCH(Q$2,'Réel 2025'!$A$2:$AO$2,0))</f>
        <v>0</v>
      </c>
      <c r="R69" s="942"/>
      <c r="S69" s="989">
        <f t="shared" si="22"/>
        <v>0</v>
      </c>
      <c r="T69" s="912"/>
      <c r="U69" s="912"/>
      <c r="W69" s="912"/>
      <c r="X69" s="912"/>
      <c r="Y69" s="912"/>
      <c r="Z69" s="912"/>
      <c r="AA69" s="912"/>
      <c r="AB69" s="912"/>
      <c r="AC69" s="912"/>
      <c r="AD69" s="912"/>
      <c r="AE69" s="912"/>
      <c r="AF69" s="912"/>
      <c r="AG69" s="912"/>
      <c r="AH69" s="912"/>
      <c r="AI69" s="912"/>
      <c r="AJ69" s="912"/>
      <c r="AK69" s="912"/>
      <c r="AL69" s="912"/>
      <c r="AM69" s="912"/>
      <c r="AN69" s="912"/>
    </row>
    <row r="70" spans="1:40" ht="20.25" hidden="1">
      <c r="A70" t="str">
        <f t="shared" si="11"/>
        <v>Véhicules neufs[...]</v>
      </c>
      <c r="B70" s="904" t="str">
        <f t="shared" si="1"/>
        <v>Véhicules neufs</v>
      </c>
      <c r="C70" s="928" t="s">
        <v>330</v>
      </c>
      <c r="D70" s="998"/>
      <c r="E70" s="940"/>
      <c r="F70" s="929">
        <f t="array" ref="F70">+INDEX('Budget original'!$A$2:$AO$501,MATCH($A70,'Budget original'!$A$2:$A$501,0),MATCH(F$2,'Budget original'!$A$2:$AO$2,0))</f>
        <v>0</v>
      </c>
      <c r="G70" s="999"/>
      <c r="H70" s="940"/>
      <c r="I70" s="929"/>
      <c r="J70" s="942"/>
      <c r="K70" s="940"/>
      <c r="L70" s="932">
        <f>SUMIFS(BV_Data_An_Cour!$O:$O,BV_Data_An_Cour!$U:$U,$B70,BV_Data_An_Cour!$V:$V,$C70,BV_Data_An_Cour!$W:$W,L$2)</f>
        <v>0</v>
      </c>
      <c r="M70" s="942"/>
      <c r="N70" s="963">
        <f t="shared" si="21"/>
        <v>0</v>
      </c>
      <c r="O70" s="942"/>
      <c r="P70" s="940"/>
      <c r="Q70" s="932">
        <f t="array" ref="Q70">+INDEX('Réel 2025'!$A$2:$AO$500,MATCH($A70,'Réel 2025'!$A$2:$A$500,0),MATCH(Q$2,'Réel 2025'!$A$2:$AO$2,0))</f>
        <v>0</v>
      </c>
      <c r="R70" s="942"/>
      <c r="S70" s="989">
        <f t="shared" si="22"/>
        <v>0</v>
      </c>
      <c r="T70" s="912"/>
      <c r="U70" s="912"/>
      <c r="W70" s="912"/>
      <c r="X70" s="912"/>
      <c r="Y70" s="912"/>
      <c r="Z70" s="912"/>
      <c r="AA70" s="912"/>
      <c r="AB70" s="912"/>
      <c r="AC70" s="912"/>
      <c r="AD70" s="912"/>
      <c r="AE70" s="912"/>
      <c r="AF70" s="912"/>
      <c r="AG70" s="912"/>
      <c r="AH70" s="912"/>
      <c r="AI70" s="912"/>
      <c r="AJ70" s="912"/>
      <c r="AK70" s="912"/>
      <c r="AL70" s="912"/>
      <c r="AM70" s="912"/>
      <c r="AN70" s="912"/>
    </row>
    <row r="71" spans="1:40" ht="20.25" hidden="1">
      <c r="A71" t="str">
        <f t="shared" si="11"/>
        <v>Véhicules neufs[...]</v>
      </c>
      <c r="B71" s="904" t="str">
        <f t="shared" si="1"/>
        <v>Véhicules neufs</v>
      </c>
      <c r="C71" s="928" t="s">
        <v>330</v>
      </c>
      <c r="D71" s="998"/>
      <c r="E71" s="940"/>
      <c r="F71" s="929">
        <f t="array" ref="F71">+INDEX('Budget original'!$A$2:$AO$501,MATCH($A71,'Budget original'!$A$2:$A$501,0),MATCH(F$2,'Budget original'!$A$2:$AO$2,0))</f>
        <v>0</v>
      </c>
      <c r="G71" s="999"/>
      <c r="H71" s="940"/>
      <c r="I71" s="929"/>
      <c r="J71" s="942"/>
      <c r="K71" s="940"/>
      <c r="L71" s="932">
        <f>SUMIFS(BV_Data_An_Cour!$O:$O,BV_Data_An_Cour!$U:$U,$B71,BV_Data_An_Cour!$V:$V,$C71,BV_Data_An_Cour!$W:$W,L$2)*0.32</f>
        <v>0</v>
      </c>
      <c r="M71" s="942"/>
      <c r="N71" s="963">
        <f t="shared" si="21"/>
        <v>0</v>
      </c>
      <c r="O71" s="942"/>
      <c r="P71" s="940"/>
      <c r="Q71" s="932">
        <f t="array" ref="Q71">+INDEX('Réel 2025'!$A$2:$AO$500,MATCH($A71,'Réel 2025'!$A$2:$A$500,0),MATCH(Q$2,'Réel 2025'!$A$2:$AO$2,0))</f>
        <v>0</v>
      </c>
      <c r="R71" s="942"/>
      <c r="S71" s="989">
        <f t="shared" si="22"/>
        <v>0</v>
      </c>
      <c r="T71" s="912"/>
      <c r="U71" s="912"/>
      <c r="W71" s="904"/>
      <c r="X71" s="904"/>
      <c r="Y71" s="904"/>
      <c r="Z71" s="904"/>
      <c r="AA71" s="904"/>
      <c r="AB71" s="904"/>
      <c r="AC71" s="904"/>
      <c r="AD71" s="904"/>
      <c r="AE71" s="904"/>
      <c r="AF71" s="904"/>
      <c r="AG71" s="904"/>
      <c r="AH71" s="904"/>
      <c r="AI71" s="904"/>
      <c r="AJ71" s="904"/>
      <c r="AK71" s="904"/>
      <c r="AL71" s="904"/>
      <c r="AM71" s="904"/>
      <c r="AN71" s="904"/>
    </row>
    <row r="72" spans="1:40" ht="20.25">
      <c r="A72" t="str">
        <f t="shared" si="11"/>
        <v>Véhicules neufsTOTAL SEMI-FIXES</v>
      </c>
      <c r="B72" s="904" t="str">
        <f t="shared" si="1"/>
        <v>Véhicules neufs</v>
      </c>
      <c r="C72" s="1006" t="s">
        <v>429</v>
      </c>
      <c r="D72" s="1007" t="s">
        <v>404</v>
      </c>
      <c r="E72" s="1008">
        <f>F72/F$27</f>
        <v>0.11613584903691673</v>
      </c>
      <c r="F72" s="1009">
        <f>+SUM(F55:F71)</f>
        <v>21079.03574958989</v>
      </c>
      <c r="G72" s="1010"/>
      <c r="H72" s="1008"/>
      <c r="I72" s="1009"/>
      <c r="J72" s="1010" t="s">
        <v>404</v>
      </c>
      <c r="K72" s="1008">
        <f>L72/L$27</f>
        <v>0.1204343812976925</v>
      </c>
      <c r="L72" s="1009">
        <f>+SUM(L55:L71)</f>
        <v>24381.360000000001</v>
      </c>
      <c r="M72" s="1013"/>
      <c r="N72" s="1009">
        <f>+SUM(N55:N71)</f>
        <v>3302.3242504101122</v>
      </c>
      <c r="O72" s="1010" t="s">
        <v>404</v>
      </c>
      <c r="P72" s="1008">
        <f>Q72/Q$27</f>
        <v>0.22330015957979607</v>
      </c>
      <c r="Q72" s="1009">
        <f>+SUM(Q55:Q71)</f>
        <v>16273.869999999999</v>
      </c>
      <c r="R72" s="1013"/>
      <c r="S72" s="1014">
        <f>+SUM(S55:S71)</f>
        <v>8107.4900000000007</v>
      </c>
      <c r="T72" s="912"/>
      <c r="U72" s="912"/>
      <c r="W72" s="904"/>
      <c r="X72" s="904"/>
      <c r="Y72" s="904"/>
      <c r="Z72" s="904"/>
      <c r="AA72" s="904"/>
      <c r="AB72" s="904"/>
      <c r="AC72" s="904"/>
      <c r="AD72" s="904"/>
      <c r="AE72" s="904"/>
      <c r="AF72" s="904"/>
      <c r="AG72" s="904"/>
      <c r="AH72" s="904"/>
      <c r="AI72" s="904"/>
      <c r="AJ72" s="904"/>
      <c r="AK72" s="904"/>
      <c r="AL72" s="904"/>
      <c r="AM72" s="904"/>
      <c r="AN72" s="904"/>
    </row>
    <row r="73" spans="1:40" ht="20.25">
      <c r="A73" t="str">
        <f t="shared" si="11"/>
        <v>Véhicules neufs</v>
      </c>
      <c r="B73" s="904" t="str">
        <f t="shared" si="1"/>
        <v>Véhicules neufs</v>
      </c>
      <c r="C73" s="990"/>
      <c r="D73" s="1000"/>
      <c r="E73" s="1024"/>
      <c r="F73" s="963"/>
      <c r="G73" s="1001"/>
      <c r="H73" s="1024"/>
      <c r="I73" s="963"/>
      <c r="J73" s="922"/>
      <c r="K73" s="1024"/>
      <c r="L73" s="995"/>
      <c r="M73" s="922"/>
      <c r="N73" s="995"/>
      <c r="O73" s="922"/>
      <c r="P73" s="1024"/>
      <c r="Q73" s="995"/>
      <c r="R73" s="922"/>
      <c r="S73" s="996"/>
      <c r="T73" s="912"/>
      <c r="U73" s="912"/>
      <c r="W73" s="904"/>
      <c r="X73" s="904"/>
      <c r="Y73" s="904"/>
      <c r="Z73" s="904"/>
      <c r="AA73" s="904"/>
      <c r="AB73" s="904"/>
      <c r="AC73" s="904"/>
      <c r="AD73" s="904"/>
      <c r="AE73" s="904"/>
      <c r="AF73" s="904"/>
      <c r="AG73" s="904"/>
      <c r="AH73" s="904"/>
      <c r="AI73" s="904"/>
      <c r="AJ73" s="904"/>
      <c r="AK73" s="904"/>
      <c r="AL73" s="904"/>
      <c r="AM73" s="904"/>
      <c r="AN73" s="904"/>
    </row>
    <row r="74" spans="1:40" ht="20.25">
      <c r="A74" t="str">
        <f t="shared" si="11"/>
        <v>Véhicules neufsTOTAL DES DÉPENSES</v>
      </c>
      <c r="B74" s="904" t="str">
        <f t="shared" si="1"/>
        <v>Véhicules neufs</v>
      </c>
      <c r="C74" s="1006" t="s">
        <v>430</v>
      </c>
      <c r="D74" s="1007" t="s">
        <v>404</v>
      </c>
      <c r="E74" s="1008">
        <f>F74/F$27</f>
        <v>0.86893996579912691</v>
      </c>
      <c r="F74" s="1009">
        <f>F41+F54+F72</f>
        <v>157715.44062595928</v>
      </c>
      <c r="G74" s="1010"/>
      <c r="H74" s="1008"/>
      <c r="I74" s="1009"/>
      <c r="J74" s="1010" t="s">
        <v>404</v>
      </c>
      <c r="K74" s="1008">
        <f>L74/L$27</f>
        <v>0.70442452618531093</v>
      </c>
      <c r="L74" s="1009">
        <f>L41+L54+L72</f>
        <v>142607.35000000003</v>
      </c>
      <c r="M74" s="1013"/>
      <c r="N74" s="1027">
        <f t="shared" ref="N74:N82" si="23">L74-F74</f>
        <v>-15108.090625959245</v>
      </c>
      <c r="O74" s="1010" t="s">
        <v>404</v>
      </c>
      <c r="P74" s="1008">
        <f>Q74/Q$27</f>
        <v>1.5518377747194316</v>
      </c>
      <c r="Q74" s="1009">
        <f>Q41+Q54+Q72</f>
        <v>113096.22999999998</v>
      </c>
      <c r="R74" s="1013"/>
      <c r="S74" s="1028">
        <f t="shared" ref="S74:S82" si="24">L74-Q74</f>
        <v>29511.120000000054</v>
      </c>
      <c r="T74" s="912"/>
      <c r="U74" s="912"/>
      <c r="W74" s="904"/>
      <c r="X74" s="904"/>
      <c r="Y74" s="904"/>
      <c r="Z74" s="904"/>
      <c r="AA74" s="904"/>
      <c r="AB74" s="904"/>
      <c r="AC74" s="904"/>
      <c r="AD74" s="904"/>
      <c r="AE74" s="904"/>
      <c r="AF74" s="904"/>
      <c r="AG74" s="904"/>
      <c r="AH74" s="904"/>
      <c r="AI74" s="904"/>
      <c r="AJ74" s="904"/>
      <c r="AK74" s="904"/>
      <c r="AL74" s="904"/>
      <c r="AM74" s="904"/>
      <c r="AN74" s="904"/>
    </row>
    <row r="75" spans="1:40" ht="20.25">
      <c r="A75" t="str">
        <f t="shared" si="11"/>
        <v>Véhicules neufsRBSC neuf</v>
      </c>
      <c r="B75" s="904" t="str">
        <f t="shared" si="1"/>
        <v>Véhicules neufs</v>
      </c>
      <c r="C75" s="928" t="s">
        <v>431</v>
      </c>
      <c r="D75" s="998"/>
      <c r="E75" s="940"/>
      <c r="F75" s="929">
        <f t="array" ref="F75">+INDEX('Budget original'!$A$2:$AO$501,MATCH($A75,'Budget original'!$A$2:$A$501,0),MATCH(F$2,'Budget original'!$A$2:$AO$2,0))</f>
        <v>49630.397142857146</v>
      </c>
      <c r="G75" s="999"/>
      <c r="H75" s="940"/>
      <c r="I75" s="929"/>
      <c r="J75" s="942"/>
      <c r="K75" s="940"/>
      <c r="L75" s="931">
        <f>-SUMIFS(BV_Data_An_Cour!$O:$O,BV_Data_An_Cour!$U:$U,$B75,BV_Data_An_Cour!$V:$V,$C75,BV_Data_An_Cour!$W:$W,L$2)</f>
        <v>86785.1</v>
      </c>
      <c r="M75" s="942"/>
      <c r="N75" s="963">
        <f t="shared" si="23"/>
        <v>37154.70285714286</v>
      </c>
      <c r="O75" s="942"/>
      <c r="P75" s="940"/>
      <c r="Q75" s="931">
        <f t="array" ref="Q75">+INDEX('Réel 2025'!$A$2:$AO$500,MATCH($A75,'Réel 2025'!$A$2:$A$500,0),MATCH(Q$2,'Réel 2025'!$A$2:$AO$2,0))</f>
        <v>28695.24</v>
      </c>
      <c r="R75" s="942"/>
      <c r="S75" s="989">
        <f t="shared" si="24"/>
        <v>58089.86</v>
      </c>
      <c r="T75" s="912"/>
      <c r="U75" s="912"/>
      <c r="W75" s="904"/>
      <c r="X75" s="904"/>
      <c r="Y75" s="904"/>
      <c r="Z75" s="904"/>
      <c r="AA75" s="904"/>
      <c r="AB75" s="904"/>
      <c r="AC75" s="904"/>
      <c r="AD75" s="904"/>
      <c r="AE75" s="904"/>
      <c r="AF75" s="904"/>
      <c r="AG75" s="904"/>
      <c r="AH75" s="904"/>
      <c r="AI75" s="904"/>
      <c r="AJ75" s="904"/>
      <c r="AK75" s="904"/>
      <c r="AL75" s="904"/>
      <c r="AM75" s="904"/>
      <c r="AN75" s="904"/>
    </row>
    <row r="76" spans="1:40" ht="20.25" hidden="1">
      <c r="A76" t="str">
        <f t="shared" si="11"/>
        <v>Véhicules neufsProgramme neuf 2</v>
      </c>
      <c r="B76" s="904" t="str">
        <f t="shared" si="1"/>
        <v>Véhicules neufs</v>
      </c>
      <c r="C76" s="928" t="s">
        <v>432</v>
      </c>
      <c r="D76" s="998"/>
      <c r="E76" s="940"/>
      <c r="F76" s="929">
        <f t="array" ref="F76">+INDEX('Budget original'!$A$2:$AO$501,MATCH($A76,'Budget original'!$A$2:$A$501,0),MATCH(F$2,'Budget original'!$A$2:$AO$2,0))</f>
        <v>0</v>
      </c>
      <c r="G76" s="999"/>
      <c r="H76" s="940"/>
      <c r="I76" s="929"/>
      <c r="J76" s="942"/>
      <c r="K76" s="940"/>
      <c r="L76" s="931">
        <f>-SUMIFS(BV_Data_An_Cour!$O:$O,BV_Data_An_Cour!$U:$U,$B76,BV_Data_An_Cour!$V:$V,$C76,BV_Data_An_Cour!$W:$W,L$2)</f>
        <v>0</v>
      </c>
      <c r="M76" s="942"/>
      <c r="N76" s="963">
        <f t="shared" si="23"/>
        <v>0</v>
      </c>
      <c r="O76" s="942"/>
      <c r="P76" s="940"/>
      <c r="Q76" s="931">
        <f t="array" ref="Q76">+INDEX('Réel 2025'!$A$2:$AO$500,MATCH($A76,'Réel 2025'!$A$2:$A$500,0),MATCH(Q$2,'Réel 2025'!$A$2:$AO$2,0))</f>
        <v>0</v>
      </c>
      <c r="R76" s="942"/>
      <c r="S76" s="989">
        <f t="shared" si="24"/>
        <v>0</v>
      </c>
      <c r="T76" s="912"/>
      <c r="U76" s="912"/>
      <c r="W76" s="904"/>
      <c r="X76" s="904"/>
      <c r="Y76" s="904"/>
      <c r="Z76" s="904"/>
      <c r="AA76" s="904"/>
      <c r="AB76" s="904"/>
      <c r="AC76" s="904"/>
      <c r="AD76" s="904"/>
      <c r="AE76" s="904"/>
      <c r="AF76" s="904"/>
      <c r="AG76" s="904"/>
      <c r="AH76" s="904"/>
      <c r="AI76" s="904"/>
      <c r="AJ76" s="904"/>
      <c r="AK76" s="904"/>
      <c r="AL76" s="904"/>
      <c r="AM76" s="904"/>
      <c r="AN76" s="904"/>
    </row>
    <row r="77" spans="1:40" ht="20.25" hidden="1">
      <c r="A77" t="str">
        <f t="shared" si="11"/>
        <v>Véhicules neufsProgramme neuf 3</v>
      </c>
      <c r="B77" s="904" t="str">
        <f t="shared" si="1"/>
        <v>Véhicules neufs</v>
      </c>
      <c r="C77" s="928" t="s">
        <v>433</v>
      </c>
      <c r="D77" s="998"/>
      <c r="E77" s="940"/>
      <c r="F77" s="929">
        <f t="array" ref="F77">+INDEX('Budget original'!$A$2:$AO$501,MATCH($A77,'Budget original'!$A$2:$A$501,0),MATCH(F$2,'Budget original'!$A$2:$AO$2,0))</f>
        <v>0</v>
      </c>
      <c r="G77" s="999"/>
      <c r="H77" s="940"/>
      <c r="I77" s="929"/>
      <c r="J77" s="942"/>
      <c r="K77" s="940"/>
      <c r="L77" s="931">
        <f>-SUMIFS(BV_Data_An_Cour!$O:$O,BV_Data_An_Cour!$U:$U,$B77,BV_Data_An_Cour!$V:$V,$C77,BV_Data_An_Cour!$W:$W,L$2)</f>
        <v>0</v>
      </c>
      <c r="M77" s="942"/>
      <c r="N77" s="963">
        <f t="shared" si="23"/>
        <v>0</v>
      </c>
      <c r="O77" s="942"/>
      <c r="P77" s="940"/>
      <c r="Q77" s="931">
        <f t="array" ref="Q77">+INDEX('Réel 2025'!$A$2:$AO$500,MATCH($A77,'Réel 2025'!$A$2:$A$500,0),MATCH(Q$2,'Réel 2025'!$A$2:$AO$2,0))</f>
        <v>0</v>
      </c>
      <c r="R77" s="942"/>
      <c r="S77" s="989">
        <f t="shared" si="24"/>
        <v>0</v>
      </c>
      <c r="T77" s="912"/>
      <c r="U77" s="912"/>
      <c r="W77" s="904"/>
      <c r="X77" s="904"/>
      <c r="Y77" s="904"/>
      <c r="Z77" s="904"/>
      <c r="AA77" s="904"/>
      <c r="AB77" s="904"/>
      <c r="AC77" s="904"/>
      <c r="AD77" s="904"/>
      <c r="AE77" s="904"/>
      <c r="AF77" s="904"/>
      <c r="AG77" s="904"/>
      <c r="AH77" s="904"/>
      <c r="AI77" s="904"/>
      <c r="AJ77" s="904"/>
      <c r="AK77" s="904"/>
      <c r="AL77" s="904"/>
      <c r="AM77" s="904"/>
      <c r="AN77" s="904"/>
    </row>
    <row r="78" spans="1:40" ht="20.25">
      <c r="A78" t="str">
        <f t="shared" si="11"/>
        <v>Véhicules neufsHoldbacks</v>
      </c>
      <c r="B78" s="904" t="str">
        <f t="shared" si="1"/>
        <v>Véhicules neufs</v>
      </c>
      <c r="C78" s="928" t="s">
        <v>434</v>
      </c>
      <c r="D78" s="998"/>
      <c r="E78" s="940"/>
      <c r="F78" s="929">
        <f t="array" ref="F78">+INDEX('Budget original'!$A$2:$AO$501,MATCH($A78,'Budget original'!$A$2:$A$501,0),MATCH(F$2,'Budget original'!$A$2:$AO$2,0))</f>
        <v>60158.057142857149</v>
      </c>
      <c r="G78" s="999"/>
      <c r="H78" s="940"/>
      <c r="I78" s="929"/>
      <c r="J78" s="942"/>
      <c r="K78" s="940"/>
      <c r="L78" s="932">
        <f>-SUMIFS(BV_Data_An_Cour!$O:$O,BV_Data_An_Cour!$U:$U,$B78,BV_Data_An_Cour!$V:$V,$C78,BV_Data_An_Cour!$W:$W,L$2)</f>
        <v>59259</v>
      </c>
      <c r="M78" s="942"/>
      <c r="N78" s="963">
        <f t="shared" si="23"/>
        <v>-899.0571428571493</v>
      </c>
      <c r="O78" s="942"/>
      <c r="P78" s="940"/>
      <c r="Q78" s="931">
        <f t="array" ref="Q78">+INDEX('Réel 2025'!$A$2:$AO$500,MATCH($A78,'Réel 2025'!$A$2:$A$500,0),MATCH(Q$2,'Réel 2025'!$A$2:$AO$2,0))</f>
        <v>19545</v>
      </c>
      <c r="R78" s="942"/>
      <c r="S78" s="989">
        <f t="shared" si="24"/>
        <v>39714</v>
      </c>
      <c r="T78" s="912"/>
      <c r="U78" s="912"/>
      <c r="W78" s="904"/>
      <c r="X78" s="904"/>
      <c r="Y78" s="904"/>
      <c r="Z78" s="904"/>
      <c r="AA78" s="904"/>
      <c r="AB78" s="904"/>
      <c r="AC78" s="904"/>
      <c r="AD78" s="904"/>
      <c r="AE78" s="904"/>
      <c r="AF78" s="904"/>
      <c r="AG78" s="904"/>
      <c r="AH78" s="904"/>
      <c r="AI78" s="904"/>
      <c r="AJ78" s="904"/>
      <c r="AK78" s="904"/>
      <c r="AL78" s="904"/>
      <c r="AM78" s="904"/>
      <c r="AN78" s="904"/>
    </row>
    <row r="79" spans="1:40" ht="20.25" hidden="1">
      <c r="A79" t="str">
        <f t="shared" si="11"/>
        <v>Véhicules neufs[...]</v>
      </c>
      <c r="B79" s="904" t="str">
        <f t="shared" si="1"/>
        <v>Véhicules neufs</v>
      </c>
      <c r="C79" s="928" t="s">
        <v>330</v>
      </c>
      <c r="D79" s="998"/>
      <c r="E79" s="940"/>
      <c r="F79" s="929">
        <f t="array" ref="F79">+INDEX('Budget original'!$A$2:$AO$501,MATCH($A79,'Budget original'!$A$2:$A$501,0),MATCH(F$2,'Budget original'!$A$2:$AO$2,0))</f>
        <v>0</v>
      </c>
      <c r="G79" s="999"/>
      <c r="H79" s="940"/>
      <c r="I79" s="929"/>
      <c r="J79" s="942"/>
      <c r="K79" s="940"/>
      <c r="L79" s="932">
        <f>-SUMIFS(BV_Data_An_Cour!$O:$O,BV_Data_An_Cour!$U:$U,$B79,BV_Data_An_Cour!$V:$V,$C79,BV_Data_An_Cour!$W:$W,L$2)</f>
        <v>0</v>
      </c>
      <c r="M79" s="942"/>
      <c r="N79" s="963">
        <f t="shared" si="23"/>
        <v>0</v>
      </c>
      <c r="O79" s="942"/>
      <c r="P79" s="940"/>
      <c r="Q79" s="931">
        <f t="array" ref="Q79">+INDEX('Réel 2025'!$A$2:$AO$500,MATCH($A79,'Réel 2025'!$A$2:$A$500,0),MATCH(Q$2,'Réel 2025'!$A$2:$AO$2,0))</f>
        <v>0</v>
      </c>
      <c r="R79" s="942"/>
      <c r="S79" s="989">
        <f t="shared" si="24"/>
        <v>0</v>
      </c>
      <c r="T79" s="912"/>
      <c r="U79" s="912"/>
      <c r="W79" s="904"/>
      <c r="X79" s="904"/>
      <c r="Y79" s="904"/>
      <c r="Z79" s="904"/>
      <c r="AA79" s="904"/>
      <c r="AB79" s="904"/>
      <c r="AC79" s="904"/>
      <c r="AD79" s="904"/>
      <c r="AE79" s="904"/>
      <c r="AF79" s="904"/>
      <c r="AG79" s="904"/>
      <c r="AH79" s="904"/>
      <c r="AI79" s="904"/>
      <c r="AJ79" s="904"/>
      <c r="AK79" s="904"/>
      <c r="AL79" s="904"/>
      <c r="AM79" s="904"/>
      <c r="AN79" s="904"/>
    </row>
    <row r="80" spans="1:40" ht="20.25" hidden="1">
      <c r="A80" t="str">
        <f t="shared" si="11"/>
        <v>Véhicules neufs[...]</v>
      </c>
      <c r="B80" s="904" t="str">
        <f t="shared" si="1"/>
        <v>Véhicules neufs</v>
      </c>
      <c r="C80" s="928" t="s">
        <v>330</v>
      </c>
      <c r="D80" s="998"/>
      <c r="E80" s="940"/>
      <c r="F80" s="929">
        <f t="array" ref="F80">+INDEX('Budget original'!$A$2:$AO$501,MATCH($A80,'Budget original'!$A$2:$A$501,0),MATCH(F$2,'Budget original'!$A$2:$AO$2,0))</f>
        <v>0</v>
      </c>
      <c r="G80" s="999"/>
      <c r="H80" s="940"/>
      <c r="I80" s="929"/>
      <c r="J80" s="942"/>
      <c r="K80" s="940"/>
      <c r="L80" s="932">
        <f>-SUMIFS(BV_Data_An_Cour!$O:$O,BV_Data_An_Cour!$U:$U,$B80,BV_Data_An_Cour!$V:$V,$C80,BV_Data_An_Cour!$W:$W,L$2)</f>
        <v>0</v>
      </c>
      <c r="M80" s="942"/>
      <c r="N80" s="963">
        <f t="shared" si="23"/>
        <v>0</v>
      </c>
      <c r="O80" s="942"/>
      <c r="P80" s="940"/>
      <c r="Q80" s="931">
        <f t="array" ref="Q80">+INDEX('Réel 2025'!$A$2:$AO$500,MATCH($A80,'Réel 2025'!$A$2:$A$500,0),MATCH(Q$2,'Réel 2025'!$A$2:$AO$2,0))</f>
        <v>0</v>
      </c>
      <c r="R80" s="942"/>
      <c r="S80" s="989">
        <f t="shared" si="24"/>
        <v>0</v>
      </c>
      <c r="T80" s="912"/>
      <c r="U80" s="912"/>
      <c r="W80" s="904"/>
      <c r="X80" s="904"/>
      <c r="Y80" s="904"/>
      <c r="Z80" s="904"/>
      <c r="AA80" s="904"/>
      <c r="AB80" s="904"/>
      <c r="AC80" s="904"/>
      <c r="AD80" s="904"/>
      <c r="AE80" s="904"/>
      <c r="AF80" s="904"/>
      <c r="AG80" s="904"/>
      <c r="AH80" s="904"/>
      <c r="AI80" s="904"/>
      <c r="AJ80" s="904"/>
      <c r="AK80" s="904"/>
      <c r="AL80" s="904"/>
      <c r="AM80" s="904"/>
      <c r="AN80" s="904"/>
    </row>
    <row r="81" spans="1:40" ht="20.25" hidden="1">
      <c r="A81" t="str">
        <f t="shared" si="11"/>
        <v>Véhicules neufs[...]</v>
      </c>
      <c r="B81" s="904" t="str">
        <f t="shared" si="1"/>
        <v>Véhicules neufs</v>
      </c>
      <c r="C81" s="928" t="s">
        <v>330</v>
      </c>
      <c r="D81" s="998"/>
      <c r="E81" s="940"/>
      <c r="F81" s="929">
        <f t="array" ref="F81">+INDEX('Budget original'!$A$2:$AO$501,MATCH($A81,'Budget original'!$A$2:$A$501,0),MATCH(F$2,'Budget original'!$A$2:$AO$2,0))</f>
        <v>0</v>
      </c>
      <c r="G81" s="999"/>
      <c r="H81" s="940"/>
      <c r="I81" s="929"/>
      <c r="J81" s="942"/>
      <c r="K81" s="940"/>
      <c r="L81" s="932">
        <f>-SUMIFS(BV_Data_An_Cour!$O:$O,BV_Data_An_Cour!$U:$U,$B81,BV_Data_An_Cour!$V:$V,$C81,BV_Data_An_Cour!$W:$W,L$2)</f>
        <v>0</v>
      </c>
      <c r="M81" s="942"/>
      <c r="N81" s="963">
        <f t="shared" si="23"/>
        <v>0</v>
      </c>
      <c r="O81" s="942"/>
      <c r="P81" s="940"/>
      <c r="Q81" s="931">
        <f t="array" ref="Q81">+INDEX('Réel 2025'!$A$2:$AO$500,MATCH($A81,'Réel 2025'!$A$2:$A$500,0),MATCH(Q$2,'Réel 2025'!$A$2:$AO$2,0))</f>
        <v>0</v>
      </c>
      <c r="R81" s="942"/>
      <c r="S81" s="989">
        <f t="shared" si="24"/>
        <v>0</v>
      </c>
      <c r="T81" s="912"/>
      <c r="U81" s="912"/>
      <c r="W81" s="904"/>
      <c r="X81" s="904"/>
      <c r="Y81" s="904"/>
      <c r="Z81" s="904"/>
      <c r="AA81" s="904"/>
      <c r="AB81" s="904"/>
      <c r="AC81" s="904"/>
      <c r="AD81" s="904"/>
      <c r="AE81" s="904"/>
      <c r="AF81" s="904"/>
      <c r="AG81" s="904"/>
      <c r="AH81" s="904"/>
      <c r="AI81" s="904"/>
      <c r="AJ81" s="904"/>
      <c r="AK81" s="904"/>
      <c r="AL81" s="904"/>
      <c r="AM81" s="904"/>
      <c r="AN81" s="904"/>
    </row>
    <row r="82" spans="1:40" ht="20.25">
      <c r="A82" t="str">
        <f t="shared" si="11"/>
        <v>Véhicules neufsFrais administration</v>
      </c>
      <c r="B82" s="904" t="str">
        <f t="shared" si="1"/>
        <v>Véhicules neufs</v>
      </c>
      <c r="C82" s="928" t="s">
        <v>453</v>
      </c>
      <c r="D82" s="998"/>
      <c r="E82" s="940"/>
      <c r="F82" s="929">
        <f t="array" ref="F82">+INDEX('Budget original'!$A$2:$AO$501,MATCH($A82,'Budget original'!$A$2:$A$501,0),MATCH(F$2,'Budget original'!$A$2:$AO$2,0))</f>
        <v>19242.3</v>
      </c>
      <c r="G82" s="999"/>
      <c r="H82" s="940"/>
      <c r="I82" s="929"/>
      <c r="J82" s="942"/>
      <c r="K82" s="940"/>
      <c r="L82" s="931">
        <f>-SUMIFS(BV_Data_An_Cour!$O:$O,BV_Data_An_Cour!$U:$U,$B82,BV_Data_An_Cour!$V:$V,$C82,BV_Data_An_Cour!$W:$W,L$2)</f>
        <v>22610</v>
      </c>
      <c r="M82" s="942"/>
      <c r="N82" s="963">
        <f t="shared" si="23"/>
        <v>3367.7000000000007</v>
      </c>
      <c r="O82" s="942"/>
      <c r="P82" s="940"/>
      <c r="Q82" s="931">
        <f t="array" ref="Q82">+INDEX('Réel 2025'!$A$2:$AO$500,MATCH($A82,'Réel 2025'!$A$2:$A$500,0),MATCH(Q$2,'Réel 2025'!$A$2:$AO$2,0))</f>
        <v>9520</v>
      </c>
      <c r="R82" s="942"/>
      <c r="S82" s="989">
        <f t="shared" si="24"/>
        <v>13090</v>
      </c>
      <c r="T82" s="912"/>
      <c r="U82" s="912"/>
      <c r="V82" s="898">
        <f>L82/595</f>
        <v>38</v>
      </c>
      <c r="W82" s="1029">
        <f>V82/J27</f>
        <v>1</v>
      </c>
      <c r="X82" s="904"/>
      <c r="Y82" s="904"/>
      <c r="Z82" s="904"/>
      <c r="AA82" s="904"/>
      <c r="AB82" s="904"/>
      <c r="AC82" s="904"/>
      <c r="AD82" s="904"/>
      <c r="AE82" s="904"/>
      <c r="AF82" s="904"/>
      <c r="AG82" s="904"/>
      <c r="AH82" s="904"/>
      <c r="AI82" s="904"/>
      <c r="AJ82" s="904"/>
      <c r="AK82" s="904"/>
      <c r="AL82" s="904"/>
      <c r="AM82" s="904"/>
      <c r="AN82" s="904"/>
    </row>
    <row r="83" spans="1:40" ht="20.25">
      <c r="A83" t="str">
        <f t="shared" si="11"/>
        <v>Véhicules neufsAUTRES REVENUS</v>
      </c>
      <c r="B83" s="904" t="str">
        <f t="shared" si="1"/>
        <v>Véhicules neufs</v>
      </c>
      <c r="C83" s="1006" t="s">
        <v>456</v>
      </c>
      <c r="D83" s="1007"/>
      <c r="E83" s="1008"/>
      <c r="F83" s="1009">
        <f>+SUM(F75:F82)</f>
        <v>129030.7542857143</v>
      </c>
      <c r="G83" s="1010"/>
      <c r="H83" s="1008"/>
      <c r="I83" s="1009"/>
      <c r="J83" s="1010"/>
      <c r="K83" s="1008"/>
      <c r="L83" s="1009">
        <f>+SUM(L75:L82)</f>
        <v>168654.1</v>
      </c>
      <c r="M83" s="1013"/>
      <c r="N83" s="1009">
        <f>+SUM(N75:N82)</f>
        <v>39623.345714285708</v>
      </c>
      <c r="O83" s="1010"/>
      <c r="P83" s="1008"/>
      <c r="Q83" s="1009">
        <f>+SUM(Q75:Q82)</f>
        <v>57760.240000000005</v>
      </c>
      <c r="R83" s="1013"/>
      <c r="S83" s="1014">
        <f>+SUM(S75:S82)</f>
        <v>110893.86</v>
      </c>
      <c r="T83" s="912"/>
      <c r="U83" s="912"/>
      <c r="W83" s="904"/>
      <c r="X83" s="904"/>
      <c r="Y83" s="904"/>
      <c r="Z83" s="904"/>
      <c r="AA83" s="904"/>
      <c r="AB83" s="904"/>
      <c r="AC83" s="904"/>
      <c r="AD83" s="904"/>
      <c r="AE83" s="904"/>
      <c r="AF83" s="904"/>
      <c r="AG83" s="904"/>
      <c r="AH83" s="904"/>
      <c r="AI83" s="904"/>
      <c r="AJ83" s="904"/>
      <c r="AK83" s="904"/>
      <c r="AL83" s="904"/>
      <c r="AM83" s="904"/>
      <c r="AN83" s="904"/>
    </row>
    <row r="84" spans="1:40" ht="20.25">
      <c r="A84" t="str">
        <f t="shared" si="11"/>
        <v>Véhicules neufs</v>
      </c>
      <c r="B84" s="904" t="str">
        <f t="shared" si="1"/>
        <v>Véhicules neufs</v>
      </c>
      <c r="C84" s="1030"/>
      <c r="D84" s="1031"/>
      <c r="E84" s="1032"/>
      <c r="F84" s="1033"/>
      <c r="G84" s="1034"/>
      <c r="H84" s="1032"/>
      <c r="I84" s="1033"/>
      <c r="J84" s="1035"/>
      <c r="K84" s="1036"/>
      <c r="L84" s="1033"/>
      <c r="M84" s="1035"/>
      <c r="N84" s="1037"/>
      <c r="O84" s="1035"/>
      <c r="P84" s="1036"/>
      <c r="Q84" s="1033"/>
      <c r="R84" s="1035"/>
      <c r="S84" s="1038"/>
      <c r="T84" s="912"/>
      <c r="U84" s="912"/>
      <c r="W84" s="904"/>
      <c r="X84" s="904"/>
      <c r="Y84" s="904"/>
      <c r="Z84" s="904"/>
      <c r="AA84" s="904"/>
      <c r="AB84" s="904"/>
      <c r="AC84" s="904"/>
      <c r="AD84" s="904"/>
      <c r="AE84" s="904"/>
      <c r="AF84" s="904"/>
      <c r="AG84" s="904"/>
      <c r="AH84" s="904"/>
      <c r="AI84" s="904"/>
      <c r="AJ84" s="904"/>
      <c r="AK84" s="904"/>
      <c r="AL84" s="904"/>
      <c r="AM84" s="904"/>
      <c r="AN84" s="904"/>
    </row>
    <row r="85" spans="1:40" ht="20.25">
      <c r="A85" t="str">
        <f t="shared" si="11"/>
        <v>Véhicules neufsPROFIT DÉPARTEMENTAL</v>
      </c>
      <c r="B85" s="904" t="str">
        <f t="shared" si="1"/>
        <v>Véhicules neufs</v>
      </c>
      <c r="C85" s="1039" t="s">
        <v>459</v>
      </c>
      <c r="D85" s="1040"/>
      <c r="E85" s="1041"/>
      <c r="F85" s="1042">
        <f>F27-F74+F83</f>
        <v>152818.57836563737</v>
      </c>
      <c r="G85" s="1043"/>
      <c r="H85" s="1041"/>
      <c r="I85" s="1042"/>
      <c r="J85" s="1043"/>
      <c r="K85" s="1040"/>
      <c r="L85" s="1042">
        <f>L27-L74+L83</f>
        <v>228491.93000000005</v>
      </c>
      <c r="M85" s="1043"/>
      <c r="N85" s="1042">
        <f>N27-N41-N54-N72+N83</f>
        <v>75673.351634362713</v>
      </c>
      <c r="O85" s="1043"/>
      <c r="P85" s="1040"/>
      <c r="Q85" s="1042">
        <f>Q27-Q74+Q83</f>
        <v>17542.910000000018</v>
      </c>
      <c r="R85" s="1043"/>
      <c r="S85" s="1044">
        <f>S27-S41-S54-S72+S83</f>
        <v>210949.02000000008</v>
      </c>
      <c r="T85" s="912"/>
      <c r="U85" s="912"/>
      <c r="W85" s="904"/>
      <c r="X85" s="904"/>
      <c r="Y85" s="904"/>
      <c r="Z85" s="904"/>
      <c r="AA85" s="904"/>
      <c r="AB85" s="904"/>
      <c r="AC85" s="904"/>
      <c r="AD85" s="904"/>
      <c r="AE85" s="904"/>
      <c r="AF85" s="904"/>
      <c r="AG85" s="904"/>
      <c r="AH85" s="904"/>
      <c r="AI85" s="904"/>
      <c r="AJ85" s="904"/>
      <c r="AK85" s="904"/>
      <c r="AL85" s="904"/>
      <c r="AM85" s="904"/>
      <c r="AN85" s="904"/>
    </row>
    <row r="86" spans="1:40" ht="23.25">
      <c r="B86" s="1045"/>
      <c r="C86" s="1046"/>
      <c r="D86" s="1046"/>
      <c r="E86" s="1046"/>
      <c r="F86" s="1046"/>
      <c r="G86" s="1046"/>
      <c r="H86" s="1046"/>
      <c r="I86" s="1046"/>
      <c r="J86" s="1046"/>
      <c r="K86" s="1046"/>
      <c r="L86" s="1047"/>
      <c r="M86" s="1046"/>
      <c r="N86" s="1046"/>
      <c r="O86" s="1046"/>
      <c r="P86" s="1046"/>
      <c r="Q86" s="1046"/>
      <c r="R86" s="1046"/>
      <c r="S86" s="1046"/>
      <c r="T86" s="1046"/>
      <c r="U86" s="1046"/>
      <c r="W86" s="1045"/>
      <c r="X86" s="1045"/>
      <c r="Y86" s="1045"/>
      <c r="Z86" s="1045"/>
      <c r="AA86" s="1045"/>
      <c r="AB86" s="1045"/>
      <c r="AC86" s="1045"/>
      <c r="AD86" s="1045"/>
      <c r="AE86" s="1045"/>
      <c r="AF86" s="1045"/>
      <c r="AG86" s="1045"/>
      <c r="AH86" s="1045"/>
      <c r="AI86" s="1045"/>
      <c r="AJ86" s="1045"/>
      <c r="AK86" s="1045"/>
      <c r="AL86" s="1045"/>
      <c r="AM86" s="1045"/>
      <c r="AN86" s="1045"/>
    </row>
    <row r="87" spans="1:40" ht="23.25">
      <c r="B87" s="1045"/>
      <c r="C87" s="1046"/>
      <c r="D87" s="1046"/>
      <c r="E87" s="1046"/>
      <c r="F87" s="1046"/>
      <c r="G87" s="1046"/>
      <c r="H87" s="1046"/>
      <c r="I87" s="1046"/>
      <c r="J87" s="1046"/>
      <c r="K87" s="1046"/>
      <c r="L87" s="1046"/>
      <c r="M87" s="1046"/>
      <c r="N87" s="1046"/>
      <c r="O87" s="1046"/>
      <c r="P87" s="1046"/>
      <c r="Q87" s="1046"/>
      <c r="R87" s="1046"/>
      <c r="S87" s="1046"/>
      <c r="T87" s="1046"/>
      <c r="U87" s="1046"/>
      <c r="W87" s="1045"/>
      <c r="X87" s="1045"/>
      <c r="Y87" s="1045"/>
      <c r="Z87" s="1045"/>
      <c r="AA87" s="1045"/>
      <c r="AB87" s="1045"/>
      <c r="AC87" s="1045"/>
      <c r="AD87" s="1045"/>
      <c r="AE87" s="1045"/>
      <c r="AF87" s="1045"/>
      <c r="AG87" s="1045"/>
      <c r="AH87" s="1045"/>
      <c r="AI87" s="1045"/>
      <c r="AJ87" s="1045"/>
      <c r="AK87" s="1045"/>
      <c r="AL87" s="1045"/>
      <c r="AM87" s="1045"/>
      <c r="AN87" s="1045"/>
    </row>
    <row r="88" spans="1:40">
      <c r="B88" s="899"/>
      <c r="C88" s="903"/>
      <c r="D88" s="903"/>
      <c r="E88" s="903"/>
      <c r="F88" s="903"/>
      <c r="G88" s="903"/>
      <c r="H88" s="903"/>
      <c r="I88" s="903"/>
      <c r="J88" s="903"/>
      <c r="K88" s="903"/>
      <c r="L88" s="903"/>
      <c r="M88" s="903"/>
      <c r="N88" s="903"/>
      <c r="O88" s="903"/>
      <c r="P88" s="903"/>
      <c r="Q88" s="903"/>
      <c r="R88" s="903"/>
      <c r="S88" s="903"/>
      <c r="T88" s="903"/>
      <c r="U88" s="903"/>
    </row>
    <row r="89" spans="1:40" ht="35.25">
      <c r="B89" s="892"/>
      <c r="C89" s="897" t="str">
        <f>C1</f>
        <v>BMW Sherbrooke</v>
      </c>
      <c r="D89" s="893"/>
      <c r="E89" s="893"/>
      <c r="F89" s="893"/>
      <c r="G89" s="893"/>
      <c r="H89" s="892"/>
      <c r="I89" s="892"/>
      <c r="J89" s="892"/>
      <c r="K89" s="894" t="s">
        <v>462</v>
      </c>
      <c r="L89" s="893"/>
      <c r="M89" s="893"/>
      <c r="N89" s="892"/>
      <c r="O89" s="892"/>
      <c r="P89" s="893"/>
      <c r="Q89" s="892"/>
      <c r="R89" s="893"/>
      <c r="S89" s="896" t="str">
        <f>$S$1</f>
        <v>Réalisé, Septembre 2026</v>
      </c>
      <c r="T89" s="897"/>
      <c r="U89" s="897"/>
      <c r="W89" s="892"/>
      <c r="X89" s="892"/>
      <c r="Y89" s="892"/>
      <c r="Z89" s="892"/>
      <c r="AA89" s="892"/>
      <c r="AB89" s="892"/>
      <c r="AC89" s="892"/>
      <c r="AD89" s="892"/>
      <c r="AE89" s="892"/>
      <c r="AF89" s="892"/>
      <c r="AG89" s="892"/>
      <c r="AH89" s="892"/>
      <c r="AI89" s="892"/>
      <c r="AJ89" s="892"/>
      <c r="AK89" s="892"/>
      <c r="AL89" s="892"/>
      <c r="AM89" s="892"/>
      <c r="AN89" s="892"/>
    </row>
    <row r="90" spans="1:40">
      <c r="B90" s="899"/>
      <c r="C90" s="900"/>
      <c r="D90" s="903"/>
      <c r="E90" s="903"/>
      <c r="F90" s="903"/>
      <c r="G90" s="903"/>
      <c r="H90" s="903"/>
      <c r="I90" s="903"/>
      <c r="J90" s="903"/>
      <c r="K90" s="903"/>
      <c r="L90" s="903"/>
      <c r="M90" s="903"/>
      <c r="N90" s="903"/>
      <c r="O90" s="903"/>
      <c r="P90" s="903"/>
      <c r="Q90" s="903"/>
      <c r="R90" s="903"/>
      <c r="S90" s="903"/>
      <c r="T90" s="903"/>
      <c r="U90" s="903"/>
    </row>
    <row r="91" spans="1:40" ht="20.25">
      <c r="B91" s="904"/>
      <c r="C91" s="905"/>
      <c r="D91" s="906" t="s">
        <v>337</v>
      </c>
      <c r="E91" s="907"/>
      <c r="F91" s="908"/>
      <c r="G91" s="909"/>
      <c r="H91" s="907"/>
      <c r="I91" s="908"/>
      <c r="J91" s="909" t="s">
        <v>338</v>
      </c>
      <c r="K91" s="907"/>
      <c r="L91" s="908"/>
      <c r="M91" s="909" t="s">
        <v>339</v>
      </c>
      <c r="N91" s="908"/>
      <c r="O91" s="906" t="s">
        <v>340</v>
      </c>
      <c r="P91" s="907"/>
      <c r="Q91" s="908"/>
      <c r="R91" s="910" t="s">
        <v>341</v>
      </c>
      <c r="S91" s="911"/>
      <c r="T91" s="912"/>
      <c r="U91" s="912"/>
      <c r="W91" s="904"/>
      <c r="X91" s="904"/>
      <c r="Y91" s="904"/>
      <c r="Z91" s="904"/>
      <c r="AA91" s="904"/>
      <c r="AB91" s="904"/>
      <c r="AC91" s="904"/>
      <c r="AD91" s="904"/>
      <c r="AE91" s="904"/>
      <c r="AF91" s="904"/>
      <c r="AG91" s="904"/>
      <c r="AH91" s="904"/>
      <c r="AI91" s="904"/>
      <c r="AJ91" s="904"/>
      <c r="AK91" s="904"/>
      <c r="AL91" s="904"/>
      <c r="AM91" s="904"/>
      <c r="AN91" s="904"/>
    </row>
    <row r="92" spans="1:40" ht="20.25">
      <c r="B92" s="904"/>
      <c r="C92" s="928"/>
      <c r="D92" s="1048" t="s">
        <v>342</v>
      </c>
      <c r="E92" s="985" t="s">
        <v>343</v>
      </c>
      <c r="F92" s="1049" t="s">
        <v>344</v>
      </c>
      <c r="G92" s="1050"/>
      <c r="H92" s="985"/>
      <c r="I92" s="1049"/>
      <c r="J92" s="1050" t="s">
        <v>342</v>
      </c>
      <c r="K92" s="985" t="s">
        <v>346</v>
      </c>
      <c r="L92" s="1049" t="s">
        <v>344</v>
      </c>
      <c r="M92" s="1050" t="s">
        <v>347</v>
      </c>
      <c r="N92" s="1049" t="s">
        <v>465</v>
      </c>
      <c r="O92" s="985" t="s">
        <v>342</v>
      </c>
      <c r="P92" s="985" t="s">
        <v>343</v>
      </c>
      <c r="Q92" s="1049" t="s">
        <v>344</v>
      </c>
      <c r="R92" s="1050" t="s">
        <v>342</v>
      </c>
      <c r="S92" s="1051" t="s">
        <v>344</v>
      </c>
      <c r="T92" s="912"/>
      <c r="U92" s="912"/>
      <c r="W92" s="904"/>
      <c r="X92" s="904"/>
      <c r="Y92" s="904"/>
      <c r="Z92" s="904"/>
      <c r="AA92" s="904"/>
      <c r="AB92" s="904"/>
      <c r="AC92" s="904"/>
      <c r="AD92" s="904"/>
      <c r="AE92" s="904"/>
      <c r="AF92" s="904"/>
      <c r="AG92" s="904"/>
      <c r="AH92" s="904"/>
      <c r="AI92" s="904"/>
      <c r="AJ92" s="904"/>
      <c r="AK92" s="904"/>
      <c r="AL92" s="904"/>
      <c r="AM92" s="904"/>
      <c r="AN92" s="904"/>
    </row>
    <row r="93" spans="1:40" ht="20.25">
      <c r="A93" t="str">
        <f t="shared" ref="A93:A163" si="25">+B93&amp;C93</f>
        <v>Véhicules usagésVentes nettes</v>
      </c>
      <c r="B93" s="904" t="s">
        <v>462</v>
      </c>
      <c r="C93" s="990" t="s">
        <v>349</v>
      </c>
      <c r="D93" s="924"/>
      <c r="E93" s="924"/>
      <c r="F93" s="921">
        <f t="array" ref="F93">+INDEX('Budget original'!$A$2:$AO$501,MATCH($A93,'Budget original'!$A$2:$A$501,0),MATCH(F$2,'Budget original'!$A$2:$AO$2,0))</f>
        <v>1561050.3017974491</v>
      </c>
      <c r="G93" s="947"/>
      <c r="H93" s="924"/>
      <c r="I93" s="921"/>
      <c r="J93" s="922"/>
      <c r="K93" s="924"/>
      <c r="L93" s="921">
        <f>-SUMIFS(BV_Data_An_Cour!$O:$O,BV_Data_An_Cour!$X:$X,"Oui",BV_Data_An_Cour!$U:$U,$B93)</f>
        <v>1432682.2499999998</v>
      </c>
      <c r="M93" s="1052"/>
      <c r="N93" s="1053"/>
      <c r="O93" s="922"/>
      <c r="P93" s="924"/>
      <c r="Q93" s="921">
        <f t="array" ref="Q93">+INDEX('Réel 2025'!$A$2:$AO$500,MATCH($A93,'Réel 2025'!$A$2:$A$500,0),MATCH(Q$2,'Réel 2025'!$A$2:$AO$2,0))</f>
        <v>917038.41999999993</v>
      </c>
      <c r="R93" s="1052"/>
      <c r="S93" s="1054"/>
      <c r="T93" s="912"/>
      <c r="U93" s="912"/>
      <c r="W93" s="904"/>
      <c r="X93" s="904"/>
      <c r="Y93" s="904"/>
      <c r="Z93" s="904"/>
      <c r="AA93" s="904"/>
      <c r="AB93" s="904"/>
      <c r="AC93" s="904"/>
      <c r="AD93" s="904"/>
      <c r="AE93" s="904"/>
      <c r="AF93" s="904"/>
      <c r="AG93" s="904"/>
      <c r="AH93" s="904"/>
      <c r="AI93" s="904"/>
      <c r="AJ93" s="904"/>
      <c r="AK93" s="904"/>
      <c r="AL93" s="904"/>
      <c r="AM93" s="904"/>
      <c r="AN93" s="904"/>
    </row>
    <row r="94" spans="1:40" ht="20.25">
      <c r="A94" t="str">
        <f t="shared" si="25"/>
        <v>Véhicules usagésCertifié</v>
      </c>
      <c r="B94" s="904" t="s">
        <v>462</v>
      </c>
      <c r="C94" s="928" t="s">
        <v>470</v>
      </c>
      <c r="D94" s="929">
        <f t="array" ref="D94">+INDEX('Budget original'!$A$2:$AO$501,MATCH($A94,'Budget original'!$A$2:$A$501,0),MATCH(D$2,'Budget original'!$A$2:$AO$2,0))</f>
        <v>10</v>
      </c>
      <c r="E94" s="929">
        <f t="shared" ref="E94:E97" si="26">IF(D94=0,0,F94/D94)</f>
        <v>2400</v>
      </c>
      <c r="F94" s="929">
        <f t="array" ref="F94">+INDEX('Budget original'!$A$2:$AO$501,MATCH($A94,'Budget original'!$A$2:$A$501,0),MATCH(F$2,'Budget original'!$A$2:$AO$2,0))</f>
        <v>24000</v>
      </c>
      <c r="G94" s="930"/>
      <c r="H94" s="929"/>
      <c r="I94" s="929"/>
      <c r="J94" s="930">
        <f>-SUMIFS(BV_Data_An_Cour!$O:$O,BV_Data_An_Cour!$U:$U,$B94,BV_Data_An_Cour!$V:$V,$C94,BV_Data_An_Cour!$W:$W,J$2)</f>
        <v>11</v>
      </c>
      <c r="K94" s="929">
        <f t="shared" ref="K94:K96" si="27">IF(J94=0,0,L94/J94)</f>
        <v>2732.1336363636333</v>
      </c>
      <c r="L94" s="932">
        <f>-SUMIFS(BV_Data_An_Cour!$O:$O,BV_Data_An_Cour!$U:$U,$B94,BV_Data_An_Cour!$V:$V,$C94,BV_Data_An_Cour!$W:$W,$L2)</f>
        <v>30053.469999999968</v>
      </c>
      <c r="M94" s="930">
        <f t="shared" ref="M94:M97" si="28">J94-D94</f>
        <v>1</v>
      </c>
      <c r="N94" s="932">
        <f t="shared" ref="N94:N97" si="29">L94-F94</f>
        <v>6053.4699999999684</v>
      </c>
      <c r="O94" s="930">
        <f t="array" ref="O94">+INDEX('Réel 2025'!$A$2:$AO$500,MATCH($A94,'Réel 2025'!$A$2:$A$500,0),MATCH(O$2,'Réel 2025'!$A$2:$AO$2,0))</f>
        <v>2</v>
      </c>
      <c r="P94" s="929">
        <f t="shared" ref="P94:P97" si="30">IF(O94=0,0,Q94/O94)</f>
        <v>3489.7299999999959</v>
      </c>
      <c r="Q94" s="932">
        <f t="array" ref="Q94">+INDEX('Réel 2025'!$A$2:$AO$500,MATCH($A94,'Réel 2025'!$A$2:$A$500,0),MATCH(Q$2,'Réel 2025'!$A$2:$AO$2,0))</f>
        <v>6979.4599999999919</v>
      </c>
      <c r="R94" s="930">
        <f t="shared" ref="R94:R97" si="31">J94-O94</f>
        <v>9</v>
      </c>
      <c r="S94" s="933">
        <f t="shared" ref="S94:S97" si="32">L94-Q94</f>
        <v>23074.009999999977</v>
      </c>
      <c r="T94" s="912"/>
      <c r="U94" s="912"/>
      <c r="W94" s="904" t="s">
        <v>376</v>
      </c>
      <c r="X94" s="904"/>
      <c r="Y94" s="904"/>
      <c r="Z94" s="904"/>
      <c r="AA94" s="904"/>
      <c r="AB94" s="904"/>
      <c r="AC94" s="904"/>
      <c r="AD94" s="904"/>
      <c r="AE94" s="904"/>
      <c r="AF94" s="904"/>
      <c r="AG94" s="904"/>
      <c r="AH94" s="904"/>
      <c r="AI94" s="904"/>
      <c r="AJ94" s="904"/>
      <c r="AK94" s="904"/>
      <c r="AL94" s="904"/>
      <c r="AM94" s="904"/>
      <c r="AN94" s="904"/>
    </row>
    <row r="95" spans="1:40" ht="20.25">
      <c r="A95" t="str">
        <f t="shared" si="25"/>
        <v>Véhicules usagésNon Certifié</v>
      </c>
      <c r="B95" s="904" t="s">
        <v>462</v>
      </c>
      <c r="C95" s="928" t="s">
        <v>478</v>
      </c>
      <c r="D95" s="929">
        <f t="array" ref="D95">+INDEX('Budget original'!$A$2:$AO$501,MATCH($A95,'Budget original'!$A$2:$A$501,0),MATCH(D$2,'Budget original'!$A$2:$AO$2,0))</f>
        <v>2</v>
      </c>
      <c r="E95" s="929">
        <f t="shared" si="26"/>
        <v>1400</v>
      </c>
      <c r="F95" s="929">
        <f t="array" ref="F95">+INDEX('Budget original'!$A$2:$AO$501,MATCH($A95,'Budget original'!$A$2:$A$501,0),MATCH(F$2,'Budget original'!$A$2:$AO$2,0))</f>
        <v>2800</v>
      </c>
      <c r="G95" s="930"/>
      <c r="H95" s="929"/>
      <c r="I95" s="929"/>
      <c r="J95" s="930">
        <f>-SUMIFS(BV_Data_An_Cour!$O:$O,BV_Data_An_Cour!$U:$U,$B95,BV_Data_An_Cour!$V:$V,$C95,BV_Data_An_Cour!$W:$W,J$2)</f>
        <v>2</v>
      </c>
      <c r="K95" s="929">
        <f t="shared" si="27"/>
        <v>2739.1650000000018</v>
      </c>
      <c r="L95" s="931">
        <f>-SUMIFS(BV_Data_An_Cour!$O:$O,BV_Data_An_Cour!$U:$U,$B95,BV_Data_An_Cour!$V:$V,$C95,BV_Data_An_Cour!$W:$W,$L2)</f>
        <v>5478.3300000000036</v>
      </c>
      <c r="M95" s="930">
        <f t="shared" si="28"/>
        <v>0</v>
      </c>
      <c r="N95" s="932">
        <f t="shared" si="29"/>
        <v>2678.3300000000036</v>
      </c>
      <c r="O95" s="930">
        <f t="array" ref="O95">+INDEX('Réel 2025'!$A$2:$AO$500,MATCH($A95,'Réel 2025'!$A$2:$A$500,0),MATCH(O$2,'Réel 2025'!$A$2:$AO$2,0))</f>
        <v>5</v>
      </c>
      <c r="P95" s="929">
        <f t="shared" si="30"/>
        <v>1836.2619999999981</v>
      </c>
      <c r="Q95" s="931">
        <f t="array" ref="Q95">+INDEX('Réel 2025'!$A$2:$AO$500,MATCH($A95,'Réel 2025'!$A$2:$A$500,0),MATCH(Q$2,'Réel 2025'!$A$2:$AO$2,0))</f>
        <v>9181.3099999999904</v>
      </c>
      <c r="R95" s="930">
        <f t="shared" si="31"/>
        <v>-3</v>
      </c>
      <c r="S95" s="933">
        <f t="shared" si="32"/>
        <v>-3702.9799999999868</v>
      </c>
      <c r="T95" s="912"/>
      <c r="U95" s="912"/>
      <c r="W95" s="912"/>
      <c r="X95" s="912"/>
      <c r="Y95" s="912"/>
      <c r="Z95" s="912"/>
      <c r="AA95" s="912"/>
      <c r="AB95" s="912"/>
      <c r="AC95" s="912"/>
      <c r="AD95" s="912"/>
      <c r="AE95" s="912"/>
      <c r="AF95" s="912"/>
      <c r="AG95" s="912"/>
      <c r="AH95" s="912"/>
      <c r="AI95" s="912"/>
      <c r="AJ95" s="912"/>
      <c r="AK95" s="912"/>
      <c r="AL95" s="912"/>
      <c r="AM95" s="912"/>
      <c r="AN95" s="912"/>
    </row>
    <row r="96" spans="1:40" ht="20.25">
      <c r="A96" t="str">
        <f t="shared" si="25"/>
        <v>Véhicules usagésAutres marques</v>
      </c>
      <c r="B96" s="904" t="s">
        <v>462</v>
      </c>
      <c r="C96" s="928" t="s">
        <v>483</v>
      </c>
      <c r="D96" s="929">
        <f t="array" ref="D96">+INDEX('Budget original'!$A$2:$AO$501,MATCH($A96,'Budget original'!$A$2:$A$501,0),MATCH(D$2,'Budget original'!$A$2:$AO$2,0))</f>
        <v>4</v>
      </c>
      <c r="E96" s="924">
        <f t="shared" si="26"/>
        <v>1500</v>
      </c>
      <c r="F96" s="929">
        <f t="array" ref="F96">+INDEX('Budget original'!$A$2:$AO$501,MATCH($A96,'Budget original'!$A$2:$A$501,0),MATCH(F$2,'Budget original'!$A$2:$AO$2,0))</f>
        <v>6000</v>
      </c>
      <c r="G96" s="930"/>
      <c r="H96" s="929"/>
      <c r="I96" s="929"/>
      <c r="J96" s="930">
        <f>-SUMIFS(BV_Data_An_Cour!$O:$O,BV_Data_An_Cour!$U:$U,$B96,BV_Data_An_Cour!$V:$V,$C96,BV_Data_An_Cour!$W:$W,J$2)</f>
        <v>1</v>
      </c>
      <c r="K96" s="929">
        <f t="shared" si="27"/>
        <v>1765.77</v>
      </c>
      <c r="L96" s="931">
        <f>-SUMIFS(BV_Data_An_Cour!$O:$O,BV_Data_An_Cour!$U:$U,$B96,BV_Data_An_Cour!$V:$V,$C96,BV_Data_An_Cour!$W:$W,$L2)</f>
        <v>1765.77</v>
      </c>
      <c r="M96" s="930">
        <f t="shared" si="28"/>
        <v>-3</v>
      </c>
      <c r="N96" s="932">
        <f t="shared" si="29"/>
        <v>-4234.2299999999996</v>
      </c>
      <c r="O96" s="930">
        <f t="array" ref="O96">+INDEX('Réel 2025'!$A$2:$AO$500,MATCH($A96,'Réel 2025'!$A$2:$A$500,0),MATCH(O$2,'Réel 2025'!$A$2:$AO$2,0))</f>
        <v>3</v>
      </c>
      <c r="P96" s="929">
        <f t="shared" si="30"/>
        <v>1345.849999999996</v>
      </c>
      <c r="Q96" s="931">
        <f t="array" ref="Q96">+INDEX('Réel 2025'!$A$2:$AO$500,MATCH($A96,'Réel 2025'!$A$2:$A$500,0),MATCH(Q$2,'Réel 2025'!$A$2:$AO$2,0))</f>
        <v>4037.5499999999884</v>
      </c>
      <c r="R96" s="930">
        <f t="shared" si="31"/>
        <v>-2</v>
      </c>
      <c r="S96" s="933">
        <f t="shared" si="32"/>
        <v>-2271.7799999999884</v>
      </c>
      <c r="T96" s="912"/>
      <c r="U96" s="912"/>
      <c r="W96" s="912"/>
      <c r="X96" s="912"/>
      <c r="Y96" s="912"/>
      <c r="Z96" s="912"/>
      <c r="AA96" s="912"/>
      <c r="AB96" s="912"/>
      <c r="AC96" s="912"/>
      <c r="AD96" s="912"/>
      <c r="AE96" s="912"/>
      <c r="AF96" s="912"/>
      <c r="AG96" s="912"/>
      <c r="AH96" s="912"/>
      <c r="AI96" s="912"/>
      <c r="AJ96" s="912"/>
      <c r="AK96" s="912"/>
      <c r="AL96" s="912"/>
      <c r="AM96" s="912"/>
      <c r="AN96" s="912"/>
    </row>
    <row r="97" spans="1:40" ht="20.25">
      <c r="A97" t="str">
        <f t="shared" si="25"/>
        <v>Véhicules usagésTotal Usagés</v>
      </c>
      <c r="B97" s="904" t="s">
        <v>462</v>
      </c>
      <c r="C97" s="934" t="s">
        <v>486</v>
      </c>
      <c r="D97" s="935">
        <f>+D95+D94+D96</f>
        <v>16</v>
      </c>
      <c r="E97" s="929">
        <f t="shared" si="26"/>
        <v>2050</v>
      </c>
      <c r="F97" s="936">
        <f>+F94+F95+F96</f>
        <v>32800</v>
      </c>
      <c r="G97" s="937"/>
      <c r="H97" s="935"/>
      <c r="I97" s="936"/>
      <c r="J97" s="937">
        <f>+J94+J95+J96</f>
        <v>14</v>
      </c>
      <c r="K97" s="935">
        <f>IF(J97&lt;=0,0,L97/J97)</f>
        <v>2664.112142857141</v>
      </c>
      <c r="L97" s="936">
        <f>+L94+L95+L96</f>
        <v>37297.569999999971</v>
      </c>
      <c r="M97" s="937">
        <f t="shared" si="28"/>
        <v>-2</v>
      </c>
      <c r="N97" s="936">
        <f t="shared" si="29"/>
        <v>4497.5699999999706</v>
      </c>
      <c r="O97" s="937">
        <f>+O95+O94+O96</f>
        <v>10</v>
      </c>
      <c r="P97" s="935">
        <f t="shared" si="30"/>
        <v>2019.8319999999972</v>
      </c>
      <c r="Q97" s="936">
        <f>+Q94+Q95+Q96</f>
        <v>20198.319999999971</v>
      </c>
      <c r="R97" s="937">
        <f t="shared" si="31"/>
        <v>4</v>
      </c>
      <c r="S97" s="938">
        <f t="shared" si="32"/>
        <v>17099.25</v>
      </c>
      <c r="T97" s="912"/>
      <c r="U97" s="912"/>
      <c r="W97" s="1055">
        <v>14</v>
      </c>
      <c r="X97" s="912">
        <v>37298</v>
      </c>
      <c r="Y97" s="939">
        <f>L97-X97</f>
        <v>-0.43000000002939487</v>
      </c>
      <c r="Z97" s="912"/>
      <c r="AA97" s="912"/>
      <c r="AB97" s="912"/>
      <c r="AC97" s="1025"/>
      <c r="AD97" s="912"/>
      <c r="AE97" s="912"/>
      <c r="AF97" s="1025"/>
      <c r="AG97" s="912"/>
      <c r="AH97" s="912"/>
      <c r="AI97" s="912"/>
      <c r="AJ97" s="912"/>
      <c r="AK97" s="912"/>
      <c r="AL97" s="912"/>
      <c r="AM97" s="912"/>
      <c r="AN97" s="912"/>
    </row>
    <row r="98" spans="1:40" ht="20.25">
      <c r="A98" t="str">
        <f t="shared" si="25"/>
        <v>Véhicules usagés</v>
      </c>
      <c r="B98" s="904" t="s">
        <v>462</v>
      </c>
      <c r="C98" s="928"/>
      <c r="D98" s="940"/>
      <c r="E98" s="929"/>
      <c r="F98" s="941"/>
      <c r="G98" s="942"/>
      <c r="H98" s="940"/>
      <c r="I98" s="941"/>
      <c r="J98" s="942"/>
      <c r="K98" s="940"/>
      <c r="L98" s="941"/>
      <c r="M98" s="943">
        <f>M97/D97</f>
        <v>-0.125</v>
      </c>
      <c r="N98" s="944">
        <f>N97/F97</f>
        <v>0.13712103658536495</v>
      </c>
      <c r="O98" s="942"/>
      <c r="P98" s="940"/>
      <c r="Q98" s="941"/>
      <c r="R98" s="943">
        <f>R97/O97</f>
        <v>0.4</v>
      </c>
      <c r="S98" s="945">
        <f>IF(Q97=0,0,(S97/Q97))</f>
        <v>0.84656793238249639</v>
      </c>
      <c r="T98" s="912"/>
      <c r="U98" s="912"/>
      <c r="W98" s="912"/>
      <c r="X98" s="912"/>
      <c r="Y98" s="912"/>
      <c r="Z98" s="912"/>
      <c r="AA98" s="912"/>
      <c r="AB98" s="912"/>
      <c r="AC98" s="904"/>
      <c r="AD98" s="912"/>
      <c r="AE98" s="912"/>
      <c r="AF98" s="912"/>
      <c r="AG98" s="912"/>
      <c r="AH98" s="912"/>
      <c r="AI98" s="912"/>
      <c r="AJ98" s="912"/>
      <c r="AK98" s="912"/>
      <c r="AL98" s="912"/>
      <c r="AM98" s="912"/>
      <c r="AN98" s="912"/>
    </row>
    <row r="99" spans="1:40" ht="20.25">
      <c r="A99" t="str">
        <f t="shared" si="25"/>
        <v>Véhicules neufsRachat bail</v>
      </c>
      <c r="B99" s="904" t="str">
        <f>+$K$1</f>
        <v>Véhicules neufs</v>
      </c>
      <c r="C99" s="955" t="s">
        <v>491</v>
      </c>
      <c r="D99" s="929">
        <f t="array" ref="D99">+INDEX('Budget original'!$A$2:$AO$501,MATCH($A99,'Budget original'!$A$2:$A$501,0),MATCH(D$2,'Budget original'!$A$2:$AO$2,0))</f>
        <v>0</v>
      </c>
      <c r="E99" s="929">
        <f>IF(D99=0,0,F99/D99)</f>
        <v>0</v>
      </c>
      <c r="F99" s="929">
        <f t="array" ref="F99">+INDEX('Budget original'!$A$2:$AO$501,MATCH($A99,'Budget original'!$A$2:$A$501,0),MATCH(F$2,'Budget original'!$A$2:$AO$2,0))</f>
        <v>874.16704137020508</v>
      </c>
      <c r="G99" s="930"/>
      <c r="H99" s="929"/>
      <c r="I99" s="929"/>
      <c r="J99" s="930"/>
      <c r="K99" s="929"/>
      <c r="L99" s="932">
        <f>-SUMIFS(BV_Data_An_Cour!$O:$O,BV_Data_An_Cour!$U:$U,$B99,BV_Data_An_Cour!$V:$V,$C99,BV_Data_An_Cour!$W:$W,L$2)</f>
        <v>1499</v>
      </c>
      <c r="M99" s="930"/>
      <c r="N99" s="932">
        <f>L99-F99</f>
        <v>624.83295862979492</v>
      </c>
      <c r="O99" s="930"/>
      <c r="P99" s="929"/>
      <c r="Q99" s="932">
        <f t="array" ref="Q99">+INDEX('Réel 2025'!$A$2:$AO$500,MATCH($A99,'Réel 2025'!$A$2:$A$500,0),MATCH(Q$2,'Réel 2025'!$A$2:$AO$2,0))</f>
        <v>999</v>
      </c>
      <c r="R99" s="930">
        <f>O99-K99</f>
        <v>0</v>
      </c>
      <c r="S99" s="933">
        <f>L99-Q99</f>
        <v>500</v>
      </c>
      <c r="T99" s="912"/>
      <c r="U99" s="912"/>
      <c r="W99" s="904"/>
      <c r="X99" s="904">
        <v>1499</v>
      </c>
      <c r="Y99" s="939">
        <f>L99-X99</f>
        <v>0</v>
      </c>
      <c r="Z99" s="904"/>
      <c r="AA99" s="904"/>
      <c r="AB99" s="904"/>
      <c r="AC99" s="904"/>
      <c r="AD99" s="904"/>
      <c r="AE99" s="904"/>
      <c r="AF99" s="904"/>
      <c r="AG99" s="904"/>
      <c r="AH99" s="904"/>
      <c r="AI99" s="904"/>
      <c r="AJ99" s="904"/>
      <c r="AK99" s="904"/>
      <c r="AL99" s="904"/>
      <c r="AM99" s="904"/>
      <c r="AN99" s="904"/>
    </row>
    <row r="100" spans="1:40" ht="20.25">
      <c r="A100" t="str">
        <f t="shared" si="25"/>
        <v>Véhicules usagés</v>
      </c>
      <c r="B100" s="904" t="s">
        <v>462</v>
      </c>
      <c r="C100" s="928"/>
      <c r="D100" s="929"/>
      <c r="E100" s="929"/>
      <c r="F100" s="929"/>
      <c r="G100" s="942"/>
      <c r="H100" s="929"/>
      <c r="I100" s="929"/>
      <c r="J100" s="930"/>
      <c r="K100" s="929"/>
      <c r="L100" s="932"/>
      <c r="M100" s="930"/>
      <c r="N100" s="932"/>
      <c r="O100" s="930"/>
      <c r="P100" s="929"/>
      <c r="Q100" s="932"/>
      <c r="R100" s="930"/>
      <c r="S100" s="933"/>
      <c r="T100" s="912"/>
      <c r="U100" s="912"/>
      <c r="W100" s="912"/>
      <c r="X100" s="912"/>
      <c r="Y100" s="912"/>
      <c r="Z100" s="912"/>
      <c r="AA100" s="912"/>
      <c r="AB100" s="912"/>
      <c r="AC100" s="904"/>
      <c r="AD100" s="912"/>
      <c r="AE100" s="912"/>
      <c r="AF100" s="912"/>
      <c r="AG100" s="912"/>
      <c r="AH100" s="912"/>
      <c r="AI100" s="912"/>
      <c r="AJ100" s="912"/>
      <c r="AK100" s="912"/>
      <c r="AL100" s="912"/>
      <c r="AM100" s="912"/>
      <c r="AN100" s="912"/>
    </row>
    <row r="101" spans="1:40" ht="20.25">
      <c r="A101" t="str">
        <f t="shared" si="25"/>
        <v>Véhicules usagésVentes au Gros</v>
      </c>
      <c r="B101" s="904" t="s">
        <v>462</v>
      </c>
      <c r="C101" s="928" t="s">
        <v>496</v>
      </c>
      <c r="D101" s="929">
        <f t="array" ref="D101">+INDEX('Budget original'!$A$2:$AO$501,MATCH($A101,'Budget original'!$A$2:$A$501,0),MATCH(D$2,'Budget original'!$A$2:$AO$2,0))</f>
        <v>23</v>
      </c>
      <c r="E101" s="929">
        <f>IF(D101=0,0,F101/D101)</f>
        <v>500</v>
      </c>
      <c r="F101" s="929">
        <f t="array" ref="F101">+INDEX('Budget original'!$A$2:$AO$501,MATCH($A101,'Budget original'!$A$2:$A$501,0),MATCH(F$2,'Budget original'!$A$2:$AO$2,0))</f>
        <v>11500</v>
      </c>
      <c r="G101" s="930"/>
      <c r="H101" s="929"/>
      <c r="I101" s="929"/>
      <c r="J101" s="930">
        <f>-SUMIFS(BV_Data_An_Cour!$O:$O,BV_Data_An_Cour!$U:$U,$B101,BV_Data_An_Cour!$V:$V,$C101,BV_Data_An_Cour!$W:$W,J$2)</f>
        <v>25</v>
      </c>
      <c r="K101" s="929">
        <f>IF(J101=0,0,L101/J101)</f>
        <v>970.90400000000136</v>
      </c>
      <c r="L101" s="932">
        <f>-SUMIFS(BV_Data_An_Cour!$O:$O,BV_Data_An_Cour!$U:$U,$B101,BV_Data_An_Cour!$V:$V,$C101,BV_Data_An_Cour!$W:$W,L$2)</f>
        <v>24272.600000000035</v>
      </c>
      <c r="M101" s="930">
        <f>J101-D101</f>
        <v>2</v>
      </c>
      <c r="N101" s="932">
        <f>L101-F101</f>
        <v>12772.600000000035</v>
      </c>
      <c r="O101" s="930">
        <f t="array" ref="O101">+INDEX('Réel 2025'!$A$2:$AO$500,MATCH($A101,'Réel 2025'!$A$2:$A$500,0),MATCH(O$2,'Réel 2025'!$A$2:$AO$2,0))</f>
        <v>10</v>
      </c>
      <c r="P101" s="929">
        <f>IF(O101=0,0,Q101/O101)</f>
        <v>566.52200000000016</v>
      </c>
      <c r="Q101" s="932">
        <f t="array" ref="Q101">+INDEX('Réel 2025'!$A$2:$AO$500,MATCH($A101,'Réel 2025'!$A$2:$A$500,0),MATCH(Q$2,'Réel 2025'!$A$2:$AO$2,0))</f>
        <v>5665.2200000000012</v>
      </c>
      <c r="R101" s="930">
        <f>J101-O101</f>
        <v>15</v>
      </c>
      <c r="S101" s="933">
        <f>L101-Q101</f>
        <v>18607.380000000034</v>
      </c>
      <c r="T101" s="912"/>
      <c r="U101" s="912"/>
      <c r="W101" s="1055">
        <v>25</v>
      </c>
      <c r="X101" s="912">
        <v>24273</v>
      </c>
      <c r="Y101" s="939">
        <f>L101-X101</f>
        <v>-0.3999999999650754</v>
      </c>
      <c r="Z101" s="912"/>
      <c r="AA101" s="912"/>
      <c r="AB101" s="912"/>
      <c r="AC101" s="1025"/>
      <c r="AD101" s="912"/>
      <c r="AE101" s="912"/>
      <c r="AF101" s="1056"/>
      <c r="AG101" s="912"/>
      <c r="AH101" s="912"/>
      <c r="AI101" s="912"/>
      <c r="AJ101" s="912"/>
      <c r="AK101" s="912"/>
      <c r="AL101" s="912"/>
      <c r="AM101" s="912"/>
      <c r="AN101" s="912"/>
    </row>
    <row r="102" spans="1:40" ht="20.25">
      <c r="A102" t="str">
        <f t="shared" si="25"/>
        <v>Véhicules usagés</v>
      </c>
      <c r="B102" s="904" t="s">
        <v>462</v>
      </c>
      <c r="C102" s="990"/>
      <c r="D102" s="924"/>
      <c r="E102" s="924"/>
      <c r="F102" s="949"/>
      <c r="G102" s="952"/>
      <c r="H102" s="948"/>
      <c r="I102" s="949"/>
      <c r="J102" s="952"/>
      <c r="K102" s="948"/>
      <c r="L102" s="949"/>
      <c r="M102" s="950"/>
      <c r="N102" s="1057"/>
      <c r="O102" s="952"/>
      <c r="P102" s="948"/>
      <c r="Q102" s="949"/>
      <c r="R102" s="950"/>
      <c r="S102" s="1058"/>
      <c r="T102" s="912"/>
      <c r="U102" s="912"/>
      <c r="W102" s="912"/>
      <c r="X102" s="912"/>
      <c r="Y102" s="912"/>
      <c r="Z102" s="912"/>
      <c r="AA102" s="912"/>
      <c r="AB102" s="912"/>
      <c r="AC102" s="912"/>
      <c r="AD102" s="912"/>
      <c r="AE102" s="912"/>
      <c r="AF102" s="1056"/>
      <c r="AG102" s="912"/>
      <c r="AH102" s="912"/>
      <c r="AI102" s="912"/>
      <c r="AJ102" s="912"/>
      <c r="AK102" s="912"/>
      <c r="AL102" s="912"/>
      <c r="AM102" s="912"/>
      <c r="AN102" s="912"/>
    </row>
    <row r="103" spans="1:40" ht="20.25">
      <c r="A103" t="str">
        <f t="shared" si="25"/>
        <v>Véhicules usagésRev. Finances</v>
      </c>
      <c r="B103" s="904" t="s">
        <v>462</v>
      </c>
      <c r="C103" s="928" t="s">
        <v>389</v>
      </c>
      <c r="D103" s="929"/>
      <c r="E103" s="929">
        <f>IF(D97=0,0,F103/D97)</f>
        <v>350</v>
      </c>
      <c r="F103" s="932">
        <f t="array" ref="F103">+INDEX('Budget original'!$A$2:$AO$501,MATCH($A103,'Budget original'!$A$2:$A$501,0),MATCH(F$2,'Budget original'!$A$2:$AO$2,0))</f>
        <v>5600</v>
      </c>
      <c r="G103" s="930"/>
      <c r="H103" s="929"/>
      <c r="I103" s="929"/>
      <c r="J103" s="930"/>
      <c r="K103" s="929">
        <f>IF(J97=0,0,L103/J97)</f>
        <v>210.08142857142857</v>
      </c>
      <c r="L103" s="932">
        <f>-SUMIFS(BV_Data_An_Cour!$O:$O,BV_Data_An_Cour!$U:$U,$B103,BV_Data_An_Cour!$V:$V,$C103,BV_Data_An_Cour!$W:$W,$L2)</f>
        <v>2941.14</v>
      </c>
      <c r="M103" s="930"/>
      <c r="N103" s="932">
        <f t="shared" ref="N103:N106" si="33">L103-F103</f>
        <v>-2658.86</v>
      </c>
      <c r="O103" s="930"/>
      <c r="P103" s="929">
        <f>IF(O97=0,0,Q103/O97)</f>
        <v>86.942000000000007</v>
      </c>
      <c r="Q103" s="932">
        <f t="array" ref="Q103">+INDEX('Réel 2025'!$A$2:$AO$500,MATCH($A103,'Réel 2025'!$A$2:$A$500,0),MATCH(Q$2,'Réel 2025'!$A$2:$AO$2,0))</f>
        <v>869.42000000000007</v>
      </c>
      <c r="R103" s="930">
        <f t="shared" ref="R103:R105" si="34">O103-K103</f>
        <v>-210.08142857142857</v>
      </c>
      <c r="S103" s="933">
        <f t="shared" ref="S103:S106" si="35">L103-Q103</f>
        <v>2071.7199999999998</v>
      </c>
      <c r="T103" s="912"/>
      <c r="U103" s="912"/>
      <c r="W103" s="912"/>
      <c r="X103" s="912"/>
      <c r="Y103" s="912"/>
      <c r="Z103" s="912"/>
      <c r="AA103" s="912"/>
      <c r="AB103" s="912"/>
      <c r="AC103" s="912"/>
      <c r="AD103" s="912"/>
      <c r="AE103" s="912"/>
      <c r="AF103" s="912"/>
      <c r="AG103" s="912"/>
      <c r="AH103" s="912"/>
      <c r="AI103" s="912"/>
      <c r="AJ103" s="912"/>
      <c r="AK103" s="912"/>
      <c r="AL103" s="912"/>
      <c r="AM103" s="912"/>
      <c r="AN103" s="912"/>
    </row>
    <row r="104" spans="1:40" ht="20.25">
      <c r="A104" t="str">
        <f t="shared" si="25"/>
        <v>Véhicules usagésRev. Protections</v>
      </c>
      <c r="B104" s="904" t="s">
        <v>462</v>
      </c>
      <c r="C104" s="928" t="s">
        <v>390</v>
      </c>
      <c r="D104" s="929"/>
      <c r="E104" s="929">
        <f>IF(D97=0,0,F104/D97)</f>
        <v>950</v>
      </c>
      <c r="F104" s="932">
        <f t="array" ref="F104">+INDEX('Budget original'!$A$2:$AO$501,MATCH($A104,'Budget original'!$A$2:$A$501,0),MATCH(F$2,'Budget original'!$A$2:$AO$2,0))</f>
        <v>15200</v>
      </c>
      <c r="G104" s="930"/>
      <c r="H104" s="929"/>
      <c r="I104" s="929"/>
      <c r="J104" s="930"/>
      <c r="K104" s="929">
        <f>IF(J97=0,0,L104/J97)</f>
        <v>99.857142857142861</v>
      </c>
      <c r="L104" s="932">
        <f>-SUMIFS(BV_Data_An_Cour!$O:$O,BV_Data_An_Cour!$U:$U,$B104,BV_Data_An_Cour!$V:$V,$C104,BV_Data_An_Cour!$W:$W,$L2)</f>
        <v>1398</v>
      </c>
      <c r="M104" s="930"/>
      <c r="N104" s="932">
        <f t="shared" si="33"/>
        <v>-13802</v>
      </c>
      <c r="O104" s="930"/>
      <c r="P104" s="929">
        <f>IF(O97=0,0,Q104/O97)</f>
        <v>1425.4470000000001</v>
      </c>
      <c r="Q104" s="932">
        <f t="array" ref="Q104">+INDEX('Réel 2025'!$A$2:$AO$500,MATCH($A104,'Réel 2025'!$A$2:$A$500,0),MATCH(Q$2,'Réel 2025'!$A$2:$AO$2,0))</f>
        <v>14254.470000000001</v>
      </c>
      <c r="R104" s="930">
        <f t="shared" si="34"/>
        <v>-99.857142857142861</v>
      </c>
      <c r="S104" s="933">
        <f t="shared" si="35"/>
        <v>-12856.470000000001</v>
      </c>
      <c r="T104" s="912"/>
      <c r="U104" s="912"/>
      <c r="W104" s="912"/>
      <c r="X104" s="912"/>
      <c r="Y104" s="912"/>
      <c r="Z104" s="912"/>
      <c r="AA104" s="912"/>
      <c r="AB104" s="912"/>
      <c r="AC104" s="912"/>
      <c r="AD104" s="912"/>
      <c r="AE104" s="912"/>
      <c r="AF104" s="912"/>
      <c r="AG104" s="912"/>
      <c r="AH104" s="912"/>
      <c r="AI104" s="912"/>
      <c r="AJ104" s="912"/>
      <c r="AK104" s="912"/>
      <c r="AL104" s="912"/>
      <c r="AM104" s="912"/>
      <c r="AN104" s="912"/>
    </row>
    <row r="105" spans="1:40" ht="20.25">
      <c r="A105" t="str">
        <f t="shared" si="25"/>
        <v>Véhicules usagésRev. Autres</v>
      </c>
      <c r="B105" s="904" t="s">
        <v>462</v>
      </c>
      <c r="C105" s="928" t="s">
        <v>391</v>
      </c>
      <c r="D105" s="929"/>
      <c r="E105" s="948">
        <f>IF(D97=0,0,F105/D97)</f>
        <v>200</v>
      </c>
      <c r="F105" s="932">
        <f t="array" ref="F105">+INDEX('Budget original'!$A$2:$AO$501,MATCH($A105,'Budget original'!$A$2:$A$501,0),MATCH(F$2,'Budget original'!$A$2:$AO$2,0))</f>
        <v>3200</v>
      </c>
      <c r="G105" s="930"/>
      <c r="H105" s="948"/>
      <c r="I105" s="929"/>
      <c r="J105" s="930"/>
      <c r="K105" s="948">
        <f>IF(J97=0,0,L105/J97)</f>
        <v>0</v>
      </c>
      <c r="L105" s="932">
        <f>-SUMIFS(BV_Data_An_Cour!$O:$O,BV_Data_An_Cour!$U:$U,$B105,BV_Data_An_Cour!$V:$V,$C105,BV_Data_An_Cour!$W:$W,$L$2)</f>
        <v>0</v>
      </c>
      <c r="M105" s="952"/>
      <c r="N105" s="932">
        <f t="shared" si="33"/>
        <v>-3200</v>
      </c>
      <c r="O105" s="930"/>
      <c r="P105" s="948">
        <f>IF(O97=0,0,Q105/O97)</f>
        <v>155.5</v>
      </c>
      <c r="Q105" s="932">
        <f t="array" ref="Q105">+INDEX('Réel 2025'!$A$2:$AO$500,MATCH($A105,'Réel 2025'!$A$2:$A$500,0),MATCH(Q$2,'Réel 2025'!$A$2:$AO$2,0))</f>
        <v>1555</v>
      </c>
      <c r="R105" s="930">
        <f t="shared" si="34"/>
        <v>0</v>
      </c>
      <c r="S105" s="933">
        <f t="shared" si="35"/>
        <v>-1555</v>
      </c>
      <c r="T105" s="912"/>
      <c r="U105" s="912"/>
      <c r="W105" s="912"/>
      <c r="X105" s="912"/>
      <c r="Y105" s="912"/>
      <c r="Z105" s="912"/>
      <c r="AA105" s="912"/>
      <c r="AB105" s="912"/>
      <c r="AC105" s="912"/>
      <c r="AD105" s="912"/>
      <c r="AE105" s="912"/>
      <c r="AF105" s="912"/>
      <c r="AG105" s="912"/>
      <c r="AH105" s="912"/>
      <c r="AI105" s="912"/>
      <c r="AJ105" s="912"/>
      <c r="AK105" s="912"/>
      <c r="AL105" s="912"/>
      <c r="AM105" s="912"/>
      <c r="AN105" s="912"/>
    </row>
    <row r="106" spans="1:40" ht="20.25">
      <c r="A106" t="str">
        <f t="shared" si="25"/>
        <v>Véhicules usagésTotal F&amp;I</v>
      </c>
      <c r="B106" s="904" t="s">
        <v>462</v>
      </c>
      <c r="C106" s="934" t="s">
        <v>392</v>
      </c>
      <c r="D106" s="935">
        <f>D97</f>
        <v>16</v>
      </c>
      <c r="E106" s="929">
        <f>IF(D106=0,0,F106/D106)</f>
        <v>1500</v>
      </c>
      <c r="F106" s="936">
        <f>F103+F104+F105</f>
        <v>24000</v>
      </c>
      <c r="G106" s="937"/>
      <c r="H106" s="935"/>
      <c r="I106" s="936"/>
      <c r="J106" s="937">
        <f>J97</f>
        <v>14</v>
      </c>
      <c r="K106" s="935">
        <f>IF(J106&lt;=0,0,L106/J106)</f>
        <v>309.93857142857138</v>
      </c>
      <c r="L106" s="936">
        <f>L103+L104+L105</f>
        <v>4339.1399999999994</v>
      </c>
      <c r="M106" s="930">
        <f>J106-D106</f>
        <v>-2</v>
      </c>
      <c r="N106" s="936">
        <f t="shared" si="33"/>
        <v>-19660.86</v>
      </c>
      <c r="O106" s="937">
        <f>O97</f>
        <v>10</v>
      </c>
      <c r="P106" s="935">
        <f>IF(O106=0,0,Q106/O106)</f>
        <v>1667.8889999999999</v>
      </c>
      <c r="Q106" s="936">
        <f>Q103+Q104+Q105</f>
        <v>16678.89</v>
      </c>
      <c r="R106" s="958"/>
      <c r="S106" s="938">
        <f t="shared" si="35"/>
        <v>-12339.75</v>
      </c>
      <c r="T106" s="912"/>
      <c r="U106" s="912"/>
      <c r="W106" s="912"/>
      <c r="X106" s="912">
        <v>4339</v>
      </c>
      <c r="Y106" s="939">
        <f>L106-X106</f>
        <v>0.13999999999941792</v>
      </c>
      <c r="Z106" s="912"/>
      <c r="AA106" s="912"/>
      <c r="AB106" s="912"/>
      <c r="AC106" s="912"/>
      <c r="AD106" s="912"/>
      <c r="AE106" s="912"/>
      <c r="AF106" s="912"/>
      <c r="AG106" s="912"/>
      <c r="AH106" s="912"/>
      <c r="AI106" s="912"/>
      <c r="AJ106" s="912"/>
      <c r="AK106" s="912"/>
      <c r="AL106" s="912"/>
      <c r="AM106" s="912"/>
      <c r="AN106" s="912"/>
    </row>
    <row r="107" spans="1:40" ht="20.25">
      <c r="A107" t="str">
        <f t="shared" si="25"/>
        <v>Véhicules usagés</v>
      </c>
      <c r="B107" s="904" t="s">
        <v>462</v>
      </c>
      <c r="C107" s="928"/>
      <c r="D107" s="940"/>
      <c r="E107" s="940"/>
      <c r="F107" s="963"/>
      <c r="G107" s="942"/>
      <c r="H107" s="1059"/>
      <c r="I107" s="963"/>
      <c r="J107" s="942"/>
      <c r="K107" s="940"/>
      <c r="L107" s="963"/>
      <c r="M107" s="943"/>
      <c r="N107" s="944">
        <f>N106/F106</f>
        <v>-0.81920250000000006</v>
      </c>
      <c r="O107" s="942"/>
      <c r="P107" s="940"/>
      <c r="Q107" s="963"/>
      <c r="R107" s="964"/>
      <c r="S107" s="945">
        <f>IF(Q106=0,0,(S106/Q106))</f>
        <v>-0.73984239958414499</v>
      </c>
      <c r="T107" s="912"/>
      <c r="U107" s="912"/>
      <c r="W107" s="912"/>
      <c r="X107" s="912"/>
      <c r="Y107" s="912"/>
      <c r="Z107" s="912"/>
      <c r="AA107" s="912"/>
      <c r="AB107" s="912"/>
      <c r="AC107" s="912"/>
      <c r="AD107" s="912"/>
      <c r="AE107" s="912"/>
      <c r="AF107" s="912"/>
      <c r="AG107" s="912"/>
      <c r="AH107" s="912"/>
      <c r="AI107" s="912"/>
      <c r="AJ107" s="912"/>
      <c r="AK107" s="912"/>
      <c r="AL107" s="912"/>
      <c r="AM107" s="912"/>
      <c r="AN107" s="912"/>
    </row>
    <row r="108" spans="1:40" ht="20.25">
      <c r="A108" t="str">
        <f t="shared" si="25"/>
        <v>Véhicules usagés</v>
      </c>
      <c r="B108" s="904" t="s">
        <v>462</v>
      </c>
      <c r="C108" s="928"/>
      <c r="D108" s="940"/>
      <c r="E108" s="940"/>
      <c r="F108" s="963"/>
      <c r="G108" s="942"/>
      <c r="H108" s="1059"/>
      <c r="I108" s="963"/>
      <c r="J108" s="942"/>
      <c r="K108" s="940"/>
      <c r="L108" s="963"/>
      <c r="M108" s="943"/>
      <c r="N108" s="944"/>
      <c r="O108" s="942"/>
      <c r="P108" s="940"/>
      <c r="Q108" s="963"/>
      <c r="R108" s="964"/>
      <c r="S108" s="945"/>
      <c r="T108" s="912"/>
      <c r="U108" s="912"/>
      <c r="W108" s="912"/>
      <c r="X108" s="912"/>
      <c r="Y108" s="912"/>
      <c r="Z108" s="912"/>
      <c r="AA108" s="912"/>
      <c r="AB108" s="912"/>
      <c r="AC108" s="912"/>
      <c r="AD108" s="912"/>
      <c r="AE108" s="912"/>
      <c r="AF108" s="912"/>
      <c r="AG108" s="912"/>
      <c r="AH108" s="912"/>
      <c r="AI108" s="912"/>
      <c r="AJ108" s="912"/>
      <c r="AK108" s="912"/>
      <c r="AL108" s="912"/>
      <c r="AM108" s="912"/>
      <c r="AN108" s="912"/>
    </row>
    <row r="109" spans="1:40" ht="20.25">
      <c r="A109" t="str">
        <f t="shared" si="25"/>
        <v>Véhicules usagésTotal Dépt. Usagés</v>
      </c>
      <c r="B109" s="904" t="s">
        <v>462</v>
      </c>
      <c r="C109" s="966" t="s">
        <v>517</v>
      </c>
      <c r="D109" s="967">
        <f>D97+D101</f>
        <v>39</v>
      </c>
      <c r="E109" s="971">
        <f>IF(D109&lt;=0,0,F109/D109)</f>
        <v>1773.6965908043644</v>
      </c>
      <c r="F109" s="969">
        <f>F97+F106+F101+F99</f>
        <v>69174.167041370209</v>
      </c>
      <c r="G109" s="970"/>
      <c r="H109" s="971"/>
      <c r="I109" s="969"/>
      <c r="J109" s="970">
        <f>J97+J101</f>
        <v>39</v>
      </c>
      <c r="K109" s="971">
        <f>IF(J109&lt;=0,0,L109/J109)</f>
        <v>1728.418205128205</v>
      </c>
      <c r="L109" s="969">
        <f>L97+L106+L101+L99</f>
        <v>67408.31</v>
      </c>
      <c r="M109" s="970">
        <f>J109-D109</f>
        <v>0</v>
      </c>
      <c r="N109" s="969">
        <f>L109-F109</f>
        <v>-1765.8570413702109</v>
      </c>
      <c r="O109" s="970">
        <f>O97+O101</f>
        <v>20</v>
      </c>
      <c r="P109" s="971">
        <f>IF(O109&lt;=0,0,Q109/O109)</f>
        <v>2177.0714999999987</v>
      </c>
      <c r="Q109" s="969">
        <f>Q97+Q106+Q101+Q99</f>
        <v>43541.429999999971</v>
      </c>
      <c r="R109" s="970">
        <f>J109-O109</f>
        <v>19</v>
      </c>
      <c r="S109" s="972">
        <f>L109-Q109</f>
        <v>23866.880000000026</v>
      </c>
      <c r="T109" s="912"/>
      <c r="U109" s="912"/>
      <c r="W109" s="980">
        <f t="shared" ref="W109:X109" si="36">SUM(W95:W108)</f>
        <v>39</v>
      </c>
      <c r="X109" s="980">
        <f t="shared" si="36"/>
        <v>67409</v>
      </c>
      <c r="Y109" s="939">
        <f>L109-X109</f>
        <v>-0.69000000000232831</v>
      </c>
      <c r="Z109" s="912"/>
      <c r="AA109" s="912"/>
      <c r="AB109" s="912"/>
      <c r="AC109" s="912"/>
      <c r="AD109" s="912"/>
      <c r="AE109" s="912"/>
      <c r="AF109" s="912"/>
      <c r="AG109" s="912"/>
      <c r="AH109" s="912"/>
      <c r="AI109" s="912"/>
      <c r="AJ109" s="912"/>
      <c r="AK109" s="912"/>
      <c r="AL109" s="912"/>
      <c r="AM109" s="912"/>
      <c r="AN109" s="912"/>
    </row>
    <row r="110" spans="1:40" ht="20.25">
      <c r="A110" t="str">
        <f t="shared" si="25"/>
        <v>Véhicules usagés</v>
      </c>
      <c r="B110" s="904" t="s">
        <v>462</v>
      </c>
      <c r="C110" s="973"/>
      <c r="D110" s="974"/>
      <c r="E110" s="974"/>
      <c r="F110" s="975"/>
      <c r="G110" s="976"/>
      <c r="H110" s="974"/>
      <c r="I110" s="975"/>
      <c r="J110" s="976"/>
      <c r="K110" s="974"/>
      <c r="L110" s="975"/>
      <c r="M110" s="977">
        <f>M109/D109</f>
        <v>0</v>
      </c>
      <c r="N110" s="978">
        <f>N109/F109</f>
        <v>-2.552769504711383E-2</v>
      </c>
      <c r="O110" s="976"/>
      <c r="P110" s="974"/>
      <c r="Q110" s="975"/>
      <c r="R110" s="977">
        <f>O109/R109</f>
        <v>1.0526315789473684</v>
      </c>
      <c r="S110" s="1060">
        <f>IF(Q109=0,0,(S109/Q109))</f>
        <v>0.54814185018728234</v>
      </c>
      <c r="T110" s="912"/>
      <c r="U110" s="912"/>
      <c r="W110" s="912"/>
      <c r="X110" s="1061"/>
      <c r="Y110" s="912"/>
      <c r="Z110" s="912"/>
      <c r="AA110" s="912"/>
      <c r="AB110" s="912"/>
      <c r="AC110" s="912"/>
      <c r="AD110" s="912"/>
      <c r="AE110" s="912"/>
      <c r="AF110" s="912"/>
      <c r="AG110" s="912"/>
      <c r="AH110" s="912"/>
      <c r="AI110" s="912"/>
      <c r="AJ110" s="912"/>
      <c r="AK110" s="912"/>
      <c r="AL110" s="912"/>
      <c r="AM110" s="912"/>
      <c r="AN110" s="912"/>
    </row>
    <row r="111" spans="1:40" ht="20.25">
      <c r="A111" t="str">
        <f t="shared" si="25"/>
        <v>Véhicules usagés</v>
      </c>
      <c r="B111" s="904" t="s">
        <v>462</v>
      </c>
      <c r="C111" s="955"/>
      <c r="D111" s="981"/>
      <c r="E111" s="981"/>
      <c r="F111" s="982"/>
      <c r="G111" s="983"/>
      <c r="H111" s="981"/>
      <c r="I111" s="982"/>
      <c r="J111" s="983"/>
      <c r="K111" s="981"/>
      <c r="L111" s="982"/>
      <c r="M111" s="943"/>
      <c r="N111" s="944"/>
      <c r="O111" s="983"/>
      <c r="P111" s="981"/>
      <c r="Q111" s="982"/>
      <c r="R111" s="943"/>
      <c r="S111" s="945"/>
      <c r="T111" s="912"/>
      <c r="U111" s="912"/>
      <c r="W111" s="912"/>
      <c r="X111" s="912"/>
      <c r="Y111" s="912"/>
      <c r="Z111" s="912"/>
      <c r="AA111" s="912"/>
      <c r="AB111" s="912"/>
      <c r="AC111" s="912"/>
      <c r="AD111" s="912"/>
      <c r="AE111" s="912"/>
      <c r="AF111" s="912"/>
      <c r="AG111" s="912"/>
      <c r="AH111" s="912"/>
      <c r="AI111" s="912"/>
      <c r="AJ111" s="912"/>
      <c r="AK111" s="912"/>
      <c r="AL111" s="912"/>
      <c r="AM111" s="912"/>
      <c r="AN111" s="912"/>
    </row>
    <row r="112" spans="1:40" ht="20.25">
      <c r="A112" t="str">
        <f t="shared" si="25"/>
        <v>Véhicules usagésDEPENSES</v>
      </c>
      <c r="B112" s="904" t="s">
        <v>462</v>
      </c>
      <c r="C112" s="984" t="s">
        <v>394</v>
      </c>
      <c r="D112" s="940"/>
      <c r="E112" s="985"/>
      <c r="F112" s="963"/>
      <c r="G112" s="942"/>
      <c r="H112" s="985"/>
      <c r="I112" s="963"/>
      <c r="J112" s="942"/>
      <c r="K112" s="985"/>
      <c r="L112" s="941"/>
      <c r="M112" s="942"/>
      <c r="N112" s="941"/>
      <c r="O112" s="942"/>
      <c r="P112" s="985"/>
      <c r="Q112" s="941"/>
      <c r="R112" s="942"/>
      <c r="S112" s="965"/>
      <c r="T112" s="912"/>
      <c r="U112" s="912"/>
      <c r="W112" s="912"/>
      <c r="X112" s="912"/>
      <c r="Y112" s="912"/>
      <c r="Z112" s="912"/>
      <c r="AA112" s="912"/>
      <c r="AB112" s="912"/>
      <c r="AC112" s="912"/>
      <c r="AD112" s="912"/>
      <c r="AE112" s="912"/>
      <c r="AF112" s="912"/>
      <c r="AG112" s="912"/>
      <c r="AH112" s="912"/>
      <c r="AI112" s="912"/>
      <c r="AJ112" s="912"/>
      <c r="AK112" s="912"/>
      <c r="AL112" s="912"/>
      <c r="AM112" s="912"/>
      <c r="AN112" s="912"/>
    </row>
    <row r="113" spans="1:40" ht="20.25">
      <c r="A113" t="str">
        <f t="shared" si="25"/>
        <v>Véhicules usagésComm. vendeurs</v>
      </c>
      <c r="B113" s="904" t="s">
        <v>462</v>
      </c>
      <c r="C113" s="928" t="s">
        <v>395</v>
      </c>
      <c r="D113" s="986">
        <f>F113/(F97+F106)</f>
        <v>0.20507335002491814</v>
      </c>
      <c r="E113" s="987">
        <f t="shared" ref="E113:E122" si="37">F113/D$97</f>
        <v>728.01039258845935</v>
      </c>
      <c r="F113" s="929">
        <f t="array" ref="F113">+INDEX('Budget original'!$A$2:$AO$501,MATCH($A113,'Budget original'!$A$2:$A$501,0),MATCH(F$2,'Budget original'!$A$2:$AO$2,0))</f>
        <v>11648.16628141535</v>
      </c>
      <c r="G113" s="988"/>
      <c r="H113" s="987"/>
      <c r="I113" s="929"/>
      <c r="J113" s="988">
        <f>L113/L97</f>
        <v>0.42249267177459587</v>
      </c>
      <c r="K113" s="987">
        <f>IF($J$97=0,0,L113/(J$94+J$95+J96))</f>
        <v>1125.5678571428573</v>
      </c>
      <c r="L113" s="1407">
        <f>SUMIFS(BV_Data_An_Cour!$O:$O,BV_Data_An_Cour!$U:$U,$B113,BV_Data_An_Cour!$V:$V,$C113,BV_Data_An_Cour!$W:$W,$L$2)</f>
        <v>15757.95</v>
      </c>
      <c r="M113" s="942"/>
      <c r="N113" s="963">
        <f t="shared" ref="N113:N154" si="38">L113-F113</f>
        <v>4109.7837185846511</v>
      </c>
      <c r="O113" s="988">
        <f>Q113/Q97</f>
        <v>0.26600083571306959</v>
      </c>
      <c r="P113" s="987">
        <f t="shared" ref="P113:P122" si="39">Q113/O$97</f>
        <v>537.27700000000004</v>
      </c>
      <c r="Q113" s="932">
        <f t="array" ref="Q113">+INDEX('Réel 2025'!$A$2:$AO$500,MATCH($A113,'Réel 2025'!$A$2:$A$500,0),MATCH(Q$2,'Réel 2025'!$A$2:$AO$2,0))</f>
        <v>5372.77</v>
      </c>
      <c r="R113" s="942"/>
      <c r="S113" s="989">
        <f t="shared" ref="S113:S154" si="40">L113-Q113</f>
        <v>10385.18</v>
      </c>
      <c r="T113" s="912"/>
      <c r="U113" s="912"/>
      <c r="V113" s="898" t="s">
        <v>3134</v>
      </c>
      <c r="W113" s="912"/>
      <c r="X113" s="912"/>
      <c r="Y113" s="912"/>
      <c r="Z113" s="912"/>
      <c r="AA113" s="912"/>
      <c r="AB113" s="912"/>
      <c r="AC113" s="912"/>
      <c r="AD113" s="912"/>
      <c r="AE113" s="912"/>
      <c r="AF113" s="912"/>
      <c r="AG113" s="912"/>
      <c r="AH113" s="912"/>
      <c r="AI113" s="912"/>
      <c r="AJ113" s="912"/>
      <c r="AK113" s="912"/>
      <c r="AL113" s="912"/>
      <c r="AM113" s="912"/>
      <c r="AN113" s="912"/>
    </row>
    <row r="114" spans="1:40" ht="20.25">
      <c r="A114" t="str">
        <f t="shared" si="25"/>
        <v>Véhicules usagésComm. F&amp;I</v>
      </c>
      <c r="B114" s="904" t="s">
        <v>462</v>
      </c>
      <c r="C114" s="990" t="s">
        <v>396</v>
      </c>
      <c r="D114" s="991">
        <f>F114/(F106+F99)</f>
        <v>0.26051123598320286</v>
      </c>
      <c r="E114" s="992">
        <f t="shared" si="37"/>
        <v>405</v>
      </c>
      <c r="F114" s="921">
        <f t="array" ref="F114">+INDEX('Budget original'!$A$2:$AO$501,MATCH($A114,'Budget original'!$A$2:$A$501,0),MATCH(F$2,'Budget original'!$A$2:$AO$2,0))</f>
        <v>6480</v>
      </c>
      <c r="G114" s="993"/>
      <c r="H114" s="992"/>
      <c r="I114" s="921"/>
      <c r="J114" s="993">
        <f>L114/L106</f>
        <v>0.10166991615850147</v>
      </c>
      <c r="K114" s="992">
        <f>IF($J$97=0,0,L114/(J$94+J$95+J96))</f>
        <v>31.511428571428574</v>
      </c>
      <c r="L114" s="932">
        <f>SUMIFS(BV_Data_An_Cour!$O:$O,BV_Data_An_Cour!$U:$U,$B114,BV_Data_An_Cour!$V:$V,$C114,BV_Data_An_Cour!$W:$W,$L$2)</f>
        <v>441.16</v>
      </c>
      <c r="M114" s="922"/>
      <c r="N114" s="995">
        <f t="shared" si="38"/>
        <v>-6038.84</v>
      </c>
      <c r="O114" s="993">
        <f>Q114/(Q106+Q99)</f>
        <v>0.22129677240892437</v>
      </c>
      <c r="P114" s="992">
        <f t="shared" si="39"/>
        <v>391.20600000000002</v>
      </c>
      <c r="Q114" s="932">
        <f t="array" ref="Q114">+INDEX('Réel 2025'!$A$2:$AO$500,MATCH($A114,'Réel 2025'!$A$2:$A$500,0),MATCH(Q$2,'Réel 2025'!$A$2:$AO$2,0))</f>
        <v>3912.06</v>
      </c>
      <c r="R114" s="922"/>
      <c r="S114" s="996">
        <f t="shared" si="40"/>
        <v>-3470.9</v>
      </c>
      <c r="T114" s="912"/>
      <c r="U114" s="912"/>
      <c r="V114" s="997" t="s">
        <v>3135</v>
      </c>
      <c r="W114" s="912"/>
      <c r="X114" s="912"/>
      <c r="Y114" s="912"/>
      <c r="Z114" s="912"/>
      <c r="AA114" s="912"/>
      <c r="AB114" s="912"/>
      <c r="AC114" s="912"/>
      <c r="AD114" s="912"/>
      <c r="AE114" s="912"/>
      <c r="AF114" s="912"/>
      <c r="AG114" s="912"/>
      <c r="AH114" s="912"/>
      <c r="AI114" s="912"/>
      <c r="AJ114" s="912"/>
      <c r="AK114" s="912"/>
      <c r="AL114" s="912"/>
      <c r="AM114" s="912"/>
      <c r="AN114" s="912"/>
    </row>
    <row r="115" spans="1:40" ht="20.25">
      <c r="A115" t="str">
        <f t="shared" si="25"/>
        <v>Véhicules usagésFrais de livraison</v>
      </c>
      <c r="B115" s="904" t="s">
        <v>462</v>
      </c>
      <c r="C115" s="928" t="s">
        <v>397</v>
      </c>
      <c r="D115" s="998"/>
      <c r="E115" s="987">
        <f t="shared" si="37"/>
        <v>85</v>
      </c>
      <c r="F115" s="929">
        <f t="array" ref="F115">+INDEX('Budget original'!$A$2:$AO$501,MATCH($A115,'Budget original'!$A$2:$A$501,0),MATCH(F$2,'Budget original'!$A$2:$AO$2,0))</f>
        <v>1360</v>
      </c>
      <c r="G115" s="999"/>
      <c r="H115" s="987"/>
      <c r="I115" s="929"/>
      <c r="J115" s="942"/>
      <c r="K115" s="987">
        <f>IF($J$97=0,0,L115/(J$94+J$95+J96))</f>
        <v>7.6485714285714286</v>
      </c>
      <c r="L115" s="1021">
        <f>SUMIFS(BV_Data_An_Cour!$O:$O,BV_Data_An_Cour!$U:$U,$B115,BV_Data_An_Cour!$V:$V,$C115,BV_Data_An_Cour!$W:$W,$L$2)</f>
        <v>107.08</v>
      </c>
      <c r="M115" s="942"/>
      <c r="N115" s="963">
        <f t="shared" si="38"/>
        <v>-1252.92</v>
      </c>
      <c r="O115" s="942"/>
      <c r="P115" s="987">
        <f t="shared" si="39"/>
        <v>116.10299999999999</v>
      </c>
      <c r="Q115" s="1021">
        <f t="array" ref="Q115">+INDEX('Réel 2025'!$A$2:$AO$500,MATCH($A115,'Réel 2025'!$A$2:$A$500,0),MATCH(Q$2,'Réel 2025'!$A$2:$AO$2,0))</f>
        <v>1161.03</v>
      </c>
      <c r="R115" s="942"/>
      <c r="S115" s="989">
        <f t="shared" si="40"/>
        <v>-1053.95</v>
      </c>
      <c r="T115" s="912"/>
      <c r="U115" s="912"/>
      <c r="W115" s="912"/>
      <c r="X115" s="912"/>
      <c r="Y115" s="912"/>
      <c r="Z115" s="912"/>
      <c r="AA115" s="912"/>
      <c r="AB115" s="912"/>
      <c r="AC115" s="912"/>
      <c r="AD115" s="912"/>
      <c r="AE115" s="912"/>
      <c r="AF115" s="912"/>
      <c r="AG115" s="912"/>
      <c r="AH115" s="912"/>
      <c r="AI115" s="912"/>
      <c r="AJ115" s="912"/>
      <c r="AK115" s="912"/>
      <c r="AL115" s="912"/>
      <c r="AM115" s="912"/>
      <c r="AN115" s="912"/>
    </row>
    <row r="116" spans="1:40" ht="20.25">
      <c r="A116" t="str">
        <f t="shared" si="25"/>
        <v>Véhicules usagésService gratuit 1</v>
      </c>
      <c r="B116" s="904" t="s">
        <v>462</v>
      </c>
      <c r="C116" s="928" t="s">
        <v>398</v>
      </c>
      <c r="D116" s="998"/>
      <c r="E116" s="987">
        <f t="shared" si="37"/>
        <v>80</v>
      </c>
      <c r="F116" s="929">
        <f t="array" ref="F116">+INDEX('Budget original'!$A$2:$AO$501,MATCH($A116,'Budget original'!$A$2:$A$501,0),MATCH(F$2,'Budget original'!$A$2:$AO$2,0))</f>
        <v>1280</v>
      </c>
      <c r="G116" s="999"/>
      <c r="H116" s="987"/>
      <c r="I116" s="929"/>
      <c r="J116" s="942"/>
      <c r="K116" s="987">
        <f>IF($J$97=0,0,L116/(J$94+J$95+J96))</f>
        <v>194.68357142857144</v>
      </c>
      <c r="L116" s="1395">
        <f>SUMIFS(BV_Data_An_Cour!$O:$O,BV_Data_An_Cour!$U:$U,$B116,BV_Data_An_Cour!$V:$V,$C116,BV_Data_An_Cour!$W:$W,$L$2)</f>
        <v>2725.57</v>
      </c>
      <c r="M116" s="942"/>
      <c r="N116" s="963">
        <f t="shared" si="38"/>
        <v>1445.5700000000002</v>
      </c>
      <c r="O116" s="942"/>
      <c r="P116" s="987">
        <f t="shared" si="39"/>
        <v>14.586000000000002</v>
      </c>
      <c r="Q116" s="932">
        <f t="array" ref="Q116">+INDEX('Réel 2025'!$A$2:$AO$500,MATCH($A116,'Réel 2025'!$A$2:$A$500,0),MATCH(Q$2,'Réel 2025'!$A$2:$AO$2,0))</f>
        <v>145.86000000000001</v>
      </c>
      <c r="R116" s="942"/>
      <c r="S116" s="989">
        <f t="shared" si="40"/>
        <v>2579.71</v>
      </c>
      <c r="T116" s="912"/>
      <c r="U116" s="912"/>
      <c r="V116" s="898" t="s">
        <v>3142</v>
      </c>
      <c r="W116" s="912"/>
      <c r="X116" s="912"/>
      <c r="Y116" s="912"/>
      <c r="Z116" s="912"/>
      <c r="AA116" s="912"/>
      <c r="AB116" s="912"/>
      <c r="AC116" s="912"/>
      <c r="AD116" s="912"/>
      <c r="AE116" s="912"/>
      <c r="AF116" s="912"/>
      <c r="AG116" s="912"/>
      <c r="AH116" s="912"/>
      <c r="AI116" s="912"/>
      <c r="AJ116" s="912"/>
      <c r="AK116" s="912"/>
      <c r="AL116" s="912"/>
      <c r="AM116" s="912"/>
      <c r="AN116" s="912"/>
    </row>
    <row r="117" spans="1:40" ht="20.25">
      <c r="A117" t="str">
        <f t="shared" si="25"/>
        <v>Véhicules usagésEntretien stock</v>
      </c>
      <c r="B117" s="904" t="s">
        <v>462</v>
      </c>
      <c r="C117" s="990" t="s">
        <v>399</v>
      </c>
      <c r="D117" s="1000"/>
      <c r="E117" s="992">
        <f t="shared" si="37"/>
        <v>50.9375</v>
      </c>
      <c r="F117" s="921">
        <f t="array" ref="F117">+INDEX('Budget original'!$A$2:$AO$501,MATCH($A117,'Budget original'!$A$2:$A$501,0),MATCH(F$2,'Budget original'!$A$2:$AO$2,0))</f>
        <v>815</v>
      </c>
      <c r="G117" s="1001"/>
      <c r="H117" s="992"/>
      <c r="I117" s="921"/>
      <c r="J117" s="922"/>
      <c r="K117" s="992">
        <f>IF($J$97=0,0,L117/(J$94+J$95+J96))</f>
        <v>115.32571428571428</v>
      </c>
      <c r="L117" s="1397">
        <f>SUMIFS(BV_Data_An_Cour!$O:$O,BV_Data_An_Cour!$U:$U,$B117,BV_Data_An_Cour!$V:$V,$C117,BV_Data_An_Cour!$W:$W,$L$2)</f>
        <v>1614.56</v>
      </c>
      <c r="M117" s="922"/>
      <c r="N117" s="995">
        <f t="shared" si="38"/>
        <v>799.56</v>
      </c>
      <c r="O117" s="922"/>
      <c r="P117" s="992">
        <f t="shared" si="39"/>
        <v>231.38800000000001</v>
      </c>
      <c r="Q117" s="949">
        <f t="array" ref="Q117">+INDEX('Réel 2025'!$A$2:$AO$500,MATCH($A117,'Réel 2025'!$A$2:$A$500,0),MATCH(Q$2,'Réel 2025'!$A$2:$AO$2,0))</f>
        <v>2313.88</v>
      </c>
      <c r="R117" s="922"/>
      <c r="S117" s="996">
        <f t="shared" si="40"/>
        <v>-699.32000000000016</v>
      </c>
      <c r="T117" s="912"/>
      <c r="U117" s="912"/>
      <c r="V117" s="898" t="s">
        <v>3141</v>
      </c>
      <c r="W117" s="912"/>
      <c r="X117" s="912"/>
      <c r="Y117" s="912"/>
      <c r="Z117" s="912"/>
      <c r="AA117" s="912"/>
      <c r="AB117" s="912"/>
      <c r="AC117" s="912"/>
      <c r="AD117" s="912"/>
      <c r="AE117" s="912"/>
      <c r="AF117" s="912"/>
      <c r="AG117" s="912"/>
      <c r="AH117" s="912"/>
      <c r="AI117" s="912"/>
      <c r="AJ117" s="912"/>
      <c r="AK117" s="912"/>
      <c r="AL117" s="912"/>
      <c r="AM117" s="912"/>
      <c r="AN117" s="912"/>
    </row>
    <row r="118" spans="1:40" ht="20.25">
      <c r="A118" t="str">
        <f t="shared" si="25"/>
        <v>Véhicules usagésPublicité 1</v>
      </c>
      <c r="B118" s="904" t="s">
        <v>462</v>
      </c>
      <c r="C118" s="928" t="s">
        <v>400</v>
      </c>
      <c r="D118" s="998"/>
      <c r="E118" s="987">
        <f t="shared" si="37"/>
        <v>92.34375</v>
      </c>
      <c r="F118" s="929">
        <f t="array" ref="F118">+INDEX('Budget original'!$A$2:$AO$501,MATCH($A118,'Budget original'!$A$2:$A$501,0),MATCH(F$2,'Budget original'!$A$2:$AO$2,0))</f>
        <v>1477.5</v>
      </c>
      <c r="G118" s="999"/>
      <c r="H118" s="987"/>
      <c r="I118" s="929"/>
      <c r="J118" s="942"/>
      <c r="K118" s="987">
        <f>IF($J$97=0,0,L118/(J$94+J$95+J96))</f>
        <v>121.50357142857141</v>
      </c>
      <c r="L118" s="932">
        <f>SUMIFS(BV_Data_An_Cour!$O:$O,BV_Data_An_Cour!$U:$U,$B118,BV_Data_An_Cour!$V:$V,$C118,BV_Data_An_Cour!$W:$W,$L$2)</f>
        <v>1701.0499999999997</v>
      </c>
      <c r="M118" s="942"/>
      <c r="N118" s="963">
        <f t="shared" si="38"/>
        <v>223.54999999999973</v>
      </c>
      <c r="O118" s="942"/>
      <c r="P118" s="987">
        <f t="shared" si="39"/>
        <v>328.73500000000001</v>
      </c>
      <c r="Q118" s="932">
        <f t="array" ref="Q118">+INDEX('Réel 2025'!$A$2:$AO$500,MATCH($A118,'Réel 2025'!$A$2:$A$500,0),MATCH(Q$2,'Réel 2025'!$A$2:$AO$2,0))</f>
        <v>3287.3500000000004</v>
      </c>
      <c r="R118" s="942"/>
      <c r="S118" s="989">
        <f t="shared" si="40"/>
        <v>-1586.3000000000006</v>
      </c>
      <c r="T118" s="912"/>
      <c r="U118" s="912"/>
      <c r="W118" s="898"/>
      <c r="X118" s="912"/>
      <c r="Y118" s="912"/>
      <c r="Z118" s="912"/>
      <c r="AA118" s="912"/>
      <c r="AB118" s="912"/>
      <c r="AC118" s="912"/>
      <c r="AD118" s="912"/>
      <c r="AE118" s="912"/>
      <c r="AF118" s="912"/>
      <c r="AG118" s="912"/>
      <c r="AH118" s="912"/>
      <c r="AI118" s="912"/>
      <c r="AJ118" s="912"/>
      <c r="AK118" s="912"/>
      <c r="AL118" s="912"/>
      <c r="AM118" s="912"/>
      <c r="AN118" s="912"/>
    </row>
    <row r="119" spans="1:40" ht="20.25">
      <c r="A119" t="str">
        <f t="shared" si="25"/>
        <v>Véhicules usagésIntérêt de gros</v>
      </c>
      <c r="B119" s="904" t="s">
        <v>462</v>
      </c>
      <c r="C119" s="928" t="s">
        <v>401</v>
      </c>
      <c r="D119" s="998"/>
      <c r="E119" s="987">
        <f t="shared" si="37"/>
        <v>453.64562704918023</v>
      </c>
      <c r="F119" s="929">
        <f t="array" ref="F119">+INDEX('Budget original'!$A$2:$AO$501,MATCH($A119,'Budget original'!$A$2:$A$501,0),MATCH(F$2,'Budget original'!$A$2:$AO$2,0))</f>
        <v>7258.3300327868837</v>
      </c>
      <c r="G119" s="999"/>
      <c r="H119" s="987"/>
      <c r="I119" s="929"/>
      <c r="J119" s="942"/>
      <c r="K119" s="987">
        <f>IF($J$97=0,0,L119/(J$94+J$95+J96))</f>
        <v>478.04214285714289</v>
      </c>
      <c r="L119" s="932">
        <f>SUMIFS(BV_Data_An_Cour!$O:$O,BV_Data_An_Cour!$U:$U,$B119,BV_Data_An_Cour!$V:$V,$C119,BV_Data_An_Cour!$W:$W,$L$2)</f>
        <v>6692.59</v>
      </c>
      <c r="M119" s="942"/>
      <c r="N119" s="963">
        <f t="shared" si="38"/>
        <v>-565.7400327868836</v>
      </c>
      <c r="O119" s="942"/>
      <c r="P119" s="987">
        <f t="shared" si="39"/>
        <v>271.08199999999999</v>
      </c>
      <c r="Q119" s="932">
        <f t="array" ref="Q119">+INDEX('Réel 2025'!$A$2:$AO$500,MATCH($A119,'Réel 2025'!$A$2:$A$500,0),MATCH(Q$2,'Réel 2025'!$A$2:$AO$2,0))</f>
        <v>2710.82</v>
      </c>
      <c r="R119" s="942"/>
      <c r="S119" s="989">
        <f t="shared" si="40"/>
        <v>3981.77</v>
      </c>
      <c r="T119" s="912"/>
      <c r="U119" s="912"/>
      <c r="V119" s="898">
        <v>6693</v>
      </c>
      <c r="W119" s="1004"/>
      <c r="X119" s="912"/>
      <c r="Y119" s="912"/>
      <c r="Z119" s="912"/>
      <c r="AA119" s="912"/>
      <c r="AB119" s="912"/>
      <c r="AC119" s="912"/>
      <c r="AD119" s="912"/>
      <c r="AE119" s="912"/>
      <c r="AF119" s="912"/>
      <c r="AG119" s="912"/>
      <c r="AH119" s="912"/>
      <c r="AI119" s="912"/>
      <c r="AJ119" s="912"/>
      <c r="AK119" s="912"/>
      <c r="AL119" s="912"/>
      <c r="AM119" s="912"/>
      <c r="AN119" s="912"/>
    </row>
    <row r="120" spans="1:40" ht="20.25" hidden="1">
      <c r="A120" t="str">
        <f t="shared" si="25"/>
        <v>Véhicules usagés[...]</v>
      </c>
      <c r="B120" s="904" t="s">
        <v>462</v>
      </c>
      <c r="C120" s="928" t="s">
        <v>330</v>
      </c>
      <c r="D120" s="998"/>
      <c r="E120" s="987">
        <f t="shared" si="37"/>
        <v>0</v>
      </c>
      <c r="F120" s="929">
        <f t="array" ref="F120">+INDEX('Budget original'!$A$2:$AO$501,MATCH($A120,'Budget original'!$A$2:$A$501,0),MATCH(F$2,'Budget original'!$A$2:$AO$2,0))</f>
        <v>0</v>
      </c>
      <c r="G120" s="999"/>
      <c r="H120" s="987"/>
      <c r="I120" s="929"/>
      <c r="J120" s="942"/>
      <c r="K120" s="987">
        <f t="shared" ref="K120:K122" si="41">IF($J$97=0,0,L120/(J$94+J$95))</f>
        <v>0</v>
      </c>
      <c r="L120" s="932">
        <f>SUMIFS(BV_Data_An_Cour!$O:$O,BV_Data_An_Cour!$U:$U,$B120,BV_Data_An_Cour!$V:$V,$C120,BV_Data_An_Cour!$W:$W,$L$2)</f>
        <v>0</v>
      </c>
      <c r="M120" s="942"/>
      <c r="N120" s="963">
        <f t="shared" si="38"/>
        <v>0</v>
      </c>
      <c r="O120" s="942"/>
      <c r="P120" s="987">
        <f t="shared" si="39"/>
        <v>0</v>
      </c>
      <c r="Q120" s="932">
        <f t="array" ref="Q120">+INDEX('Réel 2025'!$A$2:$AO$500,MATCH($A120,'Réel 2025'!$A$2:$A$500,0),MATCH(Q$2,'Réel 2025'!$A$2:$AO$2,0))</f>
        <v>0</v>
      </c>
      <c r="R120" s="942"/>
      <c r="S120" s="989">
        <f t="shared" si="40"/>
        <v>0</v>
      </c>
      <c r="T120" s="912"/>
      <c r="U120" s="912"/>
      <c r="W120" s="912"/>
      <c r="X120" s="912"/>
      <c r="Y120" s="912"/>
      <c r="Z120" s="912"/>
      <c r="AA120" s="912"/>
      <c r="AB120" s="912"/>
      <c r="AC120" s="912"/>
      <c r="AD120" s="912"/>
      <c r="AE120" s="912"/>
      <c r="AF120" s="912"/>
      <c r="AG120" s="912"/>
      <c r="AH120" s="912"/>
      <c r="AI120" s="912"/>
      <c r="AJ120" s="912"/>
      <c r="AK120" s="912"/>
      <c r="AL120" s="912"/>
      <c r="AM120" s="912"/>
      <c r="AN120" s="912"/>
    </row>
    <row r="121" spans="1:40" ht="20.25" hidden="1">
      <c r="A121" t="str">
        <f t="shared" si="25"/>
        <v>Véhicules usagés[...]</v>
      </c>
      <c r="B121" s="904" t="s">
        <v>462</v>
      </c>
      <c r="C121" s="928" t="s">
        <v>330</v>
      </c>
      <c r="D121" s="998"/>
      <c r="E121" s="987">
        <f t="shared" si="37"/>
        <v>0</v>
      </c>
      <c r="F121" s="929">
        <f t="array" ref="F121">+INDEX('Budget original'!$A$2:$AO$501,MATCH($A121,'Budget original'!$A$2:$A$501,0),MATCH(F$2,'Budget original'!$A$2:$AO$2,0))</f>
        <v>0</v>
      </c>
      <c r="G121" s="999"/>
      <c r="H121" s="987"/>
      <c r="I121" s="929"/>
      <c r="J121" s="942"/>
      <c r="K121" s="987">
        <f t="shared" si="41"/>
        <v>0</v>
      </c>
      <c r="L121" s="932">
        <f>SUMIFS(BV_Data_An_Cour!$O:$O,BV_Data_An_Cour!$U:$U,$B121,BV_Data_An_Cour!$V:$V,$C121,BV_Data_An_Cour!$W:$W,$L$2)</f>
        <v>0</v>
      </c>
      <c r="M121" s="942"/>
      <c r="N121" s="963">
        <f t="shared" si="38"/>
        <v>0</v>
      </c>
      <c r="O121" s="942"/>
      <c r="P121" s="987">
        <f t="shared" si="39"/>
        <v>0</v>
      </c>
      <c r="Q121" s="932">
        <f t="array" ref="Q121">+INDEX('Réel 2025'!$A$2:$AO$500,MATCH($A121,'Réel 2025'!$A$2:$A$500,0),MATCH(Q$2,'Réel 2025'!$A$2:$AO$2,0))</f>
        <v>0</v>
      </c>
      <c r="R121" s="942"/>
      <c r="S121" s="989">
        <f t="shared" si="40"/>
        <v>0</v>
      </c>
      <c r="T121" s="912"/>
      <c r="U121" s="912"/>
      <c r="W121" s="912"/>
      <c r="X121" s="912"/>
      <c r="Y121" s="912"/>
      <c r="Z121" s="912"/>
      <c r="AA121" s="912"/>
      <c r="AB121" s="912"/>
      <c r="AC121" s="912"/>
      <c r="AD121" s="912"/>
      <c r="AE121" s="912"/>
      <c r="AF121" s="912"/>
      <c r="AG121" s="912"/>
      <c r="AH121" s="912"/>
      <c r="AI121" s="912"/>
      <c r="AJ121" s="912"/>
      <c r="AK121" s="912"/>
      <c r="AL121" s="912"/>
      <c r="AM121" s="912"/>
      <c r="AN121" s="912"/>
    </row>
    <row r="122" spans="1:40" ht="20.25" hidden="1">
      <c r="A122" t="str">
        <f t="shared" si="25"/>
        <v>Véhicules usagés[...]</v>
      </c>
      <c r="B122" s="904" t="s">
        <v>462</v>
      </c>
      <c r="C122" s="928" t="s">
        <v>330</v>
      </c>
      <c r="D122" s="998"/>
      <c r="E122" s="987">
        <f t="shared" si="37"/>
        <v>0</v>
      </c>
      <c r="F122" s="929">
        <f t="array" ref="F122">+INDEX('Budget original'!$A$2:$AO$501,MATCH($A122,'Budget original'!$A$2:$A$501,0),MATCH(F$2,'Budget original'!$A$2:$AO$2,0))</f>
        <v>0</v>
      </c>
      <c r="G122" s="999"/>
      <c r="H122" s="987"/>
      <c r="I122" s="929"/>
      <c r="J122" s="942"/>
      <c r="K122" s="987">
        <f t="shared" si="41"/>
        <v>0</v>
      </c>
      <c r="L122" s="932">
        <f>SUMIFS(BV_Data_An_Cour!$O:$O,BV_Data_An_Cour!$U:$U,$B122,BV_Data_An_Cour!$V:$V,$C122,BV_Data_An_Cour!$W:$W,$L$2)</f>
        <v>0</v>
      </c>
      <c r="M122" s="942"/>
      <c r="N122" s="963">
        <f t="shared" si="38"/>
        <v>0</v>
      </c>
      <c r="O122" s="942"/>
      <c r="P122" s="987">
        <f t="shared" si="39"/>
        <v>0</v>
      </c>
      <c r="Q122" s="932">
        <f t="array" ref="Q122">+INDEX('Réel 2025'!$A$2:$AO$500,MATCH($A122,'Réel 2025'!$A$2:$A$500,0),MATCH(Q$2,'Réel 2025'!$A$2:$AO$2,0))</f>
        <v>0</v>
      </c>
      <c r="R122" s="942"/>
      <c r="S122" s="989">
        <f t="shared" si="40"/>
        <v>0</v>
      </c>
      <c r="T122" s="912"/>
      <c r="U122" s="912"/>
      <c r="W122" s="912"/>
      <c r="X122" s="912"/>
      <c r="Y122" s="912"/>
      <c r="Z122" s="912"/>
      <c r="AA122" s="912"/>
      <c r="AB122" s="912"/>
      <c r="AC122" s="912"/>
      <c r="AD122" s="912"/>
      <c r="AE122" s="912"/>
      <c r="AF122" s="912"/>
      <c r="AG122" s="912"/>
      <c r="AH122" s="912"/>
      <c r="AI122" s="912"/>
      <c r="AJ122" s="912"/>
      <c r="AK122" s="912"/>
      <c r="AL122" s="912"/>
      <c r="AM122" s="912"/>
      <c r="AN122" s="912"/>
    </row>
    <row r="123" spans="1:40" ht="20.25">
      <c r="A123" t="str">
        <f t="shared" si="25"/>
        <v>Véhicules usagésTOTAL VARIABLES</v>
      </c>
      <c r="B123" s="904" t="s">
        <v>462</v>
      </c>
      <c r="C123" s="1006" t="s">
        <v>403</v>
      </c>
      <c r="D123" s="1007" t="s">
        <v>404</v>
      </c>
      <c r="E123" s="1008">
        <f>F123/F$109</f>
        <v>0.43829940584712346</v>
      </c>
      <c r="F123" s="1009">
        <f>SUM(F113:F122)</f>
        <v>30318.996314202232</v>
      </c>
      <c r="G123" s="1010"/>
      <c r="H123" s="1008"/>
      <c r="I123" s="1009"/>
      <c r="J123" s="1010" t="s">
        <v>404</v>
      </c>
      <c r="K123" s="1008">
        <f>L123/L$109</f>
        <v>0.43080682485586724</v>
      </c>
      <c r="L123" s="1009">
        <f>SUM(L113:L122)</f>
        <v>29039.960000000003</v>
      </c>
      <c r="M123" s="1013"/>
      <c r="N123" s="1009">
        <f t="shared" si="38"/>
        <v>-1279.0363142022288</v>
      </c>
      <c r="O123" s="1010" t="s">
        <v>404</v>
      </c>
      <c r="P123" s="1008">
        <f>Q123/Q$109</f>
        <v>0.43415592919203655</v>
      </c>
      <c r="Q123" s="1009">
        <f>SUM(Q113:Q122)</f>
        <v>18903.770000000004</v>
      </c>
      <c r="R123" s="1013"/>
      <c r="S123" s="1014">
        <f t="shared" si="40"/>
        <v>10136.189999999999</v>
      </c>
      <c r="T123" s="912"/>
      <c r="U123" s="912"/>
      <c r="W123" s="912"/>
      <c r="X123" s="912"/>
      <c r="Y123" s="912"/>
      <c r="Z123" s="912"/>
      <c r="AA123" s="912"/>
      <c r="AB123" s="912"/>
      <c r="AC123" s="912"/>
      <c r="AD123" s="912"/>
      <c r="AE123" s="912"/>
      <c r="AF123" s="912"/>
      <c r="AG123" s="912"/>
      <c r="AH123" s="912"/>
      <c r="AI123" s="912"/>
      <c r="AJ123" s="912"/>
      <c r="AK123" s="912"/>
      <c r="AL123" s="912"/>
      <c r="AM123" s="912"/>
      <c r="AN123" s="912"/>
    </row>
    <row r="124" spans="1:40" ht="20.25">
      <c r="A124" t="str">
        <f t="shared" si="25"/>
        <v>Véhicules usagésSalaires cadres</v>
      </c>
      <c r="B124" s="904" t="s">
        <v>462</v>
      </c>
      <c r="C124" s="1015" t="s">
        <v>405</v>
      </c>
      <c r="D124" s="940"/>
      <c r="E124" s="940"/>
      <c r="F124" s="929">
        <f t="array" ref="F124">+INDEX('Budget original'!$A$2:$AO$501,MATCH($A124,'Budget original'!$A$2:$A$501,0),MATCH(F$2,'Budget original'!$A$2:$AO$2,0))</f>
        <v>5966.1677164750954</v>
      </c>
      <c r="G124" s="942"/>
      <c r="H124" s="940"/>
      <c r="I124" s="929"/>
      <c r="J124" s="942"/>
      <c r="K124" s="940"/>
      <c r="L124" s="932">
        <f>SUMIFS(BV_Data_An_Cour!$O:$O,BV_Data_An_Cour!$U:$U,$B124,BV_Data_An_Cour!$V:$V,$C124,BV_Data_An_Cour!$W:$W,$L$2)</f>
        <v>4132.67</v>
      </c>
      <c r="M124" s="942"/>
      <c r="N124" s="963">
        <f t="shared" si="38"/>
        <v>-1833.4977164750953</v>
      </c>
      <c r="O124" s="942"/>
      <c r="P124" s="940"/>
      <c r="Q124" s="932">
        <f t="array" ref="Q124">+INDEX('Réel 2025'!$A$2:$AO$500,MATCH($A124,'Réel 2025'!$A$2:$A$500,0),MATCH(Q$2,'Réel 2025'!$A$2:$AO$2,0))</f>
        <v>2664.71</v>
      </c>
      <c r="R124" s="942"/>
      <c r="S124" s="989">
        <f t="shared" si="40"/>
        <v>1467.96</v>
      </c>
      <c r="T124" s="940"/>
      <c r="U124" s="940"/>
      <c r="W124" s="940"/>
      <c r="X124" s="940"/>
      <c r="Y124" s="940"/>
      <c r="Z124" s="940"/>
      <c r="AA124" s="940"/>
      <c r="AB124" s="940"/>
      <c r="AC124" s="940"/>
      <c r="AD124" s="940"/>
      <c r="AE124" s="940"/>
      <c r="AF124" s="940"/>
      <c r="AG124" s="940"/>
      <c r="AH124" s="940"/>
      <c r="AI124" s="940"/>
      <c r="AJ124" s="912"/>
      <c r="AK124" s="912"/>
      <c r="AL124" s="912"/>
      <c r="AM124" s="940"/>
      <c r="AN124" s="940"/>
    </row>
    <row r="125" spans="1:40" ht="20.25">
      <c r="A125" t="str">
        <f t="shared" si="25"/>
        <v>Véhicules usagésSalaires commis</v>
      </c>
      <c r="B125" s="904" t="s">
        <v>462</v>
      </c>
      <c r="C125" s="1016" t="s">
        <v>406</v>
      </c>
      <c r="D125" s="998"/>
      <c r="E125" s="940"/>
      <c r="F125" s="921">
        <f t="array" ref="F125">+INDEX('Budget original'!$A$2:$AO$501,MATCH($A125,'Budget original'!$A$2:$A$501,0),MATCH(F$2,'Budget original'!$A$2:$AO$2,0))</f>
        <v>1970.7279272030648</v>
      </c>
      <c r="G125" s="999"/>
      <c r="H125" s="940"/>
      <c r="I125" s="921"/>
      <c r="J125" s="942"/>
      <c r="K125" s="940"/>
      <c r="L125" s="921">
        <f>SUMIFS(BV_Data_An_Cour!$O:$O,BV_Data_An_Cour!$U:$U,$B125,BV_Data_An_Cour!$V:$V,$C125,BV_Data_An_Cour!$W:$W,$L$2)</f>
        <v>1520.94</v>
      </c>
      <c r="M125" s="942"/>
      <c r="N125" s="963">
        <f t="shared" si="38"/>
        <v>-449.78792720306478</v>
      </c>
      <c r="O125" s="942"/>
      <c r="P125" s="940"/>
      <c r="Q125" s="921">
        <f t="array" ref="Q125">+INDEX('Réel 2025'!$A$2:$AO$500,MATCH($A125,'Réel 2025'!$A$2:$A$500,0),MATCH(Q$2,'Réel 2025'!$A$2:$AO$2,0))</f>
        <v>3025.53</v>
      </c>
      <c r="R125" s="942"/>
      <c r="S125" s="989">
        <f t="shared" si="40"/>
        <v>-1504.5900000000001</v>
      </c>
      <c r="T125" s="940"/>
      <c r="U125" s="940"/>
      <c r="W125" s="940"/>
      <c r="X125" s="940"/>
      <c r="Y125" s="940"/>
      <c r="Z125" s="940"/>
      <c r="AA125" s="940"/>
      <c r="AB125" s="940"/>
      <c r="AC125" s="940"/>
      <c r="AD125" s="940"/>
      <c r="AE125" s="940"/>
      <c r="AF125" s="940"/>
      <c r="AG125" s="940"/>
      <c r="AH125" s="940"/>
      <c r="AI125" s="940"/>
      <c r="AJ125" s="912"/>
      <c r="AK125" s="912"/>
      <c r="AL125" s="912"/>
      <c r="AM125" s="940"/>
      <c r="AN125" s="940"/>
    </row>
    <row r="126" spans="1:40" ht="20.25">
      <c r="A126" t="str">
        <f t="shared" si="25"/>
        <v>Véhicules usagésSalaires autres</v>
      </c>
      <c r="B126" s="904" t="s">
        <v>462</v>
      </c>
      <c r="C126" s="1015" t="s">
        <v>407</v>
      </c>
      <c r="D126" s="1017"/>
      <c r="E126" s="1018"/>
      <c r="F126" s="929">
        <f t="array" ref="F126">+INDEX('Budget original'!$A$2:$AO$501,MATCH($A126,'Budget original'!$A$2:$A$501,0),MATCH(F$2,'Budget original'!$A$2:$AO$2,0))</f>
        <v>0</v>
      </c>
      <c r="G126" s="1019"/>
      <c r="H126" s="1018"/>
      <c r="I126" s="929"/>
      <c r="J126" s="1020"/>
      <c r="K126" s="1018"/>
      <c r="L126" s="932">
        <f>SUMIFS(BV_Data_An_Cour!$O:$O,BV_Data_An_Cour!$U:$U,$B126,BV_Data_An_Cour!$V:$V,$C126,BV_Data_An_Cour!$W:$W,$L$2)</f>
        <v>0</v>
      </c>
      <c r="M126" s="1020"/>
      <c r="N126" s="1022">
        <f t="shared" si="38"/>
        <v>0</v>
      </c>
      <c r="O126" s="1020"/>
      <c r="P126" s="1018"/>
      <c r="Q126" s="932">
        <f t="array" ref="Q126">+INDEX('Réel 2025'!$A$2:$AO$500,MATCH($A126,'Réel 2025'!$A$2:$A$500,0),MATCH(Q$2,'Réel 2025'!$A$2:$AO$2,0))</f>
        <v>2809</v>
      </c>
      <c r="R126" s="1020"/>
      <c r="S126" s="1023">
        <f t="shared" si="40"/>
        <v>-2809</v>
      </c>
      <c r="T126" s="940"/>
      <c r="U126" s="940"/>
      <c r="W126" s="940"/>
      <c r="X126" s="940"/>
      <c r="Y126" s="940"/>
      <c r="Z126" s="940"/>
      <c r="AA126" s="940"/>
      <c r="AB126" s="940"/>
      <c r="AC126" s="940"/>
      <c r="AD126" s="940"/>
      <c r="AE126" s="940"/>
      <c r="AF126" s="940"/>
      <c r="AG126" s="940"/>
      <c r="AH126" s="940"/>
      <c r="AI126" s="940"/>
      <c r="AJ126" s="912"/>
      <c r="AK126" s="912"/>
      <c r="AL126" s="912"/>
      <c r="AM126" s="940"/>
      <c r="AN126" s="940"/>
    </row>
    <row r="127" spans="1:40" ht="20.25" hidden="1">
      <c r="A127" t="str">
        <f t="shared" si="25"/>
        <v>Véhicules usagésSalaires spécialistes</v>
      </c>
      <c r="B127" s="904" t="s">
        <v>462</v>
      </c>
      <c r="C127" s="1015" t="s">
        <v>409</v>
      </c>
      <c r="D127" s="998"/>
      <c r="E127" s="940"/>
      <c r="F127" s="929">
        <f t="array" ref="F127">+INDEX('Budget original'!$A$2:$AO$501,MATCH($A127,'Budget original'!$A$2:$A$501,0),MATCH(F$2,'Budget original'!$A$2:$AO$2,0))</f>
        <v>0</v>
      </c>
      <c r="G127" s="999"/>
      <c r="H127" s="940"/>
      <c r="I127" s="929"/>
      <c r="J127" s="942"/>
      <c r="K127" s="940"/>
      <c r="L127" s="932">
        <f>SUMIFS(BV_Data_An_Cour!$O:$O,BV_Data_An_Cour!$U:$U,$B127,BV_Data_An_Cour!$V:$V,$C127,BV_Data_An_Cour!$W:$W,$L$2)</f>
        <v>0</v>
      </c>
      <c r="M127" s="942"/>
      <c r="N127" s="963">
        <f t="shared" si="38"/>
        <v>0</v>
      </c>
      <c r="O127" s="942"/>
      <c r="P127" s="940"/>
      <c r="Q127" s="932">
        <f t="array" ref="Q127">+INDEX('Réel 2025'!$A$2:$AO$500,MATCH($A127,'Réel 2025'!$A$2:$A$500,0),MATCH(Q$2,'Réel 2025'!$A$2:$AO$2,0))</f>
        <v>0</v>
      </c>
      <c r="R127" s="942"/>
      <c r="S127" s="989">
        <f t="shared" si="40"/>
        <v>0</v>
      </c>
      <c r="T127" s="940"/>
      <c r="U127" s="940"/>
      <c r="W127" s="940"/>
      <c r="X127" s="940"/>
      <c r="Y127" s="940"/>
      <c r="Z127" s="940"/>
      <c r="AA127" s="940"/>
      <c r="AB127" s="940"/>
      <c r="AC127" s="940"/>
      <c r="AD127" s="940"/>
      <c r="AE127" s="940"/>
      <c r="AF127" s="940"/>
      <c r="AG127" s="940"/>
      <c r="AH127" s="940"/>
      <c r="AI127" s="940"/>
      <c r="AJ127" s="912"/>
      <c r="AK127" s="912"/>
      <c r="AL127" s="912"/>
      <c r="AM127" s="940"/>
      <c r="AN127" s="940"/>
    </row>
    <row r="128" spans="1:40" ht="20.25" hidden="1">
      <c r="A128" t="str">
        <f t="shared" si="25"/>
        <v>Véhicules usagés[...]</v>
      </c>
      <c r="B128" s="904" t="s">
        <v>462</v>
      </c>
      <c r="C128" s="1015" t="s">
        <v>330</v>
      </c>
      <c r="D128" s="998"/>
      <c r="E128" s="940"/>
      <c r="F128" s="929">
        <f t="array" ref="F128">+INDEX('Budget original'!$A$2:$AO$501,MATCH($A128,'Budget original'!$A$2:$A$501,0),MATCH(F$2,'Budget original'!$A$2:$AO$2,0))</f>
        <v>0</v>
      </c>
      <c r="G128" s="999"/>
      <c r="H128" s="940"/>
      <c r="I128" s="929"/>
      <c r="J128" s="942"/>
      <c r="K128" s="940"/>
      <c r="L128" s="932">
        <f>SUMIFS(BV_Data_An_Cour!$O:$O,BV_Data_An_Cour!$U:$U,$B128,BV_Data_An_Cour!$V:$V,$C128,BV_Data_An_Cour!$W:$W,$L$2)</f>
        <v>0</v>
      </c>
      <c r="M128" s="942"/>
      <c r="N128" s="963">
        <f t="shared" si="38"/>
        <v>0</v>
      </c>
      <c r="O128" s="942"/>
      <c r="P128" s="940"/>
      <c r="Q128" s="932">
        <f t="array" ref="Q128">+INDEX('Réel 2025'!$A$2:$AO$500,MATCH($A128,'Réel 2025'!$A$2:$A$500,0),MATCH(Q$2,'Réel 2025'!$A$2:$AO$2,0))</f>
        <v>0</v>
      </c>
      <c r="R128" s="942"/>
      <c r="S128" s="989">
        <f t="shared" si="40"/>
        <v>0</v>
      </c>
      <c r="T128" s="940"/>
      <c r="U128" s="940"/>
      <c r="W128" s="940"/>
      <c r="X128" s="940"/>
      <c r="Y128" s="940"/>
      <c r="Z128" s="940"/>
      <c r="AA128" s="940"/>
      <c r="AB128" s="940"/>
      <c r="AC128" s="940"/>
      <c r="AD128" s="940"/>
      <c r="AE128" s="940"/>
      <c r="AF128" s="940"/>
      <c r="AG128" s="940"/>
      <c r="AH128" s="940"/>
      <c r="AI128" s="940"/>
      <c r="AJ128" s="912"/>
      <c r="AK128" s="912"/>
      <c r="AL128" s="912"/>
      <c r="AM128" s="940"/>
      <c r="AN128" s="940"/>
    </row>
    <row r="129" spans="1:40" ht="20.25" hidden="1">
      <c r="A129" t="str">
        <f t="shared" si="25"/>
        <v>Véhicules usagés[...]</v>
      </c>
      <c r="B129" s="904" t="s">
        <v>462</v>
      </c>
      <c r="C129" s="1015" t="s">
        <v>330</v>
      </c>
      <c r="D129" s="998"/>
      <c r="E129" s="940"/>
      <c r="F129" s="929">
        <f t="array" ref="F129">+INDEX('Budget original'!$A$2:$AO$501,MATCH($A129,'Budget original'!$A$2:$A$501,0),MATCH(F$2,'Budget original'!$A$2:$AO$2,0))</f>
        <v>0</v>
      </c>
      <c r="G129" s="999"/>
      <c r="H129" s="940"/>
      <c r="I129" s="929"/>
      <c r="J129" s="942"/>
      <c r="K129" s="940"/>
      <c r="L129" s="932">
        <f>SUMIFS(BV_Data_An_Cour!$O:$O,BV_Data_An_Cour!$U:$U,$B129,BV_Data_An_Cour!$V:$V,$C129,BV_Data_An_Cour!$W:$W,$L$2)</f>
        <v>0</v>
      </c>
      <c r="M129" s="942"/>
      <c r="N129" s="963">
        <f t="shared" si="38"/>
        <v>0</v>
      </c>
      <c r="O129" s="942"/>
      <c r="P129" s="940"/>
      <c r="Q129" s="932">
        <f t="array" ref="Q129">+INDEX('Réel 2025'!$A$2:$AO$500,MATCH($A129,'Réel 2025'!$A$2:$A$500,0),MATCH(Q$2,'Réel 2025'!$A$2:$AO$2,0))</f>
        <v>0</v>
      </c>
      <c r="R129" s="942"/>
      <c r="S129" s="989">
        <f t="shared" si="40"/>
        <v>0</v>
      </c>
      <c r="T129" s="940"/>
      <c r="U129" s="940"/>
      <c r="W129" s="940"/>
      <c r="X129" s="940"/>
      <c r="Y129" s="940"/>
      <c r="Z129" s="940"/>
      <c r="AA129" s="940"/>
      <c r="AB129" s="940"/>
      <c r="AC129" s="940"/>
      <c r="AD129" s="940"/>
      <c r="AE129" s="940"/>
      <c r="AF129" s="940"/>
      <c r="AG129" s="940"/>
      <c r="AH129" s="940"/>
      <c r="AI129" s="940"/>
      <c r="AJ129" s="912"/>
      <c r="AK129" s="912"/>
      <c r="AL129" s="912"/>
      <c r="AM129" s="940"/>
      <c r="AN129" s="940"/>
    </row>
    <row r="130" spans="1:40" ht="20.25" hidden="1">
      <c r="A130" t="str">
        <f t="shared" si="25"/>
        <v>Véhicules usagés[...]</v>
      </c>
      <c r="B130" s="904" t="s">
        <v>462</v>
      </c>
      <c r="C130" s="1015" t="s">
        <v>330</v>
      </c>
      <c r="D130" s="998"/>
      <c r="E130" s="940"/>
      <c r="F130" s="929">
        <f t="array" ref="F130">+INDEX('Budget original'!$A$2:$AO$501,MATCH($A130,'Budget original'!$A$2:$A$501,0),MATCH(F$2,'Budget original'!$A$2:$AO$2,0))</f>
        <v>0</v>
      </c>
      <c r="G130" s="999"/>
      <c r="H130" s="940"/>
      <c r="I130" s="929"/>
      <c r="J130" s="942"/>
      <c r="K130" s="940"/>
      <c r="L130" s="932">
        <f>SUMIFS(BV_Data_An_Cour!$O:$O,BV_Data_An_Cour!$U:$U,$B130,BV_Data_An_Cour!$V:$V,$C130,BV_Data_An_Cour!$W:$W,$L$2)</f>
        <v>0</v>
      </c>
      <c r="M130" s="942"/>
      <c r="N130" s="963">
        <f t="shared" si="38"/>
        <v>0</v>
      </c>
      <c r="O130" s="942"/>
      <c r="P130" s="940"/>
      <c r="Q130" s="932">
        <f t="array" ref="Q130">+INDEX('Réel 2025'!$A$2:$AO$500,MATCH($A130,'Réel 2025'!$A$2:$A$500,0),MATCH(Q$2,'Réel 2025'!$A$2:$AO$2,0))</f>
        <v>0</v>
      </c>
      <c r="R130" s="942"/>
      <c r="S130" s="989">
        <f t="shared" si="40"/>
        <v>0</v>
      </c>
      <c r="T130" s="940"/>
      <c r="U130" s="940"/>
      <c r="W130" s="940"/>
      <c r="X130" s="940"/>
      <c r="Y130" s="940"/>
      <c r="Z130" s="940"/>
      <c r="AA130" s="940"/>
      <c r="AB130" s="940"/>
      <c r="AC130" s="940"/>
      <c r="AD130" s="940"/>
      <c r="AE130" s="940"/>
      <c r="AF130" s="940"/>
      <c r="AG130" s="940"/>
      <c r="AH130" s="940"/>
      <c r="AI130" s="940"/>
      <c r="AJ130" s="912"/>
      <c r="AK130" s="912"/>
      <c r="AL130" s="912"/>
      <c r="AM130" s="940"/>
      <c r="AN130" s="940"/>
    </row>
    <row r="131" spans="1:40" ht="20.25">
      <c r="A131" t="str">
        <f t="shared" si="25"/>
        <v>Véhicules usagésSalaires en absences</v>
      </c>
      <c r="B131" s="904" t="s">
        <v>462</v>
      </c>
      <c r="C131" s="1016" t="s">
        <v>410</v>
      </c>
      <c r="D131" s="998"/>
      <c r="E131" s="940"/>
      <c r="F131" s="929">
        <f t="array" ref="F131">+INDEX('Budget original'!$A$2:$AO$501,MATCH($A131,'Budget original'!$A$2:$A$501,0),MATCH(F$2,'Budget original'!$A$2:$AO$2,0))</f>
        <v>3958.9516920573469</v>
      </c>
      <c r="G131" s="999"/>
      <c r="H131" s="940"/>
      <c r="I131" s="929"/>
      <c r="J131" s="942"/>
      <c r="K131" s="940"/>
      <c r="L131" s="932">
        <f>SUMIFS(BV_Data_An_Cour!$O:$O,BV_Data_An_Cour!$U:$U,$B131,BV_Data_An_Cour!$V:$V,$C131,BV_Data_An_Cour!$W:$W,$L$2)</f>
        <v>3983.91</v>
      </c>
      <c r="M131" s="942"/>
      <c r="N131" s="963">
        <f t="shared" si="38"/>
        <v>24.958307942652937</v>
      </c>
      <c r="O131" s="942"/>
      <c r="P131" s="940"/>
      <c r="Q131" s="932">
        <f t="array" ref="Q131">+INDEX('Réel 2025'!$A$2:$AO$500,MATCH($A131,'Réel 2025'!$A$2:$A$500,0),MATCH(Q$2,'Réel 2025'!$A$2:$AO$2,0))</f>
        <v>2624.04</v>
      </c>
      <c r="R131" s="942"/>
      <c r="S131" s="989">
        <f t="shared" si="40"/>
        <v>1359.87</v>
      </c>
      <c r="T131" s="912"/>
      <c r="U131" s="912"/>
      <c r="W131" s="912"/>
      <c r="X131" s="912"/>
      <c r="Y131" s="912"/>
      <c r="Z131" s="912"/>
      <c r="AA131" s="912"/>
      <c r="AB131" s="912"/>
      <c r="AC131" s="912"/>
      <c r="AD131" s="912"/>
      <c r="AE131" s="912"/>
      <c r="AF131" s="912"/>
      <c r="AG131" s="912"/>
      <c r="AH131" s="912"/>
      <c r="AI131" s="912"/>
      <c r="AJ131" s="912"/>
      <c r="AK131" s="912"/>
      <c r="AL131" s="912"/>
      <c r="AM131" s="912"/>
      <c r="AN131" s="912"/>
    </row>
    <row r="132" spans="1:40" ht="20.25">
      <c r="A132" t="str">
        <f t="shared" si="25"/>
        <v>Véhicules usagésDéduction à la source</v>
      </c>
      <c r="B132" s="904" t="s">
        <v>462</v>
      </c>
      <c r="C132" s="1015" t="s">
        <v>411</v>
      </c>
      <c r="D132" s="1017"/>
      <c r="E132" s="1018"/>
      <c r="F132" s="956">
        <f t="array" ref="F132">+INDEX('Budget original'!$A$2:$AO$501,MATCH($A132,'Budget original'!$A$2:$A$501,0),MATCH(F$2,'Budget original'!$A$2:$AO$2,0))</f>
        <v>3432.3246723905318</v>
      </c>
      <c r="G132" s="1019"/>
      <c r="H132" s="1018"/>
      <c r="I132" s="956"/>
      <c r="J132" s="1020"/>
      <c r="K132" s="1018"/>
      <c r="L132" s="957">
        <f>SUMIFS(BV_Data_An_Cour!$O:$O,BV_Data_An_Cour!$U:$U,$B132,BV_Data_An_Cour!$V:$V,$C132,BV_Data_An_Cour!$W:$W,$L$2)</f>
        <v>3005.51</v>
      </c>
      <c r="M132" s="1020"/>
      <c r="N132" s="1022">
        <f t="shared" si="38"/>
        <v>-426.81467239053154</v>
      </c>
      <c r="O132" s="1020"/>
      <c r="P132" s="1018"/>
      <c r="Q132" s="957">
        <f t="array" ref="Q132">+INDEX('Réel 2025'!$A$2:$AO$500,MATCH($A132,'Réel 2025'!$A$2:$A$500,0),MATCH(Q$2,'Réel 2025'!$A$2:$AO$2,0))</f>
        <v>2138.27</v>
      </c>
      <c r="R132" s="1020"/>
      <c r="S132" s="1023">
        <f t="shared" si="40"/>
        <v>867.24000000000024</v>
      </c>
      <c r="T132" s="912"/>
      <c r="U132" s="912"/>
      <c r="W132" s="912"/>
      <c r="X132" s="912"/>
      <c r="Y132" s="912"/>
      <c r="Z132" s="912"/>
      <c r="AA132" s="912"/>
      <c r="AB132" s="912"/>
      <c r="AC132" s="912"/>
      <c r="AD132" s="912"/>
      <c r="AE132" s="912"/>
      <c r="AF132" s="912"/>
      <c r="AG132" s="912"/>
      <c r="AH132" s="912"/>
      <c r="AI132" s="912"/>
      <c r="AJ132" s="912"/>
      <c r="AK132" s="912"/>
      <c r="AL132" s="912"/>
      <c r="AM132" s="912"/>
      <c r="AN132" s="912"/>
    </row>
    <row r="133" spans="1:40" ht="20.25">
      <c r="A133" t="str">
        <f t="shared" si="25"/>
        <v>Véhicules usagésBénéfices marginaux</v>
      </c>
      <c r="B133" s="904" t="s">
        <v>462</v>
      </c>
      <c r="C133" s="1015" t="s">
        <v>412</v>
      </c>
      <c r="D133" s="998"/>
      <c r="E133" s="940"/>
      <c r="F133" s="929">
        <f t="array" ref="F133">+INDEX('Budget original'!$A$2:$AO$501,MATCH($A133,'Budget original'!$A$2:$A$501,0),MATCH(F$2,'Budget original'!$A$2:$AO$2,0))</f>
        <v>2502.7367402847622</v>
      </c>
      <c r="G133" s="999"/>
      <c r="H133" s="940"/>
      <c r="I133" s="929"/>
      <c r="J133" s="942"/>
      <c r="K133" s="940"/>
      <c r="L133" s="932">
        <f>SUMIFS(BV_Data_An_Cour!$O:$O,BV_Data_An_Cour!$U:$U,$B133,BV_Data_An_Cour!$V:$V,$C133,BV_Data_An_Cour!$W:$W,$L$2)</f>
        <v>980.6</v>
      </c>
      <c r="M133" s="942"/>
      <c r="N133" s="963">
        <f t="shared" si="38"/>
        <v>-1522.1367402847623</v>
      </c>
      <c r="O133" s="942"/>
      <c r="P133" s="940"/>
      <c r="Q133" s="932">
        <f t="array" ref="Q133">+INDEX('Réel 2025'!$A$2:$AO$500,MATCH($A133,'Réel 2025'!$A$2:$A$500,0),MATCH(Q$2,'Réel 2025'!$A$2:$AO$2,0))</f>
        <v>1747.32</v>
      </c>
      <c r="R133" s="942"/>
      <c r="S133" s="989">
        <f t="shared" si="40"/>
        <v>-766.71999999999991</v>
      </c>
      <c r="T133" s="940"/>
      <c r="U133" s="940"/>
      <c r="W133" s="940"/>
      <c r="X133" s="940"/>
      <c r="Y133" s="940"/>
      <c r="Z133" s="940"/>
      <c r="AA133" s="940"/>
      <c r="AB133" s="940"/>
      <c r="AC133" s="940"/>
      <c r="AD133" s="940"/>
      <c r="AE133" s="940"/>
      <c r="AF133" s="940"/>
      <c r="AG133" s="940"/>
      <c r="AH133" s="940"/>
      <c r="AI133" s="940"/>
      <c r="AJ133" s="912"/>
      <c r="AK133" s="912"/>
      <c r="AL133" s="912"/>
      <c r="AM133" s="940"/>
      <c r="AN133" s="940"/>
    </row>
    <row r="134" spans="1:40" ht="20.25">
      <c r="A134" t="str">
        <f t="shared" si="25"/>
        <v>Véhicules usagésCsst</v>
      </c>
      <c r="B134" s="904" t="s">
        <v>462</v>
      </c>
      <c r="C134" s="1015" t="s">
        <v>413</v>
      </c>
      <c r="D134" s="998"/>
      <c r="E134" s="940"/>
      <c r="F134" s="929">
        <f t="array" ref="F134">+INDEX('Budget original'!$A$2:$AO$501,MATCH($A134,'Budget original'!$A$2:$A$501,0),MATCH(F$2,'Budget original'!$A$2:$AO$2,0))</f>
        <v>700.76628727973355</v>
      </c>
      <c r="G134" s="999"/>
      <c r="H134" s="940"/>
      <c r="I134" s="929"/>
      <c r="J134" s="942"/>
      <c r="K134" s="940"/>
      <c r="L134" s="932">
        <f>SUMIFS(BV_Data_An_Cour!$O:$O,BV_Data_An_Cour!$U:$U,$B134,BV_Data_An_Cour!$V:$V,$C134,BV_Data_An_Cour!$W:$W,$L$2)</f>
        <v>487.1</v>
      </c>
      <c r="M134" s="942"/>
      <c r="N134" s="963">
        <f t="shared" si="38"/>
        <v>-213.66628727973352</v>
      </c>
      <c r="O134" s="942"/>
      <c r="P134" s="940"/>
      <c r="Q134" s="932">
        <f t="array" ref="Q134">+INDEX('Réel 2025'!$A$2:$AO$500,MATCH($A134,'Réel 2025'!$A$2:$A$500,0),MATCH(Q$2,'Réel 2025'!$A$2:$AO$2,0))</f>
        <v>96.94</v>
      </c>
      <c r="R134" s="942"/>
      <c r="S134" s="989">
        <f t="shared" si="40"/>
        <v>390.16</v>
      </c>
      <c r="T134" s="940"/>
      <c r="U134" s="940"/>
      <c r="W134" s="940"/>
      <c r="X134" s="940"/>
      <c r="Y134" s="940"/>
      <c r="Z134" s="940"/>
      <c r="AA134" s="940"/>
      <c r="AB134" s="940"/>
      <c r="AC134" s="940"/>
      <c r="AD134" s="940"/>
      <c r="AE134" s="940"/>
      <c r="AF134" s="940"/>
      <c r="AG134" s="940"/>
      <c r="AH134" s="940"/>
      <c r="AI134" s="940"/>
      <c r="AJ134" s="912"/>
      <c r="AK134" s="912"/>
      <c r="AL134" s="912"/>
      <c r="AM134" s="940"/>
      <c r="AN134" s="940"/>
    </row>
    <row r="135" spans="1:40" ht="20.25" hidden="1">
      <c r="A135" t="str">
        <f t="shared" si="25"/>
        <v>Véhicules usagés[...]</v>
      </c>
      <c r="B135" s="904" t="s">
        <v>462</v>
      </c>
      <c r="C135" s="928" t="s">
        <v>330</v>
      </c>
      <c r="D135" s="1000"/>
      <c r="E135" s="1024"/>
      <c r="F135" s="929">
        <f t="array" ref="F135">+INDEX('Budget original'!$A$2:$AO$501,MATCH($A135,'Budget original'!$A$2:$A$501,0),MATCH(F$2,'Budget original'!$A$2:$AO$2,0))</f>
        <v>0</v>
      </c>
      <c r="G135" s="1001"/>
      <c r="H135" s="1024"/>
      <c r="I135" s="929"/>
      <c r="J135" s="922"/>
      <c r="K135" s="1024"/>
      <c r="L135" s="932">
        <f>SUMIFS(BV_Data_An_Cour!$O:$O,BV_Data_An_Cour!$U:$U,$B135,BV_Data_An_Cour!$V:$V,$C135,BV_Data_An_Cour!$W:$W,$L$2)</f>
        <v>0</v>
      </c>
      <c r="M135" s="942"/>
      <c r="N135" s="963">
        <f t="shared" si="38"/>
        <v>0</v>
      </c>
      <c r="O135" s="922"/>
      <c r="P135" s="1024"/>
      <c r="Q135" s="932">
        <f t="array" ref="Q135">+INDEX('Réel 2025'!$A$2:$AO$500,MATCH($A135,'Réel 2025'!$A$2:$A$500,0),MATCH(Q$2,'Réel 2025'!$A$2:$AO$2,0))</f>
        <v>0</v>
      </c>
      <c r="R135" s="922"/>
      <c r="S135" s="996">
        <f t="shared" si="40"/>
        <v>0</v>
      </c>
      <c r="T135" s="940"/>
      <c r="U135" s="940"/>
      <c r="W135" s="940"/>
      <c r="X135" s="940"/>
      <c r="Y135" s="940"/>
      <c r="Z135" s="940"/>
      <c r="AA135" s="940"/>
      <c r="AB135" s="940"/>
      <c r="AC135" s="940"/>
      <c r="AD135" s="940"/>
      <c r="AE135" s="940"/>
      <c r="AF135" s="940"/>
      <c r="AG135" s="940"/>
      <c r="AH135" s="940"/>
      <c r="AI135" s="940"/>
      <c r="AJ135" s="912"/>
      <c r="AK135" s="912"/>
      <c r="AL135" s="912"/>
      <c r="AM135" s="940"/>
      <c r="AN135" s="940"/>
    </row>
    <row r="136" spans="1:40" ht="20.25">
      <c r="A136" t="str">
        <f t="shared" si="25"/>
        <v>Véhicules usagésTOTAL PERSONNEL</v>
      </c>
      <c r="B136" s="904" t="s">
        <v>462</v>
      </c>
      <c r="C136" s="1006" t="s">
        <v>414</v>
      </c>
      <c r="D136" s="1007" t="s">
        <v>404</v>
      </c>
      <c r="E136" s="1008">
        <f>F136/F$109</f>
        <v>0.26789878112457077</v>
      </c>
      <c r="F136" s="1009">
        <f>+SUM(F124:F135)</f>
        <v>18531.675035690536</v>
      </c>
      <c r="G136" s="1010"/>
      <c r="H136" s="1008"/>
      <c r="I136" s="1009"/>
      <c r="J136" s="1010" t="s">
        <v>404</v>
      </c>
      <c r="K136" s="1008">
        <f>L136/L$109</f>
        <v>0.20933220251331033</v>
      </c>
      <c r="L136" s="1009">
        <f>SUM(L124:L135)</f>
        <v>14110.730000000001</v>
      </c>
      <c r="M136" s="1062"/>
      <c r="N136" s="1063">
        <f t="shared" si="38"/>
        <v>-4420.9450356905345</v>
      </c>
      <c r="O136" s="1010" t="s">
        <v>404</v>
      </c>
      <c r="P136" s="1008">
        <f>Q136/Q$109</f>
        <v>0.3469295794832648</v>
      </c>
      <c r="Q136" s="1009">
        <f>+SUM(Q124:Q135)</f>
        <v>15105.81</v>
      </c>
      <c r="R136" s="1064"/>
      <c r="S136" s="1028">
        <f t="shared" si="40"/>
        <v>-995.07999999999811</v>
      </c>
      <c r="T136" s="912"/>
      <c r="U136" s="912"/>
      <c r="W136" s="912"/>
      <c r="X136" s="912"/>
      <c r="Y136" s="912"/>
      <c r="Z136" s="912"/>
      <c r="AA136" s="912"/>
      <c r="AB136" s="912"/>
      <c r="AC136" s="912"/>
      <c r="AD136" s="912"/>
      <c r="AE136" s="912"/>
      <c r="AF136" s="912"/>
      <c r="AG136" s="912"/>
      <c r="AH136" s="912"/>
      <c r="AI136" s="912"/>
      <c r="AJ136" s="912"/>
      <c r="AK136" s="912"/>
      <c r="AL136" s="912"/>
      <c r="AM136" s="912"/>
      <c r="AN136" s="912"/>
    </row>
    <row r="137" spans="1:40" ht="20.25" hidden="1">
      <c r="A137" t="str">
        <f t="shared" si="25"/>
        <v>Véhicules usagésPublicité 2</v>
      </c>
      <c r="B137" s="904" t="s">
        <v>462</v>
      </c>
      <c r="C137" s="928" t="s">
        <v>415</v>
      </c>
      <c r="D137" s="998"/>
      <c r="E137" s="940"/>
      <c r="F137" s="929">
        <f t="array" ref="F137">+INDEX('Budget original'!$A$2:$AO$501,MATCH($A137,'Budget original'!$A$2:$A$501,0),MATCH(F$2,'Budget original'!$A$2:$AO$2,0))</f>
        <v>0</v>
      </c>
      <c r="G137" s="999"/>
      <c r="H137" s="940"/>
      <c r="I137" s="929"/>
      <c r="J137" s="942"/>
      <c r="K137" s="940"/>
      <c r="L137" s="932">
        <f>SUMIFS(BV_Data_An_Cour!$O:$O,BV_Data_An_Cour!$U:$U,$B137,BV_Data_An_Cour!$V:$V,$C137,BV_Data_An_Cour!$W:$W,$L$2)</f>
        <v>0</v>
      </c>
      <c r="M137" s="942"/>
      <c r="N137" s="963">
        <f t="shared" si="38"/>
        <v>0</v>
      </c>
      <c r="O137" s="942"/>
      <c r="P137" s="940"/>
      <c r="Q137" s="932">
        <f t="array" ref="Q137">+INDEX('Réel 2025'!$A$2:$AO$500,MATCH($A137,'Réel 2025'!$A$2:$A$500,0),MATCH(Q$2,'Réel 2025'!$A$2:$AO$2,0))</f>
        <v>0</v>
      </c>
      <c r="R137" s="942"/>
      <c r="S137" s="989">
        <f t="shared" si="40"/>
        <v>0</v>
      </c>
      <c r="T137" s="912"/>
      <c r="U137" s="912"/>
      <c r="W137" s="912"/>
      <c r="X137" s="912"/>
      <c r="Y137" s="912"/>
      <c r="Z137" s="912"/>
      <c r="AA137" s="912"/>
      <c r="AB137" s="912"/>
      <c r="AC137" s="912"/>
      <c r="AD137" s="912"/>
      <c r="AE137" s="912"/>
      <c r="AF137" s="912"/>
      <c r="AG137" s="912"/>
      <c r="AH137" s="912"/>
      <c r="AI137" s="912"/>
      <c r="AJ137" s="912"/>
      <c r="AK137" s="912"/>
      <c r="AL137" s="912"/>
      <c r="AM137" s="912"/>
      <c r="AN137" s="912"/>
    </row>
    <row r="138" spans="1:40" ht="20.25" hidden="1">
      <c r="A138" t="str">
        <f t="shared" si="25"/>
        <v>Véhicules usagésService gratuit 2</v>
      </c>
      <c r="B138" s="904" t="s">
        <v>462</v>
      </c>
      <c r="C138" s="928" t="s">
        <v>416</v>
      </c>
      <c r="D138" s="998"/>
      <c r="E138" s="940"/>
      <c r="F138" s="929">
        <f t="array" ref="F138">+INDEX('Budget original'!$A$2:$AO$501,MATCH($A138,'Budget original'!$A$2:$A$501,0),MATCH(F$2,'Budget original'!$A$2:$AO$2,0))</f>
        <v>0</v>
      </c>
      <c r="G138" s="999"/>
      <c r="H138" s="940"/>
      <c r="I138" s="929"/>
      <c r="J138" s="942"/>
      <c r="K138" s="940"/>
      <c r="L138" s="932">
        <f>SUMIFS(BV_Data_An_Cour!$O:$O,BV_Data_An_Cour!$U:$U,$B138,BV_Data_An_Cour!$V:$V,$C138,BV_Data_An_Cour!$W:$W,$L$2)</f>
        <v>0</v>
      </c>
      <c r="M138" s="942"/>
      <c r="N138" s="963">
        <f t="shared" si="38"/>
        <v>0</v>
      </c>
      <c r="O138" s="942"/>
      <c r="P138" s="940"/>
      <c r="Q138" s="932">
        <f t="array" ref="Q138">+INDEX('Réel 2025'!$A$2:$AO$500,MATCH($A138,'Réel 2025'!$A$2:$A$500,0),MATCH(Q$2,'Réel 2025'!$A$2:$AO$2,0))</f>
        <v>0</v>
      </c>
      <c r="R138" s="942"/>
      <c r="S138" s="989">
        <f t="shared" si="40"/>
        <v>0</v>
      </c>
      <c r="T138" s="912"/>
      <c r="U138" s="912"/>
      <c r="W138" s="912"/>
      <c r="X138" s="912"/>
      <c r="Y138" s="912"/>
      <c r="Z138" s="912"/>
      <c r="AA138" s="912"/>
      <c r="AB138" s="912"/>
      <c r="AC138" s="912"/>
      <c r="AD138" s="912"/>
      <c r="AE138" s="912"/>
      <c r="AF138" s="912"/>
      <c r="AG138" s="912"/>
      <c r="AH138" s="912"/>
      <c r="AI138" s="912"/>
      <c r="AJ138" s="912"/>
      <c r="AK138" s="912"/>
      <c r="AL138" s="912"/>
      <c r="AM138" s="912"/>
      <c r="AN138" s="912"/>
    </row>
    <row r="139" spans="1:40" ht="20.25">
      <c r="A139" t="str">
        <f t="shared" si="25"/>
        <v>Véhicules usagésFrais véhicules de cie</v>
      </c>
      <c r="B139" s="904" t="s">
        <v>462</v>
      </c>
      <c r="C139" s="990" t="s">
        <v>417</v>
      </c>
      <c r="D139" s="1000"/>
      <c r="E139" s="1024"/>
      <c r="F139" s="921">
        <f t="array" ref="F139">+INDEX('Budget original'!$A$2:$AO$501,MATCH($A139,'Budget original'!$A$2:$A$501,0),MATCH(F$2,'Budget original'!$A$2:$AO$2,0))</f>
        <v>763.58333333333337</v>
      </c>
      <c r="G139" s="1001"/>
      <c r="H139" s="1024"/>
      <c r="I139" s="921"/>
      <c r="J139" s="922"/>
      <c r="K139" s="1024"/>
      <c r="L139" s="921">
        <f>SUMIFS(BV_Data_An_Cour!$O:$O,BV_Data_An_Cour!$U:$U,$B139,BV_Data_An_Cour!$V:$V,$C139,BV_Data_An_Cour!$W:$W,$L$2)</f>
        <v>511.21</v>
      </c>
      <c r="M139" s="922"/>
      <c r="N139" s="995">
        <f t="shared" si="38"/>
        <v>-252.37333333333339</v>
      </c>
      <c r="O139" s="922"/>
      <c r="P139" s="1024"/>
      <c r="Q139" s="921">
        <f t="array" ref="Q139">+INDEX('Réel 2025'!$A$2:$AO$500,MATCH($A139,'Réel 2025'!$A$2:$A$500,0),MATCH(Q$2,'Réel 2025'!$A$2:$AO$2,0))</f>
        <v>1170.1600000000001</v>
      </c>
      <c r="R139" s="922"/>
      <c r="S139" s="996">
        <f t="shared" si="40"/>
        <v>-658.95</v>
      </c>
      <c r="T139" s="912"/>
      <c r="U139" s="912"/>
      <c r="W139" s="912"/>
      <c r="X139" s="912"/>
      <c r="Y139" s="912"/>
      <c r="Z139" s="912"/>
      <c r="AA139" s="912"/>
      <c r="AB139" s="912"/>
      <c r="AC139" s="912"/>
      <c r="AD139" s="912"/>
      <c r="AE139" s="912"/>
      <c r="AF139" s="912"/>
      <c r="AG139" s="912"/>
      <c r="AH139" s="912"/>
      <c r="AI139" s="912"/>
      <c r="AJ139" s="912"/>
      <c r="AK139" s="912"/>
      <c r="AL139" s="912"/>
      <c r="AM139" s="912"/>
      <c r="AN139" s="912"/>
    </row>
    <row r="140" spans="1:40" ht="20.25">
      <c r="A140" t="str">
        <f t="shared" si="25"/>
        <v>Véhicules usagésInformatique</v>
      </c>
      <c r="B140" s="904" t="s">
        <v>462</v>
      </c>
      <c r="C140" s="928" t="s">
        <v>418</v>
      </c>
      <c r="D140" s="998"/>
      <c r="E140" s="940"/>
      <c r="F140" s="929">
        <f t="array" ref="F140">+INDEX('Budget original'!$A$2:$AO$501,MATCH($A140,'Budget original'!$A$2:$A$501,0),MATCH(F$2,'Budget original'!$A$2:$AO$2,0))</f>
        <v>4084.5149999999999</v>
      </c>
      <c r="G140" s="999"/>
      <c r="H140" s="940"/>
      <c r="I140" s="929"/>
      <c r="J140" s="942"/>
      <c r="K140" s="940"/>
      <c r="L140" s="932">
        <f>SUMIFS(BV_Data_An_Cour!$O:$O,BV_Data_An_Cour!$U:$U,$B140,BV_Data_An_Cour!$V:$V,$C140,BV_Data_An_Cour!$W:$W,$L$2)</f>
        <v>4230.96</v>
      </c>
      <c r="M140" s="942"/>
      <c r="N140" s="963">
        <f t="shared" si="38"/>
        <v>146.44500000000016</v>
      </c>
      <c r="O140" s="942"/>
      <c r="P140" s="940"/>
      <c r="Q140" s="932">
        <f t="array" ref="Q140">+INDEX('Réel 2025'!$A$2:$AO$500,MATCH($A140,'Réel 2025'!$A$2:$A$500,0),MATCH(Q$2,'Réel 2025'!$A$2:$AO$2,0))</f>
        <v>1293.95</v>
      </c>
      <c r="R140" s="942"/>
      <c r="S140" s="989">
        <f t="shared" si="40"/>
        <v>2937.01</v>
      </c>
      <c r="T140" s="912"/>
      <c r="U140" s="912"/>
      <c r="W140" s="912"/>
      <c r="X140" s="912"/>
      <c r="Y140" s="912"/>
      <c r="Z140" s="912"/>
      <c r="AA140" s="912"/>
      <c r="AB140" s="912"/>
      <c r="AC140" s="912"/>
      <c r="AD140" s="912"/>
      <c r="AE140" s="912"/>
      <c r="AF140" s="912"/>
      <c r="AG140" s="912"/>
      <c r="AH140" s="912"/>
      <c r="AI140" s="912"/>
      <c r="AJ140" s="912"/>
      <c r="AK140" s="912"/>
      <c r="AL140" s="912"/>
      <c r="AM140" s="912"/>
      <c r="AN140" s="912"/>
    </row>
    <row r="141" spans="1:40" ht="20.25">
      <c r="A141" t="str">
        <f t="shared" si="25"/>
        <v>Véhicules usagésFrais de déplacement</v>
      </c>
      <c r="B141" s="904" t="s">
        <v>462</v>
      </c>
      <c r="C141" s="928" t="s">
        <v>419</v>
      </c>
      <c r="D141" s="998"/>
      <c r="E141" s="940"/>
      <c r="F141" s="929">
        <f t="array" ref="F141">+INDEX('Budget original'!$A$2:$AO$501,MATCH($A141,'Budget original'!$A$2:$A$501,0),MATCH(F$2,'Budget original'!$A$2:$AO$2,0))</f>
        <v>498.75</v>
      </c>
      <c r="G141" s="999"/>
      <c r="H141" s="940"/>
      <c r="I141" s="929"/>
      <c r="J141" s="942"/>
      <c r="K141" s="940"/>
      <c r="L141" s="932">
        <f>SUMIFS(BV_Data_An_Cour!$O:$O,BV_Data_An_Cour!$U:$U,$B141,BV_Data_An_Cour!$V:$V,$C141,BV_Data_An_Cour!$W:$W,$L$2)</f>
        <v>753.67</v>
      </c>
      <c r="M141" s="942"/>
      <c r="N141" s="963">
        <f t="shared" si="38"/>
        <v>254.91999999999996</v>
      </c>
      <c r="O141" s="942"/>
      <c r="P141" s="940"/>
      <c r="Q141" s="932">
        <f t="array" ref="Q141">+INDEX('Réel 2025'!$A$2:$AO$500,MATCH($A141,'Réel 2025'!$A$2:$A$500,0),MATCH(Q$2,'Réel 2025'!$A$2:$AO$2,0))</f>
        <v>115.1</v>
      </c>
      <c r="R141" s="942"/>
      <c r="S141" s="989">
        <f t="shared" si="40"/>
        <v>638.56999999999994</v>
      </c>
      <c r="T141" s="1065"/>
      <c r="U141" s="912"/>
      <c r="W141" s="912"/>
      <c r="X141" s="912"/>
      <c r="Y141" s="912"/>
      <c r="Z141" s="912"/>
      <c r="AA141" s="912"/>
      <c r="AB141" s="912"/>
      <c r="AC141" s="912"/>
      <c r="AD141" s="912"/>
      <c r="AE141" s="912"/>
      <c r="AF141" s="912"/>
      <c r="AG141" s="912"/>
      <c r="AH141" s="912"/>
      <c r="AI141" s="912"/>
      <c r="AJ141" s="912"/>
      <c r="AK141" s="912"/>
      <c r="AL141" s="912"/>
      <c r="AM141" s="912"/>
      <c r="AN141" s="912"/>
    </row>
    <row r="142" spans="1:40" ht="20.25">
      <c r="A142" t="str">
        <f t="shared" si="25"/>
        <v>Véhicules usagésServices extérieurs</v>
      </c>
      <c r="B142" s="904" t="s">
        <v>462</v>
      </c>
      <c r="C142" s="990" t="s">
        <v>420</v>
      </c>
      <c r="D142" s="1000"/>
      <c r="E142" s="1024"/>
      <c r="F142" s="921">
        <f t="array" ref="F142">+INDEX('Budget original'!$A$2:$AO$501,MATCH($A142,'Budget original'!$A$2:$A$501,0),MATCH(F$2,'Budget original'!$A$2:$AO$2,0))</f>
        <v>2897.8903333333333</v>
      </c>
      <c r="G142" s="1001"/>
      <c r="H142" s="1024"/>
      <c r="I142" s="921"/>
      <c r="J142" s="922"/>
      <c r="K142" s="1024"/>
      <c r="L142" s="921">
        <f>SUMIFS(BV_Data_An_Cour!$O:$O,BV_Data_An_Cour!$U:$U,$B142,BV_Data_An_Cour!$V:$V,$C142,BV_Data_An_Cour!$W:$W,$L$2)</f>
        <v>4643.66</v>
      </c>
      <c r="M142" s="922"/>
      <c r="N142" s="995">
        <f t="shared" si="38"/>
        <v>1745.7696666666666</v>
      </c>
      <c r="O142" s="922"/>
      <c r="P142" s="1024"/>
      <c r="Q142" s="921">
        <f t="array" ref="Q142">+INDEX('Réel 2025'!$A$2:$AO$500,MATCH($A142,'Réel 2025'!$A$2:$A$500,0),MATCH(Q$2,'Réel 2025'!$A$2:$AO$2,0))</f>
        <v>751.99</v>
      </c>
      <c r="R142" s="922"/>
      <c r="S142" s="996">
        <f t="shared" si="40"/>
        <v>3891.67</v>
      </c>
      <c r="T142" s="912"/>
      <c r="U142" s="912"/>
      <c r="V142" s="898" t="s">
        <v>3133</v>
      </c>
      <c r="W142" s="912"/>
      <c r="X142" s="912"/>
      <c r="Y142" s="912"/>
      <c r="Z142" s="912"/>
      <c r="AA142" s="912"/>
      <c r="AB142" s="912"/>
      <c r="AC142" s="912"/>
      <c r="AD142" s="912"/>
      <c r="AE142" s="912"/>
      <c r="AF142" s="912"/>
      <c r="AG142" s="912"/>
      <c r="AH142" s="912"/>
      <c r="AI142" s="912"/>
      <c r="AJ142" s="912"/>
      <c r="AK142" s="912"/>
      <c r="AL142" s="912"/>
      <c r="AM142" s="912"/>
      <c r="AN142" s="912"/>
    </row>
    <row r="143" spans="1:40" ht="20.25">
      <c r="A143" t="str">
        <f t="shared" si="25"/>
        <v>Véhicules usagésFournitures autres</v>
      </c>
      <c r="B143" s="904" t="s">
        <v>462</v>
      </c>
      <c r="C143" s="928" t="s">
        <v>421</v>
      </c>
      <c r="D143" s="998"/>
      <c r="E143" s="940"/>
      <c r="F143" s="929">
        <f t="array" ref="F143">+INDEX('Budget original'!$A$2:$AO$501,MATCH($A143,'Budget original'!$A$2:$A$501,0),MATCH(F$2,'Budget original'!$A$2:$AO$2,0))</f>
        <v>13.75</v>
      </c>
      <c r="G143" s="999"/>
      <c r="H143" s="940"/>
      <c r="I143" s="929"/>
      <c r="J143" s="942"/>
      <c r="K143" s="940"/>
      <c r="L143" s="932">
        <f>SUMIFS(BV_Data_An_Cour!$O:$O,BV_Data_An_Cour!$U:$U,$B143,BV_Data_An_Cour!$V:$V,$C143,BV_Data_An_Cour!$W:$W,$L$2)</f>
        <v>14.85</v>
      </c>
      <c r="M143" s="942"/>
      <c r="N143" s="963">
        <f t="shared" si="38"/>
        <v>1.0999999999999996</v>
      </c>
      <c r="O143" s="942"/>
      <c r="P143" s="940"/>
      <c r="Q143" s="932">
        <f t="array" ref="Q143">+INDEX('Réel 2025'!$A$2:$AO$500,MATCH($A143,'Réel 2025'!$A$2:$A$500,0),MATCH(Q$2,'Réel 2025'!$A$2:$AO$2,0))</f>
        <v>24.59</v>
      </c>
      <c r="R143" s="942"/>
      <c r="S143" s="989">
        <f t="shared" si="40"/>
        <v>-9.74</v>
      </c>
      <c r="T143" s="912"/>
      <c r="U143" s="912"/>
      <c r="W143" s="912"/>
      <c r="X143" s="912"/>
      <c r="Y143" s="912"/>
      <c r="Z143" s="912"/>
      <c r="AA143" s="912"/>
      <c r="AB143" s="912"/>
      <c r="AC143" s="912"/>
      <c r="AD143" s="912"/>
      <c r="AE143" s="912"/>
      <c r="AF143" s="912"/>
      <c r="AG143" s="912"/>
      <c r="AH143" s="912"/>
      <c r="AI143" s="912"/>
      <c r="AJ143" s="912"/>
      <c r="AK143" s="912"/>
      <c r="AL143" s="912"/>
      <c r="AM143" s="912"/>
      <c r="AN143" s="912"/>
    </row>
    <row r="144" spans="1:40" ht="20.25">
      <c r="A144" t="str">
        <f t="shared" si="25"/>
        <v>Véhicules usagésUniformes</v>
      </c>
      <c r="B144" s="904" t="s">
        <v>462</v>
      </c>
      <c r="C144" s="928" t="s">
        <v>422</v>
      </c>
      <c r="D144" s="998"/>
      <c r="E144" s="940"/>
      <c r="F144" s="929">
        <f t="array" ref="F144">+INDEX('Budget original'!$A$2:$AO$501,MATCH($A144,'Budget original'!$A$2:$A$501,0),MATCH(F$2,'Budget original'!$A$2:$AO$2,0))</f>
        <v>7.5</v>
      </c>
      <c r="G144" s="999"/>
      <c r="H144" s="940"/>
      <c r="I144" s="929"/>
      <c r="J144" s="942"/>
      <c r="K144" s="940"/>
      <c r="L144" s="932">
        <f>SUMIFS(BV_Data_An_Cour!$O:$O,BV_Data_An_Cour!$U:$U,$B144,BV_Data_An_Cour!$V:$V,$C144,BV_Data_An_Cour!$W:$W,$L$2)</f>
        <v>0</v>
      </c>
      <c r="M144" s="942"/>
      <c r="N144" s="963">
        <f t="shared" si="38"/>
        <v>-7.5</v>
      </c>
      <c r="O144" s="942"/>
      <c r="P144" s="940"/>
      <c r="Q144" s="932">
        <f t="array" ref="Q144">+INDEX('Réel 2025'!$A$2:$AO$500,MATCH($A144,'Réel 2025'!$A$2:$A$500,0),MATCH(Q$2,'Réel 2025'!$A$2:$AO$2,0))</f>
        <v>0</v>
      </c>
      <c r="R144" s="942"/>
      <c r="S144" s="989">
        <f t="shared" si="40"/>
        <v>0</v>
      </c>
      <c r="T144" s="912"/>
      <c r="U144" s="912"/>
      <c r="W144" s="912"/>
      <c r="X144" s="912"/>
      <c r="Y144" s="912"/>
      <c r="Z144" s="912"/>
      <c r="AA144" s="912"/>
      <c r="AB144" s="912"/>
      <c r="AC144" s="912"/>
      <c r="AD144" s="912"/>
      <c r="AE144" s="912"/>
      <c r="AF144" s="912"/>
      <c r="AG144" s="912"/>
      <c r="AH144" s="912"/>
      <c r="AI144" s="912"/>
      <c r="AJ144" s="912"/>
      <c r="AK144" s="912"/>
      <c r="AL144" s="912"/>
      <c r="AM144" s="912"/>
      <c r="AN144" s="912"/>
    </row>
    <row r="145" spans="1:40" ht="20.25">
      <c r="A145" t="str">
        <f t="shared" si="25"/>
        <v>Véhicules usagésPapeterie</v>
      </c>
      <c r="B145" s="904" t="s">
        <v>462</v>
      </c>
      <c r="C145" s="928" t="s">
        <v>423</v>
      </c>
      <c r="D145" s="998"/>
      <c r="E145" s="940"/>
      <c r="F145" s="929">
        <f t="array" ref="F145">+INDEX('Budget original'!$A$2:$AO$501,MATCH($A145,'Budget original'!$A$2:$A$501,0),MATCH(F$2,'Budget original'!$A$2:$AO$2,0))</f>
        <v>217.5</v>
      </c>
      <c r="G145" s="999"/>
      <c r="H145" s="940"/>
      <c r="I145" s="929"/>
      <c r="J145" s="942"/>
      <c r="K145" s="940"/>
      <c r="L145" s="931">
        <f>SUMIFS(BV_Data_An_Cour!$O:$O,BV_Data_An_Cour!$U:$U,$B145,BV_Data_An_Cour!$V:$V,$C145,BV_Data_An_Cour!$W:$W,$L$2)</f>
        <v>230.61</v>
      </c>
      <c r="M145" s="942"/>
      <c r="N145" s="963">
        <f t="shared" si="38"/>
        <v>13.110000000000014</v>
      </c>
      <c r="O145" s="942"/>
      <c r="P145" s="940"/>
      <c r="Q145" s="931">
        <f t="array" ref="Q145">+INDEX('Réel 2025'!$A$2:$AO$500,MATCH($A145,'Réel 2025'!$A$2:$A$500,0),MATCH(Q$2,'Réel 2025'!$A$2:$AO$2,0))</f>
        <v>231.32</v>
      </c>
      <c r="R145" s="942"/>
      <c r="S145" s="989">
        <f t="shared" si="40"/>
        <v>-0.70999999999997954</v>
      </c>
      <c r="T145" s="912"/>
      <c r="U145" s="912"/>
      <c r="W145" s="912"/>
      <c r="X145" s="912"/>
      <c r="Y145" s="912"/>
      <c r="Z145" s="912"/>
      <c r="AA145" s="912"/>
      <c r="AB145" s="912"/>
      <c r="AC145" s="912"/>
      <c r="AD145" s="912"/>
      <c r="AE145" s="912"/>
      <c r="AF145" s="912"/>
      <c r="AG145" s="912"/>
      <c r="AH145" s="912"/>
      <c r="AI145" s="912"/>
      <c r="AJ145" s="912"/>
      <c r="AK145" s="912"/>
      <c r="AL145" s="912"/>
      <c r="AM145" s="912"/>
      <c r="AN145" s="912"/>
    </row>
    <row r="146" spans="1:40" ht="20.25">
      <c r="A146" t="str">
        <f t="shared" si="25"/>
        <v>Véhicules usagésTéléphone</v>
      </c>
      <c r="B146" s="904" t="s">
        <v>462</v>
      </c>
      <c r="C146" s="928" t="s">
        <v>424</v>
      </c>
      <c r="D146" s="998"/>
      <c r="E146" s="940"/>
      <c r="F146" s="929">
        <f t="array" ref="F146">+INDEX('Budget original'!$A$2:$AO$501,MATCH($A146,'Budget original'!$A$2:$A$501,0),MATCH(F$2,'Budget original'!$A$2:$AO$2,0))</f>
        <v>63.35</v>
      </c>
      <c r="G146" s="999"/>
      <c r="H146" s="940"/>
      <c r="I146" s="929"/>
      <c r="J146" s="942"/>
      <c r="K146" s="940"/>
      <c r="L146" s="932">
        <f>SUMIFS(BV_Data_An_Cour!$O:$O,BV_Data_An_Cour!$U:$U,$B146,BV_Data_An_Cour!$V:$V,$C146,BV_Data_An_Cour!$W:$W,$L$2)</f>
        <v>75.92</v>
      </c>
      <c r="M146" s="942"/>
      <c r="N146" s="963">
        <f t="shared" si="38"/>
        <v>12.57</v>
      </c>
      <c r="O146" s="942"/>
      <c r="P146" s="940"/>
      <c r="Q146" s="932">
        <f t="array" ref="Q146">+INDEX('Réel 2025'!$A$2:$AO$500,MATCH($A146,'Réel 2025'!$A$2:$A$500,0),MATCH(Q$2,'Réel 2025'!$A$2:$AO$2,0))</f>
        <v>74.739999999999995</v>
      </c>
      <c r="R146" s="942"/>
      <c r="S146" s="989">
        <f t="shared" si="40"/>
        <v>1.1800000000000068</v>
      </c>
      <c r="T146" s="912"/>
      <c r="U146" s="912"/>
      <c r="W146" s="912"/>
      <c r="X146" s="912"/>
      <c r="Y146" s="912"/>
      <c r="Z146" s="912"/>
      <c r="AA146" s="912"/>
      <c r="AB146" s="912"/>
      <c r="AC146" s="912"/>
      <c r="AD146" s="912"/>
      <c r="AE146" s="912"/>
      <c r="AF146" s="912"/>
      <c r="AG146" s="912"/>
      <c r="AH146" s="912"/>
      <c r="AI146" s="912"/>
      <c r="AJ146" s="912"/>
      <c r="AK146" s="912"/>
      <c r="AL146" s="912"/>
      <c r="AM146" s="912"/>
      <c r="AN146" s="912"/>
    </row>
    <row r="147" spans="1:40" ht="20.25">
      <c r="A147" t="str">
        <f t="shared" si="25"/>
        <v>Véhicules usagésFrais postaux</v>
      </c>
      <c r="B147" s="904" t="s">
        <v>462</v>
      </c>
      <c r="C147" s="928" t="s">
        <v>425</v>
      </c>
      <c r="D147" s="998"/>
      <c r="E147" s="940"/>
      <c r="F147" s="929">
        <f t="array" ref="F147">+INDEX('Budget original'!$A$2:$AO$501,MATCH($A147,'Budget original'!$A$2:$A$501,0),MATCH(F$2,'Budget original'!$A$2:$AO$2,0))</f>
        <v>84.999999999999986</v>
      </c>
      <c r="G147" s="999"/>
      <c r="H147" s="940"/>
      <c r="I147" s="929"/>
      <c r="J147" s="942"/>
      <c r="K147" s="940"/>
      <c r="L147" s="932">
        <f>SUMIFS(BV_Data_An_Cour!$O:$O,BV_Data_An_Cour!$U:$U,$B147,BV_Data_An_Cour!$V:$V,$C147,BV_Data_An_Cour!$W:$W,$L$2)</f>
        <v>66.95</v>
      </c>
      <c r="M147" s="942"/>
      <c r="N147" s="963">
        <f t="shared" si="38"/>
        <v>-18.049999999999983</v>
      </c>
      <c r="O147" s="942"/>
      <c r="P147" s="940"/>
      <c r="Q147" s="932">
        <f t="array" ref="Q147">+INDEX('Réel 2025'!$A$2:$AO$500,MATCH($A147,'Réel 2025'!$A$2:$A$500,0),MATCH(Q$2,'Réel 2025'!$A$2:$AO$2,0))</f>
        <v>148.72</v>
      </c>
      <c r="R147" s="942"/>
      <c r="S147" s="989">
        <f t="shared" si="40"/>
        <v>-81.77</v>
      </c>
      <c r="T147" s="912"/>
      <c r="U147" s="912"/>
      <c r="W147" s="912"/>
      <c r="X147" s="912"/>
      <c r="Y147" s="912"/>
      <c r="Z147" s="912"/>
      <c r="AA147" s="912"/>
      <c r="AB147" s="912"/>
      <c r="AC147" s="912"/>
      <c r="AD147" s="912"/>
      <c r="AE147" s="912"/>
      <c r="AF147" s="912"/>
      <c r="AG147" s="912"/>
      <c r="AH147" s="912"/>
      <c r="AI147" s="912"/>
      <c r="AJ147" s="912"/>
      <c r="AK147" s="912"/>
      <c r="AL147" s="912"/>
      <c r="AM147" s="912"/>
      <c r="AN147" s="912"/>
    </row>
    <row r="148" spans="1:40" ht="20.25">
      <c r="A148" t="str">
        <f t="shared" si="25"/>
        <v>Véhicules usagésDivers</v>
      </c>
      <c r="B148" s="904" t="s">
        <v>462</v>
      </c>
      <c r="C148" s="928" t="s">
        <v>426</v>
      </c>
      <c r="D148" s="998"/>
      <c r="E148" s="940"/>
      <c r="F148" s="929">
        <f t="array" ref="F148">+INDEX('Budget original'!$A$2:$AO$501,MATCH($A148,'Budget original'!$A$2:$A$501,0),MATCH(F$2,'Budget original'!$A$2:$AO$2,0))</f>
        <v>238.91666666666663</v>
      </c>
      <c r="G148" s="999"/>
      <c r="H148" s="940"/>
      <c r="I148" s="929"/>
      <c r="J148" s="942"/>
      <c r="K148" s="940"/>
      <c r="L148" s="932">
        <f>SUMIFS(BV_Data_An_Cour!$O:$O,BV_Data_An_Cour!$U:$U,$B148,BV_Data_An_Cour!$V:$V,$C148,BV_Data_An_Cour!$W:$W,$L$2)</f>
        <v>224.52999999999997</v>
      </c>
      <c r="M148" s="942"/>
      <c r="N148" s="963">
        <f t="shared" si="38"/>
        <v>-14.386666666666656</v>
      </c>
      <c r="O148" s="942"/>
      <c r="P148" s="940"/>
      <c r="Q148" s="932">
        <f t="array" ref="Q148">+INDEX('Réel 2025'!$A$2:$AO$500,MATCH($A148,'Réel 2025'!$A$2:$A$500,0),MATCH(Q$2,'Réel 2025'!$A$2:$AO$2,0))</f>
        <v>169.22</v>
      </c>
      <c r="R148" s="942"/>
      <c r="S148" s="989">
        <f t="shared" si="40"/>
        <v>55.309999999999974</v>
      </c>
      <c r="T148" s="912"/>
      <c r="U148" s="912"/>
      <c r="W148" s="912"/>
      <c r="X148" s="912"/>
      <c r="Y148" s="912"/>
      <c r="Z148" s="912"/>
      <c r="AA148" s="912"/>
      <c r="AB148" s="912"/>
      <c r="AC148" s="912"/>
      <c r="AD148" s="912"/>
      <c r="AE148" s="912"/>
      <c r="AF148" s="912"/>
      <c r="AG148" s="912"/>
      <c r="AH148" s="912"/>
      <c r="AI148" s="912"/>
      <c r="AJ148" s="912"/>
      <c r="AK148" s="912"/>
      <c r="AL148" s="912"/>
      <c r="AM148" s="912"/>
      <c r="AN148" s="912"/>
    </row>
    <row r="149" spans="1:40" ht="20.25">
      <c r="A149" t="str">
        <f t="shared" si="25"/>
        <v>Véhicules usagésFormation</v>
      </c>
      <c r="B149" s="904" t="s">
        <v>462</v>
      </c>
      <c r="C149" s="928" t="s">
        <v>427</v>
      </c>
      <c r="D149" s="998"/>
      <c r="E149" s="940"/>
      <c r="F149" s="929">
        <f t="array" ref="F149">+INDEX('Budget original'!$A$2:$AO$501,MATCH($A149,'Budget original'!$A$2:$A$501,0),MATCH(F$2,'Budget original'!$A$2:$AO$2,0))</f>
        <v>114.34800000000004</v>
      </c>
      <c r="G149" s="999"/>
      <c r="H149" s="940"/>
      <c r="I149" s="929"/>
      <c r="J149" s="942"/>
      <c r="K149" s="940"/>
      <c r="L149" s="963">
        <f>SUMIFS(BV_Data_An_Cour!$O:$O,BV_Data_An_Cour!$U:$U,$B149,BV_Data_An_Cour!$V:$V,$C149,BV_Data_An_Cour!$W:$W,$L$2)</f>
        <v>-219.13</v>
      </c>
      <c r="M149" s="942"/>
      <c r="N149" s="963">
        <f t="shared" si="38"/>
        <v>-333.47800000000007</v>
      </c>
      <c r="O149" s="942"/>
      <c r="P149" s="940"/>
      <c r="Q149" s="932">
        <f t="array" ref="Q149">+INDEX('Réel 2025'!$A$2:$AO$500,MATCH($A149,'Réel 2025'!$A$2:$A$500,0),MATCH(Q$2,'Réel 2025'!$A$2:$AO$2,0))</f>
        <v>-33.74</v>
      </c>
      <c r="R149" s="942"/>
      <c r="S149" s="989">
        <f t="shared" si="40"/>
        <v>-185.39</v>
      </c>
      <c r="T149" s="912"/>
      <c r="U149" s="912"/>
      <c r="W149" s="912"/>
      <c r="X149" s="912"/>
      <c r="Y149" s="912"/>
      <c r="Z149" s="912"/>
      <c r="AA149" s="912"/>
      <c r="AB149" s="912"/>
      <c r="AC149" s="912"/>
      <c r="AD149" s="912"/>
      <c r="AE149" s="912"/>
      <c r="AF149" s="912"/>
      <c r="AG149" s="912"/>
      <c r="AH149" s="912"/>
      <c r="AI149" s="912"/>
      <c r="AJ149" s="912"/>
      <c r="AK149" s="912"/>
      <c r="AL149" s="912"/>
      <c r="AM149" s="912"/>
      <c r="AN149" s="912"/>
    </row>
    <row r="150" spans="1:40" ht="20.25">
      <c r="A150" t="str">
        <f t="shared" si="25"/>
        <v>Véhicules usagésFrais bancaires</v>
      </c>
      <c r="B150" s="904" t="s">
        <v>462</v>
      </c>
      <c r="C150" s="928" t="s">
        <v>428</v>
      </c>
      <c r="D150" s="998"/>
      <c r="E150" s="940"/>
      <c r="F150" s="929">
        <f t="array" ref="F150">+INDEX('Budget original'!$A$2:$AO$501,MATCH($A150,'Budget original'!$A$2:$A$501,0),MATCH(F$2,'Budget original'!$A$2:$AO$2,0))</f>
        <v>1434.3294685962078</v>
      </c>
      <c r="G150" s="999"/>
      <c r="H150" s="940"/>
      <c r="I150" s="929"/>
      <c r="J150" s="942"/>
      <c r="K150" s="940"/>
      <c r="L150" s="932">
        <f>SUMIFS(BV_Data_An_Cour!$O:$O,BV_Data_An_Cour!$U:$U,$B150,BV_Data_An_Cour!$V:$V,$C150,BV_Data_An_Cour!$W:$W,$L$2)</f>
        <v>1044.3399999999999</v>
      </c>
      <c r="M150" s="942"/>
      <c r="N150" s="963">
        <f t="shared" si="38"/>
        <v>-389.98946859620787</v>
      </c>
      <c r="O150" s="942"/>
      <c r="P150" s="940"/>
      <c r="Q150" s="932">
        <f t="array" ref="Q150">+INDEX('Réel 2025'!$A$2:$AO$500,MATCH($A150,'Réel 2025'!$A$2:$A$500,0),MATCH(Q$2,'Réel 2025'!$A$2:$AO$2,0))</f>
        <v>338.31</v>
      </c>
      <c r="R150" s="942"/>
      <c r="S150" s="989">
        <f t="shared" si="40"/>
        <v>706.03</v>
      </c>
      <c r="T150" s="1025"/>
      <c r="U150" s="912"/>
      <c r="W150" s="912"/>
      <c r="X150" s="912"/>
      <c r="Y150" s="912"/>
      <c r="Z150" s="912"/>
      <c r="AA150" s="912"/>
      <c r="AB150" s="912"/>
      <c r="AC150" s="912"/>
      <c r="AD150" s="912"/>
      <c r="AE150" s="912"/>
      <c r="AF150" s="912"/>
      <c r="AG150" s="912"/>
      <c r="AH150" s="912"/>
      <c r="AI150" s="912"/>
      <c r="AJ150" s="912"/>
      <c r="AK150" s="912"/>
      <c r="AL150" s="912"/>
      <c r="AM150" s="912"/>
      <c r="AN150" s="912"/>
    </row>
    <row r="151" spans="1:40" ht="20.25" hidden="1">
      <c r="A151" t="str">
        <f t="shared" si="25"/>
        <v>Véhicules usagés[...]</v>
      </c>
      <c r="B151" s="904" t="s">
        <v>462</v>
      </c>
      <c r="C151" s="928" t="s">
        <v>330</v>
      </c>
      <c r="D151" s="998"/>
      <c r="E151" s="940"/>
      <c r="F151" s="929">
        <f t="array" ref="F151">+INDEX('Budget original'!$A$2:$AO$501,MATCH($A151,'Budget original'!$A$2:$A$501,0),MATCH(F$2,'Budget original'!$A$2:$AO$2,0))</f>
        <v>0</v>
      </c>
      <c r="G151" s="999"/>
      <c r="H151" s="940"/>
      <c r="I151" s="929"/>
      <c r="J151" s="942"/>
      <c r="K151" s="940"/>
      <c r="L151" s="932">
        <f>SUMIFS(BV_Data_An_Cour!$O:$O,BV_Data_An_Cour!$U:$U,$B151,BV_Data_An_Cour!$V:$V,$C151,BV_Data_An_Cour!$W:$W,$L$2)</f>
        <v>0</v>
      </c>
      <c r="M151" s="942"/>
      <c r="N151" s="963">
        <f t="shared" si="38"/>
        <v>0</v>
      </c>
      <c r="O151" s="942"/>
      <c r="P151" s="940"/>
      <c r="Q151" s="932">
        <f t="array" ref="Q151">+INDEX('Réel 2025'!$A$2:$AO$500,MATCH($A151,'Réel 2025'!$A$2:$A$500,0),MATCH(Q$2,'Réel 2025'!$A$2:$AO$2,0))</f>
        <v>0</v>
      </c>
      <c r="R151" s="942"/>
      <c r="S151" s="989">
        <f t="shared" si="40"/>
        <v>0</v>
      </c>
      <c r="T151" s="912"/>
      <c r="U151" s="912"/>
      <c r="W151" s="912"/>
      <c r="X151" s="912"/>
      <c r="Y151" s="912"/>
      <c r="Z151" s="912"/>
      <c r="AA151" s="912"/>
      <c r="AB151" s="912"/>
      <c r="AC151" s="912"/>
      <c r="AD151" s="912"/>
      <c r="AE151" s="912"/>
      <c r="AF151" s="912"/>
      <c r="AG151" s="912"/>
      <c r="AH151" s="912"/>
      <c r="AI151" s="912"/>
      <c r="AJ151" s="912"/>
      <c r="AK151" s="912"/>
      <c r="AL151" s="912"/>
      <c r="AM151" s="912"/>
      <c r="AN151" s="912"/>
    </row>
    <row r="152" spans="1:40" ht="20.25" hidden="1">
      <c r="A152" t="str">
        <f t="shared" si="25"/>
        <v>Véhicules usagés[...]</v>
      </c>
      <c r="B152" s="904" t="s">
        <v>462</v>
      </c>
      <c r="C152" s="928" t="s">
        <v>330</v>
      </c>
      <c r="D152" s="998"/>
      <c r="E152" s="940"/>
      <c r="F152" s="929">
        <f t="array" ref="F152">+INDEX('Budget original'!$A$2:$AO$501,MATCH($A152,'Budget original'!$A$2:$A$501,0),MATCH(F$2,'Budget original'!$A$2:$AO$2,0))</f>
        <v>0</v>
      </c>
      <c r="G152" s="999"/>
      <c r="H152" s="940"/>
      <c r="I152" s="929"/>
      <c r="J152" s="942"/>
      <c r="K152" s="940"/>
      <c r="L152" s="932">
        <f>SUMIFS(BV_Data_An_Cour!$O:$O,BV_Data_An_Cour!$U:$U,$B152,BV_Data_An_Cour!$V:$V,$C152,BV_Data_An_Cour!$W:$W,$L$2)</f>
        <v>0</v>
      </c>
      <c r="M152" s="942"/>
      <c r="N152" s="963">
        <f t="shared" si="38"/>
        <v>0</v>
      </c>
      <c r="O152" s="942"/>
      <c r="P152" s="940"/>
      <c r="Q152" s="932">
        <f t="array" ref="Q152">+INDEX('Réel 2025'!$A$2:$AO$500,MATCH($A152,'Réel 2025'!$A$2:$A$500,0),MATCH(Q$2,'Réel 2025'!$A$2:$AO$2,0))</f>
        <v>0</v>
      </c>
      <c r="R152" s="942"/>
      <c r="S152" s="989">
        <f t="shared" si="40"/>
        <v>0</v>
      </c>
      <c r="T152" s="912"/>
      <c r="U152" s="912"/>
      <c r="W152" s="912"/>
      <c r="X152" s="912"/>
      <c r="Y152" s="912"/>
      <c r="Z152" s="912"/>
      <c r="AA152" s="912"/>
      <c r="AB152" s="912"/>
      <c r="AC152" s="912"/>
      <c r="AD152" s="912"/>
      <c r="AE152" s="912"/>
      <c r="AF152" s="912"/>
      <c r="AG152" s="912"/>
      <c r="AH152" s="912"/>
      <c r="AI152" s="912"/>
      <c r="AJ152" s="912"/>
      <c r="AK152" s="912"/>
      <c r="AL152" s="912"/>
      <c r="AM152" s="912"/>
      <c r="AN152" s="912"/>
    </row>
    <row r="153" spans="1:40" ht="20.25" hidden="1">
      <c r="A153" t="str">
        <f t="shared" si="25"/>
        <v>Véhicules usagés[...]</v>
      </c>
      <c r="B153" s="904" t="s">
        <v>462</v>
      </c>
      <c r="C153" s="928" t="s">
        <v>330</v>
      </c>
      <c r="D153" s="998"/>
      <c r="E153" s="940"/>
      <c r="F153" s="929">
        <f t="array" ref="F153">+INDEX('Budget original'!$A$2:$AO$501,MATCH($A153,'Budget original'!$A$2:$A$501,0),MATCH(F$2,'Budget original'!$A$2:$AO$2,0))</f>
        <v>0</v>
      </c>
      <c r="G153" s="999"/>
      <c r="H153" s="940"/>
      <c r="I153" s="929"/>
      <c r="J153" s="942"/>
      <c r="K153" s="940"/>
      <c r="L153" s="932">
        <f>SUMIFS(BV_Data_An_Cour!$O:$O,BV_Data_An_Cour!$U:$U,$B153,BV_Data_An_Cour!$V:$V,$C153,BV_Data_An_Cour!$W:$W,$L$2)</f>
        <v>0</v>
      </c>
      <c r="M153" s="942"/>
      <c r="N153" s="963">
        <f t="shared" si="38"/>
        <v>0</v>
      </c>
      <c r="O153" s="942"/>
      <c r="P153" s="940"/>
      <c r="Q153" s="932">
        <f t="array" ref="Q153">+INDEX('Réel 2025'!$A$2:$AO$500,MATCH($A153,'Réel 2025'!$A$2:$A$500,0),MATCH(Q$2,'Réel 2025'!$A$2:$AO$2,0))</f>
        <v>0</v>
      </c>
      <c r="R153" s="942"/>
      <c r="S153" s="989">
        <f t="shared" si="40"/>
        <v>0</v>
      </c>
      <c r="T153" s="1025"/>
      <c r="U153" s="912"/>
      <c r="W153" s="912"/>
      <c r="X153" s="912"/>
      <c r="Y153" s="912"/>
      <c r="Z153" s="912"/>
      <c r="AA153" s="912"/>
      <c r="AB153" s="912"/>
      <c r="AC153" s="912"/>
      <c r="AD153" s="912"/>
      <c r="AE153" s="912"/>
      <c r="AF153" s="912"/>
      <c r="AG153" s="912"/>
      <c r="AH153" s="912"/>
      <c r="AI153" s="912"/>
      <c r="AJ153" s="912"/>
      <c r="AK153" s="912"/>
      <c r="AL153" s="912"/>
      <c r="AM153" s="912"/>
      <c r="AN153" s="912"/>
    </row>
    <row r="154" spans="1:40" ht="20.25">
      <c r="A154" t="str">
        <f t="shared" si="25"/>
        <v>Véhicules usagésTOTAL SEMI-FIXES</v>
      </c>
      <c r="B154" s="904" t="s">
        <v>462</v>
      </c>
      <c r="C154" s="1006" t="s">
        <v>429</v>
      </c>
      <c r="D154" s="1007" t="s">
        <v>404</v>
      </c>
      <c r="E154" s="1008">
        <f>F154/F$109</f>
        <v>0.15062606819245267</v>
      </c>
      <c r="F154" s="1009">
        <f>+SUM(F137:F153)</f>
        <v>10419.432801929541</v>
      </c>
      <c r="G154" s="1010"/>
      <c r="H154" s="1008"/>
      <c r="I154" s="1009"/>
      <c r="J154" s="1010" t="s">
        <v>404</v>
      </c>
      <c r="K154" s="1008">
        <f>L154/L$109</f>
        <v>0.17175285955099606</v>
      </c>
      <c r="L154" s="1009">
        <f>+SUM(L137:L153)</f>
        <v>11577.570000000003</v>
      </c>
      <c r="M154" s="1013"/>
      <c r="N154" s="1009">
        <f t="shared" si="38"/>
        <v>1158.1371980704625</v>
      </c>
      <c r="O154" s="1010" t="s">
        <v>404</v>
      </c>
      <c r="P154" s="1008">
        <f>Q154/Q$109</f>
        <v>9.8397319518444909E-2</v>
      </c>
      <c r="Q154" s="1009">
        <f>+SUM(Q137:Q153)</f>
        <v>4284.3599999999997</v>
      </c>
      <c r="R154" s="1013"/>
      <c r="S154" s="1014">
        <f t="shared" si="40"/>
        <v>7293.2100000000037</v>
      </c>
      <c r="T154" s="1026"/>
      <c r="U154" s="912"/>
      <c r="W154" s="912"/>
      <c r="X154" s="912"/>
      <c r="Y154" s="912"/>
      <c r="Z154" s="912"/>
      <c r="AA154" s="912"/>
      <c r="AB154" s="912"/>
      <c r="AC154" s="912"/>
      <c r="AD154" s="912"/>
      <c r="AE154" s="912"/>
      <c r="AF154" s="912"/>
      <c r="AG154" s="912"/>
      <c r="AH154" s="912"/>
      <c r="AI154" s="912"/>
      <c r="AJ154" s="912"/>
      <c r="AK154" s="912"/>
      <c r="AL154" s="912"/>
      <c r="AM154" s="912"/>
      <c r="AN154" s="912"/>
    </row>
    <row r="155" spans="1:40" ht="20.25">
      <c r="A155" t="str">
        <f t="shared" si="25"/>
        <v>Véhicules usagés</v>
      </c>
      <c r="B155" s="904" t="s">
        <v>462</v>
      </c>
      <c r="C155" s="990"/>
      <c r="D155" s="1000"/>
      <c r="E155" s="1024"/>
      <c r="F155" s="963"/>
      <c r="G155" s="1001"/>
      <c r="H155" s="1024"/>
      <c r="I155" s="963"/>
      <c r="J155" s="922"/>
      <c r="K155" s="1024"/>
      <c r="L155" s="995"/>
      <c r="M155" s="922"/>
      <c r="N155" s="995"/>
      <c r="O155" s="922"/>
      <c r="P155" s="1024"/>
      <c r="Q155" s="995"/>
      <c r="R155" s="922"/>
      <c r="S155" s="996"/>
      <c r="T155" s="1026"/>
      <c r="U155" s="912"/>
      <c r="W155" s="912"/>
      <c r="X155" s="912"/>
      <c r="Y155" s="912"/>
      <c r="Z155" s="912"/>
      <c r="AA155" s="912"/>
      <c r="AB155" s="912"/>
      <c r="AC155" s="912"/>
      <c r="AD155" s="912"/>
      <c r="AE155" s="912"/>
      <c r="AF155" s="912"/>
      <c r="AG155" s="912"/>
      <c r="AH155" s="912"/>
      <c r="AI155" s="912"/>
      <c r="AJ155" s="912"/>
      <c r="AK155" s="912"/>
      <c r="AL155" s="912"/>
      <c r="AM155" s="912"/>
      <c r="AN155" s="912"/>
    </row>
    <row r="156" spans="1:40" ht="20.25">
      <c r="A156" t="str">
        <f t="shared" si="25"/>
        <v>Véhicules usagésTOTAL DES DÉPENSES</v>
      </c>
      <c r="B156" s="904" t="s">
        <v>462</v>
      </c>
      <c r="C156" s="1006" t="s">
        <v>430</v>
      </c>
      <c r="D156" s="1007" t="s">
        <v>404</v>
      </c>
      <c r="E156" s="1008">
        <f>F156/F$109</f>
        <v>0.85682425516414695</v>
      </c>
      <c r="F156" s="1009">
        <f>F123+F136+F154</f>
        <v>59270.104151822314</v>
      </c>
      <c r="G156" s="1010"/>
      <c r="H156" s="1008"/>
      <c r="I156" s="1009"/>
      <c r="J156" s="1010" t="s">
        <v>404</v>
      </c>
      <c r="K156" s="1008">
        <f>L156/L$109</f>
        <v>0.81189188692017367</v>
      </c>
      <c r="L156" s="1009">
        <f>L123+L136+L154</f>
        <v>54728.260000000009</v>
      </c>
      <c r="M156" s="1013"/>
      <c r="N156" s="1027">
        <f t="shared" ref="N156:N163" si="42">L156-F156</f>
        <v>-4541.8441518223044</v>
      </c>
      <c r="O156" s="1010" t="s">
        <v>404</v>
      </c>
      <c r="P156" s="1008">
        <f>Q156/Q$109</f>
        <v>0.87948282819374624</v>
      </c>
      <c r="Q156" s="1009">
        <f>Q123+Q136+Q154</f>
        <v>38293.94</v>
      </c>
      <c r="R156" s="1013"/>
      <c r="S156" s="1028">
        <f t="shared" ref="S156:S163" si="43">L156-Q156</f>
        <v>16434.320000000007</v>
      </c>
      <c r="T156" s="1026"/>
      <c r="U156" s="912"/>
      <c r="W156" s="912"/>
      <c r="X156" s="912"/>
      <c r="Y156" s="912"/>
      <c r="Z156" s="912"/>
      <c r="AA156" s="912"/>
      <c r="AB156" s="912"/>
      <c r="AC156" s="912"/>
      <c r="AD156" s="912"/>
      <c r="AE156" s="912"/>
      <c r="AF156" s="912"/>
      <c r="AG156" s="912"/>
      <c r="AH156" s="912"/>
      <c r="AI156" s="912"/>
      <c r="AJ156" s="912"/>
      <c r="AK156" s="912"/>
      <c r="AL156" s="912"/>
      <c r="AM156" s="912"/>
      <c r="AN156" s="912"/>
    </row>
    <row r="157" spans="1:40" ht="20.25">
      <c r="A157" t="str">
        <f t="shared" si="25"/>
        <v>Véhicules usagésRBSC used</v>
      </c>
      <c r="B157" s="904" t="s">
        <v>462</v>
      </c>
      <c r="C157" s="928" t="s">
        <v>662</v>
      </c>
      <c r="D157" s="1066"/>
      <c r="E157" s="1067"/>
      <c r="F157" s="929">
        <f t="array" ref="F157">+INDEX('Budget original'!$A$2:$AO$501,MATCH($A157,'Budget original'!$A$2:$A$501,0),MATCH(F$2,'Budget original'!$A$2:$AO$2,0))</f>
        <v>3750</v>
      </c>
      <c r="G157" s="1068"/>
      <c r="H157" s="1067"/>
      <c r="I157" s="929"/>
      <c r="J157" s="1068"/>
      <c r="K157" s="1067"/>
      <c r="L157" s="931">
        <f>-SUMIFS(BV_Data_An_Cour!$O:$O,BV_Data_An_Cour!$U:$U,$B157,BV_Data_An_Cour!$V:$V,$C157,BV_Data_An_Cour!$W:$W,$L$2)</f>
        <v>2250</v>
      </c>
      <c r="M157" s="942"/>
      <c r="N157" s="963">
        <f t="shared" si="42"/>
        <v>-1500</v>
      </c>
      <c r="O157" s="1068"/>
      <c r="P157" s="1067"/>
      <c r="Q157" s="932">
        <f t="array" ref="Q157">+INDEX('Réel 2025'!$A$2:$AO$500,MATCH($A157,'Réel 2025'!$A$2:$A$500,0),MATCH(Q$2,'Réel 2025'!$A$2:$AO$2,0))</f>
        <v>0</v>
      </c>
      <c r="R157" s="942"/>
      <c r="S157" s="989">
        <f t="shared" si="43"/>
        <v>2250</v>
      </c>
      <c r="T157" s="1026"/>
      <c r="U157" s="912"/>
      <c r="W157" s="912"/>
      <c r="X157" s="912"/>
      <c r="Y157" s="912"/>
      <c r="Z157" s="912"/>
      <c r="AA157" s="912"/>
      <c r="AB157" s="912"/>
      <c r="AC157" s="912"/>
      <c r="AD157" s="912"/>
      <c r="AE157" s="912"/>
      <c r="AF157" s="912"/>
      <c r="AG157" s="912"/>
      <c r="AH157" s="912"/>
      <c r="AI157" s="912"/>
      <c r="AJ157" s="912"/>
      <c r="AK157" s="912"/>
      <c r="AL157" s="912"/>
      <c r="AM157" s="912"/>
      <c r="AN157" s="912"/>
    </row>
    <row r="158" spans="1:40" ht="20.25">
      <c r="A158" t="str">
        <f t="shared" si="25"/>
        <v>Véhicules usagésProgramme 360</v>
      </c>
      <c r="B158" s="904" t="s">
        <v>462</v>
      </c>
      <c r="C158" s="928" t="s">
        <v>667</v>
      </c>
      <c r="D158" s="1066"/>
      <c r="E158" s="1067"/>
      <c r="F158" s="929">
        <f t="array" ref="F158">+INDEX('Budget original'!$A$2:$AO$501,MATCH($A158,'Budget original'!$A$2:$A$501,0),MATCH(F$2,'Budget original'!$A$2:$AO$2,0))</f>
        <v>0</v>
      </c>
      <c r="G158" s="1068"/>
      <c r="H158" s="1067"/>
      <c r="I158" s="929"/>
      <c r="J158" s="1068"/>
      <c r="K158" s="1067"/>
      <c r="L158" s="932">
        <f>-SUMIFS(BV_Data_An_Cour!$O:$O,BV_Data_An_Cour!$U:$U,$B158,BV_Data_An_Cour!$V:$V,$C158,BV_Data_An_Cour!$W:$W,$L$2)</f>
        <v>0</v>
      </c>
      <c r="M158" s="942"/>
      <c r="N158" s="963">
        <f t="shared" si="42"/>
        <v>0</v>
      </c>
      <c r="O158" s="1068"/>
      <c r="P158" s="1067"/>
      <c r="Q158" s="932">
        <f t="array" ref="Q158">+INDEX('Réel 2025'!$A$2:$AO$500,MATCH($A158,'Réel 2025'!$A$2:$A$500,0),MATCH(Q$2,'Réel 2025'!$A$2:$AO$2,0))</f>
        <v>100</v>
      </c>
      <c r="R158" s="942"/>
      <c r="S158" s="989">
        <f t="shared" si="43"/>
        <v>-100</v>
      </c>
      <c r="T158" s="1026"/>
      <c r="U158" s="912"/>
      <c r="W158" s="912"/>
      <c r="X158" s="912"/>
      <c r="Y158" s="912"/>
      <c r="Z158" s="912"/>
      <c r="AA158" s="912"/>
      <c r="AB158" s="912"/>
      <c r="AC158" s="912"/>
      <c r="AD158" s="912"/>
      <c r="AE158" s="912"/>
      <c r="AF158" s="912"/>
      <c r="AG158" s="912"/>
      <c r="AH158" s="912"/>
      <c r="AI158" s="912"/>
      <c r="AJ158" s="912"/>
      <c r="AK158" s="912"/>
      <c r="AL158" s="912"/>
      <c r="AM158" s="912"/>
      <c r="AN158" s="912"/>
    </row>
    <row r="159" spans="1:40" ht="20.25" hidden="1">
      <c r="A159" t="str">
        <f t="shared" si="25"/>
        <v>Véhicules usagésProgramme used 3</v>
      </c>
      <c r="B159" s="904" t="s">
        <v>462</v>
      </c>
      <c r="C159" s="928" t="s">
        <v>670</v>
      </c>
      <c r="D159" s="998"/>
      <c r="E159" s="940"/>
      <c r="F159" s="929">
        <f t="array" ref="F159">+INDEX('Budget original'!$A$2:$AO$501,MATCH($A159,'Budget original'!$A$2:$A$501,0),MATCH(F$2,'Budget original'!$A$2:$AO$2,0))</f>
        <v>0</v>
      </c>
      <c r="G159" s="999"/>
      <c r="H159" s="940"/>
      <c r="I159" s="929"/>
      <c r="J159" s="942"/>
      <c r="K159" s="940"/>
      <c r="L159" s="932">
        <f>-SUMIFS(BV_Data_An_Cour!$O:$O,BV_Data_An_Cour!$U:$U,$B159,BV_Data_An_Cour!$V:$V,$C159,BV_Data_An_Cour!$W:$W,$L$2)</f>
        <v>0</v>
      </c>
      <c r="M159" s="942"/>
      <c r="N159" s="963">
        <f t="shared" si="42"/>
        <v>0</v>
      </c>
      <c r="O159" s="942"/>
      <c r="P159" s="940"/>
      <c r="Q159" s="932">
        <f t="array" ref="Q159">+INDEX('Réel 2025'!$A$2:$AO$500,MATCH($A159,'Réel 2025'!$A$2:$A$500,0),MATCH(Q$2,'Réel 2025'!$A$2:$AO$2,0))</f>
        <v>0</v>
      </c>
      <c r="R159" s="942"/>
      <c r="S159" s="989">
        <f t="shared" si="43"/>
        <v>0</v>
      </c>
      <c r="T159" s="1026"/>
      <c r="U159" s="912"/>
      <c r="W159" s="912"/>
      <c r="X159" s="912"/>
      <c r="Y159" s="912"/>
      <c r="Z159" s="912"/>
      <c r="AA159" s="912"/>
      <c r="AB159" s="912"/>
      <c r="AC159" s="912"/>
      <c r="AD159" s="912"/>
      <c r="AE159" s="912"/>
      <c r="AF159" s="912"/>
      <c r="AG159" s="912"/>
      <c r="AH159" s="912"/>
      <c r="AI159" s="912"/>
      <c r="AJ159" s="912"/>
      <c r="AK159" s="912"/>
      <c r="AL159" s="912"/>
      <c r="AM159" s="912"/>
      <c r="AN159" s="912"/>
    </row>
    <row r="160" spans="1:40" ht="20.25" hidden="1">
      <c r="A160" t="str">
        <f t="shared" si="25"/>
        <v>Véhicules usagés[...]</v>
      </c>
      <c r="B160" s="904" t="s">
        <v>462</v>
      </c>
      <c r="C160" s="928" t="s">
        <v>330</v>
      </c>
      <c r="D160" s="998"/>
      <c r="E160" s="940"/>
      <c r="F160" s="929">
        <f t="array" ref="F160">+INDEX('Budget original'!$A$2:$AO$501,MATCH($A160,'Budget original'!$A$2:$A$501,0),MATCH(F$2,'Budget original'!$A$2:$AO$2,0))</f>
        <v>0</v>
      </c>
      <c r="G160" s="999"/>
      <c r="H160" s="940"/>
      <c r="I160" s="929"/>
      <c r="J160" s="942"/>
      <c r="K160" s="940"/>
      <c r="L160" s="931">
        <f>-SUMIFS(BV_Data_An_Cour!$O:$O,BV_Data_An_Cour!$U:$U,$B160,BV_Data_An_Cour!$V:$V,$C160,BV_Data_An_Cour!$W:$W,$L$2)</f>
        <v>0</v>
      </c>
      <c r="M160" s="942"/>
      <c r="N160" s="963">
        <f t="shared" si="42"/>
        <v>0</v>
      </c>
      <c r="O160" s="942"/>
      <c r="P160" s="940"/>
      <c r="Q160" s="932">
        <f t="array" ref="Q160">+INDEX('Réel 2025'!$A$2:$AO$500,MATCH($A160,'Réel 2025'!$A$2:$A$500,0),MATCH(Q$2,'Réel 2025'!$A$2:$AO$2,0))</f>
        <v>0</v>
      </c>
      <c r="R160" s="942"/>
      <c r="S160" s="989">
        <f t="shared" si="43"/>
        <v>0</v>
      </c>
      <c r="T160" s="1026"/>
      <c r="U160" s="912"/>
      <c r="V160" s="898">
        <f>L160/595</f>
        <v>0</v>
      </c>
      <c r="W160" s="1029">
        <f>V160/J97</f>
        <v>0</v>
      </c>
      <c r="X160" s="912"/>
      <c r="Y160" s="912"/>
      <c r="Z160" s="912"/>
      <c r="AA160" s="912"/>
      <c r="AB160" s="912"/>
      <c r="AC160" s="912"/>
      <c r="AD160" s="912"/>
      <c r="AE160" s="912"/>
      <c r="AF160" s="912"/>
      <c r="AG160" s="912"/>
      <c r="AH160" s="912"/>
      <c r="AI160" s="912"/>
      <c r="AJ160" s="912"/>
      <c r="AK160" s="912"/>
      <c r="AL160" s="912"/>
      <c r="AM160" s="912"/>
      <c r="AN160" s="912"/>
    </row>
    <row r="161" spans="1:40" ht="20.25" hidden="1">
      <c r="A161" t="str">
        <f t="shared" si="25"/>
        <v>Véhicules usagés[...]</v>
      </c>
      <c r="B161" s="904" t="s">
        <v>462</v>
      </c>
      <c r="C161" s="928" t="s">
        <v>330</v>
      </c>
      <c r="D161" s="998"/>
      <c r="E161" s="940"/>
      <c r="F161" s="929">
        <f t="array" ref="F161">+INDEX('Budget original'!$A$2:$AO$501,MATCH($A161,'Budget original'!$A$2:$A$501,0),MATCH(F$2,'Budget original'!$A$2:$AO$2,0))</f>
        <v>0</v>
      </c>
      <c r="G161" s="999"/>
      <c r="H161" s="940"/>
      <c r="I161" s="929"/>
      <c r="J161" s="942"/>
      <c r="K161" s="940"/>
      <c r="L161" s="931">
        <f>-SUMIFS(BV_Data_An_Cour!$O:$O,BV_Data_An_Cour!$U:$U,$B161,BV_Data_An_Cour!$V:$V,$C161,BV_Data_An_Cour!$W:$W,$L$2)</f>
        <v>0</v>
      </c>
      <c r="M161" s="942"/>
      <c r="N161" s="963">
        <f t="shared" si="42"/>
        <v>0</v>
      </c>
      <c r="O161" s="942"/>
      <c r="P161" s="940"/>
      <c r="Q161" s="932">
        <f t="array" ref="Q161">+INDEX('Réel 2025'!$A$2:$AO$500,MATCH($A161,'Réel 2025'!$A$2:$A$500,0),MATCH(Q$2,'Réel 2025'!$A$2:$AO$2,0))</f>
        <v>0</v>
      </c>
      <c r="R161" s="942"/>
      <c r="S161" s="989">
        <f t="shared" si="43"/>
        <v>0</v>
      </c>
      <c r="T161" s="1026"/>
      <c r="U161" s="912"/>
      <c r="W161" s="912"/>
      <c r="X161" s="912"/>
      <c r="Y161" s="912"/>
      <c r="Z161" s="912"/>
      <c r="AA161" s="912"/>
      <c r="AB161" s="912"/>
      <c r="AC161" s="912"/>
      <c r="AD161" s="912"/>
      <c r="AE161" s="912"/>
      <c r="AF161" s="912"/>
      <c r="AG161" s="912"/>
      <c r="AH161" s="912"/>
      <c r="AI161" s="912"/>
      <c r="AJ161" s="912"/>
      <c r="AK161" s="912"/>
      <c r="AL161" s="912"/>
      <c r="AM161" s="912"/>
      <c r="AN161" s="912"/>
    </row>
    <row r="162" spans="1:40" ht="20.25" hidden="1">
      <c r="A162" t="str">
        <f t="shared" si="25"/>
        <v>Véhicules usagés[...]</v>
      </c>
      <c r="B162" s="904" t="s">
        <v>462</v>
      </c>
      <c r="C162" s="928" t="s">
        <v>330</v>
      </c>
      <c r="D162" s="998"/>
      <c r="E162" s="940"/>
      <c r="F162" s="929">
        <f t="array" ref="F162">+INDEX('Budget original'!$A$2:$AO$501,MATCH($A162,'Budget original'!$A$2:$A$501,0),MATCH(F$2,'Budget original'!$A$2:$AO$2,0))</f>
        <v>0</v>
      </c>
      <c r="G162" s="999"/>
      <c r="H162" s="940"/>
      <c r="I162" s="929"/>
      <c r="J162" s="942"/>
      <c r="K162" s="940"/>
      <c r="L162" s="931">
        <f>-SUMIFS(BV_Data_An_Cour!$O:$O,BV_Data_An_Cour!$U:$U,$B162,BV_Data_An_Cour!$V:$V,$C162,BV_Data_An_Cour!$W:$W,$L$2)</f>
        <v>0</v>
      </c>
      <c r="M162" s="942"/>
      <c r="N162" s="963">
        <f t="shared" si="42"/>
        <v>0</v>
      </c>
      <c r="O162" s="942"/>
      <c r="P162" s="940"/>
      <c r="Q162" s="932">
        <f t="array" ref="Q162">+INDEX('Réel 2025'!$A$2:$AO$500,MATCH($A162,'Réel 2025'!$A$2:$A$500,0),MATCH(Q$2,'Réel 2025'!$A$2:$AO$2,0))</f>
        <v>0</v>
      </c>
      <c r="R162" s="942"/>
      <c r="S162" s="989">
        <f t="shared" si="43"/>
        <v>0</v>
      </c>
      <c r="T162" s="1026"/>
      <c r="U162" s="912"/>
      <c r="W162" s="912"/>
      <c r="X162" s="912"/>
      <c r="Y162" s="912"/>
      <c r="Z162" s="912"/>
      <c r="AA162" s="912"/>
      <c r="AB162" s="912"/>
      <c r="AC162" s="912"/>
      <c r="AD162" s="912"/>
      <c r="AE162" s="912"/>
      <c r="AF162" s="912"/>
      <c r="AG162" s="912"/>
      <c r="AH162" s="912"/>
      <c r="AI162" s="912"/>
      <c r="AJ162" s="912"/>
      <c r="AK162" s="912"/>
      <c r="AL162" s="912"/>
      <c r="AM162" s="912"/>
      <c r="AN162" s="912"/>
    </row>
    <row r="163" spans="1:40" ht="20.25">
      <c r="A163" t="str">
        <f t="shared" si="25"/>
        <v>Véhicules usagésFrais administration</v>
      </c>
      <c r="B163" s="904" t="s">
        <v>462</v>
      </c>
      <c r="C163" s="990" t="s">
        <v>453</v>
      </c>
      <c r="D163" s="1000"/>
      <c r="E163" s="1024"/>
      <c r="F163" s="929">
        <f t="array" ref="F163">+INDEX('Budget original'!$A$2:$AO$501,MATCH($A163,'Budget original'!$A$2:$A$501,0),MATCH(F$2,'Budget original'!$A$2:$AO$2,0))</f>
        <v>8092</v>
      </c>
      <c r="G163" s="999"/>
      <c r="H163" s="940"/>
      <c r="I163" s="929"/>
      <c r="J163" s="942"/>
      <c r="K163" s="940"/>
      <c r="L163" s="931">
        <f>-SUMIFS(BV_Data_An_Cour!$O:$O,BV_Data_An_Cour!$U:$U,$B163,BV_Data_An_Cour!$V:$V,$C163,BV_Data_An_Cour!$W:$W,$L$2)</f>
        <v>6545</v>
      </c>
      <c r="M163" s="942"/>
      <c r="N163" s="963">
        <f t="shared" si="42"/>
        <v>-1547</v>
      </c>
      <c r="O163" s="942"/>
      <c r="P163" s="940"/>
      <c r="Q163" s="932">
        <f t="array" ref="Q163">+INDEX('Réel 2025'!$A$2:$AO$500,MATCH($A163,'Réel 2025'!$A$2:$A$500,0),MATCH(Q$2,'Réel 2025'!$A$2:$AO$2,0))</f>
        <v>0</v>
      </c>
      <c r="R163" s="942"/>
      <c r="S163" s="989">
        <f t="shared" si="43"/>
        <v>6545</v>
      </c>
      <c r="T163" s="1026"/>
      <c r="U163" s="912"/>
      <c r="V163" s="898">
        <f>L163/595</f>
        <v>11</v>
      </c>
      <c r="W163" s="1029">
        <f>V163/J97</f>
        <v>0.7857142857142857</v>
      </c>
      <c r="X163" s="912"/>
      <c r="Y163" s="912"/>
      <c r="Z163" s="912"/>
      <c r="AA163" s="912"/>
      <c r="AB163" s="912"/>
      <c r="AC163" s="912"/>
      <c r="AD163" s="912"/>
      <c r="AE163" s="912"/>
      <c r="AF163" s="912"/>
      <c r="AG163" s="912"/>
      <c r="AH163" s="912"/>
      <c r="AI163" s="912"/>
      <c r="AJ163" s="912"/>
      <c r="AK163" s="912"/>
      <c r="AL163" s="912"/>
      <c r="AM163" s="912"/>
      <c r="AN163" s="912"/>
    </row>
    <row r="164" spans="1:40" ht="20.25">
      <c r="B164" s="904"/>
      <c r="C164" s="1006" t="s">
        <v>456</v>
      </c>
      <c r="D164" s="1007"/>
      <c r="E164" s="1008"/>
      <c r="F164" s="1009">
        <f>+SUM(F157:F163)</f>
        <v>11842</v>
      </c>
      <c r="G164" s="1010"/>
      <c r="H164" s="1008"/>
      <c r="I164" s="1009"/>
      <c r="J164" s="1010"/>
      <c r="K164" s="1008"/>
      <c r="L164" s="1009">
        <f>+SUM(L157:L163)</f>
        <v>8795</v>
      </c>
      <c r="M164" s="1013"/>
      <c r="N164" s="1009">
        <f>SUM(N157:N160)</f>
        <v>-1500</v>
      </c>
      <c r="O164" s="1010"/>
      <c r="P164" s="1008"/>
      <c r="Q164" s="1009">
        <f>+SUM(Q157:Q163)</f>
        <v>100</v>
      </c>
      <c r="R164" s="1013"/>
      <c r="S164" s="1014">
        <f>+SUM(S157:S163)</f>
        <v>8695</v>
      </c>
      <c r="T164" s="1026"/>
      <c r="U164" s="912"/>
      <c r="W164" s="912"/>
      <c r="X164" s="912"/>
      <c r="Y164" s="912"/>
      <c r="Z164" s="912"/>
      <c r="AA164" s="912"/>
      <c r="AB164" s="912"/>
      <c r="AC164" s="912"/>
      <c r="AD164" s="912"/>
      <c r="AE164" s="912"/>
      <c r="AF164" s="912"/>
      <c r="AG164" s="912"/>
      <c r="AH164" s="912"/>
      <c r="AI164" s="912"/>
      <c r="AJ164" s="912"/>
      <c r="AK164" s="912"/>
      <c r="AL164" s="912"/>
      <c r="AM164" s="912"/>
      <c r="AN164" s="912"/>
    </row>
    <row r="165" spans="1:40" ht="20.25">
      <c r="B165" s="904"/>
      <c r="C165" s="928"/>
      <c r="D165" s="998"/>
      <c r="E165" s="940"/>
      <c r="F165" s="963"/>
      <c r="G165" s="999"/>
      <c r="H165" s="940"/>
      <c r="I165" s="963"/>
      <c r="J165" s="942"/>
      <c r="K165" s="940"/>
      <c r="L165" s="963"/>
      <c r="M165" s="942"/>
      <c r="N165" s="963"/>
      <c r="O165" s="942"/>
      <c r="P165" s="940"/>
      <c r="Q165" s="963"/>
      <c r="R165" s="942"/>
      <c r="S165" s="989"/>
      <c r="T165" s="1069"/>
      <c r="U165" s="912"/>
      <c r="W165" s="912"/>
      <c r="X165" s="912"/>
      <c r="Y165" s="912"/>
      <c r="Z165" s="912"/>
      <c r="AA165" s="912"/>
      <c r="AB165" s="912"/>
      <c r="AC165" s="912"/>
      <c r="AD165" s="912"/>
      <c r="AE165" s="912"/>
      <c r="AF165" s="912"/>
      <c r="AG165" s="912"/>
      <c r="AH165" s="912"/>
      <c r="AI165" s="912"/>
      <c r="AJ165" s="912"/>
      <c r="AK165" s="912"/>
      <c r="AL165" s="912"/>
      <c r="AM165" s="912"/>
      <c r="AN165" s="912"/>
    </row>
    <row r="166" spans="1:40" ht="20.25">
      <c r="B166" s="904"/>
      <c r="C166" s="1039" t="s">
        <v>459</v>
      </c>
      <c r="D166" s="1070"/>
      <c r="E166" s="1040"/>
      <c r="F166" s="1042">
        <f>F109-F156+F164</f>
        <v>21746.062889547895</v>
      </c>
      <c r="G166" s="1071"/>
      <c r="H166" s="1040"/>
      <c r="I166" s="1042"/>
      <c r="J166" s="1072"/>
      <c r="K166" s="1041"/>
      <c r="L166" s="1042">
        <f>L109-L156+L164</f>
        <v>21475.049999999988</v>
      </c>
      <c r="M166" s="1072"/>
      <c r="N166" s="1042">
        <f>L166-F166</f>
        <v>-271.01288954790652</v>
      </c>
      <c r="O166" s="1072"/>
      <c r="P166" s="1041"/>
      <c r="Q166" s="1042">
        <f>Q109-Q156+Q164</f>
        <v>5347.4899999999689</v>
      </c>
      <c r="R166" s="1072"/>
      <c r="S166" s="1044">
        <f>L166-Q166</f>
        <v>16127.560000000019</v>
      </c>
      <c r="T166" s="1025"/>
      <c r="U166" s="912"/>
      <c r="W166" s="912"/>
      <c r="X166" s="912"/>
      <c r="Y166" s="912"/>
      <c r="Z166" s="912"/>
      <c r="AA166" s="912"/>
      <c r="AB166" s="912"/>
      <c r="AC166" s="912"/>
      <c r="AD166" s="912"/>
      <c r="AE166" s="912"/>
      <c r="AF166" s="912"/>
      <c r="AG166" s="912"/>
      <c r="AH166" s="912"/>
      <c r="AI166" s="912"/>
      <c r="AJ166" s="912"/>
      <c r="AK166" s="912"/>
      <c r="AL166" s="912"/>
      <c r="AM166" s="912"/>
      <c r="AN166" s="912"/>
    </row>
    <row r="167" spans="1:40" ht="20.25">
      <c r="B167" s="904"/>
      <c r="C167" s="903"/>
      <c r="D167" s="903"/>
      <c r="E167" s="903"/>
      <c r="F167" s="903"/>
      <c r="G167" s="903"/>
      <c r="H167" s="903"/>
      <c r="I167" s="903"/>
      <c r="J167" s="903"/>
      <c r="K167" s="903"/>
      <c r="L167" s="1073"/>
      <c r="M167" s="903"/>
      <c r="N167" s="903"/>
      <c r="O167" s="903"/>
      <c r="P167" s="903"/>
      <c r="Q167" s="903"/>
      <c r="R167" s="903"/>
      <c r="S167" s="903"/>
      <c r="T167" s="1074"/>
      <c r="U167" s="903"/>
      <c r="W167" s="912"/>
      <c r="X167" s="912"/>
      <c r="Y167" s="912"/>
      <c r="Z167" s="912"/>
      <c r="AA167" s="912"/>
      <c r="AB167" s="912"/>
      <c r="AC167" s="912"/>
      <c r="AD167" s="912"/>
      <c r="AE167" s="912"/>
      <c r="AF167" s="912"/>
      <c r="AG167" s="912"/>
      <c r="AH167" s="912"/>
      <c r="AI167" s="912"/>
      <c r="AJ167" s="912"/>
      <c r="AK167" s="912"/>
      <c r="AL167" s="912"/>
      <c r="AM167" s="912"/>
      <c r="AN167" s="912"/>
    </row>
    <row r="168" spans="1:40" ht="20.25">
      <c r="B168" s="904"/>
      <c r="C168" s="903"/>
      <c r="D168" s="903"/>
      <c r="E168" s="903"/>
      <c r="F168" s="903"/>
      <c r="G168" s="903"/>
      <c r="H168" s="903"/>
      <c r="I168" s="903"/>
      <c r="J168" s="903"/>
      <c r="K168" s="903"/>
      <c r="L168" s="903"/>
      <c r="M168" s="903"/>
      <c r="N168" s="903"/>
      <c r="O168" s="903"/>
      <c r="P168" s="903"/>
      <c r="Q168" s="903"/>
      <c r="R168" s="903"/>
      <c r="S168" s="903"/>
      <c r="T168" s="1074"/>
      <c r="U168" s="903"/>
      <c r="W168" s="903"/>
      <c r="X168" s="903"/>
      <c r="Y168" s="903"/>
      <c r="Z168" s="903"/>
      <c r="AA168" s="903"/>
      <c r="AB168" s="903"/>
      <c r="AC168" s="903"/>
      <c r="AD168" s="903"/>
      <c r="AE168" s="903"/>
      <c r="AF168" s="903"/>
      <c r="AG168" s="903"/>
      <c r="AH168" s="903"/>
      <c r="AI168" s="903"/>
      <c r="AJ168" s="903"/>
      <c r="AK168" s="903"/>
      <c r="AL168" s="903"/>
      <c r="AM168" s="903"/>
      <c r="AN168" s="903"/>
    </row>
    <row r="169" spans="1:40" ht="35.25">
      <c r="B169" s="904"/>
      <c r="C169" s="897" t="str">
        <f>C1</f>
        <v>BMW Sherbrooke</v>
      </c>
      <c r="D169" s="893"/>
      <c r="E169" s="893"/>
      <c r="F169" s="893"/>
      <c r="G169" s="893"/>
      <c r="H169" s="892"/>
      <c r="I169" s="892"/>
      <c r="J169" s="892"/>
      <c r="K169" s="894" t="s">
        <v>686</v>
      </c>
      <c r="L169" s="893"/>
      <c r="M169" s="893"/>
      <c r="N169" s="892"/>
      <c r="O169" s="892"/>
      <c r="P169" s="893"/>
      <c r="Q169" s="892"/>
      <c r="R169" s="893"/>
      <c r="S169" s="896" t="str">
        <f>$S$1</f>
        <v>Réalisé, Septembre 2026</v>
      </c>
      <c r="T169" s="893"/>
      <c r="U169" s="897"/>
      <c r="W169" s="903"/>
      <c r="X169" s="903"/>
      <c r="Y169" s="903"/>
      <c r="Z169" s="903"/>
      <c r="AA169" s="903"/>
      <c r="AB169" s="903"/>
      <c r="AC169" s="903"/>
      <c r="AD169" s="903"/>
      <c r="AE169" s="903"/>
      <c r="AF169" s="903"/>
      <c r="AG169" s="903"/>
      <c r="AH169" s="903"/>
      <c r="AI169" s="903"/>
      <c r="AJ169" s="903"/>
      <c r="AK169" s="903"/>
      <c r="AL169" s="903"/>
      <c r="AM169" s="903"/>
      <c r="AN169" s="903"/>
    </row>
    <row r="170" spans="1:40" ht="35.25">
      <c r="B170" s="904"/>
      <c r="C170" s="900"/>
      <c r="D170" s="903"/>
      <c r="E170" s="903"/>
      <c r="F170" s="903"/>
      <c r="G170" s="903"/>
      <c r="H170" s="903"/>
      <c r="I170" s="903"/>
      <c r="J170" s="903"/>
      <c r="K170" s="903"/>
      <c r="L170" s="903"/>
      <c r="M170" s="903"/>
      <c r="N170" s="903"/>
      <c r="O170" s="903"/>
      <c r="P170" s="903"/>
      <c r="Q170" s="903"/>
      <c r="R170" s="903"/>
      <c r="S170" s="903"/>
      <c r="T170" s="903"/>
      <c r="U170" s="903"/>
      <c r="W170" s="897"/>
      <c r="X170" s="897"/>
      <c r="Y170" s="897"/>
      <c r="Z170" s="897"/>
      <c r="AA170" s="897"/>
      <c r="AB170" s="897"/>
      <c r="AC170" s="897"/>
      <c r="AD170" s="897"/>
      <c r="AE170" s="897"/>
      <c r="AF170" s="897"/>
      <c r="AG170" s="897"/>
      <c r="AH170" s="897"/>
      <c r="AI170" s="897"/>
      <c r="AJ170" s="897"/>
      <c r="AK170" s="897"/>
      <c r="AL170" s="897"/>
      <c r="AM170" s="897"/>
      <c r="AN170" s="897"/>
    </row>
    <row r="171" spans="1:40" ht="20.25">
      <c r="B171" s="904"/>
      <c r="C171" s="905"/>
      <c r="D171" s="906" t="s">
        <v>337</v>
      </c>
      <c r="E171" s="907"/>
      <c r="F171" s="908"/>
      <c r="G171" s="909"/>
      <c r="H171" s="907"/>
      <c r="I171" s="908"/>
      <c r="J171" s="909" t="s">
        <v>338</v>
      </c>
      <c r="K171" s="907"/>
      <c r="L171" s="908"/>
      <c r="M171" s="909" t="s">
        <v>339</v>
      </c>
      <c r="N171" s="908"/>
      <c r="O171" s="906" t="s">
        <v>340</v>
      </c>
      <c r="P171" s="907"/>
      <c r="Q171" s="908"/>
      <c r="R171" s="910" t="s">
        <v>341</v>
      </c>
      <c r="S171" s="911"/>
      <c r="T171" s="1075"/>
      <c r="U171" s="912"/>
      <c r="W171" s="903"/>
      <c r="X171" s="903"/>
      <c r="Y171" s="903"/>
      <c r="Z171" s="903"/>
      <c r="AA171" s="903"/>
      <c r="AB171" s="903"/>
      <c r="AC171" s="903"/>
      <c r="AD171" s="903"/>
      <c r="AE171" s="903"/>
      <c r="AF171" s="903"/>
      <c r="AG171" s="903"/>
      <c r="AH171" s="903"/>
      <c r="AI171" s="903"/>
      <c r="AJ171" s="903"/>
      <c r="AK171" s="903"/>
      <c r="AL171" s="903"/>
      <c r="AM171" s="903"/>
      <c r="AN171" s="903"/>
    </row>
    <row r="172" spans="1:40" ht="20.25">
      <c r="A172" t="str">
        <f t="shared" ref="A172:A229" si="44">+B172&amp;C172</f>
        <v>Service</v>
      </c>
      <c r="B172" s="904" t="s">
        <v>686</v>
      </c>
      <c r="C172" s="928"/>
      <c r="D172" s="985" t="s">
        <v>687</v>
      </c>
      <c r="E172" s="985" t="s">
        <v>688</v>
      </c>
      <c r="F172" s="1049" t="s">
        <v>344</v>
      </c>
      <c r="G172" s="1050"/>
      <c r="H172" s="985"/>
      <c r="I172" s="1049"/>
      <c r="J172" s="1050" t="s">
        <v>687</v>
      </c>
      <c r="K172" s="985" t="s">
        <v>688</v>
      </c>
      <c r="L172" s="1049" t="s">
        <v>344</v>
      </c>
      <c r="M172" s="1050" t="s">
        <v>689</v>
      </c>
      <c r="N172" s="1049" t="s">
        <v>465</v>
      </c>
      <c r="O172" s="985" t="s">
        <v>687</v>
      </c>
      <c r="P172" s="985" t="s">
        <v>688</v>
      </c>
      <c r="Q172" s="1049" t="s">
        <v>344</v>
      </c>
      <c r="R172" s="1050" t="s">
        <v>690</v>
      </c>
      <c r="S172" s="1051" t="s">
        <v>344</v>
      </c>
      <c r="T172" s="1076"/>
      <c r="U172" s="912"/>
      <c r="W172" s="912"/>
      <c r="X172" s="912"/>
      <c r="Y172" s="912"/>
      <c r="Z172" s="912"/>
      <c r="AA172" s="912"/>
      <c r="AB172" s="912"/>
      <c r="AC172" s="912"/>
      <c r="AD172" s="912"/>
      <c r="AE172" s="912"/>
      <c r="AF172" s="912"/>
      <c r="AG172" s="912"/>
      <c r="AH172" s="912"/>
      <c r="AI172" s="912"/>
      <c r="AJ172" s="912"/>
      <c r="AK172" s="912"/>
      <c r="AL172" s="912"/>
      <c r="AM172" s="912"/>
      <c r="AN172" s="912"/>
    </row>
    <row r="173" spans="1:40" ht="20.25">
      <c r="A173" t="str">
        <f t="shared" si="44"/>
        <v>ServiceM/O Client</v>
      </c>
      <c r="B173" s="904" t="s">
        <v>686</v>
      </c>
      <c r="C173" s="928" t="s">
        <v>693</v>
      </c>
      <c r="D173" s="1077">
        <f t="array" ref="D173">+INDEX('Budget original'!$A$2:$AO$501,MATCH($A173,'Budget original'!$A$2:$A$501,0),MATCH(D$2,'Budget original'!$A$2:$AO$2,0))</f>
        <v>128.9872936878476</v>
      </c>
      <c r="E173" s="987">
        <f t="array" ref="E173">+INDEX('Budget original'!$A$2:$AO$501,MATCH($A173,'Budget original'!$A$2:$A$501,0),MATCH(E$2,'Budget original'!$A$2:$AO$2,0))</f>
        <v>45790.489259185902</v>
      </c>
      <c r="F173" s="987">
        <f t="array" ref="F173">+INDEX('Budget original'!$A$2:$AO$501,MATCH($A173,'Budget original'!$A$2:$A$501,0),MATCH(F$2,'Budget original'!$A$2:$AO$2,0))</f>
        <v>36174.486514756863</v>
      </c>
      <c r="G173" s="1078"/>
      <c r="H173" s="987"/>
      <c r="I173" s="987"/>
      <c r="J173" s="964">
        <f>-SUMIFS(BV_Data_An_Cour!$O:$O,BV_Data_An_Cour!$U:$U,$B173,BV_Data_An_Cour!$V:$V,$C173,BV_Data_An_Cour!$W:$W,J$2)</f>
        <v>132</v>
      </c>
      <c r="K173" s="929">
        <f>-SUMIFS(BV_Data_An_Cour!$O:$O,BV_Data_An_Cour!$X:$X,"Oui",BV_Data_An_Cour!$U:$U,$B173,BV_Data_An_Cour!$V:$V,$C173)</f>
        <v>50732.19</v>
      </c>
      <c r="L173" s="932">
        <f>-SUMIFS(BV_Data_An_Cour!$O:$O,BV_Data_An_Cour!$U:$U,$B173,BV_Data_An_Cour!$V:$V,$C173,BV_Data_An_Cour!$W:$W,$L$2)</f>
        <v>39309.230000000003</v>
      </c>
      <c r="M173" s="988">
        <f>(K173-E173)/E173</f>
        <v>0.10791980650922525</v>
      </c>
      <c r="N173" s="963">
        <f>L173-F173</f>
        <v>3134.7434852431397</v>
      </c>
      <c r="O173" s="964">
        <f t="array" ref="O173">+INDEX('Réel 2025'!$A$2:$AO$500,MATCH($A173,'Réel 2025'!$A$2:$A$500,0),MATCH(O$2,'Réel 2025'!$A$2:$AO$2,0))</f>
        <v>106</v>
      </c>
      <c r="P173" s="929">
        <f t="array" ref="P173">+INDEX('Réel 2025'!$A$2:$AO$500,MATCH($A173,'Réel 2025'!$A$2:$A$500,0),MATCH(P$2,'Réel 2025'!$A$2:$AO$2,0))</f>
        <v>39247.96</v>
      </c>
      <c r="Q173" s="932">
        <f t="array" ref="Q173">+INDEX('Réel 2025'!$A$2:$AO$500,MATCH($A173,'Réel 2025'!$A$2:$A$500,0),MATCH(Q$2,'Réel 2025'!$A$2:$AO$2,0))</f>
        <v>31146.079999999994</v>
      </c>
      <c r="R173" s="988">
        <f>IF(O173=0,0,J173/O173)</f>
        <v>1.2452830188679245</v>
      </c>
      <c r="S173" s="989">
        <f>L173-Q173</f>
        <v>8163.1500000000087</v>
      </c>
      <c r="T173" s="1025"/>
      <c r="U173" s="912"/>
      <c r="W173" s="912"/>
      <c r="X173" s="912"/>
      <c r="Y173" s="912"/>
      <c r="Z173" s="912"/>
      <c r="AA173" s="912"/>
      <c r="AB173" s="912"/>
      <c r="AC173" s="912"/>
      <c r="AD173" s="912"/>
      <c r="AE173" s="912"/>
      <c r="AF173" s="912"/>
      <c r="AG173" s="912"/>
      <c r="AH173" s="912"/>
      <c r="AI173" s="912"/>
      <c r="AJ173" s="912"/>
      <c r="AK173" s="912"/>
      <c r="AL173" s="912"/>
      <c r="AM173" s="912"/>
      <c r="AN173" s="912"/>
    </row>
    <row r="174" spans="1:40" ht="20.25">
      <c r="A174" t="str">
        <f t="shared" si="44"/>
        <v>Service% profit / ventes</v>
      </c>
      <c r="B174" s="904" t="s">
        <v>686</v>
      </c>
      <c r="C174" s="928" t="s">
        <v>703</v>
      </c>
      <c r="D174" s="1077"/>
      <c r="E174" s="1059"/>
      <c r="F174" s="1079">
        <f>F173/E173</f>
        <v>0.79</v>
      </c>
      <c r="G174" s="942"/>
      <c r="H174" s="1059"/>
      <c r="I174" s="1079"/>
      <c r="J174" s="964"/>
      <c r="K174" s="940"/>
      <c r="L174" s="1079">
        <f>IF(L173=0,0,L173/K173)</f>
        <v>0.77483802690165748</v>
      </c>
      <c r="M174" s="988"/>
      <c r="N174" s="963"/>
      <c r="O174" s="964"/>
      <c r="P174" s="940"/>
      <c r="Q174" s="1079">
        <f>Q173/P173</f>
        <v>0.79357194615974935</v>
      </c>
      <c r="R174" s="964"/>
      <c r="S174" s="989"/>
      <c r="T174" s="1025"/>
      <c r="U174" s="912"/>
      <c r="W174" s="912"/>
      <c r="X174" s="912"/>
      <c r="Y174" s="912"/>
      <c r="Z174" s="912"/>
      <c r="AA174" s="912"/>
      <c r="AB174" s="912"/>
      <c r="AC174" s="912"/>
      <c r="AD174" s="912"/>
      <c r="AE174" s="912"/>
      <c r="AF174" s="912"/>
      <c r="AG174" s="912"/>
      <c r="AH174" s="912"/>
      <c r="AI174" s="912"/>
      <c r="AJ174" s="912"/>
      <c r="AK174" s="912"/>
      <c r="AL174" s="912"/>
      <c r="AM174" s="912"/>
      <c r="AN174" s="912"/>
    </row>
    <row r="175" spans="1:40" ht="20.25">
      <c r="A175" t="str">
        <f t="shared" si="44"/>
        <v>Service</v>
      </c>
      <c r="B175" s="904" t="s">
        <v>686</v>
      </c>
      <c r="C175" s="990"/>
      <c r="D175" s="1080"/>
      <c r="E175" s="1081">
        <f>IFERROR(E173/D173,0)</f>
        <v>355.00000000000006</v>
      </c>
      <c r="F175" s="1082"/>
      <c r="G175" s="922"/>
      <c r="H175" s="1081"/>
      <c r="I175" s="1082"/>
      <c r="J175" s="1083"/>
      <c r="K175" s="1084">
        <f>IFERROR(K173/J173,0)</f>
        <v>384.33477272727276</v>
      </c>
      <c r="L175" s="1082"/>
      <c r="M175" s="993"/>
      <c r="N175" s="995"/>
      <c r="O175" s="1083"/>
      <c r="P175" s="1084">
        <f>IFERROR(P173/O173,0)</f>
        <v>370.26377358490566</v>
      </c>
      <c r="Q175" s="1082"/>
      <c r="R175" s="1083"/>
      <c r="S175" s="996"/>
      <c r="T175" s="1025"/>
      <c r="U175" s="912"/>
      <c r="W175" s="912"/>
      <c r="X175" s="912"/>
      <c r="Y175" s="912"/>
      <c r="Z175" s="912"/>
      <c r="AA175" s="912"/>
      <c r="AB175" s="912"/>
      <c r="AC175" s="912"/>
      <c r="AD175" s="912"/>
      <c r="AE175" s="912"/>
      <c r="AF175" s="912"/>
      <c r="AG175" s="912"/>
      <c r="AH175" s="912"/>
      <c r="AI175" s="912"/>
      <c r="AJ175" s="912"/>
      <c r="AK175" s="912"/>
      <c r="AL175" s="912"/>
      <c r="AM175" s="912"/>
      <c r="AN175" s="912"/>
    </row>
    <row r="176" spans="1:40" ht="20.25">
      <c r="A176" t="str">
        <f t="shared" si="44"/>
        <v>ServiceM/O Garantie</v>
      </c>
      <c r="B176" s="904" t="s">
        <v>686</v>
      </c>
      <c r="C176" s="913" t="s">
        <v>710</v>
      </c>
      <c r="D176" s="1085">
        <f t="array" ref="D176">+INDEX('Budget original'!$A$2:$AO$501,MATCH($A176,'Budget original'!$A$2:$A$501,0),MATCH(D$2,'Budget original'!$A$2:$AO$2,0))</f>
        <v>230.90603514551307</v>
      </c>
      <c r="E176" s="987">
        <f t="array" ref="E176">+INDEX('Budget original'!$A$2:$AO$501,MATCH($A176,'Budget original'!$A$2:$A$501,0),MATCH(E$2,'Budget original'!$A$2:$AO$2,0))</f>
        <v>43872.146677647484</v>
      </c>
      <c r="F176" s="987">
        <f t="array" ref="F176">+INDEX('Budget original'!$A$2:$AO$501,MATCH($A176,'Budget original'!$A$2:$A$501,0),MATCH(F$2,'Budget original'!$A$2:$AO$2,0))</f>
        <v>29131.105393957932</v>
      </c>
      <c r="G176" s="1086"/>
      <c r="H176" s="987"/>
      <c r="I176" s="987"/>
      <c r="J176" s="1086">
        <f>-SUMIFS(BV_Data_An_Cour!$O:$O,BV_Data_An_Cour!$U:$U,$B176,BV_Data_An_Cour!$V:$V,$C176,BV_Data_An_Cour!$W:$W,J$2)</f>
        <v>167</v>
      </c>
      <c r="K176" s="1087">
        <f>-SUMIFS(BV_Data_An_Cour!$O:$O,BV_Data_An_Cour!$X:$X,"Oui",BV_Data_An_Cour!$U:$U,$B176,BV_Data_An_Cour!$V:$V,$C176)</f>
        <v>28584.71</v>
      </c>
      <c r="L176" s="932">
        <f>-SUMIFS(BV_Data_An_Cour!$O:$O,BV_Data_An_Cour!$U:$U,$B176,BV_Data_An_Cour!$V:$V,$C176,BV_Data_An_Cour!$W:$W,$L$2)</f>
        <v>19616.539999999997</v>
      </c>
      <c r="M176" s="988">
        <f>(K176-E176)/E176</f>
        <v>-0.34845426621069159</v>
      </c>
      <c r="N176" s="1022">
        <f>L176-F176</f>
        <v>-9514.5653939579352</v>
      </c>
      <c r="O176" s="1086">
        <f t="array" ref="O176">+INDEX('Réel 2025'!$A$2:$AO$500,MATCH($A176,'Réel 2025'!$A$2:$A$500,0),MATCH(O$2,'Réel 2025'!$A$2:$AO$2,0))</f>
        <v>194</v>
      </c>
      <c r="P176" s="1087">
        <f t="array" ref="P176">+INDEX('Réel 2025'!$A$2:$AO$500,MATCH($A176,'Réel 2025'!$A$2:$A$500,0),MATCH(P$2,'Réel 2025'!$A$2:$AO$2,0))</f>
        <v>42719.65</v>
      </c>
      <c r="Q176" s="932">
        <f t="array" ref="Q176">+INDEX('Réel 2025'!$A$2:$AO$500,MATCH($A176,'Réel 2025'!$A$2:$A$500,0),MATCH(Q$2,'Réel 2025'!$A$2:$AO$2,0))</f>
        <v>27709.489999999998</v>
      </c>
      <c r="R176" s="988">
        <f>IF(O176=0,0,J176/O176)</f>
        <v>0.86082474226804129</v>
      </c>
      <c r="S176" s="989">
        <f>L176-Q176</f>
        <v>-8092.9500000000007</v>
      </c>
      <c r="T176" s="1025"/>
      <c r="U176" s="912"/>
      <c r="W176" s="912"/>
      <c r="X176" s="912"/>
      <c r="Y176" s="912"/>
      <c r="Z176" s="912"/>
      <c r="AA176" s="912"/>
      <c r="AB176" s="912"/>
      <c r="AC176" s="912"/>
      <c r="AD176" s="912"/>
      <c r="AE176" s="912"/>
      <c r="AF176" s="912"/>
      <c r="AG176" s="912"/>
      <c r="AH176" s="912"/>
      <c r="AI176" s="912"/>
      <c r="AJ176" s="912"/>
      <c r="AK176" s="912"/>
      <c r="AL176" s="912"/>
      <c r="AM176" s="912"/>
      <c r="AN176" s="912"/>
    </row>
    <row r="177" spans="1:40" ht="20.25">
      <c r="A177" t="str">
        <f t="shared" si="44"/>
        <v>Service% profit / ventes</v>
      </c>
      <c r="B177" s="904" t="s">
        <v>686</v>
      </c>
      <c r="C177" s="928" t="s">
        <v>703</v>
      </c>
      <c r="D177" s="1077"/>
      <c r="E177" s="940"/>
      <c r="F177" s="1079">
        <f>F176/E176</f>
        <v>0.66400000000000003</v>
      </c>
      <c r="G177" s="942"/>
      <c r="H177" s="940"/>
      <c r="I177" s="1079"/>
      <c r="J177" s="942"/>
      <c r="K177" s="940"/>
      <c r="L177" s="1079">
        <f>IF(L176=0,0,L176/K176)</f>
        <v>0.68625989208916227</v>
      </c>
      <c r="M177" s="943"/>
      <c r="N177" s="944"/>
      <c r="O177" s="942"/>
      <c r="P177" s="940"/>
      <c r="Q177" s="1079">
        <f>Q176/P176</f>
        <v>0.64863569809209576</v>
      </c>
      <c r="R177" s="943"/>
      <c r="S177" s="945"/>
      <c r="T177" s="912"/>
      <c r="U177" s="912"/>
      <c r="W177" s="912"/>
      <c r="X177" s="912"/>
      <c r="Y177" s="912"/>
      <c r="Z177" s="912"/>
      <c r="AA177" s="912"/>
      <c r="AB177" s="912"/>
      <c r="AC177" s="912"/>
      <c r="AD177" s="912"/>
      <c r="AE177" s="912"/>
      <c r="AF177" s="912"/>
      <c r="AG177" s="912"/>
      <c r="AH177" s="912"/>
      <c r="AI177" s="912"/>
      <c r="AJ177" s="912"/>
      <c r="AK177" s="912"/>
      <c r="AL177" s="912"/>
      <c r="AM177" s="912"/>
      <c r="AN177" s="912"/>
    </row>
    <row r="178" spans="1:40" ht="20.25">
      <c r="A178" t="str">
        <f t="shared" si="44"/>
        <v>Service</v>
      </c>
      <c r="B178" s="904" t="s">
        <v>686</v>
      </c>
      <c r="C178" s="990"/>
      <c r="D178" s="1080"/>
      <c r="E178" s="1024"/>
      <c r="F178" s="1082"/>
      <c r="G178" s="922"/>
      <c r="H178" s="1024"/>
      <c r="I178" s="1082"/>
      <c r="J178" s="922"/>
      <c r="K178" s="1088"/>
      <c r="L178" s="1082"/>
      <c r="M178" s="1089"/>
      <c r="N178" s="1090"/>
      <c r="O178" s="922"/>
      <c r="P178" s="1088">
        <f>IFERROR(P176/O176,0)</f>
        <v>220.20438144329898</v>
      </c>
      <c r="Q178" s="1082"/>
      <c r="R178" s="1089"/>
      <c r="S178" s="1091"/>
      <c r="T178" s="912"/>
      <c r="U178" s="912"/>
      <c r="W178" s="912"/>
      <c r="X178" s="912"/>
      <c r="Y178" s="912"/>
      <c r="Z178" s="912"/>
      <c r="AA178" s="912"/>
      <c r="AB178" s="912"/>
      <c r="AC178" s="912"/>
      <c r="AD178" s="912"/>
      <c r="AE178" s="912"/>
      <c r="AF178" s="912"/>
      <c r="AG178" s="912"/>
      <c r="AH178" s="912"/>
      <c r="AI178" s="912"/>
      <c r="AJ178" s="912"/>
      <c r="AK178" s="912"/>
      <c r="AL178" s="912"/>
      <c r="AM178" s="912"/>
      <c r="AN178" s="912"/>
    </row>
    <row r="179" spans="1:40" ht="20.25">
      <c r="A179" t="str">
        <f t="shared" si="44"/>
        <v>ServiceM/O Interne</v>
      </c>
      <c r="B179" s="904" t="s">
        <v>686</v>
      </c>
      <c r="C179" s="928" t="s">
        <v>721</v>
      </c>
      <c r="D179" s="1077">
        <f t="array" ref="D179">+INDEX('Budget original'!$A$2:$AO$501,MATCH($A179,'Budget original'!$A$2:$A$501,0),MATCH(D$2,'Budget original'!$A$2:$AO$2,0))</f>
        <v>195</v>
      </c>
      <c r="E179" s="987">
        <f t="array" ref="E179">+INDEX('Budget original'!$A$2:$AO$501,MATCH($A179,'Budget original'!$A$2:$A$501,0),MATCH(E$2,'Budget original'!$A$2:$AO$2,0))</f>
        <v>78000</v>
      </c>
      <c r="F179" s="987">
        <f t="array" ref="F179">+INDEX('Budget original'!$A$2:$AO$501,MATCH($A179,'Budget original'!$A$2:$A$501,0),MATCH(F$2,'Budget original'!$A$2:$AO$2,0))</f>
        <v>58734</v>
      </c>
      <c r="G179" s="942"/>
      <c r="H179" s="987"/>
      <c r="I179" s="987"/>
      <c r="J179" s="964">
        <f>-SUMIFS(BV_Data_An_Cour!$O:$O,BV_Data_An_Cour!$U:$U,$B179,BV_Data_An_Cour!$V:$V,$C179,BV_Data_An_Cour!$W:$W,J$2)</f>
        <v>220</v>
      </c>
      <c r="K179" s="1087">
        <f>-SUMIFS(BV_Data_An_Cour!$O:$O,BV_Data_An_Cour!$X:$X,"Oui",BV_Data_An_Cour!$U:$U,$B179,BV_Data_An_Cour!$V:$V,$C179)</f>
        <v>59610.819999999992</v>
      </c>
      <c r="L179" s="932">
        <f>-SUMIFS(BV_Data_An_Cour!$O:$O,BV_Data_An_Cour!$U:$U,$B179,BV_Data_An_Cour!$V:$V,$C179,BV_Data_An_Cour!$W:$W,$L$2)</f>
        <v>45671.319999999985</v>
      </c>
      <c r="M179" s="988">
        <f>(K179-E179)/E179</f>
        <v>-0.23575871794871806</v>
      </c>
      <c r="N179" s="963">
        <f t="shared" ref="N179:N180" si="45">L179-F179</f>
        <v>-13062.680000000015</v>
      </c>
      <c r="O179" s="964">
        <f t="array" ref="O179">+INDEX('Réel 2025'!$A$2:$AO$500,MATCH($A179,'Réel 2025'!$A$2:$A$500,0),MATCH(O$2,'Réel 2025'!$A$2:$AO$2,0))</f>
        <v>153</v>
      </c>
      <c r="P179" s="1087">
        <f t="array" ref="P179">+INDEX('Réel 2025'!$A$2:$AO$500,MATCH($A179,'Réel 2025'!$A$2:$A$500,0),MATCH(P$2,'Réel 2025'!$A$2:$AO$2,0))</f>
        <v>57371.26</v>
      </c>
      <c r="Q179" s="932">
        <f t="array" ref="Q179">+INDEX('Réel 2025'!$A$2:$AO$500,MATCH($A179,'Réel 2025'!$A$2:$A$500,0),MATCH(Q$2,'Réel 2025'!$A$2:$AO$2,0))</f>
        <v>40919.449999999997</v>
      </c>
      <c r="R179" s="988">
        <f>IF(O179=0,0,J179/O179)</f>
        <v>1.4379084967320261</v>
      </c>
      <c r="S179" s="989">
        <f>L179-Q179</f>
        <v>4751.8699999999881</v>
      </c>
      <c r="T179" s="1025"/>
      <c r="U179" s="912"/>
      <c r="W179" s="912"/>
      <c r="X179" s="912"/>
      <c r="Y179" s="912"/>
      <c r="Z179" s="912"/>
      <c r="AA179" s="912"/>
      <c r="AB179" s="912"/>
      <c r="AC179" s="912"/>
      <c r="AD179" s="912"/>
      <c r="AE179" s="912"/>
      <c r="AF179" s="912"/>
      <c r="AG179" s="912"/>
      <c r="AH179" s="912"/>
      <c r="AI179" s="912"/>
      <c r="AJ179" s="912"/>
      <c r="AK179" s="912"/>
      <c r="AL179" s="912"/>
      <c r="AM179" s="912"/>
      <c r="AN179" s="912"/>
    </row>
    <row r="180" spans="1:40" ht="20.25">
      <c r="A180" t="str">
        <f t="shared" si="44"/>
        <v>Service% profit / ventes</v>
      </c>
      <c r="B180" s="904" t="s">
        <v>686</v>
      </c>
      <c r="C180" s="928" t="s">
        <v>703</v>
      </c>
      <c r="D180" s="1077"/>
      <c r="E180" s="1059"/>
      <c r="F180" s="1079">
        <f>F179/E179</f>
        <v>0.753</v>
      </c>
      <c r="G180" s="942"/>
      <c r="H180" s="1059"/>
      <c r="I180" s="1079"/>
      <c r="J180" s="964"/>
      <c r="K180" s="1059"/>
      <c r="L180" s="1079">
        <f>IF(L179=0,0,L179/K179)</f>
        <v>0.76615822429552205</v>
      </c>
      <c r="M180" s="988"/>
      <c r="N180" s="963">
        <f t="shared" si="45"/>
        <v>1.3158224295522047E-2</v>
      </c>
      <c r="O180" s="964"/>
      <c r="P180" s="1059"/>
      <c r="Q180" s="1079">
        <f>Q179/P179</f>
        <v>0.71323952097269605</v>
      </c>
      <c r="R180" s="964">
        <f>O180-K180</f>
        <v>0</v>
      </c>
      <c r="S180" s="989"/>
      <c r="T180" s="1025"/>
      <c r="U180" s="912"/>
      <c r="W180" s="912"/>
      <c r="X180" s="912"/>
      <c r="Y180" s="912"/>
      <c r="Z180" s="912"/>
      <c r="AA180" s="912"/>
      <c r="AB180" s="912"/>
      <c r="AC180" s="912"/>
      <c r="AD180" s="912"/>
      <c r="AE180" s="912"/>
      <c r="AF180" s="912"/>
      <c r="AG180" s="912"/>
      <c r="AH180" s="912"/>
      <c r="AI180" s="912"/>
      <c r="AJ180" s="912"/>
      <c r="AK180" s="912"/>
      <c r="AL180" s="912"/>
      <c r="AM180" s="912"/>
      <c r="AN180" s="912"/>
    </row>
    <row r="181" spans="1:40" ht="20.25">
      <c r="A181" t="str">
        <f t="shared" si="44"/>
        <v>Service</v>
      </c>
      <c r="B181" s="904" t="s">
        <v>686</v>
      </c>
      <c r="C181" s="928"/>
      <c r="D181" s="1077"/>
      <c r="E181" s="1092"/>
      <c r="F181" s="1093"/>
      <c r="G181" s="942"/>
      <c r="H181" s="1092"/>
      <c r="I181" s="1082"/>
      <c r="J181" s="964"/>
      <c r="K181" s="1094"/>
      <c r="L181" s="1079"/>
      <c r="M181" s="988"/>
      <c r="N181" s="963"/>
      <c r="O181" s="964"/>
      <c r="P181" s="1094">
        <f>IFERROR(P179/O179,0)</f>
        <v>374.97555555555556</v>
      </c>
      <c r="Q181" s="1079"/>
      <c r="R181" s="1095"/>
      <c r="S181" s="989"/>
      <c r="T181" s="1025"/>
      <c r="U181" s="912"/>
      <c r="W181" s="912"/>
      <c r="X181" s="912"/>
      <c r="Y181" s="912"/>
      <c r="Z181" s="912"/>
      <c r="AA181" s="912"/>
      <c r="AB181" s="912"/>
      <c r="AC181" s="912"/>
      <c r="AD181" s="912"/>
      <c r="AE181" s="912"/>
      <c r="AF181" s="912"/>
      <c r="AG181" s="912"/>
      <c r="AH181" s="912"/>
      <c r="AI181" s="912"/>
      <c r="AJ181" s="912"/>
      <c r="AK181" s="912"/>
      <c r="AL181" s="912"/>
      <c r="AM181" s="912"/>
      <c r="AN181" s="912"/>
    </row>
    <row r="182" spans="1:40" ht="20.25">
      <c r="A182" t="str">
        <f t="shared" si="44"/>
        <v>ServiceM/O Esthétique</v>
      </c>
      <c r="B182" s="904" t="s">
        <v>686</v>
      </c>
      <c r="C182" s="913" t="s">
        <v>732</v>
      </c>
      <c r="D182" s="1085">
        <f t="array" ref="D182">+INDEX('Budget original'!$A$2:$AO$501,MATCH($A182,'Budget original'!$A$2:$A$501,0),MATCH(D$2,'Budget original'!$A$2:$AO$2,0))</f>
        <v>34.483411620346281</v>
      </c>
      <c r="E182" s="987">
        <f t="array" ref="E182">+INDEX('Budget original'!$A$2:$AO$501,MATCH($A182,'Budget original'!$A$2:$A$501,0),MATCH(E$2,'Budget original'!$A$2:$AO$2,0))</f>
        <v>9482.9381955952249</v>
      </c>
      <c r="F182" s="987">
        <f t="array" ref="F182">+INDEX('Budget original'!$A$2:$AO$501,MATCH($A182,'Budget original'!$A$2:$A$501,0),MATCH(F$2,'Budget original'!$A$2:$AO$2,0))</f>
        <v>6789.7837480461803</v>
      </c>
      <c r="G182" s="1020"/>
      <c r="H182" s="987"/>
      <c r="I182" s="987"/>
      <c r="J182" s="1086">
        <f>-SUMIFS(BV_Data_An_Cour!$O:$O,BV_Data_An_Cour!$U:$U,$B182,BV_Data_An_Cour!$V:$V,$C182,BV_Data_An_Cour!$W:$W,J$2)</f>
        <v>25</v>
      </c>
      <c r="K182" s="1087">
        <f>-SUMIFS(BV_Data_An_Cour!$O:$O,BV_Data_An_Cour!$X:$X,"Oui",BV_Data_An_Cour!$U:$U,$B182,BV_Data_An_Cour!$V:$V,$C182)</f>
        <v>4866.72</v>
      </c>
      <c r="L182" s="1021">
        <f>-SUMIFS(BV_Data_An_Cour!$O:$O,BV_Data_An_Cour!$U:$U,$B182,BV_Data_An_Cour!$V:$V,$C182,BV_Data_An_Cour!$W:$W,$L$2)</f>
        <v>3535.4100000000003</v>
      </c>
      <c r="M182" s="1096">
        <f>IF(E182=0,0,(K182-E182)/E182)</f>
        <v>-0.48679197316074818</v>
      </c>
      <c r="N182" s="1022">
        <f>L182-F182</f>
        <v>-3254.37374804618</v>
      </c>
      <c r="O182" s="1086">
        <f t="array" ref="O182">+INDEX('Réel 2025'!$A$2:$AO$500,MATCH($A182,'Réel 2025'!$A$2:$A$500,0),MATCH(O$2,'Réel 2025'!$A$2:$AO$2,0))</f>
        <v>27</v>
      </c>
      <c r="P182" s="1087">
        <f t="array" ref="P182">+INDEX('Réel 2025'!$A$2:$AO$500,MATCH($A182,'Réel 2025'!$A$2:$A$500,0),MATCH(P$2,'Réel 2025'!$A$2:$AO$2,0))</f>
        <v>5318.66</v>
      </c>
      <c r="Q182" s="1021">
        <f t="array" ref="Q182">+INDEX('Réel 2025'!$A$2:$AO$500,MATCH($A182,'Réel 2025'!$A$2:$A$500,0),MATCH(Q$2,'Réel 2025'!$A$2:$AO$2,0))</f>
        <v>3709.99</v>
      </c>
      <c r="R182" s="988">
        <f>IF(O182=0,0,J182/O182)</f>
        <v>0.92592592592592593</v>
      </c>
      <c r="S182" s="1023">
        <f>L182-Q182</f>
        <v>-174.57999999999947</v>
      </c>
      <c r="T182" s="1025"/>
      <c r="U182" s="912"/>
      <c r="W182" s="912"/>
      <c r="X182" s="912"/>
      <c r="Y182" s="912"/>
      <c r="Z182" s="912"/>
      <c r="AA182" s="912"/>
      <c r="AB182" s="912"/>
      <c r="AC182" s="912"/>
      <c r="AD182" s="912"/>
      <c r="AE182" s="912"/>
      <c r="AF182" s="912"/>
      <c r="AG182" s="912"/>
      <c r="AH182" s="912"/>
      <c r="AI182" s="912"/>
      <c r="AJ182" s="912"/>
      <c r="AK182" s="912"/>
      <c r="AL182" s="912"/>
      <c r="AM182" s="912"/>
      <c r="AN182" s="912"/>
    </row>
    <row r="183" spans="1:40" ht="20.25">
      <c r="A183" t="str">
        <f t="shared" si="44"/>
        <v>Service% profit / ventes</v>
      </c>
      <c r="B183" s="904" t="s">
        <v>686</v>
      </c>
      <c r="C183" s="928" t="s">
        <v>703</v>
      </c>
      <c r="D183" s="981"/>
      <c r="E183" s="1097"/>
      <c r="F183" s="1079">
        <f>IFERROR(F182/E182,0)</f>
        <v>0.71599999999999997</v>
      </c>
      <c r="G183" s="983"/>
      <c r="H183" s="1097"/>
      <c r="I183" s="1079"/>
      <c r="J183" s="1098"/>
      <c r="K183" s="1097"/>
      <c r="L183" s="1079">
        <f>IF(L182=0,0,L182/K182)</f>
        <v>0.72644614853535849</v>
      </c>
      <c r="M183" s="964">
        <f>J183-D183</f>
        <v>0</v>
      </c>
      <c r="N183" s="1099"/>
      <c r="O183" s="1098"/>
      <c r="P183" s="1097"/>
      <c r="Q183" s="1079">
        <f>IFERROR(Q182/P182,0)</f>
        <v>0.69754223808252447</v>
      </c>
      <c r="R183" s="942"/>
      <c r="S183" s="1100"/>
      <c r="T183" s="1026"/>
      <c r="U183" s="912"/>
      <c r="W183" s="912"/>
      <c r="X183" s="912"/>
      <c r="Y183" s="912"/>
      <c r="Z183" s="912"/>
      <c r="AA183" s="912"/>
      <c r="AB183" s="912"/>
      <c r="AC183" s="912"/>
      <c r="AD183" s="912"/>
      <c r="AE183" s="912"/>
      <c r="AF183" s="912"/>
      <c r="AG183" s="912"/>
      <c r="AH183" s="912"/>
      <c r="AI183" s="912"/>
      <c r="AJ183" s="912"/>
      <c r="AK183" s="912"/>
      <c r="AL183" s="912"/>
      <c r="AM183" s="912"/>
      <c r="AN183" s="912"/>
    </row>
    <row r="184" spans="1:40" ht="20.25">
      <c r="A184" t="str">
        <f t="shared" si="44"/>
        <v>Service</v>
      </c>
      <c r="B184" s="904" t="s">
        <v>686</v>
      </c>
      <c r="C184" s="990"/>
      <c r="D184" s="1101"/>
      <c r="E184" s="1102"/>
      <c r="F184" s="1082"/>
      <c r="G184" s="1103"/>
      <c r="H184" s="1102"/>
      <c r="I184" s="1082"/>
      <c r="J184" s="1104"/>
      <c r="K184" s="924"/>
      <c r="L184" s="1082"/>
      <c r="M184" s="1083"/>
      <c r="N184" s="1105"/>
      <c r="O184" s="1104"/>
      <c r="P184" s="924">
        <f>IFERROR(P182/O182,0)</f>
        <v>196.9874074074074</v>
      </c>
      <c r="Q184" s="1082"/>
      <c r="R184" s="922"/>
      <c r="S184" s="1106"/>
      <c r="T184" s="1026"/>
      <c r="U184" s="912"/>
      <c r="W184" s="912"/>
      <c r="X184" s="912"/>
      <c r="Y184" s="912"/>
      <c r="Z184" s="912"/>
      <c r="AA184" s="912"/>
      <c r="AB184" s="912"/>
      <c r="AC184" s="912"/>
      <c r="AD184" s="912"/>
      <c r="AE184" s="912"/>
      <c r="AF184" s="912"/>
      <c r="AG184" s="912"/>
      <c r="AH184" s="912"/>
      <c r="AI184" s="912"/>
      <c r="AJ184" s="912"/>
      <c r="AK184" s="912"/>
      <c r="AL184" s="912"/>
      <c r="AM184" s="912"/>
      <c r="AN184" s="912"/>
    </row>
    <row r="185" spans="1:40" ht="20.25">
      <c r="A185" t="str">
        <f t="shared" si="44"/>
        <v>ServiceAjustement M/O</v>
      </c>
      <c r="B185" s="904" t="s">
        <v>686</v>
      </c>
      <c r="C185" s="928" t="s">
        <v>746</v>
      </c>
      <c r="D185" s="940"/>
      <c r="E185" s="940"/>
      <c r="F185" s="963">
        <f t="array" ref="F185">+INDEX('Budget original'!$A$2:$AO$501,MATCH($A185,'Budget original'!$A$2:$A$501,0),MATCH(F$2,'Budget original'!$A$2:$AO$2,0))</f>
        <v>-2624.6485717196774</v>
      </c>
      <c r="G185" s="942"/>
      <c r="H185" s="987"/>
      <c r="I185" s="987"/>
      <c r="J185" s="964"/>
      <c r="K185" s="987"/>
      <c r="L185" s="987">
        <f>-SUMIFS(BV_Data_An_Cour!$O:$O,BV_Data_An_Cour!$U:$U,$B185,BV_Data_An_Cour!$V:$V,$C185,BV_Data_An_Cour!$W:$W,$L$2)</f>
        <v>-2259.75</v>
      </c>
      <c r="M185" s="1098"/>
      <c r="N185" s="963">
        <f t="shared" ref="N185:N186" si="46">L185-F185</f>
        <v>364.89857171967742</v>
      </c>
      <c r="O185" s="964"/>
      <c r="P185" s="987"/>
      <c r="Q185" s="987">
        <f t="array" ref="Q185">+INDEX('Réel 2025'!$A$2:$AO$500,MATCH($A185,'Réel 2025'!$A$2:$A$500,0),MATCH(Q$2,'Réel 2025'!$A$2:$AO$2,0))</f>
        <v>-2042.71</v>
      </c>
      <c r="R185" s="1107"/>
      <c r="S185" s="989">
        <f t="shared" ref="S185:S186" si="47">L185-Q185</f>
        <v>-217.03999999999996</v>
      </c>
      <c r="T185" s="912"/>
      <c r="U185" s="912"/>
      <c r="W185" s="912"/>
      <c r="X185" s="912"/>
      <c r="Y185" s="912"/>
      <c r="Z185" s="912"/>
      <c r="AA185" s="912"/>
      <c r="AB185" s="912"/>
      <c r="AC185" s="912"/>
      <c r="AD185" s="912"/>
      <c r="AE185" s="912"/>
      <c r="AF185" s="912"/>
      <c r="AG185" s="912"/>
      <c r="AH185" s="912"/>
      <c r="AI185" s="912"/>
      <c r="AJ185" s="912"/>
      <c r="AK185" s="912"/>
      <c r="AL185" s="912"/>
      <c r="AM185" s="912"/>
      <c r="AN185" s="912"/>
    </row>
    <row r="186" spans="1:40" ht="20.25">
      <c r="A186" t="str">
        <f t="shared" si="44"/>
        <v>ServiceSous-total M/O</v>
      </c>
      <c r="B186" s="904" t="s">
        <v>686</v>
      </c>
      <c r="C186" s="1108" t="s">
        <v>750</v>
      </c>
      <c r="D186" s="1109">
        <f t="shared" ref="D186:F186" si="48">D173+D176+D179+D182+D185</f>
        <v>589.37674045370693</v>
      </c>
      <c r="E186" s="1109">
        <f t="shared" si="48"/>
        <v>177145.57413242862</v>
      </c>
      <c r="F186" s="1110">
        <f t="shared" si="48"/>
        <v>128204.72708504129</v>
      </c>
      <c r="G186" s="1111"/>
      <c r="H186" s="1109"/>
      <c r="I186" s="1110"/>
      <c r="J186" s="1111">
        <f t="shared" ref="J186:L186" si="49">J173+J176+J179+J182+J185</f>
        <v>544</v>
      </c>
      <c r="K186" s="1109">
        <f t="shared" si="49"/>
        <v>143794.43999999997</v>
      </c>
      <c r="L186" s="1110">
        <f t="shared" si="49"/>
        <v>105872.75</v>
      </c>
      <c r="M186" s="1112">
        <f>(K186-E186)/E186</f>
        <v>-0.18826964374224986</v>
      </c>
      <c r="N186" s="1110">
        <f t="shared" si="46"/>
        <v>-22331.97708504129</v>
      </c>
      <c r="O186" s="1111">
        <f t="shared" ref="O186:Q186" si="50">O173+O176+O179+O182+O185</f>
        <v>480</v>
      </c>
      <c r="P186" s="1109">
        <f t="shared" si="50"/>
        <v>144657.53</v>
      </c>
      <c r="Q186" s="1110">
        <f t="shared" si="50"/>
        <v>101442.29999999999</v>
      </c>
      <c r="R186" s="943">
        <f>IF(O186=0,0,J186/O186)</f>
        <v>1.1333333333333333</v>
      </c>
      <c r="S186" s="1113">
        <f t="shared" si="47"/>
        <v>4430.4500000000116</v>
      </c>
      <c r="T186" s="1114"/>
      <c r="U186" s="912"/>
      <c r="W186" s="912"/>
      <c r="X186" s="912"/>
      <c r="Y186" s="912"/>
      <c r="Z186" s="912"/>
      <c r="AA186" s="912"/>
      <c r="AB186" s="912"/>
      <c r="AC186" s="912"/>
      <c r="AD186" s="912"/>
      <c r="AE186" s="912"/>
      <c r="AF186" s="912"/>
      <c r="AG186" s="912"/>
      <c r="AH186" s="912"/>
      <c r="AI186" s="912"/>
      <c r="AJ186" s="912"/>
      <c r="AK186" s="912"/>
      <c r="AL186" s="912"/>
      <c r="AM186" s="912"/>
      <c r="AN186" s="912"/>
    </row>
    <row r="187" spans="1:40" ht="20.25">
      <c r="A187" t="str">
        <f t="shared" si="44"/>
        <v>Service% protit / ventes</v>
      </c>
      <c r="B187" s="904" t="s">
        <v>686</v>
      </c>
      <c r="C187" s="1115" t="s">
        <v>756</v>
      </c>
      <c r="D187" s="1116"/>
      <c r="E187" s="1116"/>
      <c r="F187" s="1117">
        <f>F186/E186</f>
        <v>0.72372526219141864</v>
      </c>
      <c r="G187" s="1118"/>
      <c r="H187" s="1116"/>
      <c r="I187" s="944"/>
      <c r="J187" s="1118"/>
      <c r="K187" s="1119">
        <f>IF(J186=0,0,K186/J186)</f>
        <v>264.32801470588231</v>
      </c>
      <c r="L187" s="944">
        <f>IF(L186=0,0,L186/K186)</f>
        <v>0.73627846806872377</v>
      </c>
      <c r="M187" s="1118"/>
      <c r="N187" s="1117">
        <f>N186/F186</f>
        <v>-0.17418996625785843</v>
      </c>
      <c r="O187" s="1118"/>
      <c r="P187" s="1119">
        <f>IF(O186=0,0,P186/O186)</f>
        <v>301.36985416666664</v>
      </c>
      <c r="Q187" s="944">
        <f>Q186/P186</f>
        <v>0.70125834444981872</v>
      </c>
      <c r="R187" s="1118"/>
      <c r="S187" s="945">
        <f>IF(R186=0,0,S186/R186)</f>
        <v>3909.2205882353046</v>
      </c>
      <c r="T187" s="1114"/>
      <c r="U187" s="912"/>
      <c r="W187" s="912"/>
      <c r="X187" s="912"/>
      <c r="Y187" s="912"/>
      <c r="Z187" s="912"/>
      <c r="AA187" s="912"/>
      <c r="AB187" s="912"/>
      <c r="AC187" s="912"/>
      <c r="AD187" s="912"/>
      <c r="AE187" s="912"/>
      <c r="AF187" s="912"/>
      <c r="AG187" s="912"/>
      <c r="AH187" s="912"/>
      <c r="AI187" s="912"/>
      <c r="AJ187" s="912"/>
      <c r="AK187" s="912"/>
      <c r="AL187" s="912"/>
      <c r="AM187" s="912"/>
      <c r="AN187" s="912"/>
    </row>
    <row r="188" spans="1:40" ht="20.25">
      <c r="A188" t="str">
        <f t="shared" si="44"/>
        <v>Service</v>
      </c>
      <c r="B188" s="904" t="s">
        <v>686</v>
      </c>
      <c r="C188" s="934"/>
      <c r="D188" s="1120"/>
      <c r="E188" s="1121"/>
      <c r="F188" s="1122"/>
      <c r="G188" s="1123"/>
      <c r="H188" s="1121"/>
      <c r="I188" s="1122"/>
      <c r="J188" s="1123"/>
      <c r="K188" s="1121"/>
      <c r="L188" s="1122"/>
      <c r="M188" s="1123"/>
      <c r="N188" s="1122"/>
      <c r="O188" s="1123"/>
      <c r="P188" s="1121"/>
      <c r="Q188" s="1122"/>
      <c r="R188" s="1123"/>
      <c r="S188" s="1124"/>
      <c r="T188" s="1114"/>
      <c r="U188" s="912"/>
      <c r="W188" s="912"/>
      <c r="X188" s="912"/>
      <c r="Y188" s="912"/>
      <c r="Z188" s="912"/>
      <c r="AA188" s="912"/>
      <c r="AB188" s="912"/>
      <c r="AC188" s="912"/>
      <c r="AD188" s="912"/>
      <c r="AE188" s="912"/>
      <c r="AF188" s="912"/>
      <c r="AG188" s="912"/>
      <c r="AH188" s="912"/>
      <c r="AI188" s="912"/>
      <c r="AJ188" s="912"/>
      <c r="AK188" s="912"/>
      <c r="AL188" s="912"/>
      <c r="AM188" s="912"/>
      <c r="AN188" s="912"/>
    </row>
    <row r="189" spans="1:40" ht="20.25">
      <c r="A189" t="str">
        <f t="shared" si="44"/>
        <v>ServiceSous-traitement</v>
      </c>
      <c r="B189" s="904" t="s">
        <v>686</v>
      </c>
      <c r="C189" s="928" t="s">
        <v>760</v>
      </c>
      <c r="D189" s="987"/>
      <c r="E189" s="987">
        <f t="array" ref="E189">+INDEX('Budget original'!$A$2:$AO$501,MATCH($A189,'Budget original'!$A$2:$A$501,0),MATCH(E$2,'Budget original'!$A$2:$AO$2,0))</f>
        <v>9623.4514532862595</v>
      </c>
      <c r="F189" s="987">
        <f t="array" ref="F189">+INDEX('Budget original'!$A$2:$AO$501,MATCH($A189,'Budget original'!$A$2:$A$501,0),MATCH(F$2,'Budget original'!$A$2:$AO$2,0))</f>
        <v>1443.517717992939</v>
      </c>
      <c r="G189" s="964"/>
      <c r="H189" s="987"/>
      <c r="I189" s="987"/>
      <c r="J189" s="964"/>
      <c r="K189" s="929">
        <f>-SUMIFS(BV_Data_An_Cour!$O:$O,BV_Data_An_Cour!$X:$X,"Oui",BV_Data_An_Cour!$U:$U,$B189,BV_Data_An_Cour!$V:$V,$C189)</f>
        <v>12785.39</v>
      </c>
      <c r="L189" s="932">
        <f>-SUMIFS(BV_Data_An_Cour!$O:$O,BV_Data_An_Cour!$U:$U,$B189,BV_Data_An_Cour!$V:$V,$C189,BV_Data_An_Cour!$W:$W,$L$2)</f>
        <v>2404.7199999999989</v>
      </c>
      <c r="M189" s="1125">
        <f>IF(E189=0,0,(K189-E189)/E189)</f>
        <v>0.3285659580725569</v>
      </c>
      <c r="N189" s="963">
        <f>L189-F189</f>
        <v>961.20228200705992</v>
      </c>
      <c r="O189" s="964"/>
      <c r="P189" s="929">
        <f t="array" ref="P189">+INDEX('Réel 2025'!$A$2:$AO$500,MATCH($A189,'Réel 2025'!$A$2:$A$500,0),MATCH(P$2,'Réel 2025'!$A$2:$AO$2,0))</f>
        <v>18681.54</v>
      </c>
      <c r="Q189" s="932">
        <f t="array" ref="Q189">+INDEX('Réel 2025'!$A$2:$AO$500,MATCH($A189,'Réel 2025'!$A$2:$A$500,0),MATCH(Q$2,'Réel 2025'!$A$2:$AO$2,0))</f>
        <v>2090.4600000000009</v>
      </c>
      <c r="R189" s="988">
        <f>IF(O189=0,0,J189/O189)</f>
        <v>0</v>
      </c>
      <c r="S189" s="989">
        <f>L189-Q189</f>
        <v>314.25999999999794</v>
      </c>
      <c r="T189" s="1114"/>
      <c r="U189" s="912"/>
      <c r="W189" s="912"/>
      <c r="X189" s="912"/>
      <c r="Y189" s="912"/>
      <c r="Z189" s="912"/>
      <c r="AA189" s="912"/>
      <c r="AB189" s="912"/>
      <c r="AC189" s="912"/>
      <c r="AD189" s="912"/>
      <c r="AE189" s="912"/>
      <c r="AF189" s="912"/>
      <c r="AG189" s="912"/>
      <c r="AH189" s="912"/>
      <c r="AI189" s="912"/>
      <c r="AJ189" s="912"/>
      <c r="AK189" s="912"/>
      <c r="AL189" s="912"/>
      <c r="AM189" s="912"/>
      <c r="AN189" s="912"/>
    </row>
    <row r="190" spans="1:40" ht="20.25">
      <c r="A190" t="str">
        <f t="shared" si="44"/>
        <v>Service% profit / ventes</v>
      </c>
      <c r="B190" s="904" t="s">
        <v>686</v>
      </c>
      <c r="C190" s="928" t="s">
        <v>703</v>
      </c>
      <c r="D190" s="940"/>
      <c r="E190" s="1059"/>
      <c r="F190" s="1079">
        <f>IFERROR(F189/E189,0)</f>
        <v>0.15</v>
      </c>
      <c r="G190" s="942"/>
      <c r="H190" s="1059"/>
      <c r="I190" s="1079"/>
      <c r="J190" s="1098"/>
      <c r="K190" s="1097"/>
      <c r="L190" s="1079">
        <f>IF(L189=0,0,L189/K189)</f>
        <v>0.18808342960206917</v>
      </c>
      <c r="M190" s="1098"/>
      <c r="N190" s="1099"/>
      <c r="O190" s="1098"/>
      <c r="P190" s="1097"/>
      <c r="Q190" s="1079">
        <f>IFERROR(Q189/P189,0)</f>
        <v>0.11189976843450812</v>
      </c>
      <c r="R190" s="1098"/>
      <c r="S190" s="1100"/>
      <c r="T190" s="1114"/>
      <c r="U190" s="912"/>
      <c r="W190" s="912"/>
      <c r="X190" s="912"/>
      <c r="Y190" s="912"/>
      <c r="Z190" s="912"/>
      <c r="AA190" s="912"/>
      <c r="AB190" s="912"/>
      <c r="AC190" s="912"/>
      <c r="AD190" s="912"/>
      <c r="AE190" s="912"/>
      <c r="AF190" s="912"/>
      <c r="AG190" s="912"/>
      <c r="AH190" s="912"/>
      <c r="AI190" s="912"/>
      <c r="AJ190" s="912"/>
      <c r="AK190" s="912"/>
      <c r="AL190" s="912"/>
      <c r="AM190" s="912"/>
      <c r="AN190" s="912"/>
    </row>
    <row r="191" spans="1:40" ht="20.25" hidden="1">
      <c r="A191" t="str">
        <f t="shared" si="44"/>
        <v>Service</v>
      </c>
      <c r="B191" s="904" t="s">
        <v>686</v>
      </c>
      <c r="C191" s="928"/>
      <c r="D191" s="940"/>
      <c r="E191" s="1059"/>
      <c r="F191" s="1079"/>
      <c r="G191" s="942"/>
      <c r="H191" s="1059"/>
      <c r="I191" s="1079"/>
      <c r="J191" s="1098"/>
      <c r="K191" s="1097"/>
      <c r="L191" s="1079"/>
      <c r="M191" s="1098"/>
      <c r="N191" s="1099"/>
      <c r="O191" s="1098"/>
      <c r="P191" s="1097"/>
      <c r="Q191" s="1079"/>
      <c r="R191" s="1098"/>
      <c r="S191" s="1100"/>
      <c r="T191" s="1114"/>
      <c r="U191" s="912"/>
      <c r="W191" s="912"/>
      <c r="X191" s="912"/>
      <c r="Y191" s="912"/>
      <c r="Z191" s="912"/>
      <c r="AA191" s="912"/>
      <c r="AB191" s="912"/>
      <c r="AC191" s="912"/>
      <c r="AD191" s="912"/>
      <c r="AE191" s="912"/>
      <c r="AF191" s="912"/>
      <c r="AG191" s="912"/>
      <c r="AH191" s="912"/>
      <c r="AI191" s="912"/>
      <c r="AJ191" s="912"/>
      <c r="AK191" s="912"/>
      <c r="AL191" s="912"/>
      <c r="AM191" s="912"/>
      <c r="AN191" s="912"/>
    </row>
    <row r="192" spans="1:40" ht="20.25" hidden="1">
      <c r="A192" t="str">
        <f t="shared" si="44"/>
        <v>ServiceM.O. Recond. MCPA</v>
      </c>
      <c r="B192" s="904" t="s">
        <v>686</v>
      </c>
      <c r="C192" s="928" t="s">
        <v>768</v>
      </c>
      <c r="D192" s="940"/>
      <c r="E192" s="987">
        <f t="array" ref="E192">+INDEX('Budget original'!$A$2:$AO$501,MATCH($A192,'Budget original'!$A$2:$A$501,0),MATCH(E$2,'Budget original'!$A$2:$AO$2,0))</f>
        <v>0</v>
      </c>
      <c r="F192" s="987">
        <f t="array" ref="F192">+INDEX('Budget original'!$A$2:$AO$501,MATCH($A192,'Budget original'!$A$2:$A$501,0),MATCH(F$2,'Budget original'!$A$2:$AO$2,0))</f>
        <v>0</v>
      </c>
      <c r="G192" s="942"/>
      <c r="H192" s="987"/>
      <c r="I192" s="987"/>
      <c r="J192" s="1098"/>
      <c r="K192" s="929">
        <f>-SUMIFS(BV_Data_An_Cour!$O:$O,BV_Data_An_Cour!$X:$X,"Oui",BV_Data_An_Cour!$U:$U,$B192,BV_Data_An_Cour!$V:$V,$C192)</f>
        <v>0</v>
      </c>
      <c r="L192" s="1079"/>
      <c r="M192" s="1098"/>
      <c r="N192" s="1099"/>
      <c r="O192" s="1098"/>
      <c r="P192" s="929">
        <f t="array" ref="P192">+INDEX('Réel 2025'!$A$2:$AO$500,MATCH($A192,'Réel 2025'!$A$2:$A$500,0),MATCH(P$2,'Réel 2025'!$A$2:$AO$2,0))</f>
        <v>0</v>
      </c>
      <c r="Q192" s="1079">
        <f t="array" ref="Q192">+INDEX('Réel 2025'!$A$2:$AO$500,MATCH($A192,'Réel 2025'!$A$2:$A$500,0),MATCH(Q$2,'Réel 2025'!$A$2:$AO$2,0))</f>
        <v>0</v>
      </c>
      <c r="R192" s="1098"/>
      <c r="S192" s="1100"/>
      <c r="T192" s="1114"/>
      <c r="U192" s="912"/>
      <c r="W192" s="912"/>
      <c r="X192" s="912"/>
      <c r="Y192" s="912"/>
      <c r="Z192" s="912"/>
      <c r="AA192" s="912"/>
      <c r="AB192" s="912"/>
      <c r="AC192" s="912"/>
      <c r="AD192" s="912"/>
      <c r="AE192" s="912"/>
      <c r="AF192" s="912"/>
      <c r="AG192" s="912"/>
      <c r="AH192" s="912"/>
      <c r="AI192" s="912"/>
      <c r="AJ192" s="912"/>
      <c r="AK192" s="912"/>
      <c r="AL192" s="912"/>
      <c r="AM192" s="912"/>
      <c r="AN192" s="912"/>
    </row>
    <row r="193" spans="1:40" ht="20.25" hidden="1">
      <c r="A193" t="str">
        <f t="shared" si="44"/>
        <v>Service% profit / ventes</v>
      </c>
      <c r="B193" s="904" t="s">
        <v>686</v>
      </c>
      <c r="C193" s="928" t="s">
        <v>703</v>
      </c>
      <c r="D193" s="940"/>
      <c r="E193" s="1059"/>
      <c r="F193" s="1079">
        <f>IF(F192=0,0,F192/E192)</f>
        <v>0</v>
      </c>
      <c r="G193" s="942"/>
      <c r="H193" s="1059"/>
      <c r="I193" s="1079"/>
      <c r="J193" s="1098"/>
      <c r="K193" s="1097"/>
      <c r="L193" s="1079">
        <f>IF(L192=0,0,L192/K192)</f>
        <v>0</v>
      </c>
      <c r="M193" s="1098"/>
      <c r="N193" s="1099"/>
      <c r="O193" s="1098"/>
      <c r="P193" s="1097"/>
      <c r="Q193" s="1079">
        <f>IF(Q192=0,0,Q192/P192)</f>
        <v>0</v>
      </c>
      <c r="R193" s="1098"/>
      <c r="S193" s="1100"/>
      <c r="T193" s="1114"/>
      <c r="U193" s="912"/>
      <c r="W193" s="912"/>
      <c r="X193" s="912"/>
      <c r="Y193" s="912"/>
      <c r="Z193" s="912"/>
      <c r="AA193" s="912"/>
      <c r="AB193" s="912"/>
      <c r="AC193" s="912"/>
      <c r="AD193" s="912"/>
      <c r="AE193" s="912"/>
      <c r="AF193" s="912"/>
      <c r="AG193" s="912"/>
      <c r="AH193" s="912"/>
      <c r="AI193" s="912"/>
      <c r="AJ193" s="912"/>
      <c r="AK193" s="912"/>
      <c r="AL193" s="912"/>
      <c r="AM193" s="912"/>
      <c r="AN193" s="912"/>
    </row>
    <row r="194" spans="1:40" ht="20.25">
      <c r="A194" t="str">
        <f t="shared" si="44"/>
        <v>Service</v>
      </c>
      <c r="B194" s="904" t="s">
        <v>686</v>
      </c>
      <c r="C194" s="1126"/>
      <c r="D194" s="1127"/>
      <c r="E194" s="1128"/>
      <c r="F194" s="1129"/>
      <c r="G194" s="1130"/>
      <c r="H194" s="1128"/>
      <c r="I194" s="1129"/>
      <c r="J194" s="1130"/>
      <c r="K194" s="1128"/>
      <c r="L194" s="1129"/>
      <c r="M194" s="1130"/>
      <c r="N194" s="1129"/>
      <c r="O194" s="1130"/>
      <c r="P194" s="1128"/>
      <c r="Q194" s="1129"/>
      <c r="R194" s="1130"/>
      <c r="S194" s="1131"/>
      <c r="T194" s="1114"/>
      <c r="U194" s="912"/>
      <c r="W194" s="912"/>
      <c r="X194" s="912"/>
      <c r="Y194" s="912"/>
      <c r="Z194" s="912"/>
      <c r="AA194" s="912"/>
      <c r="AB194" s="912"/>
      <c r="AC194" s="912"/>
      <c r="AD194" s="912"/>
      <c r="AE194" s="912"/>
      <c r="AF194" s="912"/>
      <c r="AG194" s="912"/>
      <c r="AH194" s="912"/>
      <c r="AI194" s="912"/>
      <c r="AJ194" s="912"/>
      <c r="AK194" s="912"/>
      <c r="AL194" s="912"/>
      <c r="AM194" s="912"/>
      <c r="AN194" s="912"/>
    </row>
    <row r="195" spans="1:40" ht="20.25">
      <c r="A195" t="str">
        <f t="shared" si="44"/>
        <v>ServiceTotal Mécanique</v>
      </c>
      <c r="B195" s="904" t="s">
        <v>686</v>
      </c>
      <c r="C195" s="966" t="s">
        <v>775</v>
      </c>
      <c r="D195" s="967"/>
      <c r="E195" s="967">
        <f t="shared" ref="E195:F195" si="51">E186+E189+E192</f>
        <v>186769.02558571487</v>
      </c>
      <c r="F195" s="969">
        <f t="shared" si="51"/>
        <v>129648.24480303423</v>
      </c>
      <c r="G195" s="970"/>
      <c r="H195" s="967"/>
      <c r="I195" s="969"/>
      <c r="J195" s="970"/>
      <c r="K195" s="967">
        <f t="shared" ref="K195:L195" si="52">K186+K189+K192</f>
        <v>156579.82999999996</v>
      </c>
      <c r="L195" s="969">
        <f t="shared" si="52"/>
        <v>108277.47</v>
      </c>
      <c r="M195" s="1132">
        <f>L196-F196</f>
        <v>-2.6474446693746101E-3</v>
      </c>
      <c r="N195" s="969">
        <f>L195-F195</f>
        <v>-21370.774803034234</v>
      </c>
      <c r="O195" s="970"/>
      <c r="P195" s="967">
        <f t="shared" ref="P195:Q195" si="53">P186+P189+P192</f>
        <v>163339.07</v>
      </c>
      <c r="Q195" s="969">
        <f t="shared" si="53"/>
        <v>103532.76</v>
      </c>
      <c r="R195" s="1132">
        <f>L196-Q196</f>
        <v>5.7664300022308157E-2</v>
      </c>
      <c r="S195" s="972">
        <f>L195-Q195</f>
        <v>4744.7100000000064</v>
      </c>
      <c r="T195" s="1114"/>
      <c r="U195" s="912"/>
      <c r="W195" s="904"/>
      <c r="X195" s="980"/>
      <c r="Y195" s="912"/>
      <c r="Z195" s="912"/>
      <c r="AA195" s="912"/>
      <c r="AB195" s="912"/>
      <c r="AC195" s="912"/>
      <c r="AD195" s="912"/>
      <c r="AE195" s="912"/>
      <c r="AF195" s="912"/>
      <c r="AG195" s="912"/>
      <c r="AH195" s="912"/>
      <c r="AI195" s="912"/>
      <c r="AJ195" s="912"/>
      <c r="AK195" s="912"/>
      <c r="AL195" s="912"/>
      <c r="AM195" s="912"/>
      <c r="AN195" s="912"/>
    </row>
    <row r="196" spans="1:40" ht="20.25">
      <c r="A196" t="str">
        <f t="shared" si="44"/>
        <v>Service</v>
      </c>
      <c r="B196" s="904" t="s">
        <v>686</v>
      </c>
      <c r="C196" s="973"/>
      <c r="D196" s="974"/>
      <c r="E196" s="974"/>
      <c r="F196" s="978">
        <f>F195/E195</f>
        <v>0.69416352308126217</v>
      </c>
      <c r="G196" s="976"/>
      <c r="H196" s="974"/>
      <c r="I196" s="978"/>
      <c r="J196" s="976"/>
      <c r="K196" s="974"/>
      <c r="L196" s="978">
        <f>L195/K195</f>
        <v>0.69151607841188756</v>
      </c>
      <c r="M196" s="977"/>
      <c r="N196" s="978">
        <f>N195/F195</f>
        <v>-0.16483659177570356</v>
      </c>
      <c r="O196" s="976"/>
      <c r="P196" s="974"/>
      <c r="Q196" s="978">
        <f>Q195/P195</f>
        <v>0.6338517783895794</v>
      </c>
      <c r="R196" s="977"/>
      <c r="S196" s="979">
        <f>L195/S195</f>
        <v>22.820671864033809</v>
      </c>
      <c r="T196" s="981"/>
      <c r="U196" s="912"/>
      <c r="W196" s="912"/>
      <c r="X196" s="912"/>
      <c r="Y196" s="912"/>
      <c r="Z196" s="912"/>
      <c r="AA196" s="912"/>
      <c r="AB196" s="912"/>
      <c r="AC196" s="912"/>
      <c r="AD196" s="912"/>
      <c r="AE196" s="912"/>
      <c r="AF196" s="912"/>
      <c r="AG196" s="912"/>
      <c r="AH196" s="912"/>
      <c r="AI196" s="912"/>
      <c r="AJ196" s="912"/>
      <c r="AK196" s="912"/>
      <c r="AL196" s="912"/>
      <c r="AM196" s="912"/>
      <c r="AN196" s="912"/>
    </row>
    <row r="197" spans="1:40" ht="20.25">
      <c r="A197" t="str">
        <f t="shared" si="44"/>
        <v>Service</v>
      </c>
      <c r="B197" s="904" t="s">
        <v>686</v>
      </c>
      <c r="C197" s="955"/>
      <c r="D197" s="981"/>
      <c r="E197" s="981"/>
      <c r="F197" s="944"/>
      <c r="G197" s="983"/>
      <c r="H197" s="981"/>
      <c r="I197" s="944"/>
      <c r="J197" s="983"/>
      <c r="K197" s="981"/>
      <c r="L197" s="1133"/>
      <c r="M197" s="943"/>
      <c r="N197" s="944"/>
      <c r="O197" s="983"/>
      <c r="P197" s="981"/>
      <c r="Q197" s="944"/>
      <c r="R197" s="943"/>
      <c r="S197" s="945"/>
      <c r="T197" s="981"/>
      <c r="U197" s="912"/>
      <c r="W197" s="912"/>
      <c r="X197" s="912"/>
      <c r="Y197" s="912"/>
      <c r="Z197" s="912"/>
      <c r="AA197" s="912"/>
      <c r="AB197" s="912"/>
      <c r="AC197" s="912"/>
      <c r="AD197" s="912"/>
      <c r="AE197" s="912"/>
      <c r="AF197" s="912"/>
      <c r="AG197" s="912"/>
      <c r="AH197" s="912"/>
      <c r="AI197" s="912"/>
      <c r="AJ197" s="912"/>
      <c r="AK197" s="912"/>
      <c r="AL197" s="912"/>
      <c r="AM197" s="912"/>
      <c r="AN197" s="912"/>
    </row>
    <row r="198" spans="1:40" ht="20.25">
      <c r="A198" t="str">
        <f t="shared" si="44"/>
        <v>ServiceDEPENSES</v>
      </c>
      <c r="B198" s="904" t="s">
        <v>686</v>
      </c>
      <c r="C198" s="984" t="s">
        <v>394</v>
      </c>
      <c r="D198" s="940"/>
      <c r="E198" s="940"/>
      <c r="F198" s="963"/>
      <c r="G198" s="942"/>
      <c r="H198" s="940"/>
      <c r="I198" s="963"/>
      <c r="J198" s="942"/>
      <c r="K198" s="940"/>
      <c r="L198" s="941"/>
      <c r="M198" s="942"/>
      <c r="N198" s="941"/>
      <c r="O198" s="942"/>
      <c r="P198" s="940"/>
      <c r="Q198" s="941"/>
      <c r="R198" s="942"/>
      <c r="S198" s="965"/>
      <c r="T198" s="940"/>
      <c r="U198" s="912"/>
      <c r="W198" s="912"/>
      <c r="X198" s="912"/>
      <c r="Y198" s="912"/>
      <c r="Z198" s="912"/>
      <c r="AA198" s="912"/>
      <c r="AB198" s="912"/>
      <c r="AC198" s="912"/>
      <c r="AD198" s="912"/>
      <c r="AE198" s="912"/>
      <c r="AF198" s="912"/>
      <c r="AG198" s="912"/>
      <c r="AH198" s="912"/>
      <c r="AI198" s="912"/>
      <c r="AJ198" s="912"/>
      <c r="AK198" s="912"/>
      <c r="AL198" s="912"/>
      <c r="AM198" s="912"/>
      <c r="AN198" s="912"/>
    </row>
    <row r="199" spans="1:40" ht="20.25">
      <c r="A199" t="str">
        <f t="shared" si="44"/>
        <v>ServiceSalaires cadres</v>
      </c>
      <c r="B199" s="904" t="s">
        <v>686</v>
      </c>
      <c r="C199" s="1015" t="s">
        <v>405</v>
      </c>
      <c r="D199" s="940"/>
      <c r="E199" s="940"/>
      <c r="F199" s="929">
        <f t="array" ref="F199">+INDEX('Budget original'!$A$2:$AO$501,MATCH($A199,'Budget original'!$A$2:$A$501,0),MATCH(F$2,'Budget original'!$A$2:$AO$2,0))</f>
        <v>10830.291555116217</v>
      </c>
      <c r="G199" s="942"/>
      <c r="H199" s="940"/>
      <c r="I199" s="929"/>
      <c r="J199" s="942"/>
      <c r="K199" s="940"/>
      <c r="L199" s="932">
        <f>SUMIFS(BV_Data_An_Cour!$O:$O,BV_Data_An_Cour!$U:$U,$B199,BV_Data_An_Cour!$V:$V,$C199,BV_Data_An_Cour!$W:$W,$L$2)</f>
        <v>8152.65</v>
      </c>
      <c r="M199" s="942"/>
      <c r="N199" s="963">
        <f t="shared" ref="N199:N230" si="54">L199-F199</f>
        <v>-2677.6415551162172</v>
      </c>
      <c r="O199" s="942"/>
      <c r="P199" s="940"/>
      <c r="Q199" s="932">
        <f t="array" ref="Q199">+INDEX('Réel 2025'!$A$2:$AO$500,MATCH($A199,'Réel 2025'!$A$2:$A$500,0),MATCH(Q$2,'Réel 2025'!$A$2:$AO$2,0))</f>
        <v>12817.44</v>
      </c>
      <c r="R199" s="942"/>
      <c r="S199" s="989">
        <f t="shared" ref="S199:S230" si="55">L199-Q199</f>
        <v>-4664.7900000000009</v>
      </c>
      <c r="T199" s="940"/>
      <c r="U199" s="940"/>
      <c r="W199" s="940"/>
      <c r="X199" s="940"/>
      <c r="Y199" s="940"/>
      <c r="Z199" s="940"/>
      <c r="AA199" s="940"/>
      <c r="AB199" s="940"/>
      <c r="AC199" s="940"/>
      <c r="AD199" s="940"/>
      <c r="AE199" s="940"/>
      <c r="AF199" s="940"/>
      <c r="AG199" s="940"/>
      <c r="AH199" s="940"/>
      <c r="AI199" s="940"/>
      <c r="AJ199" s="912"/>
      <c r="AK199" s="912"/>
      <c r="AL199" s="912"/>
      <c r="AM199" s="940"/>
      <c r="AN199" s="940"/>
    </row>
    <row r="200" spans="1:40" ht="20.25">
      <c r="A200" t="str">
        <f t="shared" si="44"/>
        <v>ServiceSalaires commis</v>
      </c>
      <c r="B200" s="904" t="s">
        <v>686</v>
      </c>
      <c r="C200" s="1016" t="s">
        <v>406</v>
      </c>
      <c r="D200" s="998"/>
      <c r="E200" s="940"/>
      <c r="F200" s="921">
        <f t="array" ref="F200">+INDEX('Budget original'!$A$2:$AO$501,MATCH($A200,'Budget original'!$A$2:$A$501,0),MATCH(F$2,'Budget original'!$A$2:$AO$2,0))</f>
        <v>5290.2845956590227</v>
      </c>
      <c r="G200" s="999"/>
      <c r="H200" s="940"/>
      <c r="I200" s="921"/>
      <c r="J200" s="942"/>
      <c r="K200" s="940"/>
      <c r="L200" s="932">
        <f>SUMIFS(BV_Data_An_Cour!$O:$O,BV_Data_An_Cour!$U:$U,$B200,BV_Data_An_Cour!$V:$V,$C200,BV_Data_An_Cour!$W:$W,$L$2)</f>
        <v>2534.9</v>
      </c>
      <c r="M200" s="942"/>
      <c r="N200" s="963">
        <f t="shared" si="54"/>
        <v>-2755.3845956590226</v>
      </c>
      <c r="O200" s="942"/>
      <c r="P200" s="940"/>
      <c r="Q200" s="932">
        <f t="array" ref="Q200">+INDEX('Réel 2025'!$A$2:$AO$500,MATCH($A200,'Réel 2025'!$A$2:$A$500,0),MATCH(Q$2,'Réel 2025'!$A$2:$AO$2,0))</f>
        <v>5066.99</v>
      </c>
      <c r="R200" s="942"/>
      <c r="S200" s="989">
        <f t="shared" si="55"/>
        <v>-2532.0899999999997</v>
      </c>
      <c r="T200" s="912"/>
      <c r="U200" s="912"/>
      <c r="V200" s="898" t="s">
        <v>784</v>
      </c>
      <c r="W200" s="912"/>
      <c r="X200" s="912"/>
      <c r="Y200" s="912"/>
      <c r="Z200" s="912"/>
      <c r="AA200" s="912"/>
      <c r="AB200" s="912"/>
      <c r="AC200" s="912"/>
      <c r="AD200" s="912"/>
      <c r="AE200" s="912"/>
      <c r="AF200" s="912"/>
      <c r="AG200" s="912"/>
      <c r="AH200" s="912"/>
      <c r="AI200" s="912"/>
      <c r="AJ200" s="912"/>
      <c r="AK200" s="912"/>
      <c r="AL200" s="912"/>
      <c r="AM200" s="912"/>
      <c r="AN200" s="912"/>
    </row>
    <row r="201" spans="1:40" ht="20.25">
      <c r="A201" t="str">
        <f t="shared" si="44"/>
        <v>ServiceSalaires autres</v>
      </c>
      <c r="B201" s="904" t="s">
        <v>686</v>
      </c>
      <c r="C201" s="1015" t="s">
        <v>407</v>
      </c>
      <c r="D201" s="1017"/>
      <c r="E201" s="1018"/>
      <c r="F201" s="929">
        <f t="array" ref="F201">+INDEX('Budget original'!$A$2:$AO$501,MATCH($A201,'Budget original'!$A$2:$A$501,0),MATCH(F$2,'Budget original'!$A$2:$AO$2,0))</f>
        <v>13883.263471579279</v>
      </c>
      <c r="G201" s="1019"/>
      <c r="H201" s="1018"/>
      <c r="I201" s="929"/>
      <c r="J201" s="1020"/>
      <c r="K201" s="1018"/>
      <c r="L201" s="1021">
        <f>SUMIFS(BV_Data_An_Cour!$O:$O,BV_Data_An_Cour!$U:$U,$B201,BV_Data_An_Cour!$V:$V,$C201,BV_Data_An_Cour!$W:$W,$L$2)</f>
        <v>14307.96</v>
      </c>
      <c r="M201" s="1020"/>
      <c r="N201" s="1022">
        <f t="shared" si="54"/>
        <v>424.69652842071991</v>
      </c>
      <c r="O201" s="1020"/>
      <c r="P201" s="1018"/>
      <c r="Q201" s="1021">
        <f t="array" ref="Q201">+INDEX('Réel 2025'!$A$2:$AO$500,MATCH($A201,'Réel 2025'!$A$2:$A$500,0),MATCH(Q$2,'Réel 2025'!$A$2:$AO$2,0))</f>
        <v>2985.91</v>
      </c>
      <c r="R201" s="1020"/>
      <c r="S201" s="1023">
        <f t="shared" si="55"/>
        <v>11322.05</v>
      </c>
      <c r="T201" s="912"/>
      <c r="U201" s="912"/>
      <c r="W201" s="912"/>
      <c r="X201" s="912"/>
      <c r="Y201" s="912"/>
      <c r="Z201" s="912"/>
      <c r="AA201" s="912"/>
      <c r="AB201" s="912"/>
      <c r="AC201" s="912"/>
      <c r="AD201" s="912"/>
      <c r="AE201" s="912"/>
      <c r="AF201" s="912"/>
      <c r="AG201" s="912"/>
      <c r="AH201" s="912"/>
      <c r="AI201" s="912"/>
      <c r="AJ201" s="912"/>
      <c r="AK201" s="912"/>
      <c r="AL201" s="912"/>
      <c r="AM201" s="912"/>
      <c r="AN201" s="912"/>
    </row>
    <row r="202" spans="1:40" ht="20.25">
      <c r="A202" t="str">
        <f t="shared" si="44"/>
        <v>ServiceSalaires spécialistes</v>
      </c>
      <c r="B202" s="904" t="s">
        <v>686</v>
      </c>
      <c r="C202" s="1015" t="s">
        <v>409</v>
      </c>
      <c r="D202" s="998"/>
      <c r="E202" s="940"/>
      <c r="F202" s="929">
        <f t="array" ref="F202">+INDEX('Budget original'!$A$2:$AO$501,MATCH($A202,'Budget original'!$A$2:$A$501,0),MATCH(F$2,'Budget original'!$A$2:$AO$2,0))</f>
        <v>15342.486590038312</v>
      </c>
      <c r="G202" s="999"/>
      <c r="H202" s="940"/>
      <c r="I202" s="929"/>
      <c r="J202" s="942"/>
      <c r="K202" s="940"/>
      <c r="L202" s="932">
        <f>SUMIFS(BV_Data_An_Cour!$O:$O,BV_Data_An_Cour!$U:$U,$B202,BV_Data_An_Cour!$V:$V,$C202,BV_Data_An_Cour!$W:$W,$L$2)</f>
        <v>13056.46</v>
      </c>
      <c r="M202" s="942"/>
      <c r="N202" s="963">
        <f t="shared" si="54"/>
        <v>-2286.0265900383129</v>
      </c>
      <c r="O202" s="942"/>
      <c r="P202" s="940"/>
      <c r="Q202" s="932">
        <f t="array" ref="Q202">+INDEX('Réel 2025'!$A$2:$AO$500,MATCH($A202,'Réel 2025'!$A$2:$A$500,0),MATCH(Q$2,'Réel 2025'!$A$2:$AO$2,0))</f>
        <v>14362.52</v>
      </c>
      <c r="R202" s="942"/>
      <c r="S202" s="989">
        <f t="shared" si="55"/>
        <v>-1306.0600000000013</v>
      </c>
      <c r="T202" s="912"/>
      <c r="U202" s="912"/>
      <c r="W202" s="912"/>
      <c r="X202" s="912"/>
      <c r="Y202" s="912"/>
      <c r="Z202" s="912"/>
      <c r="AA202" s="912"/>
      <c r="AB202" s="912"/>
      <c r="AC202" s="912"/>
      <c r="AD202" s="912"/>
      <c r="AE202" s="912"/>
      <c r="AF202" s="912"/>
      <c r="AG202" s="912"/>
      <c r="AH202" s="912"/>
      <c r="AI202" s="912"/>
      <c r="AJ202" s="912"/>
      <c r="AK202" s="912"/>
      <c r="AL202" s="912"/>
      <c r="AM202" s="912"/>
      <c r="AN202" s="912"/>
    </row>
    <row r="203" spans="1:40" ht="20.25" hidden="1">
      <c r="A203" t="str">
        <f t="shared" si="44"/>
        <v>Service[...]</v>
      </c>
      <c r="B203" s="904" t="s">
        <v>686</v>
      </c>
      <c r="C203" s="928" t="s">
        <v>330</v>
      </c>
      <c r="D203" s="998"/>
      <c r="E203" s="940"/>
      <c r="F203" s="929">
        <f t="array" ref="F203">+INDEX('Budget original'!$A$2:$AO$501,MATCH($A203,'Budget original'!$A$2:$A$501,0),MATCH(F$2,'Budget original'!$A$2:$AO$2,0))</f>
        <v>0</v>
      </c>
      <c r="G203" s="999"/>
      <c r="H203" s="940"/>
      <c r="I203" s="929"/>
      <c r="J203" s="942"/>
      <c r="K203" s="940"/>
      <c r="L203" s="932">
        <f>SUMIFS(BV_Data_An_Cour!$O:$O,BV_Data_An_Cour!$U:$U,$B203,BV_Data_An_Cour!$V:$V,$C203,BV_Data_An_Cour!$W:$W,$L$2)</f>
        <v>0</v>
      </c>
      <c r="M203" s="942"/>
      <c r="N203" s="963">
        <f t="shared" si="54"/>
        <v>0</v>
      </c>
      <c r="O203" s="942"/>
      <c r="P203" s="940"/>
      <c r="Q203" s="932">
        <f t="array" ref="Q203">+INDEX('Réel 2025'!$A$2:$AO$500,MATCH($A203,'Réel 2025'!$A$2:$A$500,0),MATCH(Q$2,'Réel 2025'!$A$2:$AO$2,0))</f>
        <v>0</v>
      </c>
      <c r="R203" s="942"/>
      <c r="S203" s="989">
        <f t="shared" si="55"/>
        <v>0</v>
      </c>
      <c r="T203" s="912"/>
      <c r="U203" s="912"/>
      <c r="W203" s="912"/>
      <c r="X203" s="912"/>
      <c r="Y203" s="912"/>
      <c r="Z203" s="912"/>
      <c r="AA203" s="912"/>
      <c r="AB203" s="912"/>
      <c r="AC203" s="912"/>
      <c r="AD203" s="912"/>
      <c r="AE203" s="912"/>
      <c r="AF203" s="912"/>
      <c r="AG203" s="912"/>
      <c r="AH203" s="912"/>
      <c r="AI203" s="912"/>
      <c r="AJ203" s="912"/>
      <c r="AK203" s="912"/>
      <c r="AL203" s="912"/>
      <c r="AM203" s="912"/>
      <c r="AN203" s="912"/>
    </row>
    <row r="204" spans="1:40" ht="20.25" hidden="1">
      <c r="A204" t="str">
        <f t="shared" si="44"/>
        <v>Service[...]</v>
      </c>
      <c r="B204" s="904" t="s">
        <v>686</v>
      </c>
      <c r="C204" s="928" t="s">
        <v>330</v>
      </c>
      <c r="D204" s="998"/>
      <c r="E204" s="940"/>
      <c r="F204" s="929">
        <f t="array" ref="F204">+INDEX('Budget original'!$A$2:$AO$501,MATCH($A204,'Budget original'!$A$2:$A$501,0),MATCH(F$2,'Budget original'!$A$2:$AO$2,0))</f>
        <v>0</v>
      </c>
      <c r="G204" s="999"/>
      <c r="H204" s="940"/>
      <c r="I204" s="929"/>
      <c r="J204" s="942"/>
      <c r="K204" s="940"/>
      <c r="L204" s="932">
        <f>SUMIFS(BV_Data_An_Cour!$O:$O,BV_Data_An_Cour!$U:$U,$B204,BV_Data_An_Cour!$V:$V,$C204,BV_Data_An_Cour!$W:$W,$L$2)</f>
        <v>0</v>
      </c>
      <c r="M204" s="942"/>
      <c r="N204" s="963">
        <f t="shared" si="54"/>
        <v>0</v>
      </c>
      <c r="O204" s="942"/>
      <c r="P204" s="940"/>
      <c r="Q204" s="932">
        <f t="array" ref="Q204">+INDEX('Réel 2025'!$A$2:$AO$500,MATCH($A204,'Réel 2025'!$A$2:$A$500,0),MATCH(Q$2,'Réel 2025'!$A$2:$AO$2,0))</f>
        <v>0</v>
      </c>
      <c r="R204" s="942"/>
      <c r="S204" s="989">
        <f t="shared" si="55"/>
        <v>0</v>
      </c>
      <c r="T204" s="912"/>
      <c r="U204" s="912"/>
      <c r="W204" s="912"/>
      <c r="X204" s="912"/>
      <c r="Y204" s="912"/>
      <c r="Z204" s="912"/>
      <c r="AA204" s="912"/>
      <c r="AB204" s="912"/>
      <c r="AC204" s="912"/>
      <c r="AD204" s="912"/>
      <c r="AE204" s="912"/>
      <c r="AF204" s="912"/>
      <c r="AG204" s="912"/>
      <c r="AH204" s="912"/>
      <c r="AI204" s="912"/>
      <c r="AJ204" s="912"/>
      <c r="AK204" s="912"/>
      <c r="AL204" s="912"/>
      <c r="AM204" s="912"/>
      <c r="AN204" s="912"/>
    </row>
    <row r="205" spans="1:40" ht="20.25" hidden="1">
      <c r="A205" t="str">
        <f t="shared" si="44"/>
        <v>Service[...]</v>
      </c>
      <c r="B205" s="904" t="s">
        <v>686</v>
      </c>
      <c r="C205" s="928" t="s">
        <v>330</v>
      </c>
      <c r="D205" s="998"/>
      <c r="E205" s="940"/>
      <c r="F205" s="929">
        <f t="array" ref="F205">+INDEX('Budget original'!$A$2:$AO$501,MATCH($A205,'Budget original'!$A$2:$A$501,0),MATCH(F$2,'Budget original'!$A$2:$AO$2,0))</f>
        <v>0</v>
      </c>
      <c r="G205" s="999"/>
      <c r="H205" s="940"/>
      <c r="I205" s="929"/>
      <c r="J205" s="942"/>
      <c r="K205" s="940"/>
      <c r="L205" s="932">
        <f>SUMIFS(BV_Data_An_Cour!$O:$O,BV_Data_An_Cour!$U:$U,$B205,BV_Data_An_Cour!$V:$V,$C205,BV_Data_An_Cour!$W:$W,$L$2)</f>
        <v>0</v>
      </c>
      <c r="M205" s="942"/>
      <c r="N205" s="963">
        <f t="shared" si="54"/>
        <v>0</v>
      </c>
      <c r="O205" s="942"/>
      <c r="P205" s="940"/>
      <c r="Q205" s="932">
        <f t="array" ref="Q205">+INDEX('Réel 2025'!$A$2:$AO$500,MATCH($A205,'Réel 2025'!$A$2:$A$500,0),MATCH(Q$2,'Réel 2025'!$A$2:$AO$2,0))</f>
        <v>0</v>
      </c>
      <c r="R205" s="942"/>
      <c r="S205" s="989">
        <f t="shared" si="55"/>
        <v>0</v>
      </c>
      <c r="T205" s="912"/>
      <c r="U205" s="912"/>
      <c r="W205" s="912"/>
      <c r="X205" s="912"/>
      <c r="Y205" s="912"/>
      <c r="Z205" s="912"/>
      <c r="AA205" s="912"/>
      <c r="AB205" s="912"/>
      <c r="AC205" s="912"/>
      <c r="AD205" s="912"/>
      <c r="AE205" s="912"/>
      <c r="AF205" s="912"/>
      <c r="AG205" s="912"/>
      <c r="AH205" s="912"/>
      <c r="AI205" s="912"/>
      <c r="AJ205" s="912"/>
      <c r="AK205" s="912"/>
      <c r="AL205" s="912"/>
      <c r="AM205" s="912"/>
      <c r="AN205" s="912"/>
    </row>
    <row r="206" spans="1:40" ht="20.25">
      <c r="A206" t="str">
        <f t="shared" si="44"/>
        <v>ServiceSalaires en absences</v>
      </c>
      <c r="B206" s="904" t="s">
        <v>686</v>
      </c>
      <c r="C206" s="1016" t="s">
        <v>410</v>
      </c>
      <c r="D206" s="998"/>
      <c r="E206" s="940"/>
      <c r="F206" s="929">
        <f t="array" ref="F206">+INDEX('Budget original'!$A$2:$AO$501,MATCH($A206,'Budget original'!$A$2:$A$501,0),MATCH(F$2,'Budget original'!$A$2:$AO$2,0))</f>
        <v>14030.637113696455</v>
      </c>
      <c r="G206" s="999"/>
      <c r="H206" s="940"/>
      <c r="I206" s="929"/>
      <c r="J206" s="942"/>
      <c r="K206" s="940"/>
      <c r="L206" s="932">
        <f>SUMIFS(BV_Data_An_Cour!$O:$O,BV_Data_An_Cour!$U:$U,$B206,BV_Data_An_Cour!$V:$V,$C206,BV_Data_An_Cour!$W:$W,$L$2)</f>
        <v>12120.61</v>
      </c>
      <c r="M206" s="942"/>
      <c r="N206" s="963">
        <f t="shared" si="54"/>
        <v>-1910.0271136964548</v>
      </c>
      <c r="O206" s="942"/>
      <c r="P206" s="940"/>
      <c r="Q206" s="932">
        <f t="array" ref="Q206">+INDEX('Réel 2025'!$A$2:$AO$500,MATCH($A206,'Réel 2025'!$A$2:$A$500,0),MATCH(Q$2,'Réel 2025'!$A$2:$AO$2,0))</f>
        <v>11665.44</v>
      </c>
      <c r="R206" s="942"/>
      <c r="S206" s="989">
        <f t="shared" si="55"/>
        <v>455.17000000000007</v>
      </c>
      <c r="T206" s="912"/>
      <c r="U206" s="912"/>
      <c r="W206" s="912"/>
      <c r="X206" s="912"/>
      <c r="Y206" s="912"/>
      <c r="Z206" s="912"/>
      <c r="AA206" s="912"/>
      <c r="AB206" s="912"/>
      <c r="AC206" s="912"/>
      <c r="AD206" s="912"/>
      <c r="AE206" s="912"/>
      <c r="AF206" s="912"/>
      <c r="AG206" s="912"/>
      <c r="AH206" s="912"/>
      <c r="AI206" s="912"/>
      <c r="AJ206" s="912"/>
      <c r="AK206" s="912"/>
      <c r="AL206" s="912"/>
      <c r="AM206" s="912"/>
      <c r="AN206" s="912"/>
    </row>
    <row r="207" spans="1:40" ht="20.25">
      <c r="A207" t="str">
        <f t="shared" si="44"/>
        <v>ServiceDéduction à la source</v>
      </c>
      <c r="B207" s="904" t="s">
        <v>686</v>
      </c>
      <c r="C207" s="1015" t="s">
        <v>411</v>
      </c>
      <c r="D207" s="1017"/>
      <c r="E207" s="1018"/>
      <c r="F207" s="957">
        <f t="array" ref="F207">+INDEX('Budget original'!$A$2:$AO$501,MATCH($A207,'Budget original'!$A$2:$A$501,0),MATCH(F$2,'Budget original'!$A$2:$AO$2,0))</f>
        <v>12540.047081119325</v>
      </c>
      <c r="G207" s="1019"/>
      <c r="H207" s="1018"/>
      <c r="I207" s="957"/>
      <c r="J207" s="1020"/>
      <c r="K207" s="1018"/>
      <c r="L207" s="1021">
        <f>SUMIFS(BV_Data_An_Cour!$O:$O,BV_Data_An_Cour!$U:$U,$B207,BV_Data_An_Cour!$V:$V,$C207,BV_Data_An_Cour!$W:$W,$L$2)</f>
        <v>11912.46</v>
      </c>
      <c r="M207" s="1020"/>
      <c r="N207" s="1022">
        <f t="shared" si="54"/>
        <v>-627.58708111932538</v>
      </c>
      <c r="O207" s="1020"/>
      <c r="P207" s="1018"/>
      <c r="Q207" s="1021">
        <f t="array" ref="Q207">+INDEX('Réel 2025'!$A$2:$AO$500,MATCH($A207,'Réel 2025'!$A$2:$A$500,0),MATCH(Q$2,'Réel 2025'!$A$2:$AO$2,0))</f>
        <v>12106.42</v>
      </c>
      <c r="R207" s="1020"/>
      <c r="S207" s="1023">
        <f t="shared" si="55"/>
        <v>-193.96000000000095</v>
      </c>
      <c r="T207" s="912"/>
      <c r="U207" s="912"/>
      <c r="W207" s="912"/>
      <c r="X207" s="912"/>
      <c r="Y207" s="912"/>
      <c r="Z207" s="912"/>
      <c r="AA207" s="912"/>
      <c r="AB207" s="912"/>
      <c r="AC207" s="912"/>
      <c r="AD207" s="912"/>
      <c r="AE207" s="912"/>
      <c r="AF207" s="912"/>
      <c r="AG207" s="912"/>
      <c r="AH207" s="912"/>
      <c r="AI207" s="912"/>
      <c r="AJ207" s="912"/>
      <c r="AK207" s="912"/>
      <c r="AL207" s="912"/>
      <c r="AM207" s="912"/>
      <c r="AN207" s="912"/>
    </row>
    <row r="208" spans="1:40" ht="20.25">
      <c r="A208" t="str">
        <f t="shared" si="44"/>
        <v>ServiceBénéfices marginaux</v>
      </c>
      <c r="B208" s="904" t="s">
        <v>686</v>
      </c>
      <c r="C208" s="1015" t="s">
        <v>412</v>
      </c>
      <c r="D208" s="998"/>
      <c r="E208" s="940"/>
      <c r="F208" s="929">
        <f t="array" ref="F208">+INDEX('Budget original'!$A$2:$AO$501,MATCH($A208,'Budget original'!$A$2:$A$501,0),MATCH(F$2,'Budget original'!$A$2:$AO$2,0))</f>
        <v>9645.3862132276117</v>
      </c>
      <c r="G208" s="999"/>
      <c r="H208" s="940"/>
      <c r="I208" s="929"/>
      <c r="J208" s="942"/>
      <c r="K208" s="940"/>
      <c r="L208" s="932">
        <f>SUMIFS(BV_Data_An_Cour!$O:$O,BV_Data_An_Cour!$U:$U,$B208,BV_Data_An_Cour!$V:$V,$C208,BV_Data_An_Cour!$W:$W,$L$2)</f>
        <v>5556.41</v>
      </c>
      <c r="M208" s="942"/>
      <c r="N208" s="963">
        <f t="shared" si="54"/>
        <v>-4088.9762132276119</v>
      </c>
      <c r="O208" s="942"/>
      <c r="P208" s="940"/>
      <c r="Q208" s="932">
        <f t="array" ref="Q208">+INDEX('Réel 2025'!$A$2:$AO$500,MATCH($A208,'Réel 2025'!$A$2:$A$500,0),MATCH(Q$2,'Réel 2025'!$A$2:$AO$2,0))</f>
        <v>6554</v>
      </c>
      <c r="R208" s="942"/>
      <c r="S208" s="989">
        <f t="shared" si="55"/>
        <v>-997.59000000000015</v>
      </c>
      <c r="T208" s="912"/>
      <c r="U208" s="912"/>
      <c r="W208" s="912"/>
      <c r="X208" s="912"/>
      <c r="Y208" s="912"/>
      <c r="Z208" s="912"/>
      <c r="AA208" s="912"/>
      <c r="AB208" s="912"/>
      <c r="AC208" s="912"/>
      <c r="AD208" s="912"/>
      <c r="AE208" s="912"/>
      <c r="AF208" s="912"/>
      <c r="AG208" s="912"/>
      <c r="AH208" s="912"/>
      <c r="AI208" s="912"/>
      <c r="AJ208" s="912"/>
      <c r="AK208" s="912"/>
      <c r="AL208" s="912"/>
      <c r="AM208" s="912"/>
      <c r="AN208" s="912"/>
    </row>
    <row r="209" spans="1:40" ht="20.25">
      <c r="A209" t="str">
        <f t="shared" si="44"/>
        <v>ServiceCsst</v>
      </c>
      <c r="B209" s="904" t="s">
        <v>686</v>
      </c>
      <c r="C209" s="1015" t="s">
        <v>413</v>
      </c>
      <c r="D209" s="998"/>
      <c r="E209" s="940"/>
      <c r="F209" s="929">
        <f t="array" ref="F209">+INDEX('Budget original'!$A$2:$AO$501,MATCH($A209,'Budget original'!$A$2:$A$501,0),MATCH(F$2,'Budget original'!$A$2:$AO$2,0))</f>
        <v>2560.2596123951953</v>
      </c>
      <c r="G209" s="999"/>
      <c r="H209" s="940"/>
      <c r="I209" s="929"/>
      <c r="J209" s="942"/>
      <c r="K209" s="940"/>
      <c r="L209" s="932">
        <f>SUMIFS(BV_Data_An_Cour!$O:$O,BV_Data_An_Cour!$U:$U,$B209,BV_Data_An_Cour!$V:$V,$C209,BV_Data_An_Cour!$W:$W,$L$2)</f>
        <v>1601.32</v>
      </c>
      <c r="M209" s="1134"/>
      <c r="N209" s="1135">
        <f t="shared" si="54"/>
        <v>-958.93961239519535</v>
      </c>
      <c r="O209" s="1134"/>
      <c r="P209" s="1136"/>
      <c r="Q209" s="921">
        <f t="array" ref="Q209">+INDEX('Réel 2025'!$A$2:$AO$500,MATCH($A209,'Réel 2025'!$A$2:$A$500,0),MATCH(Q$2,'Réel 2025'!$A$2:$AO$2,0))</f>
        <v>2007.56</v>
      </c>
      <c r="R209" s="1134"/>
      <c r="S209" s="1137">
        <f t="shared" si="55"/>
        <v>-406.24</v>
      </c>
      <c r="T209" s="912"/>
      <c r="U209" s="912"/>
      <c r="W209" s="912"/>
      <c r="X209" s="912"/>
      <c r="Y209" s="912"/>
      <c r="Z209" s="912"/>
      <c r="AA209" s="912"/>
      <c r="AB209" s="912"/>
      <c r="AC209" s="912"/>
      <c r="AD209" s="912"/>
      <c r="AE209" s="912"/>
      <c r="AF209" s="912"/>
      <c r="AG209" s="912"/>
      <c r="AH209" s="912"/>
      <c r="AI209" s="912"/>
      <c r="AJ209" s="912"/>
      <c r="AK209" s="912"/>
      <c r="AL209" s="912"/>
      <c r="AM209" s="912"/>
      <c r="AN209" s="912"/>
    </row>
    <row r="210" spans="1:40" ht="20.25" hidden="1">
      <c r="A210" t="str">
        <f t="shared" si="44"/>
        <v>Service[...]</v>
      </c>
      <c r="B210" s="904" t="s">
        <v>686</v>
      </c>
      <c r="C210" s="928" t="s">
        <v>330</v>
      </c>
      <c r="D210" s="1000"/>
      <c r="E210" s="1024"/>
      <c r="F210" s="929">
        <f t="array" ref="F210">+INDEX('Budget original'!$A$2:$AO$501,MATCH($A210,'Budget original'!$A$2:$A$501,0),MATCH(F$2,'Budget original'!$A$2:$AO$2,0))</f>
        <v>0</v>
      </c>
      <c r="G210" s="1001"/>
      <c r="H210" s="1024"/>
      <c r="I210" s="929"/>
      <c r="J210" s="922"/>
      <c r="K210" s="1024"/>
      <c r="L210" s="932">
        <f>SUMIFS(BV_Data_An_Cour!$O:$O,BV_Data_An_Cour!$U:$U,$B210,BV_Data_An_Cour!$V:$V,$C210,BV_Data_An_Cour!$W:$W,$L$2)</f>
        <v>0</v>
      </c>
      <c r="M210" s="922"/>
      <c r="N210" s="995">
        <f t="shared" si="54"/>
        <v>0</v>
      </c>
      <c r="O210" s="922"/>
      <c r="P210" s="1024"/>
      <c r="Q210" s="932">
        <f t="array" ref="Q210">+INDEX('Réel 2025'!$A$2:$AO$500,MATCH($A210,'Réel 2025'!$A$2:$A$500,0),MATCH(Q$2,'Réel 2025'!$A$2:$AO$2,0))</f>
        <v>0</v>
      </c>
      <c r="R210" s="922"/>
      <c r="S210" s="996">
        <f t="shared" si="55"/>
        <v>0</v>
      </c>
      <c r="T210" s="912"/>
      <c r="U210" s="912"/>
      <c r="W210" s="912"/>
      <c r="X210" s="912"/>
      <c r="Y210" s="912"/>
      <c r="Z210" s="912"/>
      <c r="AA210" s="912"/>
      <c r="AB210" s="912"/>
      <c r="AC210" s="912"/>
      <c r="AD210" s="912"/>
      <c r="AE210" s="912"/>
      <c r="AF210" s="912"/>
      <c r="AG210" s="912"/>
      <c r="AH210" s="912"/>
      <c r="AI210" s="912"/>
      <c r="AJ210" s="912"/>
      <c r="AK210" s="912"/>
      <c r="AL210" s="912"/>
      <c r="AM210" s="912"/>
      <c r="AN210" s="912"/>
    </row>
    <row r="211" spans="1:40" ht="20.25">
      <c r="A211" t="str">
        <f t="shared" si="44"/>
        <v>ServiceTOTAL PERSONNEL</v>
      </c>
      <c r="B211" s="904" t="s">
        <v>686</v>
      </c>
      <c r="C211" s="1006" t="s">
        <v>414</v>
      </c>
      <c r="D211" s="1007" t="s">
        <v>810</v>
      </c>
      <c r="E211" s="1008">
        <f>F211/F$195</f>
        <v>0.64885302813496049</v>
      </c>
      <c r="F211" s="1009">
        <f>+SUM(F199:F210)</f>
        <v>84122.656232831418</v>
      </c>
      <c r="G211" s="1010"/>
      <c r="H211" s="1008"/>
      <c r="I211" s="1009"/>
      <c r="J211" s="1010" t="s">
        <v>810</v>
      </c>
      <c r="K211" s="1008">
        <f>L211/L$195</f>
        <v>0.63949379312242893</v>
      </c>
      <c r="L211" s="1009">
        <f>+SUM(L199:L210)</f>
        <v>69242.77</v>
      </c>
      <c r="M211" s="1064"/>
      <c r="N211" s="1027">
        <f t="shared" si="54"/>
        <v>-14879.886232831414</v>
      </c>
      <c r="O211" s="1010" t="s">
        <v>810</v>
      </c>
      <c r="P211" s="1008">
        <f>Q211/Q$195</f>
        <v>0.65260773498166191</v>
      </c>
      <c r="Q211" s="1009">
        <f>+SUM(Q199:Q210)</f>
        <v>67566.28</v>
      </c>
      <c r="R211" s="1064"/>
      <c r="S211" s="1028">
        <f t="shared" si="55"/>
        <v>1676.4900000000052</v>
      </c>
      <c r="T211" s="940"/>
      <c r="U211" s="912"/>
      <c r="W211" s="912"/>
      <c r="X211" s="912"/>
      <c r="Y211" s="912"/>
      <c r="Z211" s="912"/>
      <c r="AA211" s="912"/>
      <c r="AB211" s="912"/>
      <c r="AC211" s="912"/>
      <c r="AD211" s="912"/>
      <c r="AE211" s="912"/>
      <c r="AF211" s="912"/>
      <c r="AG211" s="912"/>
      <c r="AH211" s="912"/>
      <c r="AI211" s="912"/>
      <c r="AJ211" s="912"/>
      <c r="AK211" s="912"/>
      <c r="AL211" s="912"/>
      <c r="AM211" s="912"/>
      <c r="AN211" s="912"/>
    </row>
    <row r="212" spans="1:40" ht="20.25">
      <c r="A212" t="str">
        <f t="shared" si="44"/>
        <v>ServicePublicité 2</v>
      </c>
      <c r="B212" s="904" t="s">
        <v>686</v>
      </c>
      <c r="C212" s="928" t="s">
        <v>415</v>
      </c>
      <c r="D212" s="998"/>
      <c r="E212" s="940"/>
      <c r="F212" s="929">
        <f t="array" ref="F212">+INDEX('Budget original'!$A$2:$AO$501,MATCH($A212,'Budget original'!$A$2:$A$501,0),MATCH(F$2,'Budget original'!$A$2:$AO$2,0))</f>
        <v>1354.4890372242405</v>
      </c>
      <c r="G212" s="999"/>
      <c r="H212" s="940"/>
      <c r="I212" s="929"/>
      <c r="J212" s="942"/>
      <c r="K212" s="940"/>
      <c r="L212" s="932">
        <f>SUMIFS(BV_Data_An_Cour!$O:$O,BV_Data_An_Cour!$U:$U,$B212,BV_Data_An_Cour!$V:$V,$C212,BV_Data_An_Cour!$W:$W,$L$2)</f>
        <v>1260.1600000000001</v>
      </c>
      <c r="M212" s="942"/>
      <c r="N212" s="963">
        <f t="shared" si="54"/>
        <v>-94.329037224240437</v>
      </c>
      <c r="O212" s="942"/>
      <c r="P212" s="940"/>
      <c r="Q212" s="932">
        <f t="array" ref="Q212">+INDEX('Réel 2025'!$A$2:$AO$500,MATCH($A212,'Réel 2025'!$A$2:$A$500,0),MATCH(Q$2,'Réel 2025'!$A$2:$AO$2,0))</f>
        <v>3646.98</v>
      </c>
      <c r="R212" s="942"/>
      <c r="S212" s="989">
        <f t="shared" si="55"/>
        <v>-2386.8199999999997</v>
      </c>
      <c r="T212" s="940"/>
      <c r="U212" s="912"/>
      <c r="W212" s="912"/>
      <c r="X212" s="912"/>
      <c r="Y212" s="912"/>
      <c r="Z212" s="912"/>
      <c r="AA212" s="912"/>
      <c r="AB212" s="912"/>
      <c r="AC212" s="912"/>
      <c r="AD212" s="912"/>
      <c r="AE212" s="912"/>
      <c r="AF212" s="912"/>
      <c r="AG212" s="912"/>
      <c r="AH212" s="912"/>
      <c r="AI212" s="912"/>
      <c r="AJ212" s="912"/>
      <c r="AK212" s="912"/>
      <c r="AL212" s="912"/>
      <c r="AM212" s="912"/>
      <c r="AN212" s="912"/>
    </row>
    <row r="213" spans="1:40" ht="20.25">
      <c r="A213" t="str">
        <f t="shared" si="44"/>
        <v>ServiceService gratuit 2</v>
      </c>
      <c r="B213" s="904" t="s">
        <v>686</v>
      </c>
      <c r="C213" s="928" t="s">
        <v>416</v>
      </c>
      <c r="D213" s="998"/>
      <c r="E213" s="940"/>
      <c r="F213" s="929">
        <f t="array" ref="F213">+INDEX('Budget original'!$A$2:$AO$501,MATCH($A213,'Budget original'!$A$2:$A$501,0),MATCH(F$2,'Budget original'!$A$2:$AO$2,0))</f>
        <v>3750</v>
      </c>
      <c r="G213" s="999"/>
      <c r="H213" s="940"/>
      <c r="I213" s="929"/>
      <c r="J213" s="942"/>
      <c r="K213" s="940"/>
      <c r="L213" s="1407">
        <f>SUMIFS(BV_Data_An_Cour!$O:$O,BV_Data_An_Cour!$U:$U,$B213,BV_Data_An_Cour!$V:$V,$C213,BV_Data_An_Cour!$W:$W,$L$2)</f>
        <v>7137.83</v>
      </c>
      <c r="M213" s="942"/>
      <c r="N213" s="963">
        <f t="shared" si="54"/>
        <v>3387.83</v>
      </c>
      <c r="O213" s="942"/>
      <c r="P213" s="940"/>
      <c r="Q213" s="932">
        <f t="array" ref="Q213">+INDEX('Réel 2025'!$A$2:$AO$500,MATCH($A213,'Réel 2025'!$A$2:$A$500,0),MATCH(Q$2,'Réel 2025'!$A$2:$AO$2,0))</f>
        <v>2839.97</v>
      </c>
      <c r="R213" s="942"/>
      <c r="S213" s="989">
        <f t="shared" si="55"/>
        <v>4297.8600000000006</v>
      </c>
      <c r="T213" s="940"/>
      <c r="U213" s="912"/>
      <c r="V213" s="898" t="s">
        <v>3137</v>
      </c>
      <c r="W213" s="912"/>
      <c r="X213" s="912"/>
      <c r="Y213" s="912"/>
      <c r="Z213" s="912"/>
      <c r="AA213" s="912"/>
      <c r="AB213" s="912"/>
      <c r="AC213" s="912"/>
      <c r="AD213" s="912"/>
      <c r="AE213" s="912"/>
      <c r="AF213" s="912"/>
      <c r="AG213" s="912"/>
      <c r="AH213" s="912"/>
      <c r="AI213" s="912"/>
      <c r="AJ213" s="912"/>
      <c r="AK213" s="912"/>
      <c r="AL213" s="912"/>
      <c r="AM213" s="912"/>
      <c r="AN213" s="912"/>
    </row>
    <row r="214" spans="1:40" ht="20.25">
      <c r="A214" t="str">
        <f t="shared" si="44"/>
        <v>ServiceFrais véhicules de cie</v>
      </c>
      <c r="B214" s="904" t="s">
        <v>686</v>
      </c>
      <c r="C214" s="990" t="s">
        <v>417</v>
      </c>
      <c r="D214" s="1000"/>
      <c r="E214" s="1024"/>
      <c r="F214" s="921">
        <f t="array" ref="F214">+INDEX('Budget original'!$A$2:$AO$501,MATCH($A214,'Budget original'!$A$2:$A$501,0),MATCH(F$2,'Budget original'!$A$2:$AO$2,0))</f>
        <v>7453.2500000000009</v>
      </c>
      <c r="G214" s="1001"/>
      <c r="H214" s="1024"/>
      <c r="I214" s="921"/>
      <c r="J214" s="922"/>
      <c r="K214" s="1024"/>
      <c r="L214" s="932">
        <f>SUMIFS(BV_Data_An_Cour!$O:$O,BV_Data_An_Cour!$U:$U,$B214,BV_Data_An_Cour!$V:$V,$C214,BV_Data_An_Cour!$W:$W,$L$2)</f>
        <v>8671.1299999999992</v>
      </c>
      <c r="M214" s="922"/>
      <c r="N214" s="995">
        <f t="shared" si="54"/>
        <v>1217.8799999999983</v>
      </c>
      <c r="O214" s="922"/>
      <c r="P214" s="1024"/>
      <c r="Q214" s="932">
        <f t="array" ref="Q214">+INDEX('Réel 2025'!$A$2:$AO$500,MATCH($A214,'Réel 2025'!$A$2:$A$500,0),MATCH(Q$2,'Réel 2025'!$A$2:$AO$2,0))</f>
        <v>5632.89</v>
      </c>
      <c r="R214" s="922"/>
      <c r="S214" s="996">
        <f t="shared" si="55"/>
        <v>3038.2399999999989</v>
      </c>
      <c r="T214" s="940"/>
      <c r="U214" s="912"/>
      <c r="V214" s="898" t="s">
        <v>3143</v>
      </c>
      <c r="W214" s="912"/>
      <c r="X214" s="912"/>
      <c r="Y214" s="912"/>
      <c r="Z214" s="912"/>
      <c r="AA214" s="912"/>
      <c r="AB214" s="912"/>
      <c r="AC214" s="912"/>
      <c r="AD214" s="912"/>
      <c r="AE214" s="912"/>
      <c r="AF214" s="912"/>
      <c r="AG214" s="912"/>
      <c r="AH214" s="912"/>
      <c r="AI214" s="912"/>
      <c r="AJ214" s="912"/>
      <c r="AK214" s="912"/>
      <c r="AL214" s="912"/>
      <c r="AM214" s="912"/>
      <c r="AN214" s="912"/>
    </row>
    <row r="215" spans="1:40" ht="20.25">
      <c r="A215" t="str">
        <f t="shared" si="44"/>
        <v>ServiceInformatique</v>
      </c>
      <c r="B215" s="904" t="s">
        <v>686</v>
      </c>
      <c r="C215" s="928" t="s">
        <v>418</v>
      </c>
      <c r="D215" s="998"/>
      <c r="E215" s="940"/>
      <c r="F215" s="929">
        <f t="array" ref="F215">+INDEX('Budget original'!$A$2:$AO$501,MATCH($A215,'Budget original'!$A$2:$A$501,0),MATCH(F$2,'Budget original'!$A$2:$AO$2,0))</f>
        <v>6636.4108333333334</v>
      </c>
      <c r="G215" s="999"/>
      <c r="H215" s="940"/>
      <c r="I215" s="929"/>
      <c r="J215" s="942"/>
      <c r="K215" s="940"/>
      <c r="L215" s="1021">
        <f>SUMIFS(BV_Data_An_Cour!$O:$O,BV_Data_An_Cour!$U:$U,$B215,BV_Data_An_Cour!$V:$V,$C215,BV_Data_An_Cour!$W:$W,$L$2)</f>
        <v>7113.84</v>
      </c>
      <c r="M215" s="942"/>
      <c r="N215" s="963">
        <f t="shared" si="54"/>
        <v>477.42916666666679</v>
      </c>
      <c r="O215" s="942"/>
      <c r="P215" s="940"/>
      <c r="Q215" s="1021">
        <f t="array" ref="Q215">+INDEX('Réel 2025'!$A$2:$AO$500,MATCH($A215,'Réel 2025'!$A$2:$A$500,0),MATCH(Q$2,'Réel 2025'!$A$2:$AO$2,0))</f>
        <v>6173.99</v>
      </c>
      <c r="R215" s="942"/>
      <c r="S215" s="989">
        <f t="shared" si="55"/>
        <v>939.85000000000036</v>
      </c>
      <c r="T215" s="940"/>
      <c r="U215" s="912"/>
      <c r="W215" s="912"/>
      <c r="X215" s="912"/>
      <c r="Y215" s="912"/>
      <c r="Z215" s="912"/>
      <c r="AA215" s="912"/>
      <c r="AB215" s="912"/>
      <c r="AC215" s="912"/>
      <c r="AD215" s="912"/>
      <c r="AE215" s="912"/>
      <c r="AF215" s="912"/>
      <c r="AG215" s="912"/>
      <c r="AH215" s="912"/>
      <c r="AI215" s="912"/>
      <c r="AJ215" s="912"/>
      <c r="AK215" s="912"/>
      <c r="AL215" s="912"/>
      <c r="AM215" s="912"/>
      <c r="AN215" s="912"/>
    </row>
    <row r="216" spans="1:40" ht="20.25">
      <c r="A216" t="str">
        <f t="shared" si="44"/>
        <v>ServiceFrais de déplacement</v>
      </c>
      <c r="B216" s="904" t="s">
        <v>686</v>
      </c>
      <c r="C216" s="928" t="s">
        <v>419</v>
      </c>
      <c r="D216" s="998"/>
      <c r="E216" s="940"/>
      <c r="F216" s="929">
        <f t="array" ref="F216">+INDEX('Budget original'!$A$2:$AO$501,MATCH($A216,'Budget original'!$A$2:$A$501,0),MATCH(F$2,'Budget original'!$A$2:$AO$2,0))</f>
        <v>1331.25</v>
      </c>
      <c r="G216" s="999"/>
      <c r="H216" s="940"/>
      <c r="I216" s="929"/>
      <c r="J216" s="942"/>
      <c r="K216" s="940"/>
      <c r="L216" s="932">
        <f>SUMIFS(BV_Data_An_Cour!$O:$O,BV_Data_An_Cour!$U:$U,$B216,BV_Data_An_Cour!$V:$V,$C216,BV_Data_An_Cour!$W:$W,$L$2)</f>
        <v>1626.9</v>
      </c>
      <c r="M216" s="942"/>
      <c r="N216" s="963">
        <f t="shared" si="54"/>
        <v>295.65000000000009</v>
      </c>
      <c r="O216" s="942"/>
      <c r="P216" s="940"/>
      <c r="Q216" s="932">
        <f t="array" ref="Q216">+INDEX('Réel 2025'!$A$2:$AO$500,MATCH($A216,'Réel 2025'!$A$2:$A$500,0),MATCH(Q$2,'Réel 2025'!$A$2:$AO$2,0))</f>
        <v>-10.84</v>
      </c>
      <c r="R216" s="942"/>
      <c r="S216" s="989">
        <f t="shared" si="55"/>
        <v>1637.74</v>
      </c>
      <c r="T216" s="940"/>
      <c r="U216" s="912"/>
      <c r="W216" s="912"/>
      <c r="X216" s="912"/>
      <c r="Y216" s="912"/>
      <c r="Z216" s="912"/>
      <c r="AA216" s="912"/>
      <c r="AB216" s="912"/>
      <c r="AC216" s="912"/>
      <c r="AD216" s="912"/>
      <c r="AE216" s="912"/>
      <c r="AF216" s="912"/>
      <c r="AG216" s="912"/>
      <c r="AH216" s="912"/>
      <c r="AI216" s="912"/>
      <c r="AJ216" s="912"/>
      <c r="AK216" s="912"/>
      <c r="AL216" s="912"/>
      <c r="AM216" s="912"/>
      <c r="AN216" s="912"/>
    </row>
    <row r="217" spans="1:40" ht="20.25">
      <c r="A217" t="str">
        <f t="shared" si="44"/>
        <v>ServiceServices extérieurs</v>
      </c>
      <c r="B217" s="904" t="s">
        <v>686</v>
      </c>
      <c r="C217" s="990" t="s">
        <v>420</v>
      </c>
      <c r="D217" s="1000"/>
      <c r="E217" s="1024"/>
      <c r="F217" s="921">
        <f t="array" ref="F217">+INDEX('Budget original'!$A$2:$AO$501,MATCH($A217,'Budget original'!$A$2:$A$501,0),MATCH(F$2,'Budget original'!$A$2:$AO$2,0))</f>
        <v>2199.8866666666668</v>
      </c>
      <c r="G217" s="1001"/>
      <c r="H217" s="1024"/>
      <c r="I217" s="921"/>
      <c r="J217" s="922"/>
      <c r="K217" s="1024"/>
      <c r="L217" s="921">
        <f>SUMIFS(BV_Data_An_Cour!$O:$O,BV_Data_An_Cour!$U:$U,$B217,BV_Data_An_Cour!$V:$V,$C217,BV_Data_An_Cour!$W:$W,$L$2)</f>
        <v>10983.58</v>
      </c>
      <c r="M217" s="1134"/>
      <c r="N217" s="1135">
        <f t="shared" si="54"/>
        <v>8783.6933333333327</v>
      </c>
      <c r="O217" s="1134"/>
      <c r="P217" s="1136"/>
      <c r="Q217" s="921">
        <f t="array" ref="Q217">+INDEX('Réel 2025'!$A$2:$AO$500,MATCH($A217,'Réel 2025'!$A$2:$A$500,0),MATCH(Q$2,'Réel 2025'!$A$2:$AO$2,0))</f>
        <v>3169.86</v>
      </c>
      <c r="R217" s="922"/>
      <c r="S217" s="996">
        <f t="shared" si="55"/>
        <v>7813.7199999999993</v>
      </c>
      <c r="T217" s="940"/>
      <c r="U217" s="912"/>
      <c r="V217" s="997" t="s">
        <v>3136</v>
      </c>
      <c r="W217" s="912"/>
      <c r="X217" s="912"/>
      <c r="Y217" s="912"/>
      <c r="Z217" s="912"/>
      <c r="AA217" s="912"/>
      <c r="AB217" s="912"/>
      <c r="AC217" s="912"/>
      <c r="AD217" s="912"/>
      <c r="AE217" s="912"/>
      <c r="AF217" s="912"/>
      <c r="AG217" s="912"/>
      <c r="AH217" s="912"/>
      <c r="AI217" s="912"/>
      <c r="AJ217" s="912"/>
      <c r="AK217" s="912"/>
      <c r="AL217" s="912"/>
      <c r="AM217" s="912"/>
      <c r="AN217" s="912"/>
    </row>
    <row r="218" spans="1:40" ht="20.25" hidden="1">
      <c r="A218" t="str">
        <f t="shared" si="44"/>
        <v>ServiceFournitures d'atelier</v>
      </c>
      <c r="B218" s="904" t="s">
        <v>686</v>
      </c>
      <c r="C218" s="928" t="s">
        <v>828</v>
      </c>
      <c r="D218" s="998"/>
      <c r="E218" s="940"/>
      <c r="F218" s="929"/>
      <c r="G218" s="999"/>
      <c r="H218" s="940"/>
      <c r="I218" s="929"/>
      <c r="J218" s="942"/>
      <c r="K218" s="940"/>
      <c r="L218" s="932">
        <f>SUMIFS(BV_Data_An_Cour!$O:$O,BV_Data_An_Cour!$U:$U,$B218,BV_Data_An_Cour!$V:$V,$C218,BV_Data_An_Cour!$W:$W,$L$2)</f>
        <v>0</v>
      </c>
      <c r="M218" s="942"/>
      <c r="N218" s="963">
        <f t="shared" si="54"/>
        <v>0</v>
      </c>
      <c r="O218" s="942"/>
      <c r="P218" s="940"/>
      <c r="Q218" s="932">
        <f t="array" ref="Q218">+INDEX('Réel 2025'!$A$2:$AO$500,MATCH($A218,'Réel 2025'!$A$2:$A$500,0),MATCH(Q$2,'Réel 2025'!$A$2:$AO$2,0))</f>
        <v>0</v>
      </c>
      <c r="R218" s="942"/>
      <c r="S218" s="989">
        <f t="shared" si="55"/>
        <v>0</v>
      </c>
      <c r="T218" s="912"/>
      <c r="U218" s="912"/>
      <c r="W218" s="912"/>
      <c r="X218" s="912"/>
      <c r="Y218" s="912"/>
      <c r="Z218" s="912"/>
      <c r="AA218" s="912"/>
      <c r="AB218" s="912"/>
      <c r="AC218" s="912"/>
      <c r="AD218" s="912"/>
      <c r="AE218" s="912"/>
      <c r="AF218" s="912"/>
      <c r="AG218" s="912"/>
      <c r="AH218" s="912"/>
      <c r="AI218" s="912"/>
      <c r="AJ218" s="912"/>
      <c r="AK218" s="912"/>
      <c r="AL218" s="912"/>
      <c r="AM218" s="912"/>
      <c r="AN218" s="912"/>
    </row>
    <row r="219" spans="1:40" ht="20.25">
      <c r="A219" t="str">
        <f t="shared" si="44"/>
        <v>ServiceFournitures autres</v>
      </c>
      <c r="B219" s="904" t="s">
        <v>686</v>
      </c>
      <c r="C219" s="928" t="s">
        <v>421</v>
      </c>
      <c r="D219" s="998"/>
      <c r="E219" s="940"/>
      <c r="F219" s="929">
        <f t="array" ref="F219">+INDEX('Budget original'!$A$2:$AO$501,MATCH($A219,'Budget original'!$A$2:$A$501,0),MATCH(F$2,'Budget original'!$A$2:$AO$2,0))</f>
        <v>3250</v>
      </c>
      <c r="G219" s="999"/>
      <c r="H219" s="940"/>
      <c r="I219" s="929"/>
      <c r="J219" s="942"/>
      <c r="K219" s="940"/>
      <c r="L219" s="932">
        <f>SUMIFS(BV_Data_An_Cour!$O:$O,BV_Data_An_Cour!$U:$U,$B219,BV_Data_An_Cour!$V:$V,$C219,BV_Data_An_Cour!$W:$W,$L$2)</f>
        <v>2943.86</v>
      </c>
      <c r="M219" s="942"/>
      <c r="N219" s="963">
        <f t="shared" si="54"/>
        <v>-306.13999999999987</v>
      </c>
      <c r="O219" s="942"/>
      <c r="P219" s="940"/>
      <c r="Q219" s="932">
        <f t="array" ref="Q219">+INDEX('Réel 2025'!$A$2:$AO$500,MATCH($A219,'Réel 2025'!$A$2:$A$500,0),MATCH(Q$2,'Réel 2025'!$A$2:$AO$2,0))</f>
        <v>2667.5</v>
      </c>
      <c r="R219" s="942"/>
      <c r="S219" s="989">
        <f t="shared" si="55"/>
        <v>276.36000000000013</v>
      </c>
      <c r="T219" s="940"/>
      <c r="U219" s="912"/>
      <c r="W219" s="912"/>
      <c r="X219" s="912"/>
      <c r="Y219" s="912"/>
      <c r="Z219" s="912"/>
      <c r="AA219" s="912"/>
      <c r="AB219" s="912"/>
      <c r="AC219" s="912"/>
      <c r="AD219" s="912"/>
      <c r="AE219" s="912"/>
      <c r="AF219" s="912"/>
      <c r="AG219" s="912"/>
      <c r="AH219" s="912"/>
      <c r="AI219" s="912"/>
      <c r="AJ219" s="912"/>
      <c r="AK219" s="912"/>
      <c r="AL219" s="912"/>
      <c r="AM219" s="912"/>
      <c r="AN219" s="912"/>
    </row>
    <row r="220" spans="1:40" ht="20.25">
      <c r="A220" t="str">
        <f t="shared" si="44"/>
        <v>ServiceUniformes</v>
      </c>
      <c r="B220" s="904" t="s">
        <v>686</v>
      </c>
      <c r="C220" s="928" t="s">
        <v>422</v>
      </c>
      <c r="D220" s="998"/>
      <c r="E220" s="940"/>
      <c r="F220" s="929">
        <f t="array" ref="F220">+INDEX('Budget original'!$A$2:$AO$501,MATCH($A220,'Budget original'!$A$2:$A$501,0),MATCH(F$2,'Budget original'!$A$2:$AO$2,0))</f>
        <v>1325</v>
      </c>
      <c r="G220" s="999"/>
      <c r="H220" s="940"/>
      <c r="I220" s="929"/>
      <c r="J220" s="942"/>
      <c r="K220" s="940"/>
      <c r="L220" s="932">
        <f>SUMIFS(BV_Data_An_Cour!$O:$O,BV_Data_An_Cour!$U:$U,$B220,BV_Data_An_Cour!$V:$V,$C220,BV_Data_An_Cour!$W:$W,$L$2)</f>
        <v>1172.5999999999999</v>
      </c>
      <c r="M220" s="942"/>
      <c r="N220" s="963">
        <f t="shared" si="54"/>
        <v>-152.40000000000009</v>
      </c>
      <c r="O220" s="942"/>
      <c r="P220" s="940"/>
      <c r="Q220" s="932">
        <f t="array" ref="Q220">+INDEX('Réel 2025'!$A$2:$AO$500,MATCH($A220,'Réel 2025'!$A$2:$A$500,0),MATCH(Q$2,'Réel 2025'!$A$2:$AO$2,0))</f>
        <v>1680.6</v>
      </c>
      <c r="R220" s="942"/>
      <c r="S220" s="989">
        <f t="shared" si="55"/>
        <v>-508</v>
      </c>
      <c r="T220" s="940"/>
      <c r="U220" s="912"/>
      <c r="W220" s="912"/>
      <c r="X220" s="912"/>
      <c r="Y220" s="912"/>
      <c r="Z220" s="912"/>
      <c r="AA220" s="912"/>
      <c r="AB220" s="912"/>
      <c r="AC220" s="912"/>
      <c r="AD220" s="912"/>
      <c r="AE220" s="912"/>
      <c r="AF220" s="912"/>
      <c r="AG220" s="912"/>
      <c r="AH220" s="912"/>
      <c r="AI220" s="912"/>
      <c r="AJ220" s="912"/>
      <c r="AK220" s="912"/>
      <c r="AL220" s="912"/>
      <c r="AM220" s="912"/>
      <c r="AN220" s="912"/>
    </row>
    <row r="221" spans="1:40" ht="20.25">
      <c r="A221" t="str">
        <f t="shared" si="44"/>
        <v>ServicePapeterie</v>
      </c>
      <c r="B221" s="904" t="s">
        <v>686</v>
      </c>
      <c r="C221" s="928" t="s">
        <v>423</v>
      </c>
      <c r="D221" s="998"/>
      <c r="E221" s="940"/>
      <c r="F221" s="929">
        <f t="array" ref="F221">+INDEX('Budget original'!$A$2:$AO$501,MATCH($A221,'Budget original'!$A$2:$A$501,0),MATCH(F$2,'Budget original'!$A$2:$AO$2,0))</f>
        <v>362.5</v>
      </c>
      <c r="G221" s="999"/>
      <c r="H221" s="940"/>
      <c r="I221" s="929"/>
      <c r="J221" s="942"/>
      <c r="K221" s="940"/>
      <c r="L221" s="931">
        <f>SUMIFS(BV_Data_An_Cour!$O:$O,BV_Data_An_Cour!$U:$U,$B221,BV_Data_An_Cour!$V:$V,$C221,BV_Data_An_Cour!$W:$W,$L$2)</f>
        <v>363.19</v>
      </c>
      <c r="M221" s="942"/>
      <c r="N221" s="963">
        <f t="shared" si="54"/>
        <v>0.68999999999999773</v>
      </c>
      <c r="O221" s="942"/>
      <c r="P221" s="940"/>
      <c r="Q221" s="931">
        <f t="array" ref="Q221">+INDEX('Réel 2025'!$A$2:$AO$500,MATCH($A221,'Réel 2025'!$A$2:$A$500,0),MATCH(Q$2,'Réel 2025'!$A$2:$AO$2,0))</f>
        <v>559.76</v>
      </c>
      <c r="R221" s="942"/>
      <c r="S221" s="989">
        <f t="shared" si="55"/>
        <v>-196.57</v>
      </c>
      <c r="T221" s="912"/>
      <c r="U221" s="912"/>
      <c r="W221" s="912"/>
      <c r="X221" s="912"/>
      <c r="Y221" s="912"/>
      <c r="Z221" s="912"/>
      <c r="AA221" s="912"/>
      <c r="AB221" s="912"/>
      <c r="AC221" s="912"/>
      <c r="AD221" s="912"/>
      <c r="AE221" s="912"/>
      <c r="AF221" s="912"/>
      <c r="AG221" s="912"/>
      <c r="AH221" s="912"/>
      <c r="AI221" s="912"/>
      <c r="AJ221" s="912"/>
      <c r="AK221" s="912"/>
      <c r="AL221" s="912"/>
      <c r="AM221" s="912"/>
      <c r="AN221" s="912"/>
    </row>
    <row r="222" spans="1:40" ht="20.25">
      <c r="A222" t="str">
        <f t="shared" si="44"/>
        <v>ServiceTéléphone</v>
      </c>
      <c r="B222" s="904" t="s">
        <v>686</v>
      </c>
      <c r="C222" s="928" t="s">
        <v>424</v>
      </c>
      <c r="D222" s="998"/>
      <c r="E222" s="940"/>
      <c r="F222" s="929">
        <f t="array" ref="F222">+INDEX('Budget original'!$A$2:$AO$501,MATCH($A222,'Budget original'!$A$2:$A$501,0),MATCH(F$2,'Budget original'!$A$2:$AO$2,0))</f>
        <v>114.25</v>
      </c>
      <c r="G222" s="999"/>
      <c r="H222" s="940"/>
      <c r="I222" s="929"/>
      <c r="J222" s="942"/>
      <c r="K222" s="940"/>
      <c r="L222" s="932">
        <f>SUMIFS(BV_Data_An_Cour!$O:$O,BV_Data_An_Cour!$U:$U,$B222,BV_Data_An_Cour!$V:$V,$C222,BV_Data_An_Cour!$W:$W,$L$2)</f>
        <v>120.43</v>
      </c>
      <c r="M222" s="942"/>
      <c r="N222" s="963">
        <f t="shared" si="54"/>
        <v>6.1800000000000068</v>
      </c>
      <c r="O222" s="942"/>
      <c r="P222" s="940"/>
      <c r="Q222" s="932">
        <f t="array" ref="Q222">+INDEX('Réel 2025'!$A$2:$AO$500,MATCH($A222,'Réel 2025'!$A$2:$A$500,0),MATCH(Q$2,'Réel 2025'!$A$2:$AO$2,0))</f>
        <v>105.66</v>
      </c>
      <c r="R222" s="942"/>
      <c r="S222" s="989">
        <f t="shared" si="55"/>
        <v>14.77000000000001</v>
      </c>
      <c r="T222" s="912"/>
      <c r="U222" s="912"/>
      <c r="W222" s="912"/>
      <c r="X222" s="912"/>
      <c r="Y222" s="912"/>
      <c r="Z222" s="912"/>
      <c r="AA222" s="912"/>
      <c r="AB222" s="912"/>
      <c r="AC222" s="912"/>
      <c r="AD222" s="912"/>
      <c r="AE222" s="912"/>
      <c r="AF222" s="912"/>
      <c r="AG222" s="912"/>
      <c r="AH222" s="912"/>
      <c r="AI222" s="912"/>
      <c r="AJ222" s="912"/>
      <c r="AK222" s="912"/>
      <c r="AL222" s="912"/>
      <c r="AM222" s="912"/>
      <c r="AN222" s="912"/>
    </row>
    <row r="223" spans="1:40" ht="20.25">
      <c r="A223" t="str">
        <f t="shared" si="44"/>
        <v>ServiceFrais postaux</v>
      </c>
      <c r="B223" s="904" t="s">
        <v>686</v>
      </c>
      <c r="C223" s="928" t="s">
        <v>425</v>
      </c>
      <c r="D223" s="998"/>
      <c r="E223" s="940"/>
      <c r="F223" s="929">
        <f t="array" ref="F223">+INDEX('Budget original'!$A$2:$AO$501,MATCH($A223,'Budget original'!$A$2:$A$501,0),MATCH(F$2,'Budget original'!$A$2:$AO$2,0))</f>
        <v>141.66666666666666</v>
      </c>
      <c r="G223" s="999"/>
      <c r="H223" s="940"/>
      <c r="I223" s="929"/>
      <c r="J223" s="942"/>
      <c r="K223" s="940"/>
      <c r="L223" s="932">
        <f>SUMIFS(BV_Data_An_Cour!$O:$O,BV_Data_An_Cour!$U:$U,$B223,BV_Data_An_Cour!$V:$V,$C223,BV_Data_An_Cour!$W:$W,$L$2)</f>
        <v>252.02</v>
      </c>
      <c r="M223" s="942"/>
      <c r="N223" s="963">
        <f t="shared" si="54"/>
        <v>110.35333333333335</v>
      </c>
      <c r="O223" s="942"/>
      <c r="P223" s="940"/>
      <c r="Q223" s="932">
        <f t="array" ref="Q223">+INDEX('Réel 2025'!$A$2:$AO$500,MATCH($A223,'Réel 2025'!$A$2:$A$500,0),MATCH(Q$2,'Réel 2025'!$A$2:$AO$2,0))</f>
        <v>205.11</v>
      </c>
      <c r="R223" s="942"/>
      <c r="S223" s="989">
        <f t="shared" si="55"/>
        <v>46.91</v>
      </c>
      <c r="T223" s="912"/>
      <c r="U223" s="912"/>
      <c r="W223" s="912"/>
      <c r="X223" s="912"/>
      <c r="Y223" s="912"/>
      <c r="Z223" s="912"/>
      <c r="AA223" s="912"/>
      <c r="AB223" s="912"/>
      <c r="AC223" s="912"/>
      <c r="AD223" s="912"/>
      <c r="AE223" s="912"/>
      <c r="AF223" s="912"/>
      <c r="AG223" s="912"/>
      <c r="AH223" s="912"/>
      <c r="AI223" s="912"/>
      <c r="AJ223" s="912"/>
      <c r="AK223" s="912"/>
      <c r="AL223" s="912"/>
      <c r="AM223" s="912"/>
      <c r="AN223" s="912"/>
    </row>
    <row r="224" spans="1:40" ht="20.25">
      <c r="A224" t="str">
        <f t="shared" si="44"/>
        <v>ServiceDivers</v>
      </c>
      <c r="B224" s="904" t="s">
        <v>686</v>
      </c>
      <c r="C224" s="928" t="s">
        <v>426</v>
      </c>
      <c r="D224" s="998"/>
      <c r="E224" s="940"/>
      <c r="F224" s="929">
        <f t="array" ref="F224">+INDEX('Budget original'!$A$2:$AO$501,MATCH($A224,'Budget original'!$A$2:$A$501,0),MATCH(F$2,'Budget original'!$A$2:$AO$2,0))</f>
        <v>381.66666666666663</v>
      </c>
      <c r="G224" s="999"/>
      <c r="H224" s="940"/>
      <c r="I224" s="929"/>
      <c r="J224" s="942"/>
      <c r="K224" s="940"/>
      <c r="L224" s="932">
        <f>SUMIFS(BV_Data_An_Cour!$O:$O,BV_Data_An_Cour!$U:$U,$B224,BV_Data_An_Cour!$V:$V,$C224,BV_Data_An_Cour!$W:$W,$L$2)</f>
        <v>1007.21</v>
      </c>
      <c r="M224" s="942"/>
      <c r="N224" s="963">
        <f t="shared" si="54"/>
        <v>625.54333333333341</v>
      </c>
      <c r="O224" s="942"/>
      <c r="P224" s="940"/>
      <c r="Q224" s="932">
        <f t="array" ref="Q224">+INDEX('Réel 2025'!$A$2:$AO$500,MATCH($A224,'Réel 2025'!$A$2:$A$500,0),MATCH(Q$2,'Réel 2025'!$A$2:$AO$2,0))</f>
        <v>423.07</v>
      </c>
      <c r="R224" s="942"/>
      <c r="S224" s="989">
        <f t="shared" si="55"/>
        <v>584.1400000000001</v>
      </c>
      <c r="T224" s="912"/>
      <c r="U224" s="912"/>
      <c r="V224" s="898" t="s">
        <v>3144</v>
      </c>
      <c r="W224" s="912"/>
      <c r="X224" s="912"/>
      <c r="Y224" s="912"/>
      <c r="Z224" s="912"/>
      <c r="AA224" s="912"/>
      <c r="AB224" s="912"/>
      <c r="AC224" s="912"/>
      <c r="AD224" s="912"/>
      <c r="AE224" s="912"/>
      <c r="AF224" s="912"/>
      <c r="AG224" s="912"/>
      <c r="AH224" s="912"/>
      <c r="AI224" s="912"/>
      <c r="AJ224" s="912"/>
      <c r="AK224" s="912"/>
      <c r="AL224" s="912"/>
      <c r="AM224" s="912"/>
      <c r="AN224" s="912"/>
    </row>
    <row r="225" spans="1:40" ht="20.25">
      <c r="A225" t="str">
        <f t="shared" si="44"/>
        <v>ServiceFormation</v>
      </c>
      <c r="B225" s="904" t="s">
        <v>686</v>
      </c>
      <c r="C225" s="928" t="s">
        <v>427</v>
      </c>
      <c r="D225" s="998"/>
      <c r="E225" s="940"/>
      <c r="F225" s="929">
        <f t="array" ref="F225">+INDEX('Budget original'!$A$2:$AO$501,MATCH($A225,'Budget original'!$A$2:$A$501,0),MATCH(F$2,'Budget original'!$A$2:$AO$2,0))</f>
        <v>1782.2466666666669</v>
      </c>
      <c r="G225" s="999"/>
      <c r="H225" s="940"/>
      <c r="I225" s="929"/>
      <c r="J225" s="942"/>
      <c r="K225" s="940"/>
      <c r="L225" s="932">
        <f>SUMIFS(BV_Data_An_Cour!$O:$O,BV_Data_An_Cour!$U:$U,$B225,BV_Data_An_Cour!$V:$V,$C225,BV_Data_An_Cour!$W:$W,$L$2)</f>
        <v>1786.09</v>
      </c>
      <c r="M225" s="942"/>
      <c r="N225" s="963">
        <f t="shared" si="54"/>
        <v>3.8433333333330211</v>
      </c>
      <c r="O225" s="942"/>
      <c r="P225" s="940"/>
      <c r="Q225" s="932">
        <f t="array" ref="Q225">+INDEX('Réel 2025'!$A$2:$AO$500,MATCH($A225,'Réel 2025'!$A$2:$A$500,0),MATCH(Q$2,'Réel 2025'!$A$2:$AO$2,0))</f>
        <v>1191.3399999999999</v>
      </c>
      <c r="R225" s="942"/>
      <c r="S225" s="989">
        <f t="shared" si="55"/>
        <v>594.75</v>
      </c>
      <c r="T225" s="912"/>
      <c r="U225" s="912"/>
      <c r="W225" s="912"/>
      <c r="X225" s="912"/>
      <c r="Y225" s="912"/>
      <c r="Z225" s="912"/>
      <c r="AA225" s="912"/>
      <c r="AB225" s="912"/>
      <c r="AC225" s="912"/>
      <c r="AD225" s="912"/>
      <c r="AE225" s="912"/>
      <c r="AF225" s="912"/>
      <c r="AG225" s="912"/>
      <c r="AH225" s="912"/>
      <c r="AI225" s="912"/>
      <c r="AJ225" s="912"/>
      <c r="AK225" s="912"/>
      <c r="AL225" s="912"/>
      <c r="AM225" s="912"/>
      <c r="AN225" s="912"/>
    </row>
    <row r="226" spans="1:40" ht="20.25">
      <c r="A226" t="str">
        <f t="shared" si="44"/>
        <v>ServiceFrais bancaires</v>
      </c>
      <c r="B226" s="904" t="s">
        <v>686</v>
      </c>
      <c r="C226" s="928" t="s">
        <v>428</v>
      </c>
      <c r="D226" s="998"/>
      <c r="E226" s="940"/>
      <c r="F226" s="929">
        <f t="array" ref="F226">+INDEX('Budget original'!$A$2:$AO$501,MATCH($A226,'Budget original'!$A$2:$A$501,0),MATCH(F$2,'Budget original'!$A$2:$AO$2,0))</f>
        <v>2390.5491143270133</v>
      </c>
      <c r="G226" s="999"/>
      <c r="H226" s="940"/>
      <c r="I226" s="929"/>
      <c r="J226" s="942"/>
      <c r="K226" s="940"/>
      <c r="L226" s="932">
        <f>SUMIFS(BV_Data_An_Cour!$O:$O,BV_Data_An_Cour!$U:$U,$B226,BV_Data_An_Cour!$V:$V,$C226,BV_Data_An_Cour!$W:$W,$L$2)</f>
        <v>1787.88</v>
      </c>
      <c r="M226" s="942"/>
      <c r="N226" s="963">
        <f t="shared" si="54"/>
        <v>-602.66911432701318</v>
      </c>
      <c r="O226" s="942"/>
      <c r="P226" s="940"/>
      <c r="Q226" s="932">
        <f t="array" ref="Q226">+INDEX('Réel 2025'!$A$2:$AO$500,MATCH($A226,'Réel 2025'!$A$2:$A$500,0),MATCH(Q$2,'Réel 2025'!$A$2:$AO$2,0))</f>
        <v>845.77</v>
      </c>
      <c r="R226" s="942"/>
      <c r="S226" s="989">
        <f t="shared" si="55"/>
        <v>942.11000000000013</v>
      </c>
      <c r="T226" s="912"/>
      <c r="U226" s="912"/>
      <c r="W226" s="912"/>
      <c r="X226" s="912"/>
      <c r="Y226" s="912"/>
      <c r="Z226" s="912"/>
      <c r="AA226" s="912"/>
      <c r="AB226" s="912"/>
      <c r="AC226" s="912"/>
      <c r="AD226" s="912"/>
      <c r="AE226" s="912"/>
      <c r="AF226" s="912"/>
      <c r="AG226" s="912"/>
      <c r="AH226" s="912"/>
      <c r="AI226" s="912"/>
      <c r="AJ226" s="912"/>
      <c r="AK226" s="912"/>
      <c r="AL226" s="912"/>
      <c r="AM226" s="912"/>
      <c r="AN226" s="912"/>
    </row>
    <row r="227" spans="1:40" ht="20.25" hidden="1">
      <c r="A227" t="str">
        <f t="shared" si="44"/>
        <v>Service[...]</v>
      </c>
      <c r="B227" s="904" t="s">
        <v>686</v>
      </c>
      <c r="C227" s="928" t="s">
        <v>330</v>
      </c>
      <c r="D227" s="998"/>
      <c r="E227" s="940"/>
      <c r="F227" s="929">
        <f t="array" ref="F227">+INDEX('Budget original'!$A$2:$AO$501,MATCH($A227,'Budget original'!$A$2:$A$501,0),MATCH(F$2,'Budget original'!$A$2:$AO$2,0))</f>
        <v>0</v>
      </c>
      <c r="G227" s="999"/>
      <c r="H227" s="940"/>
      <c r="I227" s="929"/>
      <c r="J227" s="942"/>
      <c r="K227" s="940"/>
      <c r="L227" s="932">
        <f>SUMIFS(BV_Data_An_Cour!$O:$O,BV_Data_An_Cour!$U:$U,$B227,BV_Data_An_Cour!$V:$V,$C227,BV_Data_An_Cour!$W:$W,$L$2)</f>
        <v>0</v>
      </c>
      <c r="M227" s="942"/>
      <c r="N227" s="963">
        <f t="shared" si="54"/>
        <v>0</v>
      </c>
      <c r="O227" s="942"/>
      <c r="P227" s="940"/>
      <c r="Q227" s="932">
        <f t="array" ref="Q227">+INDEX('Réel 2025'!$A$2:$AO$500,MATCH($A227,'Réel 2025'!$A$2:$A$500,0),MATCH(Q$2,'Réel 2025'!$A$2:$AO$2,0))</f>
        <v>0</v>
      </c>
      <c r="R227" s="942"/>
      <c r="S227" s="989">
        <f t="shared" si="55"/>
        <v>0</v>
      </c>
      <c r="T227" s="940"/>
      <c r="U227" s="912"/>
      <c r="W227" s="912"/>
      <c r="X227" s="912"/>
      <c r="Y227" s="912"/>
      <c r="Z227" s="912"/>
      <c r="AA227" s="912"/>
      <c r="AB227" s="912"/>
      <c r="AC227" s="912"/>
      <c r="AD227" s="912"/>
      <c r="AE227" s="912"/>
      <c r="AF227" s="912"/>
      <c r="AG227" s="912"/>
      <c r="AH227" s="912"/>
      <c r="AI227" s="912"/>
      <c r="AJ227" s="912"/>
      <c r="AK227" s="912"/>
      <c r="AL227" s="912"/>
      <c r="AM227" s="912"/>
      <c r="AN227" s="912"/>
    </row>
    <row r="228" spans="1:40" ht="20.25" hidden="1">
      <c r="A228" t="str">
        <f t="shared" si="44"/>
        <v>Service[...]</v>
      </c>
      <c r="B228" s="904" t="s">
        <v>686</v>
      </c>
      <c r="C228" s="928" t="s">
        <v>330</v>
      </c>
      <c r="D228" s="998"/>
      <c r="E228" s="940"/>
      <c r="F228" s="929">
        <f t="array" ref="F228">+INDEX('Budget original'!$A$2:$AO$501,MATCH($A228,'Budget original'!$A$2:$A$501,0),MATCH(F$2,'Budget original'!$A$2:$AO$2,0))</f>
        <v>0</v>
      </c>
      <c r="G228" s="999"/>
      <c r="H228" s="940"/>
      <c r="I228" s="929"/>
      <c r="J228" s="942"/>
      <c r="K228" s="940"/>
      <c r="L228" s="932">
        <f>SUMIFS(BV_Data_An_Cour!$O:$O,BV_Data_An_Cour!$U:$U,$B228,BV_Data_An_Cour!$V:$V,$C228,BV_Data_An_Cour!$W:$W,$L$2)</f>
        <v>0</v>
      </c>
      <c r="M228" s="942"/>
      <c r="N228" s="963">
        <f t="shared" si="54"/>
        <v>0</v>
      </c>
      <c r="O228" s="942"/>
      <c r="P228" s="940"/>
      <c r="Q228" s="932">
        <f t="array" ref="Q228">+INDEX('Réel 2025'!$A$2:$AO$500,MATCH($A228,'Réel 2025'!$A$2:$A$500,0),MATCH(Q$2,'Réel 2025'!$A$2:$AO$2,0))</f>
        <v>0</v>
      </c>
      <c r="R228" s="942"/>
      <c r="S228" s="989">
        <f t="shared" si="55"/>
        <v>0</v>
      </c>
      <c r="T228" s="940"/>
      <c r="U228" s="912"/>
      <c r="W228" s="912"/>
      <c r="X228" s="912"/>
      <c r="Y228" s="912"/>
      <c r="Z228" s="912"/>
      <c r="AA228" s="912"/>
      <c r="AB228" s="912"/>
      <c r="AC228" s="912"/>
      <c r="AD228" s="912"/>
      <c r="AE228" s="912"/>
      <c r="AF228" s="912"/>
      <c r="AG228" s="912"/>
      <c r="AH228" s="912"/>
      <c r="AI228" s="912"/>
      <c r="AJ228" s="912"/>
      <c r="AK228" s="912"/>
      <c r="AL228" s="912"/>
      <c r="AM228" s="912"/>
      <c r="AN228" s="912"/>
    </row>
    <row r="229" spans="1:40" ht="20.25" hidden="1">
      <c r="A229" t="str">
        <f t="shared" si="44"/>
        <v>Service[...]</v>
      </c>
      <c r="B229" s="904" t="s">
        <v>686</v>
      </c>
      <c r="C229" s="928" t="s">
        <v>330</v>
      </c>
      <c r="D229" s="998"/>
      <c r="E229" s="940"/>
      <c r="F229" s="929">
        <f t="array" ref="F229">+INDEX('Budget original'!$A$2:$AO$501,MATCH($A229,'Budget original'!$A$2:$A$501,0),MATCH(F$2,'Budget original'!$A$2:$AO$2,0))</f>
        <v>0</v>
      </c>
      <c r="G229" s="999"/>
      <c r="H229" s="940"/>
      <c r="I229" s="929"/>
      <c r="J229" s="942"/>
      <c r="K229" s="940"/>
      <c r="L229" s="932">
        <f>SUMIFS(BV_Data_An_Cour!$O:$O,BV_Data_An_Cour!$U:$U,$B229,BV_Data_An_Cour!$V:$V,$C229,BV_Data_An_Cour!$W:$W,$L$2)</f>
        <v>0</v>
      </c>
      <c r="M229" s="942"/>
      <c r="N229" s="963">
        <f t="shared" si="54"/>
        <v>0</v>
      </c>
      <c r="O229" s="942"/>
      <c r="P229" s="940"/>
      <c r="Q229" s="932">
        <f t="array" ref="Q229">+INDEX('Réel 2025'!$A$2:$AO$500,MATCH($A229,'Réel 2025'!$A$2:$A$500,0),MATCH(Q$2,'Réel 2025'!$A$2:$AO$2,0))</f>
        <v>0</v>
      </c>
      <c r="R229" s="942"/>
      <c r="S229" s="989">
        <f t="shared" si="55"/>
        <v>0</v>
      </c>
      <c r="T229" s="940"/>
      <c r="U229" s="912"/>
      <c r="W229" s="912"/>
      <c r="X229" s="912"/>
      <c r="Y229" s="912"/>
      <c r="Z229" s="912"/>
      <c r="AA229" s="912"/>
      <c r="AB229" s="912"/>
      <c r="AC229" s="912"/>
      <c r="AD229" s="912"/>
      <c r="AE229" s="912"/>
      <c r="AF229" s="912"/>
      <c r="AG229" s="912"/>
      <c r="AH229" s="912"/>
      <c r="AI229" s="912"/>
      <c r="AJ229" s="912"/>
      <c r="AK229" s="912"/>
      <c r="AL229" s="912"/>
      <c r="AM229" s="912"/>
      <c r="AN229" s="912"/>
    </row>
    <row r="230" spans="1:40" ht="20.25">
      <c r="B230" s="904"/>
      <c r="C230" s="1006" t="s">
        <v>429</v>
      </c>
      <c r="D230" s="1007" t="s">
        <v>810</v>
      </c>
      <c r="E230" s="1008">
        <f>F230/F$195</f>
        <v>0.25047130951047986</v>
      </c>
      <c r="F230" s="1009">
        <f>+SUM(F212:F229)</f>
        <v>32473.165651551251</v>
      </c>
      <c r="G230" s="1010"/>
      <c r="H230" s="1008"/>
      <c r="I230" s="1009"/>
      <c r="J230" s="1010" t="s">
        <v>810</v>
      </c>
      <c r="K230" s="1008">
        <f>L230/L$195</f>
        <v>0.4269283351374944</v>
      </c>
      <c r="L230" s="1009">
        <f>+SUM(L212:L229)</f>
        <v>46226.719999999994</v>
      </c>
      <c r="M230" s="1013"/>
      <c r="N230" s="1009">
        <f t="shared" si="54"/>
        <v>13753.554348448743</v>
      </c>
      <c r="O230" s="1010" t="s">
        <v>810</v>
      </c>
      <c r="P230" s="1008">
        <f>Q230/Q$195</f>
        <v>0.28137625230893104</v>
      </c>
      <c r="Q230" s="1009">
        <f>+SUM(Q212:Q229)</f>
        <v>29131.66</v>
      </c>
      <c r="R230" s="1013"/>
      <c r="S230" s="1014">
        <f t="shared" si="55"/>
        <v>17095.059999999994</v>
      </c>
      <c r="T230" s="940"/>
      <c r="U230" s="912"/>
      <c r="W230" s="912"/>
      <c r="X230" s="912"/>
      <c r="Y230" s="912"/>
      <c r="Z230" s="912"/>
      <c r="AA230" s="912"/>
      <c r="AB230" s="912"/>
      <c r="AC230" s="912"/>
      <c r="AD230" s="912"/>
      <c r="AE230" s="912"/>
      <c r="AF230" s="912"/>
      <c r="AG230" s="912"/>
      <c r="AH230" s="912"/>
      <c r="AI230" s="912"/>
      <c r="AJ230" s="912"/>
      <c r="AK230" s="912"/>
      <c r="AL230" s="912"/>
      <c r="AM230" s="912"/>
      <c r="AN230" s="912"/>
    </row>
    <row r="231" spans="1:40" ht="20.25">
      <c r="B231" s="904"/>
      <c r="C231" s="990"/>
      <c r="D231" s="1000"/>
      <c r="E231" s="1024"/>
      <c r="F231" s="963"/>
      <c r="G231" s="1001"/>
      <c r="H231" s="1024"/>
      <c r="I231" s="963"/>
      <c r="J231" s="922"/>
      <c r="K231" s="1024"/>
      <c r="L231" s="995"/>
      <c r="M231" s="922"/>
      <c r="N231" s="995"/>
      <c r="O231" s="922"/>
      <c r="P231" s="1024"/>
      <c r="Q231" s="995"/>
      <c r="R231" s="922"/>
      <c r="S231" s="996"/>
      <c r="T231" s="940"/>
      <c r="U231" s="912"/>
      <c r="W231" s="912"/>
      <c r="X231" s="912"/>
      <c r="Y231" s="912"/>
      <c r="Z231" s="912"/>
      <c r="AA231" s="912"/>
      <c r="AB231" s="912"/>
      <c r="AC231" s="912"/>
      <c r="AD231" s="912"/>
      <c r="AE231" s="912"/>
      <c r="AF231" s="912"/>
      <c r="AG231" s="912"/>
      <c r="AH231" s="912"/>
      <c r="AI231" s="912"/>
      <c r="AJ231" s="912"/>
      <c r="AK231" s="912"/>
      <c r="AL231" s="912"/>
      <c r="AM231" s="912"/>
      <c r="AN231" s="912"/>
    </row>
    <row r="232" spans="1:40" ht="20.25">
      <c r="B232" s="904"/>
      <c r="C232" s="1006" t="s">
        <v>430</v>
      </c>
      <c r="D232" s="1007" t="s">
        <v>404</v>
      </c>
      <c r="E232" s="1008">
        <f>F232/F$195</f>
        <v>0.89932433764544029</v>
      </c>
      <c r="F232" s="1009">
        <f>F211+F230</f>
        <v>116595.82188438266</v>
      </c>
      <c r="G232" s="1010"/>
      <c r="H232" s="1008"/>
      <c r="I232" s="1009"/>
      <c r="J232" s="1010" t="s">
        <v>404</v>
      </c>
      <c r="K232" s="1008">
        <f>L232/L$195</f>
        <v>1.0664221282599233</v>
      </c>
      <c r="L232" s="1009">
        <f>L211+L230</f>
        <v>115469.48999999999</v>
      </c>
      <c r="M232" s="1013"/>
      <c r="N232" s="1027">
        <f>L232-F232</f>
        <v>-1126.331884382671</v>
      </c>
      <c r="O232" s="1010" t="s">
        <v>404</v>
      </c>
      <c r="P232" s="1008">
        <f>Q232/Q$195</f>
        <v>0.93398398729059295</v>
      </c>
      <c r="Q232" s="1009">
        <f>Q211+Q230</f>
        <v>96697.94</v>
      </c>
      <c r="R232" s="1013"/>
      <c r="S232" s="1028">
        <f>L232-Q232</f>
        <v>18771.549999999988</v>
      </c>
      <c r="T232" s="940"/>
      <c r="U232" s="912"/>
      <c r="W232" s="912"/>
      <c r="X232" s="912"/>
      <c r="Y232" s="912"/>
      <c r="Z232" s="912"/>
      <c r="AA232" s="912"/>
      <c r="AB232" s="912"/>
      <c r="AC232" s="912"/>
      <c r="AD232" s="912"/>
      <c r="AE232" s="912"/>
      <c r="AF232" s="912"/>
      <c r="AG232" s="912"/>
      <c r="AH232" s="912"/>
      <c r="AI232" s="912"/>
      <c r="AJ232" s="912"/>
      <c r="AK232" s="912"/>
      <c r="AL232" s="912"/>
      <c r="AM232" s="912"/>
      <c r="AN232" s="912"/>
    </row>
    <row r="233" spans="1:40" ht="20.25">
      <c r="B233" s="904"/>
      <c r="C233" s="928"/>
      <c r="D233" s="998"/>
      <c r="E233" s="940"/>
      <c r="F233" s="963"/>
      <c r="G233" s="999"/>
      <c r="H233" s="940"/>
      <c r="I233" s="963"/>
      <c r="J233" s="942"/>
      <c r="K233" s="940"/>
      <c r="L233" s="963"/>
      <c r="M233" s="942"/>
      <c r="N233" s="963"/>
      <c r="O233" s="942"/>
      <c r="P233" s="940"/>
      <c r="Q233" s="963"/>
      <c r="R233" s="942"/>
      <c r="S233" s="989"/>
      <c r="T233" s="940"/>
      <c r="U233" s="912"/>
      <c r="W233" s="912"/>
      <c r="X233" s="912"/>
      <c r="Y233" s="912"/>
      <c r="Z233" s="912"/>
      <c r="AA233" s="912"/>
      <c r="AB233" s="912"/>
      <c r="AC233" s="912"/>
      <c r="AD233" s="912"/>
      <c r="AE233" s="912"/>
      <c r="AF233" s="912"/>
      <c r="AG233" s="912"/>
      <c r="AH233" s="912"/>
      <c r="AI233" s="912"/>
      <c r="AJ233" s="912"/>
      <c r="AK233" s="912"/>
      <c r="AL233" s="912"/>
      <c r="AM233" s="912"/>
      <c r="AN233" s="912"/>
    </row>
    <row r="234" spans="1:40" ht="20.25">
      <c r="B234" s="904"/>
      <c r="C234" s="1039" t="s">
        <v>459</v>
      </c>
      <c r="D234" s="1070"/>
      <c r="E234" s="1040"/>
      <c r="F234" s="1042">
        <f>F195-F232</f>
        <v>13052.422918651573</v>
      </c>
      <c r="G234" s="1071"/>
      <c r="H234" s="1040"/>
      <c r="I234" s="1042"/>
      <c r="J234" s="1072"/>
      <c r="K234" s="1041"/>
      <c r="L234" s="1042">
        <f>L195-L232</f>
        <v>-7192.0199999999895</v>
      </c>
      <c r="M234" s="1072"/>
      <c r="N234" s="1042">
        <f>L234-F234</f>
        <v>-20244.442918651563</v>
      </c>
      <c r="O234" s="1072"/>
      <c r="P234" s="1041"/>
      <c r="Q234" s="1042">
        <f>Q195-Q232</f>
        <v>6834.8199999999924</v>
      </c>
      <c r="R234" s="1072"/>
      <c r="S234" s="1044">
        <f>L234-Q234</f>
        <v>-14026.839999999982</v>
      </c>
      <c r="T234" s="940"/>
      <c r="U234" s="912"/>
      <c r="W234" s="912"/>
      <c r="X234" s="912"/>
      <c r="Y234" s="912"/>
      <c r="Z234" s="912"/>
      <c r="AA234" s="912"/>
      <c r="AB234" s="912"/>
      <c r="AC234" s="912"/>
      <c r="AD234" s="912"/>
      <c r="AE234" s="912"/>
      <c r="AF234" s="912"/>
      <c r="AG234" s="912"/>
      <c r="AH234" s="912"/>
      <c r="AI234" s="912"/>
      <c r="AJ234" s="912"/>
      <c r="AK234" s="912"/>
      <c r="AL234" s="912"/>
      <c r="AM234" s="912"/>
      <c r="AN234" s="912"/>
    </row>
    <row r="235" spans="1:40" ht="20.25">
      <c r="B235" s="904"/>
      <c r="C235" s="912"/>
      <c r="D235" s="912"/>
      <c r="E235" s="912"/>
      <c r="F235" s="912"/>
      <c r="G235" s="912"/>
      <c r="H235" s="912"/>
      <c r="I235" s="912"/>
      <c r="J235" s="912"/>
      <c r="K235" s="912"/>
      <c r="L235" s="1025"/>
      <c r="M235" s="1025"/>
      <c r="N235" s="912"/>
      <c r="O235" s="1025"/>
      <c r="P235" s="912"/>
      <c r="Q235" s="1025"/>
      <c r="R235" s="912"/>
      <c r="S235" s="912"/>
      <c r="T235" s="912"/>
      <c r="U235" s="912"/>
      <c r="W235" s="912"/>
      <c r="X235" s="912"/>
      <c r="Y235" s="912"/>
      <c r="Z235" s="912"/>
      <c r="AA235" s="912"/>
      <c r="AB235" s="912"/>
      <c r="AC235" s="912"/>
      <c r="AD235" s="912"/>
      <c r="AE235" s="912"/>
      <c r="AF235" s="912"/>
      <c r="AG235" s="912"/>
      <c r="AH235" s="912"/>
      <c r="AI235" s="912"/>
      <c r="AJ235" s="912"/>
      <c r="AK235" s="912"/>
      <c r="AL235" s="912"/>
      <c r="AM235" s="912"/>
      <c r="AN235" s="912"/>
    </row>
    <row r="236" spans="1:40" ht="20.25">
      <c r="B236" s="904"/>
      <c r="C236" s="903"/>
      <c r="D236" s="903"/>
      <c r="E236" s="903"/>
      <c r="F236" s="1073"/>
      <c r="G236" s="903"/>
      <c r="H236" s="903"/>
      <c r="I236" s="903"/>
      <c r="J236" s="903"/>
      <c r="K236" s="903"/>
      <c r="L236" s="1073"/>
      <c r="M236" s="1073"/>
      <c r="N236" s="903"/>
      <c r="O236" s="1073"/>
      <c r="P236" s="903"/>
      <c r="Q236" s="1073"/>
      <c r="R236" s="903"/>
      <c r="S236" s="903"/>
      <c r="T236" s="903"/>
      <c r="U236" s="903"/>
      <c r="W236" s="912"/>
      <c r="X236" s="912"/>
      <c r="Y236" s="912"/>
      <c r="Z236" s="912"/>
      <c r="AA236" s="912"/>
      <c r="AB236" s="912"/>
      <c r="AC236" s="912"/>
      <c r="AD236" s="912"/>
      <c r="AE236" s="912"/>
      <c r="AF236" s="912"/>
      <c r="AG236" s="912"/>
      <c r="AH236" s="912"/>
      <c r="AI236" s="912"/>
      <c r="AJ236" s="912"/>
      <c r="AK236" s="912"/>
      <c r="AL236" s="912"/>
      <c r="AM236" s="912"/>
      <c r="AN236" s="912"/>
    </row>
    <row r="237" spans="1:40" ht="35.25" hidden="1">
      <c r="B237" s="904"/>
      <c r="C237" s="897" t="str">
        <f>C1</f>
        <v>BMW Sherbrooke</v>
      </c>
      <c r="D237" s="893"/>
      <c r="E237" s="893"/>
      <c r="F237" s="893"/>
      <c r="G237" s="893"/>
      <c r="H237" s="892"/>
      <c r="I237" s="892"/>
      <c r="J237" s="892"/>
      <c r="K237" s="894" t="s">
        <v>861</v>
      </c>
      <c r="L237" s="893"/>
      <c r="M237" s="893"/>
      <c r="N237" s="892"/>
      <c r="O237" s="892"/>
      <c r="P237" s="893"/>
      <c r="Q237" s="892"/>
      <c r="R237" s="893"/>
      <c r="S237" s="896" t="str">
        <f>$S$1</f>
        <v>Réalisé, Septembre 2026</v>
      </c>
      <c r="T237" s="1138"/>
      <c r="U237" s="1139"/>
      <c r="W237" s="903"/>
      <c r="X237" s="903"/>
      <c r="Y237" s="903"/>
      <c r="Z237" s="903"/>
      <c r="AA237" s="903"/>
      <c r="AB237" s="903"/>
      <c r="AC237" s="903"/>
      <c r="AD237" s="903"/>
      <c r="AE237" s="903"/>
      <c r="AF237" s="903"/>
      <c r="AG237" s="903"/>
      <c r="AH237" s="903"/>
      <c r="AI237" s="903"/>
      <c r="AJ237" s="903"/>
      <c r="AK237" s="903"/>
      <c r="AL237" s="903"/>
      <c r="AM237" s="903"/>
      <c r="AN237" s="903"/>
    </row>
    <row r="238" spans="1:40" ht="35.25" hidden="1">
      <c r="B238" s="904"/>
      <c r="C238" s="900"/>
      <c r="D238" s="903"/>
      <c r="E238" s="903"/>
      <c r="F238" s="903"/>
      <c r="G238" s="903"/>
      <c r="H238" s="903"/>
      <c r="I238" s="903"/>
      <c r="J238" s="903"/>
      <c r="K238" s="903"/>
      <c r="L238" s="903"/>
      <c r="M238" s="903"/>
      <c r="N238" s="903"/>
      <c r="O238" s="903"/>
      <c r="P238" s="903"/>
      <c r="Q238" s="903"/>
      <c r="R238" s="903"/>
      <c r="S238" s="903"/>
      <c r="T238" s="1140"/>
      <c r="U238" s="1140"/>
      <c r="W238" s="1139"/>
      <c r="X238" s="1139"/>
      <c r="Y238" s="1139"/>
      <c r="Z238" s="1139"/>
      <c r="AA238" s="1139"/>
      <c r="AB238" s="1139"/>
      <c r="AC238" s="1139"/>
      <c r="AD238" s="1139"/>
      <c r="AE238" s="1139"/>
      <c r="AF238" s="1139"/>
      <c r="AG238" s="1139"/>
      <c r="AH238" s="1139"/>
      <c r="AI238" s="1139"/>
      <c r="AJ238" s="897"/>
      <c r="AK238" s="897"/>
      <c r="AL238" s="897"/>
      <c r="AM238" s="1139"/>
      <c r="AN238" s="1139"/>
    </row>
    <row r="239" spans="1:40" ht="20.25" hidden="1">
      <c r="B239" s="904"/>
      <c r="C239" s="905"/>
      <c r="D239" s="906" t="s">
        <v>337</v>
      </c>
      <c r="E239" s="907"/>
      <c r="F239" s="908"/>
      <c r="G239" s="909"/>
      <c r="H239" s="907"/>
      <c r="I239" s="908"/>
      <c r="J239" s="909" t="s">
        <v>338</v>
      </c>
      <c r="K239" s="907"/>
      <c r="L239" s="908"/>
      <c r="M239" s="909" t="s">
        <v>339</v>
      </c>
      <c r="N239" s="908"/>
      <c r="O239" s="906" t="s">
        <v>340</v>
      </c>
      <c r="P239" s="907"/>
      <c r="Q239" s="908"/>
      <c r="R239" s="910" t="s">
        <v>341</v>
      </c>
      <c r="S239" s="911"/>
      <c r="T239" s="1066"/>
      <c r="U239" s="940"/>
      <c r="W239" s="1140"/>
      <c r="X239" s="1140"/>
      <c r="Y239" s="1140"/>
      <c r="Z239" s="1140"/>
      <c r="AA239" s="1140"/>
      <c r="AB239" s="1140"/>
      <c r="AC239" s="1140"/>
      <c r="AD239" s="1140"/>
      <c r="AE239" s="1140"/>
      <c r="AF239" s="1140"/>
      <c r="AG239" s="1140"/>
      <c r="AH239" s="1140"/>
      <c r="AI239" s="1140"/>
      <c r="AJ239" s="903"/>
      <c r="AK239" s="903"/>
      <c r="AL239" s="903"/>
      <c r="AM239" s="1140"/>
      <c r="AN239" s="1140"/>
    </row>
    <row r="240" spans="1:40" ht="20.25" hidden="1">
      <c r="A240" t="str">
        <f t="shared" ref="A240:A285" si="56">+B240&amp;C240</f>
        <v>Carrosserie</v>
      </c>
      <c r="B240" s="904" t="s">
        <v>861</v>
      </c>
      <c r="C240" s="928"/>
      <c r="D240" s="985" t="s">
        <v>687</v>
      </c>
      <c r="E240" s="985" t="s">
        <v>688</v>
      </c>
      <c r="F240" s="1049" t="s">
        <v>344</v>
      </c>
      <c r="G240" s="1050"/>
      <c r="H240" s="985"/>
      <c r="I240" s="1049"/>
      <c r="J240" s="1050" t="s">
        <v>687</v>
      </c>
      <c r="K240" s="985" t="s">
        <v>688</v>
      </c>
      <c r="L240" s="1049" t="s">
        <v>344</v>
      </c>
      <c r="M240" s="1050" t="s">
        <v>687</v>
      </c>
      <c r="N240" s="1049" t="s">
        <v>465</v>
      </c>
      <c r="O240" s="985" t="s">
        <v>687</v>
      </c>
      <c r="P240" s="985" t="s">
        <v>688</v>
      </c>
      <c r="Q240" s="1049" t="s">
        <v>344</v>
      </c>
      <c r="R240" s="1050" t="s">
        <v>690</v>
      </c>
      <c r="S240" s="1051" t="s">
        <v>344</v>
      </c>
      <c r="T240" s="985"/>
      <c r="U240" s="940"/>
      <c r="W240" s="940"/>
      <c r="X240" s="940"/>
      <c r="Y240" s="940"/>
      <c r="Z240" s="940"/>
      <c r="AA240" s="940"/>
      <c r="AB240" s="940"/>
      <c r="AC240" s="940"/>
      <c r="AD240" s="940"/>
      <c r="AE240" s="940"/>
      <c r="AF240" s="940"/>
      <c r="AG240" s="940"/>
      <c r="AH240" s="940"/>
      <c r="AI240" s="940"/>
      <c r="AJ240" s="912"/>
      <c r="AK240" s="912"/>
      <c r="AL240" s="912"/>
      <c r="AM240" s="940"/>
      <c r="AN240" s="940"/>
    </row>
    <row r="241" spans="1:40" ht="20.25" hidden="1">
      <c r="A241" t="str">
        <f t="shared" si="56"/>
        <v>Carrosserie</v>
      </c>
      <c r="B241" s="904" t="s">
        <v>861</v>
      </c>
      <c r="C241" s="928"/>
      <c r="D241" s="985"/>
      <c r="E241" s="985"/>
      <c r="F241" s="1049"/>
      <c r="G241" s="1050"/>
      <c r="H241" s="985"/>
      <c r="I241" s="1049"/>
      <c r="J241" s="1050"/>
      <c r="K241" s="929"/>
      <c r="L241" s="932"/>
      <c r="M241" s="1050"/>
      <c r="N241" s="1049"/>
      <c r="O241" s="985"/>
      <c r="P241" s="985"/>
      <c r="Q241" s="1049"/>
      <c r="R241" s="1050"/>
      <c r="S241" s="1051"/>
      <c r="T241" s="985"/>
      <c r="U241" s="940"/>
      <c r="W241" s="940"/>
      <c r="X241" s="940"/>
      <c r="Y241" s="940"/>
      <c r="Z241" s="940"/>
      <c r="AA241" s="940"/>
      <c r="AB241" s="940"/>
      <c r="AC241" s="940"/>
      <c r="AD241" s="940"/>
      <c r="AE241" s="940"/>
      <c r="AF241" s="940"/>
      <c r="AG241" s="940"/>
      <c r="AH241" s="940"/>
      <c r="AI241" s="940"/>
      <c r="AJ241" s="912"/>
      <c r="AK241" s="912"/>
      <c r="AL241" s="912"/>
      <c r="AM241" s="940"/>
      <c r="AN241" s="940"/>
    </row>
    <row r="242" spans="1:40" ht="20.25" hidden="1">
      <c r="A242" t="str">
        <f t="shared" si="56"/>
        <v>CarrosserieM/O Sous-traitement</v>
      </c>
      <c r="B242" s="904" t="s">
        <v>861</v>
      </c>
      <c r="C242" s="928" t="s">
        <v>864</v>
      </c>
      <c r="D242" s="985">
        <f t="array" ref="D242">+INDEX('Budget original'!$A$2:$AO$501,MATCH($A242,'Budget original'!$A$2:$A$501,0),MATCH(D$2,'Budget original'!$A$2:$AO$2,0))</f>
        <v>0</v>
      </c>
      <c r="E242" s="987">
        <f t="array" ref="E242">+INDEX('Budget original'!$A$2:$AO$501,MATCH($A242,'Budget original'!$A$2:$A$501,0),MATCH(E$2,'Budget original'!$A$2:$AO$2,0))</f>
        <v>0</v>
      </c>
      <c r="F242" s="987">
        <f t="array" ref="F242">+INDEX('Budget original'!$A$2:$AO$501,MATCH($A242,'Budget original'!$A$2:$A$501,0),MATCH(F$2,'Budget original'!$A$2:$AO$2,0))</f>
        <v>0</v>
      </c>
      <c r="G242" s="1078"/>
      <c r="H242" s="987"/>
      <c r="I242" s="987"/>
      <c r="J242" s="964">
        <f>-SUMIFS(BV_Data_An_Cour!$O:$O,BV_Data_An_Cour!$U:$U,$B242,BV_Data_An_Cour!$V:$V,$C242,BV_Data_An_Cour!$W:$W,J$2)</f>
        <v>0</v>
      </c>
      <c r="K242" s="929">
        <f>-SUMIFS(BV_Data_An_Cour!$O:$O,BV_Data_An_Cour!$X:$X,"Oui",BV_Data_An_Cour!$U:$U,$B242,BV_Data_An_Cour!$V:$V,$C242)</f>
        <v>0</v>
      </c>
      <c r="L242" s="932">
        <f>-SUMIFS(BV_Data_An_Cour!$O:$O,BV_Data_An_Cour!$U:$U,$B242,BV_Data_An_Cour!$V:$V,$C242,BV_Data_An_Cour!$W:$W,$L$2)</f>
        <v>0</v>
      </c>
      <c r="M242" s="988">
        <f>IFERROR((K242-E242)/E242,0)</f>
        <v>0</v>
      </c>
      <c r="N242" s="963">
        <f>L242-F242</f>
        <v>0</v>
      </c>
      <c r="O242" s="964">
        <f t="array" ref="O242">+INDEX('Réel 2025'!$A$2:$AO$500,MATCH($A242,'Réel 2025'!$A$2:$A$500,0),MATCH(O$2,'Réel 2025'!$A$2:$AO$2,0))</f>
        <v>0</v>
      </c>
      <c r="P242" s="929">
        <f t="array" ref="P242">+INDEX('Réel 2025'!$A$2:$AO$500,MATCH($A242,'Réel 2025'!$A$2:$A$500,0),MATCH(P$2,'Réel 2025'!$A$2:$AO$2,0))</f>
        <v>0</v>
      </c>
      <c r="Q242" s="932">
        <f t="array" ref="Q242">+INDEX('Réel 2025'!$A$2:$AO$500,MATCH($A242,'Réel 2025'!$A$2:$A$500,0),MATCH(Q$2,'Réel 2025'!$A$2:$AO$2,0))</f>
        <v>0</v>
      </c>
      <c r="R242" s="988">
        <f>IF(O242=0,0,J242/O242)</f>
        <v>0</v>
      </c>
      <c r="S242" s="989">
        <f>L242-Q242</f>
        <v>0</v>
      </c>
      <c r="T242" s="985"/>
      <c r="U242" s="940"/>
      <c r="W242" s="940"/>
      <c r="X242" s="940"/>
      <c r="Y242" s="940"/>
      <c r="Z242" s="940"/>
      <c r="AA242" s="940"/>
      <c r="AB242" s="940"/>
      <c r="AC242" s="940"/>
      <c r="AD242" s="940"/>
      <c r="AE242" s="940"/>
      <c r="AF242" s="940"/>
      <c r="AG242" s="940"/>
      <c r="AH242" s="940"/>
      <c r="AI242" s="940"/>
      <c r="AJ242" s="912"/>
      <c r="AK242" s="912"/>
      <c r="AL242" s="912"/>
      <c r="AM242" s="940"/>
      <c r="AN242" s="940"/>
    </row>
    <row r="243" spans="1:40" ht="20.25" hidden="1">
      <c r="A243" t="str">
        <f t="shared" si="56"/>
        <v>Carrosserie% profit / ventes</v>
      </c>
      <c r="B243" s="904" t="s">
        <v>861</v>
      </c>
      <c r="C243" s="928" t="s">
        <v>703</v>
      </c>
      <c r="D243" s="985"/>
      <c r="E243" s="1059"/>
      <c r="F243" s="1079">
        <f>IFERROR(F242/E242,0)</f>
        <v>0</v>
      </c>
      <c r="G243" s="942"/>
      <c r="H243" s="1059"/>
      <c r="I243" s="1079"/>
      <c r="J243" s="964"/>
      <c r="K243" s="940"/>
      <c r="L243" s="1079">
        <f>IFERROR(L242/K242,0)</f>
        <v>0</v>
      </c>
      <c r="M243" s="988"/>
      <c r="N243" s="1141">
        <f>IFERROR(N242/M242,0)</f>
        <v>0</v>
      </c>
      <c r="O243" s="964"/>
      <c r="P243" s="940"/>
      <c r="Q243" s="1079">
        <f>IFERROR(Q242/P242,0)</f>
        <v>0</v>
      </c>
      <c r="R243" s="964"/>
      <c r="S243" s="989">
        <f>IFERROR(S242/R242,0)</f>
        <v>0</v>
      </c>
      <c r="T243" s="985"/>
      <c r="U243" s="940"/>
      <c r="W243" s="940"/>
      <c r="X243" s="940"/>
      <c r="Y243" s="940"/>
      <c r="Z243" s="940"/>
      <c r="AA243" s="940"/>
      <c r="AB243" s="940"/>
      <c r="AC243" s="940"/>
      <c r="AD243" s="940"/>
      <c r="AE243" s="940"/>
      <c r="AF243" s="940"/>
      <c r="AG243" s="940"/>
      <c r="AH243" s="940"/>
      <c r="AI243" s="940"/>
      <c r="AJ243" s="912"/>
      <c r="AK243" s="912"/>
      <c r="AL243" s="912"/>
      <c r="AM243" s="940"/>
      <c r="AN243" s="940"/>
    </row>
    <row r="244" spans="1:40" ht="20.25" hidden="1">
      <c r="A244" t="str">
        <f t="shared" si="56"/>
        <v>Carrosserie</v>
      </c>
      <c r="B244" s="904" t="s">
        <v>861</v>
      </c>
      <c r="C244" s="928"/>
      <c r="D244" s="985"/>
      <c r="E244" s="1142"/>
      <c r="F244" s="1143"/>
      <c r="G244" s="1050"/>
      <c r="H244" s="1142"/>
      <c r="I244" s="1143"/>
      <c r="J244" s="1050"/>
      <c r="K244" s="985"/>
      <c r="L244" s="1049"/>
      <c r="M244" s="1050"/>
      <c r="N244" s="1049"/>
      <c r="O244" s="1050"/>
      <c r="P244" s="985"/>
      <c r="Q244" s="1049"/>
      <c r="R244" s="1144"/>
      <c r="S244" s="1051"/>
      <c r="T244" s="985"/>
      <c r="U244" s="940"/>
      <c r="W244" s="940"/>
      <c r="X244" s="940"/>
      <c r="Y244" s="940"/>
      <c r="Z244" s="940"/>
      <c r="AA244" s="940"/>
      <c r="AB244" s="940"/>
      <c r="AC244" s="940"/>
      <c r="AD244" s="940"/>
      <c r="AE244" s="940"/>
      <c r="AF244" s="940"/>
      <c r="AG244" s="940"/>
      <c r="AH244" s="940"/>
      <c r="AI244" s="940"/>
      <c r="AJ244" s="912"/>
      <c r="AK244" s="912"/>
      <c r="AL244" s="912"/>
      <c r="AM244" s="940"/>
      <c r="AN244" s="940"/>
    </row>
    <row r="245" spans="1:40" ht="20.25" hidden="1">
      <c r="A245" t="str">
        <f t="shared" si="56"/>
        <v>CarrosserieM/O Carrosserie</v>
      </c>
      <c r="B245" s="904" t="s">
        <v>861</v>
      </c>
      <c r="C245" s="913" t="s">
        <v>877</v>
      </c>
      <c r="D245" s="1018">
        <f t="array" ref="D245">+INDEX('Budget original'!$A$2:$AO$501,MATCH($A245,'Budget original'!$A$2:$A$501,0),MATCH(D$2,'Budget original'!$A$2:$AO$2,0))</f>
        <v>0</v>
      </c>
      <c r="E245" s="987">
        <f t="array" ref="E245">+INDEX('Budget original'!$A$2:$AO$501,MATCH($A245,'Budget original'!$A$2:$A$501,0),MATCH(E$2,'Budget original'!$A$2:$AO$2,0))</f>
        <v>0</v>
      </c>
      <c r="F245" s="987">
        <f t="array" ref="F245">+INDEX('Budget original'!$A$2:$AO$501,MATCH($A245,'Budget original'!$A$2:$A$501,0),MATCH(F$2,'Budget original'!$A$2:$AO$2,0))</f>
        <v>0</v>
      </c>
      <c r="G245" s="1145"/>
      <c r="H245" s="987"/>
      <c r="I245" s="987"/>
      <c r="J245" s="1086">
        <f>SUMIFS(BV_Data_An_Cour!$C$1:$C$637,BV_Data_An_Cour!$V$1:$V$637,$C245,BV_Data_An_Cour!$U$1:$U$637,$K$237)</f>
        <v>0</v>
      </c>
      <c r="K245" s="1087">
        <f>-SUMIFS(BV_Data_An_Cour!$O:$O,BV_Data_An_Cour!$X:$X,"Oui",BV_Data_An_Cour!$U:$U,$B245,BV_Data_An_Cour!$V:$V,$C245)</f>
        <v>0</v>
      </c>
      <c r="L245" s="1021">
        <f>-SUMIFS(BV_Data_An_Cour!$O:$O,BV_Data_An_Cour!$U:$U,$B245,BV_Data_An_Cour!$V:$V,$C245,BV_Data_An_Cour!$W:$W,$L$2)</f>
        <v>0</v>
      </c>
      <c r="M245" s="1096">
        <f>IFERROR((K245-E245)/E245,0)</f>
        <v>0</v>
      </c>
      <c r="N245" s="1022">
        <f>L245-F245</f>
        <v>0</v>
      </c>
      <c r="O245" s="1086">
        <f t="array" ref="O245">+INDEX('Réel 2025'!$A$2:$AO$500,MATCH($A245,'Réel 2025'!$A$2:$A$500,0),MATCH(O$2,'Réel 2025'!$A$2:$AO$2,0))</f>
        <v>0</v>
      </c>
      <c r="P245" s="1087">
        <f t="array" ref="P245">+INDEX('Réel 2025'!$A$2:$AO$500,MATCH($A245,'Réel 2025'!$A$2:$A$500,0),MATCH(P$2,'Réel 2025'!$A$2:$AO$2,0))</f>
        <v>0</v>
      </c>
      <c r="Q245" s="1021">
        <f t="array" ref="Q245">+INDEX('Réel 2025'!$A$2:$AO$500,MATCH($A245,'Réel 2025'!$A$2:$A$500,0),MATCH(Q$2,'Réel 2025'!$A$2:$AO$2,0))</f>
        <v>0</v>
      </c>
      <c r="R245" s="988">
        <f>IF(O245=0,0,J245/O245)</f>
        <v>0</v>
      </c>
      <c r="S245" s="1023">
        <f>L245-Q245</f>
        <v>0</v>
      </c>
      <c r="T245" s="986"/>
      <c r="U245" s="940"/>
      <c r="W245" s="940"/>
      <c r="X245" s="940"/>
      <c r="Y245" s="940"/>
      <c r="Z245" s="940"/>
      <c r="AA245" s="940"/>
      <c r="AB245" s="940"/>
      <c r="AC245" s="940"/>
      <c r="AD245" s="940"/>
      <c r="AE245" s="940"/>
      <c r="AF245" s="940"/>
      <c r="AG245" s="940"/>
      <c r="AH245" s="940"/>
      <c r="AI245" s="940"/>
      <c r="AJ245" s="912"/>
      <c r="AK245" s="912"/>
      <c r="AL245" s="912"/>
      <c r="AM245" s="940"/>
      <c r="AN245" s="940"/>
    </row>
    <row r="246" spans="1:40" ht="20.25" hidden="1">
      <c r="A246" t="str">
        <f t="shared" si="56"/>
        <v>Carrosserie% profit / ventes</v>
      </c>
      <c r="B246" s="904" t="s">
        <v>861</v>
      </c>
      <c r="C246" s="928" t="s">
        <v>703</v>
      </c>
      <c r="D246" s="940"/>
      <c r="E246" s="1059"/>
      <c r="F246" s="1079" t="e">
        <f>F245/E245</f>
        <v>#DIV/0!</v>
      </c>
      <c r="G246" s="942"/>
      <c r="H246" s="1059"/>
      <c r="I246" s="1079"/>
      <c r="J246" s="964"/>
      <c r="K246" s="940"/>
      <c r="L246" s="1079">
        <f>IFERROR(L245/K245,0)</f>
        <v>0</v>
      </c>
      <c r="M246" s="988"/>
      <c r="N246" s="963">
        <f>IFERROR(N245/F245,0)</f>
        <v>0</v>
      </c>
      <c r="O246" s="964"/>
      <c r="P246" s="940"/>
      <c r="Q246" s="1079">
        <f>IFERROR(Q245/P245,0)</f>
        <v>0</v>
      </c>
      <c r="R246" s="964"/>
      <c r="S246" s="989">
        <f>IF(Q245=0,0,S245/Q245)</f>
        <v>0</v>
      </c>
      <c r="T246" s="986"/>
      <c r="U246" s="940"/>
      <c r="W246" s="940"/>
      <c r="X246" s="940"/>
      <c r="Y246" s="940"/>
      <c r="Z246" s="940"/>
      <c r="AA246" s="940"/>
      <c r="AB246" s="940"/>
      <c r="AC246" s="940"/>
      <c r="AD246" s="940"/>
      <c r="AE246" s="940"/>
      <c r="AF246" s="940"/>
      <c r="AG246" s="940"/>
      <c r="AH246" s="940"/>
      <c r="AI246" s="940"/>
      <c r="AJ246" s="912"/>
      <c r="AK246" s="912"/>
      <c r="AL246" s="912"/>
      <c r="AM246" s="940"/>
      <c r="AN246" s="940"/>
    </row>
    <row r="247" spans="1:40" ht="20.25" hidden="1">
      <c r="A247" t="str">
        <f t="shared" si="56"/>
        <v>Carrosserie</v>
      </c>
      <c r="B247" s="904" t="s">
        <v>861</v>
      </c>
      <c r="C247" s="990"/>
      <c r="D247" s="1024"/>
      <c r="E247" s="1081"/>
      <c r="F247" s="1082"/>
      <c r="G247" s="922"/>
      <c r="H247" s="1092"/>
      <c r="I247" s="1082"/>
      <c r="J247" s="1083"/>
      <c r="K247" s="1146"/>
      <c r="L247" s="1082"/>
      <c r="M247" s="993"/>
      <c r="N247" s="995"/>
      <c r="O247" s="1083"/>
      <c r="P247" s="1146"/>
      <c r="Q247" s="1082"/>
      <c r="R247" s="1083"/>
      <c r="S247" s="996"/>
      <c r="T247" s="986"/>
      <c r="U247" s="940"/>
      <c r="W247" s="940"/>
      <c r="X247" s="940"/>
      <c r="Y247" s="940"/>
      <c r="Z247" s="940"/>
      <c r="AA247" s="940"/>
      <c r="AB247" s="940"/>
      <c r="AC247" s="940"/>
      <c r="AD247" s="940"/>
      <c r="AE247" s="940"/>
      <c r="AF247" s="940"/>
      <c r="AG247" s="940"/>
      <c r="AH247" s="940"/>
      <c r="AI247" s="940"/>
      <c r="AJ247" s="912"/>
      <c r="AK247" s="912"/>
      <c r="AL247" s="912"/>
      <c r="AM247" s="940"/>
      <c r="AN247" s="940"/>
    </row>
    <row r="248" spans="1:40" ht="20.25" hidden="1">
      <c r="A248" t="str">
        <f t="shared" si="56"/>
        <v>CarrosserieM/O Esthétique Carr.</v>
      </c>
      <c r="B248" s="904" t="s">
        <v>861</v>
      </c>
      <c r="C248" s="913" t="s">
        <v>893</v>
      </c>
      <c r="D248" s="1147">
        <v>0</v>
      </c>
      <c r="E248" s="987">
        <v>0</v>
      </c>
      <c r="F248" s="987">
        <v>0</v>
      </c>
      <c r="G248" s="1086"/>
      <c r="H248" s="987"/>
      <c r="I248" s="987"/>
      <c r="J248" s="1086">
        <f>SUMIFS(BV_Data_An_Cour!$C$1:$C$637,BV_Data_An_Cour!$V$1:$V$637,$C248,BV_Data_An_Cour!$U$1:$U$637,$K$237)</f>
        <v>0</v>
      </c>
      <c r="K248" s="929">
        <f>-SUMIFS(BV_Data_An_Cour!$O:$O,BV_Data_An_Cour!$X:$X,"Oui",BV_Data_An_Cour!$U:$U,$B248,BV_Data_An_Cour!$V:$V,$C248)</f>
        <v>0</v>
      </c>
      <c r="L248" s="932">
        <f>-SUMIFS(BV_Data_An_Cour!$O:$O,BV_Data_An_Cour!$U:$U,$B248,BV_Data_An_Cour!$V:$V,$C248,BV_Data_An_Cour!$W:$W,$L$2)</f>
        <v>0</v>
      </c>
      <c r="M248" s="988">
        <f>IFERROR((K248-E248)/E248,0)</f>
        <v>0</v>
      </c>
      <c r="N248" s="1022">
        <f>L248-F248</f>
        <v>0</v>
      </c>
      <c r="O248" s="1086">
        <v>0</v>
      </c>
      <c r="P248" s="929">
        <v>0</v>
      </c>
      <c r="Q248" s="932">
        <v>0</v>
      </c>
      <c r="R248" s="988">
        <f>IF(O248=0,0,J248/O248)</f>
        <v>0</v>
      </c>
      <c r="S248" s="989">
        <f>L248-Q248</f>
        <v>0</v>
      </c>
      <c r="T248" s="986"/>
      <c r="U248" s="940"/>
      <c r="W248" s="940"/>
      <c r="X248" s="940"/>
      <c r="Y248" s="940"/>
      <c r="Z248" s="940"/>
      <c r="AA248" s="940"/>
      <c r="AB248" s="940"/>
      <c r="AC248" s="940"/>
      <c r="AD248" s="940"/>
      <c r="AE248" s="940"/>
      <c r="AF248" s="940"/>
      <c r="AG248" s="940"/>
      <c r="AH248" s="940"/>
      <c r="AI248" s="940"/>
      <c r="AJ248" s="912"/>
      <c r="AK248" s="912"/>
      <c r="AL248" s="912"/>
      <c r="AM248" s="940"/>
      <c r="AN248" s="940"/>
    </row>
    <row r="249" spans="1:40" ht="20.25" hidden="1">
      <c r="A249" t="str">
        <f t="shared" si="56"/>
        <v>Carrosserie% profit / ventes</v>
      </c>
      <c r="B249" s="904" t="s">
        <v>861</v>
      </c>
      <c r="C249" s="928" t="s">
        <v>703</v>
      </c>
      <c r="D249" s="940"/>
      <c r="E249" s="940"/>
      <c r="F249" s="1079" t="e">
        <f>F248/E248</f>
        <v>#DIV/0!</v>
      </c>
      <c r="G249" s="942"/>
      <c r="H249" s="940"/>
      <c r="I249" s="1079"/>
      <c r="J249" s="942"/>
      <c r="K249" s="940"/>
      <c r="L249" s="1079">
        <f>IFERROR(L248/K248,0)</f>
        <v>0</v>
      </c>
      <c r="M249" s="943"/>
      <c r="N249" s="944">
        <f>IF(L248=0,0,N248/L248)</f>
        <v>0</v>
      </c>
      <c r="O249" s="942"/>
      <c r="P249" s="940"/>
      <c r="Q249" s="1079">
        <f>IFERROR(Q248/P248,0)</f>
        <v>0</v>
      </c>
      <c r="R249" s="943"/>
      <c r="S249" s="945">
        <f>IF(Q248=0,0,S248/Q248)</f>
        <v>0</v>
      </c>
      <c r="T249" s="986"/>
      <c r="U249" s="940"/>
      <c r="W249" s="940"/>
      <c r="X249" s="940"/>
      <c r="Y249" s="940"/>
      <c r="Z249" s="940"/>
      <c r="AA249" s="940"/>
      <c r="AB249" s="940"/>
      <c r="AC249" s="940"/>
      <c r="AD249" s="940"/>
      <c r="AE249" s="940"/>
      <c r="AF249" s="940"/>
      <c r="AG249" s="940"/>
      <c r="AH249" s="940"/>
      <c r="AI249" s="940"/>
      <c r="AJ249" s="912"/>
      <c r="AK249" s="912"/>
      <c r="AL249" s="912"/>
      <c r="AM249" s="940"/>
      <c r="AN249" s="940"/>
    </row>
    <row r="250" spans="1:40" ht="20.25" hidden="1">
      <c r="A250" t="str">
        <f t="shared" si="56"/>
        <v>Carrosserie</v>
      </c>
      <c r="B250" s="904" t="s">
        <v>861</v>
      </c>
      <c r="C250" s="928"/>
      <c r="D250" s="940"/>
      <c r="E250" s="940"/>
      <c r="F250" s="1079"/>
      <c r="G250" s="942"/>
      <c r="H250" s="940"/>
      <c r="I250" s="1079"/>
      <c r="J250" s="942"/>
      <c r="K250" s="940"/>
      <c r="L250" s="1079"/>
      <c r="M250" s="943"/>
      <c r="N250" s="944"/>
      <c r="O250" s="942"/>
      <c r="P250" s="940"/>
      <c r="Q250" s="1079"/>
      <c r="R250" s="943"/>
      <c r="S250" s="945"/>
      <c r="T250" s="986"/>
      <c r="U250" s="940"/>
      <c r="W250" s="940"/>
      <c r="X250" s="940"/>
      <c r="Y250" s="940"/>
      <c r="Z250" s="940"/>
      <c r="AA250" s="940"/>
      <c r="AB250" s="940"/>
      <c r="AC250" s="940"/>
      <c r="AD250" s="940"/>
      <c r="AE250" s="940"/>
      <c r="AF250" s="940"/>
      <c r="AG250" s="940"/>
      <c r="AH250" s="940"/>
      <c r="AI250" s="940"/>
      <c r="AJ250" s="912"/>
      <c r="AK250" s="912"/>
      <c r="AL250" s="912"/>
      <c r="AM250" s="940"/>
      <c r="AN250" s="940"/>
    </row>
    <row r="251" spans="1:40" ht="20.25" hidden="1">
      <c r="A251" t="str">
        <f t="shared" si="56"/>
        <v>CarrosserieTotal Mécanique</v>
      </c>
      <c r="B251" s="904" t="s">
        <v>861</v>
      </c>
      <c r="C251" s="966" t="s">
        <v>775</v>
      </c>
      <c r="D251" s="967"/>
      <c r="E251" s="967">
        <f t="shared" ref="E251:F251" si="57">E245+E248+E242</f>
        <v>0</v>
      </c>
      <c r="F251" s="969">
        <f t="shared" si="57"/>
        <v>0</v>
      </c>
      <c r="G251" s="970"/>
      <c r="H251" s="967"/>
      <c r="I251" s="969"/>
      <c r="J251" s="970"/>
      <c r="K251" s="967">
        <f t="shared" ref="K251:L251" si="58">K245+K248+K242</f>
        <v>0</v>
      </c>
      <c r="L251" s="969">
        <f t="shared" si="58"/>
        <v>0</v>
      </c>
      <c r="M251" s="1132" t="e">
        <f>L252-F252</f>
        <v>#DIV/0!</v>
      </c>
      <c r="N251" s="969">
        <f>L251-F251</f>
        <v>0</v>
      </c>
      <c r="O251" s="970"/>
      <c r="P251" s="967">
        <f t="shared" ref="P251:Q251" si="59">P245+P248+P242</f>
        <v>0</v>
      </c>
      <c r="Q251" s="969">
        <f t="shared" si="59"/>
        <v>0</v>
      </c>
      <c r="R251" s="1132" t="e">
        <f>L252-Q252</f>
        <v>#DIV/0!</v>
      </c>
      <c r="S251" s="972">
        <f>L251-Q251</f>
        <v>0</v>
      </c>
      <c r="T251" s="986"/>
      <c r="U251" s="940"/>
      <c r="W251" s="940"/>
      <c r="X251" s="940"/>
      <c r="Y251" s="940"/>
      <c r="Z251" s="940"/>
      <c r="AA251" s="940"/>
      <c r="AB251" s="940"/>
      <c r="AC251" s="940"/>
      <c r="AD251" s="940"/>
      <c r="AE251" s="940"/>
      <c r="AF251" s="940"/>
      <c r="AG251" s="940"/>
      <c r="AH251" s="940"/>
      <c r="AI251" s="940"/>
      <c r="AJ251" s="912"/>
      <c r="AK251" s="912"/>
      <c r="AL251" s="912"/>
      <c r="AM251" s="940"/>
      <c r="AN251" s="940"/>
    </row>
    <row r="252" spans="1:40" ht="20.25" hidden="1">
      <c r="A252" t="str">
        <f t="shared" si="56"/>
        <v>Carrosserie</v>
      </c>
      <c r="B252" s="904" t="s">
        <v>861</v>
      </c>
      <c r="C252" s="973"/>
      <c r="D252" s="974"/>
      <c r="E252" s="974"/>
      <c r="F252" s="978" t="e">
        <f>F251/E251</f>
        <v>#DIV/0!</v>
      </c>
      <c r="G252" s="976"/>
      <c r="H252" s="974"/>
      <c r="I252" s="978"/>
      <c r="J252" s="976"/>
      <c r="K252" s="974"/>
      <c r="L252" s="978">
        <f>IF(K251=0,0,L251/K251)</f>
        <v>0</v>
      </c>
      <c r="M252" s="977"/>
      <c r="N252" s="978" t="e">
        <f>N251/F251</f>
        <v>#DIV/0!</v>
      </c>
      <c r="O252" s="976"/>
      <c r="P252" s="974"/>
      <c r="Q252" s="978" t="e">
        <f>Q251/P251</f>
        <v>#DIV/0!</v>
      </c>
      <c r="R252" s="977"/>
      <c r="S252" s="979" t="e">
        <f>IF(R251=0,0,S251/R251)</f>
        <v>#DIV/0!</v>
      </c>
      <c r="T252" s="986"/>
      <c r="U252" s="940"/>
      <c r="W252" s="940"/>
      <c r="X252" s="940"/>
      <c r="Y252" s="940"/>
      <c r="Z252" s="940"/>
      <c r="AA252" s="940"/>
      <c r="AB252" s="940"/>
      <c r="AC252" s="940"/>
      <c r="AD252" s="940"/>
      <c r="AE252" s="940"/>
      <c r="AF252" s="940"/>
      <c r="AG252" s="940"/>
      <c r="AH252" s="940"/>
      <c r="AI252" s="940"/>
      <c r="AJ252" s="912"/>
      <c r="AK252" s="912"/>
      <c r="AL252" s="912"/>
      <c r="AM252" s="940"/>
      <c r="AN252" s="940"/>
    </row>
    <row r="253" spans="1:40" ht="20.25" hidden="1">
      <c r="A253" t="str">
        <f t="shared" si="56"/>
        <v>Carrosserie</v>
      </c>
      <c r="B253" s="904" t="s">
        <v>861</v>
      </c>
      <c r="C253" s="928"/>
      <c r="D253" s="940"/>
      <c r="E253" s="940"/>
      <c r="F253" s="963"/>
      <c r="G253" s="942"/>
      <c r="H253" s="940"/>
      <c r="I253" s="963"/>
      <c r="J253" s="942"/>
      <c r="K253" s="940"/>
      <c r="L253" s="941"/>
      <c r="M253" s="942"/>
      <c r="N253" s="941"/>
      <c r="O253" s="942"/>
      <c r="P253" s="940"/>
      <c r="Q253" s="941"/>
      <c r="R253" s="942"/>
      <c r="S253" s="965"/>
      <c r="T253" s="940"/>
      <c r="U253" s="940"/>
      <c r="W253" s="940"/>
      <c r="X253" s="940"/>
      <c r="Y253" s="940"/>
      <c r="Z253" s="940"/>
      <c r="AA253" s="940"/>
      <c r="AB253" s="940"/>
      <c r="AC253" s="940"/>
      <c r="AD253" s="940"/>
      <c r="AE253" s="940"/>
      <c r="AF253" s="940"/>
      <c r="AG253" s="940"/>
      <c r="AH253" s="940"/>
      <c r="AI253" s="940"/>
      <c r="AJ253" s="912"/>
      <c r="AK253" s="912"/>
      <c r="AL253" s="912"/>
      <c r="AM253" s="940"/>
      <c r="AN253" s="940"/>
    </row>
    <row r="254" spans="1:40" ht="20.25" hidden="1">
      <c r="A254" t="str">
        <f t="shared" si="56"/>
        <v>CarrosserieDEPENSES</v>
      </c>
      <c r="B254" s="904" t="s">
        <v>861</v>
      </c>
      <c r="C254" s="984" t="s">
        <v>394</v>
      </c>
      <c r="D254" s="940"/>
      <c r="E254" s="940"/>
      <c r="F254" s="963"/>
      <c r="G254" s="942"/>
      <c r="H254" s="940"/>
      <c r="I254" s="963"/>
      <c r="J254" s="942"/>
      <c r="K254" s="940"/>
      <c r="L254" s="941"/>
      <c r="M254" s="942"/>
      <c r="N254" s="941"/>
      <c r="O254" s="942"/>
      <c r="P254" s="940"/>
      <c r="Q254" s="941"/>
      <c r="R254" s="942"/>
      <c r="S254" s="965"/>
      <c r="T254" s="940"/>
      <c r="U254" s="940"/>
      <c r="W254" s="940"/>
      <c r="X254" s="940"/>
      <c r="Y254" s="940"/>
      <c r="Z254" s="940"/>
      <c r="AA254" s="940"/>
      <c r="AB254" s="940"/>
      <c r="AC254" s="940"/>
      <c r="AD254" s="940"/>
      <c r="AE254" s="940"/>
      <c r="AF254" s="940"/>
      <c r="AG254" s="940"/>
      <c r="AH254" s="940"/>
      <c r="AI254" s="940"/>
      <c r="AJ254" s="912"/>
      <c r="AK254" s="912"/>
      <c r="AL254" s="912"/>
      <c r="AM254" s="940"/>
      <c r="AN254" s="940"/>
    </row>
    <row r="255" spans="1:40" ht="20.25" hidden="1">
      <c r="A255" t="str">
        <f t="shared" si="56"/>
        <v>CarrosserieSalaires cadres</v>
      </c>
      <c r="B255" s="904" t="s">
        <v>861</v>
      </c>
      <c r="C255" s="1015" t="s">
        <v>405</v>
      </c>
      <c r="D255" s="940"/>
      <c r="E255" s="940"/>
      <c r="F255" s="929">
        <f t="array" ref="F255">+INDEX('Budget original'!$A$2:$AO$501,MATCH($A255,'Budget original'!$A$2:$A$501,0),MATCH(F$2,'Budget original'!$A$2:$AO$2,0))</f>
        <v>0</v>
      </c>
      <c r="G255" s="942"/>
      <c r="H255" s="940"/>
      <c r="I255" s="929"/>
      <c r="J255" s="942"/>
      <c r="K255" s="940"/>
      <c r="L255" s="932">
        <f>SUMIFS(BV_Data_An_Cour!$O:$O,BV_Data_An_Cour!$U:$U,$B255,BV_Data_An_Cour!$V:$V,$C255,BV_Data_An_Cour!$W:$W,$L$2)</f>
        <v>0</v>
      </c>
      <c r="M255" s="942"/>
      <c r="N255" s="963">
        <f t="shared" ref="N255:N285" si="60">L255-F255</f>
        <v>0</v>
      </c>
      <c r="O255" s="942"/>
      <c r="P255" s="940"/>
      <c r="Q255" s="932">
        <f t="array" ref="Q255">+INDEX('Réel 2025'!$A$2:$AO$500,MATCH($A255,'Réel 2025'!$A$2:$A$500,0),MATCH(Q$2,'Réel 2025'!$A$2:$AO$2,0))</f>
        <v>0</v>
      </c>
      <c r="R255" s="942"/>
      <c r="S255" s="989">
        <f t="shared" ref="S255:S286" si="61">L255-Q255</f>
        <v>0</v>
      </c>
      <c r="T255" s="940"/>
      <c r="U255" s="940"/>
      <c r="W255" s="940"/>
      <c r="X255" s="940"/>
      <c r="Y255" s="940"/>
      <c r="Z255" s="940"/>
      <c r="AA255" s="940"/>
      <c r="AB255" s="940"/>
      <c r="AC255" s="940"/>
      <c r="AD255" s="940"/>
      <c r="AE255" s="940"/>
      <c r="AF255" s="940"/>
      <c r="AG255" s="940"/>
      <c r="AH255" s="940"/>
      <c r="AI255" s="940"/>
      <c r="AJ255" s="912"/>
      <c r="AK255" s="912"/>
      <c r="AL255" s="912"/>
      <c r="AM255" s="940"/>
      <c r="AN255" s="940"/>
    </row>
    <row r="256" spans="1:40" ht="20.25" hidden="1">
      <c r="A256" t="str">
        <f t="shared" si="56"/>
        <v>CarrosserieSalaires commis</v>
      </c>
      <c r="B256" s="904" t="s">
        <v>861</v>
      </c>
      <c r="C256" s="1016" t="s">
        <v>406</v>
      </c>
      <c r="D256" s="998"/>
      <c r="E256" s="940"/>
      <c r="F256" s="921">
        <f t="array" ref="F256">+INDEX('Budget original'!$A$2:$AO$501,MATCH($A256,'Budget original'!$A$2:$A$501,0),MATCH(F$2,'Budget original'!$A$2:$AO$2,0))</f>
        <v>0</v>
      </c>
      <c r="G256" s="999"/>
      <c r="H256" s="940"/>
      <c r="I256" s="921"/>
      <c r="J256" s="942"/>
      <c r="K256" s="940"/>
      <c r="L256" s="932">
        <f>SUMIFS(BV_Data_An_Cour!$O:$O,BV_Data_An_Cour!$U:$U,$B256,BV_Data_An_Cour!$V:$V,$C256,BV_Data_An_Cour!$W:$W,$L$2)</f>
        <v>0</v>
      </c>
      <c r="M256" s="942"/>
      <c r="N256" s="963">
        <f t="shared" si="60"/>
        <v>0</v>
      </c>
      <c r="O256" s="942"/>
      <c r="P256" s="940"/>
      <c r="Q256" s="932">
        <f t="array" ref="Q256">+INDEX('Réel 2025'!$A$2:$AO$500,MATCH($A256,'Réel 2025'!$A$2:$A$500,0),MATCH(Q$2,'Réel 2025'!$A$2:$AO$2,0))</f>
        <v>0</v>
      </c>
      <c r="R256" s="942"/>
      <c r="S256" s="989">
        <f t="shared" si="61"/>
        <v>0</v>
      </c>
      <c r="T256" s="940"/>
      <c r="U256" s="940"/>
      <c r="W256" s="940"/>
      <c r="X256" s="940"/>
      <c r="Y256" s="940"/>
      <c r="Z256" s="940"/>
      <c r="AA256" s="940"/>
      <c r="AB256" s="940"/>
      <c r="AC256" s="940"/>
      <c r="AD256" s="940"/>
      <c r="AE256" s="940"/>
      <c r="AF256" s="940"/>
      <c r="AG256" s="940"/>
      <c r="AH256" s="940"/>
      <c r="AI256" s="940"/>
      <c r="AJ256" s="912"/>
      <c r="AK256" s="912"/>
      <c r="AL256" s="912"/>
      <c r="AM256" s="940"/>
      <c r="AN256" s="940"/>
    </row>
    <row r="257" spans="1:40" ht="20.25" hidden="1">
      <c r="A257" t="str">
        <f t="shared" si="56"/>
        <v>CarrosserieSalaires autres</v>
      </c>
      <c r="B257" s="904" t="s">
        <v>861</v>
      </c>
      <c r="C257" s="1015" t="s">
        <v>407</v>
      </c>
      <c r="D257" s="1017"/>
      <c r="E257" s="1018"/>
      <c r="F257" s="929">
        <f t="array" ref="F257">+INDEX('Budget original'!$A$2:$AO$501,MATCH($A257,'Budget original'!$A$2:$A$501,0),MATCH(F$2,'Budget original'!$A$2:$AO$2,0))</f>
        <v>0</v>
      </c>
      <c r="G257" s="1019"/>
      <c r="H257" s="1018"/>
      <c r="I257" s="929"/>
      <c r="J257" s="1020"/>
      <c r="K257" s="1018"/>
      <c r="L257" s="1021">
        <f>SUMIFS(BV_Data_An_Cour!$O:$O,BV_Data_An_Cour!$U:$U,$B257,BV_Data_An_Cour!$V:$V,$C257,BV_Data_An_Cour!$W:$W,$L$2)</f>
        <v>0</v>
      </c>
      <c r="M257" s="1020"/>
      <c r="N257" s="1022">
        <f t="shared" si="60"/>
        <v>0</v>
      </c>
      <c r="O257" s="1020"/>
      <c r="P257" s="1018"/>
      <c r="Q257" s="1021">
        <f t="array" ref="Q257">+INDEX('Réel 2025'!$A$2:$AO$500,MATCH($A257,'Réel 2025'!$A$2:$A$500,0),MATCH(Q$2,'Réel 2025'!$A$2:$AO$2,0))</f>
        <v>0</v>
      </c>
      <c r="R257" s="1020"/>
      <c r="S257" s="1023">
        <f t="shared" si="61"/>
        <v>0</v>
      </c>
      <c r="T257" s="940"/>
      <c r="U257" s="940"/>
      <c r="W257" s="940"/>
      <c r="X257" s="940"/>
      <c r="Y257" s="940"/>
      <c r="Z257" s="940"/>
      <c r="AA257" s="940"/>
      <c r="AB257" s="940"/>
      <c r="AC257" s="940"/>
      <c r="AD257" s="940"/>
      <c r="AE257" s="940"/>
      <c r="AF257" s="940"/>
      <c r="AG257" s="940"/>
      <c r="AH257" s="940"/>
      <c r="AI257" s="940"/>
      <c r="AJ257" s="912"/>
      <c r="AK257" s="912"/>
      <c r="AL257" s="912"/>
      <c r="AM257" s="940"/>
      <c r="AN257" s="940"/>
    </row>
    <row r="258" spans="1:40" ht="20.25" hidden="1">
      <c r="A258" t="str">
        <f t="shared" si="56"/>
        <v>CarrosserieSalaires spécialistes</v>
      </c>
      <c r="B258" s="904" t="s">
        <v>861</v>
      </c>
      <c r="C258" s="1015" t="s">
        <v>409</v>
      </c>
      <c r="D258" s="998"/>
      <c r="E258" s="940"/>
      <c r="F258" s="929">
        <f t="array" ref="F258">+INDEX('Budget original'!$A$2:$AO$501,MATCH($A258,'Budget original'!$A$2:$A$501,0),MATCH(F$2,'Budget original'!$A$2:$AO$2,0))</f>
        <v>0</v>
      </c>
      <c r="G258" s="999"/>
      <c r="H258" s="940"/>
      <c r="I258" s="929"/>
      <c r="J258" s="942"/>
      <c r="K258" s="940"/>
      <c r="L258" s="932">
        <f>SUMIFS(BV_Data_An_Cour!$O:$O,BV_Data_An_Cour!$U:$U,$B258,BV_Data_An_Cour!$V:$V,$C258,BV_Data_An_Cour!$W:$W,$L$2)</f>
        <v>0</v>
      </c>
      <c r="M258" s="942"/>
      <c r="N258" s="963">
        <f t="shared" si="60"/>
        <v>0</v>
      </c>
      <c r="O258" s="942"/>
      <c r="P258" s="940"/>
      <c r="Q258" s="932">
        <f t="array" ref="Q258">+INDEX('Réel 2025'!$A$2:$AO$500,MATCH($A258,'Réel 2025'!$A$2:$A$500,0),MATCH(Q$2,'Réel 2025'!$A$2:$AO$2,0))</f>
        <v>0</v>
      </c>
      <c r="R258" s="942"/>
      <c r="S258" s="989">
        <f t="shared" si="61"/>
        <v>0</v>
      </c>
      <c r="T258" s="940"/>
      <c r="U258" s="940"/>
      <c r="W258" s="940"/>
      <c r="X258" s="940"/>
      <c r="Y258" s="940"/>
      <c r="Z258" s="940"/>
      <c r="AA258" s="940"/>
      <c r="AB258" s="940"/>
      <c r="AC258" s="940"/>
      <c r="AD258" s="940"/>
      <c r="AE258" s="940"/>
      <c r="AF258" s="940"/>
      <c r="AG258" s="940"/>
      <c r="AH258" s="940"/>
      <c r="AI258" s="940"/>
      <c r="AJ258" s="912"/>
      <c r="AK258" s="912"/>
      <c r="AL258" s="912"/>
      <c r="AM258" s="940"/>
      <c r="AN258" s="940"/>
    </row>
    <row r="259" spans="1:40" ht="20.25" hidden="1">
      <c r="A259" t="str">
        <f t="shared" si="56"/>
        <v>Carrosserie[...]</v>
      </c>
      <c r="B259" s="904" t="s">
        <v>861</v>
      </c>
      <c r="C259" s="928" t="s">
        <v>330</v>
      </c>
      <c r="D259" s="998"/>
      <c r="E259" s="940"/>
      <c r="F259" s="929">
        <f t="array" ref="F259">+INDEX('Budget original'!$A$2:$AO$501,MATCH($A259,'Budget original'!$A$2:$A$501,0),MATCH(F$2,'Budget original'!$A$2:$AO$2,0))</f>
        <v>0</v>
      </c>
      <c r="G259" s="999"/>
      <c r="H259" s="940"/>
      <c r="I259" s="929"/>
      <c r="J259" s="942"/>
      <c r="K259" s="940"/>
      <c r="L259" s="932">
        <f>SUMIFS(BV_Data_An_Cour!$O:$O,BV_Data_An_Cour!$U:$U,$B259,BV_Data_An_Cour!$V:$V,$C259,BV_Data_An_Cour!$W:$W,$L$2)</f>
        <v>0</v>
      </c>
      <c r="M259" s="942"/>
      <c r="N259" s="963">
        <f t="shared" si="60"/>
        <v>0</v>
      </c>
      <c r="O259" s="942"/>
      <c r="P259" s="940"/>
      <c r="Q259" s="932">
        <f t="array" ref="Q259">+INDEX('Réel 2025'!$A$2:$AO$500,MATCH($A259,'Réel 2025'!$A$2:$A$500,0),MATCH(Q$2,'Réel 2025'!$A$2:$AO$2,0))</f>
        <v>0</v>
      </c>
      <c r="R259" s="942"/>
      <c r="S259" s="989">
        <f t="shared" si="61"/>
        <v>0</v>
      </c>
      <c r="T259" s="940"/>
      <c r="U259" s="940"/>
      <c r="W259" s="940"/>
      <c r="X259" s="940"/>
      <c r="Y259" s="940"/>
      <c r="Z259" s="940"/>
      <c r="AA259" s="940"/>
      <c r="AB259" s="940"/>
      <c r="AC259" s="940"/>
      <c r="AD259" s="940"/>
      <c r="AE259" s="940"/>
      <c r="AF259" s="940"/>
      <c r="AG259" s="940"/>
      <c r="AH259" s="940"/>
      <c r="AI259" s="940"/>
      <c r="AJ259" s="912"/>
      <c r="AK259" s="912"/>
      <c r="AL259" s="912"/>
      <c r="AM259" s="940"/>
      <c r="AN259" s="940"/>
    </row>
    <row r="260" spans="1:40" ht="20.25" hidden="1">
      <c r="A260" t="str">
        <f t="shared" si="56"/>
        <v>Carrosserie[...]</v>
      </c>
      <c r="B260" s="904" t="s">
        <v>861</v>
      </c>
      <c r="C260" s="928" t="s">
        <v>330</v>
      </c>
      <c r="D260" s="998"/>
      <c r="E260" s="940"/>
      <c r="F260" s="929">
        <f t="array" ref="F260">+INDEX('Budget original'!$A$2:$AO$501,MATCH($A260,'Budget original'!$A$2:$A$501,0),MATCH(F$2,'Budget original'!$A$2:$AO$2,0))</f>
        <v>0</v>
      </c>
      <c r="G260" s="999"/>
      <c r="H260" s="940"/>
      <c r="I260" s="929"/>
      <c r="J260" s="942"/>
      <c r="K260" s="940"/>
      <c r="L260" s="932">
        <f>SUMIFS(BV_Data_An_Cour!$O:$O,BV_Data_An_Cour!$U:$U,$B260,BV_Data_An_Cour!$V:$V,$C260,BV_Data_An_Cour!$W:$W,$L$2)</f>
        <v>0</v>
      </c>
      <c r="M260" s="942"/>
      <c r="N260" s="963">
        <f t="shared" si="60"/>
        <v>0</v>
      </c>
      <c r="O260" s="942"/>
      <c r="P260" s="940"/>
      <c r="Q260" s="932">
        <f t="array" ref="Q260">+INDEX('Réel 2025'!$A$2:$AO$500,MATCH($A260,'Réel 2025'!$A$2:$A$500,0),MATCH(Q$2,'Réel 2025'!$A$2:$AO$2,0))</f>
        <v>0</v>
      </c>
      <c r="R260" s="942"/>
      <c r="S260" s="989">
        <f t="shared" si="61"/>
        <v>0</v>
      </c>
      <c r="T260" s="940"/>
      <c r="U260" s="940"/>
      <c r="W260" s="940"/>
      <c r="X260" s="940"/>
      <c r="Y260" s="940"/>
      <c r="Z260" s="940"/>
      <c r="AA260" s="940"/>
      <c r="AB260" s="940"/>
      <c r="AC260" s="940"/>
      <c r="AD260" s="940"/>
      <c r="AE260" s="940"/>
      <c r="AF260" s="940"/>
      <c r="AG260" s="940"/>
      <c r="AH260" s="940"/>
      <c r="AI260" s="940"/>
      <c r="AJ260" s="912"/>
      <c r="AK260" s="912"/>
      <c r="AL260" s="912"/>
      <c r="AM260" s="940"/>
      <c r="AN260" s="940"/>
    </row>
    <row r="261" spans="1:40" ht="20.25" hidden="1">
      <c r="A261" t="str">
        <f t="shared" si="56"/>
        <v>Carrosserie[...]</v>
      </c>
      <c r="B261" s="904" t="s">
        <v>861</v>
      </c>
      <c r="C261" s="928" t="s">
        <v>330</v>
      </c>
      <c r="D261" s="998"/>
      <c r="E261" s="940"/>
      <c r="F261" s="929">
        <f t="array" ref="F261">+INDEX('Budget original'!$A$2:$AO$501,MATCH($A261,'Budget original'!$A$2:$A$501,0),MATCH(F$2,'Budget original'!$A$2:$AO$2,0))</f>
        <v>0</v>
      </c>
      <c r="G261" s="999"/>
      <c r="H261" s="940"/>
      <c r="I261" s="929"/>
      <c r="J261" s="942"/>
      <c r="K261" s="940"/>
      <c r="L261" s="932">
        <f>SUMIFS(BV_Data_An_Cour!$O:$O,BV_Data_An_Cour!$U:$U,$B261,BV_Data_An_Cour!$V:$V,$C261,BV_Data_An_Cour!$W:$W,$L$2)</f>
        <v>0</v>
      </c>
      <c r="M261" s="942"/>
      <c r="N261" s="963">
        <f t="shared" si="60"/>
        <v>0</v>
      </c>
      <c r="O261" s="942"/>
      <c r="P261" s="940"/>
      <c r="Q261" s="932">
        <f t="array" ref="Q261">+INDEX('Réel 2025'!$A$2:$AO$500,MATCH($A261,'Réel 2025'!$A$2:$A$500,0),MATCH(Q$2,'Réel 2025'!$A$2:$AO$2,0))</f>
        <v>0</v>
      </c>
      <c r="R261" s="942"/>
      <c r="S261" s="989">
        <f t="shared" si="61"/>
        <v>0</v>
      </c>
      <c r="T261" s="912"/>
      <c r="U261" s="912"/>
      <c r="W261" s="912"/>
      <c r="X261" s="912"/>
      <c r="Y261" s="912"/>
      <c r="Z261" s="912"/>
      <c r="AA261" s="912"/>
      <c r="AB261" s="912"/>
      <c r="AC261" s="912"/>
      <c r="AD261" s="912"/>
      <c r="AE261" s="912"/>
      <c r="AF261" s="912"/>
      <c r="AG261" s="912"/>
      <c r="AH261" s="912"/>
      <c r="AI261" s="912"/>
      <c r="AJ261" s="912"/>
      <c r="AK261" s="912"/>
      <c r="AL261" s="912"/>
      <c r="AM261" s="912"/>
      <c r="AN261" s="912"/>
    </row>
    <row r="262" spans="1:40" ht="20.25" hidden="1">
      <c r="A262" t="str">
        <f t="shared" si="56"/>
        <v>CarrosserieSalaires en absences</v>
      </c>
      <c r="B262" s="904" t="s">
        <v>861</v>
      </c>
      <c r="C262" s="1016" t="s">
        <v>410</v>
      </c>
      <c r="D262" s="998"/>
      <c r="E262" s="940"/>
      <c r="F262" s="921">
        <f t="array" ref="F262">+INDEX('Budget original'!$A$2:$AO$501,MATCH($A262,'Budget original'!$A$2:$A$501,0),MATCH(F$2,'Budget original'!$A$2:$AO$2,0))</f>
        <v>0</v>
      </c>
      <c r="G262" s="999"/>
      <c r="H262" s="940"/>
      <c r="I262" s="921"/>
      <c r="J262" s="942"/>
      <c r="K262" s="940"/>
      <c r="L262" s="932">
        <f>SUMIFS(BV_Data_An_Cour!$O:$O,BV_Data_An_Cour!$U:$U,$B262,BV_Data_An_Cour!$V:$V,$C262,BV_Data_An_Cour!$W:$W,$L$2)</f>
        <v>0</v>
      </c>
      <c r="M262" s="942"/>
      <c r="N262" s="963">
        <f t="shared" si="60"/>
        <v>0</v>
      </c>
      <c r="O262" s="942"/>
      <c r="P262" s="940"/>
      <c r="Q262" s="932">
        <f t="array" ref="Q262">+INDEX('Réel 2025'!$A$2:$AO$500,MATCH($A262,'Réel 2025'!$A$2:$A$500,0),MATCH(Q$2,'Réel 2025'!$A$2:$AO$2,0))</f>
        <v>0</v>
      </c>
      <c r="R262" s="942"/>
      <c r="S262" s="989">
        <f t="shared" si="61"/>
        <v>0</v>
      </c>
      <c r="T262" s="912"/>
      <c r="U262" s="912"/>
      <c r="W262" s="912"/>
      <c r="X262" s="912"/>
      <c r="Y262" s="912"/>
      <c r="Z262" s="912"/>
      <c r="AA262" s="912"/>
      <c r="AB262" s="912"/>
      <c r="AC262" s="912"/>
      <c r="AD262" s="912"/>
      <c r="AE262" s="912"/>
      <c r="AF262" s="912"/>
      <c r="AG262" s="912"/>
      <c r="AH262" s="912"/>
      <c r="AI262" s="912"/>
      <c r="AJ262" s="912"/>
      <c r="AK262" s="912"/>
      <c r="AL262" s="912"/>
      <c r="AM262" s="912"/>
      <c r="AN262" s="912"/>
    </row>
    <row r="263" spans="1:40" ht="20.25" hidden="1">
      <c r="A263" t="str">
        <f t="shared" si="56"/>
        <v>CarrosserieDéduction à la source</v>
      </c>
      <c r="B263" s="904" t="s">
        <v>861</v>
      </c>
      <c r="C263" s="1015" t="s">
        <v>411</v>
      </c>
      <c r="D263" s="1017"/>
      <c r="E263" s="1018"/>
      <c r="F263" s="929">
        <f t="array" ref="F263">+INDEX('Budget original'!$A$2:$AO$501,MATCH($A263,'Budget original'!$A$2:$A$501,0),MATCH(F$2,'Budget original'!$A$2:$AO$2,0))</f>
        <v>0</v>
      </c>
      <c r="G263" s="1019"/>
      <c r="H263" s="1018"/>
      <c r="I263" s="929"/>
      <c r="J263" s="1020"/>
      <c r="K263" s="1018"/>
      <c r="L263" s="1021">
        <f>SUMIFS(BV_Data_An_Cour!$O:$O,BV_Data_An_Cour!$U:$U,$B263,BV_Data_An_Cour!$V:$V,$C263,BV_Data_An_Cour!$W:$W,$L$2)</f>
        <v>0</v>
      </c>
      <c r="M263" s="1020"/>
      <c r="N263" s="1022">
        <f t="shared" si="60"/>
        <v>0</v>
      </c>
      <c r="O263" s="1020"/>
      <c r="P263" s="1018"/>
      <c r="Q263" s="1021">
        <f t="array" ref="Q263">+INDEX('Réel 2025'!$A$2:$AO$500,MATCH($A263,'Réel 2025'!$A$2:$A$500,0),MATCH(Q$2,'Réel 2025'!$A$2:$AO$2,0))</f>
        <v>0</v>
      </c>
      <c r="R263" s="1020"/>
      <c r="S263" s="1023">
        <f t="shared" si="61"/>
        <v>0</v>
      </c>
      <c r="T263" s="912"/>
      <c r="U263" s="912"/>
      <c r="W263" s="912"/>
      <c r="X263" s="912"/>
      <c r="Y263" s="912"/>
      <c r="Z263" s="912"/>
      <c r="AA263" s="912"/>
      <c r="AB263" s="912"/>
      <c r="AC263" s="912"/>
      <c r="AD263" s="912"/>
      <c r="AE263" s="912"/>
      <c r="AF263" s="912"/>
      <c r="AG263" s="912"/>
      <c r="AH263" s="912"/>
      <c r="AI263" s="912"/>
      <c r="AJ263" s="912"/>
      <c r="AK263" s="912"/>
      <c r="AL263" s="912"/>
      <c r="AM263" s="912"/>
      <c r="AN263" s="912"/>
    </row>
    <row r="264" spans="1:40" ht="20.25" hidden="1">
      <c r="A264" t="str">
        <f t="shared" si="56"/>
        <v>CarrosserieBénéfices marginaux</v>
      </c>
      <c r="B264" s="904" t="s">
        <v>861</v>
      </c>
      <c r="C264" s="1015" t="s">
        <v>412</v>
      </c>
      <c r="D264" s="998"/>
      <c r="E264" s="940"/>
      <c r="F264" s="929">
        <f t="array" ref="F264">+INDEX('Budget original'!$A$2:$AO$501,MATCH($A264,'Budget original'!$A$2:$A$501,0),MATCH(F$2,'Budget original'!$A$2:$AO$2,0))</f>
        <v>0</v>
      </c>
      <c r="G264" s="999"/>
      <c r="H264" s="940"/>
      <c r="I264" s="929"/>
      <c r="J264" s="942"/>
      <c r="K264" s="940"/>
      <c r="L264" s="932">
        <f>SUMIFS(BV_Data_An_Cour!$O:$O,BV_Data_An_Cour!$U:$U,$B264,BV_Data_An_Cour!$V:$V,$C264,BV_Data_An_Cour!$W:$W,$L$2)</f>
        <v>0</v>
      </c>
      <c r="M264" s="942"/>
      <c r="N264" s="963">
        <f t="shared" si="60"/>
        <v>0</v>
      </c>
      <c r="O264" s="942"/>
      <c r="P264" s="940"/>
      <c r="Q264" s="932">
        <f t="array" ref="Q264">+INDEX('Réel 2025'!$A$2:$AO$500,MATCH($A264,'Réel 2025'!$A$2:$A$500,0),MATCH(Q$2,'Réel 2025'!$A$2:$AO$2,0))</f>
        <v>0</v>
      </c>
      <c r="R264" s="942"/>
      <c r="S264" s="989">
        <f t="shared" si="61"/>
        <v>0</v>
      </c>
      <c r="T264" s="940"/>
      <c r="U264" s="940"/>
      <c r="W264" s="940"/>
      <c r="X264" s="940"/>
      <c r="Y264" s="940"/>
      <c r="Z264" s="940"/>
      <c r="AA264" s="940"/>
      <c r="AB264" s="940"/>
      <c r="AC264" s="940"/>
      <c r="AD264" s="940"/>
      <c r="AE264" s="940"/>
      <c r="AF264" s="940"/>
      <c r="AG264" s="940"/>
      <c r="AH264" s="940"/>
      <c r="AI264" s="940"/>
      <c r="AJ264" s="912"/>
      <c r="AK264" s="912"/>
      <c r="AL264" s="912"/>
      <c r="AM264" s="940"/>
      <c r="AN264" s="940"/>
    </row>
    <row r="265" spans="1:40" ht="20.25" hidden="1">
      <c r="A265" t="str">
        <f t="shared" si="56"/>
        <v>CarrosserieCsst</v>
      </c>
      <c r="B265" s="904" t="s">
        <v>861</v>
      </c>
      <c r="C265" s="1015" t="s">
        <v>413</v>
      </c>
      <c r="D265" s="998"/>
      <c r="E265" s="940"/>
      <c r="F265" s="929">
        <f t="array" ref="F265">+INDEX('Budget original'!$A$2:$AO$501,MATCH($A265,'Budget original'!$A$2:$A$501,0),MATCH(F$2,'Budget original'!$A$2:$AO$2,0))</f>
        <v>0</v>
      </c>
      <c r="G265" s="999"/>
      <c r="H265" s="940"/>
      <c r="I265" s="929"/>
      <c r="J265" s="942"/>
      <c r="K265" s="940"/>
      <c r="L265" s="932">
        <f>SUMIFS(BV_Data_An_Cour!$O:$O,BV_Data_An_Cour!$U:$U,$B265,BV_Data_An_Cour!$V:$V,$C265,BV_Data_An_Cour!$W:$W,$L$2)</f>
        <v>0</v>
      </c>
      <c r="M265" s="1134"/>
      <c r="N265" s="1135">
        <f t="shared" si="60"/>
        <v>0</v>
      </c>
      <c r="O265" s="942"/>
      <c r="P265" s="940"/>
      <c r="Q265" s="932">
        <f t="array" ref="Q265">+INDEX('Réel 2025'!$A$2:$AO$500,MATCH($A265,'Réel 2025'!$A$2:$A$500,0),MATCH(Q$2,'Réel 2025'!$A$2:$AO$2,0))</f>
        <v>0</v>
      </c>
      <c r="R265" s="942"/>
      <c r="S265" s="989">
        <f t="shared" si="61"/>
        <v>0</v>
      </c>
      <c r="T265" s="940"/>
      <c r="U265" s="940"/>
      <c r="W265" s="940"/>
      <c r="X265" s="940"/>
      <c r="Y265" s="940"/>
      <c r="Z265" s="940"/>
      <c r="AA265" s="940"/>
      <c r="AB265" s="940"/>
      <c r="AC265" s="940"/>
      <c r="AD265" s="940"/>
      <c r="AE265" s="940"/>
      <c r="AF265" s="940"/>
      <c r="AG265" s="940"/>
      <c r="AH265" s="940"/>
      <c r="AI265" s="940"/>
      <c r="AJ265" s="912"/>
      <c r="AK265" s="912"/>
      <c r="AL265" s="912"/>
      <c r="AM265" s="940"/>
      <c r="AN265" s="940"/>
    </row>
    <row r="266" spans="1:40" ht="20.25" hidden="1">
      <c r="A266" t="str">
        <f t="shared" si="56"/>
        <v>Carrosserie[...]</v>
      </c>
      <c r="B266" s="904" t="s">
        <v>861</v>
      </c>
      <c r="C266" s="928" t="s">
        <v>330</v>
      </c>
      <c r="D266" s="1000"/>
      <c r="E266" s="1024"/>
      <c r="F266" s="929">
        <f t="array" ref="F266">+INDEX('Budget original'!$A$2:$AO$501,MATCH($A266,'Budget original'!$A$2:$A$501,0),MATCH(F$2,'Budget original'!$A$2:$AO$2,0))</f>
        <v>0</v>
      </c>
      <c r="G266" s="1001"/>
      <c r="H266" s="1024"/>
      <c r="I266" s="929"/>
      <c r="J266" s="922"/>
      <c r="K266" s="1024"/>
      <c r="L266" s="932">
        <f>SUMIFS(BV_Data_An_Cour!$O:$O,BV_Data_An_Cour!$U:$U,$B266,BV_Data_An_Cour!$V:$V,$C266,BV_Data_An_Cour!$W:$W,$L$2)</f>
        <v>0</v>
      </c>
      <c r="M266" s="922"/>
      <c r="N266" s="995">
        <f t="shared" si="60"/>
        <v>0</v>
      </c>
      <c r="O266" s="922"/>
      <c r="P266" s="1024"/>
      <c r="Q266" s="932">
        <f t="array" ref="Q266">+INDEX('Réel 2025'!$A$2:$AO$500,MATCH($A266,'Réel 2025'!$A$2:$A$500,0),MATCH(Q$2,'Réel 2025'!$A$2:$AO$2,0))</f>
        <v>0</v>
      </c>
      <c r="R266" s="922"/>
      <c r="S266" s="996">
        <f t="shared" si="61"/>
        <v>0</v>
      </c>
      <c r="T266" s="940"/>
      <c r="U266" s="940"/>
      <c r="W266" s="940"/>
      <c r="X266" s="940"/>
      <c r="Y266" s="940"/>
      <c r="Z266" s="940"/>
      <c r="AA266" s="940"/>
      <c r="AB266" s="940"/>
      <c r="AC266" s="940"/>
      <c r="AD266" s="940"/>
      <c r="AE266" s="940"/>
      <c r="AF266" s="940"/>
      <c r="AG266" s="940"/>
      <c r="AH266" s="940"/>
      <c r="AI266" s="940"/>
      <c r="AJ266" s="912"/>
      <c r="AK266" s="912"/>
      <c r="AL266" s="912"/>
      <c r="AM266" s="940"/>
      <c r="AN266" s="940"/>
    </row>
    <row r="267" spans="1:40" ht="20.25" hidden="1">
      <c r="A267" t="str">
        <f t="shared" si="56"/>
        <v>CarrosserieTOTAL PERSONNEL</v>
      </c>
      <c r="B267" s="904" t="s">
        <v>861</v>
      </c>
      <c r="C267" s="1006" t="s">
        <v>414</v>
      </c>
      <c r="D267" s="1007" t="s">
        <v>404</v>
      </c>
      <c r="E267" s="1008" t="e">
        <f>F267/F$245</f>
        <v>#DIV/0!</v>
      </c>
      <c r="F267" s="1009">
        <f>+SUM(F255:F266)</f>
        <v>0</v>
      </c>
      <c r="G267" s="1010"/>
      <c r="H267" s="1008"/>
      <c r="I267" s="1009"/>
      <c r="J267" s="1010" t="s">
        <v>404</v>
      </c>
      <c r="K267" s="1008">
        <f>IF(L245=0,0,L267/L$245)</f>
        <v>0</v>
      </c>
      <c r="L267" s="1009">
        <f>+SUM(L255:L266)</f>
        <v>0</v>
      </c>
      <c r="M267" s="1064"/>
      <c r="N267" s="1027">
        <f t="shared" si="60"/>
        <v>0</v>
      </c>
      <c r="O267" s="1010" t="s">
        <v>404</v>
      </c>
      <c r="P267" s="1008">
        <f>IF(Q245=0,0,Q267/Q$245)</f>
        <v>0</v>
      </c>
      <c r="Q267" s="1009">
        <f>+SUM(Q255:Q266)</f>
        <v>0</v>
      </c>
      <c r="R267" s="1064"/>
      <c r="S267" s="1028">
        <f t="shared" si="61"/>
        <v>0</v>
      </c>
      <c r="T267" s="940"/>
      <c r="U267" s="940"/>
      <c r="W267" s="940"/>
      <c r="X267" s="940"/>
      <c r="Y267" s="940"/>
      <c r="Z267" s="940"/>
      <c r="AA267" s="940"/>
      <c r="AB267" s="940"/>
      <c r="AC267" s="940"/>
      <c r="AD267" s="940"/>
      <c r="AE267" s="940"/>
      <c r="AF267" s="940"/>
      <c r="AG267" s="940"/>
      <c r="AH267" s="940"/>
      <c r="AI267" s="940"/>
      <c r="AJ267" s="912"/>
      <c r="AK267" s="912"/>
      <c r="AL267" s="912"/>
      <c r="AM267" s="940"/>
      <c r="AN267" s="940"/>
    </row>
    <row r="268" spans="1:40" ht="20.25" hidden="1">
      <c r="A268" t="str">
        <f t="shared" si="56"/>
        <v>CarrosseriePublicité 2</v>
      </c>
      <c r="B268" s="904" t="s">
        <v>861</v>
      </c>
      <c r="C268" s="1148" t="s">
        <v>415</v>
      </c>
      <c r="D268" s="998"/>
      <c r="E268" s="940"/>
      <c r="F268" s="929">
        <f t="array" ref="F268">+INDEX('Budget original'!$A$2:$AO$501,MATCH($A268,'Budget original'!$A$2:$A$501,0),MATCH(F$2,'Budget original'!$A$2:$AO$2,0))</f>
        <v>0</v>
      </c>
      <c r="G268" s="999"/>
      <c r="H268" s="940"/>
      <c r="I268" s="929"/>
      <c r="J268" s="942"/>
      <c r="K268" s="940"/>
      <c r="L268" s="932">
        <f>SUMIFS(BV_Data_An_Cour!$O:$O,BV_Data_An_Cour!$U:$U,$B268,BV_Data_An_Cour!$V:$V,$C268,BV_Data_An_Cour!$W:$W,$L$2)</f>
        <v>0</v>
      </c>
      <c r="M268" s="942"/>
      <c r="N268" s="963">
        <f t="shared" si="60"/>
        <v>0</v>
      </c>
      <c r="O268" s="942"/>
      <c r="P268" s="940"/>
      <c r="Q268" s="932">
        <f t="array" ref="Q268">+INDEX('Réel 2025'!$A$2:$AO$500,MATCH($A268,'Réel 2025'!$A$2:$A$500,0),MATCH(Q$2,'Réel 2025'!$A$2:$AO$2,0))</f>
        <v>0</v>
      </c>
      <c r="R268" s="942"/>
      <c r="S268" s="989">
        <f t="shared" si="61"/>
        <v>0</v>
      </c>
      <c r="T268" s="940"/>
      <c r="U268" s="940"/>
      <c r="W268" s="940"/>
      <c r="X268" s="940"/>
      <c r="Y268" s="940"/>
      <c r="Z268" s="940"/>
      <c r="AA268" s="940"/>
      <c r="AB268" s="940"/>
      <c r="AC268" s="940"/>
      <c r="AD268" s="940"/>
      <c r="AE268" s="940"/>
      <c r="AF268" s="940"/>
      <c r="AG268" s="940"/>
      <c r="AH268" s="940"/>
      <c r="AI268" s="940"/>
      <c r="AJ268" s="912"/>
      <c r="AK268" s="912"/>
      <c r="AL268" s="912"/>
      <c r="AM268" s="940"/>
      <c r="AN268" s="940"/>
    </row>
    <row r="269" spans="1:40" ht="20.25" hidden="1">
      <c r="A269" t="str">
        <f t="shared" si="56"/>
        <v>CarrosserieService gratuit 2</v>
      </c>
      <c r="B269" s="904" t="s">
        <v>861</v>
      </c>
      <c r="C269" s="1015" t="s">
        <v>416</v>
      </c>
      <c r="D269" s="998"/>
      <c r="E269" s="940"/>
      <c r="F269" s="929">
        <f t="array" ref="F269">+INDEX('Budget original'!$A$2:$AO$501,MATCH($A269,'Budget original'!$A$2:$A$501,0),MATCH(F$2,'Budget original'!$A$2:$AO$2,0))</f>
        <v>0</v>
      </c>
      <c r="G269" s="999"/>
      <c r="H269" s="940"/>
      <c r="I269" s="929"/>
      <c r="J269" s="942"/>
      <c r="K269" s="940"/>
      <c r="L269" s="932">
        <f>SUMIFS(BV_Data_An_Cour!$O:$O,BV_Data_An_Cour!$U:$U,$B269,BV_Data_An_Cour!$V:$V,$C269,BV_Data_An_Cour!$W:$W,$L$2)</f>
        <v>0</v>
      </c>
      <c r="M269" s="942"/>
      <c r="N269" s="963">
        <f t="shared" si="60"/>
        <v>0</v>
      </c>
      <c r="O269" s="942"/>
      <c r="P269" s="940"/>
      <c r="Q269" s="932">
        <f t="array" ref="Q269">+INDEX('Réel 2025'!$A$2:$AO$500,MATCH($A269,'Réel 2025'!$A$2:$A$500,0),MATCH(Q$2,'Réel 2025'!$A$2:$AO$2,0))</f>
        <v>0</v>
      </c>
      <c r="R269" s="942"/>
      <c r="S269" s="989">
        <f t="shared" si="61"/>
        <v>0</v>
      </c>
      <c r="T269" s="940"/>
      <c r="U269" s="940"/>
      <c r="W269" s="940"/>
      <c r="X269" s="940"/>
      <c r="Y269" s="940"/>
      <c r="Z269" s="940"/>
      <c r="AA269" s="940"/>
      <c r="AB269" s="940"/>
      <c r="AC269" s="940"/>
      <c r="AD269" s="940"/>
      <c r="AE269" s="940"/>
      <c r="AF269" s="940"/>
      <c r="AG269" s="940"/>
      <c r="AH269" s="940"/>
      <c r="AI269" s="940"/>
      <c r="AJ269" s="912"/>
      <c r="AK269" s="912"/>
      <c r="AL269" s="912"/>
      <c r="AM269" s="940"/>
      <c r="AN269" s="940"/>
    </row>
    <row r="270" spans="1:40" ht="20.25" hidden="1">
      <c r="A270" t="str">
        <f t="shared" si="56"/>
        <v>CarrosserieFrais véhicules de cie</v>
      </c>
      <c r="B270" s="904" t="s">
        <v>861</v>
      </c>
      <c r="C270" s="1016" t="s">
        <v>417</v>
      </c>
      <c r="D270" s="1000"/>
      <c r="E270" s="1024"/>
      <c r="F270" s="921">
        <f t="array" ref="F270">+INDEX('Budget original'!$A$2:$AO$501,MATCH($A270,'Budget original'!$A$2:$A$501,0),MATCH(F$2,'Budget original'!$A$2:$AO$2,0))</f>
        <v>0</v>
      </c>
      <c r="G270" s="1001"/>
      <c r="H270" s="1024"/>
      <c r="I270" s="921"/>
      <c r="J270" s="922"/>
      <c r="K270" s="1024"/>
      <c r="L270" s="932">
        <f>SUMIFS(BV_Data_An_Cour!$O:$O,BV_Data_An_Cour!$U:$U,$B270,BV_Data_An_Cour!$V:$V,$C270,BV_Data_An_Cour!$W:$W,$L$2)</f>
        <v>0</v>
      </c>
      <c r="M270" s="922"/>
      <c r="N270" s="995">
        <f t="shared" si="60"/>
        <v>0</v>
      </c>
      <c r="O270" s="922"/>
      <c r="P270" s="1024"/>
      <c r="Q270" s="932">
        <f t="array" ref="Q270">+INDEX('Réel 2025'!$A$2:$AO$500,MATCH($A270,'Réel 2025'!$A$2:$A$500,0),MATCH(Q$2,'Réel 2025'!$A$2:$AO$2,0))</f>
        <v>0</v>
      </c>
      <c r="R270" s="922"/>
      <c r="S270" s="996">
        <f t="shared" si="61"/>
        <v>0</v>
      </c>
      <c r="T270" s="940"/>
      <c r="U270" s="940"/>
      <c r="W270" s="940"/>
      <c r="X270" s="940"/>
      <c r="Y270" s="940"/>
      <c r="Z270" s="940"/>
      <c r="AA270" s="940"/>
      <c r="AB270" s="940"/>
      <c r="AC270" s="940"/>
      <c r="AD270" s="940"/>
      <c r="AE270" s="940"/>
      <c r="AF270" s="940"/>
      <c r="AG270" s="940"/>
      <c r="AH270" s="940"/>
      <c r="AI270" s="940"/>
      <c r="AJ270" s="912"/>
      <c r="AK270" s="912"/>
      <c r="AL270" s="912"/>
      <c r="AM270" s="940"/>
      <c r="AN270" s="940"/>
    </row>
    <row r="271" spans="1:40" ht="20.25" hidden="1">
      <c r="A271" t="str">
        <f t="shared" si="56"/>
        <v>CarrosserieInformatique</v>
      </c>
      <c r="B271" s="904" t="s">
        <v>861</v>
      </c>
      <c r="C271" s="1015" t="s">
        <v>418</v>
      </c>
      <c r="D271" s="998"/>
      <c r="E271" s="940"/>
      <c r="F271" s="929">
        <f t="array" ref="F271">+INDEX('Budget original'!$A$2:$AO$501,MATCH($A271,'Budget original'!$A$2:$A$501,0),MATCH(F$2,'Budget original'!$A$2:$AO$2,0))</f>
        <v>0</v>
      </c>
      <c r="G271" s="999"/>
      <c r="H271" s="940"/>
      <c r="I271" s="929"/>
      <c r="J271" s="942"/>
      <c r="K271" s="940"/>
      <c r="L271" s="1021">
        <f>SUMIFS(BV_Data_An_Cour!$O:$O,BV_Data_An_Cour!$U:$U,$B271,BV_Data_An_Cour!$V:$V,$C271,BV_Data_An_Cour!$W:$W,$L$2)</f>
        <v>0</v>
      </c>
      <c r="M271" s="942"/>
      <c r="N271" s="963">
        <f t="shared" si="60"/>
        <v>0</v>
      </c>
      <c r="O271" s="942"/>
      <c r="P271" s="940"/>
      <c r="Q271" s="1021">
        <f t="array" ref="Q271">+INDEX('Réel 2025'!$A$2:$AO$500,MATCH($A271,'Réel 2025'!$A$2:$A$500,0),MATCH(Q$2,'Réel 2025'!$A$2:$AO$2,0))</f>
        <v>0</v>
      </c>
      <c r="R271" s="942"/>
      <c r="S271" s="989">
        <f t="shared" si="61"/>
        <v>0</v>
      </c>
      <c r="T271" s="940"/>
      <c r="U271" s="940"/>
      <c r="W271" s="940"/>
      <c r="X271" s="940"/>
      <c r="Y271" s="940"/>
      <c r="Z271" s="940"/>
      <c r="AA271" s="940"/>
      <c r="AB271" s="940"/>
      <c r="AC271" s="940"/>
      <c r="AD271" s="940"/>
      <c r="AE271" s="940"/>
      <c r="AF271" s="940"/>
      <c r="AG271" s="940"/>
      <c r="AH271" s="940"/>
      <c r="AI271" s="940"/>
      <c r="AJ271" s="912"/>
      <c r="AK271" s="912"/>
      <c r="AL271" s="912"/>
      <c r="AM271" s="940"/>
      <c r="AN271" s="940"/>
    </row>
    <row r="272" spans="1:40" ht="20.25" hidden="1">
      <c r="A272" t="str">
        <f t="shared" si="56"/>
        <v>CarrosserieFrais de déplacement</v>
      </c>
      <c r="B272" s="904" t="s">
        <v>861</v>
      </c>
      <c r="C272" s="1015" t="s">
        <v>419</v>
      </c>
      <c r="D272" s="998"/>
      <c r="E272" s="940"/>
      <c r="F272" s="929">
        <f t="array" ref="F272">+INDEX('Budget original'!$A$2:$AO$501,MATCH($A272,'Budget original'!$A$2:$A$501,0),MATCH(F$2,'Budget original'!$A$2:$AO$2,0))</f>
        <v>0</v>
      </c>
      <c r="G272" s="999"/>
      <c r="H272" s="940"/>
      <c r="I272" s="929"/>
      <c r="J272" s="942"/>
      <c r="K272" s="940"/>
      <c r="L272" s="932">
        <f>SUMIFS(BV_Data_An_Cour!$O:$O,BV_Data_An_Cour!$U:$U,$B272,BV_Data_An_Cour!$V:$V,$C272,BV_Data_An_Cour!$W:$W,$L$2)</f>
        <v>0</v>
      </c>
      <c r="M272" s="942"/>
      <c r="N272" s="963">
        <f t="shared" si="60"/>
        <v>0</v>
      </c>
      <c r="O272" s="942"/>
      <c r="P272" s="940"/>
      <c r="Q272" s="932">
        <f t="array" ref="Q272">+INDEX('Réel 2025'!$A$2:$AO$500,MATCH($A272,'Réel 2025'!$A$2:$A$500,0),MATCH(Q$2,'Réel 2025'!$A$2:$AO$2,0))</f>
        <v>0</v>
      </c>
      <c r="R272" s="942"/>
      <c r="S272" s="989">
        <f t="shared" si="61"/>
        <v>0</v>
      </c>
      <c r="T272" s="940"/>
      <c r="U272" s="940"/>
      <c r="W272" s="940"/>
      <c r="X272" s="940"/>
      <c r="Y272" s="940"/>
      <c r="Z272" s="940"/>
      <c r="AA272" s="940"/>
      <c r="AB272" s="940"/>
      <c r="AC272" s="940"/>
      <c r="AD272" s="940"/>
      <c r="AE272" s="940"/>
      <c r="AF272" s="940"/>
      <c r="AG272" s="940"/>
      <c r="AH272" s="940"/>
      <c r="AI272" s="940"/>
      <c r="AJ272" s="912"/>
      <c r="AK272" s="912"/>
      <c r="AL272" s="912"/>
      <c r="AM272" s="940"/>
      <c r="AN272" s="940"/>
    </row>
    <row r="273" spans="1:40" ht="20.25" hidden="1">
      <c r="A273" t="str">
        <f t="shared" si="56"/>
        <v>CarrosserieServices extérieurs</v>
      </c>
      <c r="B273" s="904" t="s">
        <v>861</v>
      </c>
      <c r="C273" s="1015" t="s">
        <v>420</v>
      </c>
      <c r="D273" s="1000"/>
      <c r="E273" s="1024"/>
      <c r="F273" s="921">
        <f t="array" ref="F273">+INDEX('Budget original'!$A$2:$AO$501,MATCH($A273,'Budget original'!$A$2:$A$501,0),MATCH(F$2,'Budget original'!$A$2:$AO$2,0))</f>
        <v>0</v>
      </c>
      <c r="G273" s="1001"/>
      <c r="H273" s="1024"/>
      <c r="I273" s="921"/>
      <c r="J273" s="922"/>
      <c r="K273" s="1024"/>
      <c r="L273" s="932">
        <f>SUMIFS(BV_Data_An_Cour!$O:$O,BV_Data_An_Cour!$U:$U,$B273,BV_Data_An_Cour!$V:$V,$C273,BV_Data_An_Cour!$W:$W,$L$2)</f>
        <v>0</v>
      </c>
      <c r="M273" s="922"/>
      <c r="N273" s="995">
        <f t="shared" si="60"/>
        <v>0</v>
      </c>
      <c r="O273" s="922"/>
      <c r="P273" s="1024"/>
      <c r="Q273" s="921">
        <f t="array" ref="Q273">+INDEX('Réel 2025'!$A$2:$AO$500,MATCH($A273,'Réel 2025'!$A$2:$A$500,0),MATCH(Q$2,'Réel 2025'!$A$2:$AO$2,0))</f>
        <v>0</v>
      </c>
      <c r="R273" s="922"/>
      <c r="S273" s="996">
        <f t="shared" si="61"/>
        <v>0</v>
      </c>
      <c r="T273" s="940"/>
      <c r="U273" s="940"/>
      <c r="W273" s="940"/>
      <c r="X273" s="940"/>
      <c r="Y273" s="940"/>
      <c r="Z273" s="940"/>
      <c r="AA273" s="940"/>
      <c r="AB273" s="940"/>
      <c r="AC273" s="940"/>
      <c r="AD273" s="940"/>
      <c r="AE273" s="940"/>
      <c r="AF273" s="940"/>
      <c r="AG273" s="940"/>
      <c r="AH273" s="940"/>
      <c r="AI273" s="940"/>
      <c r="AJ273" s="912"/>
      <c r="AK273" s="912"/>
      <c r="AL273" s="912"/>
      <c r="AM273" s="940"/>
      <c r="AN273" s="940"/>
    </row>
    <row r="274" spans="1:40" ht="20.25" hidden="1">
      <c r="A274" t="str">
        <f t="shared" si="56"/>
        <v>CarrosserieFournitures d'atelier</v>
      </c>
      <c r="B274" s="904" t="s">
        <v>861</v>
      </c>
      <c r="C274" s="1149" t="s">
        <v>828</v>
      </c>
      <c r="D274" s="998"/>
      <c r="E274" s="940"/>
      <c r="F274" s="929"/>
      <c r="G274" s="999"/>
      <c r="H274" s="940"/>
      <c r="I274" s="929"/>
      <c r="J274" s="942"/>
      <c r="K274" s="940"/>
      <c r="L274" s="957">
        <f>SUMIFS(BV_Data_An_Cour!$O:$O,BV_Data_An_Cour!$U:$U,$B274,BV_Data_An_Cour!$V:$V,$C274,BV_Data_An_Cour!$W:$W,$L$2)</f>
        <v>0</v>
      </c>
      <c r="M274" s="942"/>
      <c r="N274" s="963">
        <f t="shared" si="60"/>
        <v>0</v>
      </c>
      <c r="O274" s="942"/>
      <c r="P274" s="940"/>
      <c r="Q274" s="932">
        <f t="array" ref="Q274">+INDEX('Réel 2025'!$A$2:$AO$500,MATCH($A274,'Réel 2025'!$A$2:$A$500,0),MATCH(Q$2,'Réel 2025'!$A$2:$AO$2,0))</f>
        <v>0</v>
      </c>
      <c r="R274" s="942"/>
      <c r="S274" s="989">
        <f t="shared" si="61"/>
        <v>0</v>
      </c>
      <c r="T274" s="912"/>
      <c r="U274" s="912"/>
      <c r="W274" s="912"/>
      <c r="X274" s="912"/>
      <c r="Y274" s="912"/>
      <c r="Z274" s="912"/>
      <c r="AA274" s="912"/>
      <c r="AB274" s="912"/>
      <c r="AC274" s="912"/>
      <c r="AD274" s="912"/>
      <c r="AE274" s="912"/>
      <c r="AF274" s="912"/>
      <c r="AG274" s="912"/>
      <c r="AH274" s="912"/>
      <c r="AI274" s="912"/>
      <c r="AJ274" s="912"/>
      <c r="AK274" s="912"/>
      <c r="AL274" s="912"/>
      <c r="AM274" s="912"/>
      <c r="AN274" s="912"/>
    </row>
    <row r="275" spans="1:40" ht="20.25" hidden="1">
      <c r="A275" t="str">
        <f t="shared" si="56"/>
        <v>CarrosserieFournitures autres</v>
      </c>
      <c r="B275" s="904" t="s">
        <v>861</v>
      </c>
      <c r="C275" s="1015" t="s">
        <v>421</v>
      </c>
      <c r="D275" s="998"/>
      <c r="E275" s="940"/>
      <c r="F275" s="929">
        <f t="array" ref="F275">+INDEX('Budget original'!$A$2:$AO$501,MATCH($A275,'Budget original'!$A$2:$A$501,0),MATCH(F$2,'Budget original'!$A$2:$AO$2,0))</f>
        <v>0</v>
      </c>
      <c r="G275" s="999"/>
      <c r="H275" s="940"/>
      <c r="I275" s="929"/>
      <c r="J275" s="942"/>
      <c r="K275" s="940"/>
      <c r="L275" s="932">
        <f>SUMIFS(BV_Data_An_Cour!$O:$O,BV_Data_An_Cour!$U:$U,$B275,BV_Data_An_Cour!$V:$V,$C275,BV_Data_An_Cour!$W:$W,$L$2)</f>
        <v>0</v>
      </c>
      <c r="M275" s="942"/>
      <c r="N275" s="963">
        <f t="shared" si="60"/>
        <v>0</v>
      </c>
      <c r="O275" s="942"/>
      <c r="P275" s="940"/>
      <c r="Q275" s="932">
        <f t="array" ref="Q275">+INDEX('Réel 2025'!$A$2:$AO$500,MATCH($A275,'Réel 2025'!$A$2:$A$500,0),MATCH(Q$2,'Réel 2025'!$A$2:$AO$2,0))</f>
        <v>0</v>
      </c>
      <c r="R275" s="942"/>
      <c r="S275" s="989">
        <f t="shared" si="61"/>
        <v>0</v>
      </c>
      <c r="T275" s="940"/>
      <c r="U275" s="940"/>
      <c r="W275" s="940"/>
      <c r="X275" s="940"/>
      <c r="Y275" s="940"/>
      <c r="Z275" s="940"/>
      <c r="AA275" s="940"/>
      <c r="AB275" s="940"/>
      <c r="AC275" s="940"/>
      <c r="AD275" s="940"/>
      <c r="AE275" s="940"/>
      <c r="AF275" s="940"/>
      <c r="AG275" s="940"/>
      <c r="AH275" s="940"/>
      <c r="AI275" s="940"/>
      <c r="AJ275" s="912"/>
      <c r="AK275" s="912"/>
      <c r="AL275" s="912"/>
      <c r="AM275" s="940"/>
      <c r="AN275" s="940"/>
    </row>
    <row r="276" spans="1:40" ht="20.25" hidden="1">
      <c r="A276" t="str">
        <f t="shared" si="56"/>
        <v>CarrosserieUniformes</v>
      </c>
      <c r="B276" s="904" t="s">
        <v>861</v>
      </c>
      <c r="C276" s="1015" t="s">
        <v>422</v>
      </c>
      <c r="D276" s="998"/>
      <c r="E276" s="940"/>
      <c r="F276" s="929">
        <f t="array" ref="F276">+INDEX('Budget original'!$A$2:$AO$501,MATCH($A276,'Budget original'!$A$2:$A$501,0),MATCH(F$2,'Budget original'!$A$2:$AO$2,0))</f>
        <v>0</v>
      </c>
      <c r="G276" s="999"/>
      <c r="H276" s="940"/>
      <c r="I276" s="929"/>
      <c r="J276" s="942"/>
      <c r="K276" s="940"/>
      <c r="L276" s="932">
        <f>SUMIFS(BV_Data_An_Cour!$O:$O,BV_Data_An_Cour!$U:$U,$B276,BV_Data_An_Cour!$V:$V,$C276,BV_Data_An_Cour!$W:$W,$L$2)</f>
        <v>0</v>
      </c>
      <c r="M276" s="942"/>
      <c r="N276" s="963">
        <f t="shared" si="60"/>
        <v>0</v>
      </c>
      <c r="O276" s="942"/>
      <c r="P276" s="940"/>
      <c r="Q276" s="932">
        <f t="array" ref="Q276">+INDEX('Réel 2025'!$A$2:$AO$500,MATCH($A276,'Réel 2025'!$A$2:$A$500,0),MATCH(Q$2,'Réel 2025'!$A$2:$AO$2,0))</f>
        <v>0</v>
      </c>
      <c r="R276" s="942"/>
      <c r="S276" s="989">
        <f t="shared" si="61"/>
        <v>0</v>
      </c>
      <c r="T276" s="940"/>
      <c r="U276" s="940"/>
      <c r="W276" s="940"/>
      <c r="X276" s="940"/>
      <c r="Y276" s="940"/>
      <c r="Z276" s="940"/>
      <c r="AA276" s="940"/>
      <c r="AB276" s="940"/>
      <c r="AC276" s="940"/>
      <c r="AD276" s="940"/>
      <c r="AE276" s="940"/>
      <c r="AF276" s="940"/>
      <c r="AG276" s="940"/>
      <c r="AH276" s="940"/>
      <c r="AI276" s="940"/>
      <c r="AJ276" s="912"/>
      <c r="AK276" s="912"/>
      <c r="AL276" s="912"/>
      <c r="AM276" s="940"/>
      <c r="AN276" s="940"/>
    </row>
    <row r="277" spans="1:40" ht="20.25" hidden="1">
      <c r="A277" t="str">
        <f t="shared" si="56"/>
        <v>CarrosseriePapeterie</v>
      </c>
      <c r="B277" s="904" t="s">
        <v>861</v>
      </c>
      <c r="C277" s="1015" t="s">
        <v>423</v>
      </c>
      <c r="D277" s="998"/>
      <c r="E277" s="940"/>
      <c r="F277" s="929">
        <f t="array" ref="F277">+INDEX('Budget original'!$A$2:$AO$501,MATCH($A277,'Budget original'!$A$2:$A$501,0),MATCH(F$2,'Budget original'!$A$2:$AO$2,0))</f>
        <v>0</v>
      </c>
      <c r="G277" s="999"/>
      <c r="H277" s="940"/>
      <c r="I277" s="929"/>
      <c r="J277" s="942"/>
      <c r="K277" s="940"/>
      <c r="L277" s="931">
        <f>SUMIFS(BV_Data_An_Cour!$O:$O,BV_Data_An_Cour!$U:$U,$B277,BV_Data_An_Cour!$V:$V,$C277,BV_Data_An_Cour!$W:$W,$L$2)</f>
        <v>0</v>
      </c>
      <c r="M277" s="942"/>
      <c r="N277" s="963">
        <f t="shared" si="60"/>
        <v>0</v>
      </c>
      <c r="O277" s="942"/>
      <c r="P277" s="940"/>
      <c r="Q277" s="931">
        <f t="array" ref="Q277">+INDEX('Réel 2025'!$A$2:$AO$500,MATCH($A277,'Réel 2025'!$A$2:$A$500,0),MATCH(Q$2,'Réel 2025'!$A$2:$AO$2,0))</f>
        <v>0</v>
      </c>
      <c r="R277" s="942"/>
      <c r="S277" s="989">
        <f t="shared" si="61"/>
        <v>0</v>
      </c>
      <c r="T277" s="912"/>
      <c r="U277" s="912"/>
      <c r="W277" s="912"/>
      <c r="X277" s="912"/>
      <c r="Y277" s="912"/>
      <c r="Z277" s="912"/>
      <c r="AA277" s="912"/>
      <c r="AB277" s="912"/>
      <c r="AC277" s="912"/>
      <c r="AD277" s="912"/>
      <c r="AE277" s="912"/>
      <c r="AF277" s="912"/>
      <c r="AG277" s="912"/>
      <c r="AH277" s="912"/>
      <c r="AI277" s="912"/>
      <c r="AJ277" s="912"/>
      <c r="AK277" s="912"/>
      <c r="AL277" s="912"/>
      <c r="AM277" s="912"/>
      <c r="AN277" s="912"/>
    </row>
    <row r="278" spans="1:40" ht="20.25" hidden="1">
      <c r="A278" t="str">
        <f t="shared" si="56"/>
        <v>CarrosserieTéléphone</v>
      </c>
      <c r="B278" s="904" t="s">
        <v>861</v>
      </c>
      <c r="C278" s="1015" t="s">
        <v>424</v>
      </c>
      <c r="D278" s="998"/>
      <c r="E278" s="940"/>
      <c r="F278" s="929">
        <f t="array" ref="F278">+INDEX('Budget original'!$A$2:$AO$501,MATCH($A278,'Budget original'!$A$2:$A$501,0),MATCH(F$2,'Budget original'!$A$2:$AO$2,0))</f>
        <v>0</v>
      </c>
      <c r="G278" s="999"/>
      <c r="H278" s="940"/>
      <c r="I278" s="929"/>
      <c r="J278" s="942"/>
      <c r="K278" s="940"/>
      <c r="L278" s="932">
        <f>SUMIFS(BV_Data_An_Cour!$O:$O,BV_Data_An_Cour!$U:$U,$B278,BV_Data_An_Cour!$V:$V,$C278,BV_Data_An_Cour!$W:$W,$L$2)</f>
        <v>0</v>
      </c>
      <c r="M278" s="942"/>
      <c r="N278" s="963">
        <f t="shared" si="60"/>
        <v>0</v>
      </c>
      <c r="O278" s="942"/>
      <c r="P278" s="940"/>
      <c r="Q278" s="932">
        <f t="array" ref="Q278">+INDEX('Réel 2025'!$A$2:$AO$500,MATCH($A278,'Réel 2025'!$A$2:$A$500,0),MATCH(Q$2,'Réel 2025'!$A$2:$AO$2,0))</f>
        <v>0</v>
      </c>
      <c r="R278" s="942"/>
      <c r="S278" s="989">
        <f t="shared" si="61"/>
        <v>0</v>
      </c>
      <c r="T278" s="912"/>
      <c r="U278" s="912"/>
      <c r="W278" s="912"/>
      <c r="X278" s="912"/>
      <c r="Y278" s="912"/>
      <c r="Z278" s="912"/>
      <c r="AA278" s="912"/>
      <c r="AB278" s="912"/>
      <c r="AC278" s="912"/>
      <c r="AD278" s="912"/>
      <c r="AE278" s="912"/>
      <c r="AF278" s="912"/>
      <c r="AG278" s="912"/>
      <c r="AH278" s="912"/>
      <c r="AI278" s="912"/>
      <c r="AJ278" s="912"/>
      <c r="AK278" s="912"/>
      <c r="AL278" s="912"/>
      <c r="AM278" s="912"/>
      <c r="AN278" s="912"/>
    </row>
    <row r="279" spans="1:40" ht="20.25" hidden="1">
      <c r="A279" t="str">
        <f t="shared" si="56"/>
        <v>CarrosserieFrais postaux</v>
      </c>
      <c r="B279" s="904" t="s">
        <v>861</v>
      </c>
      <c r="C279" s="1015" t="s">
        <v>425</v>
      </c>
      <c r="D279" s="998"/>
      <c r="E279" s="940"/>
      <c r="F279" s="929">
        <f t="array" ref="F279">+INDEX('Budget original'!$A$2:$AO$501,MATCH($A279,'Budget original'!$A$2:$A$501,0),MATCH(F$2,'Budget original'!$A$2:$AO$2,0))</f>
        <v>0</v>
      </c>
      <c r="G279" s="999"/>
      <c r="H279" s="940"/>
      <c r="I279" s="929"/>
      <c r="J279" s="942"/>
      <c r="K279" s="940"/>
      <c r="L279" s="932">
        <f>SUMIFS(BV_Data_An_Cour!$O:$O,BV_Data_An_Cour!$U:$U,$B279,BV_Data_An_Cour!$V:$V,$C279,BV_Data_An_Cour!$W:$W,$L$2)</f>
        <v>0</v>
      </c>
      <c r="M279" s="942"/>
      <c r="N279" s="963">
        <f t="shared" si="60"/>
        <v>0</v>
      </c>
      <c r="O279" s="942"/>
      <c r="P279" s="940"/>
      <c r="Q279" s="932">
        <f t="array" ref="Q279">+INDEX('Réel 2025'!$A$2:$AO$500,MATCH($A279,'Réel 2025'!$A$2:$A$500,0),MATCH(Q$2,'Réel 2025'!$A$2:$AO$2,0))</f>
        <v>0</v>
      </c>
      <c r="R279" s="942"/>
      <c r="S279" s="989">
        <f t="shared" si="61"/>
        <v>0</v>
      </c>
      <c r="T279" s="912"/>
      <c r="U279" s="912"/>
      <c r="W279" s="912"/>
      <c r="X279" s="912"/>
      <c r="Y279" s="912"/>
      <c r="Z279" s="912"/>
      <c r="AA279" s="912"/>
      <c r="AB279" s="912"/>
      <c r="AC279" s="912"/>
      <c r="AD279" s="912"/>
      <c r="AE279" s="912"/>
      <c r="AF279" s="912"/>
      <c r="AG279" s="912"/>
      <c r="AH279" s="912"/>
      <c r="AI279" s="912"/>
      <c r="AJ279" s="912"/>
      <c r="AK279" s="912"/>
      <c r="AL279" s="912"/>
      <c r="AM279" s="912"/>
      <c r="AN279" s="912"/>
    </row>
    <row r="280" spans="1:40" ht="20.25" hidden="1">
      <c r="A280" t="str">
        <f t="shared" si="56"/>
        <v>CarrosserieDivers</v>
      </c>
      <c r="B280" s="904" t="s">
        <v>861</v>
      </c>
      <c r="C280" s="1015" t="s">
        <v>426</v>
      </c>
      <c r="D280" s="998"/>
      <c r="E280" s="940"/>
      <c r="F280" s="929">
        <f t="array" ref="F280">+INDEX('Budget original'!$A$2:$AO$501,MATCH($A280,'Budget original'!$A$2:$A$501,0),MATCH(F$2,'Budget original'!$A$2:$AO$2,0))</f>
        <v>0</v>
      </c>
      <c r="G280" s="999"/>
      <c r="H280" s="940"/>
      <c r="I280" s="929"/>
      <c r="J280" s="942"/>
      <c r="K280" s="940"/>
      <c r="L280" s="932">
        <f>SUMIFS(BV_Data_An_Cour!$O:$O,BV_Data_An_Cour!$U:$U,$B280,BV_Data_An_Cour!$V:$V,$C280,BV_Data_An_Cour!$W:$W,$L$2)</f>
        <v>0</v>
      </c>
      <c r="M280" s="942"/>
      <c r="N280" s="963">
        <f t="shared" si="60"/>
        <v>0</v>
      </c>
      <c r="O280" s="942"/>
      <c r="P280" s="940"/>
      <c r="Q280" s="932">
        <f t="array" ref="Q280">+INDEX('Réel 2025'!$A$2:$AO$500,MATCH($A280,'Réel 2025'!$A$2:$A$500,0),MATCH(Q$2,'Réel 2025'!$A$2:$AO$2,0))</f>
        <v>0</v>
      </c>
      <c r="R280" s="942"/>
      <c r="S280" s="989">
        <f t="shared" si="61"/>
        <v>0</v>
      </c>
      <c r="T280" s="912"/>
      <c r="U280" s="912"/>
      <c r="W280" s="912"/>
      <c r="X280" s="912"/>
      <c r="Y280" s="912"/>
      <c r="Z280" s="912"/>
      <c r="AA280" s="912"/>
      <c r="AB280" s="912"/>
      <c r="AC280" s="912"/>
      <c r="AD280" s="912"/>
      <c r="AE280" s="912"/>
      <c r="AF280" s="912"/>
      <c r="AG280" s="912"/>
      <c r="AH280" s="912"/>
      <c r="AI280" s="912"/>
      <c r="AJ280" s="912"/>
      <c r="AK280" s="912"/>
      <c r="AL280" s="912"/>
      <c r="AM280" s="912"/>
      <c r="AN280" s="912"/>
    </row>
    <row r="281" spans="1:40" ht="20.25" hidden="1">
      <c r="A281" t="str">
        <f t="shared" si="56"/>
        <v>CarrosserieFormation</v>
      </c>
      <c r="B281" s="904" t="s">
        <v>861</v>
      </c>
      <c r="C281" s="1015" t="s">
        <v>427</v>
      </c>
      <c r="D281" s="998"/>
      <c r="E281" s="940"/>
      <c r="F281" s="929">
        <f t="array" ref="F281">+INDEX('Budget original'!$A$2:$AO$501,MATCH($A281,'Budget original'!$A$2:$A$501,0),MATCH(F$2,'Budget original'!$A$2:$AO$2,0))</f>
        <v>0</v>
      </c>
      <c r="G281" s="999"/>
      <c r="H281" s="940"/>
      <c r="I281" s="929"/>
      <c r="J281" s="942"/>
      <c r="K281" s="940"/>
      <c r="L281" s="932">
        <f>SUMIFS(BV_Data_An_Cour!$O:$O,BV_Data_An_Cour!$U:$U,$B281,BV_Data_An_Cour!$V:$V,$C281,BV_Data_An_Cour!$W:$W,$L$2)</f>
        <v>0</v>
      </c>
      <c r="M281" s="942"/>
      <c r="N281" s="963">
        <f t="shared" si="60"/>
        <v>0</v>
      </c>
      <c r="O281" s="942"/>
      <c r="P281" s="940"/>
      <c r="Q281" s="932">
        <f t="array" ref="Q281">+INDEX('Réel 2025'!$A$2:$AO$500,MATCH($A281,'Réel 2025'!$A$2:$A$500,0),MATCH(Q$2,'Réel 2025'!$A$2:$AO$2,0))</f>
        <v>0</v>
      </c>
      <c r="R281" s="942"/>
      <c r="S281" s="989">
        <f t="shared" si="61"/>
        <v>0</v>
      </c>
      <c r="T281" s="912"/>
      <c r="U281" s="912"/>
      <c r="W281" s="912"/>
      <c r="X281" s="912"/>
      <c r="Y281" s="912"/>
      <c r="Z281" s="912"/>
      <c r="AA281" s="912"/>
      <c r="AB281" s="912"/>
      <c r="AC281" s="912"/>
      <c r="AD281" s="912"/>
      <c r="AE281" s="912"/>
      <c r="AF281" s="912"/>
      <c r="AG281" s="912"/>
      <c r="AH281" s="912"/>
      <c r="AI281" s="912"/>
      <c r="AJ281" s="912"/>
      <c r="AK281" s="912"/>
      <c r="AL281" s="912"/>
      <c r="AM281" s="912"/>
      <c r="AN281" s="912"/>
    </row>
    <row r="282" spans="1:40" ht="20.25" hidden="1">
      <c r="A282" t="str">
        <f t="shared" si="56"/>
        <v>CarrosserieFrais bancaires</v>
      </c>
      <c r="B282" s="904" t="s">
        <v>861</v>
      </c>
      <c r="C282" s="1015" t="s">
        <v>428</v>
      </c>
      <c r="D282" s="998"/>
      <c r="E282" s="940"/>
      <c r="F282" s="929">
        <f t="array" ref="F282">+INDEX('Budget original'!$A$2:$AO$501,MATCH($A282,'Budget original'!$A$2:$A$501,0),MATCH(F$2,'Budget original'!$A$2:$AO$2,0))</f>
        <v>0</v>
      </c>
      <c r="G282" s="999"/>
      <c r="H282" s="940"/>
      <c r="I282" s="929"/>
      <c r="J282" s="942"/>
      <c r="K282" s="940"/>
      <c r="L282" s="932">
        <f>SUMIFS(BV_Data_An_Cour!$O:$O,BV_Data_An_Cour!$U:$U,$B282,BV_Data_An_Cour!$V:$V,$C282,BV_Data_An_Cour!$W:$W,$L$2)</f>
        <v>0</v>
      </c>
      <c r="M282" s="942"/>
      <c r="N282" s="963">
        <f t="shared" si="60"/>
        <v>0</v>
      </c>
      <c r="O282" s="942"/>
      <c r="P282" s="940"/>
      <c r="Q282" s="932">
        <f t="array" ref="Q282">+INDEX('Réel 2025'!$A$2:$AO$500,MATCH($A282,'Réel 2025'!$A$2:$A$500,0),MATCH(Q$2,'Réel 2025'!$A$2:$AO$2,0))</f>
        <v>0</v>
      </c>
      <c r="R282" s="942"/>
      <c r="S282" s="989">
        <f t="shared" si="61"/>
        <v>0</v>
      </c>
      <c r="T282" s="912"/>
      <c r="U282" s="912"/>
      <c r="W282" s="912"/>
      <c r="X282" s="912"/>
      <c r="Y282" s="912"/>
      <c r="Z282" s="912"/>
      <c r="AA282" s="912"/>
      <c r="AB282" s="912"/>
      <c r="AC282" s="912"/>
      <c r="AD282" s="912"/>
      <c r="AE282" s="912"/>
      <c r="AF282" s="912"/>
      <c r="AG282" s="912"/>
      <c r="AH282" s="912"/>
      <c r="AI282" s="912"/>
      <c r="AJ282" s="912"/>
      <c r="AK282" s="912"/>
      <c r="AL282" s="912"/>
      <c r="AM282" s="912"/>
      <c r="AN282" s="912"/>
    </row>
    <row r="283" spans="1:40" ht="20.25" hidden="1">
      <c r="A283" t="str">
        <f t="shared" si="56"/>
        <v>Carrosserie[...]</v>
      </c>
      <c r="B283" s="904" t="s">
        <v>861</v>
      </c>
      <c r="C283" s="1015" t="s">
        <v>330</v>
      </c>
      <c r="D283" s="998"/>
      <c r="E283" s="940"/>
      <c r="F283" s="929">
        <f t="array" ref="F283">+INDEX('Budget original'!$A$2:$AO$501,MATCH($A283,'Budget original'!$A$2:$A$501,0),MATCH(F$2,'Budget original'!$A$2:$AO$2,0))</f>
        <v>0</v>
      </c>
      <c r="G283" s="999"/>
      <c r="H283" s="940"/>
      <c r="I283" s="929"/>
      <c r="J283" s="942"/>
      <c r="K283" s="940"/>
      <c r="L283" s="932">
        <f>SUMIFS(BV_Data_An_Cour!$O:$O,BV_Data_An_Cour!$U:$U,$B283,BV_Data_An_Cour!$V:$V,$C283,BV_Data_An_Cour!$W:$W,$L$2)</f>
        <v>0</v>
      </c>
      <c r="M283" s="942"/>
      <c r="N283" s="963">
        <f t="shared" si="60"/>
        <v>0</v>
      </c>
      <c r="O283" s="942"/>
      <c r="P283" s="940"/>
      <c r="Q283" s="932">
        <f t="array" ref="Q283">+INDEX('Réel 2025'!$A$2:$AO$500,MATCH($A283,'Réel 2025'!$A$2:$A$500,0),MATCH(Q$2,'Réel 2025'!$A$2:$AO$2,0))</f>
        <v>0</v>
      </c>
      <c r="R283" s="942"/>
      <c r="S283" s="989">
        <f t="shared" si="61"/>
        <v>0</v>
      </c>
      <c r="T283" s="940"/>
      <c r="U283" s="940"/>
      <c r="W283" s="912"/>
      <c r="X283" s="912"/>
      <c r="Y283" s="912"/>
      <c r="Z283" s="912"/>
      <c r="AA283" s="912"/>
      <c r="AB283" s="912"/>
      <c r="AC283" s="912"/>
      <c r="AD283" s="912"/>
      <c r="AE283" s="912"/>
      <c r="AF283" s="912"/>
      <c r="AG283" s="912"/>
      <c r="AH283" s="912"/>
      <c r="AI283" s="912"/>
      <c r="AJ283" s="912"/>
      <c r="AK283" s="912"/>
      <c r="AL283" s="912"/>
      <c r="AM283" s="912"/>
      <c r="AN283" s="912"/>
    </row>
    <row r="284" spans="1:40" ht="20.25" hidden="1">
      <c r="A284" t="str">
        <f t="shared" si="56"/>
        <v>Carrosserie[...]</v>
      </c>
      <c r="B284" s="904" t="s">
        <v>861</v>
      </c>
      <c r="C284" s="1015" t="s">
        <v>330</v>
      </c>
      <c r="D284" s="998"/>
      <c r="E284" s="940"/>
      <c r="F284" s="929">
        <f t="array" ref="F284">+INDEX('Budget original'!$A$2:$AO$501,MATCH($A284,'Budget original'!$A$2:$A$501,0),MATCH(F$2,'Budget original'!$A$2:$AO$2,0))</f>
        <v>0</v>
      </c>
      <c r="G284" s="999"/>
      <c r="H284" s="940"/>
      <c r="I284" s="929"/>
      <c r="J284" s="942"/>
      <c r="K284" s="940"/>
      <c r="L284" s="932">
        <f>SUMIFS(BV_Data_An_Cour!$O:$O,BV_Data_An_Cour!$U:$U,$B284,BV_Data_An_Cour!$V:$V,$C284,BV_Data_An_Cour!$W:$W,$L$2)</f>
        <v>0</v>
      </c>
      <c r="M284" s="942"/>
      <c r="N284" s="963">
        <f t="shared" si="60"/>
        <v>0</v>
      </c>
      <c r="O284" s="942"/>
      <c r="P284" s="940"/>
      <c r="Q284" s="932">
        <f t="array" ref="Q284">+INDEX('Réel 2025'!$A$2:$AO$500,MATCH($A284,'Réel 2025'!$A$2:$A$500,0),MATCH(Q$2,'Réel 2025'!$A$2:$AO$2,0))</f>
        <v>0</v>
      </c>
      <c r="R284" s="942"/>
      <c r="S284" s="989">
        <f t="shared" si="61"/>
        <v>0</v>
      </c>
      <c r="T284" s="940"/>
      <c r="U284" s="940"/>
      <c r="W284" s="912"/>
      <c r="X284" s="912"/>
      <c r="Y284" s="912"/>
      <c r="Z284" s="912"/>
      <c r="AA284" s="912"/>
      <c r="AB284" s="912"/>
      <c r="AC284" s="912"/>
      <c r="AD284" s="912"/>
      <c r="AE284" s="912"/>
      <c r="AF284" s="912"/>
      <c r="AG284" s="912"/>
      <c r="AH284" s="912"/>
      <c r="AI284" s="912"/>
      <c r="AJ284" s="912"/>
      <c r="AK284" s="912"/>
      <c r="AL284" s="912"/>
      <c r="AM284" s="912"/>
      <c r="AN284" s="912"/>
    </row>
    <row r="285" spans="1:40" ht="20.25" hidden="1">
      <c r="A285" t="str">
        <f t="shared" si="56"/>
        <v>Carrosserie[...]</v>
      </c>
      <c r="B285" s="904" t="s">
        <v>861</v>
      </c>
      <c r="C285" s="1015" t="s">
        <v>330</v>
      </c>
      <c r="D285" s="998"/>
      <c r="E285" s="940"/>
      <c r="F285" s="929">
        <f t="array" ref="F285">+INDEX('Budget original'!$A$2:$AO$501,MATCH($A285,'Budget original'!$A$2:$A$501,0),MATCH(F$2,'Budget original'!$A$2:$AO$2,0))</f>
        <v>0</v>
      </c>
      <c r="G285" s="999"/>
      <c r="H285" s="940"/>
      <c r="I285" s="929"/>
      <c r="J285" s="942"/>
      <c r="K285" s="940"/>
      <c r="L285" s="932">
        <f>SUMIFS(BV_Data_An_Cour!$O:$O,BV_Data_An_Cour!$U:$U,$B285,BV_Data_An_Cour!$V:$V,$C285,BV_Data_An_Cour!$W:$W,$L$2)</f>
        <v>0</v>
      </c>
      <c r="M285" s="942"/>
      <c r="N285" s="963">
        <f t="shared" si="60"/>
        <v>0</v>
      </c>
      <c r="O285" s="942"/>
      <c r="P285" s="940"/>
      <c r="Q285" s="932">
        <f t="array" ref="Q285">+INDEX('Réel 2025'!$A$2:$AO$500,MATCH($A285,'Réel 2025'!$A$2:$A$500,0),MATCH(Q$2,'Réel 2025'!$A$2:$AO$2,0))</f>
        <v>0</v>
      </c>
      <c r="R285" s="942"/>
      <c r="S285" s="989">
        <f t="shared" si="61"/>
        <v>0</v>
      </c>
      <c r="T285" s="940"/>
      <c r="U285" s="940"/>
      <c r="W285" s="912"/>
      <c r="X285" s="912"/>
      <c r="Y285" s="912"/>
      <c r="Z285" s="912"/>
      <c r="AA285" s="912"/>
      <c r="AB285" s="912"/>
      <c r="AC285" s="912"/>
      <c r="AD285" s="912"/>
      <c r="AE285" s="912"/>
      <c r="AF285" s="912"/>
      <c r="AG285" s="912"/>
      <c r="AH285" s="912"/>
      <c r="AI285" s="912"/>
      <c r="AJ285" s="912"/>
      <c r="AK285" s="912"/>
      <c r="AL285" s="912"/>
      <c r="AM285" s="912"/>
      <c r="AN285" s="912"/>
    </row>
    <row r="286" spans="1:40" ht="20.25" hidden="1">
      <c r="B286" s="904"/>
      <c r="C286" s="1006" t="s">
        <v>429</v>
      </c>
      <c r="D286" s="1007" t="s">
        <v>404</v>
      </c>
      <c r="E286" s="1008" t="e">
        <f>F286/F$245</f>
        <v>#DIV/0!</v>
      </c>
      <c r="F286" s="1009">
        <f>+SUM(F268:F285)</f>
        <v>0</v>
      </c>
      <c r="G286" s="1010"/>
      <c r="H286" s="1008"/>
      <c r="I286" s="1009"/>
      <c r="J286" s="1010" t="s">
        <v>404</v>
      </c>
      <c r="K286" s="1008">
        <f>IF(L263=0,0,L286/L$245)</f>
        <v>0</v>
      </c>
      <c r="L286" s="1009">
        <f>+SUM(L268:L285)</f>
        <v>0</v>
      </c>
      <c r="M286" s="1013"/>
      <c r="N286" s="1009">
        <f>+SUM(N268:N285)</f>
        <v>0</v>
      </c>
      <c r="O286" s="1010" t="s">
        <v>404</v>
      </c>
      <c r="P286" s="1008">
        <f>IF(Q$245=0,0,Q286/Q$245)</f>
        <v>0</v>
      </c>
      <c r="Q286" s="1009">
        <f>+SUM(Q268:Q285)</f>
        <v>0</v>
      </c>
      <c r="R286" s="1013"/>
      <c r="S286" s="1014">
        <f t="shared" si="61"/>
        <v>0</v>
      </c>
      <c r="T286" s="981"/>
      <c r="U286" s="940"/>
      <c r="W286" s="912"/>
      <c r="X286" s="912"/>
      <c r="Y286" s="912"/>
      <c r="Z286" s="912"/>
      <c r="AA286" s="912"/>
      <c r="AB286" s="912"/>
      <c r="AC286" s="912"/>
      <c r="AD286" s="912"/>
      <c r="AE286" s="912"/>
      <c r="AF286" s="912"/>
      <c r="AG286" s="912"/>
      <c r="AH286" s="912"/>
      <c r="AI286" s="912"/>
      <c r="AJ286" s="912"/>
      <c r="AK286" s="912"/>
      <c r="AL286" s="912"/>
      <c r="AM286" s="912"/>
      <c r="AN286" s="912"/>
    </row>
    <row r="287" spans="1:40" ht="20.25" hidden="1">
      <c r="B287" s="904"/>
      <c r="C287" s="990"/>
      <c r="D287" s="1000"/>
      <c r="E287" s="1024"/>
      <c r="F287" s="963"/>
      <c r="G287" s="1001"/>
      <c r="H287" s="1024"/>
      <c r="I287" s="963"/>
      <c r="J287" s="922"/>
      <c r="K287" s="1024"/>
      <c r="L287" s="995"/>
      <c r="M287" s="922"/>
      <c r="N287" s="995"/>
      <c r="O287" s="922"/>
      <c r="P287" s="1024"/>
      <c r="Q287" s="995"/>
      <c r="R287" s="922"/>
      <c r="S287" s="996"/>
      <c r="T287" s="981"/>
      <c r="U287" s="940"/>
      <c r="W287" s="912"/>
      <c r="X287" s="912"/>
      <c r="Y287" s="912"/>
      <c r="Z287" s="912"/>
      <c r="AA287" s="912"/>
      <c r="AB287" s="912"/>
      <c r="AC287" s="912"/>
      <c r="AD287" s="912"/>
      <c r="AE287" s="912"/>
      <c r="AF287" s="912"/>
      <c r="AG287" s="912"/>
      <c r="AH287" s="912"/>
      <c r="AI287" s="912"/>
      <c r="AJ287" s="912"/>
      <c r="AK287" s="912"/>
      <c r="AL287" s="912"/>
      <c r="AM287" s="912"/>
      <c r="AN287" s="912"/>
    </row>
    <row r="288" spans="1:40" ht="20.25" hidden="1">
      <c r="B288" s="904"/>
      <c r="C288" s="1006" t="s">
        <v>430</v>
      </c>
      <c r="D288" s="1007" t="s">
        <v>404</v>
      </c>
      <c r="E288" s="1008" t="e">
        <f>F288/F$245</f>
        <v>#DIV/0!</v>
      </c>
      <c r="F288" s="1009">
        <f>F267+F286</f>
        <v>0</v>
      </c>
      <c r="G288" s="1010"/>
      <c r="H288" s="1008"/>
      <c r="I288" s="1009"/>
      <c r="J288" s="1010" t="s">
        <v>404</v>
      </c>
      <c r="K288" s="1008">
        <f>IF(L265=0,0,L288/L$245)</f>
        <v>0</v>
      </c>
      <c r="L288" s="1009">
        <f>L267+L286</f>
        <v>0</v>
      </c>
      <c r="M288" s="1013"/>
      <c r="N288" s="1027">
        <f>L288-F288</f>
        <v>0</v>
      </c>
      <c r="O288" s="1010" t="s">
        <v>404</v>
      </c>
      <c r="P288" s="1008">
        <f>IF(Q$245=0,0,Q288/Q$245)</f>
        <v>0</v>
      </c>
      <c r="Q288" s="1009">
        <f>Q267+Q286</f>
        <v>0</v>
      </c>
      <c r="R288" s="1013"/>
      <c r="S288" s="1028">
        <f>L288-Q288</f>
        <v>0</v>
      </c>
      <c r="T288" s="981"/>
      <c r="U288" s="940"/>
      <c r="W288" s="912"/>
      <c r="X288" s="912"/>
      <c r="Y288" s="912"/>
      <c r="Z288" s="912"/>
      <c r="AA288" s="912"/>
      <c r="AB288" s="912"/>
      <c r="AC288" s="912"/>
      <c r="AD288" s="912"/>
      <c r="AE288" s="912"/>
      <c r="AF288" s="912"/>
      <c r="AG288" s="912"/>
      <c r="AH288" s="912"/>
      <c r="AI288" s="912"/>
      <c r="AJ288" s="912"/>
      <c r="AK288" s="912"/>
      <c r="AL288" s="912"/>
      <c r="AM288" s="912"/>
      <c r="AN288" s="912"/>
    </row>
    <row r="289" spans="1:40" ht="20.25" hidden="1">
      <c r="B289" s="904"/>
      <c r="C289" s="928"/>
      <c r="D289" s="998"/>
      <c r="E289" s="940"/>
      <c r="F289" s="963"/>
      <c r="G289" s="999"/>
      <c r="H289" s="940"/>
      <c r="I289" s="963"/>
      <c r="J289" s="942"/>
      <c r="K289" s="940"/>
      <c r="L289" s="963"/>
      <c r="M289" s="942"/>
      <c r="N289" s="963"/>
      <c r="O289" s="942"/>
      <c r="P289" s="940"/>
      <c r="Q289" s="963"/>
      <c r="R289" s="942"/>
      <c r="S289" s="989"/>
      <c r="T289" s="940"/>
      <c r="U289" s="940"/>
      <c r="W289" s="912"/>
      <c r="X289" s="912"/>
      <c r="Y289" s="912"/>
      <c r="Z289" s="912"/>
      <c r="AA289" s="912"/>
      <c r="AB289" s="912"/>
      <c r="AC289" s="912"/>
      <c r="AD289" s="912"/>
      <c r="AE289" s="912"/>
      <c r="AF289" s="912"/>
      <c r="AG289" s="912"/>
      <c r="AH289" s="912"/>
      <c r="AI289" s="912"/>
      <c r="AJ289" s="912"/>
      <c r="AK289" s="912"/>
      <c r="AL289" s="912"/>
      <c r="AM289" s="912"/>
      <c r="AN289" s="912"/>
    </row>
    <row r="290" spans="1:40" ht="20.25" hidden="1">
      <c r="B290" s="904"/>
      <c r="C290" s="1039" t="s">
        <v>459</v>
      </c>
      <c r="D290" s="1070"/>
      <c r="E290" s="1040"/>
      <c r="F290" s="1042">
        <f>F251-F288</f>
        <v>0</v>
      </c>
      <c r="G290" s="1071"/>
      <c r="H290" s="1040"/>
      <c r="I290" s="1042"/>
      <c r="J290" s="1072"/>
      <c r="K290" s="1041"/>
      <c r="L290" s="1042">
        <f>L251-L288</f>
        <v>0</v>
      </c>
      <c r="M290" s="1072"/>
      <c r="N290" s="1042">
        <f>L290-F290</f>
        <v>0</v>
      </c>
      <c r="O290" s="1072"/>
      <c r="P290" s="1041"/>
      <c r="Q290" s="1042">
        <f>Q251-Q288</f>
        <v>0</v>
      </c>
      <c r="R290" s="1072"/>
      <c r="S290" s="1044">
        <f>L290-Q290</f>
        <v>0</v>
      </c>
      <c r="T290" s="981"/>
      <c r="U290" s="940"/>
      <c r="W290" s="912"/>
      <c r="X290" s="912"/>
      <c r="Y290" s="912"/>
      <c r="Z290" s="912"/>
      <c r="AA290" s="912"/>
      <c r="AB290" s="912"/>
      <c r="AC290" s="912"/>
      <c r="AD290" s="912"/>
      <c r="AE290" s="912"/>
      <c r="AF290" s="912"/>
      <c r="AG290" s="912"/>
      <c r="AH290" s="912"/>
      <c r="AI290" s="912"/>
      <c r="AJ290" s="912"/>
      <c r="AK290" s="912"/>
      <c r="AL290" s="912"/>
      <c r="AM290" s="912"/>
      <c r="AN290" s="912"/>
    </row>
    <row r="291" spans="1:40" ht="20.25" hidden="1">
      <c r="B291" s="904"/>
      <c r="C291" s="940"/>
      <c r="D291" s="940"/>
      <c r="E291" s="940"/>
      <c r="F291" s="940"/>
      <c r="G291" s="940"/>
      <c r="H291" s="940"/>
      <c r="I291" s="940"/>
      <c r="J291" s="940"/>
      <c r="K291" s="940"/>
      <c r="L291" s="987"/>
      <c r="M291" s="940"/>
      <c r="N291" s="940"/>
      <c r="O291" s="940"/>
      <c r="P291" s="940"/>
      <c r="Q291" s="940"/>
      <c r="R291" s="940"/>
      <c r="S291" s="940"/>
      <c r="T291" s="912"/>
      <c r="U291" s="912"/>
      <c r="W291" s="912"/>
      <c r="X291" s="912"/>
      <c r="Y291" s="912"/>
      <c r="Z291" s="912"/>
      <c r="AA291" s="912"/>
      <c r="AB291" s="912"/>
      <c r="AC291" s="912"/>
      <c r="AD291" s="912"/>
      <c r="AE291" s="912"/>
      <c r="AF291" s="912"/>
      <c r="AG291" s="912"/>
      <c r="AH291" s="912"/>
      <c r="AI291" s="912"/>
      <c r="AJ291" s="912"/>
      <c r="AK291" s="912"/>
      <c r="AL291" s="912"/>
      <c r="AM291" s="912"/>
      <c r="AN291" s="912"/>
    </row>
    <row r="292" spans="1:40" ht="35.25">
      <c r="B292" s="904"/>
      <c r="C292" s="897" t="str">
        <f>C1</f>
        <v>BMW Sherbrooke</v>
      </c>
      <c r="D292" s="893"/>
      <c r="E292" s="893"/>
      <c r="F292" s="893"/>
      <c r="G292" s="893"/>
      <c r="H292" s="892"/>
      <c r="I292" s="892"/>
      <c r="J292" s="892"/>
      <c r="K292" s="894" t="s">
        <v>987</v>
      </c>
      <c r="L292" s="893"/>
      <c r="M292" s="893"/>
      <c r="N292" s="892"/>
      <c r="O292" s="892"/>
      <c r="P292" s="893"/>
      <c r="Q292" s="892"/>
      <c r="R292" s="893"/>
      <c r="S292" s="896" t="str">
        <f>$S$1</f>
        <v>Réalisé, Septembre 2026</v>
      </c>
      <c r="T292" s="912"/>
      <c r="U292" s="912"/>
      <c r="W292" s="912"/>
      <c r="X292" s="912"/>
      <c r="Y292" s="912"/>
      <c r="Z292" s="912"/>
      <c r="AA292" s="912"/>
      <c r="AB292" s="912"/>
      <c r="AC292" s="912"/>
      <c r="AD292" s="912"/>
      <c r="AE292" s="912"/>
      <c r="AF292" s="912"/>
      <c r="AG292" s="912"/>
      <c r="AH292" s="912"/>
      <c r="AI292" s="912"/>
      <c r="AJ292" s="912"/>
      <c r="AK292" s="912"/>
      <c r="AL292" s="912"/>
      <c r="AM292" s="912"/>
      <c r="AN292" s="912"/>
    </row>
    <row r="293" spans="1:40" ht="20.25">
      <c r="B293" s="904"/>
      <c r="C293" s="900"/>
      <c r="D293" s="903"/>
      <c r="E293" s="903"/>
      <c r="F293" s="903"/>
      <c r="G293" s="903"/>
      <c r="H293" s="903"/>
      <c r="I293" s="903"/>
      <c r="J293" s="903"/>
      <c r="K293" s="903"/>
      <c r="L293" s="903"/>
      <c r="M293" s="903"/>
      <c r="N293" s="903"/>
      <c r="O293" s="903"/>
      <c r="P293" s="903"/>
      <c r="Q293" s="903"/>
      <c r="R293" s="903"/>
      <c r="S293" s="903"/>
      <c r="T293" s="912"/>
      <c r="U293" s="912"/>
      <c r="W293" s="912"/>
      <c r="X293" s="912"/>
      <c r="Y293" s="912"/>
      <c r="Z293" s="912"/>
      <c r="AA293" s="912"/>
      <c r="AB293" s="912"/>
      <c r="AC293" s="912"/>
      <c r="AD293" s="912"/>
      <c r="AE293" s="912"/>
      <c r="AF293" s="912"/>
      <c r="AG293" s="912"/>
      <c r="AH293" s="912"/>
      <c r="AI293" s="912"/>
      <c r="AJ293" s="912"/>
      <c r="AK293" s="912"/>
      <c r="AL293" s="912"/>
      <c r="AM293" s="912"/>
      <c r="AN293" s="912"/>
    </row>
    <row r="294" spans="1:40" ht="20.25">
      <c r="B294" s="904"/>
      <c r="C294" s="905"/>
      <c r="D294" s="906" t="s">
        <v>337</v>
      </c>
      <c r="E294" s="907"/>
      <c r="F294" s="908"/>
      <c r="G294" s="909"/>
      <c r="H294" s="907"/>
      <c r="I294" s="908"/>
      <c r="J294" s="909" t="s">
        <v>338</v>
      </c>
      <c r="K294" s="907"/>
      <c r="L294" s="908"/>
      <c r="M294" s="909" t="s">
        <v>339</v>
      </c>
      <c r="N294" s="908"/>
      <c r="O294" s="906" t="s">
        <v>340</v>
      </c>
      <c r="P294" s="907"/>
      <c r="Q294" s="908"/>
      <c r="R294" s="910" t="s">
        <v>341</v>
      </c>
      <c r="S294" s="911"/>
      <c r="T294" s="912"/>
      <c r="U294" s="912"/>
      <c r="W294" s="912"/>
      <c r="X294" s="912"/>
      <c r="Y294" s="912"/>
      <c r="Z294" s="912"/>
      <c r="AA294" s="912"/>
      <c r="AB294" s="912"/>
      <c r="AC294" s="912"/>
      <c r="AD294" s="912"/>
      <c r="AE294" s="912"/>
      <c r="AF294" s="912"/>
      <c r="AG294" s="912"/>
      <c r="AH294" s="912"/>
      <c r="AI294" s="912"/>
      <c r="AJ294" s="912"/>
      <c r="AK294" s="912"/>
      <c r="AL294" s="912"/>
      <c r="AM294" s="912"/>
      <c r="AN294" s="912"/>
    </row>
    <row r="295" spans="1:40" ht="20.25">
      <c r="A295" t="str">
        <f t="shared" ref="A295:A349" si="62">+B295&amp;C295</f>
        <v>Pièces</v>
      </c>
      <c r="B295" s="904" t="s">
        <v>987</v>
      </c>
      <c r="C295" s="928"/>
      <c r="D295" s="985" t="s">
        <v>688</v>
      </c>
      <c r="E295" s="985" t="s">
        <v>990</v>
      </c>
      <c r="F295" s="1049" t="s">
        <v>344</v>
      </c>
      <c r="G295" s="1050"/>
      <c r="H295" s="985"/>
      <c r="I295" s="1049"/>
      <c r="J295" s="1050" t="s">
        <v>688</v>
      </c>
      <c r="K295" s="985" t="s">
        <v>990</v>
      </c>
      <c r="L295" s="1049" t="s">
        <v>344</v>
      </c>
      <c r="M295" s="1050" t="s">
        <v>687</v>
      </c>
      <c r="N295" s="1049" t="s">
        <v>465</v>
      </c>
      <c r="O295" s="985" t="s">
        <v>688</v>
      </c>
      <c r="P295" s="985" t="s">
        <v>990</v>
      </c>
      <c r="Q295" s="1049" t="s">
        <v>344</v>
      </c>
      <c r="R295" s="1050" t="s">
        <v>690</v>
      </c>
      <c r="S295" s="1051" t="s">
        <v>344</v>
      </c>
      <c r="T295" s="912"/>
      <c r="U295" s="912"/>
      <c r="W295" s="912"/>
      <c r="X295" s="912"/>
      <c r="Y295" s="912"/>
      <c r="Z295" s="912"/>
      <c r="AA295" s="912"/>
      <c r="AB295" s="912"/>
      <c r="AC295" s="912"/>
      <c r="AD295" s="912"/>
      <c r="AE295" s="912"/>
      <c r="AF295" s="912"/>
      <c r="AG295" s="912"/>
      <c r="AH295" s="912"/>
      <c r="AI295" s="912"/>
      <c r="AJ295" s="912"/>
      <c r="AK295" s="912"/>
      <c r="AL295" s="912"/>
      <c r="AM295" s="912"/>
      <c r="AN295" s="912"/>
    </row>
    <row r="296" spans="1:40" ht="20.25">
      <c r="A296" t="str">
        <f t="shared" si="62"/>
        <v>PiècesPièces Ro Clients</v>
      </c>
      <c r="B296" s="904" t="s">
        <v>987</v>
      </c>
      <c r="C296" s="928" t="s">
        <v>991</v>
      </c>
      <c r="D296" s="987">
        <f t="array" ref="D296">+INDEX('Budget original'!$A$2:$AO$501,MATCH($A296,'Budget original'!$A$2:$A$501,0),MATCH(D$2,'Budget original'!$A$2:$AO$2,0))</f>
        <v>45423.9038577725</v>
      </c>
      <c r="E296" s="986">
        <f t="shared" ref="E296:E304" si="63">IF(D296=0,0,F296/D296)</f>
        <v>0.40200000000000002</v>
      </c>
      <c r="F296" s="989">
        <f t="array" ref="F296">+INDEX('Budget original'!$A$2:$AO$501,MATCH($A296,'Budget original'!$A$2:$A$501,0),MATCH(F$2,'Budget original'!$A$2:$AO$2,0))</f>
        <v>18260.409350824546</v>
      </c>
      <c r="G296" s="987"/>
      <c r="H296" s="986"/>
      <c r="I296" s="989"/>
      <c r="J296" s="929">
        <f>-SUMIFS(BV_Data_An_Cour!$O:$O,BV_Data_An_Cour!$X:$X,"Oui",BV_Data_An_Cour!$U:$U,$B296,BV_Data_An_Cour!$V:$V,$C296)</f>
        <v>76569.509999999995</v>
      </c>
      <c r="K296" s="986">
        <f t="shared" ref="K296:K305" si="64">IF(J296&lt;=0,0,L296/J296)</f>
        <v>0.36083083201133193</v>
      </c>
      <c r="L296" s="932">
        <f>-SUMIFS(BV_Data_An_Cour!$O:$O,BV_Data_An_Cour!$U:$U,$B296,BV_Data_An_Cour!$V:$V,$C296,BV_Data_An_Cour!$W:$W,$L$2)</f>
        <v>27628.639999999999</v>
      </c>
      <c r="M296" s="988">
        <f t="shared" ref="M296:M302" si="65">(+J296-D296)/D296</f>
        <v>0.68566555265148477</v>
      </c>
      <c r="N296" s="963">
        <f t="shared" ref="N296:N305" si="66">L296-F296</f>
        <v>9368.2306491754534</v>
      </c>
      <c r="O296" s="929">
        <f t="array" ref="O296">+INDEX('Réel 2025'!$A$2:$AO$500,MATCH($A296,'Réel 2025'!$A$2:$A$500,0),MATCH(O$2,'Réel 2025'!$A$2:$AO$2,0))</f>
        <v>39550.31</v>
      </c>
      <c r="P296" s="986">
        <f t="shared" ref="P296:P304" si="67">IF(O296=0,0,Q296/O296)</f>
        <v>0.36886714667976045</v>
      </c>
      <c r="Q296" s="932">
        <f t="array" ref="Q296">+INDEX('Réel 2025'!$A$2:$AO$500,MATCH($A296,'Réel 2025'!$A$2:$A$500,0),MATCH(Q$2,'Réel 2025'!$A$2:$AO$2,0))</f>
        <v>14588.809999999996</v>
      </c>
      <c r="R296" s="988">
        <f t="shared" ref="R296:R305" si="68">IF(O296=0,0,(J296-O296)/O296)</f>
        <v>0.93600277722222658</v>
      </c>
      <c r="S296" s="989">
        <f t="shared" ref="S296:S305" si="69">L296-Q296</f>
        <v>13039.830000000004</v>
      </c>
      <c r="T296" s="912"/>
      <c r="U296" s="912"/>
      <c r="W296" s="912"/>
      <c r="X296" s="912"/>
      <c r="Y296" s="912"/>
      <c r="Z296" s="912"/>
      <c r="AA296" s="912"/>
      <c r="AB296" s="912"/>
      <c r="AC296" s="912"/>
      <c r="AD296" s="912"/>
      <c r="AE296" s="912"/>
      <c r="AF296" s="912"/>
      <c r="AG296" s="912"/>
      <c r="AH296" s="912"/>
      <c r="AI296" s="912"/>
      <c r="AJ296" s="912"/>
      <c r="AK296" s="912"/>
      <c r="AL296" s="912"/>
      <c r="AM296" s="912"/>
      <c r="AN296" s="912"/>
    </row>
    <row r="297" spans="1:40" ht="20.25">
      <c r="A297" t="str">
        <f t="shared" si="62"/>
        <v>PiècesPièces Ro Carrosserie</v>
      </c>
      <c r="B297" s="904" t="s">
        <v>987</v>
      </c>
      <c r="C297" s="928" t="s">
        <v>1007</v>
      </c>
      <c r="D297" s="987">
        <f t="array" ref="D297">+INDEX('Budget original'!$A$2:$AO$501,MATCH($A297,'Budget original'!$A$2:$A$501,0),MATCH(D$2,'Budget original'!$A$2:$AO$2,0))</f>
        <v>0</v>
      </c>
      <c r="E297" s="986">
        <f t="shared" si="63"/>
        <v>0</v>
      </c>
      <c r="F297" s="989">
        <f t="array" ref="F297">+INDEX('Budget original'!$A$2:$AO$501,MATCH($A297,'Budget original'!$A$2:$A$501,0),MATCH(F$2,'Budget original'!$A$2:$AO$2,0))</f>
        <v>0</v>
      </c>
      <c r="G297" s="987"/>
      <c r="H297" s="986"/>
      <c r="I297" s="989"/>
      <c r="J297" s="929">
        <f>-SUMIFS(BV_Data_An_Cour!$O:$O,BV_Data_An_Cour!$X:$X,"Oui",BV_Data_An_Cour!$U:$U,$B297,BV_Data_An_Cour!$V:$V,$C297)</f>
        <v>0</v>
      </c>
      <c r="K297" s="986">
        <f t="shared" si="64"/>
        <v>0</v>
      </c>
      <c r="L297" s="932">
        <f>-SUMIFS(BV_Data_An_Cour!$O:$O,BV_Data_An_Cour!$U:$U,$B297,BV_Data_An_Cour!$V:$V,$C297,BV_Data_An_Cour!$W:$W,$L$2)</f>
        <v>0</v>
      </c>
      <c r="M297" s="988" t="e">
        <f t="shared" si="65"/>
        <v>#DIV/0!</v>
      </c>
      <c r="N297" s="963">
        <f t="shared" si="66"/>
        <v>0</v>
      </c>
      <c r="O297" s="929">
        <f t="array" ref="O297">+INDEX('Réel 2025'!$A$2:$AO$500,MATCH($A297,'Réel 2025'!$A$2:$A$500,0),MATCH(O$2,'Réel 2025'!$A$2:$AO$2,0))</f>
        <v>0</v>
      </c>
      <c r="P297" s="986">
        <f t="shared" si="67"/>
        <v>0</v>
      </c>
      <c r="Q297" s="932">
        <f t="array" ref="Q297">+INDEX('Réel 2025'!$A$2:$AO$500,MATCH($A297,'Réel 2025'!$A$2:$A$500,0),MATCH(Q$2,'Réel 2025'!$A$2:$AO$2,0))</f>
        <v>0</v>
      </c>
      <c r="R297" s="988">
        <f t="shared" si="68"/>
        <v>0</v>
      </c>
      <c r="S297" s="989">
        <f t="shared" si="69"/>
        <v>0</v>
      </c>
      <c r="T297" s="912"/>
      <c r="U297" s="912"/>
      <c r="W297" s="912"/>
      <c r="X297" s="912"/>
      <c r="Y297" s="912"/>
      <c r="Z297" s="912"/>
      <c r="AA297" s="912"/>
      <c r="AB297" s="912"/>
      <c r="AC297" s="912"/>
      <c r="AD297" s="912"/>
      <c r="AE297" s="912"/>
      <c r="AF297" s="912"/>
      <c r="AG297" s="912"/>
      <c r="AH297" s="912"/>
      <c r="AI297" s="912"/>
      <c r="AJ297" s="912"/>
      <c r="AK297" s="912"/>
      <c r="AL297" s="912"/>
      <c r="AM297" s="912"/>
      <c r="AN297" s="912"/>
    </row>
    <row r="298" spans="1:40" ht="20.25">
      <c r="A298" t="str">
        <f t="shared" si="62"/>
        <v>PiècesP/A Garantie</v>
      </c>
      <c r="B298" s="904" t="s">
        <v>987</v>
      </c>
      <c r="C298" s="928" t="s">
        <v>1014</v>
      </c>
      <c r="D298" s="987">
        <f t="array" ref="D298">+INDEX('Budget original'!$A$2:$AO$501,MATCH($A298,'Budget original'!$A$2:$A$501,0),MATCH(D$2,'Budget original'!$A$2:$AO$2,0))</f>
        <v>97331.8737320074</v>
      </c>
      <c r="E298" s="986">
        <f t="shared" si="63"/>
        <v>0.27700000000000002</v>
      </c>
      <c r="F298" s="989">
        <f t="array" ref="F298">+INDEX('Budget original'!$A$2:$AO$501,MATCH($A298,'Budget original'!$A$2:$A$501,0),MATCH(F$2,'Budget original'!$A$2:$AO$2,0))</f>
        <v>26960.929023766053</v>
      </c>
      <c r="G298" s="987"/>
      <c r="H298" s="986"/>
      <c r="I298" s="989"/>
      <c r="J298" s="929">
        <f>-SUMIFS(BV_Data_An_Cour!$O:$O,BV_Data_An_Cour!$X:$X,"Oui",BV_Data_An_Cour!$U:$U,$B298,BV_Data_An_Cour!$V:$V,$C298)</f>
        <v>66769.94</v>
      </c>
      <c r="K298" s="986">
        <f t="shared" si="64"/>
        <v>0.25973649219993311</v>
      </c>
      <c r="L298" s="932">
        <f>-SUMIFS(BV_Data_An_Cour!$O:$O,BV_Data_An_Cour!$U:$U,$B298,BV_Data_An_Cour!$V:$V,$C298,BV_Data_An_Cour!$W:$W,$L$2)</f>
        <v>17342.590000000004</v>
      </c>
      <c r="M298" s="988">
        <f t="shared" si="65"/>
        <v>-0.313997178520947</v>
      </c>
      <c r="N298" s="963">
        <f t="shared" si="66"/>
        <v>-9618.3390237660496</v>
      </c>
      <c r="O298" s="929">
        <f t="array" ref="O298">+INDEX('Réel 2025'!$A$2:$AO$500,MATCH($A298,'Réel 2025'!$A$2:$A$500,0),MATCH(O$2,'Réel 2025'!$A$2:$AO$2,0))</f>
        <v>102128.39</v>
      </c>
      <c r="P298" s="986">
        <f t="shared" si="67"/>
        <v>0.28571702736134402</v>
      </c>
      <c r="Q298" s="932">
        <f t="array" ref="Q298">+INDEX('Réel 2025'!$A$2:$AO$500,MATCH($A298,'Réel 2025'!$A$2:$A$500,0),MATCH(Q$2,'Réel 2025'!$A$2:$AO$2,0))</f>
        <v>29179.820000000011</v>
      </c>
      <c r="R298" s="988">
        <f t="shared" si="68"/>
        <v>-0.34621568008660469</v>
      </c>
      <c r="S298" s="989">
        <f t="shared" si="69"/>
        <v>-11837.230000000007</v>
      </c>
      <c r="T298" s="912"/>
      <c r="U298" s="912"/>
      <c r="W298" s="912"/>
      <c r="X298" s="912"/>
      <c r="Y298" s="912"/>
      <c r="Z298" s="912"/>
      <c r="AA298" s="912"/>
      <c r="AB298" s="912"/>
      <c r="AC298" s="912"/>
      <c r="AD298" s="912"/>
      <c r="AE298" s="912"/>
      <c r="AF298" s="912"/>
      <c r="AG298" s="912"/>
      <c r="AH298" s="912"/>
      <c r="AI298" s="912"/>
      <c r="AJ298" s="912"/>
      <c r="AK298" s="912"/>
      <c r="AL298" s="912"/>
      <c r="AM298" s="912"/>
      <c r="AN298" s="912"/>
    </row>
    <row r="299" spans="1:40" ht="20.25">
      <c r="A299" t="str">
        <f t="shared" si="62"/>
        <v>PiècesVentes Internes</v>
      </c>
      <c r="B299" s="904" t="s">
        <v>987</v>
      </c>
      <c r="C299" s="928" t="s">
        <v>1023</v>
      </c>
      <c r="D299" s="987">
        <f t="array" ref="D299">+INDEX('Budget original'!$A$2:$AO$501,MATCH($A299,'Budget original'!$A$2:$A$501,0),MATCH(D$2,'Budget original'!$A$2:$AO$2,0))</f>
        <v>31200</v>
      </c>
      <c r="E299" s="986">
        <f t="shared" si="63"/>
        <v>0.33800000000000002</v>
      </c>
      <c r="F299" s="989">
        <f t="array" ref="F299">+INDEX('Budget original'!$A$2:$AO$501,MATCH($A299,'Budget original'!$A$2:$A$501,0),MATCH(F$2,'Budget original'!$A$2:$AO$2,0))</f>
        <v>10545.6</v>
      </c>
      <c r="G299" s="987"/>
      <c r="H299" s="986"/>
      <c r="I299" s="989"/>
      <c r="J299" s="929">
        <f>-SUMIFS(BV_Data_An_Cour!$O:$O,BV_Data_An_Cour!$X:$X,"Oui",BV_Data_An_Cour!$U:$U,$B299,BV_Data_An_Cour!$V:$V,$C299)</f>
        <v>27085.73</v>
      </c>
      <c r="K299" s="986">
        <f t="shared" si="64"/>
        <v>0.21298558318346977</v>
      </c>
      <c r="L299" s="932">
        <f>-SUMIFS(BV_Data_An_Cour!$O:$O,BV_Data_An_Cour!$U:$U,$B299,BV_Data_An_Cour!$V:$V,$C299,BV_Data_An_Cour!$W:$W,$L$2)</f>
        <v>5768.8700000000026</v>
      </c>
      <c r="M299" s="988">
        <f t="shared" si="65"/>
        <v>-0.13186762820512821</v>
      </c>
      <c r="N299" s="963">
        <f t="shared" si="66"/>
        <v>-4776.7299999999977</v>
      </c>
      <c r="O299" s="929">
        <f t="array" ref="O299">+INDEX('Réel 2025'!$A$2:$AO$500,MATCH($A299,'Réel 2025'!$A$2:$A$500,0),MATCH(O$2,'Réel 2025'!$A$2:$AO$2,0))</f>
        <v>16277.330000000002</v>
      </c>
      <c r="P299" s="986">
        <f t="shared" si="67"/>
        <v>0.33547270959057784</v>
      </c>
      <c r="Q299" s="932">
        <f t="array" ref="Q299">+INDEX('Réel 2025'!$A$2:$AO$500,MATCH($A299,'Réel 2025'!$A$2:$A$500,0),MATCH(Q$2,'Réel 2025'!$A$2:$AO$2,0))</f>
        <v>5460.6000000000013</v>
      </c>
      <c r="R299" s="988">
        <f t="shared" si="68"/>
        <v>0.66401553571746696</v>
      </c>
      <c r="S299" s="989">
        <f t="shared" si="69"/>
        <v>308.27000000000135</v>
      </c>
      <c r="T299" s="912"/>
      <c r="U299" s="912"/>
      <c r="W299" s="912"/>
      <c r="X299" s="912"/>
      <c r="Y299" s="912"/>
      <c r="Z299" s="912"/>
      <c r="AA299" s="912"/>
      <c r="AB299" s="912"/>
      <c r="AC299" s="912"/>
      <c r="AD299" s="912"/>
      <c r="AE299" s="912"/>
      <c r="AF299" s="912"/>
      <c r="AG299" s="912"/>
      <c r="AH299" s="912"/>
      <c r="AI299" s="912"/>
      <c r="AJ299" s="912"/>
      <c r="AK299" s="912"/>
      <c r="AL299" s="912"/>
      <c r="AM299" s="912"/>
      <c r="AN299" s="912"/>
    </row>
    <row r="300" spans="1:40" ht="20.25">
      <c r="A300" t="str">
        <f t="shared" si="62"/>
        <v>PiècesVentes Détails</v>
      </c>
      <c r="B300" s="904" t="s">
        <v>987</v>
      </c>
      <c r="C300" s="928" t="s">
        <v>1032</v>
      </c>
      <c r="D300" s="987">
        <f t="array" ref="D300">+INDEX('Budget original'!$A$2:$AO$501,MATCH($A300,'Budget original'!$A$2:$A$501,0),MATCH(D$2,'Budget original'!$A$2:$AO$2,0))</f>
        <v>20736.276499888663</v>
      </c>
      <c r="E300" s="986">
        <f t="shared" si="63"/>
        <v>0.33100000000000002</v>
      </c>
      <c r="F300" s="989">
        <f t="array" ref="F300">+INDEX('Budget original'!$A$2:$AO$501,MATCH($A300,'Budget original'!$A$2:$A$501,0),MATCH(F$2,'Budget original'!$A$2:$AO$2,0))</f>
        <v>6863.7075214631477</v>
      </c>
      <c r="G300" s="987"/>
      <c r="H300" s="986"/>
      <c r="I300" s="989"/>
      <c r="J300" s="929">
        <f>-SUMIFS(BV_Data_An_Cour!$O:$O,BV_Data_An_Cour!$X:$X,"Oui",BV_Data_An_Cour!$U:$U,$B300,BV_Data_An_Cour!$V:$V,$C300)</f>
        <v>34393.5</v>
      </c>
      <c r="K300" s="986">
        <f t="shared" si="64"/>
        <v>0.34244115893991595</v>
      </c>
      <c r="L300" s="932">
        <f>-SUMIFS(BV_Data_An_Cour!$O:$O,BV_Data_An_Cour!$U:$U,$B300,BV_Data_An_Cour!$V:$V,$C300,BV_Data_An_Cour!$W:$W,$L$2)</f>
        <v>11777.75</v>
      </c>
      <c r="M300" s="988">
        <f t="shared" si="65"/>
        <v>0.65861503631978791</v>
      </c>
      <c r="N300" s="963">
        <f t="shared" si="66"/>
        <v>4914.0424785368523</v>
      </c>
      <c r="O300" s="929">
        <f t="array" ref="O300">+INDEX('Réel 2025'!$A$2:$AO$500,MATCH($A300,'Réel 2025'!$A$2:$A$500,0),MATCH(O$2,'Réel 2025'!$A$2:$AO$2,0))</f>
        <v>16589.210000000003</v>
      </c>
      <c r="P300" s="986">
        <f t="shared" si="67"/>
        <v>0.37189293522717476</v>
      </c>
      <c r="Q300" s="932">
        <f t="array" ref="Q300">+INDEX('Réel 2025'!$A$2:$AO$500,MATCH($A300,'Réel 2025'!$A$2:$A$500,0),MATCH(Q$2,'Réel 2025'!$A$2:$AO$2,0))</f>
        <v>6169.4100000000008</v>
      </c>
      <c r="R300" s="988">
        <f t="shared" si="68"/>
        <v>1.0732451997412773</v>
      </c>
      <c r="S300" s="989">
        <f t="shared" si="69"/>
        <v>5608.3399999999992</v>
      </c>
      <c r="T300" s="912"/>
      <c r="U300" s="912"/>
      <c r="W300" s="912"/>
      <c r="X300" s="912"/>
      <c r="Y300" s="912"/>
      <c r="Z300" s="912"/>
      <c r="AA300" s="912"/>
      <c r="AB300" s="912"/>
      <c r="AC300" s="912"/>
      <c r="AD300" s="912"/>
      <c r="AE300" s="912"/>
      <c r="AF300" s="912"/>
      <c r="AG300" s="912"/>
      <c r="AH300" s="912"/>
      <c r="AI300" s="912"/>
      <c r="AJ300" s="912"/>
      <c r="AK300" s="912"/>
      <c r="AL300" s="912"/>
      <c r="AM300" s="912"/>
      <c r="AN300" s="912"/>
    </row>
    <row r="301" spans="1:40" ht="20.25">
      <c r="A301" t="str">
        <f t="shared" si="62"/>
        <v>PiècesVentes de Gros</v>
      </c>
      <c r="B301" s="904" t="s">
        <v>987</v>
      </c>
      <c r="C301" s="928" t="s">
        <v>1042</v>
      </c>
      <c r="D301" s="987">
        <f t="array" ref="D301">+INDEX('Budget original'!$A$2:$AO$501,MATCH($A301,'Budget original'!$A$2:$A$501,0),MATCH(D$2,'Budget original'!$A$2:$AO$2,0))</f>
        <v>103200</v>
      </c>
      <c r="E301" s="986">
        <f t="shared" si="63"/>
        <v>0.2</v>
      </c>
      <c r="F301" s="989">
        <f t="array" ref="F301">+INDEX('Budget original'!$A$2:$AO$501,MATCH($A301,'Budget original'!$A$2:$A$501,0),MATCH(F$2,'Budget original'!$A$2:$AO$2,0))</f>
        <v>20640</v>
      </c>
      <c r="G301" s="987"/>
      <c r="H301" s="986"/>
      <c r="I301" s="989"/>
      <c r="J301" s="929">
        <f>-SUMIFS(BV_Data_An_Cour!$O:$O,BV_Data_An_Cour!$X:$X,"Oui",BV_Data_An_Cour!$U:$U,$B301,BV_Data_An_Cour!$V:$V,$C301)</f>
        <v>67095.149999999994</v>
      </c>
      <c r="K301" s="986">
        <f t="shared" si="64"/>
        <v>0.19309115487483067</v>
      </c>
      <c r="L301" s="932">
        <f>-SUMIFS(BV_Data_An_Cour!$O:$O,BV_Data_An_Cour!$U:$U,$B301,BV_Data_An_Cour!$V:$V,$C301,BV_Data_An_Cour!$W:$W,$L$2)</f>
        <v>12955.479999999994</v>
      </c>
      <c r="M301" s="988">
        <f t="shared" si="65"/>
        <v>-0.34985319767441864</v>
      </c>
      <c r="N301" s="963">
        <f t="shared" si="66"/>
        <v>-7684.5200000000059</v>
      </c>
      <c r="O301" s="929">
        <f t="array" ref="O301">+INDEX('Réel 2025'!$A$2:$AO$500,MATCH($A301,'Réel 2025'!$A$2:$A$500,0),MATCH(O$2,'Réel 2025'!$A$2:$AO$2,0))</f>
        <v>46917.64</v>
      </c>
      <c r="P301" s="986">
        <f t="shared" si="67"/>
        <v>0.19223686442881602</v>
      </c>
      <c r="Q301" s="932">
        <f t="array" ref="Q301">+INDEX('Réel 2025'!$A$2:$AO$500,MATCH($A301,'Réel 2025'!$A$2:$A$500,0),MATCH(Q$2,'Réel 2025'!$A$2:$AO$2,0))</f>
        <v>9019.2999999999956</v>
      </c>
      <c r="R301" s="988">
        <f t="shared" si="68"/>
        <v>0.43006233902643004</v>
      </c>
      <c r="S301" s="989">
        <f t="shared" si="69"/>
        <v>3936.1799999999985</v>
      </c>
      <c r="T301" s="912"/>
      <c r="U301" s="912"/>
      <c r="W301" s="912"/>
      <c r="X301" s="912"/>
      <c r="Y301" s="912"/>
      <c r="Z301" s="912"/>
      <c r="AA301" s="912"/>
      <c r="AB301" s="912"/>
      <c r="AC301" s="912"/>
      <c r="AD301" s="912"/>
      <c r="AE301" s="912"/>
      <c r="AF301" s="912"/>
      <c r="AG301" s="912"/>
      <c r="AH301" s="912"/>
      <c r="AI301" s="912"/>
      <c r="AJ301" s="912"/>
      <c r="AK301" s="912"/>
      <c r="AL301" s="912"/>
      <c r="AM301" s="912"/>
      <c r="AN301" s="912"/>
    </row>
    <row r="302" spans="1:40" ht="20.25" hidden="1">
      <c r="A302" t="str">
        <f t="shared" si="62"/>
        <v>Pièces[...]</v>
      </c>
      <c r="B302" s="904" t="s">
        <v>987</v>
      </c>
      <c r="C302" s="928" t="s">
        <v>330</v>
      </c>
      <c r="D302" s="987">
        <f t="array" ref="D302">+INDEX('Budget original'!$A$2:$AO$501,MATCH($A302,'Budget original'!$A$2:$A$501,0),MATCH(D$2,'Budget original'!$A$2:$AO$2,0))</f>
        <v>0</v>
      </c>
      <c r="E302" s="986">
        <f t="shared" si="63"/>
        <v>0</v>
      </c>
      <c r="F302" s="989">
        <f t="array" ref="F302">+INDEX('Budget original'!$A$2:$AO$501,MATCH($A302,'Budget original'!$A$2:$A$501,0),MATCH(F$2,'Budget original'!$A$2:$AO$2,0))</f>
        <v>0</v>
      </c>
      <c r="G302" s="987"/>
      <c r="H302" s="986"/>
      <c r="I302" s="989"/>
      <c r="J302" s="929">
        <f>-SUMIFS(BV_Data_An_Cour!$O:$O,BV_Data_An_Cour!$X:$X,"Oui",BV_Data_An_Cour!$U:$U,$B302,BV_Data_An_Cour!$V:$V,$C302)</f>
        <v>0</v>
      </c>
      <c r="K302" s="986">
        <f t="shared" si="64"/>
        <v>0</v>
      </c>
      <c r="L302" s="932">
        <f>-SUMIFS(BV_Data_An_Cour!$O:$O,BV_Data_An_Cour!$U:$U,$B302,BV_Data_An_Cour!$V:$V,$C302,BV_Data_An_Cour!$W:$W,$L$2)</f>
        <v>0</v>
      </c>
      <c r="M302" s="988" t="e">
        <f t="shared" si="65"/>
        <v>#DIV/0!</v>
      </c>
      <c r="N302" s="963">
        <f t="shared" si="66"/>
        <v>0</v>
      </c>
      <c r="O302" s="929">
        <f t="array" ref="O302">+INDEX('Réel 2025'!$A$2:$AO$500,MATCH($A302,'Réel 2025'!$A$2:$A$500,0),MATCH(O$2,'Réel 2025'!$A$2:$AO$2,0))</f>
        <v>0</v>
      </c>
      <c r="P302" s="986">
        <f t="shared" si="67"/>
        <v>0</v>
      </c>
      <c r="Q302" s="932">
        <f t="array" ref="Q302">+INDEX('Réel 2025'!$A$2:$AO$500,MATCH($A302,'Réel 2025'!$A$2:$A$500,0),MATCH(Q$2,'Réel 2025'!$A$2:$AO$2,0))</f>
        <v>0</v>
      </c>
      <c r="R302" s="988">
        <f t="shared" si="68"/>
        <v>0</v>
      </c>
      <c r="S302" s="989">
        <f t="shared" si="69"/>
        <v>0</v>
      </c>
      <c r="T302" s="912"/>
      <c r="U302" s="912"/>
      <c r="W302" s="912"/>
      <c r="X302" s="912"/>
      <c r="Y302" s="912"/>
      <c r="Z302" s="912"/>
      <c r="AA302" s="912"/>
      <c r="AB302" s="912"/>
      <c r="AC302" s="912"/>
      <c r="AD302" s="912"/>
      <c r="AE302" s="912"/>
      <c r="AF302" s="912"/>
      <c r="AG302" s="912"/>
      <c r="AH302" s="912"/>
      <c r="AI302" s="912"/>
      <c r="AJ302" s="912"/>
      <c r="AK302" s="912"/>
      <c r="AL302" s="912"/>
      <c r="AM302" s="912"/>
      <c r="AN302" s="912"/>
    </row>
    <row r="303" spans="1:40" ht="20.25">
      <c r="A303" t="str">
        <f t="shared" si="62"/>
        <v>PiècesEscomptes</v>
      </c>
      <c r="B303" s="904" t="s">
        <v>987</v>
      </c>
      <c r="C303" s="928" t="s">
        <v>1055</v>
      </c>
      <c r="D303" s="987">
        <f t="array" ref="D303">+INDEX('Budget original'!$A$2:$AO$501,MATCH($A303,'Budget original'!$A$2:$A$501,0),MATCH(D$2,'Budget original'!$A$2:$AO$2,0))</f>
        <v>0</v>
      </c>
      <c r="E303" s="986">
        <f t="shared" si="63"/>
        <v>0</v>
      </c>
      <c r="F303" s="989">
        <f t="array" ref="F303">+INDEX('Budget original'!$A$2:$AO$501,MATCH($A303,'Budget original'!$A$2:$A$501,0),MATCH(F$2,'Budget original'!$A$2:$AO$2,0))</f>
        <v>11033.039040358095</v>
      </c>
      <c r="G303" s="987"/>
      <c r="H303" s="986"/>
      <c r="I303" s="989"/>
      <c r="J303" s="929">
        <f>-SUMIFS(BV_Data_An_Cour!$O:$O,BV_Data_An_Cour!$X:$X,"Oui",BV_Data_An_Cour!$U:$U,$B303,BV_Data_An_Cour!$V:$V,$C303)</f>
        <v>0</v>
      </c>
      <c r="K303" s="986">
        <f t="shared" si="64"/>
        <v>0</v>
      </c>
      <c r="L303" s="932">
        <f>-SUMIFS(BV_Data_An_Cour!$O:$O,BV_Data_An_Cour!$U:$U,$B303,BV_Data_An_Cour!$V:$V,$C303,BV_Data_An_Cour!$W:$W,$L$2)</f>
        <v>16735.52</v>
      </c>
      <c r="M303" s="988"/>
      <c r="N303" s="963">
        <f t="shared" si="66"/>
        <v>5702.4809596419054</v>
      </c>
      <c r="O303" s="929">
        <f t="array" ref="O303">+INDEX('Réel 2025'!$A$2:$AO$500,MATCH($A303,'Réel 2025'!$A$2:$A$500,0),MATCH(O$2,'Réel 2025'!$A$2:$AO$2,0))</f>
        <v>0</v>
      </c>
      <c r="P303" s="986">
        <f t="shared" si="67"/>
        <v>0</v>
      </c>
      <c r="Q303" s="932">
        <f t="array" ref="Q303">+INDEX('Réel 2025'!$A$2:$AO$500,MATCH($A303,'Réel 2025'!$A$2:$A$500,0),MATCH(Q$2,'Réel 2025'!$A$2:$AO$2,0))</f>
        <v>6663.95</v>
      </c>
      <c r="R303" s="988">
        <f t="shared" si="68"/>
        <v>0</v>
      </c>
      <c r="S303" s="989">
        <f t="shared" si="69"/>
        <v>10071.57</v>
      </c>
      <c r="T303" s="912"/>
      <c r="U303" s="912"/>
      <c r="W303" s="912"/>
      <c r="X303" s="912"/>
      <c r="Y303" s="912"/>
      <c r="Z303" s="912"/>
      <c r="AA303" s="912"/>
      <c r="AB303" s="912"/>
      <c r="AC303" s="912"/>
      <c r="AD303" s="912"/>
      <c r="AE303" s="912"/>
      <c r="AF303" s="912"/>
      <c r="AG303" s="912"/>
      <c r="AH303" s="912"/>
      <c r="AI303" s="912"/>
      <c r="AJ303" s="912"/>
      <c r="AK303" s="912"/>
      <c r="AL303" s="912"/>
      <c r="AM303" s="912"/>
      <c r="AN303" s="912"/>
    </row>
    <row r="304" spans="1:40" ht="20.25">
      <c r="A304" t="str">
        <f t="shared" si="62"/>
        <v>PiècesRectif. Inventaire</v>
      </c>
      <c r="B304" s="904" t="s">
        <v>987</v>
      </c>
      <c r="C304" s="990" t="s">
        <v>1062</v>
      </c>
      <c r="D304" s="987">
        <f t="array" ref="D304">+INDEX('Budget original'!$A$2:$AO$501,MATCH($A304,'Budget original'!$A$2:$A$501,0),MATCH(D$2,'Budget original'!$A$2:$AO$2,0))</f>
        <v>0</v>
      </c>
      <c r="E304" s="986">
        <f t="shared" si="63"/>
        <v>0</v>
      </c>
      <c r="F304" s="989">
        <f t="array" ref="F304">+INDEX('Budget original'!$A$2:$AO$501,MATCH($A304,'Budget original'!$A$2:$A$501,0),MATCH(F$2,'Budget original'!$A$2:$AO$2,0))</f>
        <v>0</v>
      </c>
      <c r="G304" s="987"/>
      <c r="H304" s="986"/>
      <c r="I304" s="989"/>
      <c r="J304" s="929">
        <f>-SUMIFS(BV_Data_An_Cour!$O:$O,BV_Data_An_Cour!$X:$X,"Oui",BV_Data_An_Cour!$U:$U,$B304,BV_Data_An_Cour!$V:$V,$C304)</f>
        <v>0</v>
      </c>
      <c r="K304" s="986">
        <f t="shared" si="64"/>
        <v>0</v>
      </c>
      <c r="L304" s="932">
        <f>-SUMIFS(BV_Data_An_Cour!$O:$O,BV_Data_An_Cour!$U:$U,$B304,BV_Data_An_Cour!$V:$V,$C304,BV_Data_An_Cour!$W:$W,$L$2)</f>
        <v>0</v>
      </c>
      <c r="M304" s="988"/>
      <c r="N304" s="963">
        <f t="shared" si="66"/>
        <v>0</v>
      </c>
      <c r="O304" s="929">
        <f t="array" ref="O304">+INDEX('Réel 2025'!$A$2:$AO$500,MATCH($A304,'Réel 2025'!$A$2:$A$500,0),MATCH(O$2,'Réel 2025'!$A$2:$AO$2,0))</f>
        <v>0</v>
      </c>
      <c r="P304" s="986">
        <f t="shared" si="67"/>
        <v>0</v>
      </c>
      <c r="Q304" s="932">
        <f t="array" ref="Q304">+INDEX('Réel 2025'!$A$2:$AO$500,MATCH($A304,'Réel 2025'!$A$2:$A$500,0),MATCH(Q$2,'Réel 2025'!$A$2:$AO$2,0))</f>
        <v>0</v>
      </c>
      <c r="R304" s="988">
        <f t="shared" si="68"/>
        <v>0</v>
      </c>
      <c r="S304" s="989">
        <f t="shared" si="69"/>
        <v>0</v>
      </c>
      <c r="T304" s="912"/>
      <c r="U304" s="912"/>
      <c r="W304" s="912"/>
      <c r="X304" s="912"/>
      <c r="Y304" s="912"/>
      <c r="Z304" s="912"/>
      <c r="AA304" s="912"/>
      <c r="AB304" s="912"/>
      <c r="AC304" s="912"/>
      <c r="AD304" s="912"/>
      <c r="AE304" s="912"/>
      <c r="AF304" s="912"/>
      <c r="AG304" s="912"/>
      <c r="AH304" s="912"/>
      <c r="AI304" s="912"/>
      <c r="AJ304" s="912"/>
      <c r="AK304" s="912"/>
      <c r="AL304" s="912"/>
      <c r="AM304" s="912"/>
      <c r="AN304" s="912"/>
    </row>
    <row r="305" spans="1:40" ht="20.25">
      <c r="A305" t="str">
        <f t="shared" si="62"/>
        <v>PiècesSous-total Pièces</v>
      </c>
      <c r="B305" s="904" t="s">
        <v>987</v>
      </c>
      <c r="C305" s="955" t="s">
        <v>1067</v>
      </c>
      <c r="D305" s="1120">
        <f>SUM(D296:D304)</f>
        <v>297892.05408966856</v>
      </c>
      <c r="E305" s="1150">
        <f>IF(D305&lt;=0,0,F305/D305)</f>
        <v>0.31656999118219342</v>
      </c>
      <c r="F305" s="1124">
        <f>SUM(F296:F304)</f>
        <v>94303.684936411853</v>
      </c>
      <c r="G305" s="1120"/>
      <c r="H305" s="1150"/>
      <c r="I305" s="1124"/>
      <c r="J305" s="1120">
        <f>SUM(J296:J304)</f>
        <v>271913.83</v>
      </c>
      <c r="K305" s="1150">
        <f t="shared" si="64"/>
        <v>0.33911055572274496</v>
      </c>
      <c r="L305" s="1122">
        <f>SUM(L296:L304)</f>
        <v>92208.85</v>
      </c>
      <c r="M305" s="1151">
        <f>(+J305-D305)/D305</f>
        <v>-8.7206837956976285E-2</v>
      </c>
      <c r="N305" s="1122">
        <f t="shared" si="66"/>
        <v>-2094.8349364118476</v>
      </c>
      <c r="O305" s="1120">
        <f>SUM(O296:O304)</f>
        <v>221462.88</v>
      </c>
      <c r="P305" s="1150">
        <f>IF(O305&lt;=0,0,Q305/O305)</f>
        <v>0.32096525611876808</v>
      </c>
      <c r="Q305" s="1122">
        <f>SUM(Q296:Q304)</f>
        <v>71081.89</v>
      </c>
      <c r="R305" s="1151">
        <f t="shared" si="68"/>
        <v>0.22780770303357389</v>
      </c>
      <c r="S305" s="1124">
        <f t="shared" si="69"/>
        <v>21126.960000000006</v>
      </c>
      <c r="T305" s="912"/>
      <c r="U305" s="912"/>
      <c r="W305" s="912"/>
      <c r="X305" s="912"/>
      <c r="Y305" s="912"/>
      <c r="Z305" s="912"/>
      <c r="AA305" s="912"/>
      <c r="AB305" s="912"/>
      <c r="AC305" s="912"/>
      <c r="AD305" s="912"/>
      <c r="AE305" s="912"/>
      <c r="AF305" s="912"/>
      <c r="AG305" s="912"/>
      <c r="AH305" s="912"/>
      <c r="AI305" s="912"/>
      <c r="AJ305" s="912"/>
      <c r="AK305" s="912"/>
      <c r="AL305" s="912"/>
      <c r="AM305" s="912"/>
      <c r="AN305" s="912"/>
    </row>
    <row r="306" spans="1:40" ht="20.25">
      <c r="A306" t="str">
        <f t="shared" si="62"/>
        <v>Pièces</v>
      </c>
      <c r="B306" s="904" t="s">
        <v>987</v>
      </c>
      <c r="C306" s="928"/>
      <c r="D306" s="940"/>
      <c r="E306" s="940"/>
      <c r="F306" s="941"/>
      <c r="G306" s="942"/>
      <c r="H306" s="940"/>
      <c r="I306" s="941"/>
      <c r="J306" s="942"/>
      <c r="K306" s="940"/>
      <c r="L306" s="941"/>
      <c r="M306" s="942"/>
      <c r="N306" s="944">
        <f>N305/F305</f>
        <v>-2.221371241033027E-2</v>
      </c>
      <c r="O306" s="942"/>
      <c r="P306" s="940"/>
      <c r="Q306" s="941"/>
      <c r="R306" s="942"/>
      <c r="S306" s="945">
        <f>IF(Q305=0,0,S305/Q305)</f>
        <v>0.29722000920346953</v>
      </c>
      <c r="T306" s="912"/>
      <c r="U306" s="912"/>
      <c r="W306" s="912"/>
      <c r="X306" s="912"/>
      <c r="Y306" s="912"/>
      <c r="Z306" s="912"/>
      <c r="AA306" s="912"/>
      <c r="AB306" s="912"/>
      <c r="AC306" s="912"/>
      <c r="AD306" s="912"/>
      <c r="AE306" s="912"/>
      <c r="AF306" s="912"/>
      <c r="AG306" s="912"/>
      <c r="AH306" s="912"/>
      <c r="AI306" s="912"/>
      <c r="AJ306" s="912"/>
      <c r="AK306" s="912"/>
      <c r="AL306" s="912"/>
      <c r="AM306" s="912"/>
      <c r="AN306" s="912"/>
    </row>
    <row r="307" spans="1:40" ht="20.25">
      <c r="A307" t="str">
        <f t="shared" si="62"/>
        <v>Pièces</v>
      </c>
      <c r="B307" s="904" t="s">
        <v>987</v>
      </c>
      <c r="C307" s="990"/>
      <c r="D307" s="1024"/>
      <c r="E307" s="1024"/>
      <c r="F307" s="1152"/>
      <c r="G307" s="922"/>
      <c r="H307" s="1153"/>
      <c r="I307" s="1152"/>
      <c r="J307" s="922"/>
      <c r="K307" s="1024"/>
      <c r="L307" s="1152"/>
      <c r="M307" s="922"/>
      <c r="N307" s="1090"/>
      <c r="O307" s="922"/>
      <c r="P307" s="1024"/>
      <c r="Q307" s="1152"/>
      <c r="R307" s="922"/>
      <c r="S307" s="1091"/>
      <c r="T307" s="912"/>
      <c r="U307" s="912"/>
      <c r="W307" s="912"/>
      <c r="X307" s="912"/>
      <c r="Y307" s="912"/>
      <c r="Z307" s="912"/>
      <c r="AA307" s="912"/>
      <c r="AB307" s="912"/>
      <c r="AC307" s="912"/>
      <c r="AD307" s="912"/>
      <c r="AE307" s="912"/>
      <c r="AF307" s="912"/>
      <c r="AG307" s="912"/>
      <c r="AH307" s="912"/>
      <c r="AI307" s="912"/>
      <c r="AJ307" s="912"/>
      <c r="AK307" s="912"/>
      <c r="AL307" s="912"/>
      <c r="AM307" s="912"/>
      <c r="AN307" s="912"/>
    </row>
    <row r="308" spans="1:40" ht="20.25">
      <c r="A308" t="str">
        <f t="shared" si="62"/>
        <v>PiècesVentes Pneus</v>
      </c>
      <c r="B308" s="904" t="s">
        <v>987</v>
      </c>
      <c r="C308" s="928" t="s">
        <v>1072</v>
      </c>
      <c r="D308" s="987">
        <f t="array" ref="D308">+INDEX('Budget original'!$A$2:$AO$501,MATCH($A308,'Budget original'!$A$2:$A$501,0),MATCH(D$2,'Budget original'!$A$2:$AO$2,0))</f>
        <v>74412.379774359084</v>
      </c>
      <c r="E308" s="986">
        <f t="shared" ref="E308:E309" si="70">IF(D308=0,0,F308/D308)</f>
        <v>0.25</v>
      </c>
      <c r="F308" s="1023">
        <f t="array" ref="F308">+INDEX('Budget original'!$A$2:$AO$501,MATCH($A308,'Budget original'!$A$2:$A$501,0),MATCH(F$2,'Budget original'!$A$2:$AO$2,0))</f>
        <v>18603.094943589771</v>
      </c>
      <c r="G308" s="987"/>
      <c r="H308" s="986"/>
      <c r="I308" s="1023"/>
      <c r="J308" s="929">
        <f>-SUMIFS(BV_Data_An_Cour!$O:$O,BV_Data_An_Cour!$X:$X,"Oui",BV_Data_An_Cour!$U:$U,$B308,BV_Data_An_Cour!$V:$V,$C308)</f>
        <v>97539</v>
      </c>
      <c r="K308" s="986">
        <f t="shared" ref="K308:K310" si="71">IF(J308&lt;=0,0,L308/J308)</f>
        <v>0.27144301253857428</v>
      </c>
      <c r="L308" s="932">
        <f>-SUMIFS(BV_Data_An_Cour!$O:$O,BV_Data_An_Cour!$U:$U,$B308,BV_Data_An_Cour!$V:$V,$C308,BV_Data_An_Cour!$W:$W,$L$2)</f>
        <v>26476.28</v>
      </c>
      <c r="M308" s="988">
        <f t="shared" ref="M308:M310" si="72">(+J308-D308)/D308</f>
        <v>0.31078995586175107</v>
      </c>
      <c r="N308" s="963">
        <f t="shared" ref="N308:N310" si="73">L308-F308</f>
        <v>7873.1850564102278</v>
      </c>
      <c r="O308" s="929">
        <f t="array" ref="O308">+INDEX('Réel 2025'!$A$2:$AO$500,MATCH($A308,'Réel 2025'!$A$2:$A$500,0),MATCH(O$2,'Réel 2025'!$A$2:$AO$2,0))</f>
        <v>75313.929999999993</v>
      </c>
      <c r="P308" s="986">
        <f t="shared" ref="P308:P309" si="74">IF(O308=0,0,Q308/O308)</f>
        <v>0.32085910269189244</v>
      </c>
      <c r="Q308" s="932">
        <f t="array" ref="Q308">+INDEX('Réel 2025'!$A$2:$AO$500,MATCH($A308,'Réel 2025'!$A$2:$A$500,0),MATCH(Q$2,'Réel 2025'!$A$2:$AO$2,0))</f>
        <v>24165.159999999996</v>
      </c>
      <c r="R308" s="988">
        <f t="shared" ref="R308:R310" si="75">IF(O308=0,0,(J308-O308)/O308)</f>
        <v>0.29509906069169423</v>
      </c>
      <c r="S308" s="989">
        <f t="shared" ref="S308:S310" si="76">L308-Q308</f>
        <v>2311.1200000000026</v>
      </c>
      <c r="T308" s="912"/>
      <c r="U308" s="912"/>
      <c r="W308" s="912"/>
      <c r="X308" s="912"/>
      <c r="Y308" s="912"/>
      <c r="Z308" s="912"/>
      <c r="AA308" s="912"/>
      <c r="AB308" s="912"/>
      <c r="AC308" s="912"/>
      <c r="AD308" s="912"/>
      <c r="AE308" s="912"/>
      <c r="AF308" s="912"/>
      <c r="AG308" s="912"/>
      <c r="AH308" s="912"/>
      <c r="AI308" s="912"/>
      <c r="AJ308" s="912"/>
      <c r="AK308" s="912"/>
      <c r="AL308" s="912"/>
      <c r="AM308" s="912"/>
      <c r="AN308" s="912"/>
    </row>
    <row r="309" spans="1:40" ht="20.25">
      <c r="A309" t="str">
        <f t="shared" si="62"/>
        <v>PiècesHuiles et Graisse</v>
      </c>
      <c r="B309" s="904" t="s">
        <v>987</v>
      </c>
      <c r="C309" s="990" t="s">
        <v>1081</v>
      </c>
      <c r="D309" s="987">
        <f t="array" ref="D309">+INDEX('Budget original'!$A$2:$AO$501,MATCH($A309,'Budget original'!$A$2:$A$501,0),MATCH(D$2,'Budget original'!$A$2:$AO$2,0))</f>
        <v>10199.314163600156</v>
      </c>
      <c r="E309" s="986">
        <f t="shared" si="70"/>
        <v>0.35499999999999998</v>
      </c>
      <c r="F309" s="996">
        <f t="array" ref="F309">+INDEX('Budget original'!$A$2:$AO$501,MATCH($A309,'Budget original'!$A$2:$A$501,0),MATCH(F$2,'Budget original'!$A$2:$AO$2,0))</f>
        <v>3620.7565280780555</v>
      </c>
      <c r="G309" s="987"/>
      <c r="H309" s="986"/>
      <c r="I309" s="996"/>
      <c r="J309" s="929">
        <f>-SUMIFS(BV_Data_An_Cour!$O:$O,BV_Data_An_Cour!$X:$X,"Oui",BV_Data_An_Cour!$U:$U,$B309,BV_Data_An_Cour!$V:$V,$C309)</f>
        <v>10928.64</v>
      </c>
      <c r="K309" s="986">
        <f t="shared" si="71"/>
        <v>0.34410137034434291</v>
      </c>
      <c r="L309" s="932">
        <f>-SUMIFS(BV_Data_An_Cour!$O:$O,BV_Data_An_Cour!$U:$U,$B309,BV_Data_An_Cour!$V:$V,$C309,BV_Data_An_Cour!$W:$W,$L$2)</f>
        <v>3760.5599999999995</v>
      </c>
      <c r="M309" s="988">
        <f t="shared" si="72"/>
        <v>7.1507341052665971E-2</v>
      </c>
      <c r="N309" s="963">
        <f t="shared" si="73"/>
        <v>139.80347192194404</v>
      </c>
      <c r="O309" s="929">
        <f t="array" ref="O309">+INDEX('Réel 2025'!$A$2:$AO$500,MATCH($A309,'Réel 2025'!$A$2:$A$500,0),MATCH(O$2,'Réel 2025'!$A$2:$AO$2,0))</f>
        <v>10164.970000000001</v>
      </c>
      <c r="P309" s="986">
        <f t="shared" si="74"/>
        <v>0.33665519917914183</v>
      </c>
      <c r="Q309" s="932">
        <f t="array" ref="Q309">+INDEX('Réel 2025'!$A$2:$AO$500,MATCH($A309,'Réel 2025'!$A$2:$A$500,0),MATCH(Q$2,'Réel 2025'!$A$2:$AO$2,0))</f>
        <v>3422.0900000000015</v>
      </c>
      <c r="R309" s="988">
        <f t="shared" si="75"/>
        <v>7.5127619658493641E-2</v>
      </c>
      <c r="S309" s="989">
        <f t="shared" si="76"/>
        <v>338.46999999999798</v>
      </c>
      <c r="T309" s="912"/>
      <c r="U309" s="912"/>
      <c r="W309" s="912"/>
      <c r="X309" s="912"/>
      <c r="Y309" s="912"/>
      <c r="Z309" s="912"/>
      <c r="AA309" s="912"/>
      <c r="AB309" s="912"/>
      <c r="AC309" s="912"/>
      <c r="AD309" s="912"/>
      <c r="AE309" s="912"/>
      <c r="AF309" s="912"/>
      <c r="AG309" s="912"/>
      <c r="AH309" s="912"/>
      <c r="AI309" s="912"/>
      <c r="AJ309" s="912"/>
      <c r="AK309" s="912"/>
      <c r="AL309" s="912"/>
      <c r="AM309" s="912"/>
      <c r="AN309" s="912"/>
    </row>
    <row r="310" spans="1:40" ht="20.25">
      <c r="A310" t="str">
        <f t="shared" si="62"/>
        <v>PiècesSous-total Pièces et Acc.</v>
      </c>
      <c r="B310" s="904" t="s">
        <v>987</v>
      </c>
      <c r="C310" s="955" t="s">
        <v>1088</v>
      </c>
      <c r="D310" s="1120">
        <f>D305+D308+D309</f>
        <v>382503.74802762776</v>
      </c>
      <c r="E310" s="1150">
        <f>IF(D310&lt;=0,0,F310/D310)</f>
        <v>0.30464416887141987</v>
      </c>
      <c r="F310" s="1122">
        <f>F305+F308+F309</f>
        <v>116527.53640807967</v>
      </c>
      <c r="G310" s="1123"/>
      <c r="H310" s="1150"/>
      <c r="I310" s="1122"/>
      <c r="J310" s="1123">
        <f>J305+J308+J309</f>
        <v>380381.47000000003</v>
      </c>
      <c r="K310" s="1150">
        <f t="shared" si="71"/>
        <v>0.3219023523937693</v>
      </c>
      <c r="L310" s="1122">
        <f>L305+L308+L309</f>
        <v>122445.69</v>
      </c>
      <c r="M310" s="1151">
        <f t="shared" si="72"/>
        <v>-5.5483849205954557E-3</v>
      </c>
      <c r="N310" s="1122">
        <f t="shared" si="73"/>
        <v>5918.1535919203307</v>
      </c>
      <c r="O310" s="1123">
        <f>O305+O308+O309</f>
        <v>306941.78000000003</v>
      </c>
      <c r="P310" s="1150">
        <f>IF(O310&lt;=0,0,Q310/O310)</f>
        <v>0.32145881215649424</v>
      </c>
      <c r="Q310" s="1122">
        <f>Q305+Q308+Q309</f>
        <v>98669.139999999985</v>
      </c>
      <c r="R310" s="1151">
        <f t="shared" si="75"/>
        <v>0.23926260543611885</v>
      </c>
      <c r="S310" s="1124">
        <f t="shared" si="76"/>
        <v>23776.550000000017</v>
      </c>
      <c r="T310" s="912"/>
      <c r="U310" s="912"/>
      <c r="W310" s="912"/>
      <c r="X310" s="912"/>
      <c r="Y310" s="912"/>
      <c r="Z310" s="912"/>
      <c r="AA310" s="912"/>
      <c r="AB310" s="912"/>
      <c r="AC310" s="912"/>
      <c r="AD310" s="912"/>
      <c r="AE310" s="912"/>
      <c r="AF310" s="912"/>
      <c r="AG310" s="912"/>
      <c r="AH310" s="912"/>
      <c r="AI310" s="912"/>
      <c r="AJ310" s="912"/>
      <c r="AK310" s="912"/>
      <c r="AL310" s="912"/>
      <c r="AM310" s="912"/>
      <c r="AN310" s="912"/>
    </row>
    <row r="311" spans="1:40" ht="20.25">
      <c r="A311" t="str">
        <f t="shared" si="62"/>
        <v>Pièces</v>
      </c>
      <c r="B311" s="904" t="s">
        <v>987</v>
      </c>
      <c r="C311" s="928"/>
      <c r="D311" s="940"/>
      <c r="E311" s="940"/>
      <c r="F311" s="941"/>
      <c r="G311" s="942"/>
      <c r="H311" s="940"/>
      <c r="I311" s="941"/>
      <c r="J311" s="942"/>
      <c r="K311" s="940"/>
      <c r="L311" s="941"/>
      <c r="M311" s="942"/>
      <c r="N311" s="944">
        <f>N310/F310</f>
        <v>5.0787597286833082E-2</v>
      </c>
      <c r="O311" s="942"/>
      <c r="P311" s="940"/>
      <c r="Q311" s="941"/>
      <c r="R311" s="942"/>
      <c r="S311" s="945">
        <f>IF(Q310=0,0,S310/Q310)</f>
        <v>0.24097250670270381</v>
      </c>
      <c r="T311" s="912"/>
      <c r="U311" s="912"/>
      <c r="W311" s="912"/>
      <c r="X311" s="912"/>
      <c r="Y311" s="912"/>
      <c r="Z311" s="912"/>
      <c r="AA311" s="912"/>
      <c r="AB311" s="912"/>
      <c r="AC311" s="912"/>
      <c r="AD311" s="912"/>
      <c r="AE311" s="912"/>
      <c r="AF311" s="912"/>
      <c r="AG311" s="912"/>
      <c r="AH311" s="912"/>
      <c r="AI311" s="912"/>
      <c r="AJ311" s="912"/>
      <c r="AK311" s="912"/>
      <c r="AL311" s="912"/>
      <c r="AM311" s="912"/>
      <c r="AN311" s="912"/>
    </row>
    <row r="312" spans="1:40" ht="20.25">
      <c r="A312" t="str">
        <f t="shared" si="62"/>
        <v>Pièces</v>
      </c>
      <c r="B312" s="904" t="s">
        <v>987</v>
      </c>
      <c r="C312" s="928"/>
      <c r="D312" s="940"/>
      <c r="E312" s="940"/>
      <c r="F312" s="941"/>
      <c r="G312" s="942"/>
      <c r="H312" s="940"/>
      <c r="I312" s="941"/>
      <c r="J312" s="942"/>
      <c r="K312" s="940"/>
      <c r="L312" s="941"/>
      <c r="M312" s="942"/>
      <c r="N312" s="944"/>
      <c r="O312" s="942"/>
      <c r="P312" s="940"/>
      <c r="Q312" s="941"/>
      <c r="R312" s="942"/>
      <c r="S312" s="945"/>
      <c r="T312" s="912"/>
      <c r="U312" s="912"/>
      <c r="W312" s="912"/>
      <c r="X312" s="912"/>
      <c r="Y312" s="912"/>
      <c r="Z312" s="912"/>
      <c r="AA312" s="912"/>
      <c r="AB312" s="912"/>
      <c r="AC312" s="912"/>
      <c r="AD312" s="912"/>
      <c r="AE312" s="912"/>
      <c r="AF312" s="912"/>
      <c r="AG312" s="912"/>
      <c r="AH312" s="912"/>
      <c r="AI312" s="912"/>
      <c r="AJ312" s="912"/>
      <c r="AK312" s="912"/>
      <c r="AL312" s="912"/>
      <c r="AM312" s="912"/>
      <c r="AN312" s="912"/>
    </row>
    <row r="313" spans="1:40" ht="20.25">
      <c r="A313" t="str">
        <f t="shared" si="62"/>
        <v>PiècesAutostock</v>
      </c>
      <c r="B313" s="904" t="s">
        <v>987</v>
      </c>
      <c r="C313" s="990" t="s">
        <v>1095</v>
      </c>
      <c r="D313" s="994">
        <f t="array" ref="D313">+INDEX('Budget original'!$A$2:$AO$501,MATCH($A313,'Budget original'!$A$2:$A$501,0),MATCH(D$2,'Budget original'!$A$2:$AO$2,0))</f>
        <v>0</v>
      </c>
      <c r="E313" s="1154">
        <f>IF(D313=0,0,F313/D313)</f>
        <v>0</v>
      </c>
      <c r="F313" s="1135">
        <f t="array" ref="F313">+INDEX('Budget original'!$A$2:$AO$501,MATCH($A313,'Budget original'!$A$2:$A$501,0),MATCH(F$2,'Budget original'!$A$2:$AO$2,0))</f>
        <v>0</v>
      </c>
      <c r="G313" s="1095"/>
      <c r="H313" s="1154"/>
      <c r="I313" s="1135"/>
      <c r="J313" s="947">
        <f>-SUMIFS(BV_Data_An_Cour!$O:$O,BV_Data_An_Cour!$X:$X,"Oui",BV_Data_An_Cour!$U:$U,$B313,BV_Data_An_Cour!$V:$V,$C313)</f>
        <v>0</v>
      </c>
      <c r="K313" s="991">
        <f>IF(J313&lt;=0,0,L313/J313)</f>
        <v>0</v>
      </c>
      <c r="L313" s="921">
        <f>-SUMIFS(BV_Data_An_Cour!$O:$O,BV_Data_An_Cour!$U:$U,$B313,BV_Data_An_Cour!$V:$V,$C313,BV_Data_An_Cour!$W:$W,$L$2)</f>
        <v>0</v>
      </c>
      <c r="M313" s="991">
        <f>IF(F313=0,0,(+L313-F313)/F313)</f>
        <v>0</v>
      </c>
      <c r="N313" s="995">
        <f>L313-F313</f>
        <v>0</v>
      </c>
      <c r="O313" s="947">
        <f t="array" ref="O313">+INDEX('Réel 2025'!$A$2:$AO$500,MATCH($A313,'Réel 2025'!$A$2:$A$500,0),MATCH(O$2,'Réel 2025'!$A$2:$AO$2,0))</f>
        <v>0</v>
      </c>
      <c r="P313" s="991">
        <f>IF(O313=0,0,Q313/O313)</f>
        <v>0</v>
      </c>
      <c r="Q313" s="921">
        <f t="array" ref="Q313">+INDEX('Réel 2025'!$A$2:$AO$500,MATCH($A313,'Réel 2025'!$A$2:$A$500,0),MATCH(Q$2,'Réel 2025'!$A$2:$AO$2,0))</f>
        <v>0</v>
      </c>
      <c r="R313" s="991">
        <f>IF(S313=0,0,(+O313-K313)/K313)</f>
        <v>0</v>
      </c>
      <c r="S313" s="996">
        <f>L313-Q313</f>
        <v>0</v>
      </c>
      <c r="T313" s="912"/>
      <c r="U313" s="912"/>
      <c r="W313" s="912"/>
      <c r="X313" s="912"/>
      <c r="Y313" s="912"/>
      <c r="Z313" s="912"/>
      <c r="AA313" s="912"/>
      <c r="AB313" s="912"/>
      <c r="AC313" s="912"/>
      <c r="AD313" s="912"/>
      <c r="AE313" s="912"/>
      <c r="AF313" s="912"/>
      <c r="AG313" s="912"/>
      <c r="AH313" s="912"/>
      <c r="AI313" s="912"/>
      <c r="AJ313" s="912"/>
      <c r="AK313" s="912"/>
      <c r="AL313" s="912"/>
      <c r="AM313" s="912"/>
      <c r="AN313" s="912"/>
    </row>
    <row r="314" spans="1:40" ht="20.25">
      <c r="A314" t="str">
        <f t="shared" si="62"/>
        <v>Pièces</v>
      </c>
      <c r="B314" s="904" t="s">
        <v>987</v>
      </c>
      <c r="C314" s="928"/>
      <c r="D314" s="987"/>
      <c r="E314" s="986"/>
      <c r="F314" s="963"/>
      <c r="G314" s="964"/>
      <c r="H314" s="986"/>
      <c r="I314" s="963"/>
      <c r="J314" s="964"/>
      <c r="K314" s="986"/>
      <c r="L314" s="963"/>
      <c r="M314" s="988"/>
      <c r="N314" s="963"/>
      <c r="O314" s="964"/>
      <c r="P314" s="986"/>
      <c r="Q314" s="963"/>
      <c r="R314" s="988"/>
      <c r="S314" s="989"/>
      <c r="T314" s="912"/>
      <c r="U314" s="912"/>
      <c r="W314" s="912"/>
      <c r="X314" s="912"/>
      <c r="Y314" s="912"/>
      <c r="Z314" s="912"/>
      <c r="AA314" s="912"/>
      <c r="AB314" s="912"/>
      <c r="AC314" s="912"/>
      <c r="AD314" s="912"/>
      <c r="AE314" s="912"/>
      <c r="AF314" s="912"/>
      <c r="AG314" s="912"/>
      <c r="AH314" s="912"/>
      <c r="AI314" s="912"/>
      <c r="AJ314" s="912"/>
      <c r="AK314" s="912"/>
      <c r="AL314" s="912"/>
      <c r="AM314" s="912"/>
      <c r="AN314" s="912"/>
    </row>
    <row r="315" spans="1:40" ht="20.25">
      <c r="A315" t="str">
        <f t="shared" si="62"/>
        <v>PiècesTotal Dépt. Pièces</v>
      </c>
      <c r="B315" s="904" t="s">
        <v>987</v>
      </c>
      <c r="C315" s="966" t="s">
        <v>1104</v>
      </c>
      <c r="D315" s="967">
        <f>D310+D313</f>
        <v>382503.74802762776</v>
      </c>
      <c r="E315" s="1155">
        <f>IF(D315&lt;=0,0,F315/D315)</f>
        <v>0.30464416887141987</v>
      </c>
      <c r="F315" s="969">
        <f>F310+F313</f>
        <v>116527.53640807967</v>
      </c>
      <c r="G315" s="970"/>
      <c r="H315" s="1155"/>
      <c r="I315" s="969"/>
      <c r="J315" s="970">
        <f>J310+J313</f>
        <v>380381.47000000003</v>
      </c>
      <c r="K315" s="1155">
        <f>IF(J315&lt;=0,0,L315/J315)</f>
        <v>0.3219023523937693</v>
      </c>
      <c r="L315" s="969">
        <f>L310+L313</f>
        <v>122445.69</v>
      </c>
      <c r="M315" s="1156">
        <f>(+J315-D315)/D315</f>
        <v>-5.5483849205954557E-3</v>
      </c>
      <c r="N315" s="1157">
        <f>L315-F315</f>
        <v>5918.1535919203307</v>
      </c>
      <c r="O315" s="970">
        <f>O310+O313</f>
        <v>306941.78000000003</v>
      </c>
      <c r="P315" s="1155">
        <f>IF(O315&lt;=0,0,Q315/O315)</f>
        <v>0.32145881215649424</v>
      </c>
      <c r="Q315" s="969">
        <f>Q310+Q313</f>
        <v>98669.139999999985</v>
      </c>
      <c r="R315" s="1156">
        <f>IF(O315=0,0,(J315-O315)/O315)</f>
        <v>0.23926260543611885</v>
      </c>
      <c r="S315" s="1158">
        <f>L315-Q315</f>
        <v>23776.550000000017</v>
      </c>
      <c r="T315" s="912"/>
      <c r="U315" s="912"/>
      <c r="W315" s="904"/>
      <c r="X315" s="980"/>
      <c r="Y315" s="912"/>
      <c r="Z315" s="912"/>
      <c r="AA315" s="912"/>
      <c r="AB315" s="912"/>
      <c r="AC315" s="912"/>
      <c r="AD315" s="912"/>
      <c r="AE315" s="912"/>
      <c r="AF315" s="912"/>
      <c r="AG315" s="912"/>
      <c r="AH315" s="912"/>
      <c r="AI315" s="912"/>
      <c r="AJ315" s="912"/>
      <c r="AK315" s="912"/>
      <c r="AL315" s="912"/>
      <c r="AM315" s="912"/>
      <c r="AN315" s="912"/>
    </row>
    <row r="316" spans="1:40" ht="20.25">
      <c r="A316" t="str">
        <f t="shared" si="62"/>
        <v>Pièces</v>
      </c>
      <c r="B316" s="904" t="s">
        <v>987</v>
      </c>
      <c r="C316" s="1159"/>
      <c r="D316" s="1160"/>
      <c r="E316" s="1161"/>
      <c r="F316" s="1162"/>
      <c r="G316" s="1163"/>
      <c r="H316" s="1161"/>
      <c r="I316" s="1162"/>
      <c r="J316" s="1163"/>
      <c r="K316" s="1161"/>
      <c r="L316" s="1162"/>
      <c r="M316" s="1164"/>
      <c r="N316" s="978">
        <f>N315/F315</f>
        <v>5.0787597286833082E-2</v>
      </c>
      <c r="O316" s="1163"/>
      <c r="P316" s="1161"/>
      <c r="Q316" s="1162"/>
      <c r="R316" s="1164"/>
      <c r="S316" s="979">
        <f>IF(Q315=0,0,S315/Q315)</f>
        <v>0.24097250670270381</v>
      </c>
      <c r="T316" s="912"/>
      <c r="U316" s="912"/>
      <c r="W316" s="912"/>
      <c r="X316" s="912"/>
      <c r="Y316" s="912"/>
      <c r="Z316" s="912"/>
      <c r="AA316" s="912"/>
      <c r="AB316" s="912"/>
      <c r="AC316" s="912"/>
      <c r="AD316" s="912"/>
      <c r="AE316" s="912"/>
      <c r="AF316" s="912"/>
      <c r="AG316" s="912"/>
      <c r="AH316" s="912"/>
      <c r="AI316" s="912"/>
      <c r="AJ316" s="912"/>
      <c r="AK316" s="912"/>
      <c r="AL316" s="912"/>
      <c r="AM316" s="912"/>
      <c r="AN316" s="912"/>
    </row>
    <row r="317" spans="1:40" ht="20.25">
      <c r="A317" t="str">
        <f t="shared" si="62"/>
        <v>Pièces</v>
      </c>
      <c r="B317" s="904" t="s">
        <v>987</v>
      </c>
      <c r="C317" s="955"/>
      <c r="D317" s="1114"/>
      <c r="E317" s="1097"/>
      <c r="F317" s="1099"/>
      <c r="G317" s="1098"/>
      <c r="H317" s="1097"/>
      <c r="I317" s="1099"/>
      <c r="J317" s="1098"/>
      <c r="K317" s="1097"/>
      <c r="L317" s="1099"/>
      <c r="M317" s="942"/>
      <c r="N317" s="944"/>
      <c r="O317" s="1098"/>
      <c r="P317" s="1097"/>
      <c r="Q317" s="1099"/>
      <c r="R317" s="942"/>
      <c r="S317" s="945"/>
      <c r="T317" s="912"/>
      <c r="U317" s="912"/>
      <c r="W317" s="912"/>
      <c r="X317" s="912"/>
      <c r="Y317" s="912"/>
      <c r="Z317" s="912"/>
      <c r="AA317" s="912"/>
      <c r="AB317" s="912"/>
      <c r="AC317" s="912"/>
      <c r="AD317" s="912"/>
      <c r="AE317" s="912"/>
      <c r="AF317" s="912"/>
      <c r="AG317" s="912"/>
      <c r="AH317" s="912"/>
      <c r="AI317" s="912"/>
      <c r="AJ317" s="912"/>
      <c r="AK317" s="912"/>
      <c r="AL317" s="912"/>
      <c r="AM317" s="912"/>
      <c r="AN317" s="912"/>
    </row>
    <row r="318" spans="1:40" ht="20.25">
      <c r="A318" t="str">
        <f t="shared" si="62"/>
        <v>PiècesDEPENSES</v>
      </c>
      <c r="B318" s="904" t="s">
        <v>987</v>
      </c>
      <c r="C318" s="984" t="s">
        <v>394</v>
      </c>
      <c r="D318" s="940"/>
      <c r="E318" s="940"/>
      <c r="F318" s="963"/>
      <c r="G318" s="942"/>
      <c r="H318" s="940"/>
      <c r="I318" s="963"/>
      <c r="J318" s="942"/>
      <c r="K318" s="940"/>
      <c r="L318" s="941"/>
      <c r="M318" s="942"/>
      <c r="N318" s="941"/>
      <c r="O318" s="942"/>
      <c r="P318" s="940"/>
      <c r="Q318" s="941"/>
      <c r="R318" s="942"/>
      <c r="S318" s="965"/>
      <c r="T318" s="912"/>
      <c r="U318" s="912"/>
      <c r="W318" s="912"/>
      <c r="X318" s="912"/>
      <c r="Y318" s="912"/>
      <c r="Z318" s="912"/>
      <c r="AA318" s="912"/>
      <c r="AB318" s="912"/>
      <c r="AC318" s="912"/>
      <c r="AD318" s="912"/>
      <c r="AE318" s="912"/>
      <c r="AF318" s="912"/>
      <c r="AG318" s="912"/>
      <c r="AH318" s="912"/>
      <c r="AI318" s="912"/>
      <c r="AJ318" s="912"/>
      <c r="AK318" s="912"/>
      <c r="AL318" s="912"/>
      <c r="AM318" s="912"/>
      <c r="AN318" s="912"/>
    </row>
    <row r="319" spans="1:40" ht="20.25">
      <c r="A319" t="str">
        <f t="shared" si="62"/>
        <v>PiècesSalaires cadres</v>
      </c>
      <c r="B319" s="904" t="s">
        <v>987</v>
      </c>
      <c r="C319" s="1015" t="s">
        <v>405</v>
      </c>
      <c r="D319" s="940"/>
      <c r="E319" s="940"/>
      <c r="F319" s="929">
        <f t="array" ref="F319">+INDEX('Budget original'!$A$2:$AO$501,MATCH($A319,'Budget original'!$A$2:$A$501,0),MATCH(F$2,'Budget original'!$A$2:$AO$2,0))</f>
        <v>4527.3187739463601</v>
      </c>
      <c r="G319" s="942"/>
      <c r="H319" s="940"/>
      <c r="I319" s="929"/>
      <c r="J319" s="942"/>
      <c r="K319" s="940"/>
      <c r="L319" s="932">
        <f>SUMIFS(BV_Data_An_Cour!$O:$O,BV_Data_An_Cour!$U:$U,$B319,BV_Data_An_Cour!$V:$V,$C319,BV_Data_An_Cour!$W:$W,$L$2)</f>
        <v>1505.43</v>
      </c>
      <c r="M319" s="942"/>
      <c r="N319" s="963">
        <f t="shared" ref="N319:N349" si="77">L319-F319</f>
        <v>-3021.8887739463598</v>
      </c>
      <c r="O319" s="942"/>
      <c r="P319" s="940"/>
      <c r="Q319" s="932">
        <f t="array" ref="Q319">+INDEX('Réel 2025'!$A$2:$AO$500,MATCH($A319,'Réel 2025'!$A$2:$A$500,0),MATCH(Q$2,'Réel 2025'!$A$2:$AO$2,0))</f>
        <v>4560.49</v>
      </c>
      <c r="R319" s="942"/>
      <c r="S319" s="989">
        <f t="shared" ref="S319:S349" si="78">L319-Q319</f>
        <v>-3055.0599999999995</v>
      </c>
      <c r="T319" s="912"/>
      <c r="U319" s="912"/>
      <c r="W319" s="912"/>
      <c r="X319" s="912"/>
      <c r="Y319" s="912"/>
      <c r="Z319" s="912"/>
      <c r="AA319" s="912"/>
      <c r="AB319" s="912"/>
      <c r="AC319" s="912"/>
      <c r="AD319" s="912"/>
      <c r="AE319" s="912"/>
      <c r="AF319" s="912"/>
      <c r="AG319" s="912"/>
      <c r="AH319" s="912"/>
      <c r="AI319" s="912"/>
      <c r="AJ319" s="912"/>
      <c r="AK319" s="912"/>
      <c r="AL319" s="912"/>
      <c r="AM319" s="912"/>
      <c r="AN319" s="912"/>
    </row>
    <row r="320" spans="1:40" ht="20.25">
      <c r="A320" t="str">
        <f t="shared" si="62"/>
        <v>PiècesSalaires commis</v>
      </c>
      <c r="B320" s="904" t="s">
        <v>987</v>
      </c>
      <c r="C320" s="1016" t="s">
        <v>406</v>
      </c>
      <c r="D320" s="998"/>
      <c r="E320" s="940"/>
      <c r="F320" s="921">
        <f t="array" ref="F320">+INDEX('Budget original'!$A$2:$AO$501,MATCH($A320,'Budget original'!$A$2:$A$501,0),MATCH(F$2,'Budget original'!$A$2:$AO$2,0))</f>
        <v>2423.0906206896552</v>
      </c>
      <c r="G320" s="999"/>
      <c r="H320" s="940"/>
      <c r="I320" s="921"/>
      <c r="J320" s="942"/>
      <c r="K320" s="940"/>
      <c r="L320" s="932">
        <f>SUMIFS(BV_Data_An_Cour!$O:$O,BV_Data_An_Cour!$U:$U,$B320,BV_Data_An_Cour!$V:$V,$C320,BV_Data_An_Cour!$W:$W,$L$2)</f>
        <v>2027.91</v>
      </c>
      <c r="M320" s="942"/>
      <c r="N320" s="963">
        <f t="shared" si="77"/>
        <v>-395.18062068965514</v>
      </c>
      <c r="O320" s="942"/>
      <c r="P320" s="940"/>
      <c r="Q320" s="932">
        <f t="array" ref="Q320">+INDEX('Réel 2025'!$A$2:$AO$500,MATCH($A320,'Réel 2025'!$A$2:$A$500,0),MATCH(Q$2,'Réel 2025'!$A$2:$AO$2,0))</f>
        <v>3003.91</v>
      </c>
      <c r="R320" s="942"/>
      <c r="S320" s="989">
        <f t="shared" si="78"/>
        <v>-975.99999999999977</v>
      </c>
      <c r="T320" s="912"/>
      <c r="U320" s="912"/>
      <c r="W320" s="912"/>
      <c r="X320" s="912"/>
      <c r="Y320" s="912"/>
      <c r="Z320" s="912"/>
      <c r="AA320" s="912"/>
      <c r="AB320" s="912"/>
      <c r="AC320" s="912"/>
      <c r="AD320" s="912"/>
      <c r="AE320" s="912"/>
      <c r="AF320" s="912"/>
      <c r="AG320" s="912"/>
      <c r="AH320" s="912"/>
      <c r="AI320" s="912"/>
      <c r="AJ320" s="912"/>
      <c r="AK320" s="912"/>
      <c r="AL320" s="912"/>
      <c r="AM320" s="912"/>
      <c r="AN320" s="912"/>
    </row>
    <row r="321" spans="1:40" ht="20.25">
      <c r="A321" t="str">
        <f t="shared" si="62"/>
        <v>PiècesSalaires autres</v>
      </c>
      <c r="B321" s="904" t="s">
        <v>987</v>
      </c>
      <c r="C321" s="1015" t="s">
        <v>407</v>
      </c>
      <c r="D321" s="1017"/>
      <c r="E321" s="1018"/>
      <c r="F321" s="929">
        <f t="array" ref="F321">+INDEX('Budget original'!$A$2:$AO$501,MATCH($A321,'Budget original'!$A$2:$A$501,0),MATCH(F$2,'Budget original'!$A$2:$AO$2,0))</f>
        <v>20187.896837376</v>
      </c>
      <c r="G321" s="1019"/>
      <c r="H321" s="1018"/>
      <c r="I321" s="929"/>
      <c r="J321" s="1020"/>
      <c r="K321" s="1018"/>
      <c r="L321" s="1021">
        <f>SUMIFS(BV_Data_An_Cour!$O:$O,BV_Data_An_Cour!$U:$U,$B321,BV_Data_An_Cour!$V:$V,$C321,BV_Data_An_Cour!$W:$W,$L$2)</f>
        <v>16607</v>
      </c>
      <c r="M321" s="1020"/>
      <c r="N321" s="1022">
        <f t="shared" si="77"/>
        <v>-3580.8968373759999</v>
      </c>
      <c r="O321" s="1020"/>
      <c r="P321" s="1018"/>
      <c r="Q321" s="1021">
        <f t="array" ref="Q321">+INDEX('Réel 2025'!$A$2:$AO$500,MATCH($A321,'Réel 2025'!$A$2:$A$500,0),MATCH(Q$2,'Réel 2025'!$A$2:$AO$2,0))</f>
        <v>15492.59</v>
      </c>
      <c r="R321" s="1020"/>
      <c r="S321" s="1023">
        <f t="shared" si="78"/>
        <v>1114.4099999999999</v>
      </c>
      <c r="T321" s="912"/>
      <c r="U321" s="912"/>
      <c r="W321" s="912"/>
      <c r="X321" s="912"/>
      <c r="Y321" s="912"/>
      <c r="Z321" s="912"/>
      <c r="AA321" s="912"/>
      <c r="AB321" s="912"/>
      <c r="AC321" s="912"/>
      <c r="AD321" s="912"/>
      <c r="AE321" s="912"/>
      <c r="AF321" s="912"/>
      <c r="AG321" s="912"/>
      <c r="AH321" s="912"/>
      <c r="AI321" s="912"/>
      <c r="AJ321" s="912"/>
      <c r="AK321" s="912"/>
      <c r="AL321" s="912"/>
      <c r="AM321" s="912"/>
      <c r="AN321" s="912"/>
    </row>
    <row r="322" spans="1:40" ht="20.25" hidden="1">
      <c r="A322" t="str">
        <f t="shared" si="62"/>
        <v>PiècesSalaires spécialistes</v>
      </c>
      <c r="B322" s="904" t="s">
        <v>987</v>
      </c>
      <c r="C322" s="1015" t="s">
        <v>409</v>
      </c>
      <c r="D322" s="998"/>
      <c r="E322" s="940"/>
      <c r="F322" s="929">
        <f t="array" ref="F322">+INDEX('Budget original'!$A$2:$AO$501,MATCH($A322,'Budget original'!$A$2:$A$501,0),MATCH(F$2,'Budget original'!$A$2:$AO$2,0))</f>
        <v>0</v>
      </c>
      <c r="G322" s="999"/>
      <c r="H322" s="940"/>
      <c r="I322" s="929"/>
      <c r="J322" s="942"/>
      <c r="K322" s="940"/>
      <c r="L322" s="932">
        <f>SUMIFS(BV_Data_An_Cour!$O:$O,BV_Data_An_Cour!$U:$U,$B322,BV_Data_An_Cour!$V:$V,$C322,BV_Data_An_Cour!$W:$W,$L$2)</f>
        <v>0</v>
      </c>
      <c r="M322" s="942"/>
      <c r="N322" s="963">
        <f t="shared" si="77"/>
        <v>0</v>
      </c>
      <c r="O322" s="942"/>
      <c r="P322" s="940"/>
      <c r="Q322" s="932">
        <f t="array" ref="Q322">+INDEX('Réel 2025'!$A$2:$AO$500,MATCH($A322,'Réel 2025'!$A$2:$A$500,0),MATCH(Q$2,'Réel 2025'!$A$2:$AO$2,0))</f>
        <v>0</v>
      </c>
      <c r="R322" s="942"/>
      <c r="S322" s="989">
        <f t="shared" si="78"/>
        <v>0</v>
      </c>
      <c r="T322" s="912"/>
      <c r="U322" s="912"/>
      <c r="W322" s="912"/>
      <c r="X322" s="912"/>
      <c r="Y322" s="912"/>
      <c r="Z322" s="912"/>
      <c r="AA322" s="912"/>
      <c r="AB322" s="912"/>
      <c r="AC322" s="912"/>
      <c r="AD322" s="912"/>
      <c r="AE322" s="912"/>
      <c r="AF322" s="912"/>
      <c r="AG322" s="912"/>
      <c r="AH322" s="912"/>
      <c r="AI322" s="912"/>
      <c r="AJ322" s="912"/>
      <c r="AK322" s="912"/>
      <c r="AL322" s="912"/>
      <c r="AM322" s="912"/>
      <c r="AN322" s="912"/>
    </row>
    <row r="323" spans="1:40" ht="20.25" hidden="1">
      <c r="A323" t="str">
        <f t="shared" si="62"/>
        <v>Pièces[...]</v>
      </c>
      <c r="B323" s="904" t="s">
        <v>987</v>
      </c>
      <c r="C323" s="1165" t="s">
        <v>330</v>
      </c>
      <c r="D323" s="998"/>
      <c r="E323" s="940"/>
      <c r="F323" s="929">
        <f t="array" ref="F323">+INDEX('Budget original'!$A$2:$AO$501,MATCH($A323,'Budget original'!$A$2:$A$501,0),MATCH(F$2,'Budget original'!$A$2:$AO$2,0))</f>
        <v>0</v>
      </c>
      <c r="G323" s="999"/>
      <c r="H323" s="940"/>
      <c r="I323" s="929"/>
      <c r="J323" s="942"/>
      <c r="K323" s="940"/>
      <c r="L323" s="932">
        <f>SUMIFS(BV_Data_An_Cour!$O:$O,BV_Data_An_Cour!$U:$U,$B323,BV_Data_An_Cour!$V:$V,$C323,BV_Data_An_Cour!$W:$W,$L$2)</f>
        <v>0</v>
      </c>
      <c r="M323" s="942"/>
      <c r="N323" s="963">
        <f t="shared" si="77"/>
        <v>0</v>
      </c>
      <c r="O323" s="942"/>
      <c r="P323" s="940"/>
      <c r="Q323" s="932">
        <f t="array" ref="Q323">+INDEX('Réel 2025'!$A$2:$AO$500,MATCH($A323,'Réel 2025'!$A$2:$A$500,0),MATCH(Q$2,'Réel 2025'!$A$2:$AO$2,0))</f>
        <v>0</v>
      </c>
      <c r="R323" s="942"/>
      <c r="S323" s="989">
        <f t="shared" si="78"/>
        <v>0</v>
      </c>
      <c r="T323" s="912"/>
      <c r="U323" s="912"/>
      <c r="W323" s="912"/>
      <c r="X323" s="912"/>
      <c r="Y323" s="912"/>
      <c r="Z323" s="912"/>
      <c r="AA323" s="912"/>
      <c r="AB323" s="912"/>
      <c r="AC323" s="912"/>
      <c r="AD323" s="912"/>
      <c r="AE323" s="912"/>
      <c r="AF323" s="912"/>
      <c r="AG323" s="912"/>
      <c r="AH323" s="912"/>
      <c r="AI323" s="912"/>
      <c r="AJ323" s="912"/>
      <c r="AK323" s="912"/>
      <c r="AL323" s="912"/>
      <c r="AM323" s="912"/>
      <c r="AN323" s="912"/>
    </row>
    <row r="324" spans="1:40" ht="20.25" hidden="1">
      <c r="A324" t="str">
        <f t="shared" si="62"/>
        <v>Pièces[...]</v>
      </c>
      <c r="B324" s="904" t="s">
        <v>987</v>
      </c>
      <c r="C324" s="1165" t="s">
        <v>330</v>
      </c>
      <c r="D324" s="998"/>
      <c r="E324" s="940"/>
      <c r="F324" s="929">
        <f t="array" ref="F324">+INDEX('Budget original'!$A$2:$AO$501,MATCH($A324,'Budget original'!$A$2:$A$501,0),MATCH(F$2,'Budget original'!$A$2:$AO$2,0))</f>
        <v>0</v>
      </c>
      <c r="G324" s="999"/>
      <c r="H324" s="940"/>
      <c r="I324" s="929"/>
      <c r="J324" s="942"/>
      <c r="K324" s="940"/>
      <c r="L324" s="932">
        <f>SUMIFS(BV_Data_An_Cour!$O:$O,BV_Data_An_Cour!$U:$U,$B324,BV_Data_An_Cour!$V:$V,$C324,BV_Data_An_Cour!$W:$W,$L$2)</f>
        <v>0</v>
      </c>
      <c r="M324" s="942"/>
      <c r="N324" s="963">
        <f t="shared" si="77"/>
        <v>0</v>
      </c>
      <c r="O324" s="942"/>
      <c r="P324" s="940"/>
      <c r="Q324" s="932">
        <f t="array" ref="Q324">+INDEX('Réel 2025'!$A$2:$AO$500,MATCH($A324,'Réel 2025'!$A$2:$A$500,0),MATCH(Q$2,'Réel 2025'!$A$2:$AO$2,0))</f>
        <v>0</v>
      </c>
      <c r="R324" s="942"/>
      <c r="S324" s="989">
        <f t="shared" si="78"/>
        <v>0</v>
      </c>
      <c r="T324" s="912"/>
      <c r="U324" s="912"/>
      <c r="W324" s="912"/>
      <c r="X324" s="912"/>
      <c r="Y324" s="912"/>
      <c r="Z324" s="912"/>
      <c r="AA324" s="912"/>
      <c r="AB324" s="912"/>
      <c r="AC324" s="912"/>
      <c r="AD324" s="912"/>
      <c r="AE324" s="912"/>
      <c r="AF324" s="912"/>
      <c r="AG324" s="912"/>
      <c r="AH324" s="912"/>
      <c r="AI324" s="912"/>
      <c r="AJ324" s="912"/>
      <c r="AK324" s="912"/>
      <c r="AL324" s="912"/>
      <c r="AM324" s="912"/>
      <c r="AN324" s="912"/>
    </row>
    <row r="325" spans="1:40" ht="20.25" hidden="1">
      <c r="A325" t="str">
        <f t="shared" si="62"/>
        <v>Pièces[...]</v>
      </c>
      <c r="B325" s="904" t="s">
        <v>987</v>
      </c>
      <c r="C325" s="1165" t="s">
        <v>330</v>
      </c>
      <c r="D325" s="998"/>
      <c r="E325" s="940"/>
      <c r="F325" s="929">
        <f t="array" ref="F325">+INDEX('Budget original'!$A$2:$AO$501,MATCH($A325,'Budget original'!$A$2:$A$501,0),MATCH(F$2,'Budget original'!$A$2:$AO$2,0))</f>
        <v>0</v>
      </c>
      <c r="G325" s="999"/>
      <c r="H325" s="940"/>
      <c r="I325" s="929"/>
      <c r="J325" s="942"/>
      <c r="K325" s="940"/>
      <c r="L325" s="932">
        <f>SUMIFS(BV_Data_An_Cour!$O:$O,BV_Data_An_Cour!$U:$U,$B325,BV_Data_An_Cour!$V:$V,$C325,BV_Data_An_Cour!$W:$W,$L$2)</f>
        <v>0</v>
      </c>
      <c r="M325" s="942"/>
      <c r="N325" s="963">
        <f t="shared" si="77"/>
        <v>0</v>
      </c>
      <c r="O325" s="942"/>
      <c r="P325" s="940"/>
      <c r="Q325" s="932">
        <f t="array" ref="Q325">+INDEX('Réel 2025'!$A$2:$AO$500,MATCH($A325,'Réel 2025'!$A$2:$A$500,0),MATCH(Q$2,'Réel 2025'!$A$2:$AO$2,0))</f>
        <v>0</v>
      </c>
      <c r="R325" s="942"/>
      <c r="S325" s="989">
        <f t="shared" si="78"/>
        <v>0</v>
      </c>
      <c r="T325" s="912"/>
      <c r="U325" s="912"/>
      <c r="W325" s="912"/>
      <c r="X325" s="912"/>
      <c r="Y325" s="912"/>
      <c r="Z325" s="912"/>
      <c r="AA325" s="912"/>
      <c r="AB325" s="912"/>
      <c r="AC325" s="912"/>
      <c r="AD325" s="912"/>
      <c r="AE325" s="912"/>
      <c r="AF325" s="912"/>
      <c r="AG325" s="912"/>
      <c r="AH325" s="912"/>
      <c r="AI325" s="912"/>
      <c r="AJ325" s="912"/>
      <c r="AK325" s="912"/>
      <c r="AL325" s="912"/>
      <c r="AM325" s="912"/>
      <c r="AN325" s="912"/>
    </row>
    <row r="326" spans="1:40" ht="20.25">
      <c r="A326" t="str">
        <f t="shared" si="62"/>
        <v>PiècesSalaires en absences</v>
      </c>
      <c r="B326" s="904" t="s">
        <v>987</v>
      </c>
      <c r="C326" s="1016" t="s">
        <v>410</v>
      </c>
      <c r="D326" s="998"/>
      <c r="E326" s="940"/>
      <c r="F326" s="921">
        <f t="array" ref="F326">+INDEX('Budget original'!$A$2:$AO$501,MATCH($A326,'Budget original'!$A$2:$A$501,0),MATCH(F$2,'Budget original'!$A$2:$AO$2,0))</f>
        <v>3996.6918960473113</v>
      </c>
      <c r="G326" s="999"/>
      <c r="H326" s="940"/>
      <c r="I326" s="921"/>
      <c r="J326" s="942"/>
      <c r="K326" s="940"/>
      <c r="L326" s="932">
        <f>SUMIFS(BV_Data_An_Cour!$O:$O,BV_Data_An_Cour!$U:$U,$B326,BV_Data_An_Cour!$V:$V,$C326,BV_Data_An_Cour!$W:$W,$L$2)</f>
        <v>3924.58</v>
      </c>
      <c r="M326" s="942"/>
      <c r="N326" s="963">
        <f t="shared" si="77"/>
        <v>-72.111896047311348</v>
      </c>
      <c r="O326" s="942"/>
      <c r="P326" s="940"/>
      <c r="Q326" s="932">
        <f t="array" ref="Q326">+INDEX('Réel 2025'!$A$2:$AO$500,MATCH($A326,'Réel 2025'!$A$2:$A$500,0),MATCH(Q$2,'Réel 2025'!$A$2:$AO$2,0))</f>
        <v>3906.46</v>
      </c>
      <c r="R326" s="942"/>
      <c r="S326" s="989">
        <f t="shared" si="78"/>
        <v>18.119999999999891</v>
      </c>
      <c r="T326" s="912"/>
      <c r="U326" s="912"/>
      <c r="W326" s="912"/>
      <c r="X326" s="912"/>
      <c r="Y326" s="912"/>
      <c r="Z326" s="912"/>
      <c r="AA326" s="912"/>
      <c r="AB326" s="912"/>
      <c r="AC326" s="912"/>
      <c r="AD326" s="912"/>
      <c r="AE326" s="912"/>
      <c r="AF326" s="912"/>
      <c r="AG326" s="912"/>
      <c r="AH326" s="912"/>
      <c r="AI326" s="912"/>
      <c r="AJ326" s="912"/>
      <c r="AK326" s="912"/>
      <c r="AL326" s="912"/>
      <c r="AM326" s="912"/>
      <c r="AN326" s="912"/>
    </row>
    <row r="327" spans="1:40" ht="20.25">
      <c r="A327" t="str">
        <f t="shared" si="62"/>
        <v>PiècesDéduction à la source</v>
      </c>
      <c r="B327" s="904" t="s">
        <v>987</v>
      </c>
      <c r="C327" s="1015" t="s">
        <v>411</v>
      </c>
      <c r="D327" s="1017"/>
      <c r="E327" s="1018"/>
      <c r="F327" s="929">
        <f t="array" ref="F327">+INDEX('Budget original'!$A$2:$AO$501,MATCH($A327,'Budget original'!$A$2:$A$501,0),MATCH(F$2,'Budget original'!$A$2:$AO$2,0))</f>
        <v>3662.6197363471892</v>
      </c>
      <c r="G327" s="1019"/>
      <c r="H327" s="1018"/>
      <c r="I327" s="929"/>
      <c r="J327" s="1020"/>
      <c r="K327" s="1018"/>
      <c r="L327" s="1021">
        <f>SUMIFS(BV_Data_An_Cour!$O:$O,BV_Data_An_Cour!$U:$U,$B327,BV_Data_An_Cour!$V:$V,$C327,BV_Data_An_Cour!$W:$W,$L$2)</f>
        <v>3348.81</v>
      </c>
      <c r="M327" s="1020"/>
      <c r="N327" s="1022">
        <f t="shared" si="77"/>
        <v>-313.8097363471893</v>
      </c>
      <c r="O327" s="1020"/>
      <c r="P327" s="1018"/>
      <c r="Q327" s="1021">
        <f t="array" ref="Q327">+INDEX('Réel 2025'!$A$2:$AO$500,MATCH($A327,'Réel 2025'!$A$2:$A$500,0),MATCH(Q$2,'Réel 2025'!$A$2:$AO$2,0))</f>
        <v>4131.46</v>
      </c>
      <c r="R327" s="1020"/>
      <c r="S327" s="1023">
        <f t="shared" si="78"/>
        <v>-782.65000000000009</v>
      </c>
      <c r="T327" s="912"/>
      <c r="U327" s="912"/>
      <c r="W327" s="912"/>
      <c r="X327" s="912"/>
      <c r="Y327" s="912"/>
      <c r="Z327" s="912"/>
      <c r="AA327" s="912"/>
      <c r="AB327" s="912"/>
      <c r="AC327" s="912"/>
      <c r="AD327" s="912"/>
      <c r="AE327" s="912"/>
      <c r="AF327" s="912"/>
      <c r="AG327" s="912"/>
      <c r="AH327" s="912"/>
      <c r="AI327" s="912"/>
      <c r="AJ327" s="912"/>
      <c r="AK327" s="912"/>
      <c r="AL327" s="912"/>
      <c r="AM327" s="912"/>
      <c r="AN327" s="912"/>
    </row>
    <row r="328" spans="1:40" ht="20.25">
      <c r="A328" t="str">
        <f t="shared" si="62"/>
        <v>PiècesBénéfices marginaux</v>
      </c>
      <c r="B328" s="904" t="s">
        <v>987</v>
      </c>
      <c r="C328" s="1015" t="s">
        <v>412</v>
      </c>
      <c r="D328" s="998"/>
      <c r="E328" s="940"/>
      <c r="F328" s="929">
        <f t="array" ref="F328">+INDEX('Budget original'!$A$2:$AO$501,MATCH($A328,'Budget original'!$A$2:$A$501,0),MATCH(F$2,'Budget original'!$A$2:$AO$2,0))</f>
        <v>2991.1394513502046</v>
      </c>
      <c r="G328" s="999"/>
      <c r="H328" s="940"/>
      <c r="I328" s="929"/>
      <c r="J328" s="942"/>
      <c r="K328" s="940"/>
      <c r="L328" s="932">
        <f>SUMIFS(BV_Data_An_Cour!$O:$O,BV_Data_An_Cour!$U:$U,$B328,BV_Data_An_Cour!$V:$V,$C328,BV_Data_An_Cour!$W:$W,$L$2)</f>
        <v>2739.19</v>
      </c>
      <c r="M328" s="942"/>
      <c r="N328" s="963">
        <f t="shared" si="77"/>
        <v>-251.94945135020453</v>
      </c>
      <c r="O328" s="942"/>
      <c r="P328" s="940"/>
      <c r="Q328" s="932">
        <f t="array" ref="Q328">+INDEX('Réel 2025'!$A$2:$AO$500,MATCH($A328,'Réel 2025'!$A$2:$A$500,0),MATCH(Q$2,'Réel 2025'!$A$2:$AO$2,0))</f>
        <v>2532.77</v>
      </c>
      <c r="R328" s="942"/>
      <c r="S328" s="989">
        <f t="shared" si="78"/>
        <v>206.42000000000007</v>
      </c>
      <c r="T328" s="912"/>
      <c r="U328" s="912"/>
      <c r="W328" s="912"/>
      <c r="X328" s="912"/>
      <c r="Y328" s="912"/>
      <c r="Z328" s="912"/>
      <c r="AA328" s="912"/>
      <c r="AB328" s="912"/>
      <c r="AC328" s="912"/>
      <c r="AD328" s="912"/>
      <c r="AE328" s="912"/>
      <c r="AF328" s="912"/>
      <c r="AG328" s="912"/>
      <c r="AH328" s="912"/>
      <c r="AI328" s="912"/>
      <c r="AJ328" s="912"/>
      <c r="AK328" s="912"/>
      <c r="AL328" s="912"/>
      <c r="AM328" s="912"/>
      <c r="AN328" s="912"/>
    </row>
    <row r="329" spans="1:40" ht="20.25">
      <c r="A329" t="str">
        <f t="shared" si="62"/>
        <v>PiècesCsst</v>
      </c>
      <c r="B329" s="904" t="s">
        <v>987</v>
      </c>
      <c r="C329" s="1015" t="s">
        <v>413</v>
      </c>
      <c r="D329" s="998"/>
      <c r="E329" s="940"/>
      <c r="F329" s="929">
        <f t="array" ref="F329">+INDEX('Budget original'!$A$2:$AO$501,MATCH($A329,'Budget original'!$A$2:$A$501,0),MATCH(F$2,'Budget original'!$A$2:$AO$2,0))</f>
        <v>747.78486283755115</v>
      </c>
      <c r="G329" s="999"/>
      <c r="H329" s="940"/>
      <c r="I329" s="929"/>
      <c r="J329" s="942"/>
      <c r="K329" s="940"/>
      <c r="L329" s="932">
        <f>SUMIFS(BV_Data_An_Cour!$O:$O,BV_Data_An_Cour!$U:$U,$B329,BV_Data_An_Cour!$V:$V,$C329,BV_Data_An_Cour!$W:$W,$L$2)</f>
        <v>527.05999999999995</v>
      </c>
      <c r="M329" s="1134"/>
      <c r="N329" s="1135">
        <f t="shared" si="77"/>
        <v>-220.7248628375512</v>
      </c>
      <c r="O329" s="942"/>
      <c r="P329" s="940"/>
      <c r="Q329" s="932">
        <f t="array" ref="Q329">+INDEX('Réel 2025'!$A$2:$AO$500,MATCH($A329,'Réel 2025'!$A$2:$A$500,0),MATCH(Q$2,'Réel 2025'!$A$2:$AO$2,0))</f>
        <v>861.79</v>
      </c>
      <c r="R329" s="942"/>
      <c r="S329" s="989">
        <f t="shared" si="78"/>
        <v>-334.73</v>
      </c>
      <c r="T329" s="912"/>
      <c r="U329" s="912"/>
      <c r="W329" s="912"/>
      <c r="X329" s="912"/>
      <c r="Y329" s="912"/>
      <c r="Z329" s="912"/>
      <c r="AA329" s="912"/>
      <c r="AB329" s="912"/>
      <c r="AC329" s="912"/>
      <c r="AD329" s="912"/>
      <c r="AE329" s="912"/>
      <c r="AF329" s="912"/>
      <c r="AG329" s="912"/>
      <c r="AH329" s="912"/>
      <c r="AI329" s="912"/>
      <c r="AJ329" s="912"/>
      <c r="AK329" s="912"/>
      <c r="AL329" s="912"/>
      <c r="AM329" s="912"/>
      <c r="AN329" s="912"/>
    </row>
    <row r="330" spans="1:40" ht="20.25" hidden="1">
      <c r="A330" t="str">
        <f t="shared" si="62"/>
        <v>Pièces[...]</v>
      </c>
      <c r="B330" s="904" t="s">
        <v>987</v>
      </c>
      <c r="C330" s="928" t="s">
        <v>330</v>
      </c>
      <c r="D330" s="1000"/>
      <c r="E330" s="1024"/>
      <c r="F330" s="929">
        <f t="array" ref="F330">+INDEX('Budget original'!$A$2:$AO$501,MATCH($A330,'Budget original'!$A$2:$A$501,0),MATCH(F$2,'Budget original'!$A$2:$AO$2,0))</f>
        <v>0</v>
      </c>
      <c r="G330" s="1001"/>
      <c r="H330" s="1024"/>
      <c r="I330" s="929"/>
      <c r="J330" s="922"/>
      <c r="K330" s="1024"/>
      <c r="L330" s="932">
        <f>SUMIFS(BV_Data_An_Cour!$O:$O,BV_Data_An_Cour!$U:$U,$B330,BV_Data_An_Cour!$V:$V,$C330,BV_Data_An_Cour!$W:$W,$L$2)</f>
        <v>0</v>
      </c>
      <c r="M330" s="922"/>
      <c r="N330" s="995">
        <f t="shared" si="77"/>
        <v>0</v>
      </c>
      <c r="O330" s="922"/>
      <c r="P330" s="1024"/>
      <c r="Q330" s="932">
        <f t="array" ref="Q330">+INDEX('Réel 2025'!$A$2:$AO$500,MATCH($A330,'Réel 2025'!$A$2:$A$500,0),MATCH(Q$2,'Réel 2025'!$A$2:$AO$2,0))</f>
        <v>0</v>
      </c>
      <c r="R330" s="922"/>
      <c r="S330" s="996">
        <f t="shared" si="78"/>
        <v>0</v>
      </c>
      <c r="T330" s="912"/>
      <c r="U330" s="912"/>
      <c r="W330" s="912"/>
      <c r="X330" s="912"/>
      <c r="Y330" s="912"/>
      <c r="Z330" s="912"/>
      <c r="AA330" s="912"/>
      <c r="AB330" s="912"/>
      <c r="AC330" s="912"/>
      <c r="AD330" s="912"/>
      <c r="AE330" s="912"/>
      <c r="AF330" s="912"/>
      <c r="AG330" s="912"/>
      <c r="AH330" s="912"/>
      <c r="AI330" s="912"/>
      <c r="AJ330" s="912"/>
      <c r="AK330" s="912"/>
      <c r="AL330" s="912"/>
      <c r="AM330" s="912"/>
      <c r="AN330" s="912"/>
    </row>
    <row r="331" spans="1:40" ht="20.25">
      <c r="A331" t="str">
        <f t="shared" si="62"/>
        <v>PiècesTOTAL PERSONNEL</v>
      </c>
      <c r="B331" s="904" t="s">
        <v>987</v>
      </c>
      <c r="C331" s="1006" t="s">
        <v>414</v>
      </c>
      <c r="D331" s="1007" t="s">
        <v>404</v>
      </c>
      <c r="E331" s="1008">
        <f>F331/F$315</f>
        <v>0.33070760239570512</v>
      </c>
      <c r="F331" s="1009">
        <f>+SUM(F319:F330)</f>
        <v>38536.542178594267</v>
      </c>
      <c r="G331" s="1010"/>
      <c r="H331" s="1008"/>
      <c r="I331" s="1009"/>
      <c r="J331" s="1010" t="s">
        <v>404</v>
      </c>
      <c r="K331" s="1008">
        <f>L331/L$315</f>
        <v>0.25055990129174821</v>
      </c>
      <c r="L331" s="1009">
        <f>+SUM(L319:L330)</f>
        <v>30679.98</v>
      </c>
      <c r="M331" s="1064"/>
      <c r="N331" s="1027">
        <f t="shared" si="77"/>
        <v>-7856.5621785942676</v>
      </c>
      <c r="O331" s="1010" t="s">
        <v>404</v>
      </c>
      <c r="P331" s="1008">
        <f>Q331/Q$315</f>
        <v>0.34954667690424784</v>
      </c>
      <c r="Q331" s="1009">
        <f>+SUM(Q319:Q330)</f>
        <v>34489.469999999994</v>
      </c>
      <c r="R331" s="1064"/>
      <c r="S331" s="1028">
        <f t="shared" si="78"/>
        <v>-3809.4899999999943</v>
      </c>
      <c r="T331" s="912"/>
      <c r="U331" s="912"/>
      <c r="W331" s="912"/>
      <c r="X331" s="912"/>
      <c r="Y331" s="912"/>
      <c r="Z331" s="912"/>
      <c r="AA331" s="912"/>
      <c r="AB331" s="912"/>
      <c r="AC331" s="912"/>
      <c r="AD331" s="912"/>
      <c r="AE331" s="912"/>
      <c r="AF331" s="912"/>
      <c r="AG331" s="912"/>
      <c r="AH331" s="912"/>
      <c r="AI331" s="912"/>
      <c r="AJ331" s="912"/>
      <c r="AK331" s="912"/>
      <c r="AL331" s="912"/>
      <c r="AM331" s="912"/>
      <c r="AN331" s="912"/>
    </row>
    <row r="332" spans="1:40" ht="20.25">
      <c r="A332" t="str">
        <f t="shared" si="62"/>
        <v>PiècesPublicité 2</v>
      </c>
      <c r="B332" s="904" t="s">
        <v>987</v>
      </c>
      <c r="C332" s="1148" t="s">
        <v>415</v>
      </c>
      <c r="D332" s="998"/>
      <c r="E332" s="940"/>
      <c r="F332" s="929">
        <f t="array" ref="F332">+INDEX('Budget original'!$A$2:$AO$501,MATCH($A332,'Budget original'!$A$2:$A$501,0),MATCH(F$2,'Budget original'!$A$2:$AO$2,0))</f>
        <v>775.81460978741154</v>
      </c>
      <c r="G332" s="999"/>
      <c r="H332" s="940"/>
      <c r="I332" s="929"/>
      <c r="J332" s="942"/>
      <c r="K332" s="940"/>
      <c r="L332" s="932">
        <f>SUMIFS(BV_Data_An_Cour!$O:$O,BV_Data_An_Cour!$U:$U,$B332,BV_Data_An_Cour!$V:$V,$C332,BV_Data_An_Cour!$W:$W,$L$2)</f>
        <v>840.1</v>
      </c>
      <c r="M332" s="942"/>
      <c r="N332" s="963">
        <f t="shared" si="77"/>
        <v>64.285390212588482</v>
      </c>
      <c r="O332" s="942"/>
      <c r="P332" s="940"/>
      <c r="Q332" s="932">
        <f t="array" ref="Q332">+INDEX('Réel 2025'!$A$2:$AO$500,MATCH($A332,'Réel 2025'!$A$2:$A$500,0),MATCH(Q$2,'Réel 2025'!$A$2:$AO$2,0))</f>
        <v>1914.43</v>
      </c>
      <c r="R332" s="942"/>
      <c r="S332" s="989">
        <f t="shared" si="78"/>
        <v>-1074.33</v>
      </c>
      <c r="T332" s="912"/>
      <c r="U332" s="912"/>
      <c r="W332" s="912"/>
      <c r="X332" s="912"/>
      <c r="Y332" s="912"/>
      <c r="Z332" s="912"/>
      <c r="AA332" s="912"/>
      <c r="AB332" s="912"/>
      <c r="AC332" s="912"/>
      <c r="AD332" s="912"/>
      <c r="AE332" s="912"/>
      <c r="AF332" s="912"/>
      <c r="AG332" s="912"/>
      <c r="AH332" s="912"/>
      <c r="AI332" s="912"/>
      <c r="AJ332" s="912"/>
      <c r="AK332" s="912"/>
      <c r="AL332" s="912"/>
      <c r="AM332" s="912"/>
      <c r="AN332" s="912"/>
    </row>
    <row r="333" spans="1:40" ht="20.25">
      <c r="A333" t="str">
        <f t="shared" si="62"/>
        <v>PiècesService gratuit 2</v>
      </c>
      <c r="B333" s="904" t="s">
        <v>987</v>
      </c>
      <c r="C333" s="1015" t="s">
        <v>416</v>
      </c>
      <c r="D333" s="998"/>
      <c r="E333" s="940"/>
      <c r="F333" s="929">
        <f t="array" ref="F333">+INDEX('Budget original'!$A$2:$AO$501,MATCH($A333,'Budget original'!$A$2:$A$501,0),MATCH(F$2,'Budget original'!$A$2:$AO$2,0))</f>
        <v>625</v>
      </c>
      <c r="G333" s="999"/>
      <c r="H333" s="940"/>
      <c r="I333" s="929"/>
      <c r="J333" s="942"/>
      <c r="K333" s="940"/>
      <c r="L333" s="929">
        <f>SUMIFS(BV_Data_An_Cour!$O:$O,BV_Data_An_Cour!$U:$U,$B333,BV_Data_An_Cour!$V:$V,$C333,BV_Data_An_Cour!$W:$W,$L$2)</f>
        <v>762.62</v>
      </c>
      <c r="M333" s="942"/>
      <c r="N333" s="963">
        <f t="shared" si="77"/>
        <v>137.62</v>
      </c>
      <c r="O333" s="942"/>
      <c r="P333" s="940"/>
      <c r="Q333" s="932">
        <f t="array" ref="Q333">+INDEX('Réel 2025'!$A$2:$AO$500,MATCH($A333,'Réel 2025'!$A$2:$A$500,0),MATCH(Q$2,'Réel 2025'!$A$2:$AO$2,0))</f>
        <v>371</v>
      </c>
      <c r="R333" s="942"/>
      <c r="S333" s="989">
        <f t="shared" si="78"/>
        <v>391.62</v>
      </c>
      <c r="T333" s="912"/>
      <c r="U333" s="912"/>
      <c r="W333" s="912"/>
      <c r="X333" s="912"/>
      <c r="Y333" s="912"/>
      <c r="Z333" s="912"/>
      <c r="AA333" s="912"/>
      <c r="AB333" s="912"/>
      <c r="AC333" s="912"/>
      <c r="AD333" s="912"/>
      <c r="AE333" s="912"/>
      <c r="AF333" s="912"/>
      <c r="AG333" s="912"/>
      <c r="AH333" s="912"/>
      <c r="AI333" s="912"/>
      <c r="AJ333" s="912"/>
      <c r="AK333" s="912"/>
      <c r="AL333" s="912"/>
      <c r="AM333" s="912"/>
      <c r="AN333" s="912"/>
    </row>
    <row r="334" spans="1:40" ht="20.25">
      <c r="A334" t="str">
        <f t="shared" si="62"/>
        <v>PiècesFrais véhicules de cie</v>
      </c>
      <c r="B334" s="904" t="s">
        <v>987</v>
      </c>
      <c r="C334" s="1016" t="s">
        <v>417</v>
      </c>
      <c r="D334" s="1000"/>
      <c r="E334" s="1024"/>
      <c r="F334" s="921">
        <f t="array" ref="F334">+INDEX('Budget original'!$A$2:$AO$501,MATCH($A334,'Budget original'!$A$2:$A$501,0),MATCH(F$2,'Budget original'!$A$2:$AO$2,0))</f>
        <v>4823.666666666667</v>
      </c>
      <c r="G334" s="1001"/>
      <c r="H334" s="1024"/>
      <c r="I334" s="921"/>
      <c r="J334" s="922"/>
      <c r="K334" s="1024"/>
      <c r="L334" s="921">
        <f>SUMIFS(BV_Data_An_Cour!$O:$O,BV_Data_An_Cour!$U:$U,$B334,BV_Data_An_Cour!$V:$V,$C334,BV_Data_An_Cour!$W:$W,$L$2)</f>
        <v>5461.47</v>
      </c>
      <c r="M334" s="922"/>
      <c r="N334" s="995">
        <f t="shared" si="77"/>
        <v>637.80333333333328</v>
      </c>
      <c r="O334" s="922"/>
      <c r="P334" s="1024"/>
      <c r="Q334" s="932">
        <f t="array" ref="Q334">+INDEX('Réel 2025'!$A$2:$AO$500,MATCH($A334,'Réel 2025'!$A$2:$A$500,0),MATCH(Q$2,'Réel 2025'!$A$2:$AO$2,0))</f>
        <v>4817.5599999999995</v>
      </c>
      <c r="R334" s="922"/>
      <c r="S334" s="996">
        <f t="shared" si="78"/>
        <v>643.91000000000076</v>
      </c>
      <c r="T334" s="912"/>
      <c r="U334" s="912"/>
      <c r="V334" s="898" t="s">
        <v>3143</v>
      </c>
      <c r="W334" s="912"/>
      <c r="X334" s="912"/>
      <c r="Y334" s="912"/>
      <c r="Z334" s="912"/>
      <c r="AA334" s="912"/>
      <c r="AB334" s="912"/>
      <c r="AC334" s="912"/>
      <c r="AD334" s="912"/>
      <c r="AE334" s="912"/>
      <c r="AF334" s="912"/>
      <c r="AG334" s="912"/>
      <c r="AH334" s="912"/>
      <c r="AI334" s="912"/>
      <c r="AJ334" s="912"/>
      <c r="AK334" s="912"/>
      <c r="AL334" s="912"/>
      <c r="AM334" s="912"/>
      <c r="AN334" s="912"/>
    </row>
    <row r="335" spans="1:40" ht="20.25">
      <c r="A335" t="str">
        <f t="shared" si="62"/>
        <v>PiècesInformatique</v>
      </c>
      <c r="B335" s="904" t="s">
        <v>987</v>
      </c>
      <c r="C335" s="1015" t="s">
        <v>418</v>
      </c>
      <c r="D335" s="998"/>
      <c r="E335" s="940"/>
      <c r="F335" s="929">
        <f t="array" ref="F335">+INDEX('Budget original'!$A$2:$AO$501,MATCH($A335,'Budget original'!$A$2:$A$501,0),MATCH(F$2,'Budget original'!$A$2:$AO$2,0))</f>
        <v>2651.4753333333338</v>
      </c>
      <c r="G335" s="999"/>
      <c r="H335" s="940"/>
      <c r="I335" s="929"/>
      <c r="J335" s="942"/>
      <c r="K335" s="940"/>
      <c r="L335" s="1021">
        <f>SUMIFS(BV_Data_An_Cour!$O:$O,BV_Data_An_Cour!$U:$U,$B335,BV_Data_An_Cour!$V:$V,$C335,BV_Data_An_Cour!$W:$W,$L$2)</f>
        <v>2712.28</v>
      </c>
      <c r="M335" s="942"/>
      <c r="N335" s="963">
        <f t="shared" si="77"/>
        <v>60.804666666666435</v>
      </c>
      <c r="O335" s="942"/>
      <c r="P335" s="940"/>
      <c r="Q335" s="1021">
        <f t="array" ref="Q335">+INDEX('Réel 2025'!$A$2:$AO$500,MATCH($A335,'Réel 2025'!$A$2:$A$500,0),MATCH(Q$2,'Réel 2025'!$A$2:$AO$2,0))</f>
        <v>1487.64</v>
      </c>
      <c r="R335" s="942"/>
      <c r="S335" s="989">
        <f t="shared" si="78"/>
        <v>1224.6400000000001</v>
      </c>
      <c r="T335" s="912"/>
      <c r="U335" s="912"/>
      <c r="W335" s="912"/>
      <c r="X335" s="912"/>
      <c r="Y335" s="912"/>
      <c r="Z335" s="912"/>
      <c r="AA335" s="912"/>
      <c r="AB335" s="912"/>
      <c r="AC335" s="912"/>
      <c r="AD335" s="912"/>
      <c r="AE335" s="912"/>
      <c r="AF335" s="912"/>
      <c r="AG335" s="912"/>
      <c r="AH335" s="912"/>
      <c r="AI335" s="912"/>
      <c r="AJ335" s="912"/>
      <c r="AK335" s="912"/>
      <c r="AL335" s="912"/>
      <c r="AM335" s="912"/>
      <c r="AN335" s="912"/>
    </row>
    <row r="336" spans="1:40" ht="20.25">
      <c r="A336" t="str">
        <f t="shared" si="62"/>
        <v>PiècesFrais de déplacement</v>
      </c>
      <c r="B336" s="904" t="s">
        <v>987</v>
      </c>
      <c r="C336" s="1015" t="s">
        <v>419</v>
      </c>
      <c r="D336" s="998"/>
      <c r="E336" s="940"/>
      <c r="F336" s="929">
        <f t="array" ref="F336">+INDEX('Budget original'!$A$2:$AO$501,MATCH($A336,'Budget original'!$A$2:$A$501,0),MATCH(F$2,'Budget original'!$A$2:$AO$2,0))</f>
        <v>998.33333333333326</v>
      </c>
      <c r="G336" s="999"/>
      <c r="H336" s="940"/>
      <c r="I336" s="929"/>
      <c r="J336" s="942"/>
      <c r="K336" s="940"/>
      <c r="L336" s="932">
        <f>SUMIFS(BV_Data_An_Cour!$O:$O,BV_Data_An_Cour!$U:$U,$B336,BV_Data_An_Cour!$V:$V,$C336,BV_Data_An_Cour!$W:$W,$L$2)</f>
        <v>1124.9100000000001</v>
      </c>
      <c r="M336" s="942"/>
      <c r="N336" s="963">
        <f t="shared" si="77"/>
        <v>126.57666666666682</v>
      </c>
      <c r="O336" s="942"/>
      <c r="P336" s="940"/>
      <c r="Q336" s="932">
        <f t="array" ref="Q336">+INDEX('Réel 2025'!$A$2:$AO$500,MATCH($A336,'Réel 2025'!$A$2:$A$500,0),MATCH(Q$2,'Réel 2025'!$A$2:$AO$2,0))</f>
        <v>-149</v>
      </c>
      <c r="R336" s="942"/>
      <c r="S336" s="989">
        <f t="shared" si="78"/>
        <v>1273.9100000000001</v>
      </c>
      <c r="T336" s="912"/>
      <c r="U336" s="912"/>
      <c r="W336" s="912"/>
      <c r="X336" s="912"/>
      <c r="Y336" s="912"/>
      <c r="Z336" s="912"/>
      <c r="AA336" s="912"/>
      <c r="AB336" s="912"/>
      <c r="AC336" s="912"/>
      <c r="AD336" s="912"/>
      <c r="AE336" s="912"/>
      <c r="AF336" s="912"/>
      <c r="AG336" s="912"/>
      <c r="AH336" s="912"/>
      <c r="AI336" s="912"/>
      <c r="AJ336" s="912"/>
      <c r="AK336" s="912"/>
      <c r="AL336" s="912"/>
      <c r="AM336" s="912"/>
      <c r="AN336" s="912"/>
    </row>
    <row r="337" spans="1:40" ht="20.25">
      <c r="A337" t="str">
        <f t="shared" si="62"/>
        <v>PiècesServices extérieurs</v>
      </c>
      <c r="B337" s="904" t="s">
        <v>987</v>
      </c>
      <c r="C337" s="1166" t="s">
        <v>420</v>
      </c>
      <c r="D337" s="1000"/>
      <c r="E337" s="1024"/>
      <c r="F337" s="921">
        <f t="array" ref="F337">+INDEX('Budget original'!$A$2:$AO$501,MATCH($A337,'Budget original'!$A$2:$A$501,0),MATCH(F$2,'Budget original'!$A$2:$AO$2,0))</f>
        <v>1318.576</v>
      </c>
      <c r="G337" s="1001"/>
      <c r="H337" s="1024"/>
      <c r="I337" s="921"/>
      <c r="J337" s="922"/>
      <c r="K337" s="1024"/>
      <c r="L337" s="949">
        <f>SUMIFS(BV_Data_An_Cour!$O:$O,BV_Data_An_Cour!$U:$U,$B337,BV_Data_An_Cour!$V:$V,$C337,BV_Data_An_Cour!$W:$W,$L$2)</f>
        <v>2807.57</v>
      </c>
      <c r="M337" s="922"/>
      <c r="N337" s="995">
        <f t="shared" si="77"/>
        <v>1488.9940000000001</v>
      </c>
      <c r="O337" s="922"/>
      <c r="P337" s="1024"/>
      <c r="Q337" s="949">
        <f t="array" ref="Q337">+INDEX('Réel 2025'!$A$2:$AO$500,MATCH($A337,'Réel 2025'!$A$2:$A$500,0),MATCH(Q$2,'Réel 2025'!$A$2:$AO$2,0))</f>
        <v>1975.6</v>
      </c>
      <c r="R337" s="922"/>
      <c r="S337" s="996">
        <f t="shared" si="78"/>
        <v>831.97000000000025</v>
      </c>
      <c r="T337" s="912"/>
      <c r="U337" s="912"/>
      <c r="V337" s="898" t="s">
        <v>3133</v>
      </c>
      <c r="W337" s="912"/>
      <c r="X337" s="912"/>
      <c r="Y337" s="912"/>
      <c r="Z337" s="912"/>
      <c r="AA337" s="912"/>
      <c r="AB337" s="912"/>
      <c r="AC337" s="912"/>
      <c r="AD337" s="912"/>
      <c r="AE337" s="912"/>
      <c r="AF337" s="912"/>
      <c r="AG337" s="912"/>
      <c r="AH337" s="912"/>
      <c r="AI337" s="912"/>
      <c r="AJ337" s="912"/>
      <c r="AK337" s="912"/>
      <c r="AL337" s="912"/>
      <c r="AM337" s="912"/>
      <c r="AN337" s="912"/>
    </row>
    <row r="338" spans="1:40" ht="20.25" hidden="1">
      <c r="A338" t="str">
        <f t="shared" si="62"/>
        <v>PiècesFournitures d'atelier</v>
      </c>
      <c r="B338" s="904" t="s">
        <v>987</v>
      </c>
      <c r="C338" s="1015" t="s">
        <v>828</v>
      </c>
      <c r="D338" s="998"/>
      <c r="E338" s="940"/>
      <c r="F338" s="929"/>
      <c r="G338" s="999"/>
      <c r="H338" s="940"/>
      <c r="I338" s="929"/>
      <c r="J338" s="942"/>
      <c r="K338" s="940"/>
      <c r="L338" s="932">
        <f>SUMIFS(BV_Data_An_Cour!$O:$O,BV_Data_An_Cour!$U:$U,$B338,BV_Data_An_Cour!$V:$V,$C338,BV_Data_An_Cour!$W:$W,$L$2)</f>
        <v>0</v>
      </c>
      <c r="M338" s="942"/>
      <c r="N338" s="963">
        <f t="shared" si="77"/>
        <v>0</v>
      </c>
      <c r="O338" s="942"/>
      <c r="P338" s="940"/>
      <c r="Q338" s="932">
        <f t="array" ref="Q338">+INDEX('Réel 2025'!$A$2:$AO$500,MATCH($A338,'Réel 2025'!$A$2:$A$500,0),MATCH(Q$2,'Réel 2025'!$A$2:$AO$2,0))</f>
        <v>0</v>
      </c>
      <c r="R338" s="942"/>
      <c r="S338" s="989">
        <f t="shared" si="78"/>
        <v>0</v>
      </c>
      <c r="T338" s="912"/>
      <c r="U338" s="912"/>
      <c r="W338" s="912"/>
      <c r="X338" s="912"/>
      <c r="Y338" s="912"/>
      <c r="Z338" s="912"/>
      <c r="AA338" s="912"/>
      <c r="AB338" s="912"/>
      <c r="AC338" s="912"/>
      <c r="AD338" s="912"/>
      <c r="AE338" s="912"/>
      <c r="AF338" s="912"/>
      <c r="AG338" s="912"/>
      <c r="AH338" s="912"/>
      <c r="AI338" s="912"/>
      <c r="AJ338" s="912"/>
      <c r="AK338" s="912"/>
      <c r="AL338" s="912"/>
      <c r="AM338" s="912"/>
      <c r="AN338" s="912"/>
    </row>
    <row r="339" spans="1:40" ht="20.25">
      <c r="A339" t="str">
        <f t="shared" si="62"/>
        <v>PiècesFournitures autres</v>
      </c>
      <c r="B339" s="904" t="s">
        <v>987</v>
      </c>
      <c r="C339" s="1015" t="s">
        <v>421</v>
      </c>
      <c r="D339" s="998"/>
      <c r="E339" s="940"/>
      <c r="F339" s="929">
        <f t="array" ref="F339">+INDEX('Budget original'!$A$2:$AO$501,MATCH($A339,'Budget original'!$A$2:$A$501,0),MATCH(F$2,'Budget original'!$A$2:$AO$2,0))</f>
        <v>15</v>
      </c>
      <c r="G339" s="999"/>
      <c r="H339" s="940"/>
      <c r="I339" s="929"/>
      <c r="J339" s="942"/>
      <c r="K339" s="940"/>
      <c r="L339" s="932">
        <f>SUMIFS(BV_Data_An_Cour!$O:$O,BV_Data_An_Cour!$U:$U,$B339,BV_Data_An_Cour!$V:$V,$C339,BV_Data_An_Cour!$W:$W,$L$2)</f>
        <v>19.8</v>
      </c>
      <c r="M339" s="942"/>
      <c r="N339" s="963">
        <f t="shared" si="77"/>
        <v>4.8000000000000007</v>
      </c>
      <c r="O339" s="942"/>
      <c r="P339" s="940"/>
      <c r="Q339" s="932">
        <f t="array" ref="Q339">+INDEX('Réel 2025'!$A$2:$AO$500,MATCH($A339,'Réel 2025'!$A$2:$A$500,0),MATCH(Q$2,'Réel 2025'!$A$2:$AO$2,0))</f>
        <v>49.16</v>
      </c>
      <c r="R339" s="942"/>
      <c r="S339" s="989">
        <f t="shared" si="78"/>
        <v>-29.359999999999996</v>
      </c>
      <c r="T339" s="912"/>
      <c r="U339" s="912"/>
      <c r="W339" s="912"/>
      <c r="X339" s="912"/>
      <c r="Y339" s="912"/>
      <c r="Z339" s="912"/>
      <c r="AA339" s="912"/>
      <c r="AB339" s="912"/>
      <c r="AC339" s="912"/>
      <c r="AD339" s="912"/>
      <c r="AE339" s="912"/>
      <c r="AF339" s="912"/>
      <c r="AG339" s="912"/>
      <c r="AH339" s="912"/>
      <c r="AI339" s="912"/>
      <c r="AJ339" s="912"/>
      <c r="AK339" s="912"/>
      <c r="AL339" s="912"/>
      <c r="AM339" s="912"/>
      <c r="AN339" s="912"/>
    </row>
    <row r="340" spans="1:40" ht="20.25">
      <c r="A340" t="str">
        <f t="shared" si="62"/>
        <v>PiècesUniformes</v>
      </c>
      <c r="B340" s="904" t="s">
        <v>987</v>
      </c>
      <c r="C340" s="1015" t="s">
        <v>422</v>
      </c>
      <c r="D340" s="998"/>
      <c r="E340" s="940"/>
      <c r="F340" s="929">
        <f t="array" ref="F340">+INDEX('Budget original'!$A$2:$AO$501,MATCH($A340,'Budget original'!$A$2:$A$501,0),MATCH(F$2,'Budget original'!$A$2:$AO$2,0))</f>
        <v>37.5</v>
      </c>
      <c r="G340" s="999"/>
      <c r="H340" s="940"/>
      <c r="I340" s="929"/>
      <c r="J340" s="942"/>
      <c r="K340" s="940"/>
      <c r="L340" s="932">
        <f>SUMIFS(BV_Data_An_Cour!$O:$O,BV_Data_An_Cour!$U:$U,$B340,BV_Data_An_Cour!$V:$V,$C340,BV_Data_An_Cour!$W:$W,$L$2)</f>
        <v>0</v>
      </c>
      <c r="M340" s="942"/>
      <c r="N340" s="963">
        <f t="shared" si="77"/>
        <v>-37.5</v>
      </c>
      <c r="O340" s="942"/>
      <c r="P340" s="940"/>
      <c r="Q340" s="932">
        <f t="array" ref="Q340">+INDEX('Réel 2025'!$A$2:$AO$500,MATCH($A340,'Réel 2025'!$A$2:$A$500,0),MATCH(Q$2,'Réel 2025'!$A$2:$AO$2,0))</f>
        <v>0</v>
      </c>
      <c r="R340" s="942"/>
      <c r="S340" s="989">
        <f t="shared" si="78"/>
        <v>0</v>
      </c>
      <c r="T340" s="912"/>
      <c r="U340" s="912"/>
      <c r="W340" s="912"/>
      <c r="X340" s="912"/>
      <c r="Y340" s="912"/>
      <c r="Z340" s="912"/>
      <c r="AA340" s="912"/>
      <c r="AB340" s="912"/>
      <c r="AC340" s="912"/>
      <c r="AD340" s="912"/>
      <c r="AE340" s="912"/>
      <c r="AF340" s="912"/>
      <c r="AG340" s="912"/>
      <c r="AH340" s="912"/>
      <c r="AI340" s="912"/>
      <c r="AJ340" s="912"/>
      <c r="AK340" s="912"/>
      <c r="AL340" s="912"/>
      <c r="AM340" s="912"/>
      <c r="AN340" s="912"/>
    </row>
    <row r="341" spans="1:40" ht="20.25">
      <c r="A341" t="str">
        <f t="shared" si="62"/>
        <v>PiècesPapeterie</v>
      </c>
      <c r="B341" s="904" t="s">
        <v>987</v>
      </c>
      <c r="C341" s="1015" t="s">
        <v>423</v>
      </c>
      <c r="D341" s="998"/>
      <c r="E341" s="940"/>
      <c r="F341" s="929">
        <f t="array" ref="F341">+INDEX('Budget original'!$A$2:$AO$501,MATCH($A341,'Budget original'!$A$2:$A$501,0),MATCH(F$2,'Budget original'!$A$2:$AO$2,0))</f>
        <v>290</v>
      </c>
      <c r="G341" s="999"/>
      <c r="H341" s="940"/>
      <c r="I341" s="929"/>
      <c r="J341" s="942"/>
      <c r="K341" s="940"/>
      <c r="L341" s="931">
        <f>SUMIFS(BV_Data_An_Cour!$O:$O,BV_Data_An_Cour!$U:$U,$B341,BV_Data_An_Cour!$V:$V,$C341,BV_Data_An_Cour!$W:$W,$L$2)</f>
        <v>162.22999999999999</v>
      </c>
      <c r="M341" s="942"/>
      <c r="N341" s="963">
        <f t="shared" si="77"/>
        <v>-127.77000000000001</v>
      </c>
      <c r="O341" s="942"/>
      <c r="P341" s="940"/>
      <c r="Q341" s="931">
        <f t="array" ref="Q341">+INDEX('Réel 2025'!$A$2:$AO$500,MATCH($A341,'Réel 2025'!$A$2:$A$500,0),MATCH(Q$2,'Réel 2025'!$A$2:$AO$2,0))</f>
        <v>277.62</v>
      </c>
      <c r="R341" s="942"/>
      <c r="S341" s="989">
        <f t="shared" si="78"/>
        <v>-115.39000000000001</v>
      </c>
      <c r="T341" s="912"/>
      <c r="U341" s="912"/>
      <c r="W341" s="912"/>
      <c r="X341" s="912"/>
      <c r="Y341" s="912"/>
      <c r="Z341" s="912"/>
      <c r="AA341" s="912"/>
      <c r="AB341" s="912"/>
      <c r="AC341" s="912"/>
      <c r="AD341" s="912"/>
      <c r="AE341" s="912"/>
      <c r="AF341" s="912"/>
      <c r="AG341" s="912"/>
      <c r="AH341" s="912"/>
      <c r="AI341" s="912"/>
      <c r="AJ341" s="912"/>
      <c r="AK341" s="912"/>
      <c r="AL341" s="912"/>
      <c r="AM341" s="912"/>
      <c r="AN341" s="912"/>
    </row>
    <row r="342" spans="1:40" ht="20.25">
      <c r="A342" t="str">
        <f t="shared" si="62"/>
        <v>PiècesTéléphone</v>
      </c>
      <c r="B342" s="904" t="s">
        <v>987</v>
      </c>
      <c r="C342" s="1015" t="s">
        <v>424</v>
      </c>
      <c r="D342" s="998"/>
      <c r="E342" s="940"/>
      <c r="F342" s="929">
        <f t="array" ref="F342">+INDEX('Budget original'!$A$2:$AO$501,MATCH($A342,'Budget original'!$A$2:$A$501,0),MATCH(F$2,'Budget original'!$A$2:$AO$2,0))</f>
        <v>113.8</v>
      </c>
      <c r="G342" s="999"/>
      <c r="H342" s="940"/>
      <c r="I342" s="929"/>
      <c r="J342" s="942"/>
      <c r="K342" s="940"/>
      <c r="L342" s="932">
        <f>SUMIFS(BV_Data_An_Cour!$O:$O,BV_Data_An_Cour!$U:$U,$B342,BV_Data_An_Cour!$V:$V,$C342,BV_Data_An_Cour!$W:$W,$L$2)</f>
        <v>103.73</v>
      </c>
      <c r="M342" s="942"/>
      <c r="N342" s="963">
        <f t="shared" si="77"/>
        <v>-10.069999999999993</v>
      </c>
      <c r="O342" s="942"/>
      <c r="P342" s="940"/>
      <c r="Q342" s="932">
        <f t="array" ref="Q342">+INDEX('Réel 2025'!$A$2:$AO$500,MATCH($A342,'Réel 2025'!$A$2:$A$500,0),MATCH(Q$2,'Réel 2025'!$A$2:$AO$2,0))</f>
        <v>105.23</v>
      </c>
      <c r="R342" s="942"/>
      <c r="S342" s="989">
        <f t="shared" si="78"/>
        <v>-1.5</v>
      </c>
      <c r="T342" s="912"/>
      <c r="U342" s="912"/>
      <c r="W342" s="912"/>
      <c r="X342" s="912"/>
      <c r="Y342" s="912"/>
      <c r="Z342" s="912"/>
      <c r="AA342" s="912"/>
      <c r="AB342" s="912"/>
      <c r="AC342" s="912"/>
      <c r="AD342" s="912"/>
      <c r="AE342" s="912"/>
      <c r="AF342" s="912"/>
      <c r="AG342" s="912"/>
      <c r="AH342" s="912"/>
      <c r="AI342" s="912"/>
      <c r="AJ342" s="912"/>
      <c r="AK342" s="912"/>
      <c r="AL342" s="912"/>
      <c r="AM342" s="912"/>
      <c r="AN342" s="912"/>
    </row>
    <row r="343" spans="1:40" ht="20.25">
      <c r="A343" t="str">
        <f t="shared" si="62"/>
        <v>PiècesFrais postaux</v>
      </c>
      <c r="B343" s="904" t="s">
        <v>987</v>
      </c>
      <c r="C343" s="1015" t="s">
        <v>425</v>
      </c>
      <c r="D343" s="998"/>
      <c r="E343" s="940"/>
      <c r="F343" s="929">
        <f t="array" ref="F343">+INDEX('Budget original'!$A$2:$AO$501,MATCH($A343,'Budget original'!$A$2:$A$501,0),MATCH(F$2,'Budget original'!$A$2:$AO$2,0))</f>
        <v>2371.666666666667</v>
      </c>
      <c r="G343" s="999"/>
      <c r="H343" s="940"/>
      <c r="I343" s="929"/>
      <c r="J343" s="942"/>
      <c r="K343" s="940"/>
      <c r="L343" s="932">
        <f>SUMIFS(BV_Data_An_Cour!$O:$O,BV_Data_An_Cour!$U:$U,$B343,BV_Data_An_Cour!$V:$V,$C343,BV_Data_An_Cour!$W:$W,$L$2)</f>
        <v>-377.76</v>
      </c>
      <c r="M343" s="942"/>
      <c r="N343" s="963">
        <f t="shared" si="77"/>
        <v>-2749.4266666666672</v>
      </c>
      <c r="O343" s="942"/>
      <c r="P343" s="940"/>
      <c r="Q343" s="932">
        <f t="array" ref="Q343">+INDEX('Réel 2025'!$A$2:$AO$500,MATCH($A343,'Réel 2025'!$A$2:$A$500,0),MATCH(Q$2,'Réel 2025'!$A$2:$AO$2,0))</f>
        <v>394.99</v>
      </c>
      <c r="R343" s="942"/>
      <c r="S343" s="989">
        <f t="shared" si="78"/>
        <v>-772.75</v>
      </c>
      <c r="T343" s="912"/>
      <c r="U343" s="912"/>
      <c r="V343" s="898" t="s">
        <v>3145</v>
      </c>
      <c r="W343" s="912"/>
      <c r="X343" s="912"/>
      <c r="Y343" s="912"/>
      <c r="Z343" s="912"/>
      <c r="AA343" s="912"/>
      <c r="AB343" s="912"/>
      <c r="AC343" s="912"/>
      <c r="AD343" s="912"/>
      <c r="AE343" s="912"/>
      <c r="AF343" s="912"/>
      <c r="AG343" s="912"/>
      <c r="AH343" s="912"/>
      <c r="AI343" s="912"/>
      <c r="AJ343" s="912"/>
      <c r="AK343" s="912"/>
      <c r="AL343" s="912"/>
      <c r="AM343" s="912"/>
      <c r="AN343" s="912"/>
    </row>
    <row r="344" spans="1:40" ht="20.25">
      <c r="A344" t="str">
        <f t="shared" si="62"/>
        <v>PiècesDivers</v>
      </c>
      <c r="B344" s="904" t="s">
        <v>987</v>
      </c>
      <c r="C344" s="1015" t="s">
        <v>426</v>
      </c>
      <c r="D344" s="998"/>
      <c r="E344" s="940"/>
      <c r="F344" s="929">
        <f t="array" ref="F344">+INDEX('Budget original'!$A$2:$AO$501,MATCH($A344,'Budget original'!$A$2:$A$501,0),MATCH(F$2,'Budget original'!$A$2:$AO$2,0))</f>
        <v>305.33333333333331</v>
      </c>
      <c r="G344" s="999"/>
      <c r="H344" s="940"/>
      <c r="I344" s="929"/>
      <c r="J344" s="942"/>
      <c r="K344" s="940"/>
      <c r="L344" s="932">
        <f>SUMIFS(BV_Data_An_Cour!$O:$O,BV_Data_An_Cour!$U:$U,$B344,BV_Data_An_Cour!$V:$V,$C344,BV_Data_An_Cour!$W:$W,$L$2)</f>
        <v>299.33000000000004</v>
      </c>
      <c r="M344" s="942"/>
      <c r="N344" s="963">
        <f t="shared" si="77"/>
        <v>-6.0033333333332735</v>
      </c>
      <c r="O344" s="942"/>
      <c r="P344" s="940"/>
      <c r="Q344" s="932">
        <f t="array" ref="Q344">+INDEX('Réel 2025'!$A$2:$AO$500,MATCH($A344,'Réel 2025'!$A$2:$A$500,0),MATCH(Q$2,'Réel 2025'!$A$2:$AO$2,0))</f>
        <v>338.44</v>
      </c>
      <c r="R344" s="942"/>
      <c r="S344" s="989">
        <f t="shared" si="78"/>
        <v>-39.109999999999957</v>
      </c>
      <c r="T344" s="912"/>
      <c r="U344" s="912"/>
      <c r="W344" s="912"/>
      <c r="X344" s="912"/>
      <c r="Y344" s="912"/>
      <c r="Z344" s="912"/>
      <c r="AA344" s="912"/>
      <c r="AB344" s="912"/>
      <c r="AC344" s="912"/>
      <c r="AD344" s="912"/>
      <c r="AE344" s="912"/>
      <c r="AF344" s="912"/>
      <c r="AG344" s="912"/>
      <c r="AH344" s="912"/>
      <c r="AI344" s="912"/>
      <c r="AJ344" s="912"/>
      <c r="AK344" s="912"/>
      <c r="AL344" s="912"/>
      <c r="AM344" s="912"/>
      <c r="AN344" s="912"/>
    </row>
    <row r="345" spans="1:40" ht="20.25">
      <c r="A345" t="str">
        <f t="shared" si="62"/>
        <v>PiècesFormation</v>
      </c>
      <c r="B345" s="904" t="s">
        <v>987</v>
      </c>
      <c r="C345" s="1015" t="s">
        <v>427</v>
      </c>
      <c r="D345" s="998"/>
      <c r="E345" s="940"/>
      <c r="F345" s="929">
        <f t="array" ref="F345">+INDEX('Budget original'!$A$2:$AO$501,MATCH($A345,'Budget original'!$A$2:$A$501,0),MATCH(F$2,'Budget original'!$A$2:$AO$2,0))</f>
        <v>152.46400000000006</v>
      </c>
      <c r="G345" s="999"/>
      <c r="H345" s="940"/>
      <c r="I345" s="929"/>
      <c r="J345" s="942"/>
      <c r="K345" s="940"/>
      <c r="L345" s="963">
        <f>SUMIFS(BV_Data_An_Cour!$O:$O,BV_Data_An_Cour!$U:$U,$B345,BV_Data_An_Cour!$V:$V,$C345,BV_Data_An_Cour!$W:$W,$L$2)</f>
        <v>-292.18</v>
      </c>
      <c r="M345" s="942"/>
      <c r="N345" s="963">
        <f t="shared" si="77"/>
        <v>-444.64400000000006</v>
      </c>
      <c r="O345" s="942"/>
      <c r="P345" s="940"/>
      <c r="Q345" s="932">
        <f t="array" ref="Q345">+INDEX('Réel 2025'!$A$2:$AO$500,MATCH($A345,'Réel 2025'!$A$2:$A$500,0),MATCH(Q$2,'Réel 2025'!$A$2:$AO$2,0))</f>
        <v>-67.47</v>
      </c>
      <c r="R345" s="942"/>
      <c r="S345" s="989">
        <f t="shared" si="78"/>
        <v>-224.71</v>
      </c>
      <c r="T345" s="912"/>
      <c r="U345" s="912"/>
      <c r="W345" s="912"/>
      <c r="X345" s="912"/>
      <c r="Y345" s="912"/>
      <c r="Z345" s="912"/>
      <c r="AA345" s="912"/>
      <c r="AB345" s="912"/>
      <c r="AC345" s="912"/>
      <c r="AD345" s="912"/>
      <c r="AE345" s="912"/>
      <c r="AF345" s="912"/>
      <c r="AG345" s="912"/>
      <c r="AH345" s="912"/>
      <c r="AI345" s="912"/>
      <c r="AJ345" s="912"/>
      <c r="AK345" s="912"/>
      <c r="AL345" s="912"/>
      <c r="AM345" s="912"/>
      <c r="AN345" s="912"/>
    </row>
    <row r="346" spans="1:40" ht="20.25">
      <c r="A346" t="str">
        <f t="shared" si="62"/>
        <v>PiècesFrais bancaires</v>
      </c>
      <c r="B346" s="904" t="s">
        <v>987</v>
      </c>
      <c r="C346" s="1015" t="s">
        <v>428</v>
      </c>
      <c r="D346" s="998"/>
      <c r="E346" s="940"/>
      <c r="F346" s="929">
        <f t="array" ref="F346">+INDEX('Budget original'!$A$2:$AO$501,MATCH($A346,'Budget original'!$A$2:$A$501,0),MATCH(F$2,'Budget original'!$A$2:$AO$2,0))</f>
        <v>1912.4392914616108</v>
      </c>
      <c r="G346" s="999"/>
      <c r="H346" s="940"/>
      <c r="I346" s="929"/>
      <c r="J346" s="942"/>
      <c r="K346" s="940"/>
      <c r="L346" s="931">
        <f>SUMIFS(BV_Data_An_Cour!$O:$O,BV_Data_An_Cour!$U:$U,$B346,BV_Data_An_Cour!$V:$V,$C346,BV_Data_An_Cour!$W:$W,$L$2)</f>
        <v>1345.77</v>
      </c>
      <c r="M346" s="942"/>
      <c r="N346" s="963">
        <f t="shared" si="77"/>
        <v>-566.66929146161078</v>
      </c>
      <c r="O346" s="942"/>
      <c r="P346" s="940"/>
      <c r="Q346" s="932">
        <f t="array" ref="Q346">+INDEX('Réel 2025'!$A$2:$AO$500,MATCH($A346,'Réel 2025'!$A$2:$A$500,0),MATCH(Q$2,'Réel 2025'!$A$2:$AO$2,0))</f>
        <v>676.59</v>
      </c>
      <c r="R346" s="942"/>
      <c r="S346" s="989">
        <f t="shared" si="78"/>
        <v>669.18</v>
      </c>
      <c r="T346" s="912"/>
      <c r="U346" s="912"/>
      <c r="W346" s="912"/>
      <c r="X346" s="912"/>
      <c r="Y346" s="912"/>
      <c r="Z346" s="912"/>
      <c r="AA346" s="912"/>
      <c r="AB346" s="912"/>
      <c r="AC346" s="912"/>
      <c r="AD346" s="912"/>
      <c r="AE346" s="912"/>
      <c r="AF346" s="912"/>
      <c r="AG346" s="912"/>
      <c r="AH346" s="912"/>
      <c r="AI346" s="912"/>
      <c r="AJ346" s="912"/>
      <c r="AK346" s="912"/>
      <c r="AL346" s="912"/>
      <c r="AM346" s="912"/>
      <c r="AN346" s="912"/>
    </row>
    <row r="347" spans="1:40" ht="20.25" hidden="1">
      <c r="A347" t="str">
        <f t="shared" si="62"/>
        <v>Pièces[...]</v>
      </c>
      <c r="B347" s="904" t="s">
        <v>987</v>
      </c>
      <c r="C347" s="1015" t="s">
        <v>330</v>
      </c>
      <c r="D347" s="998"/>
      <c r="E347" s="940"/>
      <c r="F347" s="929">
        <f t="array" ref="F347">+INDEX('Budget original'!$A$2:$AO$501,MATCH($A347,'Budget original'!$A$2:$A$501,0),MATCH(F$2,'Budget original'!$A$2:$AO$2,0))</f>
        <v>0</v>
      </c>
      <c r="G347" s="999"/>
      <c r="H347" s="940"/>
      <c r="I347" s="929"/>
      <c r="J347" s="942"/>
      <c r="K347" s="940"/>
      <c r="L347" s="932">
        <f>SUMIFS(BV_Data_An_Cour!$O:$O,BV_Data_An_Cour!$U:$U,$B347,BV_Data_An_Cour!$V:$V,$C347,BV_Data_An_Cour!$W:$W,$L$2)</f>
        <v>0</v>
      </c>
      <c r="M347" s="942"/>
      <c r="N347" s="963">
        <f t="shared" si="77"/>
        <v>0</v>
      </c>
      <c r="O347" s="942"/>
      <c r="P347" s="940"/>
      <c r="Q347" s="932">
        <f t="array" ref="Q347">+INDEX('Réel 2025'!$A$2:$AO$500,MATCH($A347,'Réel 2025'!$A$2:$A$500,0),MATCH(Q$2,'Réel 2025'!$A$2:$AO$2,0))</f>
        <v>0</v>
      </c>
      <c r="R347" s="942"/>
      <c r="S347" s="989">
        <f t="shared" si="78"/>
        <v>0</v>
      </c>
      <c r="T347" s="912"/>
      <c r="U347" s="912"/>
      <c r="W347" s="912"/>
      <c r="X347" s="912"/>
      <c r="Y347" s="912"/>
      <c r="Z347" s="912"/>
      <c r="AA347" s="912"/>
      <c r="AB347" s="912"/>
      <c r="AC347" s="912"/>
      <c r="AD347" s="912"/>
      <c r="AE347" s="912"/>
      <c r="AF347" s="912"/>
      <c r="AG347" s="912"/>
      <c r="AH347" s="912"/>
      <c r="AI347" s="912"/>
      <c r="AJ347" s="912"/>
      <c r="AK347" s="912"/>
      <c r="AL347" s="912"/>
      <c r="AM347" s="912"/>
      <c r="AN347" s="912"/>
    </row>
    <row r="348" spans="1:40" ht="20.25" hidden="1">
      <c r="A348" t="str">
        <f t="shared" si="62"/>
        <v>Pièces[...]</v>
      </c>
      <c r="B348" s="904" t="s">
        <v>987</v>
      </c>
      <c r="C348" s="1015" t="s">
        <v>330</v>
      </c>
      <c r="D348" s="998"/>
      <c r="E348" s="940"/>
      <c r="F348" s="929">
        <f t="array" ref="F348">+INDEX('Budget original'!$A$2:$AO$501,MATCH($A348,'Budget original'!$A$2:$A$501,0),MATCH(F$2,'Budget original'!$A$2:$AO$2,0))</f>
        <v>0</v>
      </c>
      <c r="G348" s="999"/>
      <c r="H348" s="940"/>
      <c r="I348" s="929"/>
      <c r="J348" s="942"/>
      <c r="K348" s="940"/>
      <c r="L348" s="932">
        <f>SUMIFS(BV_Data_An_Cour!$O:$O,BV_Data_An_Cour!$U:$U,$B348,BV_Data_An_Cour!$V:$V,$C348,BV_Data_An_Cour!$W:$W,$L$2)</f>
        <v>0</v>
      </c>
      <c r="M348" s="942"/>
      <c r="N348" s="963">
        <f t="shared" si="77"/>
        <v>0</v>
      </c>
      <c r="O348" s="942"/>
      <c r="P348" s="940"/>
      <c r="Q348" s="932">
        <f t="array" ref="Q348">+INDEX('Réel 2025'!$A$2:$AO$500,MATCH($A348,'Réel 2025'!$A$2:$A$500,0),MATCH(Q$2,'Réel 2025'!$A$2:$AO$2,0))</f>
        <v>0</v>
      </c>
      <c r="R348" s="942"/>
      <c r="S348" s="989">
        <f t="shared" si="78"/>
        <v>0</v>
      </c>
      <c r="T348" s="912"/>
      <c r="U348" s="912"/>
      <c r="W348" s="912"/>
      <c r="X348" s="912"/>
      <c r="Y348" s="912"/>
      <c r="Z348" s="912"/>
      <c r="AA348" s="912"/>
      <c r="AB348" s="912"/>
      <c r="AC348" s="912"/>
      <c r="AD348" s="912"/>
      <c r="AE348" s="912"/>
      <c r="AF348" s="912"/>
      <c r="AG348" s="912"/>
      <c r="AH348" s="912"/>
      <c r="AI348" s="912"/>
      <c r="AJ348" s="912"/>
      <c r="AK348" s="912"/>
      <c r="AL348" s="912"/>
      <c r="AM348" s="912"/>
      <c r="AN348" s="912"/>
    </row>
    <row r="349" spans="1:40" ht="20.25" hidden="1">
      <c r="A349" t="str">
        <f t="shared" si="62"/>
        <v>Pièces[...]</v>
      </c>
      <c r="B349" s="904" t="s">
        <v>987</v>
      </c>
      <c r="C349" s="1015" t="s">
        <v>330</v>
      </c>
      <c r="D349" s="998"/>
      <c r="E349" s="940"/>
      <c r="F349" s="929">
        <f t="array" ref="F349">+INDEX('Budget original'!$A$2:$AO$501,MATCH($A349,'Budget original'!$A$2:$A$501,0),MATCH(F$2,'Budget original'!$A$2:$AO$2,0))</f>
        <v>0</v>
      </c>
      <c r="G349" s="999"/>
      <c r="H349" s="940"/>
      <c r="I349" s="929"/>
      <c r="J349" s="942"/>
      <c r="K349" s="940"/>
      <c r="L349" s="932">
        <f>SUMIFS(BV_Data_An_Cour!$O:$O,BV_Data_An_Cour!$U:$U,$B349,BV_Data_An_Cour!$V:$V,$C349,BV_Data_An_Cour!$W:$W,$L$2)</f>
        <v>0</v>
      </c>
      <c r="M349" s="942"/>
      <c r="N349" s="963">
        <f t="shared" si="77"/>
        <v>0</v>
      </c>
      <c r="O349" s="942"/>
      <c r="P349" s="940"/>
      <c r="Q349" s="932">
        <f t="array" ref="Q349">+INDEX('Réel 2025'!$A$2:$AO$500,MATCH($A349,'Réel 2025'!$A$2:$A$500,0),MATCH(Q$2,'Réel 2025'!$A$2:$AO$2,0))</f>
        <v>0</v>
      </c>
      <c r="R349" s="942"/>
      <c r="S349" s="989">
        <f t="shared" si="78"/>
        <v>0</v>
      </c>
      <c r="T349" s="912"/>
      <c r="U349" s="912"/>
      <c r="W349" s="912"/>
      <c r="X349" s="912"/>
      <c r="Y349" s="912"/>
      <c r="Z349" s="912"/>
      <c r="AA349" s="912"/>
      <c r="AB349" s="912"/>
      <c r="AC349" s="912"/>
      <c r="AD349" s="912"/>
      <c r="AE349" s="912"/>
      <c r="AF349" s="912"/>
      <c r="AG349" s="912"/>
      <c r="AH349" s="912"/>
      <c r="AI349" s="912"/>
      <c r="AJ349" s="912"/>
      <c r="AK349" s="912"/>
      <c r="AL349" s="912"/>
      <c r="AM349" s="912"/>
      <c r="AN349" s="912"/>
    </row>
    <row r="350" spans="1:40" ht="20.25">
      <c r="B350" s="899"/>
      <c r="C350" s="1006" t="s">
        <v>429</v>
      </c>
      <c r="D350" s="1007" t="s">
        <v>404</v>
      </c>
      <c r="E350" s="1008">
        <f>F350/F$315</f>
        <v>0.14066262567485163</v>
      </c>
      <c r="F350" s="1009">
        <f>+SUM(F332:F349)</f>
        <v>16391.069234582355</v>
      </c>
      <c r="G350" s="1010"/>
      <c r="H350" s="1008"/>
      <c r="I350" s="1009"/>
      <c r="J350" s="1010" t="s">
        <v>404</v>
      </c>
      <c r="K350" s="1008">
        <f>L350/L$315</f>
        <v>0.12225722277362314</v>
      </c>
      <c r="L350" s="1009">
        <f>+SUM(L332:L349)</f>
        <v>14969.869999999999</v>
      </c>
      <c r="M350" s="1013"/>
      <c r="N350" s="1009">
        <f>+SUM(N332:N349)</f>
        <v>-1421.1992345823562</v>
      </c>
      <c r="O350" s="1010" t="s">
        <v>404</v>
      </c>
      <c r="P350" s="1008">
        <f>Q350/Q$315</f>
        <v>0.1235623417818378</v>
      </c>
      <c r="Q350" s="1009">
        <f>+SUM(Q332:Q349)</f>
        <v>12191.79</v>
      </c>
      <c r="R350" s="1013"/>
      <c r="S350" s="1014">
        <f>+SUM(S332:S349)</f>
        <v>2778.0800000000008</v>
      </c>
      <c r="T350" s="912"/>
      <c r="U350" s="912"/>
      <c r="W350" s="912"/>
      <c r="X350" s="912"/>
      <c r="Y350" s="912"/>
      <c r="Z350" s="912"/>
      <c r="AA350" s="912"/>
      <c r="AB350" s="912"/>
      <c r="AC350" s="912"/>
      <c r="AD350" s="912"/>
      <c r="AE350" s="912"/>
      <c r="AF350" s="912"/>
      <c r="AG350" s="912"/>
      <c r="AH350" s="912"/>
      <c r="AI350" s="912"/>
      <c r="AJ350" s="912"/>
      <c r="AK350" s="912"/>
      <c r="AL350" s="912"/>
      <c r="AM350" s="912"/>
      <c r="AN350" s="912"/>
    </row>
    <row r="351" spans="1:40" ht="20.25">
      <c r="B351" s="899"/>
      <c r="C351" s="990"/>
      <c r="D351" s="1000"/>
      <c r="E351" s="1024"/>
      <c r="F351" s="963"/>
      <c r="G351" s="1001"/>
      <c r="H351" s="1024"/>
      <c r="I351" s="963"/>
      <c r="J351" s="922"/>
      <c r="K351" s="1024"/>
      <c r="L351" s="995"/>
      <c r="M351" s="922"/>
      <c r="N351" s="995"/>
      <c r="O351" s="922"/>
      <c r="P351" s="1024"/>
      <c r="Q351" s="995"/>
      <c r="R351" s="922"/>
      <c r="S351" s="996"/>
      <c r="T351" s="912"/>
      <c r="U351" s="912"/>
      <c r="W351" s="912"/>
      <c r="X351" s="912"/>
      <c r="Y351" s="912"/>
      <c r="Z351" s="912"/>
      <c r="AA351" s="912"/>
      <c r="AB351" s="912"/>
      <c r="AC351" s="912"/>
      <c r="AD351" s="912"/>
      <c r="AE351" s="912"/>
      <c r="AF351" s="912"/>
      <c r="AG351" s="912"/>
      <c r="AH351" s="912"/>
      <c r="AI351" s="912"/>
      <c r="AJ351" s="912"/>
      <c r="AK351" s="912"/>
      <c r="AL351" s="912"/>
      <c r="AM351" s="912"/>
      <c r="AN351" s="912"/>
    </row>
    <row r="352" spans="1:40" ht="20.25">
      <c r="B352" s="899"/>
      <c r="C352" s="1006" t="s">
        <v>430</v>
      </c>
      <c r="D352" s="1007" t="s">
        <v>404</v>
      </c>
      <c r="E352" s="1008">
        <f>F352/F$315</f>
        <v>0.47137022807055678</v>
      </c>
      <c r="F352" s="1009">
        <f>F331+F350</f>
        <v>54927.611413176623</v>
      </c>
      <c r="G352" s="1010"/>
      <c r="H352" s="1008"/>
      <c r="I352" s="1009"/>
      <c r="J352" s="1010" t="s">
        <v>404</v>
      </c>
      <c r="K352" s="1008">
        <f>L352/L$315</f>
        <v>0.37281712406537132</v>
      </c>
      <c r="L352" s="1009">
        <f>L331+L350</f>
        <v>45649.85</v>
      </c>
      <c r="M352" s="1013"/>
      <c r="N352" s="1027">
        <f>L352-F352</f>
        <v>-9277.761413176624</v>
      </c>
      <c r="O352" s="1010" t="s">
        <v>404</v>
      </c>
      <c r="P352" s="1008">
        <f>Q352/Q$315</f>
        <v>0.47310901868608568</v>
      </c>
      <c r="Q352" s="1009">
        <f>Q331+Q350</f>
        <v>46681.259999999995</v>
      </c>
      <c r="R352" s="1013"/>
      <c r="S352" s="1028">
        <f>L352-Q352</f>
        <v>-1031.4099999999962</v>
      </c>
      <c r="T352" s="912"/>
      <c r="U352" s="912"/>
      <c r="W352" s="912"/>
      <c r="X352" s="912"/>
      <c r="Y352" s="912"/>
      <c r="Z352" s="912"/>
      <c r="AA352" s="912"/>
      <c r="AB352" s="912"/>
      <c r="AC352" s="912"/>
      <c r="AD352" s="912"/>
      <c r="AE352" s="912"/>
      <c r="AF352" s="912"/>
      <c r="AG352" s="912"/>
      <c r="AH352" s="912"/>
      <c r="AI352" s="912"/>
      <c r="AJ352" s="912"/>
      <c r="AK352" s="912"/>
      <c r="AL352" s="912"/>
      <c r="AM352" s="912"/>
      <c r="AN352" s="912"/>
    </row>
    <row r="353" spans="1:40" ht="20.25">
      <c r="B353" s="899"/>
      <c r="C353" s="928"/>
      <c r="D353" s="998"/>
      <c r="E353" s="940"/>
      <c r="F353" s="963"/>
      <c r="G353" s="999"/>
      <c r="H353" s="940"/>
      <c r="I353" s="963"/>
      <c r="J353" s="942"/>
      <c r="K353" s="940"/>
      <c r="L353" s="963"/>
      <c r="M353" s="942"/>
      <c r="N353" s="963"/>
      <c r="O353" s="942"/>
      <c r="P353" s="940"/>
      <c r="Q353" s="963"/>
      <c r="R353" s="942"/>
      <c r="S353" s="989"/>
      <c r="T353" s="912"/>
      <c r="U353" s="912"/>
      <c r="W353" s="912"/>
      <c r="X353" s="912"/>
      <c r="Y353" s="912"/>
      <c r="Z353" s="912"/>
      <c r="AA353" s="912"/>
      <c r="AB353" s="912"/>
      <c r="AC353" s="912"/>
      <c r="AD353" s="912"/>
      <c r="AE353" s="912"/>
      <c r="AF353" s="912"/>
      <c r="AG353" s="912"/>
      <c r="AH353" s="912"/>
      <c r="AI353" s="912"/>
      <c r="AJ353" s="912"/>
      <c r="AK353" s="912"/>
      <c r="AL353" s="912"/>
      <c r="AM353" s="912"/>
      <c r="AN353" s="912"/>
    </row>
    <row r="354" spans="1:40" ht="20.25">
      <c r="B354" s="899"/>
      <c r="C354" s="1039" t="s">
        <v>459</v>
      </c>
      <c r="D354" s="1070"/>
      <c r="E354" s="1040"/>
      <c r="F354" s="1042">
        <f>F315-F352</f>
        <v>61599.924994903049</v>
      </c>
      <c r="G354" s="1071"/>
      <c r="H354" s="1040"/>
      <c r="I354" s="1042"/>
      <c r="J354" s="1072"/>
      <c r="K354" s="1041"/>
      <c r="L354" s="1042">
        <f>L315-L352</f>
        <v>76795.839999999997</v>
      </c>
      <c r="M354" s="1072"/>
      <c r="N354" s="1042">
        <f>L354-F354</f>
        <v>15195.915005096947</v>
      </c>
      <c r="O354" s="1072"/>
      <c r="P354" s="1041"/>
      <c r="Q354" s="1042">
        <f>Q315-Q352</f>
        <v>51987.87999999999</v>
      </c>
      <c r="R354" s="1072"/>
      <c r="S354" s="1044">
        <f>L354-Q354</f>
        <v>24807.960000000006</v>
      </c>
      <c r="T354" s="912"/>
      <c r="U354" s="912"/>
      <c r="W354" s="912"/>
      <c r="X354" s="912"/>
      <c r="Y354" s="912"/>
      <c r="Z354" s="912"/>
      <c r="AA354" s="912"/>
      <c r="AB354" s="912"/>
      <c r="AC354" s="912"/>
      <c r="AD354" s="912"/>
      <c r="AE354" s="912"/>
      <c r="AF354" s="912"/>
      <c r="AG354" s="912"/>
      <c r="AH354" s="912"/>
      <c r="AI354" s="912"/>
      <c r="AJ354" s="912"/>
      <c r="AK354" s="912"/>
      <c r="AL354" s="912"/>
      <c r="AM354" s="912"/>
      <c r="AN354" s="912"/>
    </row>
    <row r="355" spans="1:40" ht="20.25">
      <c r="B355" s="899"/>
      <c r="C355" s="1167"/>
      <c r="D355" s="1168"/>
      <c r="E355" s="912"/>
      <c r="F355" s="1026"/>
      <c r="G355" s="1168"/>
      <c r="H355" s="912"/>
      <c r="I355" s="1026"/>
      <c r="J355" s="1167"/>
      <c r="K355" s="1167"/>
      <c r="L355" s="1026"/>
      <c r="M355" s="1167"/>
      <c r="N355" s="1026"/>
      <c r="O355" s="1167"/>
      <c r="P355" s="1167"/>
      <c r="Q355" s="1026"/>
      <c r="R355" s="1167"/>
      <c r="S355" s="1026"/>
      <c r="T355" s="912"/>
      <c r="U355" s="912"/>
      <c r="W355" s="912"/>
      <c r="X355" s="912"/>
      <c r="Y355" s="912"/>
      <c r="Z355" s="912"/>
      <c r="AA355" s="912"/>
      <c r="AB355" s="912"/>
      <c r="AC355" s="912"/>
      <c r="AD355" s="912"/>
      <c r="AE355" s="912"/>
      <c r="AF355" s="912"/>
      <c r="AG355" s="912"/>
      <c r="AH355" s="912"/>
      <c r="AI355" s="912"/>
      <c r="AJ355" s="912"/>
      <c r="AK355" s="912"/>
      <c r="AL355" s="912"/>
      <c r="AM355" s="912"/>
      <c r="AN355" s="912"/>
    </row>
    <row r="356" spans="1:40" ht="20.25" hidden="1">
      <c r="B356" s="899"/>
      <c r="C356" s="1167"/>
      <c r="D356" s="1168"/>
      <c r="E356" s="912"/>
      <c r="F356" s="1026"/>
      <c r="G356" s="1168"/>
      <c r="H356" s="912"/>
      <c r="I356" s="1026"/>
      <c r="J356" s="1167"/>
      <c r="K356" s="1167"/>
      <c r="L356" s="1026"/>
      <c r="M356" s="1167"/>
      <c r="N356" s="1026"/>
      <c r="O356" s="1167"/>
      <c r="P356" s="1167"/>
      <c r="Q356" s="1026"/>
      <c r="R356" s="1167"/>
      <c r="S356" s="1026"/>
      <c r="T356" s="912"/>
      <c r="U356" s="912"/>
      <c r="W356" s="912"/>
      <c r="X356" s="912"/>
      <c r="Y356" s="912"/>
      <c r="Z356" s="912"/>
      <c r="AA356" s="912"/>
      <c r="AB356" s="912"/>
      <c r="AC356" s="912"/>
      <c r="AD356" s="912"/>
      <c r="AE356" s="912"/>
      <c r="AF356" s="912"/>
      <c r="AG356" s="912"/>
      <c r="AH356" s="912"/>
      <c r="AI356" s="912"/>
      <c r="AJ356" s="912"/>
      <c r="AK356" s="912"/>
      <c r="AL356" s="912"/>
      <c r="AM356" s="912"/>
      <c r="AN356" s="912"/>
    </row>
    <row r="357" spans="1:40" ht="35.25" hidden="1">
      <c r="B357" s="899"/>
      <c r="C357" s="897" t="str">
        <f>+C292</f>
        <v>BMW Sherbrooke</v>
      </c>
      <c r="D357" s="893"/>
      <c r="E357" s="893"/>
      <c r="F357" s="893"/>
      <c r="G357" s="893"/>
      <c r="H357" s="892"/>
      <c r="I357" s="892"/>
      <c r="J357" s="892"/>
      <c r="K357" s="894" t="s">
        <v>1222</v>
      </c>
      <c r="L357" s="893"/>
      <c r="M357" s="893"/>
      <c r="N357" s="892"/>
      <c r="O357" s="892"/>
      <c r="P357" s="893"/>
      <c r="Q357" s="892"/>
      <c r="R357" s="893"/>
      <c r="S357" s="896" t="str">
        <f>$S$1</f>
        <v>Réalisé, Septembre 2026</v>
      </c>
      <c r="T357" s="903"/>
      <c r="U357" s="903"/>
      <c r="W357" s="903"/>
      <c r="X357" s="903"/>
      <c r="Y357" s="903"/>
      <c r="Z357" s="903"/>
      <c r="AA357" s="903"/>
      <c r="AB357" s="903"/>
      <c r="AC357" s="903"/>
      <c r="AD357" s="903"/>
      <c r="AE357" s="903"/>
      <c r="AF357" s="903"/>
      <c r="AG357" s="903"/>
      <c r="AH357" s="903"/>
      <c r="AI357" s="903"/>
      <c r="AJ357" s="903"/>
      <c r="AK357" s="903"/>
      <c r="AL357" s="903"/>
      <c r="AM357" s="903"/>
      <c r="AN357" s="903"/>
    </row>
    <row r="358" spans="1:40" hidden="1">
      <c r="B358" s="899"/>
      <c r="C358" s="900"/>
      <c r="D358" s="903"/>
      <c r="E358" s="903"/>
      <c r="F358" s="903"/>
      <c r="G358" s="903"/>
      <c r="H358" s="903"/>
      <c r="I358" s="903"/>
      <c r="J358" s="903"/>
      <c r="K358" s="903"/>
      <c r="L358" s="903"/>
      <c r="M358" s="903"/>
      <c r="N358" s="903"/>
      <c r="O358" s="903"/>
      <c r="P358" s="903"/>
      <c r="Q358" s="903"/>
      <c r="R358" s="903"/>
      <c r="S358" s="903"/>
      <c r="T358" s="903"/>
      <c r="U358" s="903"/>
      <c r="W358" s="903"/>
      <c r="X358" s="903"/>
      <c r="Y358" s="903"/>
      <c r="Z358" s="903"/>
      <c r="AA358" s="903"/>
      <c r="AB358" s="903"/>
      <c r="AC358" s="903"/>
      <c r="AD358" s="903"/>
      <c r="AE358" s="903"/>
      <c r="AF358" s="903"/>
      <c r="AG358" s="903"/>
      <c r="AH358" s="903"/>
      <c r="AI358" s="903"/>
      <c r="AJ358" s="903"/>
      <c r="AK358" s="903"/>
      <c r="AL358" s="903"/>
      <c r="AM358" s="903"/>
      <c r="AN358" s="903"/>
    </row>
    <row r="359" spans="1:40" ht="20.25" hidden="1">
      <c r="B359" s="899"/>
      <c r="C359" s="905"/>
      <c r="D359" s="906" t="s">
        <v>337</v>
      </c>
      <c r="E359" s="907"/>
      <c r="F359" s="908"/>
      <c r="G359" s="909"/>
      <c r="H359" s="907"/>
      <c r="I359" s="908"/>
      <c r="J359" s="909" t="s">
        <v>338</v>
      </c>
      <c r="K359" s="907"/>
      <c r="L359" s="908"/>
      <c r="M359" s="909"/>
      <c r="N359" s="908"/>
      <c r="O359" s="906" t="s">
        <v>340</v>
      </c>
      <c r="P359" s="907"/>
      <c r="Q359" s="908"/>
      <c r="R359" s="909" t="s">
        <v>1225</v>
      </c>
      <c r="S359" s="1169"/>
      <c r="T359" s="903"/>
      <c r="U359" s="903"/>
      <c r="W359" s="903"/>
      <c r="X359" s="903"/>
      <c r="Y359" s="903"/>
      <c r="Z359" s="903"/>
      <c r="AA359" s="903"/>
      <c r="AB359" s="903"/>
      <c r="AC359" s="903"/>
      <c r="AD359" s="903"/>
      <c r="AE359" s="903"/>
      <c r="AF359" s="903"/>
      <c r="AG359" s="903"/>
      <c r="AH359" s="903"/>
      <c r="AI359" s="903"/>
      <c r="AJ359" s="903"/>
      <c r="AK359" s="903"/>
      <c r="AL359" s="903"/>
      <c r="AM359" s="903"/>
      <c r="AN359" s="903"/>
    </row>
    <row r="360" spans="1:40" ht="20.25" hidden="1">
      <c r="A360" t="str">
        <f t="shared" ref="A360:A395" si="79">+B360&amp;C360</f>
        <v>Boutique</v>
      </c>
      <c r="B360" s="904" t="s">
        <v>1222</v>
      </c>
      <c r="C360" s="928"/>
      <c r="D360" s="1170" t="s">
        <v>688</v>
      </c>
      <c r="E360" s="1170" t="s">
        <v>990</v>
      </c>
      <c r="F360" s="1171" t="s">
        <v>344</v>
      </c>
      <c r="G360" s="1172"/>
      <c r="H360" s="1170"/>
      <c r="I360" s="1171"/>
      <c r="J360" s="1050" t="s">
        <v>688</v>
      </c>
      <c r="K360" s="985" t="s">
        <v>990</v>
      </c>
      <c r="L360" s="1049" t="s">
        <v>344</v>
      </c>
      <c r="M360" s="1050"/>
      <c r="N360" s="1049"/>
      <c r="O360" s="1050" t="s">
        <v>688</v>
      </c>
      <c r="P360" s="985" t="s">
        <v>990</v>
      </c>
      <c r="Q360" s="1049" t="s">
        <v>344</v>
      </c>
      <c r="R360" s="1050" t="s">
        <v>690</v>
      </c>
      <c r="S360" s="1051" t="s">
        <v>344</v>
      </c>
      <c r="T360" s="903"/>
      <c r="U360" s="903"/>
      <c r="W360" s="903"/>
      <c r="X360" s="903"/>
      <c r="Y360" s="903"/>
      <c r="Z360" s="903"/>
      <c r="AA360" s="903"/>
      <c r="AB360" s="903"/>
      <c r="AC360" s="903"/>
      <c r="AD360" s="903"/>
      <c r="AE360" s="903"/>
      <c r="AF360" s="903"/>
      <c r="AG360" s="903"/>
      <c r="AH360" s="903"/>
      <c r="AI360" s="903"/>
      <c r="AJ360" s="903"/>
      <c r="AK360" s="903"/>
      <c r="AL360" s="903"/>
      <c r="AM360" s="903"/>
      <c r="AN360" s="903"/>
    </row>
    <row r="361" spans="1:40" ht="20.25" hidden="1">
      <c r="A361" t="str">
        <f t="shared" si="79"/>
        <v>BoutiqueBoutique</v>
      </c>
      <c r="B361" s="904" t="s">
        <v>1222</v>
      </c>
      <c r="C361" s="966" t="s">
        <v>1222</v>
      </c>
      <c r="D361" s="1173">
        <f t="array" ref="D361">+INDEX('Budget original'!$A$2:$AO$501,MATCH($A361,'Budget original'!$A$2:$A$501,0),MATCH(D$2,'Budget original'!$A$2:$AO$2,0))</f>
        <v>0</v>
      </c>
      <c r="E361" s="1174">
        <f>IFERROR(F361/D361,0)</f>
        <v>0</v>
      </c>
      <c r="F361" s="1175">
        <f t="array" ref="F361">+INDEX('Budget original'!$A$2:$AO$501,MATCH($A361,'Budget original'!$A$2:$A$501,0),MATCH(F$2,'Budget original'!$A$2:$AO$2,0))</f>
        <v>0</v>
      </c>
      <c r="G361" s="1173"/>
      <c r="H361" s="1174"/>
      <c r="I361" s="1173"/>
      <c r="J361" s="1176">
        <f>-SUMIFS(BV_Data_An_Cour!$O:$O,BV_Data_An_Cour!$X:$X,"Oui",BV_Data_An_Cour!$U:$U,$B361,BV_Data_An_Cour!$V:$V,$C361)</f>
        <v>0</v>
      </c>
      <c r="K361" s="1155">
        <f>IF(J361&lt;=0,0,L361/J361)</f>
        <v>0</v>
      </c>
      <c r="L361" s="1177">
        <f>-SUMIFS(BV_Data_An_Cour!$O:$O,BV_Data_An_Cour!$X:$X,"Oui",BV_Data_An_Cour!$U:$U,$B361,BV_Data_An_Cour!$V:$V,$C361)</f>
        <v>0</v>
      </c>
      <c r="M361" s="1156"/>
      <c r="N361" s="1157"/>
      <c r="O361" s="1176">
        <f t="array" ref="O361">+INDEX('Réel 2025'!$A$2:$AO$500,MATCH($A361,'Réel 2025'!$A$2:$A$500,0),MATCH(O$2,'Réel 2025'!$A$2:$AO$2,0))</f>
        <v>0</v>
      </c>
      <c r="P361" s="1155">
        <f>IFERROR(Q361/O361,0)</f>
        <v>0</v>
      </c>
      <c r="Q361" s="1177">
        <f t="array" ref="Q361">+INDEX('Réel 2025'!$A$2:$AO$500,MATCH($A361,'Réel 2025'!$A$2:$A$500,0),MATCH(Q$2,'Réel 2025'!$A$2:$AO$2,0))</f>
        <v>0</v>
      </c>
      <c r="R361" s="1156">
        <f>IF(O361=0,0,(J361-O361)/O361)</f>
        <v>0</v>
      </c>
      <c r="S361" s="1158">
        <f>L361-Q361</f>
        <v>0</v>
      </c>
      <c r="T361" s="903"/>
      <c r="U361" s="903"/>
      <c r="W361" s="903"/>
      <c r="X361" s="903"/>
      <c r="Y361" s="903"/>
      <c r="Z361" s="903"/>
      <c r="AA361" s="903"/>
      <c r="AB361" s="903"/>
      <c r="AC361" s="903"/>
      <c r="AD361" s="903"/>
      <c r="AE361" s="903"/>
      <c r="AF361" s="903"/>
      <c r="AG361" s="903"/>
      <c r="AH361" s="903"/>
      <c r="AI361" s="903"/>
      <c r="AJ361" s="903"/>
      <c r="AK361" s="903"/>
      <c r="AL361" s="903"/>
      <c r="AM361" s="903"/>
      <c r="AN361" s="903"/>
    </row>
    <row r="362" spans="1:40" ht="20.25" hidden="1">
      <c r="A362" t="str">
        <f t="shared" si="79"/>
        <v>Boutique</v>
      </c>
      <c r="B362" s="904" t="s">
        <v>1222</v>
      </c>
      <c r="C362" s="1159"/>
      <c r="D362" s="1160"/>
      <c r="E362" s="1161"/>
      <c r="F362" s="1162"/>
      <c r="G362" s="1163"/>
      <c r="H362" s="1161"/>
      <c r="I362" s="1162"/>
      <c r="J362" s="1163"/>
      <c r="K362" s="1161"/>
      <c r="L362" s="1162"/>
      <c r="M362" s="1164"/>
      <c r="N362" s="978"/>
      <c r="O362" s="1163"/>
      <c r="P362" s="1161"/>
      <c r="Q362" s="1162"/>
      <c r="R362" s="1164"/>
      <c r="S362" s="979"/>
      <c r="T362" s="903"/>
      <c r="U362" s="903"/>
      <c r="W362" s="903"/>
      <c r="X362" s="903"/>
      <c r="Y362" s="903"/>
      <c r="Z362" s="903"/>
      <c r="AA362" s="903"/>
      <c r="AB362" s="903"/>
      <c r="AC362" s="903"/>
      <c r="AD362" s="903"/>
      <c r="AE362" s="903"/>
      <c r="AF362" s="903"/>
      <c r="AG362" s="903"/>
      <c r="AH362" s="903"/>
      <c r="AI362" s="903"/>
      <c r="AJ362" s="903"/>
      <c r="AK362" s="903"/>
      <c r="AL362" s="903"/>
      <c r="AM362" s="903"/>
      <c r="AN362" s="903"/>
    </row>
    <row r="363" spans="1:40" ht="20.25" hidden="1">
      <c r="A363" t="str">
        <f t="shared" si="79"/>
        <v>BoutiqueTotal Dépt. Boutique</v>
      </c>
      <c r="B363" s="904" t="s">
        <v>1222</v>
      </c>
      <c r="C363" s="955" t="s">
        <v>1238</v>
      </c>
      <c r="D363" s="1178">
        <f>+D361</f>
        <v>0</v>
      </c>
      <c r="E363" s="1097">
        <f>IF(D363&lt;=0,0,F363/D363)</f>
        <v>0</v>
      </c>
      <c r="F363" s="1099">
        <f>+F361</f>
        <v>0</v>
      </c>
      <c r="G363" s="1098"/>
      <c r="H363" s="1097"/>
      <c r="I363" s="1099"/>
      <c r="J363" s="1098">
        <f>+J361</f>
        <v>0</v>
      </c>
      <c r="K363" s="1097">
        <f>IF(J363&lt;=0,0,L363/J363)</f>
        <v>0</v>
      </c>
      <c r="L363" s="1099">
        <f>+L361</f>
        <v>0</v>
      </c>
      <c r="M363" s="1179"/>
      <c r="N363" s="1180"/>
      <c r="O363" s="1098">
        <f>+O361</f>
        <v>0</v>
      </c>
      <c r="P363" s="1097">
        <f>IF(O363&lt;=0,0,Q363/O363)</f>
        <v>0</v>
      </c>
      <c r="Q363" s="1099">
        <f>+Q361</f>
        <v>0</v>
      </c>
      <c r="R363" s="942">
        <f>IF(O363=0,0,(J363-O363)/O363)</f>
        <v>0</v>
      </c>
      <c r="S363" s="945">
        <f>L363-Q363</f>
        <v>0</v>
      </c>
      <c r="T363" s="903"/>
      <c r="U363" s="903"/>
      <c r="W363" s="903"/>
      <c r="X363" s="903"/>
      <c r="Y363" s="903"/>
      <c r="Z363" s="903"/>
      <c r="AA363" s="903"/>
      <c r="AB363" s="903"/>
      <c r="AC363" s="903"/>
      <c r="AD363" s="903"/>
      <c r="AE363" s="903"/>
      <c r="AF363" s="903"/>
      <c r="AG363" s="903"/>
      <c r="AH363" s="903"/>
      <c r="AI363" s="903"/>
      <c r="AJ363" s="903"/>
      <c r="AK363" s="903"/>
      <c r="AL363" s="903"/>
      <c r="AM363" s="903"/>
      <c r="AN363" s="903"/>
    </row>
    <row r="364" spans="1:40" ht="20.25" hidden="1">
      <c r="A364" t="str">
        <f t="shared" si="79"/>
        <v>Boutique</v>
      </c>
      <c r="B364" s="904" t="s">
        <v>1222</v>
      </c>
      <c r="C364" s="984"/>
      <c r="D364" s="940"/>
      <c r="E364" s="940"/>
      <c r="F364" s="963"/>
      <c r="G364" s="942"/>
      <c r="H364" s="1181"/>
      <c r="I364" s="963"/>
      <c r="J364" s="942"/>
      <c r="K364" s="940"/>
      <c r="L364" s="941"/>
      <c r="M364" s="942"/>
      <c r="N364" s="1182"/>
      <c r="O364" s="942"/>
      <c r="P364" s="940"/>
      <c r="Q364" s="941"/>
      <c r="R364" s="942"/>
      <c r="S364" s="965">
        <f>IF(Q363=0,0,S363/Q363)</f>
        <v>0</v>
      </c>
      <c r="T364" s="903"/>
      <c r="U364" s="903"/>
      <c r="W364" s="903"/>
      <c r="X364" s="903"/>
      <c r="Y364" s="903"/>
      <c r="Z364" s="903"/>
      <c r="AA364" s="903"/>
      <c r="AB364" s="903"/>
      <c r="AC364" s="903"/>
      <c r="AD364" s="903"/>
      <c r="AE364" s="903"/>
      <c r="AF364" s="903"/>
      <c r="AG364" s="903"/>
      <c r="AH364" s="903"/>
      <c r="AI364" s="903"/>
      <c r="AJ364" s="903"/>
      <c r="AK364" s="903"/>
      <c r="AL364" s="903"/>
      <c r="AM364" s="903"/>
      <c r="AN364" s="903"/>
    </row>
    <row r="365" spans="1:40" ht="20.25" hidden="1">
      <c r="A365" t="str">
        <f t="shared" si="79"/>
        <v>BoutiqueDEPENSES</v>
      </c>
      <c r="B365" s="904" t="s">
        <v>1222</v>
      </c>
      <c r="C365" s="984" t="s">
        <v>394</v>
      </c>
      <c r="D365" s="940"/>
      <c r="E365" s="940"/>
      <c r="F365" s="963"/>
      <c r="G365" s="942"/>
      <c r="H365" s="940"/>
      <c r="I365" s="963"/>
      <c r="J365" s="942"/>
      <c r="K365" s="940"/>
      <c r="L365" s="941"/>
      <c r="M365" s="942"/>
      <c r="N365" s="941"/>
      <c r="O365" s="942"/>
      <c r="P365" s="940"/>
      <c r="Q365" s="941"/>
      <c r="R365" s="942"/>
      <c r="S365" s="965"/>
      <c r="T365" s="903"/>
      <c r="U365" s="903"/>
      <c r="W365" s="903"/>
      <c r="X365" s="903"/>
      <c r="Y365" s="903"/>
      <c r="Z365" s="903"/>
      <c r="AA365" s="903"/>
      <c r="AB365" s="903"/>
      <c r="AC365" s="903"/>
      <c r="AD365" s="903"/>
      <c r="AE365" s="903"/>
      <c r="AF365" s="903"/>
      <c r="AG365" s="903"/>
      <c r="AH365" s="903"/>
      <c r="AI365" s="903"/>
      <c r="AJ365" s="903"/>
      <c r="AK365" s="903"/>
      <c r="AL365" s="903"/>
      <c r="AM365" s="903"/>
      <c r="AN365" s="903"/>
    </row>
    <row r="366" spans="1:40" ht="20.25" hidden="1">
      <c r="A366" t="str">
        <f t="shared" si="79"/>
        <v>BoutiqueSalaires cadres</v>
      </c>
      <c r="B366" s="904" t="s">
        <v>1222</v>
      </c>
      <c r="C366" s="1015" t="s">
        <v>405</v>
      </c>
      <c r="D366" s="940"/>
      <c r="E366" s="940"/>
      <c r="F366" s="929">
        <f t="array" ref="F366">+INDEX('Budget original'!$A$2:$AO$501,MATCH($A366,'Budget original'!$A$2:$A$501,0),MATCH(F$2,'Budget original'!$A$2:$AO$2,0))</f>
        <v>0</v>
      </c>
      <c r="G366" s="942"/>
      <c r="H366" s="940"/>
      <c r="I366" s="929"/>
      <c r="J366" s="942"/>
      <c r="K366" s="940"/>
      <c r="L366" s="932">
        <f>-SUMIFS(BV_Data_An_Cour!$O:$O,BV_Data_An_Cour!$U:$U,$B366,BV_Data_An_Cour!$V:$V,$C366,BV_Data_An_Cour!$W:$W,$L$2)</f>
        <v>0</v>
      </c>
      <c r="M366" s="942"/>
      <c r="N366" s="941"/>
      <c r="O366" s="942"/>
      <c r="P366" s="940"/>
      <c r="Q366" s="932">
        <f t="array" ref="Q366">+INDEX('Réel 2025'!$A$2:$AO$500,MATCH($A366,'Réel 2025'!$A$2:$A$500,0),MATCH(Q$2,'Réel 2025'!$A$2:$AO$2,0))</f>
        <v>0</v>
      </c>
      <c r="R366" s="942"/>
      <c r="S366" s="933">
        <f t="shared" ref="S366:S395" si="80">L366-Q366</f>
        <v>0</v>
      </c>
      <c r="T366" s="903"/>
      <c r="U366" s="903"/>
      <c r="W366" s="903"/>
      <c r="X366" s="903"/>
      <c r="Y366" s="903"/>
      <c r="Z366" s="903"/>
      <c r="AA366" s="903"/>
      <c r="AB366" s="903"/>
      <c r="AC366" s="903"/>
      <c r="AD366" s="903"/>
      <c r="AE366" s="903"/>
      <c r="AF366" s="903"/>
      <c r="AG366" s="903"/>
      <c r="AH366" s="903"/>
      <c r="AI366" s="903"/>
      <c r="AJ366" s="903"/>
      <c r="AK366" s="903"/>
      <c r="AL366" s="903"/>
      <c r="AM366" s="903"/>
      <c r="AN366" s="903"/>
    </row>
    <row r="367" spans="1:40" ht="20.25" hidden="1">
      <c r="A367" t="str">
        <f t="shared" si="79"/>
        <v>BoutiqueSalaires commis</v>
      </c>
      <c r="B367" s="904" t="s">
        <v>1222</v>
      </c>
      <c r="C367" s="1016" t="s">
        <v>406</v>
      </c>
      <c r="D367" s="998"/>
      <c r="E367" s="940"/>
      <c r="F367" s="921">
        <f t="array" ref="F367">+INDEX('Budget original'!$A$2:$AO$501,MATCH($A367,'Budget original'!$A$2:$A$501,0),MATCH(F$2,'Budget original'!$A$2:$AO$2,0))</f>
        <v>0</v>
      </c>
      <c r="G367" s="999"/>
      <c r="H367" s="940"/>
      <c r="I367" s="921"/>
      <c r="J367" s="942"/>
      <c r="K367" s="940"/>
      <c r="L367" s="921">
        <f>-SUMIFS(BV_Data_An_Cour!$O:$O,BV_Data_An_Cour!$U:$U,$B367,BV_Data_An_Cour!$V:$V,$C367,BV_Data_An_Cour!$W:$W,$L$2)</f>
        <v>0</v>
      </c>
      <c r="M367" s="942"/>
      <c r="N367" s="963"/>
      <c r="O367" s="942"/>
      <c r="P367" s="940"/>
      <c r="Q367" s="921">
        <f t="array" ref="Q367">+INDEX('Réel 2025'!$A$2:$AO$500,MATCH($A367,'Réel 2025'!$A$2:$A$500,0),MATCH(Q$2,'Réel 2025'!$A$2:$AO$2,0))</f>
        <v>0</v>
      </c>
      <c r="R367" s="942"/>
      <c r="S367" s="989">
        <f t="shared" si="80"/>
        <v>0</v>
      </c>
      <c r="T367" s="903"/>
      <c r="U367" s="903"/>
      <c r="W367" s="903"/>
      <c r="X367" s="903"/>
      <c r="Y367" s="903"/>
      <c r="Z367" s="903"/>
      <c r="AA367" s="903"/>
      <c r="AB367" s="903"/>
      <c r="AC367" s="903"/>
      <c r="AD367" s="903"/>
      <c r="AE367" s="903"/>
      <c r="AF367" s="903"/>
      <c r="AG367" s="903"/>
      <c r="AH367" s="903"/>
      <c r="AI367" s="903"/>
      <c r="AJ367" s="903"/>
      <c r="AK367" s="903"/>
      <c r="AL367" s="903"/>
      <c r="AM367" s="903"/>
      <c r="AN367" s="903"/>
    </row>
    <row r="368" spans="1:40" ht="20.25" hidden="1">
      <c r="A368" t="str">
        <f t="shared" si="79"/>
        <v>BoutiqueSalaires autres</v>
      </c>
      <c r="B368" s="904" t="s">
        <v>1222</v>
      </c>
      <c r="C368" s="1015" t="s">
        <v>407</v>
      </c>
      <c r="D368" s="1017"/>
      <c r="E368" s="1018"/>
      <c r="F368" s="929">
        <f t="array" ref="F368">+INDEX('Budget original'!$A$2:$AO$501,MATCH($A368,'Budget original'!$A$2:$A$501,0),MATCH(F$2,'Budget original'!$A$2:$AO$2,0))</f>
        <v>0</v>
      </c>
      <c r="G368" s="1019"/>
      <c r="H368" s="1018"/>
      <c r="I368" s="929"/>
      <c r="J368" s="1020"/>
      <c r="K368" s="1018"/>
      <c r="L368" s="932">
        <f>-SUMIFS(BV_Data_An_Cour!$O:$O,BV_Data_An_Cour!$U:$U,$B368,BV_Data_An_Cour!$V:$V,$C368,BV_Data_An_Cour!$W:$W,$L$2)</f>
        <v>0</v>
      </c>
      <c r="M368" s="1020"/>
      <c r="N368" s="1022"/>
      <c r="O368" s="1020"/>
      <c r="P368" s="1018"/>
      <c r="Q368" s="932">
        <f t="array" ref="Q368">+INDEX('Réel 2025'!$A$2:$AO$500,MATCH($A368,'Réel 2025'!$A$2:$A$500,0),MATCH(Q$2,'Réel 2025'!$A$2:$AO$2,0))</f>
        <v>0</v>
      </c>
      <c r="R368" s="1020"/>
      <c r="S368" s="1023">
        <f t="shared" si="80"/>
        <v>0</v>
      </c>
      <c r="T368" s="903"/>
      <c r="U368" s="903"/>
      <c r="W368" s="903"/>
      <c r="X368" s="903"/>
      <c r="Y368" s="903"/>
      <c r="Z368" s="903"/>
      <c r="AA368" s="903"/>
      <c r="AB368" s="903"/>
      <c r="AC368" s="903"/>
      <c r="AD368" s="903"/>
      <c r="AE368" s="903"/>
      <c r="AF368" s="903"/>
      <c r="AG368" s="903"/>
      <c r="AH368" s="903"/>
      <c r="AI368" s="903"/>
      <c r="AJ368" s="903"/>
      <c r="AK368" s="903"/>
      <c r="AL368" s="903"/>
      <c r="AM368" s="903"/>
      <c r="AN368" s="903"/>
    </row>
    <row r="369" spans="1:40" ht="20.25" hidden="1">
      <c r="A369" t="str">
        <f t="shared" si="79"/>
        <v>BoutiqueSalaires spécialistes</v>
      </c>
      <c r="B369" s="904" t="s">
        <v>1222</v>
      </c>
      <c r="C369" s="1015" t="s">
        <v>409</v>
      </c>
      <c r="D369" s="998"/>
      <c r="E369" s="940"/>
      <c r="F369" s="929">
        <f t="array" ref="F369">+INDEX('Budget original'!$A$2:$AO$501,MATCH($A369,'Budget original'!$A$2:$A$501,0),MATCH(F$2,'Budget original'!$A$2:$AO$2,0))</f>
        <v>0</v>
      </c>
      <c r="G369" s="999"/>
      <c r="H369" s="940"/>
      <c r="I369" s="929"/>
      <c r="J369" s="942"/>
      <c r="K369" s="940"/>
      <c r="L369" s="932">
        <f>-SUMIFS(BV_Data_An_Cour!$O:$O,BV_Data_An_Cour!$U:$U,$B369,BV_Data_An_Cour!$V:$V,$C369,BV_Data_An_Cour!$W:$W,$L$2)</f>
        <v>0</v>
      </c>
      <c r="M369" s="942"/>
      <c r="N369" s="963"/>
      <c r="O369" s="942"/>
      <c r="P369" s="940"/>
      <c r="Q369" s="932">
        <f t="array" ref="Q369">+INDEX('Réel 2025'!$A$2:$AO$500,MATCH($A369,'Réel 2025'!$A$2:$A$500,0),MATCH(Q$2,'Réel 2025'!$A$2:$AO$2,0))</f>
        <v>0</v>
      </c>
      <c r="R369" s="942"/>
      <c r="S369" s="989">
        <f t="shared" si="80"/>
        <v>0</v>
      </c>
      <c r="T369" s="903"/>
      <c r="U369" s="903"/>
      <c r="W369" s="903"/>
      <c r="X369" s="903"/>
      <c r="Y369" s="903"/>
      <c r="Z369" s="903"/>
      <c r="AA369" s="903"/>
      <c r="AB369" s="903"/>
      <c r="AC369" s="903"/>
      <c r="AD369" s="903"/>
      <c r="AE369" s="903"/>
      <c r="AF369" s="903"/>
      <c r="AG369" s="903"/>
      <c r="AH369" s="903"/>
      <c r="AI369" s="903"/>
      <c r="AJ369" s="903"/>
      <c r="AK369" s="903"/>
      <c r="AL369" s="903"/>
      <c r="AM369" s="903"/>
      <c r="AN369" s="903"/>
    </row>
    <row r="370" spans="1:40" ht="20.25" hidden="1">
      <c r="A370" t="str">
        <f t="shared" si="79"/>
        <v>Boutique[...]</v>
      </c>
      <c r="B370" s="904" t="s">
        <v>1222</v>
      </c>
      <c r="C370" s="928" t="s">
        <v>330</v>
      </c>
      <c r="D370" s="998"/>
      <c r="E370" s="940"/>
      <c r="F370" s="929">
        <f t="array" ref="F370">+INDEX('Budget original'!$A$2:$AO$501,MATCH($A370,'Budget original'!$A$2:$A$501,0),MATCH(F$2,'Budget original'!$A$2:$AO$2,0))</f>
        <v>0</v>
      </c>
      <c r="G370" s="999"/>
      <c r="H370" s="940"/>
      <c r="I370" s="929"/>
      <c r="J370" s="942"/>
      <c r="K370" s="940"/>
      <c r="L370" s="932">
        <f>-SUMIFS(BV_Data_An_Cour!$O:$O,BV_Data_An_Cour!$U:$U,$B370,BV_Data_An_Cour!$V:$V,$C370,BV_Data_An_Cour!$W:$W,$L$2)</f>
        <v>0</v>
      </c>
      <c r="M370" s="942"/>
      <c r="N370" s="963"/>
      <c r="O370" s="942"/>
      <c r="P370" s="940"/>
      <c r="Q370" s="932">
        <f t="array" ref="Q370">+INDEX('Réel 2025'!$A$2:$AO$500,MATCH($A370,'Réel 2025'!$A$2:$A$500,0),MATCH(Q$2,'Réel 2025'!$A$2:$AO$2,0))</f>
        <v>0</v>
      </c>
      <c r="R370" s="942"/>
      <c r="S370" s="989">
        <f t="shared" si="80"/>
        <v>0</v>
      </c>
      <c r="T370" s="903"/>
      <c r="U370" s="903"/>
      <c r="W370" s="903"/>
      <c r="X370" s="903"/>
      <c r="Y370" s="903"/>
      <c r="Z370" s="903"/>
      <c r="AA370" s="903"/>
      <c r="AB370" s="903"/>
      <c r="AC370" s="903"/>
      <c r="AD370" s="903"/>
      <c r="AE370" s="903"/>
      <c r="AF370" s="903"/>
      <c r="AG370" s="903"/>
      <c r="AH370" s="903"/>
      <c r="AI370" s="903"/>
      <c r="AJ370" s="903"/>
      <c r="AK370" s="903"/>
      <c r="AL370" s="903"/>
      <c r="AM370" s="903"/>
      <c r="AN370" s="903"/>
    </row>
    <row r="371" spans="1:40" ht="20.25" hidden="1">
      <c r="A371" t="str">
        <f t="shared" si="79"/>
        <v>Boutique[...]</v>
      </c>
      <c r="B371" s="904" t="s">
        <v>1222</v>
      </c>
      <c r="C371" s="928" t="s">
        <v>330</v>
      </c>
      <c r="D371" s="998"/>
      <c r="E371" s="940"/>
      <c r="F371" s="929">
        <f t="array" ref="F371">+INDEX('Budget original'!$A$2:$AO$501,MATCH($A371,'Budget original'!$A$2:$A$501,0),MATCH(F$2,'Budget original'!$A$2:$AO$2,0))</f>
        <v>0</v>
      </c>
      <c r="G371" s="999"/>
      <c r="H371" s="940"/>
      <c r="I371" s="929"/>
      <c r="J371" s="942"/>
      <c r="K371" s="940"/>
      <c r="L371" s="932">
        <f>-SUMIFS(BV_Data_An_Cour!$O:$O,BV_Data_An_Cour!$U:$U,$B371,BV_Data_An_Cour!$V:$V,$C371,BV_Data_An_Cour!$W:$W,$L$2)</f>
        <v>0</v>
      </c>
      <c r="M371" s="942"/>
      <c r="N371" s="963"/>
      <c r="O371" s="942"/>
      <c r="P371" s="940"/>
      <c r="Q371" s="932">
        <f t="array" ref="Q371">+INDEX('Réel 2025'!$A$2:$AO$500,MATCH($A371,'Réel 2025'!$A$2:$A$500,0),MATCH(Q$2,'Réel 2025'!$A$2:$AO$2,0))</f>
        <v>0</v>
      </c>
      <c r="R371" s="942"/>
      <c r="S371" s="989">
        <f t="shared" si="80"/>
        <v>0</v>
      </c>
      <c r="T371" s="903"/>
      <c r="U371" s="903"/>
      <c r="W371" s="903"/>
      <c r="X371" s="903"/>
      <c r="Y371" s="903"/>
      <c r="Z371" s="903"/>
      <c r="AA371" s="903"/>
      <c r="AB371" s="903"/>
      <c r="AC371" s="903"/>
      <c r="AD371" s="903"/>
      <c r="AE371" s="903"/>
      <c r="AF371" s="903"/>
      <c r="AG371" s="903"/>
      <c r="AH371" s="903"/>
      <c r="AI371" s="903"/>
      <c r="AJ371" s="903"/>
      <c r="AK371" s="903"/>
      <c r="AL371" s="903"/>
      <c r="AM371" s="903"/>
      <c r="AN371" s="903"/>
    </row>
    <row r="372" spans="1:40" ht="20.25" hidden="1">
      <c r="A372" t="str">
        <f t="shared" si="79"/>
        <v>Boutique[...]</v>
      </c>
      <c r="B372" s="904" t="s">
        <v>1222</v>
      </c>
      <c r="C372" s="928" t="s">
        <v>330</v>
      </c>
      <c r="D372" s="998"/>
      <c r="E372" s="940"/>
      <c r="F372" s="929">
        <f t="array" ref="F372">+INDEX('Budget original'!$A$2:$AO$501,MATCH($A372,'Budget original'!$A$2:$A$501,0),MATCH(F$2,'Budget original'!$A$2:$AO$2,0))</f>
        <v>0</v>
      </c>
      <c r="G372" s="999"/>
      <c r="H372" s="940"/>
      <c r="I372" s="929"/>
      <c r="J372" s="942"/>
      <c r="K372" s="940"/>
      <c r="L372" s="932">
        <f>-SUMIFS(BV_Data_An_Cour!$O:$O,BV_Data_An_Cour!$U:$U,$B372,BV_Data_An_Cour!$V:$V,$C372,BV_Data_An_Cour!$W:$W,$L$2)</f>
        <v>0</v>
      </c>
      <c r="M372" s="942"/>
      <c r="N372" s="963"/>
      <c r="O372" s="942"/>
      <c r="P372" s="940"/>
      <c r="Q372" s="932">
        <f t="array" ref="Q372">+INDEX('Réel 2025'!$A$2:$AO$500,MATCH($A372,'Réel 2025'!$A$2:$A$500,0),MATCH(Q$2,'Réel 2025'!$A$2:$AO$2,0))</f>
        <v>0</v>
      </c>
      <c r="R372" s="942"/>
      <c r="S372" s="989">
        <f t="shared" si="80"/>
        <v>0</v>
      </c>
      <c r="T372" s="903"/>
      <c r="U372" s="903"/>
      <c r="W372" s="903"/>
      <c r="X372" s="903"/>
      <c r="Y372" s="903"/>
      <c r="Z372" s="903"/>
      <c r="AA372" s="903"/>
      <c r="AB372" s="903"/>
      <c r="AC372" s="903"/>
      <c r="AD372" s="903"/>
      <c r="AE372" s="903"/>
      <c r="AF372" s="903"/>
      <c r="AG372" s="903"/>
      <c r="AH372" s="903"/>
      <c r="AI372" s="903"/>
      <c r="AJ372" s="903"/>
      <c r="AK372" s="903"/>
      <c r="AL372" s="903"/>
      <c r="AM372" s="903"/>
      <c r="AN372" s="903"/>
    </row>
    <row r="373" spans="1:40" ht="20.25" hidden="1">
      <c r="A373" t="str">
        <f t="shared" si="79"/>
        <v>BoutiqueSalaires en absences</v>
      </c>
      <c r="B373" s="904" t="s">
        <v>1222</v>
      </c>
      <c r="C373" s="1016" t="s">
        <v>410</v>
      </c>
      <c r="D373" s="998"/>
      <c r="E373" s="940"/>
      <c r="F373" s="921">
        <f t="array" ref="F373">+INDEX('Budget original'!$A$2:$AO$501,MATCH($A373,'Budget original'!$A$2:$A$501,0),MATCH(F$2,'Budget original'!$A$2:$AO$2,0))</f>
        <v>0</v>
      </c>
      <c r="G373" s="999"/>
      <c r="H373" s="940"/>
      <c r="I373" s="921"/>
      <c r="J373" s="942"/>
      <c r="K373" s="940"/>
      <c r="L373" s="921">
        <f>-SUMIFS(BV_Data_An_Cour!$O:$O,BV_Data_An_Cour!$U:$U,$B373,BV_Data_An_Cour!$V:$V,$C373,BV_Data_An_Cour!$W:$W,$L$2)</f>
        <v>0</v>
      </c>
      <c r="M373" s="942"/>
      <c r="N373" s="963"/>
      <c r="O373" s="942"/>
      <c r="P373" s="940"/>
      <c r="Q373" s="921">
        <f t="array" ref="Q373">+INDEX('Réel 2025'!$A$2:$AO$500,MATCH($A373,'Réel 2025'!$A$2:$A$500,0),MATCH(Q$2,'Réel 2025'!$A$2:$AO$2,0))</f>
        <v>0</v>
      </c>
      <c r="R373" s="942"/>
      <c r="S373" s="989">
        <f t="shared" si="80"/>
        <v>0</v>
      </c>
      <c r="T373" s="903"/>
      <c r="U373" s="903"/>
      <c r="W373" s="903"/>
      <c r="X373" s="903"/>
      <c r="Y373" s="903"/>
      <c r="Z373" s="903"/>
      <c r="AA373" s="903"/>
      <c r="AB373" s="903"/>
      <c r="AC373" s="903"/>
      <c r="AD373" s="903"/>
      <c r="AE373" s="903"/>
      <c r="AF373" s="903"/>
      <c r="AG373" s="903"/>
      <c r="AH373" s="903"/>
      <c r="AI373" s="903"/>
      <c r="AJ373" s="903"/>
      <c r="AK373" s="903"/>
      <c r="AL373" s="903"/>
      <c r="AM373" s="903"/>
      <c r="AN373" s="903"/>
    </row>
    <row r="374" spans="1:40" ht="20.25" hidden="1">
      <c r="A374" t="str">
        <f t="shared" si="79"/>
        <v>BoutiqueDéduction à la source</v>
      </c>
      <c r="B374" s="904" t="s">
        <v>1222</v>
      </c>
      <c r="C374" s="1015" t="s">
        <v>411</v>
      </c>
      <c r="D374" s="1017"/>
      <c r="E374" s="1018"/>
      <c r="F374" s="929">
        <f t="array" ref="F374">+INDEX('Budget original'!$A$2:$AO$501,MATCH($A374,'Budget original'!$A$2:$A$501,0),MATCH(F$2,'Budget original'!$A$2:$AO$2,0))</f>
        <v>0</v>
      </c>
      <c r="G374" s="1019"/>
      <c r="H374" s="1018"/>
      <c r="I374" s="929"/>
      <c r="J374" s="1020"/>
      <c r="K374" s="1018"/>
      <c r="L374" s="932">
        <f>-SUMIFS(BV_Data_An_Cour!$O:$O,BV_Data_An_Cour!$U:$U,$B374,BV_Data_An_Cour!$V:$V,$C374,BV_Data_An_Cour!$W:$W,$L$2)</f>
        <v>0</v>
      </c>
      <c r="M374" s="1020"/>
      <c r="N374" s="1022"/>
      <c r="O374" s="1020"/>
      <c r="P374" s="1018"/>
      <c r="Q374" s="932">
        <f t="array" ref="Q374">+INDEX('Réel 2025'!$A$2:$AO$500,MATCH($A374,'Réel 2025'!$A$2:$A$500,0),MATCH(Q$2,'Réel 2025'!$A$2:$AO$2,0))</f>
        <v>0</v>
      </c>
      <c r="R374" s="1020"/>
      <c r="S374" s="1023">
        <f t="shared" si="80"/>
        <v>0</v>
      </c>
      <c r="T374" s="903"/>
      <c r="U374" s="903"/>
      <c r="W374" s="903"/>
      <c r="X374" s="903"/>
      <c r="Y374" s="903"/>
      <c r="Z374" s="903"/>
      <c r="AA374" s="903"/>
      <c r="AB374" s="903"/>
      <c r="AC374" s="903"/>
      <c r="AD374" s="903"/>
      <c r="AE374" s="903"/>
      <c r="AF374" s="903"/>
      <c r="AG374" s="903"/>
      <c r="AH374" s="903"/>
      <c r="AI374" s="903"/>
      <c r="AJ374" s="903"/>
      <c r="AK374" s="903"/>
      <c r="AL374" s="903"/>
      <c r="AM374" s="903"/>
      <c r="AN374" s="903"/>
    </row>
    <row r="375" spans="1:40" ht="20.25" hidden="1">
      <c r="A375" t="str">
        <f t="shared" si="79"/>
        <v>BoutiqueBénéfices marginaux</v>
      </c>
      <c r="B375" s="904" t="s">
        <v>1222</v>
      </c>
      <c r="C375" s="1015" t="s">
        <v>412</v>
      </c>
      <c r="D375" s="998"/>
      <c r="E375" s="940"/>
      <c r="F375" s="929">
        <f t="array" ref="F375">+INDEX('Budget original'!$A$2:$AO$501,MATCH($A375,'Budget original'!$A$2:$A$501,0),MATCH(F$2,'Budget original'!$A$2:$AO$2,0))</f>
        <v>0</v>
      </c>
      <c r="G375" s="999"/>
      <c r="H375" s="940"/>
      <c r="I375" s="929"/>
      <c r="J375" s="942"/>
      <c r="K375" s="940"/>
      <c r="L375" s="932">
        <f>-SUMIFS(BV_Data_An_Cour!$O:$O,BV_Data_An_Cour!$U:$U,$B375,BV_Data_An_Cour!$V:$V,$C375,BV_Data_An_Cour!$W:$W,$L$2)</f>
        <v>0</v>
      </c>
      <c r="M375" s="942"/>
      <c r="N375" s="963"/>
      <c r="O375" s="942"/>
      <c r="P375" s="940"/>
      <c r="Q375" s="932">
        <f t="array" ref="Q375">+INDEX('Réel 2025'!$A$2:$AO$500,MATCH($A375,'Réel 2025'!$A$2:$A$500,0),MATCH(Q$2,'Réel 2025'!$A$2:$AO$2,0))</f>
        <v>0</v>
      </c>
      <c r="R375" s="942"/>
      <c r="S375" s="989">
        <f t="shared" si="80"/>
        <v>0</v>
      </c>
      <c r="T375" s="903"/>
      <c r="U375" s="903"/>
      <c r="W375" s="903"/>
      <c r="X375" s="903"/>
      <c r="Y375" s="903"/>
      <c r="Z375" s="903"/>
      <c r="AA375" s="903"/>
      <c r="AB375" s="903"/>
      <c r="AC375" s="903"/>
      <c r="AD375" s="903"/>
      <c r="AE375" s="903"/>
      <c r="AF375" s="903"/>
      <c r="AG375" s="903"/>
      <c r="AH375" s="903"/>
      <c r="AI375" s="903"/>
      <c r="AJ375" s="903"/>
      <c r="AK375" s="903"/>
      <c r="AL375" s="903"/>
      <c r="AM375" s="903"/>
      <c r="AN375" s="903"/>
    </row>
    <row r="376" spans="1:40" ht="20.25" hidden="1">
      <c r="A376" t="str">
        <f t="shared" si="79"/>
        <v>BoutiqueCsst</v>
      </c>
      <c r="B376" s="904" t="s">
        <v>1222</v>
      </c>
      <c r="C376" s="1015" t="s">
        <v>413</v>
      </c>
      <c r="D376" s="998"/>
      <c r="E376" s="940"/>
      <c r="F376" s="929">
        <f t="array" ref="F376">+INDEX('Budget original'!$A$2:$AO$501,MATCH($A376,'Budget original'!$A$2:$A$501,0),MATCH(F$2,'Budget original'!$A$2:$AO$2,0))</f>
        <v>0</v>
      </c>
      <c r="G376" s="999"/>
      <c r="H376" s="940"/>
      <c r="I376" s="929"/>
      <c r="J376" s="942"/>
      <c r="K376" s="940"/>
      <c r="L376" s="932">
        <f>-SUMIFS(BV_Data_An_Cour!$O:$O,BV_Data_An_Cour!$U:$U,$B376,BV_Data_An_Cour!$V:$V,$C376,BV_Data_An_Cour!$W:$W,$L$2)</f>
        <v>0</v>
      </c>
      <c r="M376" s="942"/>
      <c r="N376" s="963"/>
      <c r="O376" s="942"/>
      <c r="P376" s="940"/>
      <c r="Q376" s="932">
        <f t="array" ref="Q376">+INDEX('Réel 2025'!$A$2:$AO$500,MATCH($A376,'Réel 2025'!$A$2:$A$500,0),MATCH(Q$2,'Réel 2025'!$A$2:$AO$2,0))</f>
        <v>0</v>
      </c>
      <c r="R376" s="942"/>
      <c r="S376" s="989">
        <f t="shared" si="80"/>
        <v>0</v>
      </c>
      <c r="T376" s="903"/>
      <c r="U376" s="903"/>
      <c r="W376" s="903"/>
      <c r="X376" s="903"/>
      <c r="Y376" s="903"/>
      <c r="Z376" s="903"/>
      <c r="AA376" s="903"/>
      <c r="AB376" s="903"/>
      <c r="AC376" s="903"/>
      <c r="AD376" s="903"/>
      <c r="AE376" s="903"/>
      <c r="AF376" s="903"/>
      <c r="AG376" s="903"/>
      <c r="AH376" s="903"/>
      <c r="AI376" s="903"/>
      <c r="AJ376" s="903"/>
      <c r="AK376" s="903"/>
      <c r="AL376" s="903"/>
      <c r="AM376" s="903"/>
      <c r="AN376" s="903"/>
    </row>
    <row r="377" spans="1:40" ht="20.25" hidden="1">
      <c r="A377" t="str">
        <f t="shared" si="79"/>
        <v>Boutique[...]</v>
      </c>
      <c r="B377" s="904" t="s">
        <v>1222</v>
      </c>
      <c r="C377" s="928" t="s">
        <v>330</v>
      </c>
      <c r="D377" s="1000"/>
      <c r="E377" s="1024"/>
      <c r="F377" s="929">
        <f t="array" ref="F377">+INDEX('Budget original'!$A$2:$AO$501,MATCH($A377,'Budget original'!$A$2:$A$501,0),MATCH(F$2,'Budget original'!$A$2:$AO$2,0))</f>
        <v>0</v>
      </c>
      <c r="G377" s="1001"/>
      <c r="H377" s="1024"/>
      <c r="I377" s="929"/>
      <c r="J377" s="922"/>
      <c r="K377" s="1024"/>
      <c r="L377" s="932">
        <f>-SUMIFS(BV_Data_An_Cour!$O:$O,BV_Data_An_Cour!$U:$U,$B377,BV_Data_An_Cour!$V:$V,$C377,BV_Data_An_Cour!$W:$W,$L$2)</f>
        <v>0</v>
      </c>
      <c r="M377" s="922"/>
      <c r="N377" s="995"/>
      <c r="O377" s="922"/>
      <c r="P377" s="1024"/>
      <c r="Q377" s="932">
        <f t="array" ref="Q377">+INDEX('Réel 2025'!$A$2:$AO$500,MATCH($A377,'Réel 2025'!$A$2:$A$500,0),MATCH(Q$2,'Réel 2025'!$A$2:$AO$2,0))</f>
        <v>0</v>
      </c>
      <c r="R377" s="922"/>
      <c r="S377" s="996">
        <f t="shared" si="80"/>
        <v>0</v>
      </c>
      <c r="T377" s="903"/>
      <c r="U377" s="903"/>
      <c r="W377" s="903"/>
      <c r="X377" s="903"/>
      <c r="Y377" s="903"/>
      <c r="Z377" s="903"/>
      <c r="AA377" s="903"/>
      <c r="AB377" s="903"/>
      <c r="AC377" s="903"/>
      <c r="AD377" s="903"/>
      <c r="AE377" s="903"/>
      <c r="AF377" s="903"/>
      <c r="AG377" s="903"/>
      <c r="AH377" s="903"/>
      <c r="AI377" s="903"/>
      <c r="AJ377" s="903"/>
      <c r="AK377" s="903"/>
      <c r="AL377" s="903"/>
      <c r="AM377" s="903"/>
      <c r="AN377" s="903"/>
    </row>
    <row r="378" spans="1:40" ht="20.25" hidden="1">
      <c r="A378" t="str">
        <f t="shared" si="79"/>
        <v>BoutiqueTOTAL PERSONNEL</v>
      </c>
      <c r="B378" s="904" t="s">
        <v>1222</v>
      </c>
      <c r="C378" s="1006" t="s">
        <v>414</v>
      </c>
      <c r="D378" s="1007" t="s">
        <v>404</v>
      </c>
      <c r="E378" s="1008">
        <f>IFERROR(F378/F$361,0)</f>
        <v>0</v>
      </c>
      <c r="F378" s="1009">
        <f>+SUM(F366:F377)</f>
        <v>0</v>
      </c>
      <c r="G378" s="1010"/>
      <c r="H378" s="1008"/>
      <c r="I378" s="1009"/>
      <c r="J378" s="1010" t="s">
        <v>404</v>
      </c>
      <c r="K378" s="1008">
        <f>IFERROR(L378/L$361,0)</f>
        <v>0</v>
      </c>
      <c r="L378" s="1009">
        <f>+SUM(L366:L377)</f>
        <v>0</v>
      </c>
      <c r="M378" s="1064"/>
      <c r="N378" s="1027"/>
      <c r="O378" s="1010" t="s">
        <v>404</v>
      </c>
      <c r="P378" s="1008">
        <f>IFERROR(Q378/Q$361,0)</f>
        <v>0</v>
      </c>
      <c r="Q378" s="1009">
        <f>+SUM(Q366:Q377)</f>
        <v>0</v>
      </c>
      <c r="R378" s="1064"/>
      <c r="S378" s="1028">
        <f t="shared" si="80"/>
        <v>0</v>
      </c>
      <c r="T378" s="903"/>
      <c r="U378" s="903"/>
      <c r="W378" s="903"/>
      <c r="X378" s="903"/>
      <c r="Y378" s="903"/>
      <c r="Z378" s="903"/>
      <c r="AA378" s="903"/>
      <c r="AB378" s="903"/>
      <c r="AC378" s="903"/>
      <c r="AD378" s="903"/>
      <c r="AE378" s="903"/>
      <c r="AF378" s="903"/>
      <c r="AG378" s="903"/>
      <c r="AH378" s="903"/>
      <c r="AI378" s="903"/>
      <c r="AJ378" s="903"/>
      <c r="AK378" s="903"/>
      <c r="AL378" s="903"/>
      <c r="AM378" s="903"/>
      <c r="AN378" s="903"/>
    </row>
    <row r="379" spans="1:40" ht="20.25" hidden="1">
      <c r="A379" t="str">
        <f t="shared" si="79"/>
        <v>BoutiquePublicité 2</v>
      </c>
      <c r="B379" s="904" t="s">
        <v>1222</v>
      </c>
      <c r="C379" s="1148" t="s">
        <v>415</v>
      </c>
      <c r="D379" s="998"/>
      <c r="E379" s="940"/>
      <c r="F379" s="929">
        <f t="array" ref="F379">+INDEX('Budget original'!$A$2:$AO$501,MATCH($A379,'Budget original'!$A$2:$A$501,0),MATCH(F$2,'Budget original'!$A$2:$AO$2,0))</f>
        <v>0</v>
      </c>
      <c r="G379" s="999"/>
      <c r="H379" s="940"/>
      <c r="I379" s="929"/>
      <c r="J379" s="942"/>
      <c r="K379" s="940"/>
      <c r="L379" s="932">
        <f>-SUMIFS(BV_Data_An_Cour!$O:$O,BV_Data_An_Cour!$U:$U,$B379,BV_Data_An_Cour!$V:$V,$C379,BV_Data_An_Cour!$W:$W,$L$2)</f>
        <v>0</v>
      </c>
      <c r="M379" s="942"/>
      <c r="N379" s="963"/>
      <c r="O379" s="942"/>
      <c r="P379" s="940"/>
      <c r="Q379" s="932">
        <f t="array" ref="Q379">+INDEX('Réel 2025'!$A$2:$AO$500,MATCH($A379,'Réel 2025'!$A$2:$A$500,0),MATCH(Q$2,'Réel 2025'!$A$2:$AO$2,0))</f>
        <v>0</v>
      </c>
      <c r="R379" s="942"/>
      <c r="S379" s="989">
        <f t="shared" si="80"/>
        <v>0</v>
      </c>
      <c r="T379" s="903"/>
      <c r="U379" s="903"/>
      <c r="W379" s="903"/>
      <c r="X379" s="903"/>
      <c r="Y379" s="903"/>
      <c r="Z379" s="903"/>
      <c r="AA379" s="903"/>
      <c r="AB379" s="903"/>
      <c r="AC379" s="903"/>
      <c r="AD379" s="903"/>
      <c r="AE379" s="903"/>
      <c r="AF379" s="903"/>
      <c r="AG379" s="903"/>
      <c r="AH379" s="903"/>
      <c r="AI379" s="903"/>
      <c r="AJ379" s="903"/>
      <c r="AK379" s="903"/>
      <c r="AL379" s="903"/>
      <c r="AM379" s="903"/>
      <c r="AN379" s="903"/>
    </row>
    <row r="380" spans="1:40" ht="20.25" hidden="1">
      <c r="A380" t="str">
        <f t="shared" si="79"/>
        <v>BoutiqueService gratuit 2</v>
      </c>
      <c r="B380" s="904" t="s">
        <v>1222</v>
      </c>
      <c r="C380" s="1015" t="s">
        <v>416</v>
      </c>
      <c r="D380" s="998"/>
      <c r="E380" s="940"/>
      <c r="F380" s="929">
        <f t="array" ref="F380">+INDEX('Budget original'!$A$2:$AO$501,MATCH($A380,'Budget original'!$A$2:$A$501,0),MATCH(F$2,'Budget original'!$A$2:$AO$2,0))</f>
        <v>0</v>
      </c>
      <c r="G380" s="999"/>
      <c r="H380" s="940"/>
      <c r="I380" s="929"/>
      <c r="J380" s="942"/>
      <c r="K380" s="940"/>
      <c r="L380" s="932">
        <f>-SUMIFS(BV_Data_An_Cour!$O:$O,BV_Data_An_Cour!$U:$U,$B380,BV_Data_An_Cour!$V:$V,$C380,BV_Data_An_Cour!$W:$W,$L$2)</f>
        <v>0</v>
      </c>
      <c r="M380" s="942"/>
      <c r="N380" s="963"/>
      <c r="O380" s="942"/>
      <c r="P380" s="940"/>
      <c r="Q380" s="932">
        <f t="array" ref="Q380">+INDEX('Réel 2025'!$A$2:$AO$500,MATCH($A380,'Réel 2025'!$A$2:$A$500,0),MATCH(Q$2,'Réel 2025'!$A$2:$AO$2,0))</f>
        <v>0</v>
      </c>
      <c r="R380" s="942"/>
      <c r="S380" s="989">
        <f t="shared" si="80"/>
        <v>0</v>
      </c>
      <c r="T380" s="903"/>
      <c r="U380" s="903"/>
      <c r="W380" s="903"/>
      <c r="X380" s="903"/>
      <c r="Y380" s="903"/>
      <c r="Z380" s="903"/>
      <c r="AA380" s="903"/>
      <c r="AB380" s="903"/>
      <c r="AC380" s="903"/>
      <c r="AD380" s="903"/>
      <c r="AE380" s="903"/>
      <c r="AF380" s="903"/>
      <c r="AG380" s="903"/>
      <c r="AH380" s="903"/>
      <c r="AI380" s="903"/>
      <c r="AJ380" s="903"/>
      <c r="AK380" s="903"/>
      <c r="AL380" s="903"/>
      <c r="AM380" s="903"/>
      <c r="AN380" s="903"/>
    </row>
    <row r="381" spans="1:40" ht="20.25" hidden="1">
      <c r="A381" t="str">
        <f t="shared" si="79"/>
        <v>BoutiqueFrais véhicules de cie</v>
      </c>
      <c r="B381" s="904" t="s">
        <v>1222</v>
      </c>
      <c r="C381" s="1016" t="s">
        <v>417</v>
      </c>
      <c r="D381" s="1000"/>
      <c r="E381" s="1024"/>
      <c r="F381" s="921">
        <f t="array" ref="F381">+INDEX('Budget original'!$A$2:$AO$501,MATCH($A381,'Budget original'!$A$2:$A$501,0),MATCH(F$2,'Budget original'!$A$2:$AO$2,0))</f>
        <v>0</v>
      </c>
      <c r="G381" s="1001"/>
      <c r="H381" s="1024"/>
      <c r="I381" s="921"/>
      <c r="J381" s="922"/>
      <c r="K381" s="1024"/>
      <c r="L381" s="921">
        <f>-SUMIFS(BV_Data_An_Cour!$O:$O,BV_Data_An_Cour!$U:$U,$B381,BV_Data_An_Cour!$V:$V,$C381,BV_Data_An_Cour!$W:$W,$L$2)</f>
        <v>0</v>
      </c>
      <c r="M381" s="922"/>
      <c r="N381" s="995"/>
      <c r="O381" s="922"/>
      <c r="P381" s="1024"/>
      <c r="Q381" s="921">
        <f t="array" ref="Q381">+INDEX('Réel 2025'!$A$2:$AO$500,MATCH($A381,'Réel 2025'!$A$2:$A$500,0),MATCH(Q$2,'Réel 2025'!$A$2:$AO$2,0))</f>
        <v>0</v>
      </c>
      <c r="R381" s="922"/>
      <c r="S381" s="996">
        <f t="shared" si="80"/>
        <v>0</v>
      </c>
      <c r="T381" s="903"/>
      <c r="U381" s="903"/>
      <c r="W381" s="903"/>
      <c r="X381" s="903"/>
      <c r="Y381" s="903"/>
      <c r="Z381" s="903"/>
      <c r="AA381" s="903"/>
      <c r="AB381" s="903"/>
      <c r="AC381" s="903"/>
      <c r="AD381" s="903"/>
      <c r="AE381" s="903"/>
      <c r="AF381" s="903"/>
      <c r="AG381" s="903"/>
      <c r="AH381" s="903"/>
      <c r="AI381" s="903"/>
      <c r="AJ381" s="903"/>
      <c r="AK381" s="903"/>
      <c r="AL381" s="903"/>
      <c r="AM381" s="903"/>
      <c r="AN381" s="903"/>
    </row>
    <row r="382" spans="1:40" ht="20.25" hidden="1">
      <c r="A382" t="str">
        <f t="shared" si="79"/>
        <v>BoutiqueInformatique</v>
      </c>
      <c r="B382" s="904" t="s">
        <v>1222</v>
      </c>
      <c r="C382" s="1015" t="s">
        <v>418</v>
      </c>
      <c r="D382" s="998"/>
      <c r="E382" s="940"/>
      <c r="F382" s="929">
        <f t="array" ref="F382">+INDEX('Budget original'!$A$2:$AO$501,MATCH($A382,'Budget original'!$A$2:$A$501,0),MATCH(F$2,'Budget original'!$A$2:$AO$2,0))</f>
        <v>0</v>
      </c>
      <c r="G382" s="999"/>
      <c r="H382" s="940"/>
      <c r="I382" s="929"/>
      <c r="J382" s="942"/>
      <c r="K382" s="940"/>
      <c r="L382" s="932">
        <f>-SUMIFS(BV_Data_An_Cour!$O:$O,BV_Data_An_Cour!$U:$U,$B382,BV_Data_An_Cour!$V:$V,$C382,BV_Data_An_Cour!$W:$W,$L$2)</f>
        <v>0</v>
      </c>
      <c r="M382" s="942"/>
      <c r="N382" s="963"/>
      <c r="O382" s="942"/>
      <c r="P382" s="940"/>
      <c r="Q382" s="932">
        <f t="array" ref="Q382">+INDEX('Réel 2025'!$A$2:$AO$500,MATCH($A382,'Réel 2025'!$A$2:$A$500,0),MATCH(Q$2,'Réel 2025'!$A$2:$AO$2,0))</f>
        <v>0</v>
      </c>
      <c r="R382" s="942"/>
      <c r="S382" s="989">
        <f t="shared" si="80"/>
        <v>0</v>
      </c>
      <c r="T382" s="903"/>
      <c r="U382" s="903"/>
      <c r="W382" s="903"/>
      <c r="X382" s="903"/>
      <c r="Y382" s="903"/>
      <c r="Z382" s="903"/>
      <c r="AA382" s="903"/>
      <c r="AB382" s="903"/>
      <c r="AC382" s="903"/>
      <c r="AD382" s="903"/>
      <c r="AE382" s="903"/>
      <c r="AF382" s="903"/>
      <c r="AG382" s="903"/>
      <c r="AH382" s="903"/>
      <c r="AI382" s="903"/>
      <c r="AJ382" s="903"/>
      <c r="AK382" s="903"/>
      <c r="AL382" s="903"/>
      <c r="AM382" s="903"/>
      <c r="AN382" s="903"/>
    </row>
    <row r="383" spans="1:40" ht="20.25" hidden="1">
      <c r="A383" t="str">
        <f t="shared" si="79"/>
        <v>BoutiqueFrais de déplacement</v>
      </c>
      <c r="B383" s="904" t="s">
        <v>1222</v>
      </c>
      <c r="C383" s="1015" t="s">
        <v>419</v>
      </c>
      <c r="D383" s="998"/>
      <c r="E383" s="940"/>
      <c r="F383" s="929">
        <f t="array" ref="F383">+INDEX('Budget original'!$A$2:$AO$501,MATCH($A383,'Budget original'!$A$2:$A$501,0),MATCH(F$2,'Budget original'!$A$2:$AO$2,0))</f>
        <v>0</v>
      </c>
      <c r="G383" s="999"/>
      <c r="H383" s="940"/>
      <c r="I383" s="929"/>
      <c r="J383" s="942"/>
      <c r="K383" s="940"/>
      <c r="L383" s="932">
        <f>-SUMIFS(BV_Data_An_Cour!$O:$O,BV_Data_An_Cour!$U:$U,$B383,BV_Data_An_Cour!$V:$V,$C383,BV_Data_An_Cour!$W:$W,$L$2)</f>
        <v>0</v>
      </c>
      <c r="M383" s="942"/>
      <c r="N383" s="963"/>
      <c r="O383" s="942"/>
      <c r="P383" s="940"/>
      <c r="Q383" s="932">
        <f t="array" ref="Q383">+INDEX('Réel 2025'!$A$2:$AO$500,MATCH($A383,'Réel 2025'!$A$2:$A$500,0),MATCH(Q$2,'Réel 2025'!$A$2:$AO$2,0))</f>
        <v>0</v>
      </c>
      <c r="R383" s="942"/>
      <c r="S383" s="989">
        <f t="shared" si="80"/>
        <v>0</v>
      </c>
      <c r="T383" s="903"/>
      <c r="U383" s="903"/>
      <c r="W383" s="903"/>
      <c r="X383" s="903"/>
      <c r="Y383" s="903"/>
      <c r="Z383" s="903"/>
      <c r="AA383" s="903"/>
      <c r="AB383" s="903"/>
      <c r="AC383" s="903"/>
      <c r="AD383" s="903"/>
      <c r="AE383" s="903"/>
      <c r="AF383" s="903"/>
      <c r="AG383" s="903"/>
      <c r="AH383" s="903"/>
      <c r="AI383" s="903"/>
      <c r="AJ383" s="903"/>
      <c r="AK383" s="903"/>
      <c r="AL383" s="903"/>
      <c r="AM383" s="903"/>
      <c r="AN383" s="903"/>
    </row>
    <row r="384" spans="1:40" ht="20.25" hidden="1">
      <c r="A384" t="str">
        <f t="shared" si="79"/>
        <v>BoutiqueServices extérieurs</v>
      </c>
      <c r="B384" s="904" t="s">
        <v>1222</v>
      </c>
      <c r="C384" s="1015" t="s">
        <v>420</v>
      </c>
      <c r="D384" s="1000"/>
      <c r="E384" s="1024"/>
      <c r="F384" s="921">
        <f t="array" ref="F384">+INDEX('Budget original'!$A$2:$AO$501,MATCH($A384,'Budget original'!$A$2:$A$501,0),MATCH(F$2,'Budget original'!$A$2:$AO$2,0))</f>
        <v>0</v>
      </c>
      <c r="G384" s="1001"/>
      <c r="H384" s="1024"/>
      <c r="I384" s="921"/>
      <c r="J384" s="922"/>
      <c r="K384" s="1024"/>
      <c r="L384" s="921">
        <f>-SUMIFS(BV_Data_An_Cour!$O:$O,BV_Data_An_Cour!$U:$U,$B384,BV_Data_An_Cour!$V:$V,$C384,BV_Data_An_Cour!$W:$W,$L$2)</f>
        <v>0</v>
      </c>
      <c r="M384" s="922"/>
      <c r="N384" s="995"/>
      <c r="O384" s="922"/>
      <c r="P384" s="1024"/>
      <c r="Q384" s="921">
        <f t="array" ref="Q384">+INDEX('Réel 2025'!$A$2:$AO$500,MATCH($A384,'Réel 2025'!$A$2:$A$500,0),MATCH(Q$2,'Réel 2025'!$A$2:$AO$2,0))</f>
        <v>0</v>
      </c>
      <c r="R384" s="922"/>
      <c r="S384" s="996">
        <f t="shared" si="80"/>
        <v>0</v>
      </c>
      <c r="T384" s="903"/>
      <c r="U384" s="903"/>
      <c r="W384" s="903"/>
      <c r="X384" s="903"/>
      <c r="Y384" s="903"/>
      <c r="Z384" s="903"/>
      <c r="AA384" s="903"/>
      <c r="AB384" s="903"/>
      <c r="AC384" s="903"/>
      <c r="AD384" s="903"/>
      <c r="AE384" s="903"/>
      <c r="AF384" s="903"/>
      <c r="AG384" s="903"/>
      <c r="AH384" s="903"/>
      <c r="AI384" s="903"/>
      <c r="AJ384" s="903"/>
      <c r="AK384" s="903"/>
      <c r="AL384" s="903"/>
      <c r="AM384" s="903"/>
      <c r="AN384" s="903"/>
    </row>
    <row r="385" spans="1:40" ht="20.25" hidden="1">
      <c r="A385" t="str">
        <f t="shared" si="79"/>
        <v>BoutiqueFournitures autres</v>
      </c>
      <c r="B385" s="904" t="s">
        <v>1222</v>
      </c>
      <c r="C385" s="1148" t="s">
        <v>421</v>
      </c>
      <c r="D385" s="998"/>
      <c r="E385" s="940"/>
      <c r="F385" s="929">
        <f t="array" ref="F385">+INDEX('Budget original'!$A$2:$AO$501,MATCH($A385,'Budget original'!$A$2:$A$501,0),MATCH(F$2,'Budget original'!$A$2:$AO$2,0))</f>
        <v>0</v>
      </c>
      <c r="G385" s="999"/>
      <c r="H385" s="940"/>
      <c r="I385" s="929"/>
      <c r="J385" s="942"/>
      <c r="K385" s="940"/>
      <c r="L385" s="932">
        <f>-SUMIFS(BV_Data_An_Cour!$O:$O,BV_Data_An_Cour!$U:$U,$B385,BV_Data_An_Cour!$V:$V,$C385,BV_Data_An_Cour!$W:$W,$L$2)</f>
        <v>0</v>
      </c>
      <c r="M385" s="942"/>
      <c r="N385" s="963"/>
      <c r="O385" s="942"/>
      <c r="P385" s="940"/>
      <c r="Q385" s="932">
        <f t="array" ref="Q385">+INDEX('Réel 2025'!$A$2:$AO$500,MATCH($A385,'Réel 2025'!$A$2:$A$500,0),MATCH(Q$2,'Réel 2025'!$A$2:$AO$2,0))</f>
        <v>0</v>
      </c>
      <c r="R385" s="942"/>
      <c r="S385" s="989">
        <f t="shared" si="80"/>
        <v>0</v>
      </c>
      <c r="T385" s="903"/>
      <c r="U385" s="903"/>
      <c r="W385" s="903"/>
      <c r="X385" s="903"/>
      <c r="Y385" s="903"/>
      <c r="Z385" s="903"/>
      <c r="AA385" s="903"/>
      <c r="AB385" s="903"/>
      <c r="AC385" s="903"/>
      <c r="AD385" s="903"/>
      <c r="AE385" s="903"/>
      <c r="AF385" s="903"/>
      <c r="AG385" s="903"/>
      <c r="AH385" s="903"/>
      <c r="AI385" s="903"/>
      <c r="AJ385" s="903"/>
      <c r="AK385" s="903"/>
      <c r="AL385" s="903"/>
      <c r="AM385" s="903"/>
      <c r="AN385" s="903"/>
    </row>
    <row r="386" spans="1:40" ht="20.25" hidden="1">
      <c r="A386" t="str">
        <f t="shared" si="79"/>
        <v>BoutiqueUniformes</v>
      </c>
      <c r="B386" s="904" t="s">
        <v>1222</v>
      </c>
      <c r="C386" s="1015" t="s">
        <v>422</v>
      </c>
      <c r="D386" s="998"/>
      <c r="E386" s="940"/>
      <c r="F386" s="929">
        <f t="array" ref="F386">+INDEX('Budget original'!$A$2:$AO$501,MATCH($A386,'Budget original'!$A$2:$A$501,0),MATCH(F$2,'Budget original'!$A$2:$AO$2,0))</f>
        <v>0</v>
      </c>
      <c r="G386" s="999"/>
      <c r="H386" s="940"/>
      <c r="I386" s="929"/>
      <c r="J386" s="942"/>
      <c r="K386" s="940"/>
      <c r="L386" s="932">
        <f>-SUMIFS(BV_Data_An_Cour!$O:$O,BV_Data_An_Cour!$U:$U,$B386,BV_Data_An_Cour!$V:$V,$C386,BV_Data_An_Cour!$W:$W,$L$2)</f>
        <v>0</v>
      </c>
      <c r="M386" s="942"/>
      <c r="N386" s="963"/>
      <c r="O386" s="942"/>
      <c r="P386" s="940"/>
      <c r="Q386" s="932">
        <f t="array" ref="Q386">+INDEX('Réel 2025'!$A$2:$AO$500,MATCH($A386,'Réel 2025'!$A$2:$A$500,0),MATCH(Q$2,'Réel 2025'!$A$2:$AO$2,0))</f>
        <v>0</v>
      </c>
      <c r="R386" s="942"/>
      <c r="S386" s="989">
        <f t="shared" si="80"/>
        <v>0</v>
      </c>
      <c r="T386" s="903"/>
      <c r="U386" s="903"/>
      <c r="W386" s="903"/>
      <c r="X386" s="903"/>
      <c r="Y386" s="903"/>
      <c r="Z386" s="903"/>
      <c r="AA386" s="903"/>
      <c r="AB386" s="903"/>
      <c r="AC386" s="903"/>
      <c r="AD386" s="903"/>
      <c r="AE386" s="903"/>
      <c r="AF386" s="903"/>
      <c r="AG386" s="903"/>
      <c r="AH386" s="903"/>
      <c r="AI386" s="903"/>
      <c r="AJ386" s="903"/>
      <c r="AK386" s="903"/>
      <c r="AL386" s="903"/>
      <c r="AM386" s="903"/>
      <c r="AN386" s="903"/>
    </row>
    <row r="387" spans="1:40" ht="20.25" hidden="1">
      <c r="A387" t="str">
        <f t="shared" si="79"/>
        <v>BoutiquePapeterie</v>
      </c>
      <c r="B387" s="904" t="s">
        <v>1222</v>
      </c>
      <c r="C387" s="1015" t="s">
        <v>423</v>
      </c>
      <c r="D387" s="998"/>
      <c r="E387" s="940"/>
      <c r="F387" s="929">
        <f t="array" ref="F387">+INDEX('Budget original'!$A$2:$AO$501,MATCH($A387,'Budget original'!$A$2:$A$501,0),MATCH(F$2,'Budget original'!$A$2:$AO$2,0))</f>
        <v>0</v>
      </c>
      <c r="G387" s="999"/>
      <c r="H387" s="940"/>
      <c r="I387" s="929"/>
      <c r="J387" s="942"/>
      <c r="K387" s="940"/>
      <c r="L387" s="932">
        <f>-SUMIFS(BV_Data_An_Cour!$O:$O,BV_Data_An_Cour!$U:$U,$B387,BV_Data_An_Cour!$V:$V,$C387,BV_Data_An_Cour!$W:$W,$L$2)</f>
        <v>0</v>
      </c>
      <c r="M387" s="942"/>
      <c r="N387" s="963"/>
      <c r="O387" s="942"/>
      <c r="P387" s="940"/>
      <c r="Q387" s="932">
        <f t="array" ref="Q387">+INDEX('Réel 2025'!$A$2:$AO$500,MATCH($A387,'Réel 2025'!$A$2:$A$500,0),MATCH(Q$2,'Réel 2025'!$A$2:$AO$2,0))</f>
        <v>0</v>
      </c>
      <c r="R387" s="942"/>
      <c r="S387" s="989">
        <f t="shared" si="80"/>
        <v>0</v>
      </c>
      <c r="T387" s="903"/>
      <c r="U387" s="903"/>
      <c r="W387" s="903"/>
      <c r="X387" s="903"/>
      <c r="Y387" s="903"/>
      <c r="Z387" s="903"/>
      <c r="AA387" s="903"/>
      <c r="AB387" s="903"/>
      <c r="AC387" s="903"/>
      <c r="AD387" s="903"/>
      <c r="AE387" s="903"/>
      <c r="AF387" s="903"/>
      <c r="AG387" s="903"/>
      <c r="AH387" s="903"/>
      <c r="AI387" s="903"/>
      <c r="AJ387" s="903"/>
      <c r="AK387" s="903"/>
      <c r="AL387" s="903"/>
      <c r="AM387" s="903"/>
      <c r="AN387" s="903"/>
    </row>
    <row r="388" spans="1:40" ht="20.25" hidden="1">
      <c r="A388" t="str">
        <f t="shared" si="79"/>
        <v>BoutiqueTéléphone</v>
      </c>
      <c r="B388" s="904" t="s">
        <v>1222</v>
      </c>
      <c r="C388" s="1015" t="s">
        <v>424</v>
      </c>
      <c r="D388" s="998"/>
      <c r="E388" s="940"/>
      <c r="F388" s="929">
        <f t="array" ref="F388">+INDEX('Budget original'!$A$2:$AO$501,MATCH($A388,'Budget original'!$A$2:$A$501,0),MATCH(F$2,'Budget original'!$A$2:$AO$2,0))</f>
        <v>0</v>
      </c>
      <c r="G388" s="999"/>
      <c r="H388" s="940"/>
      <c r="I388" s="929"/>
      <c r="J388" s="942"/>
      <c r="K388" s="940"/>
      <c r="L388" s="932">
        <f>-SUMIFS(BV_Data_An_Cour!$O:$O,BV_Data_An_Cour!$U:$U,$B388,BV_Data_An_Cour!$V:$V,$C388,BV_Data_An_Cour!$W:$W,$L$2)</f>
        <v>0</v>
      </c>
      <c r="M388" s="942"/>
      <c r="N388" s="963"/>
      <c r="O388" s="942"/>
      <c r="P388" s="940"/>
      <c r="Q388" s="932">
        <f t="array" ref="Q388">+INDEX('Réel 2025'!$A$2:$AO$500,MATCH($A388,'Réel 2025'!$A$2:$A$500,0),MATCH(Q$2,'Réel 2025'!$A$2:$AO$2,0))</f>
        <v>0</v>
      </c>
      <c r="R388" s="942"/>
      <c r="S388" s="989">
        <f t="shared" si="80"/>
        <v>0</v>
      </c>
      <c r="T388" s="903"/>
      <c r="U388" s="903"/>
      <c r="W388" s="903"/>
      <c r="X388" s="903"/>
      <c r="Y388" s="903"/>
      <c r="Z388" s="903"/>
      <c r="AA388" s="903"/>
      <c r="AB388" s="903"/>
      <c r="AC388" s="903"/>
      <c r="AD388" s="903"/>
      <c r="AE388" s="903"/>
      <c r="AF388" s="903"/>
      <c r="AG388" s="903"/>
      <c r="AH388" s="903"/>
      <c r="AI388" s="903"/>
      <c r="AJ388" s="903"/>
      <c r="AK388" s="903"/>
      <c r="AL388" s="903"/>
      <c r="AM388" s="903"/>
      <c r="AN388" s="903"/>
    </row>
    <row r="389" spans="1:40" ht="20.25" hidden="1">
      <c r="A389" t="str">
        <f t="shared" si="79"/>
        <v>BoutiqueFrais postaux</v>
      </c>
      <c r="B389" s="904" t="s">
        <v>1222</v>
      </c>
      <c r="C389" s="1015" t="s">
        <v>425</v>
      </c>
      <c r="D389" s="998"/>
      <c r="E389" s="940"/>
      <c r="F389" s="929">
        <f t="array" ref="F389">+INDEX('Budget original'!$A$2:$AO$501,MATCH($A389,'Budget original'!$A$2:$A$501,0),MATCH(F$2,'Budget original'!$A$2:$AO$2,0))</f>
        <v>0</v>
      </c>
      <c r="G389" s="999"/>
      <c r="H389" s="940"/>
      <c r="I389" s="929"/>
      <c r="J389" s="942"/>
      <c r="K389" s="940"/>
      <c r="L389" s="932">
        <f>-SUMIFS(BV_Data_An_Cour!$O:$O,BV_Data_An_Cour!$U:$U,$B389,BV_Data_An_Cour!$V:$V,$C389,BV_Data_An_Cour!$W:$W,$L$2)</f>
        <v>0</v>
      </c>
      <c r="M389" s="942"/>
      <c r="N389" s="963"/>
      <c r="O389" s="942"/>
      <c r="P389" s="940"/>
      <c r="Q389" s="932">
        <f t="array" ref="Q389">+INDEX('Réel 2025'!$A$2:$AO$500,MATCH($A389,'Réel 2025'!$A$2:$A$500,0),MATCH(Q$2,'Réel 2025'!$A$2:$AO$2,0))</f>
        <v>0</v>
      </c>
      <c r="R389" s="942"/>
      <c r="S389" s="989">
        <f t="shared" si="80"/>
        <v>0</v>
      </c>
      <c r="T389" s="903"/>
      <c r="U389" s="903"/>
      <c r="W389" s="903"/>
      <c r="X389" s="903"/>
      <c r="Y389" s="903"/>
      <c r="Z389" s="903"/>
      <c r="AA389" s="903"/>
      <c r="AB389" s="903"/>
      <c r="AC389" s="903"/>
      <c r="AD389" s="903"/>
      <c r="AE389" s="903"/>
      <c r="AF389" s="903"/>
      <c r="AG389" s="903"/>
      <c r="AH389" s="903"/>
      <c r="AI389" s="903"/>
      <c r="AJ389" s="903"/>
      <c r="AK389" s="903"/>
      <c r="AL389" s="903"/>
      <c r="AM389" s="903"/>
      <c r="AN389" s="903"/>
    </row>
    <row r="390" spans="1:40" ht="20.25" hidden="1">
      <c r="A390" t="str">
        <f t="shared" si="79"/>
        <v>BoutiqueDivers</v>
      </c>
      <c r="B390" s="904" t="s">
        <v>1222</v>
      </c>
      <c r="C390" s="1015" t="s">
        <v>426</v>
      </c>
      <c r="D390" s="998"/>
      <c r="E390" s="940"/>
      <c r="F390" s="929">
        <f t="array" ref="F390">+INDEX('Budget original'!$A$2:$AO$501,MATCH($A390,'Budget original'!$A$2:$A$501,0),MATCH(F$2,'Budget original'!$A$2:$AO$2,0))</f>
        <v>0</v>
      </c>
      <c r="G390" s="999"/>
      <c r="H390" s="940"/>
      <c r="I390" s="929"/>
      <c r="J390" s="942"/>
      <c r="K390" s="940"/>
      <c r="L390" s="932">
        <f>-SUMIFS(BV_Data_An_Cour!$O:$O,BV_Data_An_Cour!$U:$U,$B390,BV_Data_An_Cour!$V:$V,$C390,BV_Data_An_Cour!$W:$W,$L$2)</f>
        <v>0</v>
      </c>
      <c r="M390" s="942"/>
      <c r="N390" s="963"/>
      <c r="O390" s="942"/>
      <c r="P390" s="940"/>
      <c r="Q390" s="932">
        <f t="array" ref="Q390">+INDEX('Réel 2025'!$A$2:$AO$500,MATCH($A390,'Réel 2025'!$A$2:$A$500,0),MATCH(Q$2,'Réel 2025'!$A$2:$AO$2,0))</f>
        <v>0</v>
      </c>
      <c r="R390" s="942"/>
      <c r="S390" s="989">
        <f t="shared" si="80"/>
        <v>0</v>
      </c>
      <c r="T390" s="903"/>
      <c r="U390" s="903"/>
      <c r="W390" s="903"/>
      <c r="X390" s="903"/>
      <c r="Y390" s="903"/>
      <c r="Z390" s="903"/>
      <c r="AA390" s="903"/>
      <c r="AB390" s="903"/>
      <c r="AC390" s="903"/>
      <c r="AD390" s="903"/>
      <c r="AE390" s="903"/>
      <c r="AF390" s="903"/>
      <c r="AG390" s="903"/>
      <c r="AH390" s="903"/>
      <c r="AI390" s="903"/>
      <c r="AJ390" s="903"/>
      <c r="AK390" s="903"/>
      <c r="AL390" s="903"/>
      <c r="AM390" s="903"/>
      <c r="AN390" s="903"/>
    </row>
    <row r="391" spans="1:40" ht="20.25" hidden="1">
      <c r="A391" t="str">
        <f t="shared" si="79"/>
        <v>BoutiqueFormation</v>
      </c>
      <c r="B391" s="904" t="s">
        <v>1222</v>
      </c>
      <c r="C391" s="1015" t="s">
        <v>427</v>
      </c>
      <c r="D391" s="998"/>
      <c r="E391" s="940"/>
      <c r="F391" s="929">
        <f t="array" ref="F391">+INDEX('Budget original'!$A$2:$AO$501,MATCH($A391,'Budget original'!$A$2:$A$501,0),MATCH(F$2,'Budget original'!$A$2:$AO$2,0))</f>
        <v>0</v>
      </c>
      <c r="G391" s="999"/>
      <c r="H391" s="940"/>
      <c r="I391" s="929"/>
      <c r="J391" s="942"/>
      <c r="K391" s="940"/>
      <c r="L391" s="932">
        <f>-SUMIFS(BV_Data_An_Cour!$O:$O,BV_Data_An_Cour!$U:$U,$B391,BV_Data_An_Cour!$V:$V,$C391,BV_Data_An_Cour!$W:$W,$L$2)</f>
        <v>0</v>
      </c>
      <c r="M391" s="942"/>
      <c r="N391" s="963"/>
      <c r="O391" s="942"/>
      <c r="P391" s="940"/>
      <c r="Q391" s="932">
        <f t="array" ref="Q391">+INDEX('Réel 2025'!$A$2:$AO$500,MATCH($A391,'Réel 2025'!$A$2:$A$500,0),MATCH(Q$2,'Réel 2025'!$A$2:$AO$2,0))</f>
        <v>0</v>
      </c>
      <c r="R391" s="942"/>
      <c r="S391" s="989">
        <f t="shared" si="80"/>
        <v>0</v>
      </c>
      <c r="T391" s="903"/>
      <c r="U391" s="903"/>
      <c r="W391" s="903"/>
      <c r="X391" s="903"/>
      <c r="Y391" s="903"/>
      <c r="Z391" s="903"/>
      <c r="AA391" s="903"/>
      <c r="AB391" s="903"/>
      <c r="AC391" s="903"/>
      <c r="AD391" s="903"/>
      <c r="AE391" s="903"/>
      <c r="AF391" s="903"/>
      <c r="AG391" s="903"/>
      <c r="AH391" s="903"/>
      <c r="AI391" s="903"/>
      <c r="AJ391" s="903"/>
      <c r="AK391" s="903"/>
      <c r="AL391" s="903"/>
      <c r="AM391" s="903"/>
      <c r="AN391" s="903"/>
    </row>
    <row r="392" spans="1:40" ht="20.25" hidden="1">
      <c r="A392" t="str">
        <f t="shared" si="79"/>
        <v>BoutiqueFrais bancaires</v>
      </c>
      <c r="B392" s="904" t="s">
        <v>1222</v>
      </c>
      <c r="C392" s="1015" t="s">
        <v>428</v>
      </c>
      <c r="D392" s="998"/>
      <c r="E392" s="940"/>
      <c r="F392" s="929">
        <f t="array" ref="F392">+INDEX('Budget original'!$A$2:$AO$501,MATCH($A392,'Budget original'!$A$2:$A$501,0),MATCH(F$2,'Budget original'!$A$2:$AO$2,0))</f>
        <v>0</v>
      </c>
      <c r="G392" s="999"/>
      <c r="H392" s="940"/>
      <c r="I392" s="929"/>
      <c r="J392" s="942"/>
      <c r="K392" s="940"/>
      <c r="L392" s="932">
        <f>-SUMIFS(BV_Data_An_Cour!$O:$O,BV_Data_An_Cour!$U:$U,$B392,BV_Data_An_Cour!$V:$V,$C392,BV_Data_An_Cour!$W:$W,$L$2)</f>
        <v>0</v>
      </c>
      <c r="M392" s="942"/>
      <c r="N392" s="963"/>
      <c r="O392" s="942"/>
      <c r="P392" s="940"/>
      <c r="Q392" s="932">
        <f t="array" ref="Q392">+INDEX('Réel 2025'!$A$2:$AO$500,MATCH($A392,'Réel 2025'!$A$2:$A$500,0),MATCH(Q$2,'Réel 2025'!$A$2:$AO$2,0))</f>
        <v>0</v>
      </c>
      <c r="R392" s="942"/>
      <c r="S392" s="989">
        <f t="shared" si="80"/>
        <v>0</v>
      </c>
      <c r="T392" s="903"/>
      <c r="U392" s="903"/>
      <c r="W392" s="903"/>
      <c r="X392" s="903"/>
      <c r="Y392" s="903"/>
      <c r="Z392" s="903"/>
      <c r="AA392" s="903"/>
      <c r="AB392" s="903"/>
      <c r="AC392" s="903"/>
      <c r="AD392" s="903"/>
      <c r="AE392" s="903"/>
      <c r="AF392" s="903"/>
      <c r="AG392" s="903"/>
      <c r="AH392" s="903"/>
      <c r="AI392" s="903"/>
      <c r="AJ392" s="903"/>
      <c r="AK392" s="903"/>
      <c r="AL392" s="903"/>
      <c r="AM392" s="903"/>
      <c r="AN392" s="903"/>
    </row>
    <row r="393" spans="1:40" ht="20.25" hidden="1">
      <c r="A393" t="str">
        <f t="shared" si="79"/>
        <v>Boutique[...]</v>
      </c>
      <c r="B393" s="904" t="s">
        <v>1222</v>
      </c>
      <c r="C393" s="1015" t="s">
        <v>330</v>
      </c>
      <c r="D393" s="998"/>
      <c r="E393" s="940"/>
      <c r="F393" s="929">
        <f t="array" ref="F393">+INDEX('Budget original'!$A$2:$AO$501,MATCH($A393,'Budget original'!$A$2:$A$501,0),MATCH(F$2,'Budget original'!$A$2:$AO$2,0))</f>
        <v>0</v>
      </c>
      <c r="G393" s="999"/>
      <c r="H393" s="940"/>
      <c r="I393" s="929"/>
      <c r="J393" s="942"/>
      <c r="K393" s="940"/>
      <c r="L393" s="932">
        <f>-SUMIFS(BV_Data_An_Cour!$O:$O,BV_Data_An_Cour!$U:$U,$B393,BV_Data_An_Cour!$V:$V,$C393,BV_Data_An_Cour!$W:$W,$L$2)</f>
        <v>0</v>
      </c>
      <c r="M393" s="942"/>
      <c r="N393" s="963"/>
      <c r="O393" s="942"/>
      <c r="P393" s="940"/>
      <c r="Q393" s="932">
        <f t="array" ref="Q393">+INDEX('Réel 2025'!$A$2:$AO$500,MATCH($A393,'Réel 2025'!$A$2:$A$500,0),MATCH(Q$2,'Réel 2025'!$A$2:$AO$2,0))</f>
        <v>0</v>
      </c>
      <c r="R393" s="942"/>
      <c r="S393" s="989">
        <f t="shared" si="80"/>
        <v>0</v>
      </c>
      <c r="T393" s="903"/>
      <c r="U393" s="903"/>
      <c r="W393" s="903"/>
      <c r="X393" s="903"/>
      <c r="Y393" s="903"/>
      <c r="Z393" s="903"/>
      <c r="AA393" s="903"/>
      <c r="AB393" s="903"/>
      <c r="AC393" s="903"/>
      <c r="AD393" s="903"/>
      <c r="AE393" s="903"/>
      <c r="AF393" s="903"/>
      <c r="AG393" s="903"/>
      <c r="AH393" s="903"/>
      <c r="AI393" s="903"/>
      <c r="AJ393" s="903"/>
      <c r="AK393" s="903"/>
      <c r="AL393" s="903"/>
      <c r="AM393" s="903"/>
      <c r="AN393" s="903"/>
    </row>
    <row r="394" spans="1:40" ht="20.25" hidden="1">
      <c r="A394" t="str">
        <f t="shared" si="79"/>
        <v>Boutique[...]</v>
      </c>
      <c r="B394" s="904" t="s">
        <v>1222</v>
      </c>
      <c r="C394" s="1015" t="s">
        <v>330</v>
      </c>
      <c r="D394" s="998"/>
      <c r="E394" s="940"/>
      <c r="F394" s="929">
        <f t="array" ref="F394">+INDEX('Budget original'!$A$2:$AO$501,MATCH($A394,'Budget original'!$A$2:$A$501,0),MATCH(F$2,'Budget original'!$A$2:$AO$2,0))</f>
        <v>0</v>
      </c>
      <c r="G394" s="999"/>
      <c r="H394" s="940"/>
      <c r="I394" s="929"/>
      <c r="J394" s="942"/>
      <c r="K394" s="940"/>
      <c r="L394" s="932">
        <f>-SUMIFS(BV_Data_An_Cour!$O:$O,BV_Data_An_Cour!$U:$U,$B394,BV_Data_An_Cour!$V:$V,$C394,BV_Data_An_Cour!$W:$W,$L$2)</f>
        <v>0</v>
      </c>
      <c r="M394" s="942"/>
      <c r="N394" s="963"/>
      <c r="O394" s="942"/>
      <c r="P394" s="940"/>
      <c r="Q394" s="932">
        <f t="array" ref="Q394">+INDEX('Réel 2025'!$A$2:$AO$500,MATCH($A394,'Réel 2025'!$A$2:$A$500,0),MATCH(Q$2,'Réel 2025'!$A$2:$AO$2,0))</f>
        <v>0</v>
      </c>
      <c r="R394" s="942"/>
      <c r="S394" s="989">
        <f t="shared" si="80"/>
        <v>0</v>
      </c>
      <c r="T394" s="903"/>
      <c r="U394" s="903"/>
      <c r="W394" s="903"/>
      <c r="X394" s="903"/>
      <c r="Y394" s="903"/>
      <c r="Z394" s="903"/>
      <c r="AA394" s="903"/>
      <c r="AB394" s="903"/>
      <c r="AC394" s="903"/>
      <c r="AD394" s="903"/>
      <c r="AE394" s="903"/>
      <c r="AF394" s="903"/>
      <c r="AG394" s="903"/>
      <c r="AH394" s="903"/>
      <c r="AI394" s="903"/>
      <c r="AJ394" s="903"/>
      <c r="AK394" s="903"/>
      <c r="AL394" s="903"/>
      <c r="AM394" s="903"/>
      <c r="AN394" s="903"/>
    </row>
    <row r="395" spans="1:40" ht="20.25" hidden="1">
      <c r="A395" t="str">
        <f t="shared" si="79"/>
        <v>Boutique[...]</v>
      </c>
      <c r="B395" s="904" t="s">
        <v>1222</v>
      </c>
      <c r="C395" s="1015" t="s">
        <v>330</v>
      </c>
      <c r="D395" s="1000"/>
      <c r="E395" s="1024"/>
      <c r="F395" s="929">
        <f t="array" ref="F395">+INDEX('Budget original'!$A$2:$AO$501,MATCH($A395,'Budget original'!$A$2:$A$501,0),MATCH(F$2,'Budget original'!$A$2:$AO$2,0))</f>
        <v>0</v>
      </c>
      <c r="G395" s="1001"/>
      <c r="H395" s="1024"/>
      <c r="I395" s="929"/>
      <c r="J395" s="922"/>
      <c r="K395" s="1024"/>
      <c r="L395" s="932">
        <f>-SUMIFS(BV_Data_An_Cour!$O:$O,BV_Data_An_Cour!$U:$U,$B395,BV_Data_An_Cour!$V:$V,$C395,BV_Data_An_Cour!$W:$W,$L$2)</f>
        <v>0</v>
      </c>
      <c r="M395" s="922"/>
      <c r="N395" s="995"/>
      <c r="O395" s="922"/>
      <c r="P395" s="1024"/>
      <c r="Q395" s="932">
        <f t="array" ref="Q395">+INDEX('Réel 2025'!$A$2:$AO$500,MATCH($A395,'Réel 2025'!$A$2:$A$500,0),MATCH(Q$2,'Réel 2025'!$A$2:$AO$2,0))</f>
        <v>0</v>
      </c>
      <c r="R395" s="922"/>
      <c r="S395" s="996">
        <f t="shared" si="80"/>
        <v>0</v>
      </c>
      <c r="T395" s="903"/>
      <c r="U395" s="903"/>
      <c r="W395" s="903"/>
      <c r="X395" s="903"/>
      <c r="Y395" s="903"/>
      <c r="Z395" s="903"/>
      <c r="AA395" s="903"/>
      <c r="AB395" s="903"/>
      <c r="AC395" s="903"/>
      <c r="AD395" s="903"/>
      <c r="AE395" s="903"/>
      <c r="AF395" s="903"/>
      <c r="AG395" s="903"/>
      <c r="AH395" s="903"/>
      <c r="AI395" s="903"/>
      <c r="AJ395" s="903"/>
      <c r="AK395" s="903"/>
      <c r="AL395" s="903"/>
      <c r="AM395" s="903"/>
      <c r="AN395" s="903"/>
    </row>
    <row r="396" spans="1:40" ht="20.25" hidden="1">
      <c r="B396" s="899"/>
      <c r="C396" s="1006" t="s">
        <v>429</v>
      </c>
      <c r="D396" s="1007" t="s">
        <v>404</v>
      </c>
      <c r="E396" s="1008">
        <f>IFERROR(F396/F$361,0)</f>
        <v>0</v>
      </c>
      <c r="F396" s="1009">
        <f>+SUM(F379:F395)</f>
        <v>0</v>
      </c>
      <c r="G396" s="1010"/>
      <c r="H396" s="1008"/>
      <c r="I396" s="1009"/>
      <c r="J396" s="1010" t="s">
        <v>404</v>
      </c>
      <c r="K396" s="1008">
        <f>IFERROR(L396/L$361,0)</f>
        <v>0</v>
      </c>
      <c r="L396" s="1009">
        <f>+SUM(L379:L395)</f>
        <v>0</v>
      </c>
      <c r="M396" s="1064"/>
      <c r="N396" s="1009"/>
      <c r="O396" s="1010" t="s">
        <v>404</v>
      </c>
      <c r="P396" s="1008">
        <f>IFERROR(Q396/Q$361,0)</f>
        <v>0</v>
      </c>
      <c r="Q396" s="1009">
        <f>+SUM(Q379:Q395)</f>
        <v>0</v>
      </c>
      <c r="R396" s="1064"/>
      <c r="S396" s="1028">
        <f>+SUM(S379:S395)</f>
        <v>0</v>
      </c>
      <c r="T396" s="903"/>
      <c r="U396" s="903"/>
      <c r="W396" s="903"/>
      <c r="X396" s="903"/>
      <c r="Y396" s="903"/>
      <c r="Z396" s="903"/>
      <c r="AA396" s="903"/>
      <c r="AB396" s="903"/>
      <c r="AC396" s="903"/>
      <c r="AD396" s="903"/>
      <c r="AE396" s="903"/>
      <c r="AF396" s="903"/>
      <c r="AG396" s="903"/>
      <c r="AH396" s="903"/>
      <c r="AI396" s="903"/>
      <c r="AJ396" s="903"/>
      <c r="AK396" s="903"/>
      <c r="AL396" s="903"/>
      <c r="AM396" s="903"/>
      <c r="AN396" s="903"/>
    </row>
    <row r="397" spans="1:40" ht="20.25" hidden="1">
      <c r="B397" s="899"/>
      <c r="C397" s="928"/>
      <c r="D397" s="940"/>
      <c r="E397" s="940"/>
      <c r="F397" s="941"/>
      <c r="G397" s="942"/>
      <c r="H397" s="940"/>
      <c r="I397" s="941"/>
      <c r="J397" s="942"/>
      <c r="K397" s="940"/>
      <c r="L397" s="941"/>
      <c r="M397" s="983"/>
      <c r="N397" s="982"/>
      <c r="O397" s="942"/>
      <c r="P397" s="940"/>
      <c r="Q397" s="941"/>
      <c r="R397" s="942"/>
      <c r="S397" s="1183"/>
      <c r="T397" s="1184"/>
      <c r="U397" s="1184"/>
      <c r="W397" s="903"/>
      <c r="X397" s="903"/>
      <c r="Y397" s="903"/>
      <c r="Z397" s="903"/>
      <c r="AA397" s="903"/>
      <c r="AB397" s="903"/>
      <c r="AC397" s="903"/>
      <c r="AD397" s="903"/>
      <c r="AE397" s="903"/>
      <c r="AF397" s="903"/>
      <c r="AG397" s="903"/>
      <c r="AH397" s="903"/>
      <c r="AI397" s="903"/>
      <c r="AJ397" s="903"/>
      <c r="AK397" s="903"/>
      <c r="AL397" s="903"/>
      <c r="AM397" s="903"/>
      <c r="AN397" s="903"/>
    </row>
    <row r="398" spans="1:40" ht="20.25" hidden="1">
      <c r="B398" s="899"/>
      <c r="C398" s="1006" t="s">
        <v>430</v>
      </c>
      <c r="D398" s="1007" t="s">
        <v>404</v>
      </c>
      <c r="E398" s="1008">
        <f>IFERROR(F398/F$361,0)</f>
        <v>0</v>
      </c>
      <c r="F398" s="1009">
        <f>F378+F396</f>
        <v>0</v>
      </c>
      <c r="G398" s="1010"/>
      <c r="H398" s="1008"/>
      <c r="I398" s="1009"/>
      <c r="J398" s="1010" t="s">
        <v>404</v>
      </c>
      <c r="K398" s="1008">
        <f>IFERROR(L398/L$361,0)</f>
        <v>0</v>
      </c>
      <c r="L398" s="1009">
        <f>L378+L396</f>
        <v>0</v>
      </c>
      <c r="M398" s="1185"/>
      <c r="N398" s="1009"/>
      <c r="O398" s="1010" t="s">
        <v>404</v>
      </c>
      <c r="P398" s="1008">
        <f>IFERROR(Q398/Q$361,0)</f>
        <v>0</v>
      </c>
      <c r="Q398" s="1009">
        <f>Q378+Q396</f>
        <v>0</v>
      </c>
      <c r="R398" s="1013"/>
      <c r="S398" s="1014">
        <f>L398-Q398</f>
        <v>0</v>
      </c>
      <c r="T398" s="1184"/>
      <c r="U398" s="1184"/>
      <c r="W398" s="903"/>
      <c r="X398" s="903"/>
      <c r="Y398" s="903"/>
      <c r="Z398" s="903"/>
      <c r="AA398" s="903"/>
      <c r="AB398" s="903"/>
      <c r="AC398" s="903"/>
      <c r="AD398" s="903"/>
      <c r="AE398" s="903"/>
      <c r="AF398" s="903"/>
      <c r="AG398" s="903"/>
      <c r="AH398" s="903"/>
      <c r="AI398" s="903"/>
      <c r="AJ398" s="903"/>
      <c r="AK398" s="903"/>
      <c r="AL398" s="903"/>
      <c r="AM398" s="903"/>
      <c r="AN398" s="903"/>
    </row>
    <row r="399" spans="1:40" ht="20.25" hidden="1">
      <c r="B399" s="899"/>
      <c r="C399" s="928"/>
      <c r="D399" s="940"/>
      <c r="E399" s="940"/>
      <c r="F399" s="963"/>
      <c r="G399" s="942"/>
      <c r="H399" s="940"/>
      <c r="I399" s="963"/>
      <c r="J399" s="942"/>
      <c r="K399" s="940"/>
      <c r="L399" s="963"/>
      <c r="M399" s="983"/>
      <c r="N399" s="982"/>
      <c r="O399" s="942"/>
      <c r="P399" s="940"/>
      <c r="Q399" s="963"/>
      <c r="R399" s="942"/>
      <c r="S399" s="1183"/>
      <c r="T399" s="903"/>
      <c r="U399" s="903"/>
      <c r="W399" s="903"/>
      <c r="X399" s="903"/>
      <c r="Y399" s="903"/>
      <c r="Z399" s="903"/>
      <c r="AA399" s="903"/>
      <c r="AB399" s="903"/>
      <c r="AC399" s="903"/>
      <c r="AD399" s="903"/>
      <c r="AE399" s="903"/>
      <c r="AF399" s="903"/>
      <c r="AG399" s="903"/>
      <c r="AH399" s="903"/>
      <c r="AI399" s="903"/>
      <c r="AJ399" s="903"/>
      <c r="AK399" s="903"/>
      <c r="AL399" s="903"/>
      <c r="AM399" s="903"/>
      <c r="AN399" s="903"/>
    </row>
    <row r="400" spans="1:40" ht="20.25" hidden="1">
      <c r="B400" s="899"/>
      <c r="C400" s="1186" t="s">
        <v>459</v>
      </c>
      <c r="D400" s="1187"/>
      <c r="E400" s="1187"/>
      <c r="F400" s="1188">
        <f>F363-F398</f>
        <v>0</v>
      </c>
      <c r="G400" s="1189"/>
      <c r="H400" s="1187"/>
      <c r="I400" s="1188"/>
      <c r="J400" s="1190"/>
      <c r="K400" s="1191"/>
      <c r="L400" s="1188">
        <f>L363-L398</f>
        <v>0</v>
      </c>
      <c r="M400" s="1189"/>
      <c r="N400" s="1188"/>
      <c r="O400" s="1190"/>
      <c r="P400" s="1191"/>
      <c r="Q400" s="1188">
        <f>Q363-Q398</f>
        <v>0</v>
      </c>
      <c r="R400" s="1190"/>
      <c r="S400" s="1192">
        <f>L400-Q400</f>
        <v>0</v>
      </c>
      <c r="T400" s="903"/>
      <c r="U400" s="903"/>
      <c r="W400" s="903"/>
      <c r="X400" s="903"/>
      <c r="Y400" s="903"/>
      <c r="Z400" s="903"/>
      <c r="AA400" s="903"/>
      <c r="AB400" s="903"/>
      <c r="AC400" s="903"/>
      <c r="AD400" s="903"/>
      <c r="AE400" s="903"/>
      <c r="AF400" s="903"/>
      <c r="AG400" s="903"/>
      <c r="AH400" s="903"/>
      <c r="AI400" s="903"/>
      <c r="AJ400" s="903"/>
      <c r="AK400" s="903"/>
      <c r="AL400" s="903"/>
      <c r="AM400" s="903"/>
      <c r="AN400" s="903"/>
    </row>
    <row r="401" spans="1:61" ht="20.25" hidden="1">
      <c r="B401" s="899"/>
      <c r="C401" s="981"/>
      <c r="D401" s="998"/>
      <c r="E401" s="940"/>
      <c r="F401" s="1114"/>
      <c r="G401" s="998"/>
      <c r="H401" s="940"/>
      <c r="I401" s="1114"/>
      <c r="J401" s="981"/>
      <c r="K401" s="981"/>
      <c r="L401" s="1114"/>
      <c r="M401" s="981"/>
      <c r="N401" s="1114"/>
      <c r="O401" s="981"/>
      <c r="P401" s="981"/>
      <c r="Q401" s="1114"/>
      <c r="R401" s="981"/>
      <c r="S401" s="1114"/>
      <c r="T401" s="912"/>
      <c r="U401" s="912"/>
      <c r="W401" s="912"/>
      <c r="X401" s="912"/>
      <c r="Y401" s="912"/>
      <c r="Z401" s="912"/>
      <c r="AA401" s="912"/>
      <c r="AB401" s="912"/>
      <c r="AC401" s="912"/>
      <c r="AD401" s="912"/>
      <c r="AE401" s="912"/>
      <c r="AF401" s="912"/>
      <c r="AG401" s="912"/>
      <c r="AH401" s="912"/>
      <c r="AI401" s="912"/>
      <c r="AJ401" s="912"/>
      <c r="AK401" s="912"/>
      <c r="AL401" s="912"/>
      <c r="AM401" s="912"/>
      <c r="AN401" s="912"/>
    </row>
    <row r="402" spans="1:61" ht="20.25">
      <c r="B402" s="899"/>
      <c r="C402" s="912"/>
      <c r="D402" s="912"/>
      <c r="E402" s="912"/>
      <c r="F402" s="1025">
        <f>F354+F290+F234</f>
        <v>74652.347913554622</v>
      </c>
      <c r="G402" s="912"/>
      <c r="H402" s="912"/>
      <c r="I402" s="912"/>
      <c r="J402" s="912"/>
      <c r="K402" s="912"/>
      <c r="L402" s="1025">
        <f>L354+L290+L234</f>
        <v>69603.820000000007</v>
      </c>
      <c r="M402" s="912"/>
      <c r="N402" s="912"/>
      <c r="O402" s="912"/>
      <c r="P402" s="912"/>
      <c r="Q402" s="912"/>
      <c r="R402" s="912"/>
      <c r="S402" s="912"/>
      <c r="T402" s="903"/>
      <c r="U402" s="903"/>
      <c r="W402" s="903"/>
      <c r="X402" s="903"/>
      <c r="Y402" s="903"/>
      <c r="Z402" s="903"/>
      <c r="AA402" s="903"/>
      <c r="AB402" s="903"/>
      <c r="AC402" s="903"/>
      <c r="AD402" s="903"/>
      <c r="AE402" s="903"/>
      <c r="AF402" s="903"/>
      <c r="AG402" s="903"/>
      <c r="AH402" s="903"/>
      <c r="AI402" s="903"/>
      <c r="AJ402" s="903"/>
      <c r="AK402" s="903"/>
      <c r="AL402" s="903"/>
      <c r="AM402" s="903"/>
      <c r="AN402" s="903"/>
      <c r="AQ402" s="1193"/>
      <c r="AU402" s="1193"/>
      <c r="AV402" s="1194"/>
    </row>
    <row r="403" spans="1:61" ht="35.25">
      <c r="B403" s="899"/>
      <c r="C403" s="903"/>
      <c r="D403" s="903"/>
      <c r="E403" s="903"/>
      <c r="F403" s="1073"/>
      <c r="G403" s="903"/>
      <c r="H403" s="903"/>
      <c r="I403" s="903"/>
      <c r="J403" s="903"/>
      <c r="K403" s="903"/>
      <c r="L403" s="1195">
        <f>L402/F402</f>
        <v>0.93237281807397843</v>
      </c>
      <c r="M403" s="903"/>
      <c r="N403" s="903"/>
      <c r="O403" s="903"/>
      <c r="P403" s="903"/>
      <c r="Q403" s="903"/>
      <c r="R403" s="903"/>
      <c r="S403" s="903"/>
      <c r="T403" s="903"/>
      <c r="U403" s="903"/>
      <c r="V403" s="897" t="str">
        <f>C1</f>
        <v>BMW Sherbrooke</v>
      </c>
      <c r="W403" s="897"/>
      <c r="X403" s="897"/>
      <c r="Y403" s="897"/>
      <c r="Z403" s="892"/>
      <c r="AA403" s="892"/>
      <c r="AB403" s="897"/>
      <c r="AC403" s="897"/>
      <c r="AD403" s="892"/>
      <c r="AE403" s="894" t="s">
        <v>1344</v>
      </c>
      <c r="AF403" s="897"/>
      <c r="AG403" s="897"/>
      <c r="AH403" s="892"/>
      <c r="AI403" s="892"/>
      <c r="AJ403" s="1196"/>
      <c r="AK403" s="893"/>
      <c r="AL403" s="892"/>
      <c r="AM403" s="897"/>
      <c r="AN403" s="897"/>
      <c r="AO403" s="896" t="str">
        <f>$S$1</f>
        <v>Réalisé, Septembre 2026</v>
      </c>
      <c r="AP403" s="1184"/>
      <c r="AQ403" s="1193"/>
      <c r="AS403" s="1194"/>
      <c r="AT403" s="1197"/>
      <c r="AU403" s="1193"/>
      <c r="AV403" s="1194"/>
      <c r="AW403" s="1194"/>
      <c r="AX403" s="1194"/>
      <c r="AY403" s="1184"/>
      <c r="AZ403" s="1184"/>
      <c r="BA403" s="1184"/>
      <c r="BB403" s="1184"/>
      <c r="BC403" s="1184"/>
      <c r="BD403" s="1184"/>
      <c r="BE403" s="1184"/>
      <c r="BF403" s="1184"/>
      <c r="BG403" s="1184"/>
      <c r="BH403" s="1184"/>
      <c r="BI403" s="1184"/>
    </row>
    <row r="404" spans="1:61" ht="18">
      <c r="B404" s="899"/>
      <c r="C404" s="903"/>
      <c r="D404" s="903"/>
      <c r="E404" s="903"/>
      <c r="F404" s="903"/>
      <c r="G404" s="903"/>
      <c r="H404" s="903"/>
      <c r="I404" s="903"/>
      <c r="J404" s="903"/>
      <c r="K404" s="903"/>
      <c r="L404" s="903"/>
      <c r="M404" s="903"/>
      <c r="N404" s="903"/>
      <c r="O404" s="903"/>
      <c r="P404" s="903"/>
      <c r="Q404" s="903"/>
      <c r="R404" s="903"/>
      <c r="S404" s="903"/>
      <c r="T404" s="903"/>
      <c r="U404" s="903"/>
      <c r="V404" s="1198"/>
      <c r="W404" s="1199"/>
      <c r="X404" s="1199"/>
      <c r="Y404" s="1199"/>
      <c r="Z404" s="1199"/>
      <c r="AA404" s="1199"/>
      <c r="AB404" s="1199"/>
      <c r="AC404" s="1199"/>
      <c r="AD404" s="1199"/>
      <c r="AE404" s="1199"/>
      <c r="AF404" s="1199"/>
      <c r="AG404" s="1199"/>
      <c r="AH404" s="1199"/>
      <c r="AI404" s="1199"/>
      <c r="AJ404" s="1199"/>
      <c r="AK404" s="1199"/>
      <c r="AL404" s="1140"/>
      <c r="AM404" s="1140"/>
      <c r="AN404" s="1140"/>
      <c r="AO404" s="1140"/>
      <c r="AP404" s="1184"/>
      <c r="AQ404" s="1200"/>
      <c r="AR404" s="1184"/>
      <c r="AS404" s="1194"/>
      <c r="AT404" s="1201"/>
      <c r="AU404" s="1200"/>
      <c r="AV404" s="1202"/>
      <c r="AW404" s="1202"/>
      <c r="AX404" s="1202"/>
      <c r="AY404" s="1184"/>
      <c r="AZ404" s="1184"/>
      <c r="BA404" s="1184"/>
      <c r="BB404" s="1184"/>
      <c r="BC404" s="1184"/>
      <c r="BD404" s="1184"/>
      <c r="BE404" s="1184"/>
      <c r="BF404" s="1184"/>
      <c r="BG404" s="1184"/>
      <c r="BH404" s="1184"/>
      <c r="BI404" s="1184"/>
    </row>
    <row r="405" spans="1:61" ht="20.25">
      <c r="A405" t="str">
        <f t="shared" ref="A405:A440" si="81">+U405&amp;V405</f>
        <v/>
      </c>
      <c r="B405" s="899"/>
      <c r="C405" s="903"/>
      <c r="D405" s="903"/>
      <c r="E405" s="903"/>
      <c r="F405" s="903"/>
      <c r="G405" s="903"/>
      <c r="H405" s="903"/>
      <c r="I405" s="903"/>
      <c r="J405" s="903"/>
      <c r="K405" s="903"/>
      <c r="L405" s="903"/>
      <c r="M405" s="903"/>
      <c r="N405" s="903"/>
      <c r="O405" s="903"/>
      <c r="P405" s="903"/>
      <c r="Q405" s="903"/>
      <c r="R405" s="903"/>
      <c r="S405" s="903"/>
      <c r="T405" s="903"/>
      <c r="U405" s="903"/>
      <c r="V405" s="1203"/>
      <c r="W405" s="1204"/>
      <c r="X405" s="1205" t="s">
        <v>1347</v>
      </c>
      <c r="Y405" s="1206"/>
      <c r="Z405" s="1207"/>
      <c r="AA405" s="1208"/>
      <c r="AB405" s="1206"/>
      <c r="AC405" s="1207"/>
      <c r="AD405" s="1208" t="s">
        <v>338</v>
      </c>
      <c r="AE405" s="1206"/>
      <c r="AF405" s="1207"/>
      <c r="AG405" s="1208" t="s">
        <v>339</v>
      </c>
      <c r="AH405" s="1206"/>
      <c r="AI405" s="1207"/>
      <c r="AJ405" s="1208" t="s">
        <v>1350</v>
      </c>
      <c r="AK405" s="1206"/>
      <c r="AL405" s="1206"/>
      <c r="AM405" s="1208" t="s">
        <v>1351</v>
      </c>
      <c r="AN405" s="1206"/>
      <c r="AO405" s="1209"/>
      <c r="AP405" s="1184"/>
      <c r="AQ405" s="1200"/>
      <c r="AR405" s="1184"/>
      <c r="AS405" s="1202"/>
      <c r="AT405" s="1201"/>
      <c r="AU405" s="1200"/>
      <c r="AV405" s="1202"/>
      <c r="AW405" s="1202"/>
      <c r="AX405" s="1202"/>
      <c r="AY405" s="1184"/>
      <c r="AZ405" s="1184"/>
      <c r="BA405" s="1184"/>
      <c r="BB405" s="1184"/>
      <c r="BC405" s="1184"/>
      <c r="BD405" s="1184"/>
      <c r="BE405" s="1184"/>
      <c r="BF405" s="1184"/>
      <c r="BG405" s="1184"/>
      <c r="BH405" s="1184"/>
      <c r="BI405" s="1184"/>
    </row>
    <row r="406" spans="1:61" ht="20.25">
      <c r="A406" t="str">
        <f t="shared" si="81"/>
        <v/>
      </c>
      <c r="B406" s="899"/>
      <c r="C406" s="903"/>
      <c r="D406" s="903"/>
      <c r="E406" s="903"/>
      <c r="F406" s="903"/>
      <c r="G406" s="903"/>
      <c r="H406" s="903"/>
      <c r="I406" s="903"/>
      <c r="J406" s="903"/>
      <c r="K406" s="903"/>
      <c r="L406" s="903"/>
      <c r="M406" s="903"/>
      <c r="N406" s="903"/>
      <c r="O406" s="903"/>
      <c r="P406" s="903"/>
      <c r="Q406" s="903"/>
      <c r="R406" s="903"/>
      <c r="S406" s="903"/>
      <c r="T406" s="903"/>
      <c r="U406" s="903"/>
      <c r="V406" s="990"/>
      <c r="W406" s="1210" t="s">
        <v>1352</v>
      </c>
      <c r="X406" s="1210" t="s">
        <v>1353</v>
      </c>
      <c r="Y406" s="1210" t="s">
        <v>1354</v>
      </c>
      <c r="Z406" s="1211" t="s">
        <v>1355</v>
      </c>
      <c r="AA406" s="1210"/>
      <c r="AB406" s="1210"/>
      <c r="AC406" s="1211"/>
      <c r="AD406" s="1212" t="s">
        <v>1353</v>
      </c>
      <c r="AE406" s="1210" t="s">
        <v>1354</v>
      </c>
      <c r="AF406" s="1210" t="s">
        <v>1355</v>
      </c>
      <c r="AG406" s="1212" t="s">
        <v>1356</v>
      </c>
      <c r="AH406" s="1210" t="s">
        <v>1357</v>
      </c>
      <c r="AI406" s="1210" t="s">
        <v>1358</v>
      </c>
      <c r="AJ406" s="1212" t="s">
        <v>1353</v>
      </c>
      <c r="AK406" s="1210" t="s">
        <v>1354</v>
      </c>
      <c r="AL406" s="1210" t="s">
        <v>1355</v>
      </c>
      <c r="AM406" s="1213" t="s">
        <v>1356</v>
      </c>
      <c r="AN406" s="1210" t="s">
        <v>1357</v>
      </c>
      <c r="AO406" s="1054" t="s">
        <v>1358</v>
      </c>
      <c r="AP406" s="1184"/>
      <c r="AQ406" s="1214"/>
      <c r="AR406" s="1215"/>
      <c r="AS406" s="1215"/>
      <c r="AT406" s="1216"/>
      <c r="AU406" s="1214"/>
      <c r="AV406" s="1217"/>
      <c r="AW406" s="1217"/>
      <c r="AX406" s="1217"/>
      <c r="AY406" s="1184"/>
      <c r="AZ406" s="1184"/>
      <c r="BA406" s="1184"/>
      <c r="BB406" s="1184"/>
      <c r="BC406" s="1184"/>
      <c r="BD406" s="1184"/>
      <c r="BE406" s="1184"/>
      <c r="BF406" s="1184"/>
      <c r="BG406" s="1184"/>
      <c r="BH406" s="1184"/>
      <c r="BI406" s="1184"/>
    </row>
    <row r="407" spans="1:61" ht="18">
      <c r="A407" t="str">
        <f t="shared" si="81"/>
        <v>Ventes nettes</v>
      </c>
      <c r="B407" s="899"/>
      <c r="C407" s="903"/>
      <c r="D407" s="903"/>
      <c r="E407" s="903"/>
      <c r="F407" s="903"/>
      <c r="G407" s="903"/>
      <c r="H407" s="903"/>
      <c r="I407" s="903"/>
      <c r="J407" s="903"/>
      <c r="K407" s="903"/>
      <c r="L407" s="903"/>
      <c r="M407" s="903"/>
      <c r="N407" s="903"/>
      <c r="O407" s="903"/>
      <c r="P407" s="903"/>
      <c r="Q407" s="903"/>
      <c r="R407" s="903"/>
      <c r="S407" s="903"/>
      <c r="T407" s="1184"/>
      <c r="U407" s="1184"/>
      <c r="V407" s="1016" t="s">
        <v>349</v>
      </c>
      <c r="W407" s="1218"/>
      <c r="X407" s="1218"/>
      <c r="Y407" s="1218"/>
      <c r="Z407" s="1219">
        <f>F5+F93+E195+E251+D315+D363</f>
        <v>5279923.9577637324</v>
      </c>
      <c r="AA407" s="1218"/>
      <c r="AB407" s="1218"/>
      <c r="AC407" s="1219"/>
      <c r="AD407" s="1220"/>
      <c r="AE407" s="1221"/>
      <c r="AF407" s="1221">
        <f>L5+L93+K195+K251+J315+J363</f>
        <v>5343849.8500000006</v>
      </c>
      <c r="AG407" s="1220"/>
      <c r="AH407" s="1221"/>
      <c r="AI407" s="1222"/>
      <c r="AJ407" s="1220"/>
      <c r="AK407" s="1221"/>
      <c r="AL407" s="1221">
        <f>Q5+Q93+P195+P251+O315+O363</f>
        <v>2670881.0499999998</v>
      </c>
      <c r="AM407" s="1223"/>
      <c r="AN407" s="1221"/>
      <c r="AO407" s="1224"/>
      <c r="AP407" s="1184"/>
      <c r="AQ407" s="1184"/>
      <c r="AR407" s="1184"/>
      <c r="AS407" s="1184"/>
      <c r="AT407" s="1184"/>
      <c r="AU407" s="1184"/>
      <c r="AV407" s="1202"/>
      <c r="AW407" s="1184"/>
      <c r="AX407" s="1184"/>
      <c r="AY407" s="1184"/>
      <c r="AZ407" s="1184"/>
      <c r="BA407" s="1184"/>
      <c r="BB407" s="1184"/>
      <c r="BC407" s="1184"/>
      <c r="BD407" s="1184"/>
      <c r="BE407" s="1184"/>
      <c r="BF407" s="1184"/>
      <c r="BG407" s="1184"/>
      <c r="BH407" s="1184"/>
      <c r="BI407" s="1184"/>
    </row>
    <row r="408" spans="1:61" ht="18">
      <c r="A408" t="str">
        <f t="shared" si="81"/>
        <v>Profit brut</v>
      </c>
      <c r="B408" s="899"/>
      <c r="C408" s="903"/>
      <c r="D408" s="903"/>
      <c r="E408" s="903"/>
      <c r="F408" s="903"/>
      <c r="G408" s="903"/>
      <c r="H408" s="903"/>
      <c r="I408" s="903"/>
      <c r="J408" s="903"/>
      <c r="K408" s="903"/>
      <c r="L408" s="903"/>
      <c r="M408" s="903"/>
      <c r="N408" s="903"/>
      <c r="O408" s="903"/>
      <c r="P408" s="903"/>
      <c r="Q408" s="903"/>
      <c r="R408" s="903"/>
      <c r="S408" s="903"/>
      <c r="T408" s="1184"/>
      <c r="U408" s="1184"/>
      <c r="V408" s="1225" t="s">
        <v>1361</v>
      </c>
      <c r="W408" s="1226"/>
      <c r="X408" s="1226"/>
      <c r="Y408" s="1226"/>
      <c r="Z408" s="1227">
        <f>F27+F109+F195+F251+F315+F363</f>
        <v>496853.21295836649</v>
      </c>
      <c r="AA408" s="1226"/>
      <c r="AB408" s="1226"/>
      <c r="AC408" s="1227"/>
      <c r="AD408" s="1228"/>
      <c r="AE408" s="1229"/>
      <c r="AF408" s="1229">
        <f>L27+L109+L195+L251+L315+L363</f>
        <v>500576.65000000008</v>
      </c>
      <c r="AG408" s="1228"/>
      <c r="AH408" s="1229">
        <f>AF408-Z408</f>
        <v>3723.4370416335878</v>
      </c>
      <c r="AI408" s="1230">
        <f>AH408/Z408</f>
        <v>7.4940383689248496E-3</v>
      </c>
      <c r="AJ408" s="1228">
        <f>+AL408/AL407</f>
        <v>0.11929480348815984</v>
      </c>
      <c r="AK408" s="1229"/>
      <c r="AL408" s="1229">
        <f>Q27+Q109+Q195+Q251+Q315+Q363</f>
        <v>318622.23</v>
      </c>
      <c r="AM408" s="1231"/>
      <c r="AN408" s="1229">
        <f>AF408-AL408</f>
        <v>181954.4200000001</v>
      </c>
      <c r="AO408" s="1232">
        <f>IF(AL408=0,0,AN408/AL408)</f>
        <v>0.57106630632771638</v>
      </c>
      <c r="AP408" s="1184"/>
      <c r="AQ408" s="1184"/>
      <c r="AR408" s="1233"/>
      <c r="AS408" s="1233"/>
      <c r="AT408" s="1184"/>
      <c r="AU408" s="1184"/>
      <c r="AV408" s="1184"/>
      <c r="AW408" s="1184"/>
      <c r="AX408" s="1184"/>
      <c r="AY408" s="1184"/>
      <c r="AZ408" s="1184"/>
      <c r="BA408" s="1184"/>
      <c r="BB408" s="1184"/>
      <c r="BC408" s="1184"/>
      <c r="BD408" s="1184"/>
      <c r="BE408" s="1184"/>
      <c r="BF408" s="1184"/>
      <c r="BG408" s="1184"/>
      <c r="BH408" s="1184"/>
      <c r="BI408" s="1184"/>
    </row>
    <row r="409" spans="1:61" ht="18">
      <c r="A409" t="str">
        <f t="shared" si="81"/>
        <v>DÉPENSES</v>
      </c>
      <c r="B409" s="899"/>
      <c r="C409" s="903"/>
      <c r="D409" s="903"/>
      <c r="E409" s="903"/>
      <c r="F409" s="903"/>
      <c r="G409" s="903"/>
      <c r="H409" s="903"/>
      <c r="I409" s="903"/>
      <c r="J409" s="903"/>
      <c r="K409" s="903"/>
      <c r="L409" s="903"/>
      <c r="M409" s="903"/>
      <c r="N409" s="903"/>
      <c r="O409" s="903"/>
      <c r="P409" s="903"/>
      <c r="Q409" s="903"/>
      <c r="R409" s="903"/>
      <c r="S409" s="903"/>
      <c r="T409" s="1184"/>
      <c r="U409" s="1184"/>
      <c r="V409" s="1234" t="s">
        <v>1366</v>
      </c>
      <c r="W409" s="1235"/>
      <c r="X409" s="1235"/>
      <c r="Y409" s="1235"/>
      <c r="Z409" s="1236"/>
      <c r="AA409" s="1235"/>
      <c r="AB409" s="1235"/>
      <c r="AC409" s="1236"/>
      <c r="AD409" s="1237"/>
      <c r="AE409" s="1235"/>
      <c r="AF409" s="1238"/>
      <c r="AG409" s="1237"/>
      <c r="AH409" s="1238"/>
      <c r="AI409" s="1239"/>
      <c r="AJ409" s="1237"/>
      <c r="AK409" s="1235"/>
      <c r="AL409" s="1238"/>
      <c r="AM409" s="1240"/>
      <c r="AN409" s="1238"/>
      <c r="AO409" s="1241"/>
      <c r="AP409" s="1184"/>
      <c r="AQ409" s="1184"/>
      <c r="AR409" s="1184"/>
      <c r="AS409" s="1184"/>
      <c r="AT409" s="1184"/>
      <c r="AU409" s="1200"/>
      <c r="AV409" s="1200"/>
      <c r="AW409" s="1200"/>
      <c r="AX409" s="1200"/>
      <c r="AY409" s="1200"/>
      <c r="AZ409" s="1184"/>
      <c r="BA409" s="1184"/>
      <c r="BB409" s="1184"/>
      <c r="BC409" s="1184"/>
      <c r="BD409" s="1184"/>
      <c r="BE409" s="1184"/>
      <c r="BF409" s="1184"/>
      <c r="BG409" s="1184"/>
      <c r="BH409" s="1184"/>
      <c r="BI409" s="1184"/>
    </row>
    <row r="410" spans="1:61" ht="18">
      <c r="A410" t="str">
        <f t="shared" si="81"/>
        <v>Comm. vendeurs</v>
      </c>
      <c r="B410" s="899"/>
      <c r="C410" s="903"/>
      <c r="D410" s="903"/>
      <c r="E410" s="903"/>
      <c r="F410" s="903"/>
      <c r="G410" s="903"/>
      <c r="H410" s="903"/>
      <c r="I410" s="903"/>
      <c r="J410" s="903"/>
      <c r="K410" s="903"/>
      <c r="L410" s="903"/>
      <c r="M410" s="903"/>
      <c r="N410" s="903"/>
      <c r="O410" s="903"/>
      <c r="P410" s="903"/>
      <c r="Q410" s="903"/>
      <c r="R410" s="903"/>
      <c r="S410" s="903"/>
      <c r="T410" s="1184"/>
      <c r="U410" s="1184"/>
      <c r="V410" s="1015" t="s">
        <v>395</v>
      </c>
      <c r="W410" s="1242" t="s">
        <v>1367</v>
      </c>
      <c r="X410" s="1235"/>
      <c r="Y410" s="1243">
        <f t="shared" ref="Y410:Y419" si="82">Z410/(D$13+D$97)</f>
        <v>1038.7059736966414</v>
      </c>
      <c r="Z410" s="1236">
        <f t="shared" ref="Z410:Z416" si="83">+SUMIF($C:$C,$V410,F:F)</f>
        <v>46741.768816348864</v>
      </c>
      <c r="AA410" s="1235"/>
      <c r="AB410" s="1243"/>
      <c r="AC410" s="1236"/>
      <c r="AD410" s="1244"/>
      <c r="AE410" s="1243">
        <f t="shared" ref="AE410:AE415" si="84">IF(AF410=0,0,AF410/(J$13+J$97))</f>
        <v>1258.9782608695652</v>
      </c>
      <c r="AF410" s="1236">
        <f t="shared" ref="AF410:AF416" si="85">+SUMIF($C:$C,$V410,L:L)</f>
        <v>57913</v>
      </c>
      <c r="AG410" s="1237">
        <f t="shared" ref="AG410:AH410" si="86">AE410-Y410</f>
        <v>220.27228717292382</v>
      </c>
      <c r="AH410" s="1238">
        <f t="shared" si="86"/>
        <v>11171.231183651136</v>
      </c>
      <c r="AI410" s="1239">
        <f t="shared" ref="AI410:AI419" si="87">IF(Z410=0,0,AH410/Z410)</f>
        <v>0.23899889684413861</v>
      </c>
      <c r="AJ410" s="1244"/>
      <c r="AK410" s="1238">
        <f t="shared" ref="AK410:AK419" si="88">AL410/(O$13+O$97)</f>
        <v>928.61954545454546</v>
      </c>
      <c r="AL410" s="1236">
        <f t="shared" ref="AL410:AL415" si="89">+SUMIF($C:$C,$V410,Q:Q)</f>
        <v>20429.63</v>
      </c>
      <c r="AM410" s="1240">
        <f t="shared" ref="AM410:AM419" si="90">AE410-Y410</f>
        <v>220.27228717292382</v>
      </c>
      <c r="AN410" s="1238">
        <f t="shared" ref="AN410:AN432" si="91">AF410-AL410</f>
        <v>37483.369999999995</v>
      </c>
      <c r="AO410" s="1245">
        <f t="shared" ref="AO410:AO432" si="92">IF(AL410=0,0,AN410/AL410)</f>
        <v>1.8347552060414209</v>
      </c>
      <c r="AP410" s="1184"/>
      <c r="AQ410" s="1184"/>
      <c r="AS410" s="1246"/>
      <c r="AT410" s="1197"/>
      <c r="AU410" s="1200"/>
      <c r="AV410" s="1200"/>
      <c r="AW410" s="1200"/>
      <c r="AX410" s="1200"/>
      <c r="AY410" s="1200"/>
      <c r="AZ410" s="1184"/>
      <c r="BA410" s="1184"/>
      <c r="BB410" s="1184"/>
      <c r="BC410" s="1184"/>
      <c r="BD410" s="1184"/>
      <c r="BE410" s="1184"/>
      <c r="BF410" s="1184"/>
      <c r="BG410" s="1184"/>
      <c r="BH410" s="1184"/>
      <c r="BI410" s="1184"/>
    </row>
    <row r="411" spans="1:61" ht="18">
      <c r="A411" t="str">
        <f t="shared" si="81"/>
        <v>Comm. F&amp;I</v>
      </c>
      <c r="B411" s="899"/>
      <c r="C411" s="903"/>
      <c r="D411" s="903"/>
      <c r="E411" s="903"/>
      <c r="F411" s="903"/>
      <c r="G411" s="903"/>
      <c r="H411" s="903"/>
      <c r="I411" s="903"/>
      <c r="J411" s="903"/>
      <c r="K411" s="903"/>
      <c r="L411" s="903"/>
      <c r="M411" s="903"/>
      <c r="N411" s="903"/>
      <c r="O411" s="903"/>
      <c r="P411" s="903"/>
      <c r="Q411" s="903"/>
      <c r="R411" s="903"/>
      <c r="S411" s="903"/>
      <c r="T411" s="1184"/>
      <c r="U411" s="1184"/>
      <c r="V411" s="1016" t="s">
        <v>396</v>
      </c>
      <c r="W411" s="1247" t="s">
        <v>1372</v>
      </c>
      <c r="X411" s="1218"/>
      <c r="Y411" s="1248">
        <f t="shared" si="82"/>
        <v>501.86666666666667</v>
      </c>
      <c r="Z411" s="1219">
        <f t="shared" si="83"/>
        <v>22584</v>
      </c>
      <c r="AA411" s="1218"/>
      <c r="AB411" s="1248"/>
      <c r="AC411" s="1219"/>
      <c r="AD411" s="1249"/>
      <c r="AE411" s="1248">
        <f t="shared" si="84"/>
        <v>197.04</v>
      </c>
      <c r="AF411" s="1219">
        <f t="shared" si="85"/>
        <v>9063.84</v>
      </c>
      <c r="AG411" s="1220">
        <f t="shared" ref="AG411:AH411" si="93">AE411-Y411</f>
        <v>-304.82666666666671</v>
      </c>
      <c r="AH411" s="1221">
        <f t="shared" si="93"/>
        <v>-13520.16</v>
      </c>
      <c r="AI411" s="1250">
        <f t="shared" si="87"/>
        <v>-0.59866099893730074</v>
      </c>
      <c r="AJ411" s="1249"/>
      <c r="AK411" s="1221">
        <f t="shared" si="88"/>
        <v>477.0559090909091</v>
      </c>
      <c r="AL411" s="1219">
        <f t="shared" si="89"/>
        <v>10495.23</v>
      </c>
      <c r="AM411" s="1223">
        <f t="shared" si="90"/>
        <v>-304.82666666666671</v>
      </c>
      <c r="AN411" s="1221">
        <f t="shared" si="91"/>
        <v>-1431.3899999999994</v>
      </c>
      <c r="AO411" s="1251">
        <f t="shared" si="92"/>
        <v>-0.13638481481587345</v>
      </c>
      <c r="AP411" s="1184"/>
      <c r="AQ411" s="1184"/>
      <c r="AS411" s="1252"/>
      <c r="AT411" s="1197"/>
      <c r="AU411" s="1200"/>
      <c r="AV411" s="1200"/>
      <c r="AW411" s="1200"/>
      <c r="AX411" s="1200"/>
      <c r="AY411" s="1200"/>
      <c r="AZ411" s="1184"/>
      <c r="BA411" s="1184"/>
      <c r="BB411" s="1184"/>
      <c r="BC411" s="1184"/>
      <c r="BD411" s="1184"/>
      <c r="BE411" s="1184"/>
      <c r="BF411" s="1184"/>
      <c r="BG411" s="1184"/>
      <c r="BH411" s="1184"/>
      <c r="BI411" s="1184"/>
    </row>
    <row r="412" spans="1:61" ht="18">
      <c r="A412" t="str">
        <f t="shared" si="81"/>
        <v>Frais de livraison</v>
      </c>
      <c r="B412" s="899"/>
      <c r="C412" s="903"/>
      <c r="D412" s="903"/>
      <c r="E412" s="903"/>
      <c r="F412" s="903"/>
      <c r="G412" s="903"/>
      <c r="H412" s="903"/>
      <c r="I412" s="903"/>
      <c r="J412" s="903"/>
      <c r="K412" s="903"/>
      <c r="L412" s="903"/>
      <c r="M412" s="903"/>
      <c r="N412" s="903"/>
      <c r="O412" s="903"/>
      <c r="P412" s="903"/>
      <c r="Q412" s="903"/>
      <c r="R412" s="903"/>
      <c r="S412" s="903"/>
      <c r="T412" s="1184"/>
      <c r="U412" s="1184"/>
      <c r="V412" s="1015" t="s">
        <v>397</v>
      </c>
      <c r="W412" s="1242" t="s">
        <v>1373</v>
      </c>
      <c r="X412" s="1235"/>
      <c r="Y412" s="1243">
        <f t="shared" si="82"/>
        <v>118.22222222222223</v>
      </c>
      <c r="Z412" s="1236">
        <f t="shared" si="83"/>
        <v>5320</v>
      </c>
      <c r="AA412" s="1235"/>
      <c r="AB412" s="1243"/>
      <c r="AC412" s="1236"/>
      <c r="AD412" s="1244"/>
      <c r="AE412" s="1243">
        <f t="shared" si="84"/>
        <v>78.713260869565218</v>
      </c>
      <c r="AF412" s="1236">
        <f t="shared" si="85"/>
        <v>3620.81</v>
      </c>
      <c r="AG412" s="1237">
        <f t="shared" ref="AG412:AH412" si="94">AE412-Y412</f>
        <v>-39.50896135265701</v>
      </c>
      <c r="AH412" s="1238">
        <f t="shared" si="94"/>
        <v>-1699.19</v>
      </c>
      <c r="AI412" s="1239">
        <f t="shared" si="87"/>
        <v>-0.31939661654135337</v>
      </c>
      <c r="AJ412" s="1244"/>
      <c r="AK412" s="1238">
        <f t="shared" si="88"/>
        <v>223.70136363636365</v>
      </c>
      <c r="AL412" s="1236">
        <f t="shared" si="89"/>
        <v>4921.43</v>
      </c>
      <c r="AM412" s="1240">
        <f t="shared" si="90"/>
        <v>-39.50896135265701</v>
      </c>
      <c r="AN412" s="1238">
        <f t="shared" si="91"/>
        <v>-1300.6200000000003</v>
      </c>
      <c r="AO412" s="1245">
        <f t="shared" si="92"/>
        <v>-0.2642768463637602</v>
      </c>
      <c r="AP412" s="1184"/>
      <c r="AQ412" s="1184"/>
      <c r="AS412" s="1252"/>
      <c r="AT412" s="1197"/>
      <c r="AU412" s="1200"/>
      <c r="AV412" s="1200"/>
      <c r="AW412" s="1200"/>
      <c r="AX412" s="1200"/>
      <c r="AY412" s="1200"/>
      <c r="AZ412" s="1184"/>
      <c r="BA412" s="1184"/>
      <c r="BB412" s="1184"/>
      <c r="BC412" s="1184"/>
      <c r="BD412" s="1184"/>
      <c r="BE412" s="1184"/>
      <c r="BF412" s="1184"/>
      <c r="BG412" s="1184"/>
      <c r="BH412" s="1184"/>
      <c r="BI412" s="1184"/>
    </row>
    <row r="413" spans="1:61" ht="18">
      <c r="A413" t="str">
        <f t="shared" si="81"/>
        <v>Service gratuit 1</v>
      </c>
      <c r="B413" s="899"/>
      <c r="C413" s="903"/>
      <c r="D413" s="903"/>
      <c r="E413" s="903"/>
      <c r="F413" s="903"/>
      <c r="G413" s="903"/>
      <c r="H413" s="903"/>
      <c r="I413" s="903"/>
      <c r="J413" s="903"/>
      <c r="K413" s="903"/>
      <c r="L413" s="903"/>
      <c r="M413" s="903"/>
      <c r="N413" s="903"/>
      <c r="O413" s="903"/>
      <c r="P413" s="903"/>
      <c r="Q413" s="903"/>
      <c r="R413" s="903"/>
      <c r="S413" s="903"/>
      <c r="T413" s="1184"/>
      <c r="U413" s="1184"/>
      <c r="V413" s="1015" t="s">
        <v>398</v>
      </c>
      <c r="W413" s="1242" t="s">
        <v>1376</v>
      </c>
      <c r="X413" s="1235"/>
      <c r="Y413" s="1243">
        <f t="shared" si="82"/>
        <v>54.111111111111114</v>
      </c>
      <c r="Z413" s="1236">
        <f t="shared" si="83"/>
        <v>2435</v>
      </c>
      <c r="AA413" s="1235"/>
      <c r="AB413" s="1243"/>
      <c r="AC413" s="1236"/>
      <c r="AD413" s="1244"/>
      <c r="AE413" s="1243">
        <f t="shared" si="84"/>
        <v>79.647391304347835</v>
      </c>
      <c r="AF413" s="1236">
        <f t="shared" si="85"/>
        <v>3663.78</v>
      </c>
      <c r="AG413" s="1237">
        <f t="shared" ref="AG413:AH413" si="95">AE413-Y413</f>
        <v>25.53628019323672</v>
      </c>
      <c r="AH413" s="1238">
        <f t="shared" si="95"/>
        <v>1228.7800000000002</v>
      </c>
      <c r="AI413" s="1239">
        <f t="shared" si="87"/>
        <v>0.50463244353182757</v>
      </c>
      <c r="AJ413" s="1244"/>
      <c r="AK413" s="1238">
        <f t="shared" si="88"/>
        <v>6.6300000000000008</v>
      </c>
      <c r="AL413" s="1236">
        <f t="shared" si="89"/>
        <v>145.86000000000001</v>
      </c>
      <c r="AM413" s="1240">
        <f t="shared" si="90"/>
        <v>25.53628019323672</v>
      </c>
      <c r="AN413" s="1238">
        <f t="shared" si="91"/>
        <v>3517.92</v>
      </c>
      <c r="AO413" s="1253">
        <f t="shared" si="92"/>
        <v>24.118469765528587</v>
      </c>
      <c r="AP413" s="1184"/>
      <c r="AQ413" s="1184"/>
      <c r="AS413" s="1252"/>
      <c r="AT413" s="1197"/>
      <c r="AU413" s="1200"/>
      <c r="AV413" s="1200"/>
      <c r="AW413" s="1200"/>
      <c r="AX413" s="1200"/>
      <c r="AY413" s="1200"/>
      <c r="AZ413" s="1184"/>
      <c r="BA413" s="1184"/>
      <c r="BB413" s="1184"/>
      <c r="BC413" s="1184"/>
      <c r="BD413" s="1184"/>
      <c r="BE413" s="1184"/>
      <c r="BF413" s="1184"/>
      <c r="BG413" s="1184"/>
      <c r="BH413" s="1184"/>
      <c r="BI413" s="1184"/>
    </row>
    <row r="414" spans="1:61" ht="18">
      <c r="A414" t="str">
        <f t="shared" si="81"/>
        <v>Entretien stock</v>
      </c>
      <c r="B414" s="899"/>
      <c r="C414" s="903"/>
      <c r="D414" s="903"/>
      <c r="E414" s="903"/>
      <c r="F414" s="903"/>
      <c r="G414" s="903"/>
      <c r="H414" s="903"/>
      <c r="I414" s="903"/>
      <c r="J414" s="903"/>
      <c r="K414" s="903"/>
      <c r="L414" s="903"/>
      <c r="M414" s="903"/>
      <c r="N414" s="903"/>
      <c r="O414" s="903"/>
      <c r="P414" s="903"/>
      <c r="Q414" s="903"/>
      <c r="R414" s="903"/>
      <c r="S414" s="903"/>
      <c r="T414" s="1184"/>
      <c r="U414" s="1184"/>
      <c r="V414" s="1016" t="s">
        <v>399</v>
      </c>
      <c r="W414" s="1247" t="s">
        <v>1377</v>
      </c>
      <c r="X414" s="1218"/>
      <c r="Y414" s="1248">
        <f t="shared" si="82"/>
        <v>88.533333333333331</v>
      </c>
      <c r="Z414" s="1219">
        <f t="shared" si="83"/>
        <v>3984</v>
      </c>
      <c r="AA414" s="1218"/>
      <c r="AB414" s="1248"/>
      <c r="AC414" s="1219"/>
      <c r="AD414" s="1249"/>
      <c r="AE414" s="1248">
        <f t="shared" si="84"/>
        <v>77.818695652173915</v>
      </c>
      <c r="AF414" s="1219">
        <f t="shared" si="85"/>
        <v>3579.66</v>
      </c>
      <c r="AG414" s="1220">
        <f t="shared" ref="AG414:AH414" si="96">AE414-Y414</f>
        <v>-10.714637681159417</v>
      </c>
      <c r="AH414" s="1221">
        <f t="shared" si="96"/>
        <v>-404.34000000000015</v>
      </c>
      <c r="AI414" s="1250">
        <f t="shared" si="87"/>
        <v>-0.10149096385542172</v>
      </c>
      <c r="AJ414" s="1249"/>
      <c r="AK414" s="1221">
        <f t="shared" si="88"/>
        <v>227.27272727272728</v>
      </c>
      <c r="AL414" s="1219">
        <f t="shared" si="89"/>
        <v>5000</v>
      </c>
      <c r="AM414" s="1223">
        <f t="shared" si="90"/>
        <v>-10.714637681159417</v>
      </c>
      <c r="AN414" s="1221">
        <f t="shared" si="91"/>
        <v>-1420.3400000000001</v>
      </c>
      <c r="AO414" s="1251">
        <f t="shared" si="92"/>
        <v>-0.28406800000000004</v>
      </c>
      <c r="AP414" s="1184"/>
      <c r="AQ414" s="1184"/>
      <c r="AS414" s="1252"/>
      <c r="AT414" s="1197"/>
      <c r="AU414" s="1200"/>
      <c r="AV414" s="1200"/>
      <c r="AW414" s="1200"/>
      <c r="AX414" s="1200"/>
      <c r="AY414" s="1200"/>
      <c r="AZ414" s="1184"/>
      <c r="BA414" s="1184"/>
      <c r="BB414" s="1184"/>
      <c r="BC414" s="1184"/>
      <c r="BD414" s="1184"/>
      <c r="BE414" s="1184"/>
      <c r="BF414" s="1184"/>
      <c r="BG414" s="1184"/>
      <c r="BH414" s="1184"/>
      <c r="BI414" s="1184"/>
    </row>
    <row r="415" spans="1:61" ht="18">
      <c r="A415" t="str">
        <f t="shared" si="81"/>
        <v>Publicité 1</v>
      </c>
      <c r="B415" s="899"/>
      <c r="C415" s="903"/>
      <c r="D415" s="903"/>
      <c r="E415" s="903"/>
      <c r="F415" s="903"/>
      <c r="G415" s="903"/>
      <c r="H415" s="903"/>
      <c r="I415" s="903"/>
      <c r="J415" s="903"/>
      <c r="K415" s="903"/>
      <c r="L415" s="903"/>
      <c r="M415" s="903"/>
      <c r="N415" s="903"/>
      <c r="O415" s="903"/>
      <c r="P415" s="903"/>
      <c r="Q415" s="903"/>
      <c r="R415" s="903"/>
      <c r="S415" s="903"/>
      <c r="T415" s="1184"/>
      <c r="U415" s="1184"/>
      <c r="V415" s="1015" t="s">
        <v>400</v>
      </c>
      <c r="W415" s="1242" t="s">
        <v>1380</v>
      </c>
      <c r="X415" s="1239"/>
      <c r="Y415" s="1243">
        <f t="shared" si="82"/>
        <v>205.08444444444442</v>
      </c>
      <c r="Z415" s="1236">
        <f t="shared" si="83"/>
        <v>9228.7999999999993</v>
      </c>
      <c r="AA415" s="1239"/>
      <c r="AB415" s="1243"/>
      <c r="AC415" s="1236"/>
      <c r="AD415" s="1244"/>
      <c r="AE415" s="1243">
        <f t="shared" si="84"/>
        <v>193.10543478260871</v>
      </c>
      <c r="AF415" s="1236">
        <f t="shared" si="85"/>
        <v>8882.85</v>
      </c>
      <c r="AG415" s="1237">
        <f t="shared" ref="AG415:AH415" si="97">AE415-Y415</f>
        <v>-11.979009661835704</v>
      </c>
      <c r="AH415" s="1238">
        <f t="shared" si="97"/>
        <v>-345.94999999999891</v>
      </c>
      <c r="AI415" s="1239">
        <f t="shared" si="87"/>
        <v>-3.7485913661581022E-2</v>
      </c>
      <c r="AJ415" s="1244"/>
      <c r="AK415" s="1238">
        <f t="shared" si="88"/>
        <v>688.22727272727275</v>
      </c>
      <c r="AL415" s="1236">
        <f t="shared" si="89"/>
        <v>15141</v>
      </c>
      <c r="AM415" s="1240">
        <f t="shared" si="90"/>
        <v>-11.979009661835704</v>
      </c>
      <c r="AN415" s="1238">
        <f t="shared" si="91"/>
        <v>-6258.15</v>
      </c>
      <c r="AO415" s="1245">
        <f t="shared" si="92"/>
        <v>-0.413324747374678</v>
      </c>
      <c r="AP415" s="1184"/>
      <c r="AQ415" s="1184"/>
      <c r="AR415" s="1254"/>
      <c r="AS415" s="1252"/>
      <c r="AT415" s="1197"/>
      <c r="AU415" s="1200"/>
      <c r="AV415" s="1200"/>
      <c r="AW415" s="1200"/>
      <c r="AX415" s="1200"/>
      <c r="AY415" s="1200"/>
      <c r="AZ415" s="1184"/>
      <c r="BA415" s="1184"/>
      <c r="BB415" s="1184"/>
      <c r="BC415" s="1184"/>
      <c r="BD415" s="1184"/>
      <c r="BE415" s="1184"/>
      <c r="BF415" s="1184"/>
      <c r="BG415" s="1184"/>
      <c r="BH415" s="1184"/>
      <c r="BI415" s="1184"/>
    </row>
    <row r="416" spans="1:61" ht="20.25">
      <c r="A416" t="str">
        <f t="shared" si="81"/>
        <v>Intérêt de gros</v>
      </c>
      <c r="B416" s="899"/>
      <c r="C416" s="903"/>
      <c r="D416" s="903"/>
      <c r="E416" s="903"/>
      <c r="F416" s="903"/>
      <c r="G416" s="903"/>
      <c r="H416" s="903"/>
      <c r="I416" s="903"/>
      <c r="J416" s="903"/>
      <c r="K416" s="903"/>
      <c r="L416" s="903"/>
      <c r="M416" s="903"/>
      <c r="N416" s="903"/>
      <c r="O416" s="903"/>
      <c r="P416" s="903"/>
      <c r="Q416" s="903"/>
      <c r="R416" s="903"/>
      <c r="S416" s="903"/>
      <c r="T416" s="1184"/>
      <c r="U416" s="1184"/>
      <c r="V416" s="1015" t="s">
        <v>401</v>
      </c>
      <c r="W416" s="1242" t="s">
        <v>1381</v>
      </c>
      <c r="X416" s="1235"/>
      <c r="Y416" s="1243">
        <f t="shared" si="82"/>
        <v>684.7012846213895</v>
      </c>
      <c r="Z416" s="1236">
        <f t="shared" si="83"/>
        <v>30811.557807962527</v>
      </c>
      <c r="AA416" s="1235"/>
      <c r="AB416" s="1243"/>
      <c r="AC416" s="1236"/>
      <c r="AD416" s="1244"/>
      <c r="AE416" s="1243">
        <f t="shared" ref="AE416:AE419" si="98">IF(AF416=0,0,AF416/(J$13+J$13))</f>
        <v>480.2578125</v>
      </c>
      <c r="AF416" s="1236">
        <f t="shared" si="85"/>
        <v>30736.5</v>
      </c>
      <c r="AG416" s="1237">
        <f t="shared" ref="AG416:AH416" si="99">AE416-Y416</f>
        <v>-204.4434721213895</v>
      </c>
      <c r="AH416" s="1238">
        <f t="shared" si="99"/>
        <v>-75.057807962526567</v>
      </c>
      <c r="AI416" s="1239">
        <f t="shared" si="87"/>
        <v>-2.436027689035886E-3</v>
      </c>
      <c r="AJ416" s="1244"/>
      <c r="AK416" s="1238">
        <f t="shared" si="88"/>
        <v>1140.5209090909091</v>
      </c>
      <c r="AL416" s="1236">
        <f t="shared" ref="AL416:AL419" si="100">IFERROR(SUMIF($C:$C,$V416,Q:Q),0)</f>
        <v>25091.46</v>
      </c>
      <c r="AM416" s="1240">
        <f t="shared" si="90"/>
        <v>-204.4434721213895</v>
      </c>
      <c r="AN416" s="1238">
        <f t="shared" si="91"/>
        <v>5645.0400000000009</v>
      </c>
      <c r="AO416" s="1251">
        <f t="shared" si="92"/>
        <v>0.22497853851469787</v>
      </c>
      <c r="AP416" s="1184"/>
      <c r="AQ416" s="1200">
        <v>30736.5</v>
      </c>
      <c r="AR416" s="912">
        <f>AQ416-AF416</f>
        <v>0</v>
      </c>
      <c r="AS416" s="1255"/>
      <c r="AT416" s="1184"/>
      <c r="AU416" s="1200"/>
      <c r="AV416" s="1200"/>
      <c r="AW416" s="1200"/>
      <c r="AX416" s="1200"/>
      <c r="AY416" s="1200"/>
      <c r="AZ416" s="1184"/>
      <c r="BA416" s="1184"/>
      <c r="BB416" s="1184"/>
      <c r="BC416" s="1184"/>
      <c r="BD416" s="1184"/>
      <c r="BE416" s="1184"/>
      <c r="BF416" s="1184"/>
      <c r="BG416" s="1184"/>
      <c r="BH416" s="1184"/>
      <c r="BI416" s="1184"/>
    </row>
    <row r="417" spans="1:61" ht="20.25" hidden="1" customHeight="1">
      <c r="A417" t="str">
        <f t="shared" si="81"/>
        <v>[...]</v>
      </c>
      <c r="B417" s="899"/>
      <c r="C417" s="903"/>
      <c r="D417" s="903"/>
      <c r="E417" s="903"/>
      <c r="F417" s="903"/>
      <c r="G417" s="903"/>
      <c r="H417" s="903"/>
      <c r="I417" s="903"/>
      <c r="J417" s="903"/>
      <c r="K417" s="903"/>
      <c r="L417" s="903"/>
      <c r="M417" s="903"/>
      <c r="N417" s="903"/>
      <c r="O417" s="903"/>
      <c r="P417" s="903"/>
      <c r="Q417" s="903"/>
      <c r="R417" s="903"/>
      <c r="S417" s="903"/>
      <c r="T417" s="1184"/>
      <c r="U417" s="1184"/>
      <c r="V417" s="1015" t="s">
        <v>330</v>
      </c>
      <c r="W417" s="1242"/>
      <c r="X417" s="1239"/>
      <c r="Y417" s="1243">
        <f t="shared" si="82"/>
        <v>0</v>
      </c>
      <c r="Z417" s="1236">
        <f t="shared" ref="Z417:Z419" si="101">IFERROR(SUMIF($C:$C,$V417,F:F),0)</f>
        <v>0</v>
      </c>
      <c r="AA417" s="1235"/>
      <c r="AB417" s="1243"/>
      <c r="AC417" s="1236"/>
      <c r="AD417" s="1244"/>
      <c r="AE417" s="1243">
        <f t="shared" si="98"/>
        <v>0</v>
      </c>
      <c r="AF417" s="1236">
        <f t="shared" ref="AF417:AF419" si="102">IFERROR(SUMIF($C:$C,$V417,L:L),0)</f>
        <v>0</v>
      </c>
      <c r="AG417" s="1237">
        <f t="shared" ref="AG417:AH417" si="103">AE417-Y417</f>
        <v>0</v>
      </c>
      <c r="AH417" s="1238">
        <f t="shared" si="103"/>
        <v>0</v>
      </c>
      <c r="AI417" s="1239">
        <f t="shared" si="87"/>
        <v>0</v>
      </c>
      <c r="AJ417" s="1244"/>
      <c r="AK417" s="1238">
        <f t="shared" si="88"/>
        <v>0</v>
      </c>
      <c r="AL417" s="1236">
        <f t="shared" si="100"/>
        <v>0</v>
      </c>
      <c r="AM417" s="1240">
        <f t="shared" si="90"/>
        <v>0</v>
      </c>
      <c r="AN417" s="1238">
        <f t="shared" si="91"/>
        <v>0</v>
      </c>
      <c r="AO417" s="1245">
        <f t="shared" si="92"/>
        <v>0</v>
      </c>
      <c r="AP417" s="1184"/>
      <c r="AQ417" s="1184"/>
      <c r="AR417" s="912"/>
      <c r="AS417" s="1184"/>
      <c r="AT417" s="1184"/>
      <c r="AU417" s="1200"/>
      <c r="AV417" s="1200"/>
      <c r="AW417" s="1200"/>
      <c r="AX417" s="1200"/>
      <c r="AY417" s="1200"/>
      <c r="AZ417" s="1184"/>
      <c r="BA417" s="1184"/>
      <c r="BB417" s="1184"/>
      <c r="BC417" s="1184"/>
      <c r="BD417" s="1184"/>
      <c r="BE417" s="1184"/>
      <c r="BF417" s="1184"/>
      <c r="BG417" s="1184"/>
      <c r="BH417" s="1184"/>
      <c r="BI417" s="1184"/>
    </row>
    <row r="418" spans="1:61" ht="20.25" hidden="1" customHeight="1">
      <c r="A418" t="str">
        <f t="shared" si="81"/>
        <v>[...]</v>
      </c>
      <c r="B418" s="899"/>
      <c r="C418" s="903"/>
      <c r="D418" s="903"/>
      <c r="E418" s="903"/>
      <c r="F418" s="903"/>
      <c r="G418" s="903"/>
      <c r="H418" s="903"/>
      <c r="I418" s="903"/>
      <c r="J418" s="903"/>
      <c r="K418" s="903"/>
      <c r="L418" s="903"/>
      <c r="M418" s="903"/>
      <c r="N418" s="903"/>
      <c r="O418" s="903"/>
      <c r="P418" s="903"/>
      <c r="Q418" s="903"/>
      <c r="R418" s="903"/>
      <c r="S418" s="903"/>
      <c r="T418" s="1184"/>
      <c r="U418" s="1184"/>
      <c r="V418" s="1015" t="s">
        <v>330</v>
      </c>
      <c r="W418" s="1242"/>
      <c r="X418" s="1239"/>
      <c r="Y418" s="1243">
        <f t="shared" si="82"/>
        <v>0</v>
      </c>
      <c r="Z418" s="1236">
        <f t="shared" si="101"/>
        <v>0</v>
      </c>
      <c r="AA418" s="1235"/>
      <c r="AB418" s="1243"/>
      <c r="AC418" s="1236"/>
      <c r="AD418" s="1244"/>
      <c r="AE418" s="1243">
        <f t="shared" si="98"/>
        <v>0</v>
      </c>
      <c r="AF418" s="1236">
        <f t="shared" si="102"/>
        <v>0</v>
      </c>
      <c r="AG418" s="1237">
        <f t="shared" ref="AG418:AH418" si="104">AE418-Y418</f>
        <v>0</v>
      </c>
      <c r="AH418" s="1238">
        <f t="shared" si="104"/>
        <v>0</v>
      </c>
      <c r="AI418" s="1239">
        <f t="shared" si="87"/>
        <v>0</v>
      </c>
      <c r="AJ418" s="1244"/>
      <c r="AK418" s="1238">
        <f t="shared" si="88"/>
        <v>0</v>
      </c>
      <c r="AL418" s="1236">
        <f t="shared" si="100"/>
        <v>0</v>
      </c>
      <c r="AM418" s="1240">
        <f t="shared" si="90"/>
        <v>0</v>
      </c>
      <c r="AN418" s="1238">
        <f t="shared" si="91"/>
        <v>0</v>
      </c>
      <c r="AO418" s="1245">
        <f t="shared" si="92"/>
        <v>0</v>
      </c>
      <c r="AP418" s="1184"/>
      <c r="AQ418" s="1184"/>
      <c r="AR418" s="912"/>
      <c r="AS418" s="1184"/>
      <c r="AT418" s="1184"/>
      <c r="AU418" s="1200"/>
      <c r="AV418" s="1200"/>
      <c r="AW418" s="1200"/>
      <c r="AX418" s="1200"/>
      <c r="AY418" s="1200"/>
      <c r="AZ418" s="1184"/>
      <c r="BA418" s="1184"/>
      <c r="BB418" s="1184"/>
      <c r="BC418" s="1184"/>
      <c r="BD418" s="1184"/>
      <c r="BE418" s="1184"/>
      <c r="BF418" s="1184"/>
      <c r="BG418" s="1184"/>
      <c r="BH418" s="1184"/>
      <c r="BI418" s="1184"/>
    </row>
    <row r="419" spans="1:61" ht="20.25" hidden="1" customHeight="1">
      <c r="A419" t="str">
        <f t="shared" si="81"/>
        <v>[...]</v>
      </c>
      <c r="B419" s="899"/>
      <c r="C419" s="903"/>
      <c r="D419" s="903"/>
      <c r="E419" s="903"/>
      <c r="F419" s="903"/>
      <c r="G419" s="903"/>
      <c r="H419" s="903"/>
      <c r="I419" s="903"/>
      <c r="J419" s="903"/>
      <c r="K419" s="903"/>
      <c r="L419" s="903"/>
      <c r="M419" s="903"/>
      <c r="N419" s="903"/>
      <c r="O419" s="903"/>
      <c r="P419" s="903"/>
      <c r="Q419" s="903"/>
      <c r="R419" s="903"/>
      <c r="S419" s="903"/>
      <c r="T419" s="1184"/>
      <c r="U419" s="1184"/>
      <c r="V419" s="1015" t="s">
        <v>330</v>
      </c>
      <c r="W419" s="1242" t="s">
        <v>1388</v>
      </c>
      <c r="X419" s="1235"/>
      <c r="Y419" s="1243">
        <f t="shared" si="82"/>
        <v>0</v>
      </c>
      <c r="Z419" s="1236">
        <f t="shared" si="101"/>
        <v>0</v>
      </c>
      <c r="AA419" s="1235"/>
      <c r="AB419" s="1243"/>
      <c r="AC419" s="1236"/>
      <c r="AD419" s="1244"/>
      <c r="AE419" s="1243">
        <f t="shared" si="98"/>
        <v>0</v>
      </c>
      <c r="AF419" s="1236">
        <f t="shared" si="102"/>
        <v>0</v>
      </c>
      <c r="AG419" s="1237">
        <f t="shared" ref="AG419:AH419" si="105">AE419-Y419</f>
        <v>0</v>
      </c>
      <c r="AH419" s="1238">
        <f t="shared" si="105"/>
        <v>0</v>
      </c>
      <c r="AI419" s="1239">
        <f t="shared" si="87"/>
        <v>0</v>
      </c>
      <c r="AJ419" s="1244"/>
      <c r="AK419" s="1238">
        <f t="shared" si="88"/>
        <v>0</v>
      </c>
      <c r="AL419" s="1236">
        <f t="shared" si="100"/>
        <v>0</v>
      </c>
      <c r="AM419" s="1240">
        <f t="shared" si="90"/>
        <v>0</v>
      </c>
      <c r="AN419" s="1238">
        <f t="shared" si="91"/>
        <v>0</v>
      </c>
      <c r="AO419" s="1245">
        <f t="shared" si="92"/>
        <v>0</v>
      </c>
      <c r="AP419" s="1184"/>
      <c r="AQ419" s="1184"/>
      <c r="AR419" s="912"/>
      <c r="AS419" s="1184"/>
      <c r="AT419" s="1184"/>
      <c r="AU419" s="1200"/>
      <c r="AV419" s="1200"/>
      <c r="AW419" s="1200"/>
      <c r="AX419" s="1200"/>
      <c r="AY419" s="1200"/>
      <c r="AZ419" s="1184"/>
      <c r="BA419" s="1184"/>
      <c r="BB419" s="1184"/>
      <c r="BC419" s="1184"/>
      <c r="BD419" s="1184"/>
      <c r="BE419" s="1184"/>
      <c r="BF419" s="1184"/>
      <c r="BG419" s="1184"/>
      <c r="BH419" s="1184"/>
      <c r="BI419" s="1184"/>
    </row>
    <row r="420" spans="1:61" ht="20.25">
      <c r="A420" t="str">
        <f t="shared" si="81"/>
        <v>TOTAL VARIABLES</v>
      </c>
      <c r="B420" s="899"/>
      <c r="C420" s="903"/>
      <c r="D420" s="903"/>
      <c r="E420" s="903"/>
      <c r="F420" s="903"/>
      <c r="G420" s="903"/>
      <c r="H420" s="903"/>
      <c r="I420" s="903"/>
      <c r="J420" s="903"/>
      <c r="K420" s="903"/>
      <c r="L420" s="903"/>
      <c r="M420" s="903"/>
      <c r="N420" s="903"/>
      <c r="O420" s="903"/>
      <c r="P420" s="903"/>
      <c r="Q420" s="903"/>
      <c r="R420" s="903"/>
      <c r="S420" s="903"/>
      <c r="T420" s="1184"/>
      <c r="U420" s="1184"/>
      <c r="V420" s="1256" t="s">
        <v>403</v>
      </c>
      <c r="W420" s="1257"/>
      <c r="X420" s="1258">
        <f>Z420/Z408</f>
        <v>0.24374427590641207</v>
      </c>
      <c r="Y420" s="1257"/>
      <c r="Z420" s="1259">
        <f>SUM(Z410:Z419)</f>
        <v>121105.12662431139</v>
      </c>
      <c r="AA420" s="1258"/>
      <c r="AB420" s="1257"/>
      <c r="AC420" s="1259"/>
      <c r="AD420" s="1260">
        <f>AF420/AF408</f>
        <v>0.23465025785761279</v>
      </c>
      <c r="AE420" s="1257"/>
      <c r="AF420" s="1259">
        <f>SUM(AF410:AF419)</f>
        <v>117460.44</v>
      </c>
      <c r="AG420" s="1261"/>
      <c r="AH420" s="1262">
        <f t="shared" ref="AH420:AH452" si="106">AF420-Z420</f>
        <v>-3644.6866243113909</v>
      </c>
      <c r="AI420" s="1258">
        <f>AH420/Z420</f>
        <v>-3.0095229870968434E-2</v>
      </c>
      <c r="AJ420" s="1260">
        <f>IF($AL$408=0,0,AL420/$AL$408)</f>
        <v>0.25492449161503894</v>
      </c>
      <c r="AK420" s="1257"/>
      <c r="AL420" s="1259">
        <f>SUM(AL410:AL419)</f>
        <v>81224.61</v>
      </c>
      <c r="AM420" s="1263"/>
      <c r="AN420" s="1262">
        <f t="shared" si="91"/>
        <v>36235.83</v>
      </c>
      <c r="AO420" s="1232">
        <f t="shared" si="92"/>
        <v>0.44611885486430775</v>
      </c>
      <c r="AP420" s="1184"/>
      <c r="AQ420" s="1184"/>
      <c r="AR420" s="912"/>
      <c r="AS420" s="1184"/>
      <c r="AT420" s="1184"/>
      <c r="AU420" s="1200"/>
      <c r="AV420" s="1200"/>
      <c r="AW420" s="1200"/>
      <c r="AX420" s="1200"/>
      <c r="AY420" s="1200"/>
      <c r="AZ420" s="1184"/>
      <c r="BA420" s="1184"/>
      <c r="BB420" s="1184"/>
      <c r="BC420" s="1184"/>
      <c r="BD420" s="1184"/>
      <c r="BE420" s="1184"/>
      <c r="BF420" s="1184"/>
      <c r="BG420" s="1184"/>
      <c r="BH420" s="1184"/>
      <c r="BI420" s="1184"/>
    </row>
    <row r="421" spans="1:61" ht="18">
      <c r="A421" t="str">
        <f t="shared" si="81"/>
        <v>Salaires propriétaire</v>
      </c>
      <c r="B421" s="899"/>
      <c r="C421" s="903"/>
      <c r="D421" s="903"/>
      <c r="E421" s="903"/>
      <c r="F421" s="903"/>
      <c r="G421" s="903"/>
      <c r="H421" s="903"/>
      <c r="I421" s="903"/>
      <c r="J421" s="903"/>
      <c r="K421" s="903"/>
      <c r="L421" s="903"/>
      <c r="M421" s="903"/>
      <c r="N421" s="903"/>
      <c r="O421" s="1264"/>
      <c r="P421" s="1073"/>
      <c r="Q421" s="903"/>
      <c r="R421" s="903"/>
      <c r="S421" s="903"/>
      <c r="T421" s="1184"/>
      <c r="U421" s="1184"/>
      <c r="V421" s="1015" t="s">
        <v>1393</v>
      </c>
      <c r="W421" s="1242" t="s">
        <v>1394</v>
      </c>
      <c r="X421" s="1235"/>
      <c r="Y421" s="1235"/>
      <c r="Z421" s="1236">
        <f t="array" ref="Z421">+INDEX('Budget original'!$A$2:$AO$501,MATCH($A421,'Budget original'!$A$2:$A$501,0),MATCH(F$2,'Budget original'!$A$2:$AO$2,0))</f>
        <v>16917.624521072798</v>
      </c>
      <c r="AA421" s="1235"/>
      <c r="AB421" s="1235"/>
      <c r="AC421" s="1236"/>
      <c r="AD421" s="1244"/>
      <c r="AE421" s="1243"/>
      <c r="AF421" s="1236">
        <f>SUMIFS(BV_Data_An_Cour!$O:$O,BV_Data_An_Cour!$V:$V,$V421)</f>
        <v>17007.669999999998</v>
      </c>
      <c r="AG421" s="1237"/>
      <c r="AH421" s="1238">
        <f t="shared" si="106"/>
        <v>90.045478927200747</v>
      </c>
      <c r="AI421" s="1239">
        <f t="shared" ref="AI421:AI433" si="107">IF(Z421=0,0,AH421/Z421)</f>
        <v>5.322584078813134E-3</v>
      </c>
      <c r="AJ421" s="1244"/>
      <c r="AK421" s="1235"/>
      <c r="AL421" s="1236">
        <f t="array" ref="AL421">+INDEX('Réel 2025'!$A$2:$AO$500,MATCH($A421,'Réel 2025'!$A$2:$A$500,0),MATCH(F$2,'Réel 2025'!$A$2:$AO$2,0))</f>
        <v>15408.03</v>
      </c>
      <c r="AM421" s="1240"/>
      <c r="AN421" s="1238">
        <f t="shared" si="91"/>
        <v>1599.6399999999976</v>
      </c>
      <c r="AO421" s="1245">
        <f t="shared" si="92"/>
        <v>0.10381859329193917</v>
      </c>
      <c r="AP421" s="1184"/>
      <c r="AQ421" s="1184"/>
      <c r="AS421" s="1184"/>
      <c r="AT421" s="1184"/>
      <c r="AU421" s="1200"/>
      <c r="AV421" s="1200"/>
      <c r="AW421" s="1200"/>
      <c r="AX421" s="1200"/>
      <c r="AY421" s="1200"/>
      <c r="AZ421" s="1184"/>
      <c r="BA421" s="1184"/>
      <c r="BB421" s="1184"/>
      <c r="BC421" s="1184"/>
      <c r="BD421" s="1184"/>
      <c r="BE421" s="1184"/>
      <c r="BF421" s="1184"/>
      <c r="BG421" s="1184"/>
      <c r="BH421" s="1184"/>
      <c r="BI421" s="1184"/>
    </row>
    <row r="422" spans="1:61" ht="18">
      <c r="A422" t="str">
        <f t="shared" si="81"/>
        <v>Salaires cadres</v>
      </c>
      <c r="B422" s="899"/>
      <c r="C422" s="903"/>
      <c r="D422" s="903"/>
      <c r="E422" s="903"/>
      <c r="F422" s="903"/>
      <c r="G422" s="903"/>
      <c r="H422" s="903"/>
      <c r="I422" s="903"/>
      <c r="J422" s="903"/>
      <c r="K422" s="903"/>
      <c r="L422" s="903"/>
      <c r="M422" s="903"/>
      <c r="N422" s="903"/>
      <c r="O422" s="1264"/>
      <c r="P422" s="1073"/>
      <c r="Q422" s="903"/>
      <c r="R422" s="903"/>
      <c r="S422" s="903"/>
      <c r="T422" s="1184"/>
      <c r="U422" s="1184"/>
      <c r="V422" s="1015" t="s">
        <v>405</v>
      </c>
      <c r="W422" s="1242" t="s">
        <v>1397</v>
      </c>
      <c r="X422" s="1235"/>
      <c r="Y422" s="1235"/>
      <c r="Z422" s="1236">
        <f t="shared" ref="Z422:Z432" si="108">+SUMIF($C:$C,$V422,F:F)</f>
        <v>34583.917333988684</v>
      </c>
      <c r="AA422" s="1235"/>
      <c r="AB422" s="1235"/>
      <c r="AC422" s="1236"/>
      <c r="AD422" s="1244"/>
      <c r="AE422" s="1243"/>
      <c r="AF422" s="1236">
        <f t="shared" ref="AF422:AF433" si="109">+SUMIF($C:$C,$V422,L:L)</f>
        <v>22278.5</v>
      </c>
      <c r="AG422" s="1237"/>
      <c r="AH422" s="1238">
        <f t="shared" si="106"/>
        <v>-12305.417333988684</v>
      </c>
      <c r="AI422" s="1239">
        <f t="shared" si="107"/>
        <v>-0.35581328786878225</v>
      </c>
      <c r="AJ422" s="1244"/>
      <c r="AK422" s="1235"/>
      <c r="AL422" s="1236">
        <f t="shared" ref="AL422:AL430" si="110">+SUMIF($C:$C,$V422,Q:Q)</f>
        <v>28708.019999999997</v>
      </c>
      <c r="AM422" s="1240"/>
      <c r="AN422" s="1238">
        <f t="shared" si="91"/>
        <v>-6429.5199999999968</v>
      </c>
      <c r="AO422" s="1245">
        <f t="shared" si="92"/>
        <v>-0.22396250246446803</v>
      </c>
      <c r="AP422" s="1184"/>
      <c r="AQ422" s="1184"/>
      <c r="AR422" s="1254"/>
      <c r="AS422" s="1184"/>
      <c r="AT422" s="1184"/>
      <c r="AU422" s="1200"/>
      <c r="AV422" s="1200"/>
      <c r="AW422" s="1200"/>
      <c r="AX422" s="1200"/>
      <c r="AY422" s="1200"/>
      <c r="AZ422" s="1184"/>
      <c r="BA422" s="1184"/>
      <c r="BB422" s="1184"/>
      <c r="BC422" s="1184"/>
      <c r="BD422" s="1184"/>
      <c r="BE422" s="1184"/>
      <c r="BF422" s="1184"/>
      <c r="BG422" s="1184"/>
      <c r="BH422" s="1184"/>
      <c r="BI422" s="1184"/>
    </row>
    <row r="423" spans="1:61" ht="18">
      <c r="A423" t="str">
        <f t="shared" si="81"/>
        <v>Salaires commis</v>
      </c>
      <c r="B423" s="899"/>
      <c r="C423" s="1184"/>
      <c r="D423" s="1184"/>
      <c r="E423" s="1184"/>
      <c r="F423" s="1184"/>
      <c r="G423" s="1184"/>
      <c r="H423" s="1184"/>
      <c r="I423" s="1184"/>
      <c r="J423" s="1184"/>
      <c r="K423" s="1184"/>
      <c r="L423" s="1184"/>
      <c r="M423" s="1184"/>
      <c r="N423" s="1184"/>
      <c r="O423" s="1265"/>
      <c r="P423" s="1073"/>
      <c r="Q423" s="1184"/>
      <c r="R423" s="1184"/>
      <c r="S423" s="1184"/>
      <c r="T423" s="1184"/>
      <c r="U423" s="1184"/>
      <c r="V423" s="1016" t="s">
        <v>406</v>
      </c>
      <c r="W423" s="1247" t="s">
        <v>1400</v>
      </c>
      <c r="X423" s="1218"/>
      <c r="Y423" s="1218"/>
      <c r="Z423" s="1219">
        <f t="shared" si="108"/>
        <v>14815.188599490441</v>
      </c>
      <c r="AA423" s="1218"/>
      <c r="AB423" s="1218"/>
      <c r="AC423" s="1219"/>
      <c r="AD423" s="1249"/>
      <c r="AE423" s="1248"/>
      <c r="AF423" s="1219">
        <f t="shared" si="109"/>
        <v>10139.6</v>
      </c>
      <c r="AG423" s="1220"/>
      <c r="AH423" s="1221">
        <f t="shared" si="106"/>
        <v>-4675.5885994904402</v>
      </c>
      <c r="AI423" s="1250">
        <f t="shared" si="107"/>
        <v>-0.31559426787528405</v>
      </c>
      <c r="AJ423" s="1249"/>
      <c r="AK423" s="1218"/>
      <c r="AL423" s="1219">
        <f t="shared" si="110"/>
        <v>20684.649999999998</v>
      </c>
      <c r="AM423" s="1223"/>
      <c r="AN423" s="1221">
        <f t="shared" si="91"/>
        <v>-10545.049999999997</v>
      </c>
      <c r="AO423" s="1224">
        <f t="shared" si="92"/>
        <v>-0.50980074596379432</v>
      </c>
      <c r="AP423" s="1184"/>
      <c r="AQ423" s="1184"/>
      <c r="AR423" s="1254"/>
      <c r="AS423" s="1184"/>
      <c r="AT423" s="1184"/>
      <c r="AU423" s="1200"/>
      <c r="AV423" s="1200"/>
      <c r="AW423" s="1200"/>
      <c r="AX423" s="1200"/>
      <c r="AY423" s="1200"/>
      <c r="AZ423" s="1184"/>
      <c r="BA423" s="1184"/>
      <c r="BB423" s="1184"/>
      <c r="BC423" s="1184"/>
      <c r="BD423" s="1184"/>
      <c r="BE423" s="1184"/>
      <c r="BF423" s="1184"/>
      <c r="BG423" s="1184"/>
      <c r="BH423" s="1184"/>
      <c r="BI423" s="1184"/>
    </row>
    <row r="424" spans="1:61" ht="18">
      <c r="A424" t="str">
        <f t="shared" si="81"/>
        <v>Salaires autres</v>
      </c>
      <c r="B424" s="899"/>
      <c r="C424" s="1184"/>
      <c r="D424" s="1184"/>
      <c r="E424" s="1184"/>
      <c r="F424" s="1184"/>
      <c r="G424" s="1184"/>
      <c r="H424" s="1184"/>
      <c r="I424" s="1184"/>
      <c r="J424" s="1184"/>
      <c r="K424" s="1184"/>
      <c r="L424" s="1184"/>
      <c r="M424" s="1184"/>
      <c r="N424" s="1184"/>
      <c r="O424" s="1265"/>
      <c r="P424" s="1073"/>
      <c r="Q424" s="1184"/>
      <c r="R424" s="1184"/>
      <c r="S424" s="1184"/>
      <c r="T424" s="1184"/>
      <c r="U424" s="1184"/>
      <c r="V424" s="1015" t="s">
        <v>407</v>
      </c>
      <c r="W424" s="1242" t="s">
        <v>1401</v>
      </c>
      <c r="X424" s="1235"/>
      <c r="Y424" s="1235"/>
      <c r="Z424" s="1236">
        <f t="shared" si="108"/>
        <v>34071.160308955281</v>
      </c>
      <c r="AA424" s="1235"/>
      <c r="AB424" s="1235"/>
      <c r="AC424" s="1236"/>
      <c r="AD424" s="1244"/>
      <c r="AE424" s="1243"/>
      <c r="AF424" s="1236">
        <f t="shared" si="109"/>
        <v>31364.959999999999</v>
      </c>
      <c r="AG424" s="1237"/>
      <c r="AH424" s="1238">
        <f t="shared" si="106"/>
        <v>-2706.2003089552818</v>
      </c>
      <c r="AI424" s="1239">
        <f t="shared" si="107"/>
        <v>-7.9427888114628808E-2</v>
      </c>
      <c r="AJ424" s="1244"/>
      <c r="AK424" s="1235"/>
      <c r="AL424" s="1236">
        <f t="shared" si="110"/>
        <v>21629.5</v>
      </c>
      <c r="AM424" s="1240"/>
      <c r="AN424" s="1238">
        <f t="shared" si="91"/>
        <v>9735.4599999999991</v>
      </c>
      <c r="AO424" s="1245">
        <f t="shared" si="92"/>
        <v>0.45010101944104114</v>
      </c>
      <c r="AP424" s="1184"/>
      <c r="AQ424" s="1184"/>
      <c r="AS424" s="1184"/>
      <c r="AT424" s="1184"/>
      <c r="AU424" s="1200"/>
      <c r="AV424" s="1200"/>
      <c r="AW424" s="1200"/>
      <c r="AX424" s="1200"/>
      <c r="AY424" s="1200"/>
      <c r="AZ424" s="1184"/>
      <c r="BA424" s="1184"/>
      <c r="BB424" s="1184"/>
      <c r="BC424" s="1184"/>
      <c r="BD424" s="1184"/>
      <c r="BE424" s="1184"/>
      <c r="BF424" s="1184"/>
      <c r="BG424" s="1184"/>
      <c r="BH424" s="1184"/>
      <c r="BI424" s="1184"/>
    </row>
    <row r="425" spans="1:61" ht="18">
      <c r="A425" t="str">
        <f t="shared" si="81"/>
        <v>Salaires spécialistes</v>
      </c>
      <c r="B425" s="899"/>
      <c r="C425" s="1184"/>
      <c r="D425" s="1184"/>
      <c r="E425" s="1184"/>
      <c r="F425" s="1184"/>
      <c r="G425" s="1184"/>
      <c r="H425" s="1184"/>
      <c r="I425" s="1184"/>
      <c r="J425" s="1184"/>
      <c r="K425" s="1184"/>
      <c r="L425" s="1184"/>
      <c r="M425" s="1184"/>
      <c r="N425" s="1184"/>
      <c r="O425" s="1265"/>
      <c r="P425" s="1073"/>
      <c r="Q425" s="1184"/>
      <c r="R425" s="1184"/>
      <c r="S425" s="1184"/>
      <c r="T425" s="1184"/>
      <c r="U425" s="1184"/>
      <c r="V425" s="1015" t="s">
        <v>409</v>
      </c>
      <c r="W425" s="1242" t="s">
        <v>1402</v>
      </c>
      <c r="X425" s="1235"/>
      <c r="Y425" s="1235"/>
      <c r="Z425" s="1236">
        <f t="shared" si="108"/>
        <v>15342.486590038312</v>
      </c>
      <c r="AA425" s="1235"/>
      <c r="AB425" s="1235"/>
      <c r="AC425" s="1236"/>
      <c r="AD425" s="1244"/>
      <c r="AE425" s="1243"/>
      <c r="AF425" s="1236">
        <f t="shared" si="109"/>
        <v>13056.46</v>
      </c>
      <c r="AG425" s="1237"/>
      <c r="AH425" s="1238">
        <f t="shared" si="106"/>
        <v>-2286.0265900383129</v>
      </c>
      <c r="AI425" s="1239">
        <f t="shared" si="107"/>
        <v>-0.14899974502976601</v>
      </c>
      <c r="AJ425" s="1244"/>
      <c r="AK425" s="1235"/>
      <c r="AL425" s="1236">
        <f t="shared" si="110"/>
        <v>14362.52</v>
      </c>
      <c r="AM425" s="1240"/>
      <c r="AN425" s="1238">
        <f t="shared" si="91"/>
        <v>-1306.0600000000013</v>
      </c>
      <c r="AO425" s="1245">
        <f t="shared" si="92"/>
        <v>-9.0935295477395414E-2</v>
      </c>
      <c r="AP425" s="1184"/>
      <c r="AQ425" s="1184"/>
      <c r="AS425" s="1200"/>
      <c r="AT425" s="1200"/>
      <c r="AU425" s="1200"/>
      <c r="AV425" s="1200"/>
      <c r="AW425" s="1200"/>
      <c r="AX425" s="1200"/>
      <c r="AY425" s="1200"/>
      <c r="AZ425" s="1184"/>
      <c r="BA425" s="1184"/>
      <c r="BB425" s="1184"/>
      <c r="BC425" s="1184"/>
      <c r="BD425" s="1184"/>
      <c r="BE425" s="1184"/>
      <c r="BF425" s="1184"/>
      <c r="BG425" s="1184"/>
      <c r="BH425" s="1184"/>
      <c r="BI425" s="1184"/>
    </row>
    <row r="426" spans="1:61" ht="18" hidden="1" customHeight="1">
      <c r="A426" t="str">
        <f t="shared" si="81"/>
        <v>[...]</v>
      </c>
      <c r="B426" s="899"/>
      <c r="C426" s="1184"/>
      <c r="D426" s="1184"/>
      <c r="E426" s="1184"/>
      <c r="F426" s="1184"/>
      <c r="G426" s="1184"/>
      <c r="H426" s="1184"/>
      <c r="I426" s="1184"/>
      <c r="J426" s="1184"/>
      <c r="K426" s="1184"/>
      <c r="L426" s="1184"/>
      <c r="M426" s="1184"/>
      <c r="N426" s="1184"/>
      <c r="O426" s="1265"/>
      <c r="P426" s="1073"/>
      <c r="Q426" s="1184"/>
      <c r="R426" s="1184"/>
      <c r="S426" s="1184"/>
      <c r="T426" s="1184"/>
      <c r="U426" s="1184"/>
      <c r="V426" s="1015" t="s">
        <v>330</v>
      </c>
      <c r="W426" s="1242"/>
      <c r="X426" s="1235"/>
      <c r="Y426" s="1235"/>
      <c r="Z426" s="1238">
        <f t="shared" si="108"/>
        <v>0</v>
      </c>
      <c r="AA426" s="1235"/>
      <c r="AB426" s="1235"/>
      <c r="AC426" s="1238"/>
      <c r="AD426" s="1244"/>
      <c r="AE426" s="1243"/>
      <c r="AF426" s="1236">
        <f t="shared" si="109"/>
        <v>0</v>
      </c>
      <c r="AG426" s="1237"/>
      <c r="AH426" s="1238">
        <f t="shared" si="106"/>
        <v>0</v>
      </c>
      <c r="AI426" s="1239">
        <f t="shared" si="107"/>
        <v>0</v>
      </c>
      <c r="AJ426" s="1244"/>
      <c r="AK426" s="1235"/>
      <c r="AL426" s="1236">
        <f t="shared" si="110"/>
        <v>0</v>
      </c>
      <c r="AM426" s="1240"/>
      <c r="AN426" s="1238">
        <f t="shared" si="91"/>
        <v>0</v>
      </c>
      <c r="AO426" s="1245">
        <f t="shared" si="92"/>
        <v>0</v>
      </c>
      <c r="AP426" s="1184"/>
      <c r="AQ426" s="1184"/>
      <c r="AR426" s="1254"/>
      <c r="AS426" s="1200"/>
      <c r="AT426" s="1200"/>
      <c r="AU426" s="1200"/>
      <c r="AV426" s="1200"/>
      <c r="AW426" s="1200"/>
      <c r="AX426" s="1200"/>
      <c r="AY426" s="1200"/>
      <c r="AZ426" s="1184"/>
      <c r="BA426" s="1184"/>
      <c r="BB426" s="1184"/>
      <c r="BC426" s="1184"/>
      <c r="BD426" s="1184"/>
      <c r="BE426" s="1184"/>
      <c r="BF426" s="1184"/>
      <c r="BG426" s="1184"/>
      <c r="BH426" s="1184"/>
      <c r="BI426" s="1184"/>
    </row>
    <row r="427" spans="1:61" ht="18" hidden="1" customHeight="1">
      <c r="A427" t="str">
        <f t="shared" si="81"/>
        <v>[...]</v>
      </c>
      <c r="B427" s="899"/>
      <c r="C427" s="1184"/>
      <c r="D427" s="1184"/>
      <c r="E427" s="1184"/>
      <c r="F427" s="1184"/>
      <c r="G427" s="1184"/>
      <c r="H427" s="1184"/>
      <c r="I427" s="1184"/>
      <c r="J427" s="1184"/>
      <c r="K427" s="1184"/>
      <c r="L427" s="1184"/>
      <c r="M427" s="1184"/>
      <c r="N427" s="1184"/>
      <c r="O427" s="1265"/>
      <c r="P427" s="1073"/>
      <c r="Q427" s="1184"/>
      <c r="R427" s="1184"/>
      <c r="S427" s="1184"/>
      <c r="T427" s="1184"/>
      <c r="U427" s="1184"/>
      <c r="V427" s="1015" t="s">
        <v>330</v>
      </c>
      <c r="W427" s="1242"/>
      <c r="X427" s="1235"/>
      <c r="Y427" s="1235"/>
      <c r="Z427" s="1238">
        <f t="shared" si="108"/>
        <v>0</v>
      </c>
      <c r="AA427" s="1235"/>
      <c r="AB427" s="1235"/>
      <c r="AC427" s="1238"/>
      <c r="AD427" s="1244"/>
      <c r="AE427" s="1243"/>
      <c r="AF427" s="1236">
        <f t="shared" si="109"/>
        <v>0</v>
      </c>
      <c r="AG427" s="1237"/>
      <c r="AH427" s="1238">
        <f t="shared" si="106"/>
        <v>0</v>
      </c>
      <c r="AI427" s="1239">
        <f t="shared" si="107"/>
        <v>0</v>
      </c>
      <c r="AJ427" s="1244"/>
      <c r="AK427" s="1235"/>
      <c r="AL427" s="1236">
        <f t="shared" si="110"/>
        <v>0</v>
      </c>
      <c r="AM427" s="1240"/>
      <c r="AN427" s="1238">
        <f t="shared" si="91"/>
        <v>0</v>
      </c>
      <c r="AO427" s="1245">
        <f t="shared" si="92"/>
        <v>0</v>
      </c>
      <c r="AP427" s="1184"/>
      <c r="AQ427" s="1184"/>
      <c r="AS427" s="1200"/>
      <c r="AT427" s="1200"/>
      <c r="AU427" s="1200"/>
      <c r="AV427" s="1200"/>
      <c r="AW427" s="1200"/>
      <c r="AX427" s="1200"/>
      <c r="AY427" s="1200"/>
      <c r="AZ427" s="1184"/>
      <c r="BA427" s="1184"/>
      <c r="BB427" s="1184"/>
      <c r="BC427" s="1184"/>
      <c r="BD427" s="1184"/>
      <c r="BE427" s="1184"/>
      <c r="BF427" s="1184"/>
      <c r="BG427" s="1184"/>
      <c r="BH427" s="1184"/>
      <c r="BI427" s="1184"/>
    </row>
    <row r="428" spans="1:61" ht="18" hidden="1" customHeight="1">
      <c r="A428" t="str">
        <f t="shared" si="81"/>
        <v>[...]</v>
      </c>
      <c r="B428" s="899"/>
      <c r="C428" s="1184"/>
      <c r="D428" s="1184"/>
      <c r="E428" s="1184"/>
      <c r="F428" s="1184"/>
      <c r="G428" s="1184"/>
      <c r="H428" s="1184"/>
      <c r="I428" s="1184"/>
      <c r="J428" s="1184"/>
      <c r="K428" s="1184"/>
      <c r="L428" s="1184"/>
      <c r="M428" s="1184"/>
      <c r="N428" s="1184"/>
      <c r="O428" s="1265"/>
      <c r="P428" s="1073"/>
      <c r="Q428" s="1184"/>
      <c r="R428" s="1184"/>
      <c r="S428" s="1184"/>
      <c r="T428" s="1184"/>
      <c r="U428" s="1184"/>
      <c r="V428" s="1015" t="s">
        <v>330</v>
      </c>
      <c r="W428" s="1242"/>
      <c r="X428" s="1235"/>
      <c r="Y428" s="1235"/>
      <c r="Z428" s="1238">
        <f t="shared" si="108"/>
        <v>0</v>
      </c>
      <c r="AA428" s="1235"/>
      <c r="AB428" s="1235"/>
      <c r="AC428" s="1238"/>
      <c r="AD428" s="1244"/>
      <c r="AE428" s="1243"/>
      <c r="AF428" s="1236">
        <f t="shared" si="109"/>
        <v>0</v>
      </c>
      <c r="AG428" s="1237"/>
      <c r="AH428" s="1238">
        <f t="shared" si="106"/>
        <v>0</v>
      </c>
      <c r="AI428" s="1239">
        <f t="shared" si="107"/>
        <v>0</v>
      </c>
      <c r="AJ428" s="1244"/>
      <c r="AK428" s="1235"/>
      <c r="AL428" s="1236">
        <f t="shared" si="110"/>
        <v>0</v>
      </c>
      <c r="AM428" s="1240"/>
      <c r="AN428" s="1238">
        <f t="shared" si="91"/>
        <v>0</v>
      </c>
      <c r="AO428" s="1245">
        <f t="shared" si="92"/>
        <v>0</v>
      </c>
      <c r="AP428" s="1184"/>
      <c r="AQ428" s="1184"/>
      <c r="AS428" s="1200"/>
      <c r="AT428" s="1200"/>
      <c r="AU428" s="1200"/>
      <c r="AV428" s="1200"/>
      <c r="AW428" s="1200"/>
      <c r="AX428" s="1200"/>
      <c r="AY428" s="1200"/>
      <c r="AZ428" s="1184"/>
      <c r="BA428" s="1184"/>
      <c r="BB428" s="1184"/>
      <c r="BC428" s="1184"/>
      <c r="BD428" s="1184"/>
      <c r="BE428" s="1184"/>
      <c r="BF428" s="1184"/>
      <c r="BG428" s="1184"/>
      <c r="BH428" s="1184"/>
      <c r="BI428" s="1184"/>
    </row>
    <row r="429" spans="1:61" ht="18">
      <c r="A429" t="str">
        <f t="shared" si="81"/>
        <v>Salaires en absences</v>
      </c>
      <c r="B429" s="899"/>
      <c r="C429" s="1184"/>
      <c r="D429" s="1184"/>
      <c r="E429" s="1184"/>
      <c r="F429" s="1184"/>
      <c r="G429" s="1184"/>
      <c r="H429" s="1184"/>
      <c r="I429" s="1184"/>
      <c r="J429" s="1184"/>
      <c r="K429" s="1184"/>
      <c r="L429" s="1184"/>
      <c r="M429" s="1184"/>
      <c r="N429" s="1184"/>
      <c r="O429" s="1265"/>
      <c r="P429" s="1073"/>
      <c r="Q429" s="1184"/>
      <c r="R429" s="1184"/>
      <c r="S429" s="1184"/>
      <c r="T429" s="1184"/>
      <c r="U429" s="1184"/>
      <c r="V429" s="1016" t="s">
        <v>410</v>
      </c>
      <c r="W429" s="1247" t="s">
        <v>1404</v>
      </c>
      <c r="X429" s="1218"/>
      <c r="Y429" s="1218"/>
      <c r="Z429" s="1219">
        <f t="shared" si="108"/>
        <v>31730.76703931309</v>
      </c>
      <c r="AA429" s="1218"/>
      <c r="AB429" s="1218"/>
      <c r="AC429" s="1219"/>
      <c r="AD429" s="1249"/>
      <c r="AE429" s="1248"/>
      <c r="AF429" s="1219">
        <f t="shared" si="109"/>
        <v>27804.200000000004</v>
      </c>
      <c r="AG429" s="1220"/>
      <c r="AH429" s="1221">
        <f t="shared" si="106"/>
        <v>-3926.5670393130858</v>
      </c>
      <c r="AI429" s="1250">
        <f t="shared" si="107"/>
        <v>-0.12374636372477961</v>
      </c>
      <c r="AJ429" s="1249"/>
      <c r="AK429" s="1218"/>
      <c r="AL429" s="1219">
        <f t="shared" si="110"/>
        <v>23886.720000000001</v>
      </c>
      <c r="AM429" s="1223"/>
      <c r="AN429" s="1221">
        <f t="shared" si="91"/>
        <v>3917.4800000000032</v>
      </c>
      <c r="AO429" s="1251">
        <f t="shared" si="92"/>
        <v>0.16400242477828697</v>
      </c>
      <c r="AP429" s="1200"/>
      <c r="AQ429" s="1266"/>
      <c r="AR429" s="1266"/>
      <c r="AS429" s="1200"/>
      <c r="AT429" s="1200"/>
      <c r="AU429" s="1200"/>
      <c r="AV429" s="1200"/>
      <c r="AW429" s="1200"/>
      <c r="AX429" s="1200"/>
      <c r="AY429" s="1200"/>
      <c r="AZ429" s="1184"/>
      <c r="BA429" s="1184"/>
      <c r="BB429" s="1184"/>
      <c r="BC429" s="1184"/>
      <c r="BD429" s="1184"/>
      <c r="BE429" s="1184"/>
      <c r="BF429" s="1184"/>
      <c r="BG429" s="1184"/>
      <c r="BH429" s="1184"/>
      <c r="BI429" s="1184"/>
    </row>
    <row r="430" spans="1:61" ht="18">
      <c r="A430" t="str">
        <f t="shared" si="81"/>
        <v>Déduction à la source</v>
      </c>
      <c r="B430" s="899"/>
      <c r="C430" s="1184"/>
      <c r="D430" s="1184"/>
      <c r="E430" s="1184"/>
      <c r="F430" s="1184"/>
      <c r="G430" s="1184"/>
      <c r="H430" s="1184"/>
      <c r="I430" s="1184"/>
      <c r="J430" s="1184"/>
      <c r="K430" s="1184"/>
      <c r="L430" s="1184"/>
      <c r="M430" s="1184"/>
      <c r="N430" s="1184"/>
      <c r="O430" s="1265"/>
      <c r="P430" s="1073"/>
      <c r="Q430" s="1184"/>
      <c r="R430" s="1184"/>
      <c r="S430" s="1184"/>
      <c r="T430" s="1184"/>
      <c r="U430" s="1184"/>
      <c r="V430" s="1015" t="s">
        <v>411</v>
      </c>
      <c r="W430" s="1242" t="s">
        <v>1407</v>
      </c>
      <c r="X430" s="1235"/>
      <c r="Y430" s="1235"/>
      <c r="Z430" s="1236">
        <f t="shared" si="108"/>
        <v>28797.696740387328</v>
      </c>
      <c r="AA430" s="1235"/>
      <c r="AB430" s="1235"/>
      <c r="AC430" s="1236"/>
      <c r="AD430" s="1244"/>
      <c r="AE430" s="1243"/>
      <c r="AF430" s="1236">
        <f t="shared" si="109"/>
        <v>24131.210000000003</v>
      </c>
      <c r="AG430" s="1237"/>
      <c r="AH430" s="1238">
        <f t="shared" si="106"/>
        <v>-4666.486740387325</v>
      </c>
      <c r="AI430" s="1239">
        <f t="shared" si="107"/>
        <v>-0.16204374893089318</v>
      </c>
      <c r="AJ430" s="1244"/>
      <c r="AK430" s="1235"/>
      <c r="AL430" s="1236">
        <f t="shared" si="110"/>
        <v>24666.699999999997</v>
      </c>
      <c r="AM430" s="1240"/>
      <c r="AN430" s="1238">
        <f t="shared" si="91"/>
        <v>-535.48999999999432</v>
      </c>
      <c r="AO430" s="1245">
        <f t="shared" si="92"/>
        <v>-2.1709024717533939E-2</v>
      </c>
      <c r="AP430" s="1200"/>
      <c r="AQ430" s="1197"/>
      <c r="AR430" s="1197"/>
      <c r="AS430" s="1200"/>
      <c r="AT430" s="1200"/>
      <c r="AU430" s="1200"/>
      <c r="AV430" s="1184"/>
      <c r="AW430" s="1184"/>
      <c r="AX430" s="1184"/>
      <c r="AY430" s="1184"/>
      <c r="AZ430" s="1184"/>
      <c r="BA430" s="1184"/>
      <c r="BB430" s="1184"/>
      <c r="BC430" s="1184"/>
      <c r="BD430" s="1184"/>
      <c r="BE430" s="1184"/>
      <c r="BF430" s="1184"/>
      <c r="BG430" s="1184"/>
      <c r="BH430" s="1184"/>
      <c r="BI430" s="1184"/>
    </row>
    <row r="431" spans="1:61" ht="18">
      <c r="A431" t="str">
        <f t="shared" si="81"/>
        <v>Bénéfices marginaux</v>
      </c>
      <c r="B431" s="899"/>
      <c r="C431" s="1184"/>
      <c r="D431" s="1184"/>
      <c r="E431" s="1184"/>
      <c r="F431" s="1184"/>
      <c r="G431" s="1184"/>
      <c r="H431" s="1184"/>
      <c r="I431" s="1184"/>
      <c r="J431" s="1184"/>
      <c r="K431" s="1184"/>
      <c r="L431" s="1184"/>
      <c r="M431" s="1184"/>
      <c r="N431" s="1184"/>
      <c r="O431" s="1265"/>
      <c r="P431" s="1073"/>
      <c r="Q431" s="1184"/>
      <c r="R431" s="1184"/>
      <c r="S431" s="1184"/>
      <c r="T431" s="1184"/>
      <c r="U431" s="1184"/>
      <c r="V431" s="1015" t="s">
        <v>412</v>
      </c>
      <c r="W431" s="1242" t="s">
        <v>1408</v>
      </c>
      <c r="X431" s="1235"/>
      <c r="Y431" s="1235"/>
      <c r="Z431" s="1236">
        <f t="shared" si="108"/>
        <v>21820.401650040909</v>
      </c>
      <c r="AA431" s="1235"/>
      <c r="AB431" s="1235"/>
      <c r="AC431" s="1236"/>
      <c r="AD431" s="1244"/>
      <c r="AE431" s="1243"/>
      <c r="AF431" s="1236">
        <f t="shared" si="109"/>
        <v>11447.86</v>
      </c>
      <c r="AG431" s="1237"/>
      <c r="AH431" s="1238">
        <f t="shared" si="106"/>
        <v>-10372.541650040908</v>
      </c>
      <c r="AI431" s="1239">
        <f t="shared" si="107"/>
        <v>-0.47535979476443146</v>
      </c>
      <c r="AJ431" s="1244"/>
      <c r="AK431" s="1235"/>
      <c r="AL431" s="1236">
        <f t="shared" ref="AL431:AL433" si="111">IFERROR(SUMIF($C:$C,$V431,Q:Q),0)</f>
        <v>14496.53</v>
      </c>
      <c r="AM431" s="1240"/>
      <c r="AN431" s="1238">
        <f t="shared" si="91"/>
        <v>-3048.67</v>
      </c>
      <c r="AO431" s="1245">
        <f t="shared" si="92"/>
        <v>-0.21030343123492312</v>
      </c>
      <c r="AP431" s="1200"/>
      <c r="AQ431" s="1197"/>
      <c r="AR431" s="1197"/>
      <c r="AS431" s="1200"/>
      <c r="AT431" s="1200"/>
      <c r="AU431" s="1200"/>
      <c r="AV431" s="1184"/>
      <c r="AW431" s="1184"/>
      <c r="AX431" s="1184"/>
      <c r="AY431" s="1184"/>
      <c r="AZ431" s="1184"/>
      <c r="BA431" s="1184"/>
      <c r="BB431" s="1184"/>
      <c r="BC431" s="1184"/>
      <c r="BD431" s="1184"/>
      <c r="BE431" s="1184"/>
      <c r="BF431" s="1184"/>
      <c r="BG431" s="1184"/>
      <c r="BH431" s="1184"/>
      <c r="BI431" s="1184"/>
    </row>
    <row r="432" spans="1:61" ht="18">
      <c r="A432" t="str">
        <f t="shared" si="81"/>
        <v>Csst</v>
      </c>
      <c r="B432" s="899"/>
      <c r="C432" s="1184"/>
      <c r="D432" s="1184"/>
      <c r="E432" s="1184"/>
      <c r="F432" s="1184"/>
      <c r="G432" s="1184"/>
      <c r="H432" s="1184"/>
      <c r="I432" s="1184"/>
      <c r="J432" s="1184"/>
      <c r="K432" s="1184"/>
      <c r="L432" s="1184"/>
      <c r="M432" s="1184"/>
      <c r="N432" s="1184"/>
      <c r="O432" s="1265"/>
      <c r="P432" s="1073"/>
      <c r="Q432" s="1184"/>
      <c r="R432" s="1184"/>
      <c r="S432" s="1184"/>
      <c r="T432" s="1184"/>
      <c r="U432" s="1184"/>
      <c r="V432" s="1015" t="s">
        <v>413</v>
      </c>
      <c r="W432" s="1242" t="s">
        <v>1411</v>
      </c>
      <c r="X432" s="1235"/>
      <c r="Y432" s="1235"/>
      <c r="Z432" s="1236">
        <f t="shared" si="108"/>
        <v>5879.529751162413</v>
      </c>
      <c r="AA432" s="1235"/>
      <c r="AB432" s="1235"/>
      <c r="AC432" s="1236"/>
      <c r="AD432" s="1244"/>
      <c r="AE432" s="1243"/>
      <c r="AF432" s="1236">
        <f t="shared" si="109"/>
        <v>3616.2000000000003</v>
      </c>
      <c r="AG432" s="1237"/>
      <c r="AH432" s="1238">
        <f t="shared" si="106"/>
        <v>-2263.3297511624128</v>
      </c>
      <c r="AI432" s="1267">
        <f t="shared" si="107"/>
        <v>-0.38495081187656904</v>
      </c>
      <c r="AJ432" s="1244"/>
      <c r="AK432" s="1235"/>
      <c r="AL432" s="1236">
        <f t="shared" si="111"/>
        <v>3228.44</v>
      </c>
      <c r="AM432" s="1240"/>
      <c r="AN432" s="1238">
        <f t="shared" si="91"/>
        <v>387.76000000000022</v>
      </c>
      <c r="AO432" s="1251">
        <f t="shared" si="92"/>
        <v>0.12010754420091443</v>
      </c>
      <c r="AP432" s="1200"/>
      <c r="AQ432" s="1197"/>
      <c r="AR432" s="1197"/>
      <c r="AS432" s="1200"/>
      <c r="AT432" s="1200"/>
      <c r="AU432" s="1200"/>
      <c r="AV432" s="1184"/>
      <c r="AW432" s="1184"/>
      <c r="AX432" s="1184"/>
      <c r="AY432" s="1184"/>
      <c r="AZ432" s="1184"/>
      <c r="BA432" s="1184"/>
      <c r="BB432" s="1184"/>
      <c r="BC432" s="1184"/>
      <c r="BD432" s="1184"/>
      <c r="BE432" s="1184"/>
      <c r="BF432" s="1184"/>
      <c r="BG432" s="1184"/>
      <c r="BH432" s="1184"/>
      <c r="BI432" s="1184"/>
    </row>
    <row r="433" spans="1:62" ht="18" hidden="1" customHeight="1">
      <c r="A433" t="str">
        <f t="shared" si="81"/>
        <v>[...]</v>
      </c>
      <c r="B433" s="899"/>
      <c r="C433" s="903"/>
      <c r="D433" s="903"/>
      <c r="E433" s="903"/>
      <c r="F433" s="903"/>
      <c r="G433" s="903"/>
      <c r="H433" s="903"/>
      <c r="I433" s="903"/>
      <c r="J433" s="903"/>
      <c r="K433" s="903"/>
      <c r="L433" s="903"/>
      <c r="M433" s="903"/>
      <c r="N433" s="903"/>
      <c r="O433" s="903"/>
      <c r="P433" s="903"/>
      <c r="Q433" s="903"/>
      <c r="R433" s="903"/>
      <c r="S433" s="903"/>
      <c r="T433" s="1184"/>
      <c r="U433" s="1184"/>
      <c r="V433" s="928" t="s">
        <v>330</v>
      </c>
      <c r="W433" s="1242"/>
      <c r="X433" s="1235"/>
      <c r="Y433" s="1243"/>
      <c r="Z433" s="1238">
        <f>IFERROR(SUMIF($C:$C,$V433,F:F),0)</f>
        <v>0</v>
      </c>
      <c r="AA433" s="1235"/>
      <c r="AB433" s="1235"/>
      <c r="AC433" s="1238"/>
      <c r="AD433" s="1244"/>
      <c r="AE433" s="1243"/>
      <c r="AF433" s="1236">
        <f t="shared" si="109"/>
        <v>0</v>
      </c>
      <c r="AG433" s="1237"/>
      <c r="AH433" s="1238">
        <f t="shared" si="106"/>
        <v>0</v>
      </c>
      <c r="AI433" s="1239">
        <f t="shared" si="107"/>
        <v>0</v>
      </c>
      <c r="AJ433" s="1244"/>
      <c r="AK433" s="1235"/>
      <c r="AL433" s="1236">
        <f t="shared" si="111"/>
        <v>0</v>
      </c>
      <c r="AM433" s="1240"/>
      <c r="AN433" s="1238"/>
      <c r="AO433" s="1251"/>
      <c r="AP433" s="1184"/>
      <c r="AQ433" s="1184"/>
      <c r="AR433" s="1197"/>
      <c r="AS433" s="1200"/>
      <c r="AT433" s="1200"/>
      <c r="AU433" s="1200"/>
      <c r="AV433" s="1184"/>
      <c r="AW433" s="1184"/>
      <c r="AX433" s="1184"/>
      <c r="AY433" s="1184"/>
      <c r="AZ433" s="1184"/>
      <c r="BA433" s="1184"/>
      <c r="BB433" s="1184"/>
      <c r="BC433" s="1184"/>
      <c r="BD433" s="1184"/>
      <c r="BE433" s="1184"/>
      <c r="BF433" s="1184"/>
      <c r="BG433" s="1184"/>
      <c r="BH433" s="1184"/>
      <c r="BI433" s="1184"/>
    </row>
    <row r="434" spans="1:62" ht="18">
      <c r="A434" t="str">
        <f t="shared" si="81"/>
        <v>TOTAL PERSONNEL</v>
      </c>
      <c r="B434" s="899"/>
      <c r="C434" s="1184"/>
      <c r="D434" s="1184"/>
      <c r="E434" s="1184"/>
      <c r="F434" s="1184"/>
      <c r="G434" s="1184"/>
      <c r="H434" s="1184"/>
      <c r="I434" s="1184"/>
      <c r="J434" s="1184"/>
      <c r="K434" s="1184"/>
      <c r="L434" s="1184"/>
      <c r="M434" s="1184"/>
      <c r="R434" s="1184"/>
      <c r="S434" s="1184"/>
      <c r="T434" s="1184"/>
      <c r="U434" s="1184"/>
      <c r="V434" s="1256" t="s">
        <v>414</v>
      </c>
      <c r="W434" s="1257"/>
      <c r="X434" s="1258">
        <f>Z434/Z408</f>
        <v>0.41050106392597657</v>
      </c>
      <c r="Y434" s="1257"/>
      <c r="Z434" s="1259">
        <f>SUM(Z421:Z433)</f>
        <v>203958.77253444926</v>
      </c>
      <c r="AA434" s="1258"/>
      <c r="AB434" s="1257"/>
      <c r="AC434" s="1259"/>
      <c r="AD434" s="1260">
        <f>AF434/AF408</f>
        <v>0.32132273848570447</v>
      </c>
      <c r="AE434" s="1268"/>
      <c r="AF434" s="1259">
        <f>SUM(AF421:AF433)</f>
        <v>160846.66000000003</v>
      </c>
      <c r="AG434" s="1269"/>
      <c r="AH434" s="1262">
        <f t="shared" si="106"/>
        <v>-43112.112534449232</v>
      </c>
      <c r="AI434" s="1258">
        <f>AH434/Z434</f>
        <v>-0.21137660321606153</v>
      </c>
      <c r="AJ434" s="1260">
        <f>IF($AL$408=0,0,AL434/$AL$408)</f>
        <v>0.5243548449208959</v>
      </c>
      <c r="AK434" s="1257"/>
      <c r="AL434" s="1259">
        <f>SUM(AL421:AL433)</f>
        <v>167071.11000000002</v>
      </c>
      <c r="AM434" s="1270"/>
      <c r="AN434" s="1262">
        <f t="shared" ref="AN434:AN452" si="112">AF434-AL434</f>
        <v>-6224.4499999999825</v>
      </c>
      <c r="AO434" s="1232">
        <f t="shared" ref="AO434:AO462" si="113">IF(AL434=0,0,AN434/AL434)</f>
        <v>-3.7256291647311028E-2</v>
      </c>
      <c r="AP434" s="1184"/>
      <c r="AQ434" s="1184"/>
      <c r="AR434" s="1197"/>
      <c r="AS434" s="1200"/>
      <c r="AT434" s="1200"/>
      <c r="AU434" s="1200"/>
      <c r="AV434" s="1184"/>
      <c r="AW434" s="1184"/>
      <c r="AX434" s="1184"/>
      <c r="AY434" s="1184"/>
      <c r="AZ434" s="1184"/>
      <c r="BA434" s="1184"/>
      <c r="BB434" s="1184"/>
      <c r="BC434" s="1184"/>
      <c r="BD434" s="1184"/>
      <c r="BE434" s="1184"/>
      <c r="BF434" s="1184"/>
      <c r="BG434" s="1184"/>
      <c r="BH434" s="1184"/>
      <c r="BI434" s="1184"/>
    </row>
    <row r="435" spans="1:62" ht="18">
      <c r="A435" t="str">
        <f t="shared" si="81"/>
        <v>Publicité 2</v>
      </c>
      <c r="B435" s="899"/>
      <c r="C435" s="1184"/>
      <c r="D435" s="1184"/>
      <c r="E435" s="1184"/>
      <c r="F435" s="1184"/>
      <c r="G435" s="1184"/>
      <c r="H435" s="1184"/>
      <c r="I435" s="1184"/>
      <c r="J435" s="1184"/>
      <c r="K435" s="1184"/>
      <c r="L435" s="1184"/>
      <c r="M435" s="1184"/>
      <c r="N435" s="1184"/>
      <c r="O435" s="1184"/>
      <c r="P435" s="1184"/>
      <c r="Q435" s="1233"/>
      <c r="S435" s="1184"/>
      <c r="T435" s="1184"/>
      <c r="U435" s="1184"/>
      <c r="V435" s="1148" t="s">
        <v>415</v>
      </c>
      <c r="W435" s="1271" t="s">
        <v>1414</v>
      </c>
      <c r="X435" s="1272"/>
      <c r="Y435" s="1272"/>
      <c r="Z435" s="1273">
        <f t="shared" ref="Z435:Z449" si="114">+SUMIF($C:$C,$V435,F:F)</f>
        <v>2130.3036470116522</v>
      </c>
      <c r="AA435" s="1272"/>
      <c r="AB435" s="1272"/>
      <c r="AC435" s="1273"/>
      <c r="AD435" s="1274"/>
      <c r="AE435" s="1275"/>
      <c r="AF435" s="1273">
        <f t="shared" ref="AF435:AF452" si="115">+SUMIF($C:$C,$V435,L:L)</f>
        <v>2100.2600000000002</v>
      </c>
      <c r="AG435" s="1274"/>
      <c r="AH435" s="1276">
        <f t="shared" si="106"/>
        <v>-30.043647011651956</v>
      </c>
      <c r="AI435" s="1277">
        <f t="shared" ref="AI435:AI452" si="116">IF(Z435=0,0,AH435/Z435)</f>
        <v>-1.410298811335961E-2</v>
      </c>
      <c r="AJ435" s="1274"/>
      <c r="AK435" s="1272"/>
      <c r="AL435" s="1273">
        <f t="shared" ref="AL435:AL449" si="117">+SUMIF($C:$C,$V435,Q:Q)</f>
        <v>5561.41</v>
      </c>
      <c r="AM435" s="1278"/>
      <c r="AN435" s="1276">
        <f t="shared" si="112"/>
        <v>-3461.1499999999996</v>
      </c>
      <c r="AO435" s="1241">
        <f t="shared" si="113"/>
        <v>-0.62235116634090992</v>
      </c>
      <c r="AP435" s="1184"/>
      <c r="AQ435" s="1396">
        <f>3084-334+150-800</f>
        <v>2100</v>
      </c>
      <c r="AR435" s="1184"/>
      <c r="AS435" s="1279"/>
      <c r="AT435" s="1200"/>
      <c r="AU435" s="1200"/>
      <c r="AV435" s="1184"/>
      <c r="AW435" s="1184"/>
      <c r="AX435" s="1184"/>
      <c r="AY435" s="1184"/>
      <c r="AZ435" s="1184"/>
      <c r="BA435" s="1184"/>
      <c r="BB435" s="1184"/>
      <c r="BC435" s="1184"/>
      <c r="BD435" s="1184"/>
      <c r="BE435" s="1184"/>
      <c r="BF435" s="1184"/>
      <c r="BG435" s="1184"/>
      <c r="BH435" s="1184"/>
      <c r="BI435" s="1184"/>
    </row>
    <row r="436" spans="1:62" ht="18">
      <c r="A436" t="str">
        <f t="shared" si="81"/>
        <v>Service gratuit 2</v>
      </c>
      <c r="B436" s="899"/>
      <c r="C436" s="1184"/>
      <c r="D436" s="1184"/>
      <c r="E436" s="1184"/>
      <c r="F436" s="1184"/>
      <c r="G436" s="1184"/>
      <c r="H436" s="1184"/>
      <c r="I436" s="1184"/>
      <c r="J436" s="1184"/>
      <c r="K436" s="1184"/>
      <c r="L436" s="1184"/>
      <c r="M436" s="1184"/>
      <c r="N436" s="1184"/>
      <c r="O436" s="1184"/>
      <c r="Q436" s="1233"/>
      <c r="S436" s="1184"/>
      <c r="T436" s="1184"/>
      <c r="U436" s="1184"/>
      <c r="V436" s="1015" t="s">
        <v>416</v>
      </c>
      <c r="W436" s="1242" t="s">
        <v>1376</v>
      </c>
      <c r="X436" s="1235"/>
      <c r="Y436" s="1235"/>
      <c r="Z436" s="1236">
        <f t="shared" si="114"/>
        <v>4375</v>
      </c>
      <c r="AA436" s="1235"/>
      <c r="AB436" s="1235"/>
      <c r="AC436" s="1236"/>
      <c r="AD436" s="1244"/>
      <c r="AE436" s="1243"/>
      <c r="AF436" s="1236">
        <f t="shared" si="115"/>
        <v>7900.45</v>
      </c>
      <c r="AG436" s="1237"/>
      <c r="AH436" s="1238">
        <f t="shared" si="106"/>
        <v>3525.45</v>
      </c>
      <c r="AI436" s="1239">
        <f t="shared" si="116"/>
        <v>0.80581714285714279</v>
      </c>
      <c r="AJ436" s="1244"/>
      <c r="AK436" s="1235"/>
      <c r="AL436" s="1236">
        <f t="shared" si="117"/>
        <v>3210.97</v>
      </c>
      <c r="AM436" s="1240"/>
      <c r="AN436" s="1238">
        <f t="shared" si="112"/>
        <v>4689.4799999999996</v>
      </c>
      <c r="AO436" s="1245">
        <f t="shared" si="113"/>
        <v>1.4604558747045284</v>
      </c>
      <c r="AP436" s="1184"/>
      <c r="AQ436" s="1184">
        <v>8308</v>
      </c>
      <c r="AR436" s="1184" t="s">
        <v>1420</v>
      </c>
      <c r="AS436" s="1184"/>
      <c r="AT436" s="1184"/>
      <c r="AU436" s="1184"/>
      <c r="AV436" s="1184"/>
      <c r="AW436" s="1184"/>
      <c r="AX436" s="1184"/>
      <c r="AY436" s="1184"/>
      <c r="AZ436" s="1184"/>
      <c r="BA436" s="1184"/>
      <c r="BB436" s="1184"/>
      <c r="BC436" s="1184"/>
      <c r="BD436" s="1184"/>
      <c r="BE436" s="1184"/>
      <c r="BF436" s="1184"/>
      <c r="BG436" s="1184"/>
      <c r="BH436" s="1184"/>
      <c r="BI436" s="1184"/>
    </row>
    <row r="437" spans="1:62" ht="18">
      <c r="A437" t="str">
        <f t="shared" si="81"/>
        <v>Frais véhicules de cie</v>
      </c>
      <c r="B437" s="899"/>
      <c r="C437" s="1184"/>
      <c r="D437" s="1184"/>
      <c r="E437" s="1184"/>
      <c r="F437" s="1184"/>
      <c r="G437" s="1184"/>
      <c r="H437" s="1184"/>
      <c r="I437" s="1184"/>
      <c r="J437" s="1184"/>
      <c r="K437" s="1184"/>
      <c r="L437" s="1184"/>
      <c r="M437" s="1184"/>
      <c r="N437" s="1184"/>
      <c r="O437" s="1184"/>
      <c r="P437" s="1184"/>
      <c r="Q437" s="1233"/>
      <c r="S437" s="1184"/>
      <c r="T437" s="1184"/>
      <c r="U437" s="1184"/>
      <c r="V437" s="1016" t="s">
        <v>417</v>
      </c>
      <c r="W437" s="1247" t="s">
        <v>1421</v>
      </c>
      <c r="X437" s="1218"/>
      <c r="Y437" s="1218"/>
      <c r="Z437" s="1219">
        <f t="shared" si="114"/>
        <v>15077</v>
      </c>
      <c r="AA437" s="1218"/>
      <c r="AB437" s="1218"/>
      <c r="AC437" s="1219"/>
      <c r="AD437" s="1249"/>
      <c r="AE437" s="1248"/>
      <c r="AF437" s="1219">
        <f t="shared" si="115"/>
        <v>16002.45</v>
      </c>
      <c r="AG437" s="1220"/>
      <c r="AH437" s="1221">
        <f t="shared" si="106"/>
        <v>925.45000000000073</v>
      </c>
      <c r="AI437" s="1250">
        <f t="shared" si="116"/>
        <v>6.1381574583803195E-2</v>
      </c>
      <c r="AJ437" s="1249"/>
      <c r="AK437" s="1218"/>
      <c r="AL437" s="1219">
        <f t="shared" si="117"/>
        <v>17882.82</v>
      </c>
      <c r="AM437" s="1223"/>
      <c r="AN437" s="1221">
        <f t="shared" si="112"/>
        <v>-1880.369999999999</v>
      </c>
      <c r="AO437" s="1224">
        <f t="shared" si="113"/>
        <v>-0.10514952339731648</v>
      </c>
      <c r="AP437" s="1184"/>
      <c r="AQ437" s="1280">
        <v>16002</v>
      </c>
      <c r="AR437" s="1280"/>
      <c r="AS437" s="1184"/>
      <c r="AT437" s="1184"/>
      <c r="AU437" s="1184"/>
      <c r="AV437" s="1184"/>
      <c r="AW437" s="1184"/>
      <c r="AX437" s="1184"/>
      <c r="AY437" s="1184"/>
      <c r="AZ437" s="1184"/>
      <c r="BA437" s="1184"/>
      <c r="BB437" s="1184"/>
      <c r="BC437" s="1184"/>
      <c r="BD437" s="1184"/>
      <c r="BE437" s="1184"/>
      <c r="BF437" s="1184"/>
      <c r="BG437" s="1184"/>
      <c r="BH437" s="1184"/>
      <c r="BI437" s="1184"/>
      <c r="BJ437" s="1184"/>
    </row>
    <row r="438" spans="1:62" ht="18">
      <c r="A438" t="str">
        <f t="shared" si="81"/>
        <v>Informatique</v>
      </c>
      <c r="B438" s="899"/>
      <c r="C438" s="1184"/>
      <c r="D438" s="1184"/>
      <c r="E438" s="1184"/>
      <c r="F438" s="1184"/>
      <c r="G438" s="1184"/>
      <c r="H438" s="1184"/>
      <c r="I438" s="1184"/>
      <c r="J438" s="1184"/>
      <c r="K438" s="1184"/>
      <c r="L438" s="1184"/>
      <c r="M438" s="1184"/>
      <c r="N438" s="1184"/>
      <c r="O438" s="1184"/>
      <c r="P438" s="1184"/>
      <c r="Q438" s="1233"/>
      <c r="S438" s="1184"/>
      <c r="T438" s="1184"/>
      <c r="U438" s="1184"/>
      <c r="V438" s="1015" t="s">
        <v>418</v>
      </c>
      <c r="W438" s="1242" t="s">
        <v>1422</v>
      </c>
      <c r="X438" s="1235"/>
      <c r="Y438" s="1235"/>
      <c r="Z438" s="1236">
        <f t="shared" si="114"/>
        <v>22567.753333333334</v>
      </c>
      <c r="AA438" s="1235"/>
      <c r="AB438" s="1235"/>
      <c r="AC438" s="1236"/>
      <c r="AD438" s="1244"/>
      <c r="AE438" s="1243"/>
      <c r="AF438" s="1236">
        <f t="shared" si="115"/>
        <v>23169.27</v>
      </c>
      <c r="AG438" s="1237"/>
      <c r="AH438" s="1238">
        <f t="shared" si="106"/>
        <v>601.51666666666642</v>
      </c>
      <c r="AI438" s="1239">
        <f t="shared" si="116"/>
        <v>2.6653812534285636E-2</v>
      </c>
      <c r="AJ438" s="1244"/>
      <c r="AK438" s="1235"/>
      <c r="AL438" s="1236">
        <f t="shared" si="117"/>
        <v>13089.75</v>
      </c>
      <c r="AM438" s="1240"/>
      <c r="AN438" s="1238">
        <f t="shared" si="112"/>
        <v>10079.52</v>
      </c>
      <c r="AO438" s="1245">
        <f t="shared" si="113"/>
        <v>0.77003151320689855</v>
      </c>
      <c r="AP438" s="1280"/>
      <c r="AQ438" s="1184">
        <f>21527+1832-190</f>
        <v>23169</v>
      </c>
      <c r="AR438" s="1280"/>
      <c r="AS438" s="1280"/>
      <c r="AT438" s="1184"/>
      <c r="AU438" s="1184"/>
      <c r="AV438" s="1184"/>
      <c r="AW438" s="1184"/>
      <c r="AX438" s="1184"/>
      <c r="AY438" s="1184"/>
      <c r="AZ438" s="1184"/>
      <c r="BA438" s="1184"/>
      <c r="BB438" s="1184"/>
      <c r="BC438" s="1184"/>
      <c r="BD438" s="1184"/>
      <c r="BE438" s="1184"/>
      <c r="BF438" s="1184"/>
      <c r="BG438" s="1184"/>
      <c r="BH438" s="1184"/>
      <c r="BI438" s="1184"/>
      <c r="BJ438" s="1184"/>
    </row>
    <row r="439" spans="1:62" ht="18">
      <c r="A439" t="str">
        <f t="shared" si="81"/>
        <v>Frais de déplacement</v>
      </c>
      <c r="B439" s="899"/>
      <c r="C439" s="1184"/>
      <c r="D439" s="1184"/>
      <c r="E439" s="1184"/>
      <c r="F439" s="1184"/>
      <c r="G439" s="1184"/>
      <c r="H439" s="1184"/>
      <c r="I439" s="1184"/>
      <c r="J439" s="1184"/>
      <c r="K439" s="1184"/>
      <c r="L439" s="1184"/>
      <c r="M439" s="1184"/>
      <c r="N439" s="1184"/>
      <c r="O439" s="1184"/>
      <c r="P439" s="1184"/>
      <c r="Q439" s="1233"/>
      <c r="S439" s="1184"/>
      <c r="T439" s="1184"/>
      <c r="U439" s="1184"/>
      <c r="V439" s="1015" t="s">
        <v>419</v>
      </c>
      <c r="W439" s="1242" t="s">
        <v>1423</v>
      </c>
      <c r="X439" s="1235"/>
      <c r="Y439" s="1235"/>
      <c r="Z439" s="1236">
        <f t="shared" si="114"/>
        <v>4158.333333333333</v>
      </c>
      <c r="AA439" s="1235"/>
      <c r="AB439" s="1235"/>
      <c r="AC439" s="1236"/>
      <c r="AD439" s="1244"/>
      <c r="AE439" s="1243"/>
      <c r="AF439" s="1236">
        <f t="shared" si="115"/>
        <v>7974.2800000000007</v>
      </c>
      <c r="AG439" s="1237"/>
      <c r="AH439" s="1238">
        <f t="shared" si="106"/>
        <v>3815.9466666666676</v>
      </c>
      <c r="AI439" s="1239">
        <f t="shared" si="116"/>
        <v>0.91766252505010049</v>
      </c>
      <c r="AJ439" s="1244"/>
      <c r="AK439" s="1235"/>
      <c r="AL439" s="1236">
        <f t="shared" si="117"/>
        <v>-203.68</v>
      </c>
      <c r="AM439" s="1240"/>
      <c r="AN439" s="1238">
        <f t="shared" si="112"/>
        <v>8177.9600000000009</v>
      </c>
      <c r="AO439" s="1245">
        <f t="shared" si="113"/>
        <v>-40.151021209740776</v>
      </c>
      <c r="AP439" s="1280"/>
      <c r="AQ439" s="1184">
        <v>7974</v>
      </c>
      <c r="AR439" s="1184" t="s">
        <v>3138</v>
      </c>
      <c r="AS439" s="1184"/>
      <c r="AT439" s="1184"/>
      <c r="AU439" s="1184"/>
      <c r="AV439" s="1184"/>
      <c r="AW439" s="1184"/>
      <c r="AX439" s="1184"/>
      <c r="AY439" s="1184"/>
      <c r="AZ439" s="1184"/>
      <c r="BA439" s="1184"/>
      <c r="BB439" s="1184"/>
      <c r="BC439" s="1184"/>
      <c r="BD439" s="1184"/>
      <c r="BE439" s="1184"/>
      <c r="BF439" s="1184"/>
      <c r="BG439" s="1184"/>
      <c r="BH439" s="1184"/>
      <c r="BI439" s="1184"/>
      <c r="BJ439" s="1184"/>
    </row>
    <row r="440" spans="1:62" ht="18">
      <c r="A440" t="str">
        <f t="shared" si="81"/>
        <v>Services extérieurs</v>
      </c>
      <c r="B440" s="899"/>
      <c r="C440" s="1184"/>
      <c r="D440" s="1184"/>
      <c r="E440" s="1184"/>
      <c r="F440" s="1184"/>
      <c r="G440" s="1184"/>
      <c r="H440" s="1184"/>
      <c r="I440" s="1184"/>
      <c r="J440" s="1184"/>
      <c r="K440" s="1184"/>
      <c r="L440" s="1184"/>
      <c r="M440" s="1184"/>
      <c r="N440" s="1184"/>
      <c r="O440" s="1184"/>
      <c r="P440" s="1184"/>
      <c r="Q440" s="1233"/>
      <c r="S440" s="1184"/>
      <c r="T440" s="1184"/>
      <c r="U440" s="1184"/>
      <c r="V440" s="1015" t="s">
        <v>420</v>
      </c>
      <c r="W440" s="1242" t="s">
        <v>1426</v>
      </c>
      <c r="X440" s="1235"/>
      <c r="Y440" s="1235"/>
      <c r="Z440" s="1236">
        <f t="shared" si="114"/>
        <v>9088.7133333333331</v>
      </c>
      <c r="AA440" s="1235"/>
      <c r="AB440" s="1235"/>
      <c r="AC440" s="1236"/>
      <c r="AD440" s="1244"/>
      <c r="AE440" s="1243"/>
      <c r="AF440" s="1236">
        <f t="shared" si="115"/>
        <v>24114.400000000001</v>
      </c>
      <c r="AG440" s="1237"/>
      <c r="AH440" s="1238">
        <f t="shared" si="106"/>
        <v>15025.686666666668</v>
      </c>
      <c r="AI440" s="1239">
        <f t="shared" si="116"/>
        <v>1.6532248422402294</v>
      </c>
      <c r="AJ440" s="1244"/>
      <c r="AK440" s="1235"/>
      <c r="AL440" s="1236">
        <f t="shared" si="117"/>
        <v>9043.85</v>
      </c>
      <c r="AM440" s="1240"/>
      <c r="AN440" s="1238">
        <f t="shared" si="112"/>
        <v>15070.550000000001</v>
      </c>
      <c r="AO440" s="1245">
        <f t="shared" si="113"/>
        <v>1.6663865499759505</v>
      </c>
      <c r="AP440" s="1184"/>
      <c r="AQ440" s="1280">
        <v>24114</v>
      </c>
      <c r="AR440" s="1280" t="s">
        <v>3132</v>
      </c>
      <c r="AS440" s="1184"/>
      <c r="AT440" s="1184"/>
      <c r="AU440" s="1184"/>
      <c r="AV440" s="1184"/>
      <c r="AW440" s="1184"/>
      <c r="AX440" s="1184"/>
      <c r="AY440" s="1184"/>
      <c r="AZ440" s="1184"/>
      <c r="BA440" s="1184"/>
      <c r="BB440" s="1184"/>
      <c r="BC440" s="1184"/>
      <c r="BD440" s="1184"/>
      <c r="BE440" s="1184"/>
      <c r="BF440" s="1184"/>
      <c r="BG440" s="1184"/>
      <c r="BH440" s="1184"/>
      <c r="BI440" s="1184"/>
      <c r="BJ440" s="1184"/>
    </row>
    <row r="441" spans="1:62" ht="18" hidden="1" customHeight="1">
      <c r="B441" s="899"/>
      <c r="C441" s="1184"/>
      <c r="D441" s="1184"/>
      <c r="E441" s="1184"/>
      <c r="F441" s="1184"/>
      <c r="G441" s="1184"/>
      <c r="H441" s="1184"/>
      <c r="I441" s="1184"/>
      <c r="J441" s="1184"/>
      <c r="K441" s="1184"/>
      <c r="L441" s="1184"/>
      <c r="M441" s="1184"/>
      <c r="N441" s="1184"/>
      <c r="O441" s="1184"/>
      <c r="P441" s="1184"/>
      <c r="Q441" s="1233"/>
      <c r="S441" s="1184"/>
      <c r="T441" s="1184"/>
      <c r="U441" s="1184"/>
      <c r="V441" s="1149" t="s">
        <v>828</v>
      </c>
      <c r="W441" s="1281"/>
      <c r="X441" s="1282"/>
      <c r="Y441" s="1282"/>
      <c r="Z441" s="1283">
        <f t="shared" si="114"/>
        <v>0</v>
      </c>
      <c r="AA441" s="1282"/>
      <c r="AB441" s="1282"/>
      <c r="AC441" s="1283"/>
      <c r="AD441" s="1284"/>
      <c r="AE441" s="1285"/>
      <c r="AF441" s="1286">
        <f t="shared" si="115"/>
        <v>0</v>
      </c>
      <c r="AG441" s="1287"/>
      <c r="AH441" s="1288">
        <f t="shared" si="106"/>
        <v>0</v>
      </c>
      <c r="AI441" s="1289">
        <f t="shared" si="116"/>
        <v>0</v>
      </c>
      <c r="AJ441" s="1284"/>
      <c r="AK441" s="1282"/>
      <c r="AL441" s="1283">
        <f t="shared" si="117"/>
        <v>0</v>
      </c>
      <c r="AM441" s="1290"/>
      <c r="AN441" s="1288">
        <f t="shared" si="112"/>
        <v>0</v>
      </c>
      <c r="AO441" s="1291">
        <f t="shared" si="113"/>
        <v>0</v>
      </c>
      <c r="AP441" s="1184"/>
      <c r="AQ441" s="1184"/>
      <c r="AR441" s="1184"/>
      <c r="AS441" s="1184"/>
      <c r="AT441" s="1184"/>
      <c r="AU441" s="1184"/>
      <c r="AV441" s="1184"/>
      <c r="AW441" s="1184"/>
      <c r="AX441" s="1184"/>
      <c r="AY441" s="1184"/>
      <c r="AZ441" s="1184"/>
      <c r="BA441" s="1184"/>
      <c r="BB441" s="1184"/>
      <c r="BC441" s="1184"/>
      <c r="BD441" s="1184"/>
      <c r="BE441" s="1184"/>
      <c r="BF441" s="1184"/>
      <c r="BG441" s="1184"/>
      <c r="BH441" s="1184"/>
      <c r="BI441" s="1184"/>
      <c r="BJ441" s="1184"/>
    </row>
    <row r="442" spans="1:62" ht="18">
      <c r="A442" t="str">
        <f t="shared" ref="A442:A488" si="118">+U442&amp;V442</f>
        <v>Fournitures autres</v>
      </c>
      <c r="B442" s="899"/>
      <c r="C442" s="1184"/>
      <c r="D442" s="1184"/>
      <c r="E442" s="1184"/>
      <c r="F442" s="1184"/>
      <c r="G442" s="1184"/>
      <c r="H442" s="1184"/>
      <c r="I442" s="1184"/>
      <c r="J442" s="1184"/>
      <c r="K442" s="1184"/>
      <c r="L442" s="1184"/>
      <c r="M442" s="1184"/>
      <c r="N442" s="1184"/>
      <c r="O442" s="1184"/>
      <c r="P442" s="1292"/>
      <c r="Q442" s="1233"/>
      <c r="R442" s="1184"/>
      <c r="S442" s="1184"/>
      <c r="T442" s="1184"/>
      <c r="U442" s="1184"/>
      <c r="V442" s="1015" t="s">
        <v>421</v>
      </c>
      <c r="W442" s="1242" t="s">
        <v>1427</v>
      </c>
      <c r="X442" s="1235"/>
      <c r="Y442" s="1243"/>
      <c r="Z442" s="1236">
        <f t="shared" si="114"/>
        <v>3353.75</v>
      </c>
      <c r="AA442" s="1235"/>
      <c r="AB442" s="1243"/>
      <c r="AC442" s="1236"/>
      <c r="AD442" s="1244"/>
      <c r="AE442" s="1243"/>
      <c r="AF442" s="1236">
        <f t="shared" si="115"/>
        <v>3018.11</v>
      </c>
      <c r="AG442" s="1237"/>
      <c r="AH442" s="1238">
        <f t="shared" si="106"/>
        <v>-335.63999999999987</v>
      </c>
      <c r="AI442" s="1239">
        <f t="shared" si="116"/>
        <v>-0.1000790160268356</v>
      </c>
      <c r="AJ442" s="1244"/>
      <c r="AK442" s="1235"/>
      <c r="AL442" s="1236">
        <f t="shared" si="117"/>
        <v>2855.1499999999996</v>
      </c>
      <c r="AM442" s="1240"/>
      <c r="AN442" s="1238">
        <f t="shared" si="112"/>
        <v>162.96000000000049</v>
      </c>
      <c r="AO442" s="1245">
        <f t="shared" si="113"/>
        <v>5.7075810377738651E-2</v>
      </c>
      <c r="AP442" s="1184"/>
      <c r="AQ442" s="1184">
        <v>3018</v>
      </c>
      <c r="AR442" s="1280"/>
      <c r="AS442" s="1184"/>
      <c r="AT442" s="1184"/>
      <c r="AU442" s="1184"/>
      <c r="AV442" s="1184"/>
      <c r="AW442" s="1184"/>
      <c r="AX442" s="1184"/>
      <c r="AY442" s="1184"/>
      <c r="AZ442" s="1184"/>
      <c r="BA442" s="1184"/>
      <c r="BB442" s="1184"/>
      <c r="BC442" s="1184"/>
      <c r="BD442" s="1184"/>
      <c r="BE442" s="1184"/>
      <c r="BF442" s="1184"/>
      <c r="BG442" s="1184"/>
      <c r="BH442" s="1184"/>
      <c r="BI442" s="1184"/>
      <c r="BJ442" s="1184"/>
    </row>
    <row r="443" spans="1:62" ht="18">
      <c r="A443" t="str">
        <f t="shared" si="118"/>
        <v>Uniformes</v>
      </c>
      <c r="B443" s="899"/>
      <c r="C443" s="1184"/>
      <c r="D443" s="1184"/>
      <c r="E443" s="1184"/>
      <c r="F443" s="1184"/>
      <c r="G443" s="1184"/>
      <c r="H443" s="1184"/>
      <c r="I443" s="1184"/>
      <c r="J443" s="1184"/>
      <c r="K443" s="1184"/>
      <c r="L443" s="1184"/>
      <c r="M443" s="1184"/>
      <c r="N443" s="1184"/>
      <c r="O443" s="1184"/>
      <c r="Q443" s="1233"/>
      <c r="S443" s="1184"/>
      <c r="T443" s="1184"/>
      <c r="U443" s="1184"/>
      <c r="V443" s="1015" t="s">
        <v>422</v>
      </c>
      <c r="W443" s="1242" t="s">
        <v>1430</v>
      </c>
      <c r="X443" s="1235"/>
      <c r="Y443" s="1235"/>
      <c r="Z443" s="1236">
        <f t="shared" si="114"/>
        <v>1400</v>
      </c>
      <c r="AA443" s="1235"/>
      <c r="AB443" s="1235"/>
      <c r="AC443" s="1236"/>
      <c r="AD443" s="1244"/>
      <c r="AE443" s="1243"/>
      <c r="AF443" s="1236">
        <f t="shared" si="115"/>
        <v>1172.5999999999999</v>
      </c>
      <c r="AG443" s="1237"/>
      <c r="AH443" s="1238">
        <f t="shared" si="106"/>
        <v>-227.40000000000009</v>
      </c>
      <c r="AI443" s="1267">
        <f t="shared" si="116"/>
        <v>-0.16242857142857151</v>
      </c>
      <c r="AJ443" s="1244"/>
      <c r="AK443" s="1235"/>
      <c r="AL443" s="1236">
        <f t="shared" si="117"/>
        <v>1680.6</v>
      </c>
      <c r="AM443" s="1240"/>
      <c r="AN443" s="1238">
        <f t="shared" si="112"/>
        <v>-508</v>
      </c>
      <c r="AO443" s="1245">
        <f t="shared" si="113"/>
        <v>-0.30227299773890282</v>
      </c>
      <c r="AP443" s="1184"/>
      <c r="AQ443" s="1184">
        <f>673+500</f>
        <v>1173</v>
      </c>
      <c r="AR443" s="1184"/>
      <c r="AS443" s="1184"/>
      <c r="AT443" s="1184"/>
      <c r="AU443" s="1184"/>
      <c r="AV443" s="1184"/>
      <c r="AW443" s="1184"/>
      <c r="AX443" s="1184"/>
      <c r="AY443" s="1184"/>
      <c r="AZ443" s="1184"/>
      <c r="BA443" s="1184"/>
      <c r="BB443" s="1184"/>
      <c r="BC443" s="1184"/>
      <c r="BD443" s="1184"/>
      <c r="BE443" s="1184"/>
      <c r="BF443" s="1184"/>
      <c r="BG443" s="1184"/>
      <c r="BH443" s="1184"/>
      <c r="BI443" s="1184"/>
      <c r="BJ443" s="1184"/>
    </row>
    <row r="444" spans="1:62" ht="18">
      <c r="A444" t="str">
        <f t="shared" si="118"/>
        <v>Papeterie</v>
      </c>
      <c r="B444" s="899"/>
      <c r="C444" s="1184"/>
      <c r="D444" s="1184"/>
      <c r="E444" s="1184"/>
      <c r="F444" s="1184"/>
      <c r="G444" s="1184"/>
      <c r="H444" s="1184"/>
      <c r="I444" s="1184"/>
      <c r="J444" s="1184"/>
      <c r="K444" s="1184"/>
      <c r="L444" s="1184"/>
      <c r="M444" s="1184"/>
      <c r="N444" s="1184"/>
      <c r="O444" s="1184"/>
      <c r="P444" s="1292"/>
      <c r="Q444" s="1233"/>
      <c r="R444" s="1184"/>
      <c r="S444" s="1184"/>
      <c r="T444" s="1184"/>
      <c r="U444" s="1184"/>
      <c r="V444" s="1015" t="s">
        <v>423</v>
      </c>
      <c r="W444" s="1242" t="s">
        <v>1431</v>
      </c>
      <c r="X444" s="1235"/>
      <c r="Y444" s="1235"/>
      <c r="Z444" s="1236">
        <f t="shared" si="114"/>
        <v>1450</v>
      </c>
      <c r="AA444" s="1235"/>
      <c r="AB444" s="1235"/>
      <c r="AC444" s="1236"/>
      <c r="AD444" s="1244"/>
      <c r="AE444" s="1243"/>
      <c r="AF444" s="1236">
        <f t="shared" si="115"/>
        <v>1258.8</v>
      </c>
      <c r="AG444" s="1237"/>
      <c r="AH444" s="1238">
        <f t="shared" si="106"/>
        <v>-191.20000000000005</v>
      </c>
      <c r="AI444" s="1239">
        <f t="shared" si="116"/>
        <v>-0.13186206896551728</v>
      </c>
      <c r="AJ444" s="1244"/>
      <c r="AK444" s="1235"/>
      <c r="AL444" s="1236">
        <f t="shared" si="117"/>
        <v>1674.6</v>
      </c>
      <c r="AM444" s="1240"/>
      <c r="AN444" s="1238">
        <f t="shared" si="112"/>
        <v>-415.79999999999995</v>
      </c>
      <c r="AO444" s="1245">
        <f t="shared" si="113"/>
        <v>-0.24829810103905409</v>
      </c>
      <c r="AP444" s="1184"/>
      <c r="AQ444" s="1184">
        <v>1259</v>
      </c>
      <c r="AR444" s="1184"/>
      <c r="AS444" s="1184"/>
      <c r="AT444" s="1184"/>
      <c r="AU444" s="1184"/>
      <c r="AV444" s="1184"/>
      <c r="AW444" s="1184"/>
      <c r="AX444" s="1184"/>
      <c r="AY444" s="1184"/>
      <c r="AZ444" s="1184"/>
      <c r="BA444" s="1184"/>
      <c r="BB444" s="1184"/>
      <c r="BC444" s="1184"/>
      <c r="BD444" s="1184"/>
      <c r="BE444" s="1184"/>
      <c r="BF444" s="1184"/>
      <c r="BG444" s="1184"/>
      <c r="BH444" s="1184"/>
      <c r="BI444" s="1184"/>
      <c r="BJ444" s="1184"/>
    </row>
    <row r="445" spans="1:62" ht="18">
      <c r="A445" t="str">
        <f t="shared" si="118"/>
        <v>Téléphone</v>
      </c>
      <c r="B445" s="899"/>
      <c r="C445" s="1184"/>
      <c r="D445" s="1184"/>
      <c r="E445" s="1184"/>
      <c r="F445" s="1184"/>
      <c r="G445" s="1184"/>
      <c r="H445" s="1184"/>
      <c r="I445" s="1184"/>
      <c r="J445" s="1184"/>
      <c r="K445" s="1184"/>
      <c r="L445" s="1184"/>
      <c r="M445" s="1184"/>
      <c r="N445" s="1184"/>
      <c r="O445" s="1184"/>
      <c r="P445" s="1184"/>
      <c r="Q445" s="1233"/>
      <c r="S445" s="1184"/>
      <c r="T445" s="1184"/>
      <c r="U445" s="1184"/>
      <c r="V445" s="1015" t="s">
        <v>424</v>
      </c>
      <c r="W445" s="1242" t="s">
        <v>1432</v>
      </c>
      <c r="X445" s="1235"/>
      <c r="Y445" s="1235"/>
      <c r="Z445" s="1236">
        <f t="shared" si="114"/>
        <v>449</v>
      </c>
      <c r="AA445" s="1235"/>
      <c r="AB445" s="1235"/>
      <c r="AC445" s="1236"/>
      <c r="AD445" s="1244"/>
      <c r="AE445" s="1243"/>
      <c r="AF445" s="1236">
        <f t="shared" si="115"/>
        <v>481.71000000000004</v>
      </c>
      <c r="AG445" s="1237"/>
      <c r="AH445" s="1238">
        <f t="shared" si="106"/>
        <v>32.710000000000036</v>
      </c>
      <c r="AI445" s="1267">
        <f t="shared" si="116"/>
        <v>7.2850779510022348E-2</v>
      </c>
      <c r="AJ445" s="1244"/>
      <c r="AK445" s="1235"/>
      <c r="AL445" s="1236">
        <f t="shared" si="117"/>
        <v>489.14</v>
      </c>
      <c r="AM445" s="1240"/>
      <c r="AN445" s="1238">
        <f t="shared" si="112"/>
        <v>-7.42999999999995</v>
      </c>
      <c r="AO445" s="1245">
        <f t="shared" si="113"/>
        <v>-1.5189925174796479E-2</v>
      </c>
      <c r="AP445" s="1184"/>
      <c r="AQ445" s="1184">
        <v>482</v>
      </c>
      <c r="AR445" s="1280"/>
      <c r="AS445" s="1184"/>
      <c r="AT445" s="1184"/>
      <c r="AU445" s="1184"/>
      <c r="AV445" s="1184"/>
      <c r="AW445" s="1184"/>
      <c r="AX445" s="1184"/>
      <c r="AY445" s="1184"/>
      <c r="AZ445" s="1184"/>
      <c r="BA445" s="1184"/>
      <c r="BB445" s="1184"/>
      <c r="BC445" s="1184"/>
      <c r="BD445" s="1184"/>
      <c r="BE445" s="1184"/>
      <c r="BF445" s="1184"/>
      <c r="BG445" s="1184"/>
      <c r="BH445" s="1184"/>
      <c r="BI445" s="1184"/>
      <c r="BJ445" s="1184"/>
    </row>
    <row r="446" spans="1:62" ht="18">
      <c r="A446" t="str">
        <f t="shared" si="118"/>
        <v>Frais postaux</v>
      </c>
      <c r="B446" s="899"/>
      <c r="C446" s="1184"/>
      <c r="D446" s="1184"/>
      <c r="E446" s="1184"/>
      <c r="F446" s="1184"/>
      <c r="G446" s="1184"/>
      <c r="H446" s="1184"/>
      <c r="I446" s="1184"/>
      <c r="J446" s="1184"/>
      <c r="K446" s="1184"/>
      <c r="L446" s="1184"/>
      <c r="M446" s="1184"/>
      <c r="N446" s="1184"/>
      <c r="O446" s="1184"/>
      <c r="P446" s="1184"/>
      <c r="Q446" s="1233"/>
      <c r="S446" s="1184"/>
      <c r="T446" s="1184"/>
      <c r="U446" s="1184"/>
      <c r="V446" s="1015" t="s">
        <v>425</v>
      </c>
      <c r="W446" s="1242" t="s">
        <v>1435</v>
      </c>
      <c r="X446" s="1235"/>
      <c r="Y446" s="1235"/>
      <c r="Z446" s="1236">
        <f t="shared" si="114"/>
        <v>2825</v>
      </c>
      <c r="AA446" s="1235"/>
      <c r="AB446" s="1235"/>
      <c r="AC446" s="1236"/>
      <c r="AD446" s="1244"/>
      <c r="AE446" s="1243"/>
      <c r="AF446" s="1236">
        <f t="shared" si="115"/>
        <v>176.52999999999997</v>
      </c>
      <c r="AG446" s="1237"/>
      <c r="AH446" s="1238">
        <f t="shared" si="106"/>
        <v>-2648.4700000000003</v>
      </c>
      <c r="AI446" s="1239">
        <f t="shared" si="116"/>
        <v>-0.93751150442477882</v>
      </c>
      <c r="AJ446" s="1244"/>
      <c r="AK446" s="1235"/>
      <c r="AL446" s="1236">
        <f t="shared" si="117"/>
        <v>847.46</v>
      </c>
      <c r="AM446" s="1240"/>
      <c r="AN446" s="1238">
        <f t="shared" si="112"/>
        <v>-670.93000000000006</v>
      </c>
      <c r="AO446" s="1245">
        <f t="shared" si="113"/>
        <v>-0.79169518325348698</v>
      </c>
      <c r="AP446" s="1184"/>
      <c r="AQ446" s="1184">
        <v>177</v>
      </c>
      <c r="AR446" s="1184"/>
      <c r="AS446" s="1184"/>
      <c r="AT446" s="1184"/>
      <c r="AU446" s="1184"/>
      <c r="AV446" s="1184"/>
      <c r="AW446" s="1184"/>
      <c r="AX446" s="1184"/>
      <c r="AY446" s="1184"/>
      <c r="AZ446" s="1184"/>
      <c r="BA446" s="1184"/>
      <c r="BB446" s="1184"/>
      <c r="BC446" s="1184"/>
      <c r="BD446" s="1184"/>
      <c r="BE446" s="1184"/>
      <c r="BF446" s="1184"/>
      <c r="BG446" s="1184"/>
      <c r="BH446" s="1184"/>
      <c r="BI446" s="1184"/>
      <c r="BJ446" s="1184"/>
    </row>
    <row r="447" spans="1:62" ht="18">
      <c r="A447" t="str">
        <f t="shared" si="118"/>
        <v>Divers</v>
      </c>
      <c r="B447" s="899"/>
      <c r="C447" s="1184"/>
      <c r="D447" s="1184"/>
      <c r="E447" s="1184"/>
      <c r="F447" s="1184"/>
      <c r="G447" s="1184"/>
      <c r="H447" s="1184"/>
      <c r="I447" s="1184"/>
      <c r="J447" s="1184"/>
      <c r="K447" s="1184"/>
      <c r="L447" s="1184"/>
      <c r="M447" s="1184"/>
      <c r="N447" s="1184"/>
      <c r="O447" s="1184"/>
      <c r="P447" s="1184"/>
      <c r="Q447" s="1233"/>
      <c r="R447" s="1184"/>
      <c r="S447" s="1184"/>
      <c r="T447" s="1184"/>
      <c r="U447" s="1184"/>
      <c r="V447" s="1015" t="s">
        <v>426</v>
      </c>
      <c r="W447" s="1242" t="s">
        <v>1436</v>
      </c>
      <c r="X447" s="1235"/>
      <c r="Y447" s="1243"/>
      <c r="Z447" s="1236">
        <f t="shared" si="114"/>
        <v>1554.9999999999998</v>
      </c>
      <c r="AA447" s="1235"/>
      <c r="AB447" s="1243"/>
      <c r="AC447" s="1236"/>
      <c r="AD447" s="1244"/>
      <c r="AE447" s="1243"/>
      <c r="AF447" s="1236">
        <f t="shared" si="115"/>
        <v>2129.7800000000002</v>
      </c>
      <c r="AG447" s="1237"/>
      <c r="AH447" s="1238">
        <f t="shared" si="106"/>
        <v>574.78000000000043</v>
      </c>
      <c r="AI447" s="1267">
        <f t="shared" si="116"/>
        <v>0.36963344051446978</v>
      </c>
      <c r="AJ447" s="1244"/>
      <c r="AK447" s="1235"/>
      <c r="AL447" s="1236">
        <f t="shared" si="117"/>
        <v>1692.24</v>
      </c>
      <c r="AM447" s="1240"/>
      <c r="AN447" s="1238">
        <f t="shared" si="112"/>
        <v>437.54000000000019</v>
      </c>
      <c r="AO447" s="1245">
        <f t="shared" si="113"/>
        <v>0.25855670590459995</v>
      </c>
      <c r="AP447" s="1184"/>
      <c r="AQ447" s="1184">
        <v>2130</v>
      </c>
      <c r="AR447" s="1280" t="s">
        <v>3139</v>
      </c>
      <c r="AS447" s="1184"/>
      <c r="AT447" s="1184"/>
      <c r="AU447" s="1184"/>
      <c r="AV447" s="1184"/>
      <c r="AW447" s="1184"/>
      <c r="AX447" s="1184"/>
      <c r="AY447" s="1184"/>
      <c r="AZ447" s="1184"/>
      <c r="BA447" s="1184"/>
      <c r="BB447" s="1184"/>
      <c r="BC447" s="1184"/>
      <c r="BD447" s="1184"/>
      <c r="BE447" s="1184"/>
      <c r="BF447" s="1184"/>
      <c r="BG447" s="1184"/>
      <c r="BH447" s="1184"/>
      <c r="BI447" s="1184"/>
      <c r="BJ447" s="1184"/>
    </row>
    <row r="448" spans="1:62" ht="18">
      <c r="A448" t="str">
        <f t="shared" si="118"/>
        <v>Formation</v>
      </c>
      <c r="B448" s="899"/>
      <c r="C448" s="1184"/>
      <c r="D448" s="1184"/>
      <c r="E448" s="1184"/>
      <c r="F448" s="1184"/>
      <c r="G448" s="1184"/>
      <c r="H448" s="1184"/>
      <c r="I448" s="1184"/>
      <c r="J448" s="1184"/>
      <c r="K448" s="1184"/>
      <c r="L448" s="1184"/>
      <c r="M448" s="1184"/>
      <c r="N448" s="1184"/>
      <c r="O448" s="1184"/>
      <c r="P448" s="1184"/>
      <c r="Q448" s="1233"/>
      <c r="R448" s="1184"/>
      <c r="S448" s="1184"/>
      <c r="T448" s="1184"/>
      <c r="U448" s="1184"/>
      <c r="V448" s="1015" t="s">
        <v>427</v>
      </c>
      <c r="W448" s="1242" t="s">
        <v>1437</v>
      </c>
      <c r="X448" s="1235"/>
      <c r="Y448" s="1243"/>
      <c r="Z448" s="1236">
        <f t="shared" si="114"/>
        <v>2370.6533333333336</v>
      </c>
      <c r="AA448" s="1235"/>
      <c r="AB448" s="1243"/>
      <c r="AC448" s="1236"/>
      <c r="AD448" s="1244"/>
      <c r="AE448" s="1243"/>
      <c r="AF448" s="1236">
        <f t="shared" si="115"/>
        <v>690.43999999999983</v>
      </c>
      <c r="AG448" s="1237"/>
      <c r="AH448" s="1238">
        <f t="shared" si="106"/>
        <v>-1680.2133333333338</v>
      </c>
      <c r="AI448" s="1239">
        <f t="shared" si="116"/>
        <v>-0.70875539232504126</v>
      </c>
      <c r="AJ448" s="1244"/>
      <c r="AK448" s="1235"/>
      <c r="AL448" s="1236">
        <f t="shared" si="117"/>
        <v>674.31999999999994</v>
      </c>
      <c r="AM448" s="1240"/>
      <c r="AN448" s="1238">
        <f t="shared" si="112"/>
        <v>16.119999999999891</v>
      </c>
      <c r="AO448" s="1245">
        <f t="shared" si="113"/>
        <v>2.3905564123857949E-2</v>
      </c>
      <c r="AP448" s="1184"/>
      <c r="AQ448" s="1184">
        <v>690</v>
      </c>
      <c r="AR448" s="1184"/>
      <c r="AS448" s="1184"/>
      <c r="AT448" s="1184"/>
      <c r="AU448" s="1184"/>
      <c r="AV448" s="1184"/>
      <c r="AW448" s="1184"/>
      <c r="AX448" s="1184"/>
      <c r="AY448" s="1184"/>
      <c r="AZ448" s="1184"/>
      <c r="BA448" s="1184"/>
      <c r="BB448" s="1184"/>
      <c r="BC448" s="1184"/>
      <c r="BD448" s="1184"/>
      <c r="BE448" s="1184"/>
      <c r="BF448" s="1184"/>
      <c r="BG448" s="1184"/>
      <c r="BH448" s="1184"/>
      <c r="BI448" s="1184"/>
      <c r="BJ448" s="1184"/>
    </row>
    <row r="449" spans="1:62" ht="18">
      <c r="A449" t="str">
        <f t="shared" si="118"/>
        <v>Frais bancaires</v>
      </c>
      <c r="B449" s="899"/>
      <c r="C449" s="1184"/>
      <c r="D449" s="1184"/>
      <c r="E449" s="1184"/>
      <c r="F449" s="1184"/>
      <c r="G449" s="1184"/>
      <c r="H449" s="1184"/>
      <c r="I449" s="1184"/>
      <c r="J449" s="1184"/>
      <c r="K449" s="1184"/>
      <c r="L449" s="1184"/>
      <c r="M449" s="1184"/>
      <c r="N449" s="1184"/>
      <c r="O449" s="1184"/>
      <c r="P449" s="1184"/>
      <c r="Q449" s="1233"/>
      <c r="R449" s="1184"/>
      <c r="S449" s="1184"/>
      <c r="T449" s="1184"/>
      <c r="U449" s="1184"/>
      <c r="V449" s="1015" t="s">
        <v>428</v>
      </c>
      <c r="W449" s="1242" t="s">
        <v>1440</v>
      </c>
      <c r="X449" s="1235"/>
      <c r="Y449" s="1243">
        <f>Z449/Z407</f>
        <v>1.8110481389125993E-3</v>
      </c>
      <c r="Z449" s="1236">
        <f t="shared" si="114"/>
        <v>9562.1964573080531</v>
      </c>
      <c r="AA449" s="1235"/>
      <c r="AB449" s="1243"/>
      <c r="AC449" s="1236"/>
      <c r="AD449" s="1244"/>
      <c r="AE449" s="1243"/>
      <c r="AF449" s="1236">
        <f t="shared" si="115"/>
        <v>6966.4400000000005</v>
      </c>
      <c r="AG449" s="1237"/>
      <c r="AH449" s="1238">
        <f t="shared" si="106"/>
        <v>-2595.7564573080526</v>
      </c>
      <c r="AI449" s="1239">
        <f t="shared" si="116"/>
        <v>-0.27146027263685912</v>
      </c>
      <c r="AJ449" s="1244"/>
      <c r="AK449" s="1235"/>
      <c r="AL449" s="1236">
        <f t="shared" si="117"/>
        <v>3383.05</v>
      </c>
      <c r="AM449" s="1240"/>
      <c r="AN449" s="1238">
        <f t="shared" si="112"/>
        <v>3583.3900000000003</v>
      </c>
      <c r="AO449" s="1245">
        <f t="shared" si="113"/>
        <v>1.0592187523093066</v>
      </c>
      <c r="AP449" s="1184"/>
      <c r="AQ449" s="1184">
        <v>6966</v>
      </c>
      <c r="AR449" s="1184"/>
      <c r="AS449" s="1184"/>
      <c r="AT449" s="1184"/>
      <c r="AU449" s="1184"/>
      <c r="AV449" s="1184"/>
      <c r="AW449" s="1184"/>
      <c r="AX449" s="1184"/>
      <c r="AY449" s="1184"/>
      <c r="AZ449" s="1184"/>
      <c r="BA449" s="1184"/>
      <c r="BB449" s="1184"/>
      <c r="BC449" s="1184"/>
      <c r="BD449" s="1184"/>
      <c r="BE449" s="1184"/>
      <c r="BF449" s="1184"/>
      <c r="BG449" s="1184"/>
      <c r="BH449" s="1184"/>
      <c r="BI449" s="1184"/>
      <c r="BJ449" s="1184"/>
    </row>
    <row r="450" spans="1:62" ht="18" hidden="1" customHeight="1">
      <c r="A450" t="str">
        <f t="shared" si="118"/>
        <v>[...]</v>
      </c>
      <c r="B450" s="899"/>
      <c r="C450" s="1184"/>
      <c r="D450" s="1184"/>
      <c r="E450" s="1184"/>
      <c r="F450" s="1184"/>
      <c r="G450" s="1184"/>
      <c r="H450" s="1184"/>
      <c r="I450" s="1184"/>
      <c r="J450" s="1184"/>
      <c r="K450" s="1184"/>
      <c r="L450" s="1184"/>
      <c r="M450" s="1184"/>
      <c r="N450" s="1184"/>
      <c r="O450" s="1184"/>
      <c r="P450" s="1184"/>
      <c r="Q450" s="1233"/>
      <c r="R450" s="1184"/>
      <c r="S450" s="1184"/>
      <c r="T450" s="1184"/>
      <c r="U450" s="1184"/>
      <c r="V450" s="1015" t="s">
        <v>330</v>
      </c>
      <c r="W450" s="1242"/>
      <c r="X450" s="1235"/>
      <c r="Y450" s="1243"/>
      <c r="Z450" s="1238">
        <f t="shared" ref="Z450:Z452" si="119">IFERROR(SUMIF($C:$C,$V450,F:F),0)</f>
        <v>0</v>
      </c>
      <c r="AA450" s="1235"/>
      <c r="AB450" s="1235"/>
      <c r="AC450" s="1238"/>
      <c r="AD450" s="1244"/>
      <c r="AE450" s="1243"/>
      <c r="AF450" s="1236">
        <f t="shared" si="115"/>
        <v>0</v>
      </c>
      <c r="AG450" s="1237"/>
      <c r="AH450" s="1238">
        <f t="shared" si="106"/>
        <v>0</v>
      </c>
      <c r="AI450" s="1239">
        <f t="shared" si="116"/>
        <v>0</v>
      </c>
      <c r="AJ450" s="1244"/>
      <c r="AK450" s="1235"/>
      <c r="AL450" s="1236">
        <f t="shared" ref="AL450:AL452" si="120">IFERROR(SUMIF($C:$C,$V450,Q:Q),0)</f>
        <v>0</v>
      </c>
      <c r="AM450" s="1240"/>
      <c r="AN450" s="1238">
        <f t="shared" si="112"/>
        <v>0</v>
      </c>
      <c r="AO450" s="1245">
        <f t="shared" si="113"/>
        <v>0</v>
      </c>
      <c r="AP450" s="1184"/>
      <c r="AQ450" s="1184"/>
      <c r="AR450" s="1184"/>
      <c r="AS450" s="1184"/>
      <c r="AT450" s="1184"/>
      <c r="AU450" s="1184"/>
      <c r="AV450" s="1184"/>
      <c r="AW450" s="1184"/>
      <c r="AX450" s="1184"/>
      <c r="AY450" s="1184"/>
      <c r="AZ450" s="1184"/>
      <c r="BA450" s="1184"/>
      <c r="BB450" s="1184"/>
      <c r="BC450" s="1184"/>
      <c r="BD450" s="1184"/>
      <c r="BE450" s="1184"/>
      <c r="BF450" s="1184"/>
      <c r="BG450" s="1184"/>
      <c r="BH450" s="1184"/>
      <c r="BI450" s="1184"/>
      <c r="BJ450" s="1184"/>
    </row>
    <row r="451" spans="1:62" ht="18" hidden="1" customHeight="1">
      <c r="A451" t="str">
        <f t="shared" si="118"/>
        <v>[...]</v>
      </c>
      <c r="B451" s="899"/>
      <c r="C451" s="1184"/>
      <c r="D451" s="1184"/>
      <c r="E451" s="1184"/>
      <c r="F451" s="1184"/>
      <c r="G451" s="1184"/>
      <c r="H451" s="1184"/>
      <c r="I451" s="1184"/>
      <c r="J451" s="1184"/>
      <c r="K451" s="1184"/>
      <c r="L451" s="1184"/>
      <c r="M451" s="1184"/>
      <c r="N451" s="1184"/>
      <c r="O451" s="1184"/>
      <c r="P451" s="1184"/>
      <c r="Q451" s="1233"/>
      <c r="R451" s="1184"/>
      <c r="S451" s="1184"/>
      <c r="T451" s="1184"/>
      <c r="U451" s="1184"/>
      <c r="V451" s="1015" t="s">
        <v>330</v>
      </c>
      <c r="W451" s="1242"/>
      <c r="X451" s="1235"/>
      <c r="Y451" s="1243"/>
      <c r="Z451" s="1238">
        <f t="shared" si="119"/>
        <v>0</v>
      </c>
      <c r="AA451" s="1235"/>
      <c r="AB451" s="1235"/>
      <c r="AC451" s="1238"/>
      <c r="AD451" s="1244"/>
      <c r="AE451" s="1243"/>
      <c r="AF451" s="1236">
        <f t="shared" si="115"/>
        <v>0</v>
      </c>
      <c r="AG451" s="1237"/>
      <c r="AH451" s="1238">
        <f t="shared" si="106"/>
        <v>0</v>
      </c>
      <c r="AI451" s="1239">
        <f t="shared" si="116"/>
        <v>0</v>
      </c>
      <c r="AJ451" s="1244"/>
      <c r="AK451" s="1235"/>
      <c r="AL451" s="1236">
        <f t="shared" si="120"/>
        <v>0</v>
      </c>
      <c r="AM451" s="1240"/>
      <c r="AN451" s="1238">
        <f t="shared" si="112"/>
        <v>0</v>
      </c>
      <c r="AO451" s="1245">
        <f t="shared" si="113"/>
        <v>0</v>
      </c>
      <c r="AP451" s="1184"/>
      <c r="AQ451" s="1184"/>
      <c r="AR451" s="1184"/>
      <c r="AS451" s="1184"/>
      <c r="AT451" s="1184"/>
      <c r="AU451" s="1184"/>
      <c r="AV451" s="1184"/>
      <c r="AW451" s="1184"/>
      <c r="AX451" s="1184"/>
      <c r="AY451" s="1184"/>
      <c r="AZ451" s="1184"/>
      <c r="BA451" s="1184"/>
      <c r="BB451" s="1184"/>
      <c r="BC451" s="1184"/>
      <c r="BD451" s="1184"/>
      <c r="BE451" s="1184"/>
      <c r="BF451" s="1184"/>
      <c r="BG451" s="1184"/>
      <c r="BH451" s="1184"/>
      <c r="BI451" s="1184"/>
      <c r="BJ451" s="1184"/>
    </row>
    <row r="452" spans="1:62" ht="18" hidden="1" customHeight="1">
      <c r="A452" t="str">
        <f t="shared" si="118"/>
        <v>[...]</v>
      </c>
      <c r="B452" s="899"/>
      <c r="C452" s="1184"/>
      <c r="D452" s="1184"/>
      <c r="E452" s="1184"/>
      <c r="F452" s="1184"/>
      <c r="G452" s="1184"/>
      <c r="H452" s="1184"/>
      <c r="I452" s="1184"/>
      <c r="J452" s="1184"/>
      <c r="K452" s="1184"/>
      <c r="L452" s="1184"/>
      <c r="M452" s="1184"/>
      <c r="N452" s="1184"/>
      <c r="O452" s="1184"/>
      <c r="P452" s="1292"/>
      <c r="Q452" s="1233"/>
      <c r="R452" s="1184"/>
      <c r="S452" s="1184"/>
      <c r="T452" s="1184"/>
      <c r="U452" s="1184"/>
      <c r="V452" s="1015" t="s">
        <v>330</v>
      </c>
      <c r="W452" s="1242"/>
      <c r="X452" s="1235"/>
      <c r="Y452" s="1243"/>
      <c r="Z452" s="1238">
        <f t="shared" si="119"/>
        <v>0</v>
      </c>
      <c r="AA452" s="1235"/>
      <c r="AB452" s="1235"/>
      <c r="AC452" s="1238"/>
      <c r="AD452" s="1244"/>
      <c r="AE452" s="1243"/>
      <c r="AF452" s="1236">
        <f t="shared" si="115"/>
        <v>0</v>
      </c>
      <c r="AG452" s="1237"/>
      <c r="AH452" s="1238">
        <f t="shared" si="106"/>
        <v>0</v>
      </c>
      <c r="AI452" s="1239">
        <f t="shared" si="116"/>
        <v>0</v>
      </c>
      <c r="AJ452" s="1244"/>
      <c r="AK452" s="1235"/>
      <c r="AL452" s="1236">
        <f t="shared" si="120"/>
        <v>0</v>
      </c>
      <c r="AM452" s="1240"/>
      <c r="AN452" s="1238">
        <f t="shared" si="112"/>
        <v>0</v>
      </c>
      <c r="AO452" s="1245">
        <f t="shared" si="113"/>
        <v>0</v>
      </c>
      <c r="AP452" s="1184"/>
      <c r="AQ452" s="1184"/>
      <c r="AR452" s="1184"/>
      <c r="AS452" s="1184"/>
      <c r="AT452" s="1184"/>
      <c r="AU452" s="1184"/>
      <c r="AV452" s="1184"/>
      <c r="AW452" s="1184"/>
      <c r="AX452" s="1184"/>
      <c r="AY452" s="1184"/>
      <c r="AZ452" s="1184"/>
      <c r="BA452" s="1184"/>
      <c r="BB452" s="1184"/>
      <c r="BC452" s="1184"/>
      <c r="BD452" s="1184"/>
      <c r="BE452" s="1184"/>
      <c r="BF452" s="1184"/>
      <c r="BG452" s="1184"/>
      <c r="BH452" s="1184"/>
      <c r="BI452" s="1184"/>
      <c r="BJ452" s="1184"/>
    </row>
    <row r="453" spans="1:62" ht="18">
      <c r="A453" t="str">
        <f t="shared" si="118"/>
        <v>TOTAL SEMI-FIXES</v>
      </c>
      <c r="B453" s="899"/>
      <c r="C453" s="1184"/>
      <c r="D453" s="1184"/>
      <c r="E453" s="1184"/>
      <c r="F453" s="1184"/>
      <c r="G453" s="1184"/>
      <c r="H453" s="1184"/>
      <c r="I453" s="1184"/>
      <c r="J453" s="1184"/>
      <c r="K453" s="1184"/>
      <c r="L453" s="1184"/>
      <c r="M453" s="1184"/>
      <c r="N453" s="1184"/>
      <c r="O453" s="1184"/>
      <c r="P453" s="1184"/>
      <c r="Q453" s="1233"/>
      <c r="R453" s="1184"/>
      <c r="S453" s="1184"/>
      <c r="T453" s="1184"/>
      <c r="U453" s="1184"/>
      <c r="V453" s="1256" t="s">
        <v>429</v>
      </c>
      <c r="W453" s="1293"/>
      <c r="X453" s="1258">
        <f>Z453/+Z408</f>
        <v>0.16174335063500331</v>
      </c>
      <c r="Y453" s="1257"/>
      <c r="Z453" s="1259">
        <f>+SUM(Z435:Z452)</f>
        <v>80362.703437653036</v>
      </c>
      <c r="AA453" s="1258"/>
      <c r="AB453" s="1257"/>
      <c r="AC453" s="1259"/>
      <c r="AD453" s="1260">
        <f>AF453/AF408</f>
        <v>0.19408719923312445</v>
      </c>
      <c r="AE453" s="1257"/>
      <c r="AF453" s="1259">
        <f>+SUM(AF435:AF452)</f>
        <v>97155.520000000019</v>
      </c>
      <c r="AG453" s="1269"/>
      <c r="AH453" s="1262">
        <f>+SUM(AH435:AH452)</f>
        <v>16792.816562346961</v>
      </c>
      <c r="AI453" s="1258">
        <f>AH453/Z453</f>
        <v>0.2089628128970942</v>
      </c>
      <c r="AJ453" s="1260">
        <f>IF($AL$408=0,0,AL453/$AL$408)</f>
        <v>0.19421645501633705</v>
      </c>
      <c r="AK453" s="1258"/>
      <c r="AL453" s="1259">
        <f>+SUM(AL435:AL452)</f>
        <v>61881.679999999993</v>
      </c>
      <c r="AM453" s="1270"/>
      <c r="AN453" s="1262">
        <f>+SUM(AN435:AN452)</f>
        <v>35273.840000000004</v>
      </c>
      <c r="AO453" s="1294">
        <f t="shared" si="113"/>
        <v>0.57002072341927379</v>
      </c>
      <c r="AP453" s="1184"/>
      <c r="AQ453" s="1233">
        <f>SUM(AQ435:AQ449)-AF453</f>
        <v>406.47999999998137</v>
      </c>
      <c r="AR453" s="1233"/>
      <c r="AS453" s="1184"/>
      <c r="AT453" s="1184"/>
      <c r="AU453" s="1184"/>
      <c r="AV453" s="1184"/>
      <c r="AW453" s="1184"/>
      <c r="AX453" s="1184"/>
      <c r="AY453" s="1184"/>
      <c r="AZ453" s="1184"/>
      <c r="BA453" s="1184"/>
      <c r="BB453" s="1184"/>
      <c r="BC453" s="1184"/>
      <c r="BD453" s="1184"/>
      <c r="BE453" s="1184"/>
      <c r="BF453" s="1184"/>
      <c r="BG453" s="1184"/>
      <c r="BH453" s="1184"/>
      <c r="BI453" s="1184"/>
      <c r="BJ453" s="1184"/>
    </row>
    <row r="454" spans="1:62" ht="18">
      <c r="A454" t="str">
        <f t="shared" si="118"/>
        <v>Loyer</v>
      </c>
      <c r="B454" s="899"/>
      <c r="C454" s="1184"/>
      <c r="D454" s="1184"/>
      <c r="E454" s="1184"/>
      <c r="F454" s="1184"/>
      <c r="G454" s="1184"/>
      <c r="H454" s="1184"/>
      <c r="I454" s="1184"/>
      <c r="J454" s="1184"/>
      <c r="K454" s="1184"/>
      <c r="L454" s="1184"/>
      <c r="M454" s="1184"/>
      <c r="N454" s="1184"/>
      <c r="O454" s="1184"/>
      <c r="P454" s="1184"/>
      <c r="Q454" s="1184"/>
      <c r="R454" s="1184"/>
      <c r="S454" s="1184"/>
      <c r="T454" s="1184"/>
      <c r="U454" s="1184"/>
      <c r="V454" s="1015" t="s">
        <v>1444</v>
      </c>
      <c r="W454" s="1242" t="s">
        <v>1445</v>
      </c>
      <c r="X454" s="1235"/>
      <c r="Y454" s="1243"/>
      <c r="Z454" s="1236">
        <f t="array" ref="Z454">+INDEX('Budget original'!$A$2:$AO$501,MATCH($A454,'Budget original'!$A$2:$A$501,0),MATCH(F$2,'Budget original'!$A$2:$AO$2,0))</f>
        <v>50000</v>
      </c>
      <c r="AA454" s="1235"/>
      <c r="AB454" s="1243"/>
      <c r="AC454" s="1236"/>
      <c r="AD454" s="1244"/>
      <c r="AE454" s="1243"/>
      <c r="AF454" s="1236">
        <f>SUMIFS(BV_Data_An_Cour!$O:$O,BV_Data_An_Cour!$V:$V,$V454)</f>
        <v>50000</v>
      </c>
      <c r="AG454" s="1237"/>
      <c r="AH454" s="1238">
        <f t="shared" ref="AH454:AH462" si="121">AF454-Z454</f>
        <v>0</v>
      </c>
      <c r="AI454" s="1239">
        <f t="shared" ref="AI454:AI462" si="122">IF(Z454=0,0,AH454/Z454)</f>
        <v>0</v>
      </c>
      <c r="AJ454" s="1244"/>
      <c r="AK454" s="1235"/>
      <c r="AL454" s="1236">
        <f t="array" ref="AL454">+INDEX('Réel 2025'!$A$2:$AO$500,MATCH($A454,'Réel 2025'!$A$2:$A$500,0),MATCH(F$2,'Réel 2025'!$A$2:$AO$2,0))</f>
        <v>50000</v>
      </c>
      <c r="AM454" s="1240"/>
      <c r="AN454" s="1238">
        <f t="shared" ref="AN454:AN462" si="123">AF454-AL454</f>
        <v>0</v>
      </c>
      <c r="AO454" s="1245">
        <f t="shared" si="113"/>
        <v>0</v>
      </c>
      <c r="AP454" s="1184"/>
      <c r="AQ454" s="1295">
        <v>50000</v>
      </c>
      <c r="AR454" s="1233"/>
      <c r="AS454" s="1184"/>
      <c r="AT454" s="1184"/>
      <c r="AU454" s="1184"/>
      <c r="AV454" s="1184"/>
      <c r="AW454" s="1184"/>
      <c r="AX454" s="1184"/>
      <c r="AY454" s="1184"/>
      <c r="AZ454" s="1184"/>
      <c r="BA454" s="1184"/>
      <c r="BB454" s="1184"/>
      <c r="BC454" s="1184"/>
      <c r="BD454" s="1184"/>
      <c r="BE454" s="1184"/>
      <c r="BF454" s="1184"/>
      <c r="BG454" s="1184"/>
      <c r="BH454" s="1184"/>
      <c r="BI454" s="1184"/>
      <c r="BJ454" s="1184"/>
    </row>
    <row r="455" spans="1:62" ht="18">
      <c r="A455" t="str">
        <f t="shared" si="118"/>
        <v>Taxes foncières</v>
      </c>
      <c r="B455" s="899"/>
      <c r="C455" s="1184"/>
      <c r="D455" s="1184"/>
      <c r="E455" s="1184"/>
      <c r="F455" s="1184"/>
      <c r="G455" s="1184"/>
      <c r="H455" s="1184"/>
      <c r="I455" s="1184"/>
      <c r="J455" s="1184"/>
      <c r="K455" s="1184"/>
      <c r="L455" s="1184"/>
      <c r="M455" s="1184"/>
      <c r="N455" s="1184"/>
      <c r="O455" s="1184"/>
      <c r="P455" s="1184"/>
      <c r="Q455" s="1184"/>
      <c r="R455" s="1184"/>
      <c r="S455" s="1184"/>
      <c r="T455" s="1184"/>
      <c r="U455" s="1184"/>
      <c r="V455" s="1015" t="s">
        <v>1450</v>
      </c>
      <c r="W455" s="1242" t="s">
        <v>1451</v>
      </c>
      <c r="X455" s="1235"/>
      <c r="Y455" s="1243"/>
      <c r="Z455" s="1236">
        <f t="array" ref="Z455">+INDEX('Budget original'!$A$2:$AO$501,MATCH($A455,'Budget original'!$A$2:$A$501,0),MATCH(F$2,'Budget original'!$A$2:$AO$2,0))</f>
        <v>6346.5300000000007</v>
      </c>
      <c r="AA455" s="1235"/>
      <c r="AB455" s="1243"/>
      <c r="AC455" s="1236"/>
      <c r="AD455" s="1244"/>
      <c r="AE455" s="1243"/>
      <c r="AF455" s="1236">
        <f>SUMIFS(BV_Data_An_Cour!$O:$O,BV_Data_An_Cour!$V:$V,$V455)</f>
        <v>6134.99</v>
      </c>
      <c r="AG455" s="1237"/>
      <c r="AH455" s="1238">
        <f t="shared" si="121"/>
        <v>-211.54000000000087</v>
      </c>
      <c r="AI455" s="1239">
        <f t="shared" si="122"/>
        <v>-3.3331600102733436E-2</v>
      </c>
      <c r="AJ455" s="1244"/>
      <c r="AK455" s="1235"/>
      <c r="AL455" s="1236">
        <f t="array" ref="AL455">+INDEX('Réel 2025'!$A$2:$AO$500,MATCH($A455,'Réel 2025'!$A$2:$A$500,0),MATCH(F$2,'Réel 2025'!$A$2:$AO$2,0))</f>
        <v>6166.7999999999993</v>
      </c>
      <c r="AM455" s="1240"/>
      <c r="AN455" s="1238">
        <f t="shared" si="123"/>
        <v>-31.809999999999491</v>
      </c>
      <c r="AO455" s="1245">
        <f t="shared" si="113"/>
        <v>-5.1582668482842795E-3</v>
      </c>
      <c r="AP455" s="1184"/>
      <c r="AQ455" s="1295">
        <v>6135</v>
      </c>
      <c r="AR455" s="1233"/>
      <c r="AS455" s="1184"/>
      <c r="AT455" s="1184"/>
      <c r="AU455" s="1184"/>
      <c r="AV455" s="1184"/>
      <c r="AW455" s="1184"/>
      <c r="AX455" s="1184"/>
      <c r="AY455" s="1184"/>
      <c r="AZ455" s="1184"/>
      <c r="BA455" s="1184"/>
      <c r="BB455" s="1184"/>
      <c r="BC455" s="1184"/>
      <c r="BD455" s="1184"/>
      <c r="BE455" s="1184"/>
      <c r="BF455" s="1184"/>
      <c r="BG455" s="1184"/>
      <c r="BH455" s="1184"/>
      <c r="BI455" s="1184"/>
      <c r="BJ455" s="1184"/>
    </row>
    <row r="456" spans="1:62" ht="18">
      <c r="A456" t="str">
        <f t="shared" si="118"/>
        <v>Taxes d`affaires</v>
      </c>
      <c r="B456" s="899"/>
      <c r="C456" s="1184"/>
      <c r="D456" s="1184"/>
      <c r="E456" s="1184"/>
      <c r="F456" s="1184"/>
      <c r="G456" s="1184"/>
      <c r="H456" s="1184"/>
      <c r="I456" s="1184"/>
      <c r="J456" s="1184"/>
      <c r="K456" s="1184"/>
      <c r="L456" s="1184"/>
      <c r="M456" s="1184"/>
      <c r="N456" s="1184"/>
      <c r="O456" s="1184"/>
      <c r="P456" s="1184"/>
      <c r="Q456" s="1184"/>
      <c r="R456" s="1184"/>
      <c r="S456" s="1184"/>
      <c r="T456" s="1184"/>
      <c r="U456" s="1184"/>
      <c r="V456" s="1016" t="s">
        <v>1454</v>
      </c>
      <c r="W456" s="1247" t="s">
        <v>1455</v>
      </c>
      <c r="X456" s="1218"/>
      <c r="Y456" s="1248"/>
      <c r="Z456" s="1219">
        <f t="array" ref="Z456">+INDEX('Budget original'!$A$2:$AO$501,MATCH($A456,'Budget original'!$A$2:$A$501,0),MATCH(F$2,'Budget original'!$A$2:$AO$2,0))</f>
        <v>2719.9400000000005</v>
      </c>
      <c r="AA456" s="1218"/>
      <c r="AB456" s="1248"/>
      <c r="AC456" s="1219"/>
      <c r="AD456" s="1249"/>
      <c r="AE456" s="1248"/>
      <c r="AF456" s="1219">
        <f>SUMIFS(BV_Data_An_Cour!$O:$O,BV_Data_An_Cour!$V:$V,$V456)</f>
        <v>2629.28</v>
      </c>
      <c r="AG456" s="1220"/>
      <c r="AH456" s="1221">
        <f t="shared" si="121"/>
        <v>-90.660000000000309</v>
      </c>
      <c r="AI456" s="1250">
        <f t="shared" si="122"/>
        <v>-3.3331617609212078E-2</v>
      </c>
      <c r="AJ456" s="1249"/>
      <c r="AK456" s="1218"/>
      <c r="AL456" s="1219">
        <f t="array" ref="AL456">+INDEX('Réel 2025'!$A$2:$AO$500,MATCH($A456,'Réel 2025'!$A$2:$A$500,0),MATCH(F$2,'Réel 2025'!$A$2:$AO$2,0))</f>
        <v>2642.92</v>
      </c>
      <c r="AM456" s="1223"/>
      <c r="AN456" s="1221">
        <f t="shared" si="123"/>
        <v>-13.639999999999873</v>
      </c>
      <c r="AO456" s="1224">
        <f t="shared" si="113"/>
        <v>-5.160958333963901E-3</v>
      </c>
      <c r="AP456" s="1184"/>
      <c r="AQ456" s="1295">
        <v>2629</v>
      </c>
      <c r="AR456" s="1233"/>
      <c r="AS456" s="1184"/>
      <c r="AT456" s="1184"/>
      <c r="AU456" s="1184"/>
      <c r="AV456" s="1184"/>
      <c r="AW456" s="1184"/>
      <c r="AX456" s="1184"/>
      <c r="AY456" s="1184"/>
      <c r="AZ456" s="1184"/>
      <c r="BA456" s="1184"/>
      <c r="BB456" s="1184"/>
      <c r="BC456" s="1184"/>
      <c r="BD456" s="1184"/>
      <c r="BE456" s="1184"/>
      <c r="BF456" s="1184"/>
      <c r="BG456" s="1184"/>
      <c r="BH456" s="1184"/>
      <c r="BI456" s="1184"/>
      <c r="BJ456" s="1184"/>
    </row>
    <row r="457" spans="1:62" ht="18" hidden="1" customHeight="1">
      <c r="A457" t="str">
        <f t="shared" si="118"/>
        <v>Taxe sur le capital</v>
      </c>
      <c r="B457" s="899"/>
      <c r="C457" s="1184"/>
      <c r="D457" s="1184"/>
      <c r="E457" s="1184"/>
      <c r="F457" s="1184"/>
      <c r="G457" s="1184"/>
      <c r="H457" s="1184"/>
      <c r="I457" s="1184"/>
      <c r="J457" s="1184"/>
      <c r="K457" s="1184"/>
      <c r="L457" s="1184"/>
      <c r="M457" s="1184"/>
      <c r="N457" s="1184"/>
      <c r="O457" s="1184"/>
      <c r="P457" s="1184"/>
      <c r="Q457" s="1184"/>
      <c r="R457" s="1184"/>
      <c r="S457" s="1184"/>
      <c r="T457" s="1184"/>
      <c r="U457" s="1184"/>
      <c r="V457" s="1015" t="s">
        <v>1458</v>
      </c>
      <c r="W457" s="1242"/>
      <c r="X457" s="1235"/>
      <c r="Y457" s="1243"/>
      <c r="Z457" s="1236">
        <f t="array" ref="Z457">+INDEX('Budget original'!$A$2:$AO$501,MATCH($A457,'Budget original'!$A$2:$A$501,0),MATCH(F$2,'Budget original'!$A$2:$AO$2,0))</f>
        <v>0</v>
      </c>
      <c r="AA457" s="1235"/>
      <c r="AB457" s="1243"/>
      <c r="AC457" s="1236"/>
      <c r="AD457" s="1244"/>
      <c r="AE457" s="1243"/>
      <c r="AF457" s="1236">
        <f>SUMIFS(BV_Data_An_Cour!$O:$O,BV_Data_An_Cour!$V:$V,$V457)</f>
        <v>0</v>
      </c>
      <c r="AG457" s="1237"/>
      <c r="AH457" s="1238">
        <f t="shared" si="121"/>
        <v>0</v>
      </c>
      <c r="AI457" s="1239">
        <f t="shared" si="122"/>
        <v>0</v>
      </c>
      <c r="AJ457" s="1244"/>
      <c r="AK457" s="1235"/>
      <c r="AL457" s="1236">
        <f t="array" ref="AL457">+INDEX('Réel 2025'!$A$2:$AO$500,MATCH($A457,'Réel 2025'!$A$2:$A$500,0),MATCH(F$2,'Réel 2025'!$A$2:$AO$2,0))</f>
        <v>0</v>
      </c>
      <c r="AM457" s="1240"/>
      <c r="AN457" s="1238">
        <f t="shared" si="123"/>
        <v>0</v>
      </c>
      <c r="AO457" s="1245">
        <f t="shared" si="113"/>
        <v>0</v>
      </c>
      <c r="AP457" s="1184"/>
      <c r="AQ457" s="1184"/>
      <c r="AR457" s="1233"/>
      <c r="AS457" s="1184"/>
      <c r="AT457" s="1184"/>
      <c r="AU457" s="1184"/>
      <c r="AV457" s="1184"/>
      <c r="AW457" s="1184"/>
      <c r="AX457" s="1184"/>
      <c r="AY457" s="1184"/>
      <c r="AZ457" s="1184"/>
      <c r="BA457" s="1184"/>
      <c r="BB457" s="1184"/>
      <c r="BC457" s="1184"/>
      <c r="BD457" s="1184"/>
      <c r="BE457" s="1184"/>
      <c r="BF457" s="1184"/>
      <c r="BG457" s="1184"/>
      <c r="BH457" s="1184"/>
      <c r="BI457" s="1184"/>
      <c r="BJ457" s="1184"/>
    </row>
    <row r="458" spans="1:62" ht="18">
      <c r="A458" t="str">
        <f t="shared" si="118"/>
        <v>Assurances</v>
      </c>
      <c r="B458" s="899"/>
      <c r="C458" s="1184"/>
      <c r="D458" s="1184"/>
      <c r="E458" s="1184"/>
      <c r="F458" s="1184"/>
      <c r="G458" s="1184"/>
      <c r="H458" s="1184"/>
      <c r="I458" s="1184"/>
      <c r="J458" s="1184"/>
      <c r="K458" s="1184"/>
      <c r="L458" s="1184"/>
      <c r="M458" s="1184"/>
      <c r="N458" s="1184"/>
      <c r="O458" s="1184"/>
      <c r="P458" s="1184"/>
      <c r="Q458" s="1184"/>
      <c r="R458" s="1184"/>
      <c r="S458" s="1184"/>
      <c r="T458" s="1184"/>
      <c r="U458" s="1184"/>
      <c r="V458" s="1016" t="s">
        <v>1460</v>
      </c>
      <c r="W458" s="1247" t="s">
        <v>1461</v>
      </c>
      <c r="X458" s="1218"/>
      <c r="Y458" s="1248"/>
      <c r="Z458" s="1219">
        <f t="array" ref="Z458">+INDEX('Budget original'!$A$2:$AO$501,MATCH($A458,'Budget original'!$A$2:$A$501,0),MATCH(F$2,'Budget original'!$A$2:$AO$2,0))</f>
        <v>3571.166666666667</v>
      </c>
      <c r="AA458" s="1218"/>
      <c r="AB458" s="1248"/>
      <c r="AC458" s="1219"/>
      <c r="AD458" s="1249"/>
      <c r="AE458" s="1248"/>
      <c r="AF458" s="1219">
        <f>SUMIF(BV_Data_An_Cour!$V:$V,'Réalisé Mois'!$V458,BV_Data_An_Cour!$O:$O)</f>
        <v>3571.16</v>
      </c>
      <c r="AG458" s="1220"/>
      <c r="AH458" s="1221">
        <f t="shared" si="121"/>
        <v>-6.6666666671153507E-3</v>
      </c>
      <c r="AI458" s="1250">
        <f t="shared" si="122"/>
        <v>-1.8668035657204508E-6</v>
      </c>
      <c r="AJ458" s="1249"/>
      <c r="AK458" s="1218"/>
      <c r="AL458" s="1219">
        <f t="array" ref="AL458">+INDEX('Réel 2025'!$A$2:$AO$500,MATCH($A458,'Réel 2025'!$A$2:$A$500,0),MATCH(F$2,'Réel 2025'!$A$2:$AO$2,0))</f>
        <v>4853.83</v>
      </c>
      <c r="AM458" s="1223"/>
      <c r="AN458" s="1221">
        <f t="shared" si="123"/>
        <v>-1282.67</v>
      </c>
      <c r="AO458" s="1224">
        <f t="shared" si="113"/>
        <v>-0.26425935807393341</v>
      </c>
      <c r="AP458" s="1184"/>
      <c r="AQ458" s="1295">
        <v>3571</v>
      </c>
      <c r="AR458" s="1233"/>
      <c r="AS458" s="1184"/>
      <c r="AT458" s="1184"/>
      <c r="AU458" s="1184"/>
      <c r="AV458" s="1184"/>
      <c r="AW458" s="1184"/>
      <c r="AX458" s="1184"/>
      <c r="AY458" s="1184"/>
      <c r="AZ458" s="1184"/>
      <c r="BA458" s="1184"/>
      <c r="BB458" s="1184"/>
      <c r="BC458" s="1184"/>
      <c r="BD458" s="1184"/>
      <c r="BE458" s="1184"/>
      <c r="BF458" s="1184"/>
      <c r="BG458" s="1184"/>
      <c r="BH458" s="1184"/>
      <c r="BI458" s="1184"/>
      <c r="BJ458" s="1184"/>
    </row>
    <row r="459" spans="1:62" ht="18">
      <c r="A459" t="str">
        <f t="shared" si="118"/>
        <v>Chauffage, éclairage</v>
      </c>
      <c r="B459" s="899"/>
      <c r="C459" s="1184"/>
      <c r="D459" s="1184"/>
      <c r="E459" s="1184"/>
      <c r="F459" s="1184"/>
      <c r="G459" s="1184"/>
      <c r="H459" s="1184"/>
      <c r="I459" s="1184"/>
      <c r="J459" s="1184"/>
      <c r="K459" s="1184"/>
      <c r="L459" s="1184"/>
      <c r="M459" s="1184"/>
      <c r="N459" s="1184"/>
      <c r="O459" s="1184"/>
      <c r="P459" s="1184"/>
      <c r="Q459" s="1184"/>
      <c r="R459" s="1184"/>
      <c r="S459" s="1184"/>
      <c r="T459" s="1184"/>
      <c r="U459" s="1184"/>
      <c r="V459" s="1015" t="s">
        <v>1466</v>
      </c>
      <c r="W459" s="1242" t="s">
        <v>1467</v>
      </c>
      <c r="X459" s="1296"/>
      <c r="Y459" s="1297"/>
      <c r="Z459" s="1236">
        <f t="array" ref="Z459">+INDEX('Budget original'!$A$2:$AO$501,MATCH($A459,'Budget original'!$A$2:$A$501,0),MATCH(F$2,'Budget original'!$A$2:$AO$2,0))</f>
        <v>6675</v>
      </c>
      <c r="AA459" s="1296"/>
      <c r="AB459" s="1297"/>
      <c r="AC459" s="1236"/>
      <c r="AD459" s="1244"/>
      <c r="AE459" s="1243"/>
      <c r="AF459" s="1236">
        <f>SUMIFS(BV_Data_An_Cour!$O:$O,BV_Data_An_Cour!$V:$V,$V459)</f>
        <v>6260.71</v>
      </c>
      <c r="AG459" s="1237"/>
      <c r="AH459" s="1238">
        <f t="shared" si="121"/>
        <v>-414.28999999999996</v>
      </c>
      <c r="AI459" s="1239">
        <f t="shared" si="122"/>
        <v>-6.2065917602996248E-2</v>
      </c>
      <c r="AJ459" s="1244"/>
      <c r="AK459" s="1235"/>
      <c r="AL459" s="1236">
        <f t="array" ref="AL459">+INDEX('Réel 2025'!$A$2:$AO$500,MATCH($A459,'Réel 2025'!$A$2:$A$500,0),MATCH(F$2,'Réel 2025'!$A$2:$AO$2,0))</f>
        <v>4994.3599999999997</v>
      </c>
      <c r="AM459" s="1240"/>
      <c r="AN459" s="1238">
        <f t="shared" si="123"/>
        <v>1266.3500000000004</v>
      </c>
      <c r="AO459" s="1245">
        <f t="shared" si="113"/>
        <v>0.25355601118061183</v>
      </c>
      <c r="AP459" s="1184"/>
      <c r="AQ459" s="1184">
        <f>4761+1500</f>
        <v>6261</v>
      </c>
      <c r="AR459" s="1233"/>
      <c r="AS459" s="1184"/>
      <c r="AT459" s="1184"/>
      <c r="AU459" s="1184"/>
      <c r="AV459" s="1184"/>
      <c r="AW459" s="1184"/>
      <c r="AX459" s="1184"/>
      <c r="AY459" s="1184"/>
      <c r="AZ459" s="1184"/>
      <c r="BA459" s="1184"/>
      <c r="BB459" s="1184"/>
      <c r="BC459" s="1184"/>
      <c r="BD459" s="1184"/>
      <c r="BE459" s="1184"/>
      <c r="BF459" s="1184"/>
      <c r="BG459" s="1184"/>
      <c r="BH459" s="1184"/>
      <c r="BI459" s="1184"/>
      <c r="BJ459" s="1184"/>
    </row>
    <row r="460" spans="1:62" ht="18">
      <c r="A460" t="str">
        <f t="shared" si="118"/>
        <v>Honoraires</v>
      </c>
      <c r="B460" s="899"/>
      <c r="C460" s="1184"/>
      <c r="D460" s="1184"/>
      <c r="E460" s="1184"/>
      <c r="F460" s="1184"/>
      <c r="G460" s="1184"/>
      <c r="H460" s="1184"/>
      <c r="I460" s="1184"/>
      <c r="J460" s="1184"/>
      <c r="K460" s="1184"/>
      <c r="L460" s="1184"/>
      <c r="M460" s="1184"/>
      <c r="N460" s="1184"/>
      <c r="O460" s="1184"/>
      <c r="P460" s="1184"/>
      <c r="Q460" s="1184"/>
      <c r="R460" s="1184"/>
      <c r="S460" s="1184"/>
      <c r="T460" s="1184"/>
      <c r="U460" s="1184"/>
      <c r="V460" s="1015" t="s">
        <v>1470</v>
      </c>
      <c r="W460" s="1242" t="s">
        <v>1471</v>
      </c>
      <c r="X460" s="1235"/>
      <c r="Y460" s="1243"/>
      <c r="Z460" s="1236">
        <f t="array" ref="Z460">+INDEX('Budget original'!$A$2:$AO$501,MATCH($A460,'Budget original'!$A$2:$A$501,0),MATCH(F$2,'Budget original'!$A$2:$AO$2,0))</f>
        <v>1750</v>
      </c>
      <c r="AA460" s="1235"/>
      <c r="AB460" s="1243"/>
      <c r="AC460" s="1236"/>
      <c r="AD460" s="1244"/>
      <c r="AE460" s="1243"/>
      <c r="AF460" s="1236">
        <f>SUMIFS(BV_Data_An_Cour!$O:$O,BV_Data_An_Cour!$V:$V,$V460)</f>
        <v>1500</v>
      </c>
      <c r="AG460" s="1237"/>
      <c r="AH460" s="1238">
        <f t="shared" si="121"/>
        <v>-250</v>
      </c>
      <c r="AI460" s="1239">
        <f t="shared" si="122"/>
        <v>-0.14285714285714285</v>
      </c>
      <c r="AJ460" s="1244"/>
      <c r="AK460" s="1235"/>
      <c r="AL460" s="1236">
        <f t="array" ref="AL460">+INDEX('Réel 2025'!$A$2:$AO$500,MATCH($A460,'Réel 2025'!$A$2:$A$500,0),MATCH(F$2,'Réel 2025'!$A$2:$AO$2,0))</f>
        <v>6307.33</v>
      </c>
      <c r="AM460" s="1240"/>
      <c r="AN460" s="1238">
        <f t="shared" si="123"/>
        <v>-4807.33</v>
      </c>
      <c r="AO460" s="1245">
        <f t="shared" si="113"/>
        <v>-0.76218146188640834</v>
      </c>
      <c r="AP460" s="1184"/>
      <c r="AQ460" s="1295">
        <f>1500</f>
        <v>1500</v>
      </c>
      <c r="AR460" s="1233"/>
      <c r="AS460" s="1184"/>
      <c r="AT460" s="1184"/>
      <c r="AU460" s="1184"/>
      <c r="AV460" s="1184"/>
      <c r="AW460" s="1184"/>
      <c r="AX460" s="1184"/>
      <c r="AY460" s="1184"/>
      <c r="AZ460" s="1184"/>
      <c r="BA460" s="1184"/>
      <c r="BB460" s="1184"/>
      <c r="BC460" s="1184"/>
      <c r="BD460" s="1184"/>
      <c r="BE460" s="1184"/>
      <c r="BF460" s="1184"/>
      <c r="BG460" s="1184"/>
      <c r="BH460" s="1184"/>
      <c r="BI460" s="1184"/>
      <c r="BJ460" s="1184"/>
    </row>
    <row r="461" spans="1:62" ht="18">
      <c r="A461" t="str">
        <f t="shared" si="118"/>
        <v>Réparation équipement</v>
      </c>
      <c r="B461" s="899"/>
      <c r="C461" s="1184"/>
      <c r="D461" s="1184"/>
      <c r="E461" s="1184"/>
      <c r="F461" s="1184"/>
      <c r="G461" s="1184"/>
      <c r="H461" s="1184"/>
      <c r="I461" s="1184"/>
      <c r="J461" s="1184"/>
      <c r="K461" s="1184"/>
      <c r="L461" s="1184"/>
      <c r="M461" s="1184"/>
      <c r="N461" s="1184"/>
      <c r="O461" s="1184"/>
      <c r="P461" s="1184"/>
      <c r="Q461" s="1184"/>
      <c r="R461" s="1184"/>
      <c r="S461" s="1184"/>
      <c r="T461" s="1184"/>
      <c r="U461" s="1184"/>
      <c r="V461" s="1016" t="s">
        <v>1472</v>
      </c>
      <c r="W461" s="1247" t="s">
        <v>1474</v>
      </c>
      <c r="X461" s="1218"/>
      <c r="Y461" s="1248"/>
      <c r="Z461" s="1219">
        <f t="array" ref="Z461">+INDEX('Budget original'!$A$2:$AO$501,MATCH($A461,'Budget original'!$A$2:$A$501,0),MATCH(F$2,'Budget original'!$A$2:$AO$2,0))</f>
        <v>450</v>
      </c>
      <c r="AA461" s="1218"/>
      <c r="AB461" s="1248"/>
      <c r="AC461" s="1219"/>
      <c r="AD461" s="1249"/>
      <c r="AE461" s="1248"/>
      <c r="AF461" s="1219">
        <f>SUMIFS(BV_Data_An_Cour!$O:$O,BV_Data_An_Cour!$V:$V,$V461)</f>
        <v>250</v>
      </c>
      <c r="AG461" s="1220"/>
      <c r="AH461" s="1221">
        <f t="shared" si="121"/>
        <v>-200</v>
      </c>
      <c r="AI461" s="1250">
        <f t="shared" si="122"/>
        <v>-0.44444444444444442</v>
      </c>
      <c r="AJ461" s="1249"/>
      <c r="AK461" s="1218"/>
      <c r="AL461" s="1219">
        <f t="array" ref="AL461">+INDEX('Réel 2025'!$A$2:$AO$500,MATCH($A461,'Réel 2025'!$A$2:$A$500,0),MATCH(F$2,'Réel 2025'!$A$2:$AO$2,0))</f>
        <v>0</v>
      </c>
      <c r="AM461" s="1223"/>
      <c r="AN461" s="1221">
        <f t="shared" si="123"/>
        <v>250</v>
      </c>
      <c r="AO461" s="1224">
        <f t="shared" si="113"/>
        <v>0</v>
      </c>
      <c r="AP461" s="1184"/>
      <c r="AQ461" s="1184">
        <v>250</v>
      </c>
      <c r="AR461" s="1233"/>
      <c r="AS461" s="1184"/>
      <c r="AT461" s="1184"/>
      <c r="AU461" s="1184"/>
      <c r="AV461" s="1184"/>
      <c r="AW461" s="1184"/>
      <c r="AX461" s="1184"/>
      <c r="AY461" s="1184"/>
      <c r="AZ461" s="1184"/>
      <c r="BA461" s="1184"/>
      <c r="BB461" s="1184"/>
      <c r="BC461" s="1184"/>
      <c r="BD461" s="1184"/>
      <c r="BE461" s="1184"/>
      <c r="BF461" s="1184"/>
      <c r="BG461" s="1184"/>
      <c r="BH461" s="1184"/>
      <c r="BI461" s="1184"/>
      <c r="BJ461" s="1184"/>
    </row>
    <row r="462" spans="1:62" ht="18">
      <c r="A462" t="str">
        <f t="shared" si="118"/>
        <v>Location équipement</v>
      </c>
      <c r="B462" s="899"/>
      <c r="C462" s="1184"/>
      <c r="D462" s="1184"/>
      <c r="E462" s="1184"/>
      <c r="F462" s="1184"/>
      <c r="G462" s="1184"/>
      <c r="H462" s="1184"/>
      <c r="I462" s="1184"/>
      <c r="J462" s="1184"/>
      <c r="K462" s="1184"/>
      <c r="L462" s="1184"/>
      <c r="M462" s="1184"/>
      <c r="N462" s="1184"/>
      <c r="O462" s="1184"/>
      <c r="P462" s="1184"/>
      <c r="Q462" s="1184"/>
      <c r="R462" s="1184"/>
      <c r="S462" s="1184"/>
      <c r="T462" s="1184"/>
      <c r="U462" s="1298"/>
      <c r="V462" s="1015" t="s">
        <v>1476</v>
      </c>
      <c r="W462" s="1242" t="s">
        <v>1477</v>
      </c>
      <c r="X462" s="1235"/>
      <c r="Y462" s="1243"/>
      <c r="Z462" s="1236">
        <f t="array" ref="Z462">+INDEX('Budget original'!$A$2:$AO$501,MATCH($A462,'Budget original'!$A$2:$A$501,0),MATCH(F$2,'Budget original'!$A$2:$AO$2,0))</f>
        <v>279</v>
      </c>
      <c r="AA462" s="1235"/>
      <c r="AB462" s="1243"/>
      <c r="AC462" s="1236"/>
      <c r="AD462" s="1244"/>
      <c r="AE462" s="1243"/>
      <c r="AF462" s="1236">
        <f>SUMIFS(BV_Data_An_Cour!$O:$O,BV_Data_An_Cour!$V:$V,$V462)</f>
        <v>414</v>
      </c>
      <c r="AG462" s="1237"/>
      <c r="AH462" s="1238">
        <f t="shared" si="121"/>
        <v>135</v>
      </c>
      <c r="AI462" s="1299">
        <f t="shared" si="122"/>
        <v>0.4838709677419355</v>
      </c>
      <c r="AJ462" s="1235"/>
      <c r="AK462" s="1235"/>
      <c r="AL462" s="1236">
        <f t="array" ref="AL462">+INDEX('Réel 2025'!$A$2:$AO$500,MATCH($A462,'Réel 2025'!$A$2:$A$500,0),MATCH(F$2,'Réel 2025'!$A$2:$AO$2,0))</f>
        <v>164</v>
      </c>
      <c r="AM462" s="1240"/>
      <c r="AN462" s="1238">
        <f t="shared" si="123"/>
        <v>250</v>
      </c>
      <c r="AO462" s="1245">
        <f t="shared" si="113"/>
        <v>1.524390243902439</v>
      </c>
      <c r="AP462" s="1184"/>
      <c r="AQ462" s="1184">
        <f>164+250</f>
        <v>414</v>
      </c>
      <c r="AR462" s="1233"/>
      <c r="AS462" s="1184"/>
      <c r="AT462" s="1184"/>
      <c r="AU462" s="1184"/>
      <c r="AV462" s="1184"/>
      <c r="AW462" s="1184"/>
      <c r="AX462" s="1184"/>
      <c r="AY462" s="1184"/>
      <c r="AZ462" s="1184"/>
      <c r="BA462" s="1184"/>
      <c r="BB462" s="1184"/>
      <c r="BC462" s="1184"/>
      <c r="BD462" s="1184"/>
      <c r="BE462" s="1184"/>
      <c r="BF462" s="1184"/>
      <c r="BG462" s="1184"/>
      <c r="BH462" s="1184"/>
      <c r="BI462" s="1184"/>
      <c r="BJ462" s="1184"/>
    </row>
    <row r="463" spans="1:62" ht="18" hidden="1" customHeight="1">
      <c r="A463" t="str">
        <f t="shared" si="118"/>
        <v>Dons</v>
      </c>
      <c r="B463" s="899"/>
      <c r="C463" s="1184"/>
      <c r="D463" s="1184"/>
      <c r="E463" s="1184"/>
      <c r="F463" s="1184"/>
      <c r="G463" s="1184"/>
      <c r="H463" s="1184"/>
      <c r="I463" s="1184"/>
      <c r="J463" s="1184"/>
      <c r="K463" s="1184"/>
      <c r="L463" s="1184"/>
      <c r="M463" s="1184"/>
      <c r="N463" s="1184"/>
      <c r="O463" s="1184"/>
      <c r="P463" s="1184"/>
      <c r="Q463" s="1184"/>
      <c r="R463" s="1184"/>
      <c r="S463" s="1184"/>
      <c r="T463" s="1184"/>
      <c r="U463" s="1298"/>
      <c r="V463" s="1015" t="s">
        <v>1479</v>
      </c>
      <c r="W463" s="1242" t="s">
        <v>1480</v>
      </c>
      <c r="X463" s="1235"/>
      <c r="Y463" s="1243"/>
      <c r="Z463" s="1236">
        <v>0</v>
      </c>
      <c r="AA463" s="1235"/>
      <c r="AB463" s="1243"/>
      <c r="AC463" s="1236"/>
      <c r="AD463" s="1244"/>
      <c r="AE463" s="1243"/>
      <c r="AF463" s="1236">
        <v>0</v>
      </c>
      <c r="AG463" s="1237"/>
      <c r="AH463" s="1238">
        <v>0</v>
      </c>
      <c r="AI463" s="1267">
        <v>0</v>
      </c>
      <c r="AJ463" s="1235"/>
      <c r="AK463" s="1235"/>
      <c r="AL463" s="1236">
        <f t="array" ref="AL463">+INDEX('Réel 2025'!$A$2:$AO$500,MATCH($A463,'Réel 2025'!$A$2:$A$500,0),MATCH(F$2,'Réel 2025'!$A$2:$AO$2,0))</f>
        <v>0</v>
      </c>
      <c r="AM463" s="1240"/>
      <c r="AN463" s="1238">
        <v>0</v>
      </c>
      <c r="AO463" s="1245">
        <v>0</v>
      </c>
      <c r="AP463" s="1184"/>
      <c r="AQ463" s="1184"/>
      <c r="AR463" s="1184"/>
      <c r="AS463" s="1184"/>
      <c r="AT463" s="1184"/>
      <c r="AU463" s="1184"/>
      <c r="AV463" s="1184"/>
      <c r="AW463" s="1184"/>
      <c r="AX463" s="1184"/>
      <c r="AY463" s="1184"/>
      <c r="AZ463" s="1184"/>
      <c r="BA463" s="1184"/>
      <c r="BB463" s="1184"/>
      <c r="BC463" s="1184"/>
      <c r="BD463" s="1184"/>
      <c r="BE463" s="1184"/>
      <c r="BF463" s="1184"/>
      <c r="BG463" s="1184"/>
      <c r="BH463" s="1184"/>
      <c r="BI463" s="1184"/>
      <c r="BJ463" s="1184"/>
    </row>
    <row r="464" spans="1:62" ht="18" hidden="1" customHeight="1">
      <c r="A464" t="str">
        <f t="shared" si="118"/>
        <v>[...]</v>
      </c>
      <c r="B464" s="899"/>
      <c r="C464" s="1184"/>
      <c r="D464" s="1184"/>
      <c r="E464" s="1184"/>
      <c r="F464" s="1184"/>
      <c r="G464" s="1184"/>
      <c r="H464" s="1184"/>
      <c r="I464" s="1184"/>
      <c r="J464" s="1184"/>
      <c r="K464" s="1184"/>
      <c r="L464" s="1184"/>
      <c r="M464" s="1184"/>
      <c r="N464" s="1184"/>
      <c r="O464" s="1184"/>
      <c r="P464" s="1184"/>
      <c r="Q464" s="1184"/>
      <c r="R464" s="1184"/>
      <c r="S464" s="1184"/>
      <c r="T464" s="1184"/>
      <c r="U464" s="1298"/>
      <c r="V464" s="1015" t="s">
        <v>330</v>
      </c>
      <c r="W464" s="1242"/>
      <c r="X464" s="1235"/>
      <c r="Y464" s="1243"/>
      <c r="Z464" s="1238">
        <f t="shared" ref="Z464:Z466" si="124">IFERROR(SUMIF($C:$C,$V464,F:F),0)</f>
        <v>0</v>
      </c>
      <c r="AA464" s="1235"/>
      <c r="AB464" s="1235"/>
      <c r="AC464" s="1238"/>
      <c r="AD464" s="1244"/>
      <c r="AE464" s="1243"/>
      <c r="AF464" s="1236">
        <f t="shared" ref="AF464:AF466" si="125">+SUMIF($C:$C,$V464,L:L)</f>
        <v>0</v>
      </c>
      <c r="AG464" s="1237"/>
      <c r="AH464" s="1238">
        <f t="shared" ref="AH464:AH466" si="126">AF464-Z464</f>
        <v>0</v>
      </c>
      <c r="AI464" s="1239">
        <f t="shared" ref="AI464:AI467" si="127">IF(Z464=0,0,AH464/Z464)</f>
        <v>0</v>
      </c>
      <c r="AJ464" s="1244"/>
      <c r="AK464" s="1235"/>
      <c r="AL464" s="1236">
        <f t="shared" ref="AL464:AL466" si="128">IFERROR(SUMIF($C:$C,$V464,Q:Q),0)</f>
        <v>0</v>
      </c>
      <c r="AM464" s="1240"/>
      <c r="AN464" s="1238">
        <v>0</v>
      </c>
      <c r="AO464" s="1245">
        <v>1</v>
      </c>
      <c r="AP464" s="1184"/>
      <c r="AQ464" s="1184"/>
      <c r="AR464" s="1184"/>
      <c r="AS464" s="1184"/>
      <c r="AT464" s="1184"/>
      <c r="AU464" s="1184"/>
      <c r="AV464" s="1184"/>
      <c r="AW464" s="1184"/>
      <c r="AX464" s="1184"/>
      <c r="AY464" s="1184"/>
      <c r="AZ464" s="1184"/>
      <c r="BA464" s="1184"/>
      <c r="BB464" s="1184"/>
      <c r="BC464" s="1184"/>
      <c r="BD464" s="1184"/>
      <c r="BE464" s="1184"/>
      <c r="BF464" s="1184"/>
      <c r="BG464" s="1184"/>
      <c r="BH464" s="1184"/>
      <c r="BI464" s="1184"/>
      <c r="BJ464" s="1184"/>
    </row>
    <row r="465" spans="1:62" ht="18" hidden="1" customHeight="1">
      <c r="A465" t="str">
        <f t="shared" si="118"/>
        <v>[...]</v>
      </c>
      <c r="B465" s="899"/>
      <c r="C465" s="1184"/>
      <c r="D465" s="1184"/>
      <c r="E465" s="1184"/>
      <c r="F465" s="1184"/>
      <c r="G465" s="1184"/>
      <c r="H465" s="1184"/>
      <c r="I465" s="1184"/>
      <c r="J465" s="1184"/>
      <c r="K465" s="1184"/>
      <c r="L465" s="1184"/>
      <c r="M465" s="1184"/>
      <c r="N465" s="1184"/>
      <c r="O465" s="1184"/>
      <c r="P465" s="1184"/>
      <c r="Q465" s="1184"/>
      <c r="R465" s="1184"/>
      <c r="S465" s="1184"/>
      <c r="T465" s="1184"/>
      <c r="U465" s="1298"/>
      <c r="V465" s="1015" t="s">
        <v>330</v>
      </c>
      <c r="W465" s="1242"/>
      <c r="X465" s="1235"/>
      <c r="Y465" s="1243"/>
      <c r="Z465" s="1238">
        <f t="shared" si="124"/>
        <v>0</v>
      </c>
      <c r="AA465" s="1235"/>
      <c r="AB465" s="1235"/>
      <c r="AC465" s="1238"/>
      <c r="AD465" s="1244"/>
      <c r="AE465" s="1243"/>
      <c r="AF465" s="1236">
        <f t="shared" si="125"/>
        <v>0</v>
      </c>
      <c r="AG465" s="1237"/>
      <c r="AH465" s="1238">
        <f t="shared" si="126"/>
        <v>0</v>
      </c>
      <c r="AI465" s="1239">
        <f t="shared" si="127"/>
        <v>0</v>
      </c>
      <c r="AJ465" s="1244"/>
      <c r="AK465" s="1235"/>
      <c r="AL465" s="1236">
        <f t="shared" si="128"/>
        <v>0</v>
      </c>
      <c r="AM465" s="1240"/>
      <c r="AN465" s="1238">
        <v>0</v>
      </c>
      <c r="AO465" s="1245">
        <v>2</v>
      </c>
      <c r="AP465" s="1184"/>
      <c r="AQ465" s="1184"/>
      <c r="AR465" s="1184"/>
      <c r="AS465" s="1184"/>
      <c r="AT465" s="1184"/>
      <c r="AU465" s="1184"/>
      <c r="AV465" s="1184"/>
      <c r="AW465" s="1184"/>
      <c r="AX465" s="1184"/>
      <c r="AY465" s="1184"/>
      <c r="AZ465" s="1184"/>
      <c r="BA465" s="1184"/>
      <c r="BB465" s="1184"/>
      <c r="BC465" s="1184"/>
      <c r="BD465" s="1184"/>
      <c r="BE465" s="1184"/>
      <c r="BF465" s="1184"/>
      <c r="BG465" s="1184"/>
      <c r="BH465" s="1184"/>
      <c r="BI465" s="1184"/>
      <c r="BJ465" s="1184"/>
    </row>
    <row r="466" spans="1:62" ht="18" hidden="1" customHeight="1">
      <c r="A466" t="str">
        <f t="shared" si="118"/>
        <v>[...]</v>
      </c>
      <c r="B466" s="899"/>
      <c r="C466" s="1184"/>
      <c r="D466" s="1184"/>
      <c r="E466" s="1184"/>
      <c r="F466" s="1184"/>
      <c r="G466" s="1184"/>
      <c r="H466" s="1184"/>
      <c r="I466" s="1184"/>
      <c r="J466" s="1184"/>
      <c r="K466" s="1184"/>
      <c r="L466" s="1184"/>
      <c r="M466" s="1184"/>
      <c r="N466" s="1184"/>
      <c r="O466" s="1184"/>
      <c r="P466" s="1184"/>
      <c r="Q466" s="1184"/>
      <c r="R466" s="1184"/>
      <c r="S466" s="1184"/>
      <c r="T466" s="1184"/>
      <c r="U466" s="1184"/>
      <c r="V466" s="1015" t="s">
        <v>330</v>
      </c>
      <c r="W466" s="1242"/>
      <c r="X466" s="1235"/>
      <c r="Y466" s="1243"/>
      <c r="Z466" s="1238">
        <f t="shared" si="124"/>
        <v>0</v>
      </c>
      <c r="AA466" s="1235"/>
      <c r="AB466" s="1235"/>
      <c r="AC466" s="1238"/>
      <c r="AD466" s="1244"/>
      <c r="AE466" s="1243"/>
      <c r="AF466" s="1236">
        <f t="shared" si="125"/>
        <v>0</v>
      </c>
      <c r="AG466" s="1237"/>
      <c r="AH466" s="1238">
        <f t="shared" si="126"/>
        <v>0</v>
      </c>
      <c r="AI466" s="1239">
        <f t="shared" si="127"/>
        <v>0</v>
      </c>
      <c r="AJ466" s="1244"/>
      <c r="AK466" s="1235"/>
      <c r="AL466" s="1236">
        <f t="shared" si="128"/>
        <v>0</v>
      </c>
      <c r="AM466" s="1240"/>
      <c r="AN466" s="1238">
        <v>0</v>
      </c>
      <c r="AO466" s="1245">
        <v>3</v>
      </c>
      <c r="AP466" s="1184"/>
      <c r="AQ466" s="1184"/>
      <c r="AR466" s="1184"/>
      <c r="AS466" s="1184"/>
      <c r="AT466" s="1184"/>
      <c r="AU466" s="1184"/>
      <c r="AV466" s="1184"/>
      <c r="AW466" s="1184"/>
      <c r="AX466" s="1184"/>
      <c r="AY466" s="1184"/>
      <c r="AZ466" s="1184"/>
      <c r="BA466" s="1184"/>
      <c r="BB466" s="1184"/>
      <c r="BC466" s="1184"/>
      <c r="BD466" s="1184"/>
      <c r="BE466" s="1184"/>
      <c r="BF466" s="1184"/>
      <c r="BG466" s="1184"/>
      <c r="BH466" s="1184"/>
      <c r="BI466" s="1184"/>
      <c r="BJ466" s="1184"/>
    </row>
    <row r="467" spans="1:62" ht="18">
      <c r="A467" t="str">
        <f t="shared" si="118"/>
        <v>TOTAL DÉPENSES FIXES</v>
      </c>
      <c r="B467" s="899"/>
      <c r="C467" s="1184"/>
      <c r="D467" s="1184"/>
      <c r="E467" s="1184"/>
      <c r="F467" s="1184"/>
      <c r="G467" s="1184"/>
      <c r="H467" s="1184"/>
      <c r="I467" s="1184"/>
      <c r="J467" s="1184"/>
      <c r="K467" s="1184"/>
      <c r="L467" s="1184"/>
      <c r="M467" s="1184"/>
      <c r="N467" s="1184"/>
      <c r="O467" s="1184"/>
      <c r="P467" s="1184"/>
      <c r="Q467" s="1184"/>
      <c r="R467" s="1184"/>
      <c r="S467" s="1184"/>
      <c r="T467" s="1184"/>
      <c r="U467" s="1184"/>
      <c r="V467" s="1256" t="s">
        <v>1483</v>
      </c>
      <c r="W467" s="1257"/>
      <c r="X467" s="1258">
        <f>Z467/+Z408</f>
        <v>0.14449264852128951</v>
      </c>
      <c r="Y467" s="1257"/>
      <c r="Z467" s="1259">
        <f>SUM(Z454:Z466)</f>
        <v>71791.636666666658</v>
      </c>
      <c r="AA467" s="1258"/>
      <c r="AB467" s="1257"/>
      <c r="AC467" s="1259"/>
      <c r="AD467" s="1260">
        <f>AF467/AF408</f>
        <v>0.14135725268048357</v>
      </c>
      <c r="AE467" s="1257"/>
      <c r="AF467" s="1259">
        <f>SUM(AF454:AF466)</f>
        <v>70760.14</v>
      </c>
      <c r="AG467" s="1269"/>
      <c r="AH467" s="1262">
        <f>SUM(AH454:AH466)</f>
        <v>-1031.4966666666683</v>
      </c>
      <c r="AI467" s="1258">
        <f t="shared" si="127"/>
        <v>-1.436792242884747E-2</v>
      </c>
      <c r="AJ467" s="1260">
        <f>IF($AL$408=0,0,AL467/$AL$408)</f>
        <v>0.23579409383959182</v>
      </c>
      <c r="AK467" s="1258"/>
      <c r="AL467" s="1259">
        <f>SUM(AL454:AL466)</f>
        <v>75129.240000000005</v>
      </c>
      <c r="AM467" s="1270"/>
      <c r="AN467" s="1262">
        <f>SUM(AN454:AN466)</f>
        <v>-4369.0999999999985</v>
      </c>
      <c r="AO467" s="1294">
        <f t="shared" ref="AO467:AO484" si="129">IF(AL467=0,0,AN467/AL467)</f>
        <v>-5.8154454909965791E-2</v>
      </c>
      <c r="AP467" s="1184"/>
      <c r="AQ467" s="1233">
        <f>SUM(AQ454:AQ462)-AF467</f>
        <v>-0.13999999999941792</v>
      </c>
      <c r="AR467" s="1233"/>
      <c r="AS467" s="1184"/>
      <c r="AT467" s="1184"/>
      <c r="AU467" s="1184"/>
      <c r="AV467" s="1184"/>
      <c r="AW467" s="1184"/>
      <c r="AX467" s="1184"/>
      <c r="AY467" s="1184"/>
      <c r="AZ467" s="1184"/>
      <c r="BA467" s="1184"/>
      <c r="BB467" s="1184"/>
      <c r="BC467" s="1184"/>
      <c r="BD467" s="1184"/>
      <c r="BE467" s="1184"/>
      <c r="BF467" s="1184"/>
      <c r="BG467" s="1184"/>
      <c r="BH467" s="1184"/>
      <c r="BI467" s="1184"/>
      <c r="BJ467" s="1184"/>
    </row>
    <row r="468" spans="1:62" ht="18">
      <c r="A468" t="str">
        <f t="shared" si="118"/>
        <v/>
      </c>
      <c r="B468" s="899"/>
      <c r="C468" s="1184"/>
      <c r="D468" s="1184"/>
      <c r="E468" s="1184"/>
      <c r="F468" s="1184"/>
      <c r="G468" s="1184"/>
      <c r="H468" s="1184"/>
      <c r="I468" s="1184"/>
      <c r="J468" s="1184"/>
      <c r="K468" s="1184"/>
      <c r="L468" s="1184"/>
      <c r="M468" s="1184"/>
      <c r="N468" s="1184"/>
      <c r="O468" s="1184"/>
      <c r="P468" s="1184"/>
      <c r="Q468" s="1184"/>
      <c r="R468" s="1184"/>
      <c r="S468" s="1184"/>
      <c r="T468" s="1184"/>
      <c r="U468" s="1184"/>
      <c r="V468" s="1015"/>
      <c r="W468" s="1235"/>
      <c r="X468" s="1235"/>
      <c r="Y468" s="1235"/>
      <c r="Z468" s="1300"/>
      <c r="AA468" s="1235"/>
      <c r="AB468" s="1235"/>
      <c r="AC468" s="1300"/>
      <c r="AD468" s="1244"/>
      <c r="AE468" s="1235"/>
      <c r="AF468" s="1300"/>
      <c r="AG468" s="1244"/>
      <c r="AH468" s="1238">
        <f t="shared" ref="AH468:AH482" si="130">AF468-Z468</f>
        <v>0</v>
      </c>
      <c r="AI468" s="1239"/>
      <c r="AJ468" s="1244"/>
      <c r="AK468" s="1235"/>
      <c r="AL468" s="1300"/>
      <c r="AM468" s="1301"/>
      <c r="AN468" s="1238">
        <f t="shared" ref="AN468:AN484" si="131">AF468-AL468</f>
        <v>0</v>
      </c>
      <c r="AO468" s="1302">
        <f t="shared" si="129"/>
        <v>0</v>
      </c>
      <c r="AP468" s="1184"/>
      <c r="AQ468" s="1184"/>
      <c r="AR468" s="1184"/>
      <c r="AS468" s="1184"/>
      <c r="AT468" s="1184"/>
      <c r="AU468" s="1184"/>
      <c r="AV468" s="1184"/>
      <c r="AW468" s="1184"/>
      <c r="AX468" s="1184"/>
      <c r="AY468" s="1184"/>
      <c r="AZ468" s="1184"/>
      <c r="BA468" s="1184"/>
      <c r="BB468" s="1184"/>
      <c r="BC468" s="1184"/>
      <c r="BD468" s="1184"/>
      <c r="BE468" s="1184"/>
      <c r="BF468" s="1184"/>
      <c r="BG468" s="1184"/>
      <c r="BH468" s="1184"/>
      <c r="BI468" s="1184"/>
      <c r="BJ468" s="1184"/>
    </row>
    <row r="469" spans="1:62" ht="18">
      <c r="A469" t="str">
        <f t="shared" si="118"/>
        <v>TOTAL DES DÉPENSES</v>
      </c>
      <c r="B469" s="899"/>
      <c r="C469" s="1184"/>
      <c r="D469" s="1184"/>
      <c r="E469" s="1184"/>
      <c r="F469" s="1184"/>
      <c r="G469" s="1184"/>
      <c r="H469" s="1184"/>
      <c r="I469" s="1184"/>
      <c r="J469" s="1184"/>
      <c r="K469" s="1184"/>
      <c r="L469" s="1184"/>
      <c r="M469" s="1184"/>
      <c r="N469" s="1184"/>
      <c r="O469" s="1184"/>
      <c r="P469" s="1184"/>
      <c r="Q469" s="1184"/>
      <c r="R469" s="1184"/>
      <c r="S469" s="1184"/>
      <c r="T469" s="1184"/>
      <c r="U469" s="1184"/>
      <c r="V469" s="1256" t="s">
        <v>430</v>
      </c>
      <c r="W469" s="1257"/>
      <c r="X469" s="1258">
        <f>Z469/+Z408</f>
        <v>0.96048133898868149</v>
      </c>
      <c r="Y469" s="1257"/>
      <c r="Z469" s="1259">
        <f>Z420+Z434+Z453+Z467</f>
        <v>477218.23926308035</v>
      </c>
      <c r="AA469" s="1258"/>
      <c r="AB469" s="1257"/>
      <c r="AC469" s="1259"/>
      <c r="AD469" s="1260">
        <f>AF469/AF408</f>
        <v>0.89141744825692526</v>
      </c>
      <c r="AE469" s="1257"/>
      <c r="AF469" s="1259">
        <f>AF420+AF434+AF453+AF467</f>
        <v>446222.76000000007</v>
      </c>
      <c r="AG469" s="1269"/>
      <c r="AH469" s="1262">
        <f t="shared" si="130"/>
        <v>-30995.479263080284</v>
      </c>
      <c r="AI469" s="1258">
        <f>AH469/Z469</f>
        <v>-6.4950324008871615E-2</v>
      </c>
      <c r="AJ469" s="1260">
        <f>IF($AL$408=0,0,AL469/$AL$408)</f>
        <v>1.2092898853918637</v>
      </c>
      <c r="AK469" s="1258"/>
      <c r="AL469" s="1259">
        <f>AL420+AL434+AL453+AL467</f>
        <v>385306.64</v>
      </c>
      <c r="AM469" s="1270"/>
      <c r="AN469" s="1262">
        <f t="shared" si="131"/>
        <v>60916.120000000054</v>
      </c>
      <c r="AO469" s="1232">
        <f t="shared" si="129"/>
        <v>0.15809776857206523</v>
      </c>
      <c r="AP469" s="1233"/>
      <c r="AQ469" s="1184"/>
      <c r="AR469" s="1184"/>
      <c r="AS469" s="1233"/>
      <c r="AT469" s="1184"/>
      <c r="AU469" s="1184"/>
      <c r="AV469" s="1184"/>
      <c r="AW469" s="1184"/>
      <c r="AX469" s="1184"/>
      <c r="AY469" s="1184"/>
      <c r="AZ469" s="1184"/>
      <c r="BA469" s="1184"/>
      <c r="BB469" s="1184"/>
      <c r="BC469" s="1184"/>
      <c r="BD469" s="1184"/>
      <c r="BE469" s="1184"/>
      <c r="BF469" s="1184"/>
      <c r="BG469" s="1184"/>
      <c r="BH469" s="1184"/>
      <c r="BI469" s="1184"/>
      <c r="BJ469" s="1184"/>
    </row>
    <row r="470" spans="1:62" ht="18">
      <c r="A470" t="str">
        <f t="shared" si="118"/>
        <v>Revenus autres</v>
      </c>
      <c r="B470" s="899"/>
      <c r="C470" s="1184"/>
      <c r="D470" s="1184"/>
      <c r="E470" s="1184"/>
      <c r="F470" s="1184"/>
      <c r="G470" s="1184"/>
      <c r="H470" s="1184"/>
      <c r="I470" s="1184"/>
      <c r="J470" s="1184"/>
      <c r="K470" s="1184"/>
      <c r="L470" s="1184"/>
      <c r="M470" s="1184"/>
      <c r="N470" s="1184"/>
      <c r="O470" s="1184"/>
      <c r="P470" s="1184"/>
      <c r="Q470" s="1184"/>
      <c r="R470" s="1184"/>
      <c r="S470" s="1184"/>
      <c r="T470" s="1184"/>
      <c r="U470" s="1184"/>
      <c r="V470" s="1015" t="s">
        <v>1488</v>
      </c>
      <c r="W470" s="1297"/>
      <c r="X470" s="1297"/>
      <c r="Y470" s="1235"/>
      <c r="Z470" s="1273">
        <f t="array" ref="Z470">+INDEX('Budget original'!$A$2:$AO$501,MATCH($A470,'Budget original'!$A$2:$A$501,0),MATCH(F$2,'Budget original'!$A$2:$AO$2,0))</f>
        <v>0</v>
      </c>
      <c r="AA470" s="1303"/>
      <c r="AB470" s="1304"/>
      <c r="AC470" s="1273"/>
      <c r="AD470" s="1305"/>
      <c r="AE470" s="1304"/>
      <c r="AF470" s="1236">
        <f>-SUMIFS(BV_Data_An_Cour!$O:$O,BV_Data_An_Cour!$V:$V,$V470)</f>
        <v>18.16</v>
      </c>
      <c r="AG470" s="1306"/>
      <c r="AH470" s="1238">
        <f t="shared" si="130"/>
        <v>18.16</v>
      </c>
      <c r="AI470" s="1299" t="e">
        <f>IF(AH470=0,0,AH470/Z470)</f>
        <v>#DIV/0!</v>
      </c>
      <c r="AJ470" s="1305"/>
      <c r="AK470" s="1303"/>
      <c r="AL470" s="1307">
        <f t="array" ref="AL470">+INDEX('Réel 2025'!$A$2:$AO$500,MATCH($A470,'Réel 2025'!$A$2:$A$500,0),MATCH(F$2,'Réel 2025'!$A$2:$AO$2,0))</f>
        <v>1777.17</v>
      </c>
      <c r="AM470" s="1308"/>
      <c r="AN470" s="1238">
        <f t="shared" si="131"/>
        <v>-1759.01</v>
      </c>
      <c r="AO470" s="1245">
        <f t="shared" si="129"/>
        <v>-0.98978150655255259</v>
      </c>
      <c r="AP470" s="1184" t="s">
        <v>1491</v>
      </c>
      <c r="AQ470" s="1184">
        <v>18</v>
      </c>
      <c r="AR470" s="1184"/>
      <c r="AS470" s="1184">
        <f t="shared" ref="AS470:AS481" si="132">AQ470+AR470</f>
        <v>18</v>
      </c>
      <c r="AT470" s="1233">
        <f t="shared" ref="AT470:AT481" si="133">AS470-AF470</f>
        <v>-0.16000000000000014</v>
      </c>
      <c r="AU470" s="1184"/>
      <c r="AV470" s="1184"/>
      <c r="AW470" s="1184"/>
      <c r="AX470" s="1184"/>
      <c r="AY470" s="1184"/>
      <c r="AZ470" s="1184"/>
      <c r="BA470" s="1184"/>
      <c r="BB470" s="1184"/>
      <c r="BC470" s="1184"/>
      <c r="BD470" s="1184"/>
      <c r="BE470" s="1184"/>
      <c r="BF470" s="1184"/>
      <c r="BG470" s="1184"/>
      <c r="BH470" s="1184"/>
      <c r="BI470" s="1184"/>
      <c r="BJ470" s="1184"/>
    </row>
    <row r="471" spans="1:62" ht="18">
      <c r="A471" t="str">
        <f t="shared" si="118"/>
        <v>Holdbacks</v>
      </c>
      <c r="B471" s="899"/>
      <c r="C471" s="1184"/>
      <c r="D471" s="1184"/>
      <c r="E471" s="1184"/>
      <c r="F471" s="1184"/>
      <c r="G471" s="1184"/>
      <c r="H471" s="1184"/>
      <c r="I471" s="1184"/>
      <c r="J471" s="1184"/>
      <c r="K471" s="1184"/>
      <c r="L471" s="1184"/>
      <c r="M471" s="1184"/>
      <c r="N471" s="1184"/>
      <c r="O471" s="1184"/>
      <c r="P471" s="1184"/>
      <c r="Q471" s="1184"/>
      <c r="R471" s="1184"/>
      <c r="S471" s="1184"/>
      <c r="T471" s="1184"/>
      <c r="U471" s="1184"/>
      <c r="V471" s="1015" t="s">
        <v>434</v>
      </c>
      <c r="W471" s="1235"/>
      <c r="X471" s="1235"/>
      <c r="Y471" s="1235"/>
      <c r="Z471" s="1236">
        <f>+SUMIF($C:$C,$V471,F:F)</f>
        <v>60158.057142857149</v>
      </c>
      <c r="AA471" s="1296"/>
      <c r="AB471" s="1297"/>
      <c r="AC471" s="1236"/>
      <c r="AD471" s="1309"/>
      <c r="AE471" s="1297"/>
      <c r="AF471" s="1236">
        <f t="shared" ref="AF471:AF477" si="134">+SUMIF($C:$C,$V471,L:L)</f>
        <v>59259</v>
      </c>
      <c r="AG471" s="1310"/>
      <c r="AH471" s="1238">
        <f t="shared" si="130"/>
        <v>-899.0571428571493</v>
      </c>
      <c r="AI471" s="1267">
        <f>IF(Z471=0,0,AH471/Z471)</f>
        <v>-1.4944916534158694E-2</v>
      </c>
      <c r="AJ471" s="1309"/>
      <c r="AK471" s="1296"/>
      <c r="AL471" s="1311">
        <f>+SUMIF($C:$C,$V471,Q:Q)</f>
        <v>19545</v>
      </c>
      <c r="AM471" s="1312"/>
      <c r="AN471" s="1238">
        <f t="shared" si="131"/>
        <v>39714</v>
      </c>
      <c r="AO471" s="1245">
        <f t="shared" si="129"/>
        <v>2.0319263238679968</v>
      </c>
      <c r="AP471" s="1184"/>
      <c r="AQ471" s="1184">
        <v>59259</v>
      </c>
      <c r="AR471" s="1184"/>
      <c r="AS471" s="1184">
        <f t="shared" si="132"/>
        <v>59259</v>
      </c>
      <c r="AT471" s="1233">
        <f t="shared" si="133"/>
        <v>0</v>
      </c>
      <c r="AU471" s="1184"/>
      <c r="AV471" s="1184"/>
      <c r="AW471" s="1184"/>
      <c r="AX471" s="1184"/>
      <c r="AY471" s="1184"/>
      <c r="AZ471" s="1184"/>
      <c r="BA471" s="1184"/>
      <c r="BB471" s="1184"/>
      <c r="BC471" s="1184"/>
      <c r="BD471" s="1184"/>
      <c r="BE471" s="1184"/>
      <c r="BF471" s="1184"/>
      <c r="BG471" s="1184"/>
      <c r="BH471" s="1184"/>
      <c r="BI471" s="1184"/>
      <c r="BJ471" s="1184"/>
    </row>
    <row r="472" spans="1:62" ht="18">
      <c r="A472" t="str">
        <f t="shared" si="118"/>
        <v>RBSC neuf</v>
      </c>
      <c r="B472" s="899"/>
      <c r="C472" s="1184"/>
      <c r="D472" s="1184"/>
      <c r="E472" s="1184"/>
      <c r="F472" s="1184"/>
      <c r="G472" s="1184"/>
      <c r="H472" s="1184"/>
      <c r="I472" s="1184"/>
      <c r="J472" s="1184"/>
      <c r="K472" s="1184"/>
      <c r="L472" s="1184"/>
      <c r="M472" s="1184"/>
      <c r="N472" s="1184"/>
      <c r="O472" s="1184"/>
      <c r="P472" s="1184"/>
      <c r="Q472" s="1184"/>
      <c r="R472" s="1184"/>
      <c r="S472" s="1184"/>
      <c r="T472" s="1184"/>
      <c r="U472" s="1184"/>
      <c r="V472" s="1015" t="s">
        <v>431</v>
      </c>
      <c r="W472" s="1235"/>
      <c r="X472" s="1235"/>
      <c r="Y472" s="1235"/>
      <c r="Z472" s="1236">
        <f t="array" ref="Z472">+INDEX('Budget original'!$A$2:$AO$501,MATCH($A472,'Budget original'!$A$2:$A$501,0),MATCH(F$2,'Budget original'!$A$2:$AO$2,0))</f>
        <v>49630.397142857146</v>
      </c>
      <c r="AA472" s="1296"/>
      <c r="AB472" s="1297"/>
      <c r="AC472" s="1236"/>
      <c r="AD472" s="1309"/>
      <c r="AE472" s="1297"/>
      <c r="AF472" s="1236">
        <f t="shared" si="134"/>
        <v>86785.1</v>
      </c>
      <c r="AG472" s="1310"/>
      <c r="AH472" s="1238">
        <f t="shared" si="130"/>
        <v>37154.70285714286</v>
      </c>
      <c r="AI472" s="1267">
        <f t="shared" ref="AI472:AI481" si="135">IF(AH472=0,0,AH472/Z472)</f>
        <v>0.74862795778554836</v>
      </c>
      <c r="AJ472" s="1309"/>
      <c r="AK472" s="1296"/>
      <c r="AL472" s="1311">
        <f t="array" ref="AL472">+INDEX('Réel 2025'!$A$2:$AO$500,MATCH($A472,'Réel 2025'!$A$2:$A$500,0),MATCH(F$2,'Réel 2025'!$A$2:$AO$2,0))</f>
        <v>28695.24</v>
      </c>
      <c r="AM472" s="1312"/>
      <c r="AN472" s="1238">
        <f t="shared" si="131"/>
        <v>58089.86</v>
      </c>
      <c r="AO472" s="1245">
        <f t="shared" si="129"/>
        <v>2.024372683413695</v>
      </c>
      <c r="AP472" s="1184"/>
      <c r="AQ472" s="1184">
        <f>101219.25-2250</f>
        <v>98969.25</v>
      </c>
      <c r="AR472" s="1184">
        <f>2000.21-13299.03+1110.1-1995.28</f>
        <v>-12184</v>
      </c>
      <c r="AS472" s="1184">
        <f t="shared" si="132"/>
        <v>86785.25</v>
      </c>
      <c r="AT472" s="1233">
        <f t="shared" si="133"/>
        <v>0.14999999999417923</v>
      </c>
      <c r="AU472" s="1184"/>
      <c r="AV472" s="1184"/>
      <c r="AW472" s="1184"/>
      <c r="AX472" s="1184"/>
      <c r="AY472" s="1184"/>
      <c r="AZ472" s="1184"/>
      <c r="BA472" s="1184"/>
      <c r="BB472" s="1184"/>
      <c r="BC472" s="1184"/>
      <c r="BD472" s="1184"/>
      <c r="BE472" s="1184"/>
      <c r="BF472" s="1184"/>
      <c r="BG472" s="1184"/>
      <c r="BH472" s="1184"/>
      <c r="BI472" s="1184"/>
      <c r="BJ472" s="1184"/>
    </row>
    <row r="473" spans="1:62" ht="18" hidden="1" customHeight="1">
      <c r="A473" t="str">
        <f t="shared" si="118"/>
        <v>Programme neuf 2</v>
      </c>
      <c r="B473" s="899"/>
      <c r="C473" s="1184"/>
      <c r="D473" s="1184"/>
      <c r="E473" s="1184"/>
      <c r="F473" s="1184"/>
      <c r="G473" s="1184"/>
      <c r="H473" s="1184"/>
      <c r="I473" s="1184"/>
      <c r="J473" s="1184"/>
      <c r="K473" s="1184"/>
      <c r="L473" s="1184"/>
      <c r="M473" s="1184"/>
      <c r="N473" s="1184"/>
      <c r="O473" s="1184"/>
      <c r="P473" s="1184"/>
      <c r="Q473" s="1184"/>
      <c r="R473" s="1184"/>
      <c r="S473" s="1184"/>
      <c r="T473" s="1184"/>
      <c r="U473" s="1184"/>
      <c r="V473" s="1015" t="s">
        <v>432</v>
      </c>
      <c r="W473" s="1235"/>
      <c r="X473" s="1235"/>
      <c r="Y473" s="1235"/>
      <c r="Z473" s="1236">
        <f t="shared" ref="Z473:Z474" si="136">+SUMIF($C:$C,$V473,F:F)</f>
        <v>0</v>
      </c>
      <c r="AA473" s="1296"/>
      <c r="AB473" s="1297"/>
      <c r="AC473" s="1236"/>
      <c r="AD473" s="1309"/>
      <c r="AE473" s="1297"/>
      <c r="AF473" s="1236">
        <f t="shared" si="134"/>
        <v>0</v>
      </c>
      <c r="AG473" s="1310"/>
      <c r="AH473" s="1238">
        <f t="shared" si="130"/>
        <v>0</v>
      </c>
      <c r="AI473" s="1267">
        <f t="shared" si="135"/>
        <v>0</v>
      </c>
      <c r="AJ473" s="1309"/>
      <c r="AK473" s="1296"/>
      <c r="AL473" s="1311">
        <f t="shared" ref="AL473:AL474" si="137">+SUMIF($C:$C,$V473,Q:Q)</f>
        <v>0</v>
      </c>
      <c r="AM473" s="1312"/>
      <c r="AN473" s="1238">
        <f t="shared" si="131"/>
        <v>0</v>
      </c>
      <c r="AO473" s="1245">
        <f t="shared" si="129"/>
        <v>0</v>
      </c>
      <c r="AP473" s="1184"/>
      <c r="AQ473" s="1184"/>
      <c r="AR473" s="1184"/>
      <c r="AS473" s="1184">
        <f t="shared" si="132"/>
        <v>0</v>
      </c>
      <c r="AT473" s="1233">
        <f t="shared" si="133"/>
        <v>0</v>
      </c>
      <c r="AU473" s="1184"/>
      <c r="AV473" s="1184"/>
      <c r="AW473" s="1184"/>
      <c r="AX473" s="1184"/>
      <c r="AY473" s="1184"/>
      <c r="AZ473" s="1184"/>
      <c r="BA473" s="1184"/>
      <c r="BB473" s="1184"/>
      <c r="BC473" s="1184"/>
      <c r="BD473" s="1184"/>
      <c r="BE473" s="1184"/>
      <c r="BF473" s="1184"/>
      <c r="BG473" s="1184"/>
      <c r="BH473" s="1184"/>
      <c r="BI473" s="1184"/>
      <c r="BJ473" s="1184"/>
    </row>
    <row r="474" spans="1:62" ht="18" hidden="1" customHeight="1">
      <c r="A474" t="str">
        <f t="shared" si="118"/>
        <v>Programme neuf 3</v>
      </c>
      <c r="B474" s="899"/>
      <c r="C474" s="1184"/>
      <c r="D474" s="1184"/>
      <c r="E474" s="1184"/>
      <c r="F474" s="1184"/>
      <c r="G474" s="1184"/>
      <c r="H474" s="1184"/>
      <c r="I474" s="1184"/>
      <c r="J474" s="1184"/>
      <c r="K474" s="1184"/>
      <c r="L474" s="1184"/>
      <c r="M474" s="1184"/>
      <c r="N474" s="1184"/>
      <c r="O474" s="1184"/>
      <c r="P474" s="1184"/>
      <c r="Q474" s="1184"/>
      <c r="R474" s="1184"/>
      <c r="S474" s="1184"/>
      <c r="T474" s="1184"/>
      <c r="U474" s="1184"/>
      <c r="V474" s="1015" t="s">
        <v>433</v>
      </c>
      <c r="W474" s="1235"/>
      <c r="X474" s="1235"/>
      <c r="Y474" s="1235"/>
      <c r="Z474" s="1236">
        <f t="shared" si="136"/>
        <v>0</v>
      </c>
      <c r="AA474" s="1296"/>
      <c r="AB474" s="1297"/>
      <c r="AC474" s="1236"/>
      <c r="AD474" s="1309"/>
      <c r="AE474" s="1297"/>
      <c r="AF474" s="1236">
        <f t="shared" si="134"/>
        <v>0</v>
      </c>
      <c r="AG474" s="1310"/>
      <c r="AH474" s="1238">
        <f t="shared" si="130"/>
        <v>0</v>
      </c>
      <c r="AI474" s="1267">
        <f t="shared" si="135"/>
        <v>0</v>
      </c>
      <c r="AJ474" s="1309"/>
      <c r="AK474" s="1296"/>
      <c r="AL474" s="1311">
        <f t="shared" si="137"/>
        <v>0</v>
      </c>
      <c r="AM474" s="1312"/>
      <c r="AN474" s="1238">
        <f t="shared" si="131"/>
        <v>0</v>
      </c>
      <c r="AO474" s="1245">
        <f t="shared" si="129"/>
        <v>0</v>
      </c>
      <c r="AP474" s="1184"/>
      <c r="AQ474" s="1184"/>
      <c r="AR474" s="1184"/>
      <c r="AS474" s="1184">
        <f t="shared" si="132"/>
        <v>0</v>
      </c>
      <c r="AT474" s="1233">
        <f t="shared" si="133"/>
        <v>0</v>
      </c>
      <c r="AU474" s="1184"/>
      <c r="AV474" s="1184"/>
      <c r="AW474" s="1184"/>
      <c r="AX474" s="1184"/>
      <c r="AY474" s="1184"/>
      <c r="AZ474" s="1184"/>
      <c r="BA474" s="1184"/>
      <c r="BB474" s="1184"/>
      <c r="BC474" s="1184"/>
      <c r="BD474" s="1184"/>
      <c r="BE474" s="1184"/>
      <c r="BF474" s="1184"/>
      <c r="BG474" s="1184"/>
      <c r="BH474" s="1184"/>
      <c r="BI474" s="1184"/>
      <c r="BJ474" s="1184"/>
    </row>
    <row r="475" spans="1:62" ht="18">
      <c r="A475" t="str">
        <f t="shared" si="118"/>
        <v>RBSC used</v>
      </c>
      <c r="B475" s="899"/>
      <c r="C475" s="1184"/>
      <c r="D475" s="1184"/>
      <c r="E475" s="1184"/>
      <c r="F475" s="1184"/>
      <c r="G475" s="1184"/>
      <c r="H475" s="1184"/>
      <c r="I475" s="1184"/>
      <c r="J475" s="1184"/>
      <c r="K475" s="1184"/>
      <c r="L475" s="1184"/>
      <c r="M475" s="1184"/>
      <c r="N475" s="1184"/>
      <c r="O475" s="1184"/>
      <c r="P475" s="1184"/>
      <c r="Q475" s="1184"/>
      <c r="R475" s="1184"/>
      <c r="S475" s="1184"/>
      <c r="T475" s="1184"/>
      <c r="U475" s="1184"/>
      <c r="V475" s="1015" t="s">
        <v>662</v>
      </c>
      <c r="W475" s="1235"/>
      <c r="X475" s="1235"/>
      <c r="Y475" s="1235"/>
      <c r="Z475" s="1236">
        <f t="array" ref="Z475">+INDEX('Budget original'!$A$2:$AO$501,MATCH($A475,'Budget original'!$A$2:$A$501,0),MATCH(F$2,'Budget original'!$A$2:$AO$2,0))</f>
        <v>3750</v>
      </c>
      <c r="AA475" s="1296"/>
      <c r="AB475" s="1297"/>
      <c r="AC475" s="1236"/>
      <c r="AD475" s="1309"/>
      <c r="AE475" s="1297"/>
      <c r="AF475" s="1236">
        <f t="shared" si="134"/>
        <v>2250</v>
      </c>
      <c r="AG475" s="1310"/>
      <c r="AH475" s="1238">
        <f t="shared" si="130"/>
        <v>-1500</v>
      </c>
      <c r="AI475" s="1267">
        <f t="shared" si="135"/>
        <v>-0.4</v>
      </c>
      <c r="AJ475" s="1309"/>
      <c r="AK475" s="1296"/>
      <c r="AL475" s="1311">
        <f t="array" ref="AL475">+INDEX('Réel 2025'!$A$2:$AO$500,MATCH($A475,'Réel 2025'!$A$2:$A$500,0),MATCH(F$2,'Réel 2025'!$A$2:$AO$2,0))</f>
        <v>0</v>
      </c>
      <c r="AM475" s="1312"/>
      <c r="AN475" s="1238">
        <f t="shared" si="131"/>
        <v>2250</v>
      </c>
      <c r="AO475" s="1245">
        <f t="shared" si="129"/>
        <v>0</v>
      </c>
      <c r="AP475" s="1184"/>
      <c r="AQ475" s="1184">
        <v>2250</v>
      </c>
      <c r="AR475" s="1184"/>
      <c r="AS475" s="1184">
        <f t="shared" si="132"/>
        <v>2250</v>
      </c>
      <c r="AT475" s="1233">
        <f t="shared" si="133"/>
        <v>0</v>
      </c>
      <c r="AU475" s="1184"/>
      <c r="AV475" s="1184"/>
      <c r="AW475" s="1184"/>
      <c r="AX475" s="1184"/>
      <c r="AY475" s="1184"/>
      <c r="AZ475" s="1184"/>
      <c r="BA475" s="1184"/>
      <c r="BB475" s="1184"/>
      <c r="BC475" s="1184"/>
      <c r="BD475" s="1184"/>
      <c r="BE475" s="1184"/>
      <c r="BF475" s="1184"/>
      <c r="BG475" s="1184"/>
      <c r="BH475" s="1184"/>
      <c r="BI475" s="1184"/>
      <c r="BJ475" s="1184"/>
    </row>
    <row r="476" spans="1:62" ht="18">
      <c r="A476" t="str">
        <f t="shared" si="118"/>
        <v>Programme 360</v>
      </c>
      <c r="B476" s="899"/>
      <c r="C476" s="1184"/>
      <c r="D476" s="1184"/>
      <c r="E476" s="1184"/>
      <c r="F476" s="1184"/>
      <c r="G476" s="1184"/>
      <c r="H476" s="1184"/>
      <c r="I476" s="1184"/>
      <c r="J476" s="1184"/>
      <c r="K476" s="1184"/>
      <c r="L476" s="1184"/>
      <c r="M476" s="1184"/>
      <c r="N476" s="1184"/>
      <c r="O476" s="1184"/>
      <c r="P476" s="1184"/>
      <c r="Q476" s="1184"/>
      <c r="R476" s="1184"/>
      <c r="S476" s="1184"/>
      <c r="T476" s="1184"/>
      <c r="U476" s="1184"/>
      <c r="V476" s="1015" t="s">
        <v>667</v>
      </c>
      <c r="W476" s="1235"/>
      <c r="X476" s="1235"/>
      <c r="Y476" s="1235"/>
      <c r="Z476" s="1236">
        <f t="shared" ref="Z476:Z477" si="138">+SUMIF($C:$C,$V476,F:F)</f>
        <v>0</v>
      </c>
      <c r="AA476" s="1296"/>
      <c r="AB476" s="1297"/>
      <c r="AC476" s="1236"/>
      <c r="AD476" s="1309"/>
      <c r="AE476" s="1297"/>
      <c r="AF476" s="1236">
        <f t="shared" si="134"/>
        <v>0</v>
      </c>
      <c r="AG476" s="1310"/>
      <c r="AH476" s="1238">
        <f t="shared" si="130"/>
        <v>0</v>
      </c>
      <c r="AI476" s="1267">
        <f t="shared" si="135"/>
        <v>0</v>
      </c>
      <c r="AJ476" s="1309"/>
      <c r="AK476" s="1296"/>
      <c r="AL476" s="1311">
        <f t="shared" ref="AL476:AL477" si="139">+SUMIF($C:$C,$V476,Q:Q)</f>
        <v>100</v>
      </c>
      <c r="AM476" s="1312"/>
      <c r="AN476" s="1238">
        <f t="shared" si="131"/>
        <v>-100</v>
      </c>
      <c r="AO476" s="1245">
        <f t="shared" si="129"/>
        <v>-1</v>
      </c>
      <c r="AP476" s="1184"/>
      <c r="AQ476" s="1184"/>
      <c r="AR476" s="1184"/>
      <c r="AS476" s="1184">
        <f t="shared" si="132"/>
        <v>0</v>
      </c>
      <c r="AT476" s="1233">
        <f t="shared" si="133"/>
        <v>0</v>
      </c>
      <c r="AU476" s="1184"/>
      <c r="AV476" s="1184"/>
      <c r="AW476" s="1184"/>
      <c r="AX476" s="1184"/>
      <c r="AY476" s="1184"/>
      <c r="AZ476" s="1184"/>
      <c r="BA476" s="1184"/>
      <c r="BB476" s="1184"/>
      <c r="BC476" s="1184"/>
      <c r="BD476" s="1184"/>
      <c r="BE476" s="1184"/>
      <c r="BF476" s="1184"/>
      <c r="BG476" s="1184"/>
      <c r="BH476" s="1184"/>
      <c r="BI476" s="1184"/>
      <c r="BJ476" s="1184"/>
    </row>
    <row r="477" spans="1:62" ht="18" hidden="1" customHeight="1">
      <c r="A477" t="str">
        <f t="shared" si="118"/>
        <v>Programme used 3</v>
      </c>
      <c r="B477" s="899"/>
      <c r="C477" s="1184"/>
      <c r="D477" s="1184"/>
      <c r="E477" s="1184"/>
      <c r="F477" s="1184"/>
      <c r="G477" s="1184"/>
      <c r="H477" s="1184"/>
      <c r="I477" s="1184"/>
      <c r="J477" s="1184"/>
      <c r="K477" s="1184"/>
      <c r="L477" s="1184"/>
      <c r="M477" s="1184"/>
      <c r="N477" s="1184"/>
      <c r="O477" s="1184"/>
      <c r="P477" s="1184"/>
      <c r="Q477" s="1184"/>
      <c r="R477" s="1184"/>
      <c r="S477" s="1184"/>
      <c r="T477" s="1184"/>
      <c r="U477" s="1184"/>
      <c r="V477" s="1015" t="s">
        <v>670</v>
      </c>
      <c r="W477" s="1235"/>
      <c r="X477" s="1235"/>
      <c r="Y477" s="1235"/>
      <c r="Z477" s="1236">
        <f t="shared" si="138"/>
        <v>0</v>
      </c>
      <c r="AA477" s="1296"/>
      <c r="AB477" s="1297"/>
      <c r="AC477" s="1236"/>
      <c r="AD477" s="1309"/>
      <c r="AE477" s="1297"/>
      <c r="AF477" s="1236">
        <f t="shared" si="134"/>
        <v>0</v>
      </c>
      <c r="AG477" s="1310"/>
      <c r="AH477" s="1238">
        <f t="shared" si="130"/>
        <v>0</v>
      </c>
      <c r="AI477" s="1267">
        <f t="shared" si="135"/>
        <v>0</v>
      </c>
      <c r="AJ477" s="1309"/>
      <c r="AK477" s="1296"/>
      <c r="AL477" s="1311">
        <f t="shared" si="139"/>
        <v>0</v>
      </c>
      <c r="AM477" s="1312"/>
      <c r="AN477" s="1238">
        <f t="shared" si="131"/>
        <v>0</v>
      </c>
      <c r="AO477" s="1245">
        <f t="shared" si="129"/>
        <v>0</v>
      </c>
      <c r="AP477" s="1184"/>
      <c r="AQ477" s="1184"/>
      <c r="AR477" s="1184"/>
      <c r="AS477" s="1184">
        <f t="shared" si="132"/>
        <v>0</v>
      </c>
      <c r="AT477" s="1233">
        <f t="shared" si="133"/>
        <v>0</v>
      </c>
      <c r="AU477" s="1184"/>
      <c r="AV477" s="1184"/>
      <c r="AW477" s="1184"/>
      <c r="AX477" s="1184"/>
      <c r="AY477" s="1184"/>
      <c r="AZ477" s="1184"/>
      <c r="BA477" s="1184"/>
      <c r="BB477" s="1184"/>
      <c r="BC477" s="1184"/>
      <c r="BD477" s="1184"/>
      <c r="BE477" s="1184"/>
      <c r="BF477" s="1184"/>
      <c r="BG477" s="1184"/>
      <c r="BH477" s="1184"/>
      <c r="BI477" s="1184"/>
      <c r="BJ477" s="1184"/>
    </row>
    <row r="478" spans="1:62" ht="18">
      <c r="A478" t="str">
        <f t="shared" si="118"/>
        <v>Facility Fund</v>
      </c>
      <c r="B478" s="899"/>
      <c r="C478" s="1184"/>
      <c r="D478" s="1184"/>
      <c r="E478" s="1184"/>
      <c r="F478" s="1184"/>
      <c r="G478" s="1184"/>
      <c r="H478" s="1184"/>
      <c r="I478" s="1184"/>
      <c r="J478" s="1184"/>
      <c r="K478" s="1184"/>
      <c r="L478" s="1184"/>
      <c r="M478" s="1184"/>
      <c r="N478" s="1184"/>
      <c r="O478" s="1184"/>
      <c r="P478" s="1184"/>
      <c r="Q478" s="1184"/>
      <c r="R478" s="1184"/>
      <c r="S478" s="1184"/>
      <c r="T478" s="1184"/>
      <c r="U478" s="1184"/>
      <c r="V478" s="1015" t="s">
        <v>1501</v>
      </c>
      <c r="W478" s="1235"/>
      <c r="X478" s="1235"/>
      <c r="Y478" s="1235"/>
      <c r="Z478" s="1236">
        <f t="array" ref="Z478">+INDEX('Budget original'!$A$2:$AO$501,MATCH($A478,'Budget original'!$A$2:$A$501,0),MATCH(F$2,'Budget original'!$A$2:$AO$2,0))</f>
        <v>33086.931428571428</v>
      </c>
      <c r="AA478" s="1296"/>
      <c r="AB478" s="1297"/>
      <c r="AC478" s="1236"/>
      <c r="AD478" s="1309"/>
      <c r="AE478" s="1297"/>
      <c r="AF478" s="1236">
        <f>-SUMIFS(BV_Data_An_Cour!$O:$O,BV_Data_An_Cour!$V:$V,$V478)</f>
        <v>28611.94</v>
      </c>
      <c r="AG478" s="1310"/>
      <c r="AH478" s="1238">
        <f t="shared" si="130"/>
        <v>-4474.9914285714294</v>
      </c>
      <c r="AI478" s="1267">
        <f t="shared" si="135"/>
        <v>-0.13524951500057081</v>
      </c>
      <c r="AJ478" s="1309"/>
      <c r="AK478" s="1296"/>
      <c r="AL478" s="1311">
        <f t="array" ref="AL478">+INDEX('Réel 2025'!$A$2:$AO$500,MATCH($A478,'Réel 2025'!$A$2:$A$500,0),MATCH(F$2,'Réel 2025'!$A$2:$AO$2,0))</f>
        <v>15393.29</v>
      </c>
      <c r="AM478" s="1312"/>
      <c r="AN478" s="1238">
        <f t="shared" si="131"/>
        <v>13218.649999999998</v>
      </c>
      <c r="AO478" s="1245">
        <f t="shared" si="129"/>
        <v>0.85872805618551962</v>
      </c>
      <c r="AP478" s="1184"/>
      <c r="AQ478" s="1184">
        <v>33465</v>
      </c>
      <c r="AR478" s="1184">
        <f>1444.45-5639.9+718.3-1375.47</f>
        <v>-4852.62</v>
      </c>
      <c r="AS478" s="1184">
        <f t="shared" si="132"/>
        <v>28612.38</v>
      </c>
      <c r="AT478" s="1233">
        <f t="shared" si="133"/>
        <v>0.44000000000232831</v>
      </c>
      <c r="AU478" s="1184"/>
      <c r="AV478" s="1184"/>
      <c r="AW478" s="1184"/>
      <c r="AX478" s="1184"/>
      <c r="AY478" s="1184"/>
      <c r="AZ478" s="1184"/>
      <c r="BA478" s="1184"/>
      <c r="BB478" s="1184"/>
      <c r="BC478" s="1184"/>
      <c r="BD478" s="1184"/>
      <c r="BE478" s="1184"/>
      <c r="BF478" s="1184"/>
      <c r="BG478" s="1184"/>
      <c r="BH478" s="1184"/>
      <c r="BI478" s="1184"/>
      <c r="BJ478" s="1184"/>
    </row>
    <row r="479" spans="1:62" ht="18" hidden="1" customHeight="1">
      <c r="A479" t="str">
        <f t="shared" si="118"/>
        <v>[...]</v>
      </c>
      <c r="B479" s="899"/>
      <c r="C479" s="1184"/>
      <c r="D479" s="1184"/>
      <c r="E479" s="1184"/>
      <c r="F479" s="1184"/>
      <c r="G479" s="1184"/>
      <c r="H479" s="1184"/>
      <c r="I479" s="1184"/>
      <c r="J479" s="1184"/>
      <c r="K479" s="1184"/>
      <c r="L479" s="1184"/>
      <c r="M479" s="1184"/>
      <c r="N479" s="1184"/>
      <c r="O479" s="1184"/>
      <c r="P479" s="1184"/>
      <c r="Q479" s="1184"/>
      <c r="R479" s="1184"/>
      <c r="S479" s="1184"/>
      <c r="T479" s="1184"/>
      <c r="U479" s="1184"/>
      <c r="V479" s="1015" t="s">
        <v>330</v>
      </c>
      <c r="W479" s="1235"/>
      <c r="X479" s="1235"/>
      <c r="Y479" s="1235"/>
      <c r="Z479" s="1238">
        <f t="shared" ref="Z479:Z480" si="140">IFERROR(SUMIF($C:$C,$V479,F:F),0)</f>
        <v>0</v>
      </c>
      <c r="AA479" s="1235"/>
      <c r="AB479" s="1235"/>
      <c r="AC479" s="1238"/>
      <c r="AD479" s="1244"/>
      <c r="AE479" s="1243"/>
      <c r="AF479" s="1236">
        <f t="shared" ref="AF479:AF481" si="141">+SUMIF($C:$C,$V479,L:L)</f>
        <v>0</v>
      </c>
      <c r="AG479" s="1237"/>
      <c r="AH479" s="1238">
        <f t="shared" si="130"/>
        <v>0</v>
      </c>
      <c r="AI479" s="1239">
        <f t="shared" si="135"/>
        <v>0</v>
      </c>
      <c r="AJ479" s="1244"/>
      <c r="AK479" s="1235"/>
      <c r="AL479" s="1236">
        <f t="shared" ref="AL479:AL480" si="142">+SUMIF($C:$C,$V479,Q:Q)</f>
        <v>0</v>
      </c>
      <c r="AM479" s="1312"/>
      <c r="AN479" s="1238">
        <f t="shared" si="131"/>
        <v>0</v>
      </c>
      <c r="AO479" s="1245">
        <f t="shared" si="129"/>
        <v>0</v>
      </c>
      <c r="AP479" s="1184"/>
      <c r="AQ479" s="1184"/>
      <c r="AR479" s="1184"/>
      <c r="AS479" s="1184">
        <f t="shared" si="132"/>
        <v>0</v>
      </c>
      <c r="AT479" s="1233">
        <f t="shared" si="133"/>
        <v>0</v>
      </c>
      <c r="AU479" s="1184"/>
      <c r="AV479" s="1184"/>
      <c r="AW479" s="1184"/>
      <c r="AX479" s="1184"/>
      <c r="AY479" s="1184"/>
      <c r="AZ479" s="1184"/>
      <c r="BA479" s="1184"/>
      <c r="BB479" s="1184"/>
      <c r="BC479" s="1184"/>
      <c r="BD479" s="1184"/>
      <c r="BE479" s="1184"/>
      <c r="BF479" s="1184"/>
      <c r="BG479" s="1184"/>
      <c r="BH479" s="1184"/>
      <c r="BI479" s="1184"/>
      <c r="BJ479" s="1184"/>
    </row>
    <row r="480" spans="1:62" ht="18" hidden="1" customHeight="1">
      <c r="A480" t="str">
        <f t="shared" si="118"/>
        <v>[...]</v>
      </c>
      <c r="B480" s="899"/>
      <c r="C480" s="1184"/>
      <c r="D480" s="1184"/>
      <c r="E480" s="1184"/>
      <c r="F480" s="1184"/>
      <c r="G480" s="1184"/>
      <c r="H480" s="1184"/>
      <c r="I480" s="1184"/>
      <c r="J480" s="1184"/>
      <c r="K480" s="1184"/>
      <c r="L480" s="1184"/>
      <c r="M480" s="1184"/>
      <c r="N480" s="1184"/>
      <c r="O480" s="1184"/>
      <c r="P480" s="1184"/>
      <c r="Q480" s="1184"/>
      <c r="R480" s="1184"/>
      <c r="S480" s="1184"/>
      <c r="T480" s="1184"/>
      <c r="U480" s="1184"/>
      <c r="V480" s="1015" t="s">
        <v>330</v>
      </c>
      <c r="W480" s="1235"/>
      <c r="X480" s="1235"/>
      <c r="Y480" s="1235"/>
      <c r="Z480" s="1238">
        <f t="shared" si="140"/>
        <v>0</v>
      </c>
      <c r="AA480" s="1235"/>
      <c r="AB480" s="1235"/>
      <c r="AC480" s="1238"/>
      <c r="AD480" s="1244"/>
      <c r="AE480" s="1243"/>
      <c r="AF480" s="1236">
        <f t="shared" si="141"/>
        <v>0</v>
      </c>
      <c r="AG480" s="1237"/>
      <c r="AH480" s="1238">
        <f t="shared" si="130"/>
        <v>0</v>
      </c>
      <c r="AI480" s="1239">
        <f t="shared" si="135"/>
        <v>0</v>
      </c>
      <c r="AJ480" s="1244"/>
      <c r="AK480" s="1235"/>
      <c r="AL480" s="1236">
        <f t="shared" si="142"/>
        <v>0</v>
      </c>
      <c r="AM480" s="1312"/>
      <c r="AN480" s="1238">
        <f t="shared" si="131"/>
        <v>0</v>
      </c>
      <c r="AO480" s="1245">
        <f t="shared" si="129"/>
        <v>0</v>
      </c>
      <c r="AP480" s="1184"/>
      <c r="AQ480" s="1184"/>
      <c r="AR480" s="1184"/>
      <c r="AS480" s="1184">
        <f t="shared" si="132"/>
        <v>0</v>
      </c>
      <c r="AT480" s="1233">
        <f t="shared" si="133"/>
        <v>0</v>
      </c>
      <c r="AU480" s="1184"/>
      <c r="AV480" s="1184"/>
      <c r="AW480" s="1184"/>
      <c r="AX480" s="1184"/>
      <c r="AY480" s="1184"/>
      <c r="AZ480" s="1184"/>
      <c r="BA480" s="1184"/>
      <c r="BB480" s="1184"/>
      <c r="BC480" s="1184"/>
      <c r="BD480" s="1184"/>
      <c r="BE480" s="1184"/>
      <c r="BF480" s="1184"/>
      <c r="BG480" s="1184"/>
      <c r="BH480" s="1184"/>
      <c r="BI480" s="1184"/>
      <c r="BJ480" s="1184"/>
    </row>
    <row r="481" spans="1:62" ht="18">
      <c r="A481" t="str">
        <f t="shared" si="118"/>
        <v>Frais administration</v>
      </c>
      <c r="B481" s="899"/>
      <c r="C481" s="1184"/>
      <c r="D481" s="1184"/>
      <c r="E481" s="1184"/>
      <c r="F481" s="1184"/>
      <c r="G481" s="1184"/>
      <c r="H481" s="1184"/>
      <c r="I481" s="1184"/>
      <c r="J481" s="1184"/>
      <c r="K481" s="1184"/>
      <c r="L481" s="1184"/>
      <c r="M481" s="1184"/>
      <c r="N481" s="1184"/>
      <c r="O481" s="1184"/>
      <c r="P481" s="1184"/>
      <c r="Q481" s="1184"/>
      <c r="R481" s="1184"/>
      <c r="S481" s="1184"/>
      <c r="T481" s="1184"/>
      <c r="U481" s="1184"/>
      <c r="V481" s="1016" t="s">
        <v>453</v>
      </c>
      <c r="W481" s="1235"/>
      <c r="X481" s="1235"/>
      <c r="Y481" s="1235"/>
      <c r="Z481" s="1236">
        <f>+SUMIF($C:$C,$V481,F:F)</f>
        <v>27334.3</v>
      </c>
      <c r="AA481" s="1296"/>
      <c r="AB481" s="1297"/>
      <c r="AC481" s="1236"/>
      <c r="AD481" s="1309"/>
      <c r="AE481" s="1297"/>
      <c r="AF481" s="1236">
        <f t="shared" si="141"/>
        <v>29155</v>
      </c>
      <c r="AG481" s="1310"/>
      <c r="AH481" s="1238">
        <f t="shared" si="130"/>
        <v>1820.7000000000007</v>
      </c>
      <c r="AI481" s="1267">
        <f t="shared" si="135"/>
        <v>6.660861993905097E-2</v>
      </c>
      <c r="AJ481" s="1309"/>
      <c r="AK481" s="1296"/>
      <c r="AL481" s="1311">
        <f t="array" ref="AL481">+INDEX('Réel 2025'!$A$2:$AO$500,MATCH($A481,'Réel 2025'!$A$2:$A$500,0),MATCH(F$2,'Réel 2025'!$A$2:$AO$2,0))</f>
        <v>15470</v>
      </c>
      <c r="AM481" s="1312"/>
      <c r="AN481" s="1238">
        <f t="shared" si="131"/>
        <v>13685</v>
      </c>
      <c r="AO481" s="1245">
        <f t="shared" si="129"/>
        <v>0.88461538461538458</v>
      </c>
      <c r="AP481" s="1184"/>
      <c r="AQ481" s="1184">
        <v>29155</v>
      </c>
      <c r="AR481" s="1184"/>
      <c r="AS481" s="1184">
        <f t="shared" si="132"/>
        <v>29155</v>
      </c>
      <c r="AT481" s="1233">
        <f t="shared" si="133"/>
        <v>0</v>
      </c>
      <c r="AU481" s="1184"/>
      <c r="AV481" s="1184"/>
      <c r="AW481" s="1184"/>
      <c r="AX481" s="1184"/>
      <c r="AY481" s="1184"/>
      <c r="AZ481" s="1184"/>
      <c r="BA481" s="1184"/>
      <c r="BB481" s="1184"/>
      <c r="BC481" s="1184"/>
      <c r="BD481" s="1184"/>
      <c r="BE481" s="1184"/>
      <c r="BF481" s="1184"/>
      <c r="BG481" s="1184"/>
      <c r="BH481" s="1184"/>
      <c r="BI481" s="1184"/>
      <c r="BJ481" s="1184"/>
    </row>
    <row r="482" spans="1:62" ht="18">
      <c r="A482" t="str">
        <f t="shared" si="118"/>
        <v>TOTAL AUTRES REVENUS</v>
      </c>
      <c r="B482" s="899"/>
      <c r="C482" s="1184"/>
      <c r="D482" s="1184"/>
      <c r="E482" s="1184"/>
      <c r="F482" s="1184"/>
      <c r="G482" s="1184"/>
      <c r="H482" s="1184"/>
      <c r="I482" s="1184"/>
      <c r="J482" s="1184"/>
      <c r="K482" s="1184"/>
      <c r="L482" s="1184"/>
      <c r="M482" s="1184"/>
      <c r="N482" s="1184"/>
      <c r="O482" s="1184"/>
      <c r="P482" s="1184"/>
      <c r="Q482" s="1184"/>
      <c r="R482" s="1184"/>
      <c r="S482" s="1184"/>
      <c r="T482" s="1184"/>
      <c r="U482" s="1184"/>
      <c r="V482" s="1256" t="s">
        <v>1506</v>
      </c>
      <c r="W482" s="1257"/>
      <c r="X482" s="1258">
        <f>Z482/+Z408</f>
        <v>0.35012289581160977</v>
      </c>
      <c r="Y482" s="1293"/>
      <c r="Z482" s="1259">
        <f>SUM(Z470:Z481)</f>
        <v>173959.6857142857</v>
      </c>
      <c r="AA482" s="1258"/>
      <c r="AB482" s="1293"/>
      <c r="AC482" s="1259"/>
      <c r="AD482" s="1258">
        <f>AF482/+AF408</f>
        <v>0.41168360529800974</v>
      </c>
      <c r="AE482" s="1293"/>
      <c r="AF482" s="1259">
        <f>SUM(AF470:AF481)</f>
        <v>206079.2</v>
      </c>
      <c r="AG482" s="1269"/>
      <c r="AH482" s="1262">
        <f t="shared" si="130"/>
        <v>32119.514285714307</v>
      </c>
      <c r="AI482" s="1258">
        <f>AH482/Z482</f>
        <v>0.18463768863360638</v>
      </c>
      <c r="AJ482" s="1313"/>
      <c r="AK482" s="1314"/>
      <c r="AL482" s="1259">
        <f>SUM(AL470:AL481)</f>
        <v>80980.700000000012</v>
      </c>
      <c r="AM482" s="1315"/>
      <c r="AN482" s="1262">
        <f t="shared" si="131"/>
        <v>125098.5</v>
      </c>
      <c r="AO482" s="1294">
        <f t="shared" si="129"/>
        <v>1.5447940064731471</v>
      </c>
      <c r="AP482" s="1184"/>
      <c r="AQ482" s="1184">
        <f t="shared" ref="AQ482:AR482" si="143">SUM(AQ470:AQ481)</f>
        <v>223116.25</v>
      </c>
      <c r="AR482" s="1184">
        <f t="shared" si="143"/>
        <v>-17036.62</v>
      </c>
      <c r="AS482" s="1233">
        <f>SUM(AS470:AS481)-AF482</f>
        <v>0.42999999999301508</v>
      </c>
      <c r="AT482" s="1233"/>
      <c r="AU482" s="1184"/>
      <c r="AV482" s="1184"/>
      <c r="AW482" s="1184"/>
      <c r="AX482" s="1184"/>
      <c r="AY482" s="1184"/>
      <c r="AZ482" s="1184"/>
      <c r="BA482" s="1184"/>
      <c r="BB482" s="1184"/>
      <c r="BC482" s="1184"/>
      <c r="BD482" s="1184"/>
      <c r="BE482" s="1184"/>
      <c r="BF482" s="1184"/>
      <c r="BG482" s="1184"/>
      <c r="BH482" s="1184"/>
      <c r="BI482" s="1184"/>
      <c r="BJ482" s="1184"/>
    </row>
    <row r="483" spans="1:62" ht="18">
      <c r="A483" t="str">
        <f t="shared" si="118"/>
        <v/>
      </c>
      <c r="B483" s="899"/>
      <c r="C483" s="1184"/>
      <c r="D483" s="1184"/>
      <c r="E483" s="1184"/>
      <c r="F483" s="1184"/>
      <c r="G483" s="1184"/>
      <c r="H483" s="1184"/>
      <c r="I483" s="1184"/>
      <c r="J483" s="1184"/>
      <c r="K483" s="1184"/>
      <c r="L483" s="1184"/>
      <c r="M483" s="1184"/>
      <c r="N483" s="1184"/>
      <c r="O483" s="1184"/>
      <c r="P483" s="1184"/>
      <c r="Q483" s="1184"/>
      <c r="R483" s="1184"/>
      <c r="S483" s="1184"/>
      <c r="T483" s="1184"/>
      <c r="U483" s="1184"/>
      <c r="V483" s="1316"/>
      <c r="W483" s="1317"/>
      <c r="X483" s="1317"/>
      <c r="Y483" s="1318"/>
      <c r="Z483" s="1319"/>
      <c r="AA483" s="1317"/>
      <c r="AB483" s="1320"/>
      <c r="AC483" s="1319"/>
      <c r="AD483" s="1317"/>
      <c r="AE483" s="1320"/>
      <c r="AF483" s="1321"/>
      <c r="AG483" s="1322"/>
      <c r="AH483" s="1323"/>
      <c r="AI483" s="1324"/>
      <c r="AJ483" s="1325"/>
      <c r="AK483" s="1326"/>
      <c r="AL483" s="1321"/>
      <c r="AM483" s="1327"/>
      <c r="AN483" s="1323">
        <f t="shared" si="131"/>
        <v>0</v>
      </c>
      <c r="AO483" s="1328">
        <f t="shared" si="129"/>
        <v>0</v>
      </c>
      <c r="AP483" s="1184"/>
      <c r="AQ483" s="1329"/>
      <c r="AR483" s="1184"/>
      <c r="AS483" s="1184"/>
      <c r="AT483" s="1184"/>
      <c r="AU483" s="1184"/>
      <c r="AV483" s="1184"/>
      <c r="AW483" s="1184"/>
      <c r="AX483" s="1184"/>
      <c r="AY483" s="1184"/>
      <c r="AZ483" s="1184"/>
      <c r="BA483" s="1184"/>
      <c r="BB483" s="1184"/>
      <c r="BC483" s="1184"/>
      <c r="BD483" s="1184"/>
      <c r="BE483" s="1184"/>
      <c r="BF483" s="1184"/>
      <c r="BG483" s="1184"/>
      <c r="BH483" s="1184"/>
      <c r="BI483" s="1184"/>
      <c r="BJ483" s="1184"/>
    </row>
    <row r="484" spans="1:62" ht="18">
      <c r="A484" t="str">
        <f t="shared" si="118"/>
        <v>BAIIA OPÉRATIONNEL</v>
      </c>
      <c r="B484" s="899"/>
      <c r="C484" s="1184"/>
      <c r="D484" s="1184"/>
      <c r="E484" s="1184"/>
      <c r="F484" s="1184"/>
      <c r="G484" s="1184"/>
      <c r="H484" s="1184"/>
      <c r="I484" s="1184"/>
      <c r="J484" s="1184"/>
      <c r="K484" s="1184"/>
      <c r="L484" s="1184"/>
      <c r="M484" s="1184"/>
      <c r="N484" s="1184"/>
      <c r="O484" s="1184"/>
      <c r="P484" s="1184"/>
      <c r="Q484" s="1184"/>
      <c r="R484" s="1184"/>
      <c r="S484" s="1184"/>
      <c r="T484" s="1184"/>
      <c r="U484" s="1184"/>
      <c r="V484" s="1330" t="s">
        <v>1511</v>
      </c>
      <c r="W484" s="1331"/>
      <c r="X484" s="1332" t="s">
        <v>1512</v>
      </c>
      <c r="Y484" s="1333">
        <f>Z484/Z407</f>
        <v>3.6666183255329922E-2</v>
      </c>
      <c r="Z484" s="1334">
        <f>Z408-Z469+Z482</f>
        <v>193594.65940957185</v>
      </c>
      <c r="AA484" s="1332"/>
      <c r="AB484" s="1333"/>
      <c r="AC484" s="1334"/>
      <c r="AD484" s="1332" t="s">
        <v>1512</v>
      </c>
      <c r="AE484" s="1333">
        <f>AF484/AF407</f>
        <v>4.8735106208120722E-2</v>
      </c>
      <c r="AF484" s="1335">
        <f>AF408-AF469+AF482</f>
        <v>260433.09000000003</v>
      </c>
      <c r="AG484" s="1336"/>
      <c r="AH484" s="1335">
        <f>AF484-Z484</f>
        <v>66838.430590428179</v>
      </c>
      <c r="AI484" s="1337">
        <f>AH484/Z484</f>
        <v>0.34524935137298268</v>
      </c>
      <c r="AJ484" s="1338" t="s">
        <v>1512</v>
      </c>
      <c r="AK484" s="1333">
        <f>IF($AL$407=0,0,AL484/$AL$407)</f>
        <v>5.3526494562533885E-3</v>
      </c>
      <c r="AL484" s="1335">
        <f>AL408-AL469+AL482</f>
        <v>14296.289999999979</v>
      </c>
      <c r="AM484" s="1339"/>
      <c r="AN484" s="1335">
        <f t="shared" si="131"/>
        <v>246136.80000000005</v>
      </c>
      <c r="AO484" s="1340">
        <f t="shared" si="129"/>
        <v>17.216830380469368</v>
      </c>
      <c r="AP484" s="1184"/>
      <c r="AQ484" s="1184"/>
      <c r="AS484" s="1184"/>
      <c r="AT484" s="1184"/>
      <c r="AU484" s="1184"/>
      <c r="AV484" s="1184"/>
      <c r="AW484" s="1184"/>
      <c r="AX484" s="1184"/>
      <c r="AY484" s="1184"/>
      <c r="AZ484" s="1184"/>
      <c r="BA484" s="1184"/>
      <c r="BB484" s="1184"/>
      <c r="BC484" s="1184"/>
      <c r="BD484" s="1184"/>
      <c r="BE484" s="1184"/>
      <c r="BF484" s="1184"/>
      <c r="BG484" s="1184"/>
      <c r="BH484" s="1184"/>
      <c r="BI484" s="1184"/>
      <c r="BJ484" s="1184"/>
    </row>
    <row r="485" spans="1:62" ht="35.25">
      <c r="A485" t="str">
        <f t="shared" si="118"/>
        <v/>
      </c>
      <c r="B485" s="899"/>
      <c r="C485" s="1184"/>
      <c r="D485" s="1184"/>
      <c r="E485" s="1184"/>
      <c r="F485" s="1184"/>
      <c r="G485" s="1184"/>
      <c r="H485" s="1184"/>
      <c r="I485" s="1184"/>
      <c r="J485" s="1184"/>
      <c r="K485" s="1184"/>
      <c r="L485" s="1184"/>
      <c r="M485" s="1184"/>
      <c r="N485" s="1184"/>
      <c r="O485" s="1184"/>
      <c r="P485" s="1184"/>
      <c r="Q485" s="1184"/>
      <c r="R485" s="1184"/>
      <c r="S485" s="1184"/>
      <c r="T485" s="1184"/>
      <c r="U485" s="1184"/>
      <c r="V485" s="897"/>
      <c r="W485" s="897"/>
      <c r="X485" s="897"/>
      <c r="Y485" s="897"/>
      <c r="Z485" s="1025"/>
      <c r="AA485" s="912"/>
      <c r="AB485" s="912"/>
      <c r="AC485" s="1025"/>
      <c r="AD485" s="912"/>
      <c r="AE485" s="912"/>
      <c r="AF485" s="1341"/>
      <c r="AG485" s="912"/>
      <c r="AH485" s="912"/>
      <c r="AI485" s="912"/>
      <c r="AJ485" s="912"/>
      <c r="AK485" s="912"/>
      <c r="AL485" s="1025"/>
      <c r="AM485" s="912"/>
      <c r="AN485" s="912"/>
      <c r="AO485" s="912"/>
      <c r="AP485" s="1184"/>
      <c r="AQ485" s="1184"/>
      <c r="AR485" s="1184"/>
      <c r="AS485" s="1184"/>
      <c r="AT485" s="1184"/>
      <c r="AU485" s="1184"/>
      <c r="AV485" s="1184"/>
      <c r="AW485" s="1184"/>
      <c r="AX485" s="1184"/>
      <c r="AY485" s="1184"/>
      <c r="AZ485" s="1184"/>
      <c r="BA485" s="1184"/>
      <c r="BB485" s="1184"/>
      <c r="BC485" s="1184"/>
      <c r="BD485" s="1184"/>
      <c r="BE485" s="1184"/>
      <c r="BF485" s="1184"/>
      <c r="BG485" s="1184"/>
      <c r="BH485" s="1184"/>
      <c r="BI485" s="1184"/>
      <c r="BJ485" s="1184"/>
    </row>
    <row r="486" spans="1:62" ht="35.25">
      <c r="A486" t="str">
        <f t="shared" si="118"/>
        <v>BMW Sherbrooke</v>
      </c>
      <c r="B486" s="899"/>
      <c r="C486" s="1184"/>
      <c r="D486" s="1184"/>
      <c r="E486" s="1184"/>
      <c r="F486" s="1184"/>
      <c r="G486" s="1184"/>
      <c r="H486" s="1184"/>
      <c r="I486" s="1184"/>
      <c r="J486" s="1184"/>
      <c r="K486" s="1184"/>
      <c r="L486" s="1184"/>
      <c r="M486" s="1184"/>
      <c r="N486" s="1184"/>
      <c r="O486" s="1184"/>
      <c r="P486" s="1184"/>
      <c r="Q486" s="1184"/>
      <c r="R486" s="1184"/>
      <c r="S486" s="1184"/>
      <c r="T486" s="1184"/>
      <c r="U486" s="1184"/>
      <c r="V486" s="897" t="str">
        <f>C1</f>
        <v>BMW Sherbrooke</v>
      </c>
      <c r="W486" s="897"/>
      <c r="X486" s="897"/>
      <c r="Y486" s="897"/>
      <c r="Z486" s="892"/>
      <c r="AA486" s="892"/>
      <c r="AB486" s="897"/>
      <c r="AC486" s="897"/>
      <c r="AD486" s="892"/>
      <c r="AE486" s="894" t="s">
        <v>1517</v>
      </c>
      <c r="AF486" s="897"/>
      <c r="AG486" s="897"/>
      <c r="AH486" s="892"/>
      <c r="AI486" s="892"/>
      <c r="AJ486" s="1196"/>
      <c r="AK486" s="893"/>
      <c r="AL486" s="892"/>
      <c r="AM486" s="897"/>
      <c r="AN486" s="897"/>
      <c r="AO486" s="896" t="str">
        <f>$S$1</f>
        <v>Réalisé, Septembre 2026</v>
      </c>
      <c r="AP486" s="1184"/>
      <c r="AQ486" s="1184"/>
      <c r="AR486" s="1184"/>
      <c r="AS486" s="1184"/>
      <c r="AT486" s="1184"/>
      <c r="AU486" s="1184"/>
      <c r="AV486" s="1184"/>
      <c r="AW486" s="1184"/>
      <c r="AX486" s="1184"/>
      <c r="AY486" s="1184"/>
      <c r="AZ486" s="1184"/>
      <c r="BA486" s="1184"/>
      <c r="BB486" s="1184"/>
      <c r="BC486" s="1184"/>
      <c r="BD486" s="1184"/>
      <c r="BE486" s="1184"/>
      <c r="BF486" s="1184"/>
      <c r="BG486" s="1184"/>
      <c r="BH486" s="1184"/>
      <c r="BI486" s="1184"/>
      <c r="BJ486" s="1184"/>
    </row>
    <row r="487" spans="1:62" ht="35.25" hidden="1" customHeight="1">
      <c r="A487" t="str">
        <f t="shared" si="118"/>
        <v/>
      </c>
      <c r="B487" s="899"/>
      <c r="C487" s="1184"/>
      <c r="D487" s="1184"/>
      <c r="E487" s="1184"/>
      <c r="F487" s="1184"/>
      <c r="G487" s="1184"/>
      <c r="H487" s="1184"/>
      <c r="I487" s="1184"/>
      <c r="J487" s="1184"/>
      <c r="K487" s="1184"/>
      <c r="L487" s="1184"/>
      <c r="M487" s="1184"/>
      <c r="N487" s="1184"/>
      <c r="O487" s="1184"/>
      <c r="P487" s="1184"/>
      <c r="Q487" s="1184"/>
      <c r="R487" s="1184"/>
      <c r="S487" s="1184"/>
      <c r="T487" s="1184"/>
      <c r="U487" s="1184"/>
      <c r="V487" s="897"/>
      <c r="W487" s="897"/>
      <c r="X487" s="897"/>
      <c r="Y487" s="897"/>
      <c r="Z487" s="1025"/>
      <c r="AA487" s="912"/>
      <c r="AB487" s="912"/>
      <c r="AC487" s="1025"/>
      <c r="AD487" s="912"/>
      <c r="AE487" s="912"/>
      <c r="AF487" s="1341"/>
      <c r="AG487" s="912"/>
      <c r="AH487" s="912"/>
      <c r="AI487" s="912"/>
      <c r="AJ487" s="912"/>
      <c r="AK487" s="912"/>
      <c r="AL487" s="1025"/>
      <c r="AM487" s="912"/>
      <c r="AN487" s="912"/>
      <c r="AO487" s="912"/>
      <c r="AP487" s="1184"/>
      <c r="AQ487" s="1184"/>
      <c r="AR487" s="1184"/>
      <c r="AS487" s="1184"/>
      <c r="AT487" s="1184"/>
      <c r="AU487" s="1184"/>
      <c r="AV487" s="1184"/>
      <c r="AW487" s="1184"/>
      <c r="AX487" s="1184"/>
      <c r="AY487" s="1184"/>
      <c r="AZ487" s="1184"/>
      <c r="BA487" s="1184"/>
      <c r="BB487" s="1184"/>
      <c r="BC487" s="1184"/>
      <c r="BD487" s="1184"/>
      <c r="BE487" s="1184"/>
      <c r="BF487" s="1184"/>
      <c r="BG487" s="1184"/>
      <c r="BH487" s="1184"/>
      <c r="BI487" s="1184"/>
      <c r="BJ487" s="1184"/>
    </row>
    <row r="488" spans="1:62" ht="35.25">
      <c r="A488" t="str">
        <f t="shared" si="118"/>
        <v/>
      </c>
      <c r="B488" s="899"/>
      <c r="C488" s="1184"/>
      <c r="D488" s="1184"/>
      <c r="E488" s="1184"/>
      <c r="F488" s="1184"/>
      <c r="G488" s="1184"/>
      <c r="H488" s="1184"/>
      <c r="I488" s="1184"/>
      <c r="J488" s="1184"/>
      <c r="K488" s="1184"/>
      <c r="L488" s="1184"/>
      <c r="M488" s="1184"/>
      <c r="N488" s="1184"/>
      <c r="O488" s="1184"/>
      <c r="P488" s="1184"/>
      <c r="Q488" s="1184"/>
      <c r="R488" s="1184"/>
      <c r="S488" s="1184"/>
      <c r="T488" s="1184"/>
      <c r="U488" s="1184"/>
      <c r="V488" s="897"/>
      <c r="W488" s="897"/>
      <c r="X488" s="897"/>
      <c r="Y488" s="897"/>
      <c r="Z488" s="1025"/>
      <c r="AA488" s="912"/>
      <c r="AB488" s="912"/>
      <c r="AC488" s="1025"/>
      <c r="AD488" s="912"/>
      <c r="AE488" s="912"/>
      <c r="AF488" s="1341"/>
      <c r="AG488" s="912"/>
      <c r="AH488" s="912"/>
      <c r="AI488" s="912"/>
      <c r="AJ488" s="912"/>
      <c r="AK488" s="912"/>
      <c r="AL488" s="1025"/>
      <c r="AM488" s="912"/>
      <c r="AN488" s="912"/>
      <c r="AO488" s="912"/>
      <c r="AP488" s="1184"/>
      <c r="AQ488" s="1184"/>
      <c r="AR488" s="1184"/>
      <c r="AS488" s="1184"/>
      <c r="AT488" s="1184"/>
      <c r="AU488" s="1184"/>
      <c r="AV488" s="1184"/>
      <c r="AW488" s="1184"/>
      <c r="AX488" s="1184"/>
      <c r="AY488" s="1184"/>
      <c r="AZ488" s="1184"/>
      <c r="BA488" s="1184"/>
      <c r="BB488" s="1184"/>
      <c r="BC488" s="1184"/>
      <c r="BD488" s="1184"/>
      <c r="BE488" s="1184"/>
      <c r="BF488" s="1184"/>
      <c r="BG488" s="1184"/>
      <c r="BH488" s="1184"/>
      <c r="BI488" s="1184"/>
      <c r="BJ488" s="1184"/>
    </row>
    <row r="489" spans="1:62" ht="18" hidden="1">
      <c r="A489" t="e">
        <f>+U489&amp;#REF!</f>
        <v>#REF!</v>
      </c>
      <c r="B489" s="899"/>
      <c r="C489" s="1184"/>
      <c r="D489" s="1184"/>
      <c r="E489" s="1184"/>
      <c r="F489" s="1184"/>
      <c r="G489" s="1184"/>
      <c r="H489" s="1184"/>
      <c r="I489" s="1184"/>
      <c r="J489" s="1184"/>
      <c r="K489" s="1184"/>
      <c r="L489" s="1184"/>
      <c r="M489" s="1184"/>
      <c r="N489" s="1184"/>
      <c r="O489" s="1184"/>
      <c r="P489" s="1184"/>
      <c r="Q489" s="1184"/>
      <c r="R489" s="1184"/>
      <c r="S489" s="1184"/>
      <c r="T489" s="1184"/>
      <c r="U489" s="1184"/>
      <c r="V489" s="1342" t="s">
        <v>1518</v>
      </c>
      <c r="W489" s="1343"/>
      <c r="X489" s="1344" t="s">
        <v>1512</v>
      </c>
      <c r="Y489" s="1345">
        <f>Z489/Z407</f>
        <v>4.2501789611488976E-2</v>
      </c>
      <c r="Z489" s="1346">
        <f>Z490+Z416</f>
        <v>224406.21721753437</v>
      </c>
      <c r="AA489" s="1344"/>
      <c r="AB489" s="1345"/>
      <c r="AC489" s="1347"/>
      <c r="AD489" s="1344" t="s">
        <v>1512</v>
      </c>
      <c r="AE489" s="1345">
        <f>AF489/AF407</f>
        <v>5.4486858383567795E-2</v>
      </c>
      <c r="AF489" s="1346">
        <f>AF490+AF416</f>
        <v>291169.59000000003</v>
      </c>
      <c r="AG489" s="1348"/>
      <c r="AH489" s="1346">
        <f t="shared" ref="AH489:AH490" si="144">AF489-Z489</f>
        <v>66763.372782465653</v>
      </c>
      <c r="AI489" s="1349">
        <f t="shared" ref="AI489:AI490" si="145">AH489/Z489</f>
        <v>0.29751124371811288</v>
      </c>
      <c r="AJ489" s="1344" t="s">
        <v>1512</v>
      </c>
      <c r="AK489" s="1345">
        <f t="shared" ref="AK489:AK490" si="146">IF($AL$407=0,0,AL489/$AL$407)</f>
        <v>1.47471000252894E-2</v>
      </c>
      <c r="AL489" s="1346">
        <f>AL490+AL416</f>
        <v>39387.749999999978</v>
      </c>
      <c r="AM489" s="1350"/>
      <c r="AN489" s="1346">
        <f t="shared" ref="AN489:AN490" si="147">AF489-AL489</f>
        <v>251781.84000000005</v>
      </c>
      <c r="AO489" s="1351">
        <f t="shared" ref="AO489:AO490" si="148">IF(AL489=0,0,AN489/AL489)</f>
        <v>6.3923895119675587</v>
      </c>
      <c r="AP489" s="1184"/>
      <c r="AQ489" s="1184"/>
      <c r="AR489" s="1184"/>
      <c r="AS489" s="1184"/>
      <c r="AT489" s="1184"/>
      <c r="AU489" s="1184"/>
      <c r="AV489" s="1184"/>
      <c r="AW489" s="1184"/>
      <c r="AX489" s="1184"/>
      <c r="AY489" s="1184"/>
      <c r="AZ489" s="1184"/>
      <c r="BA489" s="1184"/>
      <c r="BB489" s="1184"/>
      <c r="BC489" s="1184"/>
      <c r="BD489" s="1184"/>
      <c r="BE489" s="1184"/>
      <c r="BF489" s="1184"/>
      <c r="BG489" s="1184"/>
      <c r="BH489" s="1184"/>
      <c r="BI489" s="1184"/>
      <c r="BJ489" s="1184"/>
    </row>
    <row r="490" spans="1:62" ht="18">
      <c r="A490" t="str">
        <f t="shared" ref="A490:A499" si="149">+U490&amp;V490</f>
        <v>BAIIA OPÉRATIONNEL</v>
      </c>
      <c r="B490" s="899"/>
      <c r="C490" s="1184"/>
      <c r="D490" s="1184"/>
      <c r="E490" s="1184"/>
      <c r="F490" s="1184"/>
      <c r="G490" s="1184"/>
      <c r="H490" s="1184"/>
      <c r="I490" s="1184"/>
      <c r="J490" s="1184"/>
      <c r="K490" s="1184"/>
      <c r="L490" s="1184"/>
      <c r="M490" s="1184"/>
      <c r="N490" s="1184"/>
      <c r="O490" s="1184"/>
      <c r="P490" s="1184"/>
      <c r="Q490" s="1184"/>
      <c r="R490" s="1184"/>
      <c r="S490" s="1184"/>
      <c r="T490" s="1184"/>
      <c r="U490" s="1184"/>
      <c r="V490" s="1352" t="s">
        <v>1511</v>
      </c>
      <c r="W490" s="1353"/>
      <c r="X490" s="1354" t="s">
        <v>1512</v>
      </c>
      <c r="Y490" s="1355">
        <f>Z490/Z407</f>
        <v>3.6666183255329922E-2</v>
      </c>
      <c r="Z490" s="1356">
        <f>Z484</f>
        <v>193594.65940957185</v>
      </c>
      <c r="AA490" s="1354"/>
      <c r="AB490" s="1355"/>
      <c r="AC490" s="1356"/>
      <c r="AD490" s="1354" t="s">
        <v>1512</v>
      </c>
      <c r="AE490" s="1355">
        <f>AF490/AF407</f>
        <v>4.8735106208120722E-2</v>
      </c>
      <c r="AF490" s="1356">
        <f>AF484</f>
        <v>260433.09000000003</v>
      </c>
      <c r="AG490" s="1357"/>
      <c r="AH490" s="1335">
        <f t="shared" si="144"/>
        <v>66838.430590428179</v>
      </c>
      <c r="AI490" s="1337">
        <f t="shared" si="145"/>
        <v>0.34524935137298268</v>
      </c>
      <c r="AJ490" s="1354" t="s">
        <v>1512</v>
      </c>
      <c r="AK490" s="1355">
        <f t="shared" si="146"/>
        <v>5.3526494562533885E-3</v>
      </c>
      <c r="AL490" s="1358">
        <f>AL484</f>
        <v>14296.289999999979</v>
      </c>
      <c r="AM490" s="1359"/>
      <c r="AN490" s="1360">
        <f t="shared" si="147"/>
        <v>246136.80000000005</v>
      </c>
      <c r="AO490" s="1361">
        <f t="shared" si="148"/>
        <v>17.216830380469368</v>
      </c>
      <c r="AP490" s="1184"/>
      <c r="AQ490" s="1184"/>
      <c r="AR490" s="1184"/>
      <c r="AS490" s="1184"/>
      <c r="AT490" s="1184"/>
      <c r="AU490" s="1184"/>
      <c r="AV490" s="1184"/>
      <c r="AW490" s="1184"/>
      <c r="AX490" s="1184"/>
      <c r="AY490" s="1184"/>
      <c r="AZ490" s="1184"/>
      <c r="BA490" s="1184"/>
      <c r="BB490" s="1184"/>
      <c r="BC490" s="1184"/>
      <c r="BD490" s="1184"/>
      <c r="BE490" s="1184"/>
      <c r="BF490" s="1184"/>
      <c r="BG490" s="1184"/>
      <c r="BH490" s="1184"/>
      <c r="BI490" s="1184"/>
      <c r="BJ490" s="1184"/>
    </row>
    <row r="491" spans="1:62" ht="15.75">
      <c r="A491" t="str">
        <f t="shared" si="149"/>
        <v/>
      </c>
      <c r="B491" s="899"/>
      <c r="C491" s="1184"/>
      <c r="D491" s="1184"/>
      <c r="E491" s="1184"/>
      <c r="F491" s="1233"/>
      <c r="G491" s="1184"/>
      <c r="H491" s="1184"/>
      <c r="I491" s="1233"/>
      <c r="J491" s="1184"/>
      <c r="K491" s="1184"/>
      <c r="L491" s="1184"/>
      <c r="M491" s="1233"/>
      <c r="N491" s="1184"/>
      <c r="O491" s="1184"/>
      <c r="P491" s="1184"/>
      <c r="Q491" s="1233"/>
      <c r="R491" s="1233"/>
      <c r="S491" s="1233"/>
      <c r="T491" s="1298"/>
      <c r="U491" s="1298"/>
      <c r="V491" s="1362"/>
      <c r="W491" s="1329"/>
      <c r="X491" s="1329"/>
      <c r="Y491" s="1329"/>
      <c r="Z491" s="1363"/>
      <c r="AA491" s="1329"/>
      <c r="AB491" s="1329"/>
      <c r="AC491" s="1364"/>
      <c r="AD491" s="1329"/>
      <c r="AE491" s="1329"/>
      <c r="AF491" s="1364"/>
      <c r="AG491" s="1329"/>
      <c r="AH491" s="1329"/>
      <c r="AI491" s="1364"/>
      <c r="AJ491" s="1329"/>
      <c r="AK491" s="1329"/>
      <c r="AL491" s="1365"/>
      <c r="AM491" s="1366"/>
      <c r="AN491" s="1329"/>
      <c r="AO491" s="1367"/>
      <c r="AP491" s="1184"/>
      <c r="AQ491" s="1184"/>
      <c r="AR491" s="1184"/>
      <c r="AS491" s="1184"/>
      <c r="AT491" s="1184"/>
      <c r="AU491" s="1184"/>
      <c r="AV491" s="1184"/>
      <c r="AW491" s="1184"/>
      <c r="AX491" s="1184"/>
      <c r="AY491" s="1184"/>
      <c r="AZ491" s="1184"/>
      <c r="BA491" s="1184"/>
      <c r="BB491" s="1184"/>
      <c r="BC491" s="1184"/>
      <c r="BD491" s="1184"/>
      <c r="BE491" s="1184"/>
      <c r="BF491" s="1184"/>
      <c r="BG491" s="1184"/>
      <c r="BH491" s="1184"/>
      <c r="BI491" s="1184"/>
      <c r="BJ491" s="1184"/>
    </row>
    <row r="492" spans="1:62" ht="18">
      <c r="A492" t="str">
        <f t="shared" si="149"/>
        <v>Amortissement</v>
      </c>
      <c r="B492" s="899"/>
      <c r="C492" s="1184"/>
      <c r="D492" s="1184"/>
      <c r="E492" s="1184"/>
      <c r="F492" s="1184"/>
      <c r="G492" s="1184"/>
      <c r="H492" s="1184"/>
      <c r="I492" s="1184"/>
      <c r="J492" s="1184"/>
      <c r="K492" s="1184"/>
      <c r="L492" s="1184"/>
      <c r="M492" s="1184"/>
      <c r="N492" s="1184"/>
      <c r="O492" s="1184"/>
      <c r="P492" s="1184"/>
      <c r="Q492" s="1184"/>
      <c r="R492" s="1184"/>
      <c r="S492" s="1184"/>
      <c r="T492" s="1184"/>
      <c r="U492" s="1184"/>
      <c r="V492" s="1015" t="s">
        <v>1524</v>
      </c>
      <c r="W492" s="1242"/>
      <c r="X492" s="1235"/>
      <c r="Y492" s="1243"/>
      <c r="Z492" s="1236">
        <f t="array" ref="Z492">+INDEX('Budget original'!$A$2:$AO$501,MATCH($A492,'Budget original'!$A$2:$A$501,0),MATCH(F$2,'Budget original'!$A$2:$AO$2,0))</f>
        <v>4077.75</v>
      </c>
      <c r="AA492" s="1235"/>
      <c r="AB492" s="1243"/>
      <c r="AC492" s="1236"/>
      <c r="AD492" s="1235"/>
      <c r="AE492" s="1243"/>
      <c r="AF492" s="1236">
        <f>SUMIFS(BV_Data_An_Cour!$O:$O,BV_Data_An_Cour!$V:$V,$V492)</f>
        <v>4077.75</v>
      </c>
      <c r="AG492" s="1235"/>
      <c r="AH492" s="1238">
        <f t="shared" ref="AH492:AH499" si="150">AF492-Z492</f>
        <v>0</v>
      </c>
      <c r="AI492" s="1267">
        <f t="shared" ref="AI492:AI498" si="151">IF(Z492=0,0,AH492/Z492)</f>
        <v>0</v>
      </c>
      <c r="AJ492" s="1235"/>
      <c r="AK492" s="1235"/>
      <c r="AL492" s="1236">
        <f t="array" ref="AL492">+INDEX('Réel 2025'!$A$2:$AO$500,MATCH($A492,'Réel 2025'!$A$2:$A$500,0),MATCH(F$2,'Réel 2025'!$A$2:$AO$2,0))</f>
        <v>15300</v>
      </c>
      <c r="AM492" s="1240"/>
      <c r="AN492" s="1238">
        <f t="shared" ref="AN492:AN499" si="152">AF492-AL492</f>
        <v>-11222.25</v>
      </c>
      <c r="AO492" s="1245">
        <f t="shared" ref="AO492:AO499" si="153">IF(AL492=0,0,AN492/AL492)</f>
        <v>-0.73348039215686278</v>
      </c>
      <c r="AP492" s="1184"/>
      <c r="AQ492" s="1295">
        <v>4078</v>
      </c>
      <c r="AR492" s="1233">
        <f t="shared" ref="AR492:AR497" si="154">AQ492-AF492</f>
        <v>0.25</v>
      </c>
      <c r="AS492" s="1184"/>
      <c r="AT492" s="1184"/>
      <c r="AU492" s="1184"/>
      <c r="AV492" s="1184"/>
      <c r="AW492" s="1184"/>
      <c r="AX492" s="1184"/>
      <c r="AY492" s="1184"/>
      <c r="AZ492" s="1184"/>
      <c r="BA492" s="1184"/>
      <c r="BB492" s="1184"/>
      <c r="BC492" s="1184"/>
      <c r="BD492" s="1184"/>
      <c r="BE492" s="1184"/>
      <c r="BF492" s="1184"/>
      <c r="BG492" s="1184"/>
      <c r="BH492" s="1184"/>
      <c r="BI492" s="1184"/>
      <c r="BJ492" s="1184"/>
    </row>
    <row r="493" spans="1:62" ht="20.25" hidden="1" customHeight="1">
      <c r="A493" t="str">
        <f t="shared" si="149"/>
        <v>Intérêts sur marge</v>
      </c>
      <c r="B493" s="899"/>
      <c r="C493" s="1184"/>
      <c r="D493" s="1184"/>
      <c r="E493" s="1184"/>
      <c r="F493" s="1233"/>
      <c r="G493" s="1184"/>
      <c r="H493" s="1184"/>
      <c r="I493" s="1233"/>
      <c r="J493" s="1184"/>
      <c r="K493" s="1184"/>
      <c r="L493" s="1184"/>
      <c r="M493" s="1233"/>
      <c r="N493" s="1184"/>
      <c r="O493" s="1184"/>
      <c r="P493" s="1184"/>
      <c r="Q493" s="1233"/>
      <c r="R493" s="1233"/>
      <c r="S493" s="1233"/>
      <c r="T493" s="1184"/>
      <c r="U493" s="1184"/>
      <c r="V493" s="1015" t="s">
        <v>1530</v>
      </c>
      <c r="W493" s="1140"/>
      <c r="X493" s="1140"/>
      <c r="Y493" s="1140"/>
      <c r="Z493" s="1236">
        <f t="array" ref="Z493">+INDEX('Budget original'!$A$2:$AO$501,MATCH($A493,'Budget original'!$A$2:$A$501,0),MATCH(F$2,'Budget original'!$A$2:$AO$2,0))</f>
        <v>0</v>
      </c>
      <c r="AA493" s="1140"/>
      <c r="AB493" s="1140"/>
      <c r="AC493" s="1236"/>
      <c r="AD493" s="1140"/>
      <c r="AE493" s="940"/>
      <c r="AF493" s="1236">
        <f>SUMIFS(BV_Data_An_Cour!$O:$O,BV_Data_An_Cour!$V:$V,$V493)</f>
        <v>0</v>
      </c>
      <c r="AG493" s="1140"/>
      <c r="AH493" s="1238">
        <f t="shared" si="150"/>
        <v>0</v>
      </c>
      <c r="AI493" s="1267">
        <f t="shared" si="151"/>
        <v>0</v>
      </c>
      <c r="AJ493" s="1140"/>
      <c r="AK493" s="1140"/>
      <c r="AL493" s="1236">
        <f t="array" ref="AL493">+INDEX('Réel 2025'!$A$2:$AO$500,MATCH($A493,'Réel 2025'!$A$2:$A$500,0),MATCH(F$2,'Réel 2025'!$A$2:$AO$2,0))</f>
        <v>0</v>
      </c>
      <c r="AM493" s="1368"/>
      <c r="AN493" s="1238">
        <f t="shared" si="152"/>
        <v>0</v>
      </c>
      <c r="AO493" s="1245">
        <f t="shared" si="153"/>
        <v>0</v>
      </c>
      <c r="AP493" s="1184"/>
      <c r="AQ493" s="1184"/>
      <c r="AR493" s="1233">
        <f t="shared" si="154"/>
        <v>0</v>
      </c>
      <c r="AS493" s="1184"/>
      <c r="AT493" s="1184"/>
      <c r="AU493" s="1184"/>
      <c r="AV493" s="1184"/>
      <c r="AW493" s="1184"/>
      <c r="AX493" s="1184"/>
      <c r="AY493" s="1184"/>
      <c r="AZ493" s="1184"/>
      <c r="BA493" s="1184"/>
      <c r="BB493" s="1184"/>
      <c r="BC493" s="1184"/>
      <c r="BD493" s="1184"/>
      <c r="BE493" s="1184"/>
      <c r="BF493" s="1184"/>
      <c r="BG493" s="1184"/>
      <c r="BH493" s="1184"/>
      <c r="BI493" s="1184"/>
      <c r="BJ493" s="1184"/>
    </row>
    <row r="494" spans="1:62" ht="22.5" hidden="1" customHeight="1">
      <c r="A494" t="str">
        <f t="shared" si="149"/>
        <v>Intérêts sur prêt</v>
      </c>
      <c r="B494" s="899"/>
      <c r="C494" s="1184"/>
      <c r="D494" s="1184"/>
      <c r="E494" s="1184"/>
      <c r="F494" s="1233"/>
      <c r="G494" s="1184"/>
      <c r="H494" s="1184"/>
      <c r="I494" s="1233"/>
      <c r="J494" s="1184"/>
      <c r="K494" s="1184"/>
      <c r="L494" s="1184"/>
      <c r="M494" s="1233"/>
      <c r="N494" s="1184"/>
      <c r="O494" s="1184"/>
      <c r="P494" s="1184"/>
      <c r="Q494" s="1233"/>
      <c r="R494" s="1233"/>
      <c r="S494" s="1233"/>
      <c r="T494" s="1184"/>
      <c r="U494" s="1184"/>
      <c r="V494" s="1015" t="s">
        <v>1535</v>
      </c>
      <c r="W494" s="940"/>
      <c r="X494" s="940"/>
      <c r="Y494" s="940"/>
      <c r="Z494" s="1236">
        <f t="array" ref="Z494">+INDEX('Budget original'!$A$2:$AO$501,MATCH($A494,'Budget original'!$A$2:$A$501,0),MATCH(F$2,'Budget original'!$A$2:$AO$2,0))</f>
        <v>0</v>
      </c>
      <c r="AA494" s="1140"/>
      <c r="AB494" s="1140"/>
      <c r="AC494" s="1236"/>
      <c r="AD494" s="1140"/>
      <c r="AE494" s="940"/>
      <c r="AF494" s="1236">
        <f>SUMIFS(BV_Data_An_Cour!$O:$O,BV_Data_An_Cour!$V:$V,$V494)</f>
        <v>0</v>
      </c>
      <c r="AG494" s="1140"/>
      <c r="AH494" s="1238">
        <f t="shared" si="150"/>
        <v>0</v>
      </c>
      <c r="AI494" s="1267">
        <f t="shared" si="151"/>
        <v>0</v>
      </c>
      <c r="AJ494" s="1140"/>
      <c r="AK494" s="1140"/>
      <c r="AL494" s="1236">
        <f t="array" ref="AL494">+INDEX('Réel 2025'!$A$2:$AO$500,MATCH($A494,'Réel 2025'!$A$2:$A$500,0),MATCH(F$2,'Réel 2025'!$A$2:$AO$2,0))</f>
        <v>0</v>
      </c>
      <c r="AM494" s="1368"/>
      <c r="AN494" s="1238">
        <f t="shared" si="152"/>
        <v>0</v>
      </c>
      <c r="AO494" s="1245">
        <f t="shared" si="153"/>
        <v>0</v>
      </c>
      <c r="AP494" s="1184"/>
      <c r="AQ494" s="1184"/>
      <c r="AR494" s="1233">
        <f t="shared" si="154"/>
        <v>0</v>
      </c>
      <c r="AS494" s="1184"/>
      <c r="AT494" s="1184"/>
      <c r="AU494" s="1184"/>
      <c r="AV494" s="1184"/>
      <c r="AW494" s="1184"/>
      <c r="AX494" s="1184"/>
      <c r="AY494" s="1184"/>
      <c r="AZ494" s="1184"/>
      <c r="BA494" s="1184"/>
      <c r="BB494" s="1184"/>
      <c r="BC494" s="1184"/>
      <c r="BD494" s="1184"/>
      <c r="BE494" s="1184"/>
      <c r="BF494" s="1184"/>
      <c r="BG494" s="1184"/>
      <c r="BH494" s="1184"/>
      <c r="BI494" s="1184"/>
      <c r="BJ494" s="1184"/>
    </row>
    <row r="495" spans="1:62" ht="20.25" hidden="1" customHeight="1">
      <c r="A495" t="str">
        <f t="shared" si="149"/>
        <v>Intérêts sur avance</v>
      </c>
      <c r="B495" s="899"/>
      <c r="C495" s="1184"/>
      <c r="D495" s="1184"/>
      <c r="E495" s="1184"/>
      <c r="F495" s="1233"/>
      <c r="G495" s="1184"/>
      <c r="H495" s="1184"/>
      <c r="I495" s="1233"/>
      <c r="J495" s="1184"/>
      <c r="K495" s="1184"/>
      <c r="L495" s="1184"/>
      <c r="M495" s="1233"/>
      <c r="N495" s="1184"/>
      <c r="O495" s="1184"/>
      <c r="P495" s="1184"/>
      <c r="Q495" s="1233"/>
      <c r="R495" s="1233"/>
      <c r="S495" s="1233"/>
      <c r="T495" s="1184"/>
      <c r="U495" s="1184"/>
      <c r="V495" s="1015" t="s">
        <v>1537</v>
      </c>
      <c r="W495" s="940"/>
      <c r="X495" s="940"/>
      <c r="Y495" s="940"/>
      <c r="Z495" s="1236">
        <f t="array" ref="Z495">+INDEX('Budget original'!$A$2:$AO$501,MATCH($A495,'Budget original'!$A$2:$A$501,0),MATCH(F$2,'Budget original'!$A$2:$AO$2,0))</f>
        <v>0</v>
      </c>
      <c r="AA495" s="1140"/>
      <c r="AB495" s="1140"/>
      <c r="AC495" s="1236"/>
      <c r="AD495" s="1140"/>
      <c r="AE495" s="940"/>
      <c r="AF495" s="1236">
        <f>SUMIFS(BV_Data_An_Cour!$O:$O,BV_Data_An_Cour!$V:$V,$V495)</f>
        <v>0</v>
      </c>
      <c r="AG495" s="1140"/>
      <c r="AH495" s="1238">
        <f t="shared" si="150"/>
        <v>0</v>
      </c>
      <c r="AI495" s="1267">
        <f t="shared" si="151"/>
        <v>0</v>
      </c>
      <c r="AJ495" s="1140"/>
      <c r="AK495" s="1140"/>
      <c r="AL495" s="1236">
        <f t="array" ref="AL495">+INDEX('Réel 2025'!$A$2:$AO$500,MATCH($A495,'Réel 2025'!$A$2:$A$500,0),MATCH(F$2,'Réel 2025'!$A$2:$AO$2,0))</f>
        <v>0</v>
      </c>
      <c r="AM495" s="1368"/>
      <c r="AN495" s="1238">
        <f t="shared" si="152"/>
        <v>0</v>
      </c>
      <c r="AO495" s="1245">
        <f t="shared" si="153"/>
        <v>0</v>
      </c>
      <c r="AP495" s="1184"/>
      <c r="AQ495" s="1184"/>
      <c r="AR495" s="1233">
        <f t="shared" si="154"/>
        <v>0</v>
      </c>
      <c r="AS495" s="1184"/>
      <c r="AT495" s="1184"/>
      <c r="AU495" s="1184"/>
      <c r="AV495" s="1184"/>
      <c r="AW495" s="1184"/>
      <c r="AX495" s="1184"/>
      <c r="AY495" s="1184"/>
      <c r="AZ495" s="1184"/>
      <c r="BA495" s="1184"/>
      <c r="BB495" s="1184"/>
      <c r="BC495" s="1184"/>
      <c r="BD495" s="1184"/>
      <c r="BE495" s="1184"/>
      <c r="BF495" s="1184"/>
      <c r="BG495" s="1184"/>
      <c r="BH495" s="1184"/>
      <c r="BI495" s="1184"/>
      <c r="BJ495" s="1184"/>
    </row>
    <row r="496" spans="1:62" ht="20.25" hidden="1" customHeight="1">
      <c r="A496" t="str">
        <f t="shared" si="149"/>
        <v>[...]</v>
      </c>
      <c r="B496" s="899"/>
      <c r="C496" s="1184"/>
      <c r="D496" s="1184"/>
      <c r="E496" s="1184"/>
      <c r="F496" s="1233"/>
      <c r="G496" s="1184"/>
      <c r="H496" s="1184"/>
      <c r="I496" s="1233"/>
      <c r="J496" s="1184"/>
      <c r="K496" s="1184"/>
      <c r="L496" s="1184"/>
      <c r="M496" s="1233"/>
      <c r="N496" s="1184"/>
      <c r="O496" s="1184"/>
      <c r="P496" s="1184"/>
      <c r="Q496" s="1233"/>
      <c r="R496" s="1233"/>
      <c r="S496" s="1233"/>
      <c r="T496" s="1184"/>
      <c r="U496" s="1184"/>
      <c r="V496" s="1015" t="s">
        <v>330</v>
      </c>
      <c r="W496" s="940"/>
      <c r="X496" s="940"/>
      <c r="Y496" s="940"/>
      <c r="Z496" s="1238">
        <f>IFERROR(SUMIF($C:$C,$V496,F:F),0)</f>
        <v>0</v>
      </c>
      <c r="AA496" s="1235"/>
      <c r="AB496" s="1235"/>
      <c r="AC496" s="1238"/>
      <c r="AD496" s="1244"/>
      <c r="AE496" s="1243"/>
      <c r="AF496" s="1236">
        <f>SUMIFS(BV_Data_An_Cour!$O:$O,BV_Data_An_Cour!$V:$V,$V496)</f>
        <v>0</v>
      </c>
      <c r="AG496" s="1237"/>
      <c r="AH496" s="1238">
        <f t="shared" si="150"/>
        <v>0</v>
      </c>
      <c r="AI496" s="1239">
        <f t="shared" si="151"/>
        <v>0</v>
      </c>
      <c r="AJ496" s="1244"/>
      <c r="AK496" s="1235"/>
      <c r="AL496" s="1236"/>
      <c r="AM496" s="1368"/>
      <c r="AN496" s="1238">
        <f t="shared" si="152"/>
        <v>0</v>
      </c>
      <c r="AO496" s="1245">
        <f t="shared" si="153"/>
        <v>0</v>
      </c>
      <c r="AP496" s="1184"/>
      <c r="AQ496" s="1184"/>
      <c r="AR496" s="1233">
        <f t="shared" si="154"/>
        <v>0</v>
      </c>
      <c r="AS496" s="1184"/>
      <c r="AT496" s="1184"/>
      <c r="AU496" s="1184"/>
      <c r="AV496" s="1184"/>
      <c r="AW496" s="1184"/>
      <c r="AX496" s="1184"/>
      <c r="AY496" s="1184"/>
      <c r="AZ496" s="1184"/>
      <c r="BA496" s="1184"/>
      <c r="BB496" s="1184"/>
      <c r="BC496" s="1184"/>
      <c r="BD496" s="1184"/>
      <c r="BE496" s="1184"/>
      <c r="BF496" s="1184"/>
      <c r="BG496" s="1184"/>
      <c r="BH496" s="1184"/>
      <c r="BI496" s="1184"/>
      <c r="BJ496" s="1184"/>
    </row>
    <row r="497" spans="1:62" ht="20.25">
      <c r="A497" t="str">
        <f t="shared" si="149"/>
        <v>Revenus d'intérêts Floor plan</v>
      </c>
      <c r="B497" s="899"/>
      <c r="C497" s="1184"/>
      <c r="D497" s="1184"/>
      <c r="E497" s="1184"/>
      <c r="F497" s="1233"/>
      <c r="G497" s="1184"/>
      <c r="H497" s="1184"/>
      <c r="I497" s="1233"/>
      <c r="J497" s="1184"/>
      <c r="K497" s="1184"/>
      <c r="L497" s="1184"/>
      <c r="M497" s="1233"/>
      <c r="N497" s="1184"/>
      <c r="O497" s="1184"/>
      <c r="P497" s="1184"/>
      <c r="Q497" s="1233"/>
      <c r="R497" s="1233"/>
      <c r="S497" s="1233"/>
      <c r="T497" s="1184"/>
      <c r="U497" s="1184"/>
      <c r="V497" s="1015" t="s">
        <v>1540</v>
      </c>
      <c r="W497" s="940"/>
      <c r="X497" s="940"/>
      <c r="Y497" s="940"/>
      <c r="Z497" s="1238">
        <f t="array" ref="Z497">+INDEX('Budget original'!$A$2:$AO$501,MATCH($A497,'Budget original'!$A$2:$A$501,0),MATCH(F$2,'Budget original'!$A$2:$AO$2,0))</f>
        <v>0</v>
      </c>
      <c r="AA497" s="1235"/>
      <c r="AB497" s="1235"/>
      <c r="AC497" s="1238"/>
      <c r="AD497" s="1244"/>
      <c r="AE497" s="1243"/>
      <c r="AF497" s="1236">
        <f>SUMIFS(BV_Data_An_Cour!$O:$O,BV_Data_An_Cour!$V:$V,$V497)</f>
        <v>-4510.96</v>
      </c>
      <c r="AG497" s="1237"/>
      <c r="AH497" s="1238">
        <f t="shared" si="150"/>
        <v>-4510.96</v>
      </c>
      <c r="AI497" s="1239">
        <f t="shared" si="151"/>
        <v>0</v>
      </c>
      <c r="AJ497" s="1244"/>
      <c r="AK497" s="1235"/>
      <c r="AL497" s="1236">
        <f t="array" ref="AL497">+INDEX('Réel 2025'!$A$2:$AO$500,MATCH($A497,'Réel 2025'!$A$2:$A$500,0),MATCH(F$2,'Réel 2025'!$A$2:$AO$2,0))</f>
        <v>-2547.54</v>
      </c>
      <c r="AM497" s="1368"/>
      <c r="AN497" s="1238">
        <f t="shared" si="152"/>
        <v>-1963.42</v>
      </c>
      <c r="AO497" s="1245">
        <f t="shared" si="153"/>
        <v>0.77071213798409455</v>
      </c>
      <c r="AP497" s="1184"/>
      <c r="AQ497" s="1233">
        <v>-4511</v>
      </c>
      <c r="AR497" s="1233">
        <f t="shared" si="154"/>
        <v>-3.999999999996362E-2</v>
      </c>
      <c r="AS497" s="1184"/>
      <c r="AT497" s="1184"/>
      <c r="AU497" s="1184"/>
      <c r="AV497" s="1184"/>
      <c r="AW497" s="1184"/>
      <c r="AX497" s="1184"/>
      <c r="AY497" s="1184"/>
      <c r="AZ497" s="1184"/>
      <c r="BA497" s="1184"/>
      <c r="BB497" s="1184"/>
      <c r="BC497" s="1184"/>
      <c r="BD497" s="1184"/>
      <c r="BE497" s="1184"/>
      <c r="BF497" s="1184"/>
      <c r="BG497" s="1184"/>
      <c r="BH497" s="1184"/>
      <c r="BI497" s="1184"/>
      <c r="BJ497" s="1184"/>
    </row>
    <row r="498" spans="1:62" ht="21" hidden="1" customHeight="1">
      <c r="A498" t="str">
        <f t="shared" si="149"/>
        <v>[...]</v>
      </c>
      <c r="B498" s="899"/>
      <c r="C498" s="1184"/>
      <c r="D498" s="1184"/>
      <c r="E498" s="1184"/>
      <c r="F498" s="1233"/>
      <c r="G498" s="1184"/>
      <c r="H498" s="1184"/>
      <c r="I498" s="1233"/>
      <c r="J498" s="1184"/>
      <c r="K498" s="1184"/>
      <c r="L498" s="1184"/>
      <c r="M498" s="1233"/>
      <c r="N498" s="1184"/>
      <c r="O498" s="1184"/>
      <c r="P498" s="1184"/>
      <c r="Q498" s="1233"/>
      <c r="R498" s="1233"/>
      <c r="S498" s="1233"/>
      <c r="T498" s="1184"/>
      <c r="U498" s="1184"/>
      <c r="V498" s="1015" t="s">
        <v>330</v>
      </c>
      <c r="W498" s="940"/>
      <c r="X498" s="1329"/>
      <c r="Y498" s="940"/>
      <c r="Z498" s="1238">
        <f>IFERROR(SUMIF($C:$C,$V498,F:F),0)</f>
        <v>0</v>
      </c>
      <c r="AA498" s="1235"/>
      <c r="AB498" s="1235"/>
      <c r="AC498" s="1238"/>
      <c r="AD498" s="1244"/>
      <c r="AE498" s="1243"/>
      <c r="AF498" s="1236">
        <f>SUMIFS(BV_Data_An_Cour!$O:$O,BV_Data_An_Cour!$V:$V,$V498)</f>
        <v>0</v>
      </c>
      <c r="AG498" s="1237"/>
      <c r="AH498" s="1238">
        <f t="shared" si="150"/>
        <v>0</v>
      </c>
      <c r="AI498" s="1239">
        <f t="shared" si="151"/>
        <v>0</v>
      </c>
      <c r="AJ498" s="1244"/>
      <c r="AK498" s="1235"/>
      <c r="AL498" s="1236"/>
      <c r="AM498" s="1368"/>
      <c r="AN498" s="1238">
        <f t="shared" si="152"/>
        <v>0</v>
      </c>
      <c r="AO498" s="1245">
        <f t="shared" si="153"/>
        <v>0</v>
      </c>
      <c r="AP498" s="1184"/>
      <c r="AQ498" s="1184"/>
      <c r="AR498" s="1184"/>
      <c r="AS498" s="1184"/>
      <c r="AT498" s="1184"/>
      <c r="AU498" s="1184"/>
      <c r="AV498" s="1184"/>
      <c r="AW498" s="1184"/>
      <c r="AX498" s="1184"/>
      <c r="AY498" s="1184"/>
      <c r="AZ498" s="1184"/>
      <c r="BA498" s="1184"/>
      <c r="BB498" s="1184"/>
      <c r="BC498" s="1184"/>
      <c r="BD498" s="1184"/>
      <c r="BE498" s="1184"/>
      <c r="BF498" s="1184"/>
      <c r="BG498" s="1184"/>
      <c r="BH498" s="1184"/>
      <c r="BI498" s="1184"/>
      <c r="BJ498" s="1184"/>
    </row>
    <row r="499" spans="1:62" ht="18">
      <c r="A499" t="str">
        <f t="shared" si="149"/>
        <v>Profit Net</v>
      </c>
      <c r="B499" s="899"/>
      <c r="C499" s="1184"/>
      <c r="D499" s="1184"/>
      <c r="E499" s="1184"/>
      <c r="F499" s="1233"/>
      <c r="G499" s="1184"/>
      <c r="H499" s="1184"/>
      <c r="I499" s="1233"/>
      <c r="J499" s="1184"/>
      <c r="K499" s="1184"/>
      <c r="L499" s="1184"/>
      <c r="M499" s="1233"/>
      <c r="N499" s="1184"/>
      <c r="O499" s="1184"/>
      <c r="P499" s="1184"/>
      <c r="Q499" s="1233"/>
      <c r="R499" s="1233"/>
      <c r="S499" s="1233"/>
      <c r="T499" s="1184"/>
      <c r="U499" s="1184"/>
      <c r="V499" s="1330" t="s">
        <v>1543</v>
      </c>
      <c r="W499" s="1331"/>
      <c r="X499" s="1332" t="s">
        <v>1512</v>
      </c>
      <c r="Y499" s="1333">
        <f>Z499/Z407</f>
        <v>3.5893870996172479E-2</v>
      </c>
      <c r="Z499" s="1334">
        <f>Z490-Z492-Z493-Z494-Z498-Z497-Z495-Z496</f>
        <v>189516.90940957185</v>
      </c>
      <c r="AA499" s="1332"/>
      <c r="AB499" s="1333"/>
      <c r="AC499" s="1334"/>
      <c r="AD499" s="1332" t="s">
        <v>1512</v>
      </c>
      <c r="AE499" s="1333">
        <f>AF499/AF407</f>
        <v>4.8816173231364272E-2</v>
      </c>
      <c r="AF499" s="1335">
        <f>AF490-AF492-AF493-AF494-AF498-AF497-AF495-AF496</f>
        <v>260866.30000000002</v>
      </c>
      <c r="AG499" s="1336"/>
      <c r="AH499" s="1335">
        <f t="shared" si="150"/>
        <v>71349.390590428171</v>
      </c>
      <c r="AI499" s="1337">
        <f>AH499/Z499</f>
        <v>0.37648034052851942</v>
      </c>
      <c r="AJ499" s="1338" t="s">
        <v>1512</v>
      </c>
      <c r="AK499" s="1333">
        <f>IF($AL$407=0,0,AL499/$AL$407)</f>
        <v>5.7802274646412248E-4</v>
      </c>
      <c r="AL499" s="1335">
        <f>AL490-AL492-AL493-AL494-AL498-AL497-AL495-AL496</f>
        <v>1543.829999999979</v>
      </c>
      <c r="AM499" s="1339"/>
      <c r="AN499" s="1335">
        <f t="shared" si="152"/>
        <v>259322.47000000003</v>
      </c>
      <c r="AO499" s="1369">
        <f t="shared" si="153"/>
        <v>167.97346210399044</v>
      </c>
      <c r="AP499" s="1233"/>
      <c r="AQ499" s="1184"/>
      <c r="AR499" s="1184"/>
      <c r="AS499" s="1233"/>
      <c r="AT499" s="1184"/>
      <c r="AU499" s="1184"/>
      <c r="AV499" s="1184"/>
      <c r="AW499" s="1184"/>
      <c r="AX499" s="1184"/>
      <c r="AY499" s="1184"/>
      <c r="AZ499" s="1184"/>
      <c r="BA499" s="1184"/>
      <c r="BB499" s="1184"/>
      <c r="BC499" s="1184"/>
      <c r="BD499" s="1184"/>
      <c r="BE499" s="1184"/>
      <c r="BF499" s="1184"/>
      <c r="BG499" s="1184"/>
      <c r="BH499" s="1184"/>
      <c r="BI499" s="1184"/>
      <c r="BJ499" s="1184"/>
    </row>
    <row r="500" spans="1:62" ht="15.75">
      <c r="A500" t="str">
        <f>+U500&amp;V489</f>
        <v>BAIIA Corpo</v>
      </c>
      <c r="B500" s="899"/>
      <c r="C500" s="1184"/>
      <c r="D500" s="1184"/>
      <c r="E500" s="1184"/>
      <c r="F500" s="1233"/>
      <c r="G500" s="1184"/>
      <c r="H500" s="1184"/>
      <c r="I500" s="1233"/>
      <c r="J500" s="1184"/>
      <c r="K500" s="1184"/>
      <c r="L500" s="1184"/>
      <c r="M500" s="1233"/>
      <c r="N500" s="1184"/>
      <c r="O500" s="1184"/>
      <c r="P500" s="1184"/>
      <c r="Q500" s="1233"/>
      <c r="R500" s="1233"/>
      <c r="S500" s="1233"/>
      <c r="T500" s="1184"/>
      <c r="U500" s="1184"/>
      <c r="V500"/>
      <c r="AP500" s="1184"/>
      <c r="AQ500" s="1184"/>
      <c r="AR500" s="1184"/>
      <c r="AS500" s="1184"/>
      <c r="AT500" s="1184"/>
      <c r="AU500" s="1184"/>
      <c r="AV500" s="1184"/>
      <c r="AW500" s="1184"/>
      <c r="AX500" s="1184"/>
      <c r="AY500" s="1184"/>
      <c r="AZ500" s="1184"/>
      <c r="BA500" s="1184"/>
      <c r="BB500" s="1184"/>
      <c r="BC500" s="1184"/>
      <c r="BD500" s="1184"/>
      <c r="BE500" s="1184"/>
      <c r="BF500" s="1184"/>
      <c r="BG500" s="1184"/>
      <c r="BH500" s="1184"/>
      <c r="BI500" s="1184"/>
      <c r="BJ500" s="1184"/>
    </row>
    <row r="501" spans="1:62" ht="15.75" customHeight="1" outlineLevel="1">
      <c r="B501" s="899"/>
      <c r="C501" s="1184"/>
      <c r="D501" s="1184"/>
      <c r="E501" s="1184"/>
      <c r="F501" s="1233"/>
      <c r="G501" s="1184"/>
      <c r="H501" s="1184"/>
      <c r="I501" s="1233"/>
      <c r="J501" s="1184"/>
      <c r="K501" s="1184"/>
      <c r="L501" s="1184"/>
      <c r="M501" s="1233"/>
      <c r="N501" s="1184"/>
      <c r="O501" s="1184"/>
      <c r="P501" s="1184"/>
      <c r="Q501" s="1233"/>
      <c r="R501" s="1233"/>
      <c r="S501" s="1233"/>
      <c r="T501" s="1184"/>
      <c r="U501" s="1184"/>
      <c r="V501" s="1184" t="s">
        <v>1546</v>
      </c>
      <c r="W501" s="1184"/>
      <c r="X501" s="1184"/>
      <c r="Y501" s="1184"/>
      <c r="Z501" s="1184"/>
      <c r="AA501" s="1184"/>
      <c r="AB501" s="1184"/>
      <c r="AC501" s="1184"/>
      <c r="AD501" s="1184"/>
      <c r="AE501" s="1215"/>
      <c r="AF501" s="1184">
        <f>SUMIFS(BV_Data_An_Cour!$O:$O,BV_Data_An_Cour!$V:$V,$V501)</f>
        <v>0</v>
      </c>
      <c r="AG501" s="1184"/>
      <c r="AH501" s="1184"/>
      <c r="AI501" s="1184"/>
      <c r="AJ501" s="1184"/>
      <c r="AK501" s="1184"/>
      <c r="AL501" s="1184"/>
      <c r="AM501" s="1184"/>
      <c r="AN501" s="1184"/>
      <c r="AO501" s="1184"/>
      <c r="AP501" s="1184"/>
      <c r="AQ501" s="1184"/>
      <c r="AR501" s="1184"/>
      <c r="AS501" s="1184"/>
      <c r="AT501" s="1184"/>
      <c r="AU501" s="1184"/>
      <c r="AV501" s="1184"/>
      <c r="AW501" s="1184"/>
      <c r="AX501" s="1184"/>
      <c r="AY501" s="1184"/>
      <c r="AZ501" s="1184"/>
      <c r="BA501" s="1184"/>
      <c r="BB501" s="1184"/>
      <c r="BC501" s="1184"/>
      <c r="BD501" s="1184"/>
      <c r="BE501" s="1184"/>
      <c r="BF501" s="1184"/>
      <c r="BG501" s="1184"/>
      <c r="BH501" s="1184"/>
      <c r="BI501" s="1184"/>
      <c r="BJ501" s="1184"/>
    </row>
    <row r="502" spans="1:62" ht="15.75" customHeight="1" outlineLevel="1">
      <c r="B502" s="899"/>
      <c r="C502" s="1184"/>
      <c r="D502" s="1184"/>
      <c r="E502" s="1184"/>
      <c r="F502" s="1233"/>
      <c r="G502" s="1184"/>
      <c r="H502" s="1184"/>
      <c r="I502" s="1233"/>
      <c r="J502" s="1184"/>
      <c r="K502" s="1184"/>
      <c r="L502" s="1184"/>
      <c r="M502" s="1233"/>
      <c r="N502" s="1184"/>
      <c r="O502" s="1184"/>
      <c r="P502" s="1184"/>
      <c r="Q502" s="1233"/>
      <c r="R502" s="1233"/>
      <c r="S502" s="1233"/>
      <c r="T502" s="1184"/>
      <c r="U502" s="1184"/>
      <c r="V502" s="1184"/>
      <c r="W502" s="1184"/>
      <c r="X502" s="1184"/>
      <c r="Y502" s="1184"/>
      <c r="Z502" s="1184"/>
      <c r="AA502" s="1184"/>
      <c r="AB502" s="1184"/>
      <c r="AC502" s="1184"/>
      <c r="AD502" s="1184"/>
      <c r="AE502" s="1215"/>
      <c r="AF502" s="1370"/>
      <c r="AG502" s="1184"/>
      <c r="AH502" s="1184"/>
      <c r="AI502" s="1184"/>
      <c r="AJ502" s="1184"/>
      <c r="AK502" s="1184"/>
      <c r="AL502" s="1184"/>
      <c r="AM502" s="1184"/>
      <c r="AN502" s="1184"/>
      <c r="AO502" s="1184"/>
      <c r="AP502" s="1184"/>
      <c r="AQ502" s="1184"/>
      <c r="AR502" s="1184"/>
      <c r="AS502" s="1184"/>
      <c r="AT502" s="1184"/>
      <c r="AU502" s="1184"/>
      <c r="AV502" s="1184"/>
      <c r="AW502" s="1184"/>
      <c r="AX502" s="1184"/>
      <c r="AY502" s="1184"/>
      <c r="AZ502" s="1184"/>
      <c r="BA502" s="1184"/>
      <c r="BB502" s="1184"/>
      <c r="BC502" s="1184"/>
      <c r="BD502" s="1184"/>
      <c r="BE502" s="1184"/>
      <c r="BF502" s="1184"/>
      <c r="BG502" s="1184"/>
      <c r="BH502" s="1184"/>
      <c r="BI502" s="1184"/>
      <c r="BJ502" s="1184"/>
    </row>
    <row r="503" spans="1:62" ht="15.75" customHeight="1" outlineLevel="1">
      <c r="B503" s="899"/>
      <c r="C503" s="1184"/>
      <c r="D503" s="1184"/>
      <c r="E503" s="1184"/>
      <c r="F503" s="1233"/>
      <c r="G503" s="1184"/>
      <c r="H503" s="1184"/>
      <c r="I503" s="1233"/>
      <c r="J503" s="1184"/>
      <c r="K503" s="1184"/>
      <c r="L503" s="1184"/>
      <c r="M503" s="1233"/>
      <c r="N503" s="1184"/>
      <c r="O503" s="1184"/>
      <c r="P503" s="1184"/>
      <c r="Q503" s="1233"/>
      <c r="R503" s="1233"/>
      <c r="S503" s="1233"/>
      <c r="T503" s="1184"/>
      <c r="U503" s="1184"/>
      <c r="V503" s="1330" t="s">
        <v>1549</v>
      </c>
      <c r="W503" s="1331"/>
      <c r="X503" s="1332"/>
      <c r="Y503" s="1333"/>
      <c r="Z503" s="1334"/>
      <c r="AA503" s="1332"/>
      <c r="AB503" s="1333"/>
      <c r="AC503" s="1334"/>
      <c r="AD503" s="1332"/>
      <c r="AE503" s="1333"/>
      <c r="AF503" s="1335">
        <f>+AF499-AF501</f>
        <v>260866.30000000002</v>
      </c>
      <c r="AG503" s="1336"/>
      <c r="AH503" s="1336"/>
      <c r="AI503" s="1371"/>
      <c r="AJ503" s="1338"/>
      <c r="AK503" s="1333"/>
      <c r="AL503" s="1335"/>
      <c r="AM503" s="1339"/>
      <c r="AN503" s="1335"/>
      <c r="AO503" s="1369"/>
      <c r="AP503" s="1184"/>
      <c r="AQ503" s="1184"/>
      <c r="AR503" s="1233"/>
      <c r="AS503" s="1184"/>
      <c r="AT503" s="1184"/>
      <c r="AU503" s="1184"/>
      <c r="AV503" s="1184"/>
      <c r="AW503" s="1184"/>
      <c r="AX503" s="1184"/>
      <c r="AY503" s="1184"/>
      <c r="AZ503" s="1184"/>
      <c r="BA503" s="1184"/>
      <c r="BB503" s="1184"/>
      <c r="BC503" s="1184"/>
      <c r="BD503" s="1184"/>
      <c r="BE503" s="1184"/>
      <c r="BF503" s="1184"/>
      <c r="BG503" s="1184"/>
      <c r="BH503" s="1184"/>
      <c r="BI503" s="1184"/>
      <c r="BJ503" s="1184"/>
    </row>
    <row r="504" spans="1:62">
      <c r="B504" s="899"/>
      <c r="C504" s="1184"/>
      <c r="D504" s="1184"/>
      <c r="E504" s="1184"/>
      <c r="F504" s="1233"/>
      <c r="G504" s="1184"/>
      <c r="H504" s="1184"/>
      <c r="I504" s="1233"/>
      <c r="J504" s="1184"/>
      <c r="K504" s="1184"/>
      <c r="L504" s="1184"/>
      <c r="M504" s="1233"/>
      <c r="N504" s="1184"/>
      <c r="O504" s="1184"/>
      <c r="P504" s="1184"/>
      <c r="Q504" s="1233"/>
      <c r="R504" s="1233"/>
      <c r="S504" s="1233"/>
      <c r="T504" s="1184"/>
      <c r="U504" s="1184"/>
      <c r="W504" s="1184"/>
      <c r="X504" s="1184"/>
      <c r="Y504" s="1184"/>
      <c r="Z504" s="1184"/>
      <c r="AA504" s="1184"/>
      <c r="AB504" s="1184"/>
      <c r="AC504" s="1184"/>
      <c r="AD504" s="1184"/>
      <c r="AE504" s="1215"/>
      <c r="AF504" s="1370"/>
      <c r="AG504" s="1184"/>
      <c r="AH504" s="1233"/>
      <c r="AI504" s="1184"/>
      <c r="AJ504" s="1184"/>
      <c r="AK504" s="1184"/>
      <c r="AL504" s="1184"/>
      <c r="AM504" s="1184"/>
      <c r="AN504" s="1184"/>
      <c r="AO504" s="1184"/>
      <c r="AP504" s="1184"/>
      <c r="AQ504" s="1184"/>
      <c r="AR504" s="1184"/>
      <c r="AS504" s="1184"/>
      <c r="AT504" s="1184"/>
      <c r="AU504" s="1184"/>
      <c r="AV504" s="1184"/>
      <c r="AW504" s="1184"/>
      <c r="AX504" s="1184"/>
      <c r="AY504" s="1184"/>
      <c r="AZ504" s="1184"/>
      <c r="BA504" s="1184"/>
      <c r="BB504" s="1184"/>
      <c r="BC504" s="1184"/>
      <c r="BD504" s="1184"/>
      <c r="BE504" s="1184"/>
      <c r="BF504" s="1184"/>
      <c r="BG504" s="1184"/>
      <c r="BH504" s="1184"/>
      <c r="BI504" s="1184"/>
      <c r="BJ504" s="1184"/>
    </row>
    <row r="505" spans="1:62" ht="18">
      <c r="B505" s="899"/>
      <c r="C505" s="1184"/>
      <c r="D505" s="1184"/>
      <c r="E505" s="1184"/>
      <c r="F505" s="1233"/>
      <c r="G505" s="1184"/>
      <c r="H505" s="1184"/>
      <c r="I505" s="1233"/>
      <c r="J505" s="1184"/>
      <c r="K505" s="1184"/>
      <c r="L505" s="1184"/>
      <c r="M505" s="1233"/>
      <c r="N505" s="1184"/>
      <c r="O505" s="1184"/>
      <c r="P505" s="1184"/>
      <c r="Q505" s="1233"/>
      <c r="R505" s="1233"/>
      <c r="S505" s="1233"/>
      <c r="T505" s="1184"/>
      <c r="U505" s="1184"/>
      <c r="W505" s="1184"/>
      <c r="X505" s="1184"/>
      <c r="Y505" s="1184"/>
      <c r="Z505" s="1233"/>
      <c r="AA505" s="1184"/>
      <c r="AB505" s="1184"/>
      <c r="AC505" s="1184"/>
      <c r="AD505" s="1184"/>
      <c r="AE505" s="1184"/>
      <c r="AF505" s="1372">
        <f>AF501/AF499</f>
        <v>0</v>
      </c>
      <c r="AG505" s="1184"/>
      <c r="AH505" s="1184"/>
      <c r="AI505" s="1184"/>
      <c r="AJ505" s="1184"/>
      <c r="AK505" s="1184"/>
      <c r="AL505" s="1184"/>
      <c r="AM505" s="1184"/>
      <c r="AN505" s="1184"/>
      <c r="AO505" s="1184"/>
      <c r="AP505" s="1184"/>
      <c r="AQ505" s="1184"/>
      <c r="AR505" s="1184"/>
      <c r="AS505" s="1184"/>
      <c r="AT505" s="1184"/>
      <c r="AU505" s="1184"/>
      <c r="AV505" s="1184"/>
      <c r="AW505" s="1184"/>
      <c r="AX505" s="1184"/>
      <c r="AY505" s="1184"/>
      <c r="AZ505" s="1184"/>
      <c r="BA505" s="1184"/>
      <c r="BB505" s="1184"/>
      <c r="BC505" s="1184"/>
      <c r="BD505" s="1184"/>
      <c r="BE505" s="1184"/>
      <c r="BF505" s="1184"/>
      <c r="BG505" s="1184"/>
      <c r="BH505" s="1184"/>
      <c r="BI505" s="1184"/>
      <c r="BJ505" s="1184"/>
    </row>
    <row r="506" spans="1:62">
      <c r="B506" s="899"/>
      <c r="C506" s="1184"/>
      <c r="D506" s="1184"/>
      <c r="E506" s="1184"/>
      <c r="F506" s="1233"/>
      <c r="G506" s="1184"/>
      <c r="H506" s="1184"/>
      <c r="I506" s="1233"/>
      <c r="J506" s="1184"/>
      <c r="K506" s="1184"/>
      <c r="L506" s="1184"/>
      <c r="M506" s="1233"/>
      <c r="N506" s="1184"/>
      <c r="O506" s="1184"/>
      <c r="P506" s="1184"/>
      <c r="Q506" s="1233"/>
      <c r="R506" s="1233"/>
      <c r="S506" s="1233"/>
      <c r="T506" s="1298"/>
      <c r="U506" s="1298"/>
      <c r="W506" s="1184"/>
      <c r="X506" s="1184"/>
      <c r="Y506" s="1184"/>
      <c r="Z506" s="1233"/>
      <c r="AA506" s="1184"/>
      <c r="AB506" s="1184"/>
      <c r="AC506" s="1184"/>
      <c r="AD506" s="1184"/>
      <c r="AE506" s="1184"/>
      <c r="AF506" s="1233"/>
      <c r="AG506" s="1184"/>
      <c r="AH506" s="1184"/>
      <c r="AI506" s="1184"/>
      <c r="AJ506" s="1184"/>
      <c r="AK506" s="1184"/>
      <c r="AL506" s="1184"/>
      <c r="AM506" s="1184"/>
      <c r="AN506" s="1184"/>
      <c r="AO506" s="1184"/>
      <c r="AP506" s="1184"/>
      <c r="AQ506" s="1184"/>
      <c r="AR506" s="1184"/>
      <c r="AS506" s="1184"/>
      <c r="AT506" s="1184"/>
      <c r="AU506" s="1184"/>
      <c r="AV506" s="1184"/>
      <c r="AW506" s="1184"/>
      <c r="AX506" s="1184"/>
      <c r="AY506" s="1184"/>
      <c r="AZ506" s="1184"/>
      <c r="BA506" s="1184"/>
      <c r="BB506" s="1184"/>
      <c r="BC506" s="1184"/>
      <c r="BD506" s="1184"/>
      <c r="BE506" s="1184"/>
      <c r="BF506" s="1184"/>
      <c r="BG506" s="1184"/>
      <c r="BH506" s="1184"/>
      <c r="BI506" s="1184"/>
      <c r="BJ506" s="1184"/>
    </row>
    <row r="507" spans="1:62" ht="18">
      <c r="B507" s="899"/>
      <c r="C507" s="1184"/>
      <c r="D507" s="1184"/>
      <c r="E507" s="1184"/>
      <c r="F507" s="1233"/>
      <c r="G507" s="1184"/>
      <c r="H507" s="1184"/>
      <c r="I507" s="1233"/>
      <c r="J507" s="1184"/>
      <c r="K507" s="1184"/>
      <c r="L507" s="1184"/>
      <c r="M507" s="1233"/>
      <c r="N507" s="1184"/>
      <c r="O507" s="1184"/>
      <c r="P507" s="1184"/>
      <c r="Q507" s="1233"/>
      <c r="R507" s="1233"/>
      <c r="S507" s="1233"/>
      <c r="T507" s="1298"/>
      <c r="U507" s="1298"/>
      <c r="W507" s="1184"/>
      <c r="X507" s="1184"/>
      <c r="Y507" s="1184"/>
      <c r="Z507" s="1184"/>
      <c r="AA507" s="1184"/>
      <c r="AB507" s="1184"/>
      <c r="AC507" s="1184"/>
      <c r="AD507" s="1184"/>
      <c r="AE507" s="1184"/>
      <c r="AF507" s="1373"/>
      <c r="AG507" s="1184"/>
      <c r="AH507" s="1184"/>
      <c r="AI507" s="1184"/>
      <c r="AJ507" s="1184"/>
      <c r="AK507" s="1184"/>
      <c r="AL507" s="1184"/>
      <c r="AM507" s="1184"/>
      <c r="AN507" s="1184"/>
      <c r="AO507" s="1184"/>
      <c r="AP507" s="1184"/>
      <c r="AQ507" s="1184"/>
      <c r="AR507" s="1184"/>
      <c r="AS507" s="1184"/>
      <c r="AT507" s="1184"/>
      <c r="AU507" s="1184"/>
      <c r="AV507" s="1184"/>
      <c r="AW507" s="1184"/>
      <c r="AX507" s="1184"/>
      <c r="AY507" s="1184"/>
      <c r="AZ507" s="1184"/>
      <c r="BA507" s="1184"/>
      <c r="BB507" s="1184"/>
      <c r="BC507" s="1184"/>
      <c r="BD507" s="1184"/>
      <c r="BE507" s="1184"/>
      <c r="BF507" s="1184"/>
      <c r="BG507" s="1184"/>
      <c r="BH507" s="1184"/>
      <c r="BI507" s="1184"/>
      <c r="BJ507" s="1184"/>
    </row>
    <row r="508" spans="1:62" ht="18">
      <c r="B508" s="899"/>
      <c r="C508" s="1184"/>
      <c r="D508" s="1184"/>
      <c r="E508" s="1184"/>
      <c r="F508" s="1233"/>
      <c r="G508" s="1184"/>
      <c r="H508" s="1184"/>
      <c r="I508" s="1233"/>
      <c r="J508" s="1184"/>
      <c r="K508" s="1184"/>
      <c r="L508" s="1184"/>
      <c r="M508" s="1233"/>
      <c r="N508" s="1184"/>
      <c r="O508" s="1184"/>
      <c r="P508" s="1184"/>
      <c r="Q508" s="1233"/>
      <c r="R508" s="1233"/>
      <c r="S508" s="1233"/>
      <c r="T508" s="1298"/>
      <c r="U508" s="1298"/>
      <c r="W508" s="1184"/>
      <c r="X508" s="1184"/>
      <c r="Y508" s="1184"/>
      <c r="Z508" s="1184"/>
      <c r="AA508" s="1184"/>
      <c r="AB508" s="1184"/>
      <c r="AC508" s="1184"/>
      <c r="AD508" s="1184" t="s">
        <v>1552</v>
      </c>
      <c r="AE508" s="1184"/>
      <c r="AF508" s="1373">
        <v>-12000</v>
      </c>
      <c r="AG508" s="1184"/>
      <c r="AH508" s="1184"/>
      <c r="AI508" s="1184"/>
      <c r="AJ508" s="1184"/>
      <c r="AK508" s="1184"/>
      <c r="AL508" s="1184"/>
      <c r="AM508" s="1184"/>
      <c r="AN508" s="1184"/>
      <c r="AO508" s="1184"/>
      <c r="AP508" s="1184"/>
      <c r="AQ508" s="1184"/>
      <c r="AR508" s="1184"/>
      <c r="AS508" s="1184"/>
      <c r="AT508" s="1184"/>
      <c r="AU508" s="1184"/>
      <c r="AV508" s="1184"/>
      <c r="AW508" s="1184"/>
      <c r="AX508" s="1184"/>
      <c r="AY508" s="1184"/>
      <c r="AZ508" s="1184"/>
      <c r="BA508" s="1184"/>
      <c r="BB508" s="1184"/>
      <c r="BC508" s="1184"/>
      <c r="BD508" s="1184"/>
      <c r="BE508" s="1184"/>
      <c r="BF508" s="1184"/>
      <c r="BG508" s="1184"/>
      <c r="BH508" s="1184"/>
      <c r="BI508" s="1184"/>
      <c r="BJ508" s="1184"/>
    </row>
    <row r="509" spans="1:62" ht="18">
      <c r="B509" s="899"/>
      <c r="C509" s="1184"/>
      <c r="D509" s="1184"/>
      <c r="E509" s="1184"/>
      <c r="F509" s="1233"/>
      <c r="G509" s="1184"/>
      <c r="H509" s="1184"/>
      <c r="I509" s="1233"/>
      <c r="J509" s="1184"/>
      <c r="K509" s="1184"/>
      <c r="L509" s="1184"/>
      <c r="M509" s="1233"/>
      <c r="N509" s="1184"/>
      <c r="O509" s="1184"/>
      <c r="P509" s="1184"/>
      <c r="Q509" s="1233"/>
      <c r="R509" s="1233"/>
      <c r="S509" s="1233"/>
      <c r="T509" s="1298"/>
      <c r="U509" s="1298"/>
      <c r="W509" s="1184"/>
      <c r="X509" s="1184"/>
      <c r="Y509" s="1184"/>
      <c r="Z509" s="1184"/>
      <c r="AA509" s="1184"/>
      <c r="AB509" s="1184"/>
      <c r="AC509" s="1184"/>
      <c r="AD509" s="1184" t="s">
        <v>1553</v>
      </c>
      <c r="AE509" s="1184"/>
      <c r="AF509" s="1373"/>
      <c r="AG509" s="1184"/>
      <c r="AH509" s="1184"/>
      <c r="AI509" s="1184"/>
      <c r="AJ509" s="1184"/>
      <c r="AK509" s="1184"/>
      <c r="AL509" s="1184"/>
      <c r="AM509" s="1184"/>
      <c r="AN509" s="1184"/>
      <c r="AO509" s="1184"/>
      <c r="AP509" s="1184"/>
      <c r="AQ509" s="1184"/>
      <c r="AR509" s="1184"/>
      <c r="AS509" s="1184"/>
      <c r="AT509" s="1184"/>
      <c r="AU509" s="1184"/>
      <c r="AV509" s="1184"/>
      <c r="AW509" s="1184"/>
      <c r="AX509" s="1184"/>
      <c r="AY509" s="1184"/>
      <c r="AZ509" s="1184"/>
      <c r="BA509" s="1184"/>
      <c r="BB509" s="1184"/>
      <c r="BC509" s="1184"/>
      <c r="BD509" s="1184"/>
      <c r="BE509" s="1184"/>
      <c r="BF509" s="1184"/>
      <c r="BG509" s="1184"/>
      <c r="BH509" s="1184"/>
      <c r="BI509" s="1184"/>
      <c r="BJ509" s="1184"/>
    </row>
    <row r="510" spans="1:62" ht="18">
      <c r="B510" s="899"/>
      <c r="C510" s="1184"/>
      <c r="D510" s="1184"/>
      <c r="E510" s="1184"/>
      <c r="F510" s="1233"/>
      <c r="G510" s="1184"/>
      <c r="H510" s="1184"/>
      <c r="I510" s="1233"/>
      <c r="J510" s="1184"/>
      <c r="K510" s="1184"/>
      <c r="L510" s="1184"/>
      <c r="M510" s="1233"/>
      <c r="N510" s="1184"/>
      <c r="O510" s="1184"/>
      <c r="P510" s="1184"/>
      <c r="Q510" s="1233"/>
      <c r="R510" s="1233"/>
      <c r="S510" s="1233"/>
      <c r="T510" s="1298"/>
      <c r="U510" s="1298"/>
      <c r="W510" s="1184"/>
      <c r="X510" s="1184"/>
      <c r="Y510" s="1184"/>
      <c r="Z510" s="1184"/>
      <c r="AA510" s="1184"/>
      <c r="AB510" s="1184"/>
      <c r="AC510" s="1184"/>
      <c r="AD510" s="1184" t="s">
        <v>1554</v>
      </c>
      <c r="AE510" s="1184"/>
      <c r="AF510" s="1373"/>
      <c r="AG510" s="1184"/>
      <c r="AH510" s="1184"/>
      <c r="AI510" s="1184"/>
      <c r="AJ510" s="1184"/>
      <c r="AK510" s="1184"/>
      <c r="AL510" s="1184"/>
      <c r="AM510" s="1184"/>
      <c r="AN510" s="1184"/>
      <c r="AO510" s="1184"/>
      <c r="AP510" s="1184"/>
      <c r="AQ510" s="1184"/>
      <c r="AR510" s="1184"/>
      <c r="AS510" s="1184"/>
      <c r="AT510" s="1184"/>
      <c r="AU510" s="1184"/>
      <c r="AV510" s="1184"/>
      <c r="AW510" s="1184"/>
      <c r="AX510" s="1184"/>
      <c r="AY510" s="1184"/>
      <c r="AZ510" s="1184"/>
      <c r="BA510" s="1184"/>
      <c r="BB510" s="1184"/>
      <c r="BC510" s="1184"/>
      <c r="BD510" s="1184"/>
      <c r="BE510" s="1184"/>
      <c r="BF510" s="1184"/>
      <c r="BG510" s="1184"/>
      <c r="BH510" s="1184"/>
      <c r="BI510" s="1184"/>
      <c r="BJ510" s="1184"/>
    </row>
    <row r="511" spans="1:62" ht="18">
      <c r="B511" s="899"/>
      <c r="C511" s="1184"/>
      <c r="D511" s="1184"/>
      <c r="E511" s="1184"/>
      <c r="F511" s="1233"/>
      <c r="G511" s="1184"/>
      <c r="H511" s="1184"/>
      <c r="I511" s="1233"/>
      <c r="J511" s="1184"/>
      <c r="K511" s="1184"/>
      <c r="L511" s="1184"/>
      <c r="M511" s="1233"/>
      <c r="N511" s="1184"/>
      <c r="O511" s="1184"/>
      <c r="P511" s="1184"/>
      <c r="Q511" s="1233"/>
      <c r="R511" s="1233"/>
      <c r="S511" s="1233"/>
      <c r="T511" s="1298"/>
      <c r="U511" s="1298"/>
      <c r="W511" s="1184"/>
      <c r="X511" s="1184"/>
      <c r="Y511" s="1184"/>
      <c r="Z511" s="1184"/>
      <c r="AA511" s="1184"/>
      <c r="AB511" s="1184"/>
      <c r="AC511" s="1184"/>
      <c r="AD511" s="1184" t="s">
        <v>1555</v>
      </c>
      <c r="AE511" s="1184"/>
      <c r="AF511" s="1373"/>
      <c r="AG511" s="1184"/>
      <c r="AH511" s="1184"/>
      <c r="AI511" s="1184"/>
      <c r="AJ511" s="1184"/>
      <c r="AK511" s="1184"/>
      <c r="AL511" s="1184"/>
      <c r="AM511" s="1184"/>
      <c r="AN511" s="1184"/>
      <c r="AO511" s="1184"/>
      <c r="AP511" s="1184"/>
      <c r="AQ511" s="1184"/>
      <c r="AR511" s="1184"/>
      <c r="AS511" s="1184"/>
      <c r="AT511" s="1184"/>
      <c r="AU511" s="1184"/>
      <c r="AV511" s="1184"/>
      <c r="AW511" s="1184"/>
      <c r="AX511" s="1184"/>
      <c r="AY511" s="1184"/>
      <c r="AZ511" s="1184"/>
      <c r="BA511" s="1184"/>
      <c r="BB511" s="1184"/>
      <c r="BC511" s="1184"/>
      <c r="BD511" s="1184"/>
      <c r="BE511" s="1184"/>
      <c r="BF511" s="1184"/>
      <c r="BG511" s="1184"/>
      <c r="BH511" s="1184"/>
      <c r="BI511" s="1184"/>
      <c r="BJ511" s="1184"/>
    </row>
    <row r="512" spans="1:62" ht="18">
      <c r="B512" s="899"/>
      <c r="C512" s="1184"/>
      <c r="D512" s="1184"/>
      <c r="E512" s="1184"/>
      <c r="F512" s="1233"/>
      <c r="G512" s="1184"/>
      <c r="H512" s="1184"/>
      <c r="I512" s="1233"/>
      <c r="J512" s="1184"/>
      <c r="K512" s="1184"/>
      <c r="L512" s="1184"/>
      <c r="M512" s="1233"/>
      <c r="N512" s="1184"/>
      <c r="O512" s="1184"/>
      <c r="P512" s="1184"/>
      <c r="Q512" s="1233"/>
      <c r="R512" s="1233"/>
      <c r="S512" s="1233"/>
      <c r="T512" s="1298"/>
      <c r="U512" s="1298"/>
      <c r="W512" s="1184"/>
      <c r="X512" s="1184"/>
      <c r="Y512" s="1184"/>
      <c r="Z512" s="1184"/>
      <c r="AA512" s="1184"/>
      <c r="AB512" s="1184"/>
      <c r="AC512" s="1184"/>
      <c r="AD512" s="1184"/>
      <c r="AE512" s="1184"/>
      <c r="AF512" s="1374">
        <f>AF499+AF508+AF509+AF510+AF511</f>
        <v>248866.30000000002</v>
      </c>
      <c r="AG512" s="1233">
        <f>AF512-AF506</f>
        <v>248866.30000000002</v>
      </c>
      <c r="AH512" s="1184"/>
      <c r="AI512" s="1184"/>
      <c r="AJ512" s="1184"/>
      <c r="AK512" s="1184"/>
      <c r="AL512" s="1184"/>
      <c r="AM512" s="1184"/>
      <c r="AN512" s="1184"/>
      <c r="AO512" s="1184"/>
      <c r="AP512" s="1184"/>
      <c r="AQ512" s="1184"/>
      <c r="AR512" s="1184"/>
      <c r="AS512" s="1184"/>
      <c r="AT512" s="1184"/>
      <c r="AU512" s="1184"/>
      <c r="AV512" s="1184"/>
      <c r="AW512" s="1184"/>
      <c r="AX512" s="1184"/>
      <c r="AY512" s="1184"/>
      <c r="AZ512" s="1184"/>
      <c r="BA512" s="1184"/>
      <c r="BB512" s="1184"/>
      <c r="BC512" s="1184"/>
      <c r="BD512" s="1184"/>
      <c r="BE512" s="1184"/>
      <c r="BF512" s="1184"/>
      <c r="BG512" s="1184"/>
      <c r="BH512" s="1184"/>
      <c r="BI512" s="1184"/>
      <c r="BJ512" s="1184"/>
    </row>
    <row r="513" spans="2:62">
      <c r="B513" s="899"/>
      <c r="C513" s="1184"/>
      <c r="D513" s="1184"/>
      <c r="E513" s="1184"/>
      <c r="F513" s="1233"/>
      <c r="G513" s="1184"/>
      <c r="H513" s="1184"/>
      <c r="I513" s="1233"/>
      <c r="J513" s="1184"/>
      <c r="K513" s="1184"/>
      <c r="L513" s="1184"/>
      <c r="M513" s="1233"/>
      <c r="N513" s="1184"/>
      <c r="O513" s="1184"/>
      <c r="P513" s="1184"/>
      <c r="Q513" s="1233"/>
      <c r="R513" s="1233"/>
      <c r="S513" s="1233"/>
      <c r="T513" s="1298"/>
      <c r="U513" s="1298"/>
      <c r="W513" s="1298"/>
      <c r="X513" s="1298"/>
      <c r="Y513" s="1184"/>
      <c r="Z513" s="1184"/>
      <c r="AA513" s="1184"/>
      <c r="AB513" s="1184"/>
      <c r="AC513" s="1184"/>
      <c r="AD513" s="1184"/>
      <c r="AE513" s="1184"/>
      <c r="AF513" s="1233"/>
      <c r="AG513" s="1184"/>
      <c r="AH513" s="1184"/>
      <c r="AI513" s="1184"/>
      <c r="AJ513" s="1184"/>
      <c r="AK513" s="1184"/>
      <c r="AL513" s="1184"/>
      <c r="AM513" s="1184"/>
      <c r="AN513" s="1184"/>
      <c r="AO513" s="1184"/>
      <c r="AP513" s="1184"/>
      <c r="AQ513" s="1184"/>
      <c r="AR513" s="1184"/>
      <c r="AS513" s="1184"/>
      <c r="AT513" s="1184"/>
      <c r="AU513" s="1184"/>
      <c r="AV513" s="1184"/>
      <c r="AW513" s="1184"/>
      <c r="AX513" s="1184"/>
      <c r="AY513" s="1184"/>
      <c r="AZ513" s="1184"/>
      <c r="BA513" s="1184"/>
      <c r="BB513" s="1184"/>
      <c r="BC513" s="1184"/>
      <c r="BD513" s="1184"/>
      <c r="BE513" s="1184"/>
      <c r="BF513" s="1184"/>
      <c r="BG513" s="1184"/>
      <c r="BH513" s="1184"/>
      <c r="BI513" s="1184"/>
      <c r="BJ513" s="1184"/>
    </row>
    <row r="514" spans="2:62">
      <c r="B514" s="899"/>
      <c r="C514" s="1184"/>
      <c r="D514" s="1184"/>
      <c r="E514" s="1184"/>
      <c r="F514" s="1233"/>
      <c r="G514" s="1184"/>
      <c r="H514" s="1184"/>
      <c r="I514" s="1233"/>
      <c r="J514" s="1184"/>
      <c r="K514" s="1184"/>
      <c r="L514" s="1184"/>
      <c r="M514" s="1233"/>
      <c r="N514" s="1184"/>
      <c r="O514" s="1184"/>
      <c r="P514" s="1184"/>
      <c r="Q514" s="1233"/>
      <c r="R514" s="1233"/>
      <c r="S514" s="1233"/>
      <c r="T514" s="1298"/>
      <c r="U514" s="1298"/>
      <c r="W514" s="1298"/>
      <c r="X514" s="1298"/>
      <c r="Y514" s="1184"/>
      <c r="Z514" s="1184"/>
      <c r="AA514" s="1184"/>
      <c r="AB514" s="1184"/>
      <c r="AC514" s="1184"/>
      <c r="AD514" s="1184"/>
      <c r="AE514" s="1184"/>
      <c r="AF514" s="1233"/>
      <c r="AG514" s="1184"/>
      <c r="AH514" s="1184"/>
      <c r="AI514" s="1184"/>
      <c r="AJ514" s="1184"/>
      <c r="AK514" s="1184"/>
      <c r="AL514" s="1184"/>
      <c r="AM514" s="1184"/>
      <c r="AN514" s="1184"/>
      <c r="AO514" s="1184"/>
      <c r="AP514" s="1184"/>
      <c r="AQ514" s="1184"/>
      <c r="AR514" s="1184"/>
      <c r="AS514" s="1184"/>
      <c r="AT514" s="1184"/>
      <c r="AU514" s="1184"/>
      <c r="AV514" s="1184"/>
      <c r="AW514" s="1184"/>
      <c r="AX514" s="1184"/>
      <c r="AY514" s="1184"/>
      <c r="AZ514" s="1184"/>
      <c r="BA514" s="1184"/>
      <c r="BB514" s="1184"/>
      <c r="BC514" s="1184"/>
      <c r="BD514" s="1184"/>
      <c r="BE514" s="1184"/>
      <c r="BF514" s="1184"/>
      <c r="BG514" s="1184"/>
      <c r="BH514" s="1184"/>
      <c r="BI514" s="1184"/>
      <c r="BJ514" s="1184"/>
    </row>
    <row r="515" spans="2:62">
      <c r="B515" s="899"/>
      <c r="C515" s="1184"/>
      <c r="D515" s="1184"/>
      <c r="E515" s="1184"/>
      <c r="F515" s="1233"/>
      <c r="G515" s="1184"/>
      <c r="H515" s="1184"/>
      <c r="I515" s="1233"/>
      <c r="J515" s="1184"/>
      <c r="K515" s="1184"/>
      <c r="L515" s="1184"/>
      <c r="M515" s="1233"/>
      <c r="N515" s="1184"/>
      <c r="O515" s="1184"/>
      <c r="P515" s="1184"/>
      <c r="Q515" s="1233"/>
      <c r="R515" s="1233"/>
      <c r="S515" s="1233"/>
      <c r="T515" s="1298"/>
      <c r="U515" s="1298"/>
      <c r="W515" s="1298"/>
      <c r="X515" s="1298"/>
      <c r="Y515" s="1184"/>
      <c r="Z515" s="1184"/>
      <c r="AA515" s="1184"/>
      <c r="AB515" s="1184"/>
      <c r="AC515" s="1184"/>
      <c r="AD515" s="1184"/>
      <c r="AE515" s="1184"/>
      <c r="AF515" s="1184"/>
      <c r="AG515" s="1184"/>
      <c r="AH515" s="1184"/>
      <c r="AI515" s="1184"/>
      <c r="AJ515" s="1184"/>
      <c r="AK515" s="1184"/>
      <c r="AL515" s="1184"/>
      <c r="AM515" s="1184"/>
      <c r="AN515" s="1184"/>
      <c r="AO515" s="1184"/>
      <c r="AP515" s="1184"/>
      <c r="AQ515" s="1184"/>
      <c r="AR515" s="1184"/>
      <c r="AS515" s="1184"/>
      <c r="AT515" s="1184"/>
      <c r="AU515" s="1184"/>
      <c r="AV515" s="1184"/>
      <c r="AW515" s="1184"/>
      <c r="AX515" s="1184"/>
      <c r="AY515" s="1184"/>
      <c r="AZ515" s="1184"/>
      <c r="BA515" s="1184"/>
      <c r="BB515" s="1184"/>
      <c r="BC515" s="1184"/>
      <c r="BD515" s="1184"/>
      <c r="BE515" s="1184"/>
      <c r="BF515" s="1184"/>
      <c r="BG515" s="1184"/>
      <c r="BH515" s="1184"/>
      <c r="BI515" s="1184"/>
      <c r="BJ515" s="1184"/>
    </row>
    <row r="516" spans="2:62">
      <c r="B516" s="899"/>
      <c r="C516" s="1184"/>
      <c r="D516" s="1184"/>
      <c r="E516" s="1184"/>
      <c r="F516" s="1233"/>
      <c r="G516" s="1184"/>
      <c r="H516" s="1184"/>
      <c r="I516" s="1233"/>
      <c r="J516" s="1184"/>
      <c r="K516" s="1184"/>
      <c r="L516" s="1184"/>
      <c r="M516" s="1233"/>
      <c r="N516" s="1184"/>
      <c r="O516" s="1184"/>
      <c r="P516" s="1184"/>
      <c r="Q516" s="1233"/>
      <c r="R516" s="1233"/>
      <c r="S516" s="1233"/>
      <c r="T516" s="1298"/>
      <c r="U516" s="1298"/>
      <c r="W516" s="1298"/>
      <c r="X516" s="1298"/>
      <c r="Y516" s="1184"/>
      <c r="Z516" s="1184"/>
      <c r="AA516" s="1184"/>
      <c r="AB516" s="1184"/>
      <c r="AC516" s="1184"/>
      <c r="AD516" s="1184"/>
      <c r="AE516" s="1184"/>
      <c r="AF516" s="1184"/>
      <c r="AG516" s="1184"/>
      <c r="AH516" s="1184"/>
      <c r="AI516" s="1184"/>
      <c r="AJ516" s="1184"/>
      <c r="AK516" s="1184"/>
      <c r="AL516" s="1184"/>
      <c r="AM516" s="1184"/>
      <c r="AN516" s="1184"/>
      <c r="AO516" s="1184"/>
      <c r="AP516" s="1184"/>
      <c r="AQ516" s="1184"/>
      <c r="AR516" s="1184"/>
      <c r="AS516" s="1184"/>
      <c r="AT516" s="1184"/>
      <c r="AU516" s="1184"/>
      <c r="AV516" s="1184"/>
      <c r="AW516" s="1184"/>
      <c r="AX516" s="1184"/>
      <c r="AY516" s="1184"/>
      <c r="AZ516" s="1184"/>
      <c r="BA516" s="1184"/>
      <c r="BB516" s="1184"/>
      <c r="BC516" s="1184"/>
      <c r="BD516" s="1184"/>
      <c r="BE516" s="1184"/>
      <c r="BF516" s="1184"/>
      <c r="BG516" s="1184"/>
      <c r="BH516" s="1184"/>
      <c r="BI516" s="1184"/>
      <c r="BJ516" s="1184"/>
    </row>
    <row r="517" spans="2:62">
      <c r="B517" s="899"/>
      <c r="C517" s="1184"/>
      <c r="D517" s="1184"/>
      <c r="E517" s="1184"/>
      <c r="F517" s="1233"/>
      <c r="G517" s="1184"/>
      <c r="H517" s="1184"/>
      <c r="I517" s="1233"/>
      <c r="J517" s="1184"/>
      <c r="K517" s="1184"/>
      <c r="L517" s="1184"/>
      <c r="M517" s="1233"/>
      <c r="N517" s="1184"/>
      <c r="O517" s="1184"/>
      <c r="P517" s="1184"/>
      <c r="Q517" s="1233"/>
      <c r="R517" s="1233"/>
      <c r="S517" s="1233"/>
      <c r="T517" s="1298"/>
      <c r="U517" s="1298"/>
      <c r="W517" s="1298"/>
      <c r="X517" s="1298"/>
      <c r="Y517" s="1184"/>
      <c r="Z517" s="1184"/>
      <c r="AA517" s="1184"/>
      <c r="AB517" s="1184"/>
      <c r="AC517" s="1184"/>
      <c r="AD517" s="1184"/>
      <c r="AE517" s="1184"/>
      <c r="AF517" s="1233"/>
      <c r="AG517" s="1233"/>
      <c r="AH517" s="1233"/>
      <c r="AI517" s="1184"/>
      <c r="AJ517" s="1184"/>
      <c r="AK517" s="1184"/>
      <c r="AL517" s="1184"/>
      <c r="AM517" s="1184"/>
      <c r="AN517" s="1184"/>
      <c r="AO517" s="1184"/>
      <c r="AP517" s="1184"/>
      <c r="AQ517" s="1184"/>
      <c r="AR517" s="1184"/>
      <c r="AS517" s="1184"/>
      <c r="AT517" s="1184"/>
      <c r="AU517" s="1184"/>
      <c r="AV517" s="1184"/>
      <c r="AW517" s="1184"/>
      <c r="AX517" s="1184"/>
      <c r="AY517" s="1184"/>
      <c r="AZ517" s="1184"/>
      <c r="BA517" s="1184"/>
      <c r="BB517" s="1184"/>
      <c r="BC517" s="1184"/>
      <c r="BD517" s="1184"/>
      <c r="BE517" s="1184"/>
      <c r="BF517" s="1184"/>
      <c r="BG517" s="1184"/>
      <c r="BH517" s="1184"/>
      <c r="BI517" s="1184"/>
      <c r="BJ517" s="1184"/>
    </row>
    <row r="518" spans="2:62">
      <c r="B518" s="899"/>
      <c r="C518" s="1184"/>
      <c r="D518" s="1184"/>
      <c r="E518" s="1184"/>
      <c r="F518" s="1233"/>
      <c r="G518" s="1184"/>
      <c r="H518" s="1184"/>
      <c r="I518" s="1233"/>
      <c r="J518" s="1184"/>
      <c r="K518" s="1184"/>
      <c r="L518" s="1184"/>
      <c r="M518" s="1233"/>
      <c r="N518" s="1184"/>
      <c r="O518" s="1184"/>
      <c r="P518" s="1184"/>
      <c r="Q518" s="1233"/>
      <c r="R518" s="1233"/>
      <c r="S518" s="1233"/>
      <c r="T518" s="1298"/>
      <c r="U518" s="1298"/>
      <c r="W518" s="1298"/>
      <c r="X518" s="1298"/>
      <c r="Y518" s="1184"/>
      <c r="Z518" s="1184"/>
      <c r="AA518" s="1184"/>
      <c r="AB518" s="1184"/>
      <c r="AC518" s="1184"/>
      <c r="AD518" s="1184"/>
      <c r="AE518" s="1184"/>
      <c r="AF518" s="1184"/>
      <c r="AG518" s="1184"/>
      <c r="AH518" s="1184"/>
      <c r="AI518" s="1184"/>
      <c r="AJ518" s="1184"/>
      <c r="AK518" s="1184"/>
      <c r="AL518" s="1184"/>
      <c r="AM518" s="1184"/>
      <c r="AN518" s="1184"/>
      <c r="AO518" s="1184"/>
      <c r="AP518" s="1184"/>
      <c r="AQ518" s="1184"/>
      <c r="AR518" s="1184"/>
      <c r="AS518" s="1184"/>
      <c r="AT518" s="1184"/>
      <c r="AU518" s="1184"/>
      <c r="AV518" s="1184"/>
      <c r="AW518" s="1184"/>
      <c r="AX518" s="1184"/>
      <c r="AY518" s="1184"/>
      <c r="AZ518" s="1184"/>
      <c r="BA518" s="1184"/>
      <c r="BB518" s="1184"/>
      <c r="BC518" s="1184"/>
      <c r="BD518" s="1184"/>
      <c r="BE518" s="1184"/>
      <c r="BF518" s="1184"/>
      <c r="BG518" s="1184"/>
      <c r="BH518" s="1184"/>
      <c r="BI518" s="1184"/>
      <c r="BJ518" s="1184"/>
    </row>
    <row r="519" spans="2:62">
      <c r="B519" s="899"/>
      <c r="C519" s="1375"/>
      <c r="D519" s="1298"/>
      <c r="E519" s="1298"/>
      <c r="F519" s="1376"/>
      <c r="G519" s="1298"/>
      <c r="H519" s="1298"/>
      <c r="I519" s="1376"/>
      <c r="J519" s="1298"/>
      <c r="K519" s="1298"/>
      <c r="L519" s="1298"/>
      <c r="M519" s="1376"/>
      <c r="N519" s="1298"/>
      <c r="O519" s="1298"/>
      <c r="P519" s="1298"/>
      <c r="Q519" s="1376"/>
      <c r="R519" s="1376"/>
      <c r="S519" s="1376"/>
      <c r="T519" s="1298"/>
      <c r="U519" s="1298"/>
      <c r="W519" s="1298"/>
      <c r="X519" s="1298"/>
      <c r="Y519" s="1184"/>
      <c r="Z519" s="1184"/>
      <c r="AA519" s="1184"/>
      <c r="AB519" s="1184"/>
      <c r="AC519" s="1184"/>
      <c r="AD519" s="1184"/>
      <c r="AE519" s="1184"/>
      <c r="AF519" s="1233"/>
      <c r="AG519" s="1184"/>
      <c r="AH519" s="1184"/>
      <c r="AI519" s="1184"/>
      <c r="AJ519" s="1184"/>
      <c r="AK519" s="1184"/>
      <c r="AL519" s="1184"/>
      <c r="AM519" s="1184"/>
      <c r="AN519" s="1184"/>
      <c r="AO519" s="1184"/>
      <c r="AP519" s="1184"/>
      <c r="AQ519" s="1184"/>
      <c r="AR519" s="1184"/>
      <c r="AS519" s="1184"/>
      <c r="AT519" s="1184"/>
      <c r="AU519" s="1184"/>
      <c r="AV519" s="1184"/>
      <c r="AW519" s="1184"/>
      <c r="AX519" s="1184"/>
      <c r="AY519" s="1184"/>
      <c r="AZ519" s="1184"/>
      <c r="BA519" s="1184"/>
      <c r="BB519" s="1184"/>
      <c r="BC519" s="1184"/>
      <c r="BD519" s="1184"/>
      <c r="BE519" s="1184"/>
      <c r="BF519" s="1184"/>
      <c r="BG519" s="1184"/>
      <c r="BH519" s="1184"/>
      <c r="BI519" s="1184"/>
      <c r="BJ519" s="1184"/>
    </row>
    <row r="520" spans="2:62">
      <c r="B520" s="899"/>
      <c r="C520" s="1377"/>
      <c r="D520" s="1298"/>
      <c r="E520" s="1298"/>
      <c r="F520" s="1376"/>
      <c r="G520" s="1298"/>
      <c r="H520" s="1298"/>
      <c r="I520" s="1376"/>
      <c r="J520" s="1298"/>
      <c r="K520" s="1298"/>
      <c r="L520" s="1298"/>
      <c r="M520" s="1376"/>
      <c r="N520" s="1298"/>
      <c r="O520" s="1298"/>
      <c r="P520" s="1298"/>
      <c r="Q520" s="1376"/>
      <c r="R520" s="1376"/>
      <c r="S520" s="1376"/>
      <c r="T520" s="1298"/>
      <c r="U520" s="1298"/>
      <c r="W520" s="1298"/>
      <c r="X520" s="1298"/>
      <c r="Y520" s="1184"/>
      <c r="Z520" s="1184"/>
      <c r="AA520" s="1184"/>
      <c r="AB520" s="1184"/>
      <c r="AC520" s="1184"/>
      <c r="AD520" s="1184"/>
      <c r="AE520" s="1184"/>
      <c r="AF520" s="1233"/>
      <c r="AG520" s="1184"/>
      <c r="AH520" s="1184"/>
      <c r="AI520" s="1184"/>
      <c r="AJ520" s="1184"/>
      <c r="AK520" s="1184"/>
      <c r="AL520" s="1184"/>
      <c r="AM520" s="1184"/>
      <c r="AN520" s="1184"/>
      <c r="AO520" s="1184"/>
      <c r="AP520" s="1184"/>
      <c r="AQ520" s="1184"/>
      <c r="AR520" s="1184"/>
      <c r="AS520" s="1184"/>
      <c r="AT520" s="1184"/>
      <c r="AU520" s="1184"/>
      <c r="AV520" s="1184"/>
      <c r="AW520" s="1184"/>
      <c r="AX520" s="1184"/>
      <c r="AY520" s="1184"/>
      <c r="AZ520" s="1184"/>
      <c r="BA520" s="1184"/>
      <c r="BB520" s="1184"/>
      <c r="BC520" s="1184"/>
      <c r="BD520" s="1184"/>
      <c r="BE520" s="1184"/>
      <c r="BF520" s="1184"/>
      <c r="BG520" s="1184"/>
      <c r="BH520" s="1184"/>
      <c r="BI520" s="1184"/>
      <c r="BJ520" s="1184"/>
    </row>
    <row r="521" spans="2:62">
      <c r="B521" s="899"/>
      <c r="C521" s="1298"/>
      <c r="D521" s="1298"/>
      <c r="E521" s="1298"/>
      <c r="F521" s="1376"/>
      <c r="G521" s="1298"/>
      <c r="H521" s="1298"/>
      <c r="I521" s="1376"/>
      <c r="J521" s="1298"/>
      <c r="K521" s="1298"/>
      <c r="L521" s="1298"/>
      <c r="M521" s="1376"/>
      <c r="N521" s="1298"/>
      <c r="O521" s="1298"/>
      <c r="P521" s="1298"/>
      <c r="Q521" s="1376"/>
      <c r="R521" s="1376"/>
      <c r="S521" s="1376"/>
      <c r="T521" s="1298"/>
      <c r="U521" s="1298"/>
      <c r="W521" s="1298"/>
      <c r="X521" s="1298"/>
      <c r="Y521" s="1184"/>
      <c r="Z521" s="1184"/>
      <c r="AA521" s="1184"/>
      <c r="AB521" s="1184"/>
      <c r="AC521" s="1184"/>
      <c r="AD521" s="1184"/>
      <c r="AE521" s="1184"/>
      <c r="AF521" s="1184"/>
      <c r="AG521" s="1184"/>
      <c r="AH521" s="1184"/>
      <c r="AI521" s="1184"/>
      <c r="AJ521" s="1184"/>
      <c r="AK521" s="1184"/>
      <c r="AL521" s="1184"/>
      <c r="AM521" s="1184"/>
      <c r="AN521" s="1184"/>
      <c r="AO521" s="1184"/>
      <c r="AP521" s="1184"/>
      <c r="AQ521" s="1184"/>
      <c r="AR521" s="1184"/>
      <c r="AS521" s="1184"/>
      <c r="AT521" s="1184"/>
      <c r="AU521" s="1184"/>
      <c r="AV521" s="1184"/>
      <c r="AW521" s="1184"/>
      <c r="AX521" s="1184"/>
      <c r="AY521" s="1184"/>
      <c r="AZ521" s="1184"/>
      <c r="BA521" s="1184"/>
      <c r="BB521" s="1184"/>
      <c r="BC521" s="1184"/>
      <c r="BD521" s="1184"/>
      <c r="BE521" s="1184"/>
      <c r="BF521" s="1184"/>
      <c r="BG521" s="1184"/>
      <c r="BH521" s="1184"/>
      <c r="BI521" s="1184"/>
      <c r="BJ521" s="1184"/>
    </row>
    <row r="522" spans="2:62">
      <c r="B522" s="899"/>
      <c r="C522" s="1298"/>
      <c r="D522" s="1298"/>
      <c r="E522" s="1298"/>
      <c r="F522" s="1298"/>
      <c r="G522" s="1298"/>
      <c r="H522" s="1298"/>
      <c r="I522" s="1298"/>
      <c r="J522" s="1375"/>
      <c r="K522" s="1375"/>
      <c r="L522" s="1375"/>
      <c r="M522" s="1376"/>
      <c r="N522" s="1298"/>
      <c r="O522" s="1298"/>
      <c r="P522" s="1298"/>
      <c r="Q522" s="1298"/>
      <c r="R522" s="1298"/>
      <c r="S522" s="1376"/>
      <c r="T522" s="1298"/>
      <c r="U522" s="1298"/>
      <c r="W522" s="1298"/>
      <c r="X522" s="1298"/>
      <c r="Y522" s="1184"/>
      <c r="Z522" s="1184"/>
      <c r="AA522" s="1184"/>
      <c r="AB522" s="1184"/>
      <c r="AC522" s="1184"/>
      <c r="AD522" s="1184"/>
      <c r="AE522" s="1184"/>
      <c r="AF522" s="1233"/>
      <c r="AG522" s="1184"/>
      <c r="AH522" s="1184"/>
      <c r="AI522" s="1184"/>
      <c r="AJ522" s="1184"/>
      <c r="AK522" s="1184"/>
      <c r="AL522" s="1184"/>
      <c r="AM522" s="1184"/>
      <c r="AN522" s="1184"/>
      <c r="AO522" s="1184"/>
      <c r="AP522" s="1184"/>
      <c r="AQ522" s="1184"/>
      <c r="AR522" s="1184"/>
      <c r="AS522" s="1184"/>
      <c r="AT522" s="1184"/>
      <c r="AU522" s="1184"/>
      <c r="AV522" s="1184"/>
      <c r="AW522" s="1184"/>
      <c r="AX522" s="1184"/>
      <c r="AY522" s="1184"/>
      <c r="AZ522" s="1184"/>
      <c r="BA522" s="1184"/>
      <c r="BB522" s="1184"/>
      <c r="BC522" s="1184"/>
      <c r="BD522" s="1184"/>
      <c r="BE522" s="1184"/>
      <c r="BF522" s="1184"/>
      <c r="BG522" s="1184"/>
      <c r="BH522" s="1184"/>
      <c r="BI522" s="1184"/>
      <c r="BJ522" s="1184"/>
    </row>
    <row r="523" spans="2:62">
      <c r="B523" s="899"/>
      <c r="C523" s="1298"/>
      <c r="D523" s="1298"/>
      <c r="E523" s="1298"/>
      <c r="F523" s="1298"/>
      <c r="G523" s="1298"/>
      <c r="H523" s="1298"/>
      <c r="I523" s="1298"/>
      <c r="J523" s="1298"/>
      <c r="K523" s="1298"/>
      <c r="L523" s="1298"/>
      <c r="M523" s="1376"/>
      <c r="N523" s="1298"/>
      <c r="O523" s="1298"/>
      <c r="P523" s="1298"/>
      <c r="Q523" s="1298"/>
      <c r="R523" s="1298"/>
      <c r="S523" s="1376"/>
      <c r="T523" s="1298"/>
      <c r="U523" s="1298"/>
      <c r="W523" s="1298"/>
      <c r="X523" s="1298"/>
      <c r="Y523" s="1184"/>
      <c r="Z523" s="1184"/>
      <c r="AA523" s="1184"/>
      <c r="AB523" s="1184"/>
      <c r="AC523" s="1184"/>
      <c r="AD523" s="1184"/>
      <c r="AE523" s="1184"/>
      <c r="AF523" s="1184"/>
      <c r="AG523" s="1184"/>
      <c r="AH523" s="1184"/>
      <c r="AI523" s="1184"/>
      <c r="AJ523" s="1184"/>
      <c r="AK523" s="1184"/>
      <c r="AL523" s="1184"/>
      <c r="AM523" s="1184"/>
      <c r="AN523" s="1184"/>
      <c r="AO523" s="1184"/>
      <c r="AP523" s="1184"/>
      <c r="AQ523" s="1184"/>
      <c r="AR523" s="1184"/>
      <c r="AS523" s="1184"/>
      <c r="AT523" s="1184"/>
      <c r="AU523" s="1184"/>
      <c r="AV523" s="1184"/>
      <c r="AW523" s="1184"/>
      <c r="AX523" s="1184"/>
      <c r="AY523" s="1184"/>
      <c r="AZ523" s="1184"/>
      <c r="BA523" s="1184"/>
      <c r="BB523" s="1184"/>
      <c r="BC523" s="1184"/>
      <c r="BD523" s="1184"/>
      <c r="BE523" s="1184"/>
      <c r="BF523" s="1184"/>
      <c r="BG523" s="1184"/>
      <c r="BH523" s="1184"/>
      <c r="BI523" s="1184"/>
      <c r="BJ523" s="1184"/>
    </row>
    <row r="524" spans="2:62">
      <c r="B524" s="899"/>
      <c r="C524" s="1298"/>
      <c r="D524" s="1298"/>
      <c r="E524" s="1298"/>
      <c r="F524" s="1298"/>
      <c r="G524" s="1298"/>
      <c r="H524" s="1298"/>
      <c r="I524" s="1298"/>
      <c r="J524" s="1298"/>
      <c r="K524" s="1298"/>
      <c r="L524" s="1298"/>
      <c r="M524" s="1376"/>
      <c r="N524" s="1298"/>
      <c r="O524" s="1298"/>
      <c r="P524" s="1298"/>
      <c r="Q524" s="1298"/>
      <c r="R524" s="1298"/>
      <c r="S524" s="1376"/>
      <c r="T524" s="1298"/>
      <c r="U524" s="1298"/>
      <c r="W524" s="1298"/>
      <c r="X524" s="1298"/>
      <c r="Y524" s="1184"/>
      <c r="Z524" s="1184"/>
      <c r="AA524" s="1184"/>
      <c r="AB524" s="1184"/>
      <c r="AC524" s="1184"/>
      <c r="AD524" s="1184"/>
      <c r="AE524" s="1184"/>
      <c r="AF524" s="1184"/>
      <c r="AG524" s="1184"/>
      <c r="AH524" s="1184"/>
      <c r="AI524" s="1184"/>
      <c r="AJ524" s="1184"/>
      <c r="AK524" s="1184"/>
      <c r="AL524" s="1184"/>
      <c r="AM524" s="1184"/>
      <c r="AN524" s="1184"/>
      <c r="AO524" s="1184"/>
      <c r="AP524" s="1184"/>
      <c r="AQ524" s="1184"/>
      <c r="AR524" s="1184"/>
      <c r="AS524" s="1184"/>
      <c r="AT524" s="1184"/>
      <c r="AU524" s="1184"/>
      <c r="AV524" s="1184"/>
      <c r="AW524" s="1184"/>
      <c r="AX524" s="1184"/>
      <c r="AY524" s="1184"/>
      <c r="AZ524" s="1184"/>
      <c r="BA524" s="1184"/>
      <c r="BB524" s="1184"/>
      <c r="BC524" s="1184"/>
      <c r="BD524" s="1184"/>
      <c r="BE524" s="1184"/>
      <c r="BF524" s="1184"/>
      <c r="BG524" s="1184"/>
      <c r="BH524" s="1184"/>
      <c r="BI524" s="1184"/>
      <c r="BJ524" s="1184"/>
    </row>
    <row r="525" spans="2:62">
      <c r="B525" s="899"/>
      <c r="C525" s="1298"/>
      <c r="D525" s="1298"/>
      <c r="E525" s="1298"/>
      <c r="F525" s="1298"/>
      <c r="G525" s="1298"/>
      <c r="H525" s="1298"/>
      <c r="I525" s="1298"/>
      <c r="J525" s="1298"/>
      <c r="K525" s="1298"/>
      <c r="L525" s="1298"/>
      <c r="M525" s="1376"/>
      <c r="N525" s="1298"/>
      <c r="O525" s="1298"/>
      <c r="P525" s="1298"/>
      <c r="Q525" s="1298"/>
      <c r="R525" s="1298"/>
      <c r="S525" s="1376"/>
      <c r="T525" s="1298"/>
      <c r="U525" s="1298"/>
      <c r="W525" s="1298"/>
      <c r="X525" s="1298"/>
      <c r="Y525" s="1184"/>
      <c r="Z525" s="1184"/>
      <c r="AA525" s="1184"/>
      <c r="AB525" s="1184"/>
      <c r="AC525" s="1184"/>
      <c r="AD525" s="1184"/>
      <c r="AE525" s="1184"/>
      <c r="AF525" s="1184"/>
      <c r="AG525" s="1184"/>
      <c r="AH525" s="1184"/>
      <c r="AI525" s="1184"/>
      <c r="AJ525" s="1184"/>
      <c r="AK525" s="1184"/>
      <c r="AL525" s="1184"/>
      <c r="AM525" s="1184"/>
      <c r="AN525" s="1184"/>
      <c r="AO525" s="1184"/>
      <c r="AP525" s="1184"/>
      <c r="AQ525" s="1184"/>
      <c r="AR525" s="1184"/>
      <c r="AS525" s="1184"/>
      <c r="AT525" s="1184"/>
      <c r="AU525" s="1184"/>
      <c r="AV525" s="1184"/>
      <c r="AW525" s="1184"/>
      <c r="AX525" s="1184"/>
      <c r="AY525" s="1184"/>
      <c r="AZ525" s="1184"/>
      <c r="BA525" s="1184"/>
      <c r="BB525" s="1184"/>
      <c r="BC525" s="1184"/>
      <c r="BD525" s="1184"/>
      <c r="BE525" s="1184"/>
      <c r="BF525" s="1184"/>
      <c r="BG525" s="1184"/>
      <c r="BH525" s="1184"/>
      <c r="BI525" s="1184"/>
      <c r="BJ525" s="1184"/>
    </row>
    <row r="526" spans="2:62">
      <c r="B526" s="899"/>
      <c r="C526" s="1298"/>
      <c r="D526" s="1298"/>
      <c r="E526" s="1298"/>
      <c r="F526" s="1298"/>
      <c r="G526" s="1298"/>
      <c r="H526" s="1298"/>
      <c r="I526" s="1298"/>
      <c r="J526" s="1298"/>
      <c r="K526" s="1298"/>
      <c r="L526" s="1298"/>
      <c r="M526" s="1376"/>
      <c r="N526" s="1298"/>
      <c r="O526" s="1298"/>
      <c r="P526" s="1298"/>
      <c r="Q526" s="1298"/>
      <c r="R526" s="1298"/>
      <c r="S526" s="1298"/>
      <c r="T526" s="1298"/>
      <c r="U526" s="1298"/>
      <c r="W526" s="1298"/>
      <c r="X526" s="1298"/>
      <c r="Z526" s="1184"/>
      <c r="AA526" s="1184"/>
      <c r="AB526" s="1184"/>
      <c r="AC526" s="1184"/>
      <c r="AD526" s="1184"/>
      <c r="AE526" s="1184"/>
      <c r="AF526" s="1184"/>
      <c r="AG526" s="1184"/>
      <c r="AH526" s="1184"/>
      <c r="AI526" s="1184"/>
      <c r="AJ526" s="1184"/>
      <c r="AK526" s="1184"/>
      <c r="AL526" s="1184"/>
      <c r="AM526" s="1184"/>
      <c r="AN526" s="1184"/>
      <c r="AO526" s="1184"/>
      <c r="AP526" s="1184"/>
      <c r="AQ526" s="1184"/>
      <c r="AR526" s="1184"/>
      <c r="AS526" s="1184"/>
      <c r="AT526" s="1184"/>
      <c r="AU526" s="1184"/>
      <c r="AV526" s="1184"/>
      <c r="AW526" s="1184"/>
      <c r="AX526" s="1184"/>
      <c r="AY526" s="1184"/>
      <c r="AZ526" s="1184"/>
      <c r="BA526" s="1184"/>
      <c r="BB526" s="1184"/>
      <c r="BC526" s="1184"/>
      <c r="BD526" s="1184"/>
      <c r="BE526" s="1184"/>
      <c r="BF526" s="1184"/>
      <c r="BG526" s="1184"/>
      <c r="BH526" s="1184"/>
      <c r="BI526" s="1184"/>
      <c r="BJ526" s="1184"/>
    </row>
    <row r="527" spans="2:62" ht="15.75">
      <c r="B527" s="899"/>
      <c r="C527" s="1298"/>
      <c r="D527" s="1298"/>
      <c r="E527" s="1298"/>
      <c r="F527" s="1298"/>
      <c r="G527" s="1298"/>
      <c r="H527" s="1298"/>
      <c r="I527" s="1298"/>
      <c r="J527" s="1375"/>
      <c r="K527" s="1375"/>
      <c r="L527" s="1375"/>
      <c r="M527" s="1378"/>
      <c r="N527" s="1375"/>
      <c r="O527" s="1375"/>
      <c r="P527" s="1375"/>
      <c r="Q527" s="1298"/>
      <c r="R527" s="1298"/>
      <c r="S527" s="1375"/>
      <c r="T527" s="1298"/>
      <c r="U527" s="1298"/>
      <c r="V527" s="1184"/>
      <c r="W527" s="1298"/>
      <c r="X527" s="1298"/>
      <c r="Y527" s="1184"/>
      <c r="Z527" s="1184"/>
      <c r="AA527" s="1184"/>
      <c r="AB527" s="1184"/>
      <c r="AC527" s="1184"/>
      <c r="AD527" s="1184"/>
      <c r="AE527" s="1184"/>
      <c r="AF527" s="1184"/>
      <c r="AG527" s="1184"/>
      <c r="AH527" s="1184"/>
      <c r="AI527" s="1184"/>
      <c r="AJ527" s="1184"/>
      <c r="AK527" s="1184"/>
      <c r="AL527" s="1184"/>
      <c r="AM527" s="1184"/>
      <c r="AN527" s="1184"/>
      <c r="AO527" s="1184"/>
      <c r="AP527" s="1184"/>
      <c r="AQ527" s="1184"/>
      <c r="AR527" s="1184"/>
      <c r="AS527" s="1184"/>
      <c r="AT527" s="1184"/>
      <c r="AU527" s="1184"/>
      <c r="AV527" s="1184"/>
      <c r="AW527" s="1184"/>
      <c r="AX527" s="1184"/>
      <c r="AY527" s="1184"/>
      <c r="AZ527" s="1184"/>
      <c r="BA527" s="1184"/>
      <c r="BB527" s="1184"/>
      <c r="BC527" s="1184"/>
      <c r="BD527" s="1184"/>
      <c r="BE527" s="1184"/>
      <c r="BF527" s="1184"/>
      <c r="BG527" s="1184"/>
      <c r="BH527" s="1184"/>
      <c r="BI527" s="1184"/>
      <c r="BJ527" s="1184"/>
    </row>
    <row r="528" spans="2:62">
      <c r="B528" s="899"/>
      <c r="C528" s="1298"/>
      <c r="D528" s="1298"/>
      <c r="E528" s="1298"/>
      <c r="F528" s="1298"/>
      <c r="G528" s="1298"/>
      <c r="H528" s="1298"/>
      <c r="I528" s="1298"/>
      <c r="J528" s="1298"/>
      <c r="K528" s="1298"/>
      <c r="L528" s="1298"/>
      <c r="M528" s="1298"/>
      <c r="N528" s="1298"/>
      <c r="O528" s="1298"/>
      <c r="P528" s="1298"/>
      <c r="Q528" s="1298"/>
      <c r="R528" s="1298"/>
      <c r="S528" s="1298"/>
      <c r="T528" s="1298"/>
      <c r="U528" s="1298"/>
      <c r="W528" s="1298"/>
      <c r="X528" s="1298"/>
      <c r="Y528" s="1184"/>
      <c r="Z528" s="1184"/>
      <c r="AA528" s="1184"/>
      <c r="AB528" s="1184"/>
      <c r="AC528" s="1184"/>
      <c r="AD528" s="1184"/>
      <c r="AE528" s="1184"/>
      <c r="AF528" s="1184"/>
      <c r="AG528" s="1184"/>
      <c r="AH528" s="1184"/>
      <c r="AI528" s="1184"/>
      <c r="AJ528" s="1184"/>
      <c r="AK528" s="1184"/>
      <c r="AL528" s="1184"/>
      <c r="AM528" s="1184"/>
      <c r="AN528" s="1184"/>
      <c r="AO528" s="1184"/>
      <c r="AP528" s="1184"/>
      <c r="AQ528" s="1184"/>
      <c r="AR528" s="1184"/>
      <c r="AS528" s="1184"/>
      <c r="AT528" s="1184"/>
      <c r="AU528" s="1184"/>
      <c r="AV528" s="1184"/>
      <c r="AW528" s="1184"/>
      <c r="AX528" s="1184"/>
      <c r="AY528" s="1184"/>
      <c r="AZ528" s="1184"/>
      <c r="BA528" s="1184"/>
      <c r="BB528" s="1184"/>
      <c r="BC528" s="1184"/>
      <c r="BD528" s="1184"/>
      <c r="BE528" s="1184"/>
      <c r="BF528" s="1184"/>
      <c r="BG528" s="1184"/>
      <c r="BH528" s="1184"/>
      <c r="BI528" s="1184"/>
      <c r="BJ528" s="1184"/>
    </row>
    <row r="529" spans="2:62">
      <c r="B529" s="899"/>
      <c r="C529" s="1298"/>
      <c r="D529" s="1298"/>
      <c r="E529" s="1298"/>
      <c r="F529" s="1298"/>
      <c r="G529" s="1298"/>
      <c r="H529" s="1298"/>
      <c r="I529" s="1298"/>
      <c r="J529" s="1298"/>
      <c r="K529" s="1298"/>
      <c r="L529" s="1298"/>
      <c r="M529" s="1298"/>
      <c r="N529" s="1298"/>
      <c r="O529" s="1298"/>
      <c r="P529" s="1298"/>
      <c r="Q529" s="1298"/>
      <c r="R529" s="1298"/>
      <c r="S529" s="1298"/>
      <c r="T529" s="1298"/>
      <c r="U529" s="1298"/>
      <c r="W529" s="1298"/>
      <c r="X529" s="1298"/>
      <c r="Y529" s="1184"/>
      <c r="Z529" s="1184"/>
      <c r="AA529" s="1184"/>
      <c r="AB529" s="1184"/>
      <c r="AC529" s="1184"/>
      <c r="AD529" s="1184"/>
      <c r="AE529" s="1184"/>
      <c r="AF529" s="1184"/>
      <c r="AG529" s="1184"/>
      <c r="AH529" s="1184"/>
      <c r="AI529" s="1184"/>
      <c r="AJ529" s="1184"/>
      <c r="AK529" s="1184"/>
      <c r="AL529" s="1184"/>
      <c r="AM529" s="1184"/>
      <c r="AN529" s="1184"/>
      <c r="AO529" s="1184"/>
      <c r="AP529" s="1184"/>
      <c r="AQ529" s="1184"/>
      <c r="AR529" s="1184"/>
      <c r="AS529" s="1184"/>
      <c r="AT529" s="1184"/>
      <c r="AU529" s="1184"/>
      <c r="AV529" s="1184"/>
      <c r="AW529" s="1184"/>
      <c r="AX529" s="1184"/>
      <c r="AY529" s="1184"/>
      <c r="AZ529" s="1184"/>
      <c r="BA529" s="1184"/>
      <c r="BB529" s="1184"/>
      <c r="BC529" s="1184"/>
      <c r="BD529" s="1184"/>
      <c r="BE529" s="1184"/>
      <c r="BF529" s="1184"/>
      <c r="BG529" s="1184"/>
      <c r="BH529" s="1184"/>
      <c r="BI529" s="1184"/>
      <c r="BJ529" s="1184"/>
    </row>
    <row r="530" spans="2:62">
      <c r="B530" s="899"/>
      <c r="C530" s="1298"/>
      <c r="D530" s="1298"/>
      <c r="E530" s="1298"/>
      <c r="F530" s="1298"/>
      <c r="G530" s="1298"/>
      <c r="H530" s="1298"/>
      <c r="I530" s="1298"/>
      <c r="J530" s="1298"/>
      <c r="K530" s="1298"/>
      <c r="L530" s="1298"/>
      <c r="M530" s="1298"/>
      <c r="N530" s="1298"/>
      <c r="O530" s="1298"/>
      <c r="P530" s="1298"/>
      <c r="Q530" s="1298"/>
      <c r="R530" s="1298"/>
      <c r="S530" s="1298"/>
      <c r="T530" s="1298"/>
      <c r="U530" s="1298"/>
      <c r="W530" s="1298"/>
      <c r="X530" s="1298"/>
      <c r="Y530" s="1184"/>
      <c r="Z530" s="1184"/>
      <c r="AA530" s="1184"/>
      <c r="AB530" s="1184"/>
      <c r="AC530" s="1184"/>
      <c r="AD530" s="1184"/>
      <c r="AE530" s="1184"/>
      <c r="AF530" s="1184"/>
      <c r="AG530" s="1184"/>
      <c r="AH530" s="1184"/>
      <c r="AI530" s="1184"/>
      <c r="AJ530" s="1184"/>
      <c r="AK530" s="1184"/>
      <c r="AL530" s="1184"/>
      <c r="AM530" s="1184"/>
      <c r="AN530" s="1184"/>
      <c r="AO530" s="1184"/>
      <c r="AP530" s="1184"/>
      <c r="AQ530" s="1184"/>
      <c r="AR530" s="1184"/>
      <c r="AS530" s="1184"/>
      <c r="AT530" s="1184"/>
      <c r="AU530" s="1184"/>
      <c r="AV530" s="1184"/>
      <c r="AW530" s="1184"/>
      <c r="AX530" s="1184"/>
      <c r="AY530" s="1184"/>
      <c r="AZ530" s="1184"/>
      <c r="BA530" s="1184"/>
      <c r="BB530" s="1184"/>
      <c r="BC530" s="1184"/>
      <c r="BD530" s="1184"/>
      <c r="BE530" s="1184"/>
      <c r="BF530" s="1184"/>
      <c r="BG530" s="1184"/>
      <c r="BH530" s="1184"/>
      <c r="BI530" s="1184"/>
      <c r="BJ530" s="1184"/>
    </row>
    <row r="531" spans="2:62" ht="18.75">
      <c r="B531" s="899"/>
      <c r="C531" s="1379"/>
      <c r="D531" s="1380"/>
      <c r="E531" s="1380"/>
      <c r="F531" s="1380"/>
      <c r="G531" s="1380"/>
      <c r="H531" s="1380"/>
      <c r="I531" s="1380"/>
      <c r="J531" s="1380"/>
      <c r="K531" s="1380"/>
      <c r="L531" s="1380"/>
      <c r="M531" s="1380"/>
      <c r="N531" s="1380"/>
      <c r="O531" s="1380"/>
      <c r="P531" s="1380"/>
      <c r="Q531" s="1380"/>
      <c r="R531" s="1380"/>
      <c r="S531" s="1380"/>
      <c r="T531" s="1298"/>
      <c r="U531" s="1298"/>
      <c r="W531" s="1298"/>
      <c r="X531" s="1298"/>
      <c r="Y531" s="1184"/>
      <c r="Z531" s="1184"/>
      <c r="AA531" s="1184"/>
      <c r="AB531" s="1184"/>
      <c r="AC531" s="1184"/>
      <c r="AD531" s="1184"/>
      <c r="AE531" s="1184"/>
      <c r="AF531" s="1184"/>
      <c r="AG531" s="1184"/>
      <c r="AH531" s="1184"/>
      <c r="AI531" s="1184"/>
      <c r="AJ531" s="1184"/>
      <c r="AK531" s="1184"/>
      <c r="AL531" s="1184"/>
      <c r="AM531" s="1184"/>
      <c r="AN531" s="1184"/>
      <c r="AO531" s="1184"/>
      <c r="AP531" s="1184"/>
      <c r="AQ531" s="1184"/>
      <c r="AR531" s="1184"/>
      <c r="AS531" s="1184"/>
      <c r="AT531" s="1184"/>
      <c r="AU531" s="1184"/>
      <c r="AV531" s="1184"/>
      <c r="AW531" s="1184"/>
      <c r="AX531" s="1184"/>
      <c r="AY531" s="1184"/>
      <c r="AZ531" s="1184"/>
      <c r="BA531" s="1184"/>
      <c r="BB531" s="1184"/>
      <c r="BC531" s="1184"/>
      <c r="BD531" s="1184"/>
      <c r="BE531" s="1184"/>
      <c r="BF531" s="1184"/>
      <c r="BG531" s="1184"/>
      <c r="BH531" s="1184"/>
      <c r="BI531" s="1184"/>
      <c r="BJ531" s="1184"/>
    </row>
    <row r="532" spans="2:62">
      <c r="B532" s="899"/>
      <c r="C532" s="1298"/>
      <c r="D532" s="1298"/>
      <c r="E532" s="1298"/>
      <c r="F532" s="1298"/>
      <c r="G532" s="1298"/>
      <c r="H532" s="1298"/>
      <c r="I532" s="1298"/>
      <c r="J532" s="1298"/>
      <c r="K532" s="1298"/>
      <c r="L532" s="1298"/>
      <c r="M532" s="1298"/>
      <c r="N532" s="1298"/>
      <c r="O532" s="1298"/>
      <c r="P532" s="1298"/>
      <c r="Q532" s="1381"/>
      <c r="R532" s="1298"/>
      <c r="S532" s="1298"/>
      <c r="T532" s="1298"/>
      <c r="U532" s="1298"/>
      <c r="W532" s="1298"/>
      <c r="X532" s="1298"/>
      <c r="Y532" s="1184"/>
      <c r="Z532" s="1184"/>
      <c r="AA532" s="1184"/>
      <c r="AB532" s="1184"/>
      <c r="AC532" s="1184"/>
      <c r="AD532" s="1184"/>
      <c r="AE532" s="1184"/>
      <c r="AF532" s="1184"/>
      <c r="AG532" s="1184"/>
      <c r="AH532" s="1184"/>
      <c r="AI532" s="1184"/>
      <c r="AJ532" s="1184"/>
      <c r="AK532" s="1184"/>
      <c r="AL532" s="1184"/>
      <c r="AM532" s="1184"/>
      <c r="AN532" s="1184"/>
      <c r="AO532" s="1184"/>
      <c r="AP532" s="1184"/>
      <c r="AQ532" s="1184"/>
      <c r="AR532" s="1184"/>
      <c r="AS532" s="1184"/>
      <c r="AT532" s="1184"/>
      <c r="AU532" s="1184"/>
      <c r="AV532" s="1184"/>
      <c r="AW532" s="1184"/>
      <c r="AX532" s="1184"/>
      <c r="AY532" s="1184"/>
      <c r="AZ532" s="1184"/>
      <c r="BA532" s="1184"/>
      <c r="BB532" s="1184"/>
      <c r="BC532" s="1184"/>
      <c r="BD532" s="1184"/>
      <c r="BE532" s="1184"/>
      <c r="BF532" s="1184"/>
      <c r="BG532" s="1184"/>
      <c r="BH532" s="1184"/>
      <c r="BI532" s="1184"/>
      <c r="BJ532" s="1184"/>
    </row>
    <row r="533" spans="2:62">
      <c r="B533" s="899"/>
      <c r="C533" s="1298"/>
      <c r="D533" s="1298"/>
      <c r="E533" s="1298"/>
      <c r="F533" s="1298"/>
      <c r="G533" s="1298"/>
      <c r="H533" s="1298"/>
      <c r="I533" s="1298"/>
      <c r="J533" s="1298"/>
      <c r="K533" s="1298"/>
      <c r="L533" s="1382"/>
      <c r="M533" s="1383"/>
      <c r="N533" s="1383"/>
      <c r="O533" s="1298"/>
      <c r="P533" s="1382"/>
      <c r="Q533" s="1383"/>
      <c r="R533" s="1383"/>
      <c r="S533" s="1382"/>
      <c r="T533" s="1298"/>
      <c r="U533" s="1298"/>
      <c r="W533" s="1298"/>
      <c r="X533" s="1298"/>
      <c r="Y533" s="1184"/>
      <c r="Z533" s="1184"/>
      <c r="AA533" s="1184"/>
      <c r="AB533" s="1184"/>
      <c r="AC533" s="1184"/>
      <c r="AD533" s="1184"/>
      <c r="AE533" s="1184"/>
      <c r="AF533" s="1184"/>
      <c r="AG533" s="1184"/>
      <c r="AH533" s="1184"/>
      <c r="AI533" s="1184"/>
      <c r="AJ533" s="1184"/>
      <c r="AK533" s="1184"/>
      <c r="AL533" s="1184"/>
      <c r="AM533" s="1184"/>
      <c r="AN533" s="1184"/>
      <c r="AO533" s="1184"/>
      <c r="AP533" s="1184"/>
      <c r="AQ533" s="1184"/>
      <c r="AR533" s="1184"/>
      <c r="AS533" s="1184"/>
      <c r="AT533" s="1184"/>
      <c r="AU533" s="1184"/>
      <c r="AV533" s="1184"/>
      <c r="AW533" s="1184"/>
      <c r="AX533" s="1184"/>
      <c r="AY533" s="1184"/>
      <c r="AZ533" s="1184"/>
      <c r="BA533" s="1184"/>
      <c r="BB533" s="1184"/>
      <c r="BC533" s="1184"/>
      <c r="BD533" s="1184"/>
      <c r="BE533" s="1184"/>
      <c r="BF533" s="1184"/>
      <c r="BG533" s="1184"/>
      <c r="BH533" s="1184"/>
      <c r="BI533" s="1184"/>
      <c r="BJ533" s="1184"/>
    </row>
    <row r="534" spans="2:62">
      <c r="B534" s="899"/>
      <c r="C534" s="1298"/>
      <c r="D534" s="1298"/>
      <c r="E534" s="1382"/>
      <c r="F534" s="1384"/>
      <c r="G534" s="1298"/>
      <c r="H534" s="1382"/>
      <c r="I534" s="1384"/>
      <c r="J534" s="1383"/>
      <c r="K534" s="1375"/>
      <c r="L534" s="1382"/>
      <c r="M534" s="1383"/>
      <c r="N534" s="1383"/>
      <c r="O534" s="1375"/>
      <c r="P534" s="1382"/>
      <c r="Q534" s="1383"/>
      <c r="R534" s="1383"/>
      <c r="S534" s="1382"/>
      <c r="T534" s="1298"/>
      <c r="U534" s="1298"/>
      <c r="W534" s="1298"/>
      <c r="X534" s="1298"/>
      <c r="Y534" s="1184"/>
      <c r="Z534" s="1184"/>
      <c r="AA534" s="1184"/>
      <c r="AB534" s="1184"/>
      <c r="AC534" s="1184"/>
      <c r="AD534" s="1184"/>
      <c r="AE534" s="1184"/>
      <c r="AF534" s="1184"/>
      <c r="AG534" s="1184"/>
      <c r="AH534" s="1184"/>
      <c r="AI534" s="1184"/>
      <c r="AJ534" s="1184"/>
      <c r="AK534" s="1184"/>
      <c r="AL534" s="1184"/>
      <c r="AM534" s="1184"/>
      <c r="AN534" s="1184"/>
      <c r="AO534" s="1184"/>
      <c r="AP534" s="1184"/>
      <c r="AQ534" s="1184"/>
      <c r="AR534" s="1184"/>
      <c r="AS534" s="1184"/>
      <c r="AT534" s="1184"/>
      <c r="AU534" s="1184"/>
      <c r="AV534" s="1184"/>
      <c r="AW534" s="1184"/>
      <c r="AX534" s="1184"/>
      <c r="AY534" s="1184"/>
      <c r="AZ534" s="1184"/>
      <c r="BA534" s="1184"/>
      <c r="BB534" s="1184"/>
      <c r="BC534" s="1184"/>
      <c r="BD534" s="1184"/>
      <c r="BE534" s="1184"/>
      <c r="BF534" s="1184"/>
      <c r="BG534" s="1184"/>
      <c r="BH534" s="1184"/>
      <c r="BI534" s="1184"/>
      <c r="BJ534" s="1184"/>
    </row>
    <row r="535" spans="2:62">
      <c r="B535" s="899"/>
      <c r="C535" s="1298"/>
      <c r="D535" s="1385"/>
      <c r="E535" s="1384"/>
      <c r="F535" s="1384"/>
      <c r="G535" s="1385"/>
      <c r="H535" s="1384"/>
      <c r="I535" s="1384"/>
      <c r="J535" s="1384"/>
      <c r="K535" s="1384"/>
      <c r="L535" s="1384"/>
      <c r="M535" s="1384"/>
      <c r="N535" s="1384"/>
      <c r="O535" s="1384"/>
      <c r="P535" s="1384"/>
      <c r="Q535" s="1384"/>
      <c r="R535" s="1384"/>
      <c r="S535" s="1384"/>
      <c r="T535" s="1298"/>
      <c r="U535" s="1298"/>
      <c r="W535" s="1298"/>
      <c r="X535" s="1298"/>
      <c r="Y535" s="1184"/>
      <c r="Z535" s="1184"/>
      <c r="AA535" s="1184"/>
      <c r="AB535" s="1184"/>
      <c r="AC535" s="1184"/>
      <c r="AD535" s="1184"/>
      <c r="AE535" s="1184"/>
      <c r="AF535" s="1184"/>
      <c r="AG535" s="1184"/>
      <c r="AH535" s="1184"/>
      <c r="AI535" s="1184"/>
      <c r="AJ535" s="1184"/>
      <c r="AK535" s="1184"/>
      <c r="AL535" s="1184"/>
      <c r="AM535" s="1184"/>
      <c r="AN535" s="1184"/>
      <c r="AO535" s="1184"/>
      <c r="AP535" s="1184"/>
      <c r="AQ535" s="1184"/>
      <c r="AR535" s="1184"/>
      <c r="AS535" s="1184"/>
      <c r="AT535" s="1184"/>
      <c r="AU535" s="1184"/>
      <c r="AV535" s="1184"/>
      <c r="AW535" s="1184"/>
      <c r="AX535" s="1184"/>
      <c r="AY535" s="1184"/>
      <c r="AZ535" s="1184"/>
      <c r="BA535" s="1184"/>
      <c r="BB535" s="1184"/>
      <c r="BC535" s="1184"/>
      <c r="BD535" s="1184"/>
      <c r="BE535" s="1184"/>
      <c r="BF535" s="1184"/>
      <c r="BG535" s="1184"/>
      <c r="BH535" s="1184"/>
      <c r="BI535" s="1184"/>
      <c r="BJ535" s="1184"/>
    </row>
    <row r="536" spans="2:62">
      <c r="B536" s="899"/>
      <c r="C536" s="1375"/>
      <c r="D536" s="1298"/>
      <c r="E536" s="1298"/>
      <c r="F536" s="1298"/>
      <c r="G536" s="1298"/>
      <c r="H536" s="1298"/>
      <c r="I536" s="1298"/>
      <c r="J536" s="1298"/>
      <c r="K536" s="1298"/>
      <c r="L536" s="1298"/>
      <c r="M536" s="1298"/>
      <c r="N536" s="1298"/>
      <c r="O536" s="1298"/>
      <c r="P536" s="1298"/>
      <c r="Q536" s="1298"/>
      <c r="R536" s="1298"/>
      <c r="S536" s="1298"/>
      <c r="T536" s="1298"/>
      <c r="U536" s="1298"/>
      <c r="W536" s="1298"/>
      <c r="X536" s="1298"/>
      <c r="Y536" s="1184"/>
      <c r="Z536" s="1184"/>
      <c r="AA536" s="1184"/>
      <c r="AB536" s="1184"/>
      <c r="AC536" s="1184"/>
      <c r="AD536" s="1184"/>
      <c r="AE536" s="1184"/>
      <c r="AF536" s="1184"/>
      <c r="AG536" s="1184"/>
      <c r="AH536" s="1184"/>
      <c r="AI536" s="1184"/>
      <c r="AJ536" s="1184"/>
      <c r="AK536" s="1184"/>
      <c r="AL536" s="1184"/>
      <c r="AM536" s="1184"/>
      <c r="AN536" s="1184"/>
      <c r="AO536" s="1184"/>
      <c r="AP536" s="1184"/>
      <c r="AQ536" s="1184"/>
      <c r="AR536" s="1184"/>
      <c r="AS536" s="1184"/>
      <c r="AT536" s="1184"/>
      <c r="AU536" s="1184"/>
      <c r="AV536" s="1184"/>
      <c r="AW536" s="1184"/>
      <c r="AX536" s="1184"/>
      <c r="AY536" s="1184"/>
      <c r="AZ536" s="1184"/>
      <c r="BA536" s="1184"/>
      <c r="BB536" s="1184"/>
      <c r="BC536" s="1184"/>
      <c r="BD536" s="1184"/>
      <c r="BE536" s="1184"/>
      <c r="BF536" s="1184"/>
      <c r="BG536" s="1184"/>
      <c r="BH536" s="1184"/>
      <c r="BI536" s="1184"/>
      <c r="BJ536" s="1184"/>
    </row>
    <row r="537" spans="2:62">
      <c r="B537" s="899"/>
      <c r="C537" s="1298"/>
      <c r="D537" s="1298"/>
      <c r="E537" s="1298"/>
      <c r="F537" s="1298"/>
      <c r="G537" s="1298"/>
      <c r="H537" s="1298"/>
      <c r="I537" s="1298"/>
      <c r="J537" s="1298"/>
      <c r="K537" s="1298"/>
      <c r="L537" s="1298"/>
      <c r="M537" s="1298"/>
      <c r="N537" s="1298"/>
      <c r="O537" s="1298"/>
      <c r="P537" s="1298"/>
      <c r="Q537" s="1298"/>
      <c r="R537" s="1298"/>
      <c r="S537" s="1298"/>
      <c r="T537" s="1298"/>
      <c r="U537" s="1298"/>
      <c r="W537" s="1298"/>
      <c r="X537" s="1298"/>
      <c r="Y537" s="1184"/>
      <c r="Z537" s="1184"/>
      <c r="AA537" s="1184"/>
      <c r="AB537" s="1184"/>
      <c r="AC537" s="1184"/>
      <c r="AD537" s="1184"/>
      <c r="AE537" s="1184"/>
      <c r="AF537" s="1184"/>
      <c r="AG537" s="1184"/>
      <c r="AH537" s="1184"/>
      <c r="AI537" s="1184"/>
      <c r="AJ537" s="1184"/>
      <c r="AK537" s="1184"/>
      <c r="AL537" s="1184"/>
      <c r="AM537" s="1184"/>
      <c r="AN537" s="1184"/>
      <c r="AO537" s="1184"/>
      <c r="AP537" s="1184"/>
      <c r="AQ537" s="1184"/>
      <c r="AR537" s="1184"/>
      <c r="AS537" s="1184"/>
      <c r="AT537" s="1184"/>
      <c r="AU537" s="1184"/>
      <c r="AV537" s="1184"/>
      <c r="AW537" s="1184"/>
      <c r="AX537" s="1184"/>
      <c r="AY537" s="1184"/>
      <c r="AZ537" s="1184"/>
      <c r="BA537" s="1184"/>
      <c r="BB537" s="1184"/>
      <c r="BC537" s="1184"/>
      <c r="BD537" s="1184"/>
      <c r="BE537" s="1184"/>
      <c r="BF537" s="1184"/>
      <c r="BG537" s="1184"/>
      <c r="BH537" s="1184"/>
      <c r="BI537" s="1184"/>
      <c r="BJ537" s="1184"/>
    </row>
    <row r="538" spans="2:62">
      <c r="B538" s="899"/>
      <c r="C538" s="1298"/>
      <c r="D538" s="1298"/>
      <c r="E538" s="1376"/>
      <c r="F538" s="1386"/>
      <c r="G538" s="1298"/>
      <c r="H538" s="1376"/>
      <c r="I538" s="1386"/>
      <c r="J538" s="1386"/>
      <c r="K538" s="1376"/>
      <c r="L538" s="1386"/>
      <c r="M538" s="1376"/>
      <c r="N538" s="1386"/>
      <c r="O538" s="1376"/>
      <c r="P538" s="1386"/>
      <c r="Q538" s="1376"/>
      <c r="R538" s="1376"/>
      <c r="S538" s="1376"/>
      <c r="T538" s="1298"/>
      <c r="U538" s="1298"/>
      <c r="W538" s="1298"/>
      <c r="X538" s="1298"/>
      <c r="Y538" s="1184"/>
      <c r="Z538" s="1184"/>
      <c r="AA538" s="1184"/>
      <c r="AB538" s="1184"/>
      <c r="AC538" s="1184"/>
      <c r="AD538" s="1184"/>
      <c r="AE538" s="1184"/>
      <c r="AF538" s="1184"/>
      <c r="AG538" s="1184"/>
      <c r="AH538" s="1184"/>
      <c r="AI538" s="1184"/>
      <c r="AJ538" s="1184"/>
      <c r="AK538" s="1184"/>
      <c r="AL538" s="1184"/>
      <c r="AM538" s="1184"/>
      <c r="AN538" s="1184"/>
      <c r="AO538" s="1184"/>
      <c r="AP538" s="1184"/>
      <c r="AQ538" s="1184"/>
      <c r="AR538" s="1184"/>
      <c r="AS538" s="1184"/>
      <c r="AT538" s="1184"/>
      <c r="AU538" s="1184"/>
      <c r="AV538" s="1184"/>
      <c r="AW538" s="1184"/>
      <c r="AX538" s="1184"/>
      <c r="AY538" s="1184"/>
      <c r="AZ538" s="1184"/>
      <c r="BA538" s="1184"/>
      <c r="BB538" s="1184"/>
      <c r="BC538" s="1184"/>
      <c r="BD538" s="1184"/>
      <c r="BE538" s="1184"/>
      <c r="BF538" s="1184"/>
      <c r="BG538" s="1184"/>
      <c r="BH538" s="1184"/>
      <c r="BI538" s="1184"/>
      <c r="BJ538" s="1184"/>
    </row>
    <row r="539" spans="2:62">
      <c r="B539" s="899"/>
      <c r="C539" s="1298"/>
      <c r="D539" s="1298"/>
      <c r="E539" s="1376"/>
      <c r="F539" s="1386"/>
      <c r="G539" s="1298"/>
      <c r="H539" s="1376"/>
      <c r="I539" s="1386"/>
      <c r="J539" s="1386"/>
      <c r="K539" s="1376"/>
      <c r="L539" s="1386"/>
      <c r="M539" s="1376"/>
      <c r="N539" s="1386"/>
      <c r="O539" s="1376"/>
      <c r="P539" s="1386"/>
      <c r="Q539" s="1376"/>
      <c r="R539" s="1376"/>
      <c r="S539" s="1376"/>
      <c r="T539" s="1298"/>
      <c r="U539" s="1298"/>
      <c r="W539" s="1298"/>
      <c r="X539" s="1298"/>
      <c r="Y539" s="1184"/>
      <c r="Z539" s="1184"/>
      <c r="AA539" s="1184"/>
      <c r="AB539" s="1184"/>
      <c r="AC539" s="1184"/>
      <c r="AD539" s="1184"/>
      <c r="AE539" s="1184"/>
      <c r="AF539" s="1184"/>
      <c r="AG539" s="1184"/>
      <c r="AH539" s="1184"/>
      <c r="AI539" s="1184"/>
      <c r="AJ539" s="1184"/>
      <c r="AK539" s="1184"/>
      <c r="AL539" s="1184"/>
      <c r="AM539" s="1184"/>
      <c r="AN539" s="1184"/>
      <c r="AO539" s="1184"/>
      <c r="AP539" s="1184"/>
      <c r="AQ539" s="1184"/>
      <c r="AR539" s="1184"/>
      <c r="AS539" s="1184"/>
      <c r="AT539" s="1184"/>
      <c r="AU539" s="1184"/>
      <c r="AV539" s="1184"/>
      <c r="AW539" s="1184"/>
      <c r="AX539" s="1184"/>
      <c r="AY539" s="1184"/>
      <c r="AZ539" s="1184"/>
      <c r="BA539" s="1184"/>
      <c r="BB539" s="1184"/>
      <c r="BC539" s="1184"/>
      <c r="BD539" s="1184"/>
      <c r="BE539" s="1184"/>
      <c r="BF539" s="1184"/>
      <c r="BG539" s="1184"/>
      <c r="BH539" s="1184"/>
      <c r="BI539" s="1184"/>
      <c r="BJ539" s="1184"/>
    </row>
    <row r="540" spans="2:62">
      <c r="B540" s="899"/>
      <c r="C540" s="1298"/>
      <c r="D540" s="1298"/>
      <c r="E540" s="1376"/>
      <c r="F540" s="1386"/>
      <c r="G540" s="1298"/>
      <c r="H540" s="1376"/>
      <c r="I540" s="1386"/>
      <c r="J540" s="1386"/>
      <c r="K540" s="1376"/>
      <c r="L540" s="1386"/>
      <c r="M540" s="1376"/>
      <c r="N540" s="1386"/>
      <c r="O540" s="1376"/>
      <c r="P540" s="1386"/>
      <c r="Q540" s="1376"/>
      <c r="R540" s="1376"/>
      <c r="S540" s="1376"/>
      <c r="T540" s="1298"/>
      <c r="U540" s="1298"/>
      <c r="W540" s="1298"/>
      <c r="X540" s="1298"/>
      <c r="Y540" s="1184"/>
      <c r="Z540" s="1184"/>
      <c r="AA540" s="1184"/>
      <c r="AB540" s="1184"/>
      <c r="AC540" s="1184"/>
      <c r="AD540" s="1184"/>
      <c r="AE540" s="1184"/>
      <c r="AF540" s="1184"/>
      <c r="AG540" s="1184"/>
      <c r="AH540" s="1184"/>
      <c r="AI540" s="1184"/>
      <c r="AJ540" s="1184"/>
      <c r="AK540" s="1184"/>
      <c r="AL540" s="1184"/>
      <c r="AM540" s="1184"/>
      <c r="AN540" s="1184"/>
      <c r="AO540" s="1184"/>
      <c r="AP540" s="1184"/>
      <c r="AQ540" s="1184"/>
      <c r="AR540" s="1184"/>
      <c r="AS540" s="1184"/>
      <c r="AT540" s="1184"/>
      <c r="AU540" s="1184"/>
      <c r="AV540" s="1184"/>
      <c r="AW540" s="1184"/>
      <c r="AX540" s="1184"/>
      <c r="AY540" s="1184"/>
      <c r="AZ540" s="1184"/>
      <c r="BA540" s="1184"/>
      <c r="BB540" s="1184"/>
      <c r="BC540" s="1184"/>
      <c r="BD540" s="1184"/>
      <c r="BE540" s="1184"/>
      <c r="BF540" s="1184"/>
      <c r="BG540" s="1184"/>
      <c r="BH540" s="1184"/>
      <c r="BI540" s="1184"/>
      <c r="BJ540" s="1184"/>
    </row>
    <row r="541" spans="2:62">
      <c r="B541" s="899"/>
      <c r="C541" s="1298"/>
      <c r="D541" s="1298"/>
      <c r="E541" s="1376"/>
      <c r="F541" s="1386"/>
      <c r="G541" s="1298"/>
      <c r="H541" s="1376"/>
      <c r="I541" s="1386"/>
      <c r="J541" s="1386"/>
      <c r="K541" s="1376"/>
      <c r="L541" s="1386"/>
      <c r="M541" s="1376"/>
      <c r="N541" s="1386"/>
      <c r="O541" s="1376"/>
      <c r="P541" s="1386"/>
      <c r="Q541" s="1376"/>
      <c r="R541" s="1376"/>
      <c r="S541" s="1376"/>
      <c r="T541" s="1298"/>
      <c r="U541" s="1298"/>
      <c r="W541" s="1298"/>
      <c r="X541" s="1298"/>
      <c r="Y541" s="1184"/>
      <c r="Z541" s="1184"/>
      <c r="AA541" s="1184"/>
      <c r="AB541" s="1184"/>
      <c r="AC541" s="1184"/>
      <c r="AD541" s="1184"/>
      <c r="AE541" s="1184"/>
      <c r="AF541" s="1184"/>
      <c r="AG541" s="1184"/>
      <c r="AH541" s="1184"/>
      <c r="AI541" s="1184"/>
      <c r="AJ541" s="1184"/>
      <c r="AK541" s="1184"/>
      <c r="AL541" s="1184"/>
      <c r="AM541" s="1184"/>
      <c r="AN541" s="1184"/>
      <c r="AO541" s="1184"/>
      <c r="AP541" s="1184"/>
      <c r="AQ541" s="1184"/>
      <c r="AR541" s="1184"/>
      <c r="AS541" s="1184"/>
      <c r="AT541" s="1184"/>
      <c r="AU541" s="1184"/>
      <c r="AV541" s="1184"/>
      <c r="AW541" s="1184"/>
      <c r="AX541" s="1184"/>
      <c r="AY541" s="1184"/>
      <c r="AZ541" s="1184"/>
      <c r="BA541" s="1184"/>
      <c r="BB541" s="1184"/>
      <c r="BC541" s="1184"/>
      <c r="BD541" s="1184"/>
      <c r="BE541" s="1184"/>
      <c r="BF541" s="1184"/>
      <c r="BG541" s="1184"/>
      <c r="BH541" s="1184"/>
      <c r="BI541" s="1184"/>
      <c r="BJ541" s="1184"/>
    </row>
    <row r="542" spans="2:62">
      <c r="B542" s="899"/>
      <c r="C542" s="1298"/>
      <c r="D542" s="1298"/>
      <c r="E542" s="1376"/>
      <c r="F542" s="1386"/>
      <c r="G542" s="1298"/>
      <c r="H542" s="1376"/>
      <c r="I542" s="1386"/>
      <c r="J542" s="1386"/>
      <c r="K542" s="1376"/>
      <c r="L542" s="1386"/>
      <c r="M542" s="1376"/>
      <c r="N542" s="1386"/>
      <c r="O542" s="1376"/>
      <c r="P542" s="1386"/>
      <c r="Q542" s="1376"/>
      <c r="R542" s="1376"/>
      <c r="S542" s="1298"/>
      <c r="T542" s="1298"/>
      <c r="U542" s="1298"/>
      <c r="W542" s="1298"/>
      <c r="X542" s="1298"/>
      <c r="Y542" s="1184"/>
      <c r="Z542" s="1184"/>
      <c r="AA542" s="1184"/>
      <c r="AB542" s="1184"/>
      <c r="AC542" s="1184"/>
      <c r="AD542" s="1184"/>
      <c r="AE542" s="1184"/>
      <c r="AF542" s="1184"/>
      <c r="AG542" s="1184"/>
      <c r="AH542" s="1184"/>
      <c r="AI542" s="1184"/>
      <c r="AJ542" s="1184"/>
      <c r="AK542" s="1184"/>
      <c r="AL542" s="1184"/>
      <c r="AM542" s="1184"/>
      <c r="AN542" s="1184"/>
      <c r="AO542" s="1184"/>
      <c r="AP542" s="1184"/>
      <c r="AQ542" s="1184"/>
      <c r="AR542" s="1184"/>
      <c r="AS542" s="1184"/>
      <c r="AT542" s="1184"/>
      <c r="AU542" s="1184"/>
      <c r="AV542" s="1184"/>
      <c r="AW542" s="1184"/>
      <c r="AX542" s="1184"/>
      <c r="AY542" s="1184"/>
      <c r="AZ542" s="1184"/>
      <c r="BA542" s="1184"/>
      <c r="BB542" s="1184"/>
      <c r="BC542" s="1184"/>
      <c r="BD542" s="1184"/>
      <c r="BE542" s="1184"/>
      <c r="BF542" s="1184"/>
      <c r="BG542" s="1184"/>
      <c r="BH542" s="1184"/>
      <c r="BI542" s="1184"/>
      <c r="BJ542" s="1184"/>
    </row>
    <row r="543" spans="2:62">
      <c r="B543" s="899"/>
      <c r="C543" s="1298"/>
      <c r="D543" s="1298"/>
      <c r="E543" s="1376"/>
      <c r="F543" s="1386"/>
      <c r="G543" s="1298"/>
      <c r="H543" s="1376"/>
      <c r="I543" s="1386"/>
      <c r="J543" s="1386"/>
      <c r="K543" s="1376"/>
      <c r="L543" s="1386"/>
      <c r="M543" s="1376"/>
      <c r="N543" s="1386"/>
      <c r="O543" s="1376"/>
      <c r="P543" s="1386"/>
      <c r="Q543" s="1376"/>
      <c r="R543" s="1376"/>
      <c r="S543" s="1376"/>
      <c r="T543" s="1298"/>
      <c r="U543" s="1298"/>
      <c r="W543" s="1298"/>
      <c r="X543" s="1298"/>
      <c r="Y543" s="1184"/>
      <c r="Z543" s="1184"/>
      <c r="AA543" s="1184"/>
      <c r="AB543" s="1184"/>
      <c r="AC543" s="1184"/>
      <c r="AD543" s="1184"/>
      <c r="AE543" s="1184"/>
      <c r="AF543" s="1184"/>
      <c r="AG543" s="1184"/>
      <c r="AH543" s="1184"/>
      <c r="AI543" s="1184"/>
      <c r="AJ543" s="1184"/>
      <c r="AK543" s="1184"/>
      <c r="AL543" s="1184"/>
      <c r="AM543" s="1184"/>
      <c r="AN543" s="1184"/>
      <c r="AO543" s="1184"/>
      <c r="AP543" s="1184"/>
      <c r="AQ543" s="1184"/>
      <c r="AR543" s="1184"/>
      <c r="AS543" s="1184"/>
      <c r="AT543" s="1184"/>
      <c r="AU543" s="1184"/>
      <c r="AV543" s="1184"/>
      <c r="AW543" s="1184"/>
      <c r="AX543" s="1184"/>
      <c r="AY543" s="1184"/>
      <c r="AZ543" s="1184"/>
      <c r="BA543" s="1184"/>
      <c r="BB543" s="1184"/>
      <c r="BC543" s="1184"/>
      <c r="BD543" s="1184"/>
      <c r="BE543" s="1184"/>
      <c r="BF543" s="1184"/>
      <c r="BG543" s="1184"/>
      <c r="BH543" s="1184"/>
      <c r="BI543" s="1184"/>
      <c r="BJ543" s="1184"/>
    </row>
    <row r="544" spans="2:62">
      <c r="B544" s="899"/>
      <c r="C544" s="1298"/>
      <c r="D544" s="1298"/>
      <c r="E544" s="1376"/>
      <c r="F544" s="1387"/>
      <c r="G544" s="1298"/>
      <c r="H544" s="1376"/>
      <c r="I544" s="1387"/>
      <c r="J544" s="1386"/>
      <c r="K544" s="1376"/>
      <c r="L544" s="1386"/>
      <c r="M544" s="1376"/>
      <c r="N544" s="1386"/>
      <c r="O544" s="1376"/>
      <c r="P544" s="1298"/>
      <c r="Q544" s="1298"/>
      <c r="R544" s="1376"/>
      <c r="S544" s="1376"/>
      <c r="T544" s="1298"/>
      <c r="U544" s="1298"/>
      <c r="W544" s="1298"/>
      <c r="X544" s="1298"/>
      <c r="Y544" s="1184"/>
      <c r="Z544" s="1184"/>
      <c r="AA544" s="1184"/>
      <c r="AB544" s="1184"/>
      <c r="AC544" s="1184"/>
      <c r="AD544" s="1184"/>
      <c r="AE544" s="1184"/>
      <c r="AF544" s="1184"/>
      <c r="AG544" s="1184"/>
      <c r="AH544" s="1184"/>
      <c r="AI544" s="1184"/>
      <c r="AJ544" s="1184"/>
      <c r="AK544" s="1184"/>
      <c r="AL544" s="1184"/>
      <c r="AM544" s="1184"/>
      <c r="AN544" s="1184"/>
      <c r="AO544" s="1184"/>
      <c r="AP544" s="1184"/>
      <c r="AQ544" s="1184"/>
      <c r="AR544" s="1184"/>
      <c r="AS544" s="1184"/>
      <c r="AT544" s="1184"/>
      <c r="AU544" s="1184"/>
      <c r="AV544" s="1184"/>
      <c r="AW544" s="1184"/>
      <c r="AX544" s="1184"/>
      <c r="AY544" s="1184"/>
      <c r="AZ544" s="1184"/>
      <c r="BA544" s="1184"/>
      <c r="BB544" s="1184"/>
      <c r="BC544" s="1184"/>
      <c r="BD544" s="1184"/>
      <c r="BE544" s="1184"/>
      <c r="BF544" s="1184"/>
      <c r="BG544" s="1184"/>
      <c r="BH544" s="1184"/>
      <c r="BI544" s="1184"/>
      <c r="BJ544" s="1184"/>
    </row>
    <row r="545" spans="2:62">
      <c r="B545" s="899"/>
      <c r="C545" s="1375"/>
      <c r="D545" s="1375"/>
      <c r="E545" s="1378"/>
      <c r="F545" s="1388"/>
      <c r="G545" s="1375"/>
      <c r="H545" s="1378"/>
      <c r="I545" s="1388"/>
      <c r="J545" s="1388"/>
      <c r="K545" s="1378"/>
      <c r="L545" s="1388"/>
      <c r="M545" s="1378"/>
      <c r="N545" s="1388"/>
      <c r="O545" s="1378"/>
      <c r="P545" s="1388"/>
      <c r="Q545" s="1378"/>
      <c r="R545" s="1378"/>
      <c r="S545" s="1375"/>
      <c r="T545" s="1298"/>
      <c r="U545" s="1298"/>
      <c r="W545" s="1298"/>
      <c r="X545" s="1298"/>
      <c r="Y545" s="1184"/>
      <c r="Z545" s="1184"/>
      <c r="AA545" s="1184"/>
      <c r="AB545" s="1184"/>
      <c r="AC545" s="1184"/>
      <c r="AD545" s="1184"/>
      <c r="AE545" s="1184"/>
      <c r="AF545" s="1184"/>
      <c r="AG545" s="1184"/>
      <c r="AH545" s="1184"/>
      <c r="AI545" s="1184"/>
      <c r="AJ545" s="1184"/>
      <c r="AK545" s="1184"/>
      <c r="AL545" s="1184"/>
      <c r="AM545" s="1184"/>
      <c r="AN545" s="1184"/>
      <c r="AO545" s="1184"/>
      <c r="AP545" s="1184"/>
      <c r="AQ545" s="1184"/>
      <c r="AR545" s="1184"/>
      <c r="AS545" s="1184"/>
      <c r="AT545" s="1184"/>
      <c r="AU545" s="1184"/>
      <c r="AV545" s="1184"/>
      <c r="AW545" s="1184"/>
      <c r="AX545" s="1184"/>
      <c r="AY545" s="1184"/>
      <c r="AZ545" s="1184"/>
      <c r="BA545" s="1184"/>
      <c r="BB545" s="1184"/>
      <c r="BC545" s="1184"/>
      <c r="BD545" s="1184"/>
      <c r="BE545" s="1184"/>
      <c r="BF545" s="1184"/>
      <c r="BG545" s="1184"/>
      <c r="BH545" s="1184"/>
      <c r="BI545" s="1184"/>
      <c r="BJ545" s="1184"/>
    </row>
    <row r="546" spans="2:62">
      <c r="B546" s="899"/>
      <c r="C546" s="1298"/>
      <c r="D546" s="1298"/>
      <c r="E546" s="1376"/>
      <c r="F546" s="1298"/>
      <c r="G546" s="1298"/>
      <c r="H546" s="1376"/>
      <c r="I546" s="1298"/>
      <c r="J546" s="1386"/>
      <c r="K546" s="1376"/>
      <c r="L546" s="1386"/>
      <c r="M546" s="1376"/>
      <c r="N546" s="1386"/>
      <c r="O546" s="1376"/>
      <c r="P546" s="1375"/>
      <c r="Q546" s="1388"/>
      <c r="R546" s="1388"/>
      <c r="S546" s="1298"/>
      <c r="T546" s="1298"/>
      <c r="U546" s="1298"/>
      <c r="W546" s="1298"/>
      <c r="X546" s="1298"/>
      <c r="Y546" s="1184"/>
      <c r="Z546" s="1184"/>
      <c r="AA546" s="1184"/>
      <c r="AB546" s="1184"/>
      <c r="AC546" s="1184"/>
      <c r="AD546" s="1184"/>
      <c r="AE546" s="1184"/>
      <c r="AF546" s="1184"/>
      <c r="AG546" s="1184"/>
      <c r="AH546" s="1184"/>
      <c r="AI546" s="1184"/>
      <c r="AJ546" s="1184"/>
      <c r="AK546" s="1184"/>
      <c r="AL546" s="1184"/>
      <c r="AM546" s="1184"/>
      <c r="AN546" s="1184"/>
      <c r="AO546" s="1184"/>
      <c r="AP546" s="1184"/>
      <c r="AQ546" s="1184"/>
      <c r="AR546" s="1184"/>
      <c r="AS546" s="1184"/>
      <c r="AT546" s="1184"/>
      <c r="AU546" s="1184"/>
      <c r="AV546" s="1184"/>
      <c r="AW546" s="1184"/>
      <c r="AX546" s="1184"/>
      <c r="AY546" s="1184"/>
      <c r="AZ546" s="1184"/>
      <c r="BA546" s="1184"/>
      <c r="BB546" s="1184"/>
      <c r="BC546" s="1184"/>
      <c r="BD546" s="1184"/>
      <c r="BE546" s="1184"/>
      <c r="BF546" s="1184"/>
      <c r="BG546" s="1184"/>
      <c r="BH546" s="1184"/>
      <c r="BI546" s="1184"/>
      <c r="BJ546" s="1184"/>
    </row>
    <row r="547" spans="2:62">
      <c r="B547" s="899"/>
      <c r="C547" s="1298"/>
      <c r="D547" s="1298"/>
      <c r="E547" s="1376"/>
      <c r="F547" s="1298"/>
      <c r="G547" s="1298"/>
      <c r="H547" s="1376"/>
      <c r="I547" s="1298"/>
      <c r="J547" s="1386"/>
      <c r="K547" s="1376"/>
      <c r="L547" s="1386"/>
      <c r="M547" s="1376"/>
      <c r="N547" s="1386"/>
      <c r="O547" s="1376"/>
      <c r="P547" s="1298"/>
      <c r="Q547" s="1298"/>
      <c r="R547" s="1376"/>
      <c r="S547" s="1298"/>
      <c r="T547" s="1298"/>
      <c r="U547" s="1298"/>
      <c r="W547" s="1298"/>
      <c r="X547" s="1298"/>
      <c r="Y547" s="1184"/>
      <c r="Z547" s="1184"/>
      <c r="AA547" s="1184"/>
      <c r="AB547" s="1184"/>
      <c r="AC547" s="1184"/>
      <c r="AD547" s="1184"/>
      <c r="AE547" s="1184"/>
      <c r="AF547" s="1184"/>
      <c r="AG547" s="1184"/>
      <c r="AH547" s="1184"/>
      <c r="AI547" s="1184"/>
      <c r="AJ547" s="1184"/>
      <c r="AK547" s="1184"/>
      <c r="AL547" s="1184"/>
      <c r="AM547" s="1184"/>
      <c r="AN547" s="1184"/>
      <c r="AO547" s="1184"/>
      <c r="AP547" s="1184"/>
      <c r="AQ547" s="1184"/>
      <c r="AR547" s="1184"/>
      <c r="AS547" s="1184"/>
      <c r="AT547" s="1184"/>
      <c r="AU547" s="1184"/>
      <c r="AV547" s="1184"/>
      <c r="AW547" s="1184"/>
      <c r="AX547" s="1184"/>
      <c r="AY547" s="1184"/>
      <c r="AZ547" s="1184"/>
      <c r="BA547" s="1184"/>
      <c r="BB547" s="1184"/>
      <c r="BC547" s="1184"/>
      <c r="BD547" s="1184"/>
      <c r="BE547" s="1184"/>
      <c r="BF547" s="1184"/>
      <c r="BG547" s="1184"/>
      <c r="BH547" s="1184"/>
      <c r="BI547" s="1184"/>
      <c r="BJ547" s="1184"/>
    </row>
    <row r="548" spans="2:62">
      <c r="B548" s="899"/>
      <c r="C548" s="1375"/>
      <c r="D548" s="1298"/>
      <c r="E548" s="1376"/>
      <c r="F548" s="1298"/>
      <c r="G548" s="1298"/>
      <c r="H548" s="1376"/>
      <c r="I548" s="1298"/>
      <c r="J548" s="1386"/>
      <c r="K548" s="1376"/>
      <c r="L548" s="1386"/>
      <c r="M548" s="1376"/>
      <c r="N548" s="1386"/>
      <c r="O548" s="1376"/>
      <c r="P548" s="1298"/>
      <c r="Q548" s="1298"/>
      <c r="R548" s="1376"/>
      <c r="S548" s="1298"/>
      <c r="T548" s="1298"/>
      <c r="U548" s="1298"/>
      <c r="W548" s="1298"/>
      <c r="X548" s="1298"/>
      <c r="Y548" s="1184"/>
      <c r="Z548" s="1184"/>
      <c r="AA548" s="1184"/>
      <c r="AB548" s="1184"/>
      <c r="AC548" s="1184"/>
      <c r="AD548" s="1184"/>
      <c r="AE548" s="1184"/>
      <c r="AF548" s="1184"/>
      <c r="AG548" s="1184"/>
      <c r="AH548" s="1184"/>
      <c r="AI548" s="1184"/>
      <c r="AJ548" s="1184"/>
      <c r="AK548" s="1184"/>
      <c r="AL548" s="1184"/>
      <c r="AM548" s="1184"/>
      <c r="AN548" s="1184"/>
      <c r="AO548" s="1184"/>
      <c r="AP548" s="1184"/>
      <c r="AQ548" s="1184"/>
      <c r="AR548" s="1184"/>
      <c r="AS548" s="1184"/>
      <c r="AT548" s="1184"/>
      <c r="AU548" s="1184"/>
      <c r="AV548" s="1184"/>
      <c r="AW548" s="1184"/>
      <c r="AX548" s="1184"/>
      <c r="AY548" s="1184"/>
      <c r="AZ548" s="1184"/>
      <c r="BA548" s="1184"/>
      <c r="BB548" s="1184"/>
      <c r="BC548" s="1184"/>
      <c r="BD548" s="1184"/>
      <c r="BE548" s="1184"/>
      <c r="BF548" s="1184"/>
      <c r="BG548" s="1184"/>
      <c r="BH548" s="1184"/>
      <c r="BI548" s="1184"/>
      <c r="BJ548" s="1184"/>
    </row>
    <row r="549" spans="2:62">
      <c r="B549" s="899"/>
      <c r="C549" s="1298"/>
      <c r="D549" s="1298"/>
      <c r="E549" s="1298"/>
      <c r="F549" s="1298"/>
      <c r="G549" s="1298"/>
      <c r="H549" s="1298"/>
      <c r="I549" s="1298"/>
      <c r="J549" s="1298"/>
      <c r="K549" s="1298"/>
      <c r="L549" s="1298"/>
      <c r="M549" s="1298"/>
      <c r="N549" s="1298"/>
      <c r="O549" s="1298"/>
      <c r="P549" s="1298"/>
      <c r="Q549" s="1298"/>
      <c r="R549" s="1298"/>
      <c r="S549" s="1298"/>
      <c r="T549" s="1298"/>
      <c r="U549" s="1298"/>
      <c r="W549" s="1298"/>
      <c r="X549" s="1298"/>
      <c r="Y549" s="1184"/>
      <c r="Z549" s="1184"/>
      <c r="AA549" s="1184"/>
      <c r="AB549" s="1184"/>
      <c r="AC549" s="1184"/>
      <c r="AD549" s="1184"/>
      <c r="AE549" s="1184"/>
      <c r="AF549" s="1184"/>
      <c r="AG549" s="1184"/>
      <c r="AH549" s="1184"/>
      <c r="AI549" s="1184"/>
      <c r="AJ549" s="1184"/>
      <c r="AK549" s="1184"/>
      <c r="AL549" s="1184"/>
      <c r="AM549" s="1184"/>
      <c r="AN549" s="1184"/>
      <c r="AO549" s="1184"/>
      <c r="AP549" s="1184"/>
      <c r="AQ549" s="1184"/>
      <c r="AR549" s="1184"/>
      <c r="AS549" s="1184"/>
      <c r="AT549" s="1184"/>
      <c r="AU549" s="1184"/>
      <c r="AV549" s="1184"/>
      <c r="AW549" s="1184"/>
      <c r="AX549" s="1184"/>
      <c r="AY549" s="1184"/>
      <c r="AZ549" s="1184"/>
      <c r="BA549" s="1184"/>
      <c r="BB549" s="1184"/>
      <c r="BC549" s="1184"/>
      <c r="BD549" s="1184"/>
      <c r="BE549" s="1184"/>
      <c r="BF549" s="1184"/>
      <c r="BG549" s="1184"/>
      <c r="BH549" s="1184"/>
      <c r="BI549" s="1184"/>
      <c r="BJ549" s="1184"/>
    </row>
    <row r="550" spans="2:62">
      <c r="B550" s="899"/>
      <c r="C550" s="1298"/>
      <c r="D550" s="1298"/>
      <c r="E550" s="1376"/>
      <c r="F550" s="1386"/>
      <c r="G550" s="1298"/>
      <c r="H550" s="1376"/>
      <c r="I550" s="1386"/>
      <c r="J550" s="1386"/>
      <c r="K550" s="1298"/>
      <c r="L550" s="1386"/>
      <c r="M550" s="1298"/>
      <c r="N550" s="1386"/>
      <c r="O550" s="1298"/>
      <c r="P550" s="1386"/>
      <c r="Q550" s="1376"/>
      <c r="R550" s="1376"/>
      <c r="S550" s="1298"/>
      <c r="T550" s="1298"/>
      <c r="U550" s="1298"/>
      <c r="W550" s="1298"/>
      <c r="X550" s="1298"/>
      <c r="Y550" s="1184"/>
      <c r="Z550" s="1184"/>
      <c r="AA550" s="1184"/>
      <c r="AB550" s="1184"/>
      <c r="AC550" s="1184"/>
      <c r="AD550" s="1184"/>
      <c r="AE550" s="1184"/>
      <c r="AF550" s="1184"/>
      <c r="AG550" s="1184"/>
      <c r="AH550" s="1184"/>
      <c r="AI550" s="1184"/>
      <c r="AJ550" s="1184"/>
      <c r="AK550" s="1184"/>
      <c r="AL550" s="1184"/>
      <c r="AM550" s="1184"/>
      <c r="AN550" s="1184"/>
      <c r="AO550" s="1184"/>
      <c r="AP550" s="1184"/>
      <c r="AQ550" s="1184"/>
      <c r="AR550" s="1184"/>
      <c r="AS550" s="1184"/>
      <c r="AT550" s="1184"/>
      <c r="AU550" s="1184"/>
      <c r="AV550" s="1184"/>
      <c r="AW550" s="1184"/>
      <c r="AX550" s="1184"/>
      <c r="AY550" s="1184"/>
      <c r="AZ550" s="1184"/>
      <c r="BA550" s="1184"/>
      <c r="BB550" s="1184"/>
      <c r="BC550" s="1184"/>
      <c r="BD550" s="1184"/>
      <c r="BE550" s="1184"/>
      <c r="BF550" s="1184"/>
      <c r="BG550" s="1184"/>
      <c r="BH550" s="1184"/>
      <c r="BI550" s="1184"/>
      <c r="BJ550" s="1184"/>
    </row>
    <row r="551" spans="2:62">
      <c r="B551" s="899"/>
      <c r="C551" s="1298"/>
      <c r="D551" s="1298"/>
      <c r="E551" s="1376"/>
      <c r="F551" s="1387"/>
      <c r="G551" s="1298"/>
      <c r="H551" s="1376"/>
      <c r="I551" s="1387"/>
      <c r="J551" s="1386"/>
      <c r="K551" s="1376"/>
      <c r="L551" s="1386"/>
      <c r="M551" s="1376"/>
      <c r="N551" s="1386"/>
      <c r="O551" s="1376"/>
      <c r="P551" s="1298"/>
      <c r="Q551" s="1386"/>
      <c r="R551" s="1386"/>
      <c r="S551" s="1376"/>
      <c r="T551" s="1298"/>
      <c r="U551" s="1298"/>
      <c r="W551" s="1298"/>
      <c r="X551" s="1298"/>
      <c r="Y551" s="1184"/>
      <c r="Z551" s="1184"/>
      <c r="AA551" s="1184"/>
      <c r="AB551" s="1184"/>
      <c r="AC551" s="1184"/>
      <c r="AD551" s="1184"/>
      <c r="AE551" s="1184"/>
      <c r="AF551" s="1184"/>
      <c r="AG551" s="1184"/>
      <c r="AH551" s="1184"/>
      <c r="AI551" s="1184"/>
      <c r="AJ551" s="1184"/>
      <c r="AK551" s="1184"/>
      <c r="AL551" s="1184"/>
      <c r="AM551" s="1184"/>
      <c r="AN551" s="1184"/>
      <c r="AO551" s="1184"/>
      <c r="AP551" s="1184"/>
      <c r="AQ551" s="1184"/>
      <c r="AR551" s="1184"/>
      <c r="AS551" s="1184"/>
      <c r="AT551" s="1184"/>
      <c r="AU551" s="1184"/>
      <c r="AV551" s="1184"/>
      <c r="AW551" s="1184"/>
      <c r="AX551" s="1184"/>
      <c r="AY551" s="1184"/>
      <c r="AZ551" s="1184"/>
      <c r="BA551" s="1184"/>
      <c r="BB551" s="1184"/>
      <c r="BC551" s="1184"/>
      <c r="BD551" s="1184"/>
      <c r="BE551" s="1184"/>
      <c r="BF551" s="1184"/>
      <c r="BG551" s="1184"/>
      <c r="BH551" s="1184"/>
      <c r="BI551" s="1184"/>
      <c r="BJ551" s="1184"/>
    </row>
    <row r="552" spans="2:62">
      <c r="B552" s="899"/>
      <c r="C552" s="1298"/>
      <c r="D552" s="1298"/>
      <c r="E552" s="1376"/>
      <c r="F552" s="1387"/>
      <c r="G552" s="1298"/>
      <c r="H552" s="1376"/>
      <c r="I552" s="1387"/>
      <c r="J552" s="1386"/>
      <c r="K552" s="1376"/>
      <c r="L552" s="1386"/>
      <c r="M552" s="1376"/>
      <c r="N552" s="1386"/>
      <c r="O552" s="1376"/>
      <c r="P552" s="1298"/>
      <c r="Q552" s="1298"/>
      <c r="R552" s="1376"/>
      <c r="S552" s="1376"/>
      <c r="T552" s="1298"/>
      <c r="U552" s="1298"/>
      <c r="W552" s="1298"/>
      <c r="X552" s="1298"/>
      <c r="Y552" s="1184"/>
      <c r="Z552" s="1184"/>
      <c r="AA552" s="1184"/>
      <c r="AB552" s="1184"/>
      <c r="AC552" s="1184"/>
      <c r="AD552" s="1184"/>
      <c r="AE552" s="1184"/>
      <c r="AF552" s="1184"/>
      <c r="AG552" s="1184"/>
      <c r="AH552" s="1184"/>
      <c r="AI552" s="1184"/>
      <c r="AJ552" s="1184"/>
      <c r="AK552" s="1184"/>
      <c r="AL552" s="1184"/>
      <c r="AM552" s="1184"/>
      <c r="AN552" s="1184"/>
      <c r="AO552" s="1184"/>
      <c r="AP552" s="1184"/>
      <c r="AQ552" s="1184"/>
      <c r="AR552" s="1184"/>
      <c r="AS552" s="1184"/>
      <c r="AT552" s="1184"/>
      <c r="AU552" s="1184"/>
      <c r="AV552" s="1184"/>
      <c r="AW552" s="1184"/>
      <c r="AX552" s="1184"/>
      <c r="AY552" s="1184"/>
      <c r="AZ552" s="1184"/>
      <c r="BA552" s="1184"/>
      <c r="BB552" s="1184"/>
      <c r="BC552" s="1184"/>
      <c r="BD552" s="1184"/>
      <c r="BE552" s="1184"/>
      <c r="BF552" s="1184"/>
      <c r="BG552" s="1184"/>
      <c r="BH552" s="1184"/>
      <c r="BI552" s="1184"/>
      <c r="BJ552" s="1184"/>
    </row>
    <row r="553" spans="2:62">
      <c r="B553" s="899"/>
      <c r="C553" s="1298"/>
      <c r="D553" s="1298"/>
      <c r="E553" s="1376"/>
      <c r="F553" s="1386"/>
      <c r="G553" s="1298"/>
      <c r="H553" s="1376"/>
      <c r="I553" s="1386"/>
      <c r="J553" s="1386"/>
      <c r="K553" s="1376"/>
      <c r="L553" s="1386"/>
      <c r="M553" s="1376"/>
      <c r="N553" s="1386"/>
      <c r="O553" s="1376"/>
      <c r="P553" s="1298"/>
      <c r="Q553" s="1298"/>
      <c r="R553" s="1376"/>
      <c r="S553" s="1298"/>
      <c r="T553" s="1298"/>
      <c r="U553" s="1298"/>
      <c r="W553" s="1298"/>
      <c r="X553" s="1298"/>
      <c r="Y553" s="1184"/>
      <c r="Z553" s="1184"/>
      <c r="AA553" s="1184"/>
      <c r="AB553" s="1184"/>
      <c r="AC553" s="1184"/>
      <c r="AD553" s="1184"/>
      <c r="AE553" s="1184"/>
      <c r="AF553" s="1184"/>
      <c r="AG553" s="1184"/>
      <c r="AH553" s="1184"/>
      <c r="AI553" s="1184"/>
      <c r="AJ553" s="1184"/>
      <c r="AK553" s="1184"/>
      <c r="AL553" s="1184"/>
      <c r="AM553" s="1184"/>
      <c r="AN553" s="1184"/>
      <c r="AO553" s="1184"/>
      <c r="AP553" s="1184"/>
      <c r="AQ553" s="1184"/>
      <c r="AR553" s="1184"/>
      <c r="AS553" s="1184"/>
      <c r="AT553" s="1184"/>
      <c r="AU553" s="1184"/>
      <c r="AV553" s="1184"/>
      <c r="AW553" s="1184"/>
      <c r="AX553" s="1184"/>
      <c r="AY553" s="1184"/>
      <c r="AZ553" s="1184"/>
      <c r="BA553" s="1184"/>
      <c r="BB553" s="1184"/>
      <c r="BC553" s="1184"/>
      <c r="BD553" s="1184"/>
      <c r="BE553" s="1184"/>
      <c r="BF553" s="1184"/>
      <c r="BG553" s="1184"/>
      <c r="BH553" s="1184"/>
      <c r="BI553" s="1184"/>
      <c r="BJ553" s="1184"/>
    </row>
    <row r="554" spans="2:62">
      <c r="B554" s="899"/>
      <c r="C554" s="1375"/>
      <c r="D554" s="1375"/>
      <c r="E554" s="1378"/>
      <c r="F554" s="1388"/>
      <c r="G554" s="1375"/>
      <c r="H554" s="1378"/>
      <c r="I554" s="1388"/>
      <c r="J554" s="1388"/>
      <c r="K554" s="1378"/>
      <c r="L554" s="1388"/>
      <c r="M554" s="1378"/>
      <c r="N554" s="1388"/>
      <c r="O554" s="1378"/>
      <c r="P554" s="1388"/>
      <c r="Q554" s="1375"/>
      <c r="R554" s="1378"/>
      <c r="S554" s="1375"/>
      <c r="T554" s="1298"/>
      <c r="U554" s="1298"/>
      <c r="W554" s="1298"/>
      <c r="X554" s="1298"/>
      <c r="Y554" s="1184"/>
      <c r="Z554" s="1184"/>
      <c r="AA554" s="1184"/>
      <c r="AB554" s="1184"/>
      <c r="AC554" s="1184"/>
      <c r="AD554" s="1184"/>
      <c r="AE554" s="1184"/>
      <c r="AF554" s="1184"/>
      <c r="AG554" s="1184"/>
      <c r="AH554" s="1184"/>
      <c r="AI554" s="1184"/>
      <c r="AJ554" s="1184"/>
      <c r="AK554" s="1184"/>
      <c r="AL554" s="1184"/>
      <c r="AM554" s="1184"/>
      <c r="AN554" s="1184"/>
      <c r="AO554" s="1184"/>
      <c r="AP554" s="1184"/>
      <c r="AQ554" s="1184"/>
      <c r="AR554" s="1184"/>
      <c r="AS554" s="1184"/>
      <c r="AT554" s="1184"/>
      <c r="AU554" s="1184"/>
      <c r="AV554" s="1184"/>
      <c r="AW554" s="1184"/>
      <c r="AX554" s="1184"/>
      <c r="AY554" s="1184"/>
      <c r="AZ554" s="1184"/>
      <c r="BA554" s="1184"/>
      <c r="BB554" s="1184"/>
      <c r="BC554" s="1184"/>
      <c r="BD554" s="1184"/>
      <c r="BE554" s="1184"/>
      <c r="BF554" s="1184"/>
      <c r="BG554" s="1184"/>
      <c r="BH554" s="1184"/>
      <c r="BI554" s="1184"/>
      <c r="BJ554" s="1184"/>
    </row>
    <row r="555" spans="2:62">
      <c r="B555" s="899"/>
      <c r="C555" s="1298"/>
      <c r="D555" s="1298"/>
      <c r="E555" s="1298"/>
      <c r="F555" s="1298"/>
      <c r="G555" s="1298"/>
      <c r="H555" s="1298"/>
      <c r="I555" s="1298"/>
      <c r="J555" s="1298"/>
      <c r="K555" s="1298"/>
      <c r="L555" s="1298"/>
      <c r="M555" s="1298"/>
      <c r="N555" s="1298"/>
      <c r="O555" s="1298"/>
      <c r="P555" s="1375"/>
      <c r="Q555" s="1388"/>
      <c r="R555" s="1388"/>
      <c r="S555" s="1298"/>
      <c r="T555" s="1298"/>
      <c r="U555" s="1298"/>
      <c r="W555" s="1298"/>
      <c r="X555" s="1298"/>
      <c r="Y555" s="1184"/>
      <c r="Z555" s="1184"/>
      <c r="AA555" s="1184"/>
      <c r="AB555" s="1184"/>
      <c r="AC555" s="1184"/>
      <c r="AD555" s="1184"/>
      <c r="AE555" s="1184"/>
      <c r="AF555" s="1184"/>
      <c r="AG555" s="1184"/>
      <c r="AH555" s="1184"/>
      <c r="AI555" s="1184"/>
      <c r="AJ555" s="1184"/>
      <c r="AK555" s="1184"/>
      <c r="AL555" s="1184"/>
      <c r="AM555" s="1184"/>
      <c r="AN555" s="1184"/>
      <c r="AO555" s="1184"/>
      <c r="AP555" s="1184"/>
      <c r="AQ555" s="1184"/>
      <c r="AR555" s="1184"/>
      <c r="AS555" s="1184"/>
      <c r="AT555" s="1184"/>
      <c r="AU555" s="1184"/>
      <c r="AV555" s="1184"/>
      <c r="AW555" s="1184"/>
      <c r="AX555" s="1184"/>
      <c r="AY555" s="1184"/>
      <c r="AZ555" s="1184"/>
      <c r="BA555" s="1184"/>
      <c r="BB555" s="1184"/>
      <c r="BC555" s="1184"/>
      <c r="BD555" s="1184"/>
      <c r="BE555" s="1184"/>
      <c r="BF555" s="1184"/>
      <c r="BG555" s="1184"/>
      <c r="BH555" s="1184"/>
      <c r="BI555" s="1184"/>
      <c r="BJ555" s="1184"/>
    </row>
    <row r="556" spans="2:62">
      <c r="B556" s="899"/>
      <c r="C556" s="1298"/>
      <c r="D556" s="1298"/>
      <c r="E556" s="1376"/>
      <c r="F556" s="1386"/>
      <c r="G556" s="1298"/>
      <c r="H556" s="1376"/>
      <c r="I556" s="1386"/>
      <c r="J556" s="1386"/>
      <c r="K556" s="1376"/>
      <c r="L556" s="1386"/>
      <c r="M556" s="1376"/>
      <c r="N556" s="1386"/>
      <c r="O556" s="1376"/>
      <c r="P556" s="1298"/>
      <c r="Q556" s="1298"/>
      <c r="R556" s="1376"/>
      <c r="S556" s="1298"/>
      <c r="T556" s="1298"/>
      <c r="U556" s="1298"/>
      <c r="W556" s="1298"/>
      <c r="X556" s="1298"/>
      <c r="Y556" s="1184"/>
      <c r="Z556" s="1184"/>
      <c r="AA556" s="1184"/>
      <c r="AB556" s="1184"/>
      <c r="AC556" s="1184"/>
      <c r="AD556" s="1184"/>
      <c r="AE556" s="1184"/>
      <c r="AF556" s="1184"/>
      <c r="AG556" s="1184"/>
      <c r="AH556" s="1184"/>
      <c r="AI556" s="1184"/>
      <c r="AJ556" s="1184"/>
      <c r="AK556" s="1184"/>
      <c r="AL556" s="1184"/>
      <c r="AM556" s="1184"/>
      <c r="AN556" s="1184"/>
      <c r="AO556" s="1184"/>
      <c r="AP556" s="1184"/>
      <c r="AQ556" s="1184"/>
      <c r="AR556" s="1184"/>
      <c r="AS556" s="1184"/>
      <c r="AT556" s="1184"/>
      <c r="AU556" s="1184"/>
      <c r="AV556" s="1184"/>
      <c r="AW556" s="1184"/>
      <c r="AX556" s="1184"/>
      <c r="AY556" s="1184"/>
      <c r="AZ556" s="1184"/>
      <c r="BA556" s="1184"/>
      <c r="BB556" s="1184"/>
      <c r="BC556" s="1184"/>
      <c r="BD556" s="1184"/>
      <c r="BE556" s="1184"/>
      <c r="BF556" s="1184"/>
      <c r="BG556" s="1184"/>
      <c r="BH556" s="1184"/>
      <c r="BI556" s="1184"/>
      <c r="BJ556" s="1184"/>
    </row>
    <row r="557" spans="2:62">
      <c r="B557" s="899"/>
      <c r="C557" s="1375"/>
      <c r="D557" s="1298"/>
      <c r="E557" s="1376"/>
      <c r="F557" s="1386"/>
      <c r="G557" s="1298"/>
      <c r="H557" s="1376"/>
      <c r="I557" s="1386"/>
      <c r="J557" s="1386"/>
      <c r="K557" s="1376"/>
      <c r="L557" s="1386"/>
      <c r="M557" s="1376"/>
      <c r="N557" s="1386"/>
      <c r="O557" s="1376"/>
      <c r="P557" s="1298"/>
      <c r="Q557" s="1298"/>
      <c r="R557" s="1376"/>
      <c r="S557" s="1298"/>
      <c r="T557" s="1298"/>
      <c r="U557" s="1298"/>
      <c r="W557" s="1298"/>
      <c r="X557" s="1298"/>
      <c r="Y557" s="1184"/>
      <c r="Z557" s="1184"/>
      <c r="AA557" s="1184"/>
      <c r="AB557" s="1184"/>
      <c r="AC557" s="1184"/>
      <c r="AD557" s="1184"/>
      <c r="AE557" s="1184"/>
      <c r="AF557" s="1184"/>
      <c r="AG557" s="1184"/>
      <c r="AH557" s="1184"/>
      <c r="AI557" s="1184"/>
      <c r="AJ557" s="1184"/>
      <c r="AK557" s="1184"/>
      <c r="AL557" s="1184"/>
      <c r="AM557" s="1184"/>
      <c r="AN557" s="1184"/>
      <c r="AO557" s="1184"/>
      <c r="AP557" s="1184"/>
      <c r="AQ557" s="1184"/>
      <c r="AR557" s="1184"/>
      <c r="AS557" s="1184"/>
      <c r="AT557" s="1184"/>
      <c r="AU557" s="1184"/>
      <c r="AV557" s="1184"/>
      <c r="AW557" s="1184"/>
      <c r="AX557" s="1184"/>
      <c r="AY557" s="1184"/>
      <c r="AZ557" s="1184"/>
      <c r="BA557" s="1184"/>
      <c r="BB557" s="1184"/>
      <c r="BC557" s="1184"/>
      <c r="BD557" s="1184"/>
      <c r="BE557" s="1184"/>
      <c r="BF557" s="1184"/>
      <c r="BG557" s="1184"/>
      <c r="BH557" s="1184"/>
      <c r="BI557" s="1184"/>
      <c r="BJ557" s="1184"/>
    </row>
    <row r="558" spans="2:62">
      <c r="B558" s="899"/>
      <c r="C558" s="1298"/>
      <c r="D558" s="1298"/>
      <c r="E558" s="1376"/>
      <c r="F558" s="1386"/>
      <c r="G558" s="1298"/>
      <c r="H558" s="1376"/>
      <c r="I558" s="1386"/>
      <c r="J558" s="1386"/>
      <c r="K558" s="1376"/>
      <c r="L558" s="1386"/>
      <c r="M558" s="1376"/>
      <c r="N558" s="1386"/>
      <c r="O558" s="1376"/>
      <c r="P558" s="1298"/>
      <c r="Q558" s="1298"/>
      <c r="R558" s="1376"/>
      <c r="S558" s="1298"/>
      <c r="T558" s="1298"/>
      <c r="U558" s="1298"/>
      <c r="W558" s="1298"/>
      <c r="X558" s="1298"/>
      <c r="Y558" s="1184"/>
      <c r="Z558" s="1184"/>
      <c r="AA558" s="1184"/>
      <c r="AB558" s="1184"/>
      <c r="AC558" s="1184"/>
      <c r="AD558" s="1184"/>
      <c r="AE558" s="1184"/>
      <c r="AF558" s="1184"/>
      <c r="AG558" s="1184"/>
      <c r="AH558" s="1184"/>
      <c r="AI558" s="1184"/>
      <c r="AJ558" s="1184"/>
      <c r="AK558" s="1184"/>
      <c r="AL558" s="1184"/>
      <c r="AM558" s="1184"/>
      <c r="AN558" s="1184"/>
      <c r="AO558" s="1184"/>
      <c r="AP558" s="1184"/>
      <c r="AQ558" s="1184"/>
      <c r="AR558" s="1184"/>
      <c r="AS558" s="1184"/>
      <c r="AT558" s="1184"/>
      <c r="AU558" s="1184"/>
      <c r="AV558" s="1184"/>
      <c r="AW558" s="1184"/>
      <c r="AX558" s="1184"/>
      <c r="AY558" s="1184"/>
      <c r="AZ558" s="1184"/>
      <c r="BA558" s="1184"/>
      <c r="BB558" s="1184"/>
      <c r="BC558" s="1184"/>
      <c r="BD558" s="1184"/>
      <c r="BE558" s="1184"/>
      <c r="BF558" s="1184"/>
      <c r="BG558" s="1184"/>
      <c r="BH558" s="1184"/>
      <c r="BI558" s="1184"/>
      <c r="BJ558" s="1184"/>
    </row>
    <row r="559" spans="2:62">
      <c r="B559" s="899"/>
      <c r="C559" s="1298"/>
      <c r="D559" s="1298"/>
      <c r="E559" s="1298"/>
      <c r="F559" s="1298"/>
      <c r="G559" s="1298"/>
      <c r="H559" s="1298"/>
      <c r="I559" s="1298"/>
      <c r="J559" s="1298"/>
      <c r="K559" s="1298"/>
      <c r="L559" s="1298"/>
      <c r="M559" s="1298"/>
      <c r="N559" s="1298"/>
      <c r="O559" s="1298"/>
      <c r="P559" s="1386"/>
      <c r="Q559" s="1376"/>
      <c r="R559" s="1298"/>
      <c r="S559" s="1376"/>
      <c r="T559" s="1298"/>
      <c r="U559" s="1298"/>
      <c r="W559" s="1298"/>
      <c r="X559" s="1298"/>
      <c r="Y559" s="1184"/>
      <c r="Z559" s="1184"/>
      <c r="AA559" s="1184"/>
      <c r="AB559" s="1184"/>
      <c r="AC559" s="1184"/>
      <c r="AD559" s="1184"/>
      <c r="AE559" s="1184"/>
      <c r="AF559" s="1184"/>
      <c r="AG559" s="1184"/>
      <c r="AH559" s="1184"/>
      <c r="AI559" s="1184"/>
      <c r="AJ559" s="1184"/>
      <c r="AK559" s="1184"/>
      <c r="AL559" s="1184"/>
      <c r="AM559" s="1184"/>
      <c r="AN559" s="1184"/>
      <c r="AO559" s="1184"/>
      <c r="AP559" s="1184"/>
      <c r="AQ559" s="1184"/>
      <c r="AR559" s="1184"/>
      <c r="AS559" s="1184"/>
      <c r="AT559" s="1184"/>
      <c r="AU559" s="1184"/>
      <c r="AV559" s="1184"/>
      <c r="AW559" s="1184"/>
      <c r="AX559" s="1184"/>
      <c r="AY559" s="1184"/>
      <c r="AZ559" s="1184"/>
      <c r="BA559" s="1184"/>
      <c r="BB559" s="1184"/>
      <c r="BC559" s="1184"/>
      <c r="BD559" s="1184"/>
      <c r="BE559" s="1184"/>
      <c r="BF559" s="1184"/>
      <c r="BG559" s="1184"/>
      <c r="BH559" s="1184"/>
      <c r="BI559" s="1184"/>
      <c r="BJ559" s="1184"/>
    </row>
    <row r="560" spans="2:62">
      <c r="B560" s="899"/>
      <c r="C560" s="1298"/>
      <c r="D560" s="1298"/>
      <c r="E560" s="1298"/>
      <c r="F560" s="1298"/>
      <c r="G560" s="1298"/>
      <c r="H560" s="1298"/>
      <c r="I560" s="1298"/>
      <c r="J560" s="1298"/>
      <c r="K560" s="1298"/>
      <c r="L560" s="1298"/>
      <c r="M560" s="1298"/>
      <c r="N560" s="1298"/>
      <c r="O560" s="1298"/>
      <c r="P560" s="1386"/>
      <c r="Q560" s="1376"/>
      <c r="R560" s="1298"/>
      <c r="S560" s="1376"/>
      <c r="T560" s="1298"/>
      <c r="U560" s="1298"/>
      <c r="W560" s="1298"/>
      <c r="X560" s="1298"/>
      <c r="Y560" s="1184"/>
      <c r="Z560" s="1184"/>
      <c r="AA560" s="1184"/>
      <c r="AB560" s="1184"/>
      <c r="AC560" s="1184"/>
      <c r="AD560" s="1184"/>
      <c r="AE560" s="1184"/>
      <c r="AF560" s="1184"/>
      <c r="AG560" s="1184"/>
      <c r="AH560" s="1184"/>
      <c r="AI560" s="1184"/>
      <c r="AJ560" s="1184"/>
      <c r="AK560" s="1184"/>
      <c r="AL560" s="1184"/>
      <c r="AM560" s="1184"/>
      <c r="AN560" s="1184"/>
      <c r="AO560" s="1184"/>
      <c r="AP560" s="1184"/>
      <c r="AQ560" s="1184"/>
      <c r="AR560" s="1184"/>
      <c r="AS560" s="1184"/>
      <c r="AT560" s="1184"/>
      <c r="AU560" s="1184"/>
      <c r="AV560" s="1184"/>
      <c r="AW560" s="1184"/>
      <c r="AX560" s="1184"/>
      <c r="AY560" s="1184"/>
      <c r="AZ560" s="1184"/>
      <c r="BA560" s="1184"/>
      <c r="BB560" s="1184"/>
      <c r="BC560" s="1184"/>
      <c r="BD560" s="1184"/>
      <c r="BE560" s="1184"/>
      <c r="BF560" s="1184"/>
      <c r="BG560" s="1184"/>
      <c r="BH560" s="1184"/>
      <c r="BI560" s="1184"/>
      <c r="BJ560" s="1184"/>
    </row>
    <row r="561" spans="2:62">
      <c r="B561" s="899"/>
      <c r="C561" s="1298"/>
      <c r="D561" s="1298"/>
      <c r="E561" s="1298"/>
      <c r="F561" s="1298"/>
      <c r="G561" s="1298"/>
      <c r="H561" s="1298"/>
      <c r="I561" s="1298"/>
      <c r="J561" s="1298"/>
      <c r="K561" s="1298"/>
      <c r="L561" s="1298"/>
      <c r="M561" s="1298"/>
      <c r="N561" s="1298"/>
      <c r="O561" s="1298"/>
      <c r="P561" s="1386"/>
      <c r="Q561" s="1376"/>
      <c r="R561" s="1298"/>
      <c r="S561" s="1376"/>
      <c r="T561" s="1298"/>
      <c r="U561" s="1298"/>
      <c r="W561" s="1298"/>
      <c r="X561" s="1298"/>
      <c r="Y561" s="1184"/>
      <c r="Z561" s="1184"/>
      <c r="AA561" s="1184"/>
      <c r="AB561" s="1184"/>
      <c r="AC561" s="1184"/>
      <c r="AD561" s="1184"/>
      <c r="AE561" s="1184"/>
      <c r="AF561" s="1184"/>
      <c r="AG561" s="1184"/>
      <c r="AH561" s="1184"/>
      <c r="AI561" s="1184"/>
      <c r="AJ561" s="1184"/>
      <c r="AK561" s="1184"/>
      <c r="AL561" s="1184"/>
      <c r="AM561" s="1184"/>
      <c r="AN561" s="1184"/>
      <c r="AO561" s="1184"/>
      <c r="AP561" s="1184"/>
      <c r="AQ561" s="1184"/>
      <c r="AR561" s="1184"/>
      <c r="AS561" s="1184"/>
      <c r="AT561" s="1184"/>
      <c r="AU561" s="1184"/>
      <c r="AV561" s="1184"/>
      <c r="AW561" s="1184"/>
      <c r="AX561" s="1184"/>
      <c r="AY561" s="1184"/>
      <c r="AZ561" s="1184"/>
      <c r="BA561" s="1184"/>
      <c r="BB561" s="1184"/>
      <c r="BC561" s="1184"/>
      <c r="BD561" s="1184"/>
      <c r="BE561" s="1184"/>
      <c r="BF561" s="1184"/>
      <c r="BG561" s="1184"/>
      <c r="BH561" s="1184"/>
      <c r="BI561" s="1184"/>
      <c r="BJ561" s="1184"/>
    </row>
    <row r="562" spans="2:62">
      <c r="B562" s="899"/>
      <c r="C562" s="1298"/>
      <c r="D562" s="1298"/>
      <c r="E562" s="1298"/>
      <c r="F562" s="1298"/>
      <c r="G562" s="1298"/>
      <c r="H562" s="1298"/>
      <c r="I562" s="1298"/>
      <c r="J562" s="1298"/>
      <c r="K562" s="1298"/>
      <c r="L562" s="1298"/>
      <c r="M562" s="1298"/>
      <c r="N562" s="1298"/>
      <c r="O562" s="1298"/>
      <c r="P562" s="1386"/>
      <c r="Q562" s="1376"/>
      <c r="R562" s="1298"/>
      <c r="S562" s="1376"/>
      <c r="T562" s="1298"/>
      <c r="U562" s="1298"/>
      <c r="W562" s="1298"/>
      <c r="X562" s="1298"/>
      <c r="Y562" s="1184"/>
      <c r="Z562" s="1184"/>
      <c r="AA562" s="1184"/>
      <c r="AB562" s="1184"/>
      <c r="AC562" s="1184"/>
      <c r="AD562" s="1184"/>
      <c r="AE562" s="1184"/>
      <c r="AF562" s="1184"/>
      <c r="AG562" s="1184"/>
      <c r="AH562" s="1184"/>
      <c r="AI562" s="1184"/>
      <c r="AJ562" s="1184"/>
      <c r="AK562" s="1184"/>
      <c r="AL562" s="1184"/>
      <c r="AM562" s="1184"/>
      <c r="AN562" s="1184"/>
      <c r="AO562" s="1184"/>
      <c r="AP562" s="1184"/>
      <c r="AQ562" s="1184"/>
      <c r="AR562" s="1184"/>
      <c r="AS562" s="1184"/>
      <c r="AT562" s="1184"/>
      <c r="AU562" s="1184"/>
      <c r="AV562" s="1184"/>
      <c r="AW562" s="1184"/>
      <c r="AX562" s="1184"/>
      <c r="AY562" s="1184"/>
      <c r="AZ562" s="1184"/>
      <c r="BA562" s="1184"/>
      <c r="BB562" s="1184"/>
      <c r="BC562" s="1184"/>
      <c r="BD562" s="1184"/>
      <c r="BE562" s="1184"/>
      <c r="BF562" s="1184"/>
      <c r="BG562" s="1184"/>
      <c r="BH562" s="1184"/>
      <c r="BI562" s="1184"/>
      <c r="BJ562" s="1184"/>
    </row>
    <row r="563" spans="2:62">
      <c r="B563" s="899"/>
      <c r="C563" s="1298"/>
      <c r="D563" s="1298"/>
      <c r="E563" s="1298"/>
      <c r="F563" s="1298"/>
      <c r="G563" s="1298"/>
      <c r="H563" s="1298"/>
      <c r="I563" s="1298"/>
      <c r="J563" s="1298"/>
      <c r="K563" s="1298"/>
      <c r="L563" s="1298"/>
      <c r="M563" s="1298"/>
      <c r="N563" s="1298"/>
      <c r="O563" s="1298"/>
      <c r="P563" s="1386"/>
      <c r="Q563" s="1376"/>
      <c r="R563" s="1298"/>
      <c r="S563" s="1376"/>
      <c r="T563" s="1298"/>
      <c r="U563" s="1298"/>
      <c r="W563" s="1298"/>
      <c r="X563" s="1298"/>
      <c r="Y563" s="1184"/>
      <c r="Z563" s="1184"/>
      <c r="AA563" s="1184"/>
      <c r="AB563" s="1184"/>
      <c r="AC563" s="1184"/>
      <c r="AD563" s="1184"/>
      <c r="AE563" s="1184"/>
      <c r="AF563" s="1184"/>
      <c r="AG563" s="1184"/>
      <c r="AH563" s="1184"/>
      <c r="AI563" s="1184"/>
      <c r="AJ563" s="1184"/>
      <c r="AK563" s="1184"/>
      <c r="AL563" s="1184"/>
      <c r="AM563" s="1184"/>
      <c r="AN563" s="1184"/>
      <c r="AO563" s="1184"/>
      <c r="AP563" s="1184"/>
      <c r="AQ563" s="1184"/>
      <c r="AR563" s="1184"/>
      <c r="AS563" s="1184"/>
      <c r="AT563" s="1184"/>
      <c r="AU563" s="1184"/>
      <c r="AV563" s="1184"/>
      <c r="AW563" s="1184"/>
      <c r="AX563" s="1184"/>
      <c r="AY563" s="1184"/>
      <c r="AZ563" s="1184"/>
      <c r="BA563" s="1184"/>
      <c r="BB563" s="1184"/>
      <c r="BC563" s="1184"/>
      <c r="BD563" s="1184"/>
      <c r="BE563" s="1184"/>
      <c r="BF563" s="1184"/>
      <c r="BG563" s="1184"/>
      <c r="BH563" s="1184"/>
      <c r="BI563" s="1184"/>
      <c r="BJ563" s="1184"/>
    </row>
    <row r="564" spans="2:62">
      <c r="B564" s="899"/>
      <c r="C564" s="1298"/>
      <c r="D564" s="1298"/>
      <c r="E564" s="1298"/>
      <c r="F564" s="1298"/>
      <c r="G564" s="1298"/>
      <c r="H564" s="1298"/>
      <c r="I564" s="1298"/>
      <c r="J564" s="1298"/>
      <c r="K564" s="1298"/>
      <c r="L564" s="1298"/>
      <c r="M564" s="1298"/>
      <c r="N564" s="1298"/>
      <c r="O564" s="1298"/>
      <c r="P564" s="1386"/>
      <c r="Q564" s="1376"/>
      <c r="R564" s="1298"/>
      <c r="S564" s="1376"/>
      <c r="T564" s="1298"/>
      <c r="U564" s="1298"/>
      <c r="W564" s="1298"/>
      <c r="X564" s="1298"/>
      <c r="Y564" s="1184"/>
      <c r="Z564" s="1184"/>
      <c r="AA564" s="1184"/>
      <c r="AB564" s="1184"/>
      <c r="AC564" s="1184"/>
      <c r="AD564" s="1184"/>
      <c r="AE564" s="1184"/>
      <c r="AF564" s="1184"/>
      <c r="AG564" s="1184"/>
      <c r="AH564" s="1184"/>
      <c r="AI564" s="1184"/>
      <c r="AJ564" s="1184"/>
      <c r="AK564" s="1184"/>
      <c r="AL564" s="1184"/>
      <c r="AM564" s="1184"/>
      <c r="AN564" s="1184"/>
      <c r="AO564" s="1184"/>
      <c r="AP564" s="1184"/>
      <c r="AQ564" s="1184"/>
      <c r="AR564" s="1184"/>
      <c r="AS564" s="1184"/>
      <c r="AT564" s="1184"/>
      <c r="AU564" s="1184"/>
      <c r="AV564" s="1184"/>
      <c r="AW564" s="1184"/>
      <c r="AX564" s="1184"/>
      <c r="AY564" s="1184"/>
      <c r="AZ564" s="1184"/>
      <c r="BA564" s="1184"/>
      <c r="BB564" s="1184"/>
      <c r="BC564" s="1184"/>
      <c r="BD564" s="1184"/>
      <c r="BE564" s="1184"/>
      <c r="BF564" s="1184"/>
      <c r="BG564" s="1184"/>
      <c r="BH564" s="1184"/>
      <c r="BI564" s="1184"/>
      <c r="BJ564" s="1184"/>
    </row>
    <row r="565" spans="2:62">
      <c r="B565" s="899"/>
      <c r="C565" s="1298"/>
      <c r="D565" s="1298"/>
      <c r="E565" s="1298"/>
      <c r="F565" s="1298"/>
      <c r="G565" s="1298"/>
      <c r="H565" s="1298"/>
      <c r="I565" s="1298"/>
      <c r="J565" s="1298"/>
      <c r="K565" s="1298"/>
      <c r="L565" s="1298"/>
      <c r="M565" s="1298"/>
      <c r="N565" s="1298"/>
      <c r="O565" s="1298"/>
      <c r="P565" s="1386"/>
      <c r="Q565" s="1376"/>
      <c r="R565" s="1298"/>
      <c r="S565" s="1376"/>
      <c r="T565" s="1298"/>
      <c r="U565" s="1298"/>
      <c r="W565" s="1298"/>
      <c r="X565" s="1298"/>
      <c r="Y565" s="1184"/>
      <c r="Z565" s="1184"/>
      <c r="AA565" s="1184"/>
      <c r="AB565" s="1184"/>
      <c r="AC565" s="1184"/>
      <c r="AD565" s="1184"/>
      <c r="AE565" s="1184"/>
      <c r="AF565" s="1184"/>
      <c r="AG565" s="1184"/>
      <c r="AH565" s="1184"/>
      <c r="AI565" s="1184"/>
      <c r="AJ565" s="1184"/>
      <c r="AK565" s="1184"/>
      <c r="AL565" s="1184"/>
      <c r="AM565" s="1184"/>
      <c r="AN565" s="1184"/>
      <c r="AO565" s="1184"/>
      <c r="AP565" s="1184"/>
      <c r="AQ565" s="1184"/>
      <c r="AR565" s="1184"/>
      <c r="AS565" s="1184"/>
      <c r="AT565" s="1184"/>
      <c r="AU565" s="1184"/>
      <c r="AV565" s="1184"/>
      <c r="AW565" s="1184"/>
      <c r="AX565" s="1184"/>
      <c r="AY565" s="1184"/>
      <c r="AZ565" s="1184"/>
      <c r="BA565" s="1184"/>
      <c r="BB565" s="1184"/>
      <c r="BC565" s="1184"/>
      <c r="BD565" s="1184"/>
      <c r="BE565" s="1184"/>
      <c r="BF565" s="1184"/>
      <c r="BG565" s="1184"/>
      <c r="BH565" s="1184"/>
      <c r="BI565" s="1184"/>
      <c r="BJ565" s="1184"/>
    </row>
    <row r="566" spans="2:62">
      <c r="B566" s="899"/>
      <c r="C566" s="1298"/>
      <c r="D566" s="1298"/>
      <c r="E566" s="1298"/>
      <c r="F566" s="1298"/>
      <c r="G566" s="1298"/>
      <c r="H566" s="1298"/>
      <c r="I566" s="1298"/>
      <c r="J566" s="1298"/>
      <c r="K566" s="1298"/>
      <c r="L566" s="1298"/>
      <c r="M566" s="1298"/>
      <c r="N566" s="1298"/>
      <c r="O566" s="1298"/>
      <c r="P566" s="1386"/>
      <c r="Q566" s="1376"/>
      <c r="R566" s="1298"/>
      <c r="S566" s="1376"/>
      <c r="T566" s="1298"/>
      <c r="U566" s="1298"/>
      <c r="W566" s="1298"/>
      <c r="X566" s="1298"/>
      <c r="Y566" s="1184"/>
      <c r="Z566" s="1184"/>
      <c r="AA566" s="1184"/>
      <c r="AB566" s="1184"/>
      <c r="AC566" s="1184"/>
      <c r="AD566" s="1184"/>
      <c r="AE566" s="1184"/>
      <c r="AF566" s="1184"/>
      <c r="AG566" s="1184"/>
      <c r="AH566" s="1184"/>
      <c r="AI566" s="1184"/>
      <c r="AJ566" s="1184"/>
      <c r="AK566" s="1184"/>
      <c r="AL566" s="1184"/>
      <c r="AM566" s="1184"/>
      <c r="AN566" s="1184"/>
      <c r="AO566" s="1184"/>
      <c r="AP566" s="1184"/>
      <c r="AQ566" s="1184"/>
      <c r="AR566" s="1184"/>
      <c r="AS566" s="1184"/>
      <c r="AT566" s="1184"/>
      <c r="AU566" s="1184"/>
      <c r="AV566" s="1184"/>
      <c r="AW566" s="1184"/>
      <c r="AX566" s="1184"/>
      <c r="AY566" s="1184"/>
      <c r="AZ566" s="1184"/>
      <c r="BA566" s="1184"/>
      <c r="BB566" s="1184"/>
      <c r="BC566" s="1184"/>
      <c r="BD566" s="1184"/>
      <c r="BE566" s="1184"/>
      <c r="BF566" s="1184"/>
      <c r="BG566" s="1184"/>
      <c r="BH566" s="1184"/>
      <c r="BI566" s="1184"/>
      <c r="BJ566" s="1184"/>
    </row>
    <row r="567" spans="2:62">
      <c r="B567" s="899"/>
      <c r="C567" s="1375"/>
      <c r="D567" s="1375"/>
      <c r="E567" s="1298"/>
      <c r="F567" s="1298"/>
      <c r="G567" s="1375"/>
      <c r="H567" s="1298"/>
      <c r="I567" s="1298"/>
      <c r="J567" s="1298"/>
      <c r="K567" s="1298"/>
      <c r="L567" s="1298"/>
      <c r="M567" s="1298"/>
      <c r="N567" s="1298"/>
      <c r="O567" s="1298"/>
      <c r="P567" s="1388"/>
      <c r="Q567" s="1378"/>
      <c r="R567" s="1298"/>
      <c r="S567" s="1378"/>
      <c r="T567" s="1298"/>
      <c r="U567" s="1298"/>
      <c r="W567" s="1298"/>
      <c r="X567" s="1298"/>
      <c r="Y567" s="1184"/>
      <c r="Z567" s="1184"/>
      <c r="AA567" s="1184"/>
      <c r="AB567" s="1184"/>
      <c r="AC567" s="1184"/>
      <c r="AD567" s="1184"/>
      <c r="AE567" s="1184"/>
      <c r="AF567" s="1184"/>
      <c r="AG567" s="1184"/>
      <c r="AH567" s="1184"/>
      <c r="AI567" s="1184"/>
      <c r="AJ567" s="1184"/>
      <c r="AK567" s="1184"/>
      <c r="AL567" s="1184"/>
      <c r="AM567" s="1184"/>
      <c r="AN567" s="1184"/>
      <c r="AO567" s="1184"/>
      <c r="AP567" s="1184"/>
      <c r="AQ567" s="1184"/>
      <c r="AR567" s="1184"/>
      <c r="AS567" s="1184"/>
      <c r="AT567" s="1184"/>
      <c r="AU567" s="1184"/>
      <c r="AV567" s="1184"/>
      <c r="AW567" s="1184"/>
      <c r="AX567" s="1184"/>
      <c r="AY567" s="1184"/>
      <c r="AZ567" s="1184"/>
      <c r="BA567" s="1184"/>
      <c r="BB567" s="1184"/>
      <c r="BC567" s="1184"/>
      <c r="BD567" s="1184"/>
      <c r="BE567" s="1184"/>
      <c r="BF567" s="1184"/>
      <c r="BG567" s="1184"/>
      <c r="BH567" s="1184"/>
      <c r="BI567" s="1184"/>
      <c r="BJ567" s="1184"/>
    </row>
    <row r="568" spans="2:62">
      <c r="B568" s="899"/>
      <c r="C568" s="1298"/>
      <c r="D568" s="1298"/>
      <c r="E568" s="1298"/>
      <c r="F568" s="1298"/>
      <c r="G568" s="1298"/>
      <c r="H568" s="1298"/>
      <c r="I568" s="1298"/>
      <c r="J568" s="1298"/>
      <c r="K568" s="1298"/>
      <c r="L568" s="1298"/>
      <c r="M568" s="1298"/>
      <c r="N568" s="1298"/>
      <c r="O568" s="1298"/>
      <c r="P568" s="1388"/>
      <c r="Q568" s="1388"/>
      <c r="R568" s="1298"/>
      <c r="S568" s="1298"/>
      <c r="T568" s="1298"/>
      <c r="U568" s="1298"/>
      <c r="W568" s="1298"/>
      <c r="X568" s="1298"/>
      <c r="Y568" s="1184"/>
      <c r="Z568" s="1184"/>
      <c r="AA568" s="1184"/>
      <c r="AB568" s="1184"/>
      <c r="AC568" s="1184"/>
      <c r="AD568" s="1184"/>
      <c r="AE568" s="1184"/>
      <c r="AF568" s="1184"/>
      <c r="AG568" s="1184"/>
      <c r="AH568" s="1184"/>
      <c r="AI568" s="1184"/>
      <c r="AJ568" s="1184"/>
      <c r="AK568" s="1184"/>
      <c r="AL568" s="1184"/>
      <c r="AM568" s="1184"/>
      <c r="AN568" s="1184"/>
      <c r="AO568" s="1184"/>
      <c r="AP568" s="1184"/>
      <c r="AQ568" s="1184"/>
      <c r="AR568" s="1184"/>
      <c r="AS568" s="1184"/>
      <c r="AT568" s="1184"/>
      <c r="AU568" s="1184"/>
      <c r="AV568" s="1184"/>
      <c r="AW568" s="1184"/>
      <c r="AX568" s="1184"/>
      <c r="AY568" s="1184"/>
      <c r="AZ568" s="1184"/>
      <c r="BA568" s="1184"/>
      <c r="BB568" s="1184"/>
      <c r="BC568" s="1184"/>
      <c r="BD568" s="1184"/>
      <c r="BE568" s="1184"/>
      <c r="BF568" s="1184"/>
      <c r="BG568" s="1184"/>
      <c r="BH568" s="1184"/>
      <c r="BI568" s="1184"/>
      <c r="BJ568" s="1184"/>
    </row>
    <row r="569" spans="2:62">
      <c r="B569" s="899"/>
      <c r="C569" s="1298"/>
      <c r="D569" s="1298"/>
      <c r="E569" s="1298"/>
      <c r="F569" s="1298"/>
      <c r="G569" s="1298"/>
      <c r="H569" s="1298"/>
      <c r="I569" s="1298"/>
      <c r="J569" s="1298"/>
      <c r="K569" s="1298"/>
      <c r="L569" s="1298"/>
      <c r="M569" s="1298"/>
      <c r="N569" s="1298"/>
      <c r="O569" s="1298"/>
      <c r="P569" s="1386"/>
      <c r="Q569" s="1376"/>
      <c r="R569" s="1298"/>
      <c r="S569" s="1376"/>
      <c r="T569" s="1298"/>
      <c r="U569" s="1298"/>
      <c r="W569" s="1298"/>
      <c r="X569" s="1298"/>
      <c r="Y569" s="1184"/>
      <c r="Z569" s="1184"/>
      <c r="AA569" s="1184"/>
      <c r="AB569" s="1184"/>
      <c r="AC569" s="1184"/>
      <c r="AD569" s="1184"/>
      <c r="AE569" s="1184"/>
      <c r="AF569" s="1184"/>
      <c r="AG569" s="1184"/>
      <c r="AH569" s="1184"/>
      <c r="AI569" s="1184"/>
      <c r="AJ569" s="1184"/>
      <c r="AK569" s="1184"/>
      <c r="AL569" s="1184"/>
      <c r="AM569" s="1184"/>
      <c r="AN569" s="1184"/>
      <c r="AO569" s="1184"/>
      <c r="AP569" s="1184"/>
      <c r="AQ569" s="1184"/>
      <c r="AR569" s="1184"/>
      <c r="AS569" s="1184"/>
      <c r="AT569" s="1184"/>
      <c r="AU569" s="1184"/>
      <c r="AV569" s="1184"/>
      <c r="AW569" s="1184"/>
      <c r="AX569" s="1184"/>
      <c r="AY569" s="1184"/>
      <c r="AZ569" s="1184"/>
      <c r="BA569" s="1184"/>
      <c r="BB569" s="1184"/>
      <c r="BC569" s="1184"/>
      <c r="BD569" s="1184"/>
      <c r="BE569" s="1184"/>
      <c r="BF569" s="1184"/>
      <c r="BG569" s="1184"/>
      <c r="BH569" s="1184"/>
      <c r="BI569" s="1184"/>
      <c r="BJ569" s="1184"/>
    </row>
    <row r="570" spans="2:62">
      <c r="B570" s="899"/>
      <c r="C570" s="1298"/>
      <c r="D570" s="1298"/>
      <c r="E570" s="1298"/>
      <c r="F570" s="1298"/>
      <c r="G570" s="1298"/>
      <c r="H570" s="1298"/>
      <c r="I570" s="1298"/>
      <c r="J570" s="1298"/>
      <c r="K570" s="1298"/>
      <c r="L570" s="1298"/>
      <c r="M570" s="1298"/>
      <c r="N570" s="1298"/>
      <c r="O570" s="1298"/>
      <c r="P570" s="1386"/>
      <c r="Q570" s="1376"/>
      <c r="R570" s="1298"/>
      <c r="S570" s="1376"/>
      <c r="T570" s="1298"/>
      <c r="U570" s="1298"/>
      <c r="W570" s="1298"/>
      <c r="X570" s="1298"/>
      <c r="Y570" s="1184"/>
      <c r="Z570" s="1184"/>
      <c r="AA570" s="1184"/>
      <c r="AB570" s="1184"/>
      <c r="AC570" s="1184"/>
      <c r="AD570" s="1184"/>
      <c r="AE570" s="1184"/>
      <c r="AF570" s="1184"/>
      <c r="AG570" s="1184"/>
      <c r="AH570" s="1184"/>
      <c r="AI570" s="1184"/>
      <c r="AJ570" s="1184"/>
      <c r="AK570" s="1184"/>
      <c r="AL570" s="1184"/>
      <c r="AM570" s="1184"/>
      <c r="AN570" s="1184"/>
      <c r="AO570" s="1184"/>
      <c r="AP570" s="1184"/>
      <c r="AQ570" s="1184"/>
      <c r="AR570" s="1184"/>
      <c r="AS570" s="1184"/>
      <c r="AT570" s="1184"/>
      <c r="AU570" s="1184"/>
      <c r="AV570" s="1184"/>
      <c r="AW570" s="1184"/>
      <c r="AX570" s="1184"/>
      <c r="AY570" s="1184"/>
      <c r="AZ570" s="1184"/>
      <c r="BA570" s="1184"/>
      <c r="BB570" s="1184"/>
      <c r="BC570" s="1184"/>
      <c r="BD570" s="1184"/>
      <c r="BE570" s="1184"/>
      <c r="BF570" s="1184"/>
      <c r="BG570" s="1184"/>
      <c r="BH570" s="1184"/>
      <c r="BI570" s="1184"/>
      <c r="BJ570" s="1184"/>
    </row>
    <row r="571" spans="2:62">
      <c r="B571" s="899"/>
      <c r="C571" s="1375"/>
      <c r="D571" s="1298"/>
      <c r="E571" s="1298"/>
      <c r="F571" s="1298"/>
      <c r="G571" s="1298"/>
      <c r="H571" s="1298"/>
      <c r="I571" s="1298"/>
      <c r="J571" s="1298"/>
      <c r="K571" s="1298"/>
      <c r="L571" s="1298"/>
      <c r="M571" s="1298"/>
      <c r="N571" s="1298"/>
      <c r="O571" s="1298"/>
      <c r="P571" s="1388"/>
      <c r="Q571" s="1378"/>
      <c r="R571" s="1298"/>
      <c r="S571" s="1378"/>
      <c r="T571" s="1298"/>
      <c r="U571" s="1298"/>
      <c r="W571" s="1298"/>
      <c r="X571" s="1298"/>
      <c r="Y571" s="1184"/>
      <c r="Z571" s="1184"/>
      <c r="AA571" s="1184"/>
      <c r="AB571" s="1184"/>
      <c r="AC571" s="1184"/>
      <c r="AD571" s="1184"/>
      <c r="AE571" s="1184"/>
      <c r="AF571" s="1184"/>
      <c r="AG571" s="1184"/>
      <c r="AH571" s="1184"/>
      <c r="AI571" s="1184"/>
      <c r="AJ571" s="1184"/>
      <c r="AK571" s="1184"/>
      <c r="AL571" s="1184"/>
      <c r="AM571" s="1184"/>
      <c r="AN571" s="1184"/>
      <c r="AO571" s="1184"/>
      <c r="AP571" s="1184"/>
      <c r="AQ571" s="1184"/>
      <c r="AR571" s="1184"/>
      <c r="AS571" s="1184"/>
      <c r="AT571" s="1184"/>
      <c r="AU571" s="1184"/>
      <c r="AV571" s="1184"/>
      <c r="AW571" s="1184"/>
      <c r="AX571" s="1184"/>
      <c r="AY571" s="1184"/>
      <c r="AZ571" s="1184"/>
      <c r="BA571" s="1184"/>
      <c r="BB571" s="1184"/>
      <c r="BC571" s="1184"/>
      <c r="BD571" s="1184"/>
      <c r="BE571" s="1184"/>
      <c r="BF571" s="1184"/>
      <c r="BG571" s="1184"/>
      <c r="BH571" s="1184"/>
      <c r="BI571" s="1184"/>
      <c r="BJ571" s="1184"/>
    </row>
    <row r="572" spans="2:62">
      <c r="B572" s="899"/>
      <c r="C572" s="1298"/>
      <c r="D572" s="1298"/>
      <c r="E572" s="1298"/>
      <c r="F572" s="1298"/>
      <c r="G572" s="1298"/>
      <c r="H572" s="1298"/>
      <c r="I572" s="1298"/>
      <c r="J572" s="1298"/>
      <c r="K572" s="1298"/>
      <c r="L572" s="1298"/>
      <c r="M572" s="1298"/>
      <c r="N572" s="1298"/>
      <c r="O572" s="1298"/>
      <c r="P572" s="1388"/>
      <c r="Q572" s="1388"/>
      <c r="R572" s="1298"/>
      <c r="S572" s="1298"/>
      <c r="T572" s="1298"/>
      <c r="U572" s="1298"/>
      <c r="W572" s="1298"/>
      <c r="X572" s="1298"/>
      <c r="Y572" s="1184"/>
      <c r="Z572" s="1184"/>
      <c r="AA572" s="1184"/>
      <c r="AB572" s="1184"/>
      <c r="AC572" s="1184"/>
      <c r="AD572" s="1184"/>
      <c r="AE572" s="1184"/>
      <c r="AF572" s="1184"/>
      <c r="AG572" s="1184"/>
      <c r="AH572" s="1184"/>
      <c r="AI572" s="1184"/>
      <c r="AJ572" s="1184"/>
      <c r="AK572" s="1184"/>
      <c r="AL572" s="1184"/>
      <c r="AM572" s="1184"/>
      <c r="AN572" s="1184"/>
      <c r="AO572" s="1184"/>
      <c r="AP572" s="1184"/>
      <c r="AQ572" s="1184"/>
      <c r="AR572" s="1184"/>
      <c r="AS572" s="1184"/>
      <c r="AT572" s="1184"/>
      <c r="AU572" s="1184"/>
      <c r="AV572" s="1184"/>
      <c r="AW572" s="1184"/>
      <c r="AX572" s="1184"/>
      <c r="AY572" s="1184"/>
      <c r="AZ572" s="1184"/>
      <c r="BA572" s="1184"/>
      <c r="BB572" s="1184"/>
      <c r="BC572" s="1184"/>
      <c r="BD572" s="1184"/>
      <c r="BE572" s="1184"/>
      <c r="BF572" s="1184"/>
      <c r="BG572" s="1184"/>
      <c r="BH572" s="1184"/>
      <c r="BI572" s="1184"/>
      <c r="BJ572" s="1184"/>
    </row>
    <row r="573" spans="2:62">
      <c r="B573" s="899"/>
      <c r="C573" s="1298"/>
      <c r="D573" s="1298"/>
      <c r="E573" s="1298"/>
      <c r="F573" s="1298"/>
      <c r="G573" s="1298"/>
      <c r="H573" s="1298"/>
      <c r="I573" s="1298"/>
      <c r="J573" s="1298"/>
      <c r="K573" s="1298"/>
      <c r="L573" s="1298"/>
      <c r="M573" s="1298"/>
      <c r="N573" s="1298"/>
      <c r="O573" s="1298"/>
      <c r="P573" s="1386"/>
      <c r="Q573" s="1376"/>
      <c r="R573" s="1298"/>
      <c r="S573" s="1376"/>
      <c r="T573" s="1298"/>
      <c r="U573" s="1298"/>
      <c r="W573" s="1298"/>
      <c r="X573" s="1298"/>
      <c r="Y573" s="1184"/>
      <c r="Z573" s="1184"/>
      <c r="AA573" s="1184"/>
      <c r="AB573" s="1184"/>
      <c r="AC573" s="1184"/>
      <c r="AD573" s="1184"/>
      <c r="AE573" s="1184"/>
      <c r="AF573" s="1184"/>
      <c r="AG573" s="1184"/>
      <c r="AH573" s="1184"/>
      <c r="AI573" s="1184"/>
      <c r="AJ573" s="1184"/>
      <c r="AK573" s="1184"/>
      <c r="AL573" s="1184"/>
      <c r="AM573" s="1184"/>
      <c r="AN573" s="1184"/>
      <c r="AO573" s="1184"/>
      <c r="AP573" s="1184"/>
      <c r="AQ573" s="1184"/>
      <c r="AR573" s="1184"/>
      <c r="AS573" s="1184"/>
      <c r="AT573" s="1184"/>
      <c r="AU573" s="1184"/>
      <c r="AV573" s="1184"/>
      <c r="AW573" s="1184"/>
      <c r="AX573" s="1184"/>
      <c r="AY573" s="1184"/>
      <c r="AZ573" s="1184"/>
      <c r="BA573" s="1184"/>
      <c r="BB573" s="1184"/>
      <c r="BC573" s="1184"/>
      <c r="BD573" s="1184"/>
      <c r="BE573" s="1184"/>
      <c r="BF573" s="1184"/>
      <c r="BG573" s="1184"/>
      <c r="BH573" s="1184"/>
      <c r="BI573" s="1184"/>
      <c r="BJ573" s="1184"/>
    </row>
    <row r="574" spans="2:62">
      <c r="B574" s="899"/>
      <c r="C574" s="1375"/>
      <c r="D574" s="1375"/>
      <c r="E574" s="1298"/>
      <c r="F574" s="1298"/>
      <c r="G574" s="1375"/>
      <c r="H574" s="1298"/>
      <c r="I574" s="1298"/>
      <c r="J574" s="1298"/>
      <c r="K574" s="1298"/>
      <c r="L574" s="1298"/>
      <c r="M574" s="1298"/>
      <c r="N574" s="1298"/>
      <c r="O574" s="1298"/>
      <c r="P574" s="1388"/>
      <c r="Q574" s="1378"/>
      <c r="R574" s="1298"/>
      <c r="S574" s="1378"/>
      <c r="T574" s="1298"/>
      <c r="U574" s="1298"/>
      <c r="W574" s="1298"/>
      <c r="X574" s="1298"/>
      <c r="Y574" s="1184"/>
      <c r="Z574" s="1184"/>
      <c r="AA574" s="1184"/>
      <c r="AB574" s="1184"/>
      <c r="AC574" s="1184"/>
      <c r="AD574" s="1184"/>
      <c r="AE574" s="1184"/>
      <c r="AF574" s="1184"/>
      <c r="AG574" s="1184"/>
      <c r="AH574" s="1184"/>
      <c r="AI574" s="1184"/>
      <c r="AJ574" s="1184"/>
      <c r="AK574" s="1184"/>
      <c r="AL574" s="1184"/>
      <c r="AM574" s="1184"/>
      <c r="AN574" s="1184"/>
      <c r="AO574" s="1184"/>
      <c r="AP574" s="1184"/>
      <c r="AQ574" s="1184"/>
      <c r="AR574" s="1184"/>
      <c r="AS574" s="1184"/>
      <c r="AT574" s="1184"/>
      <c r="AU574" s="1184"/>
      <c r="AV574" s="1184"/>
      <c r="AW574" s="1184"/>
      <c r="AX574" s="1184"/>
      <c r="AY574" s="1184"/>
      <c r="AZ574" s="1184"/>
      <c r="BA574" s="1184"/>
      <c r="BB574" s="1184"/>
      <c r="BC574" s="1184"/>
      <c r="BD574" s="1184"/>
      <c r="BE574" s="1184"/>
      <c r="BF574" s="1184"/>
      <c r="BG574" s="1184"/>
      <c r="BH574" s="1184"/>
      <c r="BI574" s="1184"/>
      <c r="BJ574" s="1184"/>
    </row>
    <row r="575" spans="2:62">
      <c r="B575" s="899"/>
      <c r="C575" s="1298"/>
      <c r="D575" s="1298"/>
      <c r="E575" s="1298"/>
      <c r="F575" s="1298"/>
      <c r="G575" s="1298"/>
      <c r="H575" s="1298"/>
      <c r="I575" s="1298"/>
      <c r="J575" s="1298"/>
      <c r="K575" s="1298"/>
      <c r="L575" s="1298"/>
      <c r="M575" s="1298"/>
      <c r="N575" s="1298"/>
      <c r="O575" s="1298"/>
      <c r="P575" s="1388"/>
      <c r="Q575" s="1388"/>
      <c r="R575" s="1298"/>
      <c r="S575" s="1298"/>
      <c r="T575" s="1298"/>
      <c r="U575" s="1298"/>
      <c r="W575" s="1298"/>
      <c r="X575" s="1298"/>
      <c r="Y575" s="1184"/>
      <c r="Z575" s="1184"/>
      <c r="AA575" s="1184"/>
      <c r="AB575" s="1184"/>
      <c r="AC575" s="1184"/>
      <c r="AD575" s="1184"/>
      <c r="AE575" s="1184"/>
      <c r="AF575" s="1184"/>
      <c r="AG575" s="1184"/>
      <c r="AH575" s="1184"/>
      <c r="AI575" s="1184"/>
      <c r="AJ575" s="1184"/>
      <c r="AK575" s="1184"/>
      <c r="AL575" s="1184"/>
      <c r="AM575" s="1184"/>
      <c r="AN575" s="1184"/>
      <c r="AO575" s="1184"/>
      <c r="AP575" s="1184"/>
      <c r="AQ575" s="1184"/>
      <c r="AR575" s="1184"/>
      <c r="AS575" s="1184"/>
      <c r="AT575" s="1184"/>
      <c r="AU575" s="1184"/>
      <c r="AV575" s="1184"/>
      <c r="AW575" s="1184"/>
      <c r="AX575" s="1184"/>
      <c r="AY575" s="1184"/>
      <c r="AZ575" s="1184"/>
      <c r="BA575" s="1184"/>
      <c r="BB575" s="1184"/>
      <c r="BC575" s="1184"/>
      <c r="BD575" s="1184"/>
      <c r="BE575" s="1184"/>
      <c r="BF575" s="1184"/>
      <c r="BG575" s="1184"/>
      <c r="BH575" s="1184"/>
      <c r="BI575" s="1184"/>
      <c r="BJ575" s="1184"/>
    </row>
    <row r="576" spans="2:62">
      <c r="B576" s="899"/>
      <c r="C576" s="1298"/>
      <c r="D576" s="1298"/>
      <c r="E576" s="1376"/>
      <c r="F576" s="1386"/>
      <c r="G576" s="1298"/>
      <c r="H576" s="1376"/>
      <c r="I576" s="1386"/>
      <c r="J576" s="1386"/>
      <c r="K576" s="1376"/>
      <c r="L576" s="1386"/>
      <c r="M576" s="1376"/>
      <c r="N576" s="1386"/>
      <c r="O576" s="1376"/>
      <c r="P576" s="1386"/>
      <c r="Q576" s="1376"/>
      <c r="R576" s="1376"/>
      <c r="S576" s="1298"/>
      <c r="T576" s="1298"/>
      <c r="U576" s="1298"/>
      <c r="W576" s="1298"/>
      <c r="X576" s="1298"/>
      <c r="Y576" s="1184"/>
      <c r="Z576" s="1184"/>
      <c r="AA576" s="1184"/>
      <c r="AB576" s="1184"/>
      <c r="AC576" s="1184"/>
      <c r="AD576" s="1184"/>
      <c r="AE576" s="1184"/>
      <c r="AF576" s="1184"/>
      <c r="AG576" s="1184"/>
      <c r="AH576" s="1184"/>
      <c r="AI576" s="1184"/>
      <c r="AJ576" s="1184"/>
      <c r="AK576" s="1184"/>
      <c r="AL576" s="1184"/>
      <c r="AM576" s="1184"/>
      <c r="AN576" s="1184"/>
      <c r="AO576" s="1184"/>
      <c r="AP576" s="1184"/>
      <c r="AQ576" s="1184"/>
      <c r="AR576" s="1184"/>
      <c r="AS576" s="1184"/>
      <c r="AT576" s="1184"/>
      <c r="AU576" s="1184"/>
      <c r="AV576" s="1184"/>
      <c r="AW576" s="1184"/>
      <c r="AX576" s="1184"/>
      <c r="AY576" s="1184"/>
      <c r="AZ576" s="1184"/>
      <c r="BA576" s="1184"/>
      <c r="BB576" s="1184"/>
      <c r="BC576" s="1184"/>
      <c r="BD576" s="1184"/>
      <c r="BE576" s="1184"/>
      <c r="BF576" s="1184"/>
      <c r="BG576" s="1184"/>
      <c r="BH576" s="1184"/>
      <c r="BI576" s="1184"/>
      <c r="BJ576" s="1184"/>
    </row>
    <row r="577" spans="2:62">
      <c r="B577" s="899"/>
      <c r="C577" s="1375"/>
      <c r="D577" s="1375"/>
      <c r="E577" s="1378"/>
      <c r="F577" s="1388"/>
      <c r="G577" s="1375"/>
      <c r="H577" s="1378"/>
      <c r="I577" s="1388"/>
      <c r="J577" s="1388"/>
      <c r="K577" s="1378"/>
      <c r="L577" s="1388"/>
      <c r="M577" s="1378"/>
      <c r="N577" s="1388"/>
      <c r="O577" s="1378"/>
      <c r="P577" s="1388"/>
      <c r="Q577" s="1378"/>
      <c r="R577" s="1378"/>
      <c r="S577" s="1378"/>
      <c r="T577" s="1298"/>
      <c r="U577" s="1298"/>
      <c r="W577" s="1298"/>
      <c r="X577" s="1298"/>
      <c r="Y577" s="1184"/>
      <c r="Z577" s="1184"/>
      <c r="AA577" s="1184"/>
      <c r="AB577" s="1184"/>
      <c r="AC577" s="1184"/>
      <c r="AD577" s="1184"/>
      <c r="AE577" s="1184"/>
      <c r="AF577" s="1184"/>
      <c r="AG577" s="1184"/>
      <c r="AH577" s="1184"/>
      <c r="AI577" s="1184"/>
      <c r="AJ577" s="1184"/>
      <c r="AK577" s="1184"/>
      <c r="AL577" s="1184"/>
      <c r="AM577" s="1184"/>
      <c r="AN577" s="1184"/>
      <c r="AO577" s="1184"/>
      <c r="AP577" s="1184"/>
      <c r="AQ577" s="1184"/>
      <c r="AR577" s="1184"/>
      <c r="AS577" s="1184"/>
      <c r="AT577" s="1184"/>
      <c r="AU577" s="1184"/>
      <c r="AV577" s="1184"/>
      <c r="AW577" s="1184"/>
      <c r="AX577" s="1184"/>
      <c r="AY577" s="1184"/>
      <c r="AZ577" s="1184"/>
      <c r="BA577" s="1184"/>
      <c r="BB577" s="1184"/>
      <c r="BC577" s="1184"/>
      <c r="BD577" s="1184"/>
      <c r="BE577" s="1184"/>
      <c r="BF577" s="1184"/>
      <c r="BG577" s="1184"/>
      <c r="BH577" s="1184"/>
      <c r="BI577" s="1184"/>
      <c r="BJ577" s="1184"/>
    </row>
    <row r="578" spans="2:62">
      <c r="B578" s="899"/>
      <c r="C578" s="1298"/>
      <c r="D578" s="1298"/>
      <c r="E578" s="1376"/>
      <c r="F578" s="1386"/>
      <c r="G578" s="1298"/>
      <c r="H578" s="1376"/>
      <c r="I578" s="1386"/>
      <c r="J578" s="1376"/>
      <c r="K578" s="1386"/>
      <c r="L578" s="1376"/>
      <c r="M578" s="1298"/>
      <c r="N578" s="1376"/>
      <c r="O578" s="1386"/>
      <c r="P578" s="1378"/>
      <c r="Q578" s="1388"/>
      <c r="R578" s="1388"/>
      <c r="S578" s="1376"/>
      <c r="T578" s="1298"/>
      <c r="U578" s="1298"/>
      <c r="W578" s="1298"/>
      <c r="X578" s="1298"/>
      <c r="Y578" s="1184"/>
      <c r="Z578" s="1184"/>
      <c r="AA578" s="1184"/>
      <c r="AB578" s="1184"/>
      <c r="AC578" s="1184"/>
      <c r="AD578" s="1184"/>
      <c r="AE578" s="1184"/>
      <c r="AF578" s="1184"/>
      <c r="AG578" s="1184"/>
      <c r="AH578" s="1184"/>
      <c r="AI578" s="1184"/>
      <c r="AJ578" s="1184"/>
      <c r="AK578" s="1184"/>
      <c r="AL578" s="1184"/>
      <c r="AM578" s="1184"/>
      <c r="AN578" s="1184"/>
      <c r="AO578" s="1184"/>
      <c r="AP578" s="1184"/>
      <c r="AQ578" s="1184"/>
      <c r="AR578" s="1184"/>
      <c r="AS578" s="1184"/>
      <c r="AT578" s="1184"/>
      <c r="AU578" s="1184"/>
      <c r="AV578" s="1184"/>
      <c r="AW578" s="1184"/>
      <c r="AX578" s="1184"/>
      <c r="AY578" s="1184"/>
      <c r="AZ578" s="1184"/>
      <c r="BA578" s="1184"/>
      <c r="BB578" s="1184"/>
      <c r="BC578" s="1184"/>
      <c r="BD578" s="1184"/>
      <c r="BE578" s="1184"/>
      <c r="BF578" s="1184"/>
      <c r="BG578" s="1184"/>
      <c r="BH578" s="1184"/>
      <c r="BI578" s="1184"/>
      <c r="BJ578" s="1184"/>
    </row>
    <row r="579" spans="2:62">
      <c r="B579" s="899"/>
      <c r="C579" s="1298"/>
      <c r="D579" s="1298"/>
      <c r="E579" s="1376"/>
      <c r="F579" s="1386"/>
      <c r="G579" s="1298"/>
      <c r="H579" s="1376"/>
      <c r="I579" s="1386"/>
      <c r="J579" s="1376"/>
      <c r="K579" s="1386"/>
      <c r="L579" s="1376"/>
      <c r="M579" s="1298"/>
      <c r="N579" s="1376"/>
      <c r="O579" s="1386"/>
      <c r="P579" s="1376"/>
      <c r="Q579" s="1298"/>
      <c r="R579" s="1386"/>
      <c r="S579" s="1376"/>
      <c r="T579" s="1298"/>
      <c r="U579" s="1298"/>
      <c r="W579" s="1298"/>
      <c r="X579" s="1298"/>
      <c r="Y579" s="1184"/>
      <c r="Z579" s="1184"/>
      <c r="AA579" s="1184"/>
      <c r="AB579" s="1184"/>
      <c r="AC579" s="1184"/>
      <c r="AD579" s="1184"/>
      <c r="AE579" s="1184"/>
      <c r="AF579" s="1184"/>
      <c r="AG579" s="1184"/>
      <c r="AH579" s="1184"/>
      <c r="AI579" s="1184"/>
      <c r="AJ579" s="1184"/>
      <c r="AK579" s="1184"/>
      <c r="AL579" s="1184"/>
      <c r="AM579" s="1184"/>
      <c r="AN579" s="1184"/>
      <c r="AO579" s="1184"/>
      <c r="AP579" s="1184"/>
      <c r="AQ579" s="1184"/>
      <c r="AR579" s="1184"/>
      <c r="AS579" s="1184"/>
      <c r="AT579" s="1184"/>
      <c r="AU579" s="1184"/>
      <c r="AV579" s="1184"/>
      <c r="AW579" s="1184"/>
      <c r="AX579" s="1184"/>
      <c r="AY579" s="1184"/>
      <c r="AZ579" s="1184"/>
      <c r="BA579" s="1184"/>
      <c r="BB579" s="1184"/>
      <c r="BC579" s="1184"/>
      <c r="BD579" s="1184"/>
      <c r="BE579" s="1184"/>
      <c r="BF579" s="1184"/>
      <c r="BG579" s="1184"/>
      <c r="BH579" s="1184"/>
      <c r="BI579" s="1184"/>
      <c r="BJ579" s="1184"/>
    </row>
    <row r="580" spans="2:62">
      <c r="B580" s="899"/>
      <c r="C580" s="1298"/>
      <c r="D580" s="1298"/>
      <c r="E580" s="1298"/>
      <c r="F580" s="1298"/>
      <c r="G580" s="1298"/>
      <c r="H580" s="1298"/>
      <c r="I580" s="1298"/>
      <c r="J580" s="1298"/>
      <c r="K580" s="1298"/>
      <c r="L580" s="1298"/>
      <c r="M580" s="1298"/>
      <c r="N580" s="1298"/>
      <c r="O580" s="1298"/>
      <c r="P580" s="1298"/>
      <c r="Q580" s="1298"/>
      <c r="R580" s="1386"/>
      <c r="S580" s="1376"/>
      <c r="T580" s="1298"/>
      <c r="U580" s="1298"/>
      <c r="W580" s="1298"/>
      <c r="X580" s="1298"/>
      <c r="Y580" s="1184"/>
      <c r="Z580" s="1184"/>
      <c r="AA580" s="1184"/>
      <c r="AB580" s="1184"/>
      <c r="AC580" s="1184"/>
      <c r="AD580" s="1184"/>
      <c r="AE580" s="1184"/>
      <c r="AF580" s="1184"/>
      <c r="AG580" s="1184"/>
      <c r="AH580" s="1184"/>
      <c r="AI580" s="1184"/>
      <c r="AJ580" s="1184"/>
      <c r="AK580" s="1184"/>
      <c r="AL580" s="1184"/>
      <c r="AM580" s="1184"/>
      <c r="AN580" s="1184"/>
      <c r="AO580" s="1184"/>
      <c r="AP580" s="1184"/>
      <c r="AQ580" s="1184"/>
      <c r="AR580" s="1184"/>
      <c r="AS580" s="1184"/>
      <c r="AT580" s="1184"/>
      <c r="AU580" s="1184"/>
      <c r="AV580" s="1184"/>
      <c r="AW580" s="1184"/>
      <c r="AX580" s="1184"/>
      <c r="AY580" s="1184"/>
      <c r="AZ580" s="1184"/>
      <c r="BA580" s="1184"/>
      <c r="BB580" s="1184"/>
      <c r="BC580" s="1184"/>
      <c r="BD580" s="1184"/>
      <c r="BE580" s="1184"/>
      <c r="BF580" s="1184"/>
      <c r="BG580" s="1184"/>
      <c r="BH580" s="1184"/>
      <c r="BI580" s="1184"/>
      <c r="BJ580" s="1184"/>
    </row>
    <row r="581" spans="2:62">
      <c r="B581" s="899"/>
      <c r="C581" s="1298"/>
      <c r="D581" s="1298"/>
      <c r="E581" s="1376"/>
      <c r="F581" s="1386"/>
      <c r="G581" s="1298"/>
      <c r="H581" s="1376"/>
      <c r="I581" s="1386"/>
      <c r="J581" s="1376"/>
      <c r="K581" s="1386"/>
      <c r="L581" s="1376"/>
      <c r="M581" s="1298"/>
      <c r="N581" s="1376"/>
      <c r="O581" s="1386"/>
      <c r="P581" s="1376"/>
      <c r="Q581" s="1298"/>
      <c r="R581" s="1386"/>
      <c r="S581" s="1376"/>
      <c r="T581" s="1298"/>
      <c r="U581" s="1298"/>
      <c r="W581" s="1298"/>
      <c r="X581" s="1298"/>
      <c r="Y581" s="1184"/>
      <c r="Z581" s="1184"/>
      <c r="AA581" s="1184"/>
      <c r="AB581" s="1184"/>
      <c r="AC581" s="1184"/>
      <c r="AD581" s="1184"/>
      <c r="AE581" s="1184"/>
      <c r="AF581" s="1184"/>
      <c r="AG581" s="1184"/>
      <c r="AH581" s="1184"/>
      <c r="AI581" s="1184"/>
      <c r="AJ581" s="1184"/>
      <c r="AK581" s="1184"/>
      <c r="AL581" s="1184"/>
      <c r="AM581" s="1184"/>
      <c r="AN581" s="1184"/>
      <c r="AO581" s="1184"/>
      <c r="AP581" s="1184"/>
      <c r="AQ581" s="1184"/>
      <c r="AR581" s="1184"/>
      <c r="AS581" s="1184"/>
      <c r="AT581" s="1184"/>
      <c r="AU581" s="1184"/>
      <c r="AV581" s="1184"/>
      <c r="AW581" s="1184"/>
      <c r="AX581" s="1184"/>
      <c r="AY581" s="1184"/>
      <c r="AZ581" s="1184"/>
      <c r="BA581" s="1184"/>
      <c r="BB581" s="1184"/>
      <c r="BC581" s="1184"/>
      <c r="BD581" s="1184"/>
      <c r="BE581" s="1184"/>
      <c r="BF581" s="1184"/>
      <c r="BG581" s="1184"/>
      <c r="BH581" s="1184"/>
      <c r="BI581" s="1184"/>
      <c r="BJ581" s="1184"/>
    </row>
    <row r="582" spans="2:62">
      <c r="B582" s="899"/>
      <c r="C582" s="1298"/>
      <c r="D582" s="1298"/>
      <c r="E582" s="1376"/>
      <c r="F582" s="1386"/>
      <c r="G582" s="1298"/>
      <c r="H582" s="1376"/>
      <c r="I582" s="1386"/>
      <c r="J582" s="1376"/>
      <c r="K582" s="1386"/>
      <c r="L582" s="1376"/>
      <c r="M582" s="1298"/>
      <c r="N582" s="1376"/>
      <c r="O582" s="1386"/>
      <c r="P582" s="1376"/>
      <c r="Q582" s="1298"/>
      <c r="R582" s="1386"/>
      <c r="S582" s="1376"/>
      <c r="T582" s="1298"/>
      <c r="U582" s="1298"/>
      <c r="W582" s="1298"/>
      <c r="X582" s="1298"/>
      <c r="Y582" s="1184"/>
      <c r="Z582" s="1184"/>
      <c r="AA582" s="1184"/>
      <c r="AB582" s="1184"/>
      <c r="AC582" s="1184"/>
      <c r="AD582" s="1184"/>
      <c r="AE582" s="1184"/>
      <c r="AF582" s="1184"/>
      <c r="AG582" s="1184"/>
      <c r="AH582" s="1184"/>
      <c r="AI582" s="1184"/>
      <c r="AJ582" s="1184"/>
      <c r="AK582" s="1184"/>
      <c r="AL582" s="1184"/>
      <c r="AM582" s="1184"/>
      <c r="AN582" s="1184"/>
      <c r="AO582" s="1184"/>
      <c r="AP582" s="1184"/>
      <c r="AQ582" s="1184"/>
      <c r="AR582" s="1184"/>
      <c r="AS582" s="1184"/>
      <c r="AT582" s="1184"/>
      <c r="AU582" s="1184"/>
      <c r="AV582" s="1184"/>
      <c r="AW582" s="1184"/>
      <c r="AX582" s="1184"/>
      <c r="AY582" s="1184"/>
      <c r="AZ582" s="1184"/>
      <c r="BA582" s="1184"/>
      <c r="BB582" s="1184"/>
      <c r="BC582" s="1184"/>
      <c r="BD582" s="1184"/>
      <c r="BE582" s="1184"/>
      <c r="BF582" s="1184"/>
      <c r="BG582" s="1184"/>
      <c r="BH582" s="1184"/>
      <c r="BI582" s="1184"/>
      <c r="BJ582" s="1184"/>
    </row>
    <row r="583" spans="2:62">
      <c r="B583" s="899"/>
      <c r="C583" s="1298"/>
      <c r="D583" s="1298"/>
      <c r="E583" s="1376"/>
      <c r="F583" s="1386"/>
      <c r="G583" s="1298"/>
      <c r="H583" s="1376"/>
      <c r="I583" s="1386"/>
      <c r="J583" s="1376"/>
      <c r="K583" s="1386"/>
      <c r="L583" s="1376"/>
      <c r="M583" s="1298"/>
      <c r="N583" s="1376"/>
      <c r="O583" s="1386"/>
      <c r="P583" s="1376"/>
      <c r="Q583" s="1298"/>
      <c r="R583" s="1386"/>
      <c r="S583" s="1376"/>
      <c r="T583" s="1298"/>
      <c r="U583" s="1298"/>
      <c r="W583" s="1298"/>
      <c r="X583" s="1298"/>
      <c r="Y583" s="1184"/>
      <c r="Z583" s="1184"/>
      <c r="AA583" s="1184"/>
      <c r="AB583" s="1184"/>
      <c r="AC583" s="1184"/>
      <c r="AD583" s="1184"/>
      <c r="AE583" s="1184"/>
      <c r="AF583" s="1184"/>
      <c r="AG583" s="1184"/>
      <c r="AH583" s="1184"/>
      <c r="AI583" s="1184"/>
      <c r="AJ583" s="1184"/>
      <c r="AK583" s="1184"/>
      <c r="AL583" s="1184"/>
      <c r="AM583" s="1184"/>
      <c r="AN583" s="1184"/>
      <c r="AO583" s="1184"/>
      <c r="AP583" s="1184"/>
      <c r="AQ583" s="1184"/>
      <c r="AR583" s="1184"/>
      <c r="AS583" s="1184"/>
      <c r="AT583" s="1184"/>
      <c r="AU583" s="1184"/>
      <c r="AV583" s="1184"/>
      <c r="AW583" s="1184"/>
      <c r="AX583" s="1184"/>
      <c r="AY583" s="1184"/>
      <c r="AZ583" s="1184"/>
      <c r="BA583" s="1184"/>
      <c r="BB583" s="1184"/>
      <c r="BC583" s="1184"/>
      <c r="BD583" s="1184"/>
      <c r="BE583" s="1184"/>
      <c r="BF583" s="1184"/>
      <c r="BG583" s="1184"/>
      <c r="BH583" s="1184"/>
      <c r="BI583" s="1184"/>
      <c r="BJ583" s="1184"/>
    </row>
    <row r="584" spans="2:62">
      <c r="B584" s="899"/>
      <c r="C584" s="1298"/>
      <c r="D584" s="1298"/>
      <c r="E584" s="1376"/>
      <c r="F584" s="1386"/>
      <c r="G584" s="1298"/>
      <c r="H584" s="1376"/>
      <c r="I584" s="1386"/>
      <c r="J584" s="1376"/>
      <c r="K584" s="1386"/>
      <c r="L584" s="1376"/>
      <c r="M584" s="1298"/>
      <c r="N584" s="1376"/>
      <c r="O584" s="1386"/>
      <c r="P584" s="1376"/>
      <c r="Q584" s="1298"/>
      <c r="R584" s="1386"/>
      <c r="S584" s="1376"/>
      <c r="T584" s="1298"/>
      <c r="U584" s="1298"/>
      <c r="W584" s="1298"/>
      <c r="X584" s="1298"/>
      <c r="Y584" s="1184"/>
      <c r="Z584" s="1184"/>
      <c r="AA584" s="1184"/>
      <c r="AB584" s="1184"/>
      <c r="AC584" s="1184"/>
      <c r="AD584" s="1184"/>
      <c r="AE584" s="1184"/>
      <c r="AF584" s="1184"/>
      <c r="AG584" s="1184"/>
      <c r="AH584" s="1184"/>
      <c r="AI584" s="1184"/>
      <c r="AJ584" s="1184"/>
      <c r="AK584" s="1184"/>
      <c r="AL584" s="1184"/>
      <c r="AM584" s="1184"/>
      <c r="AN584" s="1184"/>
      <c r="AO584" s="1184"/>
      <c r="AP584" s="1184"/>
      <c r="AQ584" s="1184"/>
      <c r="AR584" s="1184"/>
      <c r="AS584" s="1184"/>
      <c r="AT584" s="1184"/>
      <c r="AU584" s="1184"/>
      <c r="AV584" s="1184"/>
      <c r="AW584" s="1184"/>
      <c r="AX584" s="1184"/>
      <c r="AY584" s="1184"/>
      <c r="AZ584" s="1184"/>
      <c r="BA584" s="1184"/>
      <c r="BB584" s="1184"/>
      <c r="BC584" s="1184"/>
      <c r="BD584" s="1184"/>
      <c r="BE584" s="1184"/>
      <c r="BF584" s="1184"/>
      <c r="BG584" s="1184"/>
      <c r="BH584" s="1184"/>
      <c r="BI584" s="1184"/>
      <c r="BJ584" s="1184"/>
    </row>
    <row r="585" spans="2:62">
      <c r="B585" s="899"/>
      <c r="C585" s="1298"/>
      <c r="D585" s="1298"/>
      <c r="E585" s="1376"/>
      <c r="F585" s="1386"/>
      <c r="G585" s="1298"/>
      <c r="H585" s="1376"/>
      <c r="I585" s="1386"/>
      <c r="J585" s="1376"/>
      <c r="K585" s="1386"/>
      <c r="L585" s="1376"/>
      <c r="M585" s="1298"/>
      <c r="N585" s="1376"/>
      <c r="O585" s="1386"/>
      <c r="P585" s="1376"/>
      <c r="Q585" s="1298"/>
      <c r="R585" s="1386"/>
      <c r="S585" s="1376"/>
      <c r="T585" s="1298"/>
      <c r="U585" s="1298"/>
      <c r="W585" s="1298"/>
      <c r="X585" s="1298"/>
      <c r="Y585" s="1184"/>
      <c r="Z585" s="1184"/>
      <c r="AA585" s="1184"/>
      <c r="AB585" s="1184"/>
      <c r="AC585" s="1184"/>
      <c r="AD585" s="1184"/>
      <c r="AE585" s="1184"/>
      <c r="AF585" s="1184"/>
      <c r="AG585" s="1184"/>
      <c r="AH585" s="1184"/>
      <c r="AI585" s="1184"/>
      <c r="AJ585" s="1184"/>
      <c r="AK585" s="1184"/>
      <c r="AL585" s="1184"/>
      <c r="AM585" s="1184"/>
      <c r="AN585" s="1184"/>
      <c r="AO585" s="1184"/>
      <c r="AP585" s="1184"/>
      <c r="AQ585" s="1184"/>
      <c r="AR585" s="1184"/>
      <c r="AS585" s="1184"/>
      <c r="AT585" s="1184"/>
      <c r="AU585" s="1184"/>
      <c r="AV585" s="1184"/>
      <c r="AW585" s="1184"/>
      <c r="AX585" s="1184"/>
      <c r="AY585" s="1184"/>
      <c r="AZ585" s="1184"/>
      <c r="BA585" s="1184"/>
      <c r="BB585" s="1184"/>
      <c r="BC585" s="1184"/>
      <c r="BD585" s="1184"/>
      <c r="BE585" s="1184"/>
      <c r="BF585" s="1184"/>
      <c r="BG585" s="1184"/>
      <c r="BH585" s="1184"/>
      <c r="BI585" s="1184"/>
      <c r="BJ585" s="1184"/>
    </row>
    <row r="586" spans="2:62">
      <c r="B586" s="899"/>
      <c r="C586" s="1298"/>
      <c r="D586" s="1298"/>
      <c r="E586" s="1376"/>
      <c r="F586" s="1386"/>
      <c r="G586" s="1298"/>
      <c r="H586" s="1376"/>
      <c r="I586" s="1386"/>
      <c r="J586" s="1376"/>
      <c r="K586" s="1386"/>
      <c r="L586" s="1376"/>
      <c r="M586" s="1298"/>
      <c r="N586" s="1376"/>
      <c r="O586" s="1386"/>
      <c r="P586" s="1376"/>
      <c r="Q586" s="1298"/>
      <c r="R586" s="1386"/>
      <c r="S586" s="1376"/>
      <c r="T586" s="1298"/>
      <c r="U586" s="1298"/>
      <c r="W586" s="1298"/>
      <c r="X586" s="1298"/>
      <c r="Y586" s="1184"/>
      <c r="Z586" s="1184"/>
      <c r="AA586" s="1184"/>
      <c r="AB586" s="1184"/>
      <c r="AC586" s="1184"/>
      <c r="AD586" s="1184"/>
      <c r="AE586" s="1184"/>
      <c r="AF586" s="1184"/>
      <c r="AG586" s="1184"/>
      <c r="AH586" s="1184"/>
      <c r="AI586" s="1184"/>
      <c r="AJ586" s="1184"/>
      <c r="AK586" s="1184"/>
      <c r="AL586" s="1184"/>
      <c r="AM586" s="1184"/>
      <c r="AN586" s="1184"/>
      <c r="AO586" s="1184"/>
      <c r="AP586" s="1184"/>
      <c r="AQ586" s="1184"/>
      <c r="AR586" s="1184"/>
      <c r="AS586" s="1184"/>
      <c r="AT586" s="1184"/>
      <c r="AU586" s="1184"/>
      <c r="AV586" s="1184"/>
      <c r="AW586" s="1184"/>
      <c r="AX586" s="1184"/>
      <c r="AY586" s="1184"/>
      <c r="AZ586" s="1184"/>
      <c r="BA586" s="1184"/>
      <c r="BB586" s="1184"/>
      <c r="BC586" s="1184"/>
      <c r="BD586" s="1184"/>
      <c r="BE586" s="1184"/>
      <c r="BF586" s="1184"/>
      <c r="BG586" s="1184"/>
      <c r="BH586" s="1184"/>
      <c r="BI586" s="1184"/>
      <c r="BJ586" s="1184"/>
    </row>
    <row r="587" spans="2:62">
      <c r="B587" s="899"/>
      <c r="C587" s="1298"/>
      <c r="D587" s="1298"/>
      <c r="E587" s="1376"/>
      <c r="F587" s="1386"/>
      <c r="G587" s="1298"/>
      <c r="H587" s="1376"/>
      <c r="I587" s="1386"/>
      <c r="J587" s="1376"/>
      <c r="K587" s="1386"/>
      <c r="L587" s="1376"/>
      <c r="M587" s="1298"/>
      <c r="N587" s="1376"/>
      <c r="O587" s="1386"/>
      <c r="P587" s="1376"/>
      <c r="Q587" s="1298"/>
      <c r="R587" s="1386"/>
      <c r="S587" s="1376"/>
      <c r="T587" s="1298"/>
      <c r="U587" s="1298"/>
      <c r="W587" s="1298"/>
      <c r="X587" s="1298"/>
      <c r="Y587" s="1184"/>
      <c r="Z587" s="1184"/>
      <c r="AA587" s="1184"/>
      <c r="AB587" s="1184"/>
      <c r="AC587" s="1184"/>
      <c r="AD587" s="1184"/>
      <c r="AE587" s="1184"/>
      <c r="AF587" s="1184"/>
      <c r="AG587" s="1184"/>
      <c r="AH587" s="1184"/>
      <c r="AI587" s="1184"/>
      <c r="AJ587" s="1184"/>
      <c r="AK587" s="1184"/>
      <c r="AL587" s="1184"/>
      <c r="AM587" s="1184"/>
      <c r="AN587" s="1184"/>
      <c r="AO587" s="1184"/>
      <c r="AP587" s="1184"/>
      <c r="AQ587" s="1184"/>
      <c r="AR587" s="1184"/>
      <c r="AS587" s="1184"/>
      <c r="AT587" s="1184"/>
      <c r="AU587" s="1184"/>
      <c r="AV587" s="1184"/>
      <c r="AW587" s="1184"/>
      <c r="AX587" s="1184"/>
      <c r="AY587" s="1184"/>
      <c r="AZ587" s="1184"/>
      <c r="BA587" s="1184"/>
      <c r="BB587" s="1184"/>
      <c r="BC587" s="1184"/>
      <c r="BD587" s="1184"/>
      <c r="BE587" s="1184"/>
      <c r="BF587" s="1184"/>
      <c r="BG587" s="1184"/>
      <c r="BH587" s="1184"/>
      <c r="BI587" s="1184"/>
      <c r="BJ587" s="1184"/>
    </row>
    <row r="588" spans="2:62">
      <c r="B588" s="899"/>
      <c r="C588" s="1298"/>
      <c r="D588" s="1298"/>
      <c r="E588" s="1298"/>
      <c r="F588" s="1298"/>
      <c r="G588" s="1298"/>
      <c r="H588" s="1298"/>
      <c r="I588" s="1298"/>
      <c r="J588" s="1298"/>
      <c r="K588" s="1298"/>
      <c r="L588" s="1298"/>
      <c r="M588" s="1298"/>
      <c r="N588" s="1298"/>
      <c r="O588" s="1298"/>
      <c r="P588" s="1298"/>
      <c r="Q588" s="1298"/>
      <c r="R588" s="1298"/>
      <c r="S588" s="1298"/>
      <c r="T588" s="1298"/>
      <c r="U588" s="1298"/>
      <c r="W588" s="1298"/>
      <c r="X588" s="1298"/>
      <c r="Y588" s="1184"/>
      <c r="Z588" s="1184"/>
      <c r="AA588" s="1184"/>
      <c r="AB588" s="1184"/>
      <c r="AC588" s="1184"/>
      <c r="AD588" s="1184"/>
      <c r="AE588" s="1184"/>
      <c r="AF588" s="1184"/>
      <c r="AG588" s="1184"/>
      <c r="AH588" s="1184"/>
      <c r="AI588" s="1184"/>
      <c r="AJ588" s="1184"/>
      <c r="AK588" s="1184"/>
      <c r="AL588" s="1184"/>
      <c r="AM588" s="1184"/>
      <c r="AN588" s="1184"/>
      <c r="AO588" s="1184"/>
      <c r="AP588" s="1184"/>
      <c r="AQ588" s="1184"/>
      <c r="AR588" s="1184"/>
      <c r="AS588" s="1184"/>
      <c r="AT588" s="1184"/>
      <c r="AU588" s="1184"/>
      <c r="AV588" s="1184"/>
      <c r="AW588" s="1184"/>
      <c r="AX588" s="1184"/>
      <c r="AY588" s="1184"/>
      <c r="AZ588" s="1184"/>
      <c r="BA588" s="1184"/>
      <c r="BB588" s="1184"/>
      <c r="BC588" s="1184"/>
      <c r="BD588" s="1184"/>
      <c r="BE588" s="1184"/>
      <c r="BF588" s="1184"/>
      <c r="BG588" s="1184"/>
      <c r="BH588" s="1184"/>
      <c r="BI588" s="1184"/>
      <c r="BJ588" s="1184"/>
    </row>
    <row r="589" spans="2:62">
      <c r="B589" s="899"/>
      <c r="C589" s="1298"/>
      <c r="D589" s="1298"/>
      <c r="E589" s="1298"/>
      <c r="F589" s="1298"/>
      <c r="G589" s="1298"/>
      <c r="H589" s="1298"/>
      <c r="I589" s="1298"/>
      <c r="J589" s="1298"/>
      <c r="K589" s="1298"/>
      <c r="L589" s="1298"/>
      <c r="M589" s="1298"/>
      <c r="N589" s="1298"/>
      <c r="O589" s="1298"/>
      <c r="P589" s="1298"/>
      <c r="Q589" s="1298"/>
      <c r="R589" s="1298"/>
      <c r="S589" s="1298"/>
      <c r="T589" s="1298"/>
      <c r="U589" s="1298"/>
      <c r="W589" s="1298"/>
      <c r="X589" s="1298"/>
      <c r="Y589" s="1184"/>
      <c r="Z589" s="1184"/>
      <c r="AA589" s="1184"/>
      <c r="AB589" s="1184"/>
      <c r="AC589" s="1184"/>
      <c r="AD589" s="1184"/>
      <c r="AE589" s="1184"/>
      <c r="AF589" s="1184"/>
      <c r="AG589" s="1184"/>
      <c r="AH589" s="1184"/>
      <c r="AI589" s="1184"/>
      <c r="AJ589" s="1184"/>
      <c r="AK589" s="1184"/>
      <c r="AL589" s="1184"/>
      <c r="AM589" s="1184"/>
      <c r="AN589" s="1184"/>
      <c r="AO589" s="1184"/>
      <c r="AP589" s="1184"/>
      <c r="AQ589" s="1184"/>
      <c r="AR589" s="1184"/>
      <c r="AS589" s="1184"/>
      <c r="AT589" s="1184"/>
      <c r="AU589" s="1184"/>
      <c r="AV589" s="1184"/>
      <c r="AW589" s="1184"/>
      <c r="AX589" s="1184"/>
      <c r="AY589" s="1184"/>
      <c r="AZ589" s="1184"/>
      <c r="BA589" s="1184"/>
      <c r="BB589" s="1184"/>
      <c r="BC589" s="1184"/>
      <c r="BD589" s="1184"/>
      <c r="BE589" s="1184"/>
      <c r="BF589" s="1184"/>
      <c r="BG589" s="1184"/>
      <c r="BH589" s="1184"/>
      <c r="BI589" s="1184"/>
      <c r="BJ589" s="1184"/>
    </row>
    <row r="590" spans="2:62">
      <c r="B590" s="899"/>
      <c r="C590" s="1298"/>
      <c r="D590" s="1298"/>
      <c r="E590" s="1298"/>
      <c r="F590" s="1298"/>
      <c r="G590" s="1298"/>
      <c r="H590" s="1298"/>
      <c r="I590" s="1298"/>
      <c r="J590" s="1298"/>
      <c r="K590" s="1298"/>
      <c r="L590" s="1298"/>
      <c r="M590" s="1298"/>
      <c r="N590" s="1298"/>
      <c r="O590" s="1298"/>
      <c r="P590" s="1298"/>
      <c r="Q590" s="1298"/>
      <c r="R590" s="1298"/>
      <c r="S590" s="1298"/>
      <c r="T590" s="1298"/>
      <c r="U590" s="1298"/>
      <c r="W590" s="1298"/>
      <c r="X590" s="1298"/>
      <c r="Y590" s="1184"/>
      <c r="Z590" s="1184"/>
      <c r="AA590" s="1184"/>
      <c r="AB590" s="1184"/>
      <c r="AC590" s="1184"/>
      <c r="AD590" s="1184"/>
      <c r="AE590" s="1184"/>
      <c r="AF590" s="1184"/>
      <c r="AG590" s="1184"/>
      <c r="AH590" s="1184"/>
      <c r="AI590" s="1184"/>
      <c r="AJ590" s="1184"/>
      <c r="AK590" s="1184"/>
      <c r="AL590" s="1184"/>
      <c r="AM590" s="1184"/>
      <c r="AN590" s="1184"/>
      <c r="AO590" s="1184"/>
      <c r="AP590" s="1184"/>
      <c r="AQ590" s="1184"/>
      <c r="AR590" s="1184"/>
      <c r="AS590" s="1184"/>
      <c r="AT590" s="1184"/>
      <c r="AU590" s="1184"/>
      <c r="AV590" s="1184"/>
      <c r="AW590" s="1184"/>
      <c r="AX590" s="1184"/>
      <c r="AY590" s="1184"/>
      <c r="AZ590" s="1184"/>
      <c r="BA590" s="1184"/>
      <c r="BB590" s="1184"/>
      <c r="BC590" s="1184"/>
      <c r="BD590" s="1184"/>
      <c r="BE590" s="1184"/>
      <c r="BF590" s="1184"/>
      <c r="BG590" s="1184"/>
      <c r="BH590" s="1184"/>
      <c r="BI590" s="1184"/>
      <c r="BJ590" s="1184"/>
    </row>
    <row r="591" spans="2:62">
      <c r="B591" s="899"/>
      <c r="C591" s="1298"/>
      <c r="D591" s="1298"/>
      <c r="E591" s="1298"/>
      <c r="F591" s="1298"/>
      <c r="G591" s="1298"/>
      <c r="H591" s="1298"/>
      <c r="I591" s="1298"/>
      <c r="J591" s="1298"/>
      <c r="K591" s="1298"/>
      <c r="L591" s="1298"/>
      <c r="M591" s="1298"/>
      <c r="N591" s="1298"/>
      <c r="O591" s="1298"/>
      <c r="P591" s="1298"/>
      <c r="Q591" s="1298"/>
      <c r="R591" s="1298"/>
      <c r="S591" s="1298"/>
      <c r="T591" s="1298"/>
      <c r="U591" s="1298"/>
      <c r="W591" s="1298"/>
      <c r="X591" s="1298"/>
      <c r="Y591" s="1184"/>
      <c r="Z591" s="1184"/>
      <c r="AA591" s="1184"/>
      <c r="AB591" s="1184"/>
      <c r="AC591" s="1184"/>
      <c r="AD591" s="1184"/>
      <c r="AE591" s="1184"/>
      <c r="AF591" s="1184"/>
      <c r="AG591" s="1184"/>
      <c r="AH591" s="1184"/>
      <c r="AI591" s="1184"/>
      <c r="AJ591" s="1184"/>
      <c r="AK591" s="1184"/>
      <c r="AL591" s="1184"/>
      <c r="AM591" s="1184"/>
      <c r="AN591" s="1184"/>
      <c r="AO591" s="1184"/>
      <c r="AP591" s="1184"/>
      <c r="AQ591" s="1184"/>
      <c r="AR591" s="1184"/>
      <c r="AS591" s="1184"/>
      <c r="AT591" s="1184"/>
      <c r="AU591" s="1184"/>
      <c r="AV591" s="1184"/>
      <c r="AW591" s="1184"/>
      <c r="AX591" s="1184"/>
      <c r="AY591" s="1184"/>
      <c r="AZ591" s="1184"/>
      <c r="BA591" s="1184"/>
      <c r="BB591" s="1184"/>
      <c r="BC591" s="1184"/>
      <c r="BD591" s="1184"/>
      <c r="BE591" s="1184"/>
      <c r="BF591" s="1184"/>
      <c r="BG591" s="1184"/>
      <c r="BH591" s="1184"/>
      <c r="BI591" s="1184"/>
      <c r="BJ591" s="1184"/>
    </row>
    <row r="592" spans="2:62">
      <c r="B592" s="899"/>
      <c r="C592" s="1298"/>
      <c r="D592" s="1298"/>
      <c r="E592" s="1298"/>
      <c r="F592" s="1298"/>
      <c r="G592" s="1298"/>
      <c r="H592" s="1298"/>
      <c r="I592" s="1298"/>
      <c r="J592" s="1298"/>
      <c r="K592" s="1298"/>
      <c r="L592" s="1298"/>
      <c r="M592" s="1298"/>
      <c r="N592" s="1298"/>
      <c r="O592" s="1298"/>
      <c r="P592" s="1298"/>
      <c r="Q592" s="1298"/>
      <c r="R592" s="1298"/>
      <c r="S592" s="1298"/>
      <c r="T592" s="1298"/>
      <c r="U592" s="1298"/>
      <c r="W592" s="1298"/>
      <c r="X592" s="1298"/>
      <c r="Y592" s="1184"/>
      <c r="Z592" s="1184"/>
      <c r="AA592" s="1184"/>
      <c r="AB592" s="1184"/>
      <c r="AC592" s="1184"/>
      <c r="AD592" s="1184"/>
      <c r="AE592" s="1184"/>
      <c r="AF592" s="1184"/>
      <c r="AG592" s="1184"/>
      <c r="AH592" s="1184"/>
      <c r="AI592" s="1184"/>
      <c r="AJ592" s="1184"/>
      <c r="AK592" s="1184"/>
      <c r="AL592" s="1184"/>
      <c r="AM592" s="1184"/>
      <c r="AN592" s="1184"/>
      <c r="AO592" s="1184"/>
      <c r="AP592" s="1184"/>
      <c r="AQ592" s="1184"/>
      <c r="AR592" s="1184"/>
      <c r="AS592" s="1184"/>
      <c r="AT592" s="1184"/>
      <c r="AU592" s="1184"/>
      <c r="AV592" s="1184"/>
      <c r="AW592" s="1184"/>
      <c r="AX592" s="1184"/>
      <c r="AY592" s="1184"/>
      <c r="AZ592" s="1184"/>
      <c r="BA592" s="1184"/>
      <c r="BB592" s="1184"/>
      <c r="BC592" s="1184"/>
      <c r="BD592" s="1184"/>
      <c r="BE592" s="1184"/>
      <c r="BF592" s="1184"/>
      <c r="BG592" s="1184"/>
      <c r="BH592" s="1184"/>
      <c r="BI592" s="1184"/>
      <c r="BJ592" s="1184"/>
    </row>
    <row r="593" spans="2:62">
      <c r="B593" s="899"/>
      <c r="C593" s="1298"/>
      <c r="D593" s="1298"/>
      <c r="E593" s="1298"/>
      <c r="F593" s="1298"/>
      <c r="G593" s="1298"/>
      <c r="H593" s="1298"/>
      <c r="I593" s="1298"/>
      <c r="J593" s="1298"/>
      <c r="K593" s="1298"/>
      <c r="L593" s="1298"/>
      <c r="M593" s="1298"/>
      <c r="N593" s="1298"/>
      <c r="O593" s="1298"/>
      <c r="P593" s="1298"/>
      <c r="Q593" s="1298"/>
      <c r="R593" s="1298"/>
      <c r="S593" s="1298"/>
      <c r="T593" s="1298"/>
      <c r="U593" s="1298"/>
      <c r="W593" s="1298"/>
      <c r="X593" s="1298"/>
      <c r="Y593" s="1184"/>
      <c r="Z593" s="1184"/>
      <c r="AA593" s="1184"/>
      <c r="AB593" s="1184"/>
      <c r="AC593" s="1184"/>
      <c r="AD593" s="1184"/>
      <c r="AE593" s="1184"/>
      <c r="AF593" s="1184"/>
      <c r="AG593" s="1184"/>
      <c r="AH593" s="1184"/>
      <c r="AI593" s="1184"/>
      <c r="AJ593" s="1184"/>
      <c r="AK593" s="1184"/>
      <c r="AL593" s="1184"/>
      <c r="AM593" s="1184"/>
      <c r="AN593" s="1184"/>
      <c r="AO593" s="1184"/>
      <c r="AP593" s="1184"/>
      <c r="AQ593" s="1184"/>
      <c r="AR593" s="1184"/>
      <c r="AS593" s="1184"/>
      <c r="AT593" s="1184"/>
      <c r="AU593" s="1184"/>
      <c r="AV593" s="1184"/>
      <c r="AW593" s="1184"/>
      <c r="AX593" s="1184"/>
      <c r="AY593" s="1184"/>
      <c r="AZ593" s="1184"/>
      <c r="BA593" s="1184"/>
      <c r="BB593" s="1184"/>
      <c r="BC593" s="1184"/>
      <c r="BD593" s="1184"/>
      <c r="BE593" s="1184"/>
      <c r="BF593" s="1184"/>
      <c r="BG593" s="1184"/>
      <c r="BH593" s="1184"/>
      <c r="BI593" s="1184"/>
      <c r="BJ593" s="1184"/>
    </row>
    <row r="594" spans="2:62">
      <c r="B594" s="899"/>
      <c r="C594" s="1298"/>
      <c r="D594" s="1298"/>
      <c r="E594" s="1298"/>
      <c r="F594" s="1298"/>
      <c r="G594" s="1298"/>
      <c r="H594" s="1298"/>
      <c r="I594" s="1298"/>
      <c r="J594" s="1298"/>
      <c r="K594" s="1298"/>
      <c r="L594" s="1298"/>
      <c r="M594" s="1298"/>
      <c r="N594" s="1298"/>
      <c r="O594" s="1298"/>
      <c r="P594" s="1298"/>
      <c r="Q594" s="1298"/>
      <c r="R594" s="1298"/>
      <c r="S594" s="1298"/>
      <c r="T594" s="1298"/>
      <c r="U594" s="1298"/>
      <c r="W594" s="1298"/>
      <c r="X594" s="1298"/>
      <c r="Y594" s="1184"/>
      <c r="Z594" s="1184"/>
      <c r="AA594" s="1184"/>
      <c r="AB594" s="1184"/>
      <c r="AC594" s="1184"/>
      <c r="AD594" s="1184"/>
      <c r="AE594" s="1184"/>
      <c r="AF594" s="1184"/>
      <c r="AG594" s="1184"/>
      <c r="AH594" s="1184"/>
      <c r="AI594" s="1184"/>
      <c r="AJ594" s="1184"/>
      <c r="AK594" s="1184"/>
      <c r="AL594" s="1184"/>
      <c r="AM594" s="1184"/>
      <c r="AN594" s="1184"/>
      <c r="AO594" s="1184"/>
      <c r="AP594" s="1184"/>
      <c r="AQ594" s="1184"/>
      <c r="AR594" s="1184"/>
      <c r="AS594" s="1184"/>
      <c r="AT594" s="1184"/>
      <c r="AU594" s="1184"/>
      <c r="AV594" s="1184"/>
      <c r="AW594" s="1184"/>
      <c r="AX594" s="1184"/>
      <c r="AY594" s="1184"/>
      <c r="AZ594" s="1184"/>
      <c r="BA594" s="1184"/>
      <c r="BB594" s="1184"/>
      <c r="BC594" s="1184"/>
      <c r="BD594" s="1184"/>
      <c r="BE594" s="1184"/>
      <c r="BF594" s="1184"/>
      <c r="BG594" s="1184"/>
      <c r="BH594" s="1184"/>
      <c r="BI594" s="1184"/>
      <c r="BJ594" s="1184"/>
    </row>
    <row r="595" spans="2:62">
      <c r="B595" s="899"/>
      <c r="C595" s="1298"/>
      <c r="D595" s="1298"/>
      <c r="E595" s="1298"/>
      <c r="F595" s="1298"/>
      <c r="G595" s="1298"/>
      <c r="H595" s="1298"/>
      <c r="I595" s="1298"/>
      <c r="J595" s="1298"/>
      <c r="K595" s="1298"/>
      <c r="L595" s="1298"/>
      <c r="M595" s="1298"/>
      <c r="N595" s="1298"/>
      <c r="O595" s="1298"/>
      <c r="P595" s="1298"/>
      <c r="Q595" s="1298"/>
      <c r="R595" s="1298"/>
      <c r="S595" s="1298"/>
      <c r="T595" s="1298"/>
      <c r="U595" s="1298"/>
      <c r="W595" s="1298"/>
      <c r="X595" s="1298"/>
      <c r="Y595" s="1184"/>
      <c r="Z595" s="1184"/>
      <c r="AA595" s="1184"/>
      <c r="AB595" s="1184"/>
      <c r="AC595" s="1184"/>
      <c r="AD595" s="1184"/>
      <c r="AE595" s="1184"/>
      <c r="AF595" s="1184"/>
      <c r="AG595" s="1184"/>
      <c r="AH595" s="1184"/>
      <c r="AI595" s="1184"/>
      <c r="AJ595" s="1184"/>
      <c r="AK595" s="1184"/>
      <c r="AL595" s="1184"/>
      <c r="AM595" s="1184"/>
      <c r="AN595" s="1184"/>
      <c r="AO595" s="1184"/>
      <c r="AP595" s="1184"/>
      <c r="AQ595" s="1184"/>
      <c r="AR595" s="1184"/>
      <c r="AS595" s="1184"/>
      <c r="AT595" s="1184"/>
      <c r="AU595" s="1184"/>
      <c r="AV595" s="1184"/>
      <c r="AW595" s="1184"/>
      <c r="AX595" s="1184"/>
      <c r="AY595" s="1184"/>
      <c r="AZ595" s="1184"/>
      <c r="BA595" s="1184"/>
      <c r="BB595" s="1184"/>
      <c r="BC595" s="1184"/>
      <c r="BD595" s="1184"/>
      <c r="BE595" s="1184"/>
      <c r="BF595" s="1184"/>
      <c r="BG595" s="1184"/>
      <c r="BH595" s="1184"/>
      <c r="BI595" s="1184"/>
      <c r="BJ595" s="1184"/>
    </row>
    <row r="596" spans="2:62">
      <c r="B596" s="899"/>
      <c r="C596" s="1298"/>
      <c r="D596" s="1298"/>
      <c r="E596" s="1298"/>
      <c r="F596" s="1298"/>
      <c r="G596" s="1298"/>
      <c r="H596" s="1298"/>
      <c r="I596" s="1298"/>
      <c r="J596" s="1298"/>
      <c r="K596" s="1298"/>
      <c r="L596" s="1298"/>
      <c r="M596" s="1298"/>
      <c r="N596" s="1298"/>
      <c r="O596" s="1298"/>
      <c r="P596" s="1298"/>
      <c r="Q596" s="1298"/>
      <c r="R596" s="1298"/>
      <c r="S596" s="1298"/>
      <c r="T596" s="1298"/>
      <c r="U596" s="1298"/>
      <c r="W596" s="1298"/>
      <c r="X596" s="1298"/>
      <c r="Y596" s="1184"/>
      <c r="Z596" s="1184"/>
      <c r="AA596" s="1184"/>
      <c r="AB596" s="1184"/>
      <c r="AC596" s="1184"/>
      <c r="AD596" s="1184"/>
      <c r="AE596" s="1184"/>
      <c r="AF596" s="1184"/>
      <c r="AG596" s="1184"/>
      <c r="AH596" s="1184"/>
      <c r="AI596" s="1184"/>
      <c r="AJ596" s="1184"/>
      <c r="AK596" s="1184"/>
      <c r="AL596" s="1184"/>
      <c r="AM596" s="1184"/>
      <c r="AN596" s="1184"/>
      <c r="AO596" s="1184"/>
      <c r="AP596" s="1184"/>
      <c r="AQ596" s="1184"/>
      <c r="AR596" s="1184"/>
      <c r="AS596" s="1184"/>
      <c r="AT596" s="1184"/>
      <c r="AU596" s="1184"/>
      <c r="AV596" s="1184"/>
      <c r="AW596" s="1184"/>
      <c r="AX596" s="1184"/>
      <c r="AY596" s="1184"/>
      <c r="AZ596" s="1184"/>
      <c r="BA596" s="1184"/>
      <c r="BB596" s="1184"/>
      <c r="BC596" s="1184"/>
      <c r="BD596" s="1184"/>
      <c r="BE596" s="1184"/>
      <c r="BF596" s="1184"/>
      <c r="BG596" s="1184"/>
      <c r="BH596" s="1184"/>
      <c r="BI596" s="1184"/>
      <c r="BJ596" s="1184"/>
    </row>
    <row r="597" spans="2:62">
      <c r="B597" s="899"/>
      <c r="C597" s="1298"/>
      <c r="D597" s="1298"/>
      <c r="E597" s="1298"/>
      <c r="F597" s="1298"/>
      <c r="G597" s="1298"/>
      <c r="H597" s="1298"/>
      <c r="I597" s="1298"/>
      <c r="J597" s="1298"/>
      <c r="K597" s="1298"/>
      <c r="L597" s="1298"/>
      <c r="M597" s="1298"/>
      <c r="N597" s="1298"/>
      <c r="O597" s="1298"/>
      <c r="P597" s="1298"/>
      <c r="Q597" s="1298"/>
      <c r="R597" s="1298"/>
      <c r="S597" s="1298"/>
      <c r="T597" s="1298"/>
      <c r="U597" s="1298"/>
      <c r="W597" s="1298"/>
      <c r="X597" s="1298"/>
      <c r="Y597" s="1184"/>
      <c r="Z597" s="1184"/>
      <c r="AA597" s="1184"/>
      <c r="AB597" s="1184"/>
      <c r="AC597" s="1184"/>
      <c r="AD597" s="1184"/>
      <c r="AE597" s="1184"/>
      <c r="AF597" s="1184"/>
      <c r="AG597" s="1184"/>
      <c r="AH597" s="1184"/>
      <c r="AI597" s="1184"/>
      <c r="AJ597" s="1184"/>
      <c r="AK597" s="1184"/>
      <c r="AL597" s="1184"/>
      <c r="AM597" s="1184"/>
      <c r="AN597" s="1184"/>
      <c r="AO597" s="1184"/>
      <c r="AP597" s="1184"/>
      <c r="AQ597" s="1184"/>
      <c r="AR597" s="1184"/>
      <c r="AS597" s="1184"/>
      <c r="AT597" s="1184"/>
      <c r="AU597" s="1184"/>
      <c r="AV597" s="1184"/>
      <c r="AW597" s="1184"/>
      <c r="AX597" s="1184"/>
      <c r="AY597" s="1184"/>
      <c r="AZ597" s="1184"/>
      <c r="BA597" s="1184"/>
      <c r="BB597" s="1184"/>
      <c r="BC597" s="1184"/>
      <c r="BD597" s="1184"/>
      <c r="BE597" s="1184"/>
      <c r="BF597" s="1184"/>
      <c r="BG597" s="1184"/>
      <c r="BH597" s="1184"/>
      <c r="BI597" s="1184"/>
      <c r="BJ597" s="1184"/>
    </row>
    <row r="598" spans="2:62">
      <c r="B598" s="899"/>
      <c r="C598" s="1298"/>
      <c r="D598" s="1298"/>
      <c r="E598" s="1298"/>
      <c r="F598" s="1298"/>
      <c r="G598" s="1298"/>
      <c r="H598" s="1298"/>
      <c r="I598" s="1298"/>
      <c r="J598" s="1298"/>
      <c r="K598" s="1298"/>
      <c r="L598" s="1298"/>
      <c r="M598" s="1298"/>
      <c r="N598" s="1298"/>
      <c r="O598" s="1298"/>
      <c r="P598" s="1298"/>
      <c r="Q598" s="1298"/>
      <c r="R598" s="1298"/>
      <c r="S598" s="1298"/>
      <c r="T598" s="1298"/>
      <c r="U598" s="1298"/>
      <c r="W598" s="1298"/>
      <c r="X598" s="1298"/>
      <c r="Y598" s="1184"/>
      <c r="Z598" s="1184"/>
      <c r="AA598" s="1184"/>
      <c r="AB598" s="1184"/>
      <c r="AC598" s="1184"/>
      <c r="AD598" s="1184"/>
      <c r="AE598" s="1184"/>
      <c r="AF598" s="1184"/>
      <c r="AG598" s="1184"/>
      <c r="AH598" s="1184"/>
      <c r="AI598" s="1184"/>
      <c r="AJ598" s="1184"/>
      <c r="AK598" s="1184"/>
      <c r="AL598" s="1184"/>
      <c r="AM598" s="1184"/>
      <c r="AN598" s="1184"/>
      <c r="AO598" s="1184"/>
      <c r="AP598" s="1184"/>
      <c r="AQ598" s="1184"/>
      <c r="AR598" s="1184"/>
      <c r="AS598" s="1184"/>
      <c r="AT598" s="1184"/>
      <c r="AU598" s="1184"/>
      <c r="AV598" s="1184"/>
      <c r="AW598" s="1184"/>
      <c r="AX598" s="1184"/>
      <c r="AY598" s="1184"/>
      <c r="AZ598" s="1184"/>
      <c r="BA598" s="1184"/>
      <c r="BB598" s="1184"/>
      <c r="BC598" s="1184"/>
      <c r="BD598" s="1184"/>
      <c r="BE598" s="1184"/>
      <c r="BF598" s="1184"/>
      <c r="BG598" s="1184"/>
      <c r="BH598" s="1184"/>
      <c r="BI598" s="1184"/>
      <c r="BJ598" s="1184"/>
    </row>
    <row r="599" spans="2:62">
      <c r="B599" s="899"/>
      <c r="C599" s="1298"/>
      <c r="D599" s="1298"/>
      <c r="E599" s="1298"/>
      <c r="F599" s="1298"/>
      <c r="G599" s="1298"/>
      <c r="H599" s="1298"/>
      <c r="I599" s="1298"/>
      <c r="J599" s="1298"/>
      <c r="K599" s="1298"/>
      <c r="L599" s="1298"/>
      <c r="M599" s="1298"/>
      <c r="N599" s="1298"/>
      <c r="O599" s="1298"/>
      <c r="P599" s="1298"/>
      <c r="Q599" s="1298"/>
      <c r="R599" s="1298"/>
      <c r="S599" s="1298"/>
      <c r="T599" s="1298"/>
      <c r="U599" s="1298"/>
      <c r="W599" s="1298"/>
      <c r="X599" s="1298"/>
      <c r="Y599" s="1184"/>
      <c r="Z599" s="1184"/>
      <c r="AA599" s="1184"/>
      <c r="AB599" s="1184"/>
      <c r="AC599" s="1184"/>
      <c r="AD599" s="1184"/>
      <c r="AE599" s="1184"/>
      <c r="AF599" s="1184"/>
      <c r="AG599" s="1184"/>
      <c r="AH599" s="1184"/>
      <c r="AI599" s="1184"/>
      <c r="AJ599" s="1184"/>
      <c r="AK599" s="1184"/>
      <c r="AL599" s="1184"/>
      <c r="AM599" s="1184"/>
      <c r="AN599" s="1184"/>
      <c r="AO599" s="1184"/>
      <c r="AP599" s="1184"/>
      <c r="AQ599" s="1184"/>
      <c r="AR599" s="1184"/>
      <c r="AS599" s="1184"/>
      <c r="AT599" s="1184"/>
      <c r="AU599" s="1184"/>
      <c r="AV599" s="1184"/>
      <c r="AW599" s="1184"/>
      <c r="AX599" s="1184"/>
      <c r="AY599" s="1184"/>
      <c r="AZ599" s="1184"/>
      <c r="BA599" s="1184"/>
      <c r="BB599" s="1184"/>
      <c r="BC599" s="1184"/>
      <c r="BD599" s="1184"/>
      <c r="BE599" s="1184"/>
      <c r="BF599" s="1184"/>
      <c r="BG599" s="1184"/>
      <c r="BH599" s="1184"/>
      <c r="BI599" s="1184"/>
      <c r="BJ599" s="1184"/>
    </row>
    <row r="600" spans="2:62">
      <c r="B600" s="899"/>
      <c r="C600" s="1298"/>
      <c r="D600" s="1298"/>
      <c r="E600" s="1298"/>
      <c r="F600" s="1298"/>
      <c r="G600" s="1298"/>
      <c r="H600" s="1298"/>
      <c r="I600" s="1298"/>
      <c r="J600" s="1298"/>
      <c r="K600" s="1298"/>
      <c r="L600" s="1298"/>
      <c r="M600" s="1298"/>
      <c r="N600" s="1298"/>
      <c r="O600" s="1298"/>
      <c r="P600" s="1298"/>
      <c r="Q600" s="1298"/>
      <c r="R600" s="1298"/>
      <c r="S600" s="1298"/>
      <c r="T600" s="1298"/>
      <c r="U600" s="1298"/>
      <c r="W600" s="1298"/>
      <c r="X600" s="1298"/>
      <c r="Y600" s="1184"/>
      <c r="Z600" s="1184"/>
      <c r="AA600" s="1184"/>
      <c r="AB600" s="1184"/>
      <c r="AC600" s="1184"/>
      <c r="AD600" s="1184"/>
      <c r="AE600" s="1184"/>
      <c r="AF600" s="1184"/>
      <c r="AG600" s="1184"/>
      <c r="AH600" s="1184"/>
      <c r="AI600" s="1184"/>
      <c r="AJ600" s="1184"/>
      <c r="AK600" s="1184"/>
      <c r="AL600" s="1184"/>
      <c r="AM600" s="1184"/>
      <c r="AN600" s="1184"/>
      <c r="AO600" s="1184"/>
      <c r="AP600" s="1184"/>
      <c r="AQ600" s="1184"/>
      <c r="AR600" s="1184"/>
      <c r="AS600" s="1184"/>
      <c r="AT600" s="1184"/>
      <c r="AU600" s="1184"/>
      <c r="AV600" s="1184"/>
      <c r="AW600" s="1184"/>
      <c r="AX600" s="1184"/>
      <c r="AY600" s="1184"/>
      <c r="AZ600" s="1184"/>
      <c r="BA600" s="1184"/>
      <c r="BB600" s="1184"/>
      <c r="BC600" s="1184"/>
      <c r="BD600" s="1184"/>
      <c r="BE600" s="1184"/>
      <c r="BF600" s="1184"/>
      <c r="BG600" s="1184"/>
      <c r="BH600" s="1184"/>
      <c r="BI600" s="1184"/>
      <c r="BJ600" s="1184"/>
    </row>
    <row r="601" spans="2:62">
      <c r="B601" s="899"/>
      <c r="C601" s="1298"/>
      <c r="D601" s="1298"/>
      <c r="E601" s="1298"/>
      <c r="F601" s="1298"/>
      <c r="G601" s="1298"/>
      <c r="H601" s="1298"/>
      <c r="I601" s="1298"/>
      <c r="J601" s="1298"/>
      <c r="K601" s="1298"/>
      <c r="L601" s="1298"/>
      <c r="M601" s="1298"/>
      <c r="N601" s="1298"/>
      <c r="O601" s="1298"/>
      <c r="P601" s="1298"/>
      <c r="Q601" s="1298"/>
      <c r="R601" s="1298"/>
      <c r="S601" s="1298"/>
      <c r="T601" s="1298"/>
      <c r="U601" s="1298"/>
      <c r="W601" s="1298"/>
      <c r="X601" s="1298"/>
      <c r="Y601" s="1184"/>
      <c r="Z601" s="1184"/>
      <c r="AA601" s="1184"/>
      <c r="AB601" s="1184"/>
      <c r="AC601" s="1184"/>
      <c r="AD601" s="1184"/>
      <c r="AE601" s="1184"/>
      <c r="AF601" s="1184"/>
      <c r="AG601" s="1184"/>
      <c r="AH601" s="1184"/>
      <c r="AI601" s="1184"/>
      <c r="AJ601" s="1184"/>
      <c r="AK601" s="1184"/>
      <c r="AL601" s="1184"/>
      <c r="AM601" s="1184"/>
      <c r="AN601" s="1184"/>
      <c r="AO601" s="1184"/>
      <c r="AP601" s="1184"/>
      <c r="AQ601" s="1184"/>
      <c r="AR601" s="1184"/>
      <c r="AS601" s="1184"/>
      <c r="AT601" s="1184"/>
      <c r="AU601" s="1184"/>
      <c r="AV601" s="1184"/>
      <c r="AW601" s="1184"/>
      <c r="AX601" s="1184"/>
      <c r="AY601" s="1184"/>
      <c r="AZ601" s="1184"/>
      <c r="BA601" s="1184"/>
      <c r="BB601" s="1184"/>
      <c r="BC601" s="1184"/>
      <c r="BD601" s="1184"/>
      <c r="BE601" s="1184"/>
      <c r="BF601" s="1184"/>
      <c r="BG601" s="1184"/>
      <c r="BH601" s="1184"/>
      <c r="BI601" s="1184"/>
      <c r="BJ601" s="1184"/>
    </row>
    <row r="602" spans="2:62">
      <c r="B602" s="899"/>
      <c r="C602" s="1298"/>
      <c r="D602" s="1298"/>
      <c r="E602" s="1298"/>
      <c r="F602" s="1298"/>
      <c r="G602" s="1298"/>
      <c r="H602" s="1298"/>
      <c r="I602" s="1298"/>
      <c r="J602" s="1298"/>
      <c r="K602" s="1298"/>
      <c r="L602" s="1298"/>
      <c r="M602" s="1298"/>
      <c r="N602" s="1298"/>
      <c r="O602" s="1298"/>
      <c r="P602" s="1298"/>
      <c r="Q602" s="1298"/>
      <c r="R602" s="1298"/>
      <c r="S602" s="1298"/>
      <c r="T602" s="1298"/>
      <c r="U602" s="1298"/>
      <c r="W602" s="1298"/>
      <c r="X602" s="1298"/>
      <c r="Y602" s="1184"/>
      <c r="Z602" s="1184"/>
      <c r="AA602" s="1184"/>
      <c r="AB602" s="1184"/>
      <c r="AC602" s="1184"/>
      <c r="AD602" s="1184"/>
      <c r="AE602" s="1184"/>
      <c r="AF602" s="1184"/>
      <c r="AG602" s="1184"/>
      <c r="AH602" s="1184"/>
      <c r="AI602" s="1184"/>
      <c r="AJ602" s="1184"/>
      <c r="AK602" s="1184"/>
      <c r="AL602" s="1184"/>
      <c r="AM602" s="1184"/>
      <c r="AN602" s="1184"/>
      <c r="AO602" s="1184"/>
      <c r="AP602" s="1184"/>
      <c r="AQ602" s="1184"/>
      <c r="AR602" s="1184"/>
      <c r="AS602" s="1184"/>
      <c r="AT602" s="1184"/>
      <c r="AU602" s="1184"/>
      <c r="AV602" s="1184"/>
      <c r="AW602" s="1184"/>
      <c r="AX602" s="1184"/>
      <c r="AY602" s="1184"/>
      <c r="AZ602" s="1184"/>
      <c r="BA602" s="1184"/>
      <c r="BB602" s="1184"/>
      <c r="BC602" s="1184"/>
      <c r="BD602" s="1184"/>
      <c r="BE602" s="1184"/>
      <c r="BF602" s="1184"/>
      <c r="BG602" s="1184"/>
      <c r="BH602" s="1184"/>
      <c r="BI602" s="1184"/>
      <c r="BJ602" s="1184"/>
    </row>
    <row r="603" spans="2:62">
      <c r="B603" s="899"/>
      <c r="C603" s="1298"/>
      <c r="D603" s="1298"/>
      <c r="E603" s="1298"/>
      <c r="F603" s="1298"/>
      <c r="G603" s="1298"/>
      <c r="H603" s="1298"/>
      <c r="I603" s="1298"/>
      <c r="J603" s="1298"/>
      <c r="K603" s="1298"/>
      <c r="L603" s="1298"/>
      <c r="M603" s="1298"/>
      <c r="N603" s="1298"/>
      <c r="O603" s="1298"/>
      <c r="P603" s="1298"/>
      <c r="Q603" s="1298"/>
      <c r="R603" s="1298"/>
      <c r="S603" s="1298"/>
      <c r="T603" s="1298"/>
      <c r="U603" s="1298"/>
      <c r="W603" s="1298"/>
      <c r="X603" s="1298"/>
      <c r="Y603" s="1184"/>
      <c r="Z603" s="1184"/>
      <c r="AA603" s="1184"/>
      <c r="AB603" s="1184"/>
      <c r="AC603" s="1184"/>
      <c r="AD603" s="1184"/>
      <c r="AE603" s="1184"/>
      <c r="AF603" s="1184"/>
      <c r="AG603" s="1184"/>
      <c r="AH603" s="1184"/>
      <c r="AI603" s="1184"/>
      <c r="AJ603" s="1184"/>
      <c r="AK603" s="1184"/>
      <c r="AL603" s="1184"/>
      <c r="AM603" s="1184"/>
      <c r="AN603" s="1184"/>
      <c r="AO603" s="1184"/>
      <c r="AP603" s="1184"/>
      <c r="AQ603" s="1184"/>
      <c r="AR603" s="1184"/>
      <c r="AS603" s="1184"/>
      <c r="AT603" s="1184"/>
      <c r="AU603" s="1184"/>
      <c r="AV603" s="1184"/>
      <c r="AW603" s="1184"/>
      <c r="AX603" s="1184"/>
      <c r="AY603" s="1184"/>
      <c r="AZ603" s="1184"/>
      <c r="BA603" s="1184"/>
      <c r="BB603" s="1184"/>
      <c r="BC603" s="1184"/>
      <c r="BD603" s="1184"/>
      <c r="BE603" s="1184"/>
      <c r="BF603" s="1184"/>
      <c r="BG603" s="1184"/>
      <c r="BH603" s="1184"/>
      <c r="BI603" s="1184"/>
      <c r="BJ603" s="1184"/>
    </row>
    <row r="604" spans="2:62">
      <c r="B604" s="899"/>
      <c r="C604" s="1298"/>
      <c r="D604" s="1298"/>
      <c r="E604" s="1298"/>
      <c r="F604" s="1298"/>
      <c r="G604" s="1298"/>
      <c r="H604" s="1298"/>
      <c r="I604" s="1298"/>
      <c r="J604" s="1298"/>
      <c r="K604" s="1298"/>
      <c r="L604" s="1298"/>
      <c r="M604" s="1298"/>
      <c r="N604" s="1298"/>
      <c r="O604" s="1298"/>
      <c r="P604" s="1298"/>
      <c r="Q604" s="1298"/>
      <c r="R604" s="1298"/>
      <c r="S604" s="1298"/>
      <c r="T604" s="1298"/>
      <c r="U604" s="1298"/>
      <c r="W604" s="1298"/>
      <c r="X604" s="1298"/>
      <c r="Y604" s="1184"/>
      <c r="Z604" s="1184"/>
      <c r="AA604" s="1184"/>
      <c r="AB604" s="1184"/>
      <c r="AC604" s="1184"/>
      <c r="AD604" s="1184"/>
      <c r="AE604" s="1184"/>
      <c r="AF604" s="1184"/>
      <c r="AG604" s="1184"/>
      <c r="AH604" s="1184"/>
      <c r="AI604" s="1184"/>
      <c r="AJ604" s="1184"/>
      <c r="AK604" s="1184"/>
      <c r="AL604" s="1184"/>
      <c r="AM604" s="1184"/>
      <c r="AN604" s="1184"/>
      <c r="AO604" s="1184"/>
      <c r="AP604" s="1184"/>
      <c r="AQ604" s="1184"/>
      <c r="AR604" s="1184"/>
      <c r="AS604" s="1184"/>
      <c r="AT604" s="1184"/>
      <c r="AU604" s="1184"/>
      <c r="AV604" s="1184"/>
      <c r="AW604" s="1184"/>
      <c r="AX604" s="1184"/>
      <c r="AY604" s="1184"/>
      <c r="AZ604" s="1184"/>
      <c r="BA604" s="1184"/>
      <c r="BB604" s="1184"/>
      <c r="BC604" s="1184"/>
      <c r="BD604" s="1184"/>
      <c r="BE604" s="1184"/>
      <c r="BF604" s="1184"/>
      <c r="BG604" s="1184"/>
      <c r="BH604" s="1184"/>
      <c r="BI604" s="1184"/>
      <c r="BJ604" s="1184"/>
    </row>
    <row r="605" spans="2:62">
      <c r="B605" s="899"/>
      <c r="C605" s="1298"/>
      <c r="D605" s="1298"/>
      <c r="E605" s="1298"/>
      <c r="F605" s="1298"/>
      <c r="G605" s="1298"/>
      <c r="H605" s="1298"/>
      <c r="I605" s="1298"/>
      <c r="J605" s="1298"/>
      <c r="K605" s="1298"/>
      <c r="L605" s="1298"/>
      <c r="M605" s="1298"/>
      <c r="N605" s="1298"/>
      <c r="O605" s="1298"/>
      <c r="P605" s="1298"/>
      <c r="Q605" s="1298"/>
      <c r="R605" s="1298"/>
      <c r="S605" s="1298"/>
      <c r="T605" s="1298"/>
      <c r="U605" s="1298"/>
      <c r="W605" s="1298"/>
      <c r="X605" s="1298"/>
      <c r="Y605" s="1184"/>
      <c r="Z605" s="1184"/>
      <c r="AA605" s="1184"/>
      <c r="AB605" s="1184"/>
      <c r="AC605" s="1184"/>
      <c r="AD605" s="1184"/>
      <c r="AE605" s="1184"/>
      <c r="AF605" s="1184"/>
      <c r="AG605" s="1184"/>
      <c r="AH605" s="1184"/>
      <c r="AI605" s="1184"/>
      <c r="AJ605" s="1184"/>
      <c r="AK605" s="1184"/>
      <c r="AL605" s="1184"/>
      <c r="AM605" s="1184"/>
      <c r="AN605" s="1184"/>
      <c r="AO605" s="1184"/>
      <c r="AP605" s="1184"/>
      <c r="AQ605" s="1184"/>
      <c r="AR605" s="1184"/>
      <c r="AS605" s="1184"/>
      <c r="AT605" s="1184"/>
      <c r="AU605" s="1184"/>
      <c r="AV605" s="1184"/>
      <c r="AW605" s="1184"/>
      <c r="AX605" s="1184"/>
      <c r="AY605" s="1184"/>
      <c r="AZ605" s="1184"/>
      <c r="BA605" s="1184"/>
      <c r="BB605" s="1184"/>
      <c r="BC605" s="1184"/>
      <c r="BD605" s="1184"/>
      <c r="BE605" s="1184"/>
      <c r="BF605" s="1184"/>
      <c r="BG605" s="1184"/>
      <c r="BH605" s="1184"/>
      <c r="BI605" s="1184"/>
      <c r="BJ605" s="1184"/>
    </row>
    <row r="606" spans="2:62">
      <c r="B606" s="899"/>
      <c r="C606" s="1298"/>
      <c r="D606" s="1298"/>
      <c r="E606" s="1298"/>
      <c r="F606" s="1298"/>
      <c r="G606" s="1298"/>
      <c r="H606" s="1298"/>
      <c r="I606" s="1298"/>
      <c r="J606" s="1298"/>
      <c r="K606" s="1298"/>
      <c r="L606" s="1298"/>
      <c r="M606" s="1298"/>
      <c r="N606" s="1298"/>
      <c r="O606" s="1298"/>
      <c r="P606" s="1298"/>
      <c r="Q606" s="1298"/>
      <c r="R606" s="1298"/>
      <c r="S606" s="1298"/>
      <c r="T606" s="1298"/>
      <c r="U606" s="1298"/>
      <c r="W606" s="1298"/>
      <c r="X606" s="1298"/>
      <c r="Y606" s="1184"/>
      <c r="Z606" s="1184"/>
      <c r="AA606" s="1184"/>
      <c r="AB606" s="1184"/>
      <c r="AC606" s="1184"/>
      <c r="AD606" s="1184"/>
      <c r="AE606" s="1184"/>
      <c r="AF606" s="1184"/>
      <c r="AG606" s="1184"/>
      <c r="AH606" s="1184"/>
      <c r="AI606" s="1184"/>
      <c r="AJ606" s="1184"/>
      <c r="AK606" s="1184"/>
      <c r="AL606" s="1184"/>
      <c r="AM606" s="1184"/>
      <c r="AN606" s="1184"/>
      <c r="AO606" s="1184"/>
      <c r="AP606" s="1184"/>
      <c r="AQ606" s="1184"/>
      <c r="AR606" s="1184"/>
      <c r="AS606" s="1184"/>
      <c r="AT606" s="1184"/>
      <c r="AU606" s="1184"/>
      <c r="AV606" s="1184"/>
      <c r="AW606" s="1184"/>
      <c r="AX606" s="1184"/>
      <c r="AY606" s="1184"/>
      <c r="AZ606" s="1184"/>
      <c r="BA606" s="1184"/>
      <c r="BB606" s="1184"/>
      <c r="BC606" s="1184"/>
      <c r="BD606" s="1184"/>
      <c r="BE606" s="1184"/>
      <c r="BF606" s="1184"/>
      <c r="BG606" s="1184"/>
      <c r="BH606" s="1184"/>
      <c r="BI606" s="1184"/>
      <c r="BJ606" s="1184"/>
    </row>
    <row r="607" spans="2:62">
      <c r="B607" s="899"/>
      <c r="C607" s="1298"/>
      <c r="D607" s="1298"/>
      <c r="E607" s="1298"/>
      <c r="F607" s="1298"/>
      <c r="G607" s="1298"/>
      <c r="H607" s="1298"/>
      <c r="I607" s="1298"/>
      <c r="J607" s="1298"/>
      <c r="K607" s="1298"/>
      <c r="L607" s="1298"/>
      <c r="M607" s="1298"/>
      <c r="N607" s="1298"/>
      <c r="O607" s="1298"/>
      <c r="P607" s="1298"/>
      <c r="Q607" s="1298"/>
      <c r="R607" s="1298"/>
      <c r="S607" s="1298"/>
      <c r="T607" s="1298"/>
      <c r="U607" s="1298"/>
      <c r="W607" s="1298"/>
      <c r="X607" s="1298"/>
      <c r="Y607" s="1184"/>
      <c r="Z607" s="1184"/>
      <c r="AA607" s="1184"/>
      <c r="AB607" s="1184"/>
      <c r="AC607" s="1184"/>
      <c r="AD607" s="1184"/>
      <c r="AE607" s="1184"/>
      <c r="AF607" s="1184"/>
      <c r="AG607" s="1184"/>
      <c r="AH607" s="1184"/>
      <c r="AI607" s="1184"/>
      <c r="AJ607" s="1184"/>
      <c r="AK607" s="1184"/>
      <c r="AL607" s="1184"/>
      <c r="AM607" s="1184"/>
      <c r="AN607" s="1184"/>
      <c r="AO607" s="1184"/>
      <c r="AP607" s="1184"/>
      <c r="AQ607" s="1184"/>
      <c r="AR607" s="1184"/>
      <c r="AS607" s="1184"/>
      <c r="AT607" s="1184"/>
      <c r="AU607" s="1184"/>
      <c r="AV607" s="1184"/>
      <c r="AW607" s="1184"/>
      <c r="AX607" s="1184"/>
      <c r="AY607" s="1184"/>
      <c r="AZ607" s="1184"/>
      <c r="BA607" s="1184"/>
      <c r="BB607" s="1184"/>
      <c r="BC607" s="1184"/>
      <c r="BD607" s="1184"/>
      <c r="BE607" s="1184"/>
      <c r="BF607" s="1184"/>
      <c r="BG607" s="1184"/>
      <c r="BH607" s="1184"/>
      <c r="BI607" s="1184"/>
      <c r="BJ607" s="1184"/>
    </row>
    <row r="608" spans="2:62">
      <c r="B608" s="899"/>
      <c r="C608" s="1298"/>
      <c r="D608" s="1298"/>
      <c r="E608" s="1298"/>
      <c r="F608" s="1298"/>
      <c r="G608" s="1298"/>
      <c r="H608" s="1298"/>
      <c r="I608" s="1298"/>
      <c r="J608" s="1298"/>
      <c r="K608" s="1298"/>
      <c r="L608" s="1298"/>
      <c r="M608" s="1298"/>
      <c r="N608" s="1298"/>
      <c r="O608" s="1298"/>
      <c r="P608" s="1298"/>
      <c r="Q608" s="1298"/>
      <c r="R608" s="1298"/>
      <c r="S608" s="1298"/>
      <c r="T608" s="1298"/>
      <c r="U608" s="1298"/>
      <c r="W608" s="1298"/>
      <c r="X608" s="1298"/>
      <c r="Y608" s="1184"/>
      <c r="Z608" s="1184"/>
      <c r="AA608" s="1184"/>
      <c r="AB608" s="1184"/>
      <c r="AC608" s="1184"/>
      <c r="AD608" s="1184"/>
      <c r="AE608" s="1184"/>
      <c r="AF608" s="1184"/>
      <c r="AG608" s="1184"/>
      <c r="AH608" s="1184"/>
      <c r="AI608" s="1184"/>
      <c r="AJ608" s="1184"/>
      <c r="AK608" s="1184"/>
      <c r="AL608" s="1184"/>
      <c r="AM608" s="1184"/>
      <c r="AN608" s="1184"/>
      <c r="AO608" s="1184"/>
      <c r="AP608" s="1184"/>
      <c r="AQ608" s="1184"/>
      <c r="AR608" s="1184"/>
      <c r="AS608" s="1184"/>
      <c r="AT608" s="1184"/>
      <c r="AU608" s="1184"/>
      <c r="AV608" s="1184"/>
      <c r="AW608" s="1184"/>
      <c r="AX608" s="1184"/>
      <c r="AY608" s="1184"/>
      <c r="AZ608" s="1184"/>
      <c r="BA608" s="1184"/>
      <c r="BB608" s="1184"/>
      <c r="BC608" s="1184"/>
      <c r="BD608" s="1184"/>
      <c r="BE608" s="1184"/>
      <c r="BF608" s="1184"/>
      <c r="BG608" s="1184"/>
      <c r="BH608" s="1184"/>
      <c r="BI608" s="1184"/>
      <c r="BJ608" s="1184"/>
    </row>
    <row r="609" spans="2:62">
      <c r="B609" s="899"/>
      <c r="C609" s="1298"/>
      <c r="D609" s="1298"/>
      <c r="E609" s="1298"/>
      <c r="F609" s="1298"/>
      <c r="G609" s="1298"/>
      <c r="H609" s="1298"/>
      <c r="I609" s="1298"/>
      <c r="J609" s="1298"/>
      <c r="K609" s="1298"/>
      <c r="L609" s="1298"/>
      <c r="M609" s="1298"/>
      <c r="N609" s="1298"/>
      <c r="O609" s="1298"/>
      <c r="P609" s="1298"/>
      <c r="Q609" s="1298"/>
      <c r="R609" s="1298"/>
      <c r="S609" s="1298"/>
      <c r="T609" s="1298"/>
      <c r="U609" s="1298"/>
      <c r="W609" s="1298"/>
      <c r="X609" s="1298"/>
      <c r="Y609" s="1184"/>
      <c r="Z609" s="1184"/>
      <c r="AA609" s="1184"/>
      <c r="AB609" s="1184"/>
      <c r="AC609" s="1184"/>
      <c r="AD609" s="1184"/>
      <c r="AE609" s="1184"/>
      <c r="AF609" s="1184"/>
      <c r="AG609" s="1184"/>
      <c r="AH609" s="1184"/>
      <c r="AI609" s="1184"/>
      <c r="AJ609" s="1184"/>
      <c r="AK609" s="1184"/>
      <c r="AL609" s="1184"/>
      <c r="AM609" s="1184"/>
      <c r="AN609" s="1184"/>
      <c r="AO609" s="1184"/>
      <c r="AP609" s="1184"/>
      <c r="AQ609" s="1184"/>
      <c r="AR609" s="1184"/>
      <c r="AS609" s="1184"/>
      <c r="AT609" s="1184"/>
      <c r="AU609" s="1184"/>
      <c r="AV609" s="1184"/>
      <c r="AW609" s="1184"/>
      <c r="AX609" s="1184"/>
      <c r="AY609" s="1184"/>
      <c r="AZ609" s="1184"/>
      <c r="BA609" s="1184"/>
      <c r="BB609" s="1184"/>
      <c r="BC609" s="1184"/>
      <c r="BD609" s="1184"/>
      <c r="BE609" s="1184"/>
      <c r="BF609" s="1184"/>
      <c r="BG609" s="1184"/>
      <c r="BH609" s="1184"/>
      <c r="BI609" s="1184"/>
      <c r="BJ609" s="1184"/>
    </row>
    <row r="610" spans="2:62">
      <c r="B610" s="899"/>
      <c r="C610" s="1298"/>
      <c r="D610" s="1298"/>
      <c r="E610" s="1298"/>
      <c r="F610" s="1298"/>
      <c r="G610" s="1298"/>
      <c r="H610" s="1298"/>
      <c r="I610" s="1298"/>
      <c r="J610" s="1298"/>
      <c r="K610" s="1298"/>
      <c r="L610" s="1298"/>
      <c r="M610" s="1298"/>
      <c r="N610" s="1298"/>
      <c r="O610" s="1298"/>
      <c r="P610" s="1298"/>
      <c r="Q610" s="1298"/>
      <c r="R610" s="1298"/>
      <c r="S610" s="1298"/>
      <c r="T610" s="1298"/>
      <c r="U610" s="1298"/>
      <c r="W610" s="1298"/>
      <c r="X610" s="1298"/>
      <c r="Y610" s="1184"/>
      <c r="Z610" s="1184"/>
      <c r="AA610" s="1184"/>
      <c r="AB610" s="1184"/>
      <c r="AC610" s="1184"/>
      <c r="AD610" s="1184"/>
      <c r="AE610" s="1184"/>
      <c r="AF610" s="1184"/>
      <c r="AG610" s="1184"/>
      <c r="AH610" s="1184"/>
      <c r="AI610" s="1184"/>
      <c r="AJ610" s="1184"/>
      <c r="AK610" s="1184"/>
      <c r="AL610" s="1184"/>
      <c r="AM610" s="1184"/>
      <c r="AN610" s="1184"/>
      <c r="AO610" s="1184"/>
      <c r="AP610" s="1184"/>
      <c r="AQ610" s="1184"/>
      <c r="AR610" s="1184"/>
      <c r="AS610" s="1184"/>
      <c r="AT610" s="1184"/>
      <c r="AU610" s="1184"/>
      <c r="AV610" s="1184"/>
      <c r="AW610" s="1184"/>
      <c r="AX610" s="1184"/>
      <c r="AY610" s="1184"/>
      <c r="AZ610" s="1184"/>
      <c r="BA610" s="1184"/>
      <c r="BB610" s="1184"/>
      <c r="BC610" s="1184"/>
      <c r="BD610" s="1184"/>
      <c r="BE610" s="1184"/>
      <c r="BF610" s="1184"/>
      <c r="BG610" s="1184"/>
      <c r="BH610" s="1184"/>
      <c r="BI610" s="1184"/>
      <c r="BJ610" s="1184"/>
    </row>
    <row r="611" spans="2:62">
      <c r="B611" s="899"/>
      <c r="C611" s="1298"/>
      <c r="D611" s="1298"/>
      <c r="E611" s="1298"/>
      <c r="F611" s="1298"/>
      <c r="G611" s="1298"/>
      <c r="H611" s="1298"/>
      <c r="I611" s="1298"/>
      <c r="J611" s="1298"/>
      <c r="K611" s="1298"/>
      <c r="L611" s="1298"/>
      <c r="M611" s="1298"/>
      <c r="N611" s="1298"/>
      <c r="O611" s="1298"/>
      <c r="P611" s="1298"/>
      <c r="Q611" s="1298"/>
      <c r="R611" s="1298"/>
      <c r="S611" s="1298"/>
      <c r="T611" s="1298"/>
      <c r="U611" s="1298"/>
      <c r="W611" s="1298"/>
      <c r="X611" s="1298"/>
      <c r="Y611" s="1184"/>
      <c r="Z611" s="1184"/>
      <c r="AA611" s="1184"/>
      <c r="AB611" s="1184"/>
      <c r="AC611" s="1184"/>
      <c r="AD611" s="1184"/>
      <c r="AE611" s="1184"/>
      <c r="AF611" s="1184"/>
      <c r="AG611" s="1184"/>
      <c r="AH611" s="1184"/>
      <c r="AI611" s="1184"/>
      <c r="AJ611" s="1184"/>
      <c r="AK611" s="1184"/>
      <c r="AL611" s="1184"/>
      <c r="AM611" s="1184"/>
      <c r="AN611" s="1184"/>
      <c r="AO611" s="1184"/>
      <c r="AP611" s="1184"/>
      <c r="AQ611" s="1184"/>
      <c r="AR611" s="1184"/>
      <c r="AS611" s="1184"/>
      <c r="AT611" s="1184"/>
      <c r="AU611" s="1184"/>
      <c r="AV611" s="1184"/>
      <c r="AW611" s="1184"/>
      <c r="AX611" s="1184"/>
      <c r="AY611" s="1184"/>
      <c r="AZ611" s="1184"/>
      <c r="BA611" s="1184"/>
      <c r="BB611" s="1184"/>
      <c r="BC611" s="1184"/>
      <c r="BD611" s="1184"/>
      <c r="BE611" s="1184"/>
      <c r="BF611" s="1184"/>
      <c r="BG611" s="1184"/>
      <c r="BH611" s="1184"/>
      <c r="BI611" s="1184"/>
      <c r="BJ611" s="1184"/>
    </row>
    <row r="612" spans="2:62">
      <c r="B612" s="899"/>
      <c r="C612" s="1298"/>
      <c r="D612" s="1298"/>
      <c r="E612" s="1298"/>
      <c r="F612" s="1298"/>
      <c r="G612" s="1298"/>
      <c r="H612" s="1298"/>
      <c r="I612" s="1298"/>
      <c r="J612" s="1298"/>
      <c r="K612" s="1298"/>
      <c r="L612" s="1298"/>
      <c r="M612" s="1298"/>
      <c r="N612" s="1298"/>
      <c r="O612" s="1298"/>
      <c r="P612" s="1298"/>
      <c r="Q612" s="1298"/>
      <c r="R612" s="1298"/>
      <c r="S612" s="1298"/>
      <c r="T612" s="1298"/>
      <c r="U612" s="1298"/>
      <c r="W612" s="1298"/>
      <c r="X612" s="1298"/>
      <c r="Y612" s="1184"/>
      <c r="Z612" s="1184"/>
      <c r="AA612" s="1184"/>
      <c r="AB612" s="1184"/>
      <c r="AC612" s="1184"/>
      <c r="AD612" s="1184"/>
      <c r="AE612" s="1184"/>
      <c r="AF612" s="1184"/>
      <c r="AG612" s="1184"/>
      <c r="AH612" s="1184"/>
      <c r="AI612" s="1184"/>
      <c r="AJ612" s="1184"/>
      <c r="AK612" s="1184"/>
      <c r="AL612" s="1184"/>
      <c r="AM612" s="1184"/>
      <c r="AN612" s="1184"/>
      <c r="AO612" s="1184"/>
      <c r="AP612" s="1184"/>
      <c r="AQ612" s="1184"/>
      <c r="AR612" s="1184"/>
      <c r="AS612" s="1184"/>
      <c r="AT612" s="1184"/>
      <c r="AU612" s="1184"/>
      <c r="AV612" s="1184"/>
      <c r="AW612" s="1184"/>
      <c r="AX612" s="1184"/>
      <c r="AY612" s="1184"/>
      <c r="AZ612" s="1184"/>
      <c r="BA612" s="1184"/>
      <c r="BB612" s="1184"/>
      <c r="BC612" s="1184"/>
      <c r="BD612" s="1184"/>
      <c r="BE612" s="1184"/>
      <c r="BF612" s="1184"/>
      <c r="BG612" s="1184"/>
      <c r="BH612" s="1184"/>
      <c r="BI612" s="1184"/>
      <c r="BJ612" s="1184"/>
    </row>
    <row r="613" spans="2:62">
      <c r="B613" s="899"/>
      <c r="C613" s="1298"/>
      <c r="D613" s="1298"/>
      <c r="E613" s="1298"/>
      <c r="F613" s="1298"/>
      <c r="G613" s="1298"/>
      <c r="H613" s="1298"/>
      <c r="I613" s="1298"/>
      <c r="J613" s="1298"/>
      <c r="K613" s="1298"/>
      <c r="L613" s="1298"/>
      <c r="M613" s="1298"/>
      <c r="N613" s="1298"/>
      <c r="O613" s="1298"/>
      <c r="P613" s="1298"/>
      <c r="Q613" s="1298"/>
      <c r="R613" s="1298"/>
      <c r="S613" s="1298"/>
      <c r="T613" s="1298"/>
      <c r="U613" s="1298"/>
      <c r="W613" s="1298"/>
      <c r="X613" s="1298"/>
      <c r="Y613" s="1184"/>
      <c r="Z613" s="1184"/>
      <c r="AA613" s="1184"/>
      <c r="AB613" s="1184"/>
      <c r="AC613" s="1184"/>
      <c r="AD613" s="1184"/>
      <c r="AE613" s="1184"/>
      <c r="AF613" s="1184"/>
      <c r="AG613" s="1184"/>
      <c r="AH613" s="1184"/>
      <c r="AI613" s="1184"/>
      <c r="AJ613" s="1184"/>
      <c r="AK613" s="1184"/>
      <c r="AL613" s="1184"/>
      <c r="AM613" s="1184"/>
      <c r="AN613" s="1184"/>
      <c r="AO613" s="1184"/>
      <c r="AP613" s="1184"/>
      <c r="AQ613" s="1184"/>
      <c r="AR613" s="1184"/>
      <c r="AS613" s="1184"/>
      <c r="AT613" s="1184"/>
      <c r="AU613" s="1184"/>
      <c r="AV613" s="1184"/>
      <c r="AW613" s="1184"/>
      <c r="AX613" s="1184"/>
      <c r="AY613" s="1184"/>
      <c r="AZ613" s="1184"/>
      <c r="BA613" s="1184"/>
      <c r="BB613" s="1184"/>
      <c r="BC613" s="1184"/>
      <c r="BD613" s="1184"/>
      <c r="BE613" s="1184"/>
      <c r="BF613" s="1184"/>
      <c r="BG613" s="1184"/>
      <c r="BH613" s="1184"/>
      <c r="BI613" s="1184"/>
      <c r="BJ613" s="1184"/>
    </row>
    <row r="614" spans="2:62">
      <c r="B614" s="899"/>
      <c r="C614" s="1298"/>
      <c r="D614" s="1298"/>
      <c r="E614" s="1298"/>
      <c r="F614" s="1298"/>
      <c r="G614" s="1298"/>
      <c r="H614" s="1298"/>
      <c r="I614" s="1298"/>
      <c r="J614" s="1298"/>
      <c r="K614" s="1298"/>
      <c r="L614" s="1298"/>
      <c r="M614" s="1298"/>
      <c r="N614" s="1298"/>
      <c r="O614" s="1298"/>
      <c r="P614" s="1298"/>
      <c r="Q614" s="1298"/>
      <c r="R614" s="1298"/>
      <c r="S614" s="1298"/>
      <c r="T614" s="1298"/>
      <c r="U614" s="1298"/>
      <c r="W614" s="1298"/>
      <c r="X614" s="1298"/>
      <c r="Y614" s="1184"/>
      <c r="Z614" s="1184"/>
      <c r="AA614" s="1184"/>
      <c r="AB614" s="1184"/>
      <c r="AC614" s="1184"/>
      <c r="AD614" s="1184"/>
      <c r="AE614" s="1184"/>
      <c r="AF614" s="1184"/>
      <c r="AG614" s="1184"/>
      <c r="AH614" s="1184"/>
      <c r="AI614" s="1184"/>
      <c r="AJ614" s="1184"/>
      <c r="AK614" s="1184"/>
      <c r="AL614" s="1184"/>
      <c r="AM614" s="1184"/>
      <c r="AN614" s="1184"/>
      <c r="AO614" s="1184"/>
      <c r="AP614" s="1184"/>
      <c r="AQ614" s="1184"/>
      <c r="AR614" s="1184"/>
      <c r="AS614" s="1184"/>
      <c r="AT614" s="1184"/>
      <c r="AU614" s="1184"/>
      <c r="AV614" s="1184"/>
      <c r="AW614" s="1184"/>
      <c r="AX614" s="1184"/>
      <c r="AY614" s="1184"/>
      <c r="AZ614" s="1184"/>
      <c r="BA614" s="1184"/>
      <c r="BB614" s="1184"/>
      <c r="BC614" s="1184"/>
      <c r="BD614" s="1184"/>
      <c r="BE614" s="1184"/>
      <c r="BF614" s="1184"/>
      <c r="BG614" s="1184"/>
      <c r="BH614" s="1184"/>
      <c r="BI614" s="1184"/>
      <c r="BJ614" s="1184"/>
    </row>
    <row r="615" spans="2:62">
      <c r="B615" s="899"/>
      <c r="C615" s="1298"/>
      <c r="D615" s="1298"/>
      <c r="E615" s="1298"/>
      <c r="F615" s="1298"/>
      <c r="G615" s="1298"/>
      <c r="H615" s="1298"/>
      <c r="I615" s="1298"/>
      <c r="J615" s="1298"/>
      <c r="K615" s="1298"/>
      <c r="L615" s="1298"/>
      <c r="M615" s="1298"/>
      <c r="N615" s="1298"/>
      <c r="O615" s="1298"/>
      <c r="P615" s="1298"/>
      <c r="Q615" s="1298"/>
      <c r="R615" s="1298"/>
      <c r="S615" s="1298"/>
      <c r="T615" s="1298"/>
      <c r="U615" s="1298"/>
      <c r="W615" s="1298"/>
      <c r="X615" s="1298"/>
      <c r="Y615" s="1184"/>
      <c r="Z615" s="1184"/>
      <c r="AA615" s="1184"/>
      <c r="AB615" s="1184"/>
      <c r="AC615" s="1184"/>
      <c r="AD615" s="1184"/>
      <c r="AE615" s="1184"/>
      <c r="AF615" s="1184"/>
      <c r="AG615" s="1184"/>
      <c r="AH615" s="1184"/>
      <c r="AI615" s="1184"/>
      <c r="AJ615" s="1184"/>
      <c r="AK615" s="1184"/>
      <c r="AL615" s="1184"/>
      <c r="AM615" s="1184"/>
      <c r="AN615" s="1184"/>
      <c r="AO615" s="1184"/>
      <c r="AP615" s="1184"/>
      <c r="AQ615" s="1184"/>
      <c r="AR615" s="1184"/>
      <c r="AS615" s="1184"/>
      <c r="AT615" s="1184"/>
      <c r="AU615" s="1184"/>
      <c r="AV615" s="1184"/>
      <c r="AW615" s="1184"/>
      <c r="AX615" s="1184"/>
      <c r="AY615" s="1184"/>
      <c r="AZ615" s="1184"/>
      <c r="BA615" s="1184"/>
      <c r="BB615" s="1184"/>
      <c r="BC615" s="1184"/>
      <c r="BD615" s="1184"/>
      <c r="BE615" s="1184"/>
      <c r="BF615" s="1184"/>
      <c r="BG615" s="1184"/>
      <c r="BH615" s="1184"/>
      <c r="BI615" s="1184"/>
      <c r="BJ615" s="1184"/>
    </row>
    <row r="616" spans="2:62">
      <c r="B616" s="899"/>
      <c r="C616" s="1298"/>
      <c r="D616" s="1298"/>
      <c r="E616" s="1298"/>
      <c r="F616" s="1298"/>
      <c r="G616" s="1298"/>
      <c r="H616" s="1298"/>
      <c r="I616" s="1298"/>
      <c r="J616" s="1298"/>
      <c r="K616" s="1298"/>
      <c r="L616" s="1298"/>
      <c r="M616" s="1298"/>
      <c r="N616" s="1298"/>
      <c r="O616" s="1298"/>
      <c r="P616" s="1298"/>
      <c r="Q616" s="1298"/>
      <c r="R616" s="1298"/>
      <c r="S616" s="1298"/>
      <c r="T616" s="1298"/>
      <c r="U616" s="1298"/>
      <c r="W616" s="1298"/>
      <c r="X616" s="1298"/>
      <c r="Y616" s="1184"/>
      <c r="Z616" s="1184"/>
      <c r="AA616" s="1184"/>
      <c r="AB616" s="1184"/>
      <c r="AC616" s="1184"/>
      <c r="AD616" s="1184"/>
      <c r="AE616" s="1184"/>
      <c r="AF616" s="1184"/>
      <c r="AG616" s="1184"/>
      <c r="AH616" s="1184"/>
      <c r="AI616" s="1184"/>
      <c r="AJ616" s="1184"/>
      <c r="AK616" s="1184"/>
      <c r="AL616" s="1184"/>
      <c r="AM616" s="1184"/>
      <c r="AN616" s="1184"/>
      <c r="AO616" s="1184"/>
      <c r="AP616" s="1184"/>
      <c r="AQ616" s="1184"/>
      <c r="AR616" s="1184"/>
      <c r="AS616" s="1184"/>
      <c r="AT616" s="1184"/>
      <c r="AU616" s="1184"/>
      <c r="AV616" s="1184"/>
      <c r="AW616" s="1184"/>
      <c r="AX616" s="1184"/>
      <c r="AY616" s="1184"/>
      <c r="AZ616" s="1184"/>
      <c r="BA616" s="1184"/>
      <c r="BB616" s="1184"/>
      <c r="BC616" s="1184"/>
      <c r="BD616" s="1184"/>
      <c r="BE616" s="1184"/>
      <c r="BF616" s="1184"/>
      <c r="BG616" s="1184"/>
      <c r="BH616" s="1184"/>
      <c r="BI616" s="1184"/>
      <c r="BJ616" s="1184"/>
    </row>
    <row r="617" spans="2:62">
      <c r="B617" s="899"/>
      <c r="C617" s="1298"/>
      <c r="D617" s="1298"/>
      <c r="E617" s="1298"/>
      <c r="F617" s="1298"/>
      <c r="G617" s="1298"/>
      <c r="H617" s="1298"/>
      <c r="I617" s="1298"/>
      <c r="J617" s="1298"/>
      <c r="K617" s="1298"/>
      <c r="L617" s="1298"/>
      <c r="M617" s="1298"/>
      <c r="N617" s="1298"/>
      <c r="O617" s="1298"/>
      <c r="P617" s="1298"/>
      <c r="Q617" s="1298"/>
      <c r="R617" s="1298"/>
      <c r="S617" s="1298"/>
      <c r="T617" s="1298"/>
      <c r="U617" s="1298"/>
      <c r="W617" s="1298"/>
      <c r="X617" s="1298"/>
      <c r="Y617" s="1184"/>
      <c r="Z617" s="1184"/>
      <c r="AA617" s="1184"/>
      <c r="AB617" s="1184"/>
      <c r="AC617" s="1184"/>
      <c r="AD617" s="1184"/>
      <c r="AE617" s="1184"/>
      <c r="AF617" s="1184"/>
      <c r="AG617" s="1184"/>
      <c r="AH617" s="1184"/>
      <c r="AI617" s="1184"/>
      <c r="AJ617" s="1184"/>
      <c r="AK617" s="1184"/>
      <c r="AL617" s="1184"/>
      <c r="AM617" s="1184"/>
      <c r="AN617" s="1184"/>
      <c r="AO617" s="1184"/>
      <c r="AP617" s="1184"/>
      <c r="AQ617" s="1184"/>
      <c r="AR617" s="1184"/>
      <c r="AS617" s="1184"/>
      <c r="AT617" s="1184"/>
      <c r="AU617" s="1184"/>
      <c r="AV617" s="1184"/>
      <c r="AW617" s="1184"/>
      <c r="AX617" s="1184"/>
      <c r="AY617" s="1184"/>
      <c r="AZ617" s="1184"/>
      <c r="BA617" s="1184"/>
      <c r="BB617" s="1184"/>
      <c r="BC617" s="1184"/>
      <c r="BD617" s="1184"/>
      <c r="BE617" s="1184"/>
      <c r="BF617" s="1184"/>
      <c r="BG617" s="1184"/>
      <c r="BH617" s="1184"/>
      <c r="BI617" s="1184"/>
      <c r="BJ617" s="1184"/>
    </row>
    <row r="618" spans="2:62">
      <c r="B618" s="899"/>
      <c r="C618" s="1298"/>
      <c r="D618" s="1298"/>
      <c r="E618" s="1298"/>
      <c r="F618" s="1298"/>
      <c r="G618" s="1298"/>
      <c r="H618" s="1298"/>
      <c r="I618" s="1298"/>
      <c r="J618" s="1298"/>
      <c r="K618" s="1298"/>
      <c r="L618" s="1298"/>
      <c r="M618" s="1298"/>
      <c r="N618" s="1298"/>
      <c r="O618" s="1298"/>
      <c r="P618" s="1298"/>
      <c r="Q618" s="1298"/>
      <c r="R618" s="1298"/>
      <c r="S618" s="1298"/>
      <c r="T618" s="1298"/>
      <c r="U618" s="1298"/>
      <c r="W618" s="1298"/>
      <c r="X618" s="1298"/>
      <c r="Y618" s="1184"/>
      <c r="Z618" s="1184"/>
      <c r="AA618" s="1184"/>
      <c r="AB618" s="1184"/>
      <c r="AC618" s="1184"/>
      <c r="AD618" s="1184"/>
      <c r="AE618" s="1184"/>
      <c r="AF618" s="1184"/>
      <c r="AG618" s="1184"/>
      <c r="AH618" s="1184"/>
      <c r="AI618" s="1184"/>
      <c r="AJ618" s="1184"/>
      <c r="AK618" s="1184"/>
      <c r="AL618" s="1184"/>
      <c r="AM618" s="1184"/>
      <c r="AN618" s="1184"/>
      <c r="AO618" s="1184"/>
      <c r="AP618" s="1184"/>
      <c r="AQ618" s="1184"/>
      <c r="AR618" s="1184"/>
      <c r="AS618" s="1184"/>
      <c r="AT618" s="1184"/>
      <c r="AU618" s="1184"/>
      <c r="AV618" s="1184"/>
      <c r="AW618" s="1184"/>
      <c r="AX618" s="1184"/>
      <c r="AY618" s="1184"/>
      <c r="AZ618" s="1184"/>
      <c r="BA618" s="1184"/>
      <c r="BB618" s="1184"/>
      <c r="BC618" s="1184"/>
      <c r="BD618" s="1184"/>
      <c r="BE618" s="1184"/>
      <c r="BF618" s="1184"/>
      <c r="BG618" s="1184"/>
      <c r="BH618" s="1184"/>
      <c r="BI618" s="1184"/>
      <c r="BJ618" s="1184"/>
    </row>
    <row r="619" spans="2:62">
      <c r="B619" s="899"/>
      <c r="C619" s="1298"/>
      <c r="D619" s="1298"/>
      <c r="E619" s="1298"/>
      <c r="F619" s="1298"/>
      <c r="G619" s="1298"/>
      <c r="H619" s="1298"/>
      <c r="I619" s="1298"/>
      <c r="J619" s="1298"/>
      <c r="K619" s="1298"/>
      <c r="L619" s="1298"/>
      <c r="M619" s="1298"/>
      <c r="N619" s="1298"/>
      <c r="O619" s="1298"/>
      <c r="P619" s="1298"/>
      <c r="Q619" s="1298"/>
      <c r="R619" s="1298"/>
      <c r="S619" s="1298"/>
      <c r="T619" s="1298"/>
      <c r="U619" s="1298"/>
      <c r="W619" s="1298"/>
      <c r="X619" s="1298"/>
      <c r="Y619" s="1184"/>
      <c r="Z619" s="1184"/>
      <c r="AA619" s="1184"/>
      <c r="AB619" s="1184"/>
      <c r="AC619" s="1184"/>
      <c r="AD619" s="1184"/>
      <c r="AE619" s="1184"/>
      <c r="AF619" s="1184"/>
      <c r="AG619" s="1184"/>
      <c r="AH619" s="1184"/>
      <c r="AI619" s="1184"/>
      <c r="AJ619" s="1184"/>
      <c r="AK619" s="1184"/>
      <c r="AL619" s="1184"/>
      <c r="AM619" s="1184"/>
      <c r="AN619" s="1184"/>
      <c r="AO619" s="1184"/>
      <c r="AP619" s="1184"/>
      <c r="AQ619" s="1184"/>
      <c r="AR619" s="1184"/>
      <c r="AS619" s="1184"/>
      <c r="AT619" s="1184"/>
      <c r="AU619" s="1184"/>
      <c r="AV619" s="1184"/>
      <c r="AW619" s="1184"/>
      <c r="AX619" s="1184"/>
      <c r="AY619" s="1184"/>
      <c r="AZ619" s="1184"/>
      <c r="BA619" s="1184"/>
      <c r="BB619" s="1184"/>
      <c r="BC619" s="1184"/>
      <c r="BD619" s="1184"/>
      <c r="BE619" s="1184"/>
      <c r="BF619" s="1184"/>
      <c r="BG619" s="1184"/>
      <c r="BH619" s="1184"/>
      <c r="BI619" s="1184"/>
      <c r="BJ619" s="1184"/>
    </row>
    <row r="620" spans="2:62">
      <c r="B620" s="899"/>
      <c r="C620" s="1298"/>
      <c r="D620" s="1298"/>
      <c r="E620" s="1298"/>
      <c r="F620" s="1298"/>
      <c r="G620" s="1298"/>
      <c r="H620" s="1298"/>
      <c r="I620" s="1298"/>
      <c r="J620" s="1298"/>
      <c r="K620" s="1298"/>
      <c r="L620" s="1298"/>
      <c r="M620" s="1298"/>
      <c r="N620" s="1298"/>
      <c r="O620" s="1298"/>
      <c r="P620" s="1298"/>
      <c r="Q620" s="1298"/>
      <c r="R620" s="1298"/>
      <c r="S620" s="1298"/>
      <c r="T620" s="1298"/>
      <c r="U620" s="1298"/>
      <c r="W620" s="1298"/>
      <c r="X620" s="1298"/>
      <c r="Y620" s="1184"/>
      <c r="Z620" s="1184"/>
      <c r="AA620" s="1184"/>
      <c r="AB620" s="1184"/>
      <c r="AC620" s="1184"/>
      <c r="AD620" s="1184"/>
      <c r="AE620" s="1184"/>
      <c r="AF620" s="1184"/>
      <c r="AG620" s="1184"/>
      <c r="AH620" s="1184"/>
      <c r="AI620" s="1184"/>
      <c r="AJ620" s="1184"/>
      <c r="AK620" s="1184"/>
      <c r="AL620" s="1184"/>
      <c r="AM620" s="1184"/>
      <c r="AN620" s="1184"/>
      <c r="AO620" s="1184"/>
      <c r="AP620" s="1184"/>
      <c r="AQ620" s="1184"/>
      <c r="AR620" s="1184"/>
      <c r="AS620" s="1184"/>
      <c r="AT620" s="1184"/>
      <c r="AU620" s="1184"/>
      <c r="AV620" s="1184"/>
      <c r="AW620" s="1184"/>
      <c r="AX620" s="1184"/>
      <c r="AY620" s="1184"/>
      <c r="AZ620" s="1184"/>
      <c r="BA620" s="1184"/>
      <c r="BB620" s="1184"/>
      <c r="BC620" s="1184"/>
      <c r="BD620" s="1184"/>
      <c r="BE620" s="1184"/>
      <c r="BF620" s="1184"/>
      <c r="BG620" s="1184"/>
      <c r="BH620" s="1184"/>
      <c r="BI620" s="1184"/>
      <c r="BJ620" s="1184"/>
    </row>
    <row r="621" spans="2:62">
      <c r="B621" s="899"/>
      <c r="C621" s="1298"/>
      <c r="D621" s="1298"/>
      <c r="E621" s="1298"/>
      <c r="F621" s="1298"/>
      <c r="G621" s="1298"/>
      <c r="H621" s="1298"/>
      <c r="I621" s="1298"/>
      <c r="J621" s="1298"/>
      <c r="K621" s="1298"/>
      <c r="L621" s="1298"/>
      <c r="M621" s="1298"/>
      <c r="N621" s="1298"/>
      <c r="O621" s="1298"/>
      <c r="P621" s="1298"/>
      <c r="Q621" s="1298"/>
      <c r="R621" s="1298"/>
      <c r="S621" s="1298"/>
      <c r="T621" s="1298"/>
      <c r="U621" s="1298"/>
      <c r="W621" s="1298"/>
      <c r="X621" s="1298"/>
      <c r="Y621" s="1184"/>
      <c r="Z621" s="1184"/>
      <c r="AA621" s="1184"/>
      <c r="AB621" s="1184"/>
      <c r="AC621" s="1184"/>
      <c r="AD621" s="1184"/>
      <c r="AE621" s="1184"/>
      <c r="AF621" s="1184"/>
      <c r="AG621" s="1184"/>
      <c r="AH621" s="1184"/>
      <c r="AI621" s="1184"/>
      <c r="AJ621" s="1184"/>
      <c r="AK621" s="1184"/>
      <c r="AL621" s="1184"/>
      <c r="AM621" s="1184"/>
      <c r="AN621" s="1184"/>
      <c r="AO621" s="1184"/>
      <c r="AP621" s="1184"/>
      <c r="AQ621" s="1184"/>
      <c r="AR621" s="1184"/>
      <c r="AS621" s="1184"/>
      <c r="AT621" s="1184"/>
      <c r="AU621" s="1184"/>
      <c r="AV621" s="1184"/>
      <c r="AW621" s="1184"/>
      <c r="AX621" s="1184"/>
      <c r="AY621" s="1184"/>
      <c r="AZ621" s="1184"/>
      <c r="BA621" s="1184"/>
      <c r="BB621" s="1184"/>
      <c r="BC621" s="1184"/>
      <c r="BD621" s="1184"/>
      <c r="BE621" s="1184"/>
      <c r="BF621" s="1184"/>
      <c r="BG621" s="1184"/>
      <c r="BH621" s="1184"/>
      <c r="BI621" s="1184"/>
      <c r="BJ621" s="1184"/>
    </row>
    <row r="622" spans="2:62">
      <c r="B622" s="899"/>
      <c r="C622" s="1298"/>
      <c r="D622" s="1298"/>
      <c r="E622" s="1298"/>
      <c r="F622" s="1298"/>
      <c r="G622" s="1298"/>
      <c r="H622" s="1298"/>
      <c r="I622" s="1298"/>
      <c r="J622" s="1298"/>
      <c r="K622" s="1298"/>
      <c r="L622" s="1298"/>
      <c r="M622" s="1298"/>
      <c r="N622" s="1298"/>
      <c r="O622" s="1298"/>
      <c r="P622" s="1298"/>
      <c r="Q622" s="1298"/>
      <c r="R622" s="1298"/>
      <c r="S622" s="1298"/>
      <c r="T622" s="1298"/>
      <c r="U622" s="1298"/>
      <c r="W622" s="1298"/>
      <c r="X622" s="1298"/>
      <c r="Y622" s="1184"/>
      <c r="Z622" s="1184"/>
      <c r="AA622" s="1184"/>
      <c r="AB622" s="1184"/>
      <c r="AC622" s="1184"/>
      <c r="AD622" s="1184"/>
      <c r="AE622" s="1184"/>
      <c r="AF622" s="1184"/>
      <c r="AG622" s="1184"/>
      <c r="AH622" s="1184"/>
      <c r="AI622" s="1184"/>
      <c r="AJ622" s="1184"/>
      <c r="AK622" s="1184"/>
      <c r="AL622" s="1184"/>
      <c r="AM622" s="1184"/>
      <c r="AN622" s="1184"/>
      <c r="AO622" s="1184"/>
      <c r="AP622" s="1184"/>
      <c r="AQ622" s="1184"/>
      <c r="AR622" s="1184"/>
      <c r="AS622" s="1184"/>
      <c r="AT622" s="1184"/>
      <c r="AU622" s="1184"/>
      <c r="AV622" s="1184"/>
      <c r="AW622" s="1184"/>
      <c r="AX622" s="1184"/>
      <c r="AY622" s="1184"/>
      <c r="AZ622" s="1184"/>
      <c r="BA622" s="1184"/>
      <c r="BB622" s="1184"/>
      <c r="BC622" s="1184"/>
      <c r="BD622" s="1184"/>
      <c r="BE622" s="1184"/>
      <c r="BF622" s="1184"/>
      <c r="BG622" s="1184"/>
      <c r="BH622" s="1184"/>
      <c r="BI622" s="1184"/>
      <c r="BJ622" s="1184"/>
    </row>
    <row r="623" spans="2:62">
      <c r="B623" s="899"/>
      <c r="C623" s="1298"/>
      <c r="D623" s="1298"/>
      <c r="E623" s="1298"/>
      <c r="F623" s="1298"/>
      <c r="G623" s="1298"/>
      <c r="H623" s="1298"/>
      <c r="I623" s="1298"/>
      <c r="J623" s="1298"/>
      <c r="K623" s="1298"/>
      <c r="L623" s="1298"/>
      <c r="M623" s="1298"/>
      <c r="N623" s="1298"/>
      <c r="O623" s="1298"/>
      <c r="P623" s="1298"/>
      <c r="Q623" s="1298"/>
      <c r="R623" s="1298"/>
      <c r="S623" s="1298"/>
      <c r="T623" s="1298"/>
      <c r="U623" s="1298"/>
      <c r="W623" s="1298"/>
      <c r="X623" s="1298"/>
      <c r="Y623" s="1184"/>
      <c r="Z623" s="1184"/>
      <c r="AA623" s="1184"/>
      <c r="AB623" s="1184"/>
      <c r="AC623" s="1184"/>
      <c r="AD623" s="1184"/>
      <c r="AE623" s="1184"/>
      <c r="AF623" s="1184"/>
      <c r="AG623" s="1184"/>
      <c r="AH623" s="1184"/>
      <c r="AI623" s="1184"/>
      <c r="AJ623" s="1184"/>
      <c r="AK623" s="1184"/>
      <c r="AL623" s="1184"/>
      <c r="AM623" s="1184"/>
      <c r="AN623" s="1184"/>
      <c r="AO623" s="1184"/>
      <c r="AP623" s="1184"/>
      <c r="AQ623" s="1184"/>
      <c r="AR623" s="1184"/>
      <c r="AS623" s="1184"/>
      <c r="AT623" s="1184"/>
      <c r="AU623" s="1184"/>
      <c r="AV623" s="1184"/>
      <c r="AW623" s="1184"/>
      <c r="AX623" s="1184"/>
      <c r="AY623" s="1184"/>
      <c r="AZ623" s="1184"/>
      <c r="BA623" s="1184"/>
      <c r="BB623" s="1184"/>
      <c r="BC623" s="1184"/>
      <c r="BD623" s="1184"/>
      <c r="BE623" s="1184"/>
      <c r="BF623" s="1184"/>
      <c r="BG623" s="1184"/>
      <c r="BH623" s="1184"/>
      <c r="BI623" s="1184"/>
      <c r="BJ623" s="1184"/>
    </row>
    <row r="624" spans="2:62">
      <c r="B624" s="899"/>
      <c r="C624" s="1298"/>
      <c r="D624" s="1298"/>
      <c r="E624" s="1298"/>
      <c r="F624" s="1298"/>
      <c r="G624" s="1298"/>
      <c r="H624" s="1298"/>
      <c r="I624" s="1298"/>
      <c r="J624" s="1298"/>
      <c r="K624" s="1298"/>
      <c r="L624" s="1298"/>
      <c r="M624" s="1298"/>
      <c r="N624" s="1298"/>
      <c r="O624" s="1298"/>
      <c r="P624" s="1298"/>
      <c r="Q624" s="1298"/>
      <c r="R624" s="1298"/>
      <c r="S624" s="1298"/>
      <c r="T624" s="1298"/>
      <c r="U624" s="1298"/>
      <c r="W624" s="1298"/>
      <c r="X624" s="1298"/>
      <c r="Y624" s="1184"/>
      <c r="Z624" s="1184"/>
      <c r="AA624" s="1184"/>
      <c r="AB624" s="1184"/>
      <c r="AC624" s="1184"/>
      <c r="AD624" s="1184"/>
      <c r="AE624" s="1184"/>
      <c r="AF624" s="1184"/>
      <c r="AG624" s="1184"/>
      <c r="AH624" s="1184"/>
      <c r="AI624" s="1184"/>
      <c r="AJ624" s="1184"/>
      <c r="AK624" s="1184"/>
      <c r="AL624" s="1184"/>
      <c r="AM624" s="1184"/>
      <c r="AN624" s="1184"/>
      <c r="AO624" s="1184"/>
      <c r="AP624" s="1184"/>
      <c r="AQ624" s="1184"/>
      <c r="AR624" s="1184"/>
      <c r="AS624" s="1184"/>
      <c r="AT624" s="1184"/>
      <c r="AU624" s="1184"/>
      <c r="AV624" s="1184"/>
      <c r="AW624" s="1184"/>
      <c r="AX624" s="1184"/>
      <c r="AY624" s="1184"/>
      <c r="AZ624" s="1184"/>
      <c r="BA624" s="1184"/>
      <c r="BB624" s="1184"/>
      <c r="BC624" s="1184"/>
      <c r="BD624" s="1184"/>
      <c r="BE624" s="1184"/>
      <c r="BF624" s="1184"/>
      <c r="BG624" s="1184"/>
      <c r="BH624" s="1184"/>
      <c r="BI624" s="1184"/>
      <c r="BJ624" s="1184"/>
    </row>
    <row r="625" spans="2:62">
      <c r="B625" s="899"/>
      <c r="C625" s="1298"/>
      <c r="D625" s="1298"/>
      <c r="E625" s="1298"/>
      <c r="F625" s="1298"/>
      <c r="G625" s="1298"/>
      <c r="H625" s="1298"/>
      <c r="I625" s="1298"/>
      <c r="J625" s="1298"/>
      <c r="K625" s="1298"/>
      <c r="L625" s="1298"/>
      <c r="M625" s="1298"/>
      <c r="N625" s="1298"/>
      <c r="O625" s="1298"/>
      <c r="P625" s="1298"/>
      <c r="Q625" s="1298"/>
      <c r="R625" s="1298"/>
      <c r="S625" s="1298"/>
      <c r="T625" s="1298"/>
      <c r="U625" s="1298"/>
      <c r="W625" s="1298"/>
      <c r="X625" s="1298"/>
      <c r="Y625" s="1184"/>
      <c r="Z625" s="1184"/>
      <c r="AA625" s="1184"/>
      <c r="AB625" s="1184"/>
      <c r="AC625" s="1184"/>
      <c r="AD625" s="1184"/>
      <c r="AE625" s="1184"/>
      <c r="AF625" s="1184"/>
      <c r="AG625" s="1184"/>
      <c r="AH625" s="1184"/>
      <c r="AI625" s="1184"/>
      <c r="AJ625" s="1184"/>
      <c r="AK625" s="1184"/>
      <c r="AL625" s="1184"/>
      <c r="AM625" s="1184"/>
      <c r="AN625" s="1184"/>
      <c r="AO625" s="1184"/>
      <c r="AP625" s="1184"/>
      <c r="AQ625" s="1184"/>
      <c r="AR625" s="1184"/>
      <c r="AS625" s="1184"/>
      <c r="AT625" s="1184"/>
      <c r="AU625" s="1184"/>
      <c r="AV625" s="1184"/>
      <c r="AW625" s="1184"/>
      <c r="AX625" s="1184"/>
      <c r="AY625" s="1184"/>
      <c r="AZ625" s="1184"/>
      <c r="BA625" s="1184"/>
      <c r="BB625" s="1184"/>
      <c r="BC625" s="1184"/>
      <c r="BD625" s="1184"/>
      <c r="BE625" s="1184"/>
      <c r="BF625" s="1184"/>
      <c r="BG625" s="1184"/>
      <c r="BH625" s="1184"/>
      <c r="BI625" s="1184"/>
      <c r="BJ625" s="1184"/>
    </row>
    <row r="626" spans="2:62">
      <c r="B626" s="899"/>
      <c r="C626" s="1298"/>
      <c r="D626" s="1298"/>
      <c r="E626" s="1298"/>
      <c r="F626" s="1298"/>
      <c r="G626" s="1298"/>
      <c r="H626" s="1298"/>
      <c r="I626" s="1298"/>
      <c r="J626" s="1298"/>
      <c r="K626" s="1298"/>
      <c r="L626" s="1298"/>
      <c r="M626" s="1298"/>
      <c r="N626" s="1298"/>
      <c r="O626" s="1298"/>
      <c r="P626" s="1298"/>
      <c r="Q626" s="1298"/>
      <c r="R626" s="1298"/>
      <c r="S626" s="1298"/>
      <c r="T626" s="1298"/>
      <c r="U626" s="1298"/>
      <c r="W626" s="1298"/>
      <c r="X626" s="1298"/>
      <c r="Y626" s="1184"/>
      <c r="Z626" s="1184"/>
      <c r="AA626" s="1184"/>
      <c r="AB626" s="1184"/>
      <c r="AC626" s="1184"/>
      <c r="AD626" s="1184"/>
      <c r="AE626" s="1184"/>
      <c r="AF626" s="1184"/>
      <c r="AG626" s="1184"/>
      <c r="AH626" s="1184"/>
      <c r="AI626" s="1184"/>
      <c r="AJ626" s="1184"/>
      <c r="AK626" s="1184"/>
      <c r="AL626" s="1184"/>
      <c r="AM626" s="1184"/>
      <c r="AN626" s="1184"/>
      <c r="AO626" s="1184"/>
      <c r="AP626" s="1184"/>
      <c r="AQ626" s="1184"/>
      <c r="AR626" s="1184"/>
      <c r="AS626" s="1184"/>
      <c r="AT626" s="1184"/>
      <c r="AU626" s="1184"/>
      <c r="AV626" s="1184"/>
      <c r="AW626" s="1184"/>
      <c r="AX626" s="1184"/>
      <c r="AY626" s="1184"/>
      <c r="AZ626" s="1184"/>
      <c r="BA626" s="1184"/>
      <c r="BB626" s="1184"/>
      <c r="BC626" s="1184"/>
      <c r="BD626" s="1184"/>
      <c r="BE626" s="1184"/>
      <c r="BF626" s="1184"/>
      <c r="BG626" s="1184"/>
      <c r="BH626" s="1184"/>
      <c r="BI626" s="1184"/>
      <c r="BJ626" s="1184"/>
    </row>
    <row r="627" spans="2:62">
      <c r="B627" s="899"/>
      <c r="C627" s="1298"/>
      <c r="D627" s="1298"/>
      <c r="E627" s="1298"/>
      <c r="F627" s="1298"/>
      <c r="G627" s="1298"/>
      <c r="H627" s="1298"/>
      <c r="I627" s="1298"/>
      <c r="J627" s="1298"/>
      <c r="K627" s="1298"/>
      <c r="L627" s="1298"/>
      <c r="M627" s="1298"/>
      <c r="N627" s="1298"/>
      <c r="O627" s="1298"/>
      <c r="P627" s="1298"/>
      <c r="Q627" s="1298"/>
      <c r="R627" s="1298"/>
      <c r="S627" s="1298"/>
      <c r="T627" s="1298"/>
      <c r="U627" s="1298"/>
      <c r="W627" s="1298"/>
      <c r="X627" s="1298"/>
      <c r="Y627" s="1184"/>
      <c r="Z627" s="1184"/>
      <c r="AA627" s="1184"/>
      <c r="AB627" s="1184"/>
      <c r="AC627" s="1184"/>
      <c r="AD627" s="1184"/>
      <c r="AE627" s="1184"/>
      <c r="AF627" s="1184"/>
      <c r="AG627" s="1184"/>
      <c r="AH627" s="1184"/>
      <c r="AI627" s="1184"/>
      <c r="AJ627" s="1184"/>
      <c r="AK627" s="1184"/>
      <c r="AL627" s="1184"/>
      <c r="AM627" s="1184"/>
      <c r="AN627" s="1184"/>
      <c r="AO627" s="1184"/>
      <c r="AP627" s="1184"/>
      <c r="AQ627" s="1184"/>
      <c r="AR627" s="1184"/>
      <c r="AS627" s="1184"/>
      <c r="AT627" s="1184"/>
      <c r="AU627" s="1184"/>
      <c r="AV627" s="1184"/>
      <c r="AW627" s="1184"/>
      <c r="AX627" s="1184"/>
      <c r="AY627" s="1184"/>
      <c r="AZ627" s="1184"/>
      <c r="BA627" s="1184"/>
      <c r="BB627" s="1184"/>
      <c r="BC627" s="1184"/>
      <c r="BD627" s="1184"/>
      <c r="BE627" s="1184"/>
      <c r="BF627" s="1184"/>
      <c r="BG627" s="1184"/>
      <c r="BH627" s="1184"/>
      <c r="BI627" s="1184"/>
      <c r="BJ627" s="1184"/>
    </row>
    <row r="628" spans="2:62">
      <c r="B628" s="899"/>
      <c r="C628" s="1298"/>
      <c r="D628" s="1298"/>
      <c r="E628" s="1298"/>
      <c r="F628" s="1298"/>
      <c r="G628" s="1298"/>
      <c r="H628" s="1298"/>
      <c r="I628" s="1298"/>
      <c r="J628" s="1298"/>
      <c r="K628" s="1298"/>
      <c r="L628" s="1298"/>
      <c r="M628" s="1298"/>
      <c r="N628" s="1298"/>
      <c r="O628" s="1298"/>
      <c r="P628" s="1298"/>
      <c r="Q628" s="1298"/>
      <c r="R628" s="1298"/>
      <c r="S628" s="1298"/>
      <c r="T628" s="1298"/>
      <c r="U628" s="1298"/>
      <c r="W628" s="1298"/>
      <c r="X628" s="1298"/>
      <c r="Y628" s="1184"/>
      <c r="Z628" s="1184"/>
      <c r="AA628" s="1184"/>
      <c r="AB628" s="1184"/>
      <c r="AC628" s="1184"/>
      <c r="AD628" s="1184"/>
      <c r="AE628" s="1184"/>
      <c r="AF628" s="1184"/>
      <c r="AG628" s="1184"/>
      <c r="AH628" s="1184"/>
      <c r="AI628" s="1184"/>
      <c r="AJ628" s="1184"/>
      <c r="AK628" s="1184"/>
      <c r="AL628" s="1184"/>
      <c r="AM628" s="1184"/>
      <c r="AN628" s="1184"/>
      <c r="AO628" s="1184"/>
      <c r="AP628" s="1184"/>
      <c r="AQ628" s="1184"/>
      <c r="AR628" s="1184"/>
      <c r="AS628" s="1184"/>
      <c r="AT628" s="1184"/>
      <c r="AU628" s="1184"/>
      <c r="AV628" s="1184"/>
      <c r="AW628" s="1184"/>
      <c r="AX628" s="1184"/>
      <c r="AY628" s="1184"/>
      <c r="AZ628" s="1184"/>
      <c r="BA628" s="1184"/>
      <c r="BB628" s="1184"/>
      <c r="BC628" s="1184"/>
      <c r="BD628" s="1184"/>
      <c r="BE628" s="1184"/>
      <c r="BF628" s="1184"/>
      <c r="BG628" s="1184"/>
      <c r="BH628" s="1184"/>
      <c r="BI628" s="1184"/>
      <c r="BJ628" s="1184"/>
    </row>
    <row r="629" spans="2:62">
      <c r="B629" s="899"/>
      <c r="C629" s="1298"/>
      <c r="D629" s="1298"/>
      <c r="E629" s="1298"/>
      <c r="F629" s="1298"/>
      <c r="G629" s="1298"/>
      <c r="H629" s="1298"/>
      <c r="I629" s="1298"/>
      <c r="J629" s="1298"/>
      <c r="K629" s="1298"/>
      <c r="L629" s="1298"/>
      <c r="M629" s="1298"/>
      <c r="N629" s="1298"/>
      <c r="O629" s="1298"/>
      <c r="P629" s="1298"/>
      <c r="Q629" s="1298"/>
      <c r="R629" s="1298"/>
      <c r="S629" s="1298"/>
      <c r="T629" s="1298"/>
      <c r="U629" s="1298"/>
      <c r="W629" s="1298"/>
      <c r="X629" s="1298"/>
      <c r="Y629" s="1184"/>
      <c r="Z629" s="1184"/>
      <c r="AA629" s="1184"/>
      <c r="AB629" s="1184"/>
      <c r="AC629" s="1184"/>
      <c r="AD629" s="1184"/>
      <c r="AE629" s="1184"/>
      <c r="AF629" s="1184"/>
      <c r="AG629" s="1184"/>
      <c r="AH629" s="1184"/>
      <c r="AI629" s="1184"/>
      <c r="AJ629" s="1184"/>
      <c r="AK629" s="1184"/>
      <c r="AL629" s="1184"/>
      <c r="AM629" s="1184"/>
      <c r="AN629" s="1184"/>
      <c r="AO629" s="1184"/>
      <c r="AP629" s="1184"/>
      <c r="AQ629" s="1184"/>
      <c r="AR629" s="1184"/>
      <c r="AS629" s="1184"/>
      <c r="AT629" s="1184"/>
      <c r="AU629" s="1184"/>
      <c r="AV629" s="1184"/>
      <c r="AW629" s="1184"/>
      <c r="AX629" s="1184"/>
      <c r="AY629" s="1184"/>
      <c r="AZ629" s="1184"/>
      <c r="BA629" s="1184"/>
      <c r="BB629" s="1184"/>
      <c r="BC629" s="1184"/>
      <c r="BD629" s="1184"/>
      <c r="BE629" s="1184"/>
      <c r="BF629" s="1184"/>
      <c r="BG629" s="1184"/>
      <c r="BH629" s="1184"/>
      <c r="BI629" s="1184"/>
      <c r="BJ629" s="1184"/>
    </row>
    <row r="630" spans="2:62">
      <c r="B630" s="899"/>
      <c r="C630" s="1298"/>
      <c r="D630" s="1298"/>
      <c r="E630" s="1298"/>
      <c r="F630" s="1298"/>
      <c r="G630" s="1298"/>
      <c r="H630" s="1298"/>
      <c r="I630" s="1298"/>
      <c r="J630" s="1298"/>
      <c r="K630" s="1298"/>
      <c r="L630" s="1298"/>
      <c r="M630" s="1298"/>
      <c r="N630" s="1298"/>
      <c r="O630" s="1298"/>
      <c r="P630" s="1298"/>
      <c r="Q630" s="1298"/>
      <c r="R630" s="1298"/>
      <c r="S630" s="1298"/>
      <c r="T630" s="1298"/>
      <c r="U630" s="1298"/>
      <c r="W630" s="1298"/>
      <c r="X630" s="1298"/>
      <c r="Y630" s="1184"/>
      <c r="Z630" s="1184"/>
      <c r="AA630" s="1184"/>
      <c r="AB630" s="1184"/>
      <c r="AC630" s="1184"/>
      <c r="AD630" s="1184"/>
      <c r="AE630" s="1184"/>
      <c r="AF630" s="1184"/>
      <c r="AG630" s="1184"/>
      <c r="AH630" s="1184"/>
      <c r="AI630" s="1184"/>
      <c r="AJ630" s="1184"/>
      <c r="AK630" s="1184"/>
      <c r="AL630" s="1184"/>
      <c r="AM630" s="1184"/>
      <c r="AN630" s="1184"/>
      <c r="AO630" s="1184"/>
      <c r="AP630" s="1184"/>
      <c r="AQ630" s="1184"/>
      <c r="AR630" s="1184"/>
      <c r="AS630" s="1184"/>
      <c r="AT630" s="1184"/>
      <c r="AU630" s="1184"/>
      <c r="AV630" s="1184"/>
      <c r="AW630" s="1184"/>
      <c r="AX630" s="1184"/>
      <c r="AY630" s="1184"/>
      <c r="AZ630" s="1184"/>
      <c r="BA630" s="1184"/>
      <c r="BB630" s="1184"/>
      <c r="BC630" s="1184"/>
      <c r="BD630" s="1184"/>
      <c r="BE630" s="1184"/>
      <c r="BF630" s="1184"/>
      <c r="BG630" s="1184"/>
      <c r="BH630" s="1184"/>
      <c r="BI630" s="1184"/>
      <c r="BJ630" s="1184"/>
    </row>
    <row r="631" spans="2:62">
      <c r="B631" s="899"/>
      <c r="C631" s="1298"/>
      <c r="D631" s="1298"/>
      <c r="E631" s="1298"/>
      <c r="F631" s="1298"/>
      <c r="G631" s="1298"/>
      <c r="H631" s="1298"/>
      <c r="I631" s="1298"/>
      <c r="J631" s="1298"/>
      <c r="K631" s="1298"/>
      <c r="L631" s="1298"/>
      <c r="M631" s="1298"/>
      <c r="N631" s="1298"/>
      <c r="O631" s="1298"/>
      <c r="P631" s="1298"/>
      <c r="Q631" s="1298"/>
      <c r="R631" s="1298"/>
      <c r="S631" s="1298"/>
      <c r="T631" s="1298"/>
      <c r="U631" s="1298"/>
      <c r="W631" s="1298"/>
      <c r="X631" s="1298"/>
      <c r="Y631" s="1184"/>
      <c r="Z631" s="1184"/>
      <c r="AA631" s="1184"/>
      <c r="AB631" s="1184"/>
      <c r="AC631" s="1184"/>
      <c r="AD631" s="1184"/>
      <c r="AE631" s="1184"/>
      <c r="AF631" s="1184"/>
      <c r="AG631" s="1184"/>
      <c r="AH631" s="1184"/>
      <c r="AI631" s="1184"/>
      <c r="AJ631" s="1184"/>
      <c r="AK631" s="1184"/>
      <c r="AL631" s="1184"/>
      <c r="AM631" s="1184"/>
      <c r="AN631" s="1184"/>
      <c r="AO631" s="1184"/>
      <c r="AP631" s="1184"/>
      <c r="AQ631" s="1184"/>
      <c r="AR631" s="1184"/>
      <c r="AS631" s="1184"/>
      <c r="AT631" s="1184"/>
      <c r="AU631" s="1184"/>
      <c r="AV631" s="1184"/>
      <c r="AW631" s="1184"/>
      <c r="AX631" s="1184"/>
      <c r="AY631" s="1184"/>
      <c r="AZ631" s="1184"/>
      <c r="BA631" s="1184"/>
      <c r="BB631" s="1184"/>
      <c r="BC631" s="1184"/>
      <c r="BD631" s="1184"/>
      <c r="BE631" s="1184"/>
      <c r="BF631" s="1184"/>
      <c r="BG631" s="1184"/>
      <c r="BH631" s="1184"/>
      <c r="BI631" s="1184"/>
      <c r="BJ631" s="1184"/>
    </row>
    <row r="632" spans="2:62">
      <c r="B632" s="899"/>
      <c r="C632" s="1298"/>
      <c r="D632" s="1298"/>
      <c r="E632" s="1298"/>
      <c r="F632" s="1298"/>
      <c r="G632" s="1298"/>
      <c r="H632" s="1298"/>
      <c r="I632" s="1298"/>
      <c r="J632" s="1298"/>
      <c r="K632" s="1298"/>
      <c r="L632" s="1298"/>
      <c r="M632" s="1298"/>
      <c r="N632" s="1298"/>
      <c r="O632" s="1298"/>
      <c r="P632" s="1298"/>
      <c r="Q632" s="1298"/>
      <c r="R632" s="1298"/>
      <c r="S632" s="1298"/>
      <c r="T632" s="1298"/>
      <c r="U632" s="1298"/>
      <c r="W632" s="1298"/>
      <c r="X632" s="1298"/>
      <c r="Y632" s="1184"/>
      <c r="Z632" s="1184"/>
      <c r="AA632" s="1184"/>
      <c r="AB632" s="1184"/>
      <c r="AC632" s="1184"/>
      <c r="AD632" s="1184"/>
      <c r="AE632" s="1184"/>
      <c r="AF632" s="1184"/>
      <c r="AG632" s="1184"/>
      <c r="AH632" s="1184"/>
      <c r="AI632" s="1184"/>
      <c r="AJ632" s="1184"/>
      <c r="AK632" s="1184"/>
      <c r="AL632" s="1184"/>
      <c r="AM632" s="1184"/>
      <c r="AN632" s="1184"/>
      <c r="AO632" s="1184"/>
      <c r="AP632" s="1184"/>
      <c r="AQ632" s="1184"/>
      <c r="AR632" s="1184"/>
      <c r="AS632" s="1184"/>
      <c r="AT632" s="1184"/>
      <c r="AU632" s="1184"/>
      <c r="AV632" s="1184"/>
      <c r="AW632" s="1184"/>
      <c r="AX632" s="1184"/>
      <c r="AY632" s="1184"/>
      <c r="AZ632" s="1184"/>
      <c r="BA632" s="1184"/>
      <c r="BB632" s="1184"/>
      <c r="BC632" s="1184"/>
      <c r="BD632" s="1184"/>
      <c r="BE632" s="1184"/>
      <c r="BF632" s="1184"/>
      <c r="BG632" s="1184"/>
      <c r="BH632" s="1184"/>
      <c r="BI632" s="1184"/>
      <c r="BJ632" s="1184"/>
    </row>
    <row r="633" spans="2:62">
      <c r="B633" s="899"/>
      <c r="C633" s="1298"/>
      <c r="D633" s="1298"/>
      <c r="E633" s="1298"/>
      <c r="F633" s="1298"/>
      <c r="G633" s="1298"/>
      <c r="H633" s="1298"/>
      <c r="I633" s="1298"/>
      <c r="J633" s="1298"/>
      <c r="K633" s="1298"/>
      <c r="L633" s="1298"/>
      <c r="M633" s="1298"/>
      <c r="N633" s="1298"/>
      <c r="O633" s="1298"/>
      <c r="P633" s="1298"/>
      <c r="Q633" s="1298"/>
      <c r="R633" s="1298"/>
      <c r="S633" s="1298"/>
      <c r="T633" s="1298"/>
      <c r="U633" s="1298"/>
      <c r="W633" s="1298"/>
      <c r="X633" s="1298"/>
      <c r="Y633" s="1184"/>
      <c r="Z633" s="1184"/>
      <c r="AA633" s="1184"/>
      <c r="AB633" s="1184"/>
      <c r="AC633" s="1184"/>
      <c r="AD633" s="1184"/>
      <c r="AE633" s="1184"/>
      <c r="AF633" s="1184"/>
      <c r="AG633" s="1184"/>
      <c r="AH633" s="1184"/>
      <c r="AI633" s="1184"/>
      <c r="AJ633" s="1184"/>
      <c r="AK633" s="1184"/>
      <c r="AL633" s="1184"/>
      <c r="AM633" s="1184"/>
      <c r="AN633" s="1184"/>
      <c r="AO633" s="1184"/>
      <c r="AP633" s="1184"/>
      <c r="AQ633" s="1184"/>
      <c r="AR633" s="1184"/>
      <c r="AS633" s="1184"/>
      <c r="AT633" s="1184"/>
      <c r="AU633" s="1184"/>
      <c r="AV633" s="1184"/>
      <c r="AW633" s="1184"/>
      <c r="AX633" s="1184"/>
      <c r="AY633" s="1184"/>
      <c r="AZ633" s="1184"/>
      <c r="BA633" s="1184"/>
      <c r="BB633" s="1184"/>
      <c r="BC633" s="1184"/>
      <c r="BD633" s="1184"/>
      <c r="BE633" s="1184"/>
      <c r="BF633" s="1184"/>
      <c r="BG633" s="1184"/>
      <c r="BH633" s="1184"/>
      <c r="BI633" s="1184"/>
      <c r="BJ633" s="1184"/>
    </row>
    <row r="634" spans="2:62">
      <c r="B634" s="899"/>
      <c r="C634" s="1298"/>
      <c r="D634" s="1298"/>
      <c r="E634" s="1298"/>
      <c r="F634" s="1298"/>
      <c r="G634" s="1298"/>
      <c r="H634" s="1298"/>
      <c r="I634" s="1298"/>
      <c r="J634" s="1298"/>
      <c r="K634" s="1298"/>
      <c r="L634" s="1298"/>
      <c r="M634" s="1298"/>
      <c r="N634" s="1298"/>
      <c r="O634" s="1298"/>
      <c r="P634" s="1298"/>
      <c r="Q634" s="1298"/>
      <c r="R634" s="1298"/>
      <c r="S634" s="1298"/>
      <c r="T634" s="1298"/>
      <c r="U634" s="1298"/>
      <c r="W634" s="1298"/>
      <c r="X634" s="1298"/>
      <c r="Y634" s="1184"/>
      <c r="Z634" s="1184"/>
      <c r="AA634" s="1184"/>
      <c r="AB634" s="1184"/>
      <c r="AC634" s="1184"/>
      <c r="AD634" s="1184"/>
      <c r="AE634" s="1184"/>
      <c r="AF634" s="1184"/>
      <c r="AG634" s="1184"/>
      <c r="AH634" s="1184"/>
      <c r="AI634" s="1184"/>
      <c r="AJ634" s="1184"/>
      <c r="AK634" s="1184"/>
      <c r="AL634" s="1184"/>
      <c r="AM634" s="1184"/>
      <c r="AN634" s="1184"/>
      <c r="AO634" s="1184"/>
      <c r="AP634" s="1184"/>
      <c r="AQ634" s="1184"/>
      <c r="AR634" s="1184"/>
      <c r="AS634" s="1184"/>
      <c r="AT634" s="1184"/>
      <c r="AU634" s="1184"/>
      <c r="AV634" s="1184"/>
      <c r="AW634" s="1184"/>
      <c r="AX634" s="1184"/>
      <c r="AY634" s="1184"/>
      <c r="AZ634" s="1184"/>
      <c r="BA634" s="1184"/>
      <c r="BB634" s="1184"/>
      <c r="BC634" s="1184"/>
      <c r="BD634" s="1184"/>
      <c r="BE634" s="1184"/>
      <c r="BF634" s="1184"/>
      <c r="BG634" s="1184"/>
      <c r="BH634" s="1184"/>
      <c r="BI634" s="1184"/>
      <c r="BJ634" s="1184"/>
    </row>
    <row r="635" spans="2:62">
      <c r="B635" s="899"/>
      <c r="C635" s="1298"/>
      <c r="D635" s="1298"/>
      <c r="E635" s="1298"/>
      <c r="F635" s="1298"/>
      <c r="G635" s="1298"/>
      <c r="H635" s="1298"/>
      <c r="I635" s="1298"/>
      <c r="J635" s="1298"/>
      <c r="K635" s="1298"/>
      <c r="L635" s="1298"/>
      <c r="M635" s="1298"/>
      <c r="N635" s="1298"/>
      <c r="O635" s="1298"/>
      <c r="P635" s="1298"/>
      <c r="Q635" s="1298"/>
      <c r="R635" s="1298"/>
      <c r="S635" s="1298"/>
      <c r="T635" s="1298"/>
      <c r="U635" s="1298"/>
      <c r="W635" s="1298"/>
      <c r="X635" s="1298"/>
      <c r="Y635" s="1184"/>
      <c r="Z635" s="1184"/>
      <c r="AA635" s="1184"/>
      <c r="AB635" s="1184"/>
      <c r="AC635" s="1184"/>
      <c r="AD635" s="1184"/>
      <c r="AE635" s="1184"/>
      <c r="AF635" s="1184"/>
      <c r="AG635" s="1184"/>
      <c r="AH635" s="1184"/>
      <c r="AI635" s="1184"/>
      <c r="AJ635" s="1184"/>
      <c r="AK635" s="1184"/>
      <c r="AL635" s="1184"/>
      <c r="AM635" s="1184"/>
      <c r="AN635" s="1184"/>
      <c r="AO635" s="1184"/>
      <c r="AP635" s="1184"/>
      <c r="AQ635" s="1184"/>
      <c r="AR635" s="1184"/>
      <c r="AS635" s="1184"/>
      <c r="AT635" s="1184"/>
      <c r="AU635" s="1184"/>
      <c r="AV635" s="1184"/>
      <c r="AW635" s="1184"/>
      <c r="AX635" s="1184"/>
      <c r="AY635" s="1184"/>
      <c r="AZ635" s="1184"/>
      <c r="BA635" s="1184"/>
      <c r="BB635" s="1184"/>
      <c r="BC635" s="1184"/>
      <c r="BD635" s="1184"/>
      <c r="BE635" s="1184"/>
      <c r="BF635" s="1184"/>
      <c r="BG635" s="1184"/>
      <c r="BH635" s="1184"/>
      <c r="BI635" s="1184"/>
      <c r="BJ635" s="1184"/>
    </row>
    <row r="636" spans="2:62">
      <c r="B636" s="899"/>
      <c r="C636" s="1298"/>
      <c r="D636" s="1298"/>
      <c r="E636" s="1298"/>
      <c r="F636" s="1298"/>
      <c r="G636" s="1298"/>
      <c r="H636" s="1298"/>
      <c r="I636" s="1298"/>
      <c r="J636" s="1298"/>
      <c r="K636" s="1298"/>
      <c r="L636" s="1298"/>
      <c r="M636" s="1298"/>
      <c r="N636" s="1298"/>
      <c r="O636" s="1298"/>
      <c r="P636" s="1298"/>
      <c r="Q636" s="1298"/>
      <c r="R636" s="1298"/>
      <c r="S636" s="1298"/>
      <c r="T636" s="1298"/>
      <c r="U636" s="1298"/>
      <c r="W636" s="1298"/>
      <c r="X636" s="1298"/>
      <c r="Y636" s="1184"/>
      <c r="Z636" s="1184"/>
      <c r="AA636" s="1184"/>
      <c r="AB636" s="1184"/>
      <c r="AC636" s="1184"/>
      <c r="AD636" s="1184"/>
      <c r="AE636" s="1184"/>
      <c r="AF636" s="1184"/>
      <c r="AG636" s="1184"/>
      <c r="AH636" s="1184"/>
      <c r="AI636" s="1184"/>
      <c r="AJ636" s="1184"/>
      <c r="AK636" s="1184"/>
      <c r="AL636" s="1184"/>
      <c r="AM636" s="1184"/>
      <c r="AN636" s="1184"/>
      <c r="AO636" s="1184"/>
      <c r="AP636" s="1184"/>
      <c r="AQ636" s="1184"/>
      <c r="AR636" s="1184"/>
      <c r="AS636" s="1184"/>
      <c r="AT636" s="1184"/>
      <c r="AU636" s="1184"/>
      <c r="AV636" s="1184"/>
      <c r="AW636" s="1184"/>
      <c r="AX636" s="1184"/>
      <c r="AY636" s="1184"/>
      <c r="AZ636" s="1184"/>
      <c r="BA636" s="1184"/>
      <c r="BB636" s="1184"/>
      <c r="BC636" s="1184"/>
      <c r="BD636" s="1184"/>
      <c r="BE636" s="1184"/>
      <c r="BF636" s="1184"/>
      <c r="BG636" s="1184"/>
      <c r="BH636" s="1184"/>
      <c r="BI636" s="1184"/>
      <c r="BJ636" s="1184"/>
    </row>
    <row r="637" spans="2:62">
      <c r="B637" s="899"/>
      <c r="C637" s="1298"/>
      <c r="D637" s="1298"/>
      <c r="E637" s="1298"/>
      <c r="F637" s="1298"/>
      <c r="G637" s="1298"/>
      <c r="H637" s="1298"/>
      <c r="I637" s="1298"/>
      <c r="J637" s="1298"/>
      <c r="K637" s="1298"/>
      <c r="L637" s="1298"/>
      <c r="M637" s="1298"/>
      <c r="N637" s="1298"/>
      <c r="O637" s="1298"/>
      <c r="P637" s="1298"/>
      <c r="Q637" s="1298"/>
      <c r="R637" s="1298"/>
      <c r="S637" s="1298"/>
      <c r="T637" s="1298"/>
      <c r="U637" s="1298"/>
      <c r="W637" s="1298"/>
      <c r="X637" s="1298"/>
      <c r="Y637" s="1184"/>
      <c r="Z637" s="1184"/>
      <c r="AA637" s="1184"/>
      <c r="AB637" s="1184"/>
      <c r="AC637" s="1184"/>
      <c r="AD637" s="1184"/>
      <c r="AE637" s="1184"/>
      <c r="AF637" s="1184"/>
      <c r="AG637" s="1184"/>
      <c r="AH637" s="1184"/>
      <c r="AI637" s="1184"/>
      <c r="AJ637" s="1184"/>
      <c r="AK637" s="1184"/>
      <c r="AL637" s="1184"/>
      <c r="AM637" s="1184"/>
      <c r="AN637" s="1184"/>
      <c r="AO637" s="1184"/>
      <c r="AP637" s="1184"/>
      <c r="AQ637" s="1184"/>
      <c r="AR637" s="1184"/>
      <c r="AS637" s="1184"/>
      <c r="AT637" s="1184"/>
      <c r="AU637" s="1184"/>
      <c r="AV637" s="1184"/>
      <c r="AW637" s="1184"/>
      <c r="AX637" s="1184"/>
      <c r="AY637" s="1184"/>
      <c r="AZ637" s="1184"/>
      <c r="BA637" s="1184"/>
      <c r="BB637" s="1184"/>
      <c r="BC637" s="1184"/>
      <c r="BD637" s="1184"/>
      <c r="BE637" s="1184"/>
      <c r="BF637" s="1184"/>
      <c r="BG637" s="1184"/>
      <c r="BH637" s="1184"/>
      <c r="BI637" s="1184"/>
      <c r="BJ637" s="1184"/>
    </row>
    <row r="638" spans="2:62">
      <c r="B638" s="899"/>
      <c r="C638" s="1298"/>
      <c r="D638" s="1298"/>
      <c r="E638" s="1298"/>
      <c r="F638" s="1298"/>
      <c r="G638" s="1298"/>
      <c r="H638" s="1298"/>
      <c r="I638" s="1298"/>
      <c r="J638" s="1298"/>
      <c r="K638" s="1298"/>
      <c r="L638" s="1298"/>
      <c r="M638" s="1298"/>
      <c r="N638" s="1298"/>
      <c r="O638" s="1298"/>
      <c r="P638" s="1298"/>
      <c r="Q638" s="1298"/>
      <c r="R638" s="1298"/>
      <c r="S638" s="1298"/>
      <c r="T638" s="1298"/>
      <c r="U638" s="1298"/>
      <c r="W638" s="1298"/>
      <c r="X638" s="1298"/>
      <c r="Y638" s="1184"/>
      <c r="Z638" s="1184"/>
      <c r="AA638" s="1184"/>
      <c r="AB638" s="1184"/>
      <c r="AC638" s="1184"/>
      <c r="AD638" s="1184"/>
      <c r="AE638" s="1184"/>
      <c r="AF638" s="1184"/>
      <c r="AG638" s="1184"/>
      <c r="AH638" s="1184"/>
      <c r="AI638" s="1184"/>
      <c r="AJ638" s="1184"/>
      <c r="AK638" s="1184"/>
      <c r="AL638" s="1184"/>
      <c r="AM638" s="1184"/>
      <c r="AN638" s="1184"/>
      <c r="AO638" s="1184"/>
      <c r="AP638" s="1184"/>
      <c r="AQ638" s="1184"/>
      <c r="AR638" s="1184"/>
      <c r="AS638" s="1184"/>
      <c r="AT638" s="1184"/>
      <c r="AU638" s="1184"/>
      <c r="AV638" s="1184"/>
      <c r="AW638" s="1184"/>
      <c r="AX638" s="1184"/>
      <c r="AY638" s="1184"/>
      <c r="AZ638" s="1184"/>
      <c r="BA638" s="1184"/>
      <c r="BB638" s="1184"/>
      <c r="BC638" s="1184"/>
      <c r="BD638" s="1184"/>
      <c r="BE638" s="1184"/>
      <c r="BF638" s="1184"/>
      <c r="BG638" s="1184"/>
      <c r="BH638" s="1184"/>
      <c r="BI638" s="1184"/>
      <c r="BJ638" s="1184"/>
    </row>
    <row r="639" spans="2:62">
      <c r="B639" s="899"/>
      <c r="C639" s="1298"/>
      <c r="D639" s="1298"/>
      <c r="E639" s="1298"/>
      <c r="F639" s="1298"/>
      <c r="G639" s="1298"/>
      <c r="H639" s="1298"/>
      <c r="I639" s="1298"/>
      <c r="J639" s="1298"/>
      <c r="K639" s="1298"/>
      <c r="L639" s="1298"/>
      <c r="M639" s="1298"/>
      <c r="N639" s="1298"/>
      <c r="O639" s="1298"/>
      <c r="P639" s="1298"/>
      <c r="Q639" s="1298"/>
      <c r="R639" s="1298"/>
      <c r="S639" s="1298"/>
      <c r="T639" s="1298"/>
      <c r="U639" s="1298"/>
      <c r="W639" s="1298"/>
      <c r="X639" s="1298"/>
      <c r="Y639" s="1184"/>
      <c r="Z639" s="1184"/>
      <c r="AA639" s="1184"/>
      <c r="AB639" s="1184"/>
      <c r="AC639" s="1184"/>
      <c r="AD639" s="1184"/>
      <c r="AE639" s="1184"/>
      <c r="AF639" s="1184"/>
      <c r="AG639" s="1184"/>
      <c r="AH639" s="1184"/>
      <c r="AI639" s="1184"/>
      <c r="AJ639" s="1184"/>
      <c r="AK639" s="1184"/>
      <c r="AL639" s="1184"/>
      <c r="AM639" s="1184"/>
      <c r="AN639" s="1184"/>
      <c r="AO639" s="1184"/>
      <c r="AP639" s="1184"/>
      <c r="AQ639" s="1184"/>
      <c r="AR639" s="1184"/>
      <c r="AS639" s="1184"/>
      <c r="AT639" s="1184"/>
      <c r="AU639" s="1184"/>
      <c r="AV639" s="1184"/>
      <c r="AW639" s="1184"/>
      <c r="AX639" s="1184"/>
      <c r="AY639" s="1184"/>
      <c r="AZ639" s="1184"/>
      <c r="BA639" s="1184"/>
      <c r="BB639" s="1184"/>
      <c r="BC639" s="1184"/>
      <c r="BD639" s="1184"/>
      <c r="BE639" s="1184"/>
      <c r="BF639" s="1184"/>
      <c r="BG639" s="1184"/>
      <c r="BH639" s="1184"/>
      <c r="BI639" s="1184"/>
      <c r="BJ639" s="1184"/>
    </row>
    <row r="640" spans="2:62">
      <c r="B640" s="899"/>
      <c r="C640" s="1298"/>
      <c r="D640" s="1298"/>
      <c r="E640" s="1298"/>
      <c r="F640" s="1298"/>
      <c r="G640" s="1298"/>
      <c r="H640" s="1298"/>
      <c r="I640" s="1298"/>
      <c r="J640" s="1298"/>
      <c r="K640" s="1298"/>
      <c r="L640" s="1298"/>
      <c r="M640" s="1298"/>
      <c r="N640" s="1298"/>
      <c r="O640" s="1298"/>
      <c r="P640" s="1298"/>
      <c r="Q640" s="1298"/>
      <c r="R640" s="1298"/>
      <c r="S640" s="1298"/>
      <c r="T640" s="1298"/>
      <c r="U640" s="1298"/>
      <c r="W640" s="1298"/>
      <c r="X640" s="1298"/>
      <c r="Y640" s="1184"/>
      <c r="Z640" s="1184"/>
      <c r="AA640" s="1184"/>
      <c r="AB640" s="1184"/>
      <c r="AC640" s="1184"/>
      <c r="AD640" s="1184"/>
      <c r="AE640" s="1184"/>
      <c r="AF640" s="1184"/>
      <c r="AG640" s="1184"/>
      <c r="AH640" s="1184"/>
      <c r="AI640" s="1184"/>
      <c r="AJ640" s="1184"/>
      <c r="AK640" s="1184"/>
      <c r="AL640" s="1184"/>
      <c r="AM640" s="1184"/>
      <c r="AN640" s="1184"/>
      <c r="AO640" s="1184"/>
      <c r="AP640" s="1184"/>
      <c r="AQ640" s="1184"/>
      <c r="AR640" s="1184"/>
      <c r="AS640" s="1184"/>
      <c r="AT640" s="1184"/>
      <c r="AU640" s="1184"/>
      <c r="AV640" s="1184"/>
      <c r="AW640" s="1184"/>
      <c r="AX640" s="1184"/>
      <c r="AY640" s="1184"/>
      <c r="AZ640" s="1184"/>
      <c r="BA640" s="1184"/>
      <c r="BB640" s="1184"/>
      <c r="BC640" s="1184"/>
      <c r="BD640" s="1184"/>
      <c r="BE640" s="1184"/>
      <c r="BF640" s="1184"/>
      <c r="BG640" s="1184"/>
      <c r="BH640" s="1184"/>
      <c r="BI640" s="1184"/>
      <c r="BJ640" s="1184"/>
    </row>
    <row r="641" spans="2:62">
      <c r="B641" s="899"/>
      <c r="C641" s="1298"/>
      <c r="D641" s="1298"/>
      <c r="E641" s="1298"/>
      <c r="F641" s="1298"/>
      <c r="G641" s="1298"/>
      <c r="H641" s="1298"/>
      <c r="I641" s="1298"/>
      <c r="J641" s="1298"/>
      <c r="K641" s="1298"/>
      <c r="L641" s="1298"/>
      <c r="M641" s="1298"/>
      <c r="N641" s="1298"/>
      <c r="O641" s="1298"/>
      <c r="P641" s="1298"/>
      <c r="Q641" s="1298"/>
      <c r="R641" s="1298"/>
      <c r="S641" s="1298"/>
      <c r="T641" s="1298"/>
      <c r="U641" s="1298"/>
      <c r="W641" s="1298"/>
      <c r="X641" s="1298"/>
      <c r="Y641" s="1184"/>
      <c r="Z641" s="1184"/>
      <c r="AA641" s="1184"/>
      <c r="AB641" s="1184"/>
      <c r="AC641" s="1184"/>
      <c r="AD641" s="1184"/>
      <c r="AE641" s="1184"/>
      <c r="AF641" s="1184"/>
      <c r="AG641" s="1184"/>
      <c r="AH641" s="1184"/>
      <c r="AI641" s="1184"/>
      <c r="AJ641" s="1184"/>
      <c r="AK641" s="1184"/>
      <c r="AL641" s="1184"/>
      <c r="AM641" s="1184"/>
      <c r="AN641" s="1184"/>
      <c r="AO641" s="1184"/>
      <c r="AP641" s="1184"/>
      <c r="AQ641" s="1184"/>
      <c r="AR641" s="1184"/>
      <c r="AS641" s="1184"/>
      <c r="AT641" s="1184"/>
      <c r="AU641" s="1184"/>
      <c r="AV641" s="1184"/>
      <c r="AW641" s="1184"/>
      <c r="AX641" s="1184"/>
      <c r="AY641" s="1184"/>
      <c r="AZ641" s="1184"/>
      <c r="BA641" s="1184"/>
      <c r="BB641" s="1184"/>
      <c r="BC641" s="1184"/>
      <c r="BD641" s="1184"/>
      <c r="BE641" s="1184"/>
      <c r="BF641" s="1184"/>
      <c r="BG641" s="1184"/>
      <c r="BH641" s="1184"/>
      <c r="BI641" s="1184"/>
      <c r="BJ641" s="1184"/>
    </row>
    <row r="642" spans="2:62">
      <c r="B642" s="899"/>
      <c r="C642" s="1298"/>
      <c r="D642" s="1298"/>
      <c r="E642" s="1298"/>
      <c r="F642" s="1298"/>
      <c r="G642" s="1298"/>
      <c r="H642" s="1298"/>
      <c r="I642" s="1298"/>
      <c r="J642" s="1298"/>
      <c r="K642" s="1298"/>
      <c r="L642" s="1298"/>
      <c r="M642" s="1298"/>
      <c r="N642" s="1298"/>
      <c r="O642" s="1298"/>
      <c r="P642" s="1298"/>
      <c r="Q642" s="1298"/>
      <c r="R642" s="1298"/>
      <c r="S642" s="1298"/>
      <c r="T642" s="1298"/>
      <c r="U642" s="1298"/>
      <c r="W642" s="1298"/>
      <c r="X642" s="1298"/>
      <c r="Y642" s="1184"/>
      <c r="Z642" s="1184"/>
      <c r="AA642" s="1184"/>
      <c r="AB642" s="1184"/>
      <c r="AC642" s="1184"/>
      <c r="AD642" s="1184"/>
      <c r="AE642" s="1184"/>
      <c r="AF642" s="1184"/>
      <c r="AG642" s="1184"/>
      <c r="AH642" s="1184"/>
      <c r="AI642" s="1184"/>
      <c r="AJ642" s="1184"/>
      <c r="AK642" s="1184"/>
      <c r="AL642" s="1184"/>
      <c r="AM642" s="1184"/>
      <c r="AN642" s="1184"/>
      <c r="AO642" s="1184"/>
      <c r="AP642" s="1184"/>
      <c r="AQ642" s="1184"/>
      <c r="AR642" s="1184"/>
      <c r="AS642" s="1184"/>
      <c r="AT642" s="1184"/>
      <c r="AU642" s="1184"/>
      <c r="AV642" s="1184"/>
      <c r="AW642" s="1184"/>
      <c r="AX642" s="1184"/>
      <c r="AY642" s="1184"/>
      <c r="AZ642" s="1184"/>
      <c r="BA642" s="1184"/>
      <c r="BB642" s="1184"/>
      <c r="BC642" s="1184"/>
      <c r="BD642" s="1184"/>
      <c r="BE642" s="1184"/>
      <c r="BF642" s="1184"/>
      <c r="BG642" s="1184"/>
      <c r="BH642" s="1184"/>
      <c r="BI642" s="1184"/>
      <c r="BJ642" s="1184"/>
    </row>
    <row r="643" spans="2:62">
      <c r="B643" s="899"/>
      <c r="C643" s="1298"/>
      <c r="D643" s="1298"/>
      <c r="E643" s="1298"/>
      <c r="F643" s="1298"/>
      <c r="G643" s="1298"/>
      <c r="H643" s="1298"/>
      <c r="I643" s="1298"/>
      <c r="J643" s="1298"/>
      <c r="K643" s="1298"/>
      <c r="L643" s="1298"/>
      <c r="M643" s="1298"/>
      <c r="N643" s="1298"/>
      <c r="O643" s="1298"/>
      <c r="P643" s="1298"/>
      <c r="Q643" s="1298"/>
      <c r="R643" s="1298"/>
      <c r="S643" s="1298"/>
      <c r="T643" s="1298"/>
      <c r="U643" s="1298"/>
      <c r="W643" s="1298"/>
      <c r="X643" s="1298"/>
      <c r="Y643" s="1184"/>
      <c r="Z643" s="1184"/>
      <c r="AA643" s="1184"/>
      <c r="AB643" s="1184"/>
      <c r="AC643" s="1184"/>
      <c r="AD643" s="1184"/>
      <c r="AE643" s="1184"/>
      <c r="AF643" s="1184"/>
      <c r="AG643" s="1184"/>
      <c r="AH643" s="1184"/>
      <c r="AI643" s="1184"/>
      <c r="AJ643" s="1184"/>
      <c r="AK643" s="1184"/>
      <c r="AL643" s="1184"/>
      <c r="AM643" s="1184"/>
      <c r="AN643" s="1184"/>
      <c r="AO643" s="1184"/>
      <c r="AP643" s="1184"/>
      <c r="AQ643" s="1184"/>
      <c r="AR643" s="1184"/>
      <c r="AS643" s="1184"/>
      <c r="AT643" s="1184"/>
      <c r="AU643" s="1184"/>
      <c r="AV643" s="1184"/>
      <c r="AW643" s="1184"/>
      <c r="AX643" s="1184"/>
      <c r="AY643" s="1184"/>
      <c r="AZ643" s="1184"/>
      <c r="BA643" s="1184"/>
      <c r="BB643" s="1184"/>
      <c r="BC643" s="1184"/>
      <c r="BD643" s="1184"/>
      <c r="BE643" s="1184"/>
      <c r="BF643" s="1184"/>
      <c r="BG643" s="1184"/>
      <c r="BH643" s="1184"/>
      <c r="BI643" s="1184"/>
      <c r="BJ643" s="1184"/>
    </row>
    <row r="644" spans="2:62">
      <c r="B644" s="899"/>
      <c r="C644" s="1298"/>
      <c r="D644" s="1298"/>
      <c r="E644" s="1298"/>
      <c r="F644" s="1298"/>
      <c r="G644" s="1298"/>
      <c r="H644" s="1298"/>
      <c r="I644" s="1298"/>
      <c r="J644" s="1298"/>
      <c r="K644" s="1298"/>
      <c r="L644" s="1298"/>
      <c r="M644" s="1298"/>
      <c r="N644" s="1298"/>
      <c r="O644" s="1298"/>
      <c r="P644" s="1298"/>
      <c r="Q644" s="1298"/>
      <c r="R644" s="1298"/>
      <c r="S644" s="1298"/>
      <c r="T644" s="1298"/>
      <c r="U644" s="1298"/>
      <c r="W644" s="1298"/>
      <c r="X644" s="1298"/>
      <c r="Y644" s="1184"/>
      <c r="Z644" s="1184"/>
      <c r="AA644" s="1184"/>
      <c r="AB644" s="1184"/>
      <c r="AC644" s="1184"/>
      <c r="AD644" s="1184"/>
      <c r="AE644" s="1184"/>
      <c r="AF644" s="1184"/>
      <c r="AG644" s="1184"/>
      <c r="AH644" s="1184"/>
      <c r="AI644" s="1184"/>
      <c r="AJ644" s="1184"/>
      <c r="AK644" s="1184"/>
      <c r="AL644" s="1184"/>
      <c r="AM644" s="1184"/>
      <c r="AN644" s="1184"/>
      <c r="AO644" s="1184"/>
      <c r="AP644" s="1184"/>
      <c r="AQ644" s="1184"/>
      <c r="AR644" s="1184"/>
      <c r="AS644" s="1184"/>
      <c r="AT644" s="1184"/>
      <c r="AU644" s="1184"/>
      <c r="AV644" s="1184"/>
      <c r="AW644" s="1184"/>
      <c r="AX644" s="1184"/>
      <c r="AY644" s="1184"/>
      <c r="AZ644" s="1184"/>
      <c r="BA644" s="1184"/>
      <c r="BB644" s="1184"/>
      <c r="BC644" s="1184"/>
      <c r="BD644" s="1184"/>
      <c r="BE644" s="1184"/>
      <c r="BF644" s="1184"/>
      <c r="BG644" s="1184"/>
      <c r="BH644" s="1184"/>
      <c r="BI644" s="1184"/>
      <c r="BJ644" s="1184"/>
    </row>
    <row r="645" spans="2:62">
      <c r="B645" s="899"/>
      <c r="C645" s="1298"/>
      <c r="D645" s="1298"/>
      <c r="E645" s="1298"/>
      <c r="F645" s="1298"/>
      <c r="G645" s="1298"/>
      <c r="H645" s="1298"/>
      <c r="I645" s="1298"/>
      <c r="J645" s="1298"/>
      <c r="K645" s="1298"/>
      <c r="L645" s="1298"/>
      <c r="M645" s="1298"/>
      <c r="N645" s="1298"/>
      <c r="O645" s="1298"/>
      <c r="P645" s="1298"/>
      <c r="Q645" s="1298"/>
      <c r="R645" s="1298"/>
      <c r="S645" s="1298"/>
      <c r="T645" s="1298"/>
      <c r="U645" s="1298"/>
      <c r="W645" s="1298"/>
      <c r="X645" s="1298"/>
      <c r="Y645" s="1184"/>
      <c r="Z645" s="1184"/>
      <c r="AA645" s="1184"/>
      <c r="AB645" s="1184"/>
      <c r="AC645" s="1184"/>
      <c r="AD645" s="1184"/>
      <c r="AE645" s="1184"/>
      <c r="AF645" s="1184"/>
      <c r="AG645" s="1184"/>
      <c r="AH645" s="1184"/>
      <c r="AI645" s="1184"/>
      <c r="AJ645" s="1184"/>
      <c r="AK645" s="1184"/>
      <c r="AL645" s="1184"/>
      <c r="AM645" s="1184"/>
      <c r="AN645" s="1184"/>
      <c r="AO645" s="1184"/>
      <c r="AP645" s="1184"/>
      <c r="AQ645" s="1184"/>
      <c r="AR645" s="1184"/>
      <c r="AS645" s="1184"/>
      <c r="AT645" s="1184"/>
      <c r="AU645" s="1184"/>
      <c r="AV645" s="1184"/>
      <c r="AW645" s="1184"/>
      <c r="AX645" s="1184"/>
      <c r="AY645" s="1184"/>
      <c r="AZ645" s="1184"/>
      <c r="BA645" s="1184"/>
      <c r="BB645" s="1184"/>
      <c r="BC645" s="1184"/>
      <c r="BD645" s="1184"/>
      <c r="BE645" s="1184"/>
      <c r="BF645" s="1184"/>
      <c r="BG645" s="1184"/>
      <c r="BH645" s="1184"/>
      <c r="BI645" s="1184"/>
      <c r="BJ645" s="1184"/>
    </row>
    <row r="646" spans="2:62">
      <c r="B646" s="899"/>
      <c r="C646" s="1298"/>
      <c r="D646" s="1298"/>
      <c r="E646" s="1298"/>
      <c r="F646" s="1298"/>
      <c r="G646" s="1298"/>
      <c r="H646" s="1298"/>
      <c r="I646" s="1298"/>
      <c r="J646" s="1298"/>
      <c r="K646" s="1298"/>
      <c r="L646" s="1298"/>
      <c r="M646" s="1298"/>
      <c r="N646" s="1298"/>
      <c r="O646" s="1298"/>
      <c r="P646" s="1298"/>
      <c r="Q646" s="1298"/>
      <c r="R646" s="1298"/>
      <c r="S646" s="1298"/>
      <c r="T646" s="1298"/>
      <c r="U646" s="1298"/>
      <c r="W646" s="1298"/>
      <c r="X646" s="1298"/>
      <c r="Y646" s="1184"/>
      <c r="Z646" s="1184"/>
      <c r="AA646" s="1184"/>
      <c r="AB646" s="1184"/>
      <c r="AC646" s="1184"/>
      <c r="AD646" s="1184"/>
      <c r="AE646" s="1184"/>
      <c r="AF646" s="1184"/>
      <c r="AG646" s="1184"/>
      <c r="AH646" s="1184"/>
      <c r="AI646" s="1184"/>
      <c r="AJ646" s="1184"/>
      <c r="AK646" s="1184"/>
      <c r="AL646" s="1184"/>
      <c r="AM646" s="1184"/>
      <c r="AN646" s="1184"/>
      <c r="AO646" s="1184"/>
      <c r="AP646" s="1184"/>
      <c r="AQ646" s="1184"/>
      <c r="AR646" s="1184"/>
      <c r="AS646" s="1184"/>
      <c r="AT646" s="1184"/>
      <c r="AU646" s="1184"/>
      <c r="AV646" s="1184"/>
      <c r="AW646" s="1184"/>
      <c r="AX646" s="1184"/>
      <c r="AY646" s="1184"/>
      <c r="AZ646" s="1184"/>
      <c r="BA646" s="1184"/>
      <c r="BB646" s="1184"/>
      <c r="BC646" s="1184"/>
      <c r="BD646" s="1184"/>
      <c r="BE646" s="1184"/>
      <c r="BF646" s="1184"/>
      <c r="BG646" s="1184"/>
      <c r="BH646" s="1184"/>
      <c r="BI646" s="1184"/>
      <c r="BJ646" s="1184"/>
    </row>
    <row r="647" spans="2:62">
      <c r="B647" s="899"/>
      <c r="C647" s="1298"/>
      <c r="D647" s="1298"/>
      <c r="E647" s="1298"/>
      <c r="F647" s="1298"/>
      <c r="G647" s="1298"/>
      <c r="H647" s="1298"/>
      <c r="I647" s="1298"/>
      <c r="J647" s="1298"/>
      <c r="K647" s="1298"/>
      <c r="L647" s="1298"/>
      <c r="M647" s="1298"/>
      <c r="N647" s="1298"/>
      <c r="O647" s="1298"/>
      <c r="P647" s="1298"/>
      <c r="Q647" s="1298"/>
      <c r="R647" s="1298"/>
      <c r="S647" s="1298"/>
      <c r="T647" s="1298"/>
      <c r="U647" s="1298"/>
      <c r="W647" s="1298"/>
      <c r="X647" s="1298"/>
      <c r="Y647" s="1184"/>
      <c r="Z647" s="1184"/>
      <c r="AA647" s="1184"/>
      <c r="AB647" s="1184"/>
      <c r="AC647" s="1184"/>
      <c r="AD647" s="1184"/>
      <c r="AE647" s="1184"/>
      <c r="AF647" s="1184"/>
      <c r="AG647" s="1184"/>
      <c r="AH647" s="1184"/>
      <c r="AI647" s="1184"/>
      <c r="AJ647" s="1184"/>
      <c r="AK647" s="1184"/>
      <c r="AL647" s="1184"/>
      <c r="AM647" s="1184"/>
      <c r="AN647" s="1184"/>
      <c r="AO647" s="1184"/>
      <c r="AP647" s="1184"/>
      <c r="AQ647" s="1184"/>
      <c r="AR647" s="1184"/>
      <c r="AS647" s="1184"/>
      <c r="AT647" s="1184"/>
      <c r="AU647" s="1184"/>
      <c r="AV647" s="1184"/>
      <c r="AW647" s="1184"/>
      <c r="AX647" s="1184"/>
      <c r="AY647" s="1184"/>
      <c r="AZ647" s="1184"/>
      <c r="BA647" s="1184"/>
      <c r="BB647" s="1184"/>
      <c r="BC647" s="1184"/>
      <c r="BD647" s="1184"/>
      <c r="BE647" s="1184"/>
      <c r="BF647" s="1184"/>
      <c r="BG647" s="1184"/>
      <c r="BH647" s="1184"/>
      <c r="BI647" s="1184"/>
      <c r="BJ647" s="1184"/>
    </row>
    <row r="648" spans="2:62">
      <c r="B648" s="899"/>
      <c r="C648" s="1298"/>
      <c r="D648" s="1298"/>
      <c r="E648" s="1298"/>
      <c r="F648" s="1298"/>
      <c r="G648" s="1298"/>
      <c r="H648" s="1298"/>
      <c r="I648" s="1298"/>
      <c r="J648" s="1298"/>
      <c r="K648" s="1298"/>
      <c r="L648" s="1298"/>
      <c r="M648" s="1298"/>
      <c r="N648" s="1298"/>
      <c r="O648" s="1298"/>
      <c r="P648" s="1298"/>
      <c r="Q648" s="1298"/>
      <c r="R648" s="1298"/>
      <c r="S648" s="1298"/>
      <c r="T648" s="1298"/>
      <c r="U648" s="1298"/>
      <c r="W648" s="1298"/>
      <c r="X648" s="1298"/>
      <c r="Y648" s="1184"/>
      <c r="Z648" s="1184"/>
      <c r="AA648" s="1184"/>
      <c r="AB648" s="1184"/>
      <c r="AC648" s="1184"/>
      <c r="AD648" s="1184"/>
      <c r="AE648" s="1184"/>
      <c r="AF648" s="1184"/>
      <c r="AG648" s="1184"/>
      <c r="AH648" s="1184"/>
      <c r="AI648" s="1184"/>
      <c r="AJ648" s="1184"/>
      <c r="AK648" s="1184"/>
      <c r="AL648" s="1184"/>
      <c r="AM648" s="1184"/>
      <c r="AN648" s="1184"/>
      <c r="AO648" s="1184"/>
      <c r="AP648" s="1184"/>
      <c r="AQ648" s="1184"/>
      <c r="AR648" s="1184"/>
      <c r="AS648" s="1184"/>
      <c r="AT648" s="1184"/>
      <c r="AU648" s="1184"/>
      <c r="AV648" s="1184"/>
      <c r="AW648" s="1184"/>
      <c r="AX648" s="1184"/>
      <c r="AY648" s="1184"/>
      <c r="AZ648" s="1184"/>
      <c r="BA648" s="1184"/>
      <c r="BB648" s="1184"/>
      <c r="BC648" s="1184"/>
      <c r="BD648" s="1184"/>
      <c r="BE648" s="1184"/>
      <c r="BF648" s="1184"/>
      <c r="BG648" s="1184"/>
      <c r="BH648" s="1184"/>
      <c r="BI648" s="1184"/>
      <c r="BJ648" s="1184"/>
    </row>
    <row r="649" spans="2:62">
      <c r="B649" s="899"/>
      <c r="C649" s="1298"/>
      <c r="D649" s="1298"/>
      <c r="E649" s="1298"/>
      <c r="F649" s="1298"/>
      <c r="G649" s="1298"/>
      <c r="H649" s="1298"/>
      <c r="I649" s="1298"/>
      <c r="J649" s="1298"/>
      <c r="K649" s="1298"/>
      <c r="L649" s="1298"/>
      <c r="M649" s="1298"/>
      <c r="N649" s="1298"/>
      <c r="O649" s="1298"/>
      <c r="P649" s="1298"/>
      <c r="Q649" s="1298"/>
      <c r="R649" s="1298"/>
      <c r="S649" s="1298"/>
      <c r="T649" s="1298"/>
      <c r="U649" s="1298"/>
      <c r="W649" s="1298"/>
      <c r="X649" s="1298"/>
      <c r="Y649" s="1184"/>
      <c r="Z649" s="1184"/>
      <c r="AA649" s="1184"/>
      <c r="AB649" s="1184"/>
      <c r="AC649" s="1184"/>
      <c r="AD649" s="1184"/>
      <c r="AE649" s="1184"/>
      <c r="AF649" s="1184"/>
      <c r="AG649" s="1184"/>
      <c r="AH649" s="1184"/>
      <c r="AI649" s="1184"/>
      <c r="AJ649" s="1184"/>
      <c r="AK649" s="1184"/>
      <c r="AL649" s="1184"/>
      <c r="AM649" s="1184"/>
      <c r="AN649" s="1184"/>
      <c r="AO649" s="1184"/>
      <c r="AP649" s="1184"/>
      <c r="AQ649" s="1184"/>
      <c r="AR649" s="1184"/>
      <c r="AS649" s="1184"/>
      <c r="AT649" s="1184"/>
      <c r="AU649" s="1184"/>
      <c r="AV649" s="1184"/>
      <c r="AW649" s="1184"/>
      <c r="AX649" s="1184"/>
      <c r="AY649" s="1184"/>
      <c r="AZ649" s="1184"/>
      <c r="BA649" s="1184"/>
      <c r="BB649" s="1184"/>
      <c r="BC649" s="1184"/>
      <c r="BD649" s="1184"/>
      <c r="BE649" s="1184"/>
      <c r="BF649" s="1184"/>
      <c r="BG649" s="1184"/>
      <c r="BH649" s="1184"/>
      <c r="BI649" s="1184"/>
      <c r="BJ649" s="1184"/>
    </row>
    <row r="650" spans="2:62">
      <c r="B650" s="899"/>
      <c r="C650" s="1298"/>
      <c r="D650" s="1298"/>
      <c r="E650" s="1298"/>
      <c r="F650" s="1298"/>
      <c r="G650" s="1298"/>
      <c r="H650" s="1298"/>
      <c r="I650" s="1298"/>
      <c r="J650" s="1298"/>
      <c r="K650" s="1298"/>
      <c r="L650" s="1298"/>
      <c r="M650" s="1298"/>
      <c r="N650" s="1298"/>
      <c r="O650" s="1298"/>
      <c r="P650" s="1298"/>
      <c r="Q650" s="1298"/>
      <c r="R650" s="1298"/>
      <c r="S650" s="1298"/>
      <c r="T650" s="1298"/>
      <c r="U650" s="1298"/>
      <c r="W650" s="1298"/>
      <c r="X650" s="1298"/>
      <c r="Y650" s="1184"/>
      <c r="Z650" s="1184"/>
      <c r="AA650" s="1184"/>
      <c r="AB650" s="1184"/>
      <c r="AC650" s="1184"/>
      <c r="AD650" s="1184"/>
      <c r="AE650" s="1184"/>
      <c r="AF650" s="1184"/>
      <c r="AG650" s="1184"/>
      <c r="AH650" s="1184"/>
      <c r="AI650" s="1184"/>
      <c r="AJ650" s="1184"/>
      <c r="AK650" s="1184"/>
      <c r="AL650" s="1184"/>
      <c r="AM650" s="1184"/>
      <c r="AN650" s="1184"/>
      <c r="AO650" s="1184"/>
      <c r="AP650" s="1184"/>
      <c r="AQ650" s="1184"/>
      <c r="AR650" s="1184"/>
      <c r="AS650" s="1184"/>
      <c r="AT650" s="1184"/>
      <c r="AU650" s="1184"/>
      <c r="AV650" s="1184"/>
      <c r="AW650" s="1184"/>
      <c r="AX650" s="1184"/>
      <c r="AY650" s="1184"/>
      <c r="AZ650" s="1184"/>
      <c r="BA650" s="1184"/>
      <c r="BB650" s="1184"/>
      <c r="BC650" s="1184"/>
      <c r="BD650" s="1184"/>
      <c r="BE650" s="1184"/>
      <c r="BF650" s="1184"/>
      <c r="BG650" s="1184"/>
      <c r="BH650" s="1184"/>
      <c r="BI650" s="1184"/>
      <c r="BJ650" s="1184"/>
    </row>
    <row r="651" spans="2:62" ht="30">
      <c r="B651" s="899"/>
      <c r="C651" s="1389"/>
      <c r="D651" s="1298"/>
      <c r="E651" s="1298"/>
      <c r="F651" s="1298"/>
      <c r="G651" s="1298"/>
      <c r="H651" s="1298"/>
      <c r="I651" s="1298"/>
      <c r="J651" s="1298"/>
      <c r="K651" s="1298"/>
      <c r="L651" s="1298"/>
      <c r="M651" s="1298"/>
      <c r="N651" s="1298"/>
      <c r="O651" s="1390"/>
      <c r="P651" s="1298"/>
      <c r="Q651" s="1298"/>
      <c r="R651" s="1298"/>
      <c r="S651" s="1298"/>
      <c r="T651" s="1298"/>
      <c r="U651" s="1298"/>
      <c r="W651" s="1298"/>
      <c r="X651" s="1298"/>
      <c r="Y651" s="1184"/>
      <c r="Z651" s="1184"/>
      <c r="AA651" s="1184"/>
      <c r="AB651" s="1184"/>
      <c r="AC651" s="1184"/>
      <c r="AD651" s="1184"/>
      <c r="AE651" s="1184"/>
      <c r="AF651" s="1184"/>
      <c r="AG651" s="1184"/>
      <c r="AH651" s="1184"/>
      <c r="AI651" s="1184"/>
      <c r="AJ651" s="1184"/>
      <c r="AK651" s="1184"/>
      <c r="AL651" s="1184"/>
      <c r="AM651" s="1184"/>
      <c r="AN651" s="1184"/>
      <c r="AO651" s="1184"/>
      <c r="AP651" s="1184"/>
      <c r="AQ651" s="1184"/>
      <c r="AR651" s="1184"/>
      <c r="AS651" s="1184"/>
      <c r="AT651" s="1184"/>
      <c r="AU651" s="1184"/>
      <c r="AV651" s="1184"/>
      <c r="AW651" s="1184"/>
      <c r="AX651" s="1184"/>
      <c r="AY651" s="1184"/>
      <c r="AZ651" s="1184"/>
      <c r="BA651" s="1184"/>
      <c r="BB651" s="1184"/>
      <c r="BC651" s="1184"/>
      <c r="BD651" s="1184"/>
      <c r="BE651" s="1184"/>
      <c r="BF651" s="1184"/>
      <c r="BG651" s="1184"/>
      <c r="BH651" s="1184"/>
      <c r="BI651" s="1184"/>
      <c r="BJ651" s="1184"/>
    </row>
    <row r="652" spans="2:62" ht="18.75">
      <c r="B652" s="899"/>
      <c r="C652" s="1379"/>
      <c r="D652" s="1383"/>
      <c r="E652" s="1383"/>
      <c r="F652" s="1383"/>
      <c r="G652" s="1383"/>
      <c r="H652" s="1383"/>
      <c r="I652" s="1383"/>
      <c r="J652" s="1383"/>
      <c r="K652" s="1383"/>
      <c r="L652" s="1383"/>
      <c r="M652" s="1383"/>
      <c r="N652" s="1383"/>
      <c r="O652" s="1383"/>
      <c r="P652" s="1383"/>
      <c r="Q652" s="1391"/>
      <c r="R652" s="1383"/>
      <c r="S652" s="1383"/>
      <c r="T652" s="1298"/>
      <c r="U652" s="1298"/>
      <c r="W652" s="1298"/>
      <c r="X652" s="1298"/>
      <c r="Y652" s="1184"/>
      <c r="Z652" s="1184"/>
      <c r="AA652" s="1184"/>
      <c r="AB652" s="1184"/>
      <c r="AC652" s="1184"/>
      <c r="AD652" s="1184"/>
      <c r="AE652" s="1184"/>
      <c r="AF652" s="1184"/>
      <c r="AG652" s="1184"/>
      <c r="AH652" s="1184"/>
      <c r="AI652" s="1184"/>
      <c r="AJ652" s="1184"/>
      <c r="AK652" s="1184"/>
      <c r="AL652" s="1184"/>
      <c r="AM652" s="1184"/>
      <c r="AN652" s="1184"/>
      <c r="AO652" s="1184"/>
      <c r="AP652" s="1184"/>
      <c r="AQ652" s="1184"/>
      <c r="AR652" s="1184"/>
      <c r="AS652" s="1184"/>
      <c r="AT652" s="1184"/>
      <c r="AU652" s="1184"/>
      <c r="AV652" s="1184"/>
      <c r="AW652" s="1184"/>
      <c r="AX652" s="1184"/>
      <c r="AY652" s="1184"/>
      <c r="AZ652" s="1184"/>
      <c r="BA652" s="1184"/>
      <c r="BB652" s="1184"/>
      <c r="BC652" s="1184"/>
      <c r="BD652" s="1184"/>
      <c r="BE652" s="1184"/>
      <c r="BF652" s="1184"/>
      <c r="BG652" s="1184"/>
      <c r="BH652" s="1184"/>
      <c r="BI652" s="1184"/>
      <c r="BJ652" s="1184"/>
    </row>
    <row r="653" spans="2:62">
      <c r="B653" s="899"/>
      <c r="C653" s="1298"/>
      <c r="D653" s="1380"/>
      <c r="E653" s="1380"/>
      <c r="F653" s="1392"/>
      <c r="G653" s="1380"/>
      <c r="H653" s="1380"/>
      <c r="I653" s="1392"/>
      <c r="J653" s="1384"/>
      <c r="K653" s="1384"/>
      <c r="L653" s="1393"/>
      <c r="M653" s="1384"/>
      <c r="N653" s="1384"/>
      <c r="O653" s="1384"/>
      <c r="P653" s="1384"/>
      <c r="Q653" s="1381"/>
      <c r="R653" s="1380"/>
      <c r="S653" s="1392"/>
      <c r="T653" s="1298"/>
      <c r="U653" s="1298"/>
      <c r="W653" s="1298"/>
      <c r="X653" s="1298"/>
      <c r="Y653" s="1184"/>
      <c r="Z653" s="1184"/>
      <c r="AA653" s="1184"/>
      <c r="AB653" s="1184"/>
      <c r="AC653" s="1184"/>
      <c r="AD653" s="1184"/>
      <c r="AE653" s="1184"/>
      <c r="AF653" s="1184"/>
      <c r="AG653" s="1184"/>
      <c r="AH653" s="1184"/>
      <c r="AI653" s="1184"/>
      <c r="AJ653" s="1184"/>
      <c r="AK653" s="1184"/>
      <c r="AL653" s="1184"/>
      <c r="AM653" s="1184"/>
      <c r="AN653" s="1184"/>
      <c r="AO653" s="1184"/>
      <c r="AP653" s="1184"/>
      <c r="AQ653" s="1184"/>
      <c r="AR653" s="1184"/>
      <c r="AS653" s="1184"/>
      <c r="AT653" s="1184"/>
      <c r="AU653" s="1184"/>
      <c r="AV653" s="1184"/>
      <c r="AW653" s="1184"/>
      <c r="AX653" s="1184"/>
      <c r="AY653" s="1184"/>
      <c r="AZ653" s="1184"/>
      <c r="BA653" s="1184"/>
      <c r="BB653" s="1184"/>
      <c r="BC653" s="1184"/>
      <c r="BD653" s="1184"/>
      <c r="BE653" s="1184"/>
      <c r="BF653" s="1184"/>
      <c r="BG653" s="1184"/>
      <c r="BH653" s="1184"/>
      <c r="BI653" s="1184"/>
      <c r="BJ653" s="1184"/>
    </row>
    <row r="654" spans="2:62">
      <c r="B654" s="899"/>
      <c r="C654" s="1394"/>
      <c r="D654" s="1298"/>
      <c r="E654" s="1298"/>
      <c r="F654" s="1383"/>
      <c r="G654" s="1298"/>
      <c r="H654" s="1298"/>
      <c r="I654" s="1383"/>
      <c r="J654" s="1383"/>
      <c r="K654" s="1383"/>
      <c r="L654" s="1298"/>
      <c r="M654" s="1383"/>
      <c r="N654" s="1383"/>
      <c r="O654" s="1298"/>
      <c r="P654" s="1383"/>
      <c r="Q654" s="1383"/>
      <c r="R654" s="1298"/>
      <c r="S654" s="1383"/>
      <c r="T654" s="1298"/>
      <c r="U654" s="1298"/>
      <c r="W654" s="1298"/>
      <c r="X654" s="1298"/>
      <c r="Y654" s="1184"/>
      <c r="Z654" s="1184"/>
      <c r="AA654" s="1184"/>
      <c r="AB654" s="1184"/>
      <c r="AC654" s="1184"/>
      <c r="AD654" s="1184"/>
      <c r="AE654" s="1184"/>
      <c r="AF654" s="1184"/>
      <c r="AG654" s="1184"/>
      <c r="AH654" s="1184"/>
      <c r="AI654" s="1184"/>
      <c r="AJ654" s="1184"/>
      <c r="AK654" s="1184"/>
      <c r="AL654" s="1184"/>
      <c r="AM654" s="1184"/>
      <c r="AN654" s="1184"/>
      <c r="AO654" s="1184"/>
      <c r="AP654" s="1184"/>
      <c r="AQ654" s="1184"/>
      <c r="AR654" s="1184"/>
      <c r="AS654" s="1184"/>
      <c r="AT654" s="1184"/>
      <c r="AU654" s="1184"/>
      <c r="AV654" s="1184"/>
      <c r="AW654" s="1184"/>
      <c r="AX654" s="1184"/>
      <c r="AY654" s="1184"/>
      <c r="AZ654" s="1184"/>
      <c r="BA654" s="1184"/>
      <c r="BB654" s="1184"/>
      <c r="BC654" s="1184"/>
      <c r="BD654" s="1184"/>
      <c r="BE654" s="1184"/>
      <c r="BF654" s="1184"/>
      <c r="BG654" s="1184"/>
      <c r="BH654" s="1184"/>
      <c r="BI654" s="1184"/>
      <c r="BJ654" s="1184"/>
    </row>
    <row r="655" spans="2:62">
      <c r="B655" s="899"/>
      <c r="C655" s="1298"/>
      <c r="D655" s="1298"/>
      <c r="E655" s="1298"/>
      <c r="F655" s="1376"/>
      <c r="G655" s="1298"/>
      <c r="H655" s="1298"/>
      <c r="I655" s="1376"/>
      <c r="J655" s="1376"/>
      <c r="K655" s="1376"/>
      <c r="L655" s="1376"/>
      <c r="M655" s="1376"/>
      <c r="N655" s="1376"/>
      <c r="O655" s="1376"/>
      <c r="P655" s="1376"/>
      <c r="Q655" s="1376"/>
      <c r="R655" s="1376"/>
      <c r="S655" s="1376"/>
      <c r="T655" s="1298"/>
      <c r="U655" s="1298"/>
      <c r="W655" s="1298"/>
      <c r="X655" s="1298"/>
      <c r="Y655" s="1184"/>
      <c r="Z655" s="1184"/>
      <c r="AA655" s="1184"/>
      <c r="AB655" s="1184"/>
      <c r="AC655" s="1184"/>
      <c r="AD655" s="1184"/>
      <c r="AE655" s="1184"/>
      <c r="AF655" s="1184"/>
      <c r="AG655" s="1184"/>
      <c r="AH655" s="1184"/>
      <c r="AI655" s="1184"/>
      <c r="AJ655" s="1184"/>
      <c r="AK655" s="1184"/>
      <c r="AL655" s="1184"/>
      <c r="AM655" s="1184"/>
      <c r="AN655" s="1184"/>
      <c r="AO655" s="1184"/>
      <c r="AP655" s="1184"/>
      <c r="AQ655" s="1184"/>
      <c r="AR655" s="1184"/>
      <c r="AS655" s="1184"/>
      <c r="AT655" s="1184"/>
      <c r="AU655" s="1184"/>
      <c r="AV655" s="1184"/>
      <c r="AW655" s="1184"/>
      <c r="AX655" s="1184"/>
      <c r="AY655" s="1184"/>
      <c r="AZ655" s="1184"/>
      <c r="BA655" s="1184"/>
      <c r="BB655" s="1184"/>
      <c r="BC655" s="1184"/>
      <c r="BD655" s="1184"/>
      <c r="BE655" s="1184"/>
      <c r="BF655" s="1184"/>
      <c r="BG655" s="1184"/>
      <c r="BH655" s="1184"/>
      <c r="BI655" s="1184"/>
      <c r="BJ655" s="1184"/>
    </row>
    <row r="656" spans="2:62">
      <c r="B656" s="899"/>
      <c r="C656" s="1375"/>
      <c r="D656" s="1375"/>
      <c r="E656" s="1375"/>
      <c r="F656" s="1378"/>
      <c r="G656" s="1375"/>
      <c r="H656" s="1375"/>
      <c r="I656" s="1378"/>
      <c r="J656" s="1378"/>
      <c r="K656" s="1378"/>
      <c r="L656" s="1378"/>
      <c r="M656" s="1378"/>
      <c r="N656" s="1378"/>
      <c r="O656" s="1378"/>
      <c r="P656" s="1378"/>
      <c r="Q656" s="1378"/>
      <c r="R656" s="1378"/>
      <c r="S656" s="1378"/>
      <c r="T656" s="1298"/>
      <c r="U656" s="1298"/>
      <c r="W656" s="1298"/>
      <c r="X656" s="1298"/>
      <c r="Y656" s="1184"/>
      <c r="Z656" s="1184"/>
      <c r="AA656" s="1184"/>
      <c r="AB656" s="1184"/>
      <c r="AC656" s="1184"/>
      <c r="AD656" s="1184"/>
      <c r="AE656" s="1184"/>
      <c r="AF656" s="1184"/>
      <c r="AG656" s="1184"/>
      <c r="AH656" s="1184"/>
      <c r="AI656" s="1184"/>
      <c r="AJ656" s="1184"/>
      <c r="AK656" s="1184"/>
      <c r="AL656" s="1184"/>
      <c r="AM656" s="1184"/>
      <c r="AN656" s="1184"/>
      <c r="AO656" s="1184"/>
      <c r="AP656" s="1184"/>
      <c r="AQ656" s="1184"/>
      <c r="AR656" s="1184"/>
      <c r="AS656" s="1184"/>
      <c r="AT656" s="1184"/>
      <c r="AU656" s="1184"/>
      <c r="AV656" s="1184"/>
      <c r="AW656" s="1184"/>
      <c r="AX656" s="1184"/>
      <c r="AY656" s="1184"/>
      <c r="AZ656" s="1184"/>
      <c r="BA656" s="1184"/>
      <c r="BB656" s="1184"/>
      <c r="BC656" s="1184"/>
      <c r="BD656" s="1184"/>
      <c r="BE656" s="1184"/>
      <c r="BF656" s="1184"/>
      <c r="BG656" s="1184"/>
      <c r="BH656" s="1184"/>
      <c r="BI656" s="1184"/>
      <c r="BJ656" s="1184"/>
    </row>
    <row r="657" spans="2:62">
      <c r="B657" s="899"/>
      <c r="C657" s="1298"/>
      <c r="D657" s="1298"/>
      <c r="E657" s="1298"/>
      <c r="F657" s="1298"/>
      <c r="G657" s="1298"/>
      <c r="H657" s="1298"/>
      <c r="I657" s="1298"/>
      <c r="J657" s="1376"/>
      <c r="K657" s="1376"/>
      <c r="L657" s="1376"/>
      <c r="M657" s="1376"/>
      <c r="N657" s="1376"/>
      <c r="O657" s="1376"/>
      <c r="P657" s="1376"/>
      <c r="Q657" s="1376"/>
      <c r="R657" s="1376"/>
      <c r="S657" s="1376"/>
      <c r="T657" s="1298"/>
      <c r="U657" s="1298"/>
      <c r="W657" s="1298"/>
      <c r="X657" s="1298"/>
      <c r="Y657" s="1184"/>
      <c r="Z657" s="1184"/>
      <c r="AA657" s="1184"/>
      <c r="AB657" s="1184"/>
      <c r="AC657" s="1184"/>
      <c r="AD657" s="1184"/>
      <c r="AE657" s="1184"/>
      <c r="AF657" s="1184"/>
      <c r="AG657" s="1184"/>
      <c r="AH657" s="1184"/>
      <c r="AI657" s="1184"/>
      <c r="AJ657" s="1184"/>
      <c r="AK657" s="1184"/>
      <c r="AL657" s="1184"/>
      <c r="AM657" s="1184"/>
      <c r="AN657" s="1184"/>
      <c r="AO657" s="1184"/>
      <c r="AP657" s="1184"/>
      <c r="AQ657" s="1184"/>
      <c r="AR657" s="1184"/>
      <c r="AS657" s="1184"/>
      <c r="AT657" s="1184"/>
      <c r="AU657" s="1184"/>
      <c r="AV657" s="1184"/>
      <c r="AW657" s="1184"/>
      <c r="AX657" s="1184"/>
      <c r="AY657" s="1184"/>
      <c r="AZ657" s="1184"/>
      <c r="BA657" s="1184"/>
      <c r="BB657" s="1184"/>
      <c r="BC657" s="1184"/>
      <c r="BD657" s="1184"/>
      <c r="BE657" s="1184"/>
      <c r="BF657" s="1184"/>
      <c r="BG657" s="1184"/>
      <c r="BH657" s="1184"/>
      <c r="BI657" s="1184"/>
      <c r="BJ657" s="1184"/>
    </row>
    <row r="658" spans="2:62">
      <c r="B658" s="899"/>
      <c r="C658" s="1298"/>
      <c r="D658" s="1298"/>
      <c r="E658" s="1298"/>
      <c r="F658" s="1298"/>
      <c r="G658" s="1298"/>
      <c r="H658" s="1298"/>
      <c r="I658" s="1298"/>
      <c r="J658" s="1298"/>
      <c r="K658" s="1376"/>
      <c r="L658" s="1376"/>
      <c r="M658" s="1298"/>
      <c r="N658" s="1376"/>
      <c r="O658" s="1376"/>
      <c r="P658" s="1298"/>
      <c r="Q658" s="1376"/>
      <c r="R658" s="1376"/>
      <c r="S658" s="1298"/>
      <c r="T658" s="1298"/>
      <c r="U658" s="1298"/>
      <c r="W658" s="1298"/>
      <c r="X658" s="1298"/>
      <c r="Y658" s="1184"/>
      <c r="Z658" s="1184"/>
      <c r="AA658" s="1184"/>
      <c r="AB658" s="1184"/>
      <c r="AC658" s="1184"/>
      <c r="AD658" s="1184"/>
      <c r="AE658" s="1184"/>
      <c r="AF658" s="1184"/>
      <c r="AG658" s="1184"/>
      <c r="AH658" s="1184"/>
      <c r="AI658" s="1184"/>
      <c r="AJ658" s="1184"/>
      <c r="AK658" s="1184"/>
      <c r="AL658" s="1184"/>
      <c r="AM658" s="1184"/>
      <c r="AN658" s="1184"/>
      <c r="AO658" s="1184"/>
      <c r="AP658" s="1184"/>
      <c r="AQ658" s="1184"/>
      <c r="AR658" s="1184"/>
      <c r="AS658" s="1184"/>
      <c r="AT658" s="1184"/>
      <c r="AU658" s="1184"/>
      <c r="AV658" s="1184"/>
      <c r="AW658" s="1184"/>
      <c r="AX658" s="1184"/>
      <c r="AY658" s="1184"/>
      <c r="AZ658" s="1184"/>
      <c r="BA658" s="1184"/>
      <c r="BB658" s="1184"/>
      <c r="BC658" s="1184"/>
      <c r="BD658" s="1184"/>
      <c r="BE658" s="1184"/>
      <c r="BF658" s="1184"/>
      <c r="BG658" s="1184"/>
      <c r="BH658" s="1184"/>
      <c r="BI658" s="1184"/>
      <c r="BJ658" s="1184"/>
    </row>
    <row r="659" spans="2:62">
      <c r="B659" s="899"/>
      <c r="C659" s="1298"/>
      <c r="D659" s="1298"/>
      <c r="E659" s="1298"/>
      <c r="F659" s="1298"/>
      <c r="G659" s="1298"/>
      <c r="H659" s="1298"/>
      <c r="I659" s="1298"/>
      <c r="J659" s="1298"/>
      <c r="K659" s="1376"/>
      <c r="L659" s="1376"/>
      <c r="M659" s="1298"/>
      <c r="N659" s="1376"/>
      <c r="O659" s="1376"/>
      <c r="P659" s="1298"/>
      <c r="Q659" s="1376"/>
      <c r="R659" s="1376"/>
      <c r="S659" s="1298"/>
      <c r="T659" s="1298"/>
      <c r="U659" s="1298"/>
      <c r="W659" s="1298"/>
      <c r="X659" s="1298"/>
      <c r="Y659" s="1184"/>
      <c r="Z659" s="1184"/>
      <c r="AA659" s="1184"/>
      <c r="AB659" s="1184"/>
      <c r="AC659" s="1184"/>
      <c r="AD659" s="1184"/>
      <c r="AE659" s="1184"/>
      <c r="AF659" s="1184"/>
      <c r="AG659" s="1184"/>
      <c r="AH659" s="1184"/>
      <c r="AI659" s="1184"/>
      <c r="AJ659" s="1184"/>
      <c r="AK659" s="1184"/>
      <c r="AL659" s="1184"/>
      <c r="AM659" s="1184"/>
      <c r="AN659" s="1184"/>
      <c r="AO659" s="1184"/>
      <c r="AP659" s="1184"/>
      <c r="AQ659" s="1184"/>
      <c r="AR659" s="1184"/>
      <c r="AS659" s="1184"/>
      <c r="AT659" s="1184"/>
      <c r="AU659" s="1184"/>
      <c r="AV659" s="1184"/>
      <c r="AW659" s="1184"/>
      <c r="AX659" s="1184"/>
      <c r="AY659" s="1184"/>
      <c r="AZ659" s="1184"/>
      <c r="BA659" s="1184"/>
      <c r="BB659" s="1184"/>
      <c r="BC659" s="1184"/>
      <c r="BD659" s="1184"/>
      <c r="BE659" s="1184"/>
      <c r="BF659" s="1184"/>
      <c r="BG659" s="1184"/>
      <c r="BH659" s="1184"/>
      <c r="BI659" s="1184"/>
      <c r="BJ659" s="1184"/>
    </row>
    <row r="660" spans="2:62">
      <c r="B660" s="899"/>
      <c r="C660" s="1298"/>
      <c r="D660" s="1298"/>
      <c r="E660" s="1298"/>
      <c r="F660" s="1298"/>
      <c r="G660" s="1298"/>
      <c r="H660" s="1298"/>
      <c r="I660" s="1298"/>
      <c r="J660" s="1298"/>
      <c r="K660" s="1376"/>
      <c r="L660" s="1376"/>
      <c r="M660" s="1298"/>
      <c r="N660" s="1376"/>
      <c r="O660" s="1376"/>
      <c r="P660" s="1298"/>
      <c r="Q660" s="1376"/>
      <c r="R660" s="1376"/>
      <c r="S660" s="1298"/>
      <c r="T660" s="1298"/>
      <c r="U660" s="1298"/>
      <c r="W660" s="1298"/>
      <c r="X660" s="1298"/>
      <c r="Y660" s="1184"/>
      <c r="Z660" s="1184"/>
      <c r="AA660" s="1184"/>
      <c r="AB660" s="1184"/>
      <c r="AC660" s="1184"/>
      <c r="AD660" s="1184"/>
      <c r="AE660" s="1184"/>
      <c r="AF660" s="1184"/>
      <c r="AG660" s="1184"/>
      <c r="AH660" s="1184"/>
      <c r="AI660" s="1184"/>
      <c r="AJ660" s="1184"/>
      <c r="AK660" s="1184"/>
      <c r="AL660" s="1184"/>
      <c r="AM660" s="1184"/>
      <c r="AN660" s="1184"/>
      <c r="AO660" s="1184"/>
      <c r="AP660" s="1184"/>
      <c r="AQ660" s="1184"/>
      <c r="AR660" s="1184"/>
      <c r="AS660" s="1184"/>
      <c r="AT660" s="1184"/>
      <c r="AU660" s="1184"/>
      <c r="AV660" s="1184"/>
      <c r="AW660" s="1184"/>
      <c r="AX660" s="1184"/>
      <c r="AY660" s="1184"/>
      <c r="AZ660" s="1184"/>
      <c r="BA660" s="1184"/>
      <c r="BB660" s="1184"/>
      <c r="BC660" s="1184"/>
      <c r="BD660" s="1184"/>
      <c r="BE660" s="1184"/>
      <c r="BF660" s="1184"/>
      <c r="BG660" s="1184"/>
      <c r="BH660" s="1184"/>
      <c r="BI660" s="1184"/>
      <c r="BJ660" s="1184"/>
    </row>
    <row r="661" spans="2:62">
      <c r="B661" s="899"/>
      <c r="C661" s="1298"/>
      <c r="D661" s="1298"/>
      <c r="E661" s="1298"/>
      <c r="F661" s="1298"/>
      <c r="G661" s="1298"/>
      <c r="H661" s="1298"/>
      <c r="I661" s="1298"/>
      <c r="J661" s="1298"/>
      <c r="K661" s="1376"/>
      <c r="L661" s="1376"/>
      <c r="M661" s="1298"/>
      <c r="N661" s="1376"/>
      <c r="O661" s="1376"/>
      <c r="P661" s="1298"/>
      <c r="Q661" s="1376"/>
      <c r="R661" s="1376"/>
      <c r="S661" s="1298"/>
      <c r="T661" s="1298"/>
      <c r="U661" s="1298"/>
      <c r="W661" s="1298"/>
      <c r="X661" s="1298"/>
      <c r="Y661" s="1184"/>
      <c r="Z661" s="1184"/>
      <c r="AA661" s="1184"/>
      <c r="AB661" s="1184"/>
      <c r="AC661" s="1184"/>
      <c r="AD661" s="1184"/>
      <c r="AE661" s="1184"/>
      <c r="AF661" s="1184"/>
      <c r="AG661" s="1184"/>
      <c r="AH661" s="1184"/>
      <c r="AI661" s="1184"/>
      <c r="AJ661" s="1184"/>
      <c r="AK661" s="1184"/>
      <c r="AL661" s="1184"/>
      <c r="AM661" s="1184"/>
      <c r="AN661" s="1184"/>
      <c r="AO661" s="1184"/>
      <c r="AP661" s="1184"/>
      <c r="AQ661" s="1184"/>
      <c r="AR661" s="1184"/>
      <c r="AS661" s="1184"/>
      <c r="AT661" s="1184"/>
      <c r="AU661" s="1184"/>
      <c r="AV661" s="1184"/>
      <c r="AW661" s="1184"/>
      <c r="AX661" s="1184"/>
      <c r="AY661" s="1184"/>
      <c r="AZ661" s="1184"/>
      <c r="BA661" s="1184"/>
      <c r="BB661" s="1184"/>
      <c r="BC661" s="1184"/>
      <c r="BD661" s="1184"/>
      <c r="BE661" s="1184"/>
      <c r="BF661" s="1184"/>
      <c r="BG661" s="1184"/>
      <c r="BH661" s="1184"/>
      <c r="BI661" s="1184"/>
      <c r="BJ661" s="1184"/>
    </row>
    <row r="662" spans="2:62">
      <c r="B662" s="899"/>
      <c r="C662" s="1298"/>
      <c r="D662" s="1298"/>
      <c r="E662" s="1298"/>
      <c r="F662" s="1298"/>
      <c r="G662" s="1298"/>
      <c r="H662" s="1298"/>
      <c r="I662" s="1298"/>
      <c r="J662" s="1298"/>
      <c r="K662" s="1376"/>
      <c r="L662" s="1376"/>
      <c r="M662" s="1298"/>
      <c r="N662" s="1376"/>
      <c r="O662" s="1376"/>
      <c r="P662" s="1298"/>
      <c r="Q662" s="1376"/>
      <c r="R662" s="1376"/>
      <c r="S662" s="1298"/>
      <c r="T662" s="1298"/>
      <c r="U662" s="1298"/>
      <c r="W662" s="1298"/>
      <c r="X662" s="1298"/>
      <c r="Y662" s="1184"/>
      <c r="Z662" s="1184"/>
      <c r="AA662" s="1184"/>
      <c r="AB662" s="1184"/>
      <c r="AC662" s="1184"/>
      <c r="AD662" s="1184"/>
      <c r="AE662" s="1184"/>
      <c r="AF662" s="1184"/>
      <c r="AG662" s="1184"/>
      <c r="AH662" s="1184"/>
      <c r="AI662" s="1184"/>
      <c r="AJ662" s="1184"/>
      <c r="AK662" s="1184"/>
      <c r="AL662" s="1184"/>
      <c r="AM662" s="1184"/>
      <c r="AN662" s="1184"/>
      <c r="AO662" s="1184"/>
      <c r="AP662" s="1184"/>
      <c r="AQ662" s="1184"/>
      <c r="AR662" s="1184"/>
      <c r="AS662" s="1184"/>
      <c r="AT662" s="1184"/>
      <c r="AU662" s="1184"/>
      <c r="AV662" s="1184"/>
      <c r="AW662" s="1184"/>
      <c r="AX662" s="1184"/>
      <c r="AY662" s="1184"/>
      <c r="AZ662" s="1184"/>
      <c r="BA662" s="1184"/>
      <c r="BB662" s="1184"/>
      <c r="BC662" s="1184"/>
      <c r="BD662" s="1184"/>
      <c r="BE662" s="1184"/>
      <c r="BF662" s="1184"/>
      <c r="BG662" s="1184"/>
      <c r="BH662" s="1184"/>
      <c r="BI662" s="1184"/>
      <c r="BJ662" s="1184"/>
    </row>
    <row r="663" spans="2:62">
      <c r="B663" s="899"/>
      <c r="C663" s="1298"/>
      <c r="D663" s="1298"/>
      <c r="E663" s="1298"/>
      <c r="F663" s="1298"/>
      <c r="G663" s="1298"/>
      <c r="H663" s="1298"/>
      <c r="I663" s="1298"/>
      <c r="J663" s="1298"/>
      <c r="K663" s="1376"/>
      <c r="L663" s="1378"/>
      <c r="M663" s="1298"/>
      <c r="N663" s="1376"/>
      <c r="O663" s="1376"/>
      <c r="P663" s="1298"/>
      <c r="Q663" s="1376"/>
      <c r="R663" s="1378"/>
      <c r="S663" s="1298"/>
      <c r="T663" s="1298"/>
      <c r="U663" s="1298"/>
      <c r="W663" s="1298"/>
      <c r="X663" s="1298"/>
      <c r="Y663" s="1184"/>
      <c r="Z663" s="1184"/>
      <c r="AA663" s="1184"/>
      <c r="AB663" s="1184"/>
      <c r="AC663" s="1184"/>
      <c r="AD663" s="1184"/>
      <c r="AE663" s="1184"/>
      <c r="AF663" s="1184"/>
      <c r="AG663" s="1184"/>
      <c r="AH663" s="1184"/>
      <c r="AI663" s="1184"/>
      <c r="AJ663" s="1184"/>
      <c r="AK663" s="1184"/>
      <c r="AL663" s="1184"/>
      <c r="AM663" s="1184"/>
      <c r="AN663" s="1184"/>
      <c r="AO663" s="1184"/>
      <c r="AP663" s="1184"/>
      <c r="AQ663" s="1184"/>
      <c r="AR663" s="1184"/>
      <c r="AS663" s="1184"/>
      <c r="AT663" s="1184"/>
      <c r="AU663" s="1184"/>
      <c r="AV663" s="1184"/>
      <c r="AW663" s="1184"/>
      <c r="AX663" s="1184"/>
      <c r="AY663" s="1184"/>
      <c r="AZ663" s="1184"/>
      <c r="BA663" s="1184"/>
      <c r="BB663" s="1184"/>
      <c r="BC663" s="1184"/>
      <c r="BD663" s="1184"/>
      <c r="BE663" s="1184"/>
      <c r="BF663" s="1184"/>
      <c r="BG663" s="1184"/>
      <c r="BH663" s="1184"/>
      <c r="BI663" s="1184"/>
      <c r="BJ663" s="1184"/>
    </row>
    <row r="664" spans="2:62">
      <c r="B664" s="899"/>
      <c r="C664" s="1298"/>
      <c r="D664" s="1298"/>
      <c r="E664" s="1298"/>
      <c r="F664" s="1298"/>
      <c r="G664" s="1298"/>
      <c r="H664" s="1298"/>
      <c r="I664" s="1298"/>
      <c r="J664" s="1298"/>
      <c r="K664" s="1376"/>
      <c r="L664" s="1376"/>
      <c r="M664" s="1298"/>
      <c r="N664" s="1376"/>
      <c r="O664" s="1376"/>
      <c r="P664" s="1298"/>
      <c r="Q664" s="1376"/>
      <c r="R664" s="1376"/>
      <c r="S664" s="1298"/>
      <c r="T664" s="1298"/>
      <c r="U664" s="1298"/>
      <c r="W664" s="1298"/>
      <c r="X664" s="1298"/>
      <c r="Y664" s="1184"/>
      <c r="Z664" s="1184"/>
      <c r="AA664" s="1184"/>
      <c r="AB664" s="1184"/>
      <c r="AC664" s="1184"/>
      <c r="AD664" s="1184"/>
      <c r="AE664" s="1184"/>
      <c r="AF664" s="1184"/>
      <c r="AG664" s="1184"/>
      <c r="AH664" s="1184"/>
      <c r="AI664" s="1184"/>
      <c r="AJ664" s="1184"/>
      <c r="AK664" s="1184"/>
      <c r="AL664" s="1184"/>
      <c r="AM664" s="1184"/>
      <c r="AN664" s="1184"/>
      <c r="AO664" s="1184"/>
      <c r="AP664" s="1184"/>
      <c r="AQ664" s="1184"/>
      <c r="AR664" s="1184"/>
      <c r="AS664" s="1184"/>
      <c r="AT664" s="1184"/>
      <c r="AU664" s="1184"/>
      <c r="AV664" s="1184"/>
      <c r="AW664" s="1184"/>
      <c r="AX664" s="1184"/>
      <c r="AY664" s="1184"/>
      <c r="AZ664" s="1184"/>
      <c r="BA664" s="1184"/>
      <c r="BB664" s="1184"/>
      <c r="BC664" s="1184"/>
      <c r="BD664" s="1184"/>
      <c r="BE664" s="1184"/>
      <c r="BF664" s="1184"/>
      <c r="BG664" s="1184"/>
      <c r="BH664" s="1184"/>
      <c r="BI664" s="1184"/>
      <c r="BJ664" s="1184"/>
    </row>
    <row r="665" spans="2:62">
      <c r="B665" s="899"/>
      <c r="C665" s="1298"/>
      <c r="D665" s="1298"/>
      <c r="E665" s="1298"/>
      <c r="F665" s="1298"/>
      <c r="G665" s="1298"/>
      <c r="H665" s="1298"/>
      <c r="I665" s="1298"/>
      <c r="J665" s="1298"/>
      <c r="K665" s="1298"/>
      <c r="L665" s="1298"/>
      <c r="M665" s="1298"/>
      <c r="N665" s="1378"/>
      <c r="O665" s="1378"/>
      <c r="P665" s="1298"/>
      <c r="Q665" s="1378"/>
      <c r="R665" s="1298"/>
      <c r="S665" s="1298"/>
      <c r="T665" s="1298"/>
      <c r="U665" s="1298"/>
      <c r="W665" s="1298"/>
      <c r="X665" s="1298"/>
      <c r="Y665" s="1184"/>
      <c r="Z665" s="1184"/>
      <c r="AA665" s="1184"/>
      <c r="AB665" s="1184"/>
      <c r="AC665" s="1184"/>
      <c r="AD665" s="1184"/>
      <c r="AE665" s="1184"/>
      <c r="AF665" s="1184"/>
      <c r="AG665" s="1184"/>
      <c r="AH665" s="1184"/>
      <c r="AI665" s="1184"/>
      <c r="AJ665" s="1184"/>
      <c r="AK665" s="1184"/>
      <c r="AL665" s="1184"/>
      <c r="AM665" s="1184"/>
      <c r="AN665" s="1184"/>
      <c r="AO665" s="1184"/>
      <c r="AP665" s="1184"/>
      <c r="AQ665" s="1184"/>
      <c r="AR665" s="1184"/>
      <c r="AS665" s="1184"/>
      <c r="AT665" s="1184"/>
      <c r="AU665" s="1184"/>
      <c r="AV665" s="1184"/>
      <c r="AW665" s="1184"/>
      <c r="AX665" s="1184"/>
      <c r="AY665" s="1184"/>
      <c r="AZ665" s="1184"/>
      <c r="BA665" s="1184"/>
      <c r="BB665" s="1184"/>
      <c r="BC665" s="1184"/>
      <c r="BD665" s="1184"/>
      <c r="BE665" s="1184"/>
      <c r="BF665" s="1184"/>
      <c r="BG665" s="1184"/>
      <c r="BH665" s="1184"/>
      <c r="BI665" s="1184"/>
      <c r="BJ665" s="1184"/>
    </row>
    <row r="666" spans="2:62">
      <c r="B666" s="899"/>
      <c r="C666" s="1298"/>
      <c r="D666" s="1298"/>
      <c r="E666" s="1298"/>
      <c r="F666" s="1298"/>
      <c r="G666" s="1298"/>
      <c r="H666" s="1298"/>
      <c r="I666" s="1298"/>
      <c r="J666" s="1298"/>
      <c r="K666" s="1378"/>
      <c r="L666" s="1378"/>
      <c r="M666" s="1298"/>
      <c r="N666" s="1376"/>
      <c r="O666" s="1376"/>
      <c r="P666" s="1298"/>
      <c r="Q666" s="1376"/>
      <c r="R666" s="1378"/>
      <c r="S666" s="1298"/>
      <c r="T666" s="1298"/>
      <c r="U666" s="1298"/>
      <c r="W666" s="1298"/>
      <c r="X666" s="1298"/>
      <c r="Y666" s="1184"/>
      <c r="Z666" s="1184"/>
      <c r="AA666" s="1184"/>
      <c r="AB666" s="1184"/>
      <c r="AC666" s="1184"/>
      <c r="AD666" s="1184"/>
      <c r="AE666" s="1184"/>
      <c r="AF666" s="1184"/>
      <c r="AG666" s="1184"/>
      <c r="AH666" s="1184"/>
      <c r="AI666" s="1184"/>
      <c r="AJ666" s="1184"/>
      <c r="AK666" s="1184"/>
      <c r="AL666" s="1184"/>
      <c r="AM666" s="1184"/>
      <c r="AN666" s="1184"/>
      <c r="AO666" s="1184"/>
      <c r="AP666" s="1184"/>
      <c r="AQ666" s="1184"/>
      <c r="AR666" s="1184"/>
      <c r="AS666" s="1184"/>
      <c r="AT666" s="1184"/>
      <c r="AU666" s="1184"/>
      <c r="AV666" s="1184"/>
      <c r="AW666" s="1184"/>
      <c r="AX666" s="1184"/>
      <c r="AY666" s="1184"/>
      <c r="AZ666" s="1184"/>
      <c r="BA666" s="1184"/>
      <c r="BB666" s="1184"/>
      <c r="BC666" s="1184"/>
      <c r="BD666" s="1184"/>
      <c r="BE666" s="1184"/>
      <c r="BF666" s="1184"/>
      <c r="BG666" s="1184"/>
      <c r="BH666" s="1184"/>
      <c r="BI666" s="1184"/>
      <c r="BJ666" s="1184"/>
    </row>
    <row r="667" spans="2:62">
      <c r="B667" s="899"/>
      <c r="C667" s="1298"/>
      <c r="D667" s="1298"/>
      <c r="E667" s="1298"/>
      <c r="F667" s="1298"/>
      <c r="G667" s="1298"/>
      <c r="H667" s="1298"/>
      <c r="I667" s="1298"/>
      <c r="J667" s="1298"/>
      <c r="K667" s="1376"/>
      <c r="L667" s="1376"/>
      <c r="M667" s="1298"/>
      <c r="N667" s="1376"/>
      <c r="O667" s="1376"/>
      <c r="P667" s="1298"/>
      <c r="Q667" s="1376"/>
      <c r="R667" s="1376"/>
      <c r="S667" s="1298"/>
      <c r="T667" s="1298"/>
      <c r="U667" s="1298"/>
      <c r="W667" s="1298"/>
      <c r="X667" s="1298"/>
      <c r="Y667" s="1184"/>
      <c r="Z667" s="1184"/>
      <c r="AA667" s="1184"/>
      <c r="AB667" s="1184"/>
      <c r="AC667" s="1184"/>
      <c r="AD667" s="1184"/>
      <c r="AE667" s="1184"/>
      <c r="AF667" s="1184"/>
      <c r="AG667" s="1184"/>
      <c r="AH667" s="1184"/>
      <c r="AI667" s="1184"/>
      <c r="AJ667" s="1184"/>
      <c r="AK667" s="1184"/>
      <c r="AL667" s="1184"/>
      <c r="AM667" s="1184"/>
      <c r="AN667" s="1184"/>
      <c r="AO667" s="1184"/>
      <c r="AP667" s="1184"/>
      <c r="AQ667" s="1184"/>
      <c r="AR667" s="1184"/>
      <c r="AS667" s="1184"/>
      <c r="AT667" s="1184"/>
      <c r="AU667" s="1184"/>
      <c r="AV667" s="1184"/>
      <c r="AW667" s="1184"/>
      <c r="AX667" s="1184"/>
      <c r="AY667" s="1184"/>
      <c r="AZ667" s="1184"/>
      <c r="BA667" s="1184"/>
      <c r="BB667" s="1184"/>
      <c r="BC667" s="1184"/>
      <c r="BD667" s="1184"/>
      <c r="BE667" s="1184"/>
      <c r="BF667" s="1184"/>
      <c r="BG667" s="1184"/>
      <c r="BH667" s="1184"/>
      <c r="BI667" s="1184"/>
      <c r="BJ667" s="1184"/>
    </row>
    <row r="668" spans="2:62">
      <c r="B668" s="899"/>
      <c r="C668" s="1298"/>
      <c r="D668" s="1298"/>
      <c r="E668" s="1298"/>
      <c r="F668" s="1298"/>
      <c r="G668" s="1298"/>
      <c r="H668" s="1298"/>
      <c r="I668" s="1298"/>
      <c r="J668" s="1298"/>
      <c r="K668" s="1376"/>
      <c r="L668" s="1376"/>
      <c r="M668" s="1298"/>
      <c r="N668" s="1376"/>
      <c r="O668" s="1376"/>
      <c r="P668" s="1298"/>
      <c r="Q668" s="1376"/>
      <c r="R668" s="1376"/>
      <c r="S668" s="1298"/>
      <c r="T668" s="1298"/>
      <c r="U668" s="1298"/>
      <c r="W668" s="1298"/>
      <c r="X668" s="1298"/>
      <c r="Y668" s="1184"/>
      <c r="Z668" s="1184"/>
      <c r="AA668" s="1184"/>
      <c r="AB668" s="1184"/>
      <c r="AC668" s="1184"/>
      <c r="AD668" s="1184"/>
      <c r="AE668" s="1184"/>
      <c r="AF668" s="1184"/>
      <c r="AG668" s="1184"/>
      <c r="AH668" s="1184"/>
      <c r="AI668" s="1184"/>
      <c r="AJ668" s="1184"/>
      <c r="AK668" s="1184"/>
      <c r="AL668" s="1184"/>
      <c r="AM668" s="1184"/>
      <c r="AN668" s="1184"/>
      <c r="AO668" s="1184"/>
      <c r="AP668" s="1184"/>
      <c r="AQ668" s="1184"/>
      <c r="AR668" s="1184"/>
      <c r="AS668" s="1184"/>
      <c r="AT668" s="1184"/>
      <c r="AU668" s="1184"/>
      <c r="AV668" s="1184"/>
      <c r="AW668" s="1184"/>
      <c r="AX668" s="1184"/>
      <c r="AY668" s="1184"/>
      <c r="AZ668" s="1184"/>
      <c r="BA668" s="1184"/>
      <c r="BB668" s="1184"/>
      <c r="BC668" s="1184"/>
      <c r="BD668" s="1184"/>
      <c r="BE668" s="1184"/>
      <c r="BF668" s="1184"/>
      <c r="BG668" s="1184"/>
      <c r="BH668" s="1184"/>
      <c r="BI668" s="1184"/>
      <c r="BJ668" s="1184"/>
    </row>
    <row r="669" spans="2:62">
      <c r="B669" s="899"/>
      <c r="C669" s="1298"/>
      <c r="D669" s="1298"/>
      <c r="E669" s="1298"/>
      <c r="F669" s="1298"/>
      <c r="G669" s="1298"/>
      <c r="H669" s="1298"/>
      <c r="I669" s="1298"/>
      <c r="J669" s="1298"/>
      <c r="K669" s="1376"/>
      <c r="L669" s="1376"/>
      <c r="M669" s="1298"/>
      <c r="N669" s="1376"/>
      <c r="O669" s="1376"/>
      <c r="P669" s="1298"/>
      <c r="Q669" s="1376"/>
      <c r="R669" s="1376"/>
      <c r="S669" s="1298"/>
      <c r="T669" s="1298"/>
      <c r="U669" s="1298"/>
      <c r="W669" s="1298"/>
      <c r="X669" s="1298"/>
      <c r="Y669" s="1184"/>
      <c r="Z669" s="1184"/>
      <c r="AA669" s="1184"/>
      <c r="AB669" s="1184"/>
      <c r="AC669" s="1184"/>
      <c r="AD669" s="1184"/>
      <c r="AE669" s="1184"/>
      <c r="AF669" s="1184"/>
      <c r="AG669" s="1184"/>
      <c r="AH669" s="1184"/>
      <c r="AI669" s="1184"/>
      <c r="AJ669" s="1184"/>
      <c r="AK669" s="1184"/>
      <c r="AL669" s="1184"/>
      <c r="AM669" s="1184"/>
      <c r="AN669" s="1184"/>
      <c r="AO669" s="1184"/>
      <c r="AP669" s="1184"/>
      <c r="AQ669" s="1184"/>
      <c r="AR669" s="1184"/>
      <c r="AS669" s="1184"/>
      <c r="AT669" s="1184"/>
      <c r="AU669" s="1184"/>
      <c r="AV669" s="1184"/>
      <c r="AW669" s="1184"/>
      <c r="AX669" s="1184"/>
      <c r="AY669" s="1184"/>
      <c r="AZ669" s="1184"/>
      <c r="BA669" s="1184"/>
      <c r="BB669" s="1184"/>
      <c r="BC669" s="1184"/>
      <c r="BD669" s="1184"/>
      <c r="BE669" s="1184"/>
      <c r="BF669" s="1184"/>
      <c r="BG669" s="1184"/>
      <c r="BH669" s="1184"/>
      <c r="BI669" s="1184"/>
      <c r="BJ669" s="1184"/>
    </row>
    <row r="670" spans="2:62">
      <c r="B670" s="899"/>
      <c r="C670" s="1298"/>
      <c r="D670" s="1298"/>
      <c r="E670" s="1298"/>
      <c r="F670" s="1298"/>
      <c r="G670" s="1298"/>
      <c r="H670" s="1298"/>
      <c r="I670" s="1298"/>
      <c r="J670" s="1298"/>
      <c r="K670" s="1376"/>
      <c r="L670" s="1376"/>
      <c r="M670" s="1298"/>
      <c r="N670" s="1376"/>
      <c r="O670" s="1376"/>
      <c r="P670" s="1298"/>
      <c r="Q670" s="1376"/>
      <c r="R670" s="1376"/>
      <c r="S670" s="1298"/>
      <c r="T670" s="1298"/>
      <c r="U670" s="1298"/>
      <c r="W670" s="1298"/>
      <c r="X670" s="1298"/>
      <c r="Y670" s="1184"/>
      <c r="Z670" s="1184"/>
      <c r="AA670" s="1184"/>
      <c r="AB670" s="1184"/>
      <c r="AC670" s="1184"/>
      <c r="AD670" s="1184"/>
      <c r="AE670" s="1184"/>
      <c r="AF670" s="1184"/>
      <c r="AG670" s="1184"/>
      <c r="AH670" s="1184"/>
      <c r="AI670" s="1184"/>
      <c r="AJ670" s="1184"/>
      <c r="AK670" s="1184"/>
      <c r="AL670" s="1184"/>
      <c r="AM670" s="1184"/>
      <c r="AN670" s="1184"/>
      <c r="AO670" s="1184"/>
      <c r="AP670" s="1184"/>
      <c r="AQ670" s="1184"/>
      <c r="AR670" s="1184"/>
      <c r="AS670" s="1184"/>
      <c r="AT670" s="1184"/>
      <c r="AU670" s="1184"/>
      <c r="AV670" s="1184"/>
      <c r="AW670" s="1184"/>
      <c r="AX670" s="1184"/>
      <c r="AY670" s="1184"/>
      <c r="AZ670" s="1184"/>
      <c r="BA670" s="1184"/>
      <c r="BB670" s="1184"/>
      <c r="BC670" s="1184"/>
      <c r="BD670" s="1184"/>
      <c r="BE670" s="1184"/>
      <c r="BF670" s="1184"/>
      <c r="BG670" s="1184"/>
      <c r="BH670" s="1184"/>
      <c r="BI670" s="1184"/>
      <c r="BJ670" s="1184"/>
    </row>
    <row r="671" spans="2:62">
      <c r="B671" s="899"/>
      <c r="C671" s="1298"/>
      <c r="D671" s="1298"/>
      <c r="E671" s="1298"/>
      <c r="F671" s="1298"/>
      <c r="G671" s="1298"/>
      <c r="H671" s="1298"/>
      <c r="I671" s="1298"/>
      <c r="J671" s="1298"/>
      <c r="K671" s="1376"/>
      <c r="L671" s="1376"/>
      <c r="M671" s="1298"/>
      <c r="N671" s="1376"/>
      <c r="O671" s="1376"/>
      <c r="P671" s="1298"/>
      <c r="Q671" s="1376"/>
      <c r="R671" s="1376"/>
      <c r="S671" s="1298"/>
      <c r="T671" s="1298"/>
      <c r="U671" s="1298"/>
      <c r="W671" s="1298"/>
      <c r="X671" s="1298"/>
      <c r="Y671" s="1184"/>
      <c r="Z671" s="1184"/>
      <c r="AA671" s="1184"/>
      <c r="AB671" s="1184"/>
      <c r="AC671" s="1184"/>
      <c r="AD671" s="1184"/>
      <c r="AE671" s="1184"/>
      <c r="AF671" s="1184"/>
      <c r="AG671" s="1184"/>
      <c r="AH671" s="1184"/>
      <c r="AI671" s="1184"/>
      <c r="AJ671" s="1184"/>
      <c r="AK671" s="1184"/>
      <c r="AL671" s="1184"/>
      <c r="AM671" s="1184"/>
      <c r="AN671" s="1184"/>
      <c r="AO671" s="1184"/>
      <c r="AP671" s="1184"/>
      <c r="AQ671" s="1184"/>
      <c r="AR671" s="1184"/>
      <c r="AS671" s="1184"/>
      <c r="AT671" s="1184"/>
      <c r="AU671" s="1184"/>
      <c r="AV671" s="1184"/>
      <c r="AW671" s="1184"/>
      <c r="AX671" s="1184"/>
      <c r="AY671" s="1184"/>
      <c r="AZ671" s="1184"/>
      <c r="BA671" s="1184"/>
      <c r="BB671" s="1184"/>
      <c r="BC671" s="1184"/>
      <c r="BD671" s="1184"/>
      <c r="BE671" s="1184"/>
      <c r="BF671" s="1184"/>
      <c r="BG671" s="1184"/>
      <c r="BH671" s="1184"/>
      <c r="BI671" s="1184"/>
      <c r="BJ671" s="1184"/>
    </row>
    <row r="672" spans="2:62">
      <c r="B672" s="899"/>
      <c r="C672" s="1298"/>
      <c r="D672" s="1298"/>
      <c r="E672" s="1298"/>
      <c r="F672" s="1298"/>
      <c r="G672" s="1298"/>
      <c r="H672" s="1298"/>
      <c r="I672" s="1298"/>
      <c r="J672" s="1298"/>
      <c r="K672" s="1376"/>
      <c r="L672" s="1376"/>
      <c r="M672" s="1298"/>
      <c r="N672" s="1376"/>
      <c r="O672" s="1376"/>
      <c r="P672" s="1298"/>
      <c r="Q672" s="1376"/>
      <c r="R672" s="1376"/>
      <c r="S672" s="1298"/>
      <c r="T672" s="1298"/>
      <c r="U672" s="1298"/>
      <c r="W672" s="1298"/>
      <c r="X672" s="1298"/>
      <c r="Y672" s="1184"/>
      <c r="Z672" s="1184"/>
      <c r="AA672" s="1184"/>
      <c r="AB672" s="1184"/>
      <c r="AC672" s="1184"/>
      <c r="AD672" s="1184"/>
      <c r="AE672" s="1184"/>
      <c r="AF672" s="1184"/>
      <c r="AG672" s="1184"/>
      <c r="AH672" s="1184"/>
      <c r="AI672" s="1184"/>
      <c r="AJ672" s="1184"/>
      <c r="AK672" s="1184"/>
      <c r="AL672" s="1184"/>
      <c r="AM672" s="1184"/>
      <c r="AN672" s="1184"/>
      <c r="AO672" s="1184"/>
      <c r="AP672" s="1184"/>
      <c r="AQ672" s="1184"/>
      <c r="AR672" s="1184"/>
      <c r="AS672" s="1184"/>
      <c r="AT672" s="1184"/>
      <c r="AU672" s="1184"/>
      <c r="AV672" s="1184"/>
      <c r="AW672" s="1184"/>
      <c r="AX672" s="1184"/>
      <c r="AY672" s="1184"/>
      <c r="AZ672" s="1184"/>
      <c r="BA672" s="1184"/>
      <c r="BB672" s="1184"/>
      <c r="BC672" s="1184"/>
      <c r="BD672" s="1184"/>
      <c r="BE672" s="1184"/>
      <c r="BF672" s="1184"/>
      <c r="BG672" s="1184"/>
      <c r="BH672" s="1184"/>
      <c r="BI672" s="1184"/>
      <c r="BJ672" s="1184"/>
    </row>
    <row r="673" spans="2:62">
      <c r="B673" s="899"/>
      <c r="C673" s="1298"/>
      <c r="D673" s="1298"/>
      <c r="E673" s="1298"/>
      <c r="F673" s="1298"/>
      <c r="G673" s="1298"/>
      <c r="H673" s="1298"/>
      <c r="I673" s="1298"/>
      <c r="J673" s="1298"/>
      <c r="K673" s="1376"/>
      <c r="L673" s="1376"/>
      <c r="M673" s="1298"/>
      <c r="N673" s="1376"/>
      <c r="O673" s="1376"/>
      <c r="P673" s="1298"/>
      <c r="Q673" s="1376"/>
      <c r="R673" s="1376"/>
      <c r="S673" s="1298"/>
      <c r="T673" s="1298"/>
      <c r="U673" s="1298"/>
      <c r="W673" s="1298"/>
      <c r="X673" s="1298"/>
      <c r="Y673" s="1184"/>
      <c r="Z673" s="1184"/>
      <c r="AA673" s="1184"/>
      <c r="AB673" s="1184"/>
      <c r="AC673" s="1184"/>
      <c r="AD673" s="1184"/>
      <c r="AE673" s="1184"/>
      <c r="AF673" s="1184"/>
      <c r="AG673" s="1184"/>
      <c r="AH673" s="1184"/>
      <c r="AI673" s="1184"/>
      <c r="AJ673" s="1184"/>
      <c r="AK673" s="1184"/>
      <c r="AL673" s="1184"/>
      <c r="AM673" s="1184"/>
      <c r="AN673" s="1184"/>
      <c r="AO673" s="1184"/>
      <c r="AP673" s="1184"/>
      <c r="AQ673" s="1184"/>
      <c r="AR673" s="1184"/>
      <c r="AS673" s="1184"/>
      <c r="AT673" s="1184"/>
      <c r="AU673" s="1184"/>
      <c r="AV673" s="1184"/>
      <c r="AW673" s="1184"/>
      <c r="AX673" s="1184"/>
      <c r="AY673" s="1184"/>
      <c r="AZ673" s="1184"/>
      <c r="BA673" s="1184"/>
      <c r="BB673" s="1184"/>
      <c r="BC673" s="1184"/>
      <c r="BD673" s="1184"/>
      <c r="BE673" s="1184"/>
      <c r="BF673" s="1184"/>
      <c r="BG673" s="1184"/>
      <c r="BH673" s="1184"/>
      <c r="BI673" s="1184"/>
      <c r="BJ673" s="1184"/>
    </row>
    <row r="674" spans="2:62">
      <c r="B674" s="899"/>
      <c r="C674" s="1298"/>
      <c r="D674" s="1298"/>
      <c r="E674" s="1298"/>
      <c r="F674" s="1298"/>
      <c r="G674" s="1298"/>
      <c r="H674" s="1298"/>
      <c r="I674" s="1298"/>
      <c r="J674" s="1298"/>
      <c r="K674" s="1376"/>
      <c r="L674" s="1376"/>
      <c r="M674" s="1298"/>
      <c r="N674" s="1376"/>
      <c r="O674" s="1376"/>
      <c r="P674" s="1298"/>
      <c r="Q674" s="1376"/>
      <c r="R674" s="1376"/>
      <c r="S674" s="1298"/>
      <c r="T674" s="1298"/>
      <c r="U674" s="1298"/>
      <c r="W674" s="1298"/>
      <c r="X674" s="1298"/>
      <c r="Y674" s="1184"/>
      <c r="Z674" s="1184"/>
      <c r="AA674" s="1184"/>
      <c r="AB674" s="1184"/>
      <c r="AC674" s="1184"/>
      <c r="AD674" s="1184"/>
      <c r="AE674" s="1184"/>
      <c r="AF674" s="1184"/>
      <c r="AG674" s="1184"/>
      <c r="AH674" s="1184"/>
      <c r="AI674" s="1184"/>
      <c r="AJ674" s="1184"/>
      <c r="AK674" s="1184"/>
      <c r="AL674" s="1184"/>
      <c r="AM674" s="1184"/>
      <c r="AN674" s="1184"/>
      <c r="AO674" s="1184"/>
      <c r="AP674" s="1184"/>
      <c r="AQ674" s="1184"/>
      <c r="AR674" s="1184"/>
      <c r="AS674" s="1184"/>
      <c r="AT674" s="1184"/>
      <c r="AU674" s="1184"/>
      <c r="AV674" s="1184"/>
      <c r="AW674" s="1184"/>
      <c r="AX674" s="1184"/>
      <c r="AY674" s="1184"/>
      <c r="AZ674" s="1184"/>
      <c r="BA674" s="1184"/>
      <c r="BB674" s="1184"/>
      <c r="BC674" s="1184"/>
      <c r="BD674" s="1184"/>
      <c r="BE674" s="1184"/>
      <c r="BF674" s="1184"/>
      <c r="BG674" s="1184"/>
      <c r="BH674" s="1184"/>
      <c r="BI674" s="1184"/>
      <c r="BJ674" s="1184"/>
    </row>
    <row r="675" spans="2:62">
      <c r="B675" s="899"/>
      <c r="C675" s="1298"/>
      <c r="D675" s="1298"/>
      <c r="E675" s="1298"/>
      <c r="F675" s="1298"/>
      <c r="G675" s="1298"/>
      <c r="H675" s="1298"/>
      <c r="I675" s="1298"/>
      <c r="J675" s="1298"/>
      <c r="K675" s="1376"/>
      <c r="L675" s="1376"/>
      <c r="M675" s="1298"/>
      <c r="N675" s="1378"/>
      <c r="O675" s="1378"/>
      <c r="P675" s="1298"/>
      <c r="Q675" s="1378"/>
      <c r="R675" s="1376"/>
      <c r="S675" s="1298"/>
      <c r="T675" s="1298"/>
      <c r="U675" s="1298"/>
      <c r="W675" s="1298"/>
      <c r="X675" s="1298"/>
      <c r="Y675" s="1184"/>
      <c r="Z675" s="1184"/>
      <c r="AA675" s="1184"/>
      <c r="AB675" s="1184"/>
      <c r="AC675" s="1184"/>
      <c r="AD675" s="1184"/>
      <c r="AE675" s="1184"/>
      <c r="AF675" s="1184"/>
      <c r="AG675" s="1184"/>
      <c r="AH675" s="1184"/>
      <c r="AI675" s="1184"/>
      <c r="AJ675" s="1184"/>
      <c r="AK675" s="1184"/>
      <c r="AL675" s="1184"/>
      <c r="AM675" s="1184"/>
      <c r="AN675" s="1184"/>
      <c r="AO675" s="1184"/>
      <c r="AP675" s="1184"/>
      <c r="AQ675" s="1184"/>
      <c r="AR675" s="1184"/>
      <c r="AS675" s="1184"/>
      <c r="AT675" s="1184"/>
      <c r="AU675" s="1184"/>
      <c r="AV675" s="1184"/>
      <c r="AW675" s="1184"/>
      <c r="AX675" s="1184"/>
      <c r="AY675" s="1184"/>
      <c r="AZ675" s="1184"/>
      <c r="BA675" s="1184"/>
      <c r="BB675" s="1184"/>
      <c r="BC675" s="1184"/>
      <c r="BD675" s="1184"/>
      <c r="BE675" s="1184"/>
      <c r="BF675" s="1184"/>
      <c r="BG675" s="1184"/>
      <c r="BH675" s="1184"/>
      <c r="BI675" s="1184"/>
      <c r="BJ675" s="1184"/>
    </row>
    <row r="676" spans="2:62">
      <c r="B676" s="899"/>
      <c r="C676" s="1298"/>
      <c r="D676" s="1298"/>
      <c r="E676" s="1298"/>
      <c r="F676" s="1298"/>
      <c r="G676" s="1298"/>
      <c r="H676" s="1298"/>
      <c r="I676" s="1298"/>
      <c r="J676" s="1298"/>
      <c r="K676" s="1378"/>
      <c r="L676" s="1378"/>
      <c r="M676" s="1298"/>
      <c r="N676" s="1376"/>
      <c r="O676" s="1376"/>
      <c r="P676" s="1298"/>
      <c r="Q676" s="1376"/>
      <c r="R676" s="1378"/>
      <c r="S676" s="1298"/>
      <c r="T676" s="1298"/>
      <c r="U676" s="1298"/>
      <c r="W676" s="1298"/>
      <c r="X676" s="1298"/>
      <c r="Y676" s="1184"/>
      <c r="Z676" s="1184"/>
      <c r="AA676" s="1184"/>
      <c r="AB676" s="1184"/>
      <c r="AC676" s="1184"/>
      <c r="AD676" s="1184"/>
      <c r="AE676" s="1184"/>
      <c r="AF676" s="1184"/>
      <c r="AG676" s="1184"/>
      <c r="AH676" s="1184"/>
      <c r="AI676" s="1184"/>
      <c r="AJ676" s="1184"/>
      <c r="AK676" s="1184"/>
      <c r="AL676" s="1184"/>
      <c r="AM676" s="1184"/>
      <c r="AN676" s="1184"/>
      <c r="AO676" s="1184"/>
      <c r="AP676" s="1184"/>
      <c r="AQ676" s="1184"/>
      <c r="AR676" s="1184"/>
      <c r="AS676" s="1184"/>
      <c r="AT676" s="1184"/>
      <c r="AU676" s="1184"/>
      <c r="AV676" s="1184"/>
      <c r="AW676" s="1184"/>
      <c r="AX676" s="1184"/>
      <c r="AY676" s="1184"/>
      <c r="AZ676" s="1184"/>
      <c r="BA676" s="1184"/>
      <c r="BB676" s="1184"/>
      <c r="BC676" s="1184"/>
      <c r="BD676" s="1184"/>
      <c r="BE676" s="1184"/>
      <c r="BF676" s="1184"/>
      <c r="BG676" s="1184"/>
      <c r="BH676" s="1184"/>
      <c r="BI676" s="1184"/>
      <c r="BJ676" s="1184"/>
    </row>
    <row r="677" spans="2:62">
      <c r="B677" s="899"/>
      <c r="C677" s="1298"/>
      <c r="D677" s="1298"/>
      <c r="E677" s="1298"/>
      <c r="F677" s="1298"/>
      <c r="G677" s="1298"/>
      <c r="H677" s="1298"/>
      <c r="I677" s="1298"/>
      <c r="J677" s="1298"/>
      <c r="K677" s="1376"/>
      <c r="L677" s="1376"/>
      <c r="M677" s="1298"/>
      <c r="N677" s="1376"/>
      <c r="O677" s="1376"/>
      <c r="P677" s="1298"/>
      <c r="Q677" s="1376"/>
      <c r="R677" s="1376"/>
      <c r="S677" s="1298"/>
      <c r="T677" s="1298"/>
      <c r="U677" s="1298"/>
      <c r="W677" s="1298"/>
      <c r="X677" s="1298"/>
      <c r="Y677" s="1184"/>
      <c r="Z677" s="1184"/>
      <c r="AA677" s="1184"/>
      <c r="AB677" s="1184"/>
      <c r="AC677" s="1184"/>
      <c r="AD677" s="1184"/>
      <c r="AE677" s="1184"/>
      <c r="AF677" s="1184"/>
      <c r="AG677" s="1184"/>
      <c r="AH677" s="1184"/>
      <c r="AI677" s="1184"/>
      <c r="AJ677" s="1184"/>
      <c r="AK677" s="1184"/>
      <c r="AL677" s="1184"/>
      <c r="AM677" s="1184"/>
      <c r="AN677" s="1184"/>
      <c r="AO677" s="1184"/>
      <c r="AP677" s="1184"/>
      <c r="AQ677" s="1184"/>
      <c r="AR677" s="1184"/>
      <c r="AS677" s="1184"/>
      <c r="AT677" s="1184"/>
      <c r="AU677" s="1184"/>
      <c r="AV677" s="1184"/>
      <c r="AW677" s="1184"/>
      <c r="AX677" s="1184"/>
      <c r="AY677" s="1184"/>
      <c r="AZ677" s="1184"/>
      <c r="BA677" s="1184"/>
      <c r="BB677" s="1184"/>
      <c r="BC677" s="1184"/>
      <c r="BD677" s="1184"/>
      <c r="BE677" s="1184"/>
      <c r="BF677" s="1184"/>
      <c r="BG677" s="1184"/>
      <c r="BH677" s="1184"/>
      <c r="BI677" s="1184"/>
      <c r="BJ677" s="1184"/>
    </row>
    <row r="678" spans="2:62">
      <c r="B678" s="899"/>
      <c r="C678" s="1298"/>
      <c r="D678" s="1298"/>
      <c r="E678" s="1298"/>
      <c r="F678" s="1298"/>
      <c r="G678" s="1298"/>
      <c r="H678" s="1298"/>
      <c r="I678" s="1298"/>
      <c r="J678" s="1298"/>
      <c r="K678" s="1376"/>
      <c r="L678" s="1376"/>
      <c r="M678" s="1298"/>
      <c r="N678" s="1376"/>
      <c r="O678" s="1376"/>
      <c r="P678" s="1298"/>
      <c r="Q678" s="1376"/>
      <c r="R678" s="1376"/>
      <c r="S678" s="1298"/>
      <c r="T678" s="1298"/>
      <c r="U678" s="1298"/>
      <c r="W678" s="1298"/>
      <c r="X678" s="1298"/>
      <c r="Y678" s="1184"/>
      <c r="Z678" s="1184"/>
      <c r="AA678" s="1184"/>
      <c r="AB678" s="1184"/>
      <c r="AC678" s="1184"/>
      <c r="AD678" s="1184"/>
      <c r="AE678" s="1184"/>
      <c r="AF678" s="1184"/>
      <c r="AG678" s="1184"/>
      <c r="AH678" s="1184"/>
      <c r="AI678" s="1184"/>
      <c r="AJ678" s="1184"/>
      <c r="AK678" s="1184"/>
      <c r="AL678" s="1184"/>
      <c r="AM678" s="1184"/>
      <c r="AN678" s="1184"/>
      <c r="AO678" s="1184"/>
      <c r="AP678" s="1184"/>
      <c r="AQ678" s="1184"/>
      <c r="AR678" s="1184"/>
      <c r="AS678" s="1184"/>
      <c r="AT678" s="1184"/>
      <c r="AU678" s="1184"/>
      <c r="AV678" s="1184"/>
      <c r="AW678" s="1184"/>
      <c r="AX678" s="1184"/>
      <c r="AY678" s="1184"/>
      <c r="AZ678" s="1184"/>
      <c r="BA678" s="1184"/>
      <c r="BB678" s="1184"/>
      <c r="BC678" s="1184"/>
      <c r="BD678" s="1184"/>
      <c r="BE678" s="1184"/>
      <c r="BF678" s="1184"/>
      <c r="BG678" s="1184"/>
      <c r="BH678" s="1184"/>
      <c r="BI678" s="1184"/>
      <c r="BJ678" s="1184"/>
    </row>
    <row r="679" spans="2:62">
      <c r="B679" s="899"/>
      <c r="C679" s="1298"/>
      <c r="D679" s="1298"/>
      <c r="E679" s="1298"/>
      <c r="F679" s="1298"/>
      <c r="G679" s="1298"/>
      <c r="H679" s="1298"/>
      <c r="I679" s="1298"/>
      <c r="J679" s="1298"/>
      <c r="K679" s="1376"/>
      <c r="L679" s="1376"/>
      <c r="M679" s="1298"/>
      <c r="N679" s="1376"/>
      <c r="O679" s="1376"/>
      <c r="P679" s="1298"/>
      <c r="Q679" s="1376"/>
      <c r="R679" s="1376"/>
      <c r="S679" s="1298"/>
      <c r="T679" s="1298"/>
      <c r="U679" s="1298"/>
      <c r="W679" s="1298"/>
      <c r="X679" s="1298"/>
      <c r="Y679" s="1184"/>
      <c r="Z679" s="1184"/>
      <c r="AA679" s="1184"/>
      <c r="AB679" s="1184"/>
      <c r="AC679" s="1184"/>
      <c r="AD679" s="1184"/>
      <c r="AE679" s="1184"/>
      <c r="AF679" s="1184"/>
      <c r="AG679" s="1184"/>
      <c r="AH679" s="1184"/>
      <c r="AI679" s="1184"/>
      <c r="AJ679" s="1184"/>
      <c r="AK679" s="1184"/>
      <c r="AL679" s="1184"/>
      <c r="AM679" s="1184"/>
      <c r="AN679" s="1184"/>
      <c r="AO679" s="1184"/>
      <c r="AP679" s="1184"/>
      <c r="AQ679" s="1184"/>
      <c r="AR679" s="1184"/>
      <c r="AS679" s="1184"/>
      <c r="AT679" s="1184"/>
      <c r="AU679" s="1184"/>
      <c r="AV679" s="1184"/>
      <c r="AW679" s="1184"/>
      <c r="AX679" s="1184"/>
      <c r="AY679" s="1184"/>
      <c r="AZ679" s="1184"/>
      <c r="BA679" s="1184"/>
      <c r="BB679" s="1184"/>
      <c r="BC679" s="1184"/>
      <c r="BD679" s="1184"/>
      <c r="BE679" s="1184"/>
      <c r="BF679" s="1184"/>
      <c r="BG679" s="1184"/>
      <c r="BH679" s="1184"/>
      <c r="BI679" s="1184"/>
      <c r="BJ679" s="1184"/>
    </row>
    <row r="680" spans="2:62">
      <c r="B680" s="899"/>
      <c r="C680" s="1298"/>
      <c r="D680" s="1298"/>
      <c r="E680" s="1298"/>
      <c r="F680" s="1298"/>
      <c r="G680" s="1298"/>
      <c r="H680" s="1298"/>
      <c r="I680" s="1298"/>
      <c r="J680" s="1298"/>
      <c r="K680" s="1376"/>
      <c r="L680" s="1376"/>
      <c r="M680" s="1298"/>
      <c r="N680" s="1376"/>
      <c r="O680" s="1376"/>
      <c r="P680" s="1298"/>
      <c r="Q680" s="1376"/>
      <c r="R680" s="1376"/>
      <c r="S680" s="1298"/>
      <c r="T680" s="1298"/>
      <c r="U680" s="1298"/>
      <c r="W680" s="1298"/>
      <c r="X680" s="1298"/>
      <c r="Y680" s="1184"/>
      <c r="Z680" s="1184"/>
      <c r="AA680" s="1184"/>
      <c r="AB680" s="1184"/>
      <c r="AC680" s="1184"/>
      <c r="AD680" s="1184"/>
      <c r="AE680" s="1184"/>
      <c r="AF680" s="1184"/>
      <c r="AG680" s="1184"/>
      <c r="AH680" s="1184"/>
      <c r="AI680" s="1184"/>
      <c r="AJ680" s="1184"/>
      <c r="AK680" s="1184"/>
      <c r="AL680" s="1184"/>
      <c r="AM680" s="1184"/>
      <c r="AN680" s="1184"/>
      <c r="AO680" s="1184"/>
      <c r="AP680" s="1184"/>
      <c r="AQ680" s="1184"/>
      <c r="AR680" s="1184"/>
      <c r="AS680" s="1184"/>
      <c r="AT680" s="1184"/>
      <c r="AU680" s="1184"/>
      <c r="AV680" s="1184"/>
      <c r="AW680" s="1184"/>
      <c r="AX680" s="1184"/>
      <c r="AY680" s="1184"/>
      <c r="AZ680" s="1184"/>
      <c r="BA680" s="1184"/>
      <c r="BB680" s="1184"/>
      <c r="BC680" s="1184"/>
      <c r="BD680" s="1184"/>
      <c r="BE680" s="1184"/>
      <c r="BF680" s="1184"/>
      <c r="BG680" s="1184"/>
      <c r="BH680" s="1184"/>
      <c r="BI680" s="1184"/>
      <c r="BJ680" s="1184"/>
    </row>
    <row r="681" spans="2:62">
      <c r="B681" s="899"/>
      <c r="C681" s="1298"/>
      <c r="D681" s="1298"/>
      <c r="E681" s="1298"/>
      <c r="F681" s="1298"/>
      <c r="G681" s="1298"/>
      <c r="H681" s="1298"/>
      <c r="I681" s="1298"/>
      <c r="J681" s="1298"/>
      <c r="K681" s="1376"/>
      <c r="L681" s="1376"/>
      <c r="M681" s="1298"/>
      <c r="N681" s="1376"/>
      <c r="O681" s="1376"/>
      <c r="P681" s="1298"/>
      <c r="Q681" s="1376"/>
      <c r="R681" s="1376"/>
      <c r="S681" s="1298"/>
      <c r="T681" s="1298"/>
      <c r="U681" s="1298"/>
      <c r="W681" s="1298"/>
      <c r="X681" s="1298"/>
      <c r="Y681" s="1184"/>
      <c r="Z681" s="1184"/>
      <c r="AA681" s="1184"/>
      <c r="AB681" s="1184"/>
      <c r="AC681" s="1184"/>
      <c r="AD681" s="1184"/>
      <c r="AE681" s="1184"/>
      <c r="AF681" s="1184"/>
      <c r="AG681" s="1184"/>
      <c r="AH681" s="1184"/>
      <c r="AI681" s="1184"/>
      <c r="AJ681" s="1184"/>
      <c r="AK681" s="1184"/>
      <c r="AL681" s="1184"/>
      <c r="AM681" s="1184"/>
      <c r="AN681" s="1184"/>
      <c r="AO681" s="1184"/>
      <c r="AP681" s="1184"/>
      <c r="AQ681" s="1184"/>
      <c r="AR681" s="1184"/>
      <c r="AS681" s="1184"/>
      <c r="AT681" s="1184"/>
      <c r="AU681" s="1184"/>
      <c r="AV681" s="1184"/>
      <c r="AW681" s="1184"/>
      <c r="AX681" s="1184"/>
      <c r="AY681" s="1184"/>
      <c r="AZ681" s="1184"/>
      <c r="BA681" s="1184"/>
      <c r="BB681" s="1184"/>
      <c r="BC681" s="1184"/>
      <c r="BD681" s="1184"/>
      <c r="BE681" s="1184"/>
      <c r="BF681" s="1184"/>
      <c r="BG681" s="1184"/>
      <c r="BH681" s="1184"/>
      <c r="BI681" s="1184"/>
      <c r="BJ681" s="1184"/>
    </row>
    <row r="682" spans="2:62">
      <c r="B682" s="899"/>
      <c r="C682" s="1298"/>
      <c r="D682" s="1298"/>
      <c r="E682" s="1298"/>
      <c r="F682" s="1298"/>
      <c r="G682" s="1298"/>
      <c r="H682" s="1298"/>
      <c r="I682" s="1298"/>
      <c r="J682" s="1298"/>
      <c r="K682" s="1376"/>
      <c r="L682" s="1376"/>
      <c r="M682" s="1298"/>
      <c r="N682" s="1376"/>
      <c r="O682" s="1376"/>
      <c r="P682" s="1298"/>
      <c r="Q682" s="1376"/>
      <c r="R682" s="1376"/>
      <c r="S682" s="1298"/>
      <c r="T682" s="1298"/>
      <c r="U682" s="1298"/>
      <c r="W682" s="1298"/>
      <c r="X682" s="1298"/>
      <c r="Y682" s="1184"/>
      <c r="Z682" s="1184"/>
      <c r="AA682" s="1184"/>
      <c r="AB682" s="1184"/>
      <c r="AC682" s="1184"/>
      <c r="AD682" s="1184"/>
      <c r="AE682" s="1184"/>
      <c r="AF682" s="1184"/>
      <c r="AG682" s="1184"/>
      <c r="AH682" s="1184"/>
      <c r="AI682" s="1184"/>
      <c r="AJ682" s="1184"/>
      <c r="AK682" s="1184"/>
      <c r="AL682" s="1184"/>
      <c r="AM682" s="1184"/>
      <c r="AN682" s="1184"/>
      <c r="AO682" s="1184"/>
      <c r="AP682" s="1184"/>
      <c r="AQ682" s="1184"/>
      <c r="AR682" s="1184"/>
      <c r="AS682" s="1184"/>
      <c r="AT682" s="1184"/>
      <c r="AU682" s="1184"/>
      <c r="AV682" s="1184"/>
      <c r="AW682" s="1184"/>
      <c r="AX682" s="1184"/>
      <c r="AY682" s="1184"/>
      <c r="AZ682" s="1184"/>
      <c r="BA682" s="1184"/>
      <c r="BB682" s="1184"/>
      <c r="BC682" s="1184"/>
      <c r="BD682" s="1184"/>
      <c r="BE682" s="1184"/>
      <c r="BF682" s="1184"/>
      <c r="BG682" s="1184"/>
      <c r="BH682" s="1184"/>
      <c r="BI682" s="1184"/>
      <c r="BJ682" s="1184"/>
    </row>
    <row r="683" spans="2:62">
      <c r="B683" s="899"/>
      <c r="C683" s="1298"/>
      <c r="D683" s="1298"/>
      <c r="E683" s="1298"/>
      <c r="F683" s="1298"/>
      <c r="G683" s="1298"/>
      <c r="H683" s="1298"/>
      <c r="I683" s="1298"/>
      <c r="J683" s="1298"/>
      <c r="K683" s="1376"/>
      <c r="L683" s="1376"/>
      <c r="M683" s="1298"/>
      <c r="N683" s="1376"/>
      <c r="O683" s="1376"/>
      <c r="P683" s="1298"/>
      <c r="Q683" s="1376"/>
      <c r="R683" s="1376"/>
      <c r="S683" s="1298"/>
      <c r="T683" s="1298"/>
      <c r="U683" s="1298"/>
      <c r="W683" s="1298"/>
      <c r="X683" s="1298"/>
      <c r="Y683" s="1184"/>
      <c r="Z683" s="1184"/>
      <c r="AA683" s="1184"/>
      <c r="AB683" s="1184"/>
      <c r="AC683" s="1184"/>
      <c r="AD683" s="1184"/>
      <c r="AE683" s="1184"/>
      <c r="AF683" s="1184"/>
      <c r="AG683" s="1184"/>
      <c r="AH683" s="1184"/>
      <c r="AI683" s="1184"/>
      <c r="AJ683" s="1184"/>
      <c r="AK683" s="1184"/>
      <c r="AL683" s="1184"/>
      <c r="AM683" s="1184"/>
      <c r="AN683" s="1184"/>
      <c r="AO683" s="1184"/>
      <c r="AP683" s="1184"/>
      <c r="AQ683" s="1184"/>
      <c r="AR683" s="1184"/>
      <c r="AS683" s="1184"/>
      <c r="AT683" s="1184"/>
      <c r="AU683" s="1184"/>
      <c r="AV683" s="1184"/>
      <c r="AW683" s="1184"/>
      <c r="AX683" s="1184"/>
      <c r="AY683" s="1184"/>
      <c r="AZ683" s="1184"/>
      <c r="BA683" s="1184"/>
      <c r="BB683" s="1184"/>
      <c r="BC683" s="1184"/>
      <c r="BD683" s="1184"/>
      <c r="BE683" s="1184"/>
      <c r="BF683" s="1184"/>
      <c r="BG683" s="1184"/>
      <c r="BH683" s="1184"/>
      <c r="BI683" s="1184"/>
      <c r="BJ683" s="1184"/>
    </row>
    <row r="684" spans="2:62">
      <c r="B684" s="899"/>
      <c r="C684" s="1298"/>
      <c r="D684" s="1298"/>
      <c r="E684" s="1298"/>
      <c r="F684" s="1298"/>
      <c r="G684" s="1298"/>
      <c r="H684" s="1298"/>
      <c r="I684" s="1298"/>
      <c r="J684" s="1298"/>
      <c r="K684" s="1376"/>
      <c r="L684" s="1376"/>
      <c r="M684" s="1298"/>
      <c r="N684" s="1376"/>
      <c r="O684" s="1376"/>
      <c r="P684" s="1298"/>
      <c r="Q684" s="1376"/>
      <c r="R684" s="1376"/>
      <c r="S684" s="1298"/>
      <c r="T684" s="1298"/>
      <c r="U684" s="1298"/>
      <c r="W684" s="1298"/>
      <c r="X684" s="1298"/>
      <c r="Y684" s="1184"/>
      <c r="Z684" s="1184"/>
      <c r="AA684" s="1184"/>
      <c r="AB684" s="1184"/>
      <c r="AC684" s="1184"/>
      <c r="AD684" s="1184"/>
      <c r="AE684" s="1184"/>
      <c r="AF684" s="1184"/>
      <c r="AG684" s="1184"/>
      <c r="AH684" s="1184"/>
      <c r="AI684" s="1184"/>
      <c r="AJ684" s="1184"/>
      <c r="AK684" s="1184"/>
      <c r="AL684" s="1184"/>
      <c r="AM684" s="1184"/>
      <c r="AN684" s="1184"/>
      <c r="AO684" s="1184"/>
      <c r="AP684" s="1184"/>
      <c r="AQ684" s="1184"/>
      <c r="AR684" s="1184"/>
      <c r="AS684" s="1184"/>
      <c r="AT684" s="1184"/>
      <c r="AU684" s="1184"/>
      <c r="AV684" s="1184"/>
      <c r="AW684" s="1184"/>
      <c r="AX684" s="1184"/>
      <c r="AY684" s="1184"/>
      <c r="AZ684" s="1184"/>
      <c r="BA684" s="1184"/>
      <c r="BB684" s="1184"/>
      <c r="BC684" s="1184"/>
      <c r="BD684" s="1184"/>
      <c r="BE684" s="1184"/>
      <c r="BF684" s="1184"/>
      <c r="BG684" s="1184"/>
      <c r="BH684" s="1184"/>
      <c r="BI684" s="1184"/>
      <c r="BJ684" s="1184"/>
    </row>
    <row r="685" spans="2:62">
      <c r="B685" s="899"/>
      <c r="C685" s="1298"/>
      <c r="D685" s="1298"/>
      <c r="E685" s="1298"/>
      <c r="F685" s="1298"/>
      <c r="G685" s="1298"/>
      <c r="H685" s="1298"/>
      <c r="I685" s="1298"/>
      <c r="J685" s="1298"/>
      <c r="K685" s="1376"/>
      <c r="L685" s="1376"/>
      <c r="M685" s="1298"/>
      <c r="N685" s="1376"/>
      <c r="O685" s="1376"/>
      <c r="P685" s="1298"/>
      <c r="Q685" s="1376"/>
      <c r="R685" s="1376"/>
      <c r="S685" s="1298"/>
      <c r="T685" s="1298"/>
      <c r="U685" s="1298"/>
      <c r="W685" s="1298"/>
      <c r="X685" s="1298"/>
      <c r="Y685" s="1184"/>
      <c r="Z685" s="1184"/>
      <c r="AA685" s="1184"/>
      <c r="AB685" s="1184"/>
      <c r="AC685" s="1184"/>
      <c r="AD685" s="1184"/>
      <c r="AE685" s="1184"/>
      <c r="AF685" s="1184"/>
      <c r="AG685" s="1184"/>
      <c r="AH685" s="1184"/>
      <c r="AI685" s="1184"/>
      <c r="AJ685" s="1184"/>
      <c r="AK685" s="1184"/>
      <c r="AL685" s="1184"/>
      <c r="AM685" s="1184"/>
      <c r="AN685" s="1184"/>
      <c r="AO685" s="1184"/>
      <c r="AP685" s="1184"/>
      <c r="AQ685" s="1184"/>
      <c r="AR685" s="1184"/>
      <c r="AS685" s="1184"/>
      <c r="AT685" s="1184"/>
      <c r="AU685" s="1184"/>
      <c r="AV685" s="1184"/>
      <c r="AW685" s="1184"/>
      <c r="AX685" s="1184"/>
      <c r="AY685" s="1184"/>
      <c r="AZ685" s="1184"/>
      <c r="BA685" s="1184"/>
      <c r="BB685" s="1184"/>
      <c r="BC685" s="1184"/>
      <c r="BD685" s="1184"/>
      <c r="BE685" s="1184"/>
      <c r="BF685" s="1184"/>
      <c r="BG685" s="1184"/>
      <c r="BH685" s="1184"/>
      <c r="BI685" s="1184"/>
      <c r="BJ685" s="1184"/>
    </row>
    <row r="686" spans="2:62">
      <c r="B686" s="899"/>
      <c r="C686" s="1298"/>
      <c r="D686" s="1298"/>
      <c r="E686" s="1298"/>
      <c r="F686" s="1298"/>
      <c r="G686" s="1298"/>
      <c r="H686" s="1298"/>
      <c r="I686" s="1298"/>
      <c r="J686" s="1298"/>
      <c r="K686" s="1376"/>
      <c r="L686" s="1376"/>
      <c r="M686" s="1298"/>
      <c r="N686" s="1376"/>
      <c r="O686" s="1376"/>
      <c r="P686" s="1298"/>
      <c r="Q686" s="1376"/>
      <c r="R686" s="1376"/>
      <c r="S686" s="1298"/>
      <c r="T686" s="1298"/>
      <c r="U686" s="1298"/>
      <c r="W686" s="1298"/>
      <c r="X686" s="1298"/>
      <c r="Y686" s="1184"/>
      <c r="Z686" s="1184"/>
      <c r="AA686" s="1184"/>
      <c r="AB686" s="1184"/>
      <c r="AC686" s="1184"/>
      <c r="AD686" s="1184"/>
      <c r="AE686" s="1184"/>
      <c r="AF686" s="1184"/>
      <c r="AG686" s="1184"/>
      <c r="AH686" s="1184"/>
      <c r="AI686" s="1184"/>
      <c r="AJ686" s="1184"/>
      <c r="AK686" s="1184"/>
      <c r="AL686" s="1184"/>
      <c r="AM686" s="1184"/>
      <c r="AN686" s="1184"/>
      <c r="AO686" s="1184"/>
      <c r="AP686" s="1184"/>
      <c r="AQ686" s="1184"/>
      <c r="AR686" s="1184"/>
      <c r="AS686" s="1184"/>
      <c r="AT686" s="1184"/>
      <c r="AU686" s="1184"/>
      <c r="AV686" s="1184"/>
      <c r="AW686" s="1184"/>
      <c r="AX686" s="1184"/>
      <c r="AY686" s="1184"/>
      <c r="AZ686" s="1184"/>
      <c r="BA686" s="1184"/>
      <c r="BB686" s="1184"/>
      <c r="BC686" s="1184"/>
      <c r="BD686" s="1184"/>
      <c r="BE686" s="1184"/>
      <c r="BF686" s="1184"/>
      <c r="BG686" s="1184"/>
      <c r="BH686" s="1184"/>
      <c r="BI686" s="1184"/>
      <c r="BJ686" s="1184"/>
    </row>
    <row r="687" spans="2:62">
      <c r="B687" s="899"/>
      <c r="C687" s="1298"/>
      <c r="D687" s="1298"/>
      <c r="E687" s="1298"/>
      <c r="F687" s="1298"/>
      <c r="G687" s="1298"/>
      <c r="H687" s="1298"/>
      <c r="I687" s="1298"/>
      <c r="J687" s="1298"/>
      <c r="K687" s="1376"/>
      <c r="L687" s="1376"/>
      <c r="M687" s="1298"/>
      <c r="N687" s="1376"/>
      <c r="O687" s="1376"/>
      <c r="P687" s="1298"/>
      <c r="Q687" s="1376"/>
      <c r="R687" s="1376"/>
      <c r="S687" s="1298"/>
      <c r="T687" s="1298"/>
      <c r="U687" s="1298"/>
      <c r="W687" s="1298"/>
      <c r="X687" s="1298"/>
      <c r="Y687" s="1184"/>
      <c r="Z687" s="1184"/>
      <c r="AA687" s="1184"/>
      <c r="AB687" s="1184"/>
      <c r="AC687" s="1184"/>
      <c r="AD687" s="1184"/>
      <c r="AE687" s="1184"/>
      <c r="AF687" s="1184"/>
      <c r="AG687" s="1184"/>
      <c r="AH687" s="1184"/>
      <c r="AI687" s="1184"/>
      <c r="AJ687" s="1184"/>
      <c r="AK687" s="1184"/>
      <c r="AL687" s="1184"/>
      <c r="AM687" s="1184"/>
      <c r="AN687" s="1184"/>
      <c r="AO687" s="1184"/>
      <c r="AP687" s="1184"/>
      <c r="AQ687" s="1184"/>
      <c r="AR687" s="1184"/>
      <c r="AS687" s="1184"/>
      <c r="AT687" s="1184"/>
      <c r="AU687" s="1184"/>
      <c r="AV687" s="1184"/>
      <c r="AW687" s="1184"/>
      <c r="AX687" s="1184"/>
      <c r="AY687" s="1184"/>
      <c r="AZ687" s="1184"/>
      <c r="BA687" s="1184"/>
      <c r="BB687" s="1184"/>
      <c r="BC687" s="1184"/>
      <c r="BD687" s="1184"/>
      <c r="BE687" s="1184"/>
      <c r="BF687" s="1184"/>
      <c r="BG687" s="1184"/>
      <c r="BH687" s="1184"/>
      <c r="BI687" s="1184"/>
      <c r="BJ687" s="1184"/>
    </row>
    <row r="688" spans="2:62">
      <c r="B688" s="899"/>
      <c r="C688" s="1298"/>
      <c r="D688" s="1298"/>
      <c r="E688" s="1298"/>
      <c r="F688" s="1298"/>
      <c r="G688" s="1298"/>
      <c r="H688" s="1298"/>
      <c r="I688" s="1298"/>
      <c r="J688" s="1298"/>
      <c r="K688" s="1376"/>
      <c r="L688" s="1376"/>
      <c r="M688" s="1298"/>
      <c r="N688" s="1376"/>
      <c r="O688" s="1376"/>
      <c r="P688" s="1298"/>
      <c r="Q688" s="1376"/>
      <c r="R688" s="1376"/>
      <c r="S688" s="1298"/>
      <c r="T688" s="1298"/>
      <c r="U688" s="1298"/>
      <c r="W688" s="1298"/>
      <c r="X688" s="1298"/>
      <c r="Y688" s="1184"/>
      <c r="Z688" s="1184"/>
      <c r="AA688" s="1184"/>
      <c r="AB688" s="1184"/>
      <c r="AC688" s="1184"/>
      <c r="AD688" s="1184"/>
      <c r="AE688" s="1184"/>
      <c r="AF688" s="1184"/>
      <c r="AG688" s="1184"/>
      <c r="AH688" s="1184"/>
      <c r="AI688" s="1184"/>
      <c r="AJ688" s="1184"/>
      <c r="AK688" s="1184"/>
      <c r="AL688" s="1184"/>
      <c r="AM688" s="1184"/>
      <c r="AN688" s="1184"/>
      <c r="AO688" s="1184"/>
      <c r="AP688" s="1184"/>
      <c r="AQ688" s="1184"/>
      <c r="AR688" s="1184"/>
      <c r="AS688" s="1184"/>
      <c r="AT688" s="1184"/>
      <c r="AU688" s="1184"/>
      <c r="AV688" s="1184"/>
      <c r="AW688" s="1184"/>
      <c r="AX688" s="1184"/>
      <c r="AY688" s="1184"/>
      <c r="AZ688" s="1184"/>
      <c r="BA688" s="1184"/>
      <c r="BB688" s="1184"/>
      <c r="BC688" s="1184"/>
      <c r="BD688" s="1184"/>
      <c r="BE688" s="1184"/>
      <c r="BF688" s="1184"/>
      <c r="BG688" s="1184"/>
      <c r="BH688" s="1184"/>
      <c r="BI688" s="1184"/>
      <c r="BJ688" s="1184"/>
    </row>
    <row r="689" spans="2:62">
      <c r="B689" s="899"/>
      <c r="C689" s="1298"/>
      <c r="D689" s="1298"/>
      <c r="E689" s="1298"/>
      <c r="F689" s="1298"/>
      <c r="G689" s="1298"/>
      <c r="H689" s="1298"/>
      <c r="I689" s="1298"/>
      <c r="J689" s="1298"/>
      <c r="K689" s="1376"/>
      <c r="L689" s="1376"/>
      <c r="M689" s="1298"/>
      <c r="N689" s="1376"/>
      <c r="O689" s="1376"/>
      <c r="P689" s="1298"/>
      <c r="Q689" s="1376"/>
      <c r="R689" s="1376"/>
      <c r="S689" s="1298"/>
      <c r="T689" s="1298"/>
      <c r="U689" s="1298"/>
      <c r="W689" s="1298"/>
      <c r="X689" s="1298"/>
      <c r="Y689" s="1184"/>
      <c r="Z689" s="1184"/>
      <c r="AA689" s="1184"/>
      <c r="AB689" s="1184"/>
      <c r="AC689" s="1184"/>
      <c r="AD689" s="1184"/>
      <c r="AE689" s="1184"/>
      <c r="AF689" s="1184"/>
      <c r="AG689" s="1184"/>
      <c r="AH689" s="1184"/>
      <c r="AI689" s="1184"/>
      <c r="AJ689" s="1184"/>
      <c r="AK689" s="1184"/>
      <c r="AL689" s="1184"/>
      <c r="AM689" s="1184"/>
      <c r="AN689" s="1184"/>
      <c r="AO689" s="1184"/>
      <c r="AP689" s="1184"/>
      <c r="AQ689" s="1184"/>
      <c r="AR689" s="1184"/>
      <c r="AS689" s="1184"/>
      <c r="AT689" s="1184"/>
      <c r="AU689" s="1184"/>
      <c r="AV689" s="1184"/>
      <c r="AW689" s="1184"/>
      <c r="AX689" s="1184"/>
      <c r="AY689" s="1184"/>
      <c r="AZ689" s="1184"/>
      <c r="BA689" s="1184"/>
      <c r="BB689" s="1184"/>
      <c r="BC689" s="1184"/>
      <c r="BD689" s="1184"/>
      <c r="BE689" s="1184"/>
      <c r="BF689" s="1184"/>
      <c r="BG689" s="1184"/>
      <c r="BH689" s="1184"/>
      <c r="BI689" s="1184"/>
      <c r="BJ689" s="1184"/>
    </row>
    <row r="690" spans="2:62">
      <c r="B690" s="899"/>
      <c r="C690" s="1298"/>
      <c r="D690" s="1298"/>
      <c r="E690" s="1298"/>
      <c r="F690" s="1298"/>
      <c r="G690" s="1298"/>
      <c r="H690" s="1298"/>
      <c r="I690" s="1298"/>
      <c r="J690" s="1298"/>
      <c r="K690" s="1376"/>
      <c r="L690" s="1376"/>
      <c r="M690" s="1298"/>
      <c r="N690" s="1298"/>
      <c r="O690" s="1298"/>
      <c r="P690" s="1298"/>
      <c r="Q690" s="1298"/>
      <c r="R690" s="1376"/>
      <c r="S690" s="1298"/>
      <c r="T690" s="1298"/>
      <c r="U690" s="1298"/>
      <c r="W690" s="1298"/>
      <c r="X690" s="1298"/>
      <c r="Y690" s="1184"/>
      <c r="Z690" s="1184"/>
      <c r="AA690" s="1184"/>
      <c r="AB690" s="1184"/>
      <c r="AC690" s="1184"/>
      <c r="AD690" s="1184"/>
      <c r="AE690" s="1184"/>
      <c r="AF690" s="1184"/>
      <c r="AG690" s="1184"/>
      <c r="AH690" s="1184"/>
      <c r="AI690" s="1184"/>
      <c r="AJ690" s="1184"/>
      <c r="AK690" s="1184"/>
      <c r="AL690" s="1184"/>
      <c r="AM690" s="1184"/>
      <c r="AN690" s="1184"/>
      <c r="AO690" s="1184"/>
      <c r="AP690" s="1184"/>
      <c r="AQ690" s="1184"/>
      <c r="AR690" s="1184"/>
      <c r="AS690" s="1184"/>
      <c r="AT690" s="1184"/>
      <c r="AU690" s="1184"/>
      <c r="AV690" s="1184"/>
      <c r="AW690" s="1184"/>
      <c r="AX690" s="1184"/>
      <c r="AY690" s="1184"/>
      <c r="AZ690" s="1184"/>
      <c r="BA690" s="1184"/>
      <c r="BB690" s="1184"/>
      <c r="BC690" s="1184"/>
      <c r="BD690" s="1184"/>
      <c r="BE690" s="1184"/>
      <c r="BF690" s="1184"/>
      <c r="BG690" s="1184"/>
      <c r="BH690" s="1184"/>
      <c r="BI690" s="1184"/>
      <c r="BJ690" s="1184"/>
    </row>
    <row r="691" spans="2:62">
      <c r="B691" s="899"/>
      <c r="C691" s="1298"/>
      <c r="D691" s="1298"/>
      <c r="E691" s="1298"/>
      <c r="F691" s="1298"/>
      <c r="G691" s="1298"/>
      <c r="H691" s="1298"/>
      <c r="I691" s="1298"/>
      <c r="J691" s="1298"/>
      <c r="K691" s="1376"/>
      <c r="L691" s="1376"/>
      <c r="M691" s="1298"/>
      <c r="N691" s="1378"/>
      <c r="O691" s="1378"/>
      <c r="P691" s="1298"/>
      <c r="Q691" s="1378"/>
      <c r="R691" s="1376"/>
      <c r="S691" s="1298"/>
      <c r="T691" s="1298"/>
      <c r="U691" s="1298"/>
      <c r="W691" s="1298"/>
      <c r="X691" s="1298"/>
      <c r="Y691" s="1184"/>
      <c r="Z691" s="1184"/>
      <c r="AA691" s="1184"/>
      <c r="AB691" s="1184"/>
      <c r="AC691" s="1184"/>
      <c r="AD691" s="1184"/>
      <c r="AE691" s="1184"/>
      <c r="AF691" s="1184"/>
      <c r="AG691" s="1184"/>
      <c r="AH691" s="1184"/>
      <c r="AI691" s="1184"/>
      <c r="AJ691" s="1184"/>
      <c r="AK691" s="1184"/>
      <c r="AL691" s="1184"/>
      <c r="AM691" s="1184"/>
      <c r="AN691" s="1184"/>
      <c r="AO691" s="1184"/>
      <c r="AP691" s="1184"/>
      <c r="AQ691" s="1184"/>
      <c r="AR691" s="1184"/>
      <c r="AS691" s="1184"/>
      <c r="AT691" s="1184"/>
      <c r="AU691" s="1184"/>
      <c r="AV691" s="1184"/>
      <c r="AW691" s="1184"/>
      <c r="AX691" s="1184"/>
      <c r="AY691" s="1184"/>
      <c r="AZ691" s="1184"/>
      <c r="BA691" s="1184"/>
      <c r="BB691" s="1184"/>
      <c r="BC691" s="1184"/>
      <c r="BD691" s="1184"/>
      <c r="BE691" s="1184"/>
      <c r="BF691" s="1184"/>
      <c r="BG691" s="1184"/>
      <c r="BH691" s="1184"/>
      <c r="BI691" s="1184"/>
      <c r="BJ691" s="1184"/>
    </row>
    <row r="692" spans="2:62">
      <c r="B692" s="899"/>
      <c r="C692" s="1298"/>
      <c r="D692" s="1298"/>
      <c r="E692" s="1298"/>
      <c r="F692" s="1298"/>
      <c r="G692" s="1298"/>
      <c r="H692" s="1298"/>
      <c r="I692" s="1298"/>
      <c r="J692" s="1298"/>
      <c r="K692" s="1298"/>
      <c r="L692" s="1298"/>
      <c r="M692" s="1298"/>
      <c r="N692" s="1376"/>
      <c r="O692" s="1376"/>
      <c r="P692" s="1298"/>
      <c r="Q692" s="1376"/>
      <c r="R692" s="1298"/>
      <c r="S692" s="1298"/>
      <c r="T692" s="1298"/>
      <c r="U692" s="1298"/>
      <c r="W692" s="1298"/>
      <c r="X692" s="1298"/>
      <c r="Y692" s="1184"/>
      <c r="Z692" s="1184"/>
      <c r="AA692" s="1184"/>
      <c r="AB692" s="1184"/>
      <c r="AC692" s="1184"/>
      <c r="AD692" s="1184"/>
      <c r="AE692" s="1184"/>
      <c r="AF692" s="1184"/>
      <c r="AG692" s="1184"/>
      <c r="AH692" s="1184"/>
      <c r="AI692" s="1184"/>
      <c r="AJ692" s="1184"/>
      <c r="AK692" s="1184"/>
      <c r="AL692" s="1184"/>
      <c r="AM692" s="1184"/>
      <c r="AN692" s="1184"/>
      <c r="AO692" s="1184"/>
      <c r="AP692" s="1184"/>
      <c r="AQ692" s="1184"/>
      <c r="AR692" s="1184"/>
      <c r="AS692" s="1184"/>
      <c r="AT692" s="1184"/>
      <c r="AU692" s="1184"/>
      <c r="AV692" s="1184"/>
      <c r="AW692" s="1184"/>
      <c r="AX692" s="1184"/>
      <c r="AY692" s="1184"/>
      <c r="AZ692" s="1184"/>
      <c r="BA692" s="1184"/>
      <c r="BB692" s="1184"/>
      <c r="BC692" s="1184"/>
      <c r="BD692" s="1184"/>
      <c r="BE692" s="1184"/>
      <c r="BF692" s="1184"/>
      <c r="BG692" s="1184"/>
      <c r="BH692" s="1184"/>
      <c r="BI692" s="1184"/>
      <c r="BJ692" s="1184"/>
    </row>
    <row r="693" spans="2:62">
      <c r="B693" s="899"/>
      <c r="C693" s="1298"/>
      <c r="D693" s="1298"/>
      <c r="E693" s="1298"/>
      <c r="F693" s="1298"/>
      <c r="G693" s="1298"/>
      <c r="H693" s="1298"/>
      <c r="I693" s="1298"/>
      <c r="J693" s="1298"/>
      <c r="K693" s="1378"/>
      <c r="L693" s="1378"/>
      <c r="M693" s="1298"/>
      <c r="N693" s="1376"/>
      <c r="O693" s="1376"/>
      <c r="P693" s="1298"/>
      <c r="Q693" s="1376"/>
      <c r="R693" s="1378"/>
      <c r="S693" s="1298"/>
      <c r="T693" s="1298"/>
      <c r="U693" s="1298"/>
      <c r="W693" s="1298"/>
      <c r="X693" s="1298"/>
      <c r="Y693" s="1184"/>
      <c r="Z693" s="1184"/>
      <c r="AA693" s="1184"/>
      <c r="AB693" s="1184"/>
      <c r="AC693" s="1184"/>
      <c r="AD693" s="1184"/>
      <c r="AE693" s="1184"/>
      <c r="AF693" s="1184"/>
      <c r="AG693" s="1184"/>
      <c r="AH693" s="1184"/>
      <c r="AI693" s="1184"/>
      <c r="AJ693" s="1184"/>
      <c r="AK693" s="1184"/>
      <c r="AL693" s="1184"/>
      <c r="AM693" s="1184"/>
      <c r="AN693" s="1184"/>
      <c r="AO693" s="1184"/>
      <c r="AP693" s="1184"/>
      <c r="AQ693" s="1184"/>
      <c r="AR693" s="1184"/>
      <c r="AS693" s="1184"/>
      <c r="AT693" s="1184"/>
      <c r="AU693" s="1184"/>
      <c r="AV693" s="1184"/>
      <c r="AW693" s="1184"/>
      <c r="AX693" s="1184"/>
      <c r="AY693" s="1184"/>
      <c r="AZ693" s="1184"/>
      <c r="BA693" s="1184"/>
      <c r="BB693" s="1184"/>
      <c r="BC693" s="1184"/>
      <c r="BD693" s="1184"/>
      <c r="BE693" s="1184"/>
      <c r="BF693" s="1184"/>
      <c r="BG693" s="1184"/>
      <c r="BH693" s="1184"/>
      <c r="BI693" s="1184"/>
      <c r="BJ693" s="1184"/>
    </row>
    <row r="694" spans="2:62">
      <c r="B694" s="899"/>
      <c r="C694" s="1298"/>
      <c r="D694" s="1298"/>
      <c r="E694" s="1298"/>
      <c r="F694" s="1298"/>
      <c r="G694" s="1298"/>
      <c r="H694" s="1298"/>
      <c r="I694" s="1298"/>
      <c r="J694" s="1298"/>
      <c r="K694" s="1376"/>
      <c r="L694" s="1376"/>
      <c r="M694" s="1298"/>
      <c r="N694" s="1376"/>
      <c r="O694" s="1376"/>
      <c r="P694" s="1298"/>
      <c r="Q694" s="1376"/>
      <c r="R694" s="1376"/>
      <c r="S694" s="1298"/>
      <c r="T694" s="1298"/>
      <c r="U694" s="1298"/>
      <c r="W694" s="1298"/>
      <c r="X694" s="1298"/>
      <c r="Y694" s="1184"/>
      <c r="Z694" s="1184"/>
      <c r="AA694" s="1184"/>
      <c r="AB694" s="1184"/>
      <c r="AC694" s="1184"/>
      <c r="AD694" s="1184"/>
      <c r="AE694" s="1184"/>
      <c r="AF694" s="1184"/>
      <c r="AG694" s="1184"/>
      <c r="AH694" s="1184"/>
      <c r="AI694" s="1184"/>
      <c r="AJ694" s="1184"/>
      <c r="AK694" s="1184"/>
      <c r="AL694" s="1184"/>
      <c r="AM694" s="1184"/>
      <c r="AN694" s="1184"/>
      <c r="AO694" s="1184"/>
      <c r="AP694" s="1184"/>
      <c r="AQ694" s="1184"/>
      <c r="AR694" s="1184"/>
      <c r="AS694" s="1184"/>
      <c r="AT694" s="1184"/>
      <c r="AU694" s="1184"/>
      <c r="AV694" s="1184"/>
      <c r="AW694" s="1184"/>
      <c r="AX694" s="1184"/>
      <c r="AY694" s="1184"/>
      <c r="AZ694" s="1184"/>
      <c r="BA694" s="1184"/>
      <c r="BB694" s="1184"/>
      <c r="BC694" s="1184"/>
      <c r="BD694" s="1184"/>
      <c r="BE694" s="1184"/>
      <c r="BF694" s="1184"/>
      <c r="BG694" s="1184"/>
      <c r="BH694" s="1184"/>
      <c r="BI694" s="1184"/>
      <c r="BJ694" s="1184"/>
    </row>
    <row r="695" spans="2:62">
      <c r="B695" s="899"/>
      <c r="C695" s="1298"/>
      <c r="D695" s="1298"/>
      <c r="E695" s="1298"/>
      <c r="F695" s="1298"/>
      <c r="G695" s="1298"/>
      <c r="H695" s="1298"/>
      <c r="I695" s="1298"/>
      <c r="J695" s="1298"/>
      <c r="K695" s="1376"/>
      <c r="L695" s="1376"/>
      <c r="M695" s="1298"/>
      <c r="N695" s="1376"/>
      <c r="O695" s="1376"/>
      <c r="P695" s="1298"/>
      <c r="Q695" s="1376"/>
      <c r="R695" s="1376"/>
      <c r="S695" s="1298"/>
      <c r="T695" s="1298"/>
      <c r="U695" s="1298"/>
      <c r="W695" s="1298"/>
      <c r="X695" s="1298"/>
      <c r="Y695" s="1184"/>
      <c r="Z695" s="1184"/>
      <c r="AA695" s="1184"/>
      <c r="AB695" s="1184"/>
      <c r="AC695" s="1184"/>
      <c r="AD695" s="1184"/>
      <c r="AE695" s="1184"/>
      <c r="AF695" s="1184"/>
      <c r="AG695" s="1184"/>
      <c r="AH695" s="1184"/>
      <c r="AI695" s="1184"/>
      <c r="AJ695" s="1184"/>
      <c r="AK695" s="1184"/>
      <c r="AL695" s="1184"/>
      <c r="AM695" s="1184"/>
      <c r="AN695" s="1184"/>
      <c r="AO695" s="1184"/>
      <c r="AP695" s="1184"/>
      <c r="AQ695" s="1184"/>
      <c r="AR695" s="1184"/>
      <c r="AS695" s="1184"/>
      <c r="AT695" s="1184"/>
      <c r="AU695" s="1184"/>
      <c r="AV695" s="1184"/>
      <c r="AW695" s="1184"/>
      <c r="AX695" s="1184"/>
      <c r="AY695" s="1184"/>
      <c r="AZ695" s="1184"/>
      <c r="BA695" s="1184"/>
      <c r="BB695" s="1184"/>
      <c r="BC695" s="1184"/>
      <c r="BD695" s="1184"/>
      <c r="BE695" s="1184"/>
      <c r="BF695" s="1184"/>
      <c r="BG695" s="1184"/>
      <c r="BH695" s="1184"/>
      <c r="BI695" s="1184"/>
      <c r="BJ695" s="1184"/>
    </row>
    <row r="696" spans="2:62">
      <c r="B696" s="899"/>
      <c r="C696" s="1298"/>
      <c r="D696" s="1298"/>
      <c r="E696" s="1298"/>
      <c r="F696" s="1298"/>
      <c r="G696" s="1298"/>
      <c r="H696" s="1298"/>
      <c r="I696" s="1298"/>
      <c r="J696" s="1298"/>
      <c r="K696" s="1376"/>
      <c r="L696" s="1376"/>
      <c r="M696" s="1298"/>
      <c r="N696" s="1376"/>
      <c r="O696" s="1376"/>
      <c r="P696" s="1298"/>
      <c r="Q696" s="1376"/>
      <c r="R696" s="1376"/>
      <c r="S696" s="1298"/>
      <c r="T696" s="1298"/>
      <c r="U696" s="1298"/>
      <c r="W696" s="1298"/>
      <c r="X696" s="1298"/>
      <c r="Y696" s="1184"/>
      <c r="Z696" s="1184"/>
      <c r="AA696" s="1184"/>
      <c r="AB696" s="1184"/>
      <c r="AC696" s="1184"/>
      <c r="AD696" s="1184"/>
      <c r="AE696" s="1184"/>
      <c r="AF696" s="1184"/>
      <c r="AG696" s="1184"/>
      <c r="AH696" s="1184"/>
      <c r="AI696" s="1184"/>
      <c r="AJ696" s="1184"/>
      <c r="AK696" s="1184"/>
      <c r="AL696" s="1184"/>
      <c r="AM696" s="1184"/>
      <c r="AN696" s="1184"/>
      <c r="AO696" s="1184"/>
      <c r="AP696" s="1184"/>
      <c r="AQ696" s="1184"/>
      <c r="AR696" s="1184"/>
      <c r="AS696" s="1184"/>
      <c r="AT696" s="1184"/>
      <c r="AU696" s="1184"/>
      <c r="AV696" s="1184"/>
      <c r="AW696" s="1184"/>
      <c r="AX696" s="1184"/>
      <c r="AY696" s="1184"/>
      <c r="AZ696" s="1184"/>
      <c r="BA696" s="1184"/>
      <c r="BB696" s="1184"/>
      <c r="BC696" s="1184"/>
      <c r="BD696" s="1184"/>
      <c r="BE696" s="1184"/>
      <c r="BF696" s="1184"/>
      <c r="BG696" s="1184"/>
      <c r="BH696" s="1184"/>
      <c r="BI696" s="1184"/>
      <c r="BJ696" s="1184"/>
    </row>
    <row r="697" spans="2:62">
      <c r="B697" s="899"/>
      <c r="C697" s="1298"/>
      <c r="D697" s="1298"/>
      <c r="E697" s="1298"/>
      <c r="F697" s="1298"/>
      <c r="G697" s="1298"/>
      <c r="H697" s="1298"/>
      <c r="I697" s="1298"/>
      <c r="J697" s="1298"/>
      <c r="K697" s="1376"/>
      <c r="L697" s="1376"/>
      <c r="M697" s="1298"/>
      <c r="N697" s="1376"/>
      <c r="O697" s="1376"/>
      <c r="P697" s="1298"/>
      <c r="Q697" s="1376"/>
      <c r="R697" s="1376"/>
      <c r="S697" s="1298"/>
      <c r="T697" s="1298"/>
      <c r="U697" s="1298"/>
      <c r="W697" s="1298"/>
      <c r="X697" s="1298"/>
      <c r="Y697" s="1184"/>
      <c r="Z697" s="1184"/>
      <c r="AA697" s="1184"/>
      <c r="AB697" s="1184"/>
      <c r="AC697" s="1184"/>
      <c r="AD697" s="1184"/>
      <c r="AE697" s="1184"/>
      <c r="AF697" s="1184"/>
      <c r="AG697" s="1184"/>
      <c r="AH697" s="1184"/>
      <c r="AI697" s="1184"/>
      <c r="AJ697" s="1184"/>
      <c r="AK697" s="1184"/>
      <c r="AL697" s="1184"/>
      <c r="AM697" s="1184"/>
      <c r="AN697" s="1184"/>
      <c r="AO697" s="1184"/>
      <c r="AP697" s="1184"/>
      <c r="AQ697" s="1184"/>
      <c r="AR697" s="1184"/>
      <c r="AS697" s="1184"/>
      <c r="AT697" s="1184"/>
      <c r="AU697" s="1184"/>
      <c r="AV697" s="1184"/>
      <c r="AW697" s="1184"/>
      <c r="AX697" s="1184"/>
      <c r="AY697" s="1184"/>
      <c r="AZ697" s="1184"/>
      <c r="BA697" s="1184"/>
      <c r="BB697" s="1184"/>
      <c r="BC697" s="1184"/>
      <c r="BD697" s="1184"/>
      <c r="BE697" s="1184"/>
      <c r="BF697" s="1184"/>
      <c r="BG697" s="1184"/>
      <c r="BH697" s="1184"/>
      <c r="BI697" s="1184"/>
      <c r="BJ697" s="1184"/>
    </row>
    <row r="698" spans="2:62">
      <c r="B698" s="899"/>
      <c r="C698" s="1298"/>
      <c r="D698" s="1298"/>
      <c r="E698" s="1298"/>
      <c r="F698" s="1298"/>
      <c r="G698" s="1298"/>
      <c r="H698" s="1298"/>
      <c r="I698" s="1298"/>
      <c r="J698" s="1298"/>
      <c r="K698" s="1376"/>
      <c r="L698" s="1376"/>
      <c r="M698" s="1298"/>
      <c r="N698" s="1376"/>
      <c r="O698" s="1376"/>
      <c r="P698" s="1298"/>
      <c r="Q698" s="1376"/>
      <c r="R698" s="1376"/>
      <c r="S698" s="1298"/>
      <c r="T698" s="1298"/>
      <c r="U698" s="1298"/>
      <c r="W698" s="1298"/>
      <c r="X698" s="1298"/>
      <c r="Y698" s="1184"/>
      <c r="Z698" s="1184"/>
      <c r="AA698" s="1184"/>
      <c r="AB698" s="1184"/>
      <c r="AC698" s="1184"/>
      <c r="AD698" s="1184"/>
      <c r="AE698" s="1184"/>
      <c r="AF698" s="1184"/>
      <c r="AG698" s="1184"/>
      <c r="AH698" s="1184"/>
      <c r="AI698" s="1184"/>
      <c r="AJ698" s="1184"/>
      <c r="AK698" s="1184"/>
      <c r="AL698" s="1184"/>
      <c r="AM698" s="1184"/>
      <c r="AN698" s="1184"/>
      <c r="AO698" s="1184"/>
      <c r="AP698" s="1184"/>
      <c r="AQ698" s="1184"/>
      <c r="AR698" s="1184"/>
      <c r="AS698" s="1184"/>
      <c r="AT698" s="1184"/>
      <c r="AU698" s="1184"/>
      <c r="AV698" s="1184"/>
      <c r="AW698" s="1184"/>
      <c r="AX698" s="1184"/>
      <c r="AY698" s="1184"/>
      <c r="AZ698" s="1184"/>
      <c r="BA698" s="1184"/>
      <c r="BB698" s="1184"/>
      <c r="BC698" s="1184"/>
      <c r="BD698" s="1184"/>
      <c r="BE698" s="1184"/>
      <c r="BF698" s="1184"/>
      <c r="BG698" s="1184"/>
      <c r="BH698" s="1184"/>
      <c r="BI698" s="1184"/>
      <c r="BJ698" s="1184"/>
    </row>
    <row r="699" spans="2:62">
      <c r="B699" s="899"/>
      <c r="C699" s="1298"/>
      <c r="D699" s="1298"/>
      <c r="E699" s="1298"/>
      <c r="F699" s="1298"/>
      <c r="G699" s="1298"/>
      <c r="H699" s="1298"/>
      <c r="I699" s="1298"/>
      <c r="J699" s="1298"/>
      <c r="K699" s="1376"/>
      <c r="L699" s="1376"/>
      <c r="M699" s="1298"/>
      <c r="N699" s="1376"/>
      <c r="O699" s="1376"/>
      <c r="P699" s="1298"/>
      <c r="Q699" s="1376"/>
      <c r="R699" s="1376"/>
      <c r="S699" s="1298"/>
      <c r="T699" s="1298"/>
      <c r="U699" s="1298"/>
      <c r="W699" s="1298"/>
      <c r="X699" s="1298"/>
      <c r="Y699" s="1184"/>
      <c r="Z699" s="1184"/>
      <c r="AA699" s="1184"/>
      <c r="AB699" s="1184"/>
      <c r="AC699" s="1184"/>
      <c r="AD699" s="1184"/>
      <c r="AE699" s="1184"/>
      <c r="AF699" s="1184"/>
      <c r="AG699" s="1184"/>
      <c r="AH699" s="1184"/>
      <c r="AI699" s="1184"/>
      <c r="AJ699" s="1184"/>
      <c r="AK699" s="1184"/>
      <c r="AL699" s="1184"/>
      <c r="AM699" s="1184"/>
      <c r="AN699" s="1184"/>
      <c r="AO699" s="1184"/>
      <c r="AP699" s="1184"/>
      <c r="AQ699" s="1184"/>
      <c r="AR699" s="1184"/>
      <c r="AS699" s="1184"/>
      <c r="AT699" s="1184"/>
      <c r="AU699" s="1184"/>
      <c r="AV699" s="1184"/>
      <c r="AW699" s="1184"/>
      <c r="AX699" s="1184"/>
      <c r="AY699" s="1184"/>
      <c r="AZ699" s="1184"/>
      <c r="BA699" s="1184"/>
      <c r="BB699" s="1184"/>
      <c r="BC699" s="1184"/>
      <c r="BD699" s="1184"/>
      <c r="BE699" s="1184"/>
      <c r="BF699" s="1184"/>
      <c r="BG699" s="1184"/>
      <c r="BH699" s="1184"/>
      <c r="BI699" s="1184"/>
      <c r="BJ699" s="1184"/>
    </row>
    <row r="700" spans="2:62">
      <c r="B700" s="899"/>
      <c r="C700" s="1298"/>
      <c r="D700" s="1298"/>
      <c r="E700" s="1298"/>
      <c r="F700" s="1298"/>
      <c r="G700" s="1298"/>
      <c r="H700" s="1298"/>
      <c r="I700" s="1298"/>
      <c r="J700" s="1298"/>
      <c r="K700" s="1376"/>
      <c r="L700" s="1378"/>
      <c r="M700" s="1298"/>
      <c r="N700" s="1376"/>
      <c r="O700" s="1376"/>
      <c r="P700" s="1298"/>
      <c r="Q700" s="1376"/>
      <c r="R700" s="1378"/>
      <c r="S700" s="1298"/>
      <c r="T700" s="1298"/>
      <c r="U700" s="1298"/>
      <c r="W700" s="1298"/>
      <c r="X700" s="1298"/>
      <c r="Y700" s="1184"/>
      <c r="Z700" s="1184"/>
      <c r="AA700" s="1184"/>
      <c r="AB700" s="1184"/>
      <c r="AC700" s="1184"/>
      <c r="AD700" s="1184"/>
      <c r="AE700" s="1184"/>
      <c r="AF700" s="1184"/>
      <c r="AG700" s="1184"/>
      <c r="AH700" s="1184"/>
      <c r="AI700" s="1184"/>
      <c r="AJ700" s="1184"/>
      <c r="AK700" s="1184"/>
      <c r="AL700" s="1184"/>
      <c r="AM700" s="1184"/>
      <c r="AN700" s="1184"/>
      <c r="AO700" s="1184"/>
      <c r="AP700" s="1184"/>
      <c r="AQ700" s="1184"/>
      <c r="AR700" s="1184"/>
      <c r="AS700" s="1184"/>
      <c r="AT700" s="1184"/>
      <c r="AU700" s="1184"/>
      <c r="AV700" s="1184"/>
      <c r="AW700" s="1184"/>
      <c r="AX700" s="1184"/>
      <c r="AY700" s="1184"/>
      <c r="AZ700" s="1184"/>
      <c r="BA700" s="1184"/>
      <c r="BB700" s="1184"/>
      <c r="BC700" s="1184"/>
      <c r="BD700" s="1184"/>
      <c r="BE700" s="1184"/>
      <c r="BF700" s="1184"/>
      <c r="BG700" s="1184"/>
      <c r="BH700" s="1184"/>
      <c r="BI700" s="1184"/>
      <c r="BJ700" s="1184"/>
    </row>
    <row r="701" spans="2:62">
      <c r="B701" s="899"/>
      <c r="C701" s="1298"/>
      <c r="D701" s="1298"/>
      <c r="E701" s="1298"/>
      <c r="F701" s="1298"/>
      <c r="G701" s="1298"/>
      <c r="H701" s="1298"/>
      <c r="I701" s="1298"/>
      <c r="J701" s="1298"/>
      <c r="K701" s="1376"/>
      <c r="L701" s="1376"/>
      <c r="M701" s="1298"/>
      <c r="N701" s="1376"/>
      <c r="O701" s="1376"/>
      <c r="P701" s="1298"/>
      <c r="Q701" s="1376"/>
      <c r="R701" s="1376"/>
      <c r="S701" s="1298"/>
      <c r="T701" s="1298"/>
      <c r="U701" s="1298"/>
      <c r="W701" s="1298"/>
      <c r="X701" s="1298"/>
      <c r="Y701" s="1184"/>
      <c r="Z701" s="1184"/>
      <c r="AA701" s="1184"/>
      <c r="AB701" s="1184"/>
      <c r="AC701" s="1184"/>
      <c r="AD701" s="1184"/>
      <c r="AE701" s="1184"/>
      <c r="AF701" s="1184"/>
      <c r="AG701" s="1184"/>
      <c r="AH701" s="1184"/>
      <c r="AI701" s="1184"/>
      <c r="AJ701" s="1184"/>
      <c r="AK701" s="1184"/>
      <c r="AL701" s="1184"/>
      <c r="AM701" s="1184"/>
      <c r="AN701" s="1184"/>
      <c r="AO701" s="1184"/>
      <c r="AP701" s="1184"/>
      <c r="AQ701" s="1184"/>
      <c r="AR701" s="1184"/>
      <c r="AS701" s="1184"/>
      <c r="AT701" s="1184"/>
      <c r="AU701" s="1184"/>
      <c r="AV701" s="1184"/>
      <c r="AW701" s="1184"/>
      <c r="AX701" s="1184"/>
      <c r="AY701" s="1184"/>
      <c r="AZ701" s="1184"/>
      <c r="BA701" s="1184"/>
      <c r="BB701" s="1184"/>
      <c r="BC701" s="1184"/>
      <c r="BD701" s="1184"/>
      <c r="BE701" s="1184"/>
      <c r="BF701" s="1184"/>
      <c r="BG701" s="1184"/>
      <c r="BH701" s="1184"/>
      <c r="BI701" s="1184"/>
      <c r="BJ701" s="1184"/>
    </row>
    <row r="702" spans="2:62">
      <c r="B702" s="899"/>
      <c r="C702" s="1298"/>
      <c r="D702" s="1298"/>
      <c r="E702" s="1298"/>
      <c r="F702" s="1298"/>
      <c r="G702" s="1298"/>
      <c r="H702" s="1298"/>
      <c r="I702" s="1298"/>
      <c r="J702" s="1298"/>
      <c r="K702" s="1376"/>
      <c r="L702" s="1376"/>
      <c r="M702" s="1298"/>
      <c r="N702" s="1376"/>
      <c r="O702" s="1376"/>
      <c r="P702" s="1298"/>
      <c r="Q702" s="1376"/>
      <c r="R702" s="1376"/>
      <c r="S702" s="1298"/>
      <c r="T702" s="1298"/>
      <c r="U702" s="1298"/>
      <c r="W702" s="1298"/>
      <c r="X702" s="1298"/>
      <c r="Y702" s="1184"/>
      <c r="Z702" s="1184"/>
      <c r="AA702" s="1184"/>
      <c r="AB702" s="1184"/>
      <c r="AC702" s="1184"/>
      <c r="AD702" s="1184"/>
      <c r="AE702" s="1184"/>
      <c r="AF702" s="1184"/>
      <c r="AG702" s="1184"/>
      <c r="AH702" s="1184"/>
      <c r="AI702" s="1184"/>
      <c r="AJ702" s="1184"/>
      <c r="AK702" s="1184"/>
      <c r="AL702" s="1184"/>
      <c r="AM702" s="1184"/>
      <c r="AN702" s="1184"/>
      <c r="AO702" s="1184"/>
      <c r="AP702" s="1184"/>
      <c r="AQ702" s="1184"/>
      <c r="AR702" s="1184"/>
      <c r="AS702" s="1184"/>
      <c r="AT702" s="1184"/>
      <c r="AU702" s="1184"/>
      <c r="AV702" s="1184"/>
      <c r="AW702" s="1184"/>
      <c r="AX702" s="1184"/>
      <c r="AY702" s="1184"/>
      <c r="AZ702" s="1184"/>
      <c r="BA702" s="1184"/>
      <c r="BB702" s="1184"/>
      <c r="BC702" s="1184"/>
      <c r="BD702" s="1184"/>
      <c r="BE702" s="1184"/>
      <c r="BF702" s="1184"/>
      <c r="BG702" s="1184"/>
      <c r="BH702" s="1184"/>
      <c r="BI702" s="1184"/>
      <c r="BJ702" s="1184"/>
    </row>
    <row r="703" spans="2:62">
      <c r="B703" s="899"/>
      <c r="C703" s="1298"/>
      <c r="D703" s="1298"/>
      <c r="E703" s="1298"/>
      <c r="F703" s="1298"/>
      <c r="G703" s="1298"/>
      <c r="H703" s="1298"/>
      <c r="I703" s="1298"/>
      <c r="J703" s="1298"/>
      <c r="K703" s="1376"/>
      <c r="L703" s="1376"/>
      <c r="M703" s="1298"/>
      <c r="N703" s="1378"/>
      <c r="O703" s="1378"/>
      <c r="P703" s="1298"/>
      <c r="Q703" s="1378"/>
      <c r="R703" s="1376"/>
      <c r="S703" s="1298"/>
      <c r="T703" s="1298"/>
      <c r="U703" s="1298"/>
      <c r="W703" s="1298"/>
      <c r="X703" s="1298"/>
      <c r="Y703" s="1184"/>
      <c r="Z703" s="1184"/>
      <c r="AA703" s="1184"/>
      <c r="AB703" s="1184"/>
      <c r="AC703" s="1184"/>
      <c r="AD703" s="1184"/>
      <c r="AE703" s="1184"/>
      <c r="AF703" s="1184"/>
      <c r="AG703" s="1184"/>
      <c r="AH703" s="1184"/>
      <c r="AI703" s="1184"/>
      <c r="AJ703" s="1184"/>
      <c r="AK703" s="1184"/>
      <c r="AL703" s="1184"/>
      <c r="AM703" s="1184"/>
      <c r="AN703" s="1184"/>
      <c r="AO703" s="1184"/>
      <c r="AP703" s="1184"/>
      <c r="AQ703" s="1184"/>
      <c r="AR703" s="1184"/>
      <c r="AS703" s="1184"/>
      <c r="AT703" s="1184"/>
      <c r="AU703" s="1184"/>
      <c r="AV703" s="1184"/>
      <c r="AW703" s="1184"/>
      <c r="AX703" s="1184"/>
      <c r="AY703" s="1184"/>
      <c r="AZ703" s="1184"/>
      <c r="BA703" s="1184"/>
      <c r="BB703" s="1184"/>
      <c r="BC703" s="1184"/>
      <c r="BD703" s="1184"/>
      <c r="BE703" s="1184"/>
      <c r="BF703" s="1184"/>
      <c r="BG703" s="1184"/>
      <c r="BH703" s="1184"/>
      <c r="BI703" s="1184"/>
      <c r="BJ703" s="1184"/>
    </row>
  </sheetData>
  <mergeCells count="42">
    <mergeCell ref="AM405:AO405"/>
    <mergeCell ref="D294:F294"/>
    <mergeCell ref="G294:I294"/>
    <mergeCell ref="J294:L294"/>
    <mergeCell ref="M294:N294"/>
    <mergeCell ref="O294:Q294"/>
    <mergeCell ref="R294:S294"/>
    <mergeCell ref="D359:F359"/>
    <mergeCell ref="R359:S359"/>
    <mergeCell ref="X405:Z405"/>
    <mergeCell ref="AA405:AC405"/>
    <mergeCell ref="AD405:AF405"/>
    <mergeCell ref="AG405:AI405"/>
    <mergeCell ref="AJ405:AL405"/>
    <mergeCell ref="O239:Q239"/>
    <mergeCell ref="R239:S239"/>
    <mergeCell ref="G359:I359"/>
    <mergeCell ref="J359:L359"/>
    <mergeCell ref="M359:N359"/>
    <mergeCell ref="O359:Q359"/>
    <mergeCell ref="D171:F171"/>
    <mergeCell ref="D239:F239"/>
    <mergeCell ref="G239:I239"/>
    <mergeCell ref="J239:L239"/>
    <mergeCell ref="M239:N239"/>
    <mergeCell ref="G171:I171"/>
    <mergeCell ref="J171:L171"/>
    <mergeCell ref="M171:N171"/>
    <mergeCell ref="O171:Q171"/>
    <mergeCell ref="R171:S171"/>
    <mergeCell ref="R3:S3"/>
    <mergeCell ref="D91:F91"/>
    <mergeCell ref="R91:S91"/>
    <mergeCell ref="G91:I91"/>
    <mergeCell ref="J91:L91"/>
    <mergeCell ref="M91:N91"/>
    <mergeCell ref="O91:Q91"/>
    <mergeCell ref="D3:F3"/>
    <mergeCell ref="G3:I3"/>
    <mergeCell ref="J3:L3"/>
    <mergeCell ref="M3:N3"/>
    <mergeCell ref="O3:Q3"/>
  </mergeCells>
  <conditionalFormatting sqref="D113:D114">
    <cfRule type="expression" dxfId="643" priority="26" stopIfTrue="1">
      <formula>"esterreur(reference)"</formula>
    </cfRule>
  </conditionalFormatting>
  <conditionalFormatting sqref="E103:E105">
    <cfRule type="expression" dxfId="642" priority="2" stopIfTrue="1">
      <formula>"esterreur(reference)"</formula>
    </cfRule>
  </conditionalFormatting>
  <conditionalFormatting sqref="F5">
    <cfRule type="expression" dxfId="641" priority="69" stopIfTrue="1">
      <formula>"esterreur(reference)"</formula>
    </cfRule>
  </conditionalFormatting>
  <conditionalFormatting sqref="F185">
    <cfRule type="expression" dxfId="640" priority="78" stopIfTrue="1">
      <formula>"esterreur(reference)"</formula>
    </cfRule>
  </conditionalFormatting>
  <conditionalFormatting sqref="G31:G32">
    <cfRule type="expression" dxfId="639" priority="30" stopIfTrue="1">
      <formula>"esterreur(reference)"</formula>
    </cfRule>
  </conditionalFormatting>
  <conditionalFormatting sqref="G113:G114">
    <cfRule type="expression" dxfId="638" priority="27" stopIfTrue="1">
      <formula>"esterreur(reference)"</formula>
    </cfRule>
  </conditionalFormatting>
  <conditionalFormatting sqref="H137:H153">
    <cfRule type="expression" dxfId="637" priority="35" stopIfTrue="1">
      <formula>"esterreur(reference)"</formula>
    </cfRule>
  </conditionalFormatting>
  <conditionalFormatting sqref="H361">
    <cfRule type="expression" dxfId="636" priority="108" stopIfTrue="1">
      <formula>"esterreur(reference)"</formula>
    </cfRule>
  </conditionalFormatting>
  <conditionalFormatting sqref="H198:L198">
    <cfRule type="expression" dxfId="635" priority="110" stopIfTrue="1">
      <formula>"esterreur(reference)"</formula>
    </cfRule>
  </conditionalFormatting>
  <conditionalFormatting sqref="H397:L400">
    <cfRule type="expression" dxfId="634" priority="106" stopIfTrue="1">
      <formula>"esterreur(reference)"</formula>
    </cfRule>
  </conditionalFormatting>
  <conditionalFormatting sqref="I378:L378 H379:H396">
    <cfRule type="expression" dxfId="633" priority="107" stopIfTrue="1">
      <formula>"esterreur(reference)"</formula>
    </cfRule>
  </conditionalFormatting>
  <conditionalFormatting sqref="J3 I13:J14 I16:J16 I17 I18:J20 J21:J23 I24:J24 H25:L30 J31:K48 H31:H72 F83:F85 H83:L85 H86:K88 L86:L90 H90:I90 K90 J90:J91 H97:L99 I102:L102 H102:H105 I106:L112 H107:H135 I123:L123 H136:L136 J137:K149 H154:L154 H157:H158 J157:K158 H165:L165 H166 J166:K166 H167:K168 L167:L170 H170:I170 K170 J170:J197 H172:I172 H174:I175 H177:I178 H180:I181 H183:I184 L184 H186:I188 H190:I191 H193:I197 H199:H230 J199:K230 H233:L233 H234 J234:K234 H235:K236 L235:L238 H238:I238 K238 J238:J241 H240:I241 H244:L244 H253:L254 H255:K285 H286:L286 H289:L289 H290 J290:K290 H291:K291 L291:L293 H293:I293 K293 J293:J294 H295:L295 H305:L307 H310:L312 H314:L318 H319:H349 J319:K349 H350:L350 H353:L353 H354:H356 J354:K356 H362:L365 H366:H377 H401 J401:K401">
    <cfRule type="expression" dxfId="632" priority="102" stopIfTrue="1">
      <formula>"esterreur(reference)"</formula>
    </cfRule>
  </conditionalFormatting>
  <conditionalFormatting sqref="J49:L72">
    <cfRule type="expression" dxfId="631" priority="36" stopIfTrue="1">
      <formula>"esterreur(reference)"</formula>
    </cfRule>
  </conditionalFormatting>
  <conditionalFormatting sqref="J103:L105">
    <cfRule type="expression" dxfId="630" priority="99" stopIfTrue="1">
      <formula>"esterreur(reference)"</formula>
    </cfRule>
  </conditionalFormatting>
  <conditionalFormatting sqref="J150:L153">
    <cfRule type="expression" dxfId="629" priority="34" stopIfTrue="1">
      <formula>"esterreur(reference)"</formula>
    </cfRule>
  </conditionalFormatting>
  <conditionalFormatting sqref="J296:L304">
    <cfRule type="expression" dxfId="628" priority="95" stopIfTrue="1">
      <formula>"esterreur(reference)"</formula>
    </cfRule>
  </conditionalFormatting>
  <conditionalFormatting sqref="J308:L309">
    <cfRule type="expression" dxfId="627" priority="85" stopIfTrue="1">
      <formula>"esterreur(reference)"</formula>
    </cfRule>
  </conditionalFormatting>
  <conditionalFormatting sqref="J361:L361">
    <cfRule type="expression" dxfId="626" priority="77" stopIfTrue="1">
      <formula>"esterreur(reference)"</formula>
    </cfRule>
  </conditionalFormatting>
  <conditionalFormatting sqref="J366:L377">
    <cfRule type="expression" dxfId="625" priority="82" stopIfTrue="1">
      <formula>"esterreur(reference)"</formula>
    </cfRule>
  </conditionalFormatting>
  <conditionalFormatting sqref="J379:L395">
    <cfRule type="expression" dxfId="624" priority="81" stopIfTrue="1">
      <formula>"esterreur(reference)"</formula>
    </cfRule>
  </conditionalFormatting>
  <conditionalFormatting sqref="J313:M313">
    <cfRule type="expression" dxfId="623" priority="83" stopIfTrue="1">
      <formula>"esterreur(reference)"</formula>
    </cfRule>
  </conditionalFormatting>
  <conditionalFormatting sqref="J113:Q122">
    <cfRule type="expression" dxfId="622" priority="28" stopIfTrue="1">
      <formula>"esterreur(reference)"</formula>
    </cfRule>
  </conditionalFormatting>
  <conditionalFormatting sqref="J124:Q135">
    <cfRule type="expression" dxfId="621" priority="61" stopIfTrue="1">
      <formula>"esterreur(reference)"</formula>
    </cfRule>
  </conditionalFormatting>
  <conditionalFormatting sqref="K5">
    <cfRule type="expression" dxfId="620" priority="92" stopIfTrue="1">
      <formula>"esterreur(reference)"</formula>
    </cfRule>
  </conditionalFormatting>
  <conditionalFormatting sqref="K176">
    <cfRule type="expression" dxfId="619" priority="89" stopIfTrue="1">
      <formula>"esterreur(reference)"</formula>
    </cfRule>
  </conditionalFormatting>
  <conditionalFormatting sqref="K184:K185">
    <cfRule type="expression" dxfId="618" priority="91" stopIfTrue="1">
      <formula>"esterreur(reference)"</formula>
    </cfRule>
  </conditionalFormatting>
  <conditionalFormatting sqref="K288">
    <cfRule type="expression" dxfId="617" priority="75" stopIfTrue="1">
      <formula>"esterreur(reference)"</formula>
    </cfRule>
  </conditionalFormatting>
  <conditionalFormatting sqref="K396">
    <cfRule type="expression" dxfId="616" priority="109" stopIfTrue="1">
      <formula>"esterreur(reference)"</formula>
    </cfRule>
  </conditionalFormatting>
  <conditionalFormatting sqref="K93:L96">
    <cfRule type="expression" dxfId="615" priority="80" stopIfTrue="1">
      <formula>"esterreur(reference)"</formula>
    </cfRule>
  </conditionalFormatting>
  <conditionalFormatting sqref="K100:L101">
    <cfRule type="expression" dxfId="614" priority="100" stopIfTrue="1">
      <formula>"esterreur(reference)"</formula>
    </cfRule>
  </conditionalFormatting>
  <conditionalFormatting sqref="K172:L174">
    <cfRule type="expression" dxfId="613" priority="90" stopIfTrue="1">
      <formula>"esterreur(reference)"</formula>
    </cfRule>
  </conditionalFormatting>
  <conditionalFormatting sqref="K177:L183">
    <cfRule type="expression" dxfId="612" priority="88" stopIfTrue="1">
      <formula>"esterreur(reference)"</formula>
    </cfRule>
  </conditionalFormatting>
  <conditionalFormatting sqref="K186:L197">
    <cfRule type="expression" dxfId="611" priority="84" stopIfTrue="1">
      <formula>"esterreur(reference)"</formula>
    </cfRule>
  </conditionalFormatting>
  <conditionalFormatting sqref="K240:L242">
    <cfRule type="expression" dxfId="610" priority="79" stopIfTrue="1">
      <formula>"esterreur(reference)"</formula>
    </cfRule>
  </conditionalFormatting>
  <conditionalFormatting sqref="K245:L245">
    <cfRule type="expression" dxfId="609" priority="87" stopIfTrue="1">
      <formula>"esterreur(reference)"</formula>
    </cfRule>
  </conditionalFormatting>
  <conditionalFormatting sqref="K248:L248">
    <cfRule type="expression" dxfId="608" priority="86" stopIfTrue="1">
      <formula>"esterreur(reference)"</formula>
    </cfRule>
  </conditionalFormatting>
  <conditionalFormatting sqref="L16:L24 Q16:Q24 O18:O24 D31:D32 L99 O99 Q99">
    <cfRule type="expression" dxfId="607" priority="31" stopIfTrue="1">
      <formula>"esterreur(reference)"</formula>
    </cfRule>
  </conditionalFormatting>
  <conditionalFormatting sqref="L42:L48">
    <cfRule type="expression" dxfId="606" priority="101" stopIfTrue="1">
      <formula>"esterreur(reference)"</formula>
    </cfRule>
  </conditionalFormatting>
  <conditionalFormatting sqref="L75:L82">
    <cfRule type="expression" dxfId="605" priority="70" stopIfTrue="1">
      <formula>"esterreur(reference)"</formula>
    </cfRule>
  </conditionalFormatting>
  <conditionalFormatting sqref="L137:L148">
    <cfRule type="expression" dxfId="604" priority="74" stopIfTrue="1">
      <formula>"esterreur(reference)"</formula>
    </cfRule>
  </conditionalFormatting>
  <conditionalFormatting sqref="L175:L176">
    <cfRule type="expression" dxfId="603" priority="98" stopIfTrue="1">
      <formula>"esterreur(reference)"</formula>
    </cfRule>
  </conditionalFormatting>
  <conditionalFormatting sqref="L199:L210">
    <cfRule type="expression" dxfId="602" priority="97" stopIfTrue="1">
      <formula>"esterreur(reference)"</formula>
    </cfRule>
  </conditionalFormatting>
  <conditionalFormatting sqref="L212:L229">
    <cfRule type="expression" dxfId="601" priority="73" stopIfTrue="1">
      <formula>"esterreur(reference)"</formula>
    </cfRule>
  </conditionalFormatting>
  <conditionalFormatting sqref="L255:L266">
    <cfRule type="expression" dxfId="600" priority="96" stopIfTrue="1">
      <formula>"esterreur(reference)"</formula>
    </cfRule>
  </conditionalFormatting>
  <conditionalFormatting sqref="L268:L285">
    <cfRule type="expression" dxfId="599" priority="72" stopIfTrue="1">
      <formula>"esterreur(reference)"</formula>
    </cfRule>
  </conditionalFormatting>
  <conditionalFormatting sqref="L319:L330">
    <cfRule type="expression" dxfId="598" priority="94" stopIfTrue="1">
      <formula>"esterreur(reference)"</formula>
    </cfRule>
  </conditionalFormatting>
  <conditionalFormatting sqref="L332">
    <cfRule type="expression" dxfId="597" priority="71" stopIfTrue="1">
      <formula>"esterreur(reference)"</formula>
    </cfRule>
  </conditionalFormatting>
  <conditionalFormatting sqref="L335:L344 L346:L349">
    <cfRule type="expression" dxfId="596" priority="93" stopIfTrue="1">
      <formula>"esterreur(reference)"</formula>
    </cfRule>
  </conditionalFormatting>
  <conditionalFormatting sqref="L357:L358 H358:I358 K358 J358:J359 H360:L360">
    <cfRule type="expression" dxfId="595" priority="105" stopIfTrue="1">
      <formula>"esterreur(reference)"</formula>
    </cfRule>
  </conditionalFormatting>
  <conditionalFormatting sqref="L5:Q14">
    <cfRule type="expression" dxfId="594" priority="65" stopIfTrue="1">
      <formula>"esterreur(reference)"</formula>
    </cfRule>
  </conditionalFormatting>
  <conditionalFormatting sqref="L157:Q163">
    <cfRule type="expression" dxfId="593" priority="32" stopIfTrue="1">
      <formula>"esterreur(reference)"</formula>
    </cfRule>
  </conditionalFormatting>
  <conditionalFormatting sqref="M95:M97">
    <cfRule type="expression" dxfId="592" priority="103" stopIfTrue="1">
      <formula>"esterreur(reference)"</formula>
    </cfRule>
  </conditionalFormatting>
  <conditionalFormatting sqref="O13:O14 O16 O83:Q85">
    <cfRule type="expression" dxfId="591" priority="68" stopIfTrue="1">
      <formula>"esterreur(reference)"</formula>
    </cfRule>
  </conditionalFormatting>
  <conditionalFormatting sqref="O173:O197 Q184 O199:P230 O233:Q233 O234:P234">
    <cfRule type="expression" dxfId="590" priority="59" stopIfTrue="1">
      <formula>"esterreur(reference)"</formula>
    </cfRule>
  </conditionalFormatting>
  <conditionalFormatting sqref="O319:P349 O350:Q350 O353:Q353 O354:P354">
    <cfRule type="expression" dxfId="589" priority="43" stopIfTrue="1">
      <formula>"esterreur(reference)"</formula>
    </cfRule>
  </conditionalFormatting>
  <conditionalFormatting sqref="O25:Q72">
    <cfRule type="expression" dxfId="588" priority="29" stopIfTrue="1">
      <formula>"esterreur(reference)"</formula>
    </cfRule>
  </conditionalFormatting>
  <conditionalFormatting sqref="O97:Q99 O123:Q123 O157:P158 O165:Q165 O166:P166">
    <cfRule type="expression" dxfId="587" priority="64" stopIfTrue="1">
      <formula>"esterreur(reference)"</formula>
    </cfRule>
  </conditionalFormatting>
  <conditionalFormatting sqref="O102:Q112">
    <cfRule type="expression" dxfId="586" priority="1" stopIfTrue="1">
      <formula>"esterreur(reference)"</formula>
    </cfRule>
  </conditionalFormatting>
  <conditionalFormatting sqref="O136:Q154">
    <cfRule type="expression" dxfId="585" priority="33" stopIfTrue="1">
      <formula>"esterreur(reference)"</formula>
    </cfRule>
  </conditionalFormatting>
  <conditionalFormatting sqref="O198:Q198">
    <cfRule type="expression" dxfId="584" priority="60" stopIfTrue="1">
      <formula>"esterreur(reference)"</formula>
    </cfRule>
  </conditionalFormatting>
  <conditionalFormatting sqref="O244:Q244 O253:Q254 O255:P285 O286:Q286 O289:Q289 O290:P290">
    <cfRule type="expression" dxfId="583" priority="50" stopIfTrue="1">
      <formula>"esterreur(reference)"</formula>
    </cfRule>
  </conditionalFormatting>
  <conditionalFormatting sqref="O296:Q318">
    <cfRule type="expression" dxfId="582" priority="41" stopIfTrue="1">
      <formula>"esterreur(reference)"</formula>
    </cfRule>
  </conditionalFormatting>
  <conditionalFormatting sqref="O360:Q395">
    <cfRule type="expression" dxfId="581" priority="37" stopIfTrue="1">
      <formula>"esterreur(reference)"</formula>
    </cfRule>
  </conditionalFormatting>
  <conditionalFormatting sqref="O397:Q400">
    <cfRule type="expression" dxfId="580" priority="38" stopIfTrue="1">
      <formula>"esterreur(reference)"</formula>
    </cfRule>
  </conditionalFormatting>
  <conditionalFormatting sqref="P5">
    <cfRule type="expression" dxfId="579" priority="66" stopIfTrue="1">
      <formula>"esterreur(reference)"</formula>
    </cfRule>
  </conditionalFormatting>
  <conditionalFormatting sqref="P176">
    <cfRule type="expression" dxfId="578" priority="54" stopIfTrue="1">
      <formula>"esterreur(reference)"</formula>
    </cfRule>
  </conditionalFormatting>
  <conditionalFormatting sqref="P184:P185">
    <cfRule type="expression" dxfId="577" priority="56" stopIfTrue="1">
      <formula>"esterreur(reference)"</formula>
    </cfRule>
  </conditionalFormatting>
  <conditionalFormatting sqref="P288">
    <cfRule type="expression" dxfId="576" priority="45" stopIfTrue="1">
      <formula>"esterreur(reference)"</formula>
    </cfRule>
  </conditionalFormatting>
  <conditionalFormatting sqref="P396">
    <cfRule type="expression" dxfId="575" priority="39" stopIfTrue="1">
      <formula>"esterreur(reference)"</formula>
    </cfRule>
  </conditionalFormatting>
  <conditionalFormatting sqref="P93:Q96">
    <cfRule type="expression" dxfId="574" priority="62" stopIfTrue="1">
      <formula>"esterreur(reference)"</formula>
    </cfRule>
  </conditionalFormatting>
  <conditionalFormatting sqref="P100:Q101">
    <cfRule type="expression" dxfId="573" priority="63" stopIfTrue="1">
      <formula>"esterreur(reference)"</formula>
    </cfRule>
  </conditionalFormatting>
  <conditionalFormatting sqref="P173:Q174">
    <cfRule type="expression" dxfId="572" priority="55" stopIfTrue="1">
      <formula>"esterreur(reference)"</formula>
    </cfRule>
  </conditionalFormatting>
  <conditionalFormatting sqref="P177:Q183">
    <cfRule type="expression" dxfId="571" priority="53" stopIfTrue="1">
      <formula>"esterreur(reference)"</formula>
    </cfRule>
  </conditionalFormatting>
  <conditionalFormatting sqref="P186:Q197">
    <cfRule type="expression" dxfId="570" priority="52" stopIfTrue="1">
      <formula>"esterreur(reference)"</formula>
    </cfRule>
  </conditionalFormatting>
  <conditionalFormatting sqref="P242:Q242">
    <cfRule type="expression" dxfId="569" priority="46" stopIfTrue="1">
      <formula>"esterreur(reference)"</formula>
    </cfRule>
  </conditionalFormatting>
  <conditionalFormatting sqref="P245:Q245">
    <cfRule type="expression" dxfId="568" priority="48" stopIfTrue="1">
      <formula>"esterreur(reference)"</formula>
    </cfRule>
  </conditionalFormatting>
  <conditionalFormatting sqref="P248:Q248">
    <cfRule type="expression" dxfId="567" priority="47" stopIfTrue="1">
      <formula>"esterreur(reference)"</formula>
    </cfRule>
  </conditionalFormatting>
  <conditionalFormatting sqref="Q75:Q82">
    <cfRule type="expression" dxfId="566" priority="67" stopIfTrue="1">
      <formula>"esterreur(reference)"</formula>
    </cfRule>
  </conditionalFormatting>
  <conditionalFormatting sqref="Q175:Q176">
    <cfRule type="expression" dxfId="565" priority="58" stopIfTrue="1">
      <formula>"esterreur(reference)"</formula>
    </cfRule>
  </conditionalFormatting>
  <conditionalFormatting sqref="Q199:Q210">
    <cfRule type="expression" dxfId="564" priority="57" stopIfTrue="1">
      <formula>"esterreur(reference)"</formula>
    </cfRule>
  </conditionalFormatting>
  <conditionalFormatting sqref="Q212:Q229">
    <cfRule type="expression" dxfId="563" priority="51" stopIfTrue="1">
      <formula>"esterreur(reference)"</formula>
    </cfRule>
  </conditionalFormatting>
  <conditionalFormatting sqref="Q255:Q266">
    <cfRule type="expression" dxfId="562" priority="49" stopIfTrue="1">
      <formula>"esterreur(reference)"</formula>
    </cfRule>
  </conditionalFormatting>
  <conditionalFormatting sqref="Q268:Q285">
    <cfRule type="expression" dxfId="561" priority="44" stopIfTrue="1">
      <formula>"esterreur(reference)"</formula>
    </cfRule>
  </conditionalFormatting>
  <conditionalFormatting sqref="Q319:Q330">
    <cfRule type="expression" dxfId="560" priority="42" stopIfTrue="1">
      <formula>"esterreur(reference)"</formula>
    </cfRule>
  </conditionalFormatting>
  <conditionalFormatting sqref="Q332:Q349">
    <cfRule type="expression" dxfId="559" priority="40" stopIfTrue="1">
      <formula>"esterreur(reference)"</formula>
    </cfRule>
  </conditionalFormatting>
  <conditionalFormatting sqref="R313">
    <cfRule type="expression" dxfId="558" priority="104" stopIfTrue="1">
      <formula>"esterreur(reference)"</formula>
    </cfRule>
  </conditionalFormatting>
  <conditionalFormatting sqref="S187">
    <cfRule type="expression" dxfId="557" priority="76" stopIfTrue="1">
      <formula>"esterreur(reference)"</formula>
    </cfRule>
  </conditionalFormatting>
  <conditionalFormatting sqref="Z426:Z428">
    <cfRule type="cellIs" dxfId="556" priority="20" operator="greaterThan">
      <formula>0</formula>
    </cfRule>
  </conditionalFormatting>
  <conditionalFormatting sqref="Z433">
    <cfRule type="cellIs" dxfId="555" priority="17" operator="greaterThan">
      <formula>0</formula>
    </cfRule>
  </conditionalFormatting>
  <conditionalFormatting sqref="Z450:Z452">
    <cfRule type="cellIs" dxfId="554" priority="13" operator="greaterThan">
      <formula>0</formula>
    </cfRule>
  </conditionalFormatting>
  <conditionalFormatting sqref="Z464:Z466">
    <cfRule type="cellIs" dxfId="553" priority="9" operator="greaterThan">
      <formula>0</formula>
    </cfRule>
  </conditionalFormatting>
  <conditionalFormatting sqref="Z479:Z480">
    <cfRule type="cellIs" dxfId="552" priority="6" operator="greaterThan">
      <formula>0</formula>
    </cfRule>
  </conditionalFormatting>
  <conditionalFormatting sqref="Z496:Z498">
    <cfRule type="cellIs" dxfId="551" priority="3" operator="greaterThan">
      <formula>0</formula>
    </cfRule>
  </conditionalFormatting>
  <conditionalFormatting sqref="AC426:AC428">
    <cfRule type="cellIs" dxfId="550" priority="21" operator="greaterThan">
      <formula>0</formula>
    </cfRule>
  </conditionalFormatting>
  <conditionalFormatting sqref="AC433">
    <cfRule type="cellIs" dxfId="549" priority="18" operator="greaterThan">
      <formula>0</formula>
    </cfRule>
  </conditionalFormatting>
  <conditionalFormatting sqref="AC450:AC452">
    <cfRule type="cellIs" dxfId="548" priority="14" operator="greaterThan">
      <formula>0</formula>
    </cfRule>
  </conditionalFormatting>
  <conditionalFormatting sqref="AC464:AC466">
    <cfRule type="cellIs" dxfId="547" priority="10" operator="greaterThan">
      <formula>0</formula>
    </cfRule>
  </conditionalFormatting>
  <conditionalFormatting sqref="AC479:AC480">
    <cfRule type="cellIs" dxfId="546" priority="7" operator="greaterThan">
      <formula>0</formula>
    </cfRule>
  </conditionalFormatting>
  <conditionalFormatting sqref="AC496:AC498">
    <cfRule type="cellIs" dxfId="545" priority="4" operator="greaterThan">
      <formula>0</formula>
    </cfRule>
  </conditionalFormatting>
  <conditionalFormatting sqref="AG410:AI419">
    <cfRule type="cellIs" dxfId="544" priority="23" operator="greaterThan">
      <formula>0</formula>
    </cfRule>
  </conditionalFormatting>
  <conditionalFormatting sqref="AH450:AH453">
    <cfRule type="cellIs" dxfId="543" priority="15" operator="greaterThan">
      <formula>0</formula>
    </cfRule>
  </conditionalFormatting>
  <conditionalFormatting sqref="AH462:AH467">
    <cfRule type="cellIs" dxfId="542" priority="11" operator="greaterThan">
      <formula>0</formula>
    </cfRule>
  </conditionalFormatting>
  <conditionalFormatting sqref="AH421:AI449">
    <cfRule type="cellIs" dxfId="541" priority="19" operator="greaterThan">
      <formula>0</formula>
    </cfRule>
  </conditionalFormatting>
  <conditionalFormatting sqref="AH454:AI461 AH468:AI469">
    <cfRule type="cellIs" dxfId="540" priority="24" operator="greaterThan">
      <formula>0</formula>
    </cfRule>
  </conditionalFormatting>
  <conditionalFormatting sqref="AH470:AI478 AH481:AI481">
    <cfRule type="cellIs" dxfId="539" priority="25" operator="lessThan">
      <formula>0</formula>
    </cfRule>
  </conditionalFormatting>
  <conditionalFormatting sqref="AH479:AI480">
    <cfRule type="cellIs" dxfId="538" priority="8" operator="greaterThan">
      <formula>0</formula>
    </cfRule>
  </conditionalFormatting>
  <conditionalFormatting sqref="AH492:AI498">
    <cfRule type="cellIs" dxfId="537" priority="5" operator="greaterThan">
      <formula>0</formula>
    </cfRule>
  </conditionalFormatting>
  <conditionalFormatting sqref="AI450:AI452">
    <cfRule type="cellIs" dxfId="536" priority="16" operator="greaterThan">
      <formula>0</formula>
    </cfRule>
  </conditionalFormatting>
  <conditionalFormatting sqref="AI464:AI466">
    <cfRule type="cellIs" dxfId="535" priority="12" operator="greaterThan">
      <formula>0</formula>
    </cfRule>
  </conditionalFormatting>
  <conditionalFormatting sqref="AO410:AO419">
    <cfRule type="cellIs" dxfId="534" priority="22" operator="greaterThan">
      <formula>0</formula>
    </cfRule>
  </conditionalFormatting>
  <printOptions horizontalCentered="1"/>
  <pageMargins left="0" right="0" top="0.51181102362204722" bottom="0.23622047244094491" header="0" footer="0"/>
  <pageSetup orientation="landscape"/>
  <rowBreaks count="9" manualBreakCount="9">
    <brk id="400" man="1"/>
    <brk id="291" man="1"/>
    <brk id="356" man="1"/>
    <brk id="484" man="1"/>
    <brk id="485" man="1"/>
    <brk id="87" man="1"/>
    <brk id="88" man="1"/>
    <brk id="168" man="1"/>
    <brk id="236" man="1"/>
  </rowBreaks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J703"/>
  <sheetViews>
    <sheetView tabSelected="1" topLeftCell="S404" zoomScale="70" zoomScaleNormal="70" workbookViewId="0">
      <selection activeCell="AF499" sqref="AF499"/>
    </sheetView>
  </sheetViews>
  <sheetFormatPr baseColWidth="10" defaultColWidth="12.625" defaultRowHeight="15" customHeight="1" outlineLevelRow="1"/>
  <cols>
    <col min="1" max="1" width="24.125" customWidth="1"/>
    <col min="2" max="2" width="23.25" customWidth="1"/>
    <col min="3" max="3" width="34.625" customWidth="1"/>
    <col min="4" max="4" width="16.375" customWidth="1"/>
    <col min="5" max="5" width="15.625" customWidth="1"/>
    <col min="6" max="6" width="16.875" customWidth="1"/>
    <col min="7" max="7" width="17.75" hidden="1" customWidth="1"/>
    <col min="8" max="8" width="15.625" hidden="1" customWidth="1"/>
    <col min="9" max="9" width="15.875" hidden="1" customWidth="1"/>
    <col min="10" max="10" width="16.75" customWidth="1"/>
    <col min="11" max="11" width="14.5" customWidth="1"/>
    <col min="12" max="12" width="15.875" customWidth="1"/>
    <col min="13" max="13" width="12" customWidth="1"/>
    <col min="14" max="14" width="18.625" customWidth="1"/>
    <col min="15" max="15" width="16.375" customWidth="1"/>
    <col min="16" max="16" width="15.625" customWidth="1"/>
    <col min="17" max="17" width="16.375" customWidth="1"/>
    <col min="18" max="18" width="13.875" customWidth="1"/>
    <col min="19" max="19" width="18.625" customWidth="1"/>
    <col min="20" max="20" width="3" customWidth="1"/>
    <col min="21" max="21" width="4" customWidth="1"/>
    <col min="22" max="22" width="31.625" style="898" customWidth="1"/>
    <col min="23" max="23" width="12.25" customWidth="1"/>
    <col min="24" max="24" width="11.5" bestFit="1" customWidth="1"/>
    <col min="25" max="25" width="10" customWidth="1"/>
    <col min="26" max="26" width="17.375" customWidth="1"/>
    <col min="27" max="27" width="10.875" hidden="1" customWidth="1"/>
    <col min="28" max="28" width="10" hidden="1" customWidth="1"/>
    <col min="29" max="29" width="17.5" hidden="1" customWidth="1"/>
    <col min="30" max="30" width="10.875" customWidth="1"/>
    <col min="31" max="31" width="12" customWidth="1"/>
    <col min="32" max="32" width="18.875" customWidth="1"/>
    <col min="33" max="33" width="10.875" customWidth="1"/>
    <col min="34" max="34" width="16.25" customWidth="1"/>
    <col min="35" max="35" width="12.375" customWidth="1"/>
    <col min="36" max="36" width="10.875" customWidth="1"/>
    <col min="37" max="37" width="10" customWidth="1"/>
    <col min="38" max="38" width="17.5" customWidth="1"/>
    <col min="39" max="39" width="10.875" customWidth="1"/>
    <col min="40" max="40" width="16" customWidth="1"/>
    <col min="41" max="41" width="12.375" customWidth="1"/>
    <col min="42" max="42" width="11.625" bestFit="1" customWidth="1"/>
    <col min="43" max="43" width="11" style="1398" customWidth="1"/>
    <col min="44" max="62" width="11" customWidth="1"/>
  </cols>
  <sheetData>
    <row r="1" spans="1:40" ht="35.25">
      <c r="B1" s="892"/>
      <c r="C1" s="892" t="str">
        <f>Parametres!B1</f>
        <v>BMW Sherbrooke</v>
      </c>
      <c r="D1" s="893"/>
      <c r="E1" s="893"/>
      <c r="F1" s="893"/>
      <c r="G1" s="893"/>
      <c r="H1" s="892"/>
      <c r="I1" s="893"/>
      <c r="J1" s="892"/>
      <c r="K1" s="894" t="s">
        <v>326</v>
      </c>
      <c r="L1" s="893"/>
      <c r="M1" s="893"/>
      <c r="N1" s="895"/>
      <c r="O1" s="892"/>
      <c r="P1" s="893"/>
      <c r="Q1" s="892"/>
      <c r="R1" s="893"/>
      <c r="S1" s="896" t="str">
        <f>CONCATENATE("Réalisé,"," ",Parametres!B3," ",Parametres!B4," AAD")</f>
        <v>Réalisé, Septembre 2026 AAD</v>
      </c>
      <c r="T1" s="893" t="s">
        <v>329</v>
      </c>
      <c r="U1" s="897"/>
      <c r="W1" s="892"/>
      <c r="X1" s="892"/>
      <c r="Y1" s="892"/>
      <c r="Z1" s="892"/>
      <c r="AA1" s="892"/>
      <c r="AB1" s="892"/>
      <c r="AC1" s="892"/>
      <c r="AD1" s="892"/>
      <c r="AE1" s="892"/>
      <c r="AF1" s="892"/>
      <c r="AG1" s="892"/>
      <c r="AH1" s="892"/>
      <c r="AI1" s="892"/>
      <c r="AJ1" s="892"/>
      <c r="AK1" s="892"/>
      <c r="AL1" s="892"/>
      <c r="AM1" s="892"/>
      <c r="AN1" s="892"/>
    </row>
    <row r="2" spans="1:40" ht="16.5">
      <c r="B2" s="899"/>
      <c r="C2" s="900"/>
      <c r="D2" s="901" t="s">
        <v>331</v>
      </c>
      <c r="E2" s="901" t="s">
        <v>332</v>
      </c>
      <c r="F2" s="901" t="s">
        <v>333</v>
      </c>
      <c r="G2" s="901"/>
      <c r="H2" s="901"/>
      <c r="I2" s="901"/>
      <c r="J2" s="901" t="s">
        <v>334</v>
      </c>
      <c r="K2" s="901"/>
      <c r="L2" s="901" t="s">
        <v>335</v>
      </c>
      <c r="M2" s="902"/>
      <c r="N2" s="902"/>
      <c r="O2" s="901" t="s">
        <v>331</v>
      </c>
      <c r="P2" s="901" t="s">
        <v>332</v>
      </c>
      <c r="Q2" s="901" t="s">
        <v>333</v>
      </c>
      <c r="R2" s="903"/>
      <c r="S2" s="903"/>
      <c r="T2" s="903"/>
      <c r="U2" s="903"/>
      <c r="X2" t="s">
        <v>331</v>
      </c>
      <c r="Y2" t="s">
        <v>332</v>
      </c>
      <c r="Z2" t="s">
        <v>333</v>
      </c>
      <c r="AJ2" t="s">
        <v>331</v>
      </c>
      <c r="AK2" t="s">
        <v>332</v>
      </c>
      <c r="AL2" t="s">
        <v>333</v>
      </c>
    </row>
    <row r="3" spans="1:40" ht="20.25">
      <c r="B3" s="904"/>
      <c r="C3" s="905"/>
      <c r="D3" s="906" t="s">
        <v>337</v>
      </c>
      <c r="E3" s="907"/>
      <c r="F3" s="908"/>
      <c r="G3" s="909"/>
      <c r="H3" s="907"/>
      <c r="I3" s="908"/>
      <c r="J3" s="909" t="s">
        <v>338</v>
      </c>
      <c r="K3" s="907"/>
      <c r="L3" s="908"/>
      <c r="M3" s="909" t="s">
        <v>339</v>
      </c>
      <c r="N3" s="908"/>
      <c r="O3" s="906" t="s">
        <v>340</v>
      </c>
      <c r="P3" s="907"/>
      <c r="Q3" s="908"/>
      <c r="R3" s="910" t="s">
        <v>341</v>
      </c>
      <c r="S3" s="911"/>
      <c r="T3" s="912"/>
      <c r="U3" s="912"/>
      <c r="W3" s="904"/>
      <c r="X3" s="904"/>
      <c r="Y3" s="904"/>
      <c r="Z3" s="904"/>
      <c r="AA3" s="904"/>
      <c r="AB3" s="904"/>
      <c r="AC3" s="904"/>
      <c r="AD3" s="904"/>
      <c r="AE3" s="904"/>
      <c r="AF3" s="904"/>
      <c r="AG3" s="904"/>
      <c r="AH3" s="904"/>
      <c r="AI3" s="904"/>
      <c r="AJ3" s="904"/>
      <c r="AK3" s="904"/>
      <c r="AL3" s="904"/>
      <c r="AM3" s="904"/>
      <c r="AN3" s="904"/>
    </row>
    <row r="4" spans="1:40" ht="20.25">
      <c r="B4" s="904"/>
      <c r="C4" s="913"/>
      <c r="D4" s="914" t="s">
        <v>342</v>
      </c>
      <c r="E4" s="915" t="s">
        <v>343</v>
      </c>
      <c r="F4" s="916" t="s">
        <v>344</v>
      </c>
      <c r="G4" s="917"/>
      <c r="H4" s="915"/>
      <c r="I4" s="916"/>
      <c r="J4" s="917" t="s">
        <v>342</v>
      </c>
      <c r="K4" s="915" t="s">
        <v>346</v>
      </c>
      <c r="L4" s="916" t="s">
        <v>344</v>
      </c>
      <c r="M4" s="917" t="s">
        <v>347</v>
      </c>
      <c r="N4" s="916" t="s">
        <v>344</v>
      </c>
      <c r="O4" s="915" t="s">
        <v>342</v>
      </c>
      <c r="P4" s="915" t="s">
        <v>343</v>
      </c>
      <c r="Q4" s="916" t="s">
        <v>344</v>
      </c>
      <c r="R4" s="917" t="s">
        <v>342</v>
      </c>
      <c r="S4" s="918" t="s">
        <v>344</v>
      </c>
      <c r="T4" s="912"/>
      <c r="U4" s="912"/>
      <c r="W4" s="904"/>
      <c r="X4" s="904"/>
      <c r="Y4" s="904"/>
      <c r="Z4" s="904"/>
      <c r="AA4" s="904"/>
      <c r="AB4" s="904"/>
      <c r="AC4" s="904"/>
      <c r="AD4" s="904"/>
      <c r="AE4" s="904"/>
      <c r="AF4" s="904"/>
      <c r="AG4" s="904"/>
      <c r="AH4" s="904"/>
      <c r="AI4" s="904"/>
      <c r="AJ4" s="904"/>
      <c r="AK4" s="904"/>
      <c r="AL4" s="904"/>
      <c r="AM4" s="904"/>
      <c r="AN4" s="904"/>
    </row>
    <row r="5" spans="1:40" ht="20.25">
      <c r="A5" t="str">
        <f t="shared" ref="A5:A18" si="0">+B5&amp;C5</f>
        <v>Véhicules neufsVentes nettes</v>
      </c>
      <c r="B5" s="904" t="str">
        <f t="shared" ref="B5:B85" si="1">+$K$1</f>
        <v>Véhicules neufs</v>
      </c>
      <c r="C5" s="919" t="s">
        <v>349</v>
      </c>
      <c r="D5" s="920"/>
      <c r="E5" s="920"/>
      <c r="F5" s="921">
        <f t="array" ref="F5">+SUMPRODUCT(('Budget original'!$A$8:$A$501=$A5)*('Budget original'!$C$3:$AO$3=F$2),'Budget original'!$C$8:$AO$501)</f>
        <v>22904838.235294119</v>
      </c>
      <c r="G5" s="922"/>
      <c r="H5" s="920"/>
      <c r="I5" s="923"/>
      <c r="J5" s="922"/>
      <c r="K5" s="924"/>
      <c r="L5" s="921">
        <f>-SUMIFS(BV_Data_An_Cour!$P:$P,BV_Data_An_Cour!$X:$X,"Oui",BV_Data_An_Cour!$U:$U,$B5)</f>
        <v>24081707.639999997</v>
      </c>
      <c r="M5" s="925"/>
      <c r="N5" s="926"/>
      <c r="O5" s="922"/>
      <c r="P5" s="924"/>
      <c r="Q5" s="921">
        <f t="array" ref="Q5">+SUMPRODUCT(('Réel 2025'!$A$8:$A$500=$A5)*('Réel 2025'!$C$3:$AO$3=Q$2),'Réel 2025'!$C$8:$AO$500)</f>
        <v>18069316.179999981</v>
      </c>
      <c r="R5" s="925"/>
      <c r="S5" s="927"/>
      <c r="T5" s="912"/>
      <c r="U5" s="912"/>
      <c r="W5" s="904"/>
      <c r="X5" s="904"/>
      <c r="Y5" s="904"/>
      <c r="Z5" s="904"/>
      <c r="AA5" s="904"/>
      <c r="AB5" s="904"/>
      <c r="AC5" s="904"/>
      <c r="AD5" s="904"/>
      <c r="AE5" s="904"/>
      <c r="AF5" s="904"/>
      <c r="AG5" s="904"/>
      <c r="AH5" s="904"/>
      <c r="AI5" s="904"/>
      <c r="AJ5" s="904"/>
      <c r="AK5" s="904"/>
      <c r="AL5" s="904"/>
      <c r="AM5" s="904"/>
      <c r="AN5" s="904"/>
    </row>
    <row r="6" spans="1:40" ht="20.25">
      <c r="A6" t="str">
        <f t="shared" si="0"/>
        <v>Véhicules neufsAutos détail</v>
      </c>
      <c r="B6" s="904" t="str">
        <f t="shared" si="1"/>
        <v>Véhicules neufs</v>
      </c>
      <c r="C6" s="928" t="s">
        <v>362</v>
      </c>
      <c r="D6" s="929">
        <f t="array" ref="D6">+SUMPRODUCT(('Budget original'!$A$8:$A$501=$A6)*('Budget original'!$C$3:$AO$3=D$2),'Budget original'!$C$8:$AO$501)</f>
        <v>65</v>
      </c>
      <c r="E6" s="929">
        <f t="shared" ref="E6:E12" si="2">IF(D6=0,0,F6/D6)</f>
        <v>4701.1764705882351</v>
      </c>
      <c r="F6" s="929">
        <f t="array" ref="F6">+SUMPRODUCT(('Budget original'!$A$8:$A$501=$A6)*('Budget original'!$C$3:$AO$3=F$2),'Budget original'!$C$8:$AO$501)</f>
        <v>305576.4705882353</v>
      </c>
      <c r="G6" s="930"/>
      <c r="H6" s="929"/>
      <c r="I6" s="929"/>
      <c r="J6" s="930">
        <f>-SUMIFS(BV_Data_An_Cour!$P:$P,BV_Data_An_Cour!$U:$U,$B6,BV_Data_An_Cour!$V:$V,$C6,BV_Data_An_Cour!$W:$W,J$2)</f>
        <v>67</v>
      </c>
      <c r="K6" s="929">
        <f t="shared" ref="K6:K12" si="3">IF(J6=0,0,L6/J6)</f>
        <v>5528.0101492537342</v>
      </c>
      <c r="L6" s="931">
        <f>-SUMIFS(BV_Data_An_Cour!$P:$P,BV_Data_An_Cour!$U:$U,$B6,BV_Data_An_Cour!$V:$V,$C6,BV_Data_An_Cour!$W:$W,L$2)</f>
        <v>370376.68000000017</v>
      </c>
      <c r="M6" s="930">
        <f t="shared" ref="M6:M12" si="4">J6-D6</f>
        <v>2</v>
      </c>
      <c r="N6" s="932">
        <f t="shared" ref="N6:N12" si="5">L6-F6</f>
        <v>64800.209411764867</v>
      </c>
      <c r="O6" s="930">
        <f t="array" ref="O6">+SUMPRODUCT(('Réel 2025'!$A$8:$A$500=$A6)*('Réel 2025'!$C$3:$AO$3=O$2),'Réel 2025'!$C$8:$AO$500)</f>
        <v>61</v>
      </c>
      <c r="P6" s="929">
        <f t="shared" ref="P6:P12" si="6">IF(O6=0,0,Q6/O6)</f>
        <v>5146.7201639344194</v>
      </c>
      <c r="Q6" s="931">
        <f t="array" ref="Q6">+SUMPRODUCT(('Réel 2025'!$A$8:$A$500=$A6)*('Réel 2025'!$C$3:$AO$3=Q$2),'Réel 2025'!$C$8:$AO$500)</f>
        <v>313949.92999999959</v>
      </c>
      <c r="R6" s="930">
        <f t="shared" ref="R6:R12" si="7">J6-O6</f>
        <v>6</v>
      </c>
      <c r="S6" s="933">
        <f t="shared" ref="S6:S12" si="8">L6-Q6</f>
        <v>56426.750000000582</v>
      </c>
      <c r="T6" s="912"/>
      <c r="U6" s="912"/>
      <c r="W6" s="904"/>
      <c r="X6" s="904"/>
      <c r="Y6" s="904"/>
      <c r="Z6" s="904"/>
      <c r="AA6" s="904"/>
      <c r="AB6" s="904"/>
      <c r="AC6" s="904"/>
      <c r="AD6" s="904"/>
      <c r="AE6" s="904"/>
      <c r="AF6" s="904"/>
      <c r="AG6" s="904"/>
      <c r="AH6" s="904"/>
      <c r="AI6" s="904"/>
      <c r="AJ6" s="904"/>
      <c r="AK6" s="904"/>
      <c r="AL6" s="904"/>
      <c r="AM6" s="904"/>
      <c r="AN6" s="904"/>
    </row>
    <row r="7" spans="1:40" ht="20.25">
      <c r="A7" t="str">
        <f t="shared" si="0"/>
        <v>Véhicules neufsCamions détail</v>
      </c>
      <c r="B7" s="904" t="str">
        <f t="shared" si="1"/>
        <v>Véhicules neufs</v>
      </c>
      <c r="C7" s="928" t="s">
        <v>379</v>
      </c>
      <c r="D7" s="929">
        <f t="array" ref="D7">+SUMPRODUCT(('Budget original'!$A$8:$A$501=$A7)*('Budget original'!$C$3:$AO$3=D$2),'Budget original'!$C$8:$AO$501)</f>
        <v>150</v>
      </c>
      <c r="E7" s="929">
        <f t="shared" si="2"/>
        <v>3928.5</v>
      </c>
      <c r="F7" s="929">
        <f t="array" ref="F7">+SUMPRODUCT(('Budget original'!$A$8:$A$501=$A7)*('Budget original'!$C$3:$AO$3=F$2),'Budget original'!$C$8:$AO$501)</f>
        <v>589275</v>
      </c>
      <c r="G7" s="930"/>
      <c r="H7" s="929"/>
      <c r="I7" s="929"/>
      <c r="J7" s="930">
        <f>-SUMIFS(BV_Data_An_Cour!$P:$P,BV_Data_An_Cour!$U:$U,$B7,BV_Data_An_Cour!$V:$V,$C7,BV_Data_An_Cour!$W:$W,J$2)</f>
        <v>130</v>
      </c>
      <c r="K7" s="929">
        <f t="shared" si="3"/>
        <v>4129.0364615384706</v>
      </c>
      <c r="L7" s="931">
        <f>-SUMIFS(BV_Data_An_Cour!$P:$P,BV_Data_An_Cour!$U:$U,$B7,BV_Data_An_Cour!$V:$V,$C7,BV_Data_An_Cour!$W:$W,L$2)</f>
        <v>536774.74000000115</v>
      </c>
      <c r="M7" s="930">
        <f t="shared" si="4"/>
        <v>-20</v>
      </c>
      <c r="N7" s="932">
        <f t="shared" si="5"/>
        <v>-52500.259999998845</v>
      </c>
      <c r="O7" s="930">
        <f t="array" ref="O7">+SUMPRODUCT(('Réel 2025'!$A$8:$A$500=$A7)*('Réel 2025'!$C$3:$AO$3=O$2),'Réel 2025'!$C$8:$AO$500)</f>
        <v>101</v>
      </c>
      <c r="P7" s="929">
        <f t="shared" si="6"/>
        <v>3921.2726732673214</v>
      </c>
      <c r="Q7" s="931">
        <f t="array" ref="Q7">+SUMPRODUCT(('Réel 2025'!$A$8:$A$500=$A7)*('Réel 2025'!$C$3:$AO$3=Q$2),'Réel 2025'!$C$8:$AO$500)</f>
        <v>396048.53999999946</v>
      </c>
      <c r="R7" s="930">
        <f t="shared" si="7"/>
        <v>29</v>
      </c>
      <c r="S7" s="933">
        <f t="shared" si="8"/>
        <v>140726.2000000017</v>
      </c>
      <c r="T7" s="912"/>
      <c r="U7" s="912"/>
      <c r="W7" s="904"/>
      <c r="X7" s="904"/>
      <c r="Y7" s="904"/>
      <c r="Z7" s="904"/>
      <c r="AA7" s="904"/>
      <c r="AB7" s="904"/>
      <c r="AC7" s="904"/>
      <c r="AD7" s="904"/>
      <c r="AE7" s="904"/>
      <c r="AF7" s="904"/>
      <c r="AG7" s="904"/>
      <c r="AH7" s="904"/>
      <c r="AI7" s="904"/>
      <c r="AJ7" s="904"/>
      <c r="AK7" s="904"/>
      <c r="AL7" s="904"/>
      <c r="AM7" s="904"/>
      <c r="AN7" s="904"/>
    </row>
    <row r="8" spans="1:40" ht="20.25" hidden="1">
      <c r="A8" t="str">
        <f t="shared" si="0"/>
        <v>Véhicules neufsSprinter</v>
      </c>
      <c r="B8" s="904" t="str">
        <f t="shared" si="1"/>
        <v>Véhicules neufs</v>
      </c>
      <c r="C8" s="928" t="s">
        <v>382</v>
      </c>
      <c r="D8" s="929">
        <f t="array" ref="D8">+SUMPRODUCT(('Budget original'!$A$8:$A$501=$A8)*('Budget original'!$C$3:$AO$3=D$2),'Budget original'!$C$8:$AO$501)</f>
        <v>0</v>
      </c>
      <c r="E8" s="929">
        <f t="shared" si="2"/>
        <v>0</v>
      </c>
      <c r="F8" s="929">
        <f t="array" ref="F8">+SUMPRODUCT(('Budget original'!$A$8:$A$501=$A8)*('Budget original'!$C$3:$AO$3=F$2),'Budget original'!$C$8:$AO$501)</f>
        <v>0</v>
      </c>
      <c r="G8" s="930"/>
      <c r="H8" s="929"/>
      <c r="I8" s="929"/>
      <c r="J8" s="930">
        <f>-SUMIFS(BV_Data_An_Cour!$P:$P,BV_Data_An_Cour!$U:$U,$B8,BV_Data_An_Cour!$V:$V,$C8,BV_Data_An_Cour!$W:$W,J$2)</f>
        <v>0</v>
      </c>
      <c r="K8" s="929">
        <f t="shared" si="3"/>
        <v>0</v>
      </c>
      <c r="L8" s="931">
        <f>-SUMIFS(BV_Data_An_Cour!$P:$P,BV_Data_An_Cour!$U:$U,$B8,BV_Data_An_Cour!$V:$V,$C8,BV_Data_An_Cour!$W:$W,L$2)</f>
        <v>0</v>
      </c>
      <c r="M8" s="930">
        <f t="shared" si="4"/>
        <v>0</v>
      </c>
      <c r="N8" s="932">
        <f t="shared" si="5"/>
        <v>0</v>
      </c>
      <c r="O8" s="930">
        <f t="array" ref="O8">+SUMPRODUCT(('Réel 2025'!$A$8:$A$500=$A8)*('Réel 2025'!$C$3:$AO$3=O$2),'Réel 2025'!$C$8:$AO$500)</f>
        <v>0</v>
      </c>
      <c r="P8" s="929">
        <f t="shared" si="6"/>
        <v>0</v>
      </c>
      <c r="Q8" s="931">
        <f t="array" ref="Q8">+SUMPRODUCT(('Réel 2025'!$A$8:$A$500=$A8)*('Réel 2025'!$C$3:$AO$3=Q$2),'Réel 2025'!$C$8:$AO$500)</f>
        <v>0</v>
      </c>
      <c r="R8" s="930">
        <f t="shared" si="7"/>
        <v>0</v>
      </c>
      <c r="S8" s="933">
        <f t="shared" si="8"/>
        <v>0</v>
      </c>
      <c r="T8" s="912"/>
      <c r="U8" s="912"/>
      <c r="W8" s="904"/>
      <c r="X8" s="904"/>
      <c r="Y8" s="904"/>
      <c r="Z8" s="904"/>
      <c r="AA8" s="904"/>
      <c r="AB8" s="904"/>
      <c r="AC8" s="904"/>
      <c r="AD8" s="904"/>
      <c r="AE8" s="904"/>
      <c r="AF8" s="904"/>
      <c r="AG8" s="904"/>
      <c r="AH8" s="904"/>
      <c r="AI8" s="904"/>
      <c r="AJ8" s="904"/>
      <c r="AK8" s="904"/>
      <c r="AL8" s="904"/>
      <c r="AM8" s="904"/>
      <c r="AN8" s="904"/>
    </row>
    <row r="9" spans="1:40" ht="20.25" hidden="1">
      <c r="A9" t="str">
        <f t="shared" si="0"/>
        <v>Véhicules neufsMoto détail</v>
      </c>
      <c r="B9" s="904" t="str">
        <f t="shared" si="1"/>
        <v>Véhicules neufs</v>
      </c>
      <c r="C9" s="928" t="s">
        <v>383</v>
      </c>
      <c r="D9" s="929">
        <f t="array" ref="D9">+SUMPRODUCT(('Budget original'!$A$8:$A$501=$A9)*('Budget original'!$C$3:$AO$3=D$2),'Budget original'!$C$8:$AO$501)</f>
        <v>0</v>
      </c>
      <c r="E9" s="929">
        <f t="shared" si="2"/>
        <v>0</v>
      </c>
      <c r="F9" s="929">
        <f t="array" ref="F9">+SUMPRODUCT(('Budget original'!$A$8:$A$501=$A9)*('Budget original'!$C$3:$AO$3=F$2),'Budget original'!$C$8:$AO$501)</f>
        <v>0</v>
      </c>
      <c r="G9" s="930"/>
      <c r="H9" s="929"/>
      <c r="I9" s="929"/>
      <c r="J9" s="930">
        <f>-SUMIFS(BV_Data_An_Cour!$P:$P,BV_Data_An_Cour!$U:$U,$B9,BV_Data_An_Cour!$V:$V,$C9,BV_Data_An_Cour!$W:$W,J$2)</f>
        <v>0</v>
      </c>
      <c r="K9" s="929">
        <f t="shared" si="3"/>
        <v>0</v>
      </c>
      <c r="L9" s="931">
        <f>-SUMIFS(BV_Data_An_Cour!$P:$P,BV_Data_An_Cour!$U:$U,$B9,BV_Data_An_Cour!$V:$V,$C9,BV_Data_An_Cour!$W:$W,L$2)</f>
        <v>0</v>
      </c>
      <c r="M9" s="930">
        <f t="shared" si="4"/>
        <v>0</v>
      </c>
      <c r="N9" s="932">
        <f t="shared" si="5"/>
        <v>0</v>
      </c>
      <c r="O9" s="930">
        <f t="array" ref="O9">+SUMPRODUCT(('Réel 2025'!$A$8:$A$500=$A9)*('Réel 2025'!$C$3:$AO$3=O$2),'Réel 2025'!$C$8:$AO$500)</f>
        <v>0</v>
      </c>
      <c r="P9" s="929">
        <f t="shared" si="6"/>
        <v>0</v>
      </c>
      <c r="Q9" s="931">
        <f t="array" ref="Q9">+SUMPRODUCT(('Réel 2025'!$A$8:$A$500=$A9)*('Réel 2025'!$C$3:$AO$3=Q$2),'Réel 2025'!$C$8:$AO$500)</f>
        <v>0</v>
      </c>
      <c r="R9" s="930">
        <f t="shared" si="7"/>
        <v>0</v>
      </c>
      <c r="S9" s="933">
        <f t="shared" si="8"/>
        <v>0</v>
      </c>
      <c r="T9" s="912"/>
      <c r="U9" s="912"/>
      <c r="W9" s="904"/>
      <c r="X9" s="904"/>
      <c r="Y9" s="904"/>
      <c r="Z9" s="904"/>
      <c r="AA9" s="904"/>
      <c r="AB9" s="904"/>
      <c r="AC9" s="904"/>
      <c r="AD9" s="904"/>
      <c r="AE9" s="904"/>
      <c r="AF9" s="904"/>
      <c r="AG9" s="904"/>
      <c r="AH9" s="904"/>
      <c r="AI9" s="904"/>
      <c r="AJ9" s="904"/>
      <c r="AK9" s="904"/>
      <c r="AL9" s="904"/>
      <c r="AM9" s="904"/>
      <c r="AN9" s="904"/>
    </row>
    <row r="10" spans="1:40" ht="20.25" hidden="1">
      <c r="A10" t="str">
        <f t="shared" si="0"/>
        <v>Véhicules neufs[...]</v>
      </c>
      <c r="B10" s="904" t="str">
        <f t="shared" si="1"/>
        <v>Véhicules neufs</v>
      </c>
      <c r="C10" s="928" t="s">
        <v>330</v>
      </c>
      <c r="D10" s="929">
        <f t="array" ref="D10">+SUMPRODUCT(('Budget original'!$A$8:$A$501=$A10)*('Budget original'!$C$3:$AO$3=D$2),'Budget original'!$C$8:$AO$501)</f>
        <v>0</v>
      </c>
      <c r="E10" s="929">
        <f t="shared" si="2"/>
        <v>0</v>
      </c>
      <c r="F10" s="929">
        <f t="array" ref="F10">+SUMPRODUCT(('Budget original'!$A$8:$A$501=$A10)*('Budget original'!$C$3:$AO$3=F$2),'Budget original'!$C$8:$AO$501)</f>
        <v>0</v>
      </c>
      <c r="G10" s="930"/>
      <c r="H10" s="929"/>
      <c r="I10" s="929"/>
      <c r="J10" s="930">
        <f>-SUMIFS(BV_Data_An_Cour!$P:$P,BV_Data_An_Cour!$U:$U,$B10,BV_Data_An_Cour!$V:$V,$C10,BV_Data_An_Cour!$W:$W,J$2)</f>
        <v>0</v>
      </c>
      <c r="K10" s="929">
        <f t="shared" si="3"/>
        <v>0</v>
      </c>
      <c r="L10" s="931">
        <f>-SUMIFS(BV_Data_An_Cour!$P:$P,BV_Data_An_Cour!$U:$U,$B10,BV_Data_An_Cour!$V:$V,$C10,BV_Data_An_Cour!$W:$W,L$2)</f>
        <v>0</v>
      </c>
      <c r="M10" s="930">
        <f t="shared" si="4"/>
        <v>0</v>
      </c>
      <c r="N10" s="932">
        <f t="shared" si="5"/>
        <v>0</v>
      </c>
      <c r="O10" s="930">
        <f t="array" ref="O10">+SUMPRODUCT(('Réel 2025'!$A$8:$A$500=$A10)*('Réel 2025'!$C$3:$AO$3=O$2),'Réel 2025'!$C$8:$AO$500)</f>
        <v>0</v>
      </c>
      <c r="P10" s="929">
        <f t="shared" si="6"/>
        <v>0</v>
      </c>
      <c r="Q10" s="931">
        <f t="array" ref="Q10">+SUMPRODUCT(('Réel 2025'!$A$8:$A$500=$A10)*('Réel 2025'!$C$3:$AO$3=Q$2),'Réel 2025'!$C$8:$AO$500)</f>
        <v>0</v>
      </c>
      <c r="R10" s="930">
        <f t="shared" si="7"/>
        <v>0</v>
      </c>
      <c r="S10" s="933">
        <f t="shared" si="8"/>
        <v>0</v>
      </c>
      <c r="T10" s="912"/>
      <c r="U10" s="912"/>
      <c r="W10" s="904"/>
      <c r="X10" s="904"/>
      <c r="Y10" s="904"/>
      <c r="Z10" s="904"/>
      <c r="AA10" s="904"/>
      <c r="AB10" s="904"/>
      <c r="AC10" s="904"/>
      <c r="AD10" s="904"/>
      <c r="AE10" s="904"/>
      <c r="AF10" s="904"/>
      <c r="AG10" s="904"/>
      <c r="AH10" s="904"/>
      <c r="AI10" s="904"/>
      <c r="AJ10" s="904"/>
      <c r="AK10" s="904"/>
      <c r="AL10" s="904"/>
      <c r="AM10" s="904"/>
      <c r="AN10" s="904"/>
    </row>
    <row r="11" spans="1:40" ht="20.25" hidden="1">
      <c r="A11" t="str">
        <f t="shared" si="0"/>
        <v>Véhicules neufs[...]</v>
      </c>
      <c r="B11" s="904" t="str">
        <f t="shared" si="1"/>
        <v>Véhicules neufs</v>
      </c>
      <c r="C11" s="928" t="s">
        <v>330</v>
      </c>
      <c r="D11" s="929">
        <f t="array" ref="D11">+SUMPRODUCT(('Budget original'!$A$8:$A$501=$A11)*('Budget original'!$C$3:$AO$3=D$2),'Budget original'!$C$8:$AO$501)</f>
        <v>0</v>
      </c>
      <c r="E11" s="929">
        <f t="shared" si="2"/>
        <v>0</v>
      </c>
      <c r="F11" s="929">
        <f t="array" ref="F11">+SUMPRODUCT(('Budget original'!$A$8:$A$501=$A11)*('Budget original'!$C$3:$AO$3=F$2),'Budget original'!$C$8:$AO$501)</f>
        <v>0</v>
      </c>
      <c r="G11" s="930"/>
      <c r="H11" s="929"/>
      <c r="I11" s="929"/>
      <c r="J11" s="930">
        <f>-SUMIFS(BV_Data_An_Cour!$P:$P,BV_Data_An_Cour!$U:$U,$B11,BV_Data_An_Cour!$V:$V,$C11,BV_Data_An_Cour!$W:$W,J$2)</f>
        <v>0</v>
      </c>
      <c r="K11" s="929">
        <f t="shared" si="3"/>
        <v>0</v>
      </c>
      <c r="L11" s="931">
        <f>-SUMIFS(BV_Data_An_Cour!$P:$P,BV_Data_An_Cour!$U:$U,$B11,BV_Data_An_Cour!$V:$V,$C11,BV_Data_An_Cour!$W:$W,L$2)</f>
        <v>0</v>
      </c>
      <c r="M11" s="930">
        <f t="shared" si="4"/>
        <v>0</v>
      </c>
      <c r="N11" s="932">
        <f t="shared" si="5"/>
        <v>0</v>
      </c>
      <c r="O11" s="930">
        <f t="array" ref="O11">+SUMPRODUCT(('Réel 2025'!$A$8:$A$500=$A11)*('Réel 2025'!$C$3:$AO$3=O$2),'Réel 2025'!$C$8:$AO$500)</f>
        <v>0</v>
      </c>
      <c r="P11" s="929">
        <f t="shared" si="6"/>
        <v>0</v>
      </c>
      <c r="Q11" s="931">
        <f t="array" ref="Q11">+SUMPRODUCT(('Réel 2025'!$A$8:$A$500=$A11)*('Réel 2025'!$C$3:$AO$3=Q$2),'Réel 2025'!$C$8:$AO$500)</f>
        <v>0</v>
      </c>
      <c r="R11" s="930">
        <f t="shared" si="7"/>
        <v>0</v>
      </c>
      <c r="S11" s="933">
        <f t="shared" si="8"/>
        <v>0</v>
      </c>
      <c r="T11" s="912"/>
      <c r="U11" s="912"/>
      <c r="W11" s="904"/>
      <c r="X11" s="904"/>
      <c r="Y11" s="904"/>
      <c r="Z11" s="904"/>
      <c r="AA11" s="904"/>
      <c r="AB11" s="904"/>
      <c r="AC11" s="904"/>
      <c r="AD11" s="904"/>
      <c r="AE11" s="904"/>
      <c r="AF11" s="904"/>
      <c r="AG11" s="904"/>
      <c r="AH11" s="904"/>
      <c r="AI11" s="904"/>
      <c r="AJ11" s="904"/>
      <c r="AK11" s="904"/>
      <c r="AL11" s="904"/>
      <c r="AM11" s="904"/>
      <c r="AN11" s="904"/>
    </row>
    <row r="12" spans="1:40" ht="20.25" hidden="1">
      <c r="A12" t="str">
        <f t="shared" si="0"/>
        <v>Véhicules neufs[...]</v>
      </c>
      <c r="B12" s="904" t="str">
        <f t="shared" si="1"/>
        <v>Véhicules neufs</v>
      </c>
      <c r="C12" s="928" t="s">
        <v>330</v>
      </c>
      <c r="D12" s="929">
        <f t="array" ref="D12">+SUMPRODUCT(('Budget original'!$A$8:$A$501=$A12)*('Budget original'!$C$3:$AO$3=D$2),'Budget original'!$C$8:$AO$501)</f>
        <v>0</v>
      </c>
      <c r="E12" s="929">
        <f t="shared" si="2"/>
        <v>0</v>
      </c>
      <c r="F12" s="929">
        <f t="array" ref="F12">+SUMPRODUCT(('Budget original'!$A$8:$A$501=$A12)*('Budget original'!$C$3:$AO$3=F$2),'Budget original'!$C$8:$AO$501)</f>
        <v>0</v>
      </c>
      <c r="G12" s="930"/>
      <c r="H12" s="929"/>
      <c r="I12" s="929"/>
      <c r="J12" s="930">
        <f>-SUMIFS(BV_Data_An_Cour!$P:$P,BV_Data_An_Cour!$U:$U,$B12,BV_Data_An_Cour!$V:$V,$C12,BV_Data_An_Cour!$W:$W,J$2)</f>
        <v>0</v>
      </c>
      <c r="K12" s="929">
        <f t="shared" si="3"/>
        <v>0</v>
      </c>
      <c r="L12" s="931">
        <f>-SUMIFS(BV_Data_An_Cour!$P:$P,BV_Data_An_Cour!$U:$U,$B12,BV_Data_An_Cour!$V:$V,$C12,BV_Data_An_Cour!$W:$W,L$2)</f>
        <v>0</v>
      </c>
      <c r="M12" s="930">
        <f t="shared" si="4"/>
        <v>0</v>
      </c>
      <c r="N12" s="932">
        <f t="shared" si="5"/>
        <v>0</v>
      </c>
      <c r="O12" s="930">
        <f t="array" ref="O12">+SUMPRODUCT(('Réel 2025'!$A$8:$A$500=$A12)*('Réel 2025'!$C$3:$AO$3=O$2),'Réel 2025'!$C$8:$AO$500)</f>
        <v>0</v>
      </c>
      <c r="P12" s="929">
        <f t="shared" si="6"/>
        <v>0</v>
      </c>
      <c r="Q12" s="931">
        <f t="array" ref="Q12">+SUMPRODUCT(('Réel 2025'!$A$8:$A$500=$A12)*('Réel 2025'!$C$3:$AO$3=Q$2),'Réel 2025'!$C$8:$AO$500)</f>
        <v>0</v>
      </c>
      <c r="R12" s="930">
        <f t="shared" si="7"/>
        <v>0</v>
      </c>
      <c r="S12" s="933">
        <f t="shared" si="8"/>
        <v>0</v>
      </c>
      <c r="T12" s="912"/>
      <c r="U12" s="912"/>
      <c r="W12" s="904"/>
      <c r="X12" s="904"/>
      <c r="Y12" s="904"/>
      <c r="Z12" s="904"/>
      <c r="AA12" s="904"/>
      <c r="AB12" s="904"/>
      <c r="AC12" s="904"/>
      <c r="AD12" s="904"/>
      <c r="AE12" s="904"/>
      <c r="AF12" s="904"/>
      <c r="AG12" s="904"/>
      <c r="AH12" s="904"/>
      <c r="AI12" s="904"/>
      <c r="AJ12" s="904"/>
      <c r="AK12" s="904"/>
      <c r="AL12" s="904"/>
      <c r="AM12" s="904"/>
      <c r="AN12" s="904"/>
    </row>
    <row r="13" spans="1:40" ht="20.25">
      <c r="A13" t="str">
        <f t="shared" si="0"/>
        <v>Véhicules neufsTotal Neufs</v>
      </c>
      <c r="B13" s="904" t="str">
        <f t="shared" si="1"/>
        <v>Véhicules neufs</v>
      </c>
      <c r="C13" s="934" t="s">
        <v>384</v>
      </c>
      <c r="D13" s="935">
        <f>+SUM(D6:D12)</f>
        <v>215</v>
      </c>
      <c r="E13" s="935">
        <f>IF(D13&lt;=0,0,F13/D13)</f>
        <v>4162.0998632010942</v>
      </c>
      <c r="F13" s="936">
        <f>+SUM(F6:F12)</f>
        <v>894851.4705882353</v>
      </c>
      <c r="G13" s="937"/>
      <c r="H13" s="935"/>
      <c r="I13" s="936"/>
      <c r="J13" s="937">
        <f>+SUM(J6:J12)</f>
        <v>197</v>
      </c>
      <c r="K13" s="935">
        <f>IF(J13&lt;=0,0,L13/J13)</f>
        <v>4604.8295431472152</v>
      </c>
      <c r="L13" s="936">
        <f t="shared" ref="L13:O13" si="9">+SUM(L6:L12)</f>
        <v>907151.42000000132</v>
      </c>
      <c r="M13" s="937">
        <f t="shared" si="9"/>
        <v>-18</v>
      </c>
      <c r="N13" s="936">
        <f t="shared" si="9"/>
        <v>12299.949411766022</v>
      </c>
      <c r="O13" s="937">
        <f t="shared" si="9"/>
        <v>162</v>
      </c>
      <c r="P13" s="935">
        <f>IF(O13&lt;=0,0,Q13/O13)</f>
        <v>4382.7066049382656</v>
      </c>
      <c r="Q13" s="936">
        <f t="shared" ref="Q13:S13" si="10">+SUM(Q6:Q12)</f>
        <v>709998.46999999904</v>
      </c>
      <c r="R13" s="937">
        <f t="shared" si="10"/>
        <v>35</v>
      </c>
      <c r="S13" s="938">
        <f t="shared" si="10"/>
        <v>197152.95000000228</v>
      </c>
      <c r="T13" s="912"/>
      <c r="U13" s="912"/>
      <c r="W13" s="904"/>
      <c r="X13" s="904"/>
      <c r="Y13" s="939"/>
      <c r="Z13" s="904"/>
      <c r="AA13" s="904"/>
      <c r="AB13" s="904"/>
      <c r="AC13" s="904"/>
      <c r="AD13" s="904"/>
      <c r="AE13" s="904"/>
      <c r="AF13" s="904"/>
      <c r="AG13" s="904"/>
      <c r="AH13" s="904"/>
      <c r="AI13" s="904"/>
      <c r="AJ13" s="904"/>
      <c r="AK13" s="904"/>
      <c r="AL13" s="904"/>
      <c r="AM13" s="904"/>
      <c r="AN13" s="904"/>
    </row>
    <row r="14" spans="1:40" ht="20.25">
      <c r="A14" t="str">
        <f t="shared" si="0"/>
        <v>Véhicules neufs</v>
      </c>
      <c r="B14" s="904" t="str">
        <f t="shared" si="1"/>
        <v>Véhicules neufs</v>
      </c>
      <c r="C14" s="928"/>
      <c r="D14" s="940"/>
      <c r="E14" s="929"/>
      <c r="F14" s="941"/>
      <c r="G14" s="942"/>
      <c r="H14" s="929"/>
      <c r="I14" s="941"/>
      <c r="J14" s="942"/>
      <c r="K14" s="929"/>
      <c r="L14" s="941"/>
      <c r="M14" s="943">
        <f>IF(D13=0,0,M13/D13)</f>
        <v>-8.3720930232558138E-2</v>
      </c>
      <c r="N14" s="944">
        <f>IF(F13=0,0,N13/F13)</f>
        <v>1.3745241323323283E-2</v>
      </c>
      <c r="O14" s="942"/>
      <c r="P14" s="929"/>
      <c r="Q14" s="941"/>
      <c r="R14" s="943">
        <f>R13/O13</f>
        <v>0.21604938271604937</v>
      </c>
      <c r="S14" s="945">
        <f>IF(Q13=0,0,(S13/Q13))</f>
        <v>0.27768080965019903</v>
      </c>
      <c r="T14" s="912"/>
      <c r="U14" s="912"/>
      <c r="W14" s="904"/>
      <c r="X14" s="904"/>
      <c r="Y14" s="904"/>
      <c r="Z14" s="904"/>
      <c r="AA14" s="904"/>
      <c r="AB14" s="904"/>
      <c r="AC14" s="904"/>
      <c r="AD14" s="904"/>
      <c r="AE14" s="904"/>
      <c r="AF14" s="904"/>
      <c r="AG14" s="904"/>
      <c r="AH14" s="904"/>
      <c r="AI14" s="904"/>
      <c r="AJ14" s="904"/>
      <c r="AK14" s="904"/>
      <c r="AL14" s="904"/>
      <c r="AM14" s="904"/>
      <c r="AN14" s="904"/>
    </row>
    <row r="15" spans="1:40" ht="20.25">
      <c r="A15" t="str">
        <f t="shared" si="0"/>
        <v>Véhicules neufsEx-Démos et courtoisies</v>
      </c>
      <c r="B15" s="904" t="str">
        <f t="shared" si="1"/>
        <v>Véhicules neufs</v>
      </c>
      <c r="C15" s="946" t="s">
        <v>385</v>
      </c>
      <c r="D15" s="924">
        <f t="array" ref="D15">+SUMPRODUCT(('Budget original'!$A$8:$A$501=$A15)*('Budget original'!$C$3:$AO$3=D$2),'Budget original'!$C$8:$AO$501)</f>
        <v>34</v>
      </c>
      <c r="E15" s="924">
        <f>IF(D15=0,0,F15/D15)</f>
        <v>1200</v>
      </c>
      <c r="F15" s="921">
        <f t="array" ref="F15">+SUMPRODUCT(('Budget original'!$A$8:$A$501=$A15)*('Budget original'!$C$3:$AO$3=F$2),'Budget original'!$C$8:$AO$501)</f>
        <v>40800</v>
      </c>
      <c r="G15" s="947"/>
      <c r="H15" s="948"/>
      <c r="I15" s="949"/>
      <c r="J15" s="950">
        <f>-SUMIFS(BV_Data_An_Cour!$P:$P,BV_Data_An_Cour!$U:$U,$B15,BV_Data_An_Cour!$V:$V,$C15,BV_Data_An_Cour!$W:$W,J$2)</f>
        <v>37</v>
      </c>
      <c r="K15" s="951">
        <f>IF(J15=0,0,L15/J15)</f>
        <v>972.86297297297278</v>
      </c>
      <c r="L15" s="951">
        <f>-SUMIFS(BV_Data_An_Cour!$P:$P,BV_Data_An_Cour!$U:$U,$B15,BV_Data_An_Cour!$V:$V,$C15,BV_Data_An_Cour!$W:$W,L$2)</f>
        <v>35995.929999999993</v>
      </c>
      <c r="M15" s="952">
        <f>J15-D15</f>
        <v>3</v>
      </c>
      <c r="N15" s="949">
        <f>L15-F15</f>
        <v>-4804.070000000007</v>
      </c>
      <c r="O15" s="950">
        <f t="array" ref="O15">+SUMPRODUCT(('Réel 2025'!$A$8:$A$500=$A15)*('Réel 2025'!$C$3:$AO$3=O$2),'Réel 2025'!$C$8:$AO$500)</f>
        <v>36</v>
      </c>
      <c r="P15" s="951">
        <f>IF(O15=0,0,Q15/O15)</f>
        <v>2667.7511111111035</v>
      </c>
      <c r="Q15" s="951">
        <f t="array" ref="Q15">+SUMPRODUCT(('Réel 2025'!$A$8:$A$500=$A15)*('Réel 2025'!$C$3:$AO$3=Q$2),'Réel 2025'!$C$8:$AO$500)</f>
        <v>96039.039999999732</v>
      </c>
      <c r="R15" s="952">
        <f>J15-O15</f>
        <v>1</v>
      </c>
      <c r="S15" s="953">
        <f>L15-Q15</f>
        <v>-60043.109999999739</v>
      </c>
      <c r="T15" s="912"/>
      <c r="U15" s="912"/>
      <c r="W15" s="954"/>
      <c r="X15" s="904"/>
      <c r="Y15" s="939"/>
      <c r="Z15" s="904"/>
      <c r="AA15" s="904"/>
      <c r="AB15" s="904"/>
      <c r="AC15" s="904"/>
      <c r="AD15" s="904"/>
      <c r="AE15" s="904"/>
      <c r="AF15" s="904"/>
      <c r="AG15" s="904"/>
      <c r="AH15" s="904"/>
      <c r="AI15" s="904"/>
      <c r="AJ15" s="904"/>
      <c r="AK15" s="904"/>
      <c r="AL15" s="904"/>
      <c r="AM15" s="904"/>
      <c r="AN15" s="904"/>
    </row>
    <row r="16" spans="1:40" ht="20.25">
      <c r="A16" t="str">
        <f t="shared" si="0"/>
        <v>Véhicules neufs</v>
      </c>
      <c r="B16" s="904" t="str">
        <f t="shared" si="1"/>
        <v>Véhicules neufs</v>
      </c>
      <c r="C16" s="928"/>
      <c r="D16" s="940"/>
      <c r="E16" s="929"/>
      <c r="F16" s="941"/>
      <c r="G16" s="942"/>
      <c r="H16" s="929"/>
      <c r="I16" s="941"/>
      <c r="J16" s="942"/>
      <c r="K16" s="929"/>
      <c r="L16" s="932"/>
      <c r="M16" s="943"/>
      <c r="N16" s="944"/>
      <c r="O16" s="942"/>
      <c r="P16" s="929"/>
      <c r="Q16" s="932"/>
      <c r="R16" s="943"/>
      <c r="S16" s="945"/>
      <c r="T16" s="912"/>
      <c r="U16" s="912"/>
      <c r="W16" s="904"/>
      <c r="X16" s="904"/>
      <c r="Y16" s="904"/>
      <c r="Z16" s="904"/>
      <c r="AA16" s="904"/>
      <c r="AB16" s="904"/>
      <c r="AC16" s="904"/>
      <c r="AD16" s="904"/>
      <c r="AE16" s="904"/>
      <c r="AF16" s="904"/>
      <c r="AG16" s="904"/>
      <c r="AH16" s="904"/>
      <c r="AI16" s="904"/>
      <c r="AJ16" s="904"/>
      <c r="AK16" s="904"/>
      <c r="AL16" s="904"/>
      <c r="AM16" s="904"/>
      <c r="AN16" s="904"/>
    </row>
    <row r="17" spans="1:40" ht="20.25">
      <c r="A17" t="str">
        <f t="shared" si="0"/>
        <v>Véhicules neufsFlottes</v>
      </c>
      <c r="B17" s="904" t="str">
        <f t="shared" si="1"/>
        <v>Véhicules neufs</v>
      </c>
      <c r="C17" s="955" t="s">
        <v>387</v>
      </c>
      <c r="D17" s="929">
        <f t="array" ref="D17">+SUMPRODUCT(('Budget original'!$A$8:$A$501=$A17)*('Budget original'!$C$3:$AO$3=D$2),'Budget original'!$C$8:$AO$501)</f>
        <v>15</v>
      </c>
      <c r="E17" s="929">
        <f>IF(D17=0,0,F17/D17)</f>
        <v>750</v>
      </c>
      <c r="F17" s="929">
        <f t="array" ref="F17">+SUMPRODUCT(('Budget original'!$A$8:$A$501=$A17)*('Budget original'!$C$3:$AO$3=F$2),'Budget original'!$C$8:$AO$501)</f>
        <v>11250</v>
      </c>
      <c r="G17" s="930"/>
      <c r="H17" s="929"/>
      <c r="I17" s="929"/>
      <c r="J17" s="952">
        <f>-SUMIFS(BV_Data_An_Cour!$P:$P,BV_Data_An_Cour!$U:$U,$B17,BV_Data_An_Cour!$V:$V,$C17,BV_Data_An_Cour!$W:$W,J$2)</f>
        <v>22</v>
      </c>
      <c r="K17" s="929">
        <f>IF(J17=0,0,L17/J17)</f>
        <v>2273.2077272727329</v>
      </c>
      <c r="L17" s="932">
        <f>-SUMIFS(BV_Data_An_Cour!$P:$P,BV_Data_An_Cour!$U:$U,$B17,BV_Data_An_Cour!$V:$V,$C17,BV_Data_An_Cour!$W:$W,L$2)</f>
        <v>50010.570000000123</v>
      </c>
      <c r="M17" s="952">
        <f>J17-D17</f>
        <v>7</v>
      </c>
      <c r="N17" s="932">
        <f>L17-F17</f>
        <v>38760.570000000123</v>
      </c>
      <c r="O17" s="952">
        <f t="array" ref="O17">+SUMPRODUCT(('Réel 2025'!$A$8:$A$500=$A17)*('Réel 2025'!$C$3:$AO$3=O$2),'Réel 2025'!$C$8:$AO$500)</f>
        <v>1</v>
      </c>
      <c r="P17" s="929">
        <f>IF(O17=0,0,Q17/O17)</f>
        <v>2881.0099999999902</v>
      </c>
      <c r="Q17" s="932">
        <f t="array" ref="Q17">+SUMPRODUCT(('Réel 2025'!$A$8:$A$500=$A17)*('Réel 2025'!$C$3:$AO$3=Q$2),'Réel 2025'!$C$8:$AO$500)</f>
        <v>2881.0099999999902</v>
      </c>
      <c r="R17" s="930">
        <f>J17-O17</f>
        <v>21</v>
      </c>
      <c r="S17" s="933">
        <f>L17-Q17</f>
        <v>47129.560000000136</v>
      </c>
      <c r="T17" s="912"/>
      <c r="U17" s="912"/>
      <c r="V17" s="898" t="s">
        <v>402</v>
      </c>
      <c r="W17" s="904"/>
      <c r="X17" s="904"/>
      <c r="Y17" s="939"/>
      <c r="Z17" s="904"/>
      <c r="AA17" s="904"/>
      <c r="AB17" s="904"/>
      <c r="AC17" s="904"/>
      <c r="AD17" s="904"/>
      <c r="AE17" s="904"/>
      <c r="AF17" s="904"/>
      <c r="AG17" s="904"/>
      <c r="AH17" s="904"/>
      <c r="AI17" s="904"/>
      <c r="AJ17" s="904"/>
      <c r="AK17" s="904"/>
      <c r="AL17" s="904"/>
      <c r="AM17" s="904"/>
      <c r="AN17" s="904"/>
    </row>
    <row r="18" spans="1:40" ht="20.25">
      <c r="A18" t="str">
        <f t="shared" si="0"/>
        <v>Véhicules neufs</v>
      </c>
      <c r="B18" s="904" t="str">
        <f t="shared" si="1"/>
        <v>Véhicules neufs</v>
      </c>
      <c r="C18" s="934"/>
      <c r="D18" s="956"/>
      <c r="E18" s="956"/>
      <c r="F18" s="957"/>
      <c r="G18" s="958"/>
      <c r="H18" s="956"/>
      <c r="I18" s="957"/>
      <c r="J18" s="958"/>
      <c r="K18" s="956"/>
      <c r="L18" s="957"/>
      <c r="M18" s="958"/>
      <c r="N18" s="957"/>
      <c r="O18" s="958"/>
      <c r="P18" s="956"/>
      <c r="Q18" s="957"/>
      <c r="R18" s="958"/>
      <c r="S18" s="959"/>
      <c r="T18" s="912"/>
      <c r="U18" s="912"/>
      <c r="W18" s="904"/>
      <c r="X18" s="904"/>
      <c r="Y18" s="904"/>
      <c r="Z18" s="904"/>
      <c r="AA18" s="904"/>
      <c r="AB18" s="904"/>
      <c r="AC18" s="904"/>
      <c r="AD18" s="904"/>
      <c r="AE18" s="904"/>
      <c r="AF18" s="904"/>
      <c r="AG18" s="904"/>
      <c r="AH18" s="904"/>
      <c r="AI18" s="904"/>
      <c r="AJ18" s="904"/>
      <c r="AK18" s="904"/>
      <c r="AL18" s="904"/>
      <c r="AM18" s="904"/>
      <c r="AN18" s="904"/>
    </row>
    <row r="19" spans="1:40" ht="20.25">
      <c r="B19" s="904" t="str">
        <f t="shared" si="1"/>
        <v>Véhicules neufs</v>
      </c>
      <c r="C19" s="960"/>
      <c r="D19" s="924"/>
      <c r="E19" s="924"/>
      <c r="F19" s="921"/>
      <c r="G19" s="947"/>
      <c r="H19" s="924"/>
      <c r="I19" s="921"/>
      <c r="J19" s="947"/>
      <c r="K19" s="924"/>
      <c r="L19" s="921"/>
      <c r="M19" s="947"/>
      <c r="N19" s="921"/>
      <c r="O19" s="947"/>
      <c r="P19" s="924"/>
      <c r="Q19" s="921"/>
      <c r="R19" s="947"/>
      <c r="S19" s="961"/>
      <c r="T19" s="912"/>
      <c r="U19" s="912"/>
      <c r="W19" s="904"/>
      <c r="X19" s="904"/>
      <c r="Y19" s="904"/>
      <c r="Z19" s="904"/>
      <c r="AA19" s="904"/>
      <c r="AB19" s="904"/>
      <c r="AC19" s="904"/>
      <c r="AD19" s="904"/>
      <c r="AE19" s="904"/>
      <c r="AF19" s="904"/>
      <c r="AG19" s="904"/>
      <c r="AH19" s="904"/>
      <c r="AI19" s="904"/>
      <c r="AJ19" s="904"/>
      <c r="AK19" s="904"/>
      <c r="AL19" s="904"/>
      <c r="AM19" s="904"/>
      <c r="AN19" s="904"/>
    </row>
    <row r="20" spans="1:40" ht="20.25">
      <c r="A20" t="str">
        <f t="shared" ref="A20:A85" si="11">+B20&amp;C20</f>
        <v>Véhicules neufs</v>
      </c>
      <c r="B20" s="904" t="str">
        <f t="shared" si="1"/>
        <v>Véhicules neufs</v>
      </c>
      <c r="C20" s="955"/>
      <c r="D20" s="929"/>
      <c r="E20" s="929"/>
      <c r="F20" s="932"/>
      <c r="G20" s="930"/>
      <c r="H20" s="929"/>
      <c r="I20" s="932"/>
      <c r="J20" s="930"/>
      <c r="K20" s="929"/>
      <c r="L20" s="932"/>
      <c r="M20" s="930"/>
      <c r="N20" s="932"/>
      <c r="O20" s="930"/>
      <c r="P20" s="929"/>
      <c r="Q20" s="932"/>
      <c r="R20" s="930"/>
      <c r="S20" s="933"/>
      <c r="T20" s="912"/>
      <c r="U20" s="912"/>
      <c r="W20" s="904"/>
      <c r="X20" s="904"/>
      <c r="Y20" s="904"/>
      <c r="Z20" s="904"/>
      <c r="AA20" s="904"/>
      <c r="AB20" s="904"/>
      <c r="AC20" s="904"/>
      <c r="AD20" s="904"/>
      <c r="AE20" s="904"/>
      <c r="AF20" s="904"/>
      <c r="AG20" s="904"/>
      <c r="AH20" s="904"/>
      <c r="AI20" s="904"/>
      <c r="AJ20" s="904"/>
      <c r="AK20" s="904"/>
      <c r="AL20" s="904"/>
      <c r="AM20" s="904"/>
      <c r="AN20" s="904"/>
    </row>
    <row r="21" spans="1:40" ht="20.25">
      <c r="A21" t="str">
        <f t="shared" si="11"/>
        <v>Véhicules neufsRev. Finances</v>
      </c>
      <c r="B21" s="904" t="str">
        <f t="shared" si="1"/>
        <v>Véhicules neufs</v>
      </c>
      <c r="C21" s="928" t="s">
        <v>389</v>
      </c>
      <c r="D21" s="929"/>
      <c r="E21" s="929">
        <f>IF(D13=0,0,F21/(D13+D15))</f>
        <v>7</v>
      </c>
      <c r="F21" s="929">
        <f t="array" ref="F21">+SUMPRODUCT(('Budget original'!$A$8:$A$501=$A21)*('Budget original'!$C$3:$AO$3=F$2),'Budget original'!$C$8:$AO$501)</f>
        <v>1743</v>
      </c>
      <c r="G21" s="942"/>
      <c r="H21" s="929"/>
      <c r="I21" s="929"/>
      <c r="J21" s="930"/>
      <c r="K21" s="929">
        <f>IF(J13=0,0,L21/(J13+J15))</f>
        <v>17.887478632478633</v>
      </c>
      <c r="L21" s="932">
        <f>-SUMIFS(BV_Data_An_Cour!$P:$P,BV_Data_An_Cour!$U:$U,$B21,BV_Data_An_Cour!$V:$V,$C21,BV_Data_An_Cour!$W:$W,L$2)</f>
        <v>4185.67</v>
      </c>
      <c r="M21" s="930"/>
      <c r="N21" s="932">
        <f t="shared" ref="N21:N24" si="12">L21-F21</f>
        <v>2442.67</v>
      </c>
      <c r="O21" s="930"/>
      <c r="P21" s="929">
        <f>IF(O13=0,0,Q21/(O13+O15))</f>
        <v>17.756767676767677</v>
      </c>
      <c r="Q21" s="932">
        <f t="array" ref="Q21">+SUMPRODUCT(('Réel 2025'!$A$8:$A$500=$A21)*('Réel 2025'!$C$3:$AO$3=Q$2),'Réel 2025'!$C$8:$AO$500)</f>
        <v>3515.8399999999997</v>
      </c>
      <c r="R21" s="930">
        <f t="shared" ref="R21:R23" si="13">O21-K21</f>
        <v>-17.887478632478633</v>
      </c>
      <c r="S21" s="933">
        <f t="shared" ref="S21:S24" si="14">L21-Q21</f>
        <v>669.83000000000038</v>
      </c>
      <c r="T21" s="912"/>
      <c r="U21" s="912"/>
      <c r="W21" s="904"/>
      <c r="X21" s="904"/>
      <c r="Y21" s="904"/>
      <c r="Z21" s="904"/>
      <c r="AA21" s="904"/>
      <c r="AB21" s="904"/>
      <c r="AC21" s="904"/>
      <c r="AD21" s="904"/>
      <c r="AE21" s="904"/>
      <c r="AF21" s="904"/>
      <c r="AG21" s="904"/>
      <c r="AH21" s="904"/>
      <c r="AI21" s="904"/>
      <c r="AJ21" s="904"/>
      <c r="AK21" s="904"/>
      <c r="AL21" s="904"/>
      <c r="AM21" s="904"/>
      <c r="AN21" s="904"/>
    </row>
    <row r="22" spans="1:40" ht="20.25">
      <c r="A22" t="str">
        <f t="shared" si="11"/>
        <v>Véhicules neufsRev. Protections</v>
      </c>
      <c r="B22" s="904" t="str">
        <f t="shared" si="1"/>
        <v>Véhicules neufs</v>
      </c>
      <c r="C22" s="928" t="s">
        <v>390</v>
      </c>
      <c r="D22" s="929"/>
      <c r="E22" s="929">
        <f>IF(D13=0,0,F22/(D13+D15))</f>
        <v>1150</v>
      </c>
      <c r="F22" s="929">
        <f t="array" ref="F22">+SUMPRODUCT(('Budget original'!$A$8:$A$501=$A22)*('Budget original'!$C$3:$AO$3=F$2),'Budget original'!$C$8:$AO$501)</f>
        <v>286350</v>
      </c>
      <c r="G22" s="942"/>
      <c r="H22" s="929"/>
      <c r="I22" s="929"/>
      <c r="J22" s="930"/>
      <c r="K22" s="929">
        <f>IF(J13=0,0,L22/(J13+J15))</f>
        <v>585.68042735042718</v>
      </c>
      <c r="L22" s="932">
        <f>-SUMIFS(BV_Data_An_Cour!$P:$P,BV_Data_An_Cour!$U:$U,$B22,BV_Data_An_Cour!$V:$V,$C22,BV_Data_An_Cour!$W:$W,L$2)</f>
        <v>137049.21999999997</v>
      </c>
      <c r="M22" s="930"/>
      <c r="N22" s="932">
        <f t="shared" si="12"/>
        <v>-149300.78000000003</v>
      </c>
      <c r="O22" s="930"/>
      <c r="P22" s="929">
        <f>IF(O13=0,0,Q22/(O13+O15))</f>
        <v>1280.6623737373732</v>
      </c>
      <c r="Q22" s="932">
        <f t="array" ref="Q22">+SUMPRODUCT(('Réel 2025'!$A$8:$A$500=$A22)*('Réel 2025'!$C$3:$AO$3=Q$2),'Réel 2025'!$C$8:$AO$500)</f>
        <v>253571.14999999988</v>
      </c>
      <c r="R22" s="930">
        <f t="shared" si="13"/>
        <v>-585.68042735042718</v>
      </c>
      <c r="S22" s="933">
        <f t="shared" si="14"/>
        <v>-116521.92999999991</v>
      </c>
      <c r="T22" s="912"/>
      <c r="U22" s="912"/>
      <c r="W22" s="904"/>
      <c r="X22" s="904"/>
      <c r="Y22" s="904"/>
      <c r="Z22" s="904"/>
      <c r="AA22" s="904"/>
      <c r="AB22" s="904"/>
      <c r="AC22" s="904"/>
      <c r="AD22" s="904"/>
      <c r="AE22" s="904"/>
      <c r="AF22" s="904"/>
      <c r="AG22" s="904"/>
      <c r="AH22" s="904"/>
      <c r="AI22" s="904"/>
      <c r="AJ22" s="904"/>
      <c r="AK22" s="904"/>
      <c r="AL22" s="904"/>
      <c r="AM22" s="904"/>
      <c r="AN22" s="904"/>
    </row>
    <row r="23" spans="1:40" ht="20.25">
      <c r="A23" t="str">
        <f t="shared" si="11"/>
        <v>Véhicules neufsRev. Autres</v>
      </c>
      <c r="B23" s="904" t="str">
        <f t="shared" si="1"/>
        <v>Véhicules neufs</v>
      </c>
      <c r="C23" s="928" t="s">
        <v>391</v>
      </c>
      <c r="D23" s="929"/>
      <c r="E23" s="929">
        <f>IF(D13=0,0,F23/(D13+D15))</f>
        <v>443</v>
      </c>
      <c r="F23" s="929">
        <f t="array" ref="F23">+SUMPRODUCT(('Budget original'!$A$8:$A$501=$A23)*('Budget original'!$C$3:$AO$3=F$2),'Budget original'!$C$8:$AO$501)</f>
        <v>110307</v>
      </c>
      <c r="G23" s="942"/>
      <c r="H23" s="929"/>
      <c r="I23" s="929"/>
      <c r="J23" s="930"/>
      <c r="K23" s="929">
        <f>IF(J13=0,0,L23/(J13+J15))</f>
        <v>487.43726495726492</v>
      </c>
      <c r="L23" s="932">
        <f>-SUMIFS(BV_Data_An_Cour!$P:$P,BV_Data_An_Cour!$U:$U,$B23,BV_Data_An_Cour!$V:$V,$C23,BV_Data_An_Cour!$W:$W,L$2)</f>
        <v>114060.31999999999</v>
      </c>
      <c r="M23" s="952"/>
      <c r="N23" s="932">
        <f t="shared" si="12"/>
        <v>3753.3199999999924</v>
      </c>
      <c r="O23" s="930"/>
      <c r="P23" s="929">
        <f>IF(O13=0,0,Q23/(O13+O15))</f>
        <v>703.41772727272723</v>
      </c>
      <c r="Q23" s="932">
        <f t="array" ref="Q23">+SUMPRODUCT(('Réel 2025'!$A$8:$A$500=$A23)*('Réel 2025'!$C$3:$AO$3=Q$2),'Réel 2025'!$C$8:$AO$500)</f>
        <v>139276.71</v>
      </c>
      <c r="R23" s="930">
        <f t="shared" si="13"/>
        <v>-487.43726495726492</v>
      </c>
      <c r="S23" s="933">
        <f t="shared" si="14"/>
        <v>-25216.39</v>
      </c>
      <c r="T23" s="912"/>
      <c r="U23" s="912"/>
      <c r="W23" s="904"/>
      <c r="X23" s="904"/>
      <c r="Y23" s="904"/>
      <c r="Z23" s="904"/>
      <c r="AA23" s="904"/>
      <c r="AB23" s="904"/>
      <c r="AC23" s="904"/>
      <c r="AD23" s="904"/>
      <c r="AE23" s="904"/>
      <c r="AF23" s="904"/>
      <c r="AG23" s="904"/>
      <c r="AH23" s="904"/>
      <c r="AI23" s="904"/>
      <c r="AJ23" s="904"/>
      <c r="AK23" s="904"/>
      <c r="AL23" s="904"/>
      <c r="AM23" s="904"/>
      <c r="AN23" s="904"/>
    </row>
    <row r="24" spans="1:40" ht="20.25">
      <c r="A24" t="str">
        <f t="shared" si="11"/>
        <v>Véhicules neufsTotal F&amp;I</v>
      </c>
      <c r="B24" s="904" t="str">
        <f t="shared" si="1"/>
        <v>Véhicules neufs</v>
      </c>
      <c r="C24" s="934" t="s">
        <v>392</v>
      </c>
      <c r="D24" s="935">
        <f>+D15+D13</f>
        <v>249</v>
      </c>
      <c r="E24" s="935">
        <f>IF(D24&lt;=0,0,F24/D24)</f>
        <v>1600</v>
      </c>
      <c r="F24" s="936">
        <f>F21+F22+F23</f>
        <v>398400</v>
      </c>
      <c r="G24" s="937"/>
      <c r="H24" s="935"/>
      <c r="I24" s="936"/>
      <c r="J24" s="937">
        <f>+J15+J13</f>
        <v>234</v>
      </c>
      <c r="K24" s="935">
        <f>IF(J24&lt;=0,0,L24/J24)</f>
        <v>1091.0051709401707</v>
      </c>
      <c r="L24" s="936">
        <f>L21+L22+L23</f>
        <v>255295.20999999996</v>
      </c>
      <c r="M24" s="962">
        <f>J24-D24</f>
        <v>-15</v>
      </c>
      <c r="N24" s="936">
        <f t="shared" si="12"/>
        <v>-143104.79000000004</v>
      </c>
      <c r="O24" s="937">
        <f>+O15+O13</f>
        <v>198</v>
      </c>
      <c r="P24" s="935">
        <f>IF(O24&lt;=0,0,Q24/O24)</f>
        <v>2001.8368686868678</v>
      </c>
      <c r="Q24" s="936">
        <f>Q21+Q22+Q23</f>
        <v>396363.69999999984</v>
      </c>
      <c r="R24" s="958"/>
      <c r="S24" s="938">
        <f t="shared" si="14"/>
        <v>-141068.48999999987</v>
      </c>
      <c r="T24" s="912"/>
      <c r="U24" s="912"/>
      <c r="W24" s="904"/>
      <c r="X24" s="904"/>
      <c r="Y24" s="939"/>
      <c r="Z24" s="904"/>
      <c r="AA24" s="904"/>
      <c r="AB24" s="904"/>
      <c r="AC24" s="904"/>
      <c r="AD24" s="904"/>
      <c r="AE24" s="904"/>
      <c r="AF24" s="904"/>
      <c r="AG24" s="904"/>
      <c r="AH24" s="904"/>
      <c r="AI24" s="904"/>
      <c r="AJ24" s="904"/>
      <c r="AK24" s="904"/>
      <c r="AL24" s="904"/>
      <c r="AM24" s="904"/>
      <c r="AN24" s="904"/>
    </row>
    <row r="25" spans="1:40" ht="20.25">
      <c r="A25" t="str">
        <f t="shared" si="11"/>
        <v>Véhicules neufs</v>
      </c>
      <c r="B25" s="904" t="str">
        <f t="shared" si="1"/>
        <v>Véhicules neufs</v>
      </c>
      <c r="C25" s="928"/>
      <c r="D25" s="940"/>
      <c r="E25" s="940"/>
      <c r="F25" s="963"/>
      <c r="G25" s="942"/>
      <c r="H25" s="940"/>
      <c r="I25" s="963"/>
      <c r="J25" s="942"/>
      <c r="K25" s="940"/>
      <c r="L25" s="963"/>
      <c r="M25" s="943"/>
      <c r="N25" s="944">
        <f>IF(N24=0,0,N24/F24)</f>
        <v>-0.35919877008032136</v>
      </c>
      <c r="O25" s="942"/>
      <c r="P25" s="940"/>
      <c r="Q25" s="963"/>
      <c r="R25" s="964"/>
      <c r="S25" s="945">
        <f>IF(Q24=0,0,(S24/Q24))</f>
        <v>-0.35590668368470657</v>
      </c>
      <c r="T25" s="912"/>
      <c r="U25" s="912"/>
      <c r="W25" s="904"/>
      <c r="X25" s="904"/>
      <c r="Y25" s="904"/>
      <c r="Z25" s="904"/>
      <c r="AA25" s="904"/>
      <c r="AB25" s="904"/>
      <c r="AC25" s="904"/>
      <c r="AD25" s="904"/>
      <c r="AE25" s="904"/>
      <c r="AF25" s="904"/>
      <c r="AG25" s="904"/>
      <c r="AH25" s="904"/>
      <c r="AI25" s="904"/>
      <c r="AJ25" s="904"/>
      <c r="AK25" s="904"/>
      <c r="AL25" s="904"/>
      <c r="AM25" s="904"/>
      <c r="AN25" s="904"/>
    </row>
    <row r="26" spans="1:40" ht="20.25">
      <c r="A26" t="str">
        <f t="shared" si="11"/>
        <v>Véhicules neufs</v>
      </c>
      <c r="B26" s="904" t="str">
        <f t="shared" si="1"/>
        <v>Véhicules neufs</v>
      </c>
      <c r="C26" s="928"/>
      <c r="D26" s="940"/>
      <c r="E26" s="940"/>
      <c r="F26" s="941"/>
      <c r="G26" s="942"/>
      <c r="H26" s="940"/>
      <c r="I26" s="941"/>
      <c r="J26" s="942"/>
      <c r="K26" s="940"/>
      <c r="L26" s="941"/>
      <c r="M26" s="942"/>
      <c r="N26" s="941"/>
      <c r="O26" s="942"/>
      <c r="P26" s="940"/>
      <c r="Q26" s="941"/>
      <c r="R26" s="942"/>
      <c r="S26" s="965"/>
      <c r="T26" s="912"/>
      <c r="U26" s="912"/>
      <c r="W26" s="904"/>
      <c r="X26" s="904"/>
      <c r="Y26" s="904"/>
      <c r="Z26" s="904"/>
      <c r="AA26" s="904"/>
      <c r="AB26" s="904"/>
      <c r="AC26" s="904"/>
      <c r="AD26" s="904"/>
      <c r="AE26" s="904"/>
      <c r="AF26" s="904"/>
      <c r="AG26" s="904"/>
      <c r="AH26" s="904"/>
      <c r="AI26" s="904"/>
      <c r="AJ26" s="904"/>
      <c r="AK26" s="904"/>
      <c r="AL26" s="904"/>
      <c r="AM26" s="904"/>
      <c r="AN26" s="904"/>
    </row>
    <row r="27" spans="1:40" ht="20.25">
      <c r="A27" t="str">
        <f t="shared" si="11"/>
        <v>Véhicules neufsTotal Dépt. Neufs</v>
      </c>
      <c r="B27" s="904" t="str">
        <f t="shared" si="1"/>
        <v>Véhicules neufs</v>
      </c>
      <c r="C27" s="966" t="s">
        <v>393</v>
      </c>
      <c r="D27" s="967">
        <f>+D13+D15+D17</f>
        <v>264</v>
      </c>
      <c r="E27" s="968">
        <f>IF(D27&lt;=0,0,F27/D27)</f>
        <v>5095.8389037433153</v>
      </c>
      <c r="F27" s="969">
        <f>F13+F17+F24+F15</f>
        <v>1345301.4705882352</v>
      </c>
      <c r="G27" s="970"/>
      <c r="H27" s="971"/>
      <c r="I27" s="969"/>
      <c r="J27" s="970">
        <f>+J13+J15+J17</f>
        <v>256</v>
      </c>
      <c r="K27" s="971">
        <f>IF(J27&lt;=0,0,L27/J27)</f>
        <v>4876.770039062505</v>
      </c>
      <c r="L27" s="969">
        <f>L13+L17+L24+L15</f>
        <v>1248453.1300000013</v>
      </c>
      <c r="M27" s="970">
        <f>J27-D27</f>
        <v>-8</v>
      </c>
      <c r="N27" s="969">
        <f>L27-F27</f>
        <v>-96848.340588233899</v>
      </c>
      <c r="O27" s="970">
        <f>+O13+O15+O17</f>
        <v>199</v>
      </c>
      <c r="P27" s="971">
        <f>IF(O27&lt;=0,0,Q27/O27)</f>
        <v>6056.6945728643141</v>
      </c>
      <c r="Q27" s="969">
        <f>Q13+Q17+Q24+Q15</f>
        <v>1205282.2199999986</v>
      </c>
      <c r="R27" s="970">
        <f>J27-O27</f>
        <v>57</v>
      </c>
      <c r="S27" s="972">
        <f>L27-Q27</f>
        <v>43170.91000000271</v>
      </c>
      <c r="T27" s="912"/>
      <c r="U27" s="912"/>
      <c r="W27" s="904"/>
      <c r="X27" s="904"/>
      <c r="Y27" s="939"/>
      <c r="Z27" s="904"/>
      <c r="AA27" s="904"/>
      <c r="AB27" s="904"/>
      <c r="AC27" s="904"/>
      <c r="AD27" s="904"/>
      <c r="AE27" s="904"/>
      <c r="AF27" s="904"/>
      <c r="AG27" s="904"/>
      <c r="AH27" s="904"/>
      <c r="AI27" s="904"/>
      <c r="AJ27" s="904"/>
      <c r="AK27" s="904"/>
      <c r="AL27" s="904"/>
      <c r="AM27" s="904"/>
      <c r="AN27" s="904"/>
    </row>
    <row r="28" spans="1:40" ht="20.25">
      <c r="A28" t="str">
        <f t="shared" si="11"/>
        <v>Véhicules neufs</v>
      </c>
      <c r="B28" s="904" t="str">
        <f t="shared" si="1"/>
        <v>Véhicules neufs</v>
      </c>
      <c r="C28" s="973"/>
      <c r="D28" s="974"/>
      <c r="E28" s="974"/>
      <c r="F28" s="975"/>
      <c r="G28" s="976"/>
      <c r="H28" s="974"/>
      <c r="I28" s="975"/>
      <c r="J28" s="976"/>
      <c r="K28" s="974"/>
      <c r="L28" s="975"/>
      <c r="M28" s="977">
        <f>M27/D27</f>
        <v>-3.0303030303030304E-2</v>
      </c>
      <c r="N28" s="978">
        <f>N27/F27</f>
        <v>-7.1990065205151985E-2</v>
      </c>
      <c r="O28" s="976"/>
      <c r="P28" s="974"/>
      <c r="Q28" s="975"/>
      <c r="R28" s="977">
        <f>R27/O27</f>
        <v>0.28643216080402012</v>
      </c>
      <c r="S28" s="979">
        <f>IF(Q27=0,0,S27/Q27)</f>
        <v>3.5818092463027258E-2</v>
      </c>
      <c r="T28" s="912"/>
      <c r="U28" s="912"/>
      <c r="W28" s="904"/>
      <c r="X28" s="980"/>
      <c r="Y28" s="904"/>
      <c r="Z28" s="904"/>
      <c r="AA28" s="904"/>
      <c r="AB28" s="904"/>
      <c r="AC28" s="904"/>
      <c r="AD28" s="904"/>
      <c r="AE28" s="904"/>
      <c r="AF28" s="904"/>
      <c r="AG28" s="904"/>
      <c r="AH28" s="904"/>
      <c r="AI28" s="904"/>
      <c r="AJ28" s="904"/>
      <c r="AK28" s="904"/>
      <c r="AL28" s="904"/>
      <c r="AM28" s="904"/>
      <c r="AN28" s="904"/>
    </row>
    <row r="29" spans="1:40" ht="20.25">
      <c r="A29" t="str">
        <f t="shared" si="11"/>
        <v>Véhicules neufs</v>
      </c>
      <c r="B29" s="904" t="str">
        <f t="shared" si="1"/>
        <v>Véhicules neufs</v>
      </c>
      <c r="C29" s="955"/>
      <c r="D29" s="981"/>
      <c r="E29" s="981"/>
      <c r="F29" s="982"/>
      <c r="G29" s="983"/>
      <c r="H29" s="981"/>
      <c r="I29" s="982"/>
      <c r="J29" s="983"/>
      <c r="K29" s="981"/>
      <c r="L29" s="982"/>
      <c r="M29" s="943"/>
      <c r="N29" s="944"/>
      <c r="O29" s="983"/>
      <c r="P29" s="981"/>
      <c r="Q29" s="982"/>
      <c r="R29" s="943"/>
      <c r="S29" s="945"/>
      <c r="T29" s="912"/>
      <c r="U29" s="912"/>
      <c r="W29" s="904"/>
      <c r="X29" s="904"/>
      <c r="Y29" s="904"/>
      <c r="Z29" s="904"/>
      <c r="AA29" s="904"/>
      <c r="AB29" s="904"/>
      <c r="AC29" s="904"/>
      <c r="AD29" s="904"/>
      <c r="AE29" s="904"/>
      <c r="AF29" s="904"/>
      <c r="AG29" s="904"/>
      <c r="AH29" s="904"/>
      <c r="AI29" s="904"/>
      <c r="AJ29" s="904"/>
      <c r="AK29" s="904"/>
      <c r="AL29" s="904"/>
      <c r="AM29" s="904"/>
      <c r="AN29" s="904"/>
    </row>
    <row r="30" spans="1:40" ht="20.25">
      <c r="A30" t="str">
        <f t="shared" si="11"/>
        <v>Véhicules neufsDEPENSES</v>
      </c>
      <c r="B30" s="904" t="str">
        <f t="shared" si="1"/>
        <v>Véhicules neufs</v>
      </c>
      <c r="C30" s="984" t="s">
        <v>394</v>
      </c>
      <c r="D30" s="940"/>
      <c r="E30" s="985"/>
      <c r="F30" s="963"/>
      <c r="G30" s="942"/>
      <c r="H30" s="985"/>
      <c r="I30" s="963"/>
      <c r="J30" s="942"/>
      <c r="K30" s="985"/>
      <c r="L30" s="941"/>
      <c r="M30" s="942"/>
      <c r="N30" s="941"/>
      <c r="O30" s="942"/>
      <c r="P30" s="985"/>
      <c r="Q30" s="941"/>
      <c r="R30" s="942"/>
      <c r="S30" s="965"/>
      <c r="T30" s="912"/>
      <c r="U30" s="912"/>
      <c r="W30" s="904"/>
      <c r="X30" s="904"/>
      <c r="Y30" s="904"/>
      <c r="Z30" s="904"/>
      <c r="AA30" s="904"/>
      <c r="AB30" s="904"/>
      <c r="AC30" s="904"/>
      <c r="AD30" s="904"/>
      <c r="AE30" s="904"/>
      <c r="AF30" s="904"/>
      <c r="AG30" s="904"/>
      <c r="AH30" s="904"/>
      <c r="AI30" s="904"/>
      <c r="AJ30" s="904"/>
      <c r="AK30" s="904"/>
      <c r="AL30" s="904"/>
      <c r="AM30" s="904"/>
      <c r="AN30" s="904"/>
    </row>
    <row r="31" spans="1:40" ht="20.25">
      <c r="A31" t="str">
        <f t="shared" si="11"/>
        <v>Véhicules neufsComm. vendeurs</v>
      </c>
      <c r="B31" s="904" t="str">
        <f t="shared" si="1"/>
        <v>Véhicules neufs</v>
      </c>
      <c r="C31" s="928" t="s">
        <v>395</v>
      </c>
      <c r="D31" s="986"/>
      <c r="E31" s="987">
        <f t="shared" ref="E31:E40" si="15">F31/D$24</f>
        <v>1058.4616556150224</v>
      </c>
      <c r="F31" s="929">
        <f t="array" ref="F31">+SUMPRODUCT(('Budget original'!$A$8:$A$501=$A31)*('Budget original'!$C$3:$AO$3=F$2),'Budget original'!$C$8:$AO$501)</f>
        <v>263556.95224814059</v>
      </c>
      <c r="G31" s="988"/>
      <c r="H31" s="987"/>
      <c r="I31" s="929"/>
      <c r="J31" s="988">
        <f>L31/(L13+L15)</f>
        <v>0.28487703432554801</v>
      </c>
      <c r="K31" s="987">
        <f t="shared" ref="K31:K40" si="16">IF(L31=0,0,L31/J$24)</f>
        <v>1148.2094871794873</v>
      </c>
      <c r="L31" s="929">
        <f>SUMIFS(BV_Data_An_Cour!$P:$P,BV_Data_An_Cour!$U:$U,$B31,BV_Data_An_Cour!$V:$V,$C31,BV_Data_An_Cour!$W:$W,L$2)</f>
        <v>268681.02</v>
      </c>
      <c r="M31" s="942"/>
      <c r="N31" s="963">
        <f t="shared" ref="N31:N53" si="17">L31-F31</f>
        <v>5124.0677518594312</v>
      </c>
      <c r="O31" s="988"/>
      <c r="P31" s="987">
        <f t="shared" ref="P31:P40" si="18">Q31/O$24</f>
        <v>1071.7130808080808</v>
      </c>
      <c r="Q31" s="932">
        <f t="array" ref="Q31">+SUMPRODUCT(('Réel 2025'!$A$8:$A$500=$A31)*('Réel 2025'!$C$3:$AO$3=Q$2),'Réel 2025'!$C$8:$AO$500)</f>
        <v>212199.19</v>
      </c>
      <c r="R31" s="942"/>
      <c r="S31" s="989">
        <f t="shared" ref="S31:S41" si="19">L31-Q31</f>
        <v>56481.830000000016</v>
      </c>
      <c r="T31" s="912"/>
      <c r="U31" s="912"/>
      <c r="W31" s="904"/>
      <c r="X31" s="904"/>
      <c r="Y31" s="904"/>
      <c r="Z31" s="904"/>
      <c r="AA31" s="904"/>
      <c r="AB31" s="904"/>
      <c r="AC31" s="904"/>
      <c r="AD31" s="904"/>
      <c r="AE31" s="904"/>
      <c r="AF31" s="904"/>
      <c r="AG31" s="904"/>
      <c r="AH31" s="904"/>
      <c r="AI31" s="904"/>
      <c r="AJ31" s="904"/>
      <c r="AK31" s="904"/>
      <c r="AL31" s="904"/>
      <c r="AM31" s="904"/>
      <c r="AN31" s="904"/>
    </row>
    <row r="32" spans="1:40" ht="20.25">
      <c r="A32" t="str">
        <f t="shared" si="11"/>
        <v>Véhicules neufsComm. F&amp;I</v>
      </c>
      <c r="B32" s="904" t="str">
        <f t="shared" si="1"/>
        <v>Véhicules neufs</v>
      </c>
      <c r="C32" s="990" t="s">
        <v>396</v>
      </c>
      <c r="D32" s="991"/>
      <c r="E32" s="992">
        <f t="shared" si="15"/>
        <v>488</v>
      </c>
      <c r="F32" s="921">
        <f t="array" ref="F32">+SUMPRODUCT(('Budget original'!$A$8:$A$501=$A32)*('Budget original'!$C$3:$AO$3=F$2),'Budget original'!$C$8:$AO$501)</f>
        <v>121512</v>
      </c>
      <c r="G32" s="993"/>
      <c r="H32" s="994"/>
      <c r="I32" s="921"/>
      <c r="J32" s="993">
        <f>L32/L24</f>
        <v>0.24119477212282991</v>
      </c>
      <c r="K32" s="992">
        <f t="shared" si="16"/>
        <v>263.1447435897436</v>
      </c>
      <c r="L32" s="921">
        <f>SUMIFS(BV_Data_An_Cour!$P:$P,BV_Data_An_Cour!$U:$U,$B32,BV_Data_An_Cour!$V:$V,$C32,BV_Data_An_Cour!$W:$W,L$2)</f>
        <v>61575.87</v>
      </c>
      <c r="M32" s="922"/>
      <c r="N32" s="995">
        <f t="shared" si="17"/>
        <v>-59936.13</v>
      </c>
      <c r="O32" s="993"/>
      <c r="P32" s="992">
        <f t="shared" si="18"/>
        <v>602.97681818181809</v>
      </c>
      <c r="Q32" s="921">
        <f t="array" ref="Q32">+SUMPRODUCT(('Réel 2025'!$A$8:$A$500=$A32)*('Réel 2025'!$C$3:$AO$3=Q$2),'Réel 2025'!$C$8:$AO$500)</f>
        <v>119389.40999999999</v>
      </c>
      <c r="R32" s="922"/>
      <c r="S32" s="996">
        <f t="shared" si="19"/>
        <v>-57813.539999999986</v>
      </c>
      <c r="T32" s="912"/>
      <c r="U32" s="912"/>
      <c r="V32" s="997"/>
      <c r="W32" s="904"/>
      <c r="X32" s="904"/>
      <c r="Y32" s="904"/>
      <c r="Z32" s="904"/>
      <c r="AA32" s="904"/>
      <c r="AB32" s="904"/>
      <c r="AC32" s="904"/>
      <c r="AD32" s="904"/>
      <c r="AE32" s="904"/>
      <c r="AF32" s="904"/>
      <c r="AG32" s="904"/>
      <c r="AH32" s="904"/>
      <c r="AI32" s="904"/>
      <c r="AJ32" s="904"/>
      <c r="AK32" s="904"/>
      <c r="AL32" s="904"/>
      <c r="AM32" s="904"/>
      <c r="AN32" s="904"/>
    </row>
    <row r="33" spans="1:40" ht="20.25">
      <c r="A33" t="str">
        <f t="shared" si="11"/>
        <v>Véhicules neufsFrais de livraison</v>
      </c>
      <c r="B33" s="904" t="str">
        <f t="shared" si="1"/>
        <v>Véhicules neufs</v>
      </c>
      <c r="C33" s="928" t="s">
        <v>397</v>
      </c>
      <c r="D33" s="998"/>
      <c r="E33" s="987">
        <f t="shared" si="15"/>
        <v>120</v>
      </c>
      <c r="F33" s="929">
        <f t="array" ref="F33">+SUMPRODUCT(('Budget original'!$A$8:$A$501=$A33)*('Budget original'!$C$3:$AO$3=F$2),'Budget original'!$C$8:$AO$501)</f>
        <v>29880</v>
      </c>
      <c r="G33" s="999"/>
      <c r="H33" s="987"/>
      <c r="I33" s="929"/>
      <c r="J33" s="942"/>
      <c r="K33" s="987">
        <f t="shared" si="16"/>
        <v>166.62260683760684</v>
      </c>
      <c r="L33" s="929">
        <f>SUMIFS(BV_Data_An_Cour!$P:$P,BV_Data_An_Cour!$U:$U,$B33,BV_Data_An_Cour!$V:$V,$C33,BV_Data_An_Cour!$W:$W,L$2)</f>
        <v>38989.69</v>
      </c>
      <c r="M33" s="942"/>
      <c r="N33" s="963">
        <f t="shared" si="17"/>
        <v>9109.6900000000023</v>
      </c>
      <c r="O33" s="942"/>
      <c r="P33" s="987">
        <f t="shared" si="18"/>
        <v>129.24661616161617</v>
      </c>
      <c r="Q33" s="932">
        <f t="array" ref="Q33">+SUMPRODUCT(('Réel 2025'!$A$8:$A$500=$A33)*('Réel 2025'!$C$3:$AO$3=Q$2),'Réel 2025'!$C$8:$AO$500)</f>
        <v>25590.83</v>
      </c>
      <c r="R33" s="942"/>
      <c r="S33" s="989">
        <f t="shared" si="19"/>
        <v>13398.86</v>
      </c>
      <c r="T33" s="912"/>
      <c r="U33" s="912"/>
      <c r="W33" s="904"/>
      <c r="X33" s="904"/>
      <c r="Y33" s="904"/>
      <c r="Z33" s="904"/>
      <c r="AA33" s="904"/>
      <c r="AB33" s="904"/>
      <c r="AC33" s="904"/>
      <c r="AD33" s="904"/>
      <c r="AE33" s="904"/>
      <c r="AF33" s="904"/>
      <c r="AG33" s="904"/>
      <c r="AH33" s="904"/>
      <c r="AI33" s="904"/>
      <c r="AJ33" s="904"/>
      <c r="AK33" s="904"/>
      <c r="AL33" s="904"/>
      <c r="AM33" s="904"/>
      <c r="AN33" s="904"/>
    </row>
    <row r="34" spans="1:40" ht="20.25">
      <c r="A34" t="str">
        <f t="shared" si="11"/>
        <v>Véhicules neufsService gratuit 1</v>
      </c>
      <c r="B34" s="904" t="str">
        <f t="shared" si="1"/>
        <v>Véhicules neufs</v>
      </c>
      <c r="C34" s="928" t="s">
        <v>398</v>
      </c>
      <c r="D34" s="998"/>
      <c r="E34" s="987">
        <f t="shared" si="15"/>
        <v>35</v>
      </c>
      <c r="F34" s="929">
        <f t="array" ref="F34">+SUMPRODUCT(('Budget original'!$A$8:$A$501=$A34)*('Budget original'!$C$3:$AO$3=F$2),'Budget original'!$C$8:$AO$501)</f>
        <v>8715</v>
      </c>
      <c r="G34" s="999"/>
      <c r="H34" s="987"/>
      <c r="I34" s="929"/>
      <c r="J34" s="942"/>
      <c r="K34" s="987">
        <f t="shared" si="16"/>
        <v>43.109017094017098</v>
      </c>
      <c r="L34" s="929">
        <f>SUMIFS(BV_Data_An_Cour!$P:$P,BV_Data_An_Cour!$U:$U,$B34,BV_Data_An_Cour!$V:$V,$C34,BV_Data_An_Cour!$W:$W,L$2)</f>
        <v>10087.51</v>
      </c>
      <c r="M34" s="942"/>
      <c r="N34" s="963">
        <f t="shared" si="17"/>
        <v>1372.5100000000002</v>
      </c>
      <c r="O34" s="942"/>
      <c r="P34" s="987">
        <f t="shared" si="18"/>
        <v>29.193434343434344</v>
      </c>
      <c r="Q34" s="932">
        <f t="array" ref="Q34">+SUMPRODUCT(('Réel 2025'!$A$8:$A$500=$A34)*('Réel 2025'!$C$3:$AO$3=Q$2),'Réel 2025'!$C$8:$AO$500)</f>
        <v>5780.3</v>
      </c>
      <c r="R34" s="942"/>
      <c r="S34" s="989">
        <f t="shared" si="19"/>
        <v>4307.21</v>
      </c>
      <c r="T34" s="912"/>
      <c r="U34" s="912"/>
      <c r="W34" s="904"/>
      <c r="X34" s="904"/>
      <c r="Y34" s="904"/>
      <c r="Z34" s="904"/>
      <c r="AA34" s="904"/>
      <c r="AB34" s="904"/>
      <c r="AC34" s="904"/>
      <c r="AD34" s="904"/>
      <c r="AE34" s="904"/>
      <c r="AF34" s="904"/>
      <c r="AG34" s="904"/>
      <c r="AH34" s="904"/>
      <c r="AI34" s="904"/>
      <c r="AJ34" s="904"/>
      <c r="AK34" s="904"/>
      <c r="AL34" s="904"/>
      <c r="AM34" s="904"/>
      <c r="AN34" s="904"/>
    </row>
    <row r="35" spans="1:40" ht="20.25">
      <c r="A35" t="str">
        <f t="shared" si="11"/>
        <v>Véhicules neufsEntretien stock</v>
      </c>
      <c r="B35" s="904" t="str">
        <f t="shared" si="1"/>
        <v>Véhicules neufs</v>
      </c>
      <c r="C35" s="990" t="s">
        <v>399</v>
      </c>
      <c r="D35" s="1000"/>
      <c r="E35" s="992">
        <f t="shared" si="15"/>
        <v>97.578313253012041</v>
      </c>
      <c r="F35" s="921">
        <f t="array" ref="F35">+SUMPRODUCT(('Budget original'!$A$8:$A$501=$A35)*('Budget original'!$C$3:$AO$3=F$2),'Budget original'!$C$8:$AO$501)</f>
        <v>24297</v>
      </c>
      <c r="G35" s="1001"/>
      <c r="H35" s="994"/>
      <c r="I35" s="921"/>
      <c r="J35" s="922"/>
      <c r="K35" s="992">
        <f t="shared" si="16"/>
        <v>93.677564102564105</v>
      </c>
      <c r="L35" s="921">
        <f>SUMIFS(BV_Data_An_Cour!$P:$P,BV_Data_An_Cour!$U:$U,$B35,BV_Data_An_Cour!$V:$V,$C35,BV_Data_An_Cour!$W:$W,L$2)</f>
        <v>21920.55</v>
      </c>
      <c r="M35" s="922"/>
      <c r="N35" s="995">
        <f t="shared" si="17"/>
        <v>-2376.4500000000007</v>
      </c>
      <c r="O35" s="922"/>
      <c r="P35" s="992">
        <f t="shared" si="18"/>
        <v>89.115404040404044</v>
      </c>
      <c r="Q35" s="932">
        <f t="array" ref="Q35">+SUMPRODUCT(('Réel 2025'!$A$8:$A$500=$A35)*('Réel 2025'!$C$3:$AO$3=Q$2),'Réel 2025'!$C$8:$AO$500)</f>
        <v>17644.850000000002</v>
      </c>
      <c r="R35" s="922"/>
      <c r="S35" s="996">
        <f t="shared" si="19"/>
        <v>4275.6999999999971</v>
      </c>
      <c r="T35" s="912"/>
      <c r="U35" s="912"/>
      <c r="W35" s="904"/>
      <c r="X35" s="904"/>
      <c r="Y35" s="904"/>
      <c r="Z35" s="904"/>
      <c r="AA35" s="904"/>
      <c r="AB35" s="904"/>
      <c r="AC35" s="904"/>
      <c r="AD35" s="904"/>
      <c r="AE35" s="904"/>
      <c r="AF35" s="904"/>
      <c r="AG35" s="904"/>
      <c r="AH35" s="904"/>
      <c r="AI35" s="904"/>
      <c r="AJ35" s="904"/>
      <c r="AK35" s="904"/>
      <c r="AL35" s="904"/>
      <c r="AM35" s="904"/>
      <c r="AN35" s="904"/>
    </row>
    <row r="36" spans="1:40" ht="20.25">
      <c r="A36" t="str">
        <f t="shared" si="11"/>
        <v>Véhicules neufsPublicité 1</v>
      </c>
      <c r="B36" s="904" t="str">
        <f t="shared" si="1"/>
        <v>Véhicules neufs</v>
      </c>
      <c r="C36" s="928" t="s">
        <v>400</v>
      </c>
      <c r="D36" s="998"/>
      <c r="E36" s="987">
        <f t="shared" si="15"/>
        <v>234.88787878787872</v>
      </c>
      <c r="F36" s="929">
        <f t="array" ref="F36">+SUMPRODUCT(('Budget original'!$A$8:$A$501=$A36)*('Budget original'!$C$3:$AO$3=F$2),'Budget original'!$C$8:$AO$501)</f>
        <v>58487.081818181803</v>
      </c>
      <c r="G36" s="999"/>
      <c r="H36" s="987"/>
      <c r="I36" s="929"/>
      <c r="J36" s="942"/>
      <c r="K36" s="987">
        <f t="shared" si="16"/>
        <v>189.76294871794869</v>
      </c>
      <c r="L36" s="1002">
        <f>SUMIFS(BV_Data_An_Cour!$P:$P,BV_Data_An_Cour!$U:$U,$B36,BV_Data_An_Cour!$V:$V,$C36,BV_Data_An_Cour!$W:$W,L$2)</f>
        <v>44404.529999999992</v>
      </c>
      <c r="M36" s="940"/>
      <c r="N36" s="963">
        <f t="shared" si="17"/>
        <v>-14082.551818181812</v>
      </c>
      <c r="O36" s="942"/>
      <c r="P36" s="987">
        <f t="shared" si="18"/>
        <v>576.06944444444446</v>
      </c>
      <c r="Q36" s="957">
        <f t="array" ref="Q36">+SUMPRODUCT(('Réel 2025'!$A$8:$A$500=$A36)*('Réel 2025'!$C$3:$AO$3=Q$2),'Réel 2025'!$C$8:$AO$500)</f>
        <v>114061.75</v>
      </c>
      <c r="R36" s="942"/>
      <c r="S36" s="989">
        <f t="shared" si="19"/>
        <v>-69657.22</v>
      </c>
      <c r="T36" s="912"/>
      <c r="U36" s="912"/>
      <c r="W36" s="898"/>
      <c r="X36" s="954"/>
      <c r="Y36" s="904"/>
      <c r="Z36" s="904"/>
      <c r="AA36" s="904"/>
      <c r="AB36" s="904"/>
      <c r="AC36" s="904"/>
      <c r="AD36" s="904"/>
      <c r="AE36" s="904"/>
      <c r="AF36" s="904"/>
      <c r="AG36" s="904"/>
      <c r="AH36" s="904"/>
      <c r="AI36" s="904"/>
      <c r="AJ36" s="904"/>
      <c r="AK36" s="904"/>
      <c r="AL36" s="904"/>
      <c r="AM36" s="904"/>
      <c r="AN36" s="904"/>
    </row>
    <row r="37" spans="1:40" ht="20.25">
      <c r="A37" t="str">
        <f t="shared" si="11"/>
        <v>Véhicules neufsIntérêt de gros</v>
      </c>
      <c r="B37" s="904" t="str">
        <f t="shared" si="1"/>
        <v>Véhicules neufs</v>
      </c>
      <c r="C37" s="928" t="s">
        <v>401</v>
      </c>
      <c r="D37" s="998"/>
      <c r="E37" s="987">
        <f t="shared" si="15"/>
        <v>818.41579721226822</v>
      </c>
      <c r="F37" s="929">
        <f t="array" ref="F37">+SUMPRODUCT(('Budget original'!$A$8:$A$501=$A37)*('Budget original'!$C$3:$AO$3=F$2),'Budget original'!$C$8:$AO$501)</f>
        <v>203785.53350585478</v>
      </c>
      <c r="G37" s="999"/>
      <c r="H37" s="987"/>
      <c r="I37" s="929"/>
      <c r="J37" s="942"/>
      <c r="K37" s="987">
        <f t="shared" si="16"/>
        <v>847.19367521367519</v>
      </c>
      <c r="L37" s="1003">
        <f>SUMIFS(BV_Data_An_Cour!$P:$P,BV_Data_An_Cour!$U:$U,$B37,BV_Data_An_Cour!$V:$V,$C37,BV_Data_An_Cour!$W:$W,L$2)</f>
        <v>198243.32</v>
      </c>
      <c r="M37" s="940"/>
      <c r="N37" s="963">
        <f t="shared" si="17"/>
        <v>-5542.2135058547719</v>
      </c>
      <c r="O37" s="942"/>
      <c r="P37" s="987">
        <f t="shared" si="18"/>
        <v>1054.2074747474746</v>
      </c>
      <c r="Q37" s="932">
        <f t="array" ref="Q37">+SUMPRODUCT(('Réel 2025'!$A$8:$A$500=$A37)*('Réel 2025'!$C$3:$AO$3=Q$2),'Réel 2025'!$C$8:$AO$500)</f>
        <v>208733.07999999996</v>
      </c>
      <c r="R37" s="942"/>
      <c r="S37" s="989">
        <f t="shared" si="19"/>
        <v>-10489.759999999951</v>
      </c>
      <c r="T37" s="912"/>
      <c r="U37" s="912"/>
      <c r="W37" s="1004"/>
      <c r="X37" s="904"/>
      <c r="Y37" s="904"/>
      <c r="Z37" s="904"/>
      <c r="AA37" s="904"/>
      <c r="AB37" s="904"/>
      <c r="AC37" s="904"/>
      <c r="AD37" s="904"/>
      <c r="AE37" s="904"/>
      <c r="AF37" s="904"/>
      <c r="AG37" s="904"/>
      <c r="AH37" s="904"/>
      <c r="AI37" s="904"/>
      <c r="AJ37" s="904"/>
      <c r="AK37" s="904"/>
      <c r="AL37" s="904"/>
      <c r="AM37" s="904"/>
      <c r="AN37" s="904"/>
    </row>
    <row r="38" spans="1:40" ht="20.25" hidden="1">
      <c r="A38" t="str">
        <f t="shared" si="11"/>
        <v>Véhicules neufs[...]</v>
      </c>
      <c r="B38" s="904" t="str">
        <f t="shared" si="1"/>
        <v>Véhicules neufs</v>
      </c>
      <c r="C38" s="928" t="s">
        <v>330</v>
      </c>
      <c r="D38" s="998"/>
      <c r="E38" s="987">
        <f t="shared" si="15"/>
        <v>0</v>
      </c>
      <c r="F38" s="929">
        <f t="array" ref="F38">+SUMPRODUCT(('Budget original'!$A$8:$A$501=$A38)*('Budget original'!$C$3:$AO$3=F$2),'Budget original'!$C$8:$AO$501)</f>
        <v>0</v>
      </c>
      <c r="G38" s="999"/>
      <c r="H38" s="987"/>
      <c r="I38" s="929"/>
      <c r="J38" s="942"/>
      <c r="K38" s="987">
        <f t="shared" si="16"/>
        <v>0</v>
      </c>
      <c r="L38" s="1003">
        <f>SUMIFS(BV_Data_An_Cour!$P:$P,BV_Data_An_Cour!$U:$U,$B38,BV_Data_An_Cour!$V:$V,$C38,BV_Data_An_Cour!$W:$W,L$2)</f>
        <v>0</v>
      </c>
      <c r="M38" s="940"/>
      <c r="N38" s="963">
        <f t="shared" si="17"/>
        <v>0</v>
      </c>
      <c r="O38" s="942"/>
      <c r="P38" s="987">
        <f t="shared" si="18"/>
        <v>0</v>
      </c>
      <c r="Q38" s="932">
        <f t="array" ref="Q38">+SUMPRODUCT(('Réel 2025'!$A$8:$A$500=$A38)*('Réel 2025'!$C$3:$AO$3=Q$2),'Réel 2025'!$C$8:$AO$500)</f>
        <v>0</v>
      </c>
      <c r="R38" s="942"/>
      <c r="S38" s="989">
        <f t="shared" si="19"/>
        <v>0</v>
      </c>
      <c r="T38" s="912"/>
      <c r="U38" s="912"/>
      <c r="W38" s="904"/>
      <c r="X38" s="904"/>
      <c r="Y38" s="904"/>
      <c r="Z38" s="904"/>
      <c r="AA38" s="904"/>
      <c r="AB38" s="904"/>
      <c r="AC38" s="904"/>
      <c r="AD38" s="904"/>
      <c r="AE38" s="904"/>
      <c r="AF38" s="904"/>
      <c r="AG38" s="904"/>
      <c r="AH38" s="904"/>
      <c r="AI38" s="904"/>
      <c r="AJ38" s="904"/>
      <c r="AK38" s="904"/>
      <c r="AL38" s="904"/>
      <c r="AM38" s="904"/>
      <c r="AN38" s="904"/>
    </row>
    <row r="39" spans="1:40" ht="20.25" hidden="1">
      <c r="A39" t="str">
        <f t="shared" si="11"/>
        <v>Véhicules neufs[...]</v>
      </c>
      <c r="B39" s="904" t="str">
        <f t="shared" si="1"/>
        <v>Véhicules neufs</v>
      </c>
      <c r="C39" s="928" t="s">
        <v>330</v>
      </c>
      <c r="D39" s="998"/>
      <c r="E39" s="987">
        <f t="shared" si="15"/>
        <v>0</v>
      </c>
      <c r="F39" s="929">
        <f t="array" ref="F39">+SUMPRODUCT(('Budget original'!$A$8:$A$501=$A39)*('Budget original'!$C$3:$AO$3=F$2),'Budget original'!$C$8:$AO$501)</f>
        <v>0</v>
      </c>
      <c r="G39" s="999"/>
      <c r="H39" s="987"/>
      <c r="I39" s="929"/>
      <c r="J39" s="942"/>
      <c r="K39" s="987">
        <f t="shared" si="16"/>
        <v>0</v>
      </c>
      <c r="L39" s="1003">
        <f>SUMIFS(BV_Data_An_Cour!$P:$P,BV_Data_An_Cour!$U:$U,$B39,BV_Data_An_Cour!$V:$V,$C39,BV_Data_An_Cour!$W:$W,L$2)</f>
        <v>0</v>
      </c>
      <c r="M39" s="940"/>
      <c r="N39" s="963">
        <f t="shared" si="17"/>
        <v>0</v>
      </c>
      <c r="O39" s="942"/>
      <c r="P39" s="987">
        <f t="shared" si="18"/>
        <v>0</v>
      </c>
      <c r="Q39" s="932">
        <f t="array" ref="Q39">+SUMPRODUCT(('Réel 2025'!$A$8:$A$500=$A39)*('Réel 2025'!$C$3:$AO$3=Q$2),'Réel 2025'!$C$8:$AO$500)</f>
        <v>0</v>
      </c>
      <c r="R39" s="942"/>
      <c r="S39" s="989">
        <f t="shared" si="19"/>
        <v>0</v>
      </c>
      <c r="T39" s="912"/>
      <c r="U39" s="912"/>
      <c r="W39" s="904"/>
      <c r="X39" s="904"/>
      <c r="Y39" s="904"/>
      <c r="Z39" s="904"/>
      <c r="AA39" s="904"/>
      <c r="AB39" s="904"/>
      <c r="AC39" s="904"/>
      <c r="AD39" s="904"/>
      <c r="AE39" s="904"/>
      <c r="AF39" s="904"/>
      <c r="AG39" s="904"/>
      <c r="AH39" s="904"/>
      <c r="AI39" s="904"/>
      <c r="AJ39" s="904"/>
      <c r="AK39" s="904"/>
      <c r="AL39" s="904"/>
      <c r="AM39" s="904"/>
      <c r="AN39" s="904"/>
    </row>
    <row r="40" spans="1:40" ht="20.25" hidden="1">
      <c r="A40" t="str">
        <f t="shared" si="11"/>
        <v>Véhicules neufs[...]</v>
      </c>
      <c r="B40" s="904" t="str">
        <f t="shared" si="1"/>
        <v>Véhicules neufs</v>
      </c>
      <c r="C40" s="928" t="s">
        <v>330</v>
      </c>
      <c r="D40" s="998"/>
      <c r="E40" s="987">
        <f t="shared" si="15"/>
        <v>0</v>
      </c>
      <c r="F40" s="929">
        <f t="array" ref="F40">+SUMPRODUCT(('Budget original'!$A$8:$A$501=$A40)*('Budget original'!$C$3:$AO$3=F$2),'Budget original'!$C$8:$AO$501)</f>
        <v>0</v>
      </c>
      <c r="G40" s="999"/>
      <c r="H40" s="987"/>
      <c r="I40" s="929"/>
      <c r="J40" s="942"/>
      <c r="K40" s="987">
        <f t="shared" si="16"/>
        <v>0</v>
      </c>
      <c r="L40" s="1005">
        <f>SUMIFS(BV_Data_An_Cour!$P:$P,BV_Data_An_Cour!$U:$U,$B40,BV_Data_An_Cour!$V:$V,$C40,BV_Data_An_Cour!$W:$W,L$2)</f>
        <v>0</v>
      </c>
      <c r="M40" s="940"/>
      <c r="N40" s="963">
        <f t="shared" si="17"/>
        <v>0</v>
      </c>
      <c r="O40" s="942"/>
      <c r="P40" s="987">
        <f t="shared" si="18"/>
        <v>0</v>
      </c>
      <c r="Q40" s="932">
        <f t="array" ref="Q40">+SUMPRODUCT(('Réel 2025'!$A$8:$A$500=$A40)*('Réel 2025'!$C$3:$AO$3=Q$2),'Réel 2025'!$C$8:$AO$500)</f>
        <v>0</v>
      </c>
      <c r="R40" s="942"/>
      <c r="S40" s="989">
        <f t="shared" si="19"/>
        <v>0</v>
      </c>
      <c r="T40" s="912"/>
      <c r="U40" s="912"/>
      <c r="W40" s="904"/>
      <c r="X40" s="904"/>
      <c r="Y40" s="904"/>
      <c r="Z40" s="904"/>
      <c r="AA40" s="904"/>
      <c r="AB40" s="904"/>
      <c r="AC40" s="904"/>
      <c r="AD40" s="904"/>
      <c r="AE40" s="904"/>
      <c r="AF40" s="904"/>
      <c r="AG40" s="904"/>
      <c r="AH40" s="904"/>
      <c r="AI40" s="904"/>
      <c r="AJ40" s="904"/>
      <c r="AK40" s="904"/>
      <c r="AL40" s="904"/>
      <c r="AM40" s="904"/>
      <c r="AN40" s="904"/>
    </row>
    <row r="41" spans="1:40" ht="20.25">
      <c r="A41" t="str">
        <f t="shared" si="11"/>
        <v>Véhicules neufsTOTAL VARIABLES</v>
      </c>
      <c r="B41" s="904" t="str">
        <f t="shared" si="1"/>
        <v>Véhicules neufs</v>
      </c>
      <c r="C41" s="1006" t="s">
        <v>403</v>
      </c>
      <c r="D41" s="1007" t="s">
        <v>404</v>
      </c>
      <c r="E41" s="1008">
        <f>F41/F$27</f>
        <v>0.52793636452476811</v>
      </c>
      <c r="F41" s="1009">
        <f>SUM(F31:F40)</f>
        <v>710233.56757217715</v>
      </c>
      <c r="G41" s="1010"/>
      <c r="H41" s="1008"/>
      <c r="I41" s="1009"/>
      <c r="J41" s="1010" t="s">
        <v>404</v>
      </c>
      <c r="K41" s="1008">
        <f>L41/L$27</f>
        <v>0.51576024323796543</v>
      </c>
      <c r="L41" s="1009">
        <f>SUM(L31:L40)</f>
        <v>643902.49</v>
      </c>
      <c r="M41" s="1011"/>
      <c r="N41" s="1009">
        <f t="shared" si="17"/>
        <v>-66331.077572177164</v>
      </c>
      <c r="O41" s="1010" t="s">
        <v>404</v>
      </c>
      <c r="P41" s="1008">
        <f>Q41/Q$27</f>
        <v>0.58359726736863404</v>
      </c>
      <c r="Q41" s="1012">
        <f>SUM(Q31:Q40)</f>
        <v>703399.40999999992</v>
      </c>
      <c r="R41" s="1013"/>
      <c r="S41" s="1014">
        <f t="shared" si="19"/>
        <v>-59496.919999999925</v>
      </c>
      <c r="T41" s="912"/>
      <c r="U41" s="912"/>
      <c r="W41" s="904"/>
      <c r="X41" s="904"/>
      <c r="Y41" s="904"/>
      <c r="Z41" s="904"/>
      <c r="AA41" s="904"/>
      <c r="AB41" s="904"/>
      <c r="AC41" s="904"/>
      <c r="AD41" s="904"/>
      <c r="AE41" s="904"/>
      <c r="AF41" s="904"/>
      <c r="AG41" s="904"/>
      <c r="AH41" s="904"/>
      <c r="AI41" s="904"/>
      <c r="AJ41" s="904"/>
      <c r="AK41" s="904"/>
      <c r="AL41" s="904"/>
      <c r="AM41" s="904"/>
      <c r="AN41" s="904"/>
    </row>
    <row r="42" spans="1:40" ht="20.25">
      <c r="A42" t="str">
        <f t="shared" si="11"/>
        <v>Véhicules neufsSalaires cadres</v>
      </c>
      <c r="B42" s="904" t="str">
        <f t="shared" si="1"/>
        <v>Véhicules neufs</v>
      </c>
      <c r="C42" s="1015" t="s">
        <v>405</v>
      </c>
      <c r="D42" s="940"/>
      <c r="E42" s="940"/>
      <c r="F42" s="929">
        <f t="array" ref="F42">+SUMPRODUCT(('Budget original'!$A$8:$A$501=$A42)*('Budget original'!$C$3:$AO$3=F$2),'Budget original'!$C$8:$AO$501)</f>
        <v>112125.71927750412</v>
      </c>
      <c r="G42" s="942"/>
      <c r="H42" s="940"/>
      <c r="I42" s="929"/>
      <c r="J42" s="942"/>
      <c r="K42" s="940"/>
      <c r="L42" s="932">
        <f>SUMIFS(BV_Data_An_Cour!$P:$P,BV_Data_An_Cour!$U:$U,$B42,BV_Data_An_Cour!$V:$V,$C42,BV_Data_An_Cour!$W:$W,L$2)</f>
        <v>89524.88</v>
      </c>
      <c r="M42" s="942"/>
      <c r="N42" s="963">
        <f t="shared" si="17"/>
        <v>-22600.839277504114</v>
      </c>
      <c r="O42" s="942"/>
      <c r="P42" s="940"/>
      <c r="Q42" s="932">
        <f t="array" ref="Q42">+SUMPRODUCT(('Réel 2025'!$A$8:$A$500=$A42)*('Réel 2025'!$C$3:$AO$3=Q$2),'Réel 2025'!$C$8:$AO$500)</f>
        <v>113680.24</v>
      </c>
      <c r="R42" s="942"/>
      <c r="S42" s="989"/>
      <c r="T42" s="912"/>
      <c r="U42" s="912"/>
      <c r="W42" s="912"/>
      <c r="X42" s="912"/>
      <c r="Y42" s="912"/>
      <c r="Z42" s="912"/>
      <c r="AA42" s="912"/>
      <c r="AB42" s="912"/>
      <c r="AC42" s="912"/>
      <c r="AD42" s="912"/>
      <c r="AE42" s="912"/>
      <c r="AF42" s="912"/>
      <c r="AG42" s="912"/>
      <c r="AH42" s="912"/>
      <c r="AI42" s="912"/>
      <c r="AJ42" s="912"/>
      <c r="AK42" s="912"/>
      <c r="AL42" s="912"/>
      <c r="AM42" s="912"/>
      <c r="AN42" s="912"/>
    </row>
    <row r="43" spans="1:40" ht="20.25">
      <c r="A43" t="str">
        <f t="shared" si="11"/>
        <v>Véhicules neufsSalaires commis</v>
      </c>
      <c r="B43" s="904" t="str">
        <f t="shared" si="1"/>
        <v>Véhicules neufs</v>
      </c>
      <c r="C43" s="1016" t="s">
        <v>406</v>
      </c>
      <c r="D43" s="998"/>
      <c r="E43" s="940"/>
      <c r="F43" s="921">
        <f t="array" ref="F43">+SUMPRODUCT(('Budget original'!$A$8:$A$501=$A43)*('Budget original'!$C$3:$AO$3=F$2),'Budget original'!$C$8:$AO$501)</f>
        <v>45480.0756321839</v>
      </c>
      <c r="G43" s="999"/>
      <c r="H43" s="940"/>
      <c r="I43" s="921"/>
      <c r="J43" s="942"/>
      <c r="K43" s="940"/>
      <c r="L43" s="932">
        <f>SUMIFS(BV_Data_An_Cour!$P:$P,BV_Data_An_Cour!$U:$U,$B43,BV_Data_An_Cour!$V:$V,$C43,BV_Data_An_Cour!$W:$W,L$2)</f>
        <v>37828.1</v>
      </c>
      <c r="M43" s="942"/>
      <c r="N43" s="963">
        <f t="shared" si="17"/>
        <v>-7651.9756321839013</v>
      </c>
      <c r="O43" s="942"/>
      <c r="P43" s="940"/>
      <c r="Q43" s="932">
        <f t="array" ref="Q43">+SUMPRODUCT(('Réel 2025'!$A$8:$A$500=$A43)*('Réel 2025'!$C$3:$AO$3=Q$2),'Réel 2025'!$C$8:$AO$500)</f>
        <v>84092.48000000001</v>
      </c>
      <c r="R43" s="942"/>
      <c r="S43" s="989">
        <f t="shared" ref="S43:S53" si="20">L43-Q43</f>
        <v>-46264.380000000012</v>
      </c>
      <c r="T43" s="912"/>
      <c r="U43" s="912"/>
      <c r="W43" s="904"/>
      <c r="X43" s="904"/>
      <c r="Y43" s="904"/>
      <c r="Z43" s="904"/>
      <c r="AA43" s="904"/>
      <c r="AB43" s="904"/>
      <c r="AC43" s="904"/>
      <c r="AD43" s="904"/>
      <c r="AE43" s="904"/>
      <c r="AF43" s="904"/>
      <c r="AG43" s="904"/>
      <c r="AH43" s="904"/>
      <c r="AI43" s="904"/>
      <c r="AJ43" s="904"/>
      <c r="AK43" s="904"/>
      <c r="AL43" s="904"/>
      <c r="AM43" s="904"/>
      <c r="AN43" s="904"/>
    </row>
    <row r="44" spans="1:40" ht="20.25">
      <c r="A44" t="str">
        <f t="shared" si="11"/>
        <v>Véhicules neufsSalaires autres</v>
      </c>
      <c r="B44" s="904" t="str">
        <f t="shared" si="1"/>
        <v>Véhicules neufs</v>
      </c>
      <c r="C44" s="1015" t="s">
        <v>407</v>
      </c>
      <c r="D44" s="1017"/>
      <c r="E44" s="1018"/>
      <c r="F44" s="929">
        <f t="array" ref="F44">+SUMPRODUCT(('Budget original'!$A$8:$A$501=$A44)*('Budget original'!$C$3:$AO$3=F$2),'Budget original'!$C$8:$AO$501)</f>
        <v>0</v>
      </c>
      <c r="G44" s="1019"/>
      <c r="H44" s="1018"/>
      <c r="I44" s="929"/>
      <c r="J44" s="1020"/>
      <c r="K44" s="1018"/>
      <c r="L44" s="1021">
        <f>SUMIFS(BV_Data_An_Cour!$P:$P,BV_Data_An_Cour!$U:$U,$B44,BV_Data_An_Cour!$V:$V,$C44,BV_Data_An_Cour!$W:$W,L$2)</f>
        <v>1400</v>
      </c>
      <c r="M44" s="1020"/>
      <c r="N44" s="1022">
        <f t="shared" si="17"/>
        <v>1400</v>
      </c>
      <c r="O44" s="1020"/>
      <c r="P44" s="1018"/>
      <c r="Q44" s="1021">
        <f t="array" ref="Q44">+SUMPRODUCT(('Réel 2025'!$A$8:$A$500=$A44)*('Réel 2025'!$C$3:$AO$3=Q$2),'Réel 2025'!$C$8:$AO$500)</f>
        <v>3078</v>
      </c>
      <c r="R44" s="1020"/>
      <c r="S44" s="1023">
        <f t="shared" si="20"/>
        <v>-1678</v>
      </c>
      <c r="T44" s="912"/>
      <c r="U44" s="912"/>
      <c r="W44" s="904"/>
      <c r="X44" s="904"/>
      <c r="Y44" s="904"/>
      <c r="Z44" s="904"/>
      <c r="AA44" s="904"/>
      <c r="AB44" s="904"/>
      <c r="AC44" s="904"/>
      <c r="AD44" s="904"/>
      <c r="AE44" s="904"/>
      <c r="AF44" s="904"/>
      <c r="AG44" s="904"/>
      <c r="AH44" s="904"/>
      <c r="AI44" s="904"/>
      <c r="AJ44" s="904"/>
      <c r="AK44" s="904"/>
      <c r="AL44" s="904"/>
      <c r="AM44" s="904"/>
      <c r="AN44" s="904"/>
    </row>
    <row r="45" spans="1:40" ht="20.25" hidden="1">
      <c r="A45" t="str">
        <f t="shared" si="11"/>
        <v>Véhicules neufsSalaires spécialistes</v>
      </c>
      <c r="B45" s="904" t="str">
        <f t="shared" si="1"/>
        <v>Véhicules neufs</v>
      </c>
      <c r="C45" s="1015" t="s">
        <v>409</v>
      </c>
      <c r="D45" s="998"/>
      <c r="E45" s="940"/>
      <c r="F45" s="929">
        <f t="array" ref="F45">+SUMPRODUCT(('Budget original'!$A$8:$A$501=$A45)*('Budget original'!$C$3:$AO$3=F$2),'Budget original'!$C$8:$AO$501)</f>
        <v>0</v>
      </c>
      <c r="G45" s="999"/>
      <c r="H45" s="940"/>
      <c r="I45" s="929"/>
      <c r="J45" s="942"/>
      <c r="K45" s="940"/>
      <c r="L45" s="932">
        <f>SUMIFS(BV_Data_An_Cour!$P:$P,BV_Data_An_Cour!$U:$U,$B45,BV_Data_An_Cour!$V:$V,$C45,BV_Data_An_Cour!$W:$W,L$2)</f>
        <v>0</v>
      </c>
      <c r="M45" s="942"/>
      <c r="N45" s="963">
        <f t="shared" si="17"/>
        <v>0</v>
      </c>
      <c r="O45" s="942"/>
      <c r="P45" s="940"/>
      <c r="Q45" s="932">
        <f t="array" ref="Q45">+SUMPRODUCT(('Réel 2025'!$A$8:$A$500=$A45)*('Réel 2025'!$C$3:$AO$3=Q$2),'Réel 2025'!$C$8:$AO$500)</f>
        <v>0</v>
      </c>
      <c r="R45" s="942"/>
      <c r="S45" s="989">
        <f t="shared" si="20"/>
        <v>0</v>
      </c>
      <c r="T45" s="912"/>
      <c r="U45" s="912"/>
      <c r="W45" s="904"/>
      <c r="X45" s="904"/>
      <c r="Y45" s="904"/>
      <c r="Z45" s="904"/>
      <c r="AA45" s="904"/>
      <c r="AB45" s="904"/>
      <c r="AC45" s="904"/>
      <c r="AD45" s="904"/>
      <c r="AE45" s="904"/>
      <c r="AF45" s="904"/>
      <c r="AG45" s="904"/>
      <c r="AH45" s="904"/>
      <c r="AI45" s="904"/>
      <c r="AJ45" s="904"/>
      <c r="AK45" s="904"/>
      <c r="AL45" s="904"/>
      <c r="AM45" s="904"/>
      <c r="AN45" s="904"/>
    </row>
    <row r="46" spans="1:40" ht="20.25" hidden="1">
      <c r="A46" t="str">
        <f t="shared" si="11"/>
        <v>Véhicules neufs[...]</v>
      </c>
      <c r="B46" s="904" t="str">
        <f t="shared" si="1"/>
        <v>Véhicules neufs</v>
      </c>
      <c r="C46" s="1015" t="s">
        <v>330</v>
      </c>
      <c r="D46" s="998"/>
      <c r="E46" s="940"/>
      <c r="F46" s="929">
        <f t="array" ref="F46">+SUMPRODUCT(('Budget original'!$A$8:$A$501=$A46)*('Budget original'!$C$3:$AO$3=F$2),'Budget original'!$C$8:$AO$501)</f>
        <v>0</v>
      </c>
      <c r="G46" s="999"/>
      <c r="H46" s="940"/>
      <c r="I46" s="929"/>
      <c r="J46" s="942"/>
      <c r="K46" s="940"/>
      <c r="L46" s="932">
        <f>SUMIFS(BV_Data_An_Cour!$P:$P,BV_Data_An_Cour!$U:$U,$B46,BV_Data_An_Cour!$V:$V,$C46,BV_Data_An_Cour!$W:$W,L$2)</f>
        <v>0</v>
      </c>
      <c r="M46" s="942"/>
      <c r="N46" s="963">
        <f t="shared" si="17"/>
        <v>0</v>
      </c>
      <c r="O46" s="942"/>
      <c r="P46" s="940"/>
      <c r="Q46" s="932">
        <f t="array" ref="Q46">+SUMPRODUCT(('Réel 2025'!$A$8:$A$500=$A46)*('Réel 2025'!$C$3:$AO$3=Q$2),'Réel 2025'!$C$8:$AO$500)</f>
        <v>0</v>
      </c>
      <c r="R46" s="942"/>
      <c r="S46" s="989">
        <f t="shared" si="20"/>
        <v>0</v>
      </c>
      <c r="T46" s="912"/>
      <c r="U46" s="912"/>
      <c r="W46" s="904"/>
      <c r="X46" s="904"/>
      <c r="Y46" s="904"/>
      <c r="Z46" s="904"/>
      <c r="AA46" s="904"/>
      <c r="AB46" s="904"/>
      <c r="AC46" s="904"/>
      <c r="AD46" s="904"/>
      <c r="AE46" s="904"/>
      <c r="AF46" s="904"/>
      <c r="AG46" s="904"/>
      <c r="AH46" s="904"/>
      <c r="AI46" s="904"/>
      <c r="AJ46" s="904"/>
      <c r="AK46" s="904"/>
      <c r="AL46" s="904"/>
      <c r="AM46" s="904"/>
      <c r="AN46" s="904"/>
    </row>
    <row r="47" spans="1:40" ht="20.25" hidden="1">
      <c r="A47" t="str">
        <f t="shared" si="11"/>
        <v>Véhicules neufs[...]</v>
      </c>
      <c r="B47" s="904" t="str">
        <f t="shared" si="1"/>
        <v>Véhicules neufs</v>
      </c>
      <c r="C47" s="1015" t="s">
        <v>330</v>
      </c>
      <c r="D47" s="998"/>
      <c r="E47" s="940"/>
      <c r="F47" s="929">
        <f t="array" ref="F47">+SUMPRODUCT(('Budget original'!$A$8:$A$501=$A47)*('Budget original'!$C$3:$AO$3=F$2),'Budget original'!$C$8:$AO$501)</f>
        <v>0</v>
      </c>
      <c r="G47" s="999"/>
      <c r="H47" s="940"/>
      <c r="I47" s="929"/>
      <c r="J47" s="942"/>
      <c r="K47" s="940"/>
      <c r="L47" s="932">
        <f>SUMIFS(BV_Data_An_Cour!$P:$P,BV_Data_An_Cour!$U:$U,$B47,BV_Data_An_Cour!$V:$V,$C47,BV_Data_An_Cour!$W:$W,L$2)</f>
        <v>0</v>
      </c>
      <c r="M47" s="942"/>
      <c r="N47" s="963">
        <f t="shared" si="17"/>
        <v>0</v>
      </c>
      <c r="O47" s="942"/>
      <c r="P47" s="940"/>
      <c r="Q47" s="932">
        <f t="array" ref="Q47">+SUMPRODUCT(('Réel 2025'!$A$8:$A$500=$A47)*('Réel 2025'!$C$3:$AO$3=Q$2),'Réel 2025'!$C$8:$AO$500)</f>
        <v>0</v>
      </c>
      <c r="R47" s="942"/>
      <c r="S47" s="989">
        <f t="shared" si="20"/>
        <v>0</v>
      </c>
      <c r="T47" s="912"/>
      <c r="U47" s="912"/>
      <c r="W47" s="904"/>
      <c r="X47" s="904"/>
      <c r="Y47" s="904"/>
      <c r="Z47" s="904"/>
      <c r="AA47" s="904"/>
      <c r="AB47" s="904"/>
      <c r="AC47" s="904"/>
      <c r="AD47" s="904"/>
      <c r="AE47" s="904"/>
      <c r="AF47" s="904"/>
      <c r="AG47" s="904"/>
      <c r="AH47" s="904"/>
      <c r="AI47" s="904"/>
      <c r="AJ47" s="904"/>
      <c r="AK47" s="904"/>
      <c r="AL47" s="904"/>
      <c r="AM47" s="904"/>
      <c r="AN47" s="904"/>
    </row>
    <row r="48" spans="1:40" ht="20.25" hidden="1">
      <c r="A48" t="str">
        <f t="shared" si="11"/>
        <v>Véhicules neufs[...]</v>
      </c>
      <c r="B48" s="904" t="str">
        <f t="shared" si="1"/>
        <v>Véhicules neufs</v>
      </c>
      <c r="C48" s="1015" t="s">
        <v>330</v>
      </c>
      <c r="D48" s="998"/>
      <c r="E48" s="940"/>
      <c r="F48" s="929">
        <f t="array" ref="F48">+SUMPRODUCT(('Budget original'!$A$8:$A$501=$A48)*('Budget original'!$C$3:$AO$3=F$2),'Budget original'!$C$8:$AO$501)</f>
        <v>0</v>
      </c>
      <c r="G48" s="999"/>
      <c r="H48" s="940"/>
      <c r="I48" s="929"/>
      <c r="J48" s="942"/>
      <c r="K48" s="940"/>
      <c r="L48" s="932">
        <f>SUMIFS(BV_Data_An_Cour!$P:$P,BV_Data_An_Cour!$U:$U,$B48,BV_Data_An_Cour!$V:$V,$C48,BV_Data_An_Cour!$W:$W,L$2)</f>
        <v>0</v>
      </c>
      <c r="M48" s="942"/>
      <c r="N48" s="963">
        <f t="shared" si="17"/>
        <v>0</v>
      </c>
      <c r="O48" s="942"/>
      <c r="P48" s="940"/>
      <c r="Q48" s="932">
        <f t="array" ref="Q48">+SUMPRODUCT(('Réel 2025'!$A$8:$A$500=$A48)*('Réel 2025'!$C$3:$AO$3=Q$2),'Réel 2025'!$C$8:$AO$500)</f>
        <v>0</v>
      </c>
      <c r="R48" s="942"/>
      <c r="S48" s="989">
        <f t="shared" si="20"/>
        <v>0</v>
      </c>
      <c r="T48" s="912"/>
      <c r="U48" s="912"/>
      <c r="W48" s="904"/>
      <c r="X48" s="904"/>
      <c r="Y48" s="904"/>
      <c r="Z48" s="904"/>
      <c r="AA48" s="904"/>
      <c r="AB48" s="904"/>
      <c r="AC48" s="904"/>
      <c r="AD48" s="904"/>
      <c r="AE48" s="904"/>
      <c r="AF48" s="904"/>
      <c r="AG48" s="904"/>
      <c r="AH48" s="904"/>
      <c r="AI48" s="904"/>
      <c r="AJ48" s="904"/>
      <c r="AK48" s="904"/>
      <c r="AL48" s="904"/>
      <c r="AM48" s="904"/>
      <c r="AN48" s="904"/>
    </row>
    <row r="49" spans="1:40" ht="20.25">
      <c r="A49" t="str">
        <f t="shared" si="11"/>
        <v>Véhicules neufsSalaires en absences</v>
      </c>
      <c r="B49" s="904" t="str">
        <f t="shared" si="1"/>
        <v>Véhicules neufs</v>
      </c>
      <c r="C49" s="1016" t="s">
        <v>410</v>
      </c>
      <c r="D49" s="998"/>
      <c r="E49" s="940"/>
      <c r="F49" s="921">
        <f t="array" ref="F49">+SUMPRODUCT(('Budget original'!$A$8:$A$501=$A49)*('Budget original'!$C$3:$AO$3=F$2),'Budget original'!$C$8:$AO$501)</f>
        <v>74834.80280005651</v>
      </c>
      <c r="G49" s="999"/>
      <c r="H49" s="940"/>
      <c r="I49" s="921"/>
      <c r="J49" s="942"/>
      <c r="K49" s="940"/>
      <c r="L49" s="921">
        <f>SUMIFS(BV_Data_An_Cour!$P:$P,BV_Data_An_Cour!$U:$U,$B49,BV_Data_An_Cour!$V:$V,$C49,BV_Data_An_Cour!$W:$W,L$2)</f>
        <v>58363.87</v>
      </c>
      <c r="M49" s="942"/>
      <c r="N49" s="963">
        <f t="shared" si="17"/>
        <v>-16470.932800056507</v>
      </c>
      <c r="O49" s="942"/>
      <c r="P49" s="940"/>
      <c r="Q49" s="921">
        <f t="array" ref="Q49">+SUMPRODUCT(('Réel 2025'!$A$8:$A$500=$A49)*('Réel 2025'!$C$3:$AO$3=Q$2),'Réel 2025'!$C$8:$AO$500)</f>
        <v>76564.010000000009</v>
      </c>
      <c r="R49" s="942"/>
      <c r="S49" s="989">
        <f t="shared" si="20"/>
        <v>-18200.140000000007</v>
      </c>
      <c r="T49" s="912"/>
      <c r="U49" s="912"/>
      <c r="W49" s="912"/>
      <c r="X49" s="912"/>
      <c r="Y49" s="912"/>
      <c r="Z49" s="912"/>
      <c r="AA49" s="912"/>
      <c r="AB49" s="912"/>
      <c r="AC49" s="912"/>
      <c r="AD49" s="912"/>
      <c r="AE49" s="912"/>
      <c r="AF49" s="912"/>
      <c r="AG49" s="912"/>
      <c r="AH49" s="912"/>
      <c r="AI49" s="912"/>
      <c r="AJ49" s="912"/>
      <c r="AK49" s="912"/>
      <c r="AL49" s="912"/>
      <c r="AM49" s="912"/>
      <c r="AN49" s="912"/>
    </row>
    <row r="50" spans="1:40" ht="20.25">
      <c r="A50" t="str">
        <f t="shared" si="11"/>
        <v>Véhicules neufsDéduction à la source</v>
      </c>
      <c r="B50" s="904" t="str">
        <f t="shared" si="1"/>
        <v>Véhicules neufs</v>
      </c>
      <c r="C50" s="1015" t="s">
        <v>411</v>
      </c>
      <c r="D50" s="1017"/>
      <c r="E50" s="1018"/>
      <c r="F50" s="929">
        <f t="array" ref="F50">+SUMPRODUCT(('Budget original'!$A$8:$A$501=$A50)*('Budget original'!$C$3:$AO$3=F$2),'Budget original'!$C$8:$AO$501)</f>
        <v>79057.921269141094</v>
      </c>
      <c r="G50" s="1019"/>
      <c r="H50" s="1018"/>
      <c r="I50" s="929"/>
      <c r="J50" s="1020"/>
      <c r="K50" s="1018"/>
      <c r="L50" s="932">
        <f>SUMIFS(BV_Data_An_Cour!$P:$P,BV_Data_An_Cour!$U:$U,$B50,BV_Data_An_Cour!$V:$V,$C50,BV_Data_An_Cour!$W:$W,L$2)</f>
        <v>66286.899999999994</v>
      </c>
      <c r="M50" s="1020"/>
      <c r="N50" s="1022">
        <f t="shared" si="17"/>
        <v>-12771.0212691411</v>
      </c>
      <c r="O50" s="1020"/>
      <c r="P50" s="1018"/>
      <c r="Q50" s="932">
        <f t="array" ref="Q50">+SUMPRODUCT(('Réel 2025'!$A$8:$A$500=$A50)*('Réel 2025'!$C$3:$AO$3=Q$2),'Réel 2025'!$C$8:$AO$500)</f>
        <v>90316.29</v>
      </c>
      <c r="R50" s="1020"/>
      <c r="S50" s="1023">
        <f t="shared" si="20"/>
        <v>-24029.39</v>
      </c>
      <c r="T50" s="912"/>
      <c r="U50" s="912"/>
      <c r="W50" s="912"/>
      <c r="X50" s="912"/>
      <c r="Y50" s="912"/>
      <c r="Z50" s="912"/>
      <c r="AA50" s="912"/>
      <c r="AB50" s="912"/>
      <c r="AC50" s="912"/>
      <c r="AD50" s="912"/>
      <c r="AE50" s="912"/>
      <c r="AF50" s="912"/>
      <c r="AG50" s="912"/>
      <c r="AH50" s="912"/>
      <c r="AI50" s="912"/>
      <c r="AJ50" s="912"/>
      <c r="AK50" s="912"/>
      <c r="AL50" s="912"/>
      <c r="AM50" s="912"/>
      <c r="AN50" s="912"/>
    </row>
    <row r="51" spans="1:40" ht="20.25">
      <c r="A51" t="str">
        <f t="shared" si="11"/>
        <v>Véhicules neufsBénéfices marginaux</v>
      </c>
      <c r="B51" s="904" t="str">
        <f t="shared" si="1"/>
        <v>Véhicules neufs</v>
      </c>
      <c r="C51" s="1015" t="s">
        <v>412</v>
      </c>
      <c r="D51" s="998"/>
      <c r="E51" s="940"/>
      <c r="F51" s="929">
        <f t="array" ref="F51">+SUMPRODUCT(('Budget original'!$A$8:$A$501=$A51)*('Budget original'!$C$3:$AO$3=F$2),'Budget original'!$C$8:$AO$501)</f>
        <v>52742.689801597357</v>
      </c>
      <c r="G51" s="999"/>
      <c r="H51" s="940"/>
      <c r="I51" s="929"/>
      <c r="J51" s="942"/>
      <c r="K51" s="940"/>
      <c r="L51" s="932">
        <f>SUMIFS(BV_Data_An_Cour!$P:$P,BV_Data_An_Cour!$U:$U,$B51,BV_Data_An_Cour!$V:$V,$C51,BV_Data_An_Cour!$W:$W,L$2)</f>
        <v>33988.67</v>
      </c>
      <c r="M51" s="942"/>
      <c r="N51" s="963">
        <f t="shared" si="17"/>
        <v>-18754.019801597358</v>
      </c>
      <c r="O51" s="942"/>
      <c r="P51" s="940"/>
      <c r="Q51" s="932">
        <f t="array" ref="Q51">+SUMPRODUCT(('Réel 2025'!$A$8:$A$500=$A51)*('Réel 2025'!$C$3:$AO$3=Q$2),'Réel 2025'!$C$8:$AO$500)</f>
        <v>42085.780000000006</v>
      </c>
      <c r="R51" s="942"/>
      <c r="S51" s="989">
        <f t="shared" si="20"/>
        <v>-8097.1100000000079</v>
      </c>
      <c r="T51" s="912"/>
      <c r="U51" s="912"/>
      <c r="W51" s="912"/>
      <c r="X51" s="912"/>
      <c r="Y51" s="912"/>
      <c r="Z51" s="912"/>
      <c r="AA51" s="912"/>
      <c r="AB51" s="912"/>
      <c r="AC51" s="912"/>
      <c r="AD51" s="912"/>
      <c r="AE51" s="912"/>
      <c r="AF51" s="912"/>
      <c r="AG51" s="912"/>
      <c r="AH51" s="912"/>
      <c r="AI51" s="912"/>
      <c r="AJ51" s="912"/>
      <c r="AK51" s="912"/>
      <c r="AL51" s="912"/>
      <c r="AM51" s="912"/>
      <c r="AN51" s="912"/>
    </row>
    <row r="52" spans="1:40" ht="20.25">
      <c r="A52" t="str">
        <f t="shared" si="11"/>
        <v>Véhicules neufsCsst</v>
      </c>
      <c r="B52" s="904" t="str">
        <f t="shared" si="1"/>
        <v>Véhicules neufs</v>
      </c>
      <c r="C52" s="1015" t="s">
        <v>413</v>
      </c>
      <c r="D52" s="998"/>
      <c r="E52" s="940"/>
      <c r="F52" s="929">
        <f t="array" ref="F52">+SUMPRODUCT(('Budget original'!$A$8:$A$501=$A52)*('Budget original'!$C$3:$AO$3=F$2),'Budget original'!$C$8:$AO$501)</f>
        <v>14767.953144447263</v>
      </c>
      <c r="G52" s="999"/>
      <c r="H52" s="940"/>
      <c r="I52" s="929"/>
      <c r="J52" s="942"/>
      <c r="K52" s="940"/>
      <c r="L52" s="932">
        <f>SUMIFS(BV_Data_An_Cour!$P:$P,BV_Data_An_Cour!$U:$U,$B52,BV_Data_An_Cour!$V:$V,$C52,BV_Data_An_Cour!$W:$W,L$2)</f>
        <v>10630.47</v>
      </c>
      <c r="M52" s="942"/>
      <c r="N52" s="963">
        <f t="shared" si="17"/>
        <v>-4137.4831444472638</v>
      </c>
      <c r="O52" s="942"/>
      <c r="P52" s="940"/>
      <c r="Q52" s="932">
        <f t="array" ref="Q52">+SUMPRODUCT(('Réel 2025'!$A$8:$A$500=$A52)*('Réel 2025'!$C$3:$AO$3=Q$2),'Réel 2025'!$C$8:$AO$500)</f>
        <v>13829.75</v>
      </c>
      <c r="R52" s="942"/>
      <c r="S52" s="989">
        <f t="shared" si="20"/>
        <v>-3199.2800000000007</v>
      </c>
      <c r="T52" s="912"/>
      <c r="U52" s="912"/>
      <c r="W52" s="912"/>
      <c r="X52" s="912"/>
      <c r="Y52" s="912"/>
      <c r="Z52" s="912"/>
      <c r="AA52" s="912"/>
      <c r="AB52" s="912"/>
      <c r="AC52" s="912"/>
      <c r="AD52" s="912"/>
      <c r="AE52" s="912"/>
      <c r="AF52" s="912"/>
      <c r="AG52" s="912"/>
      <c r="AH52" s="912"/>
      <c r="AI52" s="912"/>
      <c r="AJ52" s="912"/>
      <c r="AK52" s="912"/>
      <c r="AL52" s="912"/>
      <c r="AM52" s="912"/>
      <c r="AN52" s="912"/>
    </row>
    <row r="53" spans="1:40" ht="20.25" hidden="1">
      <c r="A53" t="str">
        <f t="shared" si="11"/>
        <v>Véhicules neufs[...]</v>
      </c>
      <c r="B53" s="904" t="str">
        <f t="shared" si="1"/>
        <v>Véhicules neufs</v>
      </c>
      <c r="C53" s="928" t="s">
        <v>330</v>
      </c>
      <c r="D53" s="1000"/>
      <c r="E53" s="1024"/>
      <c r="F53" s="929">
        <f t="array" ref="F53">+SUMPRODUCT(('Budget original'!$A$8:$A$501=$A53)*('Budget original'!$C$3:$AO$3=F$2),'Budget original'!$C$8:$AO$501)</f>
        <v>0</v>
      </c>
      <c r="G53" s="1001"/>
      <c r="H53" s="1024"/>
      <c r="I53" s="929"/>
      <c r="J53" s="922"/>
      <c r="K53" s="1024"/>
      <c r="L53" s="932">
        <f>SUMIFS(BV_Data_An_Cour!$P:$P,BV_Data_An_Cour!$U:$U,$B53,BV_Data_An_Cour!$V:$V,$C53,BV_Data_An_Cour!$W:$W,L$2)</f>
        <v>0</v>
      </c>
      <c r="M53" s="922"/>
      <c r="N53" s="995">
        <f t="shared" si="17"/>
        <v>0</v>
      </c>
      <c r="O53" s="922"/>
      <c r="P53" s="1024"/>
      <c r="Q53" s="932">
        <f t="array" ref="Q53">+SUMPRODUCT(('Réel 2025'!$A$8:$A$500=$A53)*('Réel 2025'!$C$3:$AO$3=Q$2),'Réel 2025'!$C$8:$AO$500)</f>
        <v>0</v>
      </c>
      <c r="R53" s="922"/>
      <c r="S53" s="996">
        <f t="shared" si="20"/>
        <v>0</v>
      </c>
      <c r="T53" s="912"/>
      <c r="U53" s="912"/>
      <c r="W53" s="912"/>
      <c r="X53" s="912"/>
      <c r="Y53" s="912"/>
      <c r="Z53" s="912"/>
      <c r="AA53" s="912"/>
      <c r="AB53" s="912"/>
      <c r="AC53" s="912"/>
      <c r="AD53" s="912"/>
      <c r="AE53" s="912"/>
      <c r="AF53" s="912"/>
      <c r="AG53" s="912"/>
      <c r="AH53" s="912"/>
      <c r="AI53" s="912"/>
      <c r="AJ53" s="912"/>
      <c r="AK53" s="912"/>
      <c r="AL53" s="912"/>
      <c r="AM53" s="912"/>
      <c r="AN53" s="912"/>
    </row>
    <row r="54" spans="1:40" ht="20.25">
      <c r="A54" t="str">
        <f t="shared" si="11"/>
        <v>Véhicules neufsTOTAL PERSONNEL</v>
      </c>
      <c r="B54" s="904" t="str">
        <f t="shared" si="1"/>
        <v>Véhicules neufs</v>
      </c>
      <c r="C54" s="1006" t="s">
        <v>414</v>
      </c>
      <c r="D54" s="1007" t="s">
        <v>404</v>
      </c>
      <c r="E54" s="1008">
        <f>F54/F$27</f>
        <v>0.28172805145244351</v>
      </c>
      <c r="F54" s="1009">
        <f>+SUM(F42:F53)</f>
        <v>379009.16192493023</v>
      </c>
      <c r="G54" s="1010"/>
      <c r="H54" s="1008"/>
      <c r="I54" s="1009"/>
      <c r="J54" s="1010" t="s">
        <v>404</v>
      </c>
      <c r="K54" s="1008">
        <f>L54/L$27</f>
        <v>0.23871371927274487</v>
      </c>
      <c r="L54" s="1009">
        <f>+SUM(L42:L53)</f>
        <v>298022.88999999996</v>
      </c>
      <c r="M54" s="1013"/>
      <c r="N54" s="1009">
        <f>+SUM(N42:N53)</f>
        <v>-80986.271924930246</v>
      </c>
      <c r="O54" s="1010" t="s">
        <v>404</v>
      </c>
      <c r="P54" s="1008">
        <f>Q54/Q$27</f>
        <v>0.35149157846201412</v>
      </c>
      <c r="Q54" s="1009">
        <f>+SUM(Q42:Q53)</f>
        <v>423646.55000000005</v>
      </c>
      <c r="R54" s="1013"/>
      <c r="S54" s="1014">
        <f>+SUM(S42:S53)</f>
        <v>-101468.30000000002</v>
      </c>
      <c r="T54" s="1025"/>
      <c r="U54" s="912"/>
      <c r="W54" s="904"/>
      <c r="X54" s="904"/>
      <c r="Y54" s="904"/>
      <c r="Z54" s="904"/>
      <c r="AA54" s="904"/>
      <c r="AB54" s="904"/>
      <c r="AC54" s="904"/>
      <c r="AD54" s="904"/>
      <c r="AE54" s="904"/>
      <c r="AF54" s="904"/>
      <c r="AG54" s="904"/>
      <c r="AH54" s="904"/>
      <c r="AI54" s="904"/>
      <c r="AJ54" s="904"/>
      <c r="AK54" s="904"/>
      <c r="AL54" s="904"/>
      <c r="AM54" s="904"/>
      <c r="AN54" s="904"/>
    </row>
    <row r="55" spans="1:40" ht="20.25" hidden="1">
      <c r="A55" t="str">
        <f t="shared" si="11"/>
        <v>Véhicules neufsPublicité 2</v>
      </c>
      <c r="B55" s="904" t="str">
        <f t="shared" si="1"/>
        <v>Véhicules neufs</v>
      </c>
      <c r="C55" s="928" t="s">
        <v>415</v>
      </c>
      <c r="D55" s="998"/>
      <c r="E55" s="940"/>
      <c r="F55" s="929">
        <f t="array" ref="F55">+SUMPRODUCT(('Budget original'!$A$8:$A$501=$A55)*('Budget original'!$C$3:$AO$3=F$2),'Budget original'!$C$8:$AO$501)</f>
        <v>0</v>
      </c>
      <c r="G55" s="999"/>
      <c r="H55" s="940"/>
      <c r="I55" s="929"/>
      <c r="J55" s="942"/>
      <c r="K55" s="940"/>
      <c r="L55" s="932">
        <f>SUMIFS(BV_Data_An_Cour!$P:$P,BV_Data_An_Cour!$U:$U,$B55,BV_Data_An_Cour!$V:$V,$C55,BV_Data_An_Cour!$W:$W,L$2)</f>
        <v>0</v>
      </c>
      <c r="M55" s="942"/>
      <c r="N55" s="963">
        <f t="shared" ref="N55:N71" si="21">L55-F55</f>
        <v>0</v>
      </c>
      <c r="O55" s="942"/>
      <c r="P55" s="940"/>
      <c r="Q55" s="932">
        <f t="array" ref="Q55">+SUMPRODUCT(('Réel 2025'!$A$8:$A$500=$A55)*('Réel 2025'!$C$3:$AO$3=Q$2),'Réel 2025'!$C$8:$AO$500)</f>
        <v>0</v>
      </c>
      <c r="R55" s="942"/>
      <c r="S55" s="989">
        <f t="shared" ref="S55:S71" si="22">L55-Q55</f>
        <v>0</v>
      </c>
      <c r="T55" s="1025"/>
      <c r="U55" s="912"/>
      <c r="W55" s="904"/>
      <c r="X55" s="904"/>
      <c r="Y55" s="904"/>
      <c r="Z55" s="904"/>
      <c r="AA55" s="904"/>
      <c r="AB55" s="904"/>
      <c r="AC55" s="904"/>
      <c r="AD55" s="904"/>
      <c r="AE55" s="904"/>
      <c r="AF55" s="904"/>
      <c r="AG55" s="904"/>
      <c r="AH55" s="904"/>
      <c r="AI55" s="904"/>
      <c r="AJ55" s="904"/>
      <c r="AK55" s="904"/>
      <c r="AL55" s="904"/>
      <c r="AM55" s="904"/>
      <c r="AN55" s="904"/>
    </row>
    <row r="56" spans="1:40" ht="20.25" hidden="1">
      <c r="A56" t="str">
        <f t="shared" si="11"/>
        <v>Véhicules neufsService gratuit 2</v>
      </c>
      <c r="B56" s="904" t="str">
        <f t="shared" si="1"/>
        <v>Véhicules neufs</v>
      </c>
      <c r="C56" s="928" t="s">
        <v>416</v>
      </c>
      <c r="D56" s="998"/>
      <c r="E56" s="940"/>
      <c r="F56" s="929">
        <f t="array" ref="F56">+SUMPRODUCT(('Budget original'!$A$8:$A$501=$A56)*('Budget original'!$C$3:$AO$3=F$2),'Budget original'!$C$8:$AO$501)</f>
        <v>0</v>
      </c>
      <c r="G56" s="999"/>
      <c r="H56" s="940"/>
      <c r="I56" s="929"/>
      <c r="J56" s="942"/>
      <c r="K56" s="940"/>
      <c r="L56" s="932">
        <f>SUMIFS(BV_Data_An_Cour!$P:$P,BV_Data_An_Cour!$U:$U,$B56,BV_Data_An_Cour!$V:$V,$C56,BV_Data_An_Cour!$W:$W,L$2)</f>
        <v>0</v>
      </c>
      <c r="M56" s="942"/>
      <c r="N56" s="963">
        <f t="shared" si="21"/>
        <v>0</v>
      </c>
      <c r="O56" s="942"/>
      <c r="P56" s="940"/>
      <c r="Q56" s="932">
        <f t="array" ref="Q56">+SUMPRODUCT(('Réel 2025'!$A$8:$A$500=$A56)*('Réel 2025'!$C$3:$AO$3=Q$2),'Réel 2025'!$C$8:$AO$500)</f>
        <v>0</v>
      </c>
      <c r="R56" s="942"/>
      <c r="S56" s="989">
        <f t="shared" si="22"/>
        <v>0</v>
      </c>
      <c r="T56" s="1025"/>
      <c r="U56" s="912"/>
      <c r="W56" s="904"/>
      <c r="X56" s="904"/>
      <c r="Y56" s="904"/>
      <c r="Z56" s="904"/>
      <c r="AA56" s="904"/>
      <c r="AB56" s="904"/>
      <c r="AC56" s="904"/>
      <c r="AD56" s="904"/>
      <c r="AE56" s="904"/>
      <c r="AF56" s="904"/>
      <c r="AG56" s="904"/>
      <c r="AH56" s="904"/>
      <c r="AI56" s="904"/>
      <c r="AJ56" s="904"/>
      <c r="AK56" s="904"/>
      <c r="AL56" s="904"/>
      <c r="AM56" s="904"/>
      <c r="AN56" s="904"/>
    </row>
    <row r="57" spans="1:40" ht="20.25">
      <c r="A57" t="str">
        <f t="shared" si="11"/>
        <v>Véhicules neufsFrais véhicules de cie</v>
      </c>
      <c r="B57" s="904" t="str">
        <f t="shared" si="1"/>
        <v>Véhicules neufs</v>
      </c>
      <c r="C57" s="990" t="s">
        <v>417</v>
      </c>
      <c r="D57" s="1000"/>
      <c r="E57" s="1024"/>
      <c r="F57" s="921">
        <f t="array" ref="F57">+SUMPRODUCT(('Budget original'!$A$8:$A$501=$A57)*('Budget original'!$C$3:$AO$3=F$2),'Budget original'!$C$8:$AO$501)</f>
        <v>18328.5</v>
      </c>
      <c r="G57" s="1001"/>
      <c r="H57" s="1024"/>
      <c r="I57" s="921"/>
      <c r="J57" s="922"/>
      <c r="K57" s="1024"/>
      <c r="L57" s="921">
        <f>SUMIFS(BV_Data_An_Cour!$P:$P,BV_Data_An_Cour!$U:$U,$B57,BV_Data_An_Cour!$V:$V,$C57,BV_Data_An_Cour!$W:$W,L$2)</f>
        <v>11368.69</v>
      </c>
      <c r="M57" s="922"/>
      <c r="N57" s="995">
        <f t="shared" si="21"/>
        <v>-6959.8099999999995</v>
      </c>
      <c r="O57" s="922"/>
      <c r="P57" s="1024"/>
      <c r="Q57" s="921">
        <f t="array" ref="Q57">+SUMPRODUCT(('Réel 2025'!$A$8:$A$500=$A57)*('Réel 2025'!$C$3:$AO$3=Q$2),'Réel 2025'!$C$8:$AO$500)</f>
        <v>73357.89</v>
      </c>
      <c r="R57" s="922"/>
      <c r="S57" s="996">
        <f t="shared" si="22"/>
        <v>-61989.2</v>
      </c>
      <c r="T57" s="1026"/>
      <c r="U57" s="912"/>
      <c r="W57" s="904"/>
      <c r="X57" s="904"/>
      <c r="Y57" s="904"/>
      <c r="Z57" s="904"/>
      <c r="AA57" s="904"/>
      <c r="AB57" s="904"/>
      <c r="AC57" s="904"/>
      <c r="AD57" s="904"/>
      <c r="AE57" s="904"/>
      <c r="AF57" s="904"/>
      <c r="AG57" s="904"/>
      <c r="AH57" s="904"/>
      <c r="AI57" s="904"/>
      <c r="AJ57" s="904"/>
      <c r="AK57" s="904"/>
      <c r="AL57" s="904"/>
      <c r="AM57" s="904"/>
      <c r="AN57" s="904"/>
    </row>
    <row r="58" spans="1:40" ht="20.25">
      <c r="A58" t="str">
        <f t="shared" si="11"/>
        <v>Véhicules neufsInformatique</v>
      </c>
      <c r="B58" s="904" t="str">
        <f t="shared" si="1"/>
        <v>Véhicules neufs</v>
      </c>
      <c r="C58" s="928" t="s">
        <v>418</v>
      </c>
      <c r="D58" s="998"/>
      <c r="E58" s="940"/>
      <c r="F58" s="929">
        <f t="array" ref="F58">+SUMPRODUCT(('Budget original'!$A$8:$A$501=$A58)*('Budget original'!$C$3:$AO$3=F$2),'Budget original'!$C$8:$AO$501)</f>
        <v>82758.169499999989</v>
      </c>
      <c r="G58" s="999"/>
      <c r="H58" s="940"/>
      <c r="I58" s="929"/>
      <c r="J58" s="942"/>
      <c r="K58" s="940"/>
      <c r="L58" s="932">
        <f>SUMIFS(BV_Data_An_Cour!$P:$P,BV_Data_An_Cour!$U:$U,$B58,BV_Data_An_Cour!$V:$V,$C58,BV_Data_An_Cour!$W:$W,L$2)</f>
        <v>82477.009999999995</v>
      </c>
      <c r="M58" s="942"/>
      <c r="N58" s="963">
        <f t="shared" si="21"/>
        <v>-281.1594999999943</v>
      </c>
      <c r="O58" s="942"/>
      <c r="P58" s="940"/>
      <c r="Q58" s="932">
        <f t="array" ref="Q58">+SUMPRODUCT(('Réel 2025'!$A$8:$A$500=$A58)*('Réel 2025'!$C$3:$AO$3=Q$2),'Réel 2025'!$C$8:$AO$500)</f>
        <v>44113.49</v>
      </c>
      <c r="R58" s="942"/>
      <c r="S58" s="989">
        <f t="shared" si="22"/>
        <v>38363.519999999997</v>
      </c>
      <c r="T58" s="1025"/>
      <c r="U58" s="912"/>
      <c r="W58" s="904"/>
      <c r="X58" s="904"/>
      <c r="Y58" s="904"/>
      <c r="Z58" s="904"/>
      <c r="AA58" s="904"/>
      <c r="AB58" s="904"/>
      <c r="AC58" s="904"/>
      <c r="AD58" s="904"/>
      <c r="AE58" s="904"/>
      <c r="AF58" s="904"/>
      <c r="AG58" s="904"/>
      <c r="AH58" s="904"/>
      <c r="AI58" s="904"/>
      <c r="AJ58" s="904"/>
      <c r="AK58" s="904"/>
      <c r="AL58" s="904"/>
      <c r="AM58" s="904"/>
      <c r="AN58" s="904"/>
    </row>
    <row r="59" spans="1:40" ht="20.25">
      <c r="A59" t="str">
        <f t="shared" si="11"/>
        <v>Véhicules neufsFrais de déplacement</v>
      </c>
      <c r="B59" s="904" t="str">
        <f t="shared" si="1"/>
        <v>Véhicules neufs</v>
      </c>
      <c r="C59" s="928" t="s">
        <v>419</v>
      </c>
      <c r="D59" s="998"/>
      <c r="E59" s="940"/>
      <c r="F59" s="929">
        <f t="array" ref="F59">+SUMPRODUCT(('Budget original'!$A$8:$A$501=$A59)*('Budget original'!$C$3:$AO$3=F$2),'Budget original'!$C$8:$AO$501)</f>
        <v>11970</v>
      </c>
      <c r="G59" s="999"/>
      <c r="H59" s="940"/>
      <c r="I59" s="929"/>
      <c r="J59" s="942"/>
      <c r="K59" s="940"/>
      <c r="L59" s="932">
        <f>SUMIFS(BV_Data_An_Cour!$P:$P,BV_Data_An_Cour!$U:$U,$B59,BV_Data_An_Cour!$V:$V,$C59,BV_Data_An_Cour!$W:$W,L$2)</f>
        <v>23927.98</v>
      </c>
      <c r="M59" s="942"/>
      <c r="N59" s="963">
        <f t="shared" si="21"/>
        <v>11957.98</v>
      </c>
      <c r="O59" s="942"/>
      <c r="P59" s="940"/>
      <c r="Q59" s="932">
        <f t="array" ref="Q59">+SUMPRODUCT(('Réel 2025'!$A$8:$A$500=$A59)*('Réel 2025'!$C$3:$AO$3=Q$2),'Réel 2025'!$C$8:$AO$500)</f>
        <v>6011.13</v>
      </c>
      <c r="R59" s="942"/>
      <c r="S59" s="989">
        <f t="shared" si="22"/>
        <v>17916.849999999999</v>
      </c>
      <c r="T59" s="912"/>
      <c r="U59" s="912"/>
      <c r="W59" s="904"/>
      <c r="X59" s="904"/>
      <c r="Y59" s="904"/>
      <c r="Z59" s="904"/>
      <c r="AA59" s="904"/>
      <c r="AB59" s="904"/>
      <c r="AC59" s="904"/>
      <c r="AD59" s="904"/>
      <c r="AE59" s="904"/>
      <c r="AF59" s="904"/>
      <c r="AG59" s="904"/>
      <c r="AH59" s="904"/>
      <c r="AI59" s="904"/>
      <c r="AJ59" s="904"/>
      <c r="AK59" s="904"/>
      <c r="AL59" s="904"/>
      <c r="AM59" s="904"/>
      <c r="AN59" s="904"/>
    </row>
    <row r="60" spans="1:40" ht="20.25">
      <c r="A60" t="str">
        <f t="shared" si="11"/>
        <v>Véhicules neufsServices extérieurs</v>
      </c>
      <c r="B60" s="904" t="str">
        <f t="shared" si="1"/>
        <v>Véhicules neufs</v>
      </c>
      <c r="C60" s="990" t="s">
        <v>420</v>
      </c>
      <c r="D60" s="1000"/>
      <c r="E60" s="1024"/>
      <c r="F60" s="921">
        <f t="array" ref="F60">+SUMPRODUCT(('Budget original'!$A$8:$A$501=$A60)*('Budget original'!$C$3:$AO$3=F$2),'Budget original'!$C$8:$AO$501)</f>
        <v>24051.243000000002</v>
      </c>
      <c r="G60" s="1001"/>
      <c r="H60" s="1024"/>
      <c r="I60" s="921"/>
      <c r="J60" s="922"/>
      <c r="K60" s="1024"/>
      <c r="L60" s="921">
        <f>SUMIFS(BV_Data_An_Cour!$P:$P,BV_Data_An_Cour!$U:$U,$B60,BV_Data_An_Cour!$V:$V,$C60,BV_Data_An_Cour!$W:$W,L$2)</f>
        <v>30597.33</v>
      </c>
      <c r="M60" s="922"/>
      <c r="N60" s="995">
        <f t="shared" si="21"/>
        <v>6546.0869999999995</v>
      </c>
      <c r="O60" s="922"/>
      <c r="P60" s="1024"/>
      <c r="Q60" s="921">
        <f t="array" ref="Q60">+SUMPRODUCT(('Réel 2025'!$A$8:$A$500=$A60)*('Réel 2025'!$C$3:$AO$3=Q$2),'Réel 2025'!$C$8:$AO$500)</f>
        <v>29559.979999999996</v>
      </c>
      <c r="R60" s="922"/>
      <c r="S60" s="996">
        <f t="shared" si="22"/>
        <v>1037.3500000000058</v>
      </c>
      <c r="T60" s="912"/>
      <c r="U60" s="912"/>
      <c r="W60" s="904"/>
      <c r="X60" s="904"/>
      <c r="Y60" s="904"/>
      <c r="Z60" s="904"/>
      <c r="AA60" s="904"/>
      <c r="AB60" s="904"/>
      <c r="AC60" s="904"/>
      <c r="AD60" s="904"/>
      <c r="AE60" s="904"/>
      <c r="AF60" s="904"/>
      <c r="AG60" s="904"/>
      <c r="AH60" s="904"/>
      <c r="AI60" s="904"/>
      <c r="AJ60" s="904"/>
      <c r="AK60" s="904"/>
      <c r="AL60" s="904"/>
      <c r="AM60" s="904"/>
      <c r="AN60" s="904"/>
    </row>
    <row r="61" spans="1:40" ht="20.25">
      <c r="A61" t="str">
        <f t="shared" si="11"/>
        <v>Véhicules neufsFournitures autres</v>
      </c>
      <c r="B61" s="904" t="str">
        <f t="shared" si="1"/>
        <v>Véhicules neufs</v>
      </c>
      <c r="C61" s="928" t="s">
        <v>421</v>
      </c>
      <c r="D61" s="998"/>
      <c r="E61" s="940"/>
      <c r="F61" s="929">
        <f t="array" ref="F61">+SUMPRODUCT(('Budget original'!$A$8:$A$501=$A61)*('Budget original'!$C$3:$AO$3=F$2),'Budget original'!$C$8:$AO$501)</f>
        <v>675</v>
      </c>
      <c r="G61" s="999"/>
      <c r="H61" s="940"/>
      <c r="I61" s="929"/>
      <c r="J61" s="942"/>
      <c r="K61" s="940"/>
      <c r="L61" s="932">
        <f>SUMIFS(BV_Data_An_Cour!$P:$P,BV_Data_An_Cour!$U:$U,$B61,BV_Data_An_Cour!$V:$V,$C61,BV_Data_An_Cour!$W:$W,L$2)</f>
        <v>935.72</v>
      </c>
      <c r="M61" s="942"/>
      <c r="N61" s="963">
        <f t="shared" si="21"/>
        <v>260.72000000000003</v>
      </c>
      <c r="O61" s="942"/>
      <c r="P61" s="940"/>
      <c r="Q61" s="932">
        <f t="array" ref="Q61">+SUMPRODUCT(('Réel 2025'!$A$8:$A$500=$A61)*('Réel 2025'!$C$3:$AO$3=Q$2),'Réel 2025'!$C$8:$AO$500)</f>
        <v>440.74</v>
      </c>
      <c r="R61" s="942"/>
      <c r="S61" s="989">
        <f t="shared" si="22"/>
        <v>494.98</v>
      </c>
      <c r="T61" s="912"/>
      <c r="U61" s="912"/>
      <c r="W61" s="912"/>
      <c r="X61" s="912"/>
      <c r="Y61" s="912"/>
      <c r="Z61" s="912"/>
      <c r="AA61" s="912"/>
      <c r="AB61" s="912"/>
      <c r="AC61" s="912"/>
      <c r="AD61" s="912"/>
      <c r="AE61" s="912"/>
      <c r="AF61" s="912"/>
      <c r="AG61" s="912"/>
      <c r="AH61" s="912"/>
      <c r="AI61" s="912"/>
      <c r="AJ61" s="912"/>
      <c r="AK61" s="912"/>
      <c r="AL61" s="912"/>
      <c r="AM61" s="912"/>
      <c r="AN61" s="912"/>
    </row>
    <row r="62" spans="1:40" ht="20.25">
      <c r="A62" t="str">
        <f t="shared" si="11"/>
        <v>Véhicules neufsUniformes</v>
      </c>
      <c r="B62" s="904" t="str">
        <f t="shared" si="1"/>
        <v>Véhicules neufs</v>
      </c>
      <c r="C62" s="928" t="s">
        <v>422</v>
      </c>
      <c r="D62" s="998"/>
      <c r="E62" s="940"/>
      <c r="F62" s="929">
        <f t="array" ref="F62">+SUMPRODUCT(('Budget original'!$A$8:$A$501=$A62)*('Budget original'!$C$3:$AO$3=F$2),'Budget original'!$C$8:$AO$501)</f>
        <v>270</v>
      </c>
      <c r="G62" s="999"/>
      <c r="H62" s="940"/>
      <c r="I62" s="929"/>
      <c r="J62" s="942"/>
      <c r="K62" s="940"/>
      <c r="L62" s="932">
        <f>SUMIFS(BV_Data_An_Cour!$P:$P,BV_Data_An_Cour!$U:$U,$B62,BV_Data_An_Cour!$V:$V,$C62,BV_Data_An_Cour!$W:$W,L$2)</f>
        <v>260.58</v>
      </c>
      <c r="M62" s="942"/>
      <c r="N62" s="963">
        <f t="shared" si="21"/>
        <v>-9.4200000000000159</v>
      </c>
      <c r="O62" s="942"/>
      <c r="P62" s="940"/>
      <c r="Q62" s="932">
        <f t="array" ref="Q62">+SUMPRODUCT(('Réel 2025'!$A$8:$A$500=$A62)*('Réel 2025'!$C$3:$AO$3=Q$2),'Réel 2025'!$C$8:$AO$500)</f>
        <v>359.90999999999997</v>
      </c>
      <c r="R62" s="942"/>
      <c r="S62" s="989">
        <f t="shared" si="22"/>
        <v>-99.329999999999984</v>
      </c>
      <c r="T62" s="912"/>
      <c r="U62" s="912"/>
      <c r="W62" s="912"/>
      <c r="X62" s="912"/>
      <c r="Y62" s="912"/>
      <c r="Z62" s="912"/>
      <c r="AA62" s="912"/>
      <c r="AB62" s="912"/>
      <c r="AC62" s="912"/>
      <c r="AD62" s="912"/>
      <c r="AE62" s="912"/>
      <c r="AF62" s="912"/>
      <c r="AG62" s="912"/>
      <c r="AH62" s="912"/>
      <c r="AI62" s="912"/>
      <c r="AJ62" s="912"/>
      <c r="AK62" s="912"/>
      <c r="AL62" s="912"/>
      <c r="AM62" s="912"/>
      <c r="AN62" s="912"/>
    </row>
    <row r="63" spans="1:40" ht="20.25">
      <c r="A63" t="str">
        <f t="shared" si="11"/>
        <v>Véhicules neufsPapeterie</v>
      </c>
      <c r="B63" s="904" t="str">
        <f t="shared" si="1"/>
        <v>Véhicules neufs</v>
      </c>
      <c r="C63" s="928" t="s">
        <v>423</v>
      </c>
      <c r="D63" s="998"/>
      <c r="E63" s="940"/>
      <c r="F63" s="929">
        <f t="array" ref="F63">+SUMPRODUCT(('Budget original'!$A$8:$A$501=$A63)*('Budget original'!$C$3:$AO$3=F$2),'Budget original'!$C$8:$AO$501)</f>
        <v>5220</v>
      </c>
      <c r="G63" s="999"/>
      <c r="H63" s="940"/>
      <c r="I63" s="929"/>
      <c r="J63" s="942"/>
      <c r="K63" s="940"/>
      <c r="L63" s="931">
        <f>SUMIFS(BV_Data_An_Cour!$P:$P,BV_Data_An_Cour!$U:$U,$B63,BV_Data_An_Cour!$V:$V,$C63,BV_Data_An_Cour!$W:$W,L$2)</f>
        <v>4738.6899999999996</v>
      </c>
      <c r="M63" s="942"/>
      <c r="N63" s="963">
        <f t="shared" si="21"/>
        <v>-481.3100000000004</v>
      </c>
      <c r="O63" s="942"/>
      <c r="P63" s="940"/>
      <c r="Q63" s="931">
        <f t="array" ref="Q63">+SUMPRODUCT(('Réel 2025'!$A$8:$A$500=$A63)*('Réel 2025'!$C$3:$AO$3=Q$2),'Réel 2025'!$C$8:$AO$500)</f>
        <v>5019.8899999999994</v>
      </c>
      <c r="R63" s="942"/>
      <c r="S63" s="989">
        <f t="shared" si="22"/>
        <v>-281.19999999999982</v>
      </c>
      <c r="T63" s="912"/>
      <c r="U63" s="912"/>
      <c r="W63" s="912"/>
      <c r="X63" s="912"/>
      <c r="Y63" s="912"/>
      <c r="Z63" s="912"/>
      <c r="AA63" s="912"/>
      <c r="AB63" s="912"/>
      <c r="AC63" s="912"/>
      <c r="AD63" s="912"/>
      <c r="AE63" s="912"/>
      <c r="AF63" s="912"/>
      <c r="AG63" s="912"/>
      <c r="AH63" s="912"/>
      <c r="AI63" s="912"/>
      <c r="AJ63" s="912"/>
      <c r="AK63" s="912"/>
      <c r="AL63" s="912"/>
      <c r="AM63" s="912"/>
      <c r="AN63" s="912"/>
    </row>
    <row r="64" spans="1:40" ht="20.25">
      <c r="A64" t="str">
        <f t="shared" si="11"/>
        <v>Véhicules neufsTéléphone</v>
      </c>
      <c r="B64" s="904" t="str">
        <f t="shared" si="1"/>
        <v>Véhicules neufs</v>
      </c>
      <c r="C64" s="928" t="s">
        <v>424</v>
      </c>
      <c r="D64" s="998"/>
      <c r="E64" s="940"/>
      <c r="F64" s="929">
        <f t="array" ref="F64">+SUMPRODUCT(('Budget original'!$A$8:$A$501=$A64)*('Budget original'!$C$3:$AO$3=F$2),'Budget original'!$C$8:$AO$501)</f>
        <v>1418.3999999999999</v>
      </c>
      <c r="G64" s="999"/>
      <c r="H64" s="940"/>
      <c r="I64" s="929"/>
      <c r="J64" s="942"/>
      <c r="K64" s="940"/>
      <c r="L64" s="932">
        <f>SUMIFS(BV_Data_An_Cour!$P:$P,BV_Data_An_Cour!$U:$U,$B64,BV_Data_An_Cour!$V:$V,$C64,BV_Data_An_Cour!$W:$W,L$2)</f>
        <v>1915.47</v>
      </c>
      <c r="M64" s="942"/>
      <c r="N64" s="963">
        <f t="shared" si="21"/>
        <v>497.07000000000016</v>
      </c>
      <c r="O64" s="942"/>
      <c r="P64" s="940"/>
      <c r="Q64" s="932">
        <f t="array" ref="Q64">+SUMPRODUCT(('Réel 2025'!$A$8:$A$500=$A64)*('Réel 2025'!$C$3:$AO$3=Q$2),'Réel 2025'!$C$8:$AO$500)</f>
        <v>2544.96</v>
      </c>
      <c r="R64" s="942"/>
      <c r="S64" s="989">
        <f t="shared" si="22"/>
        <v>-629.49</v>
      </c>
      <c r="T64" s="912"/>
      <c r="U64" s="912"/>
      <c r="W64" s="912"/>
      <c r="X64" s="912"/>
      <c r="Y64" s="912"/>
      <c r="Z64" s="912"/>
      <c r="AA64" s="912"/>
      <c r="AB64" s="912"/>
      <c r="AC64" s="912"/>
      <c r="AD64" s="912"/>
      <c r="AE64" s="912"/>
      <c r="AF64" s="912"/>
      <c r="AG64" s="912"/>
      <c r="AH64" s="912"/>
      <c r="AI64" s="912"/>
      <c r="AJ64" s="912"/>
      <c r="AK64" s="912"/>
      <c r="AL64" s="912"/>
      <c r="AM64" s="912"/>
      <c r="AN64" s="912"/>
    </row>
    <row r="65" spans="1:40" ht="20.25">
      <c r="A65" t="str">
        <f t="shared" si="11"/>
        <v>Véhicules neufsFrais postaux</v>
      </c>
      <c r="B65" s="904" t="str">
        <f t="shared" si="1"/>
        <v>Véhicules neufs</v>
      </c>
      <c r="C65" s="928" t="s">
        <v>425</v>
      </c>
      <c r="D65" s="998"/>
      <c r="E65" s="940"/>
      <c r="F65" s="929">
        <f t="array" ref="F65">+SUMPRODUCT(('Budget original'!$A$8:$A$501=$A65)*('Budget original'!$C$3:$AO$3=F$2),'Budget original'!$C$8:$AO$501)</f>
        <v>2040.0000000000002</v>
      </c>
      <c r="G65" s="999"/>
      <c r="H65" s="940"/>
      <c r="I65" s="929"/>
      <c r="J65" s="942"/>
      <c r="K65" s="940"/>
      <c r="L65" s="932">
        <f>SUMIFS(BV_Data_An_Cour!$P:$P,BV_Data_An_Cour!$U:$U,$B65,BV_Data_An_Cour!$V:$V,$C65,BV_Data_An_Cour!$W:$W,L$2)</f>
        <v>1337.16</v>
      </c>
      <c r="M65" s="942"/>
      <c r="N65" s="963">
        <f t="shared" si="21"/>
        <v>-702.84000000000015</v>
      </c>
      <c r="O65" s="942"/>
      <c r="P65" s="940"/>
      <c r="Q65" s="932">
        <f t="array" ref="Q65">+SUMPRODUCT(('Réel 2025'!$A$8:$A$500=$A65)*('Réel 2025'!$C$3:$AO$3=Q$2),'Réel 2025'!$C$8:$AO$500)</f>
        <v>1456.0200000000002</v>
      </c>
      <c r="R65" s="942"/>
      <c r="S65" s="989">
        <f t="shared" si="22"/>
        <v>-118.86000000000013</v>
      </c>
      <c r="T65" s="912"/>
      <c r="U65" s="912"/>
      <c r="W65" s="912"/>
      <c r="X65" s="912"/>
      <c r="Y65" s="912"/>
      <c r="Z65" s="912"/>
      <c r="AA65" s="912"/>
      <c r="AB65" s="912"/>
      <c r="AC65" s="912"/>
      <c r="AD65" s="912"/>
      <c r="AE65" s="912"/>
      <c r="AF65" s="912"/>
      <c r="AG65" s="912"/>
      <c r="AH65" s="912"/>
      <c r="AI65" s="912"/>
      <c r="AJ65" s="912"/>
      <c r="AK65" s="912"/>
      <c r="AL65" s="912"/>
      <c r="AM65" s="912"/>
      <c r="AN65" s="912"/>
    </row>
    <row r="66" spans="1:40" ht="20.25">
      <c r="A66" t="str">
        <f t="shared" si="11"/>
        <v>Véhicules neufsDivers</v>
      </c>
      <c r="B66" s="904" t="str">
        <f t="shared" si="1"/>
        <v>Véhicules neufs</v>
      </c>
      <c r="C66" s="928" t="s">
        <v>426</v>
      </c>
      <c r="D66" s="998"/>
      <c r="E66" s="940"/>
      <c r="F66" s="929">
        <f t="array" ref="F66">+SUMPRODUCT(('Budget original'!$A$8:$A$501=$A66)*('Budget original'!$C$3:$AO$3=F$2),'Budget original'!$C$8:$AO$501)</f>
        <v>5661.7499999999982</v>
      </c>
      <c r="G66" s="999"/>
      <c r="H66" s="940"/>
      <c r="I66" s="929"/>
      <c r="J66" s="942"/>
      <c r="K66" s="940"/>
      <c r="L66" s="932">
        <f>SUMIFS(BV_Data_An_Cour!$P:$P,BV_Data_An_Cour!$U:$U,$B66,BV_Data_An_Cour!$V:$V,$C66,BV_Data_An_Cour!$W:$W,L$2)</f>
        <v>5365.5400000000009</v>
      </c>
      <c r="M66" s="942"/>
      <c r="N66" s="963">
        <f t="shared" si="21"/>
        <v>-296.20999999999731</v>
      </c>
      <c r="O66" s="942"/>
      <c r="P66" s="940"/>
      <c r="Q66" s="932">
        <f t="array" ref="Q66">+SUMPRODUCT(('Réel 2025'!$A$8:$A$500=$A66)*('Réel 2025'!$C$3:$AO$3=Q$2),'Réel 2025'!$C$8:$AO$500)</f>
        <v>8584.7899999999991</v>
      </c>
      <c r="R66" s="942"/>
      <c r="S66" s="989">
        <f t="shared" si="22"/>
        <v>-3219.2499999999982</v>
      </c>
      <c r="T66" s="912"/>
      <c r="U66" s="912"/>
      <c r="W66" s="912"/>
      <c r="X66" s="912"/>
      <c r="Y66" s="912"/>
      <c r="Z66" s="912"/>
      <c r="AA66" s="912"/>
      <c r="AB66" s="912"/>
      <c r="AC66" s="912"/>
      <c r="AD66" s="912"/>
      <c r="AE66" s="912"/>
      <c r="AF66" s="912"/>
      <c r="AG66" s="912"/>
      <c r="AH66" s="912"/>
      <c r="AI66" s="912"/>
      <c r="AJ66" s="912"/>
      <c r="AK66" s="912"/>
      <c r="AL66" s="912"/>
      <c r="AM66" s="912"/>
      <c r="AN66" s="912"/>
    </row>
    <row r="67" spans="1:40" ht="20.25">
      <c r="A67" t="str">
        <f t="shared" si="11"/>
        <v>Véhicules neufsFormation</v>
      </c>
      <c r="B67" s="904" t="str">
        <f t="shared" si="1"/>
        <v>Véhicules neufs</v>
      </c>
      <c r="C67" s="928" t="s">
        <v>427</v>
      </c>
      <c r="D67" s="998"/>
      <c r="E67" s="940"/>
      <c r="F67" s="929">
        <f t="array" ref="F67">+SUMPRODUCT(('Budget original'!$A$8:$A$501=$A67)*('Budget original'!$C$3:$AO$3=F$2),'Budget original'!$C$8:$AO$501)</f>
        <v>2894.3520000000012</v>
      </c>
      <c r="G67" s="999"/>
      <c r="H67" s="940"/>
      <c r="I67" s="929"/>
      <c r="J67" s="942"/>
      <c r="K67" s="940"/>
      <c r="L67" s="932">
        <f>SUMIFS(BV_Data_An_Cour!$P:$P,BV_Data_An_Cour!$U:$U,$B67,BV_Data_An_Cour!$V:$V,$C67,BV_Data_An_Cour!$W:$W,L$2)</f>
        <v>1200.1099999999999</v>
      </c>
      <c r="M67" s="942"/>
      <c r="N67" s="963">
        <f t="shared" si="21"/>
        <v>-1694.2420000000013</v>
      </c>
      <c r="O67" s="942"/>
      <c r="P67" s="940"/>
      <c r="Q67" s="932">
        <f t="array" ref="Q67">+SUMPRODUCT(('Réel 2025'!$A$8:$A$500=$A67)*('Réel 2025'!$C$3:$AO$3=Q$2),'Réel 2025'!$C$8:$AO$500)</f>
        <v>3464.92</v>
      </c>
      <c r="R67" s="942"/>
      <c r="S67" s="989">
        <f t="shared" si="22"/>
        <v>-2264.8100000000004</v>
      </c>
      <c r="T67" s="912"/>
      <c r="U67" s="912"/>
      <c r="W67" s="912"/>
      <c r="X67" s="912"/>
      <c r="Y67" s="912"/>
      <c r="Z67" s="912"/>
      <c r="AA67" s="912"/>
      <c r="AB67" s="912"/>
      <c r="AC67" s="912"/>
      <c r="AD67" s="912"/>
      <c r="AE67" s="912"/>
      <c r="AF67" s="912"/>
      <c r="AG67" s="912"/>
      <c r="AH67" s="912"/>
      <c r="AI67" s="912"/>
      <c r="AJ67" s="912"/>
      <c r="AK67" s="912"/>
      <c r="AL67" s="912"/>
      <c r="AM67" s="912"/>
      <c r="AN67" s="912"/>
    </row>
    <row r="68" spans="1:40" ht="20.25">
      <c r="A68" t="str">
        <f t="shared" si="11"/>
        <v>Véhicules neufsFrais bancaires</v>
      </c>
      <c r="B68" s="904" t="str">
        <f t="shared" si="1"/>
        <v>Véhicules neufs</v>
      </c>
      <c r="C68" s="928" t="s">
        <v>428</v>
      </c>
      <c r="D68" s="998"/>
      <c r="E68" s="940"/>
      <c r="F68" s="929">
        <f t="array" ref="F68">+SUMPRODUCT(('Budget original'!$A$8:$A$501=$A68)*('Budget original'!$C$3:$AO$3=F$2),'Budget original'!$C$8:$AO$501)</f>
        <v>31571.958569500192</v>
      </c>
      <c r="G68" s="999"/>
      <c r="H68" s="940"/>
      <c r="I68" s="929"/>
      <c r="J68" s="942"/>
      <c r="K68" s="940"/>
      <c r="L68" s="931">
        <f>SUMIFS(BV_Data_An_Cour!$P:$P,BV_Data_An_Cour!$U:$U,$B68,BV_Data_An_Cour!$V:$V,$C68,BV_Data_An_Cour!$W:$W,L$2)</f>
        <v>25006.27</v>
      </c>
      <c r="M68" s="942"/>
      <c r="N68" s="963">
        <f t="shared" si="21"/>
        <v>-6565.6885695001911</v>
      </c>
      <c r="O68" s="942"/>
      <c r="P68" s="940"/>
      <c r="Q68" s="932">
        <f t="array" ref="Q68">+SUMPRODUCT(('Réel 2025'!$A$8:$A$500=$A68)*('Réel 2025'!$C$3:$AO$3=Q$2),'Réel 2025'!$C$8:$AO$500)</f>
        <v>25379.21</v>
      </c>
      <c r="R68" s="942"/>
      <c r="S68" s="989">
        <f t="shared" si="22"/>
        <v>-372.93999999999869</v>
      </c>
      <c r="T68" s="912"/>
      <c r="U68" s="912"/>
      <c r="W68" s="912"/>
      <c r="X68" s="912"/>
      <c r="Y68" s="912"/>
      <c r="Z68" s="912"/>
      <c r="AA68" s="912"/>
      <c r="AB68" s="912"/>
      <c r="AC68" s="912"/>
      <c r="AD68" s="912"/>
      <c r="AE68" s="912"/>
      <c r="AF68" s="912"/>
      <c r="AG68" s="912"/>
      <c r="AH68" s="912"/>
      <c r="AI68" s="912"/>
      <c r="AJ68" s="912"/>
      <c r="AK68" s="912"/>
      <c r="AL68" s="912"/>
      <c r="AM68" s="912"/>
      <c r="AN68" s="912"/>
    </row>
    <row r="69" spans="1:40" ht="20.25" hidden="1">
      <c r="A69" t="str">
        <f t="shared" si="11"/>
        <v>Véhicules neufs[...]</v>
      </c>
      <c r="B69" s="904" t="str">
        <f t="shared" si="1"/>
        <v>Véhicules neufs</v>
      </c>
      <c r="C69" s="928" t="s">
        <v>330</v>
      </c>
      <c r="D69" s="998"/>
      <c r="E69" s="940"/>
      <c r="F69" s="929">
        <f t="array" ref="F69">+SUMPRODUCT(('Budget original'!$A$8:$A$501=$A69)*('Budget original'!$C$3:$AO$3=F$2),'Budget original'!$C$8:$AO$501)</f>
        <v>0</v>
      </c>
      <c r="G69" s="999"/>
      <c r="H69" s="940"/>
      <c r="I69" s="929"/>
      <c r="J69" s="942"/>
      <c r="K69" s="940"/>
      <c r="L69" s="932"/>
      <c r="M69" s="942"/>
      <c r="N69" s="963">
        <f t="shared" si="21"/>
        <v>0</v>
      </c>
      <c r="O69" s="942"/>
      <c r="P69" s="940"/>
      <c r="Q69" s="932">
        <f t="array" ref="Q69">+SUMPRODUCT(('Réel 2025'!$A$8:$A$500=$A69)*('Réel 2025'!$C$3:$AO$3=Q$2),'Réel 2025'!$C$8:$AO$500)</f>
        <v>0</v>
      </c>
      <c r="R69" s="942"/>
      <c r="S69" s="989">
        <f t="shared" si="22"/>
        <v>0</v>
      </c>
      <c r="T69" s="912"/>
      <c r="U69" s="912"/>
      <c r="W69" s="912"/>
      <c r="X69" s="912"/>
      <c r="Y69" s="912"/>
      <c r="Z69" s="912"/>
      <c r="AA69" s="912"/>
      <c r="AB69" s="912"/>
      <c r="AC69" s="912"/>
      <c r="AD69" s="912"/>
      <c r="AE69" s="912"/>
      <c r="AF69" s="912"/>
      <c r="AG69" s="912"/>
      <c r="AH69" s="912"/>
      <c r="AI69" s="912"/>
      <c r="AJ69" s="912"/>
      <c r="AK69" s="912"/>
      <c r="AL69" s="912"/>
      <c r="AM69" s="912"/>
      <c r="AN69" s="912"/>
    </row>
    <row r="70" spans="1:40" ht="20.25" hidden="1">
      <c r="A70" t="str">
        <f t="shared" si="11"/>
        <v>Véhicules neufs[...]</v>
      </c>
      <c r="B70" s="904" t="str">
        <f t="shared" si="1"/>
        <v>Véhicules neufs</v>
      </c>
      <c r="C70" s="928" t="s">
        <v>330</v>
      </c>
      <c r="D70" s="998"/>
      <c r="E70" s="940"/>
      <c r="F70" s="929">
        <f t="array" ref="F70">+SUMPRODUCT(('Budget original'!$A$8:$A$501=$A70)*('Budget original'!$C$3:$AO$3=F$2),'Budget original'!$C$8:$AO$501)</f>
        <v>0</v>
      </c>
      <c r="G70" s="999"/>
      <c r="H70" s="940"/>
      <c r="I70" s="929"/>
      <c r="J70" s="942"/>
      <c r="K70" s="940"/>
      <c r="L70" s="932">
        <f>SUMIFS(BV_Data_An_Cour!$P:$P,BV_Data_An_Cour!$U:$U,$B70,BV_Data_An_Cour!$V:$V,$C70,BV_Data_An_Cour!$W:$W,L$2)</f>
        <v>0</v>
      </c>
      <c r="M70" s="942"/>
      <c r="N70" s="963">
        <f t="shared" si="21"/>
        <v>0</v>
      </c>
      <c r="O70" s="942"/>
      <c r="P70" s="940"/>
      <c r="Q70" s="932">
        <f t="array" ref="Q70">+SUMPRODUCT(('Réel 2025'!$A$8:$A$500=$A70)*('Réel 2025'!$C$3:$AO$3=Q$2),'Réel 2025'!$C$8:$AO$500)</f>
        <v>0</v>
      </c>
      <c r="R70" s="942"/>
      <c r="S70" s="989">
        <f t="shared" si="22"/>
        <v>0</v>
      </c>
      <c r="T70" s="912"/>
      <c r="U70" s="912"/>
      <c r="W70" s="912"/>
      <c r="X70" s="912"/>
      <c r="Y70" s="912"/>
      <c r="Z70" s="912"/>
      <c r="AA70" s="912"/>
      <c r="AB70" s="912"/>
      <c r="AC70" s="912"/>
      <c r="AD70" s="912"/>
      <c r="AE70" s="912"/>
      <c r="AF70" s="912"/>
      <c r="AG70" s="912"/>
      <c r="AH70" s="912"/>
      <c r="AI70" s="912"/>
      <c r="AJ70" s="912"/>
      <c r="AK70" s="912"/>
      <c r="AL70" s="912"/>
      <c r="AM70" s="912"/>
      <c r="AN70" s="912"/>
    </row>
    <row r="71" spans="1:40" ht="20.25" hidden="1">
      <c r="A71" t="str">
        <f t="shared" si="11"/>
        <v>Véhicules neufs[...]</v>
      </c>
      <c r="B71" s="904" t="str">
        <f t="shared" si="1"/>
        <v>Véhicules neufs</v>
      </c>
      <c r="C71" s="928" t="s">
        <v>330</v>
      </c>
      <c r="D71" s="998"/>
      <c r="E71" s="940"/>
      <c r="F71" s="929">
        <f t="array" ref="F71">+SUMPRODUCT(('Budget original'!$A$8:$A$501=$A71)*('Budget original'!$C$3:$AO$3=F$2),'Budget original'!$C$8:$AO$501)</f>
        <v>0</v>
      </c>
      <c r="G71" s="999"/>
      <c r="H71" s="940"/>
      <c r="I71" s="929"/>
      <c r="J71" s="942"/>
      <c r="K71" s="940"/>
      <c r="L71" s="932">
        <f>SUMIFS(BV_Data_An_Cour!$P:$P,BV_Data_An_Cour!$U:$U,$B71,BV_Data_An_Cour!$V:$V,$C71,BV_Data_An_Cour!$W:$W,L$2)*0.32</f>
        <v>0</v>
      </c>
      <c r="M71" s="942"/>
      <c r="N71" s="963">
        <f t="shared" si="21"/>
        <v>0</v>
      </c>
      <c r="O71" s="942"/>
      <c r="P71" s="940"/>
      <c r="Q71" s="932">
        <f t="array" ref="Q71">+SUMPRODUCT(('Réel 2025'!$A$8:$A$500=$A71)*('Réel 2025'!$C$3:$AO$3=Q$2),'Réel 2025'!$C$8:$AO$500)</f>
        <v>0</v>
      </c>
      <c r="R71" s="942"/>
      <c r="S71" s="989">
        <f t="shared" si="22"/>
        <v>0</v>
      </c>
      <c r="T71" s="912"/>
      <c r="U71" s="912"/>
      <c r="W71" s="904"/>
      <c r="X71" s="904"/>
      <c r="Y71" s="904"/>
      <c r="Z71" s="904"/>
      <c r="AA71" s="904"/>
      <c r="AB71" s="904"/>
      <c r="AC71" s="904"/>
      <c r="AD71" s="904"/>
      <c r="AE71" s="904"/>
      <c r="AF71" s="904"/>
      <c r="AG71" s="904"/>
      <c r="AH71" s="904"/>
      <c r="AI71" s="904"/>
      <c r="AJ71" s="904"/>
      <c r="AK71" s="904"/>
      <c r="AL71" s="904"/>
      <c r="AM71" s="904"/>
      <c r="AN71" s="904"/>
    </row>
    <row r="72" spans="1:40" ht="20.25">
      <c r="A72" t="str">
        <f t="shared" si="11"/>
        <v>Véhicules neufsTOTAL SEMI-FIXES</v>
      </c>
      <c r="B72" s="904" t="str">
        <f t="shared" si="1"/>
        <v>Véhicules neufs</v>
      </c>
      <c r="C72" s="1006" t="s">
        <v>429</v>
      </c>
      <c r="D72" s="1007" t="s">
        <v>404</v>
      </c>
      <c r="E72" s="1008">
        <f>F72/F$27</f>
        <v>0.13889776912813126</v>
      </c>
      <c r="F72" s="1009">
        <f>+SUM(F55:F71)</f>
        <v>186859.37306950017</v>
      </c>
      <c r="G72" s="1010"/>
      <c r="H72" s="1008"/>
      <c r="I72" s="1009"/>
      <c r="J72" s="1010" t="s">
        <v>404</v>
      </c>
      <c r="K72" s="1008">
        <f>L72/L$27</f>
        <v>0.15149191063344108</v>
      </c>
      <c r="L72" s="1009">
        <f>+SUM(L55:L71)</f>
        <v>189130.55</v>
      </c>
      <c r="M72" s="1013"/>
      <c r="N72" s="1009">
        <f>+SUM(N55:N71)</f>
        <v>2271.1769304998143</v>
      </c>
      <c r="O72" s="1010" t="s">
        <v>404</v>
      </c>
      <c r="P72" s="1008">
        <f>Q72/Q$27</f>
        <v>0.16617927874187027</v>
      </c>
      <c r="Q72" s="1009">
        <f>+SUM(Q55:Q71)</f>
        <v>200292.92999999996</v>
      </c>
      <c r="R72" s="1013"/>
      <c r="S72" s="1014">
        <f>+SUM(S55:S71)</f>
        <v>-11162.379999999994</v>
      </c>
      <c r="T72" s="912"/>
      <c r="U72" s="912"/>
      <c r="W72" s="904"/>
      <c r="X72" s="904"/>
      <c r="Y72" s="904"/>
      <c r="Z72" s="904"/>
      <c r="AA72" s="904"/>
      <c r="AB72" s="904"/>
      <c r="AC72" s="904"/>
      <c r="AD72" s="904"/>
      <c r="AE72" s="904"/>
      <c r="AF72" s="904"/>
      <c r="AG72" s="904"/>
      <c r="AH72" s="904"/>
      <c r="AI72" s="904"/>
      <c r="AJ72" s="904"/>
      <c r="AK72" s="904"/>
      <c r="AL72" s="904"/>
      <c r="AM72" s="904"/>
      <c r="AN72" s="904"/>
    </row>
    <row r="73" spans="1:40" ht="20.25">
      <c r="A73" t="str">
        <f t="shared" si="11"/>
        <v>Véhicules neufs</v>
      </c>
      <c r="B73" s="904" t="str">
        <f t="shared" si="1"/>
        <v>Véhicules neufs</v>
      </c>
      <c r="C73" s="990"/>
      <c r="D73" s="1000"/>
      <c r="E73" s="1024"/>
      <c r="F73" s="963"/>
      <c r="G73" s="1001"/>
      <c r="H73" s="1024"/>
      <c r="I73" s="963"/>
      <c r="J73" s="922"/>
      <c r="K73" s="1024"/>
      <c r="L73" s="995"/>
      <c r="M73" s="922"/>
      <c r="N73" s="995"/>
      <c r="O73" s="922"/>
      <c r="P73" s="1024"/>
      <c r="Q73" s="995"/>
      <c r="R73" s="922"/>
      <c r="S73" s="996"/>
      <c r="T73" s="912"/>
      <c r="U73" s="912"/>
      <c r="W73" s="904"/>
      <c r="X73" s="904"/>
      <c r="Y73" s="904"/>
      <c r="Z73" s="904"/>
      <c r="AA73" s="904"/>
      <c r="AB73" s="904"/>
      <c r="AC73" s="904"/>
      <c r="AD73" s="904"/>
      <c r="AE73" s="904"/>
      <c r="AF73" s="904"/>
      <c r="AG73" s="904"/>
      <c r="AH73" s="904"/>
      <c r="AI73" s="904"/>
      <c r="AJ73" s="904"/>
      <c r="AK73" s="904"/>
      <c r="AL73" s="904"/>
      <c r="AM73" s="904"/>
      <c r="AN73" s="904"/>
    </row>
    <row r="74" spans="1:40" ht="20.25">
      <c r="A74" t="str">
        <f t="shared" si="11"/>
        <v>Véhicules neufsTOTAL DES DÉPENSES</v>
      </c>
      <c r="B74" s="904" t="str">
        <f t="shared" si="1"/>
        <v>Véhicules neufs</v>
      </c>
      <c r="C74" s="1006" t="s">
        <v>430</v>
      </c>
      <c r="D74" s="1007" t="s">
        <v>404</v>
      </c>
      <c r="E74" s="1008">
        <f>F74/F$27</f>
        <v>0.94856218510534285</v>
      </c>
      <c r="F74" s="1009">
        <f>F41+F54+F72</f>
        <v>1276102.1025666075</v>
      </c>
      <c r="G74" s="1010"/>
      <c r="H74" s="1008"/>
      <c r="I74" s="1009"/>
      <c r="J74" s="1010" t="s">
        <v>404</v>
      </c>
      <c r="K74" s="1008">
        <f>L74/L$27</f>
        <v>0.90596587314415145</v>
      </c>
      <c r="L74" s="1009">
        <f>L41+L54+L72</f>
        <v>1131055.93</v>
      </c>
      <c r="M74" s="1013"/>
      <c r="N74" s="1027">
        <f t="shared" ref="N74:N82" si="23">L74-F74</f>
        <v>-145046.17256660759</v>
      </c>
      <c r="O74" s="1010" t="s">
        <v>404</v>
      </c>
      <c r="P74" s="1008">
        <f>Q74/Q$27</f>
        <v>1.1012681245725184</v>
      </c>
      <c r="Q74" s="1009">
        <f>Q41+Q54+Q72</f>
        <v>1327338.8899999999</v>
      </c>
      <c r="R74" s="1013"/>
      <c r="S74" s="1028">
        <f t="shared" ref="S74:S82" si="24">L74-Q74</f>
        <v>-196282.95999999996</v>
      </c>
      <c r="T74" s="912"/>
      <c r="U74" s="912"/>
      <c r="W74" s="904"/>
      <c r="X74" s="904"/>
      <c r="Y74" s="904"/>
      <c r="Z74" s="904"/>
      <c r="AA74" s="904"/>
      <c r="AB74" s="904"/>
      <c r="AC74" s="904"/>
      <c r="AD74" s="904"/>
      <c r="AE74" s="904"/>
      <c r="AF74" s="904"/>
      <c r="AG74" s="904"/>
      <c r="AH74" s="904"/>
      <c r="AI74" s="904"/>
      <c r="AJ74" s="904"/>
      <c r="AK74" s="904"/>
      <c r="AL74" s="904"/>
      <c r="AM74" s="904"/>
      <c r="AN74" s="904"/>
    </row>
    <row r="75" spans="1:40" ht="20.25">
      <c r="A75" t="str">
        <f t="shared" si="11"/>
        <v>Véhicules neufsRBSC neuf</v>
      </c>
      <c r="B75" s="904" t="str">
        <f t="shared" si="1"/>
        <v>Véhicules neufs</v>
      </c>
      <c r="C75" s="928" t="s">
        <v>431</v>
      </c>
      <c r="D75" s="998"/>
      <c r="E75" s="940"/>
      <c r="F75" s="929">
        <f t="array" ref="F75">+SUMPRODUCT(('Budget original'!$A$8:$A$501=$A75)*('Budget original'!$C$3:$AO$3=F$2),'Budget original'!$C$8:$AO$501)</f>
        <v>363956.24571428576</v>
      </c>
      <c r="G75" s="999"/>
      <c r="H75" s="940"/>
      <c r="I75" s="929"/>
      <c r="J75" s="942"/>
      <c r="K75" s="940"/>
      <c r="L75" s="931">
        <f>-SUMIFS(BV_Data_An_Cour!$P:$P,BV_Data_An_Cour!$U:$U,$B75,BV_Data_An_Cour!$V:$V,$C75,BV_Data_An_Cour!$W:$W,L$2)</f>
        <v>397393.43</v>
      </c>
      <c r="M75" s="942"/>
      <c r="N75" s="963">
        <f t="shared" si="23"/>
        <v>33437.184285714233</v>
      </c>
      <c r="O75" s="942"/>
      <c r="P75" s="940"/>
      <c r="Q75" s="931">
        <f t="array" ref="Q75">+SUMPRODUCT(('Réel 2025'!$A$8:$A$500=$A75)*('Réel 2025'!$C$3:$AO$3=Q$2),'Réel 2025'!$C$8:$AO$500)</f>
        <v>340018.06000000006</v>
      </c>
      <c r="R75" s="942"/>
      <c r="S75" s="989">
        <f t="shared" si="24"/>
        <v>57375.369999999937</v>
      </c>
      <c r="T75" s="912"/>
      <c r="U75" s="912"/>
      <c r="W75" s="904"/>
      <c r="X75" s="904"/>
      <c r="Y75" s="904"/>
      <c r="Z75" s="904"/>
      <c r="AA75" s="904"/>
      <c r="AB75" s="904"/>
      <c r="AC75" s="904"/>
      <c r="AD75" s="904"/>
      <c r="AE75" s="904"/>
      <c r="AF75" s="904"/>
      <c r="AG75" s="904"/>
      <c r="AH75" s="904"/>
      <c r="AI75" s="904"/>
      <c r="AJ75" s="904"/>
      <c r="AK75" s="904"/>
      <c r="AL75" s="904"/>
      <c r="AM75" s="904"/>
      <c r="AN75" s="904"/>
    </row>
    <row r="76" spans="1:40" ht="20.25" hidden="1">
      <c r="A76" t="str">
        <f t="shared" si="11"/>
        <v>Véhicules neufsProgramme neuf 2</v>
      </c>
      <c r="B76" s="904" t="str">
        <f t="shared" si="1"/>
        <v>Véhicules neufs</v>
      </c>
      <c r="C76" s="928" t="s">
        <v>432</v>
      </c>
      <c r="D76" s="998"/>
      <c r="E76" s="940"/>
      <c r="F76" s="929">
        <f t="array" ref="F76">+SUMPRODUCT(('Budget original'!$A$8:$A$501=$A76)*('Budget original'!$C$3:$AO$3=F$2),'Budget original'!$C$8:$AO$501)</f>
        <v>0</v>
      </c>
      <c r="G76" s="999"/>
      <c r="H76" s="940"/>
      <c r="I76" s="929"/>
      <c r="J76" s="942"/>
      <c r="K76" s="940"/>
      <c r="L76" s="931">
        <f>-SUMIFS(BV_Data_An_Cour!$P:$P,BV_Data_An_Cour!$U:$U,$B76,BV_Data_An_Cour!$V:$V,$C76,BV_Data_An_Cour!$W:$W,L$2)</f>
        <v>0</v>
      </c>
      <c r="M76" s="942"/>
      <c r="N76" s="963">
        <f t="shared" si="23"/>
        <v>0</v>
      </c>
      <c r="O76" s="942"/>
      <c r="P76" s="940"/>
      <c r="Q76" s="931">
        <f t="array" ref="Q76">+SUMPRODUCT(('Réel 2025'!$A$8:$A$500=$A76)*('Réel 2025'!$C$3:$AO$3=Q$2),'Réel 2025'!$C$8:$AO$500)</f>
        <v>0</v>
      </c>
      <c r="R76" s="942"/>
      <c r="S76" s="989">
        <f t="shared" si="24"/>
        <v>0</v>
      </c>
      <c r="T76" s="912"/>
      <c r="U76" s="912"/>
      <c r="W76" s="904"/>
      <c r="X76" s="904"/>
      <c r="Y76" s="904"/>
      <c r="Z76" s="904"/>
      <c r="AA76" s="904"/>
      <c r="AB76" s="904"/>
      <c r="AC76" s="904"/>
      <c r="AD76" s="904"/>
      <c r="AE76" s="904"/>
      <c r="AF76" s="904"/>
      <c r="AG76" s="904"/>
      <c r="AH76" s="904"/>
      <c r="AI76" s="904"/>
      <c r="AJ76" s="904"/>
      <c r="AK76" s="904"/>
      <c r="AL76" s="904"/>
      <c r="AM76" s="904"/>
      <c r="AN76" s="904"/>
    </row>
    <row r="77" spans="1:40" ht="20.25" hidden="1">
      <c r="A77" t="str">
        <f t="shared" si="11"/>
        <v>Véhicules neufsProgramme neuf 3</v>
      </c>
      <c r="B77" s="904" t="str">
        <f t="shared" si="1"/>
        <v>Véhicules neufs</v>
      </c>
      <c r="C77" s="928" t="s">
        <v>433</v>
      </c>
      <c r="D77" s="998"/>
      <c r="E77" s="940"/>
      <c r="F77" s="929">
        <f t="array" ref="F77">+SUMPRODUCT(('Budget original'!$A$8:$A$501=$A77)*('Budget original'!$C$3:$AO$3=F$2),'Budget original'!$C$8:$AO$501)</f>
        <v>0</v>
      </c>
      <c r="G77" s="999"/>
      <c r="H77" s="940"/>
      <c r="I77" s="929"/>
      <c r="J77" s="942"/>
      <c r="K77" s="940"/>
      <c r="L77" s="931">
        <f>-SUMIFS(BV_Data_An_Cour!$P:$P,BV_Data_An_Cour!$U:$U,$B77,BV_Data_An_Cour!$V:$V,$C77,BV_Data_An_Cour!$W:$W,L$2)</f>
        <v>0</v>
      </c>
      <c r="M77" s="942"/>
      <c r="N77" s="963">
        <f t="shared" si="23"/>
        <v>0</v>
      </c>
      <c r="O77" s="942"/>
      <c r="P77" s="940"/>
      <c r="Q77" s="931">
        <f t="array" ref="Q77">+SUMPRODUCT(('Réel 2025'!$A$8:$A$500=$A77)*('Réel 2025'!$C$3:$AO$3=Q$2),'Réel 2025'!$C$8:$AO$500)</f>
        <v>0</v>
      </c>
      <c r="R77" s="942"/>
      <c r="S77" s="989">
        <f t="shared" si="24"/>
        <v>0</v>
      </c>
      <c r="T77" s="912"/>
      <c r="U77" s="912"/>
      <c r="W77" s="904"/>
      <c r="X77" s="904"/>
      <c r="Y77" s="904"/>
      <c r="Z77" s="904"/>
      <c r="AA77" s="904"/>
      <c r="AB77" s="904"/>
      <c r="AC77" s="904"/>
      <c r="AD77" s="904"/>
      <c r="AE77" s="904"/>
      <c r="AF77" s="904"/>
      <c r="AG77" s="904"/>
      <c r="AH77" s="904"/>
      <c r="AI77" s="904"/>
      <c r="AJ77" s="904"/>
      <c r="AK77" s="904"/>
      <c r="AL77" s="904"/>
      <c r="AM77" s="904"/>
      <c r="AN77" s="904"/>
    </row>
    <row r="78" spans="1:40" ht="20.25">
      <c r="A78" t="str">
        <f t="shared" si="11"/>
        <v>Véhicules neufsHoldbacks</v>
      </c>
      <c r="B78" s="904" t="str">
        <f t="shared" si="1"/>
        <v>Véhicules neufs</v>
      </c>
      <c r="C78" s="928" t="s">
        <v>434</v>
      </c>
      <c r="D78" s="998"/>
      <c r="E78" s="940"/>
      <c r="F78" s="929">
        <f t="array" ref="F78">+SUMPRODUCT(('Budget original'!$A$8:$A$501=$A78)*('Budget original'!$C$3:$AO$3=F$2),'Budget original'!$C$8:$AO$501)</f>
        <v>441159.08571428567</v>
      </c>
      <c r="G78" s="999"/>
      <c r="H78" s="940"/>
      <c r="I78" s="929"/>
      <c r="J78" s="942"/>
      <c r="K78" s="940"/>
      <c r="L78" s="932">
        <f>-SUMIFS(BV_Data_An_Cour!$P:$P,BV_Data_An_Cour!$U:$U,$B78,BV_Data_An_Cour!$V:$V,$C78,BV_Data_An_Cour!$W:$W,L$2)</f>
        <v>424491.8</v>
      </c>
      <c r="M78" s="942"/>
      <c r="N78" s="963">
        <f t="shared" si="23"/>
        <v>-16667.285714285681</v>
      </c>
      <c r="O78" s="942"/>
      <c r="P78" s="940"/>
      <c r="Q78" s="931">
        <f t="array" ref="Q78">+SUMPRODUCT(('Réel 2025'!$A$8:$A$500=$A78)*('Réel 2025'!$C$3:$AO$3=Q$2),'Réel 2025'!$C$8:$AO$500)</f>
        <v>326001.40000000002</v>
      </c>
      <c r="R78" s="942"/>
      <c r="S78" s="989">
        <f t="shared" si="24"/>
        <v>98490.399999999965</v>
      </c>
      <c r="T78" s="912"/>
      <c r="U78" s="912"/>
      <c r="W78" s="904"/>
      <c r="X78" s="904"/>
      <c r="Y78" s="904"/>
      <c r="Z78" s="904"/>
      <c r="AA78" s="904"/>
      <c r="AB78" s="904"/>
      <c r="AC78" s="904"/>
      <c r="AD78" s="904"/>
      <c r="AE78" s="904"/>
      <c r="AF78" s="904"/>
      <c r="AG78" s="904"/>
      <c r="AH78" s="904"/>
      <c r="AI78" s="904"/>
      <c r="AJ78" s="904"/>
      <c r="AK78" s="904"/>
      <c r="AL78" s="904"/>
      <c r="AM78" s="904"/>
      <c r="AN78" s="904"/>
    </row>
    <row r="79" spans="1:40" ht="20.25" hidden="1">
      <c r="A79" t="str">
        <f t="shared" si="11"/>
        <v>Véhicules neufs[...]</v>
      </c>
      <c r="B79" s="904" t="str">
        <f t="shared" si="1"/>
        <v>Véhicules neufs</v>
      </c>
      <c r="C79" s="928" t="s">
        <v>330</v>
      </c>
      <c r="D79" s="998"/>
      <c r="E79" s="940"/>
      <c r="F79" s="929">
        <f t="array" ref="F79">+SUMPRODUCT(('Budget original'!$A$8:$A$501=$A79)*('Budget original'!$C$3:$AO$3=F$2),'Budget original'!$C$8:$AO$501)</f>
        <v>0</v>
      </c>
      <c r="G79" s="999"/>
      <c r="H79" s="940"/>
      <c r="I79" s="929"/>
      <c r="J79" s="942"/>
      <c r="K79" s="940"/>
      <c r="L79" s="932">
        <f>-SUMIFS(BV_Data_An_Cour!$P:$P,BV_Data_An_Cour!$U:$U,$B79,BV_Data_An_Cour!$V:$V,$C79,BV_Data_An_Cour!$W:$W,L$2)</f>
        <v>0</v>
      </c>
      <c r="M79" s="942"/>
      <c r="N79" s="963">
        <f t="shared" si="23"/>
        <v>0</v>
      </c>
      <c r="O79" s="942"/>
      <c r="P79" s="940"/>
      <c r="Q79" s="931">
        <f t="array" ref="Q79">+SUMPRODUCT(('Réel 2025'!$A$8:$A$500=$A79)*('Réel 2025'!$C$3:$AO$3=Q$2),'Réel 2025'!$C$8:$AO$500)</f>
        <v>0</v>
      </c>
      <c r="R79" s="942"/>
      <c r="S79" s="989">
        <f t="shared" si="24"/>
        <v>0</v>
      </c>
      <c r="T79" s="912"/>
      <c r="U79" s="912"/>
      <c r="W79" s="904"/>
      <c r="X79" s="904"/>
      <c r="Y79" s="904"/>
      <c r="Z79" s="904"/>
      <c r="AA79" s="904"/>
      <c r="AB79" s="904"/>
      <c r="AC79" s="904"/>
      <c r="AD79" s="904"/>
      <c r="AE79" s="904"/>
      <c r="AF79" s="904"/>
      <c r="AG79" s="904"/>
      <c r="AH79" s="904"/>
      <c r="AI79" s="904"/>
      <c r="AJ79" s="904"/>
      <c r="AK79" s="904"/>
      <c r="AL79" s="904"/>
      <c r="AM79" s="904"/>
      <c r="AN79" s="904"/>
    </row>
    <row r="80" spans="1:40" ht="20.25" hidden="1">
      <c r="A80" t="str">
        <f t="shared" si="11"/>
        <v>Véhicules neufs[...]</v>
      </c>
      <c r="B80" s="904" t="str">
        <f t="shared" si="1"/>
        <v>Véhicules neufs</v>
      </c>
      <c r="C80" s="928" t="s">
        <v>330</v>
      </c>
      <c r="D80" s="998"/>
      <c r="E80" s="940"/>
      <c r="F80" s="929">
        <f t="array" ref="F80">+SUMPRODUCT(('Budget original'!$A$8:$A$501=$A80)*('Budget original'!$C$3:$AO$3=F$2),'Budget original'!$C$8:$AO$501)</f>
        <v>0</v>
      </c>
      <c r="G80" s="999"/>
      <c r="H80" s="940"/>
      <c r="I80" s="929"/>
      <c r="J80" s="942"/>
      <c r="K80" s="940"/>
      <c r="L80" s="932">
        <f>-SUMIFS(BV_Data_An_Cour!$P:$P,BV_Data_An_Cour!$U:$U,$B80,BV_Data_An_Cour!$V:$V,$C80,BV_Data_An_Cour!$W:$W,L$2)</f>
        <v>0</v>
      </c>
      <c r="M80" s="942"/>
      <c r="N80" s="963">
        <f t="shared" si="23"/>
        <v>0</v>
      </c>
      <c r="O80" s="942"/>
      <c r="P80" s="940"/>
      <c r="Q80" s="931">
        <f t="array" ref="Q80">+SUMPRODUCT(('Réel 2025'!$A$8:$A$500=$A80)*('Réel 2025'!$C$3:$AO$3=Q$2),'Réel 2025'!$C$8:$AO$500)</f>
        <v>0</v>
      </c>
      <c r="R80" s="942"/>
      <c r="S80" s="989">
        <f t="shared" si="24"/>
        <v>0</v>
      </c>
      <c r="T80" s="912"/>
      <c r="U80" s="912"/>
      <c r="W80" s="904"/>
      <c r="X80" s="904"/>
      <c r="Y80" s="904"/>
      <c r="Z80" s="904"/>
      <c r="AA80" s="904"/>
      <c r="AB80" s="904"/>
      <c r="AC80" s="904"/>
      <c r="AD80" s="904"/>
      <c r="AE80" s="904"/>
      <c r="AF80" s="904"/>
      <c r="AG80" s="904"/>
      <c r="AH80" s="904"/>
      <c r="AI80" s="904"/>
      <c r="AJ80" s="904"/>
      <c r="AK80" s="904"/>
      <c r="AL80" s="904"/>
      <c r="AM80" s="904"/>
      <c r="AN80" s="904"/>
    </row>
    <row r="81" spans="1:40" ht="20.25" hidden="1">
      <c r="A81" t="str">
        <f t="shared" si="11"/>
        <v>Véhicules neufs[...]</v>
      </c>
      <c r="B81" s="904" t="str">
        <f t="shared" si="1"/>
        <v>Véhicules neufs</v>
      </c>
      <c r="C81" s="928" t="s">
        <v>330</v>
      </c>
      <c r="D81" s="998"/>
      <c r="E81" s="940"/>
      <c r="F81" s="929">
        <f t="array" ref="F81">+SUMPRODUCT(('Budget original'!$A$8:$A$501=$A81)*('Budget original'!$C$3:$AO$3=F$2),'Budget original'!$C$8:$AO$501)</f>
        <v>0</v>
      </c>
      <c r="G81" s="999"/>
      <c r="H81" s="940"/>
      <c r="I81" s="929"/>
      <c r="J81" s="942"/>
      <c r="K81" s="940"/>
      <c r="L81" s="932">
        <f>-SUMIFS(BV_Data_An_Cour!$P:$P,BV_Data_An_Cour!$U:$U,$B81,BV_Data_An_Cour!$V:$V,$C81,BV_Data_An_Cour!$W:$W,L$2)</f>
        <v>0</v>
      </c>
      <c r="M81" s="942"/>
      <c r="N81" s="963">
        <f t="shared" si="23"/>
        <v>0</v>
      </c>
      <c r="O81" s="942"/>
      <c r="P81" s="940"/>
      <c r="Q81" s="931">
        <f t="array" ref="Q81">+SUMPRODUCT(('Réel 2025'!$A$8:$A$500=$A81)*('Réel 2025'!$C$3:$AO$3=Q$2),'Réel 2025'!$C$8:$AO$500)</f>
        <v>0</v>
      </c>
      <c r="R81" s="942"/>
      <c r="S81" s="989">
        <f t="shared" si="24"/>
        <v>0</v>
      </c>
      <c r="T81" s="912"/>
      <c r="U81" s="912"/>
      <c r="W81" s="904"/>
      <c r="X81" s="904"/>
      <c r="Y81" s="904"/>
      <c r="Z81" s="904"/>
      <c r="AA81" s="904"/>
      <c r="AB81" s="904"/>
      <c r="AC81" s="904"/>
      <c r="AD81" s="904"/>
      <c r="AE81" s="904"/>
      <c r="AF81" s="904"/>
      <c r="AG81" s="904"/>
      <c r="AH81" s="904"/>
      <c r="AI81" s="904"/>
      <c r="AJ81" s="904"/>
      <c r="AK81" s="904"/>
      <c r="AL81" s="904"/>
      <c r="AM81" s="904"/>
      <c r="AN81" s="904"/>
    </row>
    <row r="82" spans="1:40" ht="20.25">
      <c r="A82" t="str">
        <f t="shared" si="11"/>
        <v>Véhicules neufsFrais administration</v>
      </c>
      <c r="B82" s="904" t="str">
        <f t="shared" si="1"/>
        <v>Véhicules neufs</v>
      </c>
      <c r="C82" s="928" t="s">
        <v>453</v>
      </c>
      <c r="D82" s="998"/>
      <c r="E82" s="940"/>
      <c r="F82" s="929">
        <f t="array" ref="F82">+SUMPRODUCT(('Budget original'!$A$8:$A$501=$A82)*('Budget original'!$C$3:$AO$3=F$2),'Budget original'!$C$8:$AO$501)</f>
        <v>145191.9</v>
      </c>
      <c r="G82" s="999"/>
      <c r="H82" s="940"/>
      <c r="I82" s="929"/>
      <c r="J82" s="942"/>
      <c r="K82" s="940"/>
      <c r="L82" s="931">
        <f>-SUMIFS(BV_Data_An_Cour!$P:$P,BV_Data_An_Cour!$U:$U,$B82,BV_Data_An_Cour!$V:$V,$C82,BV_Data_An_Cour!$W:$W,L$2)</f>
        <v>141610</v>
      </c>
      <c r="M82" s="942"/>
      <c r="N82" s="963">
        <f t="shared" si="23"/>
        <v>-3581.8999999999942</v>
      </c>
      <c r="O82" s="942"/>
      <c r="P82" s="940"/>
      <c r="Q82" s="931">
        <f t="array" ref="Q82">+SUMPRODUCT(('Réel 2025'!$A$8:$A$500=$A82)*('Réel 2025'!$C$3:$AO$3=Q$2),'Réel 2025'!$C$8:$AO$500)</f>
        <v>118405</v>
      </c>
      <c r="R82" s="942"/>
      <c r="S82" s="989">
        <f t="shared" si="24"/>
        <v>23205</v>
      </c>
      <c r="T82" s="912"/>
      <c r="U82" s="912"/>
      <c r="V82" s="898">
        <f>L82/595</f>
        <v>238</v>
      </c>
      <c r="W82" s="1029">
        <f>V82/J27</f>
        <v>0.9296875</v>
      </c>
      <c r="X82" s="904"/>
      <c r="Y82" s="904"/>
      <c r="Z82" s="904"/>
      <c r="AA82" s="904"/>
      <c r="AB82" s="904"/>
      <c r="AC82" s="904"/>
      <c r="AD82" s="904"/>
      <c r="AE82" s="904"/>
      <c r="AF82" s="904"/>
      <c r="AG82" s="904"/>
      <c r="AH82" s="904"/>
      <c r="AI82" s="904"/>
      <c r="AJ82" s="904"/>
      <c r="AK82" s="904"/>
      <c r="AL82" s="904"/>
      <c r="AM82" s="904"/>
      <c r="AN82" s="904"/>
    </row>
    <row r="83" spans="1:40" ht="20.25">
      <c r="A83" t="str">
        <f t="shared" si="11"/>
        <v>Véhicules neufsAUTRES REVENUS</v>
      </c>
      <c r="B83" s="904" t="str">
        <f t="shared" si="1"/>
        <v>Véhicules neufs</v>
      </c>
      <c r="C83" s="1006" t="s">
        <v>456</v>
      </c>
      <c r="D83" s="1007"/>
      <c r="E83" s="1008"/>
      <c r="F83" s="1009">
        <f>+SUM(F75:F82)</f>
        <v>950307.23142857139</v>
      </c>
      <c r="G83" s="1010"/>
      <c r="H83" s="1008"/>
      <c r="I83" s="1009"/>
      <c r="J83" s="1010"/>
      <c r="K83" s="1008"/>
      <c r="L83" s="1009">
        <f>+SUM(L75:L82)</f>
        <v>963495.23</v>
      </c>
      <c r="M83" s="1013"/>
      <c r="N83" s="1009">
        <f>+SUM(N75:N82)</f>
        <v>13187.998571428558</v>
      </c>
      <c r="O83" s="1010"/>
      <c r="P83" s="1008"/>
      <c r="Q83" s="1009">
        <f>+SUM(Q75:Q82)</f>
        <v>784424.46000000008</v>
      </c>
      <c r="R83" s="1013"/>
      <c r="S83" s="1014">
        <f>+SUM(S75:S82)</f>
        <v>179070.7699999999</v>
      </c>
      <c r="T83" s="912"/>
      <c r="U83" s="912"/>
      <c r="W83" s="904"/>
      <c r="X83" s="904"/>
      <c r="Y83" s="904"/>
      <c r="Z83" s="904"/>
      <c r="AA83" s="904"/>
      <c r="AB83" s="904"/>
      <c r="AC83" s="904"/>
      <c r="AD83" s="904"/>
      <c r="AE83" s="904"/>
      <c r="AF83" s="904"/>
      <c r="AG83" s="904"/>
      <c r="AH83" s="904"/>
      <c r="AI83" s="904"/>
      <c r="AJ83" s="904"/>
      <c r="AK83" s="904"/>
      <c r="AL83" s="904"/>
      <c r="AM83" s="904"/>
      <c r="AN83" s="904"/>
    </row>
    <row r="84" spans="1:40" ht="20.25">
      <c r="A84" t="str">
        <f t="shared" si="11"/>
        <v>Véhicules neufs</v>
      </c>
      <c r="B84" s="904" t="str">
        <f t="shared" si="1"/>
        <v>Véhicules neufs</v>
      </c>
      <c r="C84" s="1030"/>
      <c r="D84" s="1031"/>
      <c r="E84" s="1032"/>
      <c r="F84" s="1033"/>
      <c r="G84" s="1034"/>
      <c r="H84" s="1032"/>
      <c r="I84" s="1033"/>
      <c r="J84" s="1035"/>
      <c r="K84" s="1036"/>
      <c r="L84" s="1033"/>
      <c r="M84" s="1035"/>
      <c r="N84" s="1037"/>
      <c r="O84" s="1035"/>
      <c r="P84" s="1036"/>
      <c r="Q84" s="1033"/>
      <c r="R84" s="1035"/>
      <c r="S84" s="1038"/>
      <c r="T84" s="912"/>
      <c r="U84" s="912"/>
      <c r="W84" s="904"/>
      <c r="X84" s="904"/>
      <c r="Y84" s="904"/>
      <c r="Z84" s="904"/>
      <c r="AA84" s="904"/>
      <c r="AB84" s="904"/>
      <c r="AC84" s="904"/>
      <c r="AD84" s="904"/>
      <c r="AE84" s="904"/>
      <c r="AF84" s="904"/>
      <c r="AG84" s="904"/>
      <c r="AH84" s="904"/>
      <c r="AI84" s="904"/>
      <c r="AJ84" s="904"/>
      <c r="AK84" s="904"/>
      <c r="AL84" s="904"/>
      <c r="AM84" s="904"/>
      <c r="AN84" s="904"/>
    </row>
    <row r="85" spans="1:40" ht="20.25">
      <c r="A85" t="str">
        <f t="shared" si="11"/>
        <v>Véhicules neufsPROFIT DÉPARTEMENTAL</v>
      </c>
      <c r="B85" s="904" t="str">
        <f t="shared" si="1"/>
        <v>Véhicules neufs</v>
      </c>
      <c r="C85" s="1039" t="s">
        <v>459</v>
      </c>
      <c r="D85" s="1040"/>
      <c r="E85" s="1041"/>
      <c r="F85" s="1042">
        <f>F27-F74+F83</f>
        <v>1019506.599450199</v>
      </c>
      <c r="G85" s="1043"/>
      <c r="H85" s="1041"/>
      <c r="I85" s="1042"/>
      <c r="J85" s="1043"/>
      <c r="K85" s="1040"/>
      <c r="L85" s="1042">
        <f>L27-L74+L83</f>
        <v>1080892.4300000013</v>
      </c>
      <c r="M85" s="1043"/>
      <c r="N85" s="1042">
        <f>N27-N74+N83</f>
        <v>61385.830549802253</v>
      </c>
      <c r="O85" s="1043"/>
      <c r="P85" s="1040"/>
      <c r="Q85" s="1042">
        <f>Q27-Q74+Q83</f>
        <v>662367.78999999876</v>
      </c>
      <c r="R85" s="1043"/>
      <c r="S85" s="1044">
        <f>S27-S74+S83</f>
        <v>418524.64000000258</v>
      </c>
      <c r="T85" s="912"/>
      <c r="U85" s="912"/>
      <c r="W85" s="904"/>
      <c r="X85" s="904"/>
      <c r="Y85" s="904"/>
      <c r="Z85" s="904"/>
      <c r="AA85" s="904"/>
      <c r="AB85" s="904"/>
      <c r="AC85" s="904"/>
      <c r="AD85" s="904"/>
      <c r="AE85" s="904"/>
      <c r="AF85" s="904"/>
      <c r="AG85" s="904"/>
      <c r="AH85" s="904"/>
      <c r="AI85" s="904"/>
      <c r="AJ85" s="904"/>
      <c r="AK85" s="904"/>
      <c r="AL85" s="904"/>
      <c r="AM85" s="904"/>
      <c r="AN85" s="904"/>
    </row>
    <row r="86" spans="1:40" ht="23.25">
      <c r="B86" s="1045"/>
      <c r="C86" s="1046"/>
      <c r="D86" s="1046"/>
      <c r="E86" s="1046"/>
      <c r="F86" s="1046"/>
      <c r="G86" s="1046"/>
      <c r="H86" s="1046"/>
      <c r="I86" s="1046"/>
      <c r="J86" s="1046"/>
      <c r="K86" s="1046"/>
      <c r="L86" s="1047"/>
      <c r="M86" s="1046"/>
      <c r="N86" s="1046"/>
      <c r="O86" s="1046"/>
      <c r="P86" s="1046"/>
      <c r="Q86" s="1046"/>
      <c r="R86" s="1046"/>
      <c r="S86" s="1046"/>
      <c r="T86" s="1046"/>
      <c r="U86" s="1046"/>
      <c r="W86" s="1045"/>
      <c r="X86" s="1045"/>
      <c r="Y86" s="1045"/>
      <c r="Z86" s="1045"/>
      <c r="AA86" s="1045"/>
      <c r="AB86" s="1045"/>
      <c r="AC86" s="1045"/>
      <c r="AD86" s="1045"/>
      <c r="AE86" s="1045"/>
      <c r="AF86" s="1045"/>
      <c r="AG86" s="1045"/>
      <c r="AH86" s="1045"/>
      <c r="AI86" s="1045"/>
      <c r="AJ86" s="1045"/>
      <c r="AK86" s="1045"/>
      <c r="AL86" s="1045"/>
      <c r="AM86" s="1045"/>
      <c r="AN86" s="1045"/>
    </row>
    <row r="87" spans="1:40" ht="23.25">
      <c r="B87" s="1045"/>
      <c r="C87" s="1046"/>
      <c r="D87" s="1046"/>
      <c r="E87" s="1046"/>
      <c r="F87" s="1046"/>
      <c r="G87" s="1046"/>
      <c r="H87" s="1046"/>
      <c r="I87" s="1046"/>
      <c r="J87" s="1046"/>
      <c r="K87" s="1046"/>
      <c r="L87" s="1046"/>
      <c r="M87" s="1046"/>
      <c r="N87" s="1046"/>
      <c r="O87" s="1046"/>
      <c r="P87" s="1046"/>
      <c r="Q87" s="1046"/>
      <c r="R87" s="1046"/>
      <c r="S87" s="1046"/>
      <c r="T87" s="1046"/>
      <c r="U87" s="1046"/>
      <c r="W87" s="1045"/>
      <c r="X87" s="1045"/>
      <c r="Y87" s="1045"/>
      <c r="Z87" s="1045"/>
      <c r="AA87" s="1045"/>
      <c r="AB87" s="1045"/>
      <c r="AC87" s="1045"/>
      <c r="AD87" s="1045"/>
      <c r="AE87" s="1045"/>
      <c r="AF87" s="1045"/>
      <c r="AG87" s="1045"/>
      <c r="AH87" s="1045"/>
      <c r="AI87" s="1045"/>
      <c r="AJ87" s="1045"/>
      <c r="AK87" s="1045"/>
      <c r="AL87" s="1045"/>
      <c r="AM87" s="1045"/>
      <c r="AN87" s="1045"/>
    </row>
    <row r="88" spans="1:40" ht="16.5">
      <c r="B88" s="899"/>
      <c r="C88" s="903"/>
      <c r="D88" s="903"/>
      <c r="E88" s="903"/>
      <c r="F88" s="903"/>
      <c r="G88" s="903"/>
      <c r="H88" s="903"/>
      <c r="I88" s="903"/>
      <c r="J88" s="903"/>
      <c r="K88" s="903"/>
      <c r="L88" s="903"/>
      <c r="M88" s="903"/>
      <c r="N88" s="903"/>
      <c r="O88" s="903"/>
      <c r="P88" s="903"/>
      <c r="Q88" s="903"/>
      <c r="R88" s="903"/>
      <c r="S88" s="903"/>
      <c r="T88" s="903"/>
      <c r="U88" s="903"/>
    </row>
    <row r="89" spans="1:40" ht="35.25">
      <c r="B89" s="892"/>
      <c r="C89" s="897" t="str">
        <f>C1</f>
        <v>BMW Sherbrooke</v>
      </c>
      <c r="D89" s="893"/>
      <c r="E89" s="893"/>
      <c r="F89" s="893"/>
      <c r="G89" s="893"/>
      <c r="H89" s="892"/>
      <c r="I89" s="892"/>
      <c r="J89" s="892"/>
      <c r="K89" s="894" t="s">
        <v>462</v>
      </c>
      <c r="L89" s="893"/>
      <c r="M89" s="893"/>
      <c r="N89" s="892"/>
      <c r="O89" s="892"/>
      <c r="P89" s="893"/>
      <c r="Q89" s="892"/>
      <c r="R89" s="893"/>
      <c r="S89" s="896" t="str">
        <f>$S$1</f>
        <v>Réalisé, Septembre 2026 AAD</v>
      </c>
      <c r="T89" s="897"/>
      <c r="U89" s="897"/>
      <c r="W89" s="892"/>
      <c r="X89" s="892"/>
      <c r="Y89" s="892"/>
      <c r="Z89" s="892"/>
      <c r="AA89" s="892"/>
      <c r="AB89" s="892"/>
      <c r="AC89" s="892"/>
      <c r="AD89" s="892"/>
      <c r="AE89" s="892"/>
      <c r="AF89" s="892"/>
      <c r="AG89" s="892"/>
      <c r="AH89" s="892"/>
      <c r="AI89" s="892"/>
      <c r="AJ89" s="892"/>
      <c r="AK89" s="892"/>
      <c r="AL89" s="892"/>
      <c r="AM89" s="892"/>
      <c r="AN89" s="892"/>
    </row>
    <row r="90" spans="1:40" ht="16.5">
      <c r="B90" s="899"/>
      <c r="C90" s="900"/>
      <c r="D90" s="903"/>
      <c r="E90" s="903"/>
      <c r="F90" s="903"/>
      <c r="G90" s="903"/>
      <c r="H90" s="903"/>
      <c r="I90" s="903"/>
      <c r="J90" s="903"/>
      <c r="K90" s="903"/>
      <c r="L90" s="903"/>
      <c r="M90" s="903"/>
      <c r="N90" s="903"/>
      <c r="O90" s="903"/>
      <c r="P90" s="903"/>
      <c r="Q90" s="903"/>
      <c r="R90" s="903"/>
      <c r="S90" s="903"/>
      <c r="T90" s="903"/>
      <c r="U90" s="903"/>
    </row>
    <row r="91" spans="1:40" ht="20.25">
      <c r="B91" s="904"/>
      <c r="C91" s="905"/>
      <c r="D91" s="906" t="s">
        <v>337</v>
      </c>
      <c r="E91" s="907"/>
      <c r="F91" s="908"/>
      <c r="G91" s="909"/>
      <c r="H91" s="907"/>
      <c r="I91" s="908"/>
      <c r="J91" s="909" t="s">
        <v>338</v>
      </c>
      <c r="K91" s="907"/>
      <c r="L91" s="908"/>
      <c r="M91" s="909" t="s">
        <v>339</v>
      </c>
      <c r="N91" s="908"/>
      <c r="O91" s="906" t="s">
        <v>340</v>
      </c>
      <c r="P91" s="907"/>
      <c r="Q91" s="908"/>
      <c r="R91" s="910" t="s">
        <v>341</v>
      </c>
      <c r="S91" s="911"/>
      <c r="T91" s="912"/>
      <c r="U91" s="912"/>
      <c r="W91" s="904"/>
      <c r="X91" s="904"/>
      <c r="Y91" s="904"/>
      <c r="Z91" s="904"/>
      <c r="AA91" s="904"/>
      <c r="AB91" s="904"/>
      <c r="AC91" s="904"/>
      <c r="AD91" s="904"/>
      <c r="AE91" s="904"/>
      <c r="AF91" s="904"/>
      <c r="AG91" s="904"/>
      <c r="AH91" s="904"/>
      <c r="AI91" s="904"/>
      <c r="AJ91" s="904"/>
      <c r="AK91" s="904"/>
      <c r="AL91" s="904"/>
      <c r="AM91" s="904"/>
      <c r="AN91" s="904"/>
    </row>
    <row r="92" spans="1:40" ht="20.25">
      <c r="B92" s="904"/>
      <c r="C92" s="928"/>
      <c r="D92" s="1048" t="s">
        <v>342</v>
      </c>
      <c r="E92" s="985" t="s">
        <v>343</v>
      </c>
      <c r="F92" s="1049" t="s">
        <v>344</v>
      </c>
      <c r="G92" s="1050"/>
      <c r="H92" s="985"/>
      <c r="I92" s="1049"/>
      <c r="J92" s="1050" t="s">
        <v>342</v>
      </c>
      <c r="K92" s="985" t="s">
        <v>346</v>
      </c>
      <c r="L92" s="1049" t="s">
        <v>344</v>
      </c>
      <c r="M92" s="1050" t="s">
        <v>347</v>
      </c>
      <c r="N92" s="1049" t="s">
        <v>465</v>
      </c>
      <c r="O92" s="985" t="s">
        <v>342</v>
      </c>
      <c r="P92" s="985" t="s">
        <v>343</v>
      </c>
      <c r="Q92" s="1049" t="s">
        <v>344</v>
      </c>
      <c r="R92" s="1050" t="s">
        <v>342</v>
      </c>
      <c r="S92" s="1051" t="s">
        <v>344</v>
      </c>
      <c r="T92" s="912"/>
      <c r="U92" s="912"/>
      <c r="W92" s="904"/>
      <c r="X92" s="904"/>
      <c r="Y92" s="904"/>
      <c r="Z92" s="904"/>
      <c r="AA92" s="904"/>
      <c r="AB92" s="904"/>
      <c r="AC92" s="904"/>
      <c r="AD92" s="904"/>
      <c r="AE92" s="904"/>
      <c r="AF92" s="904"/>
      <c r="AG92" s="904"/>
      <c r="AH92" s="904"/>
      <c r="AI92" s="904"/>
      <c r="AJ92" s="904"/>
      <c r="AK92" s="904"/>
      <c r="AL92" s="904"/>
      <c r="AM92" s="904"/>
      <c r="AN92" s="904"/>
    </row>
    <row r="93" spans="1:40" ht="20.25">
      <c r="A93" t="str">
        <f t="shared" ref="A93:A163" si="25">+B93&amp;C93</f>
        <v>Véhicules usagésVentes nettes</v>
      </c>
      <c r="B93" s="904" t="s">
        <v>462</v>
      </c>
      <c r="C93" s="990" t="s">
        <v>349</v>
      </c>
      <c r="D93" s="924"/>
      <c r="E93" s="924"/>
      <c r="F93" s="921">
        <f t="array" ref="F93">+SUMPRODUCT(('Budget original'!$A$8:$A$501=$A93)*('Budget original'!$C$3:$AO$3=F$2),'Budget original'!$C$8:$AO$501)</f>
        <v>15674760.737419825</v>
      </c>
      <c r="G93" s="947"/>
      <c r="H93" s="924"/>
      <c r="I93" s="921"/>
      <c r="J93" s="922"/>
      <c r="K93" s="924"/>
      <c r="L93" s="921">
        <f>-SUMIFS(BV_Data_An_Cour!$P:$P,BV_Data_An_Cour!$X:$X,"Oui",BV_Data_An_Cour!$U:$U,$B93)</f>
        <v>16444008.119999999</v>
      </c>
      <c r="M93" s="1052"/>
      <c r="N93" s="1053"/>
      <c r="O93" s="922"/>
      <c r="P93" s="924"/>
      <c r="Q93" s="921">
        <f t="array" ref="Q93">+SUMPRODUCT(('Réel 2025'!$A$8:$A$500=$A93)*('Réel 2025'!$C$3:$AO$3=Q$2),'Réel 2025'!$C$8:$AO$500)</f>
        <v>11111395.72999998</v>
      </c>
      <c r="R93" s="1052"/>
      <c r="S93" s="1054"/>
      <c r="T93" s="912"/>
      <c r="U93" s="912"/>
      <c r="W93" s="904"/>
      <c r="X93" s="904"/>
      <c r="Y93" s="904"/>
      <c r="Z93" s="904"/>
      <c r="AA93" s="904"/>
      <c r="AB93" s="904"/>
      <c r="AC93" s="904"/>
      <c r="AD93" s="904"/>
      <c r="AE93" s="904"/>
      <c r="AF93" s="904"/>
      <c r="AG93" s="904"/>
      <c r="AH93" s="904"/>
      <c r="AI93" s="904"/>
      <c r="AJ93" s="904"/>
      <c r="AK93" s="904"/>
      <c r="AL93" s="904"/>
      <c r="AM93" s="904"/>
      <c r="AN93" s="904"/>
    </row>
    <row r="94" spans="1:40" ht="20.25">
      <c r="A94" t="str">
        <f t="shared" si="25"/>
        <v>Véhicules usagésCertifié</v>
      </c>
      <c r="B94" s="904" t="s">
        <v>462</v>
      </c>
      <c r="C94" s="928" t="s">
        <v>470</v>
      </c>
      <c r="D94" s="929">
        <f t="array" ref="D94">+SUMPRODUCT(('Budget original'!$A$8:$A$501=$A94)*('Budget original'!$C$3:$AO$3=D$2),'Budget original'!$C$8:$AO$501)</f>
        <v>111</v>
      </c>
      <c r="E94" s="929">
        <f t="shared" ref="E94:E97" si="26">IF(D94=0,0,F94/D94)</f>
        <v>2400</v>
      </c>
      <c r="F94" s="929">
        <f t="array" ref="F94">+SUMPRODUCT(('Budget original'!$A$8:$A$501=$A94)*('Budget original'!$C$3:$AO$3=F$2),'Budget original'!$C$8:$AO$501)</f>
        <v>266400</v>
      </c>
      <c r="G94" s="930"/>
      <c r="H94" s="929"/>
      <c r="I94" s="929"/>
      <c r="J94" s="930">
        <f>-SUMIFS(BV_Data_An_Cour!$P:$P,BV_Data_An_Cour!$U:$U,$B94,BV_Data_An_Cour!$V:$V,$C94,BV_Data_An_Cour!$W:$W,J$2)</f>
        <v>96</v>
      </c>
      <c r="K94" s="929">
        <f t="shared" ref="K94:K96" si="27">IF(J94=0,0,L94/J94)</f>
        <v>1682.8370833333386</v>
      </c>
      <c r="L94" s="932">
        <f>-SUMIFS(BV_Data_An_Cour!$P:$P,BV_Data_An_Cour!$U:$U,$B94,BV_Data_An_Cour!$V:$V,$C94,BV_Data_An_Cour!$W:$W,$L2)</f>
        <v>161552.36000000051</v>
      </c>
      <c r="M94" s="930">
        <f t="shared" ref="M94:M97" si="28">J94-D94</f>
        <v>-15</v>
      </c>
      <c r="N94" s="932">
        <f t="shared" ref="N94:N97" si="29">L94-F94</f>
        <v>-104847.63999999949</v>
      </c>
      <c r="O94" s="930">
        <f t="array" ref="O94">+SUMPRODUCT(('Réel 2025'!$A$8:$A$500=$A94)*('Réel 2025'!$C$3:$AO$3=O$2),'Réel 2025'!$C$8:$AO$500)</f>
        <v>43</v>
      </c>
      <c r="P94" s="929">
        <f t="shared" ref="P94:P97" si="30">IF(O94=0,0,Q94/O94)</f>
        <v>2388.564651162787</v>
      </c>
      <c r="Q94" s="932">
        <f t="array" ref="Q94">+SUMPRODUCT(('Réel 2025'!$A$8:$A$500=$A94)*('Réel 2025'!$C$3:$AO$3=Q$2),'Réel 2025'!$C$8:$AO$500)</f>
        <v>102708.27999999984</v>
      </c>
      <c r="R94" s="930">
        <f t="shared" ref="R94:R97" si="31">J94-O94</f>
        <v>53</v>
      </c>
      <c r="S94" s="933">
        <f t="shared" ref="S94:S97" si="32">L94-Q94</f>
        <v>58844.080000000671</v>
      </c>
      <c r="T94" s="912"/>
      <c r="U94" s="912"/>
      <c r="W94" s="904"/>
      <c r="X94" s="904"/>
      <c r="Y94" s="904"/>
      <c r="Z94" s="904"/>
      <c r="AA94" s="904"/>
      <c r="AB94" s="904"/>
      <c r="AC94" s="904"/>
      <c r="AD94" s="904"/>
      <c r="AE94" s="904"/>
      <c r="AF94" s="904"/>
      <c r="AG94" s="904"/>
      <c r="AH94" s="904"/>
      <c r="AI94" s="904"/>
      <c r="AJ94" s="904"/>
      <c r="AK94" s="904"/>
      <c r="AL94" s="904"/>
      <c r="AM94" s="904"/>
      <c r="AN94" s="904"/>
    </row>
    <row r="95" spans="1:40" ht="20.25">
      <c r="A95" t="str">
        <f t="shared" si="25"/>
        <v>Véhicules usagésNon Certifié</v>
      </c>
      <c r="B95" s="904" t="s">
        <v>462</v>
      </c>
      <c r="C95" s="928" t="s">
        <v>478</v>
      </c>
      <c r="D95" s="929">
        <f t="array" ref="D95">+SUMPRODUCT(('Budget original'!$A$8:$A$501=$A95)*('Budget original'!$C$3:$AO$3=D$2),'Budget original'!$C$8:$AO$501)</f>
        <v>27</v>
      </c>
      <c r="E95" s="929">
        <f t="shared" si="26"/>
        <v>1400</v>
      </c>
      <c r="F95" s="929">
        <f t="array" ref="F95">+SUMPRODUCT(('Budget original'!$A$8:$A$501=$A95)*('Budget original'!$C$3:$AO$3=F$2),'Budget original'!$C$8:$AO$501)</f>
        <v>37800</v>
      </c>
      <c r="G95" s="930"/>
      <c r="H95" s="929"/>
      <c r="I95" s="929"/>
      <c r="J95" s="930">
        <f>-SUMIFS(BV_Data_An_Cour!$P:$P,BV_Data_An_Cour!$U:$U,$B95,BV_Data_An_Cour!$V:$V,$C95,BV_Data_An_Cour!$W:$W,J$2)</f>
        <v>36</v>
      </c>
      <c r="K95" s="929">
        <f t="shared" si="27"/>
        <v>2797.1266666666711</v>
      </c>
      <c r="L95" s="931">
        <f>-SUMIFS(BV_Data_An_Cour!$P:$P,BV_Data_An_Cour!$U:$U,$B95,BV_Data_An_Cour!$V:$V,$C95,BV_Data_An_Cour!$W:$W,$L2)</f>
        <v>100696.56000000016</v>
      </c>
      <c r="M95" s="930">
        <f t="shared" si="28"/>
        <v>9</v>
      </c>
      <c r="N95" s="932">
        <f t="shared" si="29"/>
        <v>62896.560000000158</v>
      </c>
      <c r="O95" s="930">
        <f t="array" ref="O95">+SUMPRODUCT(('Réel 2025'!$A$8:$A$500=$A95)*('Réel 2025'!$C$3:$AO$3=O$2),'Réel 2025'!$C$8:$AO$500)</f>
        <v>57</v>
      </c>
      <c r="P95" s="929">
        <f t="shared" si="30"/>
        <v>1689.5536842105232</v>
      </c>
      <c r="Q95" s="931">
        <f t="array" ref="Q95">+SUMPRODUCT(('Réel 2025'!$A$8:$A$500=$A95)*('Réel 2025'!$C$3:$AO$3=Q$2),'Réel 2025'!$C$8:$AO$500)</f>
        <v>96304.559999999823</v>
      </c>
      <c r="R95" s="930">
        <f t="shared" si="31"/>
        <v>-21</v>
      </c>
      <c r="S95" s="933">
        <f t="shared" si="32"/>
        <v>4392.0000000003347</v>
      </c>
      <c r="T95" s="912"/>
      <c r="U95" s="912"/>
      <c r="W95" s="912"/>
      <c r="X95" s="912"/>
      <c r="Y95" s="912"/>
      <c r="Z95" s="912"/>
      <c r="AA95" s="912"/>
      <c r="AB95" s="912"/>
      <c r="AC95" s="912"/>
      <c r="AD95" s="912"/>
      <c r="AE95" s="912"/>
      <c r="AF95" s="912"/>
      <c r="AG95" s="912"/>
      <c r="AH95" s="912"/>
      <c r="AI95" s="912"/>
      <c r="AJ95" s="912"/>
      <c r="AK95" s="912"/>
      <c r="AL95" s="912"/>
      <c r="AM95" s="912"/>
      <c r="AN95" s="912"/>
    </row>
    <row r="96" spans="1:40" ht="20.25">
      <c r="A96" t="str">
        <f t="shared" si="25"/>
        <v>Véhicules usagésAutres marques</v>
      </c>
      <c r="B96" s="904" t="s">
        <v>462</v>
      </c>
      <c r="C96" s="928" t="s">
        <v>483</v>
      </c>
      <c r="D96" s="929">
        <f t="array" ref="D96">+SUMPRODUCT(('Budget original'!$A$8:$A$501=$A96)*('Budget original'!$C$3:$AO$3=D$2),'Budget original'!$C$8:$AO$501)</f>
        <v>46</v>
      </c>
      <c r="E96" s="924">
        <f t="shared" si="26"/>
        <v>1500</v>
      </c>
      <c r="F96" s="929">
        <f t="array" ref="F96">+SUMPRODUCT(('Budget original'!$A$8:$A$501=$A96)*('Budget original'!$C$3:$AO$3=F$2),'Budget original'!$C$8:$AO$501)</f>
        <v>69000</v>
      </c>
      <c r="G96" s="930"/>
      <c r="H96" s="929"/>
      <c r="I96" s="929"/>
      <c r="J96" s="930">
        <f>-SUMIFS(BV_Data_An_Cour!$P:$P,BV_Data_An_Cour!$U:$U,$B96,BV_Data_An_Cour!$V:$V,$C96,BV_Data_An_Cour!$W:$W,J$2)</f>
        <v>35</v>
      </c>
      <c r="K96" s="929">
        <f t="shared" si="27"/>
        <v>2036.4020000000019</v>
      </c>
      <c r="L96" s="931">
        <f>-SUMIFS(BV_Data_An_Cour!$P:$P,BV_Data_An_Cour!$U:$U,$B96,BV_Data_An_Cour!$V:$V,$C96,BV_Data_An_Cour!$W:$W,$L2)</f>
        <v>71274.070000000065</v>
      </c>
      <c r="M96" s="930">
        <f t="shared" si="28"/>
        <v>-11</v>
      </c>
      <c r="N96" s="932">
        <f t="shared" si="29"/>
        <v>2274.0700000000652</v>
      </c>
      <c r="O96" s="930">
        <f t="array" ref="O96">+SUMPRODUCT(('Réel 2025'!$A$8:$A$500=$A96)*('Réel 2025'!$C$3:$AO$3=O$2),'Réel 2025'!$C$8:$AO$500)</f>
        <v>50</v>
      </c>
      <c r="P96" s="929">
        <f t="shared" si="30"/>
        <v>1398.3183999999994</v>
      </c>
      <c r="Q96" s="931">
        <f t="array" ref="Q96">+SUMPRODUCT(('Réel 2025'!$A$8:$A$500=$A96)*('Réel 2025'!$C$3:$AO$3=Q$2),'Réel 2025'!$C$8:$AO$500)</f>
        <v>69915.919999999969</v>
      </c>
      <c r="R96" s="930">
        <f t="shared" si="31"/>
        <v>-15</v>
      </c>
      <c r="S96" s="933">
        <f t="shared" si="32"/>
        <v>1358.150000000096</v>
      </c>
      <c r="T96" s="912"/>
      <c r="U96" s="912"/>
      <c r="W96" s="912"/>
      <c r="X96" s="912"/>
      <c r="Y96" s="912"/>
      <c r="Z96" s="912"/>
      <c r="AA96" s="912"/>
      <c r="AB96" s="912"/>
      <c r="AC96" s="912"/>
      <c r="AD96" s="912"/>
      <c r="AE96" s="912"/>
      <c r="AF96" s="912"/>
      <c r="AG96" s="912"/>
      <c r="AH96" s="912"/>
      <c r="AI96" s="912"/>
      <c r="AJ96" s="912"/>
      <c r="AK96" s="912"/>
      <c r="AL96" s="912"/>
      <c r="AM96" s="912"/>
      <c r="AN96" s="912"/>
    </row>
    <row r="97" spans="1:40" ht="20.25">
      <c r="A97" t="str">
        <f t="shared" si="25"/>
        <v>Véhicules usagésTotal Usagés</v>
      </c>
      <c r="B97" s="904" t="s">
        <v>462</v>
      </c>
      <c r="C97" s="934" t="s">
        <v>486</v>
      </c>
      <c r="D97" s="935">
        <f>+D95+D94+D96</f>
        <v>184</v>
      </c>
      <c r="E97" s="929">
        <f t="shared" si="26"/>
        <v>2028.2608695652175</v>
      </c>
      <c r="F97" s="936">
        <f>+F94+F95+F96</f>
        <v>373200</v>
      </c>
      <c r="G97" s="937"/>
      <c r="H97" s="935"/>
      <c r="I97" s="936"/>
      <c r="J97" s="937">
        <f>+J94+J95+J96</f>
        <v>167</v>
      </c>
      <c r="K97" s="935">
        <f>IF(J97&lt;=0,0,L97/J97)</f>
        <v>1997.1436526946152</v>
      </c>
      <c r="L97" s="936">
        <f>+L94+L95+L96</f>
        <v>333522.99000000075</v>
      </c>
      <c r="M97" s="937">
        <f t="shared" si="28"/>
        <v>-17</v>
      </c>
      <c r="N97" s="936">
        <f t="shared" si="29"/>
        <v>-39677.009999999253</v>
      </c>
      <c r="O97" s="937">
        <f>+O95+O94+O96</f>
        <v>150</v>
      </c>
      <c r="P97" s="935">
        <f t="shared" si="30"/>
        <v>1792.8583999999978</v>
      </c>
      <c r="Q97" s="936">
        <f>+Q94+Q95+Q96</f>
        <v>268928.75999999966</v>
      </c>
      <c r="R97" s="937">
        <f t="shared" si="31"/>
        <v>17</v>
      </c>
      <c r="S97" s="938">
        <f t="shared" si="32"/>
        <v>64594.230000001087</v>
      </c>
      <c r="T97" s="912"/>
      <c r="U97" s="912"/>
      <c r="W97" s="1055"/>
      <c r="X97" s="912"/>
      <c r="Y97" s="939"/>
      <c r="Z97" s="912"/>
      <c r="AA97" s="912"/>
      <c r="AB97" s="912"/>
      <c r="AC97" s="1025"/>
      <c r="AD97" s="912"/>
      <c r="AE97" s="912"/>
      <c r="AF97" s="1025"/>
      <c r="AG97" s="912"/>
      <c r="AH97" s="912"/>
      <c r="AI97" s="912"/>
      <c r="AJ97" s="912"/>
      <c r="AK97" s="912"/>
      <c r="AL97" s="912"/>
      <c r="AM97" s="912"/>
      <c r="AN97" s="912"/>
    </row>
    <row r="98" spans="1:40" ht="20.25">
      <c r="A98" t="str">
        <f t="shared" si="25"/>
        <v>Véhicules usagés</v>
      </c>
      <c r="B98" s="904" t="s">
        <v>462</v>
      </c>
      <c r="C98" s="928"/>
      <c r="D98" s="940"/>
      <c r="E98" s="929"/>
      <c r="F98" s="941"/>
      <c r="G98" s="942"/>
      <c r="H98" s="940"/>
      <c r="I98" s="941"/>
      <c r="J98" s="942"/>
      <c r="K98" s="940"/>
      <c r="L98" s="941"/>
      <c r="M98" s="943">
        <f>M97/D97</f>
        <v>-9.2391304347826081E-2</v>
      </c>
      <c r="N98" s="944">
        <f>N97/F97</f>
        <v>-0.10631567524115555</v>
      </c>
      <c r="O98" s="942"/>
      <c r="P98" s="940"/>
      <c r="Q98" s="941"/>
      <c r="R98" s="943">
        <f>R97/O97</f>
        <v>0.11333333333333333</v>
      </c>
      <c r="S98" s="945">
        <f>IF(Q97=0,0,(S97/Q97))</f>
        <v>0.24019085946776822</v>
      </c>
      <c r="T98" s="912"/>
      <c r="U98" s="912"/>
      <c r="W98" s="912"/>
      <c r="X98" s="912"/>
      <c r="Y98" s="912"/>
      <c r="Z98" s="912"/>
      <c r="AA98" s="912"/>
      <c r="AB98" s="912"/>
      <c r="AC98" s="904"/>
      <c r="AD98" s="912"/>
      <c r="AE98" s="912"/>
      <c r="AF98" s="912"/>
      <c r="AG98" s="912"/>
      <c r="AH98" s="912"/>
      <c r="AI98" s="912"/>
      <c r="AJ98" s="912"/>
      <c r="AK98" s="912"/>
      <c r="AL98" s="912"/>
      <c r="AM98" s="912"/>
      <c r="AN98" s="912"/>
    </row>
    <row r="99" spans="1:40" ht="20.25">
      <c r="A99" t="str">
        <f t="shared" si="25"/>
        <v>Véhicules neufsRachat bail</v>
      </c>
      <c r="B99" s="904" t="str">
        <f>+$K$1</f>
        <v>Véhicules neufs</v>
      </c>
      <c r="C99" s="955" t="s">
        <v>491</v>
      </c>
      <c r="D99" s="929">
        <f t="array" ref="D99">+SUMPRODUCT(('Budget original'!$A$8:$A$501=$A99)*('Budget original'!$C$3:$AO$3=D$2),'Budget original'!$C$8:$AO$501)</f>
        <v>0</v>
      </c>
      <c r="E99" s="929">
        <f>IF(D99=0,0,F99/D99)</f>
        <v>0</v>
      </c>
      <c r="F99" s="929">
        <f t="array" ref="F99">+SUMPRODUCT(('Budget original'!$A$8:$A$501=$A99)*('Budget original'!$C$3:$AO$3=F$2),'Budget original'!$C$8:$AO$501)</f>
        <v>16915.211414618359</v>
      </c>
      <c r="G99" s="930"/>
      <c r="H99" s="929"/>
      <c r="I99" s="929"/>
      <c r="J99" s="930"/>
      <c r="K99" s="929"/>
      <c r="L99" s="932">
        <f>-SUMIFS(BV_Data_An_Cour!$P:$P,BV_Data_An_Cour!$U:$U,$B99,BV_Data_An_Cour!$V:$V,$C99,BV_Data_An_Cour!$W:$W,L$2)</f>
        <v>21974.009999999893</v>
      </c>
      <c r="M99" s="930"/>
      <c r="N99" s="932">
        <f>L99-F99</f>
        <v>5058.7985853815335</v>
      </c>
      <c r="O99" s="930">
        <f t="array" ref="O99">+SUMPRODUCT(('Réel 2025'!$A$8:$A$500=$A99)*('Réel 2025'!$C$3:$AO$3=O$2),'Réel 2025'!$C$8:$AO$500)</f>
        <v>0</v>
      </c>
      <c r="P99" s="929">
        <f>IF(O99=0,0,Q99/O99)</f>
        <v>0</v>
      </c>
      <c r="Q99" s="932">
        <f t="array" ref="Q99">+SUMPRODUCT(('Réel 2025'!$A$8:$A$500=$A99)*('Réel 2025'!$C$3:$AO$3=Q$2),'Réel 2025'!$C$8:$AO$500)</f>
        <v>23014.969999999987</v>
      </c>
      <c r="R99" s="930">
        <f>O99-K99</f>
        <v>0</v>
      </c>
      <c r="S99" s="933">
        <f>L99-Q99</f>
        <v>-1040.9600000000937</v>
      </c>
      <c r="T99" s="912"/>
      <c r="U99" s="912"/>
      <c r="W99" s="904"/>
      <c r="X99" s="904"/>
      <c r="Y99" s="939"/>
      <c r="Z99" s="904"/>
      <c r="AA99" s="904"/>
      <c r="AB99" s="904"/>
      <c r="AC99" s="904"/>
      <c r="AD99" s="904"/>
      <c r="AE99" s="904"/>
      <c r="AF99" s="904"/>
      <c r="AG99" s="904"/>
      <c r="AH99" s="904"/>
      <c r="AI99" s="904"/>
      <c r="AJ99" s="904"/>
      <c r="AK99" s="904"/>
      <c r="AL99" s="904"/>
      <c r="AM99" s="904"/>
      <c r="AN99" s="904"/>
    </row>
    <row r="100" spans="1:40" ht="20.25">
      <c r="A100" t="str">
        <f t="shared" si="25"/>
        <v>Véhicules usagés</v>
      </c>
      <c r="B100" s="904" t="s">
        <v>462</v>
      </c>
      <c r="C100" s="928"/>
      <c r="D100" s="929"/>
      <c r="E100" s="929"/>
      <c r="F100" s="929"/>
      <c r="G100" s="942"/>
      <c r="H100" s="929"/>
      <c r="I100" s="929"/>
      <c r="J100" s="930"/>
      <c r="K100" s="929"/>
      <c r="L100" s="932"/>
      <c r="M100" s="930"/>
      <c r="N100" s="932"/>
      <c r="O100" s="930"/>
      <c r="P100" s="929"/>
      <c r="Q100" s="932"/>
      <c r="R100" s="930"/>
      <c r="S100" s="933"/>
      <c r="T100" s="912"/>
      <c r="U100" s="912"/>
      <c r="W100" s="912"/>
      <c r="X100" s="912"/>
      <c r="Y100" s="912"/>
      <c r="Z100" s="912"/>
      <c r="AA100" s="912"/>
      <c r="AB100" s="912"/>
      <c r="AC100" s="904"/>
      <c r="AD100" s="912"/>
      <c r="AE100" s="912"/>
      <c r="AF100" s="912"/>
      <c r="AG100" s="912"/>
      <c r="AH100" s="912"/>
      <c r="AI100" s="912"/>
      <c r="AJ100" s="912"/>
      <c r="AK100" s="912"/>
      <c r="AL100" s="912"/>
      <c r="AM100" s="912"/>
      <c r="AN100" s="912"/>
    </row>
    <row r="101" spans="1:40" ht="20.25">
      <c r="A101" t="str">
        <f t="shared" si="25"/>
        <v>Véhicules usagésVentes au Gros</v>
      </c>
      <c r="B101" s="904" t="s">
        <v>462</v>
      </c>
      <c r="C101" s="928" t="s">
        <v>496</v>
      </c>
      <c r="D101" s="929">
        <f t="array" ref="D101">+SUMPRODUCT(('Budget original'!$A$8:$A$501=$A101)*('Budget original'!$C$3:$AO$3=D$2),'Budget original'!$C$8:$AO$501)</f>
        <v>189</v>
      </c>
      <c r="E101" s="929">
        <f>IF(D101=0,0,F101/D101)</f>
        <v>500</v>
      </c>
      <c r="F101" s="929">
        <f t="array" ref="F101">+SUMPRODUCT(('Budget original'!$A$8:$A$501=$A101)*('Budget original'!$C$3:$AO$3=F$2),'Budget original'!$C$8:$AO$501)</f>
        <v>94500</v>
      </c>
      <c r="G101" s="930"/>
      <c r="H101" s="929"/>
      <c r="I101" s="929"/>
      <c r="J101" s="930">
        <f>-SUMIFS(BV_Data_An_Cour!$P:$P,BV_Data_An_Cour!$U:$U,$B101,BV_Data_An_Cour!$V:$V,$C101,BV_Data_An_Cour!$W:$W,J$2)</f>
        <v>231</v>
      </c>
      <c r="K101" s="929">
        <f>IF(J101=0,0,L101/J101)</f>
        <v>720.87103896104077</v>
      </c>
      <c r="L101" s="932">
        <f>-SUMIFS(BV_Data_An_Cour!$P:$P,BV_Data_An_Cour!$U:$U,$B101,BV_Data_An_Cour!$V:$V,$C101,BV_Data_An_Cour!$W:$W,L$2)</f>
        <v>166521.21000000043</v>
      </c>
      <c r="M101" s="930">
        <f>J101-D101</f>
        <v>42</v>
      </c>
      <c r="N101" s="932">
        <f>L101-F101</f>
        <v>72021.210000000428</v>
      </c>
      <c r="O101" s="930">
        <f t="array" ref="O101">+SUMPRODUCT(('Réel 2025'!$A$8:$A$500=$A101)*('Réel 2025'!$C$3:$AO$3=O$2),'Réel 2025'!$C$8:$AO$500)</f>
        <v>148</v>
      </c>
      <c r="P101" s="929">
        <f>IF(O101=0,0,Q101/O101)</f>
        <v>404.61763513513415</v>
      </c>
      <c r="Q101" s="932">
        <f t="array" ref="Q101">+SUMPRODUCT(('Réel 2025'!$A$8:$A$500=$A101)*('Réel 2025'!$C$3:$AO$3=Q$2),'Réel 2025'!$C$8:$AO$500)</f>
        <v>59883.409999999858</v>
      </c>
      <c r="R101" s="930">
        <f>J101-O101</f>
        <v>83</v>
      </c>
      <c r="S101" s="933">
        <f>L101-Q101</f>
        <v>106637.80000000057</v>
      </c>
      <c r="T101" s="912"/>
      <c r="U101" s="912"/>
      <c r="W101" s="1055"/>
      <c r="X101" s="912"/>
      <c r="Y101" s="939"/>
      <c r="Z101" s="912"/>
      <c r="AA101" s="912"/>
      <c r="AB101" s="912"/>
      <c r="AC101" s="1025"/>
      <c r="AD101" s="912"/>
      <c r="AE101" s="912"/>
      <c r="AF101" s="1056"/>
      <c r="AG101" s="912"/>
      <c r="AH101" s="912"/>
      <c r="AI101" s="912"/>
      <c r="AJ101" s="912"/>
      <c r="AK101" s="912"/>
      <c r="AL101" s="912"/>
      <c r="AM101" s="912"/>
      <c r="AN101" s="912"/>
    </row>
    <row r="102" spans="1:40" ht="20.25">
      <c r="A102" t="str">
        <f t="shared" si="25"/>
        <v>Véhicules usagés</v>
      </c>
      <c r="B102" s="904" t="s">
        <v>462</v>
      </c>
      <c r="C102" s="990"/>
      <c r="D102" s="924"/>
      <c r="E102" s="924"/>
      <c r="F102" s="949"/>
      <c r="G102" s="952"/>
      <c r="H102" s="948"/>
      <c r="I102" s="949"/>
      <c r="J102" s="952"/>
      <c r="K102" s="948"/>
      <c r="L102" s="949"/>
      <c r="M102" s="950"/>
      <c r="N102" s="1057"/>
      <c r="O102" s="952"/>
      <c r="P102" s="948"/>
      <c r="Q102" s="949"/>
      <c r="R102" s="950"/>
      <c r="S102" s="1058"/>
      <c r="T102" s="912"/>
      <c r="U102" s="912"/>
      <c r="W102" s="912"/>
      <c r="X102" s="912"/>
      <c r="Y102" s="912"/>
      <c r="Z102" s="912"/>
      <c r="AA102" s="912"/>
      <c r="AB102" s="912"/>
      <c r="AC102" s="912"/>
      <c r="AD102" s="912"/>
      <c r="AE102" s="912"/>
      <c r="AF102" s="1056"/>
      <c r="AG102" s="912"/>
      <c r="AH102" s="912"/>
      <c r="AI102" s="912"/>
      <c r="AJ102" s="912"/>
      <c r="AK102" s="912"/>
      <c r="AL102" s="912"/>
      <c r="AM102" s="912"/>
      <c r="AN102" s="912"/>
    </row>
    <row r="103" spans="1:40" ht="20.25">
      <c r="A103" t="str">
        <f t="shared" si="25"/>
        <v>Véhicules usagésRev. Finances</v>
      </c>
      <c r="B103" s="904" t="s">
        <v>462</v>
      </c>
      <c r="C103" s="928" t="s">
        <v>389</v>
      </c>
      <c r="D103" s="929"/>
      <c r="E103" s="929">
        <f>IF(D97=0,0,F103/D97)</f>
        <v>350</v>
      </c>
      <c r="F103" s="932">
        <f t="array" ref="F103">+SUMPRODUCT(('Budget original'!$A$8:$A$501=$A103)*('Budget original'!$C$3:$AO$3=F$2),'Budget original'!$C$8:$AO$501)</f>
        <v>64400</v>
      </c>
      <c r="G103" s="930"/>
      <c r="H103" s="929"/>
      <c r="I103" s="929"/>
      <c r="J103" s="930"/>
      <c r="K103" s="929">
        <f>IF(J97=0,0,L103/J97)</f>
        <v>352.43065868263471</v>
      </c>
      <c r="L103" s="932">
        <f>-SUMIFS(BV_Data_An_Cour!$P:$P,BV_Data_An_Cour!$U:$U,$B103,BV_Data_An_Cour!$V:$V,$C103,BV_Data_An_Cour!$W:$W,$L2)</f>
        <v>58855.92</v>
      </c>
      <c r="M103" s="930"/>
      <c r="N103" s="932">
        <f t="shared" ref="N103:N106" si="33">L103-F103</f>
        <v>-5544.0800000000017</v>
      </c>
      <c r="O103" s="930"/>
      <c r="P103" s="929">
        <f>IF(O97=0,0,Q103/O97)</f>
        <v>384.94393333333335</v>
      </c>
      <c r="Q103" s="932">
        <f t="array" ref="Q103">+SUMPRODUCT(('Réel 2025'!$A$8:$A$500=$A103)*('Réel 2025'!$C$3:$AO$3=Q$2),'Réel 2025'!$C$8:$AO$500)</f>
        <v>57741.590000000004</v>
      </c>
      <c r="R103" s="930">
        <f t="shared" ref="R103:R105" si="34">O103-K103</f>
        <v>-352.43065868263471</v>
      </c>
      <c r="S103" s="933">
        <f t="shared" ref="S103:S106" si="35">L103-Q103</f>
        <v>1114.3299999999945</v>
      </c>
      <c r="T103" s="912"/>
      <c r="U103" s="912"/>
      <c r="W103" s="912"/>
      <c r="X103" s="912"/>
      <c r="Y103" s="912"/>
      <c r="Z103" s="912"/>
      <c r="AA103" s="912"/>
      <c r="AB103" s="912"/>
      <c r="AC103" s="912"/>
      <c r="AD103" s="912"/>
      <c r="AE103" s="912"/>
      <c r="AF103" s="912"/>
      <c r="AG103" s="912"/>
      <c r="AH103" s="912"/>
      <c r="AI103" s="912"/>
      <c r="AJ103" s="912"/>
      <c r="AK103" s="912"/>
      <c r="AL103" s="912"/>
      <c r="AM103" s="912"/>
      <c r="AN103" s="912"/>
    </row>
    <row r="104" spans="1:40" ht="20.25">
      <c r="A104" t="str">
        <f t="shared" si="25"/>
        <v>Véhicules usagésRev. Protections</v>
      </c>
      <c r="B104" s="904" t="s">
        <v>462</v>
      </c>
      <c r="C104" s="928" t="s">
        <v>390</v>
      </c>
      <c r="D104" s="929"/>
      <c r="E104" s="929">
        <f>IF(D97=0,0,F104/D97)</f>
        <v>950</v>
      </c>
      <c r="F104" s="932">
        <f t="array" ref="F104">+SUMPRODUCT(('Budget original'!$A$8:$A$501=$A104)*('Budget original'!$C$3:$AO$3=F$2),'Budget original'!$C$8:$AO$501)</f>
        <v>174800</v>
      </c>
      <c r="G104" s="930"/>
      <c r="H104" s="929"/>
      <c r="I104" s="929"/>
      <c r="J104" s="930"/>
      <c r="K104" s="929">
        <f>IF(J97=0,0,L104/J97)</f>
        <v>502.33449101796418</v>
      </c>
      <c r="L104" s="932">
        <f>-SUMIFS(BV_Data_An_Cour!$P:$P,BV_Data_An_Cour!$U:$U,$B104,BV_Data_An_Cour!$V:$V,$C104,BV_Data_An_Cour!$W:$W,$L2)</f>
        <v>83889.860000000015</v>
      </c>
      <c r="M104" s="930"/>
      <c r="N104" s="932">
        <f t="shared" si="33"/>
        <v>-90910.139999999985</v>
      </c>
      <c r="O104" s="930"/>
      <c r="P104" s="929">
        <f>IF(O97=0,0,Q104/O97)</f>
        <v>993.83993333333274</v>
      </c>
      <c r="Q104" s="932">
        <f t="array" ref="Q104">+SUMPRODUCT(('Réel 2025'!$A$8:$A$500=$A104)*('Réel 2025'!$C$3:$AO$3=Q$2),'Réel 2025'!$C$8:$AO$500)</f>
        <v>149075.9899999999</v>
      </c>
      <c r="R104" s="930">
        <f t="shared" si="34"/>
        <v>-502.33449101796418</v>
      </c>
      <c r="S104" s="933">
        <f t="shared" si="35"/>
        <v>-65186.129999999888</v>
      </c>
      <c r="T104" s="912"/>
      <c r="U104" s="912"/>
      <c r="W104" s="912"/>
      <c r="X104" s="912"/>
      <c r="Y104" s="912"/>
      <c r="Z104" s="912"/>
      <c r="AA104" s="912"/>
      <c r="AB104" s="912"/>
      <c r="AC104" s="912"/>
      <c r="AD104" s="912"/>
      <c r="AE104" s="912"/>
      <c r="AF104" s="912"/>
      <c r="AG104" s="912"/>
      <c r="AH104" s="912"/>
      <c r="AI104" s="912"/>
      <c r="AJ104" s="912"/>
      <c r="AK104" s="912"/>
      <c r="AL104" s="912"/>
      <c r="AM104" s="912"/>
      <c r="AN104" s="912"/>
    </row>
    <row r="105" spans="1:40" ht="20.25">
      <c r="A105" t="str">
        <f t="shared" si="25"/>
        <v>Véhicules usagésRev. Autres</v>
      </c>
      <c r="B105" s="904" t="s">
        <v>462</v>
      </c>
      <c r="C105" s="928" t="s">
        <v>391</v>
      </c>
      <c r="D105" s="929"/>
      <c r="E105" s="948">
        <f>IF(D97=0,0,F105/D97)</f>
        <v>200</v>
      </c>
      <c r="F105" s="932">
        <f t="array" ref="F105">+SUMPRODUCT(('Budget original'!$A$8:$A$501=$A105)*('Budget original'!$C$3:$AO$3=F$2),'Budget original'!$C$8:$AO$501)</f>
        <v>36800</v>
      </c>
      <c r="G105" s="930"/>
      <c r="H105" s="948"/>
      <c r="I105" s="929"/>
      <c r="J105" s="930"/>
      <c r="K105" s="948">
        <f>IF(J97=0,0,L105/J97)</f>
        <v>112.80335329341315</v>
      </c>
      <c r="L105" s="932">
        <f>-SUMIFS(BV_Data_An_Cour!$P:$P,BV_Data_An_Cour!$U:$U,$B105,BV_Data_An_Cour!$V:$V,$C105,BV_Data_An_Cour!$W:$W,$L$2)</f>
        <v>18838.159999999996</v>
      </c>
      <c r="M105" s="952"/>
      <c r="N105" s="932">
        <f t="shared" si="33"/>
        <v>-17961.840000000004</v>
      </c>
      <c r="O105" s="930"/>
      <c r="P105" s="948">
        <f>IF(O97=0,0,Q105/O97)</f>
        <v>316.29573333333263</v>
      </c>
      <c r="Q105" s="932">
        <f t="array" ref="Q105">+SUMPRODUCT(('Réel 2025'!$A$8:$A$500=$A105)*('Réel 2025'!$C$3:$AO$3=Q$2),'Réel 2025'!$C$8:$AO$500)</f>
        <v>47444.359999999891</v>
      </c>
      <c r="R105" s="930">
        <f t="shared" si="34"/>
        <v>-112.80335329341315</v>
      </c>
      <c r="S105" s="933">
        <f t="shared" si="35"/>
        <v>-28606.199999999895</v>
      </c>
      <c r="T105" s="912"/>
      <c r="U105" s="912"/>
      <c r="W105" s="912"/>
      <c r="X105" s="912"/>
      <c r="Y105" s="912"/>
      <c r="Z105" s="912"/>
      <c r="AA105" s="912"/>
      <c r="AB105" s="912"/>
      <c r="AC105" s="912"/>
      <c r="AD105" s="912"/>
      <c r="AE105" s="912"/>
      <c r="AF105" s="912"/>
      <c r="AG105" s="912"/>
      <c r="AH105" s="912"/>
      <c r="AI105" s="912"/>
      <c r="AJ105" s="912"/>
      <c r="AK105" s="912"/>
      <c r="AL105" s="912"/>
      <c r="AM105" s="912"/>
      <c r="AN105" s="912"/>
    </row>
    <row r="106" spans="1:40" ht="20.25">
      <c r="A106" t="str">
        <f t="shared" si="25"/>
        <v>Véhicules usagésTotal F&amp;I</v>
      </c>
      <c r="B106" s="904" t="s">
        <v>462</v>
      </c>
      <c r="C106" s="934" t="s">
        <v>392</v>
      </c>
      <c r="D106" s="935">
        <f>D97</f>
        <v>184</v>
      </c>
      <c r="E106" s="929">
        <f>IF(D106=0,0,F106/D106)</f>
        <v>1500</v>
      </c>
      <c r="F106" s="936">
        <f>F103+F104+F105</f>
        <v>276000</v>
      </c>
      <c r="G106" s="937"/>
      <c r="H106" s="935"/>
      <c r="I106" s="936"/>
      <c r="J106" s="937">
        <f>J97</f>
        <v>167</v>
      </c>
      <c r="K106" s="935">
        <f>IF(J106&lt;=0,0,L106/J106)</f>
        <v>967.56850299401219</v>
      </c>
      <c r="L106" s="936">
        <f>L103+L104+L105</f>
        <v>161583.94000000003</v>
      </c>
      <c r="M106" s="930">
        <f>J106-D106</f>
        <v>-17</v>
      </c>
      <c r="N106" s="936">
        <f t="shared" si="33"/>
        <v>-114416.05999999997</v>
      </c>
      <c r="O106" s="937">
        <f>O97</f>
        <v>150</v>
      </c>
      <c r="P106" s="935">
        <f>IF(O106=0,0,Q106/O106)</f>
        <v>1695.0795999999987</v>
      </c>
      <c r="Q106" s="936">
        <f>Q103+Q104+Q105</f>
        <v>254261.9399999998</v>
      </c>
      <c r="R106" s="958"/>
      <c r="S106" s="938">
        <f t="shared" si="35"/>
        <v>-92677.999999999767</v>
      </c>
      <c r="T106" s="912"/>
      <c r="U106" s="912"/>
      <c r="W106" s="912"/>
      <c r="X106" s="912"/>
      <c r="Y106" s="939"/>
      <c r="Z106" s="912"/>
      <c r="AA106" s="912"/>
      <c r="AB106" s="912"/>
      <c r="AC106" s="912"/>
      <c r="AD106" s="912"/>
      <c r="AE106" s="912"/>
      <c r="AF106" s="912"/>
      <c r="AG106" s="912"/>
      <c r="AH106" s="912"/>
      <c r="AI106" s="912"/>
      <c r="AJ106" s="912"/>
      <c r="AK106" s="912"/>
      <c r="AL106" s="912"/>
      <c r="AM106" s="912"/>
      <c r="AN106" s="912"/>
    </row>
    <row r="107" spans="1:40" ht="20.25">
      <c r="A107" t="str">
        <f t="shared" si="25"/>
        <v>Véhicules usagés</v>
      </c>
      <c r="B107" s="904" t="s">
        <v>462</v>
      </c>
      <c r="C107" s="928"/>
      <c r="D107" s="940"/>
      <c r="E107" s="940"/>
      <c r="F107" s="963"/>
      <c r="G107" s="942"/>
      <c r="H107" s="1059"/>
      <c r="I107" s="963"/>
      <c r="J107" s="942"/>
      <c r="K107" s="940"/>
      <c r="L107" s="963"/>
      <c r="M107" s="943"/>
      <c r="N107" s="944">
        <f>N106/F106</f>
        <v>-0.4145509420289854</v>
      </c>
      <c r="O107" s="942"/>
      <c r="P107" s="940"/>
      <c r="Q107" s="963"/>
      <c r="R107" s="964"/>
      <c r="S107" s="945">
        <f>IF(Q106=0,0,(S106/Q106))</f>
        <v>-0.36449812347062183</v>
      </c>
      <c r="T107" s="912"/>
      <c r="U107" s="912"/>
      <c r="W107" s="912"/>
      <c r="X107" s="912"/>
      <c r="Y107" s="912"/>
      <c r="Z107" s="912"/>
      <c r="AA107" s="912"/>
      <c r="AB107" s="912"/>
      <c r="AC107" s="912"/>
      <c r="AD107" s="912"/>
      <c r="AE107" s="912"/>
      <c r="AF107" s="912"/>
      <c r="AG107" s="912"/>
      <c r="AH107" s="912"/>
      <c r="AI107" s="912"/>
      <c r="AJ107" s="912"/>
      <c r="AK107" s="912"/>
      <c r="AL107" s="912"/>
      <c r="AM107" s="912"/>
      <c r="AN107" s="912"/>
    </row>
    <row r="108" spans="1:40" ht="20.25">
      <c r="A108" t="str">
        <f t="shared" si="25"/>
        <v>Véhicules usagés</v>
      </c>
      <c r="B108" s="904" t="s">
        <v>462</v>
      </c>
      <c r="C108" s="928"/>
      <c r="D108" s="940"/>
      <c r="E108" s="940"/>
      <c r="F108" s="963"/>
      <c r="G108" s="942"/>
      <c r="H108" s="1059"/>
      <c r="I108" s="963"/>
      <c r="J108" s="942"/>
      <c r="K108" s="940"/>
      <c r="L108" s="963"/>
      <c r="M108" s="943"/>
      <c r="N108" s="944"/>
      <c r="O108" s="942"/>
      <c r="P108" s="940"/>
      <c r="Q108" s="963"/>
      <c r="R108" s="964"/>
      <c r="S108" s="945"/>
      <c r="T108" s="912"/>
      <c r="U108" s="912"/>
      <c r="W108" s="912"/>
      <c r="X108" s="912"/>
      <c r="Y108" s="912"/>
      <c r="Z108" s="912"/>
      <c r="AA108" s="912"/>
      <c r="AB108" s="912"/>
      <c r="AC108" s="912"/>
      <c r="AD108" s="912"/>
      <c r="AE108" s="912"/>
      <c r="AF108" s="912"/>
      <c r="AG108" s="912"/>
      <c r="AH108" s="912"/>
      <c r="AI108" s="912"/>
      <c r="AJ108" s="912"/>
      <c r="AK108" s="912"/>
      <c r="AL108" s="912"/>
      <c r="AM108" s="912"/>
      <c r="AN108" s="912"/>
    </row>
    <row r="109" spans="1:40" ht="20.25">
      <c r="A109" t="str">
        <f t="shared" si="25"/>
        <v>Véhicules usagésTotal Dépt. Usagés</v>
      </c>
      <c r="B109" s="904" t="s">
        <v>462</v>
      </c>
      <c r="C109" s="966" t="s">
        <v>517</v>
      </c>
      <c r="D109" s="967">
        <f>D97+D101</f>
        <v>373</v>
      </c>
      <c r="E109" s="971">
        <f>IF(D109&lt;=0,0,F109/D109)</f>
        <v>2039.1828724252505</v>
      </c>
      <c r="F109" s="969">
        <f>F97+F106+F101+F99</f>
        <v>760615.21141461842</v>
      </c>
      <c r="G109" s="970"/>
      <c r="H109" s="971"/>
      <c r="I109" s="969"/>
      <c r="J109" s="970">
        <f>J97+J101</f>
        <v>398</v>
      </c>
      <c r="K109" s="971">
        <f>IF(J109&lt;=0,0,L109/J109)</f>
        <v>1717.5933417085455</v>
      </c>
      <c r="L109" s="969">
        <f>L97+L106+L101+L99</f>
        <v>683602.15000000107</v>
      </c>
      <c r="M109" s="970">
        <f>J109-D109</f>
        <v>25</v>
      </c>
      <c r="N109" s="969">
        <f>L109-F109</f>
        <v>-77013.061414617347</v>
      </c>
      <c r="O109" s="970">
        <f>O97+O101</f>
        <v>298</v>
      </c>
      <c r="P109" s="971">
        <f>IF(O109&lt;=0,0,Q109/O109)</f>
        <v>2033.8559731543603</v>
      </c>
      <c r="Q109" s="969">
        <f>Q97+Q106+Q101+Q99</f>
        <v>606089.07999999938</v>
      </c>
      <c r="R109" s="970">
        <f>J109-O109</f>
        <v>100</v>
      </c>
      <c r="S109" s="972">
        <f>L109-Q109</f>
        <v>77513.070000001695</v>
      </c>
      <c r="T109" s="912"/>
      <c r="U109" s="912"/>
      <c r="W109" s="980"/>
      <c r="X109" s="980"/>
      <c r="Y109" s="939"/>
      <c r="Z109" s="912"/>
      <c r="AA109" s="912"/>
      <c r="AB109" s="912"/>
      <c r="AC109" s="912"/>
      <c r="AD109" s="912"/>
      <c r="AE109" s="912"/>
      <c r="AF109" s="912"/>
      <c r="AG109" s="912"/>
      <c r="AH109" s="912"/>
      <c r="AI109" s="912"/>
      <c r="AJ109" s="912"/>
      <c r="AK109" s="912"/>
      <c r="AL109" s="912"/>
      <c r="AM109" s="912"/>
      <c r="AN109" s="912"/>
    </row>
    <row r="110" spans="1:40" ht="20.25">
      <c r="A110" t="str">
        <f t="shared" si="25"/>
        <v>Véhicules usagés</v>
      </c>
      <c r="B110" s="904" t="s">
        <v>462</v>
      </c>
      <c r="C110" s="973"/>
      <c r="D110" s="974"/>
      <c r="E110" s="974"/>
      <c r="F110" s="975"/>
      <c r="G110" s="976"/>
      <c r="H110" s="974"/>
      <c r="I110" s="975"/>
      <c r="J110" s="976"/>
      <c r="K110" s="974"/>
      <c r="L110" s="975"/>
      <c r="M110" s="977">
        <f>M109/D109</f>
        <v>6.7024128686327081E-2</v>
      </c>
      <c r="N110" s="978">
        <f>N109/F109</f>
        <v>-0.10125101399350901</v>
      </c>
      <c r="O110" s="976"/>
      <c r="P110" s="974"/>
      <c r="Q110" s="975"/>
      <c r="R110" s="977">
        <f>O109/R109</f>
        <v>2.98</v>
      </c>
      <c r="S110" s="1060">
        <f>IF(Q109=0,0,(S109/Q109))</f>
        <v>0.12789055694585649</v>
      </c>
      <c r="T110" s="912"/>
      <c r="U110" s="912"/>
      <c r="W110" s="912"/>
      <c r="X110" s="1061"/>
      <c r="Y110" s="912"/>
      <c r="Z110" s="912"/>
      <c r="AA110" s="912"/>
      <c r="AB110" s="912"/>
      <c r="AC110" s="912"/>
      <c r="AD110" s="912"/>
      <c r="AE110" s="912"/>
      <c r="AF110" s="912"/>
      <c r="AG110" s="912"/>
      <c r="AH110" s="912"/>
      <c r="AI110" s="912"/>
      <c r="AJ110" s="912"/>
      <c r="AK110" s="912"/>
      <c r="AL110" s="912"/>
      <c r="AM110" s="912"/>
      <c r="AN110" s="912"/>
    </row>
    <row r="111" spans="1:40" ht="20.25">
      <c r="A111" t="str">
        <f t="shared" si="25"/>
        <v>Véhicules usagés</v>
      </c>
      <c r="B111" s="904" t="s">
        <v>462</v>
      </c>
      <c r="C111" s="955"/>
      <c r="D111" s="981"/>
      <c r="E111" s="981"/>
      <c r="F111" s="982"/>
      <c r="G111" s="983"/>
      <c r="H111" s="981"/>
      <c r="I111" s="982"/>
      <c r="J111" s="983"/>
      <c r="K111" s="981"/>
      <c r="L111" s="982"/>
      <c r="M111" s="943"/>
      <c r="N111" s="944"/>
      <c r="O111" s="983"/>
      <c r="P111" s="981"/>
      <c r="Q111" s="982"/>
      <c r="R111" s="943"/>
      <c r="S111" s="945"/>
      <c r="T111" s="912"/>
      <c r="U111" s="912"/>
      <c r="W111" s="912"/>
      <c r="X111" s="912"/>
      <c r="Y111" s="912"/>
      <c r="Z111" s="912"/>
      <c r="AA111" s="912"/>
      <c r="AB111" s="912"/>
      <c r="AC111" s="912"/>
      <c r="AD111" s="912"/>
      <c r="AE111" s="912"/>
      <c r="AF111" s="912"/>
      <c r="AG111" s="912"/>
      <c r="AH111" s="912"/>
      <c r="AI111" s="912"/>
      <c r="AJ111" s="912"/>
      <c r="AK111" s="912"/>
      <c r="AL111" s="912"/>
      <c r="AM111" s="912"/>
      <c r="AN111" s="912"/>
    </row>
    <row r="112" spans="1:40" ht="20.25">
      <c r="A112" t="str">
        <f t="shared" si="25"/>
        <v>Véhicules usagésDEPENSES</v>
      </c>
      <c r="B112" s="904" t="s">
        <v>462</v>
      </c>
      <c r="C112" s="984" t="s">
        <v>394</v>
      </c>
      <c r="D112" s="940"/>
      <c r="E112" s="985"/>
      <c r="F112" s="963"/>
      <c r="G112" s="942"/>
      <c r="H112" s="985"/>
      <c r="I112" s="963"/>
      <c r="J112" s="942"/>
      <c r="K112" s="985"/>
      <c r="L112" s="941"/>
      <c r="M112" s="942"/>
      <c r="N112" s="941"/>
      <c r="O112" s="942"/>
      <c r="P112" s="985"/>
      <c r="Q112" s="941"/>
      <c r="R112" s="942"/>
      <c r="S112" s="965"/>
      <c r="T112" s="912"/>
      <c r="U112" s="912"/>
      <c r="W112" s="912"/>
      <c r="X112" s="912"/>
      <c r="Y112" s="912"/>
      <c r="Z112" s="912"/>
      <c r="AA112" s="912"/>
      <c r="AB112" s="912"/>
      <c r="AC112" s="912"/>
      <c r="AD112" s="912"/>
      <c r="AE112" s="912"/>
      <c r="AF112" s="912"/>
      <c r="AG112" s="912"/>
      <c r="AH112" s="912"/>
      <c r="AI112" s="912"/>
      <c r="AJ112" s="912"/>
      <c r="AK112" s="912"/>
      <c r="AL112" s="912"/>
      <c r="AM112" s="912"/>
      <c r="AN112" s="912"/>
    </row>
    <row r="113" spans="1:40" ht="20.25">
      <c r="A113" t="str">
        <f t="shared" si="25"/>
        <v>Véhicules usagésComm. vendeurs</v>
      </c>
      <c r="B113" s="904" t="s">
        <v>462</v>
      </c>
      <c r="C113" s="928" t="s">
        <v>395</v>
      </c>
      <c r="D113" s="986">
        <f>F113/F97</f>
        <v>0.34687548041381622</v>
      </c>
      <c r="E113" s="987">
        <f t="shared" ref="E113:E122" si="36">F113/D$97</f>
        <v>703.5539635349794</v>
      </c>
      <c r="F113" s="929">
        <f t="array" ref="F113">+SUMPRODUCT(('Budget original'!$A$8:$A$501=$A113)*('Budget original'!$C$3:$AO$3=F$2),'Budget original'!$C$8:$AO$501)</f>
        <v>129453.92929043621</v>
      </c>
      <c r="G113" s="988"/>
      <c r="H113" s="987"/>
      <c r="I113" s="929"/>
      <c r="J113" s="988">
        <f>L113/L97</f>
        <v>0.44218133208748123</v>
      </c>
      <c r="K113" s="987">
        <f>IF($J$97=0,0,L113/(J$94+J$95+J96))</f>
        <v>883.09964071856291</v>
      </c>
      <c r="L113" s="932">
        <f>SUMIFS(BV_Data_An_Cour!$P:$P,BV_Data_An_Cour!$U:$U,$B113,BV_Data_An_Cour!$V:$V,$C113,BV_Data_An_Cour!$W:$W,$L$2)</f>
        <v>147477.64000000001</v>
      </c>
      <c r="M113" s="942"/>
      <c r="N113" s="963">
        <f t="shared" ref="N113:N154" si="37">L113-F113</f>
        <v>18023.710709563806</v>
      </c>
      <c r="O113" s="988">
        <f>Q113/Q97</f>
        <v>0.32184512359332679</v>
      </c>
      <c r="P113" s="987">
        <f t="shared" ref="P113:P122" si="38">Q113/O$97</f>
        <v>577.02273333333335</v>
      </c>
      <c r="Q113" s="932">
        <f t="array" ref="Q113">+SUMPRODUCT(('Réel 2025'!$A$8:$A$500=$A113)*('Réel 2025'!$C$3:$AO$3=Q$2),'Réel 2025'!$C$8:$AO$500)</f>
        <v>86553.41</v>
      </c>
      <c r="R113" s="942"/>
      <c r="S113" s="989">
        <f t="shared" ref="S113:S123" si="39">L113-Q113</f>
        <v>60924.23000000001</v>
      </c>
      <c r="T113" s="912"/>
      <c r="U113" s="912"/>
      <c r="W113" s="912"/>
      <c r="X113" s="912"/>
      <c r="Y113" s="912"/>
      <c r="Z113" s="912"/>
      <c r="AA113" s="912"/>
      <c r="AB113" s="912"/>
      <c r="AC113" s="912"/>
      <c r="AD113" s="912"/>
      <c r="AE113" s="912"/>
      <c r="AF113" s="912"/>
      <c r="AG113" s="912"/>
      <c r="AH113" s="912"/>
      <c r="AI113" s="912"/>
      <c r="AJ113" s="912"/>
      <c r="AK113" s="912"/>
      <c r="AL113" s="912"/>
      <c r="AM113" s="912"/>
      <c r="AN113" s="912"/>
    </row>
    <row r="114" spans="1:40" ht="20.25">
      <c r="A114" t="str">
        <f t="shared" si="25"/>
        <v>Véhicules usagésComm. F&amp;I</v>
      </c>
      <c r="B114" s="904" t="s">
        <v>462</v>
      </c>
      <c r="C114" s="990" t="s">
        <v>396</v>
      </c>
      <c r="D114" s="991">
        <f>F114/(F106+F99)</f>
        <v>0.25440809181643265</v>
      </c>
      <c r="E114" s="992">
        <f t="shared" si="36"/>
        <v>405</v>
      </c>
      <c r="F114" s="921">
        <f t="array" ref="F114">+SUMPRODUCT(('Budget original'!$A$8:$A$501=$A114)*('Budget original'!$C$3:$AO$3=F$2),'Budget original'!$C$8:$AO$501)</f>
        <v>74520</v>
      </c>
      <c r="G114" s="993"/>
      <c r="H114" s="992"/>
      <c r="I114" s="921"/>
      <c r="J114" s="993">
        <f>L114/L106</f>
        <v>0.18760880567709881</v>
      </c>
      <c r="K114" s="992">
        <f>IF($J$97=0,0,L114/(J$94+J$95+J96))</f>
        <v>181.52437125748503</v>
      </c>
      <c r="L114" s="932">
        <f>SUMIFS(BV_Data_An_Cour!$P:$P,BV_Data_An_Cour!$U:$U,$B114,BV_Data_An_Cour!$V:$V,$C114,BV_Data_An_Cour!$W:$W,$L$2)</f>
        <v>30314.57</v>
      </c>
      <c r="M114" s="922"/>
      <c r="N114" s="995">
        <f t="shared" si="37"/>
        <v>-44205.43</v>
      </c>
      <c r="O114" s="993">
        <f>Q114/(Q106+Q99)</f>
        <v>0.2249164201952483</v>
      </c>
      <c r="P114" s="992">
        <f t="shared" si="38"/>
        <v>415.76086666666663</v>
      </c>
      <c r="Q114" s="932">
        <f t="array" ref="Q114">+SUMPRODUCT(('Réel 2025'!$A$8:$A$500=$A114)*('Réel 2025'!$C$3:$AO$3=Q$2),'Réel 2025'!$C$8:$AO$500)</f>
        <v>62364.13</v>
      </c>
      <c r="R114" s="922"/>
      <c r="S114" s="996">
        <f t="shared" si="39"/>
        <v>-32049.559999999998</v>
      </c>
      <c r="T114" s="912"/>
      <c r="U114" s="912"/>
      <c r="V114" s="997"/>
      <c r="W114" s="912"/>
      <c r="X114" s="912"/>
      <c r="Y114" s="912"/>
      <c r="Z114" s="912"/>
      <c r="AA114" s="912"/>
      <c r="AB114" s="912"/>
      <c r="AC114" s="912"/>
      <c r="AD114" s="912"/>
      <c r="AE114" s="912"/>
      <c r="AF114" s="912"/>
      <c r="AG114" s="912"/>
      <c r="AH114" s="912"/>
      <c r="AI114" s="912"/>
      <c r="AJ114" s="912"/>
      <c r="AK114" s="912"/>
      <c r="AL114" s="912"/>
      <c r="AM114" s="912"/>
      <c r="AN114" s="912"/>
    </row>
    <row r="115" spans="1:40" ht="20.25">
      <c r="A115" t="str">
        <f t="shared" si="25"/>
        <v>Véhicules usagésFrais de livraison</v>
      </c>
      <c r="B115" s="904" t="s">
        <v>462</v>
      </c>
      <c r="C115" s="928" t="s">
        <v>397</v>
      </c>
      <c r="D115" s="998"/>
      <c r="E115" s="987">
        <f t="shared" si="36"/>
        <v>85</v>
      </c>
      <c r="F115" s="929">
        <f t="array" ref="F115">+SUMPRODUCT(('Budget original'!$A$8:$A$501=$A115)*('Budget original'!$C$3:$AO$3=F$2),'Budget original'!$C$8:$AO$501)</f>
        <v>15640</v>
      </c>
      <c r="G115" s="999"/>
      <c r="H115" s="987"/>
      <c r="I115" s="929"/>
      <c r="J115" s="942"/>
      <c r="K115" s="987">
        <f>IF($J$97=0,0,L115/(J$94+J$95+J96))</f>
        <v>57.096107784431133</v>
      </c>
      <c r="L115" s="1021">
        <f>SUMIFS(BV_Data_An_Cour!$P:$P,BV_Data_An_Cour!$U:$U,$B115,BV_Data_An_Cour!$V:$V,$C115,BV_Data_An_Cour!$W:$W,$L$2)</f>
        <v>9535.0499999999993</v>
      </c>
      <c r="M115" s="942"/>
      <c r="N115" s="963">
        <f t="shared" si="37"/>
        <v>-6104.9500000000007</v>
      </c>
      <c r="O115" s="942"/>
      <c r="P115" s="987">
        <f t="shared" si="38"/>
        <v>81.94186666666667</v>
      </c>
      <c r="Q115" s="1021">
        <f t="array" ref="Q115">+SUMPRODUCT(('Réel 2025'!$A$8:$A$500=$A115)*('Réel 2025'!$C$3:$AO$3=Q$2),'Réel 2025'!$C$8:$AO$500)</f>
        <v>12291.28</v>
      </c>
      <c r="R115" s="942"/>
      <c r="S115" s="989">
        <f t="shared" si="39"/>
        <v>-2756.2300000000014</v>
      </c>
      <c r="T115" s="912"/>
      <c r="U115" s="912"/>
      <c r="W115" s="912"/>
      <c r="X115" s="912"/>
      <c r="Y115" s="912"/>
      <c r="Z115" s="912"/>
      <c r="AA115" s="912"/>
      <c r="AB115" s="912"/>
      <c r="AC115" s="912"/>
      <c r="AD115" s="912"/>
      <c r="AE115" s="912"/>
      <c r="AF115" s="912"/>
      <c r="AG115" s="912"/>
      <c r="AH115" s="912"/>
      <c r="AI115" s="912"/>
      <c r="AJ115" s="912"/>
      <c r="AK115" s="912"/>
      <c r="AL115" s="912"/>
      <c r="AM115" s="912"/>
      <c r="AN115" s="912"/>
    </row>
    <row r="116" spans="1:40" ht="20.25">
      <c r="A116" t="str">
        <f t="shared" si="25"/>
        <v>Véhicules usagésService gratuit 1</v>
      </c>
      <c r="B116" s="904" t="s">
        <v>462</v>
      </c>
      <c r="C116" s="928" t="s">
        <v>398</v>
      </c>
      <c r="D116" s="998"/>
      <c r="E116" s="987">
        <f t="shared" si="36"/>
        <v>80</v>
      </c>
      <c r="F116" s="929">
        <f t="array" ref="F116">+SUMPRODUCT(('Budget original'!$A$8:$A$501=$A116)*('Budget original'!$C$3:$AO$3=F$2),'Budget original'!$C$8:$AO$501)</f>
        <v>14720</v>
      </c>
      <c r="G116" s="999"/>
      <c r="H116" s="987"/>
      <c r="I116" s="929"/>
      <c r="J116" s="942"/>
      <c r="K116" s="987">
        <f>IF($J$97=0,0,L116/(J$94+J$95+J96))</f>
        <v>89.688922155688616</v>
      </c>
      <c r="L116" s="932">
        <f>SUMIFS(BV_Data_An_Cour!$P:$P,BV_Data_An_Cour!$U:$U,$B116,BV_Data_An_Cour!$V:$V,$C116,BV_Data_An_Cour!$W:$W,$L$2)</f>
        <v>14978.05</v>
      </c>
      <c r="M116" s="942"/>
      <c r="N116" s="963">
        <f t="shared" si="37"/>
        <v>258.04999999999927</v>
      </c>
      <c r="O116" s="942"/>
      <c r="P116" s="987">
        <f t="shared" si="38"/>
        <v>54.967600000000012</v>
      </c>
      <c r="Q116" s="932">
        <f t="array" ref="Q116">+SUMPRODUCT(('Réel 2025'!$A$8:$A$500=$A116)*('Réel 2025'!$C$3:$AO$3=Q$2),'Réel 2025'!$C$8:$AO$500)</f>
        <v>8245.1400000000012</v>
      </c>
      <c r="R116" s="942"/>
      <c r="S116" s="989">
        <f t="shared" si="39"/>
        <v>6732.909999999998</v>
      </c>
      <c r="T116" s="912"/>
      <c r="U116" s="912"/>
      <c r="W116" s="912"/>
      <c r="X116" s="912"/>
      <c r="Y116" s="912"/>
      <c r="Z116" s="912"/>
      <c r="AA116" s="912"/>
      <c r="AB116" s="912"/>
      <c r="AC116" s="912"/>
      <c r="AD116" s="912"/>
      <c r="AE116" s="912"/>
      <c r="AF116" s="912"/>
      <c r="AG116" s="912"/>
      <c r="AH116" s="912"/>
      <c r="AI116" s="912"/>
      <c r="AJ116" s="912"/>
      <c r="AK116" s="912"/>
      <c r="AL116" s="912"/>
      <c r="AM116" s="912"/>
      <c r="AN116" s="912"/>
    </row>
    <row r="117" spans="1:40" ht="20.25">
      <c r="A117" t="str">
        <f t="shared" si="25"/>
        <v>Véhicules usagésEntretien stock</v>
      </c>
      <c r="B117" s="904" t="s">
        <v>462</v>
      </c>
      <c r="C117" s="990" t="s">
        <v>399</v>
      </c>
      <c r="D117" s="1000"/>
      <c r="E117" s="992">
        <f t="shared" si="36"/>
        <v>48.559782608695649</v>
      </c>
      <c r="F117" s="921">
        <f t="array" ref="F117">+SUMPRODUCT(('Budget original'!$A$8:$A$501=$A117)*('Budget original'!$C$3:$AO$3=F$2),'Budget original'!$C$8:$AO$501)</f>
        <v>8935</v>
      </c>
      <c r="G117" s="1001"/>
      <c r="H117" s="992"/>
      <c r="I117" s="921"/>
      <c r="J117" s="922"/>
      <c r="K117" s="992">
        <f>IF($J$97=0,0,L117/(J$94+J$95+J96))</f>
        <v>54.232874251497002</v>
      </c>
      <c r="L117" s="949">
        <f>SUMIFS(BV_Data_An_Cour!$P:$P,BV_Data_An_Cour!$U:$U,$B117,BV_Data_An_Cour!$V:$V,$C117,BV_Data_An_Cour!$W:$W,$L$2)</f>
        <v>9056.89</v>
      </c>
      <c r="M117" s="922"/>
      <c r="N117" s="995">
        <f t="shared" si="37"/>
        <v>121.88999999999942</v>
      </c>
      <c r="O117" s="922"/>
      <c r="P117" s="992">
        <f t="shared" si="38"/>
        <v>171.1328</v>
      </c>
      <c r="Q117" s="949">
        <f t="array" ref="Q117">+SUMPRODUCT(('Réel 2025'!$A$8:$A$500=$A117)*('Réel 2025'!$C$3:$AO$3=Q$2),'Réel 2025'!$C$8:$AO$500)</f>
        <v>25669.920000000002</v>
      </c>
      <c r="R117" s="922"/>
      <c r="S117" s="996">
        <f t="shared" si="39"/>
        <v>-16613.030000000002</v>
      </c>
      <c r="T117" s="912"/>
      <c r="U117" s="912"/>
      <c r="W117" s="912"/>
      <c r="X117" s="912"/>
      <c r="Y117" s="912"/>
      <c r="Z117" s="912"/>
      <c r="AA117" s="912"/>
      <c r="AB117" s="912"/>
      <c r="AC117" s="912"/>
      <c r="AD117" s="912"/>
      <c r="AE117" s="912"/>
      <c r="AF117" s="912"/>
      <c r="AG117" s="912"/>
      <c r="AH117" s="912"/>
      <c r="AI117" s="912"/>
      <c r="AJ117" s="912"/>
      <c r="AK117" s="912"/>
      <c r="AL117" s="912"/>
      <c r="AM117" s="912"/>
      <c r="AN117" s="912"/>
    </row>
    <row r="118" spans="1:40" ht="20.25">
      <c r="A118" t="str">
        <f t="shared" si="25"/>
        <v>Véhicules usagésPublicité 1</v>
      </c>
      <c r="B118" s="904" t="s">
        <v>462</v>
      </c>
      <c r="C118" s="928" t="s">
        <v>400</v>
      </c>
      <c r="D118" s="998"/>
      <c r="E118" s="987">
        <f t="shared" si="36"/>
        <v>52.703804347826086</v>
      </c>
      <c r="F118" s="929">
        <f t="array" ref="F118">+SUMPRODUCT(('Budget original'!$A$8:$A$501=$A118)*('Budget original'!$C$3:$AO$3=F$2),'Budget original'!$C$8:$AO$501)</f>
        <v>9697.5</v>
      </c>
      <c r="G118" s="999"/>
      <c r="H118" s="987"/>
      <c r="I118" s="929"/>
      <c r="J118" s="942"/>
      <c r="K118" s="987">
        <f t="shared" ref="K118:K122" si="40">IF($J$97=0,0,L118/(J$94+J$95))</f>
        <v>74.124469696969697</v>
      </c>
      <c r="L118" s="932">
        <f>SUMIFS(BV_Data_An_Cour!$P:$P,BV_Data_An_Cour!$U:$U,$B118,BV_Data_An_Cour!$V:$V,$C118,BV_Data_An_Cour!$W:$W,$L$2)</f>
        <v>9784.43</v>
      </c>
      <c r="M118" s="942"/>
      <c r="N118" s="963">
        <f t="shared" si="37"/>
        <v>86.930000000000291</v>
      </c>
      <c r="O118" s="942"/>
      <c r="P118" s="987">
        <f t="shared" si="38"/>
        <v>333.93600000000004</v>
      </c>
      <c r="Q118" s="932">
        <f t="array" ref="Q118">+SUMPRODUCT(('Réel 2025'!$A$8:$A$500=$A118)*('Réel 2025'!$C$3:$AO$3=Q$2),'Réel 2025'!$C$8:$AO$500)</f>
        <v>50090.400000000001</v>
      </c>
      <c r="R118" s="942"/>
      <c r="S118" s="989">
        <f t="shared" si="39"/>
        <v>-40305.97</v>
      </c>
      <c r="T118" s="912"/>
      <c r="U118" s="912"/>
      <c r="W118" s="898"/>
      <c r="X118" s="912"/>
      <c r="Y118" s="912"/>
      <c r="Z118" s="912"/>
      <c r="AA118" s="912"/>
      <c r="AB118" s="912"/>
      <c r="AC118" s="912"/>
      <c r="AD118" s="912"/>
      <c r="AE118" s="912"/>
      <c r="AF118" s="912"/>
      <c r="AG118" s="912"/>
      <c r="AH118" s="912"/>
      <c r="AI118" s="912"/>
      <c r="AJ118" s="912"/>
      <c r="AK118" s="912"/>
      <c r="AL118" s="912"/>
      <c r="AM118" s="912"/>
      <c r="AN118" s="912"/>
    </row>
    <row r="119" spans="1:40" ht="20.25">
      <c r="A119" t="str">
        <f t="shared" si="25"/>
        <v>Véhicules usagésIntérêt de gros</v>
      </c>
      <c r="B119" s="904" t="s">
        <v>462</v>
      </c>
      <c r="C119" s="928" t="s">
        <v>401</v>
      </c>
      <c r="D119" s="998"/>
      <c r="E119" s="987">
        <f t="shared" si="36"/>
        <v>355.98097031361362</v>
      </c>
      <c r="F119" s="929">
        <f t="array" ref="F119">+SUMPRODUCT(('Budget original'!$A$8:$A$501=$A119)*('Budget original'!$C$3:$AO$3=F$2),'Budget original'!$C$8:$AO$501)</f>
        <v>65500.498537704909</v>
      </c>
      <c r="G119" s="999"/>
      <c r="H119" s="987"/>
      <c r="I119" s="929"/>
      <c r="J119" s="942"/>
      <c r="K119" s="987">
        <f t="shared" si="40"/>
        <v>460.54143939393941</v>
      </c>
      <c r="L119" s="932">
        <f>SUMIFS(BV_Data_An_Cour!$P:$P,BV_Data_An_Cour!$U:$U,$B119,BV_Data_An_Cour!$V:$V,$C119,BV_Data_An_Cour!$W:$W,$L$2)</f>
        <v>60791.47</v>
      </c>
      <c r="M119" s="942"/>
      <c r="N119" s="963">
        <f t="shared" si="37"/>
        <v>-4709.0285377049076</v>
      </c>
      <c r="O119" s="942"/>
      <c r="P119" s="987">
        <f t="shared" si="38"/>
        <v>255.58266666666668</v>
      </c>
      <c r="Q119" s="932">
        <f t="array" ref="Q119">+SUMPRODUCT(('Réel 2025'!$A$8:$A$500=$A119)*('Réel 2025'!$C$3:$AO$3=Q$2),'Réel 2025'!$C$8:$AO$500)</f>
        <v>38337.4</v>
      </c>
      <c r="R119" s="942"/>
      <c r="S119" s="989">
        <f t="shared" si="39"/>
        <v>22454.07</v>
      </c>
      <c r="T119" s="912"/>
      <c r="U119" s="912"/>
      <c r="W119" s="1004"/>
      <c r="X119" s="912"/>
      <c r="Y119" s="912"/>
      <c r="Z119" s="912"/>
      <c r="AA119" s="912"/>
      <c r="AB119" s="912"/>
      <c r="AC119" s="912"/>
      <c r="AD119" s="912"/>
      <c r="AE119" s="912"/>
      <c r="AF119" s="912"/>
      <c r="AG119" s="912"/>
      <c r="AH119" s="912"/>
      <c r="AI119" s="912"/>
      <c r="AJ119" s="912"/>
      <c r="AK119" s="912"/>
      <c r="AL119" s="912"/>
      <c r="AM119" s="912"/>
      <c r="AN119" s="912"/>
    </row>
    <row r="120" spans="1:40" ht="20.25" hidden="1">
      <c r="A120" t="str">
        <f t="shared" si="25"/>
        <v>Véhicules usagés[...]</v>
      </c>
      <c r="B120" s="904" t="s">
        <v>462</v>
      </c>
      <c r="C120" s="928" t="s">
        <v>330</v>
      </c>
      <c r="D120" s="998"/>
      <c r="E120" s="987">
        <f t="shared" si="36"/>
        <v>0</v>
      </c>
      <c r="F120" s="929">
        <f t="array" ref="F120">+SUMPRODUCT(('Budget original'!$A$8:$A$501=$A120)*('Budget original'!$C$3:$AO$3=F$2),'Budget original'!$C$8:$AO$501)</f>
        <v>0</v>
      </c>
      <c r="G120" s="999"/>
      <c r="H120" s="987"/>
      <c r="I120" s="929"/>
      <c r="J120" s="942"/>
      <c r="K120" s="987">
        <f t="shared" si="40"/>
        <v>0</v>
      </c>
      <c r="L120" s="932">
        <f>SUMIFS(BV_Data_An_Cour!$P:$P,BV_Data_An_Cour!$U:$U,$B120,BV_Data_An_Cour!$V:$V,$C120,BV_Data_An_Cour!$W:$W,$L$2)</f>
        <v>0</v>
      </c>
      <c r="M120" s="942"/>
      <c r="N120" s="963">
        <f t="shared" si="37"/>
        <v>0</v>
      </c>
      <c r="O120" s="942"/>
      <c r="P120" s="987">
        <f t="shared" si="38"/>
        <v>0</v>
      </c>
      <c r="Q120" s="932">
        <f t="array" ref="Q120">+SUMPRODUCT(('[1]Réel 2025'!$A$8:$A$500=$A120)*('[1]Réel 2025'!$C$3:$AO$3=Q$2),'[1]Réel 2025'!$C$8:$AO$500)</f>
        <v>0</v>
      </c>
      <c r="R120" s="942"/>
      <c r="S120" s="989">
        <f t="shared" si="39"/>
        <v>0</v>
      </c>
      <c r="T120" s="912"/>
      <c r="U120" s="912"/>
      <c r="W120" s="912"/>
      <c r="X120" s="912"/>
      <c r="Y120" s="912"/>
      <c r="Z120" s="912"/>
      <c r="AA120" s="912"/>
      <c r="AB120" s="912"/>
      <c r="AC120" s="912"/>
      <c r="AD120" s="912"/>
      <c r="AE120" s="912"/>
      <c r="AF120" s="912"/>
      <c r="AG120" s="912"/>
      <c r="AH120" s="912"/>
      <c r="AI120" s="912"/>
      <c r="AJ120" s="912"/>
      <c r="AK120" s="912"/>
      <c r="AL120" s="912"/>
      <c r="AM120" s="912"/>
      <c r="AN120" s="912"/>
    </row>
    <row r="121" spans="1:40" ht="20.25" hidden="1">
      <c r="A121" t="str">
        <f t="shared" si="25"/>
        <v>Véhicules usagés[...]</v>
      </c>
      <c r="B121" s="904" t="s">
        <v>462</v>
      </c>
      <c r="C121" s="928" t="s">
        <v>330</v>
      </c>
      <c r="D121" s="998"/>
      <c r="E121" s="987">
        <f t="shared" si="36"/>
        <v>0</v>
      </c>
      <c r="F121" s="929">
        <f t="array" ref="F121">+SUMPRODUCT(('Budget original'!$A$8:$A$501=$A121)*('Budget original'!$C$3:$AO$3=F$2),'Budget original'!$C$8:$AO$501)</f>
        <v>0</v>
      </c>
      <c r="G121" s="999"/>
      <c r="H121" s="987"/>
      <c r="I121" s="929"/>
      <c r="J121" s="942"/>
      <c r="K121" s="987">
        <f t="shared" si="40"/>
        <v>0</v>
      </c>
      <c r="L121" s="932">
        <f>SUMIFS(BV_Data_An_Cour!$P:$P,BV_Data_An_Cour!$U:$U,$B121,BV_Data_An_Cour!$V:$V,$C121,BV_Data_An_Cour!$W:$W,$L$2)</f>
        <v>0</v>
      </c>
      <c r="M121" s="942"/>
      <c r="N121" s="963">
        <f t="shared" si="37"/>
        <v>0</v>
      </c>
      <c r="O121" s="942"/>
      <c r="P121" s="987">
        <f t="shared" si="38"/>
        <v>0</v>
      </c>
      <c r="Q121" s="932">
        <f t="array" ref="Q121">+SUMPRODUCT(('[1]Réel 2025'!$A$8:$A$500=$A121)*('[1]Réel 2025'!$C$3:$AO$3=Q$2),'[1]Réel 2025'!$C$8:$AO$500)</f>
        <v>0</v>
      </c>
      <c r="R121" s="942"/>
      <c r="S121" s="989">
        <f t="shared" si="39"/>
        <v>0</v>
      </c>
      <c r="T121" s="912"/>
      <c r="U121" s="912"/>
      <c r="W121" s="912"/>
      <c r="X121" s="912"/>
      <c r="Y121" s="912"/>
      <c r="Z121" s="912"/>
      <c r="AA121" s="912"/>
      <c r="AB121" s="912"/>
      <c r="AC121" s="912"/>
      <c r="AD121" s="912"/>
      <c r="AE121" s="912"/>
      <c r="AF121" s="912"/>
      <c r="AG121" s="912"/>
      <c r="AH121" s="912"/>
      <c r="AI121" s="912"/>
      <c r="AJ121" s="912"/>
      <c r="AK121" s="912"/>
      <c r="AL121" s="912"/>
      <c r="AM121" s="912"/>
      <c r="AN121" s="912"/>
    </row>
    <row r="122" spans="1:40" ht="20.25" hidden="1">
      <c r="A122" t="str">
        <f t="shared" si="25"/>
        <v>Véhicules usagés[...]</v>
      </c>
      <c r="B122" s="904" t="s">
        <v>462</v>
      </c>
      <c r="C122" s="928" t="s">
        <v>330</v>
      </c>
      <c r="D122" s="998"/>
      <c r="E122" s="987">
        <f t="shared" si="36"/>
        <v>0</v>
      </c>
      <c r="F122" s="929">
        <f t="array" ref="F122">+SUMPRODUCT(('Budget original'!$A$8:$A$501=$A122)*('Budget original'!$C$3:$AO$3=F$2),'Budget original'!$C$8:$AO$501)</f>
        <v>0</v>
      </c>
      <c r="G122" s="999"/>
      <c r="H122" s="987"/>
      <c r="I122" s="929"/>
      <c r="J122" s="942"/>
      <c r="K122" s="987">
        <f t="shared" si="40"/>
        <v>0</v>
      </c>
      <c r="L122" s="932">
        <f>SUMIFS(BV_Data_An_Cour!$P:$P,BV_Data_An_Cour!$U:$U,$B122,BV_Data_An_Cour!$V:$V,$C122,BV_Data_An_Cour!$W:$W,$L$2)</f>
        <v>0</v>
      </c>
      <c r="M122" s="942"/>
      <c r="N122" s="963">
        <f t="shared" si="37"/>
        <v>0</v>
      </c>
      <c r="O122" s="942"/>
      <c r="P122" s="987">
        <f t="shared" si="38"/>
        <v>0</v>
      </c>
      <c r="Q122" s="932">
        <f t="array" ref="Q122">+SUMPRODUCT(('[1]Réel 2025'!$A$8:$A$500=$A122)*('[1]Réel 2025'!$C$3:$AO$3=Q$2),'[1]Réel 2025'!$C$8:$AO$500)</f>
        <v>0</v>
      </c>
      <c r="R122" s="942"/>
      <c r="S122" s="989">
        <f t="shared" si="39"/>
        <v>0</v>
      </c>
      <c r="T122" s="912"/>
      <c r="U122" s="912"/>
      <c r="W122" s="912"/>
      <c r="X122" s="912"/>
      <c r="Y122" s="912"/>
      <c r="Z122" s="912"/>
      <c r="AA122" s="912"/>
      <c r="AB122" s="912"/>
      <c r="AC122" s="912"/>
      <c r="AD122" s="912"/>
      <c r="AE122" s="912"/>
      <c r="AF122" s="912"/>
      <c r="AG122" s="912"/>
      <c r="AH122" s="912"/>
      <c r="AI122" s="912"/>
      <c r="AJ122" s="912"/>
      <c r="AK122" s="912"/>
      <c r="AL122" s="912"/>
      <c r="AM122" s="912"/>
      <c r="AN122" s="912"/>
    </row>
    <row r="123" spans="1:40" ht="20.25">
      <c r="A123" t="str">
        <f t="shared" si="25"/>
        <v>Véhicules usagésTOTAL VARIABLES</v>
      </c>
      <c r="B123" s="904" t="s">
        <v>462</v>
      </c>
      <c r="C123" s="1006" t="s">
        <v>403</v>
      </c>
      <c r="D123" s="1007" t="s">
        <v>404</v>
      </c>
      <c r="E123" s="1008">
        <f>F123/F$109</f>
        <v>0.41869650126487129</v>
      </c>
      <c r="F123" s="1009">
        <f>SUM(F113:F122)</f>
        <v>318466.92782814114</v>
      </c>
      <c r="G123" s="1010"/>
      <c r="H123" s="1008"/>
      <c r="I123" s="1009"/>
      <c r="J123" s="1010" t="s">
        <v>404</v>
      </c>
      <c r="K123" s="1008">
        <f>L123/L$109</f>
        <v>0.41243009548755738</v>
      </c>
      <c r="L123" s="1009">
        <f>SUM(L113:L122)</f>
        <v>281938.09999999998</v>
      </c>
      <c r="M123" s="1013"/>
      <c r="N123" s="1009">
        <f t="shared" si="37"/>
        <v>-36528.827828141162</v>
      </c>
      <c r="O123" s="1010" t="s">
        <v>404</v>
      </c>
      <c r="P123" s="1008">
        <f>Q123/Q$109</f>
        <v>0.46783829202136484</v>
      </c>
      <c r="Q123" s="1009">
        <f>SUM(Q113:Q122)</f>
        <v>283551.68000000005</v>
      </c>
      <c r="R123" s="1013"/>
      <c r="S123" s="1014">
        <f t="shared" si="39"/>
        <v>-1613.5800000000745</v>
      </c>
      <c r="T123" s="912"/>
      <c r="U123" s="912"/>
      <c r="W123" s="912"/>
      <c r="X123" s="912"/>
      <c r="Y123" s="912"/>
      <c r="Z123" s="912"/>
      <c r="AA123" s="912"/>
      <c r="AB123" s="912"/>
      <c r="AC123" s="912"/>
      <c r="AD123" s="912"/>
      <c r="AE123" s="912"/>
      <c r="AF123" s="912"/>
      <c r="AG123" s="912"/>
      <c r="AH123" s="912"/>
      <c r="AI123" s="912"/>
      <c r="AJ123" s="912"/>
      <c r="AK123" s="912"/>
      <c r="AL123" s="912"/>
      <c r="AM123" s="912"/>
      <c r="AN123" s="912"/>
    </row>
    <row r="124" spans="1:40" ht="20.25">
      <c r="A124" t="str">
        <f t="shared" si="25"/>
        <v>Véhicules usagésSalaires cadres</v>
      </c>
      <c r="B124" s="904" t="s">
        <v>462</v>
      </c>
      <c r="C124" s="1015" t="s">
        <v>405</v>
      </c>
      <c r="D124" s="940"/>
      <c r="E124" s="940"/>
      <c r="F124" s="929">
        <f t="array" ref="F124">+SUMPRODUCT(('Budget original'!$A$8:$A$501=$A124)*('Budget original'!$C$3:$AO$3=F$2),'Budget original'!$C$8:$AO$501)</f>
        <v>57099.46485057471</v>
      </c>
      <c r="G124" s="942"/>
      <c r="H124" s="940"/>
      <c r="I124" s="929"/>
      <c r="J124" s="942"/>
      <c r="K124" s="940"/>
      <c r="L124" s="932">
        <f>SUMIFS(BV_Data_An_Cour!$P:$P,BV_Data_An_Cour!$U:$U,$B124,BV_Data_An_Cour!$V:$V,$C124,BV_Data_An_Cour!$W:$W,$L$2)</f>
        <v>57261.33</v>
      </c>
      <c r="M124" s="942"/>
      <c r="N124" s="963">
        <f t="shared" si="37"/>
        <v>161.86514942529175</v>
      </c>
      <c r="O124" s="942"/>
      <c r="P124" s="940"/>
      <c r="Q124" s="932">
        <f t="array" ref="Q124">+SUMPRODUCT(('Réel 2025'!$A$8:$A$500=$A124)*('Réel 2025'!$C$3:$AO$3=Q$2),'Réel 2025'!$C$8:$AO$500)</f>
        <v>36221.339999999997</v>
      </c>
      <c r="R124" s="942"/>
      <c r="S124" s="989"/>
      <c r="T124" s="940"/>
      <c r="U124" s="940"/>
      <c r="W124" s="940"/>
      <c r="X124" s="940"/>
      <c r="Y124" s="940"/>
      <c r="Z124" s="940"/>
      <c r="AA124" s="940"/>
      <c r="AB124" s="940"/>
      <c r="AC124" s="940"/>
      <c r="AD124" s="940"/>
      <c r="AE124" s="940"/>
      <c r="AF124" s="940"/>
      <c r="AG124" s="940"/>
      <c r="AH124" s="940"/>
      <c r="AI124" s="940"/>
      <c r="AJ124" s="912"/>
      <c r="AK124" s="912"/>
      <c r="AL124" s="912"/>
      <c r="AM124" s="940"/>
      <c r="AN124" s="940"/>
    </row>
    <row r="125" spans="1:40" ht="20.25">
      <c r="A125" t="str">
        <f t="shared" si="25"/>
        <v>Véhicules usagésSalaires commis</v>
      </c>
      <c r="B125" s="904" t="s">
        <v>462</v>
      </c>
      <c r="C125" s="1016" t="s">
        <v>406</v>
      </c>
      <c r="D125" s="998"/>
      <c r="E125" s="940"/>
      <c r="F125" s="921">
        <f t="array" ref="F125">+SUMPRODUCT(('Budget original'!$A$8:$A$501=$A125)*('Budget original'!$C$3:$AO$3=F$2),'Budget original'!$C$8:$AO$501)</f>
        <v>17467.815718390804</v>
      </c>
      <c r="G125" s="999"/>
      <c r="H125" s="940"/>
      <c r="I125" s="921"/>
      <c r="J125" s="942"/>
      <c r="K125" s="940"/>
      <c r="L125" s="921">
        <f>SUMIFS(BV_Data_An_Cour!$P:$P,BV_Data_An_Cour!$U:$U,$B125,BV_Data_An_Cour!$V:$V,$C125,BV_Data_An_Cour!$W:$W,$L$2)</f>
        <v>14850.03</v>
      </c>
      <c r="M125" s="942"/>
      <c r="N125" s="963">
        <f t="shared" si="37"/>
        <v>-2617.7857183908036</v>
      </c>
      <c r="O125" s="942"/>
      <c r="P125" s="940"/>
      <c r="Q125" s="921">
        <f t="array" ref="Q125">+SUMPRODUCT(('Réel 2025'!$A$8:$A$500=$A125)*('Réel 2025'!$C$3:$AO$3=Q$2),'Réel 2025'!$C$8:$AO$500)</f>
        <v>27392.5</v>
      </c>
      <c r="R125" s="942"/>
      <c r="S125" s="989">
        <f t="shared" ref="S125:S154" si="41">L125-Q125</f>
        <v>-12542.47</v>
      </c>
      <c r="T125" s="940"/>
      <c r="U125" s="940"/>
      <c r="W125" s="940"/>
      <c r="X125" s="940"/>
      <c r="Y125" s="940"/>
      <c r="Z125" s="940"/>
      <c r="AA125" s="940"/>
      <c r="AB125" s="940"/>
      <c r="AC125" s="940"/>
      <c r="AD125" s="940"/>
      <c r="AE125" s="940"/>
      <c r="AF125" s="940"/>
      <c r="AG125" s="940"/>
      <c r="AH125" s="940"/>
      <c r="AI125" s="940"/>
      <c r="AJ125" s="912"/>
      <c r="AK125" s="912"/>
      <c r="AL125" s="912"/>
      <c r="AM125" s="940"/>
      <c r="AN125" s="940"/>
    </row>
    <row r="126" spans="1:40" ht="20.25">
      <c r="A126" t="str">
        <f t="shared" si="25"/>
        <v>Véhicules usagésSalaires autres</v>
      </c>
      <c r="B126" s="904" t="s">
        <v>462</v>
      </c>
      <c r="C126" s="1015" t="s">
        <v>407</v>
      </c>
      <c r="D126" s="1017"/>
      <c r="E126" s="1018"/>
      <c r="F126" s="929">
        <f t="array" ref="F126">+SUMPRODUCT(('Budget original'!$A$8:$A$501=$A126)*('Budget original'!$C$3:$AO$3=F$2),'Budget original'!$C$8:$AO$501)</f>
        <v>0</v>
      </c>
      <c r="G126" s="1019"/>
      <c r="H126" s="1018"/>
      <c r="I126" s="929"/>
      <c r="J126" s="1020"/>
      <c r="K126" s="1018"/>
      <c r="L126" s="932">
        <f>SUMIFS(BV_Data_An_Cour!$P:$P,BV_Data_An_Cour!$U:$U,$B126,BV_Data_An_Cour!$V:$V,$C126,BV_Data_An_Cour!$W:$W,$L$2)</f>
        <v>0</v>
      </c>
      <c r="M126" s="1020"/>
      <c r="N126" s="1022">
        <f t="shared" si="37"/>
        <v>0</v>
      </c>
      <c r="O126" s="1020"/>
      <c r="P126" s="1018"/>
      <c r="Q126" s="932">
        <f t="array" ref="Q126">+SUMPRODUCT(('Réel 2025'!$A$8:$A$500=$A126)*('Réel 2025'!$C$3:$AO$3=Q$2),'Réel 2025'!$C$8:$AO$500)</f>
        <v>25281</v>
      </c>
      <c r="R126" s="1020"/>
      <c r="S126" s="1023">
        <f t="shared" si="41"/>
        <v>-25281</v>
      </c>
      <c r="T126" s="940"/>
      <c r="U126" s="940"/>
      <c r="W126" s="940"/>
      <c r="X126" s="940"/>
      <c r="Y126" s="940"/>
      <c r="Z126" s="940"/>
      <c r="AA126" s="940"/>
      <c r="AB126" s="940"/>
      <c r="AC126" s="940"/>
      <c r="AD126" s="940"/>
      <c r="AE126" s="940"/>
      <c r="AF126" s="940"/>
      <c r="AG126" s="940"/>
      <c r="AH126" s="940"/>
      <c r="AI126" s="940"/>
      <c r="AJ126" s="912"/>
      <c r="AK126" s="912"/>
      <c r="AL126" s="912"/>
      <c r="AM126" s="940"/>
      <c r="AN126" s="940"/>
    </row>
    <row r="127" spans="1:40" ht="20.25">
      <c r="A127" t="str">
        <f t="shared" si="25"/>
        <v>Véhicules usagésSalaires spécialistes</v>
      </c>
      <c r="B127" s="904" t="s">
        <v>462</v>
      </c>
      <c r="C127" s="1015" t="s">
        <v>409</v>
      </c>
      <c r="D127" s="998"/>
      <c r="E127" s="940"/>
      <c r="F127" s="929">
        <f t="array" ref="F127">+SUMPRODUCT(('Budget original'!$A$8:$A$501=$A127)*('Budget original'!$C$3:$AO$3=F$2),'Budget original'!$C$8:$AO$501)</f>
        <v>0</v>
      </c>
      <c r="G127" s="999"/>
      <c r="H127" s="940"/>
      <c r="I127" s="929"/>
      <c r="J127" s="942"/>
      <c r="K127" s="940"/>
      <c r="L127" s="932">
        <f>SUMIFS(BV_Data_An_Cour!$P:$P,BV_Data_An_Cour!$U:$U,$B127,BV_Data_An_Cour!$V:$V,$C127,BV_Data_An_Cour!$W:$W,$L$2)</f>
        <v>0</v>
      </c>
      <c r="M127" s="942"/>
      <c r="N127" s="963">
        <f t="shared" si="37"/>
        <v>0</v>
      </c>
      <c r="O127" s="942"/>
      <c r="P127" s="940"/>
      <c r="Q127" s="932">
        <f t="array" ref="Q127">+SUMPRODUCT(('[1]Réel 2025'!$A$8:$A$500=$A127)*('[1]Réel 2025'!$C$3:$AO$3=Q$2),'[1]Réel 2025'!$C$8:$AO$500)</f>
        <v>0</v>
      </c>
      <c r="R127" s="942"/>
      <c r="S127" s="989">
        <f t="shared" si="41"/>
        <v>0</v>
      </c>
      <c r="T127" s="940"/>
      <c r="U127" s="940"/>
      <c r="W127" s="940"/>
      <c r="X127" s="940"/>
      <c r="Y127" s="940"/>
      <c r="Z127" s="940"/>
      <c r="AA127" s="940"/>
      <c r="AB127" s="940"/>
      <c r="AC127" s="940"/>
      <c r="AD127" s="940"/>
      <c r="AE127" s="940"/>
      <c r="AF127" s="940"/>
      <c r="AG127" s="940"/>
      <c r="AH127" s="940"/>
      <c r="AI127" s="940"/>
      <c r="AJ127" s="912"/>
      <c r="AK127" s="912"/>
      <c r="AL127" s="912"/>
      <c r="AM127" s="940"/>
      <c r="AN127" s="940"/>
    </row>
    <row r="128" spans="1:40" ht="20.25" hidden="1">
      <c r="A128" t="str">
        <f t="shared" si="25"/>
        <v>Véhicules usagés[...]</v>
      </c>
      <c r="B128" s="904" t="s">
        <v>462</v>
      </c>
      <c r="C128" s="1015" t="s">
        <v>330</v>
      </c>
      <c r="D128" s="998"/>
      <c r="E128" s="940"/>
      <c r="F128" s="929">
        <f t="array" ref="F128">+SUMPRODUCT(('Budget original'!$A$8:$A$501=$A128)*('Budget original'!$C$3:$AO$3=F$2),'Budget original'!$C$8:$AO$501)</f>
        <v>0</v>
      </c>
      <c r="G128" s="999"/>
      <c r="H128" s="940"/>
      <c r="I128" s="929"/>
      <c r="J128" s="942"/>
      <c r="K128" s="940"/>
      <c r="L128" s="932">
        <f>SUMIFS(BV_Data_An_Cour!$P:$P,BV_Data_An_Cour!$U:$U,$B128,BV_Data_An_Cour!$V:$V,$C128,BV_Data_An_Cour!$W:$W,$L$2)</f>
        <v>0</v>
      </c>
      <c r="M128" s="942"/>
      <c r="N128" s="963">
        <f t="shared" si="37"/>
        <v>0</v>
      </c>
      <c r="O128" s="942"/>
      <c r="P128" s="940"/>
      <c r="Q128" s="932">
        <f t="array" ref="Q128">+SUMPRODUCT(('[1]Réel 2025'!$A$8:$A$500=$A128)*('[1]Réel 2025'!$C$3:$AO$3=Q$2),'[1]Réel 2025'!$C$8:$AO$500)</f>
        <v>0</v>
      </c>
      <c r="R128" s="942"/>
      <c r="S128" s="989">
        <f t="shared" si="41"/>
        <v>0</v>
      </c>
      <c r="T128" s="940"/>
      <c r="U128" s="940"/>
      <c r="W128" s="940"/>
      <c r="X128" s="940"/>
      <c r="Y128" s="940"/>
      <c r="Z128" s="940"/>
      <c r="AA128" s="940"/>
      <c r="AB128" s="940"/>
      <c r="AC128" s="940"/>
      <c r="AD128" s="940"/>
      <c r="AE128" s="940"/>
      <c r="AF128" s="940"/>
      <c r="AG128" s="940"/>
      <c r="AH128" s="940"/>
      <c r="AI128" s="940"/>
      <c r="AJ128" s="912"/>
      <c r="AK128" s="912"/>
      <c r="AL128" s="912"/>
      <c r="AM128" s="940"/>
      <c r="AN128" s="940"/>
    </row>
    <row r="129" spans="1:40" ht="20.25" hidden="1">
      <c r="A129" t="str">
        <f t="shared" si="25"/>
        <v>Véhicules usagés[...]</v>
      </c>
      <c r="B129" s="904" t="s">
        <v>462</v>
      </c>
      <c r="C129" s="1015" t="s">
        <v>330</v>
      </c>
      <c r="D129" s="998"/>
      <c r="E129" s="940"/>
      <c r="F129" s="929">
        <f t="array" ref="F129">+SUMPRODUCT(('Budget original'!$A$8:$A$501=$A129)*('Budget original'!$C$3:$AO$3=F$2),'Budget original'!$C$8:$AO$501)</f>
        <v>0</v>
      </c>
      <c r="G129" s="999"/>
      <c r="H129" s="940"/>
      <c r="I129" s="929"/>
      <c r="J129" s="942"/>
      <c r="K129" s="940"/>
      <c r="L129" s="932">
        <f>SUMIFS(BV_Data_An_Cour!$P:$P,BV_Data_An_Cour!$U:$U,$B129,BV_Data_An_Cour!$V:$V,$C129,BV_Data_An_Cour!$W:$W,$L$2)</f>
        <v>0</v>
      </c>
      <c r="M129" s="942"/>
      <c r="N129" s="963">
        <f t="shared" si="37"/>
        <v>0</v>
      </c>
      <c r="O129" s="942"/>
      <c r="P129" s="940"/>
      <c r="Q129" s="932">
        <f t="array" ref="Q129">+SUMPRODUCT(('[1]Réel 2025'!$A$8:$A$500=$A129)*('[1]Réel 2025'!$C$3:$AO$3=Q$2),'[1]Réel 2025'!$C$8:$AO$500)</f>
        <v>0</v>
      </c>
      <c r="R129" s="942"/>
      <c r="S129" s="989">
        <f t="shared" si="41"/>
        <v>0</v>
      </c>
      <c r="T129" s="940"/>
      <c r="U129" s="940"/>
      <c r="W129" s="940"/>
      <c r="X129" s="940"/>
      <c r="Y129" s="940"/>
      <c r="Z129" s="940"/>
      <c r="AA129" s="940"/>
      <c r="AB129" s="940"/>
      <c r="AC129" s="940"/>
      <c r="AD129" s="940"/>
      <c r="AE129" s="940"/>
      <c r="AF129" s="940"/>
      <c r="AG129" s="940"/>
      <c r="AH129" s="940"/>
      <c r="AI129" s="940"/>
      <c r="AJ129" s="912"/>
      <c r="AK129" s="912"/>
      <c r="AL129" s="912"/>
      <c r="AM129" s="940"/>
      <c r="AN129" s="940"/>
    </row>
    <row r="130" spans="1:40" ht="20.25" hidden="1">
      <c r="A130" t="str">
        <f t="shared" si="25"/>
        <v>Véhicules usagés[...]</v>
      </c>
      <c r="B130" s="904" t="s">
        <v>462</v>
      </c>
      <c r="C130" s="1015" t="s">
        <v>330</v>
      </c>
      <c r="D130" s="998"/>
      <c r="E130" s="940"/>
      <c r="F130" s="929">
        <f t="array" ref="F130">+SUMPRODUCT(('Budget original'!$A$8:$A$501=$A130)*('Budget original'!$C$3:$AO$3=F$2),'Budget original'!$C$8:$AO$501)</f>
        <v>0</v>
      </c>
      <c r="G130" s="999"/>
      <c r="H130" s="940"/>
      <c r="I130" s="929"/>
      <c r="J130" s="942"/>
      <c r="K130" s="940"/>
      <c r="L130" s="932">
        <f>SUMIFS(BV_Data_An_Cour!$P:$P,BV_Data_An_Cour!$U:$U,$B130,BV_Data_An_Cour!$V:$V,$C130,BV_Data_An_Cour!$W:$W,$L$2)</f>
        <v>0</v>
      </c>
      <c r="M130" s="942"/>
      <c r="N130" s="963">
        <f t="shared" si="37"/>
        <v>0</v>
      </c>
      <c r="O130" s="942"/>
      <c r="P130" s="940"/>
      <c r="Q130" s="932">
        <f t="array" ref="Q130">+SUMPRODUCT(('[1]Réel 2025'!$A$8:$A$500=$A130)*('[1]Réel 2025'!$C$3:$AO$3=Q$2),'[1]Réel 2025'!$C$8:$AO$500)</f>
        <v>0</v>
      </c>
      <c r="R130" s="942"/>
      <c r="S130" s="989">
        <f t="shared" si="41"/>
        <v>0</v>
      </c>
      <c r="T130" s="940"/>
      <c r="U130" s="940"/>
      <c r="W130" s="940"/>
      <c r="X130" s="940"/>
      <c r="Y130" s="940"/>
      <c r="Z130" s="940"/>
      <c r="AA130" s="940"/>
      <c r="AB130" s="940"/>
      <c r="AC130" s="940"/>
      <c r="AD130" s="940"/>
      <c r="AE130" s="940"/>
      <c r="AF130" s="940"/>
      <c r="AG130" s="940"/>
      <c r="AH130" s="940"/>
      <c r="AI130" s="940"/>
      <c r="AJ130" s="912"/>
      <c r="AK130" s="912"/>
      <c r="AL130" s="912"/>
      <c r="AM130" s="940"/>
      <c r="AN130" s="940"/>
    </row>
    <row r="131" spans="1:40" ht="20.25">
      <c r="A131" t="str">
        <f t="shared" si="25"/>
        <v>Véhicules usagésSalaires en absences</v>
      </c>
      <c r="B131" s="904" t="s">
        <v>462</v>
      </c>
      <c r="C131" s="1016" t="s">
        <v>410</v>
      </c>
      <c r="D131" s="998"/>
      <c r="E131" s="940"/>
      <c r="F131" s="929">
        <f t="array" ref="F131">+SUMPRODUCT(('Budget original'!$A$8:$A$501=$A131)*('Budget original'!$C$3:$AO$3=F$2),'Budget original'!$C$8:$AO$501)</f>
        <v>37496.017785808806</v>
      </c>
      <c r="G131" s="999"/>
      <c r="H131" s="940"/>
      <c r="I131" s="929"/>
      <c r="J131" s="942"/>
      <c r="K131" s="940"/>
      <c r="L131" s="932">
        <f>SUMIFS(BV_Data_An_Cour!$P:$P,BV_Data_An_Cour!$U:$U,$B131,BV_Data_An_Cour!$V:$V,$C131,BV_Data_An_Cour!$W:$W,$L$2)</f>
        <v>29859.17</v>
      </c>
      <c r="M131" s="942"/>
      <c r="N131" s="963">
        <f t="shared" si="37"/>
        <v>-7636.8477858088081</v>
      </c>
      <c r="O131" s="942"/>
      <c r="P131" s="940"/>
      <c r="Q131" s="932">
        <f t="array" ref="Q131">+SUMPRODUCT(('Réel 2025'!$A$8:$A$500=$A131)*('Réel 2025'!$C$3:$AO$3=Q$2),'Réel 2025'!$C$8:$AO$500)</f>
        <v>35989.71</v>
      </c>
      <c r="R131" s="942"/>
      <c r="S131" s="989">
        <f t="shared" si="41"/>
        <v>-6130.5400000000009</v>
      </c>
      <c r="T131" s="912"/>
      <c r="U131" s="912"/>
      <c r="W131" s="912"/>
      <c r="X131" s="912"/>
      <c r="Y131" s="912"/>
      <c r="Z131" s="912"/>
      <c r="AA131" s="912"/>
      <c r="AB131" s="912"/>
      <c r="AC131" s="912"/>
      <c r="AD131" s="912"/>
      <c r="AE131" s="912"/>
      <c r="AF131" s="912"/>
      <c r="AG131" s="912"/>
      <c r="AH131" s="912"/>
      <c r="AI131" s="912"/>
      <c r="AJ131" s="912"/>
      <c r="AK131" s="912"/>
      <c r="AL131" s="912"/>
      <c r="AM131" s="912"/>
      <c r="AN131" s="912"/>
    </row>
    <row r="132" spans="1:40" ht="20.25">
      <c r="A132" t="str">
        <f t="shared" si="25"/>
        <v>Véhicules usagésDéduction à la source</v>
      </c>
      <c r="B132" s="904" t="s">
        <v>462</v>
      </c>
      <c r="C132" s="1015" t="s">
        <v>411</v>
      </c>
      <c r="D132" s="1017"/>
      <c r="E132" s="1018"/>
      <c r="F132" s="956">
        <f t="array" ref="F132">+SUMPRODUCT(('Budget original'!$A$8:$A$501=$A132)*('Budget original'!$C$3:$AO$3=F$2),'Budget original'!$C$8:$AO$501)</f>
        <v>39485.841513467778</v>
      </c>
      <c r="G132" s="1019"/>
      <c r="H132" s="1018"/>
      <c r="I132" s="956"/>
      <c r="J132" s="1020"/>
      <c r="K132" s="1018"/>
      <c r="L132" s="957">
        <f>SUMIFS(BV_Data_An_Cour!$P:$P,BV_Data_An_Cour!$U:$U,$B132,BV_Data_An_Cour!$V:$V,$C132,BV_Data_An_Cour!$W:$W,$L$2)</f>
        <v>33861.29</v>
      </c>
      <c r="M132" s="1020"/>
      <c r="N132" s="1022">
        <f t="shared" si="37"/>
        <v>-5624.5515134677771</v>
      </c>
      <c r="O132" s="1020"/>
      <c r="P132" s="1018"/>
      <c r="Q132" s="957">
        <f t="array" ref="Q132">+SUMPRODUCT(('Réel 2025'!$A$8:$A$500=$A132)*('Réel 2025'!$C$3:$AO$3=Q$2),'Réel 2025'!$C$8:$AO$500)</f>
        <v>36829.93</v>
      </c>
      <c r="R132" s="1020"/>
      <c r="S132" s="1023">
        <f t="shared" si="41"/>
        <v>-2968.6399999999994</v>
      </c>
      <c r="T132" s="912"/>
      <c r="U132" s="912"/>
      <c r="W132" s="912"/>
      <c r="X132" s="912"/>
      <c r="Y132" s="912"/>
      <c r="Z132" s="912"/>
      <c r="AA132" s="912"/>
      <c r="AB132" s="912"/>
      <c r="AC132" s="912"/>
      <c r="AD132" s="912"/>
      <c r="AE132" s="912"/>
      <c r="AF132" s="912"/>
      <c r="AG132" s="912"/>
      <c r="AH132" s="912"/>
      <c r="AI132" s="912"/>
      <c r="AJ132" s="912"/>
      <c r="AK132" s="912"/>
      <c r="AL132" s="912"/>
      <c r="AM132" s="912"/>
      <c r="AN132" s="912"/>
    </row>
    <row r="133" spans="1:40" ht="20.25">
      <c r="A133" t="str">
        <f t="shared" si="25"/>
        <v>Véhicules usagésBénéfices marginaux</v>
      </c>
      <c r="B133" s="904" t="s">
        <v>462</v>
      </c>
      <c r="C133" s="1015" t="s">
        <v>412</v>
      </c>
      <c r="D133" s="998"/>
      <c r="E133" s="940"/>
      <c r="F133" s="929">
        <f t="array" ref="F133">+SUMPRODUCT(('Budget original'!$A$8:$A$501=$A133)*('Budget original'!$C$3:$AO$3=F$2),'Budget original'!$C$8:$AO$501)</f>
        <v>26344.349397180409</v>
      </c>
      <c r="G133" s="999"/>
      <c r="H133" s="940"/>
      <c r="I133" s="929"/>
      <c r="J133" s="942"/>
      <c r="K133" s="940"/>
      <c r="L133" s="932">
        <f>SUMIFS(BV_Data_An_Cour!$P:$P,BV_Data_An_Cour!$U:$U,$B133,BV_Data_An_Cour!$V:$V,$C133,BV_Data_An_Cour!$W:$W,$L$2)</f>
        <v>16371.42</v>
      </c>
      <c r="M133" s="942"/>
      <c r="N133" s="963">
        <f t="shared" si="37"/>
        <v>-9972.9293971804091</v>
      </c>
      <c r="O133" s="942"/>
      <c r="P133" s="940"/>
      <c r="Q133" s="932">
        <f t="array" ref="Q133">+SUMPRODUCT(('Réel 2025'!$A$8:$A$500=$A133)*('Réel 2025'!$C$3:$AO$3=Q$2),'Réel 2025'!$C$8:$AO$500)</f>
        <v>20373.82</v>
      </c>
      <c r="R133" s="942"/>
      <c r="S133" s="989">
        <f t="shared" si="41"/>
        <v>-4002.3999999999996</v>
      </c>
      <c r="T133" s="940"/>
      <c r="U133" s="940"/>
      <c r="W133" s="940"/>
      <c r="X133" s="940"/>
      <c r="Y133" s="940"/>
      <c r="Z133" s="940"/>
      <c r="AA133" s="940"/>
      <c r="AB133" s="940"/>
      <c r="AC133" s="940"/>
      <c r="AD133" s="940"/>
      <c r="AE133" s="940"/>
      <c r="AF133" s="940"/>
      <c r="AG133" s="940"/>
      <c r="AH133" s="940"/>
      <c r="AI133" s="940"/>
      <c r="AJ133" s="912"/>
      <c r="AK133" s="912"/>
      <c r="AL133" s="912"/>
      <c r="AM133" s="940"/>
      <c r="AN133" s="940"/>
    </row>
    <row r="134" spans="1:40" ht="20.25">
      <c r="A134" t="str">
        <f t="shared" si="25"/>
        <v>Véhicules usagésCsst</v>
      </c>
      <c r="B134" s="904" t="s">
        <v>462</v>
      </c>
      <c r="C134" s="1015" t="s">
        <v>413</v>
      </c>
      <c r="D134" s="998"/>
      <c r="E134" s="940"/>
      <c r="F134" s="929">
        <f t="array" ref="F134">+SUMPRODUCT(('Budget original'!$A$8:$A$501=$A134)*('Budget original'!$C$3:$AO$3=F$2),'Budget original'!$C$8:$AO$501)</f>
        <v>7376.417831210515</v>
      </c>
      <c r="G134" s="999"/>
      <c r="H134" s="940"/>
      <c r="I134" s="929"/>
      <c r="J134" s="942"/>
      <c r="K134" s="940"/>
      <c r="L134" s="932">
        <f>SUMIFS(BV_Data_An_Cour!$P:$P,BV_Data_An_Cour!$U:$U,$B134,BV_Data_An_Cour!$V:$V,$C134,BV_Data_An_Cour!$W:$W,$L$2)</f>
        <v>5262.79</v>
      </c>
      <c r="M134" s="942"/>
      <c r="N134" s="963">
        <f t="shared" si="37"/>
        <v>-2113.6278312105151</v>
      </c>
      <c r="O134" s="942"/>
      <c r="P134" s="940"/>
      <c r="Q134" s="932">
        <f t="array" ref="Q134">+SUMPRODUCT(('Réel 2025'!$A$8:$A$500=$A134)*('Réel 2025'!$C$3:$AO$3=Q$2),'Réel 2025'!$C$8:$AO$500)</f>
        <v>6216.1999999999989</v>
      </c>
      <c r="R134" s="942"/>
      <c r="S134" s="989">
        <f t="shared" si="41"/>
        <v>-953.40999999999894</v>
      </c>
      <c r="T134" s="940"/>
      <c r="U134" s="940"/>
      <c r="W134" s="940"/>
      <c r="X134" s="940"/>
      <c r="Y134" s="940"/>
      <c r="Z134" s="940"/>
      <c r="AA134" s="940"/>
      <c r="AB134" s="940"/>
      <c r="AC134" s="940"/>
      <c r="AD134" s="940"/>
      <c r="AE134" s="940"/>
      <c r="AF134" s="940"/>
      <c r="AG134" s="940"/>
      <c r="AH134" s="940"/>
      <c r="AI134" s="940"/>
      <c r="AJ134" s="912"/>
      <c r="AK134" s="912"/>
      <c r="AL134" s="912"/>
      <c r="AM134" s="940"/>
      <c r="AN134" s="940"/>
    </row>
    <row r="135" spans="1:40" ht="20.25" hidden="1">
      <c r="A135" t="str">
        <f t="shared" si="25"/>
        <v>Véhicules usagés[...]</v>
      </c>
      <c r="B135" s="904" t="s">
        <v>462</v>
      </c>
      <c r="C135" s="928" t="s">
        <v>330</v>
      </c>
      <c r="D135" s="1000"/>
      <c r="E135" s="1024"/>
      <c r="F135" s="929">
        <f t="array" ref="F135">+SUMPRODUCT(('Budget original'!$A$8:$A$501=$A135)*('Budget original'!$C$3:$AO$3=F$2),'Budget original'!$C$8:$AO$501)</f>
        <v>0</v>
      </c>
      <c r="G135" s="1001"/>
      <c r="H135" s="1024"/>
      <c r="I135" s="929"/>
      <c r="J135" s="922"/>
      <c r="K135" s="1024"/>
      <c r="L135" s="932">
        <f>SUMIFS(BV_Data_An_Cour!$P:$P,BV_Data_An_Cour!$U:$U,$B135,BV_Data_An_Cour!$V:$V,$C135,BV_Data_An_Cour!$W:$W,$L$2)</f>
        <v>0</v>
      </c>
      <c r="M135" s="942"/>
      <c r="N135" s="963">
        <f t="shared" si="37"/>
        <v>0</v>
      </c>
      <c r="O135" s="922"/>
      <c r="P135" s="1024"/>
      <c r="Q135" s="932">
        <f t="array" ref="Q135">+SUMPRODUCT(('[1]Réel 2025'!$A$8:$A$500=$A135)*('[1]Réel 2025'!$C$3:$AO$3=Q$2),'[1]Réel 2025'!$C$8:$AO$500)</f>
        <v>0</v>
      </c>
      <c r="R135" s="922"/>
      <c r="S135" s="996">
        <f t="shared" si="41"/>
        <v>0</v>
      </c>
      <c r="T135" s="940"/>
      <c r="U135" s="940"/>
      <c r="W135" s="940"/>
      <c r="X135" s="940"/>
      <c r="Y135" s="940"/>
      <c r="Z135" s="940"/>
      <c r="AA135" s="940"/>
      <c r="AB135" s="940"/>
      <c r="AC135" s="940"/>
      <c r="AD135" s="940"/>
      <c r="AE135" s="940"/>
      <c r="AF135" s="940"/>
      <c r="AG135" s="940"/>
      <c r="AH135" s="940"/>
      <c r="AI135" s="940"/>
      <c r="AJ135" s="912"/>
      <c r="AK135" s="912"/>
      <c r="AL135" s="912"/>
      <c r="AM135" s="940"/>
      <c r="AN135" s="940"/>
    </row>
    <row r="136" spans="1:40" ht="20.25">
      <c r="A136" t="str">
        <f t="shared" si="25"/>
        <v>Véhicules usagésTOTAL PERSONNEL</v>
      </c>
      <c r="B136" s="904" t="s">
        <v>462</v>
      </c>
      <c r="C136" s="1006" t="s">
        <v>414</v>
      </c>
      <c r="D136" s="1007" t="s">
        <v>404</v>
      </c>
      <c r="E136" s="1008">
        <f>F136/F$109</f>
        <v>0.24357901908385662</v>
      </c>
      <c r="F136" s="1009">
        <f>+SUM(F124:F135)</f>
        <v>185269.90709663299</v>
      </c>
      <c r="G136" s="1010"/>
      <c r="H136" s="1008"/>
      <c r="I136" s="1009"/>
      <c r="J136" s="1010" t="s">
        <v>404</v>
      </c>
      <c r="K136" s="1008">
        <f>L136/L$109</f>
        <v>0.23034747623306887</v>
      </c>
      <c r="L136" s="1009">
        <f>SUM(L124:L135)</f>
        <v>157466.03000000003</v>
      </c>
      <c r="M136" s="1062"/>
      <c r="N136" s="1063">
        <f t="shared" si="37"/>
        <v>-27803.877096632961</v>
      </c>
      <c r="O136" s="1010" t="s">
        <v>404</v>
      </c>
      <c r="P136" s="1008">
        <f>Q136/Q$109</f>
        <v>0.31068782826445279</v>
      </c>
      <c r="Q136" s="1009">
        <f>+SUM(Q124:Q135)</f>
        <v>188304.5</v>
      </c>
      <c r="R136" s="1064"/>
      <c r="S136" s="1028">
        <f t="shared" si="41"/>
        <v>-30838.469999999972</v>
      </c>
      <c r="T136" s="912"/>
      <c r="U136" s="912"/>
      <c r="W136" s="912"/>
      <c r="X136" s="912"/>
      <c r="Y136" s="912"/>
      <c r="Z136" s="912"/>
      <c r="AA136" s="912"/>
      <c r="AB136" s="912"/>
      <c r="AC136" s="912"/>
      <c r="AD136" s="912"/>
      <c r="AE136" s="912"/>
      <c r="AF136" s="912"/>
      <c r="AG136" s="912"/>
      <c r="AH136" s="912"/>
      <c r="AI136" s="912"/>
      <c r="AJ136" s="912"/>
      <c r="AK136" s="912"/>
      <c r="AL136" s="912"/>
      <c r="AM136" s="912"/>
      <c r="AN136" s="912"/>
    </row>
    <row r="137" spans="1:40" ht="20.25">
      <c r="A137" t="str">
        <f t="shared" si="25"/>
        <v>Véhicules usagésPublicité 2</v>
      </c>
      <c r="B137" s="904" t="s">
        <v>462</v>
      </c>
      <c r="C137" s="928" t="s">
        <v>415</v>
      </c>
      <c r="D137" s="998"/>
      <c r="E137" s="940"/>
      <c r="F137" s="929">
        <f t="array" ref="F137">+SUMPRODUCT(('Budget original'!$A$8:$A$501=$A137)*('Budget original'!$C$3:$AO$3=F$2),'Budget original'!$C$8:$AO$501)</f>
        <v>0</v>
      </c>
      <c r="G137" s="999"/>
      <c r="H137" s="940"/>
      <c r="I137" s="929"/>
      <c r="J137" s="942"/>
      <c r="K137" s="940"/>
      <c r="L137" s="932">
        <f>SUMIFS(BV_Data_An_Cour!$P:$P,BV_Data_An_Cour!$U:$U,$B137,BV_Data_An_Cour!$V:$V,$C137,BV_Data_An_Cour!$W:$W,$L$2)</f>
        <v>0</v>
      </c>
      <c r="M137" s="942"/>
      <c r="N137" s="963">
        <f t="shared" si="37"/>
        <v>0</v>
      </c>
      <c r="O137" s="942"/>
      <c r="P137" s="940"/>
      <c r="Q137" s="932">
        <f t="array" ref="Q137">+SUMPRODUCT(('Réel 2025'!$A$8:$A$500=$A137)*('Réel 2025'!$C$3:$AO$3=Q$2),'Réel 2025'!$C$8:$AO$500)</f>
        <v>0</v>
      </c>
      <c r="R137" s="942"/>
      <c r="S137" s="989">
        <f t="shared" si="41"/>
        <v>0</v>
      </c>
      <c r="T137" s="912"/>
      <c r="U137" s="912"/>
      <c r="W137" s="912"/>
      <c r="X137" s="912"/>
      <c r="Y137" s="912"/>
      <c r="Z137" s="912"/>
      <c r="AA137" s="912"/>
      <c r="AB137" s="912"/>
      <c r="AC137" s="912"/>
      <c r="AD137" s="912"/>
      <c r="AE137" s="912"/>
      <c r="AF137" s="912"/>
      <c r="AG137" s="912"/>
      <c r="AH137" s="912"/>
      <c r="AI137" s="912"/>
      <c r="AJ137" s="912"/>
      <c r="AK137" s="912"/>
      <c r="AL137" s="912"/>
      <c r="AM137" s="912"/>
      <c r="AN137" s="912"/>
    </row>
    <row r="138" spans="1:40" ht="20.25">
      <c r="A138" t="str">
        <f t="shared" si="25"/>
        <v>Véhicules usagésService gratuit 2</v>
      </c>
      <c r="B138" s="904" t="s">
        <v>462</v>
      </c>
      <c r="C138" s="928" t="s">
        <v>416</v>
      </c>
      <c r="D138" s="998"/>
      <c r="E138" s="940"/>
      <c r="F138" s="929">
        <f t="array" ref="F138">+SUMPRODUCT(('Budget original'!$A$8:$A$501=$A138)*('Budget original'!$C$3:$AO$3=F$2),'Budget original'!$C$8:$AO$501)</f>
        <v>0</v>
      </c>
      <c r="G138" s="999"/>
      <c r="H138" s="940"/>
      <c r="I138" s="929"/>
      <c r="J138" s="942"/>
      <c r="K138" s="940"/>
      <c r="L138" s="932">
        <f>SUMIFS(BV_Data_An_Cour!$P:$P,BV_Data_An_Cour!$U:$U,$B138,BV_Data_An_Cour!$V:$V,$C138,BV_Data_An_Cour!$W:$W,$L$2)</f>
        <v>0</v>
      </c>
      <c r="M138" s="942"/>
      <c r="N138" s="963">
        <f t="shared" si="37"/>
        <v>0</v>
      </c>
      <c r="O138" s="942"/>
      <c r="P138" s="940"/>
      <c r="Q138" s="932">
        <f t="array" ref="Q138">+SUMPRODUCT(('Réel 2025'!$A$8:$A$500=$A138)*('Réel 2025'!$C$3:$AO$3=Q$2),'Réel 2025'!$C$8:$AO$500)</f>
        <v>0</v>
      </c>
      <c r="R138" s="942"/>
      <c r="S138" s="989">
        <f t="shared" si="41"/>
        <v>0</v>
      </c>
      <c r="T138" s="912"/>
      <c r="U138" s="912"/>
      <c r="W138" s="912"/>
      <c r="X138" s="912"/>
      <c r="Y138" s="912"/>
      <c r="Z138" s="912"/>
      <c r="AA138" s="912"/>
      <c r="AB138" s="912"/>
      <c r="AC138" s="912"/>
      <c r="AD138" s="912"/>
      <c r="AE138" s="912"/>
      <c r="AF138" s="912"/>
      <c r="AG138" s="912"/>
      <c r="AH138" s="912"/>
      <c r="AI138" s="912"/>
      <c r="AJ138" s="912"/>
      <c r="AK138" s="912"/>
      <c r="AL138" s="912"/>
      <c r="AM138" s="912"/>
      <c r="AN138" s="912"/>
    </row>
    <row r="139" spans="1:40" ht="20.25">
      <c r="A139" t="str">
        <f t="shared" si="25"/>
        <v>Véhicules usagésFrais véhicules de cie</v>
      </c>
      <c r="B139" s="904" t="s">
        <v>462</v>
      </c>
      <c r="C139" s="990" t="s">
        <v>417</v>
      </c>
      <c r="D139" s="1000"/>
      <c r="E139" s="1024"/>
      <c r="F139" s="921">
        <f t="array" ref="F139">+SUMPRODUCT(('Budget original'!$A$8:$A$501=$A139)*('Budget original'!$C$3:$AO$3=F$2),'Budget original'!$C$8:$AO$501)</f>
        <v>6872.2499999999991</v>
      </c>
      <c r="G139" s="1001"/>
      <c r="H139" s="1024"/>
      <c r="I139" s="921"/>
      <c r="J139" s="922"/>
      <c r="K139" s="1024"/>
      <c r="L139" s="921">
        <f>SUMIFS(BV_Data_An_Cour!$P:$P,BV_Data_An_Cour!$U:$U,$B139,BV_Data_An_Cour!$V:$V,$C139,BV_Data_An_Cour!$W:$W,$L$2)</f>
        <v>4309.55</v>
      </c>
      <c r="M139" s="922"/>
      <c r="N139" s="995">
        <f t="shared" si="37"/>
        <v>-2562.6999999999989</v>
      </c>
      <c r="O139" s="922"/>
      <c r="P139" s="1024"/>
      <c r="Q139" s="921">
        <f t="array" ref="Q139">+SUMPRODUCT(('Réel 2025'!$A$8:$A$500=$A139)*('Réel 2025'!$C$3:$AO$3=Q$2),'Réel 2025'!$C$8:$AO$500)</f>
        <v>8955.58</v>
      </c>
      <c r="R139" s="922"/>
      <c r="S139" s="996">
        <f t="shared" si="41"/>
        <v>-4646.03</v>
      </c>
      <c r="T139" s="912"/>
      <c r="U139" s="912"/>
      <c r="W139" s="912"/>
      <c r="X139" s="912"/>
      <c r="Y139" s="912"/>
      <c r="Z139" s="912"/>
      <c r="AA139" s="912"/>
      <c r="AB139" s="912"/>
      <c r="AC139" s="912"/>
      <c r="AD139" s="912"/>
      <c r="AE139" s="912"/>
      <c r="AF139" s="912"/>
      <c r="AG139" s="912"/>
      <c r="AH139" s="912"/>
      <c r="AI139" s="912"/>
      <c r="AJ139" s="912"/>
      <c r="AK139" s="912"/>
      <c r="AL139" s="912"/>
      <c r="AM139" s="912"/>
      <c r="AN139" s="912"/>
    </row>
    <row r="140" spans="1:40" ht="20.25">
      <c r="A140" t="str">
        <f t="shared" si="25"/>
        <v>Véhicules usagésInformatique</v>
      </c>
      <c r="B140" s="904" t="s">
        <v>462</v>
      </c>
      <c r="C140" s="928" t="s">
        <v>418</v>
      </c>
      <c r="D140" s="998"/>
      <c r="E140" s="940"/>
      <c r="F140" s="929">
        <f t="array" ref="F140">+SUMPRODUCT(('Budget original'!$A$8:$A$501=$A140)*('Budget original'!$C$3:$AO$3=F$2),'Budget original'!$C$8:$AO$501)</f>
        <v>36760.635000000002</v>
      </c>
      <c r="G140" s="999"/>
      <c r="H140" s="940"/>
      <c r="I140" s="929"/>
      <c r="J140" s="942"/>
      <c r="K140" s="940"/>
      <c r="L140" s="932">
        <f>SUMIFS(BV_Data_An_Cour!$P:$P,BV_Data_An_Cour!$U:$U,$B140,BV_Data_An_Cour!$V:$V,$C140,BV_Data_An_Cour!$W:$W,$L$2)</f>
        <v>38829.449999999997</v>
      </c>
      <c r="M140" s="942"/>
      <c r="N140" s="963">
        <f t="shared" si="37"/>
        <v>2068.8149999999951</v>
      </c>
      <c r="O140" s="942"/>
      <c r="P140" s="940"/>
      <c r="Q140" s="932">
        <f t="array" ref="Q140">+SUMPRODUCT(('Réel 2025'!$A$8:$A$500=$A140)*('Réel 2025'!$C$3:$AO$3=Q$2),'Réel 2025'!$C$8:$AO$500)</f>
        <v>13436.340000000002</v>
      </c>
      <c r="R140" s="942"/>
      <c r="S140" s="989">
        <f t="shared" si="41"/>
        <v>25393.109999999993</v>
      </c>
      <c r="T140" s="912"/>
      <c r="U140" s="912"/>
      <c r="W140" s="912"/>
      <c r="X140" s="912"/>
      <c r="Y140" s="912"/>
      <c r="Z140" s="912"/>
      <c r="AA140" s="912"/>
      <c r="AB140" s="912"/>
      <c r="AC140" s="912"/>
      <c r="AD140" s="912"/>
      <c r="AE140" s="912"/>
      <c r="AF140" s="912"/>
      <c r="AG140" s="912"/>
      <c r="AH140" s="912"/>
      <c r="AI140" s="912"/>
      <c r="AJ140" s="912"/>
      <c r="AK140" s="912"/>
      <c r="AL140" s="912"/>
      <c r="AM140" s="912"/>
      <c r="AN140" s="912"/>
    </row>
    <row r="141" spans="1:40" ht="20.25">
      <c r="A141" t="str">
        <f t="shared" si="25"/>
        <v>Véhicules usagésFrais de déplacement</v>
      </c>
      <c r="B141" s="904" t="s">
        <v>462</v>
      </c>
      <c r="C141" s="928" t="s">
        <v>419</v>
      </c>
      <c r="D141" s="998"/>
      <c r="E141" s="940"/>
      <c r="F141" s="929">
        <f t="array" ref="F141">+SUMPRODUCT(('Budget original'!$A$8:$A$501=$A141)*('Budget original'!$C$3:$AO$3=F$2),'Budget original'!$C$8:$AO$501)</f>
        <v>4488.75</v>
      </c>
      <c r="G141" s="999"/>
      <c r="H141" s="940"/>
      <c r="I141" s="929"/>
      <c r="J141" s="942"/>
      <c r="K141" s="940"/>
      <c r="L141" s="932">
        <f>SUMIFS(BV_Data_An_Cour!$P:$P,BV_Data_An_Cour!$U:$U,$B141,BV_Data_An_Cour!$V:$V,$C141,BV_Data_An_Cour!$W:$W,$L$2)</f>
        <v>7819.74</v>
      </c>
      <c r="M141" s="942"/>
      <c r="N141" s="963">
        <f t="shared" si="37"/>
        <v>3330.99</v>
      </c>
      <c r="O141" s="942"/>
      <c r="P141" s="940"/>
      <c r="Q141" s="932">
        <f t="array" ref="Q141">+SUMPRODUCT(('Réel 2025'!$A$8:$A$500=$A141)*('Réel 2025'!$C$3:$AO$3=Q$2),'Réel 2025'!$C$8:$AO$500)</f>
        <v>1235.0899999999999</v>
      </c>
      <c r="R141" s="942"/>
      <c r="S141" s="989">
        <f t="shared" si="41"/>
        <v>6584.65</v>
      </c>
      <c r="T141" s="1065"/>
      <c r="U141" s="912"/>
      <c r="W141" s="912"/>
      <c r="X141" s="912"/>
      <c r="Y141" s="912"/>
      <c r="Z141" s="912"/>
      <c r="AA141" s="912"/>
      <c r="AB141" s="912"/>
      <c r="AC141" s="912"/>
      <c r="AD141" s="912"/>
      <c r="AE141" s="912"/>
      <c r="AF141" s="912"/>
      <c r="AG141" s="912"/>
      <c r="AH141" s="912"/>
      <c r="AI141" s="912"/>
      <c r="AJ141" s="912"/>
      <c r="AK141" s="912"/>
      <c r="AL141" s="912"/>
      <c r="AM141" s="912"/>
      <c r="AN141" s="912"/>
    </row>
    <row r="142" spans="1:40" ht="20.25">
      <c r="A142" t="str">
        <f t="shared" si="25"/>
        <v>Véhicules usagésServices extérieurs</v>
      </c>
      <c r="B142" s="904" t="s">
        <v>462</v>
      </c>
      <c r="C142" s="990" t="s">
        <v>420</v>
      </c>
      <c r="D142" s="1000"/>
      <c r="E142" s="1024"/>
      <c r="F142" s="921">
        <f t="array" ref="F142">+SUMPRODUCT(('Budget original'!$A$8:$A$501=$A142)*('Budget original'!$C$3:$AO$3=F$2),'Budget original'!$C$8:$AO$501)</f>
        <v>26081.012999999999</v>
      </c>
      <c r="G142" s="1001"/>
      <c r="H142" s="1024"/>
      <c r="I142" s="921"/>
      <c r="J142" s="922"/>
      <c r="K142" s="1024"/>
      <c r="L142" s="921">
        <f>SUMIFS(BV_Data_An_Cour!$P:$P,BV_Data_An_Cour!$U:$U,$B142,BV_Data_An_Cour!$V:$V,$C142,BV_Data_An_Cour!$W:$W,$L$2)</f>
        <v>30524.93</v>
      </c>
      <c r="M142" s="922"/>
      <c r="N142" s="995">
        <f t="shared" si="37"/>
        <v>4443.9170000000013</v>
      </c>
      <c r="O142" s="922"/>
      <c r="P142" s="1024"/>
      <c r="Q142" s="921">
        <f t="array" ref="Q142">+SUMPRODUCT(('Réel 2025'!$A$8:$A$500=$A142)*('Réel 2025'!$C$3:$AO$3=Q$2),'Réel 2025'!$C$8:$AO$500)</f>
        <v>6673.65</v>
      </c>
      <c r="R142" s="922"/>
      <c r="S142" s="996">
        <f t="shared" si="41"/>
        <v>23851.279999999999</v>
      </c>
      <c r="T142" s="912"/>
      <c r="U142" s="912"/>
      <c r="W142" s="912"/>
      <c r="X142" s="912"/>
      <c r="Y142" s="912"/>
      <c r="Z142" s="912"/>
      <c r="AA142" s="912"/>
      <c r="AB142" s="912"/>
      <c r="AC142" s="912"/>
      <c r="AD142" s="912"/>
      <c r="AE142" s="912"/>
      <c r="AF142" s="912"/>
      <c r="AG142" s="912"/>
      <c r="AH142" s="912"/>
      <c r="AI142" s="912"/>
      <c r="AJ142" s="912"/>
      <c r="AK142" s="912"/>
      <c r="AL142" s="912"/>
      <c r="AM142" s="912"/>
      <c r="AN142" s="912"/>
    </row>
    <row r="143" spans="1:40" ht="20.25">
      <c r="A143" t="str">
        <f t="shared" si="25"/>
        <v>Véhicules usagésFournitures autres</v>
      </c>
      <c r="B143" s="904" t="s">
        <v>462</v>
      </c>
      <c r="C143" s="928" t="s">
        <v>421</v>
      </c>
      <c r="D143" s="998"/>
      <c r="E143" s="940"/>
      <c r="F143" s="929">
        <f t="array" ref="F143">+SUMPRODUCT(('Budget original'!$A$8:$A$501=$A143)*('Budget original'!$C$3:$AO$3=F$2),'Budget original'!$C$8:$AO$501)</f>
        <v>123.75</v>
      </c>
      <c r="G143" s="999"/>
      <c r="H143" s="940"/>
      <c r="I143" s="929"/>
      <c r="J143" s="942"/>
      <c r="K143" s="940"/>
      <c r="L143" s="932">
        <f>SUMIFS(BV_Data_An_Cour!$P:$P,BV_Data_An_Cour!$U:$U,$B143,BV_Data_An_Cour!$V:$V,$C143,BV_Data_An_Cour!$W:$W,$L$2)</f>
        <v>368.19</v>
      </c>
      <c r="M143" s="942"/>
      <c r="N143" s="963">
        <f t="shared" si="37"/>
        <v>244.44</v>
      </c>
      <c r="O143" s="942"/>
      <c r="P143" s="940"/>
      <c r="Q143" s="932">
        <f t="array" ref="Q143">+SUMPRODUCT(('Réel 2025'!$A$8:$A$500=$A143)*('Réel 2025'!$C$3:$AO$3=Q$2),'Réel 2025'!$C$8:$AO$500)</f>
        <v>150.55000000000001</v>
      </c>
      <c r="R143" s="942"/>
      <c r="S143" s="989">
        <f t="shared" si="41"/>
        <v>217.64</v>
      </c>
      <c r="T143" s="912"/>
      <c r="U143" s="912"/>
      <c r="W143" s="912"/>
      <c r="X143" s="912"/>
      <c r="Y143" s="912"/>
      <c r="Z143" s="912"/>
      <c r="AA143" s="912"/>
      <c r="AB143" s="912"/>
      <c r="AC143" s="912"/>
      <c r="AD143" s="912"/>
      <c r="AE143" s="912"/>
      <c r="AF143" s="912"/>
      <c r="AG143" s="912"/>
      <c r="AH143" s="912"/>
      <c r="AI143" s="912"/>
      <c r="AJ143" s="912"/>
      <c r="AK143" s="912"/>
      <c r="AL143" s="912"/>
      <c r="AM143" s="912"/>
      <c r="AN143" s="912"/>
    </row>
    <row r="144" spans="1:40" ht="20.25">
      <c r="A144" t="str">
        <f t="shared" si="25"/>
        <v>Véhicules usagésUniformes</v>
      </c>
      <c r="B144" s="904" t="s">
        <v>462</v>
      </c>
      <c r="C144" s="928" t="s">
        <v>422</v>
      </c>
      <c r="D144" s="998"/>
      <c r="E144" s="940"/>
      <c r="F144" s="929">
        <f t="array" ref="F144">+SUMPRODUCT(('Budget original'!$A$8:$A$501=$A144)*('Budget original'!$C$3:$AO$3=F$2),'Budget original'!$C$8:$AO$501)</f>
        <v>67.5</v>
      </c>
      <c r="G144" s="999"/>
      <c r="H144" s="940"/>
      <c r="I144" s="929"/>
      <c r="J144" s="942"/>
      <c r="K144" s="940"/>
      <c r="L144" s="932">
        <f>SUMIFS(BV_Data_An_Cour!$P:$P,BV_Data_An_Cour!$U:$U,$B144,BV_Data_An_Cour!$V:$V,$C144,BV_Data_An_Cour!$W:$W,$L$2)</f>
        <v>109.83</v>
      </c>
      <c r="M144" s="942"/>
      <c r="N144" s="963">
        <f t="shared" si="37"/>
        <v>42.33</v>
      </c>
      <c r="O144" s="942"/>
      <c r="P144" s="940"/>
      <c r="Q144" s="932">
        <f t="array" ref="Q144">+SUMPRODUCT(('Réel 2025'!$A$8:$A$500=$A144)*('Réel 2025'!$C$3:$AO$3=Q$2),'Réel 2025'!$C$8:$AO$500)</f>
        <v>79.98</v>
      </c>
      <c r="R144" s="942"/>
      <c r="S144" s="989">
        <f t="shared" si="41"/>
        <v>29.849999999999994</v>
      </c>
      <c r="T144" s="912"/>
      <c r="U144" s="912"/>
      <c r="W144" s="912"/>
      <c r="X144" s="912"/>
      <c r="Y144" s="912"/>
      <c r="Z144" s="912"/>
      <c r="AA144" s="912"/>
      <c r="AB144" s="912"/>
      <c r="AC144" s="912"/>
      <c r="AD144" s="912"/>
      <c r="AE144" s="912"/>
      <c r="AF144" s="912"/>
      <c r="AG144" s="912"/>
      <c r="AH144" s="912"/>
      <c r="AI144" s="912"/>
      <c r="AJ144" s="912"/>
      <c r="AK144" s="912"/>
      <c r="AL144" s="912"/>
      <c r="AM144" s="912"/>
      <c r="AN144" s="912"/>
    </row>
    <row r="145" spans="1:40" ht="20.25">
      <c r="A145" t="str">
        <f t="shared" si="25"/>
        <v>Véhicules usagésPapeterie</v>
      </c>
      <c r="B145" s="904" t="s">
        <v>462</v>
      </c>
      <c r="C145" s="928" t="s">
        <v>423</v>
      </c>
      <c r="D145" s="998"/>
      <c r="E145" s="940"/>
      <c r="F145" s="929">
        <f t="array" ref="F145">+SUMPRODUCT(('Budget original'!$A$8:$A$501=$A145)*('Budget original'!$C$3:$AO$3=F$2),'Budget original'!$C$8:$AO$501)</f>
        <v>1957.5</v>
      </c>
      <c r="G145" s="999"/>
      <c r="H145" s="940"/>
      <c r="I145" s="929"/>
      <c r="J145" s="942"/>
      <c r="K145" s="940"/>
      <c r="L145" s="931">
        <f>SUMIFS(BV_Data_An_Cour!$P:$P,BV_Data_An_Cour!$U:$U,$B145,BV_Data_An_Cour!$V:$V,$C145,BV_Data_An_Cour!$W:$W,$L$2)</f>
        <v>2168.5700000000002</v>
      </c>
      <c r="M145" s="942"/>
      <c r="N145" s="963">
        <f t="shared" si="37"/>
        <v>211.07000000000016</v>
      </c>
      <c r="O145" s="942"/>
      <c r="P145" s="940"/>
      <c r="Q145" s="931">
        <f t="array" ref="Q145">+SUMPRODUCT(('Réel 2025'!$A$8:$A$500=$A145)*('Réel 2025'!$C$3:$AO$3=Q$2),'Réel 2025'!$C$8:$AO$500)</f>
        <v>1465.65</v>
      </c>
      <c r="R145" s="942"/>
      <c r="S145" s="989">
        <f t="shared" si="41"/>
        <v>702.92000000000007</v>
      </c>
      <c r="T145" s="912"/>
      <c r="U145" s="912"/>
      <c r="W145" s="912"/>
      <c r="X145" s="912"/>
      <c r="Y145" s="912"/>
      <c r="Z145" s="912"/>
      <c r="AA145" s="912"/>
      <c r="AB145" s="912"/>
      <c r="AC145" s="912"/>
      <c r="AD145" s="912"/>
      <c r="AE145" s="912"/>
      <c r="AF145" s="912"/>
      <c r="AG145" s="912"/>
      <c r="AH145" s="912"/>
      <c r="AI145" s="912"/>
      <c r="AJ145" s="912"/>
      <c r="AK145" s="912"/>
      <c r="AL145" s="912"/>
      <c r="AM145" s="912"/>
      <c r="AN145" s="912"/>
    </row>
    <row r="146" spans="1:40" ht="20.25">
      <c r="A146" t="str">
        <f t="shared" si="25"/>
        <v>Véhicules usagésTéléphone</v>
      </c>
      <c r="B146" s="904" t="s">
        <v>462</v>
      </c>
      <c r="C146" s="928" t="s">
        <v>424</v>
      </c>
      <c r="D146" s="998"/>
      <c r="E146" s="940"/>
      <c r="F146" s="929">
        <f t="array" ref="F146">+SUMPRODUCT(('Budget original'!$A$8:$A$501=$A146)*('Budget original'!$C$3:$AO$3=F$2),'Budget original'!$C$8:$AO$501)</f>
        <v>570.15000000000009</v>
      </c>
      <c r="G146" s="999"/>
      <c r="H146" s="940"/>
      <c r="I146" s="929"/>
      <c r="J146" s="942"/>
      <c r="K146" s="940"/>
      <c r="L146" s="932">
        <f>SUMIFS(BV_Data_An_Cour!$P:$P,BV_Data_An_Cour!$U:$U,$B146,BV_Data_An_Cour!$V:$V,$C146,BV_Data_An_Cour!$W:$W,$L$2)</f>
        <v>771.57</v>
      </c>
      <c r="M146" s="942"/>
      <c r="N146" s="963">
        <f t="shared" si="37"/>
        <v>201.41999999999996</v>
      </c>
      <c r="O146" s="942"/>
      <c r="P146" s="940"/>
      <c r="Q146" s="932">
        <f t="array" ref="Q146">+SUMPRODUCT(('Réel 2025'!$A$8:$A$500=$A146)*('Réel 2025'!$C$3:$AO$3=Q$2),'Réel 2025'!$C$8:$AO$500)</f>
        <v>759.78</v>
      </c>
      <c r="R146" s="942"/>
      <c r="S146" s="989">
        <f t="shared" si="41"/>
        <v>11.790000000000077</v>
      </c>
      <c r="T146" s="912"/>
      <c r="U146" s="912"/>
      <c r="W146" s="912"/>
      <c r="X146" s="912"/>
      <c r="Y146" s="912"/>
      <c r="Z146" s="912"/>
      <c r="AA146" s="912"/>
      <c r="AB146" s="912"/>
      <c r="AC146" s="912"/>
      <c r="AD146" s="912"/>
      <c r="AE146" s="912"/>
      <c r="AF146" s="912"/>
      <c r="AG146" s="912"/>
      <c r="AH146" s="912"/>
      <c r="AI146" s="912"/>
      <c r="AJ146" s="912"/>
      <c r="AK146" s="912"/>
      <c r="AL146" s="912"/>
      <c r="AM146" s="912"/>
      <c r="AN146" s="912"/>
    </row>
    <row r="147" spans="1:40" ht="20.25">
      <c r="A147" t="str">
        <f t="shared" si="25"/>
        <v>Véhicules usagésFrais postaux</v>
      </c>
      <c r="B147" s="904" t="s">
        <v>462</v>
      </c>
      <c r="C147" s="928" t="s">
        <v>425</v>
      </c>
      <c r="D147" s="998"/>
      <c r="E147" s="940"/>
      <c r="F147" s="929">
        <f t="array" ref="F147">+SUMPRODUCT(('Budget original'!$A$8:$A$501=$A147)*('Budget original'!$C$3:$AO$3=F$2),'Budget original'!$C$8:$AO$501)</f>
        <v>764.99999999999989</v>
      </c>
      <c r="G147" s="999"/>
      <c r="H147" s="940"/>
      <c r="I147" s="929"/>
      <c r="J147" s="942"/>
      <c r="K147" s="940"/>
      <c r="L147" s="932">
        <f>SUMIFS(BV_Data_An_Cour!$P:$P,BV_Data_An_Cour!$U:$U,$B147,BV_Data_An_Cour!$V:$V,$C147,BV_Data_An_Cour!$W:$W,$L$2)</f>
        <v>1025.9100000000001</v>
      </c>
      <c r="M147" s="942"/>
      <c r="N147" s="963">
        <f t="shared" si="37"/>
        <v>260.9100000000002</v>
      </c>
      <c r="O147" s="942"/>
      <c r="P147" s="940"/>
      <c r="Q147" s="932">
        <f t="array" ref="Q147">+SUMPRODUCT(('Réel 2025'!$A$8:$A$500=$A147)*('Réel 2025'!$C$3:$AO$3=Q$2),'Réel 2025'!$C$8:$AO$500)</f>
        <v>939.07</v>
      </c>
      <c r="R147" s="942"/>
      <c r="S147" s="989">
        <f t="shared" si="41"/>
        <v>86.840000000000032</v>
      </c>
      <c r="T147" s="912"/>
      <c r="U147" s="912"/>
      <c r="W147" s="912"/>
      <c r="X147" s="912"/>
      <c r="Y147" s="912"/>
      <c r="Z147" s="912"/>
      <c r="AA147" s="912"/>
      <c r="AB147" s="912"/>
      <c r="AC147" s="912"/>
      <c r="AD147" s="912"/>
      <c r="AE147" s="912"/>
      <c r="AF147" s="912"/>
      <c r="AG147" s="912"/>
      <c r="AH147" s="912"/>
      <c r="AI147" s="912"/>
      <c r="AJ147" s="912"/>
      <c r="AK147" s="912"/>
      <c r="AL147" s="912"/>
      <c r="AM147" s="912"/>
      <c r="AN147" s="912"/>
    </row>
    <row r="148" spans="1:40" ht="20.25">
      <c r="A148" t="str">
        <f t="shared" si="25"/>
        <v>Véhicules usagésDivers</v>
      </c>
      <c r="B148" s="904" t="s">
        <v>462</v>
      </c>
      <c r="C148" s="928" t="s">
        <v>426</v>
      </c>
      <c r="D148" s="998"/>
      <c r="E148" s="940"/>
      <c r="F148" s="929">
        <f t="array" ref="F148">+SUMPRODUCT(('Budget original'!$A$8:$A$501=$A148)*('Budget original'!$C$3:$AO$3=F$2),'Budget original'!$C$8:$AO$501)</f>
        <v>2150.2499999999991</v>
      </c>
      <c r="G148" s="999"/>
      <c r="H148" s="940"/>
      <c r="I148" s="929"/>
      <c r="J148" s="942"/>
      <c r="K148" s="940"/>
      <c r="L148" s="932">
        <f>SUMIFS(BV_Data_An_Cour!$P:$P,BV_Data_An_Cour!$U:$U,$B148,BV_Data_An_Cour!$V:$V,$C148,BV_Data_An_Cour!$W:$W,$L$2)</f>
        <v>2047.62</v>
      </c>
      <c r="M148" s="942"/>
      <c r="N148" s="963">
        <f t="shared" si="37"/>
        <v>-102.6299999999992</v>
      </c>
      <c r="O148" s="942"/>
      <c r="P148" s="940"/>
      <c r="Q148" s="932">
        <f t="array" ref="Q148">+SUMPRODUCT(('Réel 2025'!$A$8:$A$500=$A148)*('Réel 2025'!$C$3:$AO$3=Q$2),'Réel 2025'!$C$8:$AO$500)</f>
        <v>1907.7299999999998</v>
      </c>
      <c r="R148" s="942"/>
      <c r="S148" s="989">
        <f t="shared" si="41"/>
        <v>139.8900000000001</v>
      </c>
      <c r="T148" s="912"/>
      <c r="U148" s="912"/>
      <c r="W148" s="912"/>
      <c r="X148" s="912"/>
      <c r="Y148" s="912"/>
      <c r="Z148" s="912"/>
      <c r="AA148" s="912"/>
      <c r="AB148" s="912"/>
      <c r="AC148" s="912"/>
      <c r="AD148" s="912"/>
      <c r="AE148" s="912"/>
      <c r="AF148" s="912"/>
      <c r="AG148" s="912"/>
      <c r="AH148" s="912"/>
      <c r="AI148" s="912"/>
      <c r="AJ148" s="912"/>
      <c r="AK148" s="912"/>
      <c r="AL148" s="912"/>
      <c r="AM148" s="912"/>
      <c r="AN148" s="912"/>
    </row>
    <row r="149" spans="1:40" ht="20.25">
      <c r="A149" t="str">
        <f t="shared" si="25"/>
        <v>Véhicules usagésFormation</v>
      </c>
      <c r="B149" s="904" t="s">
        <v>462</v>
      </c>
      <c r="C149" s="928" t="s">
        <v>427</v>
      </c>
      <c r="D149" s="998"/>
      <c r="E149" s="940"/>
      <c r="F149" s="929">
        <f t="array" ref="F149">+SUMPRODUCT(('Budget original'!$A$8:$A$501=$A149)*('Budget original'!$C$3:$AO$3=F$2),'Budget original'!$C$8:$AO$501)</f>
        <v>1029.1320000000005</v>
      </c>
      <c r="G149" s="999"/>
      <c r="H149" s="940"/>
      <c r="I149" s="929"/>
      <c r="J149" s="942"/>
      <c r="K149" s="940"/>
      <c r="L149" s="963">
        <f>SUMIFS(BV_Data_An_Cour!$P:$P,BV_Data_An_Cour!$U:$U,$B149,BV_Data_An_Cour!$V:$V,$C149,BV_Data_An_Cour!$W:$W,$L$2)</f>
        <v>323.55</v>
      </c>
      <c r="M149" s="942"/>
      <c r="N149" s="963">
        <f t="shared" si="37"/>
        <v>-705.58200000000056</v>
      </c>
      <c r="O149" s="942"/>
      <c r="P149" s="940"/>
      <c r="Q149" s="932">
        <f t="array" ref="Q149">+SUMPRODUCT(('Réel 2025'!$A$8:$A$500=$A149)*('Réel 2025'!$C$3:$AO$3=Q$2),'Réel 2025'!$C$8:$AO$500)</f>
        <v>646.07000000000005</v>
      </c>
      <c r="R149" s="942"/>
      <c r="S149" s="989">
        <f t="shared" si="41"/>
        <v>-322.52000000000004</v>
      </c>
      <c r="T149" s="912"/>
      <c r="U149" s="912"/>
      <c r="W149" s="912"/>
      <c r="X149" s="912"/>
      <c r="Y149" s="912"/>
      <c r="Z149" s="912"/>
      <c r="AA149" s="912"/>
      <c r="AB149" s="912"/>
      <c r="AC149" s="912"/>
      <c r="AD149" s="912"/>
      <c r="AE149" s="912"/>
      <c r="AF149" s="912"/>
      <c r="AG149" s="912"/>
      <c r="AH149" s="912"/>
      <c r="AI149" s="912"/>
      <c r="AJ149" s="912"/>
      <c r="AK149" s="912"/>
      <c r="AL149" s="912"/>
      <c r="AM149" s="912"/>
      <c r="AN149" s="912"/>
    </row>
    <row r="150" spans="1:40" ht="20.25">
      <c r="A150" t="str">
        <f t="shared" si="25"/>
        <v>Véhicules usagésFrais bancaires</v>
      </c>
      <c r="B150" s="904" t="s">
        <v>462</v>
      </c>
      <c r="C150" s="928" t="s">
        <v>428</v>
      </c>
      <c r="D150" s="998"/>
      <c r="E150" s="940"/>
      <c r="F150" s="929">
        <f t="array" ref="F150">+SUMPRODUCT(('Budget original'!$A$8:$A$501=$A150)*('Budget original'!$C$3:$AO$3=F$2),'Budget original'!$C$8:$AO$501)</f>
        <v>11839.484463562569</v>
      </c>
      <c r="G150" s="999"/>
      <c r="H150" s="940"/>
      <c r="I150" s="929"/>
      <c r="J150" s="942"/>
      <c r="K150" s="940"/>
      <c r="L150" s="932">
        <f>SUMIFS(BV_Data_An_Cour!$P:$P,BV_Data_An_Cour!$U:$U,$B150,BV_Data_An_Cour!$V:$V,$C150,BV_Data_An_Cour!$W:$W,$L$2)</f>
        <v>9143.08</v>
      </c>
      <c r="M150" s="942"/>
      <c r="N150" s="963">
        <f t="shared" si="37"/>
        <v>-2696.4044635625687</v>
      </c>
      <c r="O150" s="942"/>
      <c r="P150" s="940"/>
      <c r="Q150" s="932">
        <f t="array" ref="Q150">+SUMPRODUCT(('Réel 2025'!$A$8:$A$500=$A150)*('Réel 2025'!$C$3:$AO$3=Q$2),'Réel 2025'!$C$8:$AO$500)</f>
        <v>5639.83</v>
      </c>
      <c r="R150" s="942"/>
      <c r="S150" s="989">
        <f t="shared" si="41"/>
        <v>3503.25</v>
      </c>
      <c r="T150" s="1025"/>
      <c r="U150" s="912"/>
      <c r="W150" s="912"/>
      <c r="X150" s="912"/>
      <c r="Y150" s="912"/>
      <c r="Z150" s="912"/>
      <c r="AA150" s="912"/>
      <c r="AB150" s="912"/>
      <c r="AC150" s="912"/>
      <c r="AD150" s="912"/>
      <c r="AE150" s="912"/>
      <c r="AF150" s="912"/>
      <c r="AG150" s="912"/>
      <c r="AH150" s="912"/>
      <c r="AI150" s="912"/>
      <c r="AJ150" s="912"/>
      <c r="AK150" s="912"/>
      <c r="AL150" s="912"/>
      <c r="AM150" s="912"/>
      <c r="AN150" s="912"/>
    </row>
    <row r="151" spans="1:40" ht="20.25" hidden="1">
      <c r="A151" t="str">
        <f t="shared" si="25"/>
        <v>Véhicules usagés[...]</v>
      </c>
      <c r="B151" s="904" t="s">
        <v>462</v>
      </c>
      <c r="C151" s="928" t="s">
        <v>330</v>
      </c>
      <c r="D151" s="998"/>
      <c r="E151" s="940"/>
      <c r="F151" s="929">
        <f t="array" ref="F151">+SUMPRODUCT(('Budget original'!$A$8:$A$501=$A151)*('Budget original'!$C$3:$AO$3=F$2),'Budget original'!$C$8:$AO$501)</f>
        <v>0</v>
      </c>
      <c r="G151" s="999"/>
      <c r="H151" s="940"/>
      <c r="I151" s="929"/>
      <c r="J151" s="942"/>
      <c r="K151" s="940"/>
      <c r="L151" s="932">
        <f>SUMIFS(BV_Data_An_Cour!$P:$P,BV_Data_An_Cour!$U:$U,$B151,BV_Data_An_Cour!$V:$V,$C151,BV_Data_An_Cour!$W:$W,$L$2)</f>
        <v>0</v>
      </c>
      <c r="M151" s="942"/>
      <c r="N151" s="963">
        <f t="shared" si="37"/>
        <v>0</v>
      </c>
      <c r="O151" s="942"/>
      <c r="P151" s="940"/>
      <c r="Q151" s="932">
        <f t="array" ref="Q151">+SUMPRODUCT(('[1]Réel 2025'!$A$8:$A$500=$A151)*('[1]Réel 2025'!$C$3:$AO$3=Q$2),'[1]Réel 2025'!$C$8:$AO$500)</f>
        <v>0</v>
      </c>
      <c r="R151" s="942"/>
      <c r="S151" s="989">
        <f t="shared" si="41"/>
        <v>0</v>
      </c>
      <c r="T151" s="912"/>
      <c r="U151" s="912"/>
      <c r="W151" s="912"/>
      <c r="X151" s="912"/>
      <c r="Y151" s="912"/>
      <c r="Z151" s="912"/>
      <c r="AA151" s="912"/>
      <c r="AB151" s="912"/>
      <c r="AC151" s="912"/>
      <c r="AD151" s="912"/>
      <c r="AE151" s="912"/>
      <c r="AF151" s="912"/>
      <c r="AG151" s="912"/>
      <c r="AH151" s="912"/>
      <c r="AI151" s="912"/>
      <c r="AJ151" s="912"/>
      <c r="AK151" s="912"/>
      <c r="AL151" s="912"/>
      <c r="AM151" s="912"/>
      <c r="AN151" s="912"/>
    </row>
    <row r="152" spans="1:40" ht="20.25" hidden="1">
      <c r="A152" t="str">
        <f t="shared" si="25"/>
        <v>Véhicules usagés[...]</v>
      </c>
      <c r="B152" s="904" t="s">
        <v>462</v>
      </c>
      <c r="C152" s="928" t="s">
        <v>330</v>
      </c>
      <c r="D152" s="998"/>
      <c r="E152" s="940"/>
      <c r="F152" s="929">
        <f t="array" ref="F152">+SUMPRODUCT(('Budget original'!$A$8:$A$501=$A152)*('Budget original'!$C$3:$AO$3=F$2),'Budget original'!$C$8:$AO$501)</f>
        <v>0</v>
      </c>
      <c r="G152" s="999"/>
      <c r="H152" s="940"/>
      <c r="I152" s="929"/>
      <c r="J152" s="942"/>
      <c r="K152" s="940"/>
      <c r="L152" s="932">
        <f>SUMIFS(BV_Data_An_Cour!$P:$P,BV_Data_An_Cour!$U:$U,$B152,BV_Data_An_Cour!$V:$V,$C152,BV_Data_An_Cour!$W:$W,$L$2)</f>
        <v>0</v>
      </c>
      <c r="M152" s="942"/>
      <c r="N152" s="963">
        <f t="shared" si="37"/>
        <v>0</v>
      </c>
      <c r="O152" s="942"/>
      <c r="P152" s="940"/>
      <c r="Q152" s="932">
        <f t="array" ref="Q152">+SUMPRODUCT(('[1]Réel 2025'!$A$8:$A$500=$A152)*('[1]Réel 2025'!$C$3:$AO$3=Q$2),'[1]Réel 2025'!$C$8:$AO$500)</f>
        <v>0</v>
      </c>
      <c r="R152" s="942"/>
      <c r="S152" s="989">
        <f t="shared" si="41"/>
        <v>0</v>
      </c>
      <c r="T152" s="912"/>
      <c r="U152" s="912"/>
      <c r="W152" s="912"/>
      <c r="X152" s="912"/>
      <c r="Y152" s="912"/>
      <c r="Z152" s="912"/>
      <c r="AA152" s="912"/>
      <c r="AB152" s="912"/>
      <c r="AC152" s="912"/>
      <c r="AD152" s="912"/>
      <c r="AE152" s="912"/>
      <c r="AF152" s="912"/>
      <c r="AG152" s="912"/>
      <c r="AH152" s="912"/>
      <c r="AI152" s="912"/>
      <c r="AJ152" s="912"/>
      <c r="AK152" s="912"/>
      <c r="AL152" s="912"/>
      <c r="AM152" s="912"/>
      <c r="AN152" s="912"/>
    </row>
    <row r="153" spans="1:40" ht="20.25" hidden="1">
      <c r="A153" t="str">
        <f t="shared" si="25"/>
        <v>Véhicules usagés[...]</v>
      </c>
      <c r="B153" s="904" t="s">
        <v>462</v>
      </c>
      <c r="C153" s="928" t="s">
        <v>330</v>
      </c>
      <c r="D153" s="998"/>
      <c r="E153" s="940"/>
      <c r="F153" s="929">
        <f t="array" ref="F153">+SUMPRODUCT(('Budget original'!$A$8:$A$501=$A153)*('Budget original'!$C$3:$AO$3=F$2),'Budget original'!$C$8:$AO$501)</f>
        <v>0</v>
      </c>
      <c r="G153" s="999"/>
      <c r="H153" s="940"/>
      <c r="I153" s="929"/>
      <c r="J153" s="942"/>
      <c r="K153" s="940"/>
      <c r="L153" s="932">
        <f>SUMIFS(BV_Data_An_Cour!$P:$P,BV_Data_An_Cour!$U:$U,$B153,BV_Data_An_Cour!$V:$V,$C153,BV_Data_An_Cour!$W:$W,$L$2)</f>
        <v>0</v>
      </c>
      <c r="M153" s="942"/>
      <c r="N153" s="963">
        <f t="shared" si="37"/>
        <v>0</v>
      </c>
      <c r="O153" s="942"/>
      <c r="P153" s="940"/>
      <c r="Q153" s="932">
        <f t="array" ref="Q153">+SUMPRODUCT(('[1]Réel 2025'!$A$8:$A$500=$A153)*('[1]Réel 2025'!$C$3:$AO$3=Q$2),'[1]Réel 2025'!$C$8:$AO$500)</f>
        <v>0</v>
      </c>
      <c r="R153" s="942"/>
      <c r="S153" s="989">
        <f t="shared" si="41"/>
        <v>0</v>
      </c>
      <c r="T153" s="1025"/>
      <c r="U153" s="912"/>
      <c r="W153" s="912"/>
      <c r="X153" s="912"/>
      <c r="Y153" s="912"/>
      <c r="Z153" s="912"/>
      <c r="AA153" s="912"/>
      <c r="AB153" s="912"/>
      <c r="AC153" s="912"/>
      <c r="AD153" s="912"/>
      <c r="AE153" s="912"/>
      <c r="AF153" s="912"/>
      <c r="AG153" s="912"/>
      <c r="AH153" s="912"/>
      <c r="AI153" s="912"/>
      <c r="AJ153" s="912"/>
      <c r="AK153" s="912"/>
      <c r="AL153" s="912"/>
      <c r="AM153" s="912"/>
      <c r="AN153" s="912"/>
    </row>
    <row r="154" spans="1:40" ht="20.25">
      <c r="A154" t="str">
        <f t="shared" si="25"/>
        <v>Véhicules usagésTOTAL SEMI-FIXES</v>
      </c>
      <c r="B154" s="904" t="s">
        <v>462</v>
      </c>
      <c r="C154" s="1006" t="s">
        <v>429</v>
      </c>
      <c r="D154" s="1007" t="s">
        <v>404</v>
      </c>
      <c r="E154" s="1008">
        <f>F154/F$109</f>
        <v>0.12188214628411892</v>
      </c>
      <c r="F154" s="1009">
        <f>+SUM(F137:F153)</f>
        <v>92705.414463562556</v>
      </c>
      <c r="G154" s="1010"/>
      <c r="H154" s="1008"/>
      <c r="I154" s="1009"/>
      <c r="J154" s="1010" t="s">
        <v>404</v>
      </c>
      <c r="K154" s="1008">
        <f>L154/L$109</f>
        <v>0.14254195953011539</v>
      </c>
      <c r="L154" s="1009">
        <f>+SUM(L137:L153)</f>
        <v>97441.99000000002</v>
      </c>
      <c r="M154" s="1013"/>
      <c r="N154" s="1009">
        <f t="shared" si="37"/>
        <v>4736.5755364374636</v>
      </c>
      <c r="O154" s="1010" t="s">
        <v>404</v>
      </c>
      <c r="P154" s="1008">
        <f>Q154/Q$109</f>
        <v>6.9114130879903077E-2</v>
      </c>
      <c r="Q154" s="1009">
        <f>+SUM(Q137:Q153)</f>
        <v>41889.320000000007</v>
      </c>
      <c r="R154" s="1013"/>
      <c r="S154" s="1014">
        <f t="shared" si="41"/>
        <v>55552.670000000013</v>
      </c>
      <c r="T154" s="1026"/>
      <c r="U154" s="912"/>
      <c r="W154" s="912"/>
      <c r="X154" s="912"/>
      <c r="Y154" s="912"/>
      <c r="Z154" s="912"/>
      <c r="AA154" s="912"/>
      <c r="AB154" s="912"/>
      <c r="AC154" s="912"/>
      <c r="AD154" s="912"/>
      <c r="AE154" s="912"/>
      <c r="AF154" s="912"/>
      <c r="AG154" s="912"/>
      <c r="AH154" s="912"/>
      <c r="AI154" s="912"/>
      <c r="AJ154" s="912"/>
      <c r="AK154" s="912"/>
      <c r="AL154" s="912"/>
      <c r="AM154" s="912"/>
      <c r="AN154" s="912"/>
    </row>
    <row r="155" spans="1:40" ht="20.25">
      <c r="A155" t="str">
        <f t="shared" si="25"/>
        <v>Véhicules usagés</v>
      </c>
      <c r="B155" s="904" t="s">
        <v>462</v>
      </c>
      <c r="C155" s="990"/>
      <c r="D155" s="1000"/>
      <c r="E155" s="1024"/>
      <c r="F155" s="963"/>
      <c r="G155" s="1001"/>
      <c r="H155" s="1024"/>
      <c r="I155" s="963"/>
      <c r="J155" s="922"/>
      <c r="K155" s="1024"/>
      <c r="L155" s="995"/>
      <c r="M155" s="922"/>
      <c r="N155" s="995"/>
      <c r="O155" s="922"/>
      <c r="P155" s="1024"/>
      <c r="Q155" s="995"/>
      <c r="R155" s="922"/>
      <c r="S155" s="996"/>
      <c r="T155" s="1026"/>
      <c r="U155" s="912"/>
      <c r="W155" s="912"/>
      <c r="X155" s="912"/>
      <c r="Y155" s="912"/>
      <c r="Z155" s="912"/>
      <c r="AA155" s="912"/>
      <c r="AB155" s="912"/>
      <c r="AC155" s="912"/>
      <c r="AD155" s="912"/>
      <c r="AE155" s="912"/>
      <c r="AF155" s="912"/>
      <c r="AG155" s="912"/>
      <c r="AH155" s="912"/>
      <c r="AI155" s="912"/>
      <c r="AJ155" s="912"/>
      <c r="AK155" s="912"/>
      <c r="AL155" s="912"/>
      <c r="AM155" s="912"/>
      <c r="AN155" s="912"/>
    </row>
    <row r="156" spans="1:40" ht="20.25">
      <c r="A156" t="str">
        <f t="shared" si="25"/>
        <v>Véhicules usagésTOTAL DES DÉPENSES</v>
      </c>
      <c r="B156" s="904" t="s">
        <v>462</v>
      </c>
      <c r="C156" s="1006" t="s">
        <v>430</v>
      </c>
      <c r="D156" s="1007" t="s">
        <v>404</v>
      </c>
      <c r="E156" s="1008">
        <f>F156/F$109</f>
        <v>0.78415766663284681</v>
      </c>
      <c r="F156" s="1009">
        <f>F123+F136+F154</f>
        <v>596442.24938833667</v>
      </c>
      <c r="G156" s="1010"/>
      <c r="H156" s="1008"/>
      <c r="I156" s="1009"/>
      <c r="J156" s="1010" t="s">
        <v>404</v>
      </c>
      <c r="K156" s="1008">
        <f>L156/L$109</f>
        <v>0.78531953125074161</v>
      </c>
      <c r="L156" s="1009">
        <f>L123+L136+L154</f>
        <v>536846.12</v>
      </c>
      <c r="M156" s="1013"/>
      <c r="N156" s="1027">
        <f t="shared" ref="N156:N163" si="42">L156-F156</f>
        <v>-59596.129388336674</v>
      </c>
      <c r="O156" s="1010" t="s">
        <v>404</v>
      </c>
      <c r="P156" s="1008">
        <f>Q156/Q$109</f>
        <v>0.84764025116572073</v>
      </c>
      <c r="Q156" s="1009">
        <f>Q123+Q136+Q154</f>
        <v>513745.50000000006</v>
      </c>
      <c r="R156" s="1013"/>
      <c r="S156" s="1028">
        <f t="shared" ref="S156:S163" si="43">L156-Q156</f>
        <v>23100.619999999937</v>
      </c>
      <c r="T156" s="1026"/>
      <c r="U156" s="912"/>
      <c r="W156" s="912"/>
      <c r="X156" s="912"/>
      <c r="Y156" s="912"/>
      <c r="Z156" s="912"/>
      <c r="AA156" s="912"/>
      <c r="AB156" s="912"/>
      <c r="AC156" s="912"/>
      <c r="AD156" s="912"/>
      <c r="AE156" s="912"/>
      <c r="AF156" s="912"/>
      <c r="AG156" s="912"/>
      <c r="AH156" s="912"/>
      <c r="AI156" s="912"/>
      <c r="AJ156" s="912"/>
      <c r="AK156" s="912"/>
      <c r="AL156" s="912"/>
      <c r="AM156" s="912"/>
      <c r="AN156" s="912"/>
    </row>
    <row r="157" spans="1:40" ht="20.25">
      <c r="A157" t="str">
        <f t="shared" si="25"/>
        <v>Véhicules usagésRBSC used</v>
      </c>
      <c r="B157" s="904" t="s">
        <v>462</v>
      </c>
      <c r="C157" s="928" t="s">
        <v>662</v>
      </c>
      <c r="D157" s="1066"/>
      <c r="E157" s="1067"/>
      <c r="F157" s="929">
        <f t="array" ref="F157">+SUMPRODUCT(('Budget original'!$A$8:$A$501=$A157)*('Budget original'!$C$3:$AO$3=F$2),'Budget original'!$C$8:$AO$501)</f>
        <v>41625</v>
      </c>
      <c r="G157" s="1068"/>
      <c r="H157" s="1067"/>
      <c r="I157" s="929"/>
      <c r="J157" s="1068"/>
      <c r="K157" s="1067"/>
      <c r="L157" s="931">
        <f>-SUMIFS(BV_Data_An_Cour!$P:$P,BV_Data_An_Cour!$U:$U,$B157,BV_Data_An_Cour!$V:$V,$C157,BV_Data_An_Cour!$W:$W,$L$2)</f>
        <v>35575</v>
      </c>
      <c r="M157" s="942"/>
      <c r="N157" s="963">
        <f t="shared" si="42"/>
        <v>-6050</v>
      </c>
      <c r="O157" s="1068"/>
      <c r="P157" s="1067"/>
      <c r="Q157" s="932">
        <f t="array" ref="Q157">+SUMPRODUCT(('Réel 2025'!$A$8:$A$500=$A157)*('Réel 2025'!$C$3:$AO$3=Q$2),'Réel 2025'!$C$8:$AO$500)</f>
        <v>12525</v>
      </c>
      <c r="R157" s="942"/>
      <c r="S157" s="989">
        <f t="shared" si="43"/>
        <v>23050</v>
      </c>
      <c r="T157" s="1026"/>
      <c r="U157" s="912"/>
      <c r="W157" s="912"/>
      <c r="X157" s="912"/>
      <c r="Y157" s="912"/>
      <c r="Z157" s="912"/>
      <c r="AA157" s="912"/>
      <c r="AB157" s="912"/>
      <c r="AC157" s="912"/>
      <c r="AD157" s="912"/>
      <c r="AE157" s="912"/>
      <c r="AF157" s="912"/>
      <c r="AG157" s="912"/>
      <c r="AH157" s="912"/>
      <c r="AI157" s="912"/>
      <c r="AJ157" s="912"/>
      <c r="AK157" s="912"/>
      <c r="AL157" s="912"/>
      <c r="AM157" s="912"/>
      <c r="AN157" s="912"/>
    </row>
    <row r="158" spans="1:40" ht="20.25">
      <c r="A158" t="str">
        <f t="shared" si="25"/>
        <v>Véhicules usagésProgramme 360</v>
      </c>
      <c r="B158" s="904" t="s">
        <v>462</v>
      </c>
      <c r="C158" s="928" t="s">
        <v>667</v>
      </c>
      <c r="D158" s="1066"/>
      <c r="E158" s="1067"/>
      <c r="F158" s="929">
        <f t="array" ref="F158">+SUMPRODUCT(('Budget original'!$A$8:$A$501=$A158)*('Budget original'!$C$3:$AO$3=F$2),'Budget original'!$C$8:$AO$501)</f>
        <v>0</v>
      </c>
      <c r="G158" s="1068"/>
      <c r="H158" s="1067"/>
      <c r="I158" s="929"/>
      <c r="J158" s="1068"/>
      <c r="K158" s="1067"/>
      <c r="L158" s="932">
        <f>-SUMIFS(BV_Data_An_Cour!$P:$P,BV_Data_An_Cour!$U:$U,$B158,BV_Data_An_Cour!$V:$V,$C158,BV_Data_An_Cour!$W:$W,$L$2)</f>
        <v>24675</v>
      </c>
      <c r="M158" s="942"/>
      <c r="N158" s="963">
        <f t="shared" si="42"/>
        <v>24675</v>
      </c>
      <c r="O158" s="1068"/>
      <c r="P158" s="1067"/>
      <c r="Q158" s="932">
        <f t="array" ref="Q158">+SUMPRODUCT(('Réel 2025'!$A$8:$A$500=$A158)*('Réel 2025'!$C$3:$AO$3=Q$2),'Réel 2025'!$C$8:$AO$500)</f>
        <v>875</v>
      </c>
      <c r="R158" s="942"/>
      <c r="S158" s="989">
        <f t="shared" si="43"/>
        <v>23800</v>
      </c>
      <c r="T158" s="1026"/>
      <c r="U158" s="912"/>
      <c r="W158" s="912"/>
      <c r="X158" s="912"/>
      <c r="Y158" s="912"/>
      <c r="Z158" s="912"/>
      <c r="AA158" s="912"/>
      <c r="AB158" s="912"/>
      <c r="AC158" s="912"/>
      <c r="AD158" s="912"/>
      <c r="AE158" s="912"/>
      <c r="AF158" s="912"/>
      <c r="AG158" s="912"/>
      <c r="AH158" s="912"/>
      <c r="AI158" s="912"/>
      <c r="AJ158" s="912"/>
      <c r="AK158" s="912"/>
      <c r="AL158" s="912"/>
      <c r="AM158" s="912"/>
      <c r="AN158" s="912"/>
    </row>
    <row r="159" spans="1:40" ht="20.25">
      <c r="A159" t="str">
        <f t="shared" si="25"/>
        <v>Véhicules usagésProgramme used 3</v>
      </c>
      <c r="B159" s="904" t="s">
        <v>462</v>
      </c>
      <c r="C159" s="928" t="s">
        <v>670</v>
      </c>
      <c r="D159" s="998"/>
      <c r="E159" s="940"/>
      <c r="F159" s="929">
        <f t="array" ref="F159">+SUMPRODUCT(('Budget original'!$A$8:$A$501=$A159)*('Budget original'!$C$3:$AO$3=F$2),'Budget original'!$C$8:$AO$501)</f>
        <v>0</v>
      </c>
      <c r="G159" s="999"/>
      <c r="H159" s="940"/>
      <c r="I159" s="929"/>
      <c r="J159" s="942"/>
      <c r="K159" s="940"/>
      <c r="L159" s="932">
        <f>-SUMIFS(BV_Data_An_Cour!$P:$P,BV_Data_An_Cour!$U:$U,$B159,BV_Data_An_Cour!$V:$V,$C159,BV_Data_An_Cour!$W:$W,$L$2)</f>
        <v>0</v>
      </c>
      <c r="M159" s="942"/>
      <c r="N159" s="963">
        <f t="shared" si="42"/>
        <v>0</v>
      </c>
      <c r="O159" s="942"/>
      <c r="P159" s="940"/>
      <c r="Q159" s="932">
        <f t="array" ref="Q159">+SUMPRODUCT(('[1]Réel 2025'!$A$8:$A$500=$A159)*('[1]Réel 2025'!$C$3:$AO$3=Q$2),'[1]Réel 2025'!$C$8:$AO$500)</f>
        <v>0</v>
      </c>
      <c r="R159" s="942"/>
      <c r="S159" s="989">
        <f t="shared" si="43"/>
        <v>0</v>
      </c>
      <c r="T159" s="1026"/>
      <c r="U159" s="912"/>
      <c r="W159" s="912"/>
      <c r="X159" s="912"/>
      <c r="Y159" s="912"/>
      <c r="Z159" s="912"/>
      <c r="AA159" s="912"/>
      <c r="AB159" s="912"/>
      <c r="AC159" s="912"/>
      <c r="AD159" s="912"/>
      <c r="AE159" s="912"/>
      <c r="AF159" s="912"/>
      <c r="AG159" s="912"/>
      <c r="AH159" s="912"/>
      <c r="AI159" s="912"/>
      <c r="AJ159" s="912"/>
      <c r="AK159" s="912"/>
      <c r="AL159" s="912"/>
      <c r="AM159" s="912"/>
      <c r="AN159" s="912"/>
    </row>
    <row r="160" spans="1:40" ht="20.25" hidden="1">
      <c r="A160" t="str">
        <f t="shared" si="25"/>
        <v>Véhicules usagés[...]</v>
      </c>
      <c r="B160" s="904" t="s">
        <v>462</v>
      </c>
      <c r="C160" s="928" t="s">
        <v>330</v>
      </c>
      <c r="D160" s="998"/>
      <c r="E160" s="940"/>
      <c r="F160" s="929">
        <f t="array" ref="F160">+SUMPRODUCT(('Budget original'!$A$8:$A$501=$A160)*('Budget original'!$C$3:$AO$3=F$2),'Budget original'!$C$8:$AO$501)</f>
        <v>0</v>
      </c>
      <c r="G160" s="999"/>
      <c r="H160" s="940"/>
      <c r="I160" s="929"/>
      <c r="J160" s="942"/>
      <c r="K160" s="940"/>
      <c r="L160" s="931">
        <f>-SUMIFS(BV_Data_An_Cour!$P:$P,BV_Data_An_Cour!$U:$U,$B160,BV_Data_An_Cour!$V:$V,$C160,BV_Data_An_Cour!$W:$W,$L$2)</f>
        <v>0</v>
      </c>
      <c r="M160" s="942"/>
      <c r="N160" s="963">
        <f t="shared" si="42"/>
        <v>0</v>
      </c>
      <c r="O160" s="942"/>
      <c r="P160" s="940"/>
      <c r="Q160" s="932">
        <f t="array" ref="Q160">+SUMPRODUCT(('[1]Réel 2025'!$A$8:$A$500=$A160)*('[1]Réel 2025'!$C$3:$AO$3=Q$2),'[1]Réel 2025'!$C$8:$AO$500)</f>
        <v>0</v>
      </c>
      <c r="R160" s="942"/>
      <c r="S160" s="989">
        <f t="shared" si="43"/>
        <v>0</v>
      </c>
      <c r="T160" s="1026"/>
      <c r="U160" s="912"/>
      <c r="W160" s="1029"/>
      <c r="X160" s="912"/>
      <c r="Y160" s="912"/>
      <c r="Z160" s="912"/>
      <c r="AA160" s="912"/>
      <c r="AB160" s="912"/>
      <c r="AC160" s="912"/>
      <c r="AD160" s="912"/>
      <c r="AE160" s="912"/>
      <c r="AF160" s="912"/>
      <c r="AG160" s="912"/>
      <c r="AH160" s="912"/>
      <c r="AI160" s="912"/>
      <c r="AJ160" s="912"/>
      <c r="AK160" s="912"/>
      <c r="AL160" s="912"/>
      <c r="AM160" s="912"/>
      <c r="AN160" s="912"/>
    </row>
    <row r="161" spans="1:40" ht="20.25" hidden="1">
      <c r="A161" t="str">
        <f t="shared" si="25"/>
        <v>Véhicules usagés[...]</v>
      </c>
      <c r="B161" s="904" t="s">
        <v>462</v>
      </c>
      <c r="C161" s="928" t="s">
        <v>330</v>
      </c>
      <c r="D161" s="998"/>
      <c r="E161" s="940"/>
      <c r="F161" s="929">
        <f t="array" ref="F161">+SUMPRODUCT(('Budget original'!$A$8:$A$501=$A161)*('Budget original'!$C$3:$AO$3=F$2),'Budget original'!$C$8:$AO$501)</f>
        <v>0</v>
      </c>
      <c r="G161" s="999"/>
      <c r="H161" s="940"/>
      <c r="I161" s="929"/>
      <c r="J161" s="942"/>
      <c r="K161" s="940"/>
      <c r="L161" s="931">
        <f>-SUMIFS(BV_Data_An_Cour!$P:$P,BV_Data_An_Cour!$U:$U,$B161,BV_Data_An_Cour!$V:$V,$C161,BV_Data_An_Cour!$W:$W,$L$2)</f>
        <v>0</v>
      </c>
      <c r="M161" s="942"/>
      <c r="N161" s="963">
        <f t="shared" si="42"/>
        <v>0</v>
      </c>
      <c r="O161" s="942"/>
      <c r="P161" s="940"/>
      <c r="Q161" s="932">
        <f t="array" ref="Q161">+SUMPRODUCT(('[1]Réel 2025'!$A$8:$A$500=$A161)*('[1]Réel 2025'!$C$3:$AO$3=Q$2),'[1]Réel 2025'!$C$8:$AO$500)</f>
        <v>0</v>
      </c>
      <c r="R161" s="942"/>
      <c r="S161" s="989">
        <f t="shared" si="43"/>
        <v>0</v>
      </c>
      <c r="T161" s="1026"/>
      <c r="U161" s="912"/>
      <c r="W161" s="912"/>
      <c r="X161" s="912"/>
      <c r="Y161" s="912"/>
      <c r="Z161" s="912"/>
      <c r="AA161" s="912"/>
      <c r="AB161" s="912"/>
      <c r="AC161" s="912"/>
      <c r="AD161" s="912"/>
      <c r="AE161" s="912"/>
      <c r="AF161" s="912"/>
      <c r="AG161" s="912"/>
      <c r="AH161" s="912"/>
      <c r="AI161" s="912"/>
      <c r="AJ161" s="912"/>
      <c r="AK161" s="912"/>
      <c r="AL161" s="912"/>
      <c r="AM161" s="912"/>
      <c r="AN161" s="912"/>
    </row>
    <row r="162" spans="1:40" ht="20.25" hidden="1">
      <c r="A162" t="str">
        <f t="shared" si="25"/>
        <v>Véhicules usagés[...]</v>
      </c>
      <c r="B162" s="904" t="s">
        <v>462</v>
      </c>
      <c r="C162" s="928" t="s">
        <v>330</v>
      </c>
      <c r="D162" s="998"/>
      <c r="E162" s="940"/>
      <c r="F162" s="929">
        <f t="array" ref="F162">+SUMPRODUCT(('Budget original'!$A$8:$A$501=$A162)*('Budget original'!$C$3:$AO$3=F$2),'Budget original'!$C$8:$AO$501)</f>
        <v>0</v>
      </c>
      <c r="G162" s="999"/>
      <c r="H162" s="940"/>
      <c r="I162" s="929"/>
      <c r="J162" s="942"/>
      <c r="K162" s="940"/>
      <c r="L162" s="931">
        <f>-SUMIFS(BV_Data_An_Cour!$P:$P,BV_Data_An_Cour!$U:$U,$B162,BV_Data_An_Cour!$V:$V,$C162,BV_Data_An_Cour!$W:$W,$L$2)</f>
        <v>0</v>
      </c>
      <c r="M162" s="942"/>
      <c r="N162" s="963">
        <f t="shared" si="42"/>
        <v>0</v>
      </c>
      <c r="O162" s="942"/>
      <c r="P162" s="940"/>
      <c r="Q162" s="932">
        <f t="array" ref="Q162">+SUMPRODUCT(('[1]Réel 2025'!$A$8:$A$500=$A162)*('[1]Réel 2025'!$C$3:$AO$3=Q$2),'[1]Réel 2025'!$C$8:$AO$500)</f>
        <v>0</v>
      </c>
      <c r="R162" s="942"/>
      <c r="S162" s="989">
        <f t="shared" si="43"/>
        <v>0</v>
      </c>
      <c r="T162" s="1026"/>
      <c r="U162" s="912"/>
      <c r="W162" s="912"/>
      <c r="X162" s="912"/>
      <c r="Y162" s="912"/>
      <c r="Z162" s="912"/>
      <c r="AA162" s="912"/>
      <c r="AB162" s="912"/>
      <c r="AC162" s="912"/>
      <c r="AD162" s="912"/>
      <c r="AE162" s="912"/>
      <c r="AF162" s="912"/>
      <c r="AG162" s="912"/>
      <c r="AH162" s="912"/>
      <c r="AI162" s="912"/>
      <c r="AJ162" s="912"/>
      <c r="AK162" s="912"/>
      <c r="AL162" s="912"/>
      <c r="AM162" s="912"/>
      <c r="AN162" s="912"/>
    </row>
    <row r="163" spans="1:40" ht="20.25">
      <c r="A163" t="str">
        <f t="shared" si="25"/>
        <v>Véhicules usagésFrais administration</v>
      </c>
      <c r="B163" s="904" t="s">
        <v>462</v>
      </c>
      <c r="C163" s="990" t="s">
        <v>453</v>
      </c>
      <c r="D163" s="1000"/>
      <c r="E163" s="1024"/>
      <c r="F163" s="929">
        <f t="array" ref="F163">+SUMPRODUCT(('Budget original'!$A$8:$A$501=$A163)*('Budget original'!$C$3:$AO$3=F$2),'Budget original'!$C$8:$AO$501)</f>
        <v>93058</v>
      </c>
      <c r="G163" s="999"/>
      <c r="H163" s="940"/>
      <c r="I163" s="929"/>
      <c r="J163" s="942"/>
      <c r="K163" s="940"/>
      <c r="L163" s="931">
        <f>-SUMIFS(BV_Data_An_Cour!$P:$P,BV_Data_An_Cour!$U:$U,$B163,BV_Data_An_Cour!$V:$V,$C163,BV_Data_An_Cour!$W:$W,$L$2)</f>
        <v>95200</v>
      </c>
      <c r="M163" s="942"/>
      <c r="N163" s="963">
        <f t="shared" si="42"/>
        <v>2142</v>
      </c>
      <c r="O163" s="942"/>
      <c r="P163" s="940"/>
      <c r="Q163" s="932">
        <f t="array" ref="Q163">+SUMPRODUCT(('Réel 2025'!$A$8:$A$500=$A163)*('Réel 2025'!$C$3:$AO$3=Q$2),'Réel 2025'!$C$8:$AO$500)</f>
        <v>72590</v>
      </c>
      <c r="R163" s="942"/>
      <c r="S163" s="989">
        <f t="shared" si="43"/>
        <v>22610</v>
      </c>
      <c r="T163" s="1026"/>
      <c r="U163" s="912"/>
      <c r="V163" s="898">
        <f>L163/595</f>
        <v>160</v>
      </c>
      <c r="W163" s="1029">
        <f>V163/J97</f>
        <v>0.95808383233532934</v>
      </c>
      <c r="X163" s="912"/>
      <c r="Y163" s="912"/>
      <c r="Z163" s="912"/>
      <c r="AA163" s="912"/>
      <c r="AB163" s="912"/>
      <c r="AC163" s="912"/>
      <c r="AD163" s="912"/>
      <c r="AE163" s="912"/>
      <c r="AF163" s="912"/>
      <c r="AG163" s="912"/>
      <c r="AH163" s="912"/>
      <c r="AI163" s="912"/>
      <c r="AJ163" s="912"/>
      <c r="AK163" s="912"/>
      <c r="AL163" s="912"/>
      <c r="AM163" s="912"/>
      <c r="AN163" s="912"/>
    </row>
    <row r="164" spans="1:40" ht="20.25">
      <c r="B164" s="904"/>
      <c r="C164" s="1006" t="s">
        <v>456</v>
      </c>
      <c r="D164" s="1007"/>
      <c r="E164" s="1008"/>
      <c r="F164" s="1009">
        <f>+SUM(F157:F163)</f>
        <v>134683</v>
      </c>
      <c r="G164" s="1010"/>
      <c r="H164" s="1008"/>
      <c r="I164" s="1009"/>
      <c r="J164" s="1010"/>
      <c r="K164" s="1008"/>
      <c r="L164" s="1009">
        <f>+SUM(L157:L163)</f>
        <v>155450</v>
      </c>
      <c r="M164" s="1013"/>
      <c r="N164" s="1009">
        <f>SUM(N157:N160)</f>
        <v>18625</v>
      </c>
      <c r="O164" s="1010"/>
      <c r="P164" s="1008"/>
      <c r="Q164" s="1009">
        <f>+SUM(Q157:Q163)</f>
        <v>85990</v>
      </c>
      <c r="R164" s="1013"/>
      <c r="S164" s="1014">
        <f>+SUM(S157:S163)</f>
        <v>69460</v>
      </c>
      <c r="T164" s="1026"/>
      <c r="U164" s="912"/>
      <c r="W164" s="912"/>
      <c r="X164" s="912"/>
      <c r="Y164" s="912"/>
      <c r="Z164" s="912"/>
      <c r="AA164" s="912"/>
      <c r="AB164" s="912"/>
      <c r="AC164" s="912"/>
      <c r="AD164" s="912"/>
      <c r="AE164" s="912"/>
      <c r="AF164" s="912"/>
      <c r="AG164" s="912"/>
      <c r="AH164" s="912"/>
      <c r="AI164" s="912"/>
      <c r="AJ164" s="912"/>
      <c r="AK164" s="912"/>
      <c r="AL164" s="912"/>
      <c r="AM164" s="912"/>
      <c r="AN164" s="912"/>
    </row>
    <row r="165" spans="1:40" ht="20.25">
      <c r="B165" s="904"/>
      <c r="C165" s="928"/>
      <c r="D165" s="998"/>
      <c r="E165" s="940"/>
      <c r="F165" s="963"/>
      <c r="G165" s="999"/>
      <c r="H165" s="940"/>
      <c r="I165" s="963"/>
      <c r="J165" s="942"/>
      <c r="K165" s="940"/>
      <c r="L165" s="963"/>
      <c r="M165" s="942"/>
      <c r="N165" s="963"/>
      <c r="O165" s="942"/>
      <c r="P165" s="940"/>
      <c r="Q165" s="963"/>
      <c r="R165" s="942"/>
      <c r="S165" s="989"/>
      <c r="T165" s="1069"/>
      <c r="U165" s="912"/>
      <c r="W165" s="912"/>
      <c r="X165" s="912"/>
      <c r="Y165" s="912"/>
      <c r="Z165" s="912"/>
      <c r="AA165" s="912"/>
      <c r="AB165" s="912"/>
      <c r="AC165" s="912"/>
      <c r="AD165" s="912"/>
      <c r="AE165" s="912"/>
      <c r="AF165" s="912"/>
      <c r="AG165" s="912"/>
      <c r="AH165" s="912"/>
      <c r="AI165" s="912"/>
      <c r="AJ165" s="912"/>
      <c r="AK165" s="912"/>
      <c r="AL165" s="912"/>
      <c r="AM165" s="912"/>
      <c r="AN165" s="912"/>
    </row>
    <row r="166" spans="1:40" ht="20.25">
      <c r="B166" s="904"/>
      <c r="C166" s="1039" t="s">
        <v>459</v>
      </c>
      <c r="D166" s="1070"/>
      <c r="E166" s="1040"/>
      <c r="F166" s="1042">
        <f>F109-F156+F164</f>
        <v>298855.96202628175</v>
      </c>
      <c r="G166" s="1071"/>
      <c r="H166" s="1040"/>
      <c r="I166" s="1042"/>
      <c r="J166" s="1072"/>
      <c r="K166" s="1041"/>
      <c r="L166" s="1042">
        <f>L109-L156+L164</f>
        <v>302206.03000000108</v>
      </c>
      <c r="M166" s="1072"/>
      <c r="N166" s="1042">
        <f>L166-F166</f>
        <v>3350.0679737193277</v>
      </c>
      <c r="O166" s="1072"/>
      <c r="P166" s="1041"/>
      <c r="Q166" s="1042">
        <f>Q109-Q156+Q164</f>
        <v>178333.57999999932</v>
      </c>
      <c r="R166" s="1072"/>
      <c r="S166" s="1044">
        <f>L166-Q166</f>
        <v>123872.45000000176</v>
      </c>
      <c r="T166" s="1025"/>
      <c r="U166" s="912"/>
      <c r="W166" s="912"/>
      <c r="X166" s="912"/>
      <c r="Y166" s="912"/>
      <c r="Z166" s="912"/>
      <c r="AA166" s="912"/>
      <c r="AB166" s="912"/>
      <c r="AC166" s="912"/>
      <c r="AD166" s="912"/>
      <c r="AE166" s="912"/>
      <c r="AF166" s="912"/>
      <c r="AG166" s="912"/>
      <c r="AH166" s="912"/>
      <c r="AI166" s="912"/>
      <c r="AJ166" s="912"/>
      <c r="AK166" s="912"/>
      <c r="AL166" s="912"/>
      <c r="AM166" s="912"/>
      <c r="AN166" s="912"/>
    </row>
    <row r="167" spans="1:40" ht="20.25">
      <c r="B167" s="904"/>
      <c r="C167" s="903"/>
      <c r="D167" s="903"/>
      <c r="E167" s="903"/>
      <c r="F167" s="903"/>
      <c r="G167" s="903"/>
      <c r="H167" s="903"/>
      <c r="I167" s="903"/>
      <c r="J167" s="903"/>
      <c r="K167" s="903"/>
      <c r="L167" s="1073"/>
      <c r="M167" s="903"/>
      <c r="N167" s="903"/>
      <c r="O167" s="903"/>
      <c r="P167" s="903"/>
      <c r="Q167" s="903"/>
      <c r="R167" s="903"/>
      <c r="S167" s="903"/>
      <c r="T167" s="1074"/>
      <c r="U167" s="903"/>
      <c r="W167" s="912"/>
      <c r="X167" s="912"/>
      <c r="Y167" s="912"/>
      <c r="Z167" s="912"/>
      <c r="AA167" s="912"/>
      <c r="AB167" s="912"/>
      <c r="AC167" s="912"/>
      <c r="AD167" s="912"/>
      <c r="AE167" s="912"/>
      <c r="AF167" s="912"/>
      <c r="AG167" s="912"/>
      <c r="AH167" s="912"/>
      <c r="AI167" s="912"/>
      <c r="AJ167" s="912"/>
      <c r="AK167" s="912"/>
      <c r="AL167" s="912"/>
      <c r="AM167" s="912"/>
      <c r="AN167" s="912"/>
    </row>
    <row r="168" spans="1:40" ht="20.25">
      <c r="B168" s="904"/>
      <c r="C168" s="903"/>
      <c r="D168" s="903"/>
      <c r="E168" s="903"/>
      <c r="F168" s="903"/>
      <c r="G168" s="903"/>
      <c r="H168" s="903"/>
      <c r="I168" s="903"/>
      <c r="J168" s="903"/>
      <c r="K168" s="903"/>
      <c r="L168" s="903"/>
      <c r="M168" s="903"/>
      <c r="N168" s="903"/>
      <c r="O168" s="903"/>
      <c r="P168" s="903"/>
      <c r="Q168" s="903"/>
      <c r="R168" s="903"/>
      <c r="S168" s="903"/>
      <c r="T168" s="1074"/>
      <c r="U168" s="903"/>
      <c r="W168" s="903"/>
      <c r="X168" s="903"/>
      <c r="Y168" s="903"/>
      <c r="Z168" s="903"/>
      <c r="AA168" s="903"/>
      <c r="AB168" s="903"/>
      <c r="AC168" s="903"/>
      <c r="AD168" s="903"/>
      <c r="AE168" s="903"/>
      <c r="AF168" s="903"/>
      <c r="AG168" s="903"/>
      <c r="AH168" s="903"/>
      <c r="AI168" s="903"/>
      <c r="AJ168" s="903"/>
      <c r="AK168" s="903"/>
      <c r="AL168" s="903"/>
      <c r="AM168" s="903"/>
      <c r="AN168" s="903"/>
    </row>
    <row r="169" spans="1:40" ht="35.25">
      <c r="B169" s="904"/>
      <c r="C169" s="897" t="str">
        <f>C1</f>
        <v>BMW Sherbrooke</v>
      </c>
      <c r="D169" s="893"/>
      <c r="E169" s="893"/>
      <c r="F169" s="893"/>
      <c r="G169" s="893"/>
      <c r="H169" s="892"/>
      <c r="I169" s="892"/>
      <c r="J169" s="892"/>
      <c r="K169" s="894" t="s">
        <v>686</v>
      </c>
      <c r="L169" s="893"/>
      <c r="M169" s="893"/>
      <c r="N169" s="892"/>
      <c r="O169" s="892"/>
      <c r="P169" s="893"/>
      <c r="Q169" s="892"/>
      <c r="R169" s="893"/>
      <c r="S169" s="896" t="str">
        <f>$S$1</f>
        <v>Réalisé, Septembre 2026 AAD</v>
      </c>
      <c r="T169" s="893"/>
      <c r="U169" s="897"/>
      <c r="W169" s="903"/>
      <c r="X169" s="903"/>
      <c r="Y169" s="903"/>
      <c r="Z169" s="903"/>
      <c r="AA169" s="903"/>
      <c r="AB169" s="903"/>
      <c r="AC169" s="903"/>
      <c r="AD169" s="903"/>
      <c r="AE169" s="903"/>
      <c r="AF169" s="903"/>
      <c r="AG169" s="903"/>
      <c r="AH169" s="903"/>
      <c r="AI169" s="903"/>
      <c r="AJ169" s="903"/>
      <c r="AK169" s="903"/>
      <c r="AL169" s="903"/>
      <c r="AM169" s="903"/>
      <c r="AN169" s="903"/>
    </row>
    <row r="170" spans="1:40" ht="35.25">
      <c r="B170" s="904"/>
      <c r="C170" s="900"/>
      <c r="D170" s="903"/>
      <c r="E170" s="903"/>
      <c r="F170" s="903"/>
      <c r="G170" s="903"/>
      <c r="H170" s="903"/>
      <c r="I170" s="903"/>
      <c r="J170" s="903"/>
      <c r="K170" s="903"/>
      <c r="L170" s="903"/>
      <c r="M170" s="903"/>
      <c r="N170" s="903"/>
      <c r="O170" s="903"/>
      <c r="P170" s="903"/>
      <c r="Q170" s="903"/>
      <c r="R170" s="903"/>
      <c r="S170" s="903"/>
      <c r="T170" s="903"/>
      <c r="U170" s="903"/>
      <c r="W170" s="897"/>
      <c r="X170" s="897"/>
      <c r="Y170" s="897"/>
      <c r="Z170" s="897"/>
      <c r="AA170" s="897"/>
      <c r="AB170" s="897"/>
      <c r="AC170" s="897"/>
      <c r="AD170" s="897"/>
      <c r="AE170" s="897"/>
      <c r="AF170" s="897"/>
      <c r="AG170" s="897"/>
      <c r="AH170" s="897"/>
      <c r="AI170" s="897"/>
      <c r="AJ170" s="897"/>
      <c r="AK170" s="897"/>
      <c r="AL170" s="897"/>
      <c r="AM170" s="897"/>
      <c r="AN170" s="897"/>
    </row>
    <row r="171" spans="1:40" ht="20.25">
      <c r="B171" s="904"/>
      <c r="C171" s="905"/>
      <c r="D171" s="906" t="s">
        <v>337</v>
      </c>
      <c r="E171" s="907"/>
      <c r="F171" s="908"/>
      <c r="G171" s="909"/>
      <c r="H171" s="907"/>
      <c r="I171" s="908"/>
      <c r="J171" s="909" t="s">
        <v>338</v>
      </c>
      <c r="K171" s="907"/>
      <c r="L171" s="908"/>
      <c r="M171" s="909" t="s">
        <v>339</v>
      </c>
      <c r="N171" s="908"/>
      <c r="O171" s="906" t="s">
        <v>340</v>
      </c>
      <c r="P171" s="907"/>
      <c r="Q171" s="908"/>
      <c r="R171" s="910" t="s">
        <v>341</v>
      </c>
      <c r="S171" s="911"/>
      <c r="T171" s="1075"/>
      <c r="U171" s="912"/>
      <c r="W171" s="903"/>
      <c r="X171" s="903"/>
      <c r="Y171" s="903"/>
      <c r="Z171" s="903"/>
      <c r="AA171" s="903"/>
      <c r="AB171" s="903"/>
      <c r="AC171" s="903"/>
      <c r="AD171" s="903"/>
      <c r="AE171" s="903"/>
      <c r="AF171" s="903"/>
      <c r="AG171" s="903"/>
      <c r="AH171" s="903"/>
      <c r="AI171" s="903"/>
      <c r="AJ171" s="903"/>
      <c r="AK171" s="903"/>
      <c r="AL171" s="903"/>
      <c r="AM171" s="903"/>
      <c r="AN171" s="903"/>
    </row>
    <row r="172" spans="1:40" ht="20.25">
      <c r="A172" t="str">
        <f t="shared" ref="A172:A229" si="44">+B172&amp;C172</f>
        <v>Service</v>
      </c>
      <c r="B172" s="904" t="s">
        <v>686</v>
      </c>
      <c r="C172" s="928"/>
      <c r="D172" s="985" t="s">
        <v>687</v>
      </c>
      <c r="E172" s="985" t="s">
        <v>688</v>
      </c>
      <c r="F172" s="1049" t="s">
        <v>344</v>
      </c>
      <c r="G172" s="1050"/>
      <c r="H172" s="985"/>
      <c r="I172" s="1049"/>
      <c r="J172" s="1050" t="s">
        <v>687</v>
      </c>
      <c r="K172" s="985" t="s">
        <v>688</v>
      </c>
      <c r="L172" s="1049" t="s">
        <v>344</v>
      </c>
      <c r="M172" s="1050" t="s">
        <v>689</v>
      </c>
      <c r="N172" s="1049" t="s">
        <v>465</v>
      </c>
      <c r="O172" s="985" t="s">
        <v>687</v>
      </c>
      <c r="P172" s="985" t="s">
        <v>688</v>
      </c>
      <c r="Q172" s="1049" t="s">
        <v>344</v>
      </c>
      <c r="R172" s="1050" t="s">
        <v>690</v>
      </c>
      <c r="S172" s="1051" t="s">
        <v>344</v>
      </c>
      <c r="T172" s="1076"/>
      <c r="U172" s="912"/>
      <c r="W172" s="912"/>
      <c r="X172" s="912"/>
      <c r="Y172" s="912"/>
      <c r="Z172" s="912"/>
      <c r="AA172" s="912"/>
      <c r="AB172" s="912"/>
      <c r="AC172" s="912"/>
      <c r="AD172" s="912"/>
      <c r="AE172" s="912"/>
      <c r="AF172" s="912"/>
      <c r="AG172" s="912"/>
      <c r="AH172" s="912"/>
      <c r="AI172" s="912"/>
      <c r="AJ172" s="912"/>
      <c r="AK172" s="912"/>
      <c r="AL172" s="912"/>
      <c r="AM172" s="912"/>
      <c r="AN172" s="912"/>
    </row>
    <row r="173" spans="1:40" ht="20.25">
      <c r="A173" t="str">
        <f t="shared" si="44"/>
        <v>ServiceM/O Client</v>
      </c>
      <c r="B173" s="904" t="s">
        <v>686</v>
      </c>
      <c r="C173" s="928" t="s">
        <v>693</v>
      </c>
      <c r="D173" s="1077">
        <f t="array" ref="D173">+SUMPRODUCT(('Budget original'!$A$8:$A$501=$A173)*('Budget original'!$C$3:$AO$3=D$2),'Budget original'!$C$8:$AO$501)</f>
        <v>1803.0676932084366</v>
      </c>
      <c r="E173" s="987">
        <f t="array" ref="E173">+SUMPRODUCT(('Budget original'!$A$8:$A$501=$A173)*('Budget original'!$C$3:$AO$3=E$2),'Budget original'!$C$8:$AO$501)</f>
        <v>640089.03108899505</v>
      </c>
      <c r="F173" s="987">
        <f t="array" ref="F173">+SUMPRODUCT(('Budget original'!$A$8:$A$501=$A173)*('Budget original'!$C$3:$AO$3=F$2),'Budget original'!$C$8:$AO$501)</f>
        <v>505670.3345603061</v>
      </c>
      <c r="G173" s="1078"/>
      <c r="H173" s="987"/>
      <c r="I173" s="987"/>
      <c r="J173" s="964">
        <f>-SUMIFS(BV_Data_An_Cour!$P:$P,BV_Data_An_Cour!$U:$U,$B173,BV_Data_An_Cour!$V:$V,$C173,BV_Data_An_Cour!$W:$W,J$2)</f>
        <v>1673</v>
      </c>
      <c r="K173" s="929">
        <f>-SUMIFS(BV_Data_An_Cour!$P:$P,BV_Data_An_Cour!$X:$X,"Oui",BV_Data_An_Cour!$U:$U,$B173,BV_Data_An_Cour!$V:$V,$C173)</f>
        <v>638687.54</v>
      </c>
      <c r="L173" s="932">
        <f>-SUMIFS(BV_Data_An_Cour!$P:$P,BV_Data_An_Cour!$U:$U,$B173,BV_Data_An_Cour!$V:$V,$C173,BV_Data_An_Cour!$W:$W,$L$2)</f>
        <v>500177.48</v>
      </c>
      <c r="M173" s="988">
        <f>(K173-E173)/E173</f>
        <v>-2.189525239341517E-3</v>
      </c>
      <c r="N173" s="963">
        <f>L173-F173</f>
        <v>-5492.8545603061211</v>
      </c>
      <c r="O173" s="964">
        <f t="array" ref="O173">+SUMPRODUCT(('Réel 2025'!$A$8:$A$500=$A173)*('Réel 2025'!$C$3:$AO$3=O$2),'Réel 2025'!$C$8:$AO$500)</f>
        <v>1612</v>
      </c>
      <c r="P173" s="929">
        <f t="array" ref="P173">+SUMPRODUCT(('Réel 2025'!$A$8:$A$500=$A173)*('Réel 2025'!$C$3:$AO$3=P$2),'Réel 2025'!$C$8:$AO$500)</f>
        <v>559309.85999999987</v>
      </c>
      <c r="Q173" s="932">
        <f t="array" ref="Q173">+SUMPRODUCT(('Réel 2025'!$A$8:$A$500=$A173)*('Réel 2025'!$C$3:$AO$3=Q$2),'Réel 2025'!$C$8:$AO$500)</f>
        <v>443597.38999999984</v>
      </c>
      <c r="R173" s="988">
        <f>IF(O173=0,0,J173/O173)</f>
        <v>1.0378411910669976</v>
      </c>
      <c r="S173" s="989">
        <f>L173-Q173</f>
        <v>56580.090000000142</v>
      </c>
      <c r="T173" s="1025"/>
      <c r="U173" s="912"/>
      <c r="W173" s="912"/>
      <c r="X173" s="912"/>
      <c r="Y173" s="912"/>
      <c r="Z173" s="912"/>
      <c r="AA173" s="912"/>
      <c r="AB173" s="912"/>
      <c r="AC173" s="912"/>
      <c r="AD173" s="912"/>
      <c r="AE173" s="912"/>
      <c r="AF173" s="912"/>
      <c r="AG173" s="912"/>
      <c r="AH173" s="912"/>
      <c r="AI173" s="912"/>
      <c r="AJ173" s="912"/>
      <c r="AK173" s="912"/>
      <c r="AL173" s="912"/>
      <c r="AM173" s="912"/>
      <c r="AN173" s="912"/>
    </row>
    <row r="174" spans="1:40" ht="20.25">
      <c r="A174" t="str">
        <f t="shared" si="44"/>
        <v>Service% profit / ventes</v>
      </c>
      <c r="B174" s="904" t="s">
        <v>686</v>
      </c>
      <c r="C174" s="928" t="s">
        <v>703</v>
      </c>
      <c r="D174" s="1077"/>
      <c r="E174" s="1059"/>
      <c r="F174" s="1079">
        <f>F173/E173</f>
        <v>0.79</v>
      </c>
      <c r="G174" s="942"/>
      <c r="H174" s="1059"/>
      <c r="I174" s="1079"/>
      <c r="J174" s="964"/>
      <c r="K174" s="940"/>
      <c r="L174" s="1079">
        <f>IF(L173=0,0,L173/K173)</f>
        <v>0.78313329863926884</v>
      </c>
      <c r="M174" s="988"/>
      <c r="N174" s="963"/>
      <c r="O174" s="964"/>
      <c r="P174" s="940"/>
      <c r="Q174" s="1079">
        <f>Q173/P173</f>
        <v>0.7931156264615109</v>
      </c>
      <c r="R174" s="964"/>
      <c r="S174" s="989"/>
      <c r="T174" s="1025"/>
      <c r="U174" s="912"/>
      <c r="W174" s="912"/>
      <c r="X174" s="912"/>
      <c r="Y174" s="912"/>
      <c r="Z174" s="912"/>
      <c r="AA174" s="912"/>
      <c r="AB174" s="912"/>
      <c r="AC174" s="912"/>
      <c r="AD174" s="912"/>
      <c r="AE174" s="912"/>
      <c r="AF174" s="912"/>
      <c r="AG174" s="912"/>
      <c r="AH174" s="912"/>
      <c r="AI174" s="912"/>
      <c r="AJ174" s="912"/>
      <c r="AK174" s="912"/>
      <c r="AL174" s="912"/>
      <c r="AM174" s="912"/>
      <c r="AN174" s="912"/>
    </row>
    <row r="175" spans="1:40" ht="20.25">
      <c r="A175" t="str">
        <f t="shared" si="44"/>
        <v>Service</v>
      </c>
      <c r="B175" s="904" t="s">
        <v>686</v>
      </c>
      <c r="C175" s="990"/>
      <c r="D175" s="1080"/>
      <c r="E175" s="1081">
        <f>IFERROR(E173/D173,0)</f>
        <v>355.00000000000006</v>
      </c>
      <c r="F175" s="1082"/>
      <c r="G175" s="922"/>
      <c r="H175" s="1081"/>
      <c r="I175" s="1082"/>
      <c r="J175" s="1083"/>
      <c r="K175" s="1084">
        <f>IFERROR(K173/J173,0)</f>
        <v>381.76182904961149</v>
      </c>
      <c r="L175" s="1082"/>
      <c r="M175" s="993"/>
      <c r="N175" s="995"/>
      <c r="O175" s="1083"/>
      <c r="P175" s="1084">
        <f>IFERROR(P173/O173,0)</f>
        <v>346.96641439205945</v>
      </c>
      <c r="Q175" s="1082"/>
      <c r="R175" s="1083"/>
      <c r="S175" s="996"/>
      <c r="T175" s="1025"/>
      <c r="U175" s="912"/>
      <c r="W175" s="912"/>
      <c r="X175" s="912"/>
      <c r="Y175" s="912"/>
      <c r="Z175" s="912"/>
      <c r="AA175" s="912"/>
      <c r="AB175" s="912"/>
      <c r="AC175" s="912"/>
      <c r="AD175" s="912"/>
      <c r="AE175" s="912"/>
      <c r="AF175" s="912"/>
      <c r="AG175" s="912"/>
      <c r="AH175" s="912"/>
      <c r="AI175" s="912"/>
      <c r="AJ175" s="912"/>
      <c r="AK175" s="912"/>
      <c r="AL175" s="912"/>
      <c r="AM175" s="912"/>
      <c r="AN175" s="912"/>
    </row>
    <row r="176" spans="1:40" ht="20.25">
      <c r="A176" t="str">
        <f t="shared" si="44"/>
        <v>ServiceM/O Garantie</v>
      </c>
      <c r="B176" s="904" t="s">
        <v>686</v>
      </c>
      <c r="C176" s="913" t="s">
        <v>710</v>
      </c>
      <c r="D176" s="1085">
        <f t="array" ref="D176">+SUMPRODUCT(('Budget original'!$A$8:$A$501=$A176)*('Budget original'!$C$3:$AO$3=D$2),'Budget original'!$C$8:$AO$501)</f>
        <v>1738.1792530359569</v>
      </c>
      <c r="E176" s="987">
        <f t="array" ref="E176">+SUMPRODUCT(('Budget original'!$A$8:$A$501=$A176)*('Budget original'!$C$3:$AO$3=E$2),'Budget original'!$C$8:$AO$501)</f>
        <v>330254.0580768318</v>
      </c>
      <c r="F176" s="987">
        <f t="array" ref="F176">+SUMPRODUCT(('Budget original'!$A$8:$A$501=$A176)*('Budget original'!$C$3:$AO$3=F$2),'Budget original'!$C$8:$AO$501)</f>
        <v>219288.69456301632</v>
      </c>
      <c r="G176" s="1086"/>
      <c r="H176" s="987"/>
      <c r="I176" s="987"/>
      <c r="J176" s="1086">
        <f>-SUMIFS(BV_Data_An_Cour!$P:$P,BV_Data_An_Cour!$U:$U,$B176,BV_Data_An_Cour!$V:$V,$C176,BV_Data_An_Cour!$W:$W,J$2)</f>
        <v>1856</v>
      </c>
      <c r="K176" s="1087">
        <f>-SUMIFS(BV_Data_An_Cour!$P:$P,BV_Data_An_Cour!$X:$X,"Oui",BV_Data_An_Cour!$U:$U,$B176,BV_Data_An_Cour!$V:$V,$C176)</f>
        <v>293078.61</v>
      </c>
      <c r="L176" s="932">
        <f>-SUMIFS(BV_Data_An_Cour!$P:$P,BV_Data_An_Cour!$U:$U,$B176,BV_Data_An_Cour!$V:$V,$C176,BV_Data_An_Cour!$W:$W,$L$2)</f>
        <v>190147.65999999997</v>
      </c>
      <c r="M176" s="988">
        <f>(K176-E176)/E176</f>
        <v>-0.11256621127781313</v>
      </c>
      <c r="N176" s="1022">
        <f>L176-F176</f>
        <v>-29141.03456301635</v>
      </c>
      <c r="O176" s="1086">
        <f t="array" ref="O176">+SUMPRODUCT(('Réel 2025'!$A$8:$A$500=$A176)*('Réel 2025'!$C$3:$AO$3=O$2),'Réel 2025'!$C$8:$AO$500)</f>
        <v>1734</v>
      </c>
      <c r="P176" s="1087">
        <f t="array" ref="P176">+SUMPRODUCT(('Réel 2025'!$A$8:$A$500=$A176)*('Réel 2025'!$C$3:$AO$3=P$2),'Réel 2025'!$C$8:$AO$500)</f>
        <v>352894.68999999983</v>
      </c>
      <c r="Q176" s="932">
        <f t="array" ref="Q176">+SUMPRODUCT(('Réel 2025'!$A$8:$A$500=$A176)*('Réel 2025'!$C$3:$AO$3=Q$2),'Réel 2025'!$C$8:$AO$500)</f>
        <v>235182.38999999961</v>
      </c>
      <c r="R176" s="988">
        <f>IF(O176=0,0,J176/O176)</f>
        <v>1.0703575547866204</v>
      </c>
      <c r="S176" s="989">
        <f>L176-Q176</f>
        <v>-45034.729999999632</v>
      </c>
      <c r="T176" s="1025"/>
      <c r="U176" s="912"/>
      <c r="W176" s="912"/>
      <c r="X176" s="912"/>
      <c r="Y176" s="912"/>
      <c r="Z176" s="912"/>
      <c r="AA176" s="912"/>
      <c r="AB176" s="912"/>
      <c r="AC176" s="912"/>
      <c r="AD176" s="912"/>
      <c r="AE176" s="912"/>
      <c r="AF176" s="912"/>
      <c r="AG176" s="912"/>
      <c r="AH176" s="912"/>
      <c r="AI176" s="912"/>
      <c r="AJ176" s="912"/>
      <c r="AK176" s="912"/>
      <c r="AL176" s="912"/>
      <c r="AM176" s="912"/>
      <c r="AN176" s="912"/>
    </row>
    <row r="177" spans="1:40" ht="20.25">
      <c r="A177" t="str">
        <f t="shared" si="44"/>
        <v>Service% profit / ventes</v>
      </c>
      <c r="B177" s="904" t="s">
        <v>686</v>
      </c>
      <c r="C177" s="928" t="s">
        <v>703</v>
      </c>
      <c r="D177" s="1077"/>
      <c r="E177" s="940"/>
      <c r="F177" s="1079">
        <f>F176/E176</f>
        <v>0.66400000000000003</v>
      </c>
      <c r="G177" s="942"/>
      <c r="H177" s="940"/>
      <c r="I177" s="1079"/>
      <c r="J177" s="942"/>
      <c r="K177" s="940"/>
      <c r="L177" s="1079">
        <f>IF(L176=0,0,L176/K176)</f>
        <v>0.64879405562896586</v>
      </c>
      <c r="M177" s="943"/>
      <c r="N177" s="944"/>
      <c r="O177" s="942"/>
      <c r="P177" s="940"/>
      <c r="Q177" s="1079">
        <f>Q176/P176</f>
        <v>0.66643788264425208</v>
      </c>
      <c r="R177" s="943"/>
      <c r="S177" s="945"/>
      <c r="T177" s="912"/>
      <c r="U177" s="912"/>
      <c r="W177" s="912"/>
      <c r="X177" s="912"/>
      <c r="Y177" s="912"/>
      <c r="Z177" s="912"/>
      <c r="AA177" s="912"/>
      <c r="AB177" s="912"/>
      <c r="AC177" s="912"/>
      <c r="AD177" s="912"/>
      <c r="AE177" s="912"/>
      <c r="AF177" s="912"/>
      <c r="AG177" s="912"/>
      <c r="AH177" s="912"/>
      <c r="AI177" s="912"/>
      <c r="AJ177" s="912"/>
      <c r="AK177" s="912"/>
      <c r="AL177" s="912"/>
      <c r="AM177" s="912"/>
      <c r="AN177" s="912"/>
    </row>
    <row r="178" spans="1:40" ht="20.25">
      <c r="A178" t="str">
        <f t="shared" si="44"/>
        <v>Service</v>
      </c>
      <c r="B178" s="904" t="s">
        <v>686</v>
      </c>
      <c r="C178" s="990"/>
      <c r="D178" s="1080"/>
      <c r="E178" s="1024"/>
      <c r="F178" s="1082"/>
      <c r="G178" s="922"/>
      <c r="H178" s="1024"/>
      <c r="I178" s="1082"/>
      <c r="J178" s="922"/>
      <c r="K178" s="1088"/>
      <c r="L178" s="1082"/>
      <c r="M178" s="1089"/>
      <c r="N178" s="1090"/>
      <c r="O178" s="922"/>
      <c r="P178" s="1088"/>
      <c r="Q178" s="1082"/>
      <c r="R178" s="1089"/>
      <c r="S178" s="1091"/>
      <c r="T178" s="912"/>
      <c r="U178" s="912"/>
      <c r="W178" s="912"/>
      <c r="X178" s="912"/>
      <c r="Y178" s="912"/>
      <c r="Z178" s="912"/>
      <c r="AA178" s="912"/>
      <c r="AB178" s="912"/>
      <c r="AC178" s="912"/>
      <c r="AD178" s="912"/>
      <c r="AE178" s="912"/>
      <c r="AF178" s="912"/>
      <c r="AG178" s="912"/>
      <c r="AH178" s="912"/>
      <c r="AI178" s="912"/>
      <c r="AJ178" s="912"/>
      <c r="AK178" s="912"/>
      <c r="AL178" s="912"/>
      <c r="AM178" s="912"/>
      <c r="AN178" s="912"/>
    </row>
    <row r="179" spans="1:40" ht="20.25">
      <c r="A179" t="str">
        <f t="shared" si="44"/>
        <v>ServiceM/O Interne</v>
      </c>
      <c r="B179" s="904" t="s">
        <v>686</v>
      </c>
      <c r="C179" s="928" t="s">
        <v>721</v>
      </c>
      <c r="D179" s="1077">
        <f t="array" ref="D179">+SUMPRODUCT(('Budget original'!$A$8:$A$501=$A179)*('Budget original'!$C$3:$AO$3=D$2),'Budget original'!$C$8:$AO$501)</f>
        <v>1680</v>
      </c>
      <c r="E179" s="987">
        <f t="array" ref="E179">+SUMPRODUCT(('Budget original'!$A$8:$A$501=$A179)*('Budget original'!$C$3:$AO$3=E$2),'Budget original'!$C$8:$AO$501)</f>
        <v>672000</v>
      </c>
      <c r="F179" s="987">
        <f t="array" ref="F179">+SUMPRODUCT(('Budget original'!$A$8:$A$501=$A179)*('Budget original'!$C$3:$AO$3=F$2),'Budget original'!$C$8:$AO$501)</f>
        <v>506016</v>
      </c>
      <c r="G179" s="942"/>
      <c r="H179" s="987"/>
      <c r="I179" s="987"/>
      <c r="J179" s="964">
        <f>-SUMIFS(BV_Data_An_Cour!$P:$P,BV_Data_An_Cour!$U:$U,$B179,BV_Data_An_Cour!$V:$V,$C179,BV_Data_An_Cour!$W:$W,J$2)</f>
        <v>1657</v>
      </c>
      <c r="K179" s="1087">
        <f>-SUMIFS(BV_Data_An_Cour!$P:$P,BV_Data_An_Cour!$X:$X,"Oui",BV_Data_An_Cour!$U:$U,$B179,BV_Data_An_Cour!$V:$V,$C179)</f>
        <v>584765.23999999987</v>
      </c>
      <c r="L179" s="932">
        <f>-SUMIFS(BV_Data_An_Cour!$P:$P,BV_Data_An_Cour!$U:$U,$B179,BV_Data_An_Cour!$V:$V,$C179,BV_Data_An_Cour!$W:$W,$L$2)</f>
        <v>448147.59999999986</v>
      </c>
      <c r="M179" s="988">
        <f>(K179-E179)/E179</f>
        <v>-0.12981363095238113</v>
      </c>
      <c r="N179" s="963">
        <f t="shared" ref="N179:N180" si="45">L179-F179</f>
        <v>-57868.40000000014</v>
      </c>
      <c r="O179" s="964">
        <f t="array" ref="O179">+SUMPRODUCT(('Réel 2025'!$A$8:$A$500=$A179)*('Réel 2025'!$C$3:$AO$3=O$2),'Réel 2025'!$C$8:$AO$500)</f>
        <v>1206</v>
      </c>
      <c r="P179" s="1087">
        <f t="array" ref="P179">+SUMPRODUCT(('Réel 2025'!$A$8:$A$500=$A179)*('Réel 2025'!$C$3:$AO$3=P$2),'Réel 2025'!$C$8:$AO$500)</f>
        <v>485999.88999999966</v>
      </c>
      <c r="Q179" s="932">
        <f t="array" ref="Q179">+SUMPRODUCT(('Réel 2025'!$A$8:$A$500=$A179)*('Réel 2025'!$C$3:$AO$3=Q$2),'Réel 2025'!$C$8:$AO$500)</f>
        <v>366277.03999999975</v>
      </c>
      <c r="R179" s="988">
        <f>IF(O179=0,0,J179/O179)</f>
        <v>1.3739635157545604</v>
      </c>
      <c r="S179" s="989">
        <f>L179-Q179</f>
        <v>81870.560000000114</v>
      </c>
      <c r="T179" s="1025"/>
      <c r="U179" s="912"/>
      <c r="W179" s="912"/>
      <c r="X179" s="912"/>
      <c r="Y179" s="912"/>
      <c r="Z179" s="912"/>
      <c r="AA179" s="912"/>
      <c r="AB179" s="912"/>
      <c r="AC179" s="912"/>
      <c r="AD179" s="912"/>
      <c r="AE179" s="912"/>
      <c r="AF179" s="912"/>
      <c r="AG179" s="912"/>
      <c r="AH179" s="912"/>
      <c r="AI179" s="912"/>
      <c r="AJ179" s="912"/>
      <c r="AK179" s="912"/>
      <c r="AL179" s="912"/>
      <c r="AM179" s="912"/>
      <c r="AN179" s="912"/>
    </row>
    <row r="180" spans="1:40" ht="20.25">
      <c r="A180" t="str">
        <f t="shared" si="44"/>
        <v>Service% profit / ventes</v>
      </c>
      <c r="B180" s="904" t="s">
        <v>686</v>
      </c>
      <c r="C180" s="928" t="s">
        <v>703</v>
      </c>
      <c r="D180" s="1077"/>
      <c r="E180" s="1059"/>
      <c r="F180" s="1079">
        <f>F179/E179</f>
        <v>0.753</v>
      </c>
      <c r="G180" s="942"/>
      <c r="H180" s="1059"/>
      <c r="I180" s="1079"/>
      <c r="J180" s="964"/>
      <c r="K180" s="1059"/>
      <c r="L180" s="1079">
        <f>IF(L179=0,0,L179/K179)</f>
        <v>0.76637181785976194</v>
      </c>
      <c r="M180" s="988"/>
      <c r="N180" s="963">
        <f t="shared" si="45"/>
        <v>1.3371817859761936E-2</v>
      </c>
      <c r="O180" s="964"/>
      <c r="P180" s="1059"/>
      <c r="Q180" s="1079">
        <f>Q179/P179</f>
        <v>0.75365663148606887</v>
      </c>
      <c r="R180" s="964">
        <f>O180-K180</f>
        <v>0</v>
      </c>
      <c r="S180" s="989"/>
      <c r="T180" s="1025"/>
      <c r="U180" s="912"/>
      <c r="W180" s="912"/>
      <c r="X180" s="912"/>
      <c r="Y180" s="912"/>
      <c r="Z180" s="912"/>
      <c r="AA180" s="912"/>
      <c r="AB180" s="912"/>
      <c r="AC180" s="912"/>
      <c r="AD180" s="912"/>
      <c r="AE180" s="912"/>
      <c r="AF180" s="912"/>
      <c r="AG180" s="912"/>
      <c r="AH180" s="912"/>
      <c r="AI180" s="912"/>
      <c r="AJ180" s="912"/>
      <c r="AK180" s="912"/>
      <c r="AL180" s="912"/>
      <c r="AM180" s="912"/>
      <c r="AN180" s="912"/>
    </row>
    <row r="181" spans="1:40" ht="20.25">
      <c r="A181" t="str">
        <f t="shared" si="44"/>
        <v>Service</v>
      </c>
      <c r="B181" s="904" t="s">
        <v>686</v>
      </c>
      <c r="C181" s="928"/>
      <c r="D181" s="1077"/>
      <c r="E181" s="1092"/>
      <c r="F181" s="1093"/>
      <c r="G181" s="942"/>
      <c r="H181" s="1092"/>
      <c r="I181" s="1082"/>
      <c r="J181" s="964"/>
      <c r="K181" s="1094"/>
      <c r="L181" s="1079"/>
      <c r="M181" s="988"/>
      <c r="N181" s="963"/>
      <c r="O181" s="964"/>
      <c r="P181" s="1094"/>
      <c r="Q181" s="1079"/>
      <c r="R181" s="1095"/>
      <c r="S181" s="989"/>
      <c r="T181" s="1025"/>
      <c r="U181" s="912"/>
      <c r="W181" s="912"/>
      <c r="X181" s="912"/>
      <c r="Y181" s="912"/>
      <c r="Z181" s="912"/>
      <c r="AA181" s="912"/>
      <c r="AB181" s="912"/>
      <c r="AC181" s="912"/>
      <c r="AD181" s="912"/>
      <c r="AE181" s="912"/>
      <c r="AF181" s="912"/>
      <c r="AG181" s="912"/>
      <c r="AH181" s="912"/>
      <c r="AI181" s="912"/>
      <c r="AJ181" s="912"/>
      <c r="AK181" s="912"/>
      <c r="AL181" s="912"/>
      <c r="AM181" s="912"/>
      <c r="AN181" s="912"/>
    </row>
    <row r="182" spans="1:40" ht="20.25">
      <c r="A182" t="str">
        <f t="shared" si="44"/>
        <v>ServiceM/O Esthétique</v>
      </c>
      <c r="B182" s="904" t="s">
        <v>686</v>
      </c>
      <c r="C182" s="913" t="s">
        <v>732</v>
      </c>
      <c r="D182" s="1085">
        <f t="array" ref="D182">+SUMPRODUCT(('Budget original'!$A$8:$A$501=$A182)*('Budget original'!$C$3:$AO$3=D$2),'Budget original'!$C$8:$AO$501)</f>
        <v>495.76153120016011</v>
      </c>
      <c r="E182" s="987">
        <f t="array" ref="E182">+SUMPRODUCT(('Budget original'!$A$8:$A$501=$A182)*('Budget original'!$C$3:$AO$3=E$2),'Budget original'!$C$8:$AO$501)</f>
        <v>136334.42108004401</v>
      </c>
      <c r="F182" s="987">
        <f t="array" ref="F182">+SUMPRODUCT(('Budget original'!$A$8:$A$501=$A182)*('Budget original'!$C$3:$AO$3=F$2),'Budget original'!$C$8:$AO$501)</f>
        <v>97615.445493311505</v>
      </c>
      <c r="G182" s="1020"/>
      <c r="H182" s="987"/>
      <c r="I182" s="987"/>
      <c r="J182" s="1086">
        <f>-SUMIFS(BV_Data_An_Cour!$P:$P,BV_Data_An_Cour!$U:$U,$B182,BV_Data_An_Cour!$V:$V,$C182,BV_Data_An_Cour!$W:$W,J$2)</f>
        <v>331</v>
      </c>
      <c r="K182" s="1087">
        <f>-SUMIFS(BV_Data_An_Cour!$P:$P,BV_Data_An_Cour!$X:$X,"Oui",BV_Data_An_Cour!$U:$U,$B182,BV_Data_An_Cour!$V:$V,$C182)</f>
        <v>68512.639999999999</v>
      </c>
      <c r="L182" s="1021">
        <f>-SUMIFS(BV_Data_An_Cour!$P:$P,BV_Data_An_Cour!$U:$U,$B182,BV_Data_An_Cour!$V:$V,$C182,BV_Data_An_Cour!$W:$W,$L$2)</f>
        <v>48610.530000000006</v>
      </c>
      <c r="M182" s="1096">
        <f>IF(E182=0,0,(K182-E182)/E182)</f>
        <v>-0.49746630779489509</v>
      </c>
      <c r="N182" s="1022">
        <f>L182-F182</f>
        <v>-49004.915493311499</v>
      </c>
      <c r="O182" s="1086">
        <f t="array" ref="O182">+SUMPRODUCT(('Réel 2025'!$A$8:$A$500=$A182)*('Réel 2025'!$C$3:$AO$3=O$2),'Réel 2025'!$C$8:$AO$500)</f>
        <v>374</v>
      </c>
      <c r="P182" s="1087">
        <f t="array" ref="P182">+SUMPRODUCT(('Réel 2025'!$A$8:$A$500=$A182)*('Réel 2025'!$C$3:$AO$3=P$2),'Réel 2025'!$C$8:$AO$500)</f>
        <v>75129.089999999909</v>
      </c>
      <c r="Q182" s="1021">
        <f t="array" ref="Q182">+SUMPRODUCT(('Réel 2025'!$A$8:$A$500=$A182)*('Réel 2025'!$C$3:$AO$3=Q$2),'Réel 2025'!$C$8:$AO$500)</f>
        <v>52099.589999999975</v>
      </c>
      <c r="R182" s="988">
        <f>IF(O182=0,0,J182/O182)</f>
        <v>0.88502673796791442</v>
      </c>
      <c r="S182" s="1023">
        <f>L182-Q182</f>
        <v>-3489.0599999999686</v>
      </c>
      <c r="T182" s="1025"/>
      <c r="U182" s="912"/>
      <c r="W182" s="912"/>
      <c r="X182" s="912"/>
      <c r="Y182" s="912"/>
      <c r="Z182" s="912"/>
      <c r="AA182" s="912"/>
      <c r="AB182" s="912"/>
      <c r="AC182" s="912"/>
      <c r="AD182" s="912"/>
      <c r="AE182" s="912"/>
      <c r="AF182" s="912"/>
      <c r="AG182" s="912"/>
      <c r="AH182" s="912"/>
      <c r="AI182" s="912"/>
      <c r="AJ182" s="912"/>
      <c r="AK182" s="912"/>
      <c r="AL182" s="912"/>
      <c r="AM182" s="912"/>
      <c r="AN182" s="912"/>
    </row>
    <row r="183" spans="1:40" ht="20.25">
      <c r="A183" t="str">
        <f t="shared" si="44"/>
        <v>Service% profit / ventes</v>
      </c>
      <c r="B183" s="904" t="s">
        <v>686</v>
      </c>
      <c r="C183" s="928" t="s">
        <v>703</v>
      </c>
      <c r="D183" s="981"/>
      <c r="E183" s="1097"/>
      <c r="F183" s="1079">
        <f>IFERROR(F182/E182,0)</f>
        <v>0.71599999999999997</v>
      </c>
      <c r="G183" s="983"/>
      <c r="H183" s="1097"/>
      <c r="I183" s="1079"/>
      <c r="J183" s="1098"/>
      <c r="K183" s="1097">
        <f>IF(J182&lt;=0,0,L182/J182)</f>
        <v>146.85960725075532</v>
      </c>
      <c r="L183" s="1079">
        <f>IF(L182=0,0,L182/K182)</f>
        <v>0.70951185065996591</v>
      </c>
      <c r="M183" s="964">
        <f>J183-D183</f>
        <v>0</v>
      </c>
      <c r="N183" s="1099"/>
      <c r="O183" s="1098"/>
      <c r="P183" s="1097"/>
      <c r="Q183" s="1079">
        <f>IFERROR(Q182/P182,0)</f>
        <v>0.69346760356075177</v>
      </c>
      <c r="R183" s="942"/>
      <c r="S183" s="1100"/>
      <c r="T183" s="1026"/>
      <c r="U183" s="912"/>
      <c r="W183" s="912"/>
      <c r="X183" s="912"/>
      <c r="Y183" s="912"/>
      <c r="Z183" s="912"/>
      <c r="AA183" s="912"/>
      <c r="AB183" s="912"/>
      <c r="AC183" s="912"/>
      <c r="AD183" s="912"/>
      <c r="AE183" s="912"/>
      <c r="AF183" s="912"/>
      <c r="AG183" s="912"/>
      <c r="AH183" s="912"/>
      <c r="AI183" s="912"/>
      <c r="AJ183" s="912"/>
      <c r="AK183" s="912"/>
      <c r="AL183" s="912"/>
      <c r="AM183" s="912"/>
      <c r="AN183" s="912"/>
    </row>
    <row r="184" spans="1:40" ht="20.25">
      <c r="A184" t="str">
        <f t="shared" si="44"/>
        <v>Service</v>
      </c>
      <c r="B184" s="904" t="s">
        <v>686</v>
      </c>
      <c r="C184" s="990"/>
      <c r="D184" s="1101"/>
      <c r="E184" s="1102"/>
      <c r="F184" s="1082"/>
      <c r="G184" s="1103"/>
      <c r="H184" s="1102"/>
      <c r="I184" s="1082"/>
      <c r="J184" s="1104"/>
      <c r="K184" s="924"/>
      <c r="L184" s="1082"/>
      <c r="M184" s="1083"/>
      <c r="N184" s="1105"/>
      <c r="O184" s="1104"/>
      <c r="P184" s="924"/>
      <c r="Q184" s="1082"/>
      <c r="R184" s="922"/>
      <c r="S184" s="1106"/>
      <c r="T184" s="1026"/>
      <c r="U184" s="912"/>
      <c r="W184" s="912"/>
      <c r="X184" s="912"/>
      <c r="Y184" s="912"/>
      <c r="Z184" s="912"/>
      <c r="AA184" s="912"/>
      <c r="AB184" s="912"/>
      <c r="AC184" s="912"/>
      <c r="AD184" s="912"/>
      <c r="AE184" s="912"/>
      <c r="AF184" s="912"/>
      <c r="AG184" s="912"/>
      <c r="AH184" s="912"/>
      <c r="AI184" s="912"/>
      <c r="AJ184" s="912"/>
      <c r="AK184" s="912"/>
      <c r="AL184" s="912"/>
      <c r="AM184" s="912"/>
      <c r="AN184" s="912"/>
    </row>
    <row r="185" spans="1:40" ht="20.25">
      <c r="A185" t="str">
        <f t="shared" si="44"/>
        <v>ServiceAjustement M/O</v>
      </c>
      <c r="B185" s="904" t="s">
        <v>686</v>
      </c>
      <c r="C185" s="928" t="s">
        <v>746</v>
      </c>
      <c r="D185" s="940"/>
      <c r="E185" s="940"/>
      <c r="F185" s="963">
        <f t="array" ref="F185">+SUMPRODUCT(('Budget original'!$A$8:$A$501=$A185)*('Budget original'!$C$3:$AO$3=F$2),'Budget original'!$C$8:$AO$501)</f>
        <v>-25505.553868684416</v>
      </c>
      <c r="G185" s="942"/>
      <c r="H185" s="987"/>
      <c r="I185" s="987"/>
      <c r="J185" s="964"/>
      <c r="K185" s="987"/>
      <c r="L185" s="987">
        <f>-SUMIFS(BV_Data_An_Cour!$P:$P,BV_Data_An_Cour!$U:$U,$B185,BV_Data_An_Cour!$V:$V,$C185,BV_Data_An_Cour!$W:$W,$L$2)</f>
        <v>-17317.52</v>
      </c>
      <c r="M185" s="1098"/>
      <c r="N185" s="963">
        <f t="shared" ref="N185:N186" si="46">L185-F185</f>
        <v>8188.0338686844152</v>
      </c>
      <c r="O185" s="964"/>
      <c r="P185" s="987"/>
      <c r="Q185" s="987">
        <f t="array" ref="Q185">+SUMPRODUCT(('Réel 2025'!$A$8:$A$500=$A185)*('Réel 2025'!$C$3:$AO$3=Q$2),'Réel 2025'!$C$8:$AO$500)</f>
        <v>-19363.039999999997</v>
      </c>
      <c r="R185" s="1107"/>
      <c r="S185" s="989">
        <f t="shared" ref="S185:S186" si="47">L185-Q185</f>
        <v>2045.5199999999968</v>
      </c>
      <c r="T185" s="912"/>
      <c r="U185" s="912"/>
      <c r="W185" s="912"/>
      <c r="X185" s="912"/>
      <c r="Y185" s="912"/>
      <c r="Z185" s="912"/>
      <c r="AA185" s="912"/>
      <c r="AB185" s="912"/>
      <c r="AC185" s="912"/>
      <c r="AD185" s="912"/>
      <c r="AE185" s="912"/>
      <c r="AF185" s="912"/>
      <c r="AG185" s="912"/>
      <c r="AH185" s="912"/>
      <c r="AI185" s="912"/>
      <c r="AJ185" s="912"/>
      <c r="AK185" s="912"/>
      <c r="AL185" s="912"/>
      <c r="AM185" s="912"/>
      <c r="AN185" s="912"/>
    </row>
    <row r="186" spans="1:40" ht="20.25">
      <c r="A186" t="str">
        <f t="shared" si="44"/>
        <v>ServiceSous-total M/O</v>
      </c>
      <c r="B186" s="904" t="s">
        <v>686</v>
      </c>
      <c r="C186" s="1108" t="s">
        <v>750</v>
      </c>
      <c r="D186" s="1109">
        <f t="shared" ref="D186:F186" si="48">D173+D176+D179+D182+D185</f>
        <v>5717.0084774445531</v>
      </c>
      <c r="E186" s="1109">
        <f t="shared" si="48"/>
        <v>1778677.5102458708</v>
      </c>
      <c r="F186" s="1110">
        <f t="shared" si="48"/>
        <v>1303084.9207479497</v>
      </c>
      <c r="G186" s="1111"/>
      <c r="H186" s="1109"/>
      <c r="I186" s="1110"/>
      <c r="J186" s="1111">
        <f t="shared" ref="J186:L186" si="49">J173+J176+J179+J182+J185</f>
        <v>5517</v>
      </c>
      <c r="K186" s="1109">
        <f t="shared" si="49"/>
        <v>1585044.0299999998</v>
      </c>
      <c r="L186" s="1110">
        <f t="shared" si="49"/>
        <v>1169765.7499999998</v>
      </c>
      <c r="M186" s="1112">
        <f>(K186-E186)/E186</f>
        <v>-0.10886373675411491</v>
      </c>
      <c r="N186" s="1110">
        <f t="shared" si="46"/>
        <v>-133319.17074794997</v>
      </c>
      <c r="O186" s="1111">
        <f t="shared" ref="O186:Q186" si="50">O173+O176+O179+O182+O185</f>
        <v>4926</v>
      </c>
      <c r="P186" s="1109">
        <f t="shared" si="50"/>
        <v>1473333.5299999993</v>
      </c>
      <c r="Q186" s="1110">
        <f t="shared" si="50"/>
        <v>1077793.3699999992</v>
      </c>
      <c r="R186" s="943">
        <f>IF(O186=0,0,J186/O186)</f>
        <v>1.1199756394640683</v>
      </c>
      <c r="S186" s="1113">
        <f t="shared" si="47"/>
        <v>91972.380000000587</v>
      </c>
      <c r="T186" s="1114"/>
      <c r="U186" s="912"/>
      <c r="W186" s="912"/>
      <c r="X186" s="912"/>
      <c r="Y186" s="912"/>
      <c r="Z186" s="912"/>
      <c r="AA186" s="912"/>
      <c r="AB186" s="912"/>
      <c r="AC186" s="912"/>
      <c r="AD186" s="912"/>
      <c r="AE186" s="912"/>
      <c r="AF186" s="912"/>
      <c r="AG186" s="912"/>
      <c r="AH186" s="912"/>
      <c r="AI186" s="912"/>
      <c r="AJ186" s="912"/>
      <c r="AK186" s="912"/>
      <c r="AL186" s="912"/>
      <c r="AM186" s="912"/>
      <c r="AN186" s="912"/>
    </row>
    <row r="187" spans="1:40" ht="20.25">
      <c r="A187" t="str">
        <f t="shared" si="44"/>
        <v>Service% protit / ventes</v>
      </c>
      <c r="B187" s="904" t="s">
        <v>686</v>
      </c>
      <c r="C187" s="1115" t="s">
        <v>756</v>
      </c>
      <c r="D187" s="1116"/>
      <c r="E187" s="1116">
        <f>IF(D186=0,0,E186/D186)</f>
        <v>311.12032057733143</v>
      </c>
      <c r="F187" s="1117">
        <f>F186/E186</f>
        <v>0.73261449208284035</v>
      </c>
      <c r="G187" s="1118"/>
      <c r="H187" s="1116"/>
      <c r="I187" s="944"/>
      <c r="J187" s="1118"/>
      <c r="K187" s="1119">
        <f>IF(J186=0,0,K186/J186)</f>
        <v>287.3017998912452</v>
      </c>
      <c r="L187" s="944">
        <f>IF(L186=0,0,L186/K186)</f>
        <v>0.73800205411328534</v>
      </c>
      <c r="M187" s="1118"/>
      <c r="N187" s="1117">
        <f>N186/F186</f>
        <v>-0.10231042399863466</v>
      </c>
      <c r="O187" s="1118"/>
      <c r="P187" s="1119">
        <f>IF(O186=0,0,P186/O186)</f>
        <v>299.093286642306</v>
      </c>
      <c r="Q187" s="944">
        <f>Q186/P186</f>
        <v>0.73153386389027586</v>
      </c>
      <c r="R187" s="1118"/>
      <c r="S187" s="945">
        <f>IF(R186=0,0,S186/R186)</f>
        <v>82119.982577488277</v>
      </c>
      <c r="T187" s="1114"/>
      <c r="U187" s="912"/>
      <c r="W187" s="912"/>
      <c r="X187" s="912"/>
      <c r="Y187" s="912"/>
      <c r="Z187" s="912"/>
      <c r="AA187" s="912"/>
      <c r="AB187" s="912"/>
      <c r="AC187" s="912"/>
      <c r="AD187" s="912"/>
      <c r="AE187" s="912"/>
      <c r="AF187" s="912"/>
      <c r="AG187" s="912"/>
      <c r="AH187" s="912"/>
      <c r="AI187" s="912"/>
      <c r="AJ187" s="912"/>
      <c r="AK187" s="912"/>
      <c r="AL187" s="912"/>
      <c r="AM187" s="912"/>
      <c r="AN187" s="912"/>
    </row>
    <row r="188" spans="1:40" ht="20.25">
      <c r="A188" t="str">
        <f t="shared" si="44"/>
        <v>Service</v>
      </c>
      <c r="B188" s="904" t="s">
        <v>686</v>
      </c>
      <c r="C188" s="934"/>
      <c r="D188" s="1120"/>
      <c r="E188" s="1121"/>
      <c r="F188" s="1122"/>
      <c r="G188" s="1123"/>
      <c r="H188" s="1121"/>
      <c r="I188" s="1122"/>
      <c r="J188" s="1123"/>
      <c r="K188" s="1121"/>
      <c r="L188" s="1122"/>
      <c r="M188" s="1123"/>
      <c r="N188" s="1122"/>
      <c r="O188" s="1123"/>
      <c r="P188" s="1121"/>
      <c r="Q188" s="1122"/>
      <c r="R188" s="1123"/>
      <c r="S188" s="1124"/>
      <c r="T188" s="1114"/>
      <c r="U188" s="912"/>
      <c r="W188" s="912"/>
      <c r="X188" s="912"/>
      <c r="Y188" s="912"/>
      <c r="Z188" s="912"/>
      <c r="AA188" s="912"/>
      <c r="AB188" s="912"/>
      <c r="AC188" s="912"/>
      <c r="AD188" s="912"/>
      <c r="AE188" s="912"/>
      <c r="AF188" s="912"/>
      <c r="AG188" s="912"/>
      <c r="AH188" s="912"/>
      <c r="AI188" s="912"/>
      <c r="AJ188" s="912"/>
      <c r="AK188" s="912"/>
      <c r="AL188" s="912"/>
      <c r="AM188" s="912"/>
      <c r="AN188" s="912"/>
    </row>
    <row r="189" spans="1:40" ht="20.25">
      <c r="A189" t="str">
        <f t="shared" si="44"/>
        <v>ServiceSous-traitement</v>
      </c>
      <c r="B189" s="904" t="s">
        <v>686</v>
      </c>
      <c r="C189" s="928" t="s">
        <v>760</v>
      </c>
      <c r="D189" s="987"/>
      <c r="E189" s="987">
        <f t="array" ref="E189">+SUMPRODUCT(('Budget original'!$A$8:$A$501=$A189)*('Budget original'!$C$3:$AO$3=E$2),'Budget original'!$C$8:$AO$501)</f>
        <v>64369.771415182018</v>
      </c>
      <c r="F189" s="987">
        <f t="array" ref="F189">+SUMPRODUCT(('Budget original'!$A$8:$A$501=$A189)*('Budget original'!$C$3:$AO$3=F$2),'Budget original'!$C$8:$AO$501)</f>
        <v>9655.4657122773042</v>
      </c>
      <c r="G189" s="964"/>
      <c r="H189" s="987"/>
      <c r="I189" s="987"/>
      <c r="J189" s="964"/>
      <c r="K189" s="929">
        <f>-SUMIFS(BV_Data_An_Cour!$P:$P,BV_Data_An_Cour!$X:$X,"Oui",BV_Data_An_Cour!$U:$U,$B189,BV_Data_An_Cour!$V:$V,$C189)</f>
        <v>65857.59</v>
      </c>
      <c r="L189" s="932">
        <f>-SUMIFS(BV_Data_An_Cour!$P:$P,BV_Data_An_Cour!$U:$U,$B189,BV_Data_An_Cour!$V:$V,$C189,BV_Data_An_Cour!$W:$W,$L$2)</f>
        <v>8352.3499999999894</v>
      </c>
      <c r="M189" s="1125">
        <f>IF(E189=0,0,(K189-E189)/E189)</f>
        <v>2.3113622312274776E-2</v>
      </c>
      <c r="N189" s="963">
        <f>L189-F189</f>
        <v>-1303.1157122773147</v>
      </c>
      <c r="O189" s="964"/>
      <c r="P189" s="929">
        <f t="array" ref="P189">+SUMPRODUCT(('Réel 2025'!$A$8:$A$500=$A189)*('Réel 2025'!$C$3:$AO$3=P$2),'Réel 2025'!$C$8:$AO$500)</f>
        <v>67852.189999999988</v>
      </c>
      <c r="Q189" s="932">
        <f t="array" ref="Q189">+SUMPRODUCT(('Réel 2025'!$A$8:$A$500=$A189)*('Réel 2025'!$C$3:$AO$3=Q$2),'Réel 2025'!$C$8:$AO$500)</f>
        <v>10921.099999999989</v>
      </c>
      <c r="R189" s="988">
        <f>IF(O189=0,0,J189/O189)</f>
        <v>0</v>
      </c>
      <c r="S189" s="989">
        <f>L189-Q189</f>
        <v>-2568.75</v>
      </c>
      <c r="T189" s="1114"/>
      <c r="U189" s="912"/>
      <c r="W189" s="912"/>
      <c r="X189" s="912"/>
      <c r="Y189" s="912"/>
      <c r="Z189" s="912"/>
      <c r="AA189" s="912"/>
      <c r="AB189" s="912"/>
      <c r="AC189" s="912"/>
      <c r="AD189" s="912"/>
      <c r="AE189" s="912"/>
      <c r="AF189" s="912"/>
      <c r="AG189" s="912"/>
      <c r="AH189" s="912"/>
      <c r="AI189" s="912"/>
      <c r="AJ189" s="912"/>
      <c r="AK189" s="912"/>
      <c r="AL189" s="912"/>
      <c r="AM189" s="912"/>
      <c r="AN189" s="912"/>
    </row>
    <row r="190" spans="1:40" ht="20.25">
      <c r="A190" t="str">
        <f t="shared" si="44"/>
        <v>Service% profit / ventes</v>
      </c>
      <c r="B190" s="904" t="s">
        <v>686</v>
      </c>
      <c r="C190" s="928" t="s">
        <v>703</v>
      </c>
      <c r="D190" s="940"/>
      <c r="E190" s="1059"/>
      <c r="F190" s="1079">
        <f>IFERROR(F189/E189,0)</f>
        <v>0.15000000000000002</v>
      </c>
      <c r="G190" s="942"/>
      <c r="H190" s="1059"/>
      <c r="I190" s="1079"/>
      <c r="J190" s="1098"/>
      <c r="K190" s="1097"/>
      <c r="L190" s="1079">
        <f>IF(L189=0,0,L189/K189)</f>
        <v>0.1268244100642005</v>
      </c>
      <c r="M190" s="1098"/>
      <c r="N190" s="1099"/>
      <c r="O190" s="1098"/>
      <c r="P190" s="1097"/>
      <c r="Q190" s="1079">
        <f>IFERROR(Q189/P189,0)</f>
        <v>0.16095427428355652</v>
      </c>
      <c r="R190" s="1098"/>
      <c r="S190" s="1100"/>
      <c r="T190" s="1114"/>
      <c r="U190" s="912"/>
      <c r="W190" s="912"/>
      <c r="X190" s="912"/>
      <c r="Y190" s="912"/>
      <c r="Z190" s="912"/>
      <c r="AA190" s="912"/>
      <c r="AB190" s="912"/>
      <c r="AC190" s="912"/>
      <c r="AD190" s="912"/>
      <c r="AE190" s="912"/>
      <c r="AF190" s="912"/>
      <c r="AG190" s="912"/>
      <c r="AH190" s="912"/>
      <c r="AI190" s="912"/>
      <c r="AJ190" s="912"/>
      <c r="AK190" s="912"/>
      <c r="AL190" s="912"/>
      <c r="AM190" s="912"/>
      <c r="AN190" s="912"/>
    </row>
    <row r="191" spans="1:40" ht="20.25" hidden="1">
      <c r="A191" t="str">
        <f t="shared" si="44"/>
        <v>Service</v>
      </c>
      <c r="B191" s="904" t="s">
        <v>686</v>
      </c>
      <c r="C191" s="928"/>
      <c r="D191" s="940"/>
      <c r="E191" s="1059"/>
      <c r="F191" s="1079"/>
      <c r="G191" s="942"/>
      <c r="H191" s="1059"/>
      <c r="I191" s="1079"/>
      <c r="J191" s="1098"/>
      <c r="K191" s="1097"/>
      <c r="L191" s="1079"/>
      <c r="M191" s="1098"/>
      <c r="N191" s="1099"/>
      <c r="O191" s="1098"/>
      <c r="P191" s="1097"/>
      <c r="Q191" s="1079"/>
      <c r="R191" s="1098"/>
      <c r="S191" s="1100"/>
      <c r="T191" s="1114"/>
      <c r="U191" s="912"/>
      <c r="W191" s="912"/>
      <c r="X191" s="912"/>
      <c r="Y191" s="912"/>
      <c r="Z191" s="912"/>
      <c r="AA191" s="912"/>
      <c r="AB191" s="912"/>
      <c r="AC191" s="912"/>
      <c r="AD191" s="912"/>
      <c r="AE191" s="912"/>
      <c r="AF191" s="912"/>
      <c r="AG191" s="912"/>
      <c r="AH191" s="912"/>
      <c r="AI191" s="912"/>
      <c r="AJ191" s="912"/>
      <c r="AK191" s="912"/>
      <c r="AL191" s="912"/>
      <c r="AM191" s="912"/>
      <c r="AN191" s="912"/>
    </row>
    <row r="192" spans="1:40" ht="20.25" hidden="1">
      <c r="A192" t="str">
        <f t="shared" si="44"/>
        <v>ServiceM.O. Recond. MCPA</v>
      </c>
      <c r="B192" s="904" t="s">
        <v>686</v>
      </c>
      <c r="C192" s="928" t="s">
        <v>768</v>
      </c>
      <c r="D192" s="940"/>
      <c r="E192" s="987">
        <f t="array" ref="E192">+SUMPRODUCT(('Budget original'!$A$8:$A$501=$A192)*('Budget original'!$C$3:$AO$3=E$2),'Budget original'!$C$8:$AO$501)</f>
        <v>0</v>
      </c>
      <c r="F192" s="987">
        <v>0</v>
      </c>
      <c r="G192" s="942"/>
      <c r="H192" s="987"/>
      <c r="I192" s="987"/>
      <c r="J192" s="1098"/>
      <c r="K192" s="929">
        <f>-SUMIFS(BV_Data_An_Cour!$P:$P,BV_Data_An_Cour!$X:$X,"Oui",BV_Data_An_Cour!$U:$U,$B192,BV_Data_An_Cour!$V:$V,$C192)</f>
        <v>0</v>
      </c>
      <c r="L192" s="1079"/>
      <c r="M192" s="1098"/>
      <c r="N192" s="1099"/>
      <c r="O192" s="1098"/>
      <c r="P192" s="929">
        <f t="array" ref="P192">+SUMPRODUCT(('Réel 2025'!$A$8:$A$500=$A192)*('Réel 2025'!$C$3:$AO$3=P$2),'Réel 2025'!$C$8:$AO$500)</f>
        <v>0</v>
      </c>
      <c r="Q192" s="1079">
        <v>0</v>
      </c>
      <c r="R192" s="1098"/>
      <c r="S192" s="1100"/>
      <c r="T192" s="1114"/>
      <c r="U192" s="912"/>
      <c r="W192" s="912"/>
      <c r="X192" s="912"/>
      <c r="Y192" s="912"/>
      <c r="Z192" s="912"/>
      <c r="AA192" s="912"/>
      <c r="AB192" s="912"/>
      <c r="AC192" s="912"/>
      <c r="AD192" s="912"/>
      <c r="AE192" s="912"/>
      <c r="AF192" s="912"/>
      <c r="AG192" s="912"/>
      <c r="AH192" s="912"/>
      <c r="AI192" s="912"/>
      <c r="AJ192" s="912"/>
      <c r="AK192" s="912"/>
      <c r="AL192" s="912"/>
      <c r="AM192" s="912"/>
      <c r="AN192" s="912"/>
    </row>
    <row r="193" spans="1:40" ht="20.25" hidden="1">
      <c r="A193" t="str">
        <f t="shared" si="44"/>
        <v>Service% profit / ventes</v>
      </c>
      <c r="B193" s="904" t="s">
        <v>686</v>
      </c>
      <c r="C193" s="928" t="s">
        <v>703</v>
      </c>
      <c r="D193" s="940"/>
      <c r="E193" s="1059"/>
      <c r="F193" s="1079">
        <f>IF(F192=0,0,F192/E192)</f>
        <v>0</v>
      </c>
      <c r="G193" s="942"/>
      <c r="H193" s="1059"/>
      <c r="I193" s="1079"/>
      <c r="J193" s="1098"/>
      <c r="K193" s="1097"/>
      <c r="L193" s="1079">
        <f>IF(L192=0,0,L192/K192)</f>
        <v>0</v>
      </c>
      <c r="M193" s="1098"/>
      <c r="N193" s="1099"/>
      <c r="O193" s="1098"/>
      <c r="P193" s="1097"/>
      <c r="Q193" s="1079">
        <f>IF(Q192=0,0,Q192/P192)</f>
        <v>0</v>
      </c>
      <c r="R193" s="1098"/>
      <c r="S193" s="1100"/>
      <c r="T193" s="1114"/>
      <c r="U193" s="912"/>
      <c r="W193" s="912"/>
      <c r="X193" s="912"/>
      <c r="Y193" s="912"/>
      <c r="Z193" s="912"/>
      <c r="AA193" s="912"/>
      <c r="AB193" s="912"/>
      <c r="AC193" s="912"/>
      <c r="AD193" s="912"/>
      <c r="AE193" s="912"/>
      <c r="AF193" s="912"/>
      <c r="AG193" s="912"/>
      <c r="AH193" s="912"/>
      <c r="AI193" s="912"/>
      <c r="AJ193" s="912"/>
      <c r="AK193" s="912"/>
      <c r="AL193" s="912"/>
      <c r="AM193" s="912"/>
      <c r="AN193" s="912"/>
    </row>
    <row r="194" spans="1:40" ht="20.25">
      <c r="A194" t="str">
        <f t="shared" si="44"/>
        <v>Service</v>
      </c>
      <c r="B194" s="904" t="s">
        <v>686</v>
      </c>
      <c r="C194" s="1126"/>
      <c r="D194" s="1127"/>
      <c r="E194" s="1128"/>
      <c r="F194" s="1129"/>
      <c r="G194" s="1130"/>
      <c r="H194" s="1128"/>
      <c r="I194" s="1129"/>
      <c r="J194" s="1130"/>
      <c r="K194" s="1128"/>
      <c r="L194" s="1129"/>
      <c r="M194" s="1130"/>
      <c r="N194" s="1129"/>
      <c r="O194" s="1130"/>
      <c r="P194" s="1128"/>
      <c r="Q194" s="1129"/>
      <c r="R194" s="1130"/>
      <c r="S194" s="1131"/>
      <c r="T194" s="1114"/>
      <c r="U194" s="912"/>
      <c r="W194" s="912"/>
      <c r="X194" s="912"/>
      <c r="Y194" s="912"/>
      <c r="Z194" s="912"/>
      <c r="AA194" s="912"/>
      <c r="AB194" s="912"/>
      <c r="AC194" s="912"/>
      <c r="AD194" s="912"/>
      <c r="AE194" s="912"/>
      <c r="AF194" s="912"/>
      <c r="AG194" s="912"/>
      <c r="AH194" s="912"/>
      <c r="AI194" s="912"/>
      <c r="AJ194" s="912"/>
      <c r="AK194" s="912"/>
      <c r="AL194" s="912"/>
      <c r="AM194" s="912"/>
      <c r="AN194" s="912"/>
    </row>
    <row r="195" spans="1:40" ht="20.25">
      <c r="A195" t="str">
        <f t="shared" si="44"/>
        <v>ServiceTotal Mécanique</v>
      </c>
      <c r="B195" s="904" t="s">
        <v>686</v>
      </c>
      <c r="C195" s="966" t="s">
        <v>775</v>
      </c>
      <c r="D195" s="967"/>
      <c r="E195" s="967">
        <f t="shared" ref="E195:F195" si="51">E186+E189+E192</f>
        <v>1843047.2816610527</v>
      </c>
      <c r="F195" s="969">
        <f t="shared" si="51"/>
        <v>1312740.386460227</v>
      </c>
      <c r="G195" s="970"/>
      <c r="H195" s="967"/>
      <c r="I195" s="969"/>
      <c r="J195" s="970"/>
      <c r="K195" s="967">
        <f t="shared" ref="K195:L195" si="52">K186+K189+K192</f>
        <v>1650901.6199999999</v>
      </c>
      <c r="L195" s="969">
        <f t="shared" si="52"/>
        <v>1178118.0999999999</v>
      </c>
      <c r="M195" s="1132">
        <f>L196-F196</f>
        <v>1.3547654812690046E-3</v>
      </c>
      <c r="N195" s="969">
        <f>L195-F195</f>
        <v>-134622.2864602271</v>
      </c>
      <c r="O195" s="970"/>
      <c r="P195" s="967">
        <f t="shared" ref="P195:Q195" si="53">P186+P189+P192</f>
        <v>1541185.7199999993</v>
      </c>
      <c r="Q195" s="969">
        <f t="shared" si="53"/>
        <v>1088714.4699999993</v>
      </c>
      <c r="R195" s="1132">
        <f>L196-Q196</f>
        <v>7.2074749030285323E-3</v>
      </c>
      <c r="S195" s="972">
        <f>L195-Q195</f>
        <v>89403.630000000587</v>
      </c>
      <c r="T195" s="1114"/>
      <c r="U195" s="912"/>
      <c r="W195" s="904"/>
      <c r="X195" s="980"/>
      <c r="Y195" s="912"/>
      <c r="Z195" s="912"/>
      <c r="AA195" s="912"/>
      <c r="AB195" s="912"/>
      <c r="AC195" s="912"/>
      <c r="AD195" s="912"/>
      <c r="AE195" s="912"/>
      <c r="AF195" s="912"/>
      <c r="AG195" s="912"/>
      <c r="AH195" s="912"/>
      <c r="AI195" s="912"/>
      <c r="AJ195" s="912"/>
      <c r="AK195" s="912"/>
      <c r="AL195" s="912"/>
      <c r="AM195" s="912"/>
      <c r="AN195" s="912"/>
    </row>
    <row r="196" spans="1:40" ht="20.25">
      <c r="A196" t="str">
        <f t="shared" si="44"/>
        <v>Service</v>
      </c>
      <c r="B196" s="904" t="s">
        <v>686</v>
      </c>
      <c r="C196" s="973"/>
      <c r="D196" s="974"/>
      <c r="E196" s="974"/>
      <c r="F196" s="978">
        <f>F195/E195</f>
        <v>0.71226625573985014</v>
      </c>
      <c r="G196" s="976"/>
      <c r="H196" s="974"/>
      <c r="I196" s="978"/>
      <c r="J196" s="976"/>
      <c r="K196" s="974"/>
      <c r="L196" s="978">
        <f>L195/K195</f>
        <v>0.71362102122111915</v>
      </c>
      <c r="M196" s="977"/>
      <c r="N196" s="978">
        <f>N195/F195</f>
        <v>-0.10255057881111808</v>
      </c>
      <c r="O196" s="976"/>
      <c r="P196" s="974"/>
      <c r="Q196" s="978">
        <f>Q195/P195</f>
        <v>0.70641354631809061</v>
      </c>
      <c r="R196" s="977"/>
      <c r="S196" s="979">
        <f>L195/S195</f>
        <v>13.177519749477646</v>
      </c>
      <c r="T196" s="981"/>
      <c r="U196" s="912"/>
      <c r="W196" s="912"/>
      <c r="X196" s="912"/>
      <c r="Y196" s="912"/>
      <c r="Z196" s="912"/>
      <c r="AA196" s="912"/>
      <c r="AB196" s="912"/>
      <c r="AC196" s="912"/>
      <c r="AD196" s="912"/>
      <c r="AE196" s="912"/>
      <c r="AF196" s="912"/>
      <c r="AG196" s="912"/>
      <c r="AH196" s="912"/>
      <c r="AI196" s="912"/>
      <c r="AJ196" s="912"/>
      <c r="AK196" s="912"/>
      <c r="AL196" s="912"/>
      <c r="AM196" s="912"/>
      <c r="AN196" s="912"/>
    </row>
    <row r="197" spans="1:40" ht="20.25">
      <c r="A197" t="str">
        <f t="shared" si="44"/>
        <v>Service</v>
      </c>
      <c r="B197" s="904" t="s">
        <v>686</v>
      </c>
      <c r="C197" s="955"/>
      <c r="D197" s="981"/>
      <c r="E197" s="981"/>
      <c r="F197" s="944"/>
      <c r="G197" s="983"/>
      <c r="H197" s="981"/>
      <c r="I197" s="944"/>
      <c r="J197" s="983"/>
      <c r="K197" s="981"/>
      <c r="L197" s="1133"/>
      <c r="M197" s="943"/>
      <c r="N197" s="944"/>
      <c r="O197" s="983"/>
      <c r="P197" s="981"/>
      <c r="Q197" s="944"/>
      <c r="R197" s="943"/>
      <c r="S197" s="945"/>
      <c r="T197" s="981"/>
      <c r="U197" s="912"/>
      <c r="W197" s="912"/>
      <c r="X197" s="912"/>
      <c r="Y197" s="912"/>
      <c r="Z197" s="912"/>
      <c r="AA197" s="912"/>
      <c r="AB197" s="912"/>
      <c r="AC197" s="912"/>
      <c r="AD197" s="912"/>
      <c r="AE197" s="912"/>
      <c r="AF197" s="912"/>
      <c r="AG197" s="912"/>
      <c r="AH197" s="912"/>
      <c r="AI197" s="912"/>
      <c r="AJ197" s="912"/>
      <c r="AK197" s="912"/>
      <c r="AL197" s="912"/>
      <c r="AM197" s="912"/>
      <c r="AN197" s="912"/>
    </row>
    <row r="198" spans="1:40" ht="20.25">
      <c r="A198" t="str">
        <f t="shared" si="44"/>
        <v>ServiceDEPENSES</v>
      </c>
      <c r="B198" s="904" t="s">
        <v>686</v>
      </c>
      <c r="C198" s="984" t="s">
        <v>394</v>
      </c>
      <c r="D198" s="940"/>
      <c r="E198" s="940"/>
      <c r="F198" s="963"/>
      <c r="G198" s="942"/>
      <c r="H198" s="940"/>
      <c r="I198" s="963"/>
      <c r="J198" s="942"/>
      <c r="K198" s="940"/>
      <c r="L198" s="941"/>
      <c r="M198" s="942"/>
      <c r="N198" s="941"/>
      <c r="O198" s="942"/>
      <c r="P198" s="940"/>
      <c r="Q198" s="941"/>
      <c r="R198" s="942"/>
      <c r="S198" s="965"/>
      <c r="T198" s="940"/>
      <c r="U198" s="912"/>
      <c r="W198" s="912"/>
      <c r="X198" s="912"/>
      <c r="Y198" s="912"/>
      <c r="Z198" s="912"/>
      <c r="AA198" s="912"/>
      <c r="AB198" s="912"/>
      <c r="AC198" s="912"/>
      <c r="AD198" s="912"/>
      <c r="AE198" s="912"/>
      <c r="AF198" s="912"/>
      <c r="AG198" s="912"/>
      <c r="AH198" s="912"/>
      <c r="AI198" s="912"/>
      <c r="AJ198" s="912"/>
      <c r="AK198" s="912"/>
      <c r="AL198" s="912"/>
      <c r="AM198" s="912"/>
      <c r="AN198" s="912"/>
    </row>
    <row r="199" spans="1:40" ht="20.25">
      <c r="A199" t="str">
        <f t="shared" si="44"/>
        <v>ServiceSalaires cadres</v>
      </c>
      <c r="B199" s="904" t="s">
        <v>686</v>
      </c>
      <c r="C199" s="1015" t="s">
        <v>405</v>
      </c>
      <c r="D199" s="940"/>
      <c r="E199" s="940"/>
      <c r="F199" s="929">
        <f t="array" ref="F199">+SUMPRODUCT(('Budget original'!$A$8:$A$501=$A199)*('Budget original'!$C$3:$AO$3=F$2),'Budget original'!$C$8:$AO$501)</f>
        <v>97274.942231456633</v>
      </c>
      <c r="G199" s="942"/>
      <c r="H199" s="940"/>
      <c r="I199" s="929"/>
      <c r="J199" s="942"/>
      <c r="K199" s="940"/>
      <c r="L199" s="932">
        <f>SUMIFS(BV_Data_An_Cour!$P:$P,BV_Data_An_Cour!$U:$U,$B199,BV_Data_An_Cour!$V:$V,$C199,BV_Data_An_Cour!$W:$W,$L$2)</f>
        <v>84753.71</v>
      </c>
      <c r="M199" s="942"/>
      <c r="N199" s="963">
        <f t="shared" ref="N199:N230" si="54">L199-F199</f>
        <v>-12521.232231456626</v>
      </c>
      <c r="O199" s="942"/>
      <c r="P199" s="940"/>
      <c r="Q199" s="932">
        <f t="array" ref="Q199">+SUMPRODUCT(('Réel 2025'!$A$8:$A$500=$A199)*('Réel 2025'!$C$3:$AO$3=Q$2),'Réel 2025'!$C$8:$AO$500)</f>
        <v>112005.52000000002</v>
      </c>
      <c r="R199" s="942"/>
      <c r="S199" s="989">
        <f t="shared" ref="S199:S230" si="55">L199-Q199</f>
        <v>-27251.810000000012</v>
      </c>
      <c r="T199" s="940"/>
      <c r="U199" s="940"/>
      <c r="W199" s="940"/>
      <c r="X199" s="940"/>
      <c r="Y199" s="940"/>
      <c r="Z199" s="940"/>
      <c r="AA199" s="940"/>
      <c r="AB199" s="940"/>
      <c r="AC199" s="940"/>
      <c r="AD199" s="940"/>
      <c r="AE199" s="940"/>
      <c r="AF199" s="940"/>
      <c r="AG199" s="940"/>
      <c r="AH199" s="940"/>
      <c r="AI199" s="940"/>
      <c r="AJ199" s="912"/>
      <c r="AK199" s="912"/>
      <c r="AL199" s="912"/>
      <c r="AM199" s="940"/>
      <c r="AN199" s="940"/>
    </row>
    <row r="200" spans="1:40" ht="20.25">
      <c r="A200" t="str">
        <f t="shared" si="44"/>
        <v>ServiceSalaires commis</v>
      </c>
      <c r="B200" s="904" t="s">
        <v>686</v>
      </c>
      <c r="C200" s="1016" t="s">
        <v>406</v>
      </c>
      <c r="D200" s="998"/>
      <c r="E200" s="940"/>
      <c r="F200" s="921">
        <f t="array" ref="F200">+SUMPRODUCT(('Budget original'!$A$8:$A$501=$A200)*('Budget original'!$C$3:$AO$3=F$2),'Budget original'!$C$8:$AO$501)</f>
        <v>40312.478713022931</v>
      </c>
      <c r="G200" s="999"/>
      <c r="H200" s="940"/>
      <c r="I200" s="921"/>
      <c r="J200" s="942"/>
      <c r="K200" s="940"/>
      <c r="L200" s="932">
        <f>SUMIFS(BV_Data_An_Cour!$P:$P,BV_Data_An_Cour!$U:$U,$B200,BV_Data_An_Cour!$V:$V,$C200,BV_Data_An_Cour!$W:$W,$L$2)</f>
        <v>22789.65</v>
      </c>
      <c r="M200" s="942"/>
      <c r="N200" s="963">
        <f t="shared" si="54"/>
        <v>-17522.828713022929</v>
      </c>
      <c r="O200" s="942"/>
      <c r="P200" s="940"/>
      <c r="Q200" s="932">
        <f t="array" ref="Q200">+SUMPRODUCT(('Réel 2025'!$A$8:$A$500=$A200)*('Réel 2025'!$C$3:$AO$3=Q$2),'Réel 2025'!$C$8:$AO$500)</f>
        <v>45444.439999999995</v>
      </c>
      <c r="R200" s="942"/>
      <c r="S200" s="989">
        <f t="shared" si="55"/>
        <v>-22654.789999999994</v>
      </c>
      <c r="T200" s="912"/>
      <c r="U200" s="912"/>
      <c r="W200" s="912"/>
      <c r="X200" s="912"/>
      <c r="Y200" s="912"/>
      <c r="Z200" s="912"/>
      <c r="AA200" s="912"/>
      <c r="AB200" s="912"/>
      <c r="AC200" s="912"/>
      <c r="AD200" s="912"/>
      <c r="AE200" s="912"/>
      <c r="AF200" s="912"/>
      <c r="AG200" s="912"/>
      <c r="AH200" s="912"/>
      <c r="AI200" s="912"/>
      <c r="AJ200" s="912"/>
      <c r="AK200" s="912"/>
      <c r="AL200" s="912"/>
      <c r="AM200" s="912"/>
      <c r="AN200" s="912"/>
    </row>
    <row r="201" spans="1:40" ht="20.25">
      <c r="A201" t="str">
        <f t="shared" si="44"/>
        <v>ServiceSalaires autres</v>
      </c>
      <c r="B201" s="904" t="s">
        <v>686</v>
      </c>
      <c r="C201" s="1015" t="s">
        <v>407</v>
      </c>
      <c r="D201" s="1017"/>
      <c r="E201" s="1018"/>
      <c r="F201" s="929">
        <f t="array" ref="F201">+SUMPRODUCT(('Budget original'!$A$8:$A$501=$A201)*('Budget original'!$C$3:$AO$3=F$2),'Budget original'!$C$8:$AO$501)</f>
        <v>123073.56128641158</v>
      </c>
      <c r="G201" s="1019"/>
      <c r="H201" s="1018"/>
      <c r="I201" s="929"/>
      <c r="J201" s="1020"/>
      <c r="K201" s="1018"/>
      <c r="L201" s="1021">
        <f>SUMIFS(BV_Data_An_Cour!$P:$P,BV_Data_An_Cour!$U:$U,$B201,BV_Data_An_Cour!$V:$V,$C201,BV_Data_An_Cour!$W:$W,$L$2)</f>
        <v>113689.9</v>
      </c>
      <c r="M201" s="1020"/>
      <c r="N201" s="1022">
        <f t="shared" si="54"/>
        <v>-9383.6612864115887</v>
      </c>
      <c r="O201" s="1020"/>
      <c r="P201" s="1018"/>
      <c r="Q201" s="1021">
        <f t="array" ref="Q201">+SUMPRODUCT(('Réel 2025'!$A$8:$A$500=$A201)*('Réel 2025'!$C$3:$AO$3=Q$2),'Réel 2025'!$C$8:$AO$500)</f>
        <v>67849.83</v>
      </c>
      <c r="R201" s="1020"/>
      <c r="S201" s="1023">
        <f t="shared" si="55"/>
        <v>45840.069999999992</v>
      </c>
      <c r="T201" s="912"/>
      <c r="U201" s="912"/>
      <c r="W201" s="912"/>
      <c r="X201" s="912"/>
      <c r="Y201" s="912"/>
      <c r="Z201" s="912"/>
      <c r="AA201" s="912"/>
      <c r="AB201" s="912"/>
      <c r="AC201" s="912"/>
      <c r="AD201" s="912"/>
      <c r="AE201" s="912"/>
      <c r="AF201" s="912"/>
      <c r="AG201" s="912"/>
      <c r="AH201" s="912"/>
      <c r="AI201" s="912"/>
      <c r="AJ201" s="912"/>
      <c r="AK201" s="912"/>
      <c r="AL201" s="912"/>
      <c r="AM201" s="912"/>
      <c r="AN201" s="912"/>
    </row>
    <row r="202" spans="1:40" ht="20.25">
      <c r="A202" t="str">
        <f t="shared" si="44"/>
        <v>ServiceSalaires spécialistes</v>
      </c>
      <c r="B202" s="904" t="s">
        <v>686</v>
      </c>
      <c r="C202" s="1015" t="s">
        <v>409</v>
      </c>
      <c r="D202" s="998"/>
      <c r="E202" s="940"/>
      <c r="F202" s="929">
        <f t="array" ref="F202">+SUMPRODUCT(('Budget original'!$A$8:$A$501=$A202)*('Budget original'!$C$3:$AO$3=F$2),'Budget original'!$C$8:$AO$501)</f>
        <v>137200.54022988505</v>
      </c>
      <c r="G202" s="999"/>
      <c r="H202" s="940"/>
      <c r="I202" s="929"/>
      <c r="J202" s="942"/>
      <c r="K202" s="940"/>
      <c r="L202" s="932">
        <f>SUMIFS(BV_Data_An_Cour!$P:$P,BV_Data_An_Cour!$U:$U,$B202,BV_Data_An_Cour!$V:$V,$C202,BV_Data_An_Cour!$W:$W,$L$2)</f>
        <v>122002.12</v>
      </c>
      <c r="M202" s="942"/>
      <c r="N202" s="963">
        <f t="shared" si="54"/>
        <v>-15198.420229885058</v>
      </c>
      <c r="O202" s="942"/>
      <c r="P202" s="940"/>
      <c r="Q202" s="932">
        <f t="array" ref="Q202">+SUMPRODUCT(('Réel 2025'!$A$8:$A$500=$A202)*('Réel 2025'!$C$3:$AO$3=Q$2),'Réel 2025'!$C$8:$AO$500)</f>
        <v>125434.22000000002</v>
      </c>
      <c r="R202" s="942"/>
      <c r="S202" s="989">
        <f t="shared" si="55"/>
        <v>-3432.1000000000204</v>
      </c>
      <c r="T202" s="912"/>
      <c r="U202" s="912"/>
      <c r="W202" s="912"/>
      <c r="X202" s="912"/>
      <c r="Y202" s="912"/>
      <c r="Z202" s="912"/>
      <c r="AA202" s="912"/>
      <c r="AB202" s="912"/>
      <c r="AC202" s="912"/>
      <c r="AD202" s="912"/>
      <c r="AE202" s="912"/>
      <c r="AF202" s="912"/>
      <c r="AG202" s="912"/>
      <c r="AH202" s="912"/>
      <c r="AI202" s="912"/>
      <c r="AJ202" s="912"/>
      <c r="AK202" s="912"/>
      <c r="AL202" s="912"/>
      <c r="AM202" s="912"/>
      <c r="AN202" s="912"/>
    </row>
    <row r="203" spans="1:40" ht="20.25" hidden="1">
      <c r="A203" t="str">
        <f t="shared" si="44"/>
        <v>Service[...]</v>
      </c>
      <c r="B203" s="904" t="s">
        <v>686</v>
      </c>
      <c r="C203" s="928" t="s">
        <v>330</v>
      </c>
      <c r="D203" s="998"/>
      <c r="E203" s="940"/>
      <c r="F203" s="929">
        <f t="array" ref="F203">+SUMPRODUCT(('Budget original'!$A$8:$A$501=$A203)*('Budget original'!$C$3:$AO$3=F$2),'Budget original'!$C$8:$AO$501)</f>
        <v>0</v>
      </c>
      <c r="G203" s="999"/>
      <c r="H203" s="940"/>
      <c r="I203" s="929"/>
      <c r="J203" s="942"/>
      <c r="K203" s="940"/>
      <c r="L203" s="932">
        <f>SUMIFS(BV_Data_An_Cour!$P:$P,BV_Data_An_Cour!$U:$U,$B203,BV_Data_An_Cour!$V:$V,$C203,BV_Data_An_Cour!$W:$W,$L$2)</f>
        <v>0</v>
      </c>
      <c r="M203" s="942"/>
      <c r="N203" s="963">
        <f t="shared" si="54"/>
        <v>0</v>
      </c>
      <c r="O203" s="942"/>
      <c r="P203" s="940"/>
      <c r="Q203" s="932">
        <f t="array" ref="Q203">+SUMPRODUCT(('Réel 2025'!$A$8:$A$500=$A203)*('Réel 2025'!$C$3:$AO$3=Q$2),'Réel 2025'!$C$8:$AO$500)</f>
        <v>0</v>
      </c>
      <c r="R203" s="942"/>
      <c r="S203" s="989">
        <f t="shared" si="55"/>
        <v>0</v>
      </c>
      <c r="T203" s="912"/>
      <c r="U203" s="912"/>
      <c r="W203" s="912"/>
      <c r="X203" s="912"/>
      <c r="Y203" s="912"/>
      <c r="Z203" s="912"/>
      <c r="AA203" s="912"/>
      <c r="AB203" s="912"/>
      <c r="AC203" s="912"/>
      <c r="AD203" s="912"/>
      <c r="AE203" s="912"/>
      <c r="AF203" s="912"/>
      <c r="AG203" s="912"/>
      <c r="AH203" s="912"/>
      <c r="AI203" s="912"/>
      <c r="AJ203" s="912"/>
      <c r="AK203" s="912"/>
      <c r="AL203" s="912"/>
      <c r="AM203" s="912"/>
      <c r="AN203" s="912"/>
    </row>
    <row r="204" spans="1:40" ht="20.25" hidden="1">
      <c r="A204" t="str">
        <f t="shared" si="44"/>
        <v>Service[...]</v>
      </c>
      <c r="B204" s="904" t="s">
        <v>686</v>
      </c>
      <c r="C204" s="928" t="s">
        <v>330</v>
      </c>
      <c r="D204" s="998"/>
      <c r="E204" s="940"/>
      <c r="F204" s="929">
        <f t="array" ref="F204">+SUMPRODUCT(('Budget original'!$A$8:$A$501=$A204)*('Budget original'!$C$3:$AO$3=F$2),'Budget original'!$C$8:$AO$501)</f>
        <v>0</v>
      </c>
      <c r="G204" s="999"/>
      <c r="H204" s="940"/>
      <c r="I204" s="929"/>
      <c r="J204" s="942"/>
      <c r="K204" s="940"/>
      <c r="L204" s="932">
        <f>SUMIFS(BV_Data_An_Cour!$P:$P,BV_Data_An_Cour!$U:$U,$B204,BV_Data_An_Cour!$V:$V,$C204,BV_Data_An_Cour!$W:$W,$L$2)</f>
        <v>0</v>
      </c>
      <c r="M204" s="942"/>
      <c r="N204" s="963">
        <f t="shared" si="54"/>
        <v>0</v>
      </c>
      <c r="O204" s="942"/>
      <c r="P204" s="940"/>
      <c r="Q204" s="932">
        <f t="array" ref="Q204">+SUMPRODUCT(('Réel 2025'!$A$8:$A$500=$A204)*('Réel 2025'!$C$3:$AO$3=Q$2),'Réel 2025'!$C$8:$AO$500)</f>
        <v>0</v>
      </c>
      <c r="R204" s="942"/>
      <c r="S204" s="989">
        <f t="shared" si="55"/>
        <v>0</v>
      </c>
      <c r="T204" s="912"/>
      <c r="U204" s="912"/>
      <c r="W204" s="912"/>
      <c r="X204" s="912"/>
      <c r="Y204" s="912"/>
      <c r="Z204" s="912"/>
      <c r="AA204" s="912"/>
      <c r="AB204" s="912"/>
      <c r="AC204" s="912"/>
      <c r="AD204" s="912"/>
      <c r="AE204" s="912"/>
      <c r="AF204" s="912"/>
      <c r="AG204" s="912"/>
      <c r="AH204" s="912"/>
      <c r="AI204" s="912"/>
      <c r="AJ204" s="912"/>
      <c r="AK204" s="912"/>
      <c r="AL204" s="912"/>
      <c r="AM204" s="912"/>
      <c r="AN204" s="912"/>
    </row>
    <row r="205" spans="1:40" ht="20.25" hidden="1">
      <c r="A205" t="str">
        <f t="shared" si="44"/>
        <v>Service[...]</v>
      </c>
      <c r="B205" s="904" t="s">
        <v>686</v>
      </c>
      <c r="C205" s="928" t="s">
        <v>330</v>
      </c>
      <c r="D205" s="998"/>
      <c r="E205" s="940"/>
      <c r="F205" s="929">
        <f t="array" ref="F205">+SUMPRODUCT(('Budget original'!$A$8:$A$501=$A205)*('Budget original'!$C$3:$AO$3=F$2),'Budget original'!$C$8:$AO$501)</f>
        <v>0</v>
      </c>
      <c r="G205" s="999"/>
      <c r="H205" s="940"/>
      <c r="I205" s="929"/>
      <c r="J205" s="942"/>
      <c r="K205" s="940"/>
      <c r="L205" s="932">
        <f>SUMIFS(BV_Data_An_Cour!$P:$P,BV_Data_An_Cour!$U:$U,$B205,BV_Data_An_Cour!$V:$V,$C205,BV_Data_An_Cour!$W:$W,$L$2)</f>
        <v>0</v>
      </c>
      <c r="M205" s="942"/>
      <c r="N205" s="963">
        <f t="shared" si="54"/>
        <v>0</v>
      </c>
      <c r="O205" s="942"/>
      <c r="P205" s="940"/>
      <c r="Q205" s="932">
        <f t="array" ref="Q205">+SUMPRODUCT(('Réel 2025'!$A$8:$A$500=$A205)*('Réel 2025'!$C$3:$AO$3=Q$2),'Réel 2025'!$C$8:$AO$500)</f>
        <v>0</v>
      </c>
      <c r="R205" s="942"/>
      <c r="S205" s="989">
        <f t="shared" si="55"/>
        <v>0</v>
      </c>
      <c r="T205" s="912"/>
      <c r="U205" s="912"/>
      <c r="W205" s="912"/>
      <c r="X205" s="912"/>
      <c r="Y205" s="912"/>
      <c r="Z205" s="912"/>
      <c r="AA205" s="912"/>
      <c r="AB205" s="912"/>
      <c r="AC205" s="912"/>
      <c r="AD205" s="912"/>
      <c r="AE205" s="912"/>
      <c r="AF205" s="912"/>
      <c r="AG205" s="912"/>
      <c r="AH205" s="912"/>
      <c r="AI205" s="912"/>
      <c r="AJ205" s="912"/>
      <c r="AK205" s="912"/>
      <c r="AL205" s="912"/>
      <c r="AM205" s="912"/>
      <c r="AN205" s="912"/>
    </row>
    <row r="206" spans="1:40" ht="20.25">
      <c r="A206" t="str">
        <f t="shared" si="44"/>
        <v>ServiceSalaires en absences</v>
      </c>
      <c r="B206" s="904" t="s">
        <v>686</v>
      </c>
      <c r="C206" s="1016" t="s">
        <v>410</v>
      </c>
      <c r="D206" s="998"/>
      <c r="E206" s="940"/>
      <c r="F206" s="929">
        <f t="array" ref="F206">+SUMPRODUCT(('Budget original'!$A$8:$A$501=$A206)*('Budget original'!$C$3:$AO$3=F$2),'Budget original'!$C$8:$AO$501)</f>
        <v>121838.88813999559</v>
      </c>
      <c r="G206" s="999"/>
      <c r="H206" s="940"/>
      <c r="I206" s="929"/>
      <c r="J206" s="942"/>
      <c r="K206" s="940"/>
      <c r="L206" s="932">
        <f>SUMIFS(BV_Data_An_Cour!$P:$P,BV_Data_An_Cour!$U:$U,$B206,BV_Data_An_Cour!$V:$V,$C206,BV_Data_An_Cour!$W:$W,$L$2)</f>
        <v>102836.83</v>
      </c>
      <c r="M206" s="942"/>
      <c r="N206" s="963">
        <f t="shared" si="54"/>
        <v>-19002.058139995584</v>
      </c>
      <c r="O206" s="942"/>
      <c r="P206" s="940"/>
      <c r="Q206" s="932">
        <f t="array" ref="Q206">+SUMPRODUCT(('Réel 2025'!$A$8:$A$500=$A206)*('Réel 2025'!$C$3:$AO$3=Q$2),'Réel 2025'!$C$8:$AO$500)</f>
        <v>89513.270000000019</v>
      </c>
      <c r="R206" s="942"/>
      <c r="S206" s="989">
        <f t="shared" si="55"/>
        <v>13323.559999999983</v>
      </c>
      <c r="T206" s="912"/>
      <c r="U206" s="912"/>
      <c r="W206" s="912"/>
      <c r="X206" s="912"/>
      <c r="Y206" s="912"/>
      <c r="Z206" s="912"/>
      <c r="AA206" s="912"/>
      <c r="AB206" s="912"/>
      <c r="AC206" s="912"/>
      <c r="AD206" s="912"/>
      <c r="AE206" s="912"/>
      <c r="AF206" s="912"/>
      <c r="AG206" s="912"/>
      <c r="AH206" s="912"/>
      <c r="AI206" s="912"/>
      <c r="AJ206" s="912"/>
      <c r="AK206" s="912"/>
      <c r="AL206" s="912"/>
      <c r="AM206" s="912"/>
      <c r="AN206" s="912"/>
    </row>
    <row r="207" spans="1:40" ht="20.25">
      <c r="A207" t="str">
        <f t="shared" si="44"/>
        <v>ServiceDéduction à la source</v>
      </c>
      <c r="B207" s="904" t="s">
        <v>686</v>
      </c>
      <c r="C207" s="1015" t="s">
        <v>411</v>
      </c>
      <c r="D207" s="1017"/>
      <c r="E207" s="1018"/>
      <c r="F207" s="957">
        <f t="array" ref="F207">+SUMPRODUCT(('Budget original'!$A$8:$A$501=$A207)*('Budget original'!$C$3:$AO$3=F$2),'Budget original'!$C$8:$AO$501)</f>
        <v>127850.89327518322</v>
      </c>
      <c r="G207" s="1019"/>
      <c r="H207" s="1018"/>
      <c r="I207" s="957"/>
      <c r="J207" s="1020"/>
      <c r="K207" s="1018"/>
      <c r="L207" s="1021">
        <f>SUMIFS(BV_Data_An_Cour!$P:$P,BV_Data_An_Cour!$U:$U,$B207,BV_Data_An_Cour!$V:$V,$C207,BV_Data_An_Cour!$W:$W,$L$2)</f>
        <v>118785.17</v>
      </c>
      <c r="M207" s="1020"/>
      <c r="N207" s="1022">
        <f t="shared" si="54"/>
        <v>-9065.7232751832198</v>
      </c>
      <c r="O207" s="1020"/>
      <c r="P207" s="1018"/>
      <c r="Q207" s="1021">
        <f t="array" ref="Q207">+SUMPRODUCT(('Réel 2025'!$A$8:$A$500=$A207)*('Réel 2025'!$C$3:$AO$3=Q$2),'Réel 2025'!$C$8:$AO$500)</f>
        <v>120085.01</v>
      </c>
      <c r="R207" s="1020"/>
      <c r="S207" s="1023">
        <f t="shared" si="55"/>
        <v>-1299.8399999999965</v>
      </c>
      <c r="T207" s="912"/>
      <c r="U207" s="912"/>
      <c r="W207" s="912"/>
      <c r="X207" s="912"/>
      <c r="Y207" s="912"/>
      <c r="Z207" s="912"/>
      <c r="AA207" s="912"/>
      <c r="AB207" s="912"/>
      <c r="AC207" s="912"/>
      <c r="AD207" s="912"/>
      <c r="AE207" s="912"/>
      <c r="AF207" s="912"/>
      <c r="AG207" s="912"/>
      <c r="AH207" s="912"/>
      <c r="AI207" s="912"/>
      <c r="AJ207" s="912"/>
      <c r="AK207" s="912"/>
      <c r="AL207" s="912"/>
      <c r="AM207" s="912"/>
      <c r="AN207" s="912"/>
    </row>
    <row r="208" spans="1:40" ht="20.25">
      <c r="A208" t="str">
        <f t="shared" si="44"/>
        <v>ServiceBénéfices marginaux</v>
      </c>
      <c r="B208" s="904" t="s">
        <v>686</v>
      </c>
      <c r="C208" s="1015" t="s">
        <v>412</v>
      </c>
      <c r="D208" s="998"/>
      <c r="E208" s="940"/>
      <c r="F208" s="929">
        <f t="array" ref="F208">+SUMPRODUCT(('Budget original'!$A$8:$A$501=$A208)*('Budget original'!$C$3:$AO$3=F$2),'Budget original'!$C$8:$AO$501)</f>
        <v>89997.443040658371</v>
      </c>
      <c r="G208" s="999"/>
      <c r="H208" s="940"/>
      <c r="I208" s="929"/>
      <c r="J208" s="942"/>
      <c r="K208" s="940"/>
      <c r="L208" s="932">
        <f>SUMIFS(BV_Data_An_Cour!$P:$P,BV_Data_An_Cour!$U:$U,$B208,BV_Data_An_Cour!$V:$V,$C208,BV_Data_An_Cour!$W:$W,$L$2)</f>
        <v>53439.65</v>
      </c>
      <c r="M208" s="942"/>
      <c r="N208" s="963">
        <f t="shared" si="54"/>
        <v>-36557.793040658369</v>
      </c>
      <c r="O208" s="942"/>
      <c r="P208" s="940"/>
      <c r="Q208" s="932">
        <f t="array" ref="Q208">+SUMPRODUCT(('Réel 2025'!$A$8:$A$500=$A208)*('Réel 2025'!$C$3:$AO$3=Q$2),'Réel 2025'!$C$8:$AO$500)</f>
        <v>52452.640000000007</v>
      </c>
      <c r="R208" s="942"/>
      <c r="S208" s="989">
        <f t="shared" si="55"/>
        <v>987.00999999999476</v>
      </c>
      <c r="T208" s="912"/>
      <c r="U208" s="912"/>
      <c r="W208" s="912"/>
      <c r="X208" s="912"/>
      <c r="Y208" s="912"/>
      <c r="Z208" s="912"/>
      <c r="AA208" s="912"/>
      <c r="AB208" s="912"/>
      <c r="AC208" s="912"/>
      <c r="AD208" s="912"/>
      <c r="AE208" s="912"/>
      <c r="AF208" s="912"/>
      <c r="AG208" s="912"/>
      <c r="AH208" s="912"/>
      <c r="AI208" s="912"/>
      <c r="AJ208" s="912"/>
      <c r="AK208" s="912"/>
      <c r="AL208" s="912"/>
      <c r="AM208" s="912"/>
      <c r="AN208" s="912"/>
    </row>
    <row r="209" spans="1:40" ht="20.25">
      <c r="A209" t="str">
        <f t="shared" si="44"/>
        <v>ServiceCsst</v>
      </c>
      <c r="B209" s="904" t="s">
        <v>686</v>
      </c>
      <c r="C209" s="1015" t="s">
        <v>413</v>
      </c>
      <c r="D209" s="998"/>
      <c r="E209" s="940"/>
      <c r="F209" s="929">
        <f t="array" ref="F209">+SUMPRODUCT(('Budget original'!$A$8:$A$501=$A209)*('Budget original'!$C$3:$AO$3=F$2),'Budget original'!$C$8:$AO$501)</f>
        <v>23888.812074714308</v>
      </c>
      <c r="G209" s="999"/>
      <c r="H209" s="940"/>
      <c r="I209" s="929"/>
      <c r="J209" s="942"/>
      <c r="K209" s="940"/>
      <c r="L209" s="932">
        <f>SUMIFS(BV_Data_An_Cour!$P:$P,BV_Data_An_Cour!$U:$U,$B209,BV_Data_An_Cour!$V:$V,$C209,BV_Data_An_Cour!$W:$W,$L$2)</f>
        <v>16680.77</v>
      </c>
      <c r="M209" s="1134"/>
      <c r="N209" s="1135">
        <f t="shared" si="54"/>
        <v>-7208.0420747143071</v>
      </c>
      <c r="O209" s="1134"/>
      <c r="P209" s="1136"/>
      <c r="Q209" s="921">
        <f t="array" ref="Q209">+SUMPRODUCT(('Réel 2025'!$A$8:$A$500=$A209)*('Réel 2025'!$C$3:$AO$3=Q$2),'Réel 2025'!$C$8:$AO$500)</f>
        <v>19802.47</v>
      </c>
      <c r="R209" s="1134"/>
      <c r="S209" s="1137">
        <f t="shared" si="55"/>
        <v>-3121.7000000000007</v>
      </c>
      <c r="T209" s="912"/>
      <c r="U209" s="912"/>
      <c r="W209" s="912"/>
      <c r="X209" s="912"/>
      <c r="Y209" s="912"/>
      <c r="Z209" s="912"/>
      <c r="AA209" s="912"/>
      <c r="AB209" s="912"/>
      <c r="AC209" s="912"/>
      <c r="AD209" s="912"/>
      <c r="AE209" s="912"/>
      <c r="AF209" s="912"/>
      <c r="AG209" s="912"/>
      <c r="AH209" s="912"/>
      <c r="AI209" s="912"/>
      <c r="AJ209" s="912"/>
      <c r="AK209" s="912"/>
      <c r="AL209" s="912"/>
      <c r="AM209" s="912"/>
      <c r="AN209" s="912"/>
    </row>
    <row r="210" spans="1:40" ht="20.25" hidden="1">
      <c r="A210" t="str">
        <f t="shared" si="44"/>
        <v>Service[...]</v>
      </c>
      <c r="B210" s="904" t="s">
        <v>686</v>
      </c>
      <c r="C210" s="928" t="s">
        <v>330</v>
      </c>
      <c r="D210" s="1000"/>
      <c r="E210" s="1024"/>
      <c r="F210" s="929">
        <f t="array" ref="F210">+SUMPRODUCT(('Budget original'!$A$8:$A$501=$A210)*('Budget original'!$C$3:$AO$3=F$2),'Budget original'!$C$8:$AO$501)</f>
        <v>0</v>
      </c>
      <c r="G210" s="1001"/>
      <c r="H210" s="1024"/>
      <c r="I210" s="929"/>
      <c r="J210" s="922"/>
      <c r="K210" s="1024"/>
      <c r="L210" s="932">
        <f>SUMIFS(BV_Data_An_Cour!$P:$P,BV_Data_An_Cour!$U:$U,$B210,BV_Data_An_Cour!$V:$V,$C210,BV_Data_An_Cour!$W:$W,$L$2)</f>
        <v>0</v>
      </c>
      <c r="M210" s="922"/>
      <c r="N210" s="995">
        <f t="shared" si="54"/>
        <v>0</v>
      </c>
      <c r="O210" s="922"/>
      <c r="P210" s="1024"/>
      <c r="Q210" s="932">
        <f t="array" ref="Q210">+SUMPRODUCT(('Réel 2025'!$A$8:$A$500=$A210)*('Réel 2025'!$C$3:$AO$3=Q$2),'Réel 2025'!$C$8:$AO$500)</f>
        <v>0</v>
      </c>
      <c r="R210" s="922"/>
      <c r="S210" s="996">
        <f t="shared" si="55"/>
        <v>0</v>
      </c>
      <c r="T210" s="912"/>
      <c r="U210" s="912"/>
      <c r="W210" s="912"/>
      <c r="X210" s="912"/>
      <c r="Y210" s="912"/>
      <c r="Z210" s="912"/>
      <c r="AA210" s="912"/>
      <c r="AB210" s="912"/>
      <c r="AC210" s="912"/>
      <c r="AD210" s="912"/>
      <c r="AE210" s="912"/>
      <c r="AF210" s="912"/>
      <c r="AG210" s="912"/>
      <c r="AH210" s="912"/>
      <c r="AI210" s="912"/>
      <c r="AJ210" s="912"/>
      <c r="AK210" s="912"/>
      <c r="AL210" s="912"/>
      <c r="AM210" s="912"/>
      <c r="AN210" s="912"/>
    </row>
    <row r="211" spans="1:40" ht="20.25">
      <c r="A211" t="str">
        <f t="shared" si="44"/>
        <v>ServiceTOTAL PERSONNEL</v>
      </c>
      <c r="B211" s="904" t="s">
        <v>686</v>
      </c>
      <c r="C211" s="1006" t="s">
        <v>414</v>
      </c>
      <c r="D211" s="1007" t="s">
        <v>810</v>
      </c>
      <c r="E211" s="1008">
        <f>F211/F$195</f>
        <v>0.58003666745145688</v>
      </c>
      <c r="F211" s="1009">
        <f>+SUM(F199:F210)</f>
        <v>761437.55899132765</v>
      </c>
      <c r="G211" s="1010"/>
      <c r="H211" s="1008"/>
      <c r="I211" s="1009"/>
      <c r="J211" s="1010" t="s">
        <v>810</v>
      </c>
      <c r="K211" s="1008">
        <f>L211/L$195</f>
        <v>0.53897635559626844</v>
      </c>
      <c r="L211" s="1009">
        <f>+SUM(L199:L210)</f>
        <v>634977.80000000005</v>
      </c>
      <c r="M211" s="1064"/>
      <c r="N211" s="1027">
        <f t="shared" si="54"/>
        <v>-126459.7589913276</v>
      </c>
      <c r="O211" s="1010" t="s">
        <v>810</v>
      </c>
      <c r="P211" s="1008">
        <f>Q211/Q$195</f>
        <v>0.58104068369735218</v>
      </c>
      <c r="Q211" s="1009">
        <f>+SUM(Q199:Q210)</f>
        <v>632587.4</v>
      </c>
      <c r="R211" s="1064"/>
      <c r="S211" s="1028">
        <f t="shared" si="55"/>
        <v>2390.4000000000233</v>
      </c>
      <c r="T211" s="940"/>
      <c r="U211" s="912"/>
      <c r="W211" s="912"/>
      <c r="X211" s="912"/>
      <c r="Y211" s="912"/>
      <c r="Z211" s="912"/>
      <c r="AA211" s="912"/>
      <c r="AB211" s="912"/>
      <c r="AC211" s="912"/>
      <c r="AD211" s="912"/>
      <c r="AE211" s="912"/>
      <c r="AF211" s="912"/>
      <c r="AG211" s="912"/>
      <c r="AH211" s="912"/>
      <c r="AI211" s="912"/>
      <c r="AJ211" s="912"/>
      <c r="AK211" s="912"/>
      <c r="AL211" s="912"/>
      <c r="AM211" s="912"/>
      <c r="AN211" s="912"/>
    </row>
    <row r="212" spans="1:40" ht="20.25">
      <c r="A212" t="str">
        <f t="shared" si="44"/>
        <v>ServicePublicité 2</v>
      </c>
      <c r="B212" s="904" t="s">
        <v>686</v>
      </c>
      <c r="C212" s="928" t="s">
        <v>415</v>
      </c>
      <c r="D212" s="998"/>
      <c r="E212" s="940"/>
      <c r="F212" s="929">
        <f t="array" ref="F212">+SUMPRODUCT(('Budget original'!$A$8:$A$501=$A212)*('Budget original'!$C$3:$AO$3=F$2),'Budget original'!$C$8:$AO$501)</f>
        <v>17267.471783673926</v>
      </c>
      <c r="G212" s="999"/>
      <c r="H212" s="940"/>
      <c r="I212" s="929"/>
      <c r="J212" s="942"/>
      <c r="K212" s="940"/>
      <c r="L212" s="932">
        <f>SUMIFS(BV_Data_An_Cour!$P:$P,BV_Data_An_Cour!$U:$U,$B212,BV_Data_An_Cour!$V:$V,$C212,BV_Data_An_Cour!$W:$W,$L$2)</f>
        <v>15495.6</v>
      </c>
      <c r="M212" s="942"/>
      <c r="N212" s="963">
        <f t="shared" si="54"/>
        <v>-1771.8717836739252</v>
      </c>
      <c r="O212" s="942"/>
      <c r="P212" s="940"/>
      <c r="Q212" s="932">
        <f t="array" ref="Q212">+SUMPRODUCT(('Réel 2025'!$A$8:$A$500=$A212)*('Réel 2025'!$C$3:$AO$3=Q$2),'Réel 2025'!$C$8:$AO$500)</f>
        <v>51251.380000000005</v>
      </c>
      <c r="R212" s="942"/>
      <c r="S212" s="989">
        <f t="shared" si="55"/>
        <v>-35755.780000000006</v>
      </c>
      <c r="T212" s="940"/>
      <c r="U212" s="912"/>
      <c r="W212" s="912"/>
      <c r="X212" s="912"/>
      <c r="Y212" s="912"/>
      <c r="Z212" s="912"/>
      <c r="AA212" s="912"/>
      <c r="AB212" s="912"/>
      <c r="AC212" s="912"/>
      <c r="AD212" s="912"/>
      <c r="AE212" s="912"/>
      <c r="AF212" s="912"/>
      <c r="AG212" s="912"/>
      <c r="AH212" s="912"/>
      <c r="AI212" s="912"/>
      <c r="AJ212" s="912"/>
      <c r="AK212" s="912"/>
      <c r="AL212" s="912"/>
      <c r="AM212" s="912"/>
      <c r="AN212" s="912"/>
    </row>
    <row r="213" spans="1:40" ht="20.25">
      <c r="A213" t="str">
        <f t="shared" si="44"/>
        <v>ServiceService gratuit 2</v>
      </c>
      <c r="B213" s="904" t="s">
        <v>686</v>
      </c>
      <c r="C213" s="928" t="s">
        <v>416</v>
      </c>
      <c r="D213" s="998"/>
      <c r="E213" s="940"/>
      <c r="F213" s="929">
        <f t="array" ref="F213">+SUMPRODUCT(('Budget original'!$A$8:$A$501=$A213)*('Budget original'!$C$3:$AO$3=F$2),'Budget original'!$C$8:$AO$501)</f>
        <v>33750</v>
      </c>
      <c r="G213" s="999"/>
      <c r="H213" s="940"/>
      <c r="I213" s="929"/>
      <c r="J213" s="942"/>
      <c r="K213" s="940"/>
      <c r="L213" s="932">
        <f>SUMIFS(BV_Data_An_Cour!$P:$P,BV_Data_An_Cour!$U:$U,$B213,BV_Data_An_Cour!$V:$V,$C213,BV_Data_An_Cour!$W:$W,$L$2)</f>
        <v>37573.51</v>
      </c>
      <c r="M213" s="942"/>
      <c r="N213" s="963">
        <f t="shared" si="54"/>
        <v>3823.510000000002</v>
      </c>
      <c r="O213" s="942"/>
      <c r="P213" s="940"/>
      <c r="Q213" s="932">
        <f t="array" ref="Q213">+SUMPRODUCT(('Réel 2025'!$A$8:$A$500=$A213)*('Réel 2025'!$C$3:$AO$3=Q$2),'Réel 2025'!$C$8:$AO$500)</f>
        <v>29316.61</v>
      </c>
      <c r="R213" s="942"/>
      <c r="S213" s="989">
        <f t="shared" si="55"/>
        <v>8256.9000000000015</v>
      </c>
      <c r="T213" s="940"/>
      <c r="U213" s="912"/>
      <c r="W213" s="912"/>
      <c r="X213" s="912"/>
      <c r="Y213" s="912"/>
      <c r="Z213" s="912"/>
      <c r="AA213" s="912"/>
      <c r="AB213" s="912"/>
      <c r="AC213" s="912"/>
      <c r="AD213" s="912"/>
      <c r="AE213" s="912"/>
      <c r="AF213" s="912"/>
      <c r="AG213" s="912"/>
      <c r="AH213" s="912"/>
      <c r="AI213" s="912"/>
      <c r="AJ213" s="912"/>
      <c r="AK213" s="912"/>
      <c r="AL213" s="912"/>
      <c r="AM213" s="912"/>
      <c r="AN213" s="912"/>
    </row>
    <row r="214" spans="1:40" ht="20.25">
      <c r="A214" t="str">
        <f t="shared" si="44"/>
        <v>ServiceFrais véhicules de cie</v>
      </c>
      <c r="B214" s="904" t="s">
        <v>686</v>
      </c>
      <c r="C214" s="990" t="s">
        <v>417</v>
      </c>
      <c r="D214" s="1000"/>
      <c r="E214" s="1024"/>
      <c r="F214" s="921">
        <f t="array" ref="F214">+SUMPRODUCT(('Budget original'!$A$8:$A$501=$A214)*('Budget original'!$C$3:$AO$3=F$2),'Budget original'!$C$8:$AO$501)</f>
        <v>67079.250000000015</v>
      </c>
      <c r="G214" s="1001"/>
      <c r="H214" s="1024"/>
      <c r="I214" s="921"/>
      <c r="J214" s="922"/>
      <c r="K214" s="1024"/>
      <c r="L214" s="932">
        <f>SUMIFS(BV_Data_An_Cour!$P:$P,BV_Data_An_Cour!$U:$U,$B214,BV_Data_An_Cour!$V:$V,$C214,BV_Data_An_Cour!$W:$W,$L$2)</f>
        <v>65889.94</v>
      </c>
      <c r="M214" s="922"/>
      <c r="N214" s="995">
        <f t="shared" si="54"/>
        <v>-1189.3100000000122</v>
      </c>
      <c r="O214" s="922"/>
      <c r="P214" s="1024"/>
      <c r="Q214" s="932">
        <f t="array" ref="Q214">+SUMPRODUCT(('Réel 2025'!$A$8:$A$500=$A214)*('Réel 2025'!$C$3:$AO$3=Q$2),'Réel 2025'!$C$8:$AO$500)</f>
        <v>53405.47</v>
      </c>
      <c r="R214" s="922"/>
      <c r="S214" s="996">
        <f t="shared" si="55"/>
        <v>12484.470000000001</v>
      </c>
      <c r="T214" s="940"/>
      <c r="U214" s="912"/>
      <c r="W214" s="912"/>
      <c r="X214" s="912"/>
      <c r="Y214" s="912"/>
      <c r="Z214" s="912"/>
      <c r="AA214" s="912"/>
      <c r="AB214" s="912"/>
      <c r="AC214" s="912"/>
      <c r="AD214" s="912"/>
      <c r="AE214" s="912"/>
      <c r="AF214" s="912"/>
      <c r="AG214" s="912"/>
      <c r="AH214" s="912"/>
      <c r="AI214" s="912"/>
      <c r="AJ214" s="912"/>
      <c r="AK214" s="912"/>
      <c r="AL214" s="912"/>
      <c r="AM214" s="912"/>
      <c r="AN214" s="912"/>
    </row>
    <row r="215" spans="1:40" ht="20.25">
      <c r="A215" t="str">
        <f t="shared" si="44"/>
        <v>ServiceInformatique</v>
      </c>
      <c r="B215" s="904" t="s">
        <v>686</v>
      </c>
      <c r="C215" s="928" t="s">
        <v>418</v>
      </c>
      <c r="D215" s="998"/>
      <c r="E215" s="940"/>
      <c r="F215" s="929">
        <f t="array" ref="F215">+SUMPRODUCT(('Budget original'!$A$8:$A$501=$A215)*('Budget original'!$C$3:$AO$3=F$2),'Budget original'!$C$8:$AO$501)</f>
        <v>59727.697500000009</v>
      </c>
      <c r="G215" s="999"/>
      <c r="H215" s="940"/>
      <c r="I215" s="929"/>
      <c r="J215" s="942"/>
      <c r="K215" s="940"/>
      <c r="L215" s="1021">
        <f>SUMIFS(BV_Data_An_Cour!$P:$P,BV_Data_An_Cour!$U:$U,$B215,BV_Data_An_Cour!$V:$V,$C215,BV_Data_An_Cour!$W:$W,$L$2)</f>
        <v>58750.16</v>
      </c>
      <c r="M215" s="942"/>
      <c r="N215" s="963">
        <f t="shared" si="54"/>
        <v>-977.53750000000582</v>
      </c>
      <c r="O215" s="942"/>
      <c r="P215" s="940"/>
      <c r="Q215" s="1021">
        <f t="array" ref="Q215">+SUMPRODUCT(('Réel 2025'!$A$8:$A$500=$A215)*('Réel 2025'!$C$3:$AO$3=Q$2),'Réel 2025'!$C$8:$AO$500)</f>
        <v>57226.39</v>
      </c>
      <c r="R215" s="942"/>
      <c r="S215" s="989">
        <f t="shared" si="55"/>
        <v>1523.7700000000041</v>
      </c>
      <c r="T215" s="940"/>
      <c r="U215" s="912"/>
      <c r="W215" s="912"/>
      <c r="X215" s="912"/>
      <c r="Y215" s="912"/>
      <c r="Z215" s="912"/>
      <c r="AA215" s="912"/>
      <c r="AB215" s="912"/>
      <c r="AC215" s="912"/>
      <c r="AD215" s="912"/>
      <c r="AE215" s="912"/>
      <c r="AF215" s="912"/>
      <c r="AG215" s="912"/>
      <c r="AH215" s="912"/>
      <c r="AI215" s="912"/>
      <c r="AJ215" s="912"/>
      <c r="AK215" s="912"/>
      <c r="AL215" s="912"/>
      <c r="AM215" s="912"/>
      <c r="AN215" s="912"/>
    </row>
    <row r="216" spans="1:40" ht="20.25">
      <c r="A216" t="str">
        <f t="shared" si="44"/>
        <v>ServiceFrais de déplacement</v>
      </c>
      <c r="B216" s="904" t="s">
        <v>686</v>
      </c>
      <c r="C216" s="928" t="s">
        <v>419</v>
      </c>
      <c r="D216" s="998"/>
      <c r="E216" s="940"/>
      <c r="F216" s="929">
        <f t="array" ref="F216">+SUMPRODUCT(('Budget original'!$A$8:$A$501=$A216)*('Budget original'!$C$3:$AO$3=F$2),'Budget original'!$C$8:$AO$501)</f>
        <v>11981.25</v>
      </c>
      <c r="G216" s="999"/>
      <c r="H216" s="940"/>
      <c r="I216" s="929"/>
      <c r="J216" s="942"/>
      <c r="K216" s="940"/>
      <c r="L216" s="932">
        <f>SUMIFS(BV_Data_An_Cour!$P:$P,BV_Data_An_Cour!$U:$U,$B216,BV_Data_An_Cour!$V:$V,$C216,BV_Data_An_Cour!$W:$W,$L$2)</f>
        <v>15757.21</v>
      </c>
      <c r="M216" s="942"/>
      <c r="N216" s="963">
        <f t="shared" si="54"/>
        <v>3775.9599999999991</v>
      </c>
      <c r="O216" s="942"/>
      <c r="P216" s="940"/>
      <c r="Q216" s="932">
        <f t="array" ref="Q216">+SUMPRODUCT(('Réel 2025'!$A$8:$A$500=$A216)*('Réel 2025'!$C$3:$AO$3=Q$2),'Réel 2025'!$C$8:$AO$500)</f>
        <v>10272.950000000001</v>
      </c>
      <c r="R216" s="942"/>
      <c r="S216" s="989">
        <f t="shared" si="55"/>
        <v>5484.2599999999984</v>
      </c>
      <c r="T216" s="940"/>
      <c r="U216" s="912"/>
      <c r="W216" s="912"/>
      <c r="X216" s="912"/>
      <c r="Y216" s="912"/>
      <c r="Z216" s="912"/>
      <c r="AA216" s="912"/>
      <c r="AB216" s="912"/>
      <c r="AC216" s="912"/>
      <c r="AD216" s="912"/>
      <c r="AE216" s="912"/>
      <c r="AF216" s="912"/>
      <c r="AG216" s="912"/>
      <c r="AH216" s="912"/>
      <c r="AI216" s="912"/>
      <c r="AJ216" s="912"/>
      <c r="AK216" s="912"/>
      <c r="AL216" s="912"/>
      <c r="AM216" s="912"/>
      <c r="AN216" s="912"/>
    </row>
    <row r="217" spans="1:40" ht="20.25">
      <c r="A217" t="str">
        <f t="shared" si="44"/>
        <v>ServiceServices extérieurs</v>
      </c>
      <c r="B217" s="904" t="s">
        <v>686</v>
      </c>
      <c r="C217" s="990" t="s">
        <v>420</v>
      </c>
      <c r="D217" s="1000"/>
      <c r="E217" s="1024"/>
      <c r="F217" s="921">
        <f t="array" ref="F217">+SUMPRODUCT(('Budget original'!$A$8:$A$501=$A217)*('Budget original'!$C$3:$AO$3=F$2),'Budget original'!$C$8:$AO$501)</f>
        <v>36553.729999999996</v>
      </c>
      <c r="G217" s="1001"/>
      <c r="H217" s="1024"/>
      <c r="I217" s="921"/>
      <c r="J217" s="922"/>
      <c r="K217" s="1024"/>
      <c r="L217" s="921">
        <f>SUMIFS(BV_Data_An_Cour!$P:$P,BV_Data_An_Cour!$U:$U,$B217,BV_Data_An_Cour!$V:$V,$C217,BV_Data_An_Cour!$W:$W,$L$2)</f>
        <v>75077.66</v>
      </c>
      <c r="M217" s="1134"/>
      <c r="N217" s="1135">
        <f t="shared" si="54"/>
        <v>38523.930000000008</v>
      </c>
      <c r="O217" s="1134"/>
      <c r="P217" s="1136"/>
      <c r="Q217" s="921">
        <f t="array" ref="Q217">+SUMPRODUCT(('Réel 2025'!$A$8:$A$500=$A217)*('Réel 2025'!$C$3:$AO$3=Q$2),'Réel 2025'!$C$8:$AO$500)</f>
        <v>23680.440000000002</v>
      </c>
      <c r="R217" s="922"/>
      <c r="S217" s="996">
        <f t="shared" si="55"/>
        <v>51397.22</v>
      </c>
      <c r="T217" s="940"/>
      <c r="U217" s="912"/>
      <c r="V217" s="997"/>
      <c r="W217" s="912"/>
      <c r="X217" s="912"/>
      <c r="Y217" s="912"/>
      <c r="Z217" s="912"/>
      <c r="AA217" s="912"/>
      <c r="AB217" s="912"/>
      <c r="AC217" s="912"/>
      <c r="AD217" s="912"/>
      <c r="AE217" s="912"/>
      <c r="AF217" s="912"/>
      <c r="AG217" s="912"/>
      <c r="AH217" s="912"/>
      <c r="AI217" s="912"/>
      <c r="AJ217" s="912"/>
      <c r="AK217" s="912"/>
      <c r="AL217" s="912"/>
      <c r="AM217" s="912"/>
      <c r="AN217" s="912"/>
    </row>
    <row r="218" spans="1:40" ht="20.25" hidden="1">
      <c r="A218" t="str">
        <f t="shared" si="44"/>
        <v>ServiceFournitures d'atelier</v>
      </c>
      <c r="B218" s="904" t="s">
        <v>686</v>
      </c>
      <c r="C218" s="928" t="s">
        <v>828</v>
      </c>
      <c r="D218" s="998"/>
      <c r="E218" s="940"/>
      <c r="F218" s="929">
        <f t="array" ref="F218">+SUMPRODUCT(('Budget original'!$A$8:$A$501=$A218)*('Budget original'!$C$3:$AO$3=F$2),'Budget original'!$C$8:$AO$501)</f>
        <v>0</v>
      </c>
      <c r="G218" s="999"/>
      <c r="H218" s="940"/>
      <c r="I218" s="929"/>
      <c r="J218" s="942"/>
      <c r="K218" s="940"/>
      <c r="L218" s="932">
        <f>SUMIFS(BV_Data_An_Cour!$P:$P,BV_Data_An_Cour!$U:$U,$B218,BV_Data_An_Cour!$V:$V,$C218,BV_Data_An_Cour!$W:$W,$L$2)</f>
        <v>0</v>
      </c>
      <c r="M218" s="942"/>
      <c r="N218" s="963">
        <f t="shared" si="54"/>
        <v>0</v>
      </c>
      <c r="O218" s="942"/>
      <c r="P218" s="940"/>
      <c r="Q218" s="932">
        <f t="array" ref="Q218">+SUMPRODUCT(('Réel 2025'!$A$8:$A$500=$A218)*('Réel 2025'!$C$3:$AO$3=Q$2),'Réel 2025'!$C$8:$AO$500)</f>
        <v>0</v>
      </c>
      <c r="R218" s="942"/>
      <c r="S218" s="989">
        <f t="shared" si="55"/>
        <v>0</v>
      </c>
      <c r="T218" s="912"/>
      <c r="U218" s="912"/>
      <c r="W218" s="912"/>
      <c r="X218" s="912"/>
      <c r="Y218" s="912"/>
      <c r="Z218" s="912"/>
      <c r="AA218" s="912"/>
      <c r="AB218" s="912"/>
      <c r="AC218" s="912"/>
      <c r="AD218" s="912"/>
      <c r="AE218" s="912"/>
      <c r="AF218" s="912"/>
      <c r="AG218" s="912"/>
      <c r="AH218" s="912"/>
      <c r="AI218" s="912"/>
      <c r="AJ218" s="912"/>
      <c r="AK218" s="912"/>
      <c r="AL218" s="912"/>
      <c r="AM218" s="912"/>
      <c r="AN218" s="912"/>
    </row>
    <row r="219" spans="1:40" ht="20.25">
      <c r="A219" t="str">
        <f t="shared" si="44"/>
        <v>ServiceFournitures autres</v>
      </c>
      <c r="B219" s="904" t="s">
        <v>686</v>
      </c>
      <c r="C219" s="928" t="s">
        <v>421</v>
      </c>
      <c r="D219" s="998"/>
      <c r="E219" s="940"/>
      <c r="F219" s="929">
        <f t="array" ref="F219">+SUMPRODUCT(('Budget original'!$A$8:$A$501=$A219)*('Budget original'!$C$3:$AO$3=F$2),'Budget original'!$C$8:$AO$501)</f>
        <v>29250</v>
      </c>
      <c r="G219" s="999"/>
      <c r="H219" s="940"/>
      <c r="I219" s="929"/>
      <c r="J219" s="942"/>
      <c r="K219" s="940"/>
      <c r="L219" s="932">
        <f>SUMIFS(BV_Data_An_Cour!$P:$P,BV_Data_An_Cour!$U:$U,$B219,BV_Data_An_Cour!$V:$V,$C219,BV_Data_An_Cour!$W:$W,$L$2)</f>
        <v>29045.66</v>
      </c>
      <c r="M219" s="942"/>
      <c r="N219" s="963">
        <f t="shared" si="54"/>
        <v>-204.34000000000015</v>
      </c>
      <c r="O219" s="942"/>
      <c r="P219" s="940"/>
      <c r="Q219" s="932">
        <f t="array" ref="Q219">+SUMPRODUCT(('Réel 2025'!$A$8:$A$500=$A219)*('Réel 2025'!$C$3:$AO$3=Q$2),'Réel 2025'!$C$8:$AO$500)</f>
        <v>25608.03</v>
      </c>
      <c r="R219" s="942"/>
      <c r="S219" s="989">
        <f t="shared" si="55"/>
        <v>3437.630000000001</v>
      </c>
      <c r="T219" s="940"/>
      <c r="U219" s="912"/>
      <c r="W219" s="912"/>
      <c r="X219" s="912"/>
      <c r="Y219" s="912"/>
      <c r="Z219" s="912"/>
      <c r="AA219" s="912"/>
      <c r="AB219" s="912"/>
      <c r="AC219" s="912"/>
      <c r="AD219" s="912"/>
      <c r="AE219" s="912"/>
      <c r="AF219" s="912"/>
      <c r="AG219" s="912"/>
      <c r="AH219" s="912"/>
      <c r="AI219" s="912"/>
      <c r="AJ219" s="912"/>
      <c r="AK219" s="912"/>
      <c r="AL219" s="912"/>
      <c r="AM219" s="912"/>
      <c r="AN219" s="912"/>
    </row>
    <row r="220" spans="1:40" ht="20.25">
      <c r="A220" t="str">
        <f t="shared" si="44"/>
        <v>ServiceUniformes</v>
      </c>
      <c r="B220" s="904" t="s">
        <v>686</v>
      </c>
      <c r="C220" s="928" t="s">
        <v>422</v>
      </c>
      <c r="D220" s="998"/>
      <c r="E220" s="940"/>
      <c r="F220" s="929">
        <f t="array" ref="F220">+SUMPRODUCT(('Budget original'!$A$8:$A$501=$A220)*('Budget original'!$C$3:$AO$3=F$2),'Budget original'!$C$8:$AO$501)</f>
        <v>11925</v>
      </c>
      <c r="G220" s="999"/>
      <c r="H220" s="940"/>
      <c r="I220" s="929"/>
      <c r="J220" s="942"/>
      <c r="K220" s="940"/>
      <c r="L220" s="932">
        <f>SUMIFS(BV_Data_An_Cour!$P:$P,BV_Data_An_Cour!$U:$U,$B220,BV_Data_An_Cour!$V:$V,$C220,BV_Data_An_Cour!$W:$W,$L$2)</f>
        <v>10613.41</v>
      </c>
      <c r="M220" s="942"/>
      <c r="N220" s="963">
        <f t="shared" si="54"/>
        <v>-1311.5900000000001</v>
      </c>
      <c r="O220" s="942"/>
      <c r="P220" s="940"/>
      <c r="Q220" s="932">
        <f t="array" ref="Q220">+SUMPRODUCT(('Réel 2025'!$A$8:$A$500=$A220)*('Réel 2025'!$C$3:$AO$3=Q$2),'Réel 2025'!$C$8:$AO$500)</f>
        <v>10831.310000000001</v>
      </c>
      <c r="R220" s="942"/>
      <c r="S220" s="989">
        <f t="shared" si="55"/>
        <v>-217.90000000000146</v>
      </c>
      <c r="T220" s="940"/>
      <c r="U220" s="912"/>
      <c r="W220" s="912"/>
      <c r="X220" s="912"/>
      <c r="Y220" s="912"/>
      <c r="Z220" s="912"/>
      <c r="AA220" s="912"/>
      <c r="AB220" s="912"/>
      <c r="AC220" s="912"/>
      <c r="AD220" s="912"/>
      <c r="AE220" s="912"/>
      <c r="AF220" s="912"/>
      <c r="AG220" s="912"/>
      <c r="AH220" s="912"/>
      <c r="AI220" s="912"/>
      <c r="AJ220" s="912"/>
      <c r="AK220" s="912"/>
      <c r="AL220" s="912"/>
      <c r="AM220" s="912"/>
      <c r="AN220" s="912"/>
    </row>
    <row r="221" spans="1:40" ht="20.25">
      <c r="A221" t="str">
        <f t="shared" si="44"/>
        <v>ServicePapeterie</v>
      </c>
      <c r="B221" s="904" t="s">
        <v>686</v>
      </c>
      <c r="C221" s="928" t="s">
        <v>423</v>
      </c>
      <c r="D221" s="998"/>
      <c r="E221" s="940"/>
      <c r="F221" s="929">
        <f t="array" ref="F221">+SUMPRODUCT(('Budget original'!$A$8:$A$501=$A221)*('Budget original'!$C$3:$AO$3=F$2),'Budget original'!$C$8:$AO$501)</f>
        <v>3262.5</v>
      </c>
      <c r="G221" s="999"/>
      <c r="H221" s="940"/>
      <c r="I221" s="929"/>
      <c r="J221" s="942"/>
      <c r="K221" s="940"/>
      <c r="L221" s="931">
        <f>SUMIFS(BV_Data_An_Cour!$P:$P,BV_Data_An_Cour!$U:$U,$B221,BV_Data_An_Cour!$V:$V,$C221,BV_Data_An_Cour!$W:$W,$L$2)</f>
        <v>4740.05</v>
      </c>
      <c r="M221" s="942"/>
      <c r="N221" s="963">
        <f t="shared" si="54"/>
        <v>1477.5500000000002</v>
      </c>
      <c r="O221" s="942"/>
      <c r="P221" s="940"/>
      <c r="Q221" s="931">
        <f t="array" ref="Q221">+SUMPRODUCT(('Réel 2025'!$A$8:$A$500=$A221)*('Réel 2025'!$C$3:$AO$3=Q$2),'Réel 2025'!$C$8:$AO$500)</f>
        <v>5231.8500000000004</v>
      </c>
      <c r="R221" s="942"/>
      <c r="S221" s="989">
        <f t="shared" si="55"/>
        <v>-491.80000000000018</v>
      </c>
      <c r="T221" s="912"/>
      <c r="U221" s="912"/>
      <c r="W221" s="912"/>
      <c r="X221" s="912"/>
      <c r="Y221" s="912"/>
      <c r="Z221" s="912"/>
      <c r="AA221" s="912"/>
      <c r="AB221" s="912"/>
      <c r="AC221" s="912"/>
      <c r="AD221" s="912"/>
      <c r="AE221" s="912"/>
      <c r="AF221" s="912"/>
      <c r="AG221" s="912"/>
      <c r="AH221" s="912"/>
      <c r="AI221" s="912"/>
      <c r="AJ221" s="912"/>
      <c r="AK221" s="912"/>
      <c r="AL221" s="912"/>
      <c r="AM221" s="912"/>
      <c r="AN221" s="912"/>
    </row>
    <row r="222" spans="1:40" ht="20.25">
      <c r="A222" t="str">
        <f t="shared" si="44"/>
        <v>ServiceTéléphone</v>
      </c>
      <c r="B222" s="904" t="s">
        <v>686</v>
      </c>
      <c r="C222" s="928" t="s">
        <v>424</v>
      </c>
      <c r="D222" s="998"/>
      <c r="E222" s="940"/>
      <c r="F222" s="929">
        <f t="array" ref="F222">+SUMPRODUCT(('Budget original'!$A$8:$A$501=$A222)*('Budget original'!$C$3:$AO$3=F$2),'Budget original'!$C$8:$AO$501)</f>
        <v>1028.25</v>
      </c>
      <c r="G222" s="999"/>
      <c r="H222" s="940"/>
      <c r="I222" s="929"/>
      <c r="J222" s="942"/>
      <c r="K222" s="940"/>
      <c r="L222" s="932">
        <f>SUMIFS(BV_Data_An_Cour!$P:$P,BV_Data_An_Cour!$U:$U,$B222,BV_Data_An_Cour!$V:$V,$C222,BV_Data_An_Cour!$W:$W,$L$2)</f>
        <v>1285.78</v>
      </c>
      <c r="M222" s="942"/>
      <c r="N222" s="963">
        <f t="shared" si="54"/>
        <v>257.52999999999997</v>
      </c>
      <c r="O222" s="942"/>
      <c r="P222" s="940"/>
      <c r="Q222" s="932">
        <f t="array" ref="Q222">+SUMPRODUCT(('Réel 2025'!$A$8:$A$500=$A222)*('Réel 2025'!$C$3:$AO$3=Q$2),'Réel 2025'!$C$8:$AO$500)</f>
        <v>1499.3000000000002</v>
      </c>
      <c r="R222" s="942"/>
      <c r="S222" s="989">
        <f t="shared" si="55"/>
        <v>-213.52000000000021</v>
      </c>
      <c r="T222" s="912"/>
      <c r="U222" s="912"/>
      <c r="W222" s="912"/>
      <c r="X222" s="912"/>
      <c r="Y222" s="912"/>
      <c r="Z222" s="912"/>
      <c r="AA222" s="912"/>
      <c r="AB222" s="912"/>
      <c r="AC222" s="912"/>
      <c r="AD222" s="912"/>
      <c r="AE222" s="912"/>
      <c r="AF222" s="912"/>
      <c r="AG222" s="912"/>
      <c r="AH222" s="912"/>
      <c r="AI222" s="912"/>
      <c r="AJ222" s="912"/>
      <c r="AK222" s="912"/>
      <c r="AL222" s="912"/>
      <c r="AM222" s="912"/>
      <c r="AN222" s="912"/>
    </row>
    <row r="223" spans="1:40" ht="20.25">
      <c r="A223" t="str">
        <f t="shared" si="44"/>
        <v>ServiceFrais postaux</v>
      </c>
      <c r="B223" s="904" t="s">
        <v>686</v>
      </c>
      <c r="C223" s="928" t="s">
        <v>425</v>
      </c>
      <c r="D223" s="998"/>
      <c r="E223" s="940"/>
      <c r="F223" s="929">
        <f t="array" ref="F223">+SUMPRODUCT(('Budget original'!$A$8:$A$501=$A223)*('Budget original'!$C$3:$AO$3=F$2),'Budget original'!$C$8:$AO$501)</f>
        <v>1275</v>
      </c>
      <c r="G223" s="999"/>
      <c r="H223" s="940"/>
      <c r="I223" s="929"/>
      <c r="J223" s="942"/>
      <c r="K223" s="940"/>
      <c r="L223" s="932">
        <f>SUMIFS(BV_Data_An_Cour!$P:$P,BV_Data_An_Cour!$U:$U,$B223,BV_Data_An_Cour!$V:$V,$C223,BV_Data_An_Cour!$W:$W,$L$2)</f>
        <v>3064.71</v>
      </c>
      <c r="M223" s="942"/>
      <c r="N223" s="963">
        <f t="shared" si="54"/>
        <v>1789.71</v>
      </c>
      <c r="O223" s="942"/>
      <c r="P223" s="940"/>
      <c r="Q223" s="932">
        <f t="array" ref="Q223">+SUMPRODUCT(('Réel 2025'!$A$8:$A$500=$A223)*('Réel 2025'!$C$3:$AO$3=Q$2),'Réel 2025'!$C$8:$AO$500)</f>
        <v>1476.4900000000002</v>
      </c>
      <c r="R223" s="942"/>
      <c r="S223" s="989">
        <f t="shared" si="55"/>
        <v>1588.2199999999998</v>
      </c>
      <c r="T223" s="912"/>
      <c r="U223" s="912"/>
      <c r="W223" s="912"/>
      <c r="X223" s="912"/>
      <c r="Y223" s="912"/>
      <c r="Z223" s="912"/>
      <c r="AA223" s="912"/>
      <c r="AB223" s="912"/>
      <c r="AC223" s="912"/>
      <c r="AD223" s="912"/>
      <c r="AE223" s="912"/>
      <c r="AF223" s="912"/>
      <c r="AG223" s="912"/>
      <c r="AH223" s="912"/>
      <c r="AI223" s="912"/>
      <c r="AJ223" s="912"/>
      <c r="AK223" s="912"/>
      <c r="AL223" s="912"/>
      <c r="AM223" s="912"/>
      <c r="AN223" s="912"/>
    </row>
    <row r="224" spans="1:40" ht="20.25">
      <c r="A224" t="str">
        <f t="shared" si="44"/>
        <v>ServiceDivers</v>
      </c>
      <c r="B224" s="904" t="s">
        <v>686</v>
      </c>
      <c r="C224" s="928" t="s">
        <v>426</v>
      </c>
      <c r="D224" s="998"/>
      <c r="E224" s="940"/>
      <c r="F224" s="929">
        <f t="array" ref="F224">+SUMPRODUCT(('Budget original'!$A$8:$A$501=$A224)*('Budget original'!$C$3:$AO$3=F$2),'Budget original'!$C$8:$AO$501)</f>
        <v>3434.9999999999991</v>
      </c>
      <c r="G224" s="999"/>
      <c r="H224" s="940"/>
      <c r="I224" s="929"/>
      <c r="J224" s="942"/>
      <c r="K224" s="940"/>
      <c r="L224" s="932">
        <f>SUMIFS(BV_Data_An_Cour!$P:$P,BV_Data_An_Cour!$U:$U,$B224,BV_Data_An_Cour!$V:$V,$C224,BV_Data_An_Cour!$W:$W,$L$2)</f>
        <v>5362.1</v>
      </c>
      <c r="M224" s="942"/>
      <c r="N224" s="963">
        <f t="shared" si="54"/>
        <v>1927.1000000000013</v>
      </c>
      <c r="O224" s="942"/>
      <c r="P224" s="940"/>
      <c r="Q224" s="932">
        <f t="array" ref="Q224">+SUMPRODUCT(('Réel 2025'!$A$8:$A$500=$A224)*('Réel 2025'!$C$3:$AO$3=Q$2),'Réel 2025'!$C$8:$AO$500)</f>
        <v>8769.35</v>
      </c>
      <c r="R224" s="942"/>
      <c r="S224" s="989">
        <f t="shared" si="55"/>
        <v>-3407.25</v>
      </c>
      <c r="T224" s="912"/>
      <c r="U224" s="912"/>
      <c r="W224" s="912"/>
      <c r="X224" s="912"/>
      <c r="Y224" s="912"/>
      <c r="Z224" s="912"/>
      <c r="AA224" s="912"/>
      <c r="AB224" s="912"/>
      <c r="AC224" s="912"/>
      <c r="AD224" s="912"/>
      <c r="AE224" s="912"/>
      <c r="AF224" s="912"/>
      <c r="AG224" s="912"/>
      <c r="AH224" s="912"/>
      <c r="AI224" s="912"/>
      <c r="AJ224" s="912"/>
      <c r="AK224" s="912"/>
      <c r="AL224" s="912"/>
      <c r="AM224" s="912"/>
      <c r="AN224" s="912"/>
    </row>
    <row r="225" spans="1:40" ht="20.25">
      <c r="A225" t="str">
        <f t="shared" si="44"/>
        <v>ServiceFormation</v>
      </c>
      <c r="B225" s="904" t="s">
        <v>686</v>
      </c>
      <c r="C225" s="928" t="s">
        <v>427</v>
      </c>
      <c r="D225" s="998"/>
      <c r="E225" s="940"/>
      <c r="F225" s="929">
        <f t="array" ref="F225">+SUMPRODUCT(('Budget original'!$A$8:$A$501=$A225)*('Budget original'!$C$3:$AO$3=F$2),'Budget original'!$C$8:$AO$501)</f>
        <v>16040.219999999998</v>
      </c>
      <c r="G225" s="999"/>
      <c r="H225" s="940"/>
      <c r="I225" s="929"/>
      <c r="J225" s="942"/>
      <c r="K225" s="940"/>
      <c r="L225" s="932">
        <f>SUMIFS(BV_Data_An_Cour!$P:$P,BV_Data_An_Cour!$U:$U,$B225,BV_Data_An_Cour!$V:$V,$C225,BV_Data_An_Cour!$W:$W,$L$2)</f>
        <v>15056.05</v>
      </c>
      <c r="M225" s="942"/>
      <c r="N225" s="963">
        <f t="shared" si="54"/>
        <v>-984.16999999999825</v>
      </c>
      <c r="O225" s="942"/>
      <c r="P225" s="940"/>
      <c r="Q225" s="932">
        <f t="array" ref="Q225">+SUMPRODUCT(('Réel 2025'!$A$8:$A$500=$A225)*('Réel 2025'!$C$3:$AO$3=Q$2),'Réel 2025'!$C$8:$AO$500)</f>
        <v>16313.670000000002</v>
      </c>
      <c r="R225" s="942"/>
      <c r="S225" s="989">
        <f t="shared" si="55"/>
        <v>-1257.6200000000026</v>
      </c>
      <c r="T225" s="912"/>
      <c r="U225" s="912"/>
      <c r="W225" s="912"/>
      <c r="X225" s="912"/>
      <c r="Y225" s="912"/>
      <c r="Z225" s="912"/>
      <c r="AA225" s="912"/>
      <c r="AB225" s="912"/>
      <c r="AC225" s="912"/>
      <c r="AD225" s="912"/>
      <c r="AE225" s="912"/>
      <c r="AF225" s="912"/>
      <c r="AG225" s="912"/>
      <c r="AH225" s="912"/>
      <c r="AI225" s="912"/>
      <c r="AJ225" s="912"/>
      <c r="AK225" s="912"/>
      <c r="AL225" s="912"/>
      <c r="AM225" s="912"/>
      <c r="AN225" s="912"/>
    </row>
    <row r="226" spans="1:40" ht="20.25">
      <c r="A226" t="str">
        <f t="shared" si="44"/>
        <v>ServiceFrais bancaires</v>
      </c>
      <c r="B226" s="904" t="s">
        <v>686</v>
      </c>
      <c r="C226" s="928" t="s">
        <v>428</v>
      </c>
      <c r="D226" s="998"/>
      <c r="E226" s="940"/>
      <c r="F226" s="929">
        <f t="array" ref="F226">+SUMPRODUCT(('Budget original'!$A$8:$A$501=$A226)*('Budget original'!$C$3:$AO$3=F$2),'Budget original'!$C$8:$AO$501)</f>
        <v>19732.474105937614</v>
      </c>
      <c r="G226" s="999"/>
      <c r="H226" s="940"/>
      <c r="I226" s="929"/>
      <c r="J226" s="942"/>
      <c r="K226" s="940"/>
      <c r="L226" s="932">
        <f>SUMIFS(BV_Data_An_Cour!$P:$P,BV_Data_An_Cour!$U:$U,$B226,BV_Data_An_Cour!$V:$V,$C226,BV_Data_An_Cour!$W:$W,$L$2)</f>
        <v>16345.36</v>
      </c>
      <c r="M226" s="942"/>
      <c r="N226" s="963">
        <f t="shared" si="54"/>
        <v>-3387.1141059376132</v>
      </c>
      <c r="O226" s="942"/>
      <c r="P226" s="940"/>
      <c r="Q226" s="932">
        <f t="array" ref="Q226">+SUMPRODUCT(('Réel 2025'!$A$8:$A$500=$A226)*('Réel 2025'!$C$3:$AO$3=Q$2),'Réel 2025'!$C$8:$AO$500)</f>
        <v>14099.6</v>
      </c>
      <c r="R226" s="942"/>
      <c r="S226" s="989">
        <f t="shared" si="55"/>
        <v>2245.7600000000002</v>
      </c>
      <c r="T226" s="912"/>
      <c r="U226" s="912"/>
      <c r="W226" s="912"/>
      <c r="X226" s="912"/>
      <c r="Y226" s="912"/>
      <c r="Z226" s="912"/>
      <c r="AA226" s="912"/>
      <c r="AB226" s="912"/>
      <c r="AC226" s="912"/>
      <c r="AD226" s="912"/>
      <c r="AE226" s="912"/>
      <c r="AF226" s="912"/>
      <c r="AG226" s="912"/>
      <c r="AH226" s="912"/>
      <c r="AI226" s="912"/>
      <c r="AJ226" s="912"/>
      <c r="AK226" s="912"/>
      <c r="AL226" s="912"/>
      <c r="AM226" s="912"/>
      <c r="AN226" s="912"/>
    </row>
    <row r="227" spans="1:40" ht="20.25" hidden="1">
      <c r="A227" t="str">
        <f t="shared" si="44"/>
        <v>Service[...]</v>
      </c>
      <c r="B227" s="904" t="s">
        <v>686</v>
      </c>
      <c r="C227" s="928" t="s">
        <v>330</v>
      </c>
      <c r="D227" s="998"/>
      <c r="E227" s="940"/>
      <c r="F227" s="929">
        <f t="array" ref="F227">+SUMPRODUCT(('Budget original'!$A$8:$A$501=$A227)*('Budget original'!$C$3:$AO$3=F$2),'Budget original'!$C$8:$AO$501)</f>
        <v>0</v>
      </c>
      <c r="G227" s="999"/>
      <c r="H227" s="940"/>
      <c r="I227" s="929"/>
      <c r="J227" s="942"/>
      <c r="K227" s="940"/>
      <c r="L227" s="932">
        <f>SUMIFS(BV_Data_An_Cour!$P:$P,BV_Data_An_Cour!$U:$U,$B227,BV_Data_An_Cour!$V:$V,$C227,BV_Data_An_Cour!$W:$W,$L$2)</f>
        <v>0</v>
      </c>
      <c r="M227" s="942"/>
      <c r="N227" s="963">
        <f t="shared" si="54"/>
        <v>0</v>
      </c>
      <c r="O227" s="942"/>
      <c r="P227" s="940"/>
      <c r="Q227" s="932">
        <f t="array" ref="Q227">+SUMPRODUCT(('Réel 2025'!$A$8:$A$500=$A227)*('Réel 2025'!$C$3:$AO$3=Q$2),'Réel 2025'!$C$8:$AO$500)</f>
        <v>0</v>
      </c>
      <c r="R227" s="942"/>
      <c r="S227" s="989">
        <f t="shared" si="55"/>
        <v>0</v>
      </c>
      <c r="T227" s="940"/>
      <c r="U227" s="912"/>
      <c r="W227" s="912"/>
      <c r="X227" s="912"/>
      <c r="Y227" s="912"/>
      <c r="Z227" s="912"/>
      <c r="AA227" s="912"/>
      <c r="AB227" s="912"/>
      <c r="AC227" s="912"/>
      <c r="AD227" s="912"/>
      <c r="AE227" s="912"/>
      <c r="AF227" s="912"/>
      <c r="AG227" s="912"/>
      <c r="AH227" s="912"/>
      <c r="AI227" s="912"/>
      <c r="AJ227" s="912"/>
      <c r="AK227" s="912"/>
      <c r="AL227" s="912"/>
      <c r="AM227" s="912"/>
      <c r="AN227" s="912"/>
    </row>
    <row r="228" spans="1:40" ht="20.25" hidden="1">
      <c r="A228" t="str">
        <f t="shared" si="44"/>
        <v>Service[...]</v>
      </c>
      <c r="B228" s="904" t="s">
        <v>686</v>
      </c>
      <c r="C228" s="928" t="s">
        <v>330</v>
      </c>
      <c r="D228" s="998"/>
      <c r="E228" s="940"/>
      <c r="F228" s="929">
        <f t="array" ref="F228">+SUMPRODUCT(('Budget original'!$A$8:$A$501=$A228)*('Budget original'!$C$3:$AO$3=F$2),'Budget original'!$C$8:$AO$501)</f>
        <v>0</v>
      </c>
      <c r="G228" s="999"/>
      <c r="H228" s="940"/>
      <c r="I228" s="929"/>
      <c r="J228" s="942"/>
      <c r="K228" s="940"/>
      <c r="L228" s="932">
        <f>SUMIFS(BV_Data_An_Cour!$P:$P,BV_Data_An_Cour!$U:$U,$B228,BV_Data_An_Cour!$V:$V,$C228,BV_Data_An_Cour!$W:$W,$L$2)</f>
        <v>0</v>
      </c>
      <c r="M228" s="942"/>
      <c r="N228" s="963">
        <f t="shared" si="54"/>
        <v>0</v>
      </c>
      <c r="O228" s="942"/>
      <c r="P228" s="940"/>
      <c r="Q228" s="932">
        <f t="array" ref="Q228">+SUMPRODUCT(('Réel 2025'!$A$8:$A$500=$A228)*('Réel 2025'!$C$3:$AO$3=Q$2),'Réel 2025'!$C$8:$AO$500)</f>
        <v>0</v>
      </c>
      <c r="R228" s="942"/>
      <c r="S228" s="989">
        <f t="shared" si="55"/>
        <v>0</v>
      </c>
      <c r="T228" s="940"/>
      <c r="U228" s="912"/>
      <c r="W228" s="912"/>
      <c r="X228" s="912"/>
      <c r="Y228" s="912"/>
      <c r="Z228" s="912"/>
      <c r="AA228" s="912"/>
      <c r="AB228" s="912"/>
      <c r="AC228" s="912"/>
      <c r="AD228" s="912"/>
      <c r="AE228" s="912"/>
      <c r="AF228" s="912"/>
      <c r="AG228" s="912"/>
      <c r="AH228" s="912"/>
      <c r="AI228" s="912"/>
      <c r="AJ228" s="912"/>
      <c r="AK228" s="912"/>
      <c r="AL228" s="912"/>
      <c r="AM228" s="912"/>
      <c r="AN228" s="912"/>
    </row>
    <row r="229" spans="1:40" ht="20.25" hidden="1">
      <c r="A229" t="str">
        <f t="shared" si="44"/>
        <v>Service[...]</v>
      </c>
      <c r="B229" s="904" t="s">
        <v>686</v>
      </c>
      <c r="C229" s="928" t="s">
        <v>330</v>
      </c>
      <c r="D229" s="998"/>
      <c r="E229" s="940"/>
      <c r="F229" s="929">
        <f t="array" ref="F229">+SUMPRODUCT(('Budget original'!$A$8:$A$501=$A229)*('Budget original'!$C$3:$AO$3=F$2),'Budget original'!$C$8:$AO$501)</f>
        <v>0</v>
      </c>
      <c r="G229" s="999"/>
      <c r="H229" s="940"/>
      <c r="I229" s="929"/>
      <c r="J229" s="942"/>
      <c r="K229" s="940"/>
      <c r="L229" s="932">
        <f>SUMIFS(BV_Data_An_Cour!$P:$P,BV_Data_An_Cour!$U:$U,$B229,BV_Data_An_Cour!$V:$V,$C229,BV_Data_An_Cour!$W:$W,$L$2)</f>
        <v>0</v>
      </c>
      <c r="M229" s="942"/>
      <c r="N229" s="963">
        <f t="shared" si="54"/>
        <v>0</v>
      </c>
      <c r="O229" s="942"/>
      <c r="P229" s="940"/>
      <c r="Q229" s="932">
        <f t="array" ref="Q229">+SUMPRODUCT(('Réel 2025'!$A$8:$A$500=$A229)*('Réel 2025'!$C$3:$AO$3=Q$2),'Réel 2025'!$C$8:$AO$500)</f>
        <v>0</v>
      </c>
      <c r="R229" s="942"/>
      <c r="S229" s="989">
        <f t="shared" si="55"/>
        <v>0</v>
      </c>
      <c r="T229" s="940"/>
      <c r="U229" s="912"/>
      <c r="W229" s="912"/>
      <c r="X229" s="912"/>
      <c r="Y229" s="912"/>
      <c r="Z229" s="912"/>
      <c r="AA229" s="912"/>
      <c r="AB229" s="912"/>
      <c r="AC229" s="912"/>
      <c r="AD229" s="912"/>
      <c r="AE229" s="912"/>
      <c r="AF229" s="912"/>
      <c r="AG229" s="912"/>
      <c r="AH229" s="912"/>
      <c r="AI229" s="912"/>
      <c r="AJ229" s="912"/>
      <c r="AK229" s="912"/>
      <c r="AL229" s="912"/>
      <c r="AM229" s="912"/>
      <c r="AN229" s="912"/>
    </row>
    <row r="230" spans="1:40" ht="20.25">
      <c r="B230" s="904"/>
      <c r="C230" s="1006" t="s">
        <v>429</v>
      </c>
      <c r="D230" s="1007" t="s">
        <v>810</v>
      </c>
      <c r="E230" s="1008">
        <f>F230/F$195</f>
        <v>0.23790526033235115</v>
      </c>
      <c r="F230" s="1009">
        <f>+SUM(F212:F229)</f>
        <v>312307.84338961157</v>
      </c>
      <c r="G230" s="1010"/>
      <c r="H230" s="1008"/>
      <c r="I230" s="1009"/>
      <c r="J230" s="1010" t="s">
        <v>810</v>
      </c>
      <c r="K230" s="1008">
        <f>L230/L$195</f>
        <v>0.30052776542521503</v>
      </c>
      <c r="L230" s="1009">
        <f>+SUM(L212:L229)</f>
        <v>354057.19999999995</v>
      </c>
      <c r="M230" s="1013"/>
      <c r="N230" s="1009">
        <f t="shared" si="54"/>
        <v>41749.356610388379</v>
      </c>
      <c r="O230" s="1010" t="s">
        <v>810</v>
      </c>
      <c r="P230" s="1008">
        <f>Q230/Q$195</f>
        <v>0.28380521111288265</v>
      </c>
      <c r="Q230" s="1009">
        <f>+SUM(Q212:Q229)</f>
        <v>308982.83999999997</v>
      </c>
      <c r="R230" s="1013"/>
      <c r="S230" s="1014">
        <f t="shared" si="55"/>
        <v>45074.359999999986</v>
      </c>
      <c r="T230" s="940"/>
      <c r="U230" s="912"/>
      <c r="W230" s="912"/>
      <c r="X230" s="912"/>
      <c r="Y230" s="912"/>
      <c r="Z230" s="912"/>
      <c r="AA230" s="912"/>
      <c r="AB230" s="912"/>
      <c r="AC230" s="912"/>
      <c r="AD230" s="912"/>
      <c r="AE230" s="912"/>
      <c r="AF230" s="912"/>
      <c r="AG230" s="912"/>
      <c r="AH230" s="912"/>
      <c r="AI230" s="912"/>
      <c r="AJ230" s="912"/>
      <c r="AK230" s="912"/>
      <c r="AL230" s="912"/>
      <c r="AM230" s="912"/>
      <c r="AN230" s="912"/>
    </row>
    <row r="231" spans="1:40" ht="20.25">
      <c r="B231" s="904"/>
      <c r="C231" s="990"/>
      <c r="D231" s="1000"/>
      <c r="E231" s="1024"/>
      <c r="F231" s="963"/>
      <c r="G231" s="1001"/>
      <c r="H231" s="1024"/>
      <c r="I231" s="963"/>
      <c r="J231" s="922"/>
      <c r="K231" s="1024"/>
      <c r="L231" s="995"/>
      <c r="M231" s="922"/>
      <c r="N231" s="995"/>
      <c r="O231" s="922"/>
      <c r="P231" s="1024"/>
      <c r="Q231" s="995"/>
      <c r="R231" s="922"/>
      <c r="S231" s="996"/>
      <c r="T231" s="940"/>
      <c r="U231" s="912"/>
      <c r="W231" s="912"/>
      <c r="X231" s="912"/>
      <c r="Y231" s="912"/>
      <c r="Z231" s="912"/>
      <c r="AA231" s="912"/>
      <c r="AB231" s="912"/>
      <c r="AC231" s="912"/>
      <c r="AD231" s="912"/>
      <c r="AE231" s="912"/>
      <c r="AF231" s="912"/>
      <c r="AG231" s="912"/>
      <c r="AH231" s="912"/>
      <c r="AI231" s="912"/>
      <c r="AJ231" s="912"/>
      <c r="AK231" s="912"/>
      <c r="AL231" s="912"/>
      <c r="AM231" s="912"/>
      <c r="AN231" s="912"/>
    </row>
    <row r="232" spans="1:40" ht="20.25">
      <c r="B232" s="904"/>
      <c r="C232" s="1006" t="s">
        <v>430</v>
      </c>
      <c r="D232" s="1007" t="s">
        <v>404</v>
      </c>
      <c r="E232" s="1008">
        <f>F232/F$195</f>
        <v>0.81794192778380792</v>
      </c>
      <c r="F232" s="1009">
        <f>F211+F230</f>
        <v>1073745.4023809391</v>
      </c>
      <c r="G232" s="1010"/>
      <c r="H232" s="1008"/>
      <c r="I232" s="1009"/>
      <c r="J232" s="1010" t="s">
        <v>404</v>
      </c>
      <c r="K232" s="1008">
        <f>L232/L$195</f>
        <v>0.83950412102148342</v>
      </c>
      <c r="L232" s="1009">
        <f>L211+L230</f>
        <v>989035</v>
      </c>
      <c r="M232" s="1013"/>
      <c r="N232" s="1027">
        <f>L232-F232</f>
        <v>-84710.402380939107</v>
      </c>
      <c r="O232" s="1010" t="s">
        <v>404</v>
      </c>
      <c r="P232" s="1008">
        <f>Q232/Q$195</f>
        <v>0.86484589481023488</v>
      </c>
      <c r="Q232" s="1009">
        <f>Q211+Q230</f>
        <v>941570.24</v>
      </c>
      <c r="R232" s="1013"/>
      <c r="S232" s="1028">
        <f>L232-Q232</f>
        <v>47464.760000000009</v>
      </c>
      <c r="T232" s="940"/>
      <c r="U232" s="912"/>
      <c r="W232" s="912"/>
      <c r="X232" s="912"/>
      <c r="Y232" s="912"/>
      <c r="Z232" s="912"/>
      <c r="AA232" s="912"/>
      <c r="AB232" s="912"/>
      <c r="AC232" s="912"/>
      <c r="AD232" s="912"/>
      <c r="AE232" s="912"/>
      <c r="AF232" s="912"/>
      <c r="AG232" s="912"/>
      <c r="AH232" s="912"/>
      <c r="AI232" s="912"/>
      <c r="AJ232" s="912"/>
      <c r="AK232" s="912"/>
      <c r="AL232" s="912"/>
      <c r="AM232" s="912"/>
      <c r="AN232" s="912"/>
    </row>
    <row r="233" spans="1:40" ht="20.25">
      <c r="B233" s="904"/>
      <c r="C233" s="928"/>
      <c r="D233" s="998"/>
      <c r="E233" s="940"/>
      <c r="F233" s="963"/>
      <c r="G233" s="999"/>
      <c r="H233" s="940"/>
      <c r="I233" s="963"/>
      <c r="J233" s="942"/>
      <c r="K233" s="940"/>
      <c r="L233" s="963"/>
      <c r="M233" s="942"/>
      <c r="N233" s="963"/>
      <c r="O233" s="942"/>
      <c r="P233" s="940"/>
      <c r="Q233" s="963"/>
      <c r="R233" s="942"/>
      <c r="S233" s="989"/>
      <c r="T233" s="940"/>
      <c r="U233" s="912"/>
      <c r="W233" s="912"/>
      <c r="X233" s="912"/>
      <c r="Y233" s="912"/>
      <c r="Z233" s="912"/>
      <c r="AA233" s="912"/>
      <c r="AB233" s="912"/>
      <c r="AC233" s="912"/>
      <c r="AD233" s="912"/>
      <c r="AE233" s="912"/>
      <c r="AF233" s="912"/>
      <c r="AG233" s="912"/>
      <c r="AH233" s="912"/>
      <c r="AI233" s="912"/>
      <c r="AJ233" s="912"/>
      <c r="AK233" s="912"/>
      <c r="AL233" s="912"/>
      <c r="AM233" s="912"/>
      <c r="AN233" s="912"/>
    </row>
    <row r="234" spans="1:40" ht="20.25">
      <c r="B234" s="904"/>
      <c r="C234" s="1039" t="s">
        <v>459</v>
      </c>
      <c r="D234" s="1070"/>
      <c r="E234" s="1040"/>
      <c r="F234" s="1042">
        <f>F195-F232</f>
        <v>238994.98407928785</v>
      </c>
      <c r="G234" s="1071"/>
      <c r="H234" s="1040"/>
      <c r="I234" s="1042"/>
      <c r="J234" s="1072"/>
      <c r="K234" s="1041"/>
      <c r="L234" s="1042">
        <f>L195-L232</f>
        <v>189083.09999999986</v>
      </c>
      <c r="M234" s="1072"/>
      <c r="N234" s="1042">
        <f>L234-F234</f>
        <v>-49911.884079287993</v>
      </c>
      <c r="O234" s="1072"/>
      <c r="P234" s="1041"/>
      <c r="Q234" s="1042">
        <f>Q195-Q232</f>
        <v>147144.22999999928</v>
      </c>
      <c r="R234" s="1072"/>
      <c r="S234" s="1044">
        <f>L234-Q234</f>
        <v>41938.870000000577</v>
      </c>
      <c r="T234" s="940"/>
      <c r="U234" s="912"/>
      <c r="W234" s="912"/>
      <c r="X234" s="912"/>
      <c r="Y234" s="912"/>
      <c r="Z234" s="912"/>
      <c r="AA234" s="912"/>
      <c r="AB234" s="912"/>
      <c r="AC234" s="912"/>
      <c r="AD234" s="912"/>
      <c r="AE234" s="912"/>
      <c r="AF234" s="912"/>
      <c r="AG234" s="912"/>
      <c r="AH234" s="912"/>
      <c r="AI234" s="912"/>
      <c r="AJ234" s="912"/>
      <c r="AK234" s="912"/>
      <c r="AL234" s="912"/>
      <c r="AM234" s="912"/>
      <c r="AN234" s="912"/>
    </row>
    <row r="235" spans="1:40" ht="20.25">
      <c r="B235" s="904"/>
      <c r="C235" s="912"/>
      <c r="D235" s="912"/>
      <c r="E235" s="912"/>
      <c r="F235" s="912"/>
      <c r="G235" s="912"/>
      <c r="H235" s="912"/>
      <c r="I235" s="912"/>
      <c r="J235" s="912"/>
      <c r="K235" s="912"/>
      <c r="L235" s="1025"/>
      <c r="M235" s="1025"/>
      <c r="N235" s="912"/>
      <c r="O235" s="1025"/>
      <c r="P235" s="912"/>
      <c r="Q235" s="1025"/>
      <c r="R235" s="912"/>
      <c r="S235" s="912"/>
      <c r="T235" s="912"/>
      <c r="U235" s="912"/>
      <c r="W235" s="912"/>
      <c r="X235" s="912"/>
      <c r="Y235" s="912"/>
      <c r="Z235" s="912"/>
      <c r="AA235" s="912"/>
      <c r="AB235" s="912"/>
      <c r="AC235" s="912"/>
      <c r="AD235" s="912"/>
      <c r="AE235" s="912"/>
      <c r="AF235" s="912"/>
      <c r="AG235" s="912"/>
      <c r="AH235" s="912"/>
      <c r="AI235" s="912"/>
      <c r="AJ235" s="912"/>
      <c r="AK235" s="912"/>
      <c r="AL235" s="912"/>
      <c r="AM235" s="912"/>
      <c r="AN235" s="912"/>
    </row>
    <row r="236" spans="1:40" ht="20.25">
      <c r="B236" s="904"/>
      <c r="C236" s="903"/>
      <c r="D236" s="903"/>
      <c r="E236" s="903"/>
      <c r="F236" s="1073"/>
      <c r="G236" s="903"/>
      <c r="H236" s="903"/>
      <c r="I236" s="903"/>
      <c r="J236" s="903"/>
      <c r="K236" s="903"/>
      <c r="L236" s="1073"/>
      <c r="M236" s="1073"/>
      <c r="N236" s="903"/>
      <c r="O236" s="1073"/>
      <c r="P236" s="903"/>
      <c r="Q236" s="1073"/>
      <c r="R236" s="903"/>
      <c r="S236" s="903"/>
      <c r="T236" s="903"/>
      <c r="U236" s="903"/>
      <c r="W236" s="912"/>
      <c r="X236" s="912"/>
      <c r="Y236" s="912"/>
      <c r="Z236" s="912"/>
      <c r="AA236" s="912"/>
      <c r="AB236" s="912"/>
      <c r="AC236" s="912"/>
      <c r="AD236" s="912"/>
      <c r="AE236" s="912"/>
      <c r="AF236" s="912"/>
      <c r="AG236" s="912"/>
      <c r="AH236" s="912"/>
      <c r="AI236" s="912"/>
      <c r="AJ236" s="912"/>
      <c r="AK236" s="912"/>
      <c r="AL236" s="912"/>
      <c r="AM236" s="912"/>
      <c r="AN236" s="912"/>
    </row>
    <row r="237" spans="1:40" ht="35.25" hidden="1">
      <c r="B237" s="904"/>
      <c r="C237" s="897" t="str">
        <f>C1</f>
        <v>BMW Sherbrooke</v>
      </c>
      <c r="D237" s="893"/>
      <c r="E237" s="893"/>
      <c r="F237" s="893"/>
      <c r="G237" s="893"/>
      <c r="H237" s="892"/>
      <c r="I237" s="892"/>
      <c r="J237" s="892"/>
      <c r="K237" s="894" t="s">
        <v>861</v>
      </c>
      <c r="L237" s="893"/>
      <c r="M237" s="893"/>
      <c r="N237" s="892"/>
      <c r="O237" s="892"/>
      <c r="P237" s="893"/>
      <c r="Q237" s="892"/>
      <c r="R237" s="893"/>
      <c r="S237" s="896" t="str">
        <f>$S$1</f>
        <v>Réalisé, Septembre 2026 AAD</v>
      </c>
      <c r="T237" s="1138"/>
      <c r="U237" s="1139"/>
      <c r="W237" s="903"/>
      <c r="X237" s="903"/>
      <c r="Y237" s="903"/>
      <c r="Z237" s="903"/>
      <c r="AA237" s="903"/>
      <c r="AB237" s="903"/>
      <c r="AC237" s="903"/>
      <c r="AD237" s="903"/>
      <c r="AE237" s="903"/>
      <c r="AF237" s="903"/>
      <c r="AG237" s="903"/>
      <c r="AH237" s="903"/>
      <c r="AI237" s="903"/>
      <c r="AJ237" s="903"/>
      <c r="AK237" s="903"/>
      <c r="AL237" s="903"/>
      <c r="AM237" s="903"/>
      <c r="AN237" s="903"/>
    </row>
    <row r="238" spans="1:40" ht="35.25" hidden="1">
      <c r="B238" s="904"/>
      <c r="C238" s="900"/>
      <c r="D238" s="903"/>
      <c r="E238" s="903"/>
      <c r="F238" s="903"/>
      <c r="G238" s="903"/>
      <c r="H238" s="903"/>
      <c r="I238" s="903"/>
      <c r="J238" s="903"/>
      <c r="K238" s="903"/>
      <c r="L238" s="903"/>
      <c r="M238" s="903"/>
      <c r="N238" s="903"/>
      <c r="O238" s="903"/>
      <c r="P238" s="903"/>
      <c r="Q238" s="903"/>
      <c r="R238" s="903"/>
      <c r="S238" s="903"/>
      <c r="T238" s="1140"/>
      <c r="U238" s="1140"/>
      <c r="W238" s="1139"/>
      <c r="X238" s="1139"/>
      <c r="Y238" s="1139"/>
      <c r="Z238" s="1139"/>
      <c r="AA238" s="1139"/>
      <c r="AB238" s="1139"/>
      <c r="AC238" s="1139"/>
      <c r="AD238" s="1139"/>
      <c r="AE238" s="1139"/>
      <c r="AF238" s="1139"/>
      <c r="AG238" s="1139"/>
      <c r="AH238" s="1139"/>
      <c r="AI238" s="1139"/>
      <c r="AJ238" s="897"/>
      <c r="AK238" s="897"/>
      <c r="AL238" s="897"/>
      <c r="AM238" s="1139"/>
      <c r="AN238" s="1139"/>
    </row>
    <row r="239" spans="1:40" ht="20.25" hidden="1">
      <c r="B239" s="904"/>
      <c r="C239" s="905"/>
      <c r="D239" s="906" t="s">
        <v>337</v>
      </c>
      <c r="E239" s="907"/>
      <c r="F239" s="908"/>
      <c r="G239" s="909"/>
      <c r="H239" s="907"/>
      <c r="I239" s="908"/>
      <c r="J239" s="909" t="s">
        <v>338</v>
      </c>
      <c r="K239" s="907"/>
      <c r="L239" s="908"/>
      <c r="M239" s="909" t="s">
        <v>339</v>
      </c>
      <c r="N239" s="908"/>
      <c r="O239" s="906" t="s">
        <v>340</v>
      </c>
      <c r="P239" s="907"/>
      <c r="Q239" s="908"/>
      <c r="R239" s="910" t="s">
        <v>341</v>
      </c>
      <c r="S239" s="911"/>
      <c r="T239" s="1066"/>
      <c r="U239" s="940"/>
      <c r="W239" s="1140"/>
      <c r="X239" s="1140"/>
      <c r="Y239" s="1140"/>
      <c r="Z239" s="1140"/>
      <c r="AA239" s="1140"/>
      <c r="AB239" s="1140"/>
      <c r="AC239" s="1140"/>
      <c r="AD239" s="1140"/>
      <c r="AE239" s="1140"/>
      <c r="AF239" s="1140"/>
      <c r="AG239" s="1140"/>
      <c r="AH239" s="1140"/>
      <c r="AI239" s="1140"/>
      <c r="AJ239" s="903"/>
      <c r="AK239" s="903"/>
      <c r="AL239" s="903"/>
      <c r="AM239" s="1140"/>
      <c r="AN239" s="1140"/>
    </row>
    <row r="240" spans="1:40" ht="20.25" hidden="1">
      <c r="A240" t="str">
        <f t="shared" ref="A240:A285" si="56">+B240&amp;C240</f>
        <v>Carrosserie</v>
      </c>
      <c r="B240" s="904" t="s">
        <v>861</v>
      </c>
      <c r="C240" s="928"/>
      <c r="D240" s="985" t="s">
        <v>687</v>
      </c>
      <c r="E240" s="985" t="s">
        <v>688</v>
      </c>
      <c r="F240" s="1049" t="s">
        <v>344</v>
      </c>
      <c r="G240" s="1050"/>
      <c r="H240" s="985"/>
      <c r="I240" s="1049"/>
      <c r="J240" s="1050" t="s">
        <v>687</v>
      </c>
      <c r="K240" s="985" t="s">
        <v>688</v>
      </c>
      <c r="L240" s="1049" t="s">
        <v>344</v>
      </c>
      <c r="M240" s="1050" t="s">
        <v>687</v>
      </c>
      <c r="N240" s="1049" t="s">
        <v>465</v>
      </c>
      <c r="O240" s="985" t="s">
        <v>687</v>
      </c>
      <c r="P240" s="985" t="s">
        <v>688</v>
      </c>
      <c r="Q240" s="1049" t="s">
        <v>344</v>
      </c>
      <c r="R240" s="1050" t="s">
        <v>690</v>
      </c>
      <c r="S240" s="1051" t="s">
        <v>344</v>
      </c>
      <c r="T240" s="985"/>
      <c r="U240" s="940"/>
      <c r="W240" s="940"/>
      <c r="X240" s="940"/>
      <c r="Y240" s="940"/>
      <c r="Z240" s="940"/>
      <c r="AA240" s="940"/>
      <c r="AB240" s="940"/>
      <c r="AC240" s="940"/>
      <c r="AD240" s="940"/>
      <c r="AE240" s="940"/>
      <c r="AF240" s="940"/>
      <c r="AG240" s="940"/>
      <c r="AH240" s="940"/>
      <c r="AI240" s="940"/>
      <c r="AJ240" s="912"/>
      <c r="AK240" s="912"/>
      <c r="AL240" s="912"/>
      <c r="AM240" s="940"/>
      <c r="AN240" s="940"/>
    </row>
    <row r="241" spans="1:40" ht="20.25" hidden="1">
      <c r="A241" t="str">
        <f t="shared" si="56"/>
        <v>Carrosserie</v>
      </c>
      <c r="B241" s="904" t="s">
        <v>861</v>
      </c>
      <c r="C241" s="928"/>
      <c r="D241" s="985"/>
      <c r="E241" s="985"/>
      <c r="F241" s="1049"/>
      <c r="G241" s="1050"/>
      <c r="H241" s="985"/>
      <c r="I241" s="1049"/>
      <c r="J241" s="1050"/>
      <c r="K241" s="929"/>
      <c r="L241" s="932"/>
      <c r="M241" s="1050"/>
      <c r="N241" s="1049"/>
      <c r="O241" s="985"/>
      <c r="P241" s="985"/>
      <c r="Q241" s="1049"/>
      <c r="R241" s="1050"/>
      <c r="S241" s="1051"/>
      <c r="T241" s="985"/>
      <c r="U241" s="940"/>
      <c r="W241" s="940"/>
      <c r="X241" s="940"/>
      <c r="Y241" s="940"/>
      <c r="Z241" s="940"/>
      <c r="AA241" s="940"/>
      <c r="AB241" s="940"/>
      <c r="AC241" s="940"/>
      <c r="AD241" s="940"/>
      <c r="AE241" s="940"/>
      <c r="AF241" s="940"/>
      <c r="AG241" s="940"/>
      <c r="AH241" s="940"/>
      <c r="AI241" s="940"/>
      <c r="AJ241" s="912"/>
      <c r="AK241" s="912"/>
      <c r="AL241" s="912"/>
      <c r="AM241" s="940"/>
      <c r="AN241" s="940"/>
    </row>
    <row r="242" spans="1:40" ht="20.25" hidden="1">
      <c r="A242" t="str">
        <f t="shared" si="56"/>
        <v>CarrosserieM/O Sous-traitement</v>
      </c>
      <c r="B242" s="904" t="s">
        <v>861</v>
      </c>
      <c r="C242" s="928" t="s">
        <v>864</v>
      </c>
      <c r="D242" s="985">
        <f t="array" ref="D242">+SUMPRODUCT(('Budget original'!$A$8:$A$501=$A242)*('Budget original'!$C$3:$AO$3=D$2),'Budget original'!$C$8:$AO$501)</f>
        <v>0</v>
      </c>
      <c r="E242" s="987">
        <f t="array" ref="E242">+SUMPRODUCT(('Budget original'!$A$8:$A$501=$A242)*('Budget original'!$C$3:$AO$3=E$2),'Budget original'!$C$8:$AO$501)</f>
        <v>0</v>
      </c>
      <c r="F242" s="987">
        <f t="array" ref="F242">+SUMPRODUCT(('Budget original'!$A$8:$A$501=$A242)*('Budget original'!$C$3:$AO$3=F$2),'Budget original'!$C$8:$AO$501)</f>
        <v>0</v>
      </c>
      <c r="G242" s="1078"/>
      <c r="H242" s="987"/>
      <c r="I242" s="987"/>
      <c r="J242" s="964">
        <f>-SUMIFS(BV_Data_An_Cour!$P:$P,BV_Data_An_Cour!$U:$U,$B242,BV_Data_An_Cour!$V:$V,$C242,BV_Data_An_Cour!$W:$W,J$2)</f>
        <v>0</v>
      </c>
      <c r="K242" s="929">
        <f>-SUMIFS(BV_Data_An_Cour!$P:$P,BV_Data_An_Cour!$X:$X,"Oui",BV_Data_An_Cour!$U:$U,$B242,BV_Data_An_Cour!$V:$V,$C242)</f>
        <v>0</v>
      </c>
      <c r="L242" s="932">
        <f>-SUMIFS(BV_Data_An_Cour!$P:$P,BV_Data_An_Cour!$U:$U,$B242,BV_Data_An_Cour!$V:$V,$C242,BV_Data_An_Cour!$W:$W,$L$2)</f>
        <v>0</v>
      </c>
      <c r="M242" s="988">
        <f>IFERROR((K242-E242)/E242,0)</f>
        <v>0</v>
      </c>
      <c r="N242" s="963">
        <f>L242-F242</f>
        <v>0</v>
      </c>
      <c r="O242" s="964">
        <f t="array" ref="O242">+SUMPRODUCT(('Réel 2025'!$A$8:$A$500=$A242)*('Réel 2025'!$C$3:$AO$3=O$2),'Réel 2025'!$C$8:$AO$500)</f>
        <v>10</v>
      </c>
      <c r="P242" s="929">
        <f t="array" ref="P242">+SUMPRODUCT(('Réel 2025'!$A$8:$A$500=$A242)*('Réel 2025'!$C$3:$AO$3=P$2),'Réel 2025'!$C$8:$AO$500)</f>
        <v>4637.87</v>
      </c>
      <c r="Q242" s="932">
        <f t="array" ref="Q242">+SUMPRODUCT(('Réel 2025'!$A$8:$A$500=$A242)*('Réel 2025'!$C$3:$AO$3=Q$2),'Réel 2025'!$C$8:$AO$500)</f>
        <v>0</v>
      </c>
      <c r="R242" s="988">
        <f>IF(O242=0,0,J242/O242)</f>
        <v>0</v>
      </c>
      <c r="S242" s="989">
        <f>L242-Q242</f>
        <v>0</v>
      </c>
      <c r="T242" s="985"/>
      <c r="U242" s="940"/>
      <c r="W242" s="940"/>
      <c r="X242" s="940"/>
      <c r="Y242" s="940"/>
      <c r="Z242" s="940"/>
      <c r="AA242" s="940"/>
      <c r="AB242" s="940"/>
      <c r="AC242" s="940"/>
      <c r="AD242" s="940"/>
      <c r="AE242" s="940"/>
      <c r="AF242" s="940"/>
      <c r="AG242" s="940"/>
      <c r="AH242" s="940"/>
      <c r="AI242" s="940"/>
      <c r="AJ242" s="912"/>
      <c r="AK242" s="912"/>
      <c r="AL242" s="912"/>
      <c r="AM242" s="940"/>
      <c r="AN242" s="940"/>
    </row>
    <row r="243" spans="1:40" ht="20.25" hidden="1">
      <c r="A243" t="str">
        <f t="shared" si="56"/>
        <v>Carrosserie% profit / ventes</v>
      </c>
      <c r="B243" s="904" t="s">
        <v>861</v>
      </c>
      <c r="C243" s="928" t="s">
        <v>703</v>
      </c>
      <c r="D243" s="985"/>
      <c r="E243" s="1059"/>
      <c r="F243" s="1079">
        <f>IFERROR(F242/E242,0)</f>
        <v>0</v>
      </c>
      <c r="G243" s="942"/>
      <c r="H243" s="1059"/>
      <c r="I243" s="1079"/>
      <c r="J243" s="964"/>
      <c r="K243" s="940"/>
      <c r="L243" s="1079">
        <f>IFERROR(L242/K242,0)</f>
        <v>0</v>
      </c>
      <c r="M243" s="988"/>
      <c r="N243" s="1141">
        <f>IFERROR(N242/M242,0)</f>
        <v>0</v>
      </c>
      <c r="O243" s="964"/>
      <c r="P243" s="940"/>
      <c r="Q243" s="1079">
        <f>IFERROR(Q242/P242,0)</f>
        <v>0</v>
      </c>
      <c r="R243" s="964"/>
      <c r="S243" s="989">
        <f>IFERROR(S242/R242,0)</f>
        <v>0</v>
      </c>
      <c r="T243" s="985"/>
      <c r="U243" s="940"/>
      <c r="W243" s="940"/>
      <c r="X243" s="940"/>
      <c r="Y243" s="940"/>
      <c r="Z243" s="940"/>
      <c r="AA243" s="940"/>
      <c r="AB243" s="940"/>
      <c r="AC243" s="940"/>
      <c r="AD243" s="940"/>
      <c r="AE243" s="940"/>
      <c r="AF243" s="940"/>
      <c r="AG243" s="940"/>
      <c r="AH243" s="940"/>
      <c r="AI243" s="940"/>
      <c r="AJ243" s="912"/>
      <c r="AK243" s="912"/>
      <c r="AL243" s="912"/>
      <c r="AM243" s="940"/>
      <c r="AN243" s="940"/>
    </row>
    <row r="244" spans="1:40" ht="20.25" hidden="1">
      <c r="A244" t="str">
        <f t="shared" si="56"/>
        <v>Carrosserie</v>
      </c>
      <c r="B244" s="904" t="s">
        <v>861</v>
      </c>
      <c r="C244" s="928"/>
      <c r="D244" s="985"/>
      <c r="E244" s="1142"/>
      <c r="F244" s="1143"/>
      <c r="G244" s="1050"/>
      <c r="H244" s="1142"/>
      <c r="I244" s="1143"/>
      <c r="J244" s="1050"/>
      <c r="K244" s="985"/>
      <c r="L244" s="1049"/>
      <c r="M244" s="1050"/>
      <c r="N244" s="1049"/>
      <c r="O244" s="1050"/>
      <c r="P244" s="985"/>
      <c r="Q244" s="1049"/>
      <c r="R244" s="1144"/>
      <c r="S244" s="1051"/>
      <c r="T244" s="985"/>
      <c r="U244" s="940"/>
      <c r="W244" s="940"/>
      <c r="X244" s="940"/>
      <c r="Y244" s="940"/>
      <c r="Z244" s="940"/>
      <c r="AA244" s="940"/>
      <c r="AB244" s="940"/>
      <c r="AC244" s="940"/>
      <c r="AD244" s="940"/>
      <c r="AE244" s="940"/>
      <c r="AF244" s="940"/>
      <c r="AG244" s="940"/>
      <c r="AH244" s="940"/>
      <c r="AI244" s="940"/>
      <c r="AJ244" s="912"/>
      <c r="AK244" s="912"/>
      <c r="AL244" s="912"/>
      <c r="AM244" s="940"/>
      <c r="AN244" s="940"/>
    </row>
    <row r="245" spans="1:40" ht="20.25" hidden="1">
      <c r="A245" t="str">
        <f t="shared" si="56"/>
        <v>CarrosserieM/O Carrosserie</v>
      </c>
      <c r="B245" s="904" t="s">
        <v>861</v>
      </c>
      <c r="C245" s="913" t="s">
        <v>877</v>
      </c>
      <c r="D245" s="1018">
        <f t="array" ref="D245">+SUMPRODUCT(('Budget original'!$A$8:$A$501=$A245)*('Budget original'!$C$3:$AO$3=D$2),'Budget original'!$C$8:$AO$501)</f>
        <v>0</v>
      </c>
      <c r="E245" s="987">
        <f t="array" ref="E245">+SUMPRODUCT(('Budget original'!$A$8:$A$501=$A245)*('Budget original'!$C$3:$AO$3=E$2),'Budget original'!$C$8:$AO$501)</f>
        <v>0</v>
      </c>
      <c r="F245" s="987">
        <f t="array" ref="F245">+SUMPRODUCT(('Budget original'!$A$8:$A$501=$A245)*('Budget original'!$C$3:$AO$3=F$2),'Budget original'!$C$8:$AO$501)</f>
        <v>0</v>
      </c>
      <c r="G245" s="1145"/>
      <c r="H245" s="987"/>
      <c r="I245" s="987"/>
      <c r="J245" s="1086">
        <f>SUMIFS(BV_Data_An_Cour!$C$1:$C$637,BV_Data_An_Cour!$V$1:$V$637,$C245,BV_Data_An_Cour!$U$1:$U$637,$K$237)</f>
        <v>0</v>
      </c>
      <c r="K245" s="1087">
        <f>-SUMIFS(BV_Data_An_Cour!$P:$P,BV_Data_An_Cour!$X:$X,"Oui",BV_Data_An_Cour!$U:$U,$B245,BV_Data_An_Cour!$V:$V,$C245)</f>
        <v>0</v>
      </c>
      <c r="L245" s="1021">
        <f>-SUMIFS(BV_Data_An_Cour!$P:$P,BV_Data_An_Cour!$U:$U,$B245,BV_Data_An_Cour!$V:$V,$C245,BV_Data_An_Cour!$W:$W,$L$2)</f>
        <v>0</v>
      </c>
      <c r="M245" s="1096">
        <f>IFERROR((K245-E245)/E245,0)</f>
        <v>0</v>
      </c>
      <c r="N245" s="1022">
        <f>L245-F245</f>
        <v>0</v>
      </c>
      <c r="O245" s="1086">
        <f t="array" ref="O245">+SUMPRODUCT(('Réel 2025'!$A$8:$A$500=$A245)*('Réel 2025'!$C$3:$AO$3=O$2),'Réel 2025'!$C$8:$AO$500)</f>
        <v>0</v>
      </c>
      <c r="P245" s="1087">
        <f t="array" ref="P245">+SUMPRODUCT(('Réel 2025'!$A$8:$A$500=$A245)*('Réel 2025'!$C$3:$AO$3=P$2),'Réel 2025'!$C$8:$AO$500)</f>
        <v>0</v>
      </c>
      <c r="Q245" s="1021">
        <f t="array" ref="Q245">+SUMPRODUCT(('Réel 2025'!$A$8:$A$500=$A245)*('Réel 2025'!$C$3:$AO$3=Q$2),'Réel 2025'!$C$8:$AO$500)</f>
        <v>0</v>
      </c>
      <c r="R245" s="988">
        <f>IF(O245=0,0,J245/O245)</f>
        <v>0</v>
      </c>
      <c r="S245" s="1023">
        <f>L245-Q245</f>
        <v>0</v>
      </c>
      <c r="T245" s="986"/>
      <c r="U245" s="940"/>
      <c r="W245" s="940"/>
      <c r="X245" s="940"/>
      <c r="Y245" s="940"/>
      <c r="Z245" s="940"/>
      <c r="AA245" s="940"/>
      <c r="AB245" s="940"/>
      <c r="AC245" s="940"/>
      <c r="AD245" s="940"/>
      <c r="AE245" s="940"/>
      <c r="AF245" s="940"/>
      <c r="AG245" s="940"/>
      <c r="AH245" s="940"/>
      <c r="AI245" s="940"/>
      <c r="AJ245" s="912"/>
      <c r="AK245" s="912"/>
      <c r="AL245" s="912"/>
      <c r="AM245" s="940"/>
      <c r="AN245" s="940"/>
    </row>
    <row r="246" spans="1:40" ht="20.25" hidden="1">
      <c r="A246" t="str">
        <f t="shared" si="56"/>
        <v>Carrosserie% profit / ventes</v>
      </c>
      <c r="B246" s="904" t="s">
        <v>861</v>
      </c>
      <c r="C246" s="928" t="s">
        <v>703</v>
      </c>
      <c r="D246" s="940"/>
      <c r="E246" s="1059"/>
      <c r="F246" s="1079">
        <f>IFERROR(F245/E245,0)</f>
        <v>0</v>
      </c>
      <c r="G246" s="942"/>
      <c r="H246" s="1059"/>
      <c r="I246" s="1079"/>
      <c r="J246" s="964"/>
      <c r="K246" s="940"/>
      <c r="L246" s="1079">
        <f>IFERROR(L245/K245,0)</f>
        <v>0</v>
      </c>
      <c r="M246" s="988"/>
      <c r="N246" s="963">
        <f>IFERROR(N245/F245,0)</f>
        <v>0</v>
      </c>
      <c r="O246" s="964"/>
      <c r="P246" s="940"/>
      <c r="Q246" s="1079">
        <f>IFERROR(Q245/P245,0)</f>
        <v>0</v>
      </c>
      <c r="R246" s="964"/>
      <c r="S246" s="989">
        <f>IF(Q245=0,0,S245/Q245)</f>
        <v>0</v>
      </c>
      <c r="T246" s="986"/>
      <c r="U246" s="940"/>
      <c r="W246" s="940"/>
      <c r="X246" s="940"/>
      <c r="Y246" s="940"/>
      <c r="Z246" s="940"/>
      <c r="AA246" s="940"/>
      <c r="AB246" s="940"/>
      <c r="AC246" s="940"/>
      <c r="AD246" s="940"/>
      <c r="AE246" s="940"/>
      <c r="AF246" s="940"/>
      <c r="AG246" s="940"/>
      <c r="AH246" s="940"/>
      <c r="AI246" s="940"/>
      <c r="AJ246" s="912"/>
      <c r="AK246" s="912"/>
      <c r="AL246" s="912"/>
      <c r="AM246" s="940"/>
      <c r="AN246" s="940"/>
    </row>
    <row r="247" spans="1:40" ht="20.25" hidden="1">
      <c r="A247" t="str">
        <f t="shared" si="56"/>
        <v>Carrosserie</v>
      </c>
      <c r="B247" s="904" t="s">
        <v>861</v>
      </c>
      <c r="C247" s="990"/>
      <c r="D247" s="1024"/>
      <c r="E247" s="1081"/>
      <c r="F247" s="1082"/>
      <c r="G247" s="922"/>
      <c r="H247" s="1092"/>
      <c r="I247" s="1082"/>
      <c r="J247" s="1083"/>
      <c r="K247" s="1146"/>
      <c r="L247" s="1082"/>
      <c r="M247" s="993"/>
      <c r="N247" s="995"/>
      <c r="O247" s="1083"/>
      <c r="P247" s="1146"/>
      <c r="Q247" s="1082"/>
      <c r="R247" s="1083"/>
      <c r="S247" s="996"/>
      <c r="T247" s="986"/>
      <c r="U247" s="940"/>
      <c r="W247" s="940"/>
      <c r="X247" s="940"/>
      <c r="Y247" s="940"/>
      <c r="Z247" s="940"/>
      <c r="AA247" s="940"/>
      <c r="AB247" s="940"/>
      <c r="AC247" s="940"/>
      <c r="AD247" s="940"/>
      <c r="AE247" s="940"/>
      <c r="AF247" s="940"/>
      <c r="AG247" s="940"/>
      <c r="AH247" s="940"/>
      <c r="AI247" s="940"/>
      <c r="AJ247" s="912"/>
      <c r="AK247" s="912"/>
      <c r="AL247" s="912"/>
      <c r="AM247" s="940"/>
      <c r="AN247" s="940"/>
    </row>
    <row r="248" spans="1:40" ht="20.25" hidden="1">
      <c r="A248" t="str">
        <f t="shared" si="56"/>
        <v>CarrosserieM/O Esthétique Carr.</v>
      </c>
      <c r="B248" s="904" t="s">
        <v>861</v>
      </c>
      <c r="C248" s="913" t="s">
        <v>893</v>
      </c>
      <c r="D248" s="1147">
        <f t="array" ref="D248">+SUMPRODUCT(('Budget original'!$A$8:$A$501=$A248)*('Budget original'!$C$3:$AO$3=D$2),'Budget original'!$C$8:$AO$501)</f>
        <v>0</v>
      </c>
      <c r="E248" s="987">
        <f t="array" ref="E248">+SUMPRODUCT(('Budget original'!$A$8:$A$501=$A248)*('Budget original'!$C$3:$AO$3=E$2),'Budget original'!$C$8:$AO$501)</f>
        <v>0</v>
      </c>
      <c r="F248" s="987">
        <f t="array" ref="F248">+SUMPRODUCT(('Budget original'!$A$8:$A$501=$A248)*('Budget original'!$C$3:$AO$3=F$2),'Budget original'!$C$8:$AO$501)</f>
        <v>0</v>
      </c>
      <c r="G248" s="1086"/>
      <c r="H248" s="987"/>
      <c r="I248" s="987"/>
      <c r="J248" s="1086">
        <f>SUMIFS(BV_Data_An_Cour!$C$1:$C$637,BV_Data_An_Cour!$V$1:$V$637,$C248,BV_Data_An_Cour!$U$1:$U$637,$K$237)</f>
        <v>0</v>
      </c>
      <c r="K248" s="929">
        <f>-SUMIFS(BV_Data_An_Cour!$P:$P,BV_Data_An_Cour!$X:$X,"Oui",BV_Data_An_Cour!$U:$U,$B248,BV_Data_An_Cour!$V:$V,$C248)</f>
        <v>0</v>
      </c>
      <c r="L248" s="932">
        <f>-SUMIFS(BV_Data_An_Cour!$P:$P,BV_Data_An_Cour!$U:$U,$B248,BV_Data_An_Cour!$V:$V,$C248,BV_Data_An_Cour!$W:$W,$L$2)</f>
        <v>0</v>
      </c>
      <c r="M248" s="988">
        <f>IFERROR((K248-E248)/E248,0)</f>
        <v>0</v>
      </c>
      <c r="N248" s="1022">
        <f>L248-F248</f>
        <v>0</v>
      </c>
      <c r="O248" s="1086">
        <f t="array" ref="O248">+SUMPRODUCT(('Réel 2025'!$A$8:$A$500=$A248)*('Réel 2025'!$C$3:$AO$3=O$2),'Réel 2025'!$C$8:$AO$500)</f>
        <v>0</v>
      </c>
      <c r="P248" s="929">
        <f t="array" ref="P248">+SUMPRODUCT(('Réel 2025'!$A$8:$A$500=$A248)*('Réel 2025'!$C$3:$AO$3=P$2),'Réel 2025'!$C$8:$AO$500)</f>
        <v>0</v>
      </c>
      <c r="Q248" s="932">
        <f t="array" ref="Q248">+SUMPRODUCT(('Réel 2025'!$A$8:$A$500=$A248)*('Réel 2025'!$C$3:$AO$3=Q$2),'Réel 2025'!$C$8:$AO$500)</f>
        <v>0</v>
      </c>
      <c r="R248" s="988">
        <f>IF(O248=0,0,J248/O248)</f>
        <v>0</v>
      </c>
      <c r="S248" s="989">
        <f>L248-Q248</f>
        <v>0</v>
      </c>
      <c r="T248" s="986"/>
      <c r="U248" s="940"/>
      <c r="W248" s="940"/>
      <c r="X248" s="940"/>
      <c r="Y248" s="940"/>
      <c r="Z248" s="940"/>
      <c r="AA248" s="940"/>
      <c r="AB248" s="940"/>
      <c r="AC248" s="940"/>
      <c r="AD248" s="940"/>
      <c r="AE248" s="940"/>
      <c r="AF248" s="940"/>
      <c r="AG248" s="940"/>
      <c r="AH248" s="940"/>
      <c r="AI248" s="940"/>
      <c r="AJ248" s="912"/>
      <c r="AK248" s="912"/>
      <c r="AL248" s="912"/>
      <c r="AM248" s="940"/>
      <c r="AN248" s="940"/>
    </row>
    <row r="249" spans="1:40" ht="20.25" hidden="1">
      <c r="A249" t="str">
        <f t="shared" si="56"/>
        <v>Carrosserie% profit / ventes</v>
      </c>
      <c r="B249" s="904" t="s">
        <v>861</v>
      </c>
      <c r="C249" s="928" t="s">
        <v>703</v>
      </c>
      <c r="D249" s="940"/>
      <c r="E249" s="940"/>
      <c r="F249" s="1079">
        <f>IFERROR(F248/E248,0)</f>
        <v>0</v>
      </c>
      <c r="G249" s="942"/>
      <c r="H249" s="940"/>
      <c r="I249" s="1079"/>
      <c r="J249" s="942"/>
      <c r="K249" s="940"/>
      <c r="L249" s="1079">
        <f>IFERROR(L248/K248,0)</f>
        <v>0</v>
      </c>
      <c r="M249" s="943"/>
      <c r="N249" s="944">
        <f>IF(L248=0,0,N248/L248)</f>
        <v>0</v>
      </c>
      <c r="O249" s="942"/>
      <c r="P249" s="940"/>
      <c r="Q249" s="1079">
        <f>IFERROR(Q248/P248,0)</f>
        <v>0</v>
      </c>
      <c r="R249" s="943"/>
      <c r="S249" s="945">
        <f>IF(Q248=0,0,S248/Q248)</f>
        <v>0</v>
      </c>
      <c r="T249" s="986"/>
      <c r="U249" s="940"/>
      <c r="W249" s="940"/>
      <c r="X249" s="940"/>
      <c r="Y249" s="940"/>
      <c r="Z249" s="940"/>
      <c r="AA249" s="940"/>
      <c r="AB249" s="940"/>
      <c r="AC249" s="940"/>
      <c r="AD249" s="940"/>
      <c r="AE249" s="940"/>
      <c r="AF249" s="940"/>
      <c r="AG249" s="940"/>
      <c r="AH249" s="940"/>
      <c r="AI249" s="940"/>
      <c r="AJ249" s="912"/>
      <c r="AK249" s="912"/>
      <c r="AL249" s="912"/>
      <c r="AM249" s="940"/>
      <c r="AN249" s="940"/>
    </row>
    <row r="250" spans="1:40" ht="20.25" hidden="1">
      <c r="A250" t="str">
        <f t="shared" si="56"/>
        <v>Carrosserie</v>
      </c>
      <c r="B250" s="904" t="s">
        <v>861</v>
      </c>
      <c r="C250" s="928"/>
      <c r="D250" s="940"/>
      <c r="E250" s="940"/>
      <c r="F250" s="1079"/>
      <c r="G250" s="942"/>
      <c r="H250" s="940"/>
      <c r="I250" s="1079"/>
      <c r="J250" s="942"/>
      <c r="K250" s="940"/>
      <c r="L250" s="1079"/>
      <c r="M250" s="943"/>
      <c r="N250" s="944"/>
      <c r="O250" s="942"/>
      <c r="P250" s="940"/>
      <c r="Q250" s="1079"/>
      <c r="R250" s="943"/>
      <c r="S250" s="945"/>
      <c r="T250" s="986"/>
      <c r="U250" s="940"/>
      <c r="W250" s="940"/>
      <c r="X250" s="940"/>
      <c r="Y250" s="940"/>
      <c r="Z250" s="940"/>
      <c r="AA250" s="940"/>
      <c r="AB250" s="940"/>
      <c r="AC250" s="940"/>
      <c r="AD250" s="940"/>
      <c r="AE250" s="940"/>
      <c r="AF250" s="940"/>
      <c r="AG250" s="940"/>
      <c r="AH250" s="940"/>
      <c r="AI250" s="940"/>
      <c r="AJ250" s="912"/>
      <c r="AK250" s="912"/>
      <c r="AL250" s="912"/>
      <c r="AM250" s="940"/>
      <c r="AN250" s="940"/>
    </row>
    <row r="251" spans="1:40" ht="20.25" hidden="1">
      <c r="A251" t="str">
        <f t="shared" si="56"/>
        <v>CarrosserieTotal Mécanique</v>
      </c>
      <c r="B251" s="904" t="s">
        <v>861</v>
      </c>
      <c r="C251" s="966" t="s">
        <v>775</v>
      </c>
      <c r="D251" s="967"/>
      <c r="E251" s="967">
        <f t="shared" ref="E251:F251" si="57">E245+E248+E242</f>
        <v>0</v>
      </c>
      <c r="F251" s="969">
        <f t="shared" si="57"/>
        <v>0</v>
      </c>
      <c r="G251" s="970"/>
      <c r="H251" s="967"/>
      <c r="I251" s="969"/>
      <c r="J251" s="970"/>
      <c r="K251" s="967">
        <f t="shared" ref="K251:L251" si="58">K245+K248+K242</f>
        <v>0</v>
      </c>
      <c r="L251" s="969">
        <f t="shared" si="58"/>
        <v>0</v>
      </c>
      <c r="M251" s="1132" t="e">
        <f>L252-F252</f>
        <v>#DIV/0!</v>
      </c>
      <c r="N251" s="969">
        <f>L251-F251</f>
        <v>0</v>
      </c>
      <c r="O251" s="970"/>
      <c r="P251" s="967">
        <f t="shared" ref="P251:Q251" si="59">P245+P248+P242</f>
        <v>4637.87</v>
      </c>
      <c r="Q251" s="969">
        <f t="shared" si="59"/>
        <v>0</v>
      </c>
      <c r="R251" s="1132">
        <f>L252-Q252</f>
        <v>0</v>
      </c>
      <c r="S251" s="972">
        <f>L251-Q251</f>
        <v>0</v>
      </c>
      <c r="T251" s="986"/>
      <c r="U251" s="940"/>
      <c r="W251" s="940"/>
      <c r="X251" s="940"/>
      <c r="Y251" s="940"/>
      <c r="Z251" s="940"/>
      <c r="AA251" s="940"/>
      <c r="AB251" s="940"/>
      <c r="AC251" s="940"/>
      <c r="AD251" s="940"/>
      <c r="AE251" s="940"/>
      <c r="AF251" s="940"/>
      <c r="AG251" s="940"/>
      <c r="AH251" s="940"/>
      <c r="AI251" s="940"/>
      <c r="AJ251" s="912"/>
      <c r="AK251" s="912"/>
      <c r="AL251" s="912"/>
      <c r="AM251" s="940"/>
      <c r="AN251" s="940"/>
    </row>
    <row r="252" spans="1:40" ht="20.25" hidden="1">
      <c r="A252" t="str">
        <f t="shared" si="56"/>
        <v>Carrosserie</v>
      </c>
      <c r="B252" s="904" t="s">
        <v>861</v>
      </c>
      <c r="C252" s="973"/>
      <c r="D252" s="974"/>
      <c r="E252" s="974"/>
      <c r="F252" s="978" t="e">
        <f>F251/E251</f>
        <v>#DIV/0!</v>
      </c>
      <c r="G252" s="976"/>
      <c r="H252" s="974"/>
      <c r="I252" s="978"/>
      <c r="J252" s="976"/>
      <c r="K252" s="974"/>
      <c r="L252" s="978">
        <f>IF(K251=0,0,L251/K251)</f>
        <v>0</v>
      </c>
      <c r="M252" s="977"/>
      <c r="N252" s="978" t="e">
        <f>N251/F251</f>
        <v>#DIV/0!</v>
      </c>
      <c r="O252" s="976"/>
      <c r="P252" s="974"/>
      <c r="Q252" s="978">
        <f>Q251/P251</f>
        <v>0</v>
      </c>
      <c r="R252" s="977"/>
      <c r="S252" s="979">
        <f>IF(R251=0,0,S251/R251)</f>
        <v>0</v>
      </c>
      <c r="T252" s="986"/>
      <c r="U252" s="940"/>
      <c r="W252" s="940"/>
      <c r="X252" s="940"/>
      <c r="Y252" s="940"/>
      <c r="Z252" s="940"/>
      <c r="AA252" s="940"/>
      <c r="AB252" s="940"/>
      <c r="AC252" s="940"/>
      <c r="AD252" s="940"/>
      <c r="AE252" s="940"/>
      <c r="AF252" s="940"/>
      <c r="AG252" s="940"/>
      <c r="AH252" s="940"/>
      <c r="AI252" s="940"/>
      <c r="AJ252" s="912"/>
      <c r="AK252" s="912"/>
      <c r="AL252" s="912"/>
      <c r="AM252" s="940"/>
      <c r="AN252" s="940"/>
    </row>
    <row r="253" spans="1:40" ht="20.25" hidden="1">
      <c r="A253" t="str">
        <f t="shared" si="56"/>
        <v>Carrosserie</v>
      </c>
      <c r="B253" s="904" t="s">
        <v>861</v>
      </c>
      <c r="C253" s="928"/>
      <c r="D253" s="940"/>
      <c r="E253" s="940"/>
      <c r="F253" s="963"/>
      <c r="G253" s="942"/>
      <c r="H253" s="940"/>
      <c r="I253" s="963"/>
      <c r="J253" s="942"/>
      <c r="K253" s="940"/>
      <c r="L253" s="941"/>
      <c r="M253" s="942"/>
      <c r="N253" s="941"/>
      <c r="O253" s="942"/>
      <c r="P253" s="940"/>
      <c r="Q253" s="941"/>
      <c r="R253" s="942"/>
      <c r="S253" s="965"/>
      <c r="T253" s="940"/>
      <c r="U253" s="940"/>
      <c r="W253" s="940"/>
      <c r="X253" s="940"/>
      <c r="Y253" s="940"/>
      <c r="Z253" s="940"/>
      <c r="AA253" s="940"/>
      <c r="AB253" s="940"/>
      <c r="AC253" s="940"/>
      <c r="AD253" s="940"/>
      <c r="AE253" s="940"/>
      <c r="AF253" s="940"/>
      <c r="AG253" s="940"/>
      <c r="AH253" s="940"/>
      <c r="AI253" s="940"/>
      <c r="AJ253" s="912"/>
      <c r="AK253" s="912"/>
      <c r="AL253" s="912"/>
      <c r="AM253" s="940"/>
      <c r="AN253" s="940"/>
    </row>
    <row r="254" spans="1:40" ht="20.25" hidden="1">
      <c r="A254" t="str">
        <f t="shared" si="56"/>
        <v>CarrosserieDEPENSES</v>
      </c>
      <c r="B254" s="904" t="s">
        <v>861</v>
      </c>
      <c r="C254" s="984" t="s">
        <v>394</v>
      </c>
      <c r="D254" s="940"/>
      <c r="E254" s="940"/>
      <c r="F254" s="963"/>
      <c r="G254" s="942"/>
      <c r="H254" s="940"/>
      <c r="I254" s="963"/>
      <c r="J254" s="942"/>
      <c r="K254" s="940"/>
      <c r="L254" s="941"/>
      <c r="M254" s="942"/>
      <c r="N254" s="941"/>
      <c r="O254" s="942"/>
      <c r="P254" s="940"/>
      <c r="Q254" s="941"/>
      <c r="R254" s="942"/>
      <c r="S254" s="965"/>
      <c r="T254" s="940"/>
      <c r="U254" s="940"/>
      <c r="W254" s="940"/>
      <c r="X254" s="940"/>
      <c r="Y254" s="940"/>
      <c r="Z254" s="940"/>
      <c r="AA254" s="940"/>
      <c r="AB254" s="940"/>
      <c r="AC254" s="940"/>
      <c r="AD254" s="940"/>
      <c r="AE254" s="940"/>
      <c r="AF254" s="940"/>
      <c r="AG254" s="940"/>
      <c r="AH254" s="940"/>
      <c r="AI254" s="940"/>
      <c r="AJ254" s="912"/>
      <c r="AK254" s="912"/>
      <c r="AL254" s="912"/>
      <c r="AM254" s="940"/>
      <c r="AN254" s="940"/>
    </row>
    <row r="255" spans="1:40" ht="20.25" hidden="1">
      <c r="A255" t="str">
        <f t="shared" si="56"/>
        <v>CarrosserieSalaires cadres</v>
      </c>
      <c r="B255" s="904" t="s">
        <v>861</v>
      </c>
      <c r="C255" s="1015" t="s">
        <v>405</v>
      </c>
      <c r="D255" s="940"/>
      <c r="E255" s="940"/>
      <c r="F255" s="929">
        <f t="array" ref="F255">+SUMPRODUCT(('Budget original'!$A$8:$A$501=$A255)*('Budget original'!$C$3:$AO$3=F$2),'Budget original'!$C$8:$AO$501)</f>
        <v>0</v>
      </c>
      <c r="G255" s="942"/>
      <c r="H255" s="940"/>
      <c r="I255" s="929"/>
      <c r="J255" s="942"/>
      <c r="K255" s="940"/>
      <c r="L255" s="932">
        <f>SUMIFS(BV_Data_An_Cour!$P:$P,BV_Data_An_Cour!$U:$U,$B255,BV_Data_An_Cour!$V:$V,$C255,BV_Data_An_Cour!$W:$W,$L$2)</f>
        <v>0</v>
      </c>
      <c r="M255" s="942"/>
      <c r="N255" s="963">
        <f t="shared" ref="N255:N285" si="60">L255-F255</f>
        <v>0</v>
      </c>
      <c r="O255" s="942"/>
      <c r="P255" s="940"/>
      <c r="Q255" s="932">
        <f t="array" ref="Q255">+SUMPRODUCT(('Réel 2025'!$A$8:$A$500=$A255)*('Réel 2025'!$C$3:$AO$3=Q$2),'Réel 2025'!$C$8:$AO$500)</f>
        <v>0</v>
      </c>
      <c r="R255" s="942"/>
      <c r="S255" s="989">
        <f t="shared" ref="S255:S286" si="61">L255-Q255</f>
        <v>0</v>
      </c>
      <c r="T255" s="940"/>
      <c r="U255" s="940"/>
      <c r="W255" s="940"/>
      <c r="X255" s="940"/>
      <c r="Y255" s="940"/>
      <c r="Z255" s="940"/>
      <c r="AA255" s="940"/>
      <c r="AB255" s="940"/>
      <c r="AC255" s="940"/>
      <c r="AD255" s="940"/>
      <c r="AE255" s="940"/>
      <c r="AF255" s="940"/>
      <c r="AG255" s="940"/>
      <c r="AH255" s="940"/>
      <c r="AI255" s="940"/>
      <c r="AJ255" s="912"/>
      <c r="AK255" s="912"/>
      <c r="AL255" s="912"/>
      <c r="AM255" s="940"/>
      <c r="AN255" s="940"/>
    </row>
    <row r="256" spans="1:40" ht="20.25" hidden="1">
      <c r="A256" t="str">
        <f t="shared" si="56"/>
        <v>CarrosserieSalaires commis</v>
      </c>
      <c r="B256" s="904" t="s">
        <v>861</v>
      </c>
      <c r="C256" s="1016" t="s">
        <v>406</v>
      </c>
      <c r="D256" s="998"/>
      <c r="E256" s="940"/>
      <c r="F256" s="921">
        <f t="array" ref="F256">+SUMPRODUCT(('Budget original'!$A$8:$A$501=$A256)*('Budget original'!$C$3:$AO$3=F$2),'Budget original'!$C$8:$AO$501)</f>
        <v>0</v>
      </c>
      <c r="G256" s="999"/>
      <c r="H256" s="940"/>
      <c r="I256" s="921"/>
      <c r="J256" s="942"/>
      <c r="K256" s="940"/>
      <c r="L256" s="932">
        <f>SUMIFS(BV_Data_An_Cour!$P:$P,BV_Data_An_Cour!$U:$U,$B256,BV_Data_An_Cour!$V:$V,$C256,BV_Data_An_Cour!$W:$W,$L$2)</f>
        <v>0</v>
      </c>
      <c r="M256" s="942"/>
      <c r="N256" s="963">
        <f t="shared" si="60"/>
        <v>0</v>
      </c>
      <c r="O256" s="942"/>
      <c r="P256" s="940"/>
      <c r="Q256" s="932">
        <f t="array" ref="Q256">+SUMPRODUCT(('Réel 2025'!$A$8:$A$500=$A256)*('Réel 2025'!$C$3:$AO$3=Q$2),'Réel 2025'!$C$8:$AO$500)</f>
        <v>0</v>
      </c>
      <c r="R256" s="942"/>
      <c r="S256" s="989">
        <f t="shared" si="61"/>
        <v>0</v>
      </c>
      <c r="T256" s="940"/>
      <c r="U256" s="940"/>
      <c r="W256" s="940"/>
      <c r="X256" s="940"/>
      <c r="Y256" s="940"/>
      <c r="Z256" s="940"/>
      <c r="AA256" s="940"/>
      <c r="AB256" s="940"/>
      <c r="AC256" s="940"/>
      <c r="AD256" s="940"/>
      <c r="AE256" s="940"/>
      <c r="AF256" s="940"/>
      <c r="AG256" s="940"/>
      <c r="AH256" s="940"/>
      <c r="AI256" s="940"/>
      <c r="AJ256" s="912"/>
      <c r="AK256" s="912"/>
      <c r="AL256" s="912"/>
      <c r="AM256" s="940"/>
      <c r="AN256" s="940"/>
    </row>
    <row r="257" spans="1:40" ht="20.25" hidden="1">
      <c r="A257" t="str">
        <f t="shared" si="56"/>
        <v>CarrosserieSalaires autres</v>
      </c>
      <c r="B257" s="904" t="s">
        <v>861</v>
      </c>
      <c r="C257" s="1015" t="s">
        <v>407</v>
      </c>
      <c r="D257" s="1017"/>
      <c r="E257" s="1018"/>
      <c r="F257" s="929">
        <f t="array" ref="F257">+SUMPRODUCT(('Budget original'!$A$8:$A$501=$A257)*('Budget original'!$C$3:$AO$3=F$2),'Budget original'!$C$8:$AO$501)</f>
        <v>0</v>
      </c>
      <c r="G257" s="1019"/>
      <c r="H257" s="1018"/>
      <c r="I257" s="929"/>
      <c r="J257" s="1020"/>
      <c r="K257" s="1018"/>
      <c r="L257" s="1021">
        <f>SUMIFS(BV_Data_An_Cour!$P:$P,BV_Data_An_Cour!$U:$U,$B257,BV_Data_An_Cour!$V:$V,$C257,BV_Data_An_Cour!$W:$W,$L$2)</f>
        <v>0</v>
      </c>
      <c r="M257" s="1020"/>
      <c r="N257" s="1022">
        <f t="shared" si="60"/>
        <v>0</v>
      </c>
      <c r="O257" s="1020"/>
      <c r="P257" s="1018"/>
      <c r="Q257" s="1021">
        <f t="array" ref="Q257">+SUMPRODUCT(('Réel 2025'!$A$8:$A$500=$A257)*('Réel 2025'!$C$3:$AO$3=Q$2),'Réel 2025'!$C$8:$AO$500)</f>
        <v>0</v>
      </c>
      <c r="R257" s="1020"/>
      <c r="S257" s="1023">
        <f t="shared" si="61"/>
        <v>0</v>
      </c>
      <c r="T257" s="940"/>
      <c r="U257" s="940"/>
      <c r="W257" s="940"/>
      <c r="X257" s="940"/>
      <c r="Y257" s="940"/>
      <c r="Z257" s="940"/>
      <c r="AA257" s="940"/>
      <c r="AB257" s="940"/>
      <c r="AC257" s="940"/>
      <c r="AD257" s="940"/>
      <c r="AE257" s="940"/>
      <c r="AF257" s="940"/>
      <c r="AG257" s="940"/>
      <c r="AH257" s="940"/>
      <c r="AI257" s="940"/>
      <c r="AJ257" s="912"/>
      <c r="AK257" s="912"/>
      <c r="AL257" s="912"/>
      <c r="AM257" s="940"/>
      <c r="AN257" s="940"/>
    </row>
    <row r="258" spans="1:40" ht="20.25" hidden="1">
      <c r="A258" t="str">
        <f t="shared" si="56"/>
        <v>CarrosserieSalaires spécialistes</v>
      </c>
      <c r="B258" s="904" t="s">
        <v>861</v>
      </c>
      <c r="C258" s="1015" t="s">
        <v>409</v>
      </c>
      <c r="D258" s="998"/>
      <c r="E258" s="940"/>
      <c r="F258" s="929">
        <f t="array" ref="F258">+SUMPRODUCT(('Budget original'!$A$8:$A$501=$A258)*('Budget original'!$C$3:$AO$3=F$2),'Budget original'!$C$8:$AO$501)</f>
        <v>0</v>
      </c>
      <c r="G258" s="999"/>
      <c r="H258" s="940"/>
      <c r="I258" s="929"/>
      <c r="J258" s="942"/>
      <c r="K258" s="940"/>
      <c r="L258" s="932">
        <f>SUMIFS(BV_Data_An_Cour!$P:$P,BV_Data_An_Cour!$U:$U,$B258,BV_Data_An_Cour!$V:$V,$C258,BV_Data_An_Cour!$W:$W,$L$2)</f>
        <v>0</v>
      </c>
      <c r="M258" s="942"/>
      <c r="N258" s="963">
        <f t="shared" si="60"/>
        <v>0</v>
      </c>
      <c r="O258" s="942"/>
      <c r="P258" s="940"/>
      <c r="Q258" s="932">
        <f t="array" ref="Q258">+SUMPRODUCT(('Réel 2025'!$A$8:$A$500=$A258)*('Réel 2025'!$C$3:$AO$3=Q$2),'Réel 2025'!$C$8:$AO$500)</f>
        <v>0</v>
      </c>
      <c r="R258" s="942"/>
      <c r="S258" s="989">
        <f t="shared" si="61"/>
        <v>0</v>
      </c>
      <c r="T258" s="940"/>
      <c r="U258" s="940"/>
      <c r="W258" s="940"/>
      <c r="X258" s="940"/>
      <c r="Y258" s="940"/>
      <c r="Z258" s="940"/>
      <c r="AA258" s="940"/>
      <c r="AB258" s="940"/>
      <c r="AC258" s="940"/>
      <c r="AD258" s="940"/>
      <c r="AE258" s="940"/>
      <c r="AF258" s="940"/>
      <c r="AG258" s="940"/>
      <c r="AH258" s="940"/>
      <c r="AI258" s="940"/>
      <c r="AJ258" s="912"/>
      <c r="AK258" s="912"/>
      <c r="AL258" s="912"/>
      <c r="AM258" s="940"/>
      <c r="AN258" s="940"/>
    </row>
    <row r="259" spans="1:40" ht="20.25" hidden="1">
      <c r="A259" t="str">
        <f t="shared" si="56"/>
        <v>Carrosserie[...]</v>
      </c>
      <c r="B259" s="904" t="s">
        <v>861</v>
      </c>
      <c r="C259" s="928" t="s">
        <v>330</v>
      </c>
      <c r="D259" s="998"/>
      <c r="E259" s="940"/>
      <c r="F259" s="929">
        <f t="array" ref="F259">+SUMPRODUCT(('Budget original'!$A$8:$A$501=$A259)*('Budget original'!$C$3:$AO$3=F$2),'Budget original'!$C$8:$AO$501)</f>
        <v>0</v>
      </c>
      <c r="G259" s="999"/>
      <c r="H259" s="940"/>
      <c r="I259" s="929"/>
      <c r="J259" s="942"/>
      <c r="K259" s="940"/>
      <c r="L259" s="932">
        <f>SUMIFS(BV_Data_An_Cour!$P:$P,BV_Data_An_Cour!$U:$U,$B259,BV_Data_An_Cour!$V:$V,$C259,BV_Data_An_Cour!$W:$W,$L$2)</f>
        <v>0</v>
      </c>
      <c r="M259" s="942"/>
      <c r="N259" s="963">
        <f t="shared" si="60"/>
        <v>0</v>
      </c>
      <c r="O259" s="942"/>
      <c r="P259" s="940"/>
      <c r="Q259" s="932">
        <f t="array" ref="Q259">+SUMPRODUCT(('Réel 2025'!$A$8:$A$500=$A259)*('Réel 2025'!$C$3:$AO$3=Q$2),'Réel 2025'!$C$8:$AO$500)</f>
        <v>0</v>
      </c>
      <c r="R259" s="942"/>
      <c r="S259" s="989">
        <f t="shared" si="61"/>
        <v>0</v>
      </c>
      <c r="T259" s="940"/>
      <c r="U259" s="940"/>
      <c r="W259" s="940"/>
      <c r="X259" s="940"/>
      <c r="Y259" s="940"/>
      <c r="Z259" s="940"/>
      <c r="AA259" s="940"/>
      <c r="AB259" s="940"/>
      <c r="AC259" s="940"/>
      <c r="AD259" s="940"/>
      <c r="AE259" s="940"/>
      <c r="AF259" s="940"/>
      <c r="AG259" s="940"/>
      <c r="AH259" s="940"/>
      <c r="AI259" s="940"/>
      <c r="AJ259" s="912"/>
      <c r="AK259" s="912"/>
      <c r="AL259" s="912"/>
      <c r="AM259" s="940"/>
      <c r="AN259" s="940"/>
    </row>
    <row r="260" spans="1:40" ht="20.25" hidden="1">
      <c r="A260" t="str">
        <f t="shared" si="56"/>
        <v>Carrosserie[...]</v>
      </c>
      <c r="B260" s="904" t="s">
        <v>861</v>
      </c>
      <c r="C260" s="928" t="s">
        <v>330</v>
      </c>
      <c r="D260" s="998"/>
      <c r="E260" s="940"/>
      <c r="F260" s="929">
        <f t="array" ref="F260">+SUMPRODUCT(('Budget original'!$A$8:$A$501=$A260)*('Budget original'!$C$3:$AO$3=F$2),'Budget original'!$C$8:$AO$501)</f>
        <v>0</v>
      </c>
      <c r="G260" s="999"/>
      <c r="H260" s="940"/>
      <c r="I260" s="929"/>
      <c r="J260" s="942"/>
      <c r="K260" s="940"/>
      <c r="L260" s="932">
        <f>SUMIFS(BV_Data_An_Cour!$P:$P,BV_Data_An_Cour!$U:$U,$B260,BV_Data_An_Cour!$V:$V,$C260,BV_Data_An_Cour!$W:$W,$L$2)</f>
        <v>0</v>
      </c>
      <c r="M260" s="942"/>
      <c r="N260" s="963">
        <f t="shared" si="60"/>
        <v>0</v>
      </c>
      <c r="O260" s="942"/>
      <c r="P260" s="940"/>
      <c r="Q260" s="932">
        <f t="array" ref="Q260">+SUMPRODUCT(('Réel 2025'!$A$8:$A$500=$A260)*('Réel 2025'!$C$3:$AO$3=Q$2),'Réel 2025'!$C$8:$AO$500)</f>
        <v>0</v>
      </c>
      <c r="R260" s="942"/>
      <c r="S260" s="989">
        <f t="shared" si="61"/>
        <v>0</v>
      </c>
      <c r="T260" s="940"/>
      <c r="U260" s="940"/>
      <c r="W260" s="940"/>
      <c r="X260" s="940"/>
      <c r="Y260" s="940"/>
      <c r="Z260" s="940"/>
      <c r="AA260" s="940"/>
      <c r="AB260" s="940"/>
      <c r="AC260" s="940"/>
      <c r="AD260" s="940"/>
      <c r="AE260" s="940"/>
      <c r="AF260" s="940"/>
      <c r="AG260" s="940"/>
      <c r="AH260" s="940"/>
      <c r="AI260" s="940"/>
      <c r="AJ260" s="912"/>
      <c r="AK260" s="912"/>
      <c r="AL260" s="912"/>
      <c r="AM260" s="940"/>
      <c r="AN260" s="940"/>
    </row>
    <row r="261" spans="1:40" ht="20.25" hidden="1">
      <c r="A261" t="str">
        <f t="shared" si="56"/>
        <v>Carrosserie[...]</v>
      </c>
      <c r="B261" s="904" t="s">
        <v>861</v>
      </c>
      <c r="C261" s="928" t="s">
        <v>330</v>
      </c>
      <c r="D261" s="998"/>
      <c r="E261" s="940"/>
      <c r="F261" s="929">
        <f t="array" ref="F261">+SUMPRODUCT(('Budget original'!$A$8:$A$501=$A261)*('Budget original'!$C$3:$AO$3=F$2),'Budget original'!$C$8:$AO$501)</f>
        <v>0</v>
      </c>
      <c r="G261" s="999"/>
      <c r="H261" s="940"/>
      <c r="I261" s="929"/>
      <c r="J261" s="942"/>
      <c r="K261" s="940"/>
      <c r="L261" s="932">
        <f>SUMIFS(BV_Data_An_Cour!$P:$P,BV_Data_An_Cour!$U:$U,$B261,BV_Data_An_Cour!$V:$V,$C261,BV_Data_An_Cour!$W:$W,$L$2)</f>
        <v>0</v>
      </c>
      <c r="M261" s="942"/>
      <c r="N261" s="963">
        <f t="shared" si="60"/>
        <v>0</v>
      </c>
      <c r="O261" s="942"/>
      <c r="P261" s="940"/>
      <c r="Q261" s="932">
        <f t="array" ref="Q261">+SUMPRODUCT(('Réel 2025'!$A$8:$A$500=$A261)*('Réel 2025'!$C$3:$AO$3=Q$2),'Réel 2025'!$C$8:$AO$500)</f>
        <v>0</v>
      </c>
      <c r="R261" s="942"/>
      <c r="S261" s="989">
        <f t="shared" si="61"/>
        <v>0</v>
      </c>
      <c r="T261" s="912"/>
      <c r="U261" s="912"/>
      <c r="W261" s="912"/>
      <c r="X261" s="912"/>
      <c r="Y261" s="912"/>
      <c r="Z261" s="912"/>
      <c r="AA261" s="912"/>
      <c r="AB261" s="912"/>
      <c r="AC261" s="912"/>
      <c r="AD261" s="912"/>
      <c r="AE261" s="912"/>
      <c r="AF261" s="912"/>
      <c r="AG261" s="912"/>
      <c r="AH261" s="912"/>
      <c r="AI261" s="912"/>
      <c r="AJ261" s="912"/>
      <c r="AK261" s="912"/>
      <c r="AL261" s="912"/>
      <c r="AM261" s="912"/>
      <c r="AN261" s="912"/>
    </row>
    <row r="262" spans="1:40" ht="20.25" hidden="1">
      <c r="A262" t="str">
        <f t="shared" si="56"/>
        <v>CarrosserieSalaires en absences</v>
      </c>
      <c r="B262" s="904" t="s">
        <v>861</v>
      </c>
      <c r="C262" s="1016" t="s">
        <v>410</v>
      </c>
      <c r="D262" s="998"/>
      <c r="E262" s="940"/>
      <c r="F262" s="921">
        <f t="array" ref="F262">+SUMPRODUCT(('Budget original'!$A$8:$A$501=$A262)*('Budget original'!$C$3:$AO$3=F$2),'Budget original'!$C$8:$AO$501)</f>
        <v>0</v>
      </c>
      <c r="G262" s="999"/>
      <c r="H262" s="940"/>
      <c r="I262" s="921"/>
      <c r="J262" s="942"/>
      <c r="K262" s="940"/>
      <c r="L262" s="932">
        <f>SUMIFS(BV_Data_An_Cour!$P:$P,BV_Data_An_Cour!$U:$U,$B262,BV_Data_An_Cour!$V:$V,$C262,BV_Data_An_Cour!$W:$W,$L$2)</f>
        <v>0</v>
      </c>
      <c r="M262" s="942"/>
      <c r="N262" s="963">
        <f t="shared" si="60"/>
        <v>0</v>
      </c>
      <c r="O262" s="942"/>
      <c r="P262" s="940"/>
      <c r="Q262" s="932">
        <f t="array" ref="Q262">+SUMPRODUCT(('Réel 2025'!$A$8:$A$500=$A262)*('Réel 2025'!$C$3:$AO$3=Q$2),'Réel 2025'!$C$8:$AO$500)</f>
        <v>0</v>
      </c>
      <c r="R262" s="942"/>
      <c r="S262" s="989">
        <f t="shared" si="61"/>
        <v>0</v>
      </c>
      <c r="T262" s="912"/>
      <c r="U262" s="912"/>
      <c r="W262" s="912"/>
      <c r="X262" s="912"/>
      <c r="Y262" s="912"/>
      <c r="Z262" s="912"/>
      <c r="AA262" s="912"/>
      <c r="AB262" s="912"/>
      <c r="AC262" s="912"/>
      <c r="AD262" s="912"/>
      <c r="AE262" s="912"/>
      <c r="AF262" s="912"/>
      <c r="AG262" s="912"/>
      <c r="AH262" s="912"/>
      <c r="AI262" s="912"/>
      <c r="AJ262" s="912"/>
      <c r="AK262" s="912"/>
      <c r="AL262" s="912"/>
      <c r="AM262" s="912"/>
      <c r="AN262" s="912"/>
    </row>
    <row r="263" spans="1:40" ht="20.25" hidden="1">
      <c r="A263" t="str">
        <f t="shared" si="56"/>
        <v>CarrosserieDéduction à la source</v>
      </c>
      <c r="B263" s="904" t="s">
        <v>861</v>
      </c>
      <c r="C263" s="1015" t="s">
        <v>411</v>
      </c>
      <c r="D263" s="1017"/>
      <c r="E263" s="1018"/>
      <c r="F263" s="929">
        <f t="array" ref="F263">+SUMPRODUCT(('Budget original'!$A$8:$A$501=$A263)*('Budget original'!$C$3:$AO$3=F$2),'Budget original'!$C$8:$AO$501)</f>
        <v>0</v>
      </c>
      <c r="G263" s="1019"/>
      <c r="H263" s="1018"/>
      <c r="I263" s="929"/>
      <c r="J263" s="1020"/>
      <c r="K263" s="1018"/>
      <c r="L263" s="1021">
        <f>SUMIFS(BV_Data_An_Cour!$P:$P,BV_Data_An_Cour!$U:$U,$B263,BV_Data_An_Cour!$V:$V,$C263,BV_Data_An_Cour!$W:$W,$L$2)</f>
        <v>-0.04</v>
      </c>
      <c r="M263" s="1020"/>
      <c r="N263" s="1022">
        <f t="shared" si="60"/>
        <v>-0.04</v>
      </c>
      <c r="O263" s="1020"/>
      <c r="P263" s="1018"/>
      <c r="Q263" s="1021">
        <f t="array" ref="Q263">+SUMPRODUCT(('Réel 2025'!$A$8:$A$500=$A263)*('Réel 2025'!$C$3:$AO$3=Q$2),'Réel 2025'!$C$8:$AO$500)</f>
        <v>0</v>
      </c>
      <c r="R263" s="1020"/>
      <c r="S263" s="1023">
        <f t="shared" si="61"/>
        <v>-0.04</v>
      </c>
      <c r="T263" s="912"/>
      <c r="U263" s="912"/>
      <c r="W263" s="912"/>
      <c r="X263" s="912"/>
      <c r="Y263" s="912"/>
      <c r="Z263" s="912"/>
      <c r="AA263" s="912"/>
      <c r="AB263" s="912"/>
      <c r="AC263" s="912"/>
      <c r="AD263" s="912"/>
      <c r="AE263" s="912"/>
      <c r="AF263" s="912"/>
      <c r="AG263" s="912"/>
      <c r="AH263" s="912"/>
      <c r="AI263" s="912"/>
      <c r="AJ263" s="912"/>
      <c r="AK263" s="912"/>
      <c r="AL263" s="912"/>
      <c r="AM263" s="912"/>
      <c r="AN263" s="912"/>
    </row>
    <row r="264" spans="1:40" ht="20.25" hidden="1">
      <c r="A264" t="str">
        <f t="shared" si="56"/>
        <v>CarrosserieBénéfices marginaux</v>
      </c>
      <c r="B264" s="904" t="s">
        <v>861</v>
      </c>
      <c r="C264" s="1015" t="s">
        <v>412</v>
      </c>
      <c r="D264" s="998"/>
      <c r="E264" s="940"/>
      <c r="F264" s="929">
        <f t="array" ref="F264">+SUMPRODUCT(('Budget original'!$A$8:$A$501=$A264)*('Budget original'!$C$3:$AO$3=F$2),'Budget original'!$C$8:$AO$501)</f>
        <v>0</v>
      </c>
      <c r="G264" s="999"/>
      <c r="H264" s="940"/>
      <c r="I264" s="929"/>
      <c r="J264" s="942"/>
      <c r="K264" s="940"/>
      <c r="L264" s="932">
        <f>SUMIFS(BV_Data_An_Cour!$P:$P,BV_Data_An_Cour!$U:$U,$B264,BV_Data_An_Cour!$V:$V,$C264,BV_Data_An_Cour!$W:$W,$L$2)</f>
        <v>0</v>
      </c>
      <c r="M264" s="942"/>
      <c r="N264" s="963">
        <f t="shared" si="60"/>
        <v>0</v>
      </c>
      <c r="O264" s="942"/>
      <c r="P264" s="940"/>
      <c r="Q264" s="932">
        <f t="array" ref="Q264">+SUMPRODUCT(('Réel 2025'!$A$8:$A$500=$A264)*('Réel 2025'!$C$3:$AO$3=Q$2),'Réel 2025'!$C$8:$AO$500)</f>
        <v>0</v>
      </c>
      <c r="R264" s="942"/>
      <c r="S264" s="989">
        <f t="shared" si="61"/>
        <v>0</v>
      </c>
      <c r="T264" s="940"/>
      <c r="U264" s="940"/>
      <c r="W264" s="940"/>
      <c r="X264" s="940"/>
      <c r="Y264" s="940"/>
      <c r="Z264" s="940"/>
      <c r="AA264" s="940"/>
      <c r="AB264" s="940"/>
      <c r="AC264" s="940"/>
      <c r="AD264" s="940"/>
      <c r="AE264" s="940"/>
      <c r="AF264" s="940"/>
      <c r="AG264" s="940"/>
      <c r="AH264" s="940"/>
      <c r="AI264" s="940"/>
      <c r="AJ264" s="912"/>
      <c r="AK264" s="912"/>
      <c r="AL264" s="912"/>
      <c r="AM264" s="940"/>
      <c r="AN264" s="940"/>
    </row>
    <row r="265" spans="1:40" ht="20.25" hidden="1">
      <c r="A265" t="str">
        <f t="shared" si="56"/>
        <v>CarrosserieCsst</v>
      </c>
      <c r="B265" s="904" t="s">
        <v>861</v>
      </c>
      <c r="C265" s="1015" t="s">
        <v>413</v>
      </c>
      <c r="D265" s="998"/>
      <c r="E265" s="940"/>
      <c r="F265" s="929">
        <f t="array" ref="F265">+SUMPRODUCT(('Budget original'!$A$8:$A$501=$A265)*('Budget original'!$C$3:$AO$3=F$2),'Budget original'!$C$8:$AO$501)</f>
        <v>0</v>
      </c>
      <c r="G265" s="999"/>
      <c r="H265" s="940"/>
      <c r="I265" s="929"/>
      <c r="J265" s="942"/>
      <c r="K265" s="940"/>
      <c r="L265" s="932">
        <f>SUMIFS(BV_Data_An_Cour!$P:$P,BV_Data_An_Cour!$U:$U,$B265,BV_Data_An_Cour!$V:$V,$C265,BV_Data_An_Cour!$W:$W,$L$2)</f>
        <v>0</v>
      </c>
      <c r="M265" s="1134"/>
      <c r="N265" s="1135">
        <f t="shared" si="60"/>
        <v>0</v>
      </c>
      <c r="O265" s="942"/>
      <c r="P265" s="940"/>
      <c r="Q265" s="932">
        <f t="array" ref="Q265">+SUMPRODUCT(('Réel 2025'!$A$8:$A$500=$A265)*('Réel 2025'!$C$3:$AO$3=Q$2),'Réel 2025'!$C$8:$AO$500)</f>
        <v>0</v>
      </c>
      <c r="R265" s="942"/>
      <c r="S265" s="989">
        <f t="shared" si="61"/>
        <v>0</v>
      </c>
      <c r="T265" s="940"/>
      <c r="U265" s="940"/>
      <c r="W265" s="940"/>
      <c r="X265" s="940"/>
      <c r="Y265" s="940"/>
      <c r="Z265" s="940"/>
      <c r="AA265" s="940"/>
      <c r="AB265" s="940"/>
      <c r="AC265" s="940"/>
      <c r="AD265" s="940"/>
      <c r="AE265" s="940"/>
      <c r="AF265" s="940"/>
      <c r="AG265" s="940"/>
      <c r="AH265" s="940"/>
      <c r="AI265" s="940"/>
      <c r="AJ265" s="912"/>
      <c r="AK265" s="912"/>
      <c r="AL265" s="912"/>
      <c r="AM265" s="940"/>
      <c r="AN265" s="940"/>
    </row>
    <row r="266" spans="1:40" ht="20.25" hidden="1">
      <c r="A266" t="str">
        <f t="shared" si="56"/>
        <v>Carrosserie[...]</v>
      </c>
      <c r="B266" s="904" t="s">
        <v>861</v>
      </c>
      <c r="C266" s="928" t="s">
        <v>330</v>
      </c>
      <c r="D266" s="1000"/>
      <c r="E266" s="1024"/>
      <c r="F266" s="929">
        <f t="array" ref="F266">+INDEX('Budget original'!$A$2:$AO$501,MATCH($A266,'Budget original'!$A$2:$A$501,0),MATCH(F$2,'Budget original'!$A$2:$AO$2,0))</f>
        <v>0</v>
      </c>
      <c r="G266" s="1001"/>
      <c r="H266" s="1024"/>
      <c r="I266" s="929"/>
      <c r="J266" s="922"/>
      <c r="K266" s="1024"/>
      <c r="L266" s="932">
        <f>SUMIFS(BV_Data_An_Cour!$P:$P,BV_Data_An_Cour!$U:$U,$B266,BV_Data_An_Cour!$V:$V,$C266,BV_Data_An_Cour!$W:$W,$L$2)</f>
        <v>0</v>
      </c>
      <c r="M266" s="922"/>
      <c r="N266" s="995">
        <f t="shared" si="60"/>
        <v>0</v>
      </c>
      <c r="O266" s="922"/>
      <c r="P266" s="1024"/>
      <c r="Q266" s="932">
        <f t="array" ref="Q266">+INDEX('Réel 2025'!$A$2:$AO$500,MATCH($A266,'Réel 2025'!$A$2:$A$500,0),MATCH(Q$2,'Réel 2025'!$A$2:$AO$2,0))</f>
        <v>0</v>
      </c>
      <c r="R266" s="922"/>
      <c r="S266" s="996">
        <f t="shared" si="61"/>
        <v>0</v>
      </c>
      <c r="T266" s="940"/>
      <c r="U266" s="940"/>
      <c r="W266" s="940"/>
      <c r="X266" s="940"/>
      <c r="Y266" s="940"/>
      <c r="Z266" s="940"/>
      <c r="AA266" s="940"/>
      <c r="AB266" s="940"/>
      <c r="AC266" s="940"/>
      <c r="AD266" s="940"/>
      <c r="AE266" s="940"/>
      <c r="AF266" s="940"/>
      <c r="AG266" s="940"/>
      <c r="AH266" s="940"/>
      <c r="AI266" s="940"/>
      <c r="AJ266" s="912"/>
      <c r="AK266" s="912"/>
      <c r="AL266" s="912"/>
      <c r="AM266" s="940"/>
      <c r="AN266" s="940"/>
    </row>
    <row r="267" spans="1:40" ht="20.25" hidden="1">
      <c r="A267" t="str">
        <f t="shared" si="56"/>
        <v>CarrosserieTOTAL PERSONNEL</v>
      </c>
      <c r="B267" s="904" t="s">
        <v>861</v>
      </c>
      <c r="C267" s="1006" t="s">
        <v>414</v>
      </c>
      <c r="D267" s="1007" t="s">
        <v>404</v>
      </c>
      <c r="E267" s="1008" t="e">
        <f>F267/F$245</f>
        <v>#DIV/0!</v>
      </c>
      <c r="F267" s="1009">
        <f>+SUM(F255:F266)</f>
        <v>0</v>
      </c>
      <c r="G267" s="1010"/>
      <c r="H267" s="1008"/>
      <c r="I267" s="1009"/>
      <c r="J267" s="1010" t="s">
        <v>404</v>
      </c>
      <c r="K267" s="1008">
        <f>IF(L245=0,0,L267/L$245)</f>
        <v>0</v>
      </c>
      <c r="L267" s="1009">
        <f>+SUM(L255:L266)</f>
        <v>-0.04</v>
      </c>
      <c r="M267" s="1064"/>
      <c r="N267" s="1027">
        <f t="shared" si="60"/>
        <v>-0.04</v>
      </c>
      <c r="O267" s="1010" t="s">
        <v>404</v>
      </c>
      <c r="P267" s="1008" t="e">
        <f>Q267/Q$245</f>
        <v>#DIV/0!</v>
      </c>
      <c r="Q267" s="1009">
        <f>+SUM(Q255:Q266)</f>
        <v>0</v>
      </c>
      <c r="R267" s="1064"/>
      <c r="S267" s="1028">
        <f t="shared" si="61"/>
        <v>-0.04</v>
      </c>
      <c r="T267" s="940"/>
      <c r="U267" s="940"/>
      <c r="W267" s="940"/>
      <c r="X267" s="940"/>
      <c r="Y267" s="940"/>
      <c r="Z267" s="940"/>
      <c r="AA267" s="940"/>
      <c r="AB267" s="940"/>
      <c r="AC267" s="940"/>
      <c r="AD267" s="940"/>
      <c r="AE267" s="940"/>
      <c r="AF267" s="940"/>
      <c r="AG267" s="940"/>
      <c r="AH267" s="940"/>
      <c r="AI267" s="940"/>
      <c r="AJ267" s="912"/>
      <c r="AK267" s="912"/>
      <c r="AL267" s="912"/>
      <c r="AM267" s="940"/>
      <c r="AN267" s="940"/>
    </row>
    <row r="268" spans="1:40" ht="20.25" hidden="1">
      <c r="A268" t="str">
        <f t="shared" si="56"/>
        <v>CarrosseriePublicité 2</v>
      </c>
      <c r="B268" s="904" t="s">
        <v>861</v>
      </c>
      <c r="C268" s="1148" t="s">
        <v>415</v>
      </c>
      <c r="D268" s="998"/>
      <c r="E268" s="940"/>
      <c r="F268" s="929">
        <f t="array" ref="F268">+SUMPRODUCT(('Budget original'!$A$8:$A$501=$A268)*('Budget original'!$C$3:$AO$3=F$2),'Budget original'!$C$8:$AO$501)</f>
        <v>0</v>
      </c>
      <c r="G268" s="999"/>
      <c r="H268" s="940"/>
      <c r="I268" s="929"/>
      <c r="J268" s="942"/>
      <c r="K268" s="940"/>
      <c r="L268" s="932">
        <f>SUMIFS(BV_Data_An_Cour!$P:$P,BV_Data_An_Cour!$U:$U,$B268,BV_Data_An_Cour!$V:$V,$C268,BV_Data_An_Cour!$W:$W,$L$2)</f>
        <v>0</v>
      </c>
      <c r="M268" s="942"/>
      <c r="N268" s="963">
        <f t="shared" si="60"/>
        <v>0</v>
      </c>
      <c r="O268" s="942"/>
      <c r="P268" s="940"/>
      <c r="Q268" s="932">
        <f t="array" ref="Q268">+SUMPRODUCT(('Réel 2025'!$A$8:$A$500=$A268)*('Réel 2025'!$C$3:$AO$3=Q$2),'Réel 2025'!$C$8:$AO$500)</f>
        <v>0</v>
      </c>
      <c r="R268" s="942"/>
      <c r="S268" s="989">
        <f t="shared" si="61"/>
        <v>0</v>
      </c>
      <c r="T268" s="940"/>
      <c r="U268" s="940"/>
      <c r="W268" s="940"/>
      <c r="X268" s="940"/>
      <c r="Y268" s="940"/>
      <c r="Z268" s="940"/>
      <c r="AA268" s="940"/>
      <c r="AB268" s="940"/>
      <c r="AC268" s="940"/>
      <c r="AD268" s="940"/>
      <c r="AE268" s="940"/>
      <c r="AF268" s="940"/>
      <c r="AG268" s="940"/>
      <c r="AH268" s="940"/>
      <c r="AI268" s="940"/>
      <c r="AJ268" s="912"/>
      <c r="AK268" s="912"/>
      <c r="AL268" s="912"/>
      <c r="AM268" s="940"/>
      <c r="AN268" s="940"/>
    </row>
    <row r="269" spans="1:40" ht="20.25" hidden="1">
      <c r="A269" t="str">
        <f t="shared" si="56"/>
        <v>CarrosserieService gratuit 2</v>
      </c>
      <c r="B269" s="904" t="s">
        <v>861</v>
      </c>
      <c r="C269" s="1015" t="s">
        <v>416</v>
      </c>
      <c r="D269" s="998"/>
      <c r="E269" s="940"/>
      <c r="F269" s="929">
        <f t="array" ref="F269">+SUMPRODUCT(('Budget original'!$A$8:$A$501=$A269)*('Budget original'!$C$3:$AO$3=F$2),'Budget original'!$C$8:$AO$501)</f>
        <v>0</v>
      </c>
      <c r="G269" s="999"/>
      <c r="H269" s="940"/>
      <c r="I269" s="929"/>
      <c r="J269" s="942"/>
      <c r="K269" s="940"/>
      <c r="L269" s="932">
        <f>SUMIFS(BV_Data_An_Cour!$P:$P,BV_Data_An_Cour!$U:$U,$B269,BV_Data_An_Cour!$V:$V,$C269,BV_Data_An_Cour!$W:$W,$L$2)</f>
        <v>0</v>
      </c>
      <c r="M269" s="942"/>
      <c r="N269" s="963">
        <f t="shared" si="60"/>
        <v>0</v>
      </c>
      <c r="O269" s="942"/>
      <c r="P269" s="940"/>
      <c r="Q269" s="932">
        <f t="array" ref="Q269">+SUMPRODUCT(('Réel 2025'!$A$8:$A$500=$A269)*('Réel 2025'!$C$3:$AO$3=Q$2),'Réel 2025'!$C$8:$AO$500)</f>
        <v>0</v>
      </c>
      <c r="R269" s="942"/>
      <c r="S269" s="989">
        <f t="shared" si="61"/>
        <v>0</v>
      </c>
      <c r="T269" s="940"/>
      <c r="U269" s="940"/>
      <c r="W269" s="940"/>
      <c r="X269" s="940"/>
      <c r="Y269" s="940"/>
      <c r="Z269" s="940"/>
      <c r="AA269" s="940"/>
      <c r="AB269" s="940"/>
      <c r="AC269" s="940"/>
      <c r="AD269" s="940"/>
      <c r="AE269" s="940"/>
      <c r="AF269" s="940"/>
      <c r="AG269" s="940"/>
      <c r="AH269" s="940"/>
      <c r="AI269" s="940"/>
      <c r="AJ269" s="912"/>
      <c r="AK269" s="912"/>
      <c r="AL269" s="912"/>
      <c r="AM269" s="940"/>
      <c r="AN269" s="940"/>
    </row>
    <row r="270" spans="1:40" ht="20.25" hidden="1">
      <c r="A270" t="str">
        <f t="shared" si="56"/>
        <v>CarrosserieFrais véhicules de cie</v>
      </c>
      <c r="B270" s="904" t="s">
        <v>861</v>
      </c>
      <c r="C270" s="1016" t="s">
        <v>417</v>
      </c>
      <c r="D270" s="1000"/>
      <c r="E270" s="1024"/>
      <c r="F270" s="921">
        <f t="array" ref="F270">+SUMPRODUCT(('Budget original'!$A$8:$A$501=$A270)*('Budget original'!$C$3:$AO$3=F$2),'Budget original'!$C$8:$AO$501)</f>
        <v>0</v>
      </c>
      <c r="G270" s="1001"/>
      <c r="H270" s="1024"/>
      <c r="I270" s="921"/>
      <c r="J270" s="922"/>
      <c r="K270" s="1024"/>
      <c r="L270" s="932">
        <f>SUMIFS(BV_Data_An_Cour!$P:$P,BV_Data_An_Cour!$U:$U,$B270,BV_Data_An_Cour!$V:$V,$C270,BV_Data_An_Cour!$W:$W,$L$2)</f>
        <v>0</v>
      </c>
      <c r="M270" s="922"/>
      <c r="N270" s="995">
        <f t="shared" si="60"/>
        <v>0</v>
      </c>
      <c r="O270" s="922"/>
      <c r="P270" s="1024"/>
      <c r="Q270" s="932">
        <f t="array" ref="Q270">+SUMPRODUCT(('Réel 2025'!$A$8:$A$500=$A270)*('Réel 2025'!$C$3:$AO$3=Q$2),'Réel 2025'!$C$8:$AO$500)</f>
        <v>0</v>
      </c>
      <c r="R270" s="922"/>
      <c r="S270" s="996">
        <f t="shared" si="61"/>
        <v>0</v>
      </c>
      <c r="T270" s="940"/>
      <c r="U270" s="940"/>
      <c r="W270" s="940"/>
      <c r="X270" s="940"/>
      <c r="Y270" s="940"/>
      <c r="Z270" s="940"/>
      <c r="AA270" s="940"/>
      <c r="AB270" s="940"/>
      <c r="AC270" s="940"/>
      <c r="AD270" s="940"/>
      <c r="AE270" s="940"/>
      <c r="AF270" s="940"/>
      <c r="AG270" s="940"/>
      <c r="AH270" s="940"/>
      <c r="AI270" s="940"/>
      <c r="AJ270" s="912"/>
      <c r="AK270" s="912"/>
      <c r="AL270" s="912"/>
      <c r="AM270" s="940"/>
      <c r="AN270" s="940"/>
    </row>
    <row r="271" spans="1:40" ht="20.25" hidden="1">
      <c r="A271" t="str">
        <f t="shared" si="56"/>
        <v>CarrosserieInformatique</v>
      </c>
      <c r="B271" s="904" t="s">
        <v>861</v>
      </c>
      <c r="C271" s="1015" t="s">
        <v>418</v>
      </c>
      <c r="D271" s="998"/>
      <c r="E271" s="940"/>
      <c r="F271" s="929">
        <f t="array" ref="F271">+SUMPRODUCT(('Budget original'!$A$8:$A$501=$A271)*('Budget original'!$C$3:$AO$3=F$2),'Budget original'!$C$8:$AO$501)</f>
        <v>0</v>
      </c>
      <c r="G271" s="999"/>
      <c r="H271" s="940"/>
      <c r="I271" s="929"/>
      <c r="J271" s="942"/>
      <c r="K271" s="940"/>
      <c r="L271" s="1021">
        <f>SUMIFS(BV_Data_An_Cour!$P:$P,BV_Data_An_Cour!$U:$U,$B271,BV_Data_An_Cour!$V:$V,$C271,BV_Data_An_Cour!$W:$W,$L$2)</f>
        <v>0</v>
      </c>
      <c r="M271" s="942"/>
      <c r="N271" s="963">
        <f t="shared" si="60"/>
        <v>0</v>
      </c>
      <c r="O271" s="942"/>
      <c r="P271" s="940"/>
      <c r="Q271" s="1021">
        <f t="array" ref="Q271">+SUMPRODUCT(('Réel 2025'!$A$8:$A$500=$A271)*('Réel 2025'!$C$3:$AO$3=Q$2),'Réel 2025'!$C$8:$AO$500)</f>
        <v>0</v>
      </c>
      <c r="R271" s="942"/>
      <c r="S271" s="989">
        <f t="shared" si="61"/>
        <v>0</v>
      </c>
      <c r="T271" s="940"/>
      <c r="U271" s="940"/>
      <c r="W271" s="940"/>
      <c r="X271" s="940"/>
      <c r="Y271" s="940"/>
      <c r="Z271" s="940"/>
      <c r="AA271" s="940"/>
      <c r="AB271" s="940"/>
      <c r="AC271" s="940"/>
      <c r="AD271" s="940"/>
      <c r="AE271" s="940"/>
      <c r="AF271" s="940"/>
      <c r="AG271" s="940"/>
      <c r="AH271" s="940"/>
      <c r="AI271" s="940"/>
      <c r="AJ271" s="912"/>
      <c r="AK271" s="912"/>
      <c r="AL271" s="912"/>
      <c r="AM271" s="940"/>
      <c r="AN271" s="940"/>
    </row>
    <row r="272" spans="1:40" ht="20.25" hidden="1">
      <c r="A272" t="str">
        <f t="shared" si="56"/>
        <v>CarrosserieFrais de déplacement</v>
      </c>
      <c r="B272" s="904" t="s">
        <v>861</v>
      </c>
      <c r="C272" s="1015" t="s">
        <v>419</v>
      </c>
      <c r="D272" s="998"/>
      <c r="E272" s="940"/>
      <c r="F272" s="929">
        <f t="array" ref="F272">+SUMPRODUCT(('Budget original'!$A$8:$A$501=$A272)*('Budget original'!$C$3:$AO$3=F$2),'Budget original'!$C$8:$AO$501)</f>
        <v>0</v>
      </c>
      <c r="G272" s="999"/>
      <c r="H272" s="940"/>
      <c r="I272" s="929"/>
      <c r="J272" s="942"/>
      <c r="K272" s="940"/>
      <c r="L272" s="932">
        <f>SUMIFS(BV_Data_An_Cour!$P:$P,BV_Data_An_Cour!$U:$U,$B272,BV_Data_An_Cour!$V:$V,$C272,BV_Data_An_Cour!$W:$W,$L$2)</f>
        <v>0</v>
      </c>
      <c r="M272" s="942"/>
      <c r="N272" s="963">
        <f t="shared" si="60"/>
        <v>0</v>
      </c>
      <c r="O272" s="942"/>
      <c r="P272" s="940"/>
      <c r="Q272" s="932">
        <f t="array" ref="Q272">+SUMPRODUCT(('Réel 2025'!$A$8:$A$500=$A272)*('Réel 2025'!$C$3:$AO$3=Q$2),'Réel 2025'!$C$8:$AO$500)</f>
        <v>0</v>
      </c>
      <c r="R272" s="942"/>
      <c r="S272" s="989">
        <f t="shared" si="61"/>
        <v>0</v>
      </c>
      <c r="T272" s="940"/>
      <c r="U272" s="940"/>
      <c r="W272" s="940"/>
      <c r="X272" s="940"/>
      <c r="Y272" s="940"/>
      <c r="Z272" s="940"/>
      <c r="AA272" s="940"/>
      <c r="AB272" s="940"/>
      <c r="AC272" s="940"/>
      <c r="AD272" s="940"/>
      <c r="AE272" s="940"/>
      <c r="AF272" s="940"/>
      <c r="AG272" s="940"/>
      <c r="AH272" s="940"/>
      <c r="AI272" s="940"/>
      <c r="AJ272" s="912"/>
      <c r="AK272" s="912"/>
      <c r="AL272" s="912"/>
      <c r="AM272" s="940"/>
      <c r="AN272" s="940"/>
    </row>
    <row r="273" spans="1:40" ht="20.25" hidden="1">
      <c r="A273" t="str">
        <f t="shared" si="56"/>
        <v>CarrosserieServices extérieurs</v>
      </c>
      <c r="B273" s="904" t="s">
        <v>861</v>
      </c>
      <c r="C273" s="1015" t="s">
        <v>420</v>
      </c>
      <c r="D273" s="1000"/>
      <c r="E273" s="1024"/>
      <c r="F273" s="921">
        <f t="array" ref="F273">+SUMPRODUCT(('Budget original'!$A$8:$A$501=$A273)*('Budget original'!$C$3:$AO$3=F$2),'Budget original'!$C$8:$AO$501)</f>
        <v>0</v>
      </c>
      <c r="G273" s="1001"/>
      <c r="H273" s="1024"/>
      <c r="I273" s="921"/>
      <c r="J273" s="922"/>
      <c r="K273" s="1024"/>
      <c r="L273" s="932">
        <f>SUMIFS(BV_Data_An_Cour!$P:$P,BV_Data_An_Cour!$U:$U,$B273,BV_Data_An_Cour!$V:$V,$C273,BV_Data_An_Cour!$W:$W,$L$2)</f>
        <v>0</v>
      </c>
      <c r="M273" s="922"/>
      <c r="N273" s="995">
        <f t="shared" si="60"/>
        <v>0</v>
      </c>
      <c r="O273" s="922"/>
      <c r="P273" s="1024"/>
      <c r="Q273" s="921">
        <f t="array" ref="Q273">+SUMPRODUCT(('Réel 2025'!$A$8:$A$500=$A273)*('Réel 2025'!$C$3:$AO$3=Q$2),'Réel 2025'!$C$8:$AO$500)</f>
        <v>0</v>
      </c>
      <c r="R273" s="922"/>
      <c r="S273" s="996">
        <f t="shared" si="61"/>
        <v>0</v>
      </c>
      <c r="T273" s="940"/>
      <c r="U273" s="940"/>
      <c r="W273" s="940"/>
      <c r="X273" s="940"/>
      <c r="Y273" s="940"/>
      <c r="Z273" s="940"/>
      <c r="AA273" s="940"/>
      <c r="AB273" s="940"/>
      <c r="AC273" s="940"/>
      <c r="AD273" s="940"/>
      <c r="AE273" s="940"/>
      <c r="AF273" s="940"/>
      <c r="AG273" s="940"/>
      <c r="AH273" s="940"/>
      <c r="AI273" s="940"/>
      <c r="AJ273" s="912"/>
      <c r="AK273" s="912"/>
      <c r="AL273" s="912"/>
      <c r="AM273" s="940"/>
      <c r="AN273" s="940"/>
    </row>
    <row r="274" spans="1:40" ht="20.25" hidden="1">
      <c r="A274" t="str">
        <f t="shared" si="56"/>
        <v>CarrosserieFournitures d'atelier</v>
      </c>
      <c r="B274" s="904" t="s">
        <v>861</v>
      </c>
      <c r="C274" s="1149" t="s">
        <v>828</v>
      </c>
      <c r="D274" s="998"/>
      <c r="E274" s="940"/>
      <c r="F274" s="929"/>
      <c r="G274" s="999"/>
      <c r="H274" s="940"/>
      <c r="I274" s="929"/>
      <c r="J274" s="942"/>
      <c r="K274" s="940"/>
      <c r="L274" s="957">
        <f>SUMIFS(BV_Data_An_Cour!$P:$P,BV_Data_An_Cour!$U:$U,$B274,BV_Data_An_Cour!$V:$V,$C274,BV_Data_An_Cour!$W:$W,$L$2)</f>
        <v>0</v>
      </c>
      <c r="M274" s="942"/>
      <c r="N274" s="963">
        <f t="shared" si="60"/>
        <v>0</v>
      </c>
      <c r="O274" s="942"/>
      <c r="P274" s="940"/>
      <c r="Q274" s="932"/>
      <c r="R274" s="942"/>
      <c r="S274" s="989">
        <f t="shared" si="61"/>
        <v>0</v>
      </c>
      <c r="T274" s="912"/>
      <c r="U274" s="912"/>
      <c r="W274" s="912"/>
      <c r="X274" s="912"/>
      <c r="Y274" s="912"/>
      <c r="Z274" s="912"/>
      <c r="AA274" s="912"/>
      <c r="AB274" s="912"/>
      <c r="AC274" s="912"/>
      <c r="AD274" s="912"/>
      <c r="AE274" s="912"/>
      <c r="AF274" s="912"/>
      <c r="AG274" s="912"/>
      <c r="AH274" s="912"/>
      <c r="AI274" s="912"/>
      <c r="AJ274" s="912"/>
      <c r="AK274" s="912"/>
      <c r="AL274" s="912"/>
      <c r="AM274" s="912"/>
      <c r="AN274" s="912"/>
    </row>
    <row r="275" spans="1:40" ht="20.25" hidden="1">
      <c r="A275" t="str">
        <f t="shared" si="56"/>
        <v>CarrosserieFournitures autres</v>
      </c>
      <c r="B275" s="904" t="s">
        <v>861</v>
      </c>
      <c r="C275" s="1015" t="s">
        <v>421</v>
      </c>
      <c r="D275" s="998"/>
      <c r="E275" s="940"/>
      <c r="F275" s="929">
        <f t="array" ref="F275">+SUMPRODUCT(('Budget original'!$A$8:$A$501=$A275)*('Budget original'!$C$3:$AO$3=F$2),'Budget original'!$C$8:$AO$501)</f>
        <v>0</v>
      </c>
      <c r="G275" s="999"/>
      <c r="H275" s="940"/>
      <c r="I275" s="929"/>
      <c r="J275" s="942"/>
      <c r="K275" s="940"/>
      <c r="L275" s="932">
        <f>SUMIFS(BV_Data_An_Cour!$P:$P,BV_Data_An_Cour!$U:$U,$B275,BV_Data_An_Cour!$V:$V,$C275,BV_Data_An_Cour!$W:$W,$L$2)</f>
        <v>0</v>
      </c>
      <c r="M275" s="942"/>
      <c r="N275" s="963">
        <f t="shared" si="60"/>
        <v>0</v>
      </c>
      <c r="O275" s="942"/>
      <c r="P275" s="940"/>
      <c r="Q275" s="932">
        <f t="array" ref="Q275">+SUMPRODUCT(('Réel 2025'!$A$8:$A$500=$A275)*('Réel 2025'!$C$3:$AO$3=Q$2),'Réel 2025'!$C$8:$AO$500)</f>
        <v>0</v>
      </c>
      <c r="R275" s="942"/>
      <c r="S275" s="989">
        <f t="shared" si="61"/>
        <v>0</v>
      </c>
      <c r="T275" s="940"/>
      <c r="U275" s="940"/>
      <c r="W275" s="940"/>
      <c r="X275" s="940"/>
      <c r="Y275" s="940"/>
      <c r="Z275" s="940"/>
      <c r="AA275" s="940"/>
      <c r="AB275" s="940"/>
      <c r="AC275" s="940"/>
      <c r="AD275" s="940"/>
      <c r="AE275" s="940"/>
      <c r="AF275" s="940"/>
      <c r="AG275" s="940"/>
      <c r="AH275" s="940"/>
      <c r="AI275" s="940"/>
      <c r="AJ275" s="912"/>
      <c r="AK275" s="912"/>
      <c r="AL275" s="912"/>
      <c r="AM275" s="940"/>
      <c r="AN275" s="940"/>
    </row>
    <row r="276" spans="1:40" ht="20.25" hidden="1">
      <c r="A276" t="str">
        <f t="shared" si="56"/>
        <v>CarrosserieUniformes</v>
      </c>
      <c r="B276" s="904" t="s">
        <v>861</v>
      </c>
      <c r="C276" s="1015" t="s">
        <v>422</v>
      </c>
      <c r="D276" s="998"/>
      <c r="E276" s="940"/>
      <c r="F276" s="929">
        <f t="array" ref="F276">+SUMPRODUCT(('Budget original'!$A$8:$A$501=$A276)*('Budget original'!$C$3:$AO$3=F$2),'Budget original'!$C$8:$AO$501)</f>
        <v>0</v>
      </c>
      <c r="G276" s="999"/>
      <c r="H276" s="940"/>
      <c r="I276" s="929"/>
      <c r="J276" s="942"/>
      <c r="K276" s="940"/>
      <c r="L276" s="932">
        <f>SUMIFS(BV_Data_An_Cour!$P:$P,BV_Data_An_Cour!$U:$U,$B276,BV_Data_An_Cour!$V:$V,$C276,BV_Data_An_Cour!$W:$W,$L$2)</f>
        <v>0</v>
      </c>
      <c r="M276" s="942"/>
      <c r="N276" s="963">
        <f t="shared" si="60"/>
        <v>0</v>
      </c>
      <c r="O276" s="942"/>
      <c r="P276" s="940"/>
      <c r="Q276" s="932">
        <f t="array" ref="Q276">+SUMPRODUCT(('Réel 2025'!$A$8:$A$500=$A276)*('Réel 2025'!$C$3:$AO$3=Q$2),'Réel 2025'!$C$8:$AO$500)</f>
        <v>0</v>
      </c>
      <c r="R276" s="942"/>
      <c r="S276" s="989">
        <f t="shared" si="61"/>
        <v>0</v>
      </c>
      <c r="T276" s="940"/>
      <c r="U276" s="940"/>
      <c r="W276" s="940"/>
      <c r="X276" s="940"/>
      <c r="Y276" s="940"/>
      <c r="Z276" s="940"/>
      <c r="AA276" s="940"/>
      <c r="AB276" s="940"/>
      <c r="AC276" s="940"/>
      <c r="AD276" s="940"/>
      <c r="AE276" s="940"/>
      <c r="AF276" s="940"/>
      <c r="AG276" s="940"/>
      <c r="AH276" s="940"/>
      <c r="AI276" s="940"/>
      <c r="AJ276" s="912"/>
      <c r="AK276" s="912"/>
      <c r="AL276" s="912"/>
      <c r="AM276" s="940"/>
      <c r="AN276" s="940"/>
    </row>
    <row r="277" spans="1:40" ht="20.25" hidden="1">
      <c r="A277" t="str">
        <f t="shared" si="56"/>
        <v>CarrosseriePapeterie</v>
      </c>
      <c r="B277" s="904" t="s">
        <v>861</v>
      </c>
      <c r="C277" s="1015" t="s">
        <v>423</v>
      </c>
      <c r="D277" s="998"/>
      <c r="E277" s="940"/>
      <c r="F277" s="929">
        <f t="array" ref="F277">+SUMPRODUCT(('Budget original'!$A$8:$A$501=$A277)*('Budget original'!$C$3:$AO$3=F$2),'Budget original'!$C$8:$AO$501)</f>
        <v>0</v>
      </c>
      <c r="G277" s="999"/>
      <c r="H277" s="940"/>
      <c r="I277" s="929"/>
      <c r="J277" s="942"/>
      <c r="K277" s="940"/>
      <c r="L277" s="931">
        <f>SUMIFS(BV_Data_An_Cour!$P:$P,BV_Data_An_Cour!$U:$U,$B277,BV_Data_An_Cour!$V:$V,$C277,BV_Data_An_Cour!$W:$W,$L$2)</f>
        <v>0</v>
      </c>
      <c r="M277" s="942"/>
      <c r="N277" s="963">
        <f t="shared" si="60"/>
        <v>0</v>
      </c>
      <c r="O277" s="942"/>
      <c r="P277" s="940"/>
      <c r="Q277" s="931">
        <f t="array" ref="Q277">+SUMPRODUCT(('Réel 2025'!$A$8:$A$500=$A277)*('Réel 2025'!$C$3:$AO$3=Q$2),'Réel 2025'!$C$8:$AO$500)</f>
        <v>0</v>
      </c>
      <c r="R277" s="942"/>
      <c r="S277" s="989">
        <f t="shared" si="61"/>
        <v>0</v>
      </c>
      <c r="T277" s="912"/>
      <c r="U277" s="912"/>
      <c r="W277" s="912"/>
      <c r="X277" s="912"/>
      <c r="Y277" s="912"/>
      <c r="Z277" s="912"/>
      <c r="AA277" s="912"/>
      <c r="AB277" s="912"/>
      <c r="AC277" s="912"/>
      <c r="AD277" s="912"/>
      <c r="AE277" s="912"/>
      <c r="AF277" s="912"/>
      <c r="AG277" s="912"/>
      <c r="AH277" s="912"/>
      <c r="AI277" s="912"/>
      <c r="AJ277" s="912"/>
      <c r="AK277" s="912"/>
      <c r="AL277" s="912"/>
      <c r="AM277" s="912"/>
      <c r="AN277" s="912"/>
    </row>
    <row r="278" spans="1:40" ht="20.25" hidden="1">
      <c r="A278" t="str">
        <f t="shared" si="56"/>
        <v>CarrosserieTéléphone</v>
      </c>
      <c r="B278" s="904" t="s">
        <v>861</v>
      </c>
      <c r="C278" s="1015" t="s">
        <v>424</v>
      </c>
      <c r="D278" s="998"/>
      <c r="E278" s="940"/>
      <c r="F278" s="929">
        <f t="array" ref="F278">+SUMPRODUCT(('Budget original'!$A$8:$A$501=$A278)*('Budget original'!$C$3:$AO$3=F$2),'Budget original'!$C$8:$AO$501)</f>
        <v>0</v>
      </c>
      <c r="G278" s="999"/>
      <c r="H278" s="940"/>
      <c r="I278" s="929"/>
      <c r="J278" s="942"/>
      <c r="K278" s="940"/>
      <c r="L278" s="932">
        <f>SUMIFS(BV_Data_An_Cour!$P:$P,BV_Data_An_Cour!$U:$U,$B278,BV_Data_An_Cour!$V:$V,$C278,BV_Data_An_Cour!$W:$W,$L$2)</f>
        <v>0</v>
      </c>
      <c r="M278" s="942"/>
      <c r="N278" s="963">
        <f t="shared" si="60"/>
        <v>0</v>
      </c>
      <c r="O278" s="942"/>
      <c r="P278" s="940"/>
      <c r="Q278" s="932">
        <f t="array" ref="Q278">+SUMPRODUCT(('Réel 2025'!$A$8:$A$500=$A278)*('Réel 2025'!$C$3:$AO$3=Q$2),'Réel 2025'!$C$8:$AO$500)</f>
        <v>0</v>
      </c>
      <c r="R278" s="942"/>
      <c r="S278" s="989">
        <f t="shared" si="61"/>
        <v>0</v>
      </c>
      <c r="T278" s="912"/>
      <c r="U278" s="912"/>
      <c r="W278" s="912"/>
      <c r="X278" s="912"/>
      <c r="Y278" s="912"/>
      <c r="Z278" s="912"/>
      <c r="AA278" s="912"/>
      <c r="AB278" s="912"/>
      <c r="AC278" s="912"/>
      <c r="AD278" s="912"/>
      <c r="AE278" s="912"/>
      <c r="AF278" s="912"/>
      <c r="AG278" s="912"/>
      <c r="AH278" s="912"/>
      <c r="AI278" s="912"/>
      <c r="AJ278" s="912"/>
      <c r="AK278" s="912"/>
      <c r="AL278" s="912"/>
      <c r="AM278" s="912"/>
      <c r="AN278" s="912"/>
    </row>
    <row r="279" spans="1:40" ht="20.25" hidden="1">
      <c r="A279" t="str">
        <f t="shared" si="56"/>
        <v>CarrosserieFrais postaux</v>
      </c>
      <c r="B279" s="904" t="s">
        <v>861</v>
      </c>
      <c r="C279" s="1015" t="s">
        <v>425</v>
      </c>
      <c r="D279" s="998"/>
      <c r="E279" s="940"/>
      <c r="F279" s="929">
        <f t="array" ref="F279">+SUMPRODUCT(('Budget original'!$A$8:$A$501=$A279)*('Budget original'!$C$3:$AO$3=F$2),'Budget original'!$C$8:$AO$501)</f>
        <v>0</v>
      </c>
      <c r="G279" s="999"/>
      <c r="H279" s="940"/>
      <c r="I279" s="929"/>
      <c r="J279" s="942"/>
      <c r="K279" s="940"/>
      <c r="L279" s="932">
        <f>SUMIFS(BV_Data_An_Cour!$P:$P,BV_Data_An_Cour!$U:$U,$B279,BV_Data_An_Cour!$V:$V,$C279,BV_Data_An_Cour!$W:$W,$L$2)</f>
        <v>0</v>
      </c>
      <c r="M279" s="942"/>
      <c r="N279" s="963">
        <f t="shared" si="60"/>
        <v>0</v>
      </c>
      <c r="O279" s="942"/>
      <c r="P279" s="940"/>
      <c r="Q279" s="932">
        <f t="array" ref="Q279">+SUMPRODUCT(('Réel 2025'!$A$8:$A$500=$A279)*('Réel 2025'!$C$3:$AO$3=Q$2),'Réel 2025'!$C$8:$AO$500)</f>
        <v>0</v>
      </c>
      <c r="R279" s="942"/>
      <c r="S279" s="989">
        <f t="shared" si="61"/>
        <v>0</v>
      </c>
      <c r="T279" s="912"/>
      <c r="U279" s="912"/>
      <c r="W279" s="912"/>
      <c r="X279" s="912"/>
      <c r="Y279" s="912"/>
      <c r="Z279" s="912"/>
      <c r="AA279" s="912"/>
      <c r="AB279" s="912"/>
      <c r="AC279" s="912"/>
      <c r="AD279" s="912"/>
      <c r="AE279" s="912"/>
      <c r="AF279" s="912"/>
      <c r="AG279" s="912"/>
      <c r="AH279" s="912"/>
      <c r="AI279" s="912"/>
      <c r="AJ279" s="912"/>
      <c r="AK279" s="912"/>
      <c r="AL279" s="912"/>
      <c r="AM279" s="912"/>
      <c r="AN279" s="912"/>
    </row>
    <row r="280" spans="1:40" ht="20.25" hidden="1">
      <c r="A280" t="str">
        <f t="shared" si="56"/>
        <v>CarrosserieDivers</v>
      </c>
      <c r="B280" s="904" t="s">
        <v>861</v>
      </c>
      <c r="C280" s="1015" t="s">
        <v>426</v>
      </c>
      <c r="D280" s="998"/>
      <c r="E280" s="940"/>
      <c r="F280" s="929">
        <f t="array" ref="F280">+SUMPRODUCT(('Budget original'!$A$8:$A$501=$A280)*('Budget original'!$C$3:$AO$3=F$2),'Budget original'!$C$8:$AO$501)</f>
        <v>0</v>
      </c>
      <c r="G280" s="999"/>
      <c r="H280" s="940"/>
      <c r="I280" s="929"/>
      <c r="J280" s="942"/>
      <c r="K280" s="940"/>
      <c r="L280" s="932">
        <f>SUMIFS(BV_Data_An_Cour!$P:$P,BV_Data_An_Cour!$U:$U,$B280,BV_Data_An_Cour!$V:$V,$C280,BV_Data_An_Cour!$W:$W,$L$2)</f>
        <v>0</v>
      </c>
      <c r="M280" s="942"/>
      <c r="N280" s="963">
        <f t="shared" si="60"/>
        <v>0</v>
      </c>
      <c r="O280" s="942"/>
      <c r="P280" s="940"/>
      <c r="Q280" s="932">
        <f t="array" ref="Q280">+SUMPRODUCT(('Réel 2025'!$A$8:$A$500=$A280)*('Réel 2025'!$C$3:$AO$3=Q$2),'Réel 2025'!$C$8:$AO$500)</f>
        <v>0</v>
      </c>
      <c r="R280" s="942"/>
      <c r="S280" s="989">
        <f t="shared" si="61"/>
        <v>0</v>
      </c>
      <c r="T280" s="912"/>
      <c r="U280" s="912"/>
      <c r="W280" s="912"/>
      <c r="X280" s="912"/>
      <c r="Y280" s="912"/>
      <c r="Z280" s="912"/>
      <c r="AA280" s="912"/>
      <c r="AB280" s="912"/>
      <c r="AC280" s="912"/>
      <c r="AD280" s="912"/>
      <c r="AE280" s="912"/>
      <c r="AF280" s="912"/>
      <c r="AG280" s="912"/>
      <c r="AH280" s="912"/>
      <c r="AI280" s="912"/>
      <c r="AJ280" s="912"/>
      <c r="AK280" s="912"/>
      <c r="AL280" s="912"/>
      <c r="AM280" s="912"/>
      <c r="AN280" s="912"/>
    </row>
    <row r="281" spans="1:40" ht="20.25" hidden="1">
      <c r="A281" t="str">
        <f t="shared" si="56"/>
        <v>CarrosserieFormation</v>
      </c>
      <c r="B281" s="904" t="s">
        <v>861</v>
      </c>
      <c r="C281" s="1015" t="s">
        <v>427</v>
      </c>
      <c r="D281" s="998"/>
      <c r="E281" s="940"/>
      <c r="F281" s="929">
        <f t="array" ref="F281">+SUMPRODUCT(('Budget original'!$A$8:$A$501=$A281)*('Budget original'!$C$3:$AO$3=F$2),'Budget original'!$C$8:$AO$501)</f>
        <v>0</v>
      </c>
      <c r="G281" s="999"/>
      <c r="H281" s="940"/>
      <c r="I281" s="929"/>
      <c r="J281" s="942"/>
      <c r="K281" s="940"/>
      <c r="L281" s="932">
        <f>SUMIFS(BV_Data_An_Cour!$P:$P,BV_Data_An_Cour!$U:$U,$B281,BV_Data_An_Cour!$V:$V,$C281,BV_Data_An_Cour!$W:$W,$L$2)</f>
        <v>0</v>
      </c>
      <c r="M281" s="942"/>
      <c r="N281" s="963">
        <f t="shared" si="60"/>
        <v>0</v>
      </c>
      <c r="O281" s="942"/>
      <c r="P281" s="940"/>
      <c r="Q281" s="932">
        <f t="array" ref="Q281">+SUMPRODUCT(('Réel 2025'!$A$8:$A$500=$A281)*('Réel 2025'!$C$3:$AO$3=Q$2),'Réel 2025'!$C$8:$AO$500)</f>
        <v>0</v>
      </c>
      <c r="R281" s="942"/>
      <c r="S281" s="989">
        <f t="shared" si="61"/>
        <v>0</v>
      </c>
      <c r="T281" s="912"/>
      <c r="U281" s="912"/>
      <c r="W281" s="912"/>
      <c r="X281" s="912"/>
      <c r="Y281" s="912"/>
      <c r="Z281" s="912"/>
      <c r="AA281" s="912"/>
      <c r="AB281" s="912"/>
      <c r="AC281" s="912"/>
      <c r="AD281" s="912"/>
      <c r="AE281" s="912"/>
      <c r="AF281" s="912"/>
      <c r="AG281" s="912"/>
      <c r="AH281" s="912"/>
      <c r="AI281" s="912"/>
      <c r="AJ281" s="912"/>
      <c r="AK281" s="912"/>
      <c r="AL281" s="912"/>
      <c r="AM281" s="912"/>
      <c r="AN281" s="912"/>
    </row>
    <row r="282" spans="1:40" ht="20.25" hidden="1">
      <c r="A282" t="str">
        <f t="shared" si="56"/>
        <v>CarrosserieFrais bancaires</v>
      </c>
      <c r="B282" s="904" t="s">
        <v>861</v>
      </c>
      <c r="C282" s="1015" t="s">
        <v>428</v>
      </c>
      <c r="D282" s="998"/>
      <c r="E282" s="940"/>
      <c r="F282" s="929">
        <f t="array" ref="F282">+SUMPRODUCT(('Budget original'!$A$8:$A$501=$A282)*('Budget original'!$C$3:$AO$3=F$2),'Budget original'!$C$8:$AO$501)</f>
        <v>0</v>
      </c>
      <c r="G282" s="999"/>
      <c r="H282" s="940"/>
      <c r="I282" s="929"/>
      <c r="J282" s="942"/>
      <c r="K282" s="940"/>
      <c r="L282" s="932">
        <f>SUMIFS(BV_Data_An_Cour!$P:$P,BV_Data_An_Cour!$U:$U,$B282,BV_Data_An_Cour!$V:$V,$C282,BV_Data_An_Cour!$W:$W,$L$2)</f>
        <v>0</v>
      </c>
      <c r="M282" s="942"/>
      <c r="N282" s="963">
        <f t="shared" si="60"/>
        <v>0</v>
      </c>
      <c r="O282" s="942"/>
      <c r="P282" s="940"/>
      <c r="Q282" s="932">
        <f t="array" ref="Q282">+SUMPRODUCT(('Réel 2025'!$A$8:$A$500=$A282)*('Réel 2025'!$C$3:$AO$3=Q$2),'Réel 2025'!$C$8:$AO$500)</f>
        <v>0</v>
      </c>
      <c r="R282" s="942"/>
      <c r="S282" s="989">
        <f t="shared" si="61"/>
        <v>0</v>
      </c>
      <c r="T282" s="912"/>
      <c r="U282" s="912"/>
      <c r="W282" s="912"/>
      <c r="X282" s="912"/>
      <c r="Y282" s="912"/>
      <c r="Z282" s="912"/>
      <c r="AA282" s="912"/>
      <c r="AB282" s="912"/>
      <c r="AC282" s="912"/>
      <c r="AD282" s="912"/>
      <c r="AE282" s="912"/>
      <c r="AF282" s="912"/>
      <c r="AG282" s="912"/>
      <c r="AH282" s="912"/>
      <c r="AI282" s="912"/>
      <c r="AJ282" s="912"/>
      <c r="AK282" s="912"/>
      <c r="AL282" s="912"/>
      <c r="AM282" s="912"/>
      <c r="AN282" s="912"/>
    </row>
    <row r="283" spans="1:40" ht="20.25" hidden="1">
      <c r="A283" t="str">
        <f t="shared" si="56"/>
        <v>Carrosserie[...]</v>
      </c>
      <c r="B283" s="904" t="s">
        <v>861</v>
      </c>
      <c r="C283" s="1015" t="s">
        <v>330</v>
      </c>
      <c r="D283" s="998"/>
      <c r="E283" s="940"/>
      <c r="F283" s="929">
        <f t="array" ref="F283">+SUMPRODUCT(('Budget original'!$A$8:$A$501=$A283)*('Budget original'!$C$3:$AO$3=F$2),'Budget original'!$C$8:$AO$501)</f>
        <v>0</v>
      </c>
      <c r="G283" s="999"/>
      <c r="H283" s="940"/>
      <c r="I283" s="929"/>
      <c r="J283" s="942"/>
      <c r="K283" s="940"/>
      <c r="L283" s="932">
        <f>SUMIFS(BV_Data_An_Cour!$P:$P,BV_Data_An_Cour!$U:$U,$B283,BV_Data_An_Cour!$V:$V,$C283,BV_Data_An_Cour!$W:$W,$L$2)</f>
        <v>0</v>
      </c>
      <c r="M283" s="942"/>
      <c r="N283" s="963">
        <f t="shared" si="60"/>
        <v>0</v>
      </c>
      <c r="O283" s="942"/>
      <c r="P283" s="940"/>
      <c r="Q283" s="932">
        <f t="array" ref="Q283">+SUMPRODUCT(('Réel 2025'!$A$8:$A$500=$A283)*('Réel 2025'!$C$3:$AO$3=Q$2),'Réel 2025'!$C$8:$AO$500)</f>
        <v>0</v>
      </c>
      <c r="R283" s="942"/>
      <c r="S283" s="989">
        <f t="shared" si="61"/>
        <v>0</v>
      </c>
      <c r="T283" s="940"/>
      <c r="U283" s="940"/>
      <c r="W283" s="912"/>
      <c r="X283" s="912"/>
      <c r="Y283" s="912"/>
      <c r="Z283" s="912"/>
      <c r="AA283" s="912"/>
      <c r="AB283" s="912"/>
      <c r="AC283" s="912"/>
      <c r="AD283" s="912"/>
      <c r="AE283" s="912"/>
      <c r="AF283" s="912"/>
      <c r="AG283" s="912"/>
      <c r="AH283" s="912"/>
      <c r="AI283" s="912"/>
      <c r="AJ283" s="912"/>
      <c r="AK283" s="912"/>
      <c r="AL283" s="912"/>
      <c r="AM283" s="912"/>
      <c r="AN283" s="912"/>
    </row>
    <row r="284" spans="1:40" ht="20.25" hidden="1">
      <c r="A284" t="str">
        <f t="shared" si="56"/>
        <v>Carrosserie[...]</v>
      </c>
      <c r="B284" s="904" t="s">
        <v>861</v>
      </c>
      <c r="C284" s="1015" t="s">
        <v>330</v>
      </c>
      <c r="D284" s="998"/>
      <c r="E284" s="940"/>
      <c r="F284" s="929">
        <f t="array" ref="F284">+SUMPRODUCT(('Budget original'!$A$8:$A$501=$A284)*('Budget original'!$C$3:$AO$3=F$2),'Budget original'!$C$8:$AO$501)</f>
        <v>0</v>
      </c>
      <c r="G284" s="999"/>
      <c r="H284" s="940"/>
      <c r="I284" s="929"/>
      <c r="J284" s="942"/>
      <c r="K284" s="940"/>
      <c r="L284" s="932">
        <f>SUMIFS(BV_Data_An_Cour!$P:$P,BV_Data_An_Cour!$U:$U,$B284,BV_Data_An_Cour!$V:$V,$C284,BV_Data_An_Cour!$W:$W,$L$2)</f>
        <v>0</v>
      </c>
      <c r="M284" s="942"/>
      <c r="N284" s="963">
        <f t="shared" si="60"/>
        <v>0</v>
      </c>
      <c r="O284" s="942"/>
      <c r="P284" s="940"/>
      <c r="Q284" s="932">
        <f t="array" ref="Q284">+SUMPRODUCT(('Réel 2025'!$A$8:$A$500=$A284)*('Réel 2025'!$C$3:$AO$3=Q$2),'Réel 2025'!$C$8:$AO$500)</f>
        <v>0</v>
      </c>
      <c r="R284" s="942"/>
      <c r="S284" s="989">
        <f t="shared" si="61"/>
        <v>0</v>
      </c>
      <c r="T284" s="940"/>
      <c r="U284" s="940"/>
      <c r="W284" s="912"/>
      <c r="X284" s="912"/>
      <c r="Y284" s="912"/>
      <c r="Z284" s="912"/>
      <c r="AA284" s="912"/>
      <c r="AB284" s="912"/>
      <c r="AC284" s="912"/>
      <c r="AD284" s="912"/>
      <c r="AE284" s="912"/>
      <c r="AF284" s="912"/>
      <c r="AG284" s="912"/>
      <c r="AH284" s="912"/>
      <c r="AI284" s="912"/>
      <c r="AJ284" s="912"/>
      <c r="AK284" s="912"/>
      <c r="AL284" s="912"/>
      <c r="AM284" s="912"/>
      <c r="AN284" s="912"/>
    </row>
    <row r="285" spans="1:40" ht="20.25" hidden="1">
      <c r="A285" t="str">
        <f t="shared" si="56"/>
        <v>Carrosserie[...]</v>
      </c>
      <c r="B285" s="904" t="s">
        <v>861</v>
      </c>
      <c r="C285" s="1015" t="s">
        <v>330</v>
      </c>
      <c r="D285" s="998"/>
      <c r="E285" s="940"/>
      <c r="F285" s="929">
        <f t="array" ref="F285">+SUMPRODUCT(('Budget original'!$A$8:$A$501=$A285)*('Budget original'!$C$3:$AO$3=F$2),'Budget original'!$C$8:$AO$501)</f>
        <v>0</v>
      </c>
      <c r="G285" s="999"/>
      <c r="H285" s="940"/>
      <c r="I285" s="929"/>
      <c r="J285" s="942"/>
      <c r="K285" s="940"/>
      <c r="L285" s="932">
        <f>SUMIFS(BV_Data_An_Cour!$P:$P,BV_Data_An_Cour!$U:$U,$B285,BV_Data_An_Cour!$V:$V,$C285,BV_Data_An_Cour!$W:$W,$L$2)</f>
        <v>0</v>
      </c>
      <c r="M285" s="942"/>
      <c r="N285" s="963">
        <f t="shared" si="60"/>
        <v>0</v>
      </c>
      <c r="O285" s="942"/>
      <c r="P285" s="940"/>
      <c r="Q285" s="932">
        <f t="array" ref="Q285">+SUMPRODUCT(('Réel 2025'!$A$8:$A$500=$A285)*('Réel 2025'!$C$3:$AO$3=Q$2),'Réel 2025'!$C$8:$AO$500)</f>
        <v>0</v>
      </c>
      <c r="R285" s="942"/>
      <c r="S285" s="989">
        <f t="shared" si="61"/>
        <v>0</v>
      </c>
      <c r="T285" s="940"/>
      <c r="U285" s="940"/>
      <c r="W285" s="912"/>
      <c r="X285" s="912"/>
      <c r="Y285" s="912"/>
      <c r="Z285" s="912"/>
      <c r="AA285" s="912"/>
      <c r="AB285" s="912"/>
      <c r="AC285" s="912"/>
      <c r="AD285" s="912"/>
      <c r="AE285" s="912"/>
      <c r="AF285" s="912"/>
      <c r="AG285" s="912"/>
      <c r="AH285" s="912"/>
      <c r="AI285" s="912"/>
      <c r="AJ285" s="912"/>
      <c r="AK285" s="912"/>
      <c r="AL285" s="912"/>
      <c r="AM285" s="912"/>
      <c r="AN285" s="912"/>
    </row>
    <row r="286" spans="1:40" ht="20.25" hidden="1">
      <c r="B286" s="904"/>
      <c r="C286" s="1006" t="s">
        <v>429</v>
      </c>
      <c r="D286" s="1007" t="s">
        <v>404</v>
      </c>
      <c r="E286" s="1008">
        <f>IF(F251=0,0,F286/F$251)</f>
        <v>0</v>
      </c>
      <c r="F286" s="1009">
        <f>+SUM(F268:F285)</f>
        <v>0</v>
      </c>
      <c r="G286" s="1010"/>
      <c r="H286" s="1008"/>
      <c r="I286" s="1009"/>
      <c r="J286" s="1010" t="s">
        <v>404</v>
      </c>
      <c r="K286" s="1008" t="e">
        <f>IF(L263=0,0,L286/L$245)</f>
        <v>#DIV/0!</v>
      </c>
      <c r="L286" s="1009">
        <f>+SUM(L268:L285)</f>
        <v>0</v>
      </c>
      <c r="M286" s="1013"/>
      <c r="N286" s="1009">
        <f>+SUM(N268:N285)</f>
        <v>0</v>
      </c>
      <c r="O286" s="1010" t="s">
        <v>404</v>
      </c>
      <c r="P286" s="1008">
        <f>IF(Q251=0,0,Q286/Q$251)</f>
        <v>0</v>
      </c>
      <c r="Q286" s="1009">
        <f>+SUM(Q268:Q285)</f>
        <v>0</v>
      </c>
      <c r="R286" s="1013"/>
      <c r="S286" s="1014">
        <f t="shared" si="61"/>
        <v>0</v>
      </c>
      <c r="T286" s="981"/>
      <c r="U286" s="940"/>
      <c r="W286" s="912"/>
      <c r="X286" s="912"/>
      <c r="Y286" s="912"/>
      <c r="Z286" s="912"/>
      <c r="AA286" s="912"/>
      <c r="AB286" s="912"/>
      <c r="AC286" s="912"/>
      <c r="AD286" s="912"/>
      <c r="AE286" s="912"/>
      <c r="AF286" s="912"/>
      <c r="AG286" s="912"/>
      <c r="AH286" s="912"/>
      <c r="AI286" s="912"/>
      <c r="AJ286" s="912"/>
      <c r="AK286" s="912"/>
      <c r="AL286" s="912"/>
      <c r="AM286" s="912"/>
      <c r="AN286" s="912"/>
    </row>
    <row r="287" spans="1:40" ht="20.25" hidden="1">
      <c r="B287" s="904"/>
      <c r="C287" s="990"/>
      <c r="D287" s="1000"/>
      <c r="E287" s="1024"/>
      <c r="F287" s="963"/>
      <c r="G287" s="1001"/>
      <c r="H287" s="1024"/>
      <c r="I287" s="963"/>
      <c r="J287" s="922"/>
      <c r="K287" s="1024"/>
      <c r="L287" s="995"/>
      <c r="M287" s="922"/>
      <c r="N287" s="995"/>
      <c r="O287" s="922"/>
      <c r="P287" s="1024"/>
      <c r="Q287" s="995"/>
      <c r="R287" s="922"/>
      <c r="S287" s="996"/>
      <c r="T287" s="981"/>
      <c r="U287" s="940"/>
      <c r="W287" s="912"/>
      <c r="X287" s="912"/>
      <c r="Y287" s="912"/>
      <c r="Z287" s="912"/>
      <c r="AA287" s="912"/>
      <c r="AB287" s="912"/>
      <c r="AC287" s="912"/>
      <c r="AD287" s="912"/>
      <c r="AE287" s="912"/>
      <c r="AF287" s="912"/>
      <c r="AG287" s="912"/>
      <c r="AH287" s="912"/>
      <c r="AI287" s="912"/>
      <c r="AJ287" s="912"/>
      <c r="AK287" s="912"/>
      <c r="AL287" s="912"/>
      <c r="AM287" s="912"/>
      <c r="AN287" s="912"/>
    </row>
    <row r="288" spans="1:40" ht="20.25" hidden="1">
      <c r="B288" s="904"/>
      <c r="C288" s="1006" t="s">
        <v>430</v>
      </c>
      <c r="D288" s="1007" t="s">
        <v>404</v>
      </c>
      <c r="E288" s="1008">
        <f>IF(F251=0,0,F288/F$251)</f>
        <v>0</v>
      </c>
      <c r="F288" s="1009">
        <f>F267+F286</f>
        <v>0</v>
      </c>
      <c r="G288" s="1010"/>
      <c r="H288" s="1008"/>
      <c r="I288" s="1009"/>
      <c r="J288" s="1010" t="s">
        <v>404</v>
      </c>
      <c r="K288" s="1008">
        <f>IF(L265=0,0,L288/L$245)</f>
        <v>0</v>
      </c>
      <c r="L288" s="1009">
        <f>L267+L286</f>
        <v>-0.04</v>
      </c>
      <c r="M288" s="1013"/>
      <c r="N288" s="1027">
        <f>L288-F288</f>
        <v>-0.04</v>
      </c>
      <c r="O288" s="1010" t="s">
        <v>404</v>
      </c>
      <c r="P288" s="1008">
        <f>IF(Q251=0,0,Q288/Q$251)</f>
        <v>0</v>
      </c>
      <c r="Q288" s="1009">
        <f>Q267+Q286</f>
        <v>0</v>
      </c>
      <c r="R288" s="1013"/>
      <c r="S288" s="1028">
        <f>L288-Q288</f>
        <v>-0.04</v>
      </c>
      <c r="T288" s="981"/>
      <c r="U288" s="940"/>
      <c r="W288" s="912"/>
      <c r="X288" s="912"/>
      <c r="Y288" s="912"/>
      <c r="Z288" s="912"/>
      <c r="AA288" s="912"/>
      <c r="AB288" s="912"/>
      <c r="AC288" s="912"/>
      <c r="AD288" s="912"/>
      <c r="AE288" s="912"/>
      <c r="AF288" s="912"/>
      <c r="AG288" s="912"/>
      <c r="AH288" s="912"/>
      <c r="AI288" s="912"/>
      <c r="AJ288" s="912"/>
      <c r="AK288" s="912"/>
      <c r="AL288" s="912"/>
      <c r="AM288" s="912"/>
      <c r="AN288" s="912"/>
    </row>
    <row r="289" spans="1:40" ht="20.25" hidden="1">
      <c r="B289" s="904"/>
      <c r="C289" s="928"/>
      <c r="D289" s="998"/>
      <c r="E289" s="940"/>
      <c r="F289" s="963"/>
      <c r="G289" s="999"/>
      <c r="H289" s="940"/>
      <c r="I289" s="963"/>
      <c r="J289" s="942"/>
      <c r="K289" s="940"/>
      <c r="L289" s="963"/>
      <c r="M289" s="942"/>
      <c r="N289" s="963"/>
      <c r="O289" s="942"/>
      <c r="P289" s="940"/>
      <c r="Q289" s="963"/>
      <c r="R289" s="942"/>
      <c r="S289" s="989"/>
      <c r="T289" s="940"/>
      <c r="U289" s="940"/>
      <c r="W289" s="912"/>
      <c r="X289" s="912"/>
      <c r="Y289" s="912"/>
      <c r="Z289" s="912"/>
      <c r="AA289" s="912"/>
      <c r="AB289" s="912"/>
      <c r="AC289" s="912"/>
      <c r="AD289" s="912"/>
      <c r="AE289" s="912"/>
      <c r="AF289" s="912"/>
      <c r="AG289" s="912"/>
      <c r="AH289" s="912"/>
      <c r="AI289" s="912"/>
      <c r="AJ289" s="912"/>
      <c r="AK289" s="912"/>
      <c r="AL289" s="912"/>
      <c r="AM289" s="912"/>
      <c r="AN289" s="912"/>
    </row>
    <row r="290" spans="1:40" ht="20.25" hidden="1">
      <c r="B290" s="904"/>
      <c r="C290" s="1039" t="s">
        <v>459</v>
      </c>
      <c r="D290" s="1070"/>
      <c r="E290" s="1040"/>
      <c r="F290" s="1042">
        <f>F251-F288</f>
        <v>0</v>
      </c>
      <c r="G290" s="1071"/>
      <c r="H290" s="1040"/>
      <c r="I290" s="1042"/>
      <c r="J290" s="1072"/>
      <c r="K290" s="1041"/>
      <c r="L290" s="1042">
        <f>L251-L288</f>
        <v>0.04</v>
      </c>
      <c r="M290" s="1072"/>
      <c r="N290" s="1042">
        <f>L290-F290</f>
        <v>0.04</v>
      </c>
      <c r="O290" s="1072"/>
      <c r="P290" s="1041"/>
      <c r="Q290" s="1042">
        <f>Q251-Q288</f>
        <v>0</v>
      </c>
      <c r="R290" s="1072"/>
      <c r="S290" s="1044">
        <f>L290-Q290</f>
        <v>0.04</v>
      </c>
      <c r="T290" s="981"/>
      <c r="U290" s="940"/>
      <c r="W290" s="912"/>
      <c r="X290" s="912"/>
      <c r="Y290" s="912"/>
      <c r="Z290" s="912"/>
      <c r="AA290" s="912"/>
      <c r="AB290" s="912"/>
      <c r="AC290" s="912"/>
      <c r="AD290" s="912"/>
      <c r="AE290" s="912"/>
      <c r="AF290" s="912"/>
      <c r="AG290" s="912"/>
      <c r="AH290" s="912"/>
      <c r="AI290" s="912"/>
      <c r="AJ290" s="912"/>
      <c r="AK290" s="912"/>
      <c r="AL290" s="912"/>
      <c r="AM290" s="912"/>
      <c r="AN290" s="912"/>
    </row>
    <row r="291" spans="1:40" ht="20.25" hidden="1">
      <c r="B291" s="904"/>
      <c r="C291" s="940"/>
      <c r="D291" s="940"/>
      <c r="E291" s="940"/>
      <c r="F291" s="940"/>
      <c r="G291" s="940"/>
      <c r="H291" s="940"/>
      <c r="I291" s="940"/>
      <c r="J291" s="940"/>
      <c r="K291" s="940"/>
      <c r="L291" s="987"/>
      <c r="M291" s="940"/>
      <c r="N291" s="940"/>
      <c r="O291" s="940"/>
      <c r="P291" s="940"/>
      <c r="Q291" s="940"/>
      <c r="R291" s="940"/>
      <c r="S291" s="940"/>
      <c r="T291" s="912"/>
      <c r="U291" s="912"/>
      <c r="W291" s="912"/>
      <c r="X291" s="912"/>
      <c r="Y291" s="912"/>
      <c r="Z291" s="912"/>
      <c r="AA291" s="912"/>
      <c r="AB291" s="912"/>
      <c r="AC291" s="912"/>
      <c r="AD291" s="912"/>
      <c r="AE291" s="912"/>
      <c r="AF291" s="912"/>
      <c r="AG291" s="912"/>
      <c r="AH291" s="912"/>
      <c r="AI291" s="912"/>
      <c r="AJ291" s="912"/>
      <c r="AK291" s="912"/>
      <c r="AL291" s="912"/>
      <c r="AM291" s="912"/>
      <c r="AN291" s="912"/>
    </row>
    <row r="292" spans="1:40" ht="35.25">
      <c r="B292" s="904"/>
      <c r="C292" s="897" t="str">
        <f>C1</f>
        <v>BMW Sherbrooke</v>
      </c>
      <c r="D292" s="893"/>
      <c r="E292" s="893"/>
      <c r="F292" s="893"/>
      <c r="G292" s="893"/>
      <c r="H292" s="892"/>
      <c r="I292" s="892"/>
      <c r="J292" s="892"/>
      <c r="K292" s="894" t="s">
        <v>987</v>
      </c>
      <c r="L292" s="893"/>
      <c r="M292" s="893"/>
      <c r="N292" s="892"/>
      <c r="O292" s="892"/>
      <c r="P292" s="893"/>
      <c r="Q292" s="892"/>
      <c r="R292" s="893"/>
      <c r="S292" s="896" t="str">
        <f>$S$1</f>
        <v>Réalisé, Septembre 2026 AAD</v>
      </c>
      <c r="T292" s="912"/>
      <c r="U292" s="912"/>
      <c r="W292" s="912"/>
      <c r="X292" s="912"/>
      <c r="Y292" s="912"/>
      <c r="Z292" s="912"/>
      <c r="AA292" s="912"/>
      <c r="AB292" s="912"/>
      <c r="AC292" s="912"/>
      <c r="AD292" s="912"/>
      <c r="AE292" s="912"/>
      <c r="AF292" s="912"/>
      <c r="AG292" s="912"/>
      <c r="AH292" s="912"/>
      <c r="AI292" s="912"/>
      <c r="AJ292" s="912"/>
      <c r="AK292" s="912"/>
      <c r="AL292" s="912"/>
      <c r="AM292" s="912"/>
      <c r="AN292" s="912"/>
    </row>
    <row r="293" spans="1:40" ht="20.25">
      <c r="B293" s="904"/>
      <c r="C293" s="900"/>
      <c r="D293" s="903"/>
      <c r="E293" s="903"/>
      <c r="F293" s="903"/>
      <c r="G293" s="903"/>
      <c r="H293" s="903"/>
      <c r="I293" s="903"/>
      <c r="J293" s="903"/>
      <c r="K293" s="903"/>
      <c r="L293" s="903"/>
      <c r="M293" s="903"/>
      <c r="N293" s="903"/>
      <c r="O293" s="903"/>
      <c r="P293" s="903"/>
      <c r="Q293" s="903"/>
      <c r="R293" s="903"/>
      <c r="S293" s="903"/>
      <c r="T293" s="912"/>
      <c r="U293" s="912"/>
      <c r="W293" s="912"/>
      <c r="X293" s="912"/>
      <c r="Y293" s="912"/>
      <c r="Z293" s="912"/>
      <c r="AA293" s="912"/>
      <c r="AB293" s="912"/>
      <c r="AC293" s="912"/>
      <c r="AD293" s="912"/>
      <c r="AE293" s="912"/>
      <c r="AF293" s="912"/>
      <c r="AG293" s="912"/>
      <c r="AH293" s="912"/>
      <c r="AI293" s="912"/>
      <c r="AJ293" s="912"/>
      <c r="AK293" s="912"/>
      <c r="AL293" s="912"/>
      <c r="AM293" s="912"/>
      <c r="AN293" s="912"/>
    </row>
    <row r="294" spans="1:40" ht="20.25">
      <c r="B294" s="904"/>
      <c r="C294" s="905"/>
      <c r="D294" s="906" t="s">
        <v>337</v>
      </c>
      <c r="E294" s="907"/>
      <c r="F294" s="908"/>
      <c r="G294" s="909"/>
      <c r="H294" s="907"/>
      <c r="I294" s="908"/>
      <c r="J294" s="909" t="s">
        <v>338</v>
      </c>
      <c r="K294" s="907"/>
      <c r="L294" s="908"/>
      <c r="M294" s="909" t="s">
        <v>339</v>
      </c>
      <c r="N294" s="908"/>
      <c r="O294" s="906" t="s">
        <v>340</v>
      </c>
      <c r="P294" s="907"/>
      <c r="Q294" s="908"/>
      <c r="R294" s="910" t="s">
        <v>341</v>
      </c>
      <c r="S294" s="911"/>
      <c r="T294" s="912"/>
      <c r="U294" s="912"/>
      <c r="W294" s="912"/>
      <c r="X294" s="912"/>
      <c r="Y294" s="912"/>
      <c r="Z294" s="912"/>
      <c r="AA294" s="912"/>
      <c r="AB294" s="912"/>
      <c r="AC294" s="912"/>
      <c r="AD294" s="912"/>
      <c r="AE294" s="912"/>
      <c r="AF294" s="912"/>
      <c r="AG294" s="912"/>
      <c r="AH294" s="912"/>
      <c r="AI294" s="912"/>
      <c r="AJ294" s="912"/>
      <c r="AK294" s="912"/>
      <c r="AL294" s="912"/>
      <c r="AM294" s="912"/>
      <c r="AN294" s="912"/>
    </row>
    <row r="295" spans="1:40" ht="20.25">
      <c r="A295" t="str">
        <f t="shared" ref="A295:A349" si="62">+B295&amp;C295</f>
        <v>Pièces</v>
      </c>
      <c r="B295" s="904" t="s">
        <v>987</v>
      </c>
      <c r="C295" s="928"/>
      <c r="D295" s="985" t="s">
        <v>688</v>
      </c>
      <c r="E295" s="985" t="s">
        <v>990</v>
      </c>
      <c r="F295" s="1049" t="s">
        <v>344</v>
      </c>
      <c r="G295" s="1050"/>
      <c r="H295" s="985"/>
      <c r="I295" s="1049"/>
      <c r="J295" s="1050" t="s">
        <v>688</v>
      </c>
      <c r="K295" s="985" t="s">
        <v>990</v>
      </c>
      <c r="L295" s="1049" t="s">
        <v>344</v>
      </c>
      <c r="M295" s="1050" t="s">
        <v>687</v>
      </c>
      <c r="N295" s="1049" t="s">
        <v>465</v>
      </c>
      <c r="O295" s="985" t="s">
        <v>688</v>
      </c>
      <c r="P295" s="985" t="s">
        <v>990</v>
      </c>
      <c r="Q295" s="1049" t="s">
        <v>344</v>
      </c>
      <c r="R295" s="1050" t="s">
        <v>690</v>
      </c>
      <c r="S295" s="1051" t="s">
        <v>344</v>
      </c>
      <c r="T295" s="912"/>
      <c r="U295" s="912"/>
      <c r="W295" s="912"/>
      <c r="X295" s="912"/>
      <c r="Y295" s="912"/>
      <c r="Z295" s="912"/>
      <c r="AA295" s="912"/>
      <c r="AB295" s="912"/>
      <c r="AC295" s="912"/>
      <c r="AD295" s="912"/>
      <c r="AE295" s="912"/>
      <c r="AF295" s="912"/>
      <c r="AG295" s="912"/>
      <c r="AH295" s="912"/>
      <c r="AI295" s="912"/>
      <c r="AJ295" s="912"/>
      <c r="AK295" s="912"/>
      <c r="AL295" s="912"/>
      <c r="AM295" s="912"/>
      <c r="AN295" s="912"/>
    </row>
    <row r="296" spans="1:40" ht="20.25">
      <c r="A296" t="str">
        <f t="shared" si="62"/>
        <v>PiècesPièces Ro Clients</v>
      </c>
      <c r="B296" s="904" t="s">
        <v>987</v>
      </c>
      <c r="C296" s="928" t="s">
        <v>991</v>
      </c>
      <c r="D296" s="987">
        <f t="array" ref="D296">+SUMPRODUCT(('Budget original'!$A$8:$A$501=$A296)*('Budget original'!$C$3:$AO$3=D$2),'Budget original'!$C$8:$AO$501)</f>
        <v>530310.57263057714</v>
      </c>
      <c r="E296" s="986">
        <f t="shared" ref="E296:E304" si="63">IF(D296=0,0,F296/D296)</f>
        <v>0.40200000000000008</v>
      </c>
      <c r="F296" s="989">
        <f t="array" ref="F296">+SUMPRODUCT(('Budget original'!$A$8:$A$501=$A296)*('Budget original'!$C$3:$AO$3=F$2),'Budget original'!$C$8:$AO$501)</f>
        <v>213184.85019749205</v>
      </c>
      <c r="G296" s="987"/>
      <c r="H296" s="986"/>
      <c r="I296" s="989"/>
      <c r="J296" s="929">
        <f>-SUMIFS(BV_Data_An_Cour!$P:$P,BV_Data_An_Cour!$X:$X,"Oui",BV_Data_An_Cour!$U:$U,$B296,BV_Data_An_Cour!$V:$V,$C296)</f>
        <v>704154.42999999993</v>
      </c>
      <c r="K296" s="986">
        <f t="shared" ref="K296:K305" si="64">IF(J296&lt;=0,0,L296/J296)</f>
        <v>0.37624361746896906</v>
      </c>
      <c r="L296" s="932">
        <f>-SUMIFS(BV_Data_An_Cour!$P:$P,BV_Data_An_Cour!$U:$U,$B296,BV_Data_An_Cour!$V:$V,$C296,BV_Data_An_Cour!$W:$W,$L$2)</f>
        <v>264933.60999999993</v>
      </c>
      <c r="M296" s="988">
        <f t="shared" ref="M296:M302" si="65">(+J296-D296)/D296</f>
        <v>0.32781518291645528</v>
      </c>
      <c r="N296" s="963">
        <f t="shared" ref="N296:N305" si="66">L296-F296</f>
        <v>51748.759802507877</v>
      </c>
      <c r="O296" s="929">
        <f t="array" ref="O296">+SUMPRODUCT(('Réel 2025'!$A$8:$A$500=$A296)*('Réel 2025'!$C$3:$AO$3=O$2),'Réel 2025'!$C$8:$AO$500)</f>
        <v>505765.56999999972</v>
      </c>
      <c r="P296" s="986">
        <f t="shared" ref="P296:P304" si="67">IF(O296=0,0,Q296/O296)</f>
        <v>0.40462586253152766</v>
      </c>
      <c r="Q296" s="932">
        <f t="array" ref="Q296">+SUMPRODUCT(('Réel 2025'!$A$8:$A$500=$A296)*('Réel 2025'!$C$3:$AO$3=Q$2),'Réel 2025'!$C$8:$AO$500)</f>
        <v>204645.82999999961</v>
      </c>
      <c r="R296" s="988">
        <f t="shared" ref="R296:R305" si="68">IF(O296=0,0,(J296-O296)/O296)</f>
        <v>0.39225457755062354</v>
      </c>
      <c r="S296" s="989">
        <f t="shared" ref="S296:S305" si="69">L296-Q296</f>
        <v>60287.780000000319</v>
      </c>
      <c r="T296" s="912"/>
      <c r="U296" s="912"/>
      <c r="W296" s="912"/>
      <c r="X296" s="912"/>
      <c r="Y296" s="912"/>
      <c r="Z296" s="912"/>
      <c r="AA296" s="912"/>
      <c r="AB296" s="912"/>
      <c r="AC296" s="912"/>
      <c r="AD296" s="912"/>
      <c r="AE296" s="912"/>
      <c r="AF296" s="912"/>
      <c r="AG296" s="912"/>
      <c r="AH296" s="912"/>
      <c r="AI296" s="912"/>
      <c r="AJ296" s="912"/>
      <c r="AK296" s="912"/>
      <c r="AL296" s="912"/>
      <c r="AM296" s="912"/>
      <c r="AN296" s="912"/>
    </row>
    <row r="297" spans="1:40" ht="20.25">
      <c r="A297" t="str">
        <f t="shared" si="62"/>
        <v>PiècesPièces Ro Carrosserie</v>
      </c>
      <c r="B297" s="904" t="s">
        <v>987</v>
      </c>
      <c r="C297" s="928" t="s">
        <v>1007</v>
      </c>
      <c r="D297" s="987">
        <f t="array" ref="D297">+SUMPRODUCT(('Budget original'!$A$8:$A$501=$A297)*('Budget original'!$C$3:$AO$3=D$2),'Budget original'!$C$8:$AO$501)</f>
        <v>0</v>
      </c>
      <c r="E297" s="986">
        <f t="shared" si="63"/>
        <v>0</v>
      </c>
      <c r="F297" s="989">
        <f t="array" ref="F297">+SUMPRODUCT(('Budget original'!$A$8:$A$501=$A297)*('Budget original'!$C$3:$AO$3=F$2),'Budget original'!$C$8:$AO$501)</f>
        <v>0</v>
      </c>
      <c r="G297" s="987"/>
      <c r="H297" s="986"/>
      <c r="I297" s="989"/>
      <c r="J297" s="929">
        <f>-SUMIFS(BV_Data_An_Cour!$P:$P,BV_Data_An_Cour!$X:$X,"Oui",BV_Data_An_Cour!$U:$U,$B297,BV_Data_An_Cour!$V:$V,$C297)</f>
        <v>0</v>
      </c>
      <c r="K297" s="986">
        <f t="shared" si="64"/>
        <v>0</v>
      </c>
      <c r="L297" s="932">
        <f>-SUMIFS(BV_Data_An_Cour!$P:$P,BV_Data_An_Cour!$U:$U,$B297,BV_Data_An_Cour!$V:$V,$C297,BV_Data_An_Cour!$W:$W,$L$2)</f>
        <v>0</v>
      </c>
      <c r="M297" s="988" t="e">
        <f t="shared" si="65"/>
        <v>#DIV/0!</v>
      </c>
      <c r="N297" s="963">
        <f t="shared" si="66"/>
        <v>0</v>
      </c>
      <c r="O297" s="929">
        <f t="array" ref="O297">+SUMPRODUCT(('Réel 2025'!$A$8:$A$500=$A297)*('Réel 2025'!$C$3:$AO$3=O$2),'Réel 2025'!$C$8:$AO$500)</f>
        <v>5835.08</v>
      </c>
      <c r="P297" s="986">
        <f t="shared" si="67"/>
        <v>0.2995982917115102</v>
      </c>
      <c r="Q297" s="932">
        <f t="array" ref="Q297">+SUMPRODUCT(('Réel 2025'!$A$8:$A$500=$A297)*('Réel 2025'!$C$3:$AO$3=Q$2),'Réel 2025'!$C$8:$AO$500)</f>
        <v>1748.1799999999989</v>
      </c>
      <c r="R297" s="988">
        <f t="shared" si="68"/>
        <v>-1</v>
      </c>
      <c r="S297" s="989">
        <f t="shared" si="69"/>
        <v>-1748.1799999999989</v>
      </c>
      <c r="T297" s="912"/>
      <c r="U297" s="912"/>
      <c r="W297" s="912"/>
      <c r="X297" s="912"/>
      <c r="Y297" s="912"/>
      <c r="Z297" s="912"/>
      <c r="AA297" s="912"/>
      <c r="AB297" s="912"/>
      <c r="AC297" s="912"/>
      <c r="AD297" s="912"/>
      <c r="AE297" s="912"/>
      <c r="AF297" s="912"/>
      <c r="AG297" s="912"/>
      <c r="AH297" s="912"/>
      <c r="AI297" s="912"/>
      <c r="AJ297" s="912"/>
      <c r="AK297" s="912"/>
      <c r="AL297" s="912"/>
      <c r="AM297" s="912"/>
      <c r="AN297" s="912"/>
    </row>
    <row r="298" spans="1:40" ht="20.25">
      <c r="A298" t="str">
        <f t="shared" si="62"/>
        <v>PiècesP/A Garantie</v>
      </c>
      <c r="B298" s="904" t="s">
        <v>987</v>
      </c>
      <c r="C298" s="928" t="s">
        <v>1014</v>
      </c>
      <c r="D298" s="987">
        <f t="array" ref="D298">+SUMPRODUCT(('Budget original'!$A$8:$A$501=$A298)*('Budget original'!$C$3:$AO$3=D$2),'Budget original'!$C$8:$AO$501)</f>
        <v>587285.58484938298</v>
      </c>
      <c r="E298" s="986">
        <f t="shared" si="63"/>
        <v>0.27699999999999997</v>
      </c>
      <c r="F298" s="989">
        <f t="array" ref="F298">+SUMPRODUCT(('Budget original'!$A$8:$A$501=$A298)*('Budget original'!$C$3:$AO$3=F$2),'Budget original'!$C$8:$AO$501)</f>
        <v>162678.10700327906</v>
      </c>
      <c r="G298" s="987"/>
      <c r="H298" s="986"/>
      <c r="I298" s="989"/>
      <c r="J298" s="929">
        <f>-SUMIFS(BV_Data_An_Cour!$P:$P,BV_Data_An_Cour!$X:$X,"Oui",BV_Data_An_Cour!$U:$U,$B298,BV_Data_An_Cour!$V:$V,$C298)</f>
        <v>534916.13</v>
      </c>
      <c r="K298" s="986">
        <f t="shared" si="64"/>
        <v>0.2834145607087975</v>
      </c>
      <c r="L298" s="932">
        <f>-SUMIFS(BV_Data_An_Cour!$P:$P,BV_Data_An_Cour!$U:$U,$B298,BV_Data_An_Cour!$V:$V,$C298,BV_Data_An_Cour!$W:$W,$L$2)</f>
        <v>151603.02000000002</v>
      </c>
      <c r="M298" s="988">
        <f t="shared" si="65"/>
        <v>-8.9172042019069489E-2</v>
      </c>
      <c r="N298" s="963">
        <f t="shared" si="66"/>
        <v>-11075.087003279041</v>
      </c>
      <c r="O298" s="929">
        <f t="array" ref="O298">+SUMPRODUCT(('Réel 2025'!$A$8:$A$500=$A298)*('Réel 2025'!$C$3:$AO$3=O$2),'Réel 2025'!$C$8:$AO$500)</f>
        <v>672227.18</v>
      </c>
      <c r="P298" s="986">
        <f t="shared" si="67"/>
        <v>0.27575033487934808</v>
      </c>
      <c r="Q298" s="932">
        <f t="array" ref="Q298">+SUMPRODUCT(('Réel 2025'!$A$8:$A$500=$A298)*('Réel 2025'!$C$3:$AO$3=Q$2),'Réel 2025'!$C$8:$AO$500)</f>
        <v>185366.86999999982</v>
      </c>
      <c r="R298" s="988">
        <f t="shared" si="68"/>
        <v>-0.20426286541999095</v>
      </c>
      <c r="S298" s="989">
        <f t="shared" si="69"/>
        <v>-33763.849999999802</v>
      </c>
      <c r="T298" s="912"/>
      <c r="U298" s="912"/>
      <c r="W298" s="912"/>
      <c r="X298" s="912"/>
      <c r="Y298" s="912"/>
      <c r="Z298" s="912"/>
      <c r="AA298" s="912"/>
      <c r="AB298" s="912"/>
      <c r="AC298" s="912"/>
      <c r="AD298" s="912"/>
      <c r="AE298" s="912"/>
      <c r="AF298" s="912"/>
      <c r="AG298" s="912"/>
      <c r="AH298" s="912"/>
      <c r="AI298" s="912"/>
      <c r="AJ298" s="912"/>
      <c r="AK298" s="912"/>
      <c r="AL298" s="912"/>
      <c r="AM298" s="912"/>
      <c r="AN298" s="912"/>
    </row>
    <row r="299" spans="1:40" ht="20.25">
      <c r="A299" t="str">
        <f t="shared" si="62"/>
        <v>PiècesVentes Internes</v>
      </c>
      <c r="B299" s="904" t="s">
        <v>987</v>
      </c>
      <c r="C299" s="928" t="s">
        <v>1023</v>
      </c>
      <c r="D299" s="987">
        <f t="array" ref="D299">+SUMPRODUCT(('Budget original'!$A$8:$A$501=$A299)*('Budget original'!$C$3:$AO$3=D$2),'Budget original'!$C$8:$AO$501)</f>
        <v>268800</v>
      </c>
      <c r="E299" s="986">
        <f t="shared" si="63"/>
        <v>0.33800000000000002</v>
      </c>
      <c r="F299" s="989">
        <f t="array" ref="F299">+SUMPRODUCT(('Budget original'!$A$8:$A$501=$A299)*('Budget original'!$C$3:$AO$3=F$2),'Budget original'!$C$8:$AO$501)</f>
        <v>90854.400000000009</v>
      </c>
      <c r="G299" s="987"/>
      <c r="H299" s="986"/>
      <c r="I299" s="989"/>
      <c r="J299" s="929">
        <f>-SUMIFS(BV_Data_An_Cour!$P:$P,BV_Data_An_Cour!$X:$X,"Oui",BV_Data_An_Cour!$U:$U,$B299,BV_Data_An_Cour!$V:$V,$C299)</f>
        <v>203599.88</v>
      </c>
      <c r="K299" s="986">
        <f t="shared" si="64"/>
        <v>0.27621931800745658</v>
      </c>
      <c r="L299" s="932">
        <f>-SUMIFS(BV_Data_An_Cour!$P:$P,BV_Data_An_Cour!$U:$U,$B299,BV_Data_An_Cour!$V:$V,$C299,BV_Data_An_Cour!$W:$W,$L$2)</f>
        <v>56238.22</v>
      </c>
      <c r="M299" s="988">
        <f t="shared" si="65"/>
        <v>-0.24255997023809522</v>
      </c>
      <c r="N299" s="963">
        <f t="shared" si="66"/>
        <v>-34616.180000000008</v>
      </c>
      <c r="O299" s="929">
        <f t="array" ref="O299">+SUMPRODUCT(('Réel 2025'!$A$8:$A$500=$A299)*('Réel 2025'!$C$3:$AO$3=O$2),'Réel 2025'!$C$8:$AO$500)</f>
        <v>180392.42999999988</v>
      </c>
      <c r="P299" s="986">
        <f t="shared" si="67"/>
        <v>0.34633703864402748</v>
      </c>
      <c r="Q299" s="932">
        <f t="array" ref="Q299">+SUMPRODUCT(('Réel 2025'!$A$8:$A$500=$A299)*('Réel 2025'!$C$3:$AO$3=Q$2),'Réel 2025'!$C$8:$AO$500)</f>
        <v>62476.57999999998</v>
      </c>
      <c r="R299" s="988">
        <f t="shared" si="68"/>
        <v>0.12864979977264093</v>
      </c>
      <c r="S299" s="989">
        <f t="shared" si="69"/>
        <v>-6238.3599999999788</v>
      </c>
      <c r="T299" s="912"/>
      <c r="U299" s="912"/>
      <c r="W299" s="912"/>
      <c r="X299" s="912"/>
      <c r="Y299" s="912"/>
      <c r="Z299" s="912"/>
      <c r="AA299" s="912"/>
      <c r="AB299" s="912"/>
      <c r="AC299" s="912"/>
      <c r="AD299" s="912"/>
      <c r="AE299" s="912"/>
      <c r="AF299" s="912"/>
      <c r="AG299" s="912"/>
      <c r="AH299" s="912"/>
      <c r="AI299" s="912"/>
      <c r="AJ299" s="912"/>
      <c r="AK299" s="912"/>
      <c r="AL299" s="912"/>
      <c r="AM299" s="912"/>
      <c r="AN299" s="912"/>
    </row>
    <row r="300" spans="1:40" ht="20.25">
      <c r="A300" t="str">
        <f t="shared" si="62"/>
        <v>PiècesVentes Détails</v>
      </c>
      <c r="B300" s="904" t="s">
        <v>987</v>
      </c>
      <c r="C300" s="928" t="s">
        <v>1032</v>
      </c>
      <c r="D300" s="987">
        <f t="array" ref="D300">+SUMPRODUCT(('Budget original'!$A$8:$A$501=$A300)*('Budget original'!$C$3:$AO$3=D$2),'Budget original'!$C$8:$AO$501)</f>
        <v>157199.37145183669</v>
      </c>
      <c r="E300" s="986">
        <f t="shared" si="63"/>
        <v>0.33100000000000007</v>
      </c>
      <c r="F300" s="989">
        <f t="array" ref="F300">+SUMPRODUCT(('Budget original'!$A$8:$A$501=$A300)*('Budget original'!$C$3:$AO$3=F$2),'Budget original'!$C$8:$AO$501)</f>
        <v>52032.991950557953</v>
      </c>
      <c r="G300" s="987"/>
      <c r="H300" s="986"/>
      <c r="I300" s="989"/>
      <c r="J300" s="929">
        <f>-SUMIFS(BV_Data_An_Cour!$P:$P,BV_Data_An_Cour!$X:$X,"Oui",BV_Data_An_Cour!$U:$U,$B300,BV_Data_An_Cour!$V:$V,$C300)</f>
        <v>221365.69</v>
      </c>
      <c r="K300" s="986">
        <f t="shared" si="64"/>
        <v>0.33381482920862754</v>
      </c>
      <c r="L300" s="932">
        <f>-SUMIFS(BV_Data_An_Cour!$P:$P,BV_Data_An_Cour!$U:$U,$B300,BV_Data_An_Cour!$V:$V,$C300,BV_Data_An_Cour!$W:$W,$L$2)</f>
        <v>73895.149999999994</v>
      </c>
      <c r="M300" s="988">
        <f t="shared" si="65"/>
        <v>0.40818432004877842</v>
      </c>
      <c r="N300" s="963">
        <f t="shared" si="66"/>
        <v>21862.158049442041</v>
      </c>
      <c r="O300" s="929">
        <f t="array" ref="O300">+SUMPRODUCT(('Réel 2025'!$A$8:$A$500=$A300)*('Réel 2025'!$C$3:$AO$3=O$2),'Réel 2025'!$C$8:$AO$500)</f>
        <v>146475.53</v>
      </c>
      <c r="P300" s="986">
        <f t="shared" si="67"/>
        <v>0.33449921635374857</v>
      </c>
      <c r="Q300" s="932">
        <f t="array" ref="Q300">+SUMPRODUCT(('Réel 2025'!$A$8:$A$500=$A300)*('Réel 2025'!$C$3:$AO$3=Q$2),'Réel 2025'!$C$8:$AO$500)</f>
        <v>48995.94999999999</v>
      </c>
      <c r="R300" s="988">
        <f t="shared" si="68"/>
        <v>0.51128103103637856</v>
      </c>
      <c r="S300" s="989">
        <f t="shared" si="69"/>
        <v>24899.200000000004</v>
      </c>
      <c r="T300" s="912"/>
      <c r="U300" s="912"/>
      <c r="W300" s="912"/>
      <c r="X300" s="912"/>
      <c r="Y300" s="912"/>
      <c r="Z300" s="912"/>
      <c r="AA300" s="912"/>
      <c r="AB300" s="912"/>
      <c r="AC300" s="912"/>
      <c r="AD300" s="912"/>
      <c r="AE300" s="912"/>
      <c r="AF300" s="912"/>
      <c r="AG300" s="912"/>
      <c r="AH300" s="912"/>
      <c r="AI300" s="912"/>
      <c r="AJ300" s="912"/>
      <c r="AK300" s="912"/>
      <c r="AL300" s="912"/>
      <c r="AM300" s="912"/>
      <c r="AN300" s="912"/>
    </row>
    <row r="301" spans="1:40" ht="20.25">
      <c r="A301" t="str">
        <f t="shared" si="62"/>
        <v>PiècesVentes de Gros</v>
      </c>
      <c r="B301" s="904" t="s">
        <v>987</v>
      </c>
      <c r="C301" s="928" t="s">
        <v>1042</v>
      </c>
      <c r="D301" s="987">
        <f t="array" ref="D301">+SUMPRODUCT(('Budget original'!$A$8:$A$501=$A301)*('Budget original'!$C$3:$AO$3=D$2),'Budget original'!$C$8:$AO$501)</f>
        <v>874800</v>
      </c>
      <c r="E301" s="986">
        <f t="shared" si="63"/>
        <v>0.2</v>
      </c>
      <c r="F301" s="989">
        <f t="array" ref="F301">+SUMPRODUCT(('Budget original'!$A$8:$A$501=$A301)*('Budget original'!$C$3:$AO$3=F$2),'Budget original'!$C$8:$AO$501)</f>
        <v>174960</v>
      </c>
      <c r="G301" s="987"/>
      <c r="H301" s="986"/>
      <c r="I301" s="989"/>
      <c r="J301" s="929">
        <f>-SUMIFS(BV_Data_An_Cour!$P:$P,BV_Data_An_Cour!$X:$X,"Oui",BV_Data_An_Cour!$U:$U,$B301,BV_Data_An_Cour!$V:$V,$C301)</f>
        <v>593650.04</v>
      </c>
      <c r="K301" s="986">
        <f t="shared" si="64"/>
        <v>0.1810861496783526</v>
      </c>
      <c r="L301" s="932">
        <f>-SUMIFS(BV_Data_An_Cour!$P:$P,BV_Data_An_Cour!$U:$U,$B301,BV_Data_An_Cour!$V:$V,$C301,BV_Data_An_Cour!$W:$W,$L$2)</f>
        <v>107501.80000000002</v>
      </c>
      <c r="M301" s="988">
        <f t="shared" si="65"/>
        <v>-0.3213877000457247</v>
      </c>
      <c r="N301" s="963">
        <f t="shared" si="66"/>
        <v>-67458.199999999983</v>
      </c>
      <c r="O301" s="929">
        <f t="array" ref="O301">+SUMPRODUCT(('Réel 2025'!$A$8:$A$500=$A301)*('Réel 2025'!$C$3:$AO$3=O$2),'Réel 2025'!$C$8:$AO$500)</f>
        <v>504753.37000000005</v>
      </c>
      <c r="P301" s="986">
        <f t="shared" si="67"/>
        <v>0.19323514372969827</v>
      </c>
      <c r="Q301" s="932">
        <f t="array" ref="Q301">+SUMPRODUCT(('Réel 2025'!$A$8:$A$500=$A301)*('Réel 2025'!$C$3:$AO$3=Q$2),'Réel 2025'!$C$8:$AO$500)</f>
        <v>97536.089999999589</v>
      </c>
      <c r="R301" s="988">
        <f t="shared" si="68"/>
        <v>0.17611902224644874</v>
      </c>
      <c r="S301" s="989">
        <f t="shared" si="69"/>
        <v>9965.7100000004284</v>
      </c>
      <c r="T301" s="912"/>
      <c r="U301" s="912"/>
      <c r="W301" s="912"/>
      <c r="X301" s="912"/>
      <c r="Y301" s="912"/>
      <c r="Z301" s="912"/>
      <c r="AA301" s="912"/>
      <c r="AB301" s="912"/>
      <c r="AC301" s="912"/>
      <c r="AD301" s="912"/>
      <c r="AE301" s="912"/>
      <c r="AF301" s="912"/>
      <c r="AG301" s="912"/>
      <c r="AH301" s="912"/>
      <c r="AI301" s="912"/>
      <c r="AJ301" s="912"/>
      <c r="AK301" s="912"/>
      <c r="AL301" s="912"/>
      <c r="AM301" s="912"/>
      <c r="AN301" s="912"/>
    </row>
    <row r="302" spans="1:40" ht="20.25" hidden="1">
      <c r="A302" t="str">
        <f t="shared" si="62"/>
        <v>Pièces[...]</v>
      </c>
      <c r="B302" s="904" t="s">
        <v>987</v>
      </c>
      <c r="C302" s="928" t="s">
        <v>330</v>
      </c>
      <c r="D302" s="987">
        <f t="array" ref="D302">+SUMPRODUCT(('Budget original'!$A$8:$A$501=$A302)*('Budget original'!$C$3:$AO$3=D$2),'Budget original'!$C$8:$AO$501)</f>
        <v>0</v>
      </c>
      <c r="E302" s="986">
        <f t="shared" si="63"/>
        <v>0</v>
      </c>
      <c r="F302" s="989">
        <f t="array" ref="F302">+SUMPRODUCT(('Budget original'!$A$8:$A$501=$A302)*('Budget original'!$C$3:$AO$3=F$2),'Budget original'!$C$8:$AO$501)</f>
        <v>0</v>
      </c>
      <c r="G302" s="987"/>
      <c r="H302" s="986"/>
      <c r="I302" s="989"/>
      <c r="J302" s="929">
        <f>-SUMIFS(BV_Data_An_Cour!$P:$P,BV_Data_An_Cour!$X:$X,"Oui",BV_Data_An_Cour!$U:$U,$B302,BV_Data_An_Cour!$V:$V,$C302)</f>
        <v>0</v>
      </c>
      <c r="K302" s="986">
        <f t="shared" si="64"/>
        <v>0</v>
      </c>
      <c r="L302" s="932">
        <f>-SUMIFS(BV_Data_An_Cour!$P:$P,BV_Data_An_Cour!$U:$U,$B302,BV_Data_An_Cour!$V:$V,$C302,BV_Data_An_Cour!$W:$W,$L$2)</f>
        <v>0</v>
      </c>
      <c r="M302" s="988" t="e">
        <f t="shared" si="65"/>
        <v>#DIV/0!</v>
      </c>
      <c r="N302" s="963">
        <f t="shared" si="66"/>
        <v>0</v>
      </c>
      <c r="O302" s="929">
        <f t="array" ref="O302">+SUMPRODUCT(('Réel 2025'!$A$8:$A$500=$A302)*('Réel 2025'!$C$3:$AO$3=O$2),'Réel 2025'!$C$8:$AO$500)</f>
        <v>0</v>
      </c>
      <c r="P302" s="986">
        <f t="shared" si="67"/>
        <v>0</v>
      </c>
      <c r="Q302" s="932">
        <f t="array" ref="Q302">+SUMPRODUCT(('Réel 2025'!$A$8:$A$500=$A302)*('Réel 2025'!$C$3:$AO$3=Q$2),'Réel 2025'!$C$8:$AO$500)</f>
        <v>0</v>
      </c>
      <c r="R302" s="988">
        <f t="shared" si="68"/>
        <v>0</v>
      </c>
      <c r="S302" s="989">
        <f t="shared" si="69"/>
        <v>0</v>
      </c>
      <c r="T302" s="912"/>
      <c r="U302" s="912"/>
      <c r="W302" s="912"/>
      <c r="X302" s="912"/>
      <c r="Y302" s="912"/>
      <c r="Z302" s="912"/>
      <c r="AA302" s="912"/>
      <c r="AB302" s="912"/>
      <c r="AC302" s="912"/>
      <c r="AD302" s="912"/>
      <c r="AE302" s="912"/>
      <c r="AF302" s="912"/>
      <c r="AG302" s="912"/>
      <c r="AH302" s="912"/>
      <c r="AI302" s="912"/>
      <c r="AJ302" s="912"/>
      <c r="AK302" s="912"/>
      <c r="AL302" s="912"/>
      <c r="AM302" s="912"/>
      <c r="AN302" s="912"/>
    </row>
    <row r="303" spans="1:40" ht="20.25">
      <c r="A303" t="str">
        <f t="shared" si="62"/>
        <v>PiècesEscomptes</v>
      </c>
      <c r="B303" s="904" t="s">
        <v>987</v>
      </c>
      <c r="C303" s="928" t="s">
        <v>1055</v>
      </c>
      <c r="D303" s="987">
        <f t="array" ref="D303">+SUMPRODUCT(('Budget original'!$A$8:$A$501=$A303)*('Budget original'!$C$3:$AO$3=D$2),'Budget original'!$C$8:$AO$501)</f>
        <v>0</v>
      </c>
      <c r="E303" s="986">
        <f t="shared" si="63"/>
        <v>0</v>
      </c>
      <c r="F303" s="989">
        <f t="array" ref="F303">+SUMPRODUCT(('Budget original'!$A$8:$A$501=$A303)*('Budget original'!$C$3:$AO$3=F$2),'Budget original'!$C$8:$AO$501)</f>
        <v>89570.204775251739</v>
      </c>
      <c r="G303" s="987"/>
      <c r="H303" s="986"/>
      <c r="I303" s="989"/>
      <c r="J303" s="929">
        <f>-SUMIFS(BV_Data_An_Cour!$P:$P,BV_Data_An_Cour!$X:$X,"Oui",BV_Data_An_Cour!$U:$U,$B303,BV_Data_An_Cour!$V:$V,$C303)</f>
        <v>0</v>
      </c>
      <c r="K303" s="986">
        <f t="shared" si="64"/>
        <v>0</v>
      </c>
      <c r="L303" s="932">
        <f>-SUMIFS(BV_Data_An_Cour!$P:$P,BV_Data_An_Cour!$U:$U,$B303,BV_Data_An_Cour!$V:$V,$C303,BV_Data_An_Cour!$W:$W,$L$2)</f>
        <v>78018.45</v>
      </c>
      <c r="M303" s="988"/>
      <c r="N303" s="963">
        <f t="shared" si="66"/>
        <v>-11551.754775251742</v>
      </c>
      <c r="O303" s="929">
        <f t="array" ref="O303">+SUMPRODUCT(('Réel 2025'!$A$8:$A$500=$A303)*('Réel 2025'!$C$3:$AO$3=O$2),'Réel 2025'!$C$8:$AO$500)</f>
        <v>0</v>
      </c>
      <c r="P303" s="986">
        <f t="shared" si="67"/>
        <v>0</v>
      </c>
      <c r="Q303" s="932">
        <f t="array" ref="Q303">+SUMPRODUCT(('Réel 2025'!$A$8:$A$500=$A303)*('Réel 2025'!$C$3:$AO$3=Q$2),'Réel 2025'!$C$8:$AO$500)</f>
        <v>67764.97</v>
      </c>
      <c r="R303" s="988">
        <f t="shared" si="68"/>
        <v>0</v>
      </c>
      <c r="S303" s="989">
        <f t="shared" si="69"/>
        <v>10253.479999999996</v>
      </c>
      <c r="T303" s="912"/>
      <c r="U303" s="912"/>
      <c r="W303" s="912"/>
      <c r="X303" s="912"/>
      <c r="Y303" s="912"/>
      <c r="Z303" s="912"/>
      <c r="AA303" s="912"/>
      <c r="AB303" s="912"/>
      <c r="AC303" s="912"/>
      <c r="AD303" s="912"/>
      <c r="AE303" s="912"/>
      <c r="AF303" s="912"/>
      <c r="AG303" s="912"/>
      <c r="AH303" s="912"/>
      <c r="AI303" s="912"/>
      <c r="AJ303" s="912"/>
      <c r="AK303" s="912"/>
      <c r="AL303" s="912"/>
      <c r="AM303" s="912"/>
      <c r="AN303" s="912"/>
    </row>
    <row r="304" spans="1:40" ht="20.25">
      <c r="A304" t="str">
        <f t="shared" si="62"/>
        <v>PiècesRectif. Inventaire</v>
      </c>
      <c r="B304" s="904" t="s">
        <v>987</v>
      </c>
      <c r="C304" s="990" t="s">
        <v>1062</v>
      </c>
      <c r="D304" s="987">
        <f t="array" ref="D304">+SUMPRODUCT(('Budget original'!$A$8:$A$501=$A304)*('Budget original'!$C$3:$AO$3=D$2),'Budget original'!$C$8:$AO$501)</f>
        <v>0</v>
      </c>
      <c r="E304" s="986">
        <f t="shared" si="63"/>
        <v>0</v>
      </c>
      <c r="F304" s="989">
        <f t="array" ref="F304">+SUMPRODUCT(('Budget original'!$A$8:$A$501=$A304)*('Budget original'!$C$3:$AO$3=F$2),'Budget original'!$C$8:$AO$501)</f>
        <v>0</v>
      </c>
      <c r="G304" s="987"/>
      <c r="H304" s="986"/>
      <c r="I304" s="989"/>
      <c r="J304" s="929">
        <f>-SUMIFS(BV_Data_An_Cour!$P:$P,BV_Data_An_Cour!$X:$X,"Oui",BV_Data_An_Cour!$U:$U,$B304,BV_Data_An_Cour!$V:$V,$C304)</f>
        <v>0</v>
      </c>
      <c r="K304" s="986">
        <f t="shared" si="64"/>
        <v>0</v>
      </c>
      <c r="L304" s="932">
        <f>-SUMIFS(BV_Data_An_Cour!$P:$P,BV_Data_An_Cour!$U:$U,$B304,BV_Data_An_Cour!$V:$V,$C304,BV_Data_An_Cour!$W:$W,$L$2)</f>
        <v>0</v>
      </c>
      <c r="M304" s="988"/>
      <c r="N304" s="963">
        <f t="shared" si="66"/>
        <v>0</v>
      </c>
      <c r="O304" s="929">
        <f t="array" ref="O304">+SUMPRODUCT(('Réel 2025'!$A$8:$A$500=$A304)*('Réel 2025'!$C$3:$AO$3=O$2),'Réel 2025'!$C$8:$AO$500)</f>
        <v>0</v>
      </c>
      <c r="P304" s="986">
        <f t="shared" si="67"/>
        <v>0</v>
      </c>
      <c r="Q304" s="932">
        <f t="array" ref="Q304">+SUMPRODUCT(('Réel 2025'!$A$8:$A$500=$A304)*('Réel 2025'!$C$3:$AO$3=Q$2),'Réel 2025'!$C$8:$AO$500)</f>
        <v>0</v>
      </c>
      <c r="R304" s="988">
        <f t="shared" si="68"/>
        <v>0</v>
      </c>
      <c r="S304" s="989">
        <f t="shared" si="69"/>
        <v>0</v>
      </c>
      <c r="T304" s="912"/>
      <c r="U304" s="912"/>
      <c r="W304" s="912"/>
      <c r="X304" s="912"/>
      <c r="Y304" s="912"/>
      <c r="Z304" s="912"/>
      <c r="AA304" s="912"/>
      <c r="AB304" s="912"/>
      <c r="AC304" s="912"/>
      <c r="AD304" s="912"/>
      <c r="AE304" s="912"/>
      <c r="AF304" s="912"/>
      <c r="AG304" s="912"/>
      <c r="AH304" s="912"/>
      <c r="AI304" s="912"/>
      <c r="AJ304" s="912"/>
      <c r="AK304" s="912"/>
      <c r="AL304" s="912"/>
      <c r="AM304" s="912"/>
      <c r="AN304" s="912"/>
    </row>
    <row r="305" spans="1:40" ht="20.25">
      <c r="A305" t="str">
        <f t="shared" si="62"/>
        <v>PiècesSous-total Pièces</v>
      </c>
      <c r="B305" s="904" t="s">
        <v>987</v>
      </c>
      <c r="C305" s="955" t="s">
        <v>1067</v>
      </c>
      <c r="D305" s="1120">
        <f>SUM(D296:D304)</f>
        <v>2418395.5289317966</v>
      </c>
      <c r="E305" s="1150">
        <f>IF(D305&lt;=0,0,F305/D305)</f>
        <v>0.32388438721293666</v>
      </c>
      <c r="F305" s="1124">
        <f>SUM(F296:F304)</f>
        <v>783280.55392658082</v>
      </c>
      <c r="G305" s="1120"/>
      <c r="H305" s="1150"/>
      <c r="I305" s="1124"/>
      <c r="J305" s="1120">
        <f>SUM(J296:J304)</f>
        <v>2257686.17</v>
      </c>
      <c r="K305" s="1150">
        <f t="shared" si="64"/>
        <v>0.32431002135252485</v>
      </c>
      <c r="L305" s="1122">
        <f>SUM(L296:L304)</f>
        <v>732190.25</v>
      </c>
      <c r="M305" s="1151">
        <f>(+J305-D305)/D305</f>
        <v>-6.6452884571276821E-2</v>
      </c>
      <c r="N305" s="1122">
        <f t="shared" si="66"/>
        <v>-51090.303926580818</v>
      </c>
      <c r="O305" s="1120">
        <f>SUM(O296:O304)</f>
        <v>2015449.16</v>
      </c>
      <c r="P305" s="1150">
        <f>IF(O305&lt;=0,0,Q305/O305)</f>
        <v>0.33170495354990692</v>
      </c>
      <c r="Q305" s="1122">
        <f>SUM(Q296:Q304)</f>
        <v>668534.46999999892</v>
      </c>
      <c r="R305" s="1151">
        <f t="shared" si="68"/>
        <v>0.12019008705731879</v>
      </c>
      <c r="S305" s="1124">
        <f t="shared" si="69"/>
        <v>63655.780000001076</v>
      </c>
      <c r="T305" s="912"/>
      <c r="U305" s="912"/>
      <c r="W305" s="912"/>
      <c r="X305" s="912"/>
      <c r="Y305" s="912"/>
      <c r="Z305" s="912"/>
      <c r="AA305" s="912"/>
      <c r="AB305" s="912"/>
      <c r="AC305" s="912"/>
      <c r="AD305" s="912"/>
      <c r="AE305" s="912"/>
      <c r="AF305" s="912"/>
      <c r="AG305" s="912"/>
      <c r="AH305" s="912"/>
      <c r="AI305" s="912"/>
      <c r="AJ305" s="912"/>
      <c r="AK305" s="912"/>
      <c r="AL305" s="912"/>
      <c r="AM305" s="912"/>
      <c r="AN305" s="912"/>
    </row>
    <row r="306" spans="1:40" ht="20.25">
      <c r="A306" t="str">
        <f t="shared" si="62"/>
        <v>Pièces</v>
      </c>
      <c r="B306" s="904" t="s">
        <v>987</v>
      </c>
      <c r="C306" s="928"/>
      <c r="D306" s="940"/>
      <c r="E306" s="940"/>
      <c r="F306" s="941"/>
      <c r="G306" s="942"/>
      <c r="H306" s="940"/>
      <c r="I306" s="941"/>
      <c r="J306" s="942"/>
      <c r="K306" s="940"/>
      <c r="L306" s="941"/>
      <c r="M306" s="942"/>
      <c r="N306" s="944">
        <f>N305/F305</f>
        <v>-6.5226059386340463E-2</v>
      </c>
      <c r="O306" s="942"/>
      <c r="P306" s="940"/>
      <c r="Q306" s="941"/>
      <c r="R306" s="942"/>
      <c r="S306" s="945">
        <f>IF(Q305=0,0,S305/Q305)</f>
        <v>9.5216900334250801E-2</v>
      </c>
      <c r="T306" s="912"/>
      <c r="U306" s="912"/>
      <c r="W306" s="912"/>
      <c r="X306" s="912"/>
      <c r="Y306" s="912"/>
      <c r="Z306" s="912"/>
      <c r="AA306" s="912"/>
      <c r="AB306" s="912"/>
      <c r="AC306" s="912"/>
      <c r="AD306" s="912"/>
      <c r="AE306" s="912"/>
      <c r="AF306" s="912"/>
      <c r="AG306" s="912"/>
      <c r="AH306" s="912"/>
      <c r="AI306" s="912"/>
      <c r="AJ306" s="912"/>
      <c r="AK306" s="912"/>
      <c r="AL306" s="912"/>
      <c r="AM306" s="912"/>
      <c r="AN306" s="912"/>
    </row>
    <row r="307" spans="1:40" ht="20.25">
      <c r="A307" t="str">
        <f t="shared" si="62"/>
        <v>Pièces</v>
      </c>
      <c r="B307" s="904" t="s">
        <v>987</v>
      </c>
      <c r="C307" s="990"/>
      <c r="D307" s="1024"/>
      <c r="E307" s="1024"/>
      <c r="F307" s="1152"/>
      <c r="G307" s="922"/>
      <c r="H307" s="1153"/>
      <c r="I307" s="1152"/>
      <c r="J307" s="922"/>
      <c r="K307" s="1024"/>
      <c r="L307" s="1152"/>
      <c r="M307" s="922"/>
      <c r="N307" s="1090"/>
      <c r="O307" s="922"/>
      <c r="P307" s="1024"/>
      <c r="Q307" s="1152"/>
      <c r="R307" s="922"/>
      <c r="S307" s="1091"/>
      <c r="T307" s="912"/>
      <c r="U307" s="912"/>
      <c r="W307" s="912"/>
      <c r="X307" s="912"/>
      <c r="Y307" s="912"/>
      <c r="Z307" s="912"/>
      <c r="AA307" s="912"/>
      <c r="AB307" s="912"/>
      <c r="AC307" s="912"/>
      <c r="AD307" s="912"/>
      <c r="AE307" s="912"/>
      <c r="AF307" s="912"/>
      <c r="AG307" s="912"/>
      <c r="AH307" s="912"/>
      <c r="AI307" s="912"/>
      <c r="AJ307" s="912"/>
      <c r="AK307" s="912"/>
      <c r="AL307" s="912"/>
      <c r="AM307" s="912"/>
      <c r="AN307" s="912"/>
    </row>
    <row r="308" spans="1:40" ht="20.25">
      <c r="A308" t="str">
        <f t="shared" si="62"/>
        <v>PiècesVentes Pneus</v>
      </c>
      <c r="B308" s="904" t="s">
        <v>987</v>
      </c>
      <c r="C308" s="928" t="s">
        <v>1072</v>
      </c>
      <c r="D308" s="987">
        <f t="array" ref="D308">+SUMPRODUCT(('Budget original'!$A$8:$A$501=$A308)*('Budget original'!$C$3:$AO$3=D$2),'Budget original'!$C$8:$AO$501)</f>
        <v>610182.20012409112</v>
      </c>
      <c r="E308" s="986">
        <f t="shared" ref="E308:E309" si="70">IF(D308=0,0,F308/D308)</f>
        <v>0.25</v>
      </c>
      <c r="F308" s="1023">
        <f t="array" ref="F308">+SUMPRODUCT(('Budget original'!$A$8:$A$501=$A308)*('Budget original'!$C$3:$AO$3=F$2),'Budget original'!$C$8:$AO$501)</f>
        <v>152545.55003102278</v>
      </c>
      <c r="G308" s="987"/>
      <c r="H308" s="986"/>
      <c r="I308" s="1023"/>
      <c r="J308" s="929">
        <f>-SUMIFS(BV_Data_An_Cour!$P:$P,BV_Data_An_Cour!$X:$X,"Oui",BV_Data_An_Cour!$U:$U,$B308,BV_Data_An_Cour!$V:$V,$C308)</f>
        <v>591206.19999999995</v>
      </c>
      <c r="K308" s="986">
        <f t="shared" ref="K308:K310" si="71">IF(J308&lt;=0,0,L308/J308)</f>
        <v>0.26230836212475439</v>
      </c>
      <c r="L308" s="932">
        <f>-SUMIFS(BV_Data_An_Cour!$P:$P,BV_Data_An_Cour!$U:$U,$B308,BV_Data_An_Cour!$V:$V,$C308,BV_Data_An_Cour!$W:$W,$L$2)</f>
        <v>155078.32999999996</v>
      </c>
      <c r="M308" s="988">
        <f t="shared" ref="M308:M310" si="72">(+J308-D308)/D308</f>
        <v>-3.1098908031456946E-2</v>
      </c>
      <c r="N308" s="963">
        <f t="shared" ref="N308:N310" si="73">L308-F308</f>
        <v>2532.7799689771782</v>
      </c>
      <c r="O308" s="929">
        <f t="array" ref="O308">+SUMPRODUCT(('Réel 2025'!$A$8:$A$500=$A308)*('Réel 2025'!$C$3:$AO$3=O$2),'Réel 2025'!$C$8:$AO$500)</f>
        <v>601100.84000000008</v>
      </c>
      <c r="P308" s="986">
        <f t="shared" ref="P308:P309" si="74">IF(O308=0,0,Q308/O308)</f>
        <v>0.25676740029177114</v>
      </c>
      <c r="Q308" s="932">
        <f t="array" ref="Q308">+SUMPRODUCT(('Réel 2025'!$A$8:$A$500=$A308)*('Réel 2025'!$C$3:$AO$3=Q$2),'Réel 2025'!$C$8:$AO$500)</f>
        <v>154343.09999999989</v>
      </c>
      <c r="R308" s="988">
        <f t="shared" ref="R308:R310" si="75">IF(O308=0,0,(J308-O308)/O308)</f>
        <v>-1.6460865368280186E-2</v>
      </c>
      <c r="S308" s="989">
        <f t="shared" ref="S308:S310" si="76">L308-Q308</f>
        <v>735.23000000006869</v>
      </c>
      <c r="T308" s="912"/>
      <c r="U308" s="912"/>
      <c r="W308" s="912"/>
      <c r="X308" s="912"/>
      <c r="Y308" s="912"/>
      <c r="Z308" s="912"/>
      <c r="AA308" s="912"/>
      <c r="AB308" s="912"/>
      <c r="AC308" s="912"/>
      <c r="AD308" s="912"/>
      <c r="AE308" s="912"/>
      <c r="AF308" s="912"/>
      <c r="AG308" s="912"/>
      <c r="AH308" s="912"/>
      <c r="AI308" s="912"/>
      <c r="AJ308" s="912"/>
      <c r="AK308" s="912"/>
      <c r="AL308" s="912"/>
      <c r="AM308" s="912"/>
      <c r="AN308" s="912"/>
    </row>
    <row r="309" spans="1:40" ht="20.25">
      <c r="A309" t="str">
        <f t="shared" si="62"/>
        <v>PiècesHuiles et Graisse</v>
      </c>
      <c r="B309" s="904" t="s">
        <v>987</v>
      </c>
      <c r="C309" s="990" t="s">
        <v>1081</v>
      </c>
      <c r="D309" s="987">
        <f t="array" ref="D309">+SUMPRODUCT(('Budget original'!$A$8:$A$501=$A309)*('Budget original'!$C$3:$AO$3=D$2),'Budget original'!$C$8:$AO$501)</f>
        <v>107051.80754159357</v>
      </c>
      <c r="E309" s="986">
        <f t="shared" si="70"/>
        <v>0.35499999999999998</v>
      </c>
      <c r="F309" s="996">
        <f t="array" ref="F309">+SUMPRODUCT(('Budget original'!$A$8:$A$501=$A309)*('Budget original'!$C$3:$AO$3=F$2),'Budget original'!$C$8:$AO$501)</f>
        <v>38003.391677265718</v>
      </c>
      <c r="G309" s="987"/>
      <c r="H309" s="986"/>
      <c r="I309" s="996"/>
      <c r="J309" s="929">
        <f>-SUMIFS(BV_Data_An_Cour!$P:$P,BV_Data_An_Cour!$X:$X,"Oui",BV_Data_An_Cour!$U:$U,$B309,BV_Data_An_Cour!$V:$V,$C309)</f>
        <v>118934.25</v>
      </c>
      <c r="K309" s="986">
        <f t="shared" si="71"/>
        <v>0.3375023594969489</v>
      </c>
      <c r="L309" s="932">
        <f>-SUMIFS(BV_Data_An_Cour!$P:$P,BV_Data_An_Cour!$U:$U,$B309,BV_Data_An_Cour!$V:$V,$C309,BV_Data_An_Cour!$W:$W,$L$2)</f>
        <v>40140.589999999997</v>
      </c>
      <c r="M309" s="988">
        <f t="shared" si="72"/>
        <v>0.11099712121899163</v>
      </c>
      <c r="N309" s="963">
        <f t="shared" si="73"/>
        <v>2137.1983227342789</v>
      </c>
      <c r="O309" s="929">
        <f t="array" ref="O309">+SUMPRODUCT(('Réel 2025'!$A$8:$A$500=$A309)*('Réel 2025'!$C$3:$AO$3=O$2),'Réel 2025'!$C$8:$AO$500)</f>
        <v>105339.16999999979</v>
      </c>
      <c r="P309" s="986">
        <f t="shared" si="74"/>
        <v>0.35167203235035976</v>
      </c>
      <c r="Q309" s="932">
        <f t="array" ref="Q309">+SUMPRODUCT(('Réel 2025'!$A$8:$A$500=$A309)*('Réel 2025'!$C$3:$AO$3=Q$2),'Réel 2025'!$C$8:$AO$500)</f>
        <v>37044.839999999975</v>
      </c>
      <c r="R309" s="988">
        <f t="shared" si="75"/>
        <v>0.12906006379203702</v>
      </c>
      <c r="S309" s="989">
        <f t="shared" si="76"/>
        <v>3095.7500000000218</v>
      </c>
      <c r="T309" s="912"/>
      <c r="U309" s="912"/>
      <c r="W309" s="912"/>
      <c r="X309" s="912"/>
      <c r="Y309" s="912"/>
      <c r="Z309" s="912"/>
      <c r="AA309" s="912"/>
      <c r="AB309" s="912"/>
      <c r="AC309" s="912"/>
      <c r="AD309" s="912"/>
      <c r="AE309" s="912"/>
      <c r="AF309" s="912"/>
      <c r="AG309" s="912"/>
      <c r="AH309" s="912"/>
      <c r="AI309" s="912"/>
      <c r="AJ309" s="912"/>
      <c r="AK309" s="912"/>
      <c r="AL309" s="912"/>
      <c r="AM309" s="912"/>
      <c r="AN309" s="912"/>
    </row>
    <row r="310" spans="1:40" ht="20.25">
      <c r="A310" t="str">
        <f t="shared" si="62"/>
        <v>PiècesSous-total Pièces et Acc.</v>
      </c>
      <c r="B310" s="904" t="s">
        <v>987</v>
      </c>
      <c r="C310" s="955" t="s">
        <v>1088</v>
      </c>
      <c r="D310" s="1120">
        <f>D305+D308+D309</f>
        <v>3135629.536597481</v>
      </c>
      <c r="E310" s="1150">
        <f>IF(D310&lt;=0,0,F310/D310)</f>
        <v>0.31056905296650139</v>
      </c>
      <c r="F310" s="1122">
        <f>F305+F308+F309</f>
        <v>973829.49563486932</v>
      </c>
      <c r="G310" s="1123"/>
      <c r="H310" s="1150"/>
      <c r="I310" s="1122"/>
      <c r="J310" s="1123">
        <f>J305+J308+J309</f>
        <v>2967826.62</v>
      </c>
      <c r="K310" s="1150">
        <f t="shared" si="71"/>
        <v>0.31248765131704354</v>
      </c>
      <c r="L310" s="1122">
        <f>L305+L308+L309</f>
        <v>927409.16999999993</v>
      </c>
      <c r="M310" s="1151">
        <f t="shared" si="72"/>
        <v>-5.3514904946190288E-2</v>
      </c>
      <c r="N310" s="1122">
        <f t="shared" si="73"/>
        <v>-46420.325634869398</v>
      </c>
      <c r="O310" s="1123">
        <f>O305+O308+O309</f>
        <v>2721889.17</v>
      </c>
      <c r="P310" s="1150">
        <f>IF(O310&lt;=0,0,Q310/O310)</f>
        <v>0.31592851739808303</v>
      </c>
      <c r="Q310" s="1122">
        <f>Q305+Q308+Q309</f>
        <v>859922.40999999875</v>
      </c>
      <c r="R310" s="1151">
        <f t="shared" si="75"/>
        <v>9.0355423986642411E-2</v>
      </c>
      <c r="S310" s="1124">
        <f t="shared" si="76"/>
        <v>67486.760000001173</v>
      </c>
      <c r="T310" s="912"/>
      <c r="U310" s="912"/>
      <c r="W310" s="912"/>
      <c r="X310" s="912"/>
      <c r="Y310" s="912"/>
      <c r="Z310" s="912"/>
      <c r="AA310" s="912"/>
      <c r="AB310" s="912"/>
      <c r="AC310" s="912"/>
      <c r="AD310" s="912"/>
      <c r="AE310" s="912"/>
      <c r="AF310" s="912"/>
      <c r="AG310" s="912"/>
      <c r="AH310" s="912"/>
      <c r="AI310" s="912"/>
      <c r="AJ310" s="912"/>
      <c r="AK310" s="912"/>
      <c r="AL310" s="912"/>
      <c r="AM310" s="912"/>
      <c r="AN310" s="912"/>
    </row>
    <row r="311" spans="1:40" ht="20.25">
      <c r="A311" t="str">
        <f t="shared" si="62"/>
        <v>Pièces</v>
      </c>
      <c r="B311" s="904" t="s">
        <v>987</v>
      </c>
      <c r="C311" s="928"/>
      <c r="D311" s="940"/>
      <c r="E311" s="940"/>
      <c r="F311" s="941"/>
      <c r="G311" s="942"/>
      <c r="H311" s="940"/>
      <c r="I311" s="941"/>
      <c r="J311" s="942"/>
      <c r="K311" s="940"/>
      <c r="L311" s="941"/>
      <c r="M311" s="942"/>
      <c r="N311" s="944">
        <f>N310/F310</f>
        <v>-4.7667816432902931E-2</v>
      </c>
      <c r="O311" s="942"/>
      <c r="P311" s="940"/>
      <c r="Q311" s="941"/>
      <c r="R311" s="942"/>
      <c r="S311" s="945">
        <f>IF(Q310=0,0,S310/Q310)</f>
        <v>7.8480057287960744E-2</v>
      </c>
      <c r="T311" s="912"/>
      <c r="U311" s="912"/>
      <c r="W311" s="912"/>
      <c r="X311" s="912"/>
      <c r="Y311" s="912"/>
      <c r="Z311" s="912"/>
      <c r="AA311" s="912"/>
      <c r="AB311" s="912"/>
      <c r="AC311" s="912"/>
      <c r="AD311" s="912"/>
      <c r="AE311" s="912"/>
      <c r="AF311" s="912"/>
      <c r="AG311" s="912"/>
      <c r="AH311" s="912"/>
      <c r="AI311" s="912"/>
      <c r="AJ311" s="912"/>
      <c r="AK311" s="912"/>
      <c r="AL311" s="912"/>
      <c r="AM311" s="912"/>
      <c r="AN311" s="912"/>
    </row>
    <row r="312" spans="1:40" ht="20.25">
      <c r="A312" t="str">
        <f t="shared" si="62"/>
        <v>Pièces</v>
      </c>
      <c r="B312" s="904" t="s">
        <v>987</v>
      </c>
      <c r="C312" s="928"/>
      <c r="D312" s="940"/>
      <c r="E312" s="940"/>
      <c r="F312" s="941"/>
      <c r="G312" s="942"/>
      <c r="H312" s="940"/>
      <c r="I312" s="941"/>
      <c r="J312" s="942"/>
      <c r="K312" s="940"/>
      <c r="L312" s="941"/>
      <c r="M312" s="942"/>
      <c r="N312" s="944"/>
      <c r="O312" s="942"/>
      <c r="P312" s="940"/>
      <c r="Q312" s="941"/>
      <c r="R312" s="942"/>
      <c r="S312" s="945"/>
      <c r="T312" s="912"/>
      <c r="U312" s="912"/>
      <c r="W312" s="912"/>
      <c r="X312" s="912"/>
      <c r="Y312" s="912"/>
      <c r="Z312" s="912"/>
      <c r="AA312" s="912"/>
      <c r="AB312" s="912"/>
      <c r="AC312" s="912"/>
      <c r="AD312" s="912"/>
      <c r="AE312" s="912"/>
      <c r="AF312" s="912"/>
      <c r="AG312" s="912"/>
      <c r="AH312" s="912"/>
      <c r="AI312" s="912"/>
      <c r="AJ312" s="912"/>
      <c r="AK312" s="912"/>
      <c r="AL312" s="912"/>
      <c r="AM312" s="912"/>
      <c r="AN312" s="912"/>
    </row>
    <row r="313" spans="1:40" ht="20.25">
      <c r="A313" t="str">
        <f t="shared" si="62"/>
        <v>PiècesAutostock</v>
      </c>
      <c r="B313" s="904" t="s">
        <v>987</v>
      </c>
      <c r="C313" s="990" t="s">
        <v>1095</v>
      </c>
      <c r="D313" s="994">
        <f t="array" ref="D313">+SUMPRODUCT(('Budget original'!$A$8:$A$501=$A313)*('Budget original'!$C$3:$AO$3=D$2),'Budget original'!$C$8:$AO$501)</f>
        <v>0</v>
      </c>
      <c r="E313" s="1154">
        <f>IF(D313=0,0,F313/D313)</f>
        <v>0</v>
      </c>
      <c r="F313" s="1135">
        <f t="array" ref="F313">+SUMPRODUCT(('Budget original'!$A$8:$A$501=$A313)*('Budget original'!$C$3:$AO$3=F$2),'Budget original'!$C$8:$AO$501)</f>
        <v>0</v>
      </c>
      <c r="G313" s="1095"/>
      <c r="H313" s="1154"/>
      <c r="I313" s="1135"/>
      <c r="J313" s="947">
        <f>-SUMIFS(BV_Data_An_Cour!$P:$P,BV_Data_An_Cour!$X:$X,"Oui",BV_Data_An_Cour!$U:$U,$B313,BV_Data_An_Cour!$V:$V,$C313)</f>
        <v>0</v>
      </c>
      <c r="K313" s="991">
        <f>IF(J313&lt;=0,0,L313/J313)</f>
        <v>0</v>
      </c>
      <c r="L313" s="921">
        <f>-SUMIFS(BV_Data_An_Cour!$P:$P,BV_Data_An_Cour!$U:$U,$B313,BV_Data_An_Cour!$V:$V,$C313,BV_Data_An_Cour!$W:$W,$L$2)</f>
        <v>0</v>
      </c>
      <c r="M313" s="991">
        <f>IF(F313=0,0,(+L313-F313)/F313)</f>
        <v>0</v>
      </c>
      <c r="N313" s="995">
        <f>L313-F313</f>
        <v>0</v>
      </c>
      <c r="O313" s="947">
        <f t="array" ref="O313">+SUMPRODUCT(('Réel 2025'!$A$8:$A$500=$A313)*('Réel 2025'!$C$3:$AO$3=O$2),'Réel 2025'!$C$8:$AO$500)</f>
        <v>0</v>
      </c>
      <c r="P313" s="991">
        <f>IF(O313=0,0,Q313/O313)</f>
        <v>0</v>
      </c>
      <c r="Q313" s="921">
        <f t="array" ref="Q313">+SUMPRODUCT(('Réel 2025'!$A$8:$A$500=$A313)*('Réel 2025'!$C$3:$AO$3=Q$2),'Réel 2025'!$C$8:$AO$500)</f>
        <v>0</v>
      </c>
      <c r="R313" s="991">
        <f>IF(S313=0,0,(+O313-K313)/K313)</f>
        <v>0</v>
      </c>
      <c r="S313" s="996">
        <f>L313-Q313</f>
        <v>0</v>
      </c>
      <c r="T313" s="912"/>
      <c r="U313" s="912"/>
      <c r="W313" s="912"/>
      <c r="X313" s="912"/>
      <c r="Y313" s="912"/>
      <c r="Z313" s="912"/>
      <c r="AA313" s="912"/>
      <c r="AB313" s="912"/>
      <c r="AC313" s="912"/>
      <c r="AD313" s="912"/>
      <c r="AE313" s="912"/>
      <c r="AF313" s="912"/>
      <c r="AG313" s="912"/>
      <c r="AH313" s="912"/>
      <c r="AI313" s="912"/>
      <c r="AJ313" s="912"/>
      <c r="AK313" s="912"/>
      <c r="AL313" s="912"/>
      <c r="AM313" s="912"/>
      <c r="AN313" s="912"/>
    </row>
    <row r="314" spans="1:40" ht="20.25">
      <c r="A314" t="str">
        <f t="shared" si="62"/>
        <v>Pièces</v>
      </c>
      <c r="B314" s="904" t="s">
        <v>987</v>
      </c>
      <c r="C314" s="928"/>
      <c r="D314" s="987"/>
      <c r="E314" s="986"/>
      <c r="F314" s="963"/>
      <c r="G314" s="964"/>
      <c r="H314" s="986"/>
      <c r="I314" s="963"/>
      <c r="J314" s="964"/>
      <c r="K314" s="986"/>
      <c r="L314" s="963"/>
      <c r="M314" s="988"/>
      <c r="N314" s="963"/>
      <c r="O314" s="964"/>
      <c r="P314" s="986"/>
      <c r="Q314" s="963"/>
      <c r="R314" s="988"/>
      <c r="S314" s="989"/>
      <c r="T314" s="912"/>
      <c r="U314" s="912"/>
      <c r="W314" s="912"/>
      <c r="X314" s="912"/>
      <c r="Y314" s="912"/>
      <c r="Z314" s="912"/>
      <c r="AA314" s="912"/>
      <c r="AB314" s="912"/>
      <c r="AC314" s="912"/>
      <c r="AD314" s="912"/>
      <c r="AE314" s="912"/>
      <c r="AF314" s="912"/>
      <c r="AG314" s="912"/>
      <c r="AH314" s="912"/>
      <c r="AI314" s="912"/>
      <c r="AJ314" s="912"/>
      <c r="AK314" s="912"/>
      <c r="AL314" s="912"/>
      <c r="AM314" s="912"/>
      <c r="AN314" s="912"/>
    </row>
    <row r="315" spans="1:40" ht="20.25">
      <c r="A315" t="str">
        <f t="shared" si="62"/>
        <v>PiècesTotal Dépt. Pièces</v>
      </c>
      <c r="B315" s="904" t="s">
        <v>987</v>
      </c>
      <c r="C315" s="966" t="s">
        <v>1104</v>
      </c>
      <c r="D315" s="967">
        <f>D310+D313</f>
        <v>3135629.536597481</v>
      </c>
      <c r="E315" s="1155">
        <f>IF(D315&lt;=0,0,F315/D315)</f>
        <v>0.31056905296650139</v>
      </c>
      <c r="F315" s="969">
        <f>F310+F313</f>
        <v>973829.49563486932</v>
      </c>
      <c r="G315" s="970"/>
      <c r="H315" s="1155"/>
      <c r="I315" s="969"/>
      <c r="J315" s="970">
        <f>J310+J313</f>
        <v>2967826.62</v>
      </c>
      <c r="K315" s="1155">
        <f>IF(J315&lt;=0,0,L315/J315)</f>
        <v>0.31248765131704354</v>
      </c>
      <c r="L315" s="969">
        <f>L310+L313</f>
        <v>927409.16999999993</v>
      </c>
      <c r="M315" s="1156">
        <f>(+J315-D315)/D315</f>
        <v>-5.3514904946190288E-2</v>
      </c>
      <c r="N315" s="1157">
        <f>L315-F315</f>
        <v>-46420.325634869398</v>
      </c>
      <c r="O315" s="970">
        <f>O310+O313</f>
        <v>2721889.17</v>
      </c>
      <c r="P315" s="1155">
        <f>IF(O315&lt;=0,0,Q315/O315)</f>
        <v>0.31592851739808303</v>
      </c>
      <c r="Q315" s="969">
        <f>Q310+Q313</f>
        <v>859922.40999999875</v>
      </c>
      <c r="R315" s="1156">
        <f>IF(O315=0,0,(J315-O315)/O315)</f>
        <v>9.0355423986642411E-2</v>
      </c>
      <c r="S315" s="1158">
        <f>L315-Q315</f>
        <v>67486.760000001173</v>
      </c>
      <c r="T315" s="912"/>
      <c r="U315" s="912"/>
      <c r="W315" s="904"/>
      <c r="X315" s="980"/>
      <c r="Y315" s="912"/>
      <c r="Z315" s="912"/>
      <c r="AA315" s="912"/>
      <c r="AB315" s="912"/>
      <c r="AC315" s="912"/>
      <c r="AD315" s="912"/>
      <c r="AE315" s="912"/>
      <c r="AF315" s="912"/>
      <c r="AG315" s="912"/>
      <c r="AH315" s="912"/>
      <c r="AI315" s="912"/>
      <c r="AJ315" s="912"/>
      <c r="AK315" s="912"/>
      <c r="AL315" s="912"/>
      <c r="AM315" s="912"/>
      <c r="AN315" s="912"/>
    </row>
    <row r="316" spans="1:40" ht="20.25">
      <c r="A316" t="str">
        <f t="shared" si="62"/>
        <v>Pièces</v>
      </c>
      <c r="B316" s="904" t="s">
        <v>987</v>
      </c>
      <c r="C316" s="1159"/>
      <c r="D316" s="1160"/>
      <c r="E316" s="1161"/>
      <c r="F316" s="1162"/>
      <c r="G316" s="1163"/>
      <c r="H316" s="1161"/>
      <c r="I316" s="1162"/>
      <c r="J316" s="1163"/>
      <c r="K316" s="1161"/>
      <c r="L316" s="1162"/>
      <c r="M316" s="1164"/>
      <c r="N316" s="978">
        <f>N315/F315</f>
        <v>-4.7667816432902931E-2</v>
      </c>
      <c r="O316" s="1163"/>
      <c r="P316" s="1161"/>
      <c r="Q316" s="1162"/>
      <c r="R316" s="1164"/>
      <c r="S316" s="979">
        <f>IF(Q315=0,0,S315/Q315)</f>
        <v>7.8480057287960744E-2</v>
      </c>
      <c r="T316" s="912"/>
      <c r="U316" s="912"/>
      <c r="W316" s="912"/>
      <c r="X316" s="912"/>
      <c r="Y316" s="912"/>
      <c r="Z316" s="912"/>
      <c r="AA316" s="912"/>
      <c r="AB316" s="912"/>
      <c r="AC316" s="912"/>
      <c r="AD316" s="912"/>
      <c r="AE316" s="912"/>
      <c r="AF316" s="912"/>
      <c r="AG316" s="912"/>
      <c r="AH316" s="912"/>
      <c r="AI316" s="912"/>
      <c r="AJ316" s="912"/>
      <c r="AK316" s="912"/>
      <c r="AL316" s="912"/>
      <c r="AM316" s="912"/>
      <c r="AN316" s="912"/>
    </row>
    <row r="317" spans="1:40" ht="20.25">
      <c r="A317" t="str">
        <f t="shared" si="62"/>
        <v>Pièces</v>
      </c>
      <c r="B317" s="904" t="s">
        <v>987</v>
      </c>
      <c r="C317" s="955"/>
      <c r="D317" s="1114"/>
      <c r="E317" s="1097"/>
      <c r="F317" s="1099"/>
      <c r="G317" s="1098"/>
      <c r="H317" s="1097"/>
      <c r="I317" s="1099"/>
      <c r="J317" s="1098"/>
      <c r="K317" s="1097"/>
      <c r="L317" s="1099"/>
      <c r="M317" s="942"/>
      <c r="N317" s="944"/>
      <c r="O317" s="1098"/>
      <c r="P317" s="1097"/>
      <c r="Q317" s="1099"/>
      <c r="R317" s="942"/>
      <c r="S317" s="945"/>
      <c r="T317" s="912"/>
      <c r="U317" s="912"/>
      <c r="W317" s="912"/>
      <c r="X317" s="912"/>
      <c r="Y317" s="912"/>
      <c r="Z317" s="912"/>
      <c r="AA317" s="912"/>
      <c r="AB317" s="912"/>
      <c r="AC317" s="912"/>
      <c r="AD317" s="912"/>
      <c r="AE317" s="912"/>
      <c r="AF317" s="912"/>
      <c r="AG317" s="912"/>
      <c r="AH317" s="912"/>
      <c r="AI317" s="912"/>
      <c r="AJ317" s="912"/>
      <c r="AK317" s="912"/>
      <c r="AL317" s="912"/>
      <c r="AM317" s="912"/>
      <c r="AN317" s="912"/>
    </row>
    <row r="318" spans="1:40" ht="20.25">
      <c r="A318" t="str">
        <f t="shared" si="62"/>
        <v>PiècesDEPENSES</v>
      </c>
      <c r="B318" s="904" t="s">
        <v>987</v>
      </c>
      <c r="C318" s="984" t="s">
        <v>394</v>
      </c>
      <c r="D318" s="940"/>
      <c r="E318" s="940"/>
      <c r="F318" s="963"/>
      <c r="G318" s="942"/>
      <c r="H318" s="940"/>
      <c r="I318" s="963"/>
      <c r="J318" s="942"/>
      <c r="K318" s="940"/>
      <c r="L318" s="941"/>
      <c r="M318" s="942"/>
      <c r="N318" s="941"/>
      <c r="O318" s="942"/>
      <c r="P318" s="940"/>
      <c r="Q318" s="941"/>
      <c r="R318" s="942"/>
      <c r="S318" s="965"/>
      <c r="T318" s="912"/>
      <c r="U318" s="912"/>
      <c r="W318" s="912"/>
      <c r="X318" s="912"/>
      <c r="Y318" s="912"/>
      <c r="Z318" s="912"/>
      <c r="AA318" s="912"/>
      <c r="AB318" s="912"/>
      <c r="AC318" s="912"/>
      <c r="AD318" s="912"/>
      <c r="AE318" s="912"/>
      <c r="AF318" s="912"/>
      <c r="AG318" s="912"/>
      <c r="AH318" s="912"/>
      <c r="AI318" s="912"/>
      <c r="AJ318" s="912"/>
      <c r="AK318" s="912"/>
      <c r="AL318" s="912"/>
      <c r="AM318" s="912"/>
      <c r="AN318" s="912"/>
    </row>
    <row r="319" spans="1:40" ht="20.25">
      <c r="A319" t="str">
        <f t="shared" si="62"/>
        <v>PiècesSalaires cadres</v>
      </c>
      <c r="B319" s="904" t="s">
        <v>987</v>
      </c>
      <c r="C319" s="1015" t="s">
        <v>405</v>
      </c>
      <c r="D319" s="940"/>
      <c r="E319" s="940"/>
      <c r="F319" s="929">
        <f t="array" ref="F319">+SUMPRODUCT(('Budget original'!$A$8:$A$501=$A319)*('Budget original'!$C$3:$AO$3=F$2),'Budget original'!$C$8:$AO$501)</f>
        <v>40266.84367816092</v>
      </c>
      <c r="G319" s="942"/>
      <c r="H319" s="940"/>
      <c r="I319" s="929"/>
      <c r="J319" s="942"/>
      <c r="K319" s="940"/>
      <c r="L319" s="932">
        <f>SUMIFS(BV_Data_An_Cour!$P:$P,BV_Data_An_Cour!$U:$U,$B319,BV_Data_An_Cour!$V:$V,$C319,BV_Data_An_Cour!$W:$W,$L$2)</f>
        <v>24506.05</v>
      </c>
      <c r="M319" s="942"/>
      <c r="N319" s="963">
        <f t="shared" ref="N319:N349" si="77">L319-F319</f>
        <v>-15760.793678160921</v>
      </c>
      <c r="O319" s="942"/>
      <c r="P319" s="940"/>
      <c r="Q319" s="932">
        <f t="array" ref="Q319">+SUMPRODUCT(('Réel 2025'!$A$8:$A$500=$A319)*('Réel 2025'!$C$3:$AO$3=Q$2),'Réel 2025'!$C$8:$AO$500)</f>
        <v>33348.99</v>
      </c>
      <c r="R319" s="942"/>
      <c r="S319" s="989">
        <f t="shared" ref="S319:S349" si="78">L319-Q319</f>
        <v>-8842.9399999999987</v>
      </c>
      <c r="T319" s="912"/>
      <c r="U319" s="912"/>
      <c r="W319" s="912"/>
      <c r="X319" s="912"/>
      <c r="Y319" s="912"/>
      <c r="Z319" s="912"/>
      <c r="AA319" s="912"/>
      <c r="AB319" s="912"/>
      <c r="AC319" s="912"/>
      <c r="AD319" s="912"/>
      <c r="AE319" s="912"/>
      <c r="AF319" s="912"/>
      <c r="AG319" s="912"/>
      <c r="AH319" s="912"/>
      <c r="AI319" s="912"/>
      <c r="AJ319" s="912"/>
      <c r="AK319" s="912"/>
      <c r="AL319" s="912"/>
      <c r="AM319" s="912"/>
      <c r="AN319" s="912"/>
    </row>
    <row r="320" spans="1:40" ht="20.25">
      <c r="A320" t="str">
        <f t="shared" si="62"/>
        <v>PiècesSalaires commis</v>
      </c>
      <c r="B320" s="904" t="s">
        <v>987</v>
      </c>
      <c r="C320" s="1016" t="s">
        <v>406</v>
      </c>
      <c r="D320" s="998"/>
      <c r="E320" s="940"/>
      <c r="F320" s="921">
        <f t="array" ref="F320">+SUMPRODUCT(('Budget original'!$A$8:$A$501=$A320)*('Budget original'!$C$3:$AO$3=F$2),'Budget original'!$C$8:$AO$501)</f>
        <v>21477.394137931034</v>
      </c>
      <c r="G320" s="999"/>
      <c r="H320" s="940"/>
      <c r="I320" s="921"/>
      <c r="J320" s="942"/>
      <c r="K320" s="940"/>
      <c r="L320" s="932">
        <f>SUMIFS(BV_Data_An_Cour!$P:$P,BV_Data_An_Cour!$U:$U,$B320,BV_Data_An_Cour!$V:$V,$C320,BV_Data_An_Cour!$W:$W,$L$2)</f>
        <v>16881.57</v>
      </c>
      <c r="M320" s="942"/>
      <c r="N320" s="963">
        <f t="shared" si="77"/>
        <v>-4595.8241379310348</v>
      </c>
      <c r="O320" s="942"/>
      <c r="P320" s="940"/>
      <c r="Q320" s="932">
        <f t="array" ref="Q320">+SUMPRODUCT(('Réel 2025'!$A$8:$A$500=$A320)*('Réel 2025'!$C$3:$AO$3=Q$2),'Réel 2025'!$C$8:$AO$500)</f>
        <v>25140.2</v>
      </c>
      <c r="R320" s="942"/>
      <c r="S320" s="989">
        <f t="shared" si="78"/>
        <v>-8258.630000000001</v>
      </c>
      <c r="T320" s="912"/>
      <c r="U320" s="912"/>
      <c r="W320" s="912"/>
      <c r="X320" s="912"/>
      <c r="Y320" s="912"/>
      <c r="Z320" s="912"/>
      <c r="AA320" s="912"/>
      <c r="AB320" s="912"/>
      <c r="AC320" s="912"/>
      <c r="AD320" s="912"/>
      <c r="AE320" s="912"/>
      <c r="AF320" s="912"/>
      <c r="AG320" s="912"/>
      <c r="AH320" s="912"/>
      <c r="AI320" s="912"/>
      <c r="AJ320" s="912"/>
      <c r="AK320" s="912"/>
      <c r="AL320" s="912"/>
      <c r="AM320" s="912"/>
      <c r="AN320" s="912"/>
    </row>
    <row r="321" spans="1:40" ht="20.25">
      <c r="A321" t="str">
        <f t="shared" si="62"/>
        <v>PiècesSalaires autres</v>
      </c>
      <c r="B321" s="904" t="s">
        <v>987</v>
      </c>
      <c r="C321" s="1015" t="s">
        <v>407</v>
      </c>
      <c r="D321" s="1017"/>
      <c r="E321" s="1018"/>
      <c r="F321" s="929">
        <f t="array" ref="F321">+SUMPRODUCT(('Budget original'!$A$8:$A$501=$A321)*('Budget original'!$C$3:$AO$3=F$2),'Budget original'!$C$8:$AO$501)</f>
        <v>171335.89429341705</v>
      </c>
      <c r="G321" s="1019"/>
      <c r="H321" s="1018"/>
      <c r="I321" s="929"/>
      <c r="J321" s="1020"/>
      <c r="K321" s="1018"/>
      <c r="L321" s="1021">
        <f>SUMIFS(BV_Data_An_Cour!$P:$P,BV_Data_An_Cour!$U:$U,$B321,BV_Data_An_Cour!$V:$V,$C321,BV_Data_An_Cour!$W:$W,$L$2)</f>
        <v>147325.99</v>
      </c>
      <c r="M321" s="1020"/>
      <c r="N321" s="1022">
        <f t="shared" si="77"/>
        <v>-24009.904293417057</v>
      </c>
      <c r="O321" s="1020"/>
      <c r="P321" s="1018"/>
      <c r="Q321" s="1021">
        <f t="array" ref="Q321">+SUMPRODUCT(('Réel 2025'!$A$8:$A$500=$A321)*('Réel 2025'!$C$3:$AO$3=Q$2),'Réel 2025'!$C$8:$AO$500)</f>
        <v>120703.87</v>
      </c>
      <c r="R321" s="1020"/>
      <c r="S321" s="1023">
        <f t="shared" si="78"/>
        <v>26622.119999999995</v>
      </c>
      <c r="T321" s="912"/>
      <c r="U321" s="912"/>
      <c r="W321" s="912"/>
      <c r="X321" s="912"/>
      <c r="Y321" s="912"/>
      <c r="Z321" s="912"/>
      <c r="AA321" s="912"/>
      <c r="AB321" s="912"/>
      <c r="AC321" s="912"/>
      <c r="AD321" s="912"/>
      <c r="AE321" s="912"/>
      <c r="AF321" s="912"/>
      <c r="AG321" s="912"/>
      <c r="AH321" s="912"/>
      <c r="AI321" s="912"/>
      <c r="AJ321" s="912"/>
      <c r="AK321" s="912"/>
      <c r="AL321" s="912"/>
      <c r="AM321" s="912"/>
      <c r="AN321" s="912"/>
    </row>
    <row r="322" spans="1:40" ht="20.25" hidden="1">
      <c r="A322" t="str">
        <f t="shared" si="62"/>
        <v>PiècesSalaires spécialistes</v>
      </c>
      <c r="B322" s="904" t="s">
        <v>987</v>
      </c>
      <c r="C322" s="1015" t="s">
        <v>409</v>
      </c>
      <c r="D322" s="998"/>
      <c r="E322" s="940"/>
      <c r="F322" s="929">
        <f t="array" ref="F322">+SUMPRODUCT(('Budget original'!$A$8:$A$501=$A322)*('Budget original'!$C$3:$AO$3=F$2),'Budget original'!$C$8:$AO$501)</f>
        <v>0</v>
      </c>
      <c r="G322" s="999"/>
      <c r="H322" s="940"/>
      <c r="I322" s="929"/>
      <c r="J322" s="942"/>
      <c r="K322" s="940"/>
      <c r="L322" s="932">
        <f>SUMIFS(BV_Data_An_Cour!$P:$P,BV_Data_An_Cour!$U:$U,$B322,BV_Data_An_Cour!$V:$V,$C322,BV_Data_An_Cour!$W:$W,$L$2)</f>
        <v>0</v>
      </c>
      <c r="M322" s="942"/>
      <c r="N322" s="963">
        <f t="shared" si="77"/>
        <v>0</v>
      </c>
      <c r="O322" s="942"/>
      <c r="P322" s="940"/>
      <c r="Q322" s="932">
        <f t="array" ref="Q322">+SUMPRODUCT(('Réel 2025'!$A$8:$A$500=$A322)*('Réel 2025'!$C$3:$AO$3=Q$2),'Réel 2025'!$C$8:$AO$500)</f>
        <v>0</v>
      </c>
      <c r="R322" s="942"/>
      <c r="S322" s="989">
        <f t="shared" si="78"/>
        <v>0</v>
      </c>
      <c r="T322" s="912"/>
      <c r="U322" s="912"/>
      <c r="W322" s="912"/>
      <c r="X322" s="912"/>
      <c r="Y322" s="912"/>
      <c r="Z322" s="912"/>
      <c r="AA322" s="912"/>
      <c r="AB322" s="912"/>
      <c r="AC322" s="912"/>
      <c r="AD322" s="912"/>
      <c r="AE322" s="912"/>
      <c r="AF322" s="912"/>
      <c r="AG322" s="912"/>
      <c r="AH322" s="912"/>
      <c r="AI322" s="912"/>
      <c r="AJ322" s="912"/>
      <c r="AK322" s="912"/>
      <c r="AL322" s="912"/>
      <c r="AM322" s="912"/>
      <c r="AN322" s="912"/>
    </row>
    <row r="323" spans="1:40" ht="20.25" hidden="1">
      <c r="A323" t="str">
        <f t="shared" si="62"/>
        <v>Pièces[...]</v>
      </c>
      <c r="B323" s="904" t="s">
        <v>987</v>
      </c>
      <c r="C323" s="1165" t="s">
        <v>330</v>
      </c>
      <c r="D323" s="998"/>
      <c r="E323" s="940"/>
      <c r="F323" s="929">
        <f t="array" ref="F323">+SUMPRODUCT(('Budget original'!$A$8:$A$501=$A323)*('Budget original'!$C$3:$AO$3=F$2),'Budget original'!$C$8:$AO$501)</f>
        <v>0</v>
      </c>
      <c r="G323" s="999"/>
      <c r="H323" s="940"/>
      <c r="I323" s="929"/>
      <c r="J323" s="942"/>
      <c r="K323" s="940"/>
      <c r="L323" s="932">
        <f>SUMIFS(BV_Data_An_Cour!$P:$P,BV_Data_An_Cour!$U:$U,$B323,BV_Data_An_Cour!$V:$V,$C323,BV_Data_An_Cour!$W:$W,$L$2)</f>
        <v>0</v>
      </c>
      <c r="M323" s="942"/>
      <c r="N323" s="963">
        <f t="shared" si="77"/>
        <v>0</v>
      </c>
      <c r="O323" s="942"/>
      <c r="P323" s="940"/>
      <c r="Q323" s="932">
        <f t="array" ref="Q323">+SUMPRODUCT(('Réel 2025'!$A$8:$A$500=$A323)*('Réel 2025'!$C$3:$AO$3=Q$2),'Réel 2025'!$C$8:$AO$500)</f>
        <v>0</v>
      </c>
      <c r="R323" s="942"/>
      <c r="S323" s="989">
        <f t="shared" si="78"/>
        <v>0</v>
      </c>
      <c r="T323" s="912"/>
      <c r="U323" s="912"/>
      <c r="W323" s="912"/>
      <c r="X323" s="912"/>
      <c r="Y323" s="912"/>
      <c r="Z323" s="912"/>
      <c r="AA323" s="912"/>
      <c r="AB323" s="912"/>
      <c r="AC323" s="912"/>
      <c r="AD323" s="912"/>
      <c r="AE323" s="912"/>
      <c r="AF323" s="912"/>
      <c r="AG323" s="912"/>
      <c r="AH323" s="912"/>
      <c r="AI323" s="912"/>
      <c r="AJ323" s="912"/>
      <c r="AK323" s="912"/>
      <c r="AL323" s="912"/>
      <c r="AM323" s="912"/>
      <c r="AN323" s="912"/>
    </row>
    <row r="324" spans="1:40" ht="20.25" hidden="1">
      <c r="A324" t="str">
        <f t="shared" si="62"/>
        <v>Pièces[...]</v>
      </c>
      <c r="B324" s="904" t="s">
        <v>987</v>
      </c>
      <c r="C324" s="1165" t="s">
        <v>330</v>
      </c>
      <c r="D324" s="998"/>
      <c r="E324" s="940"/>
      <c r="F324" s="929">
        <f t="array" ref="F324">+SUMPRODUCT(('Budget original'!$A$8:$A$501=$A324)*('Budget original'!$C$3:$AO$3=F$2),'Budget original'!$C$8:$AO$501)</f>
        <v>0</v>
      </c>
      <c r="G324" s="999"/>
      <c r="H324" s="940"/>
      <c r="I324" s="929"/>
      <c r="J324" s="942"/>
      <c r="K324" s="940"/>
      <c r="L324" s="932">
        <f>SUMIFS(BV_Data_An_Cour!$P:$P,BV_Data_An_Cour!$U:$U,$B324,BV_Data_An_Cour!$V:$V,$C324,BV_Data_An_Cour!$W:$W,$L$2)</f>
        <v>0</v>
      </c>
      <c r="M324" s="942"/>
      <c r="N324" s="963">
        <f t="shared" si="77"/>
        <v>0</v>
      </c>
      <c r="O324" s="942"/>
      <c r="P324" s="940"/>
      <c r="Q324" s="932">
        <f t="array" ref="Q324">+SUMPRODUCT(('Réel 2025'!$A$8:$A$500=$A324)*('Réel 2025'!$C$3:$AO$3=Q$2),'Réel 2025'!$C$8:$AO$500)</f>
        <v>0</v>
      </c>
      <c r="R324" s="942"/>
      <c r="S324" s="989">
        <f t="shared" si="78"/>
        <v>0</v>
      </c>
      <c r="T324" s="912"/>
      <c r="U324" s="912"/>
      <c r="W324" s="912"/>
      <c r="X324" s="912"/>
      <c r="Y324" s="912"/>
      <c r="Z324" s="912"/>
      <c r="AA324" s="912"/>
      <c r="AB324" s="912"/>
      <c r="AC324" s="912"/>
      <c r="AD324" s="912"/>
      <c r="AE324" s="912"/>
      <c r="AF324" s="912"/>
      <c r="AG324" s="912"/>
      <c r="AH324" s="912"/>
      <c r="AI324" s="912"/>
      <c r="AJ324" s="912"/>
      <c r="AK324" s="912"/>
      <c r="AL324" s="912"/>
      <c r="AM324" s="912"/>
      <c r="AN324" s="912"/>
    </row>
    <row r="325" spans="1:40" ht="20.25" hidden="1">
      <c r="A325" t="str">
        <f t="shared" si="62"/>
        <v>Pièces[...]</v>
      </c>
      <c r="B325" s="904" t="s">
        <v>987</v>
      </c>
      <c r="C325" s="1165" t="s">
        <v>330</v>
      </c>
      <c r="D325" s="998"/>
      <c r="E325" s="940"/>
      <c r="F325" s="929">
        <f t="array" ref="F325">+SUMPRODUCT(('Budget original'!$A$8:$A$501=$A325)*('Budget original'!$C$3:$AO$3=F$2),'Budget original'!$C$8:$AO$501)</f>
        <v>0</v>
      </c>
      <c r="G325" s="999"/>
      <c r="H325" s="940"/>
      <c r="I325" s="929"/>
      <c r="J325" s="942"/>
      <c r="K325" s="940"/>
      <c r="L325" s="932">
        <f>SUMIFS(BV_Data_An_Cour!$P:$P,BV_Data_An_Cour!$U:$U,$B325,BV_Data_An_Cour!$V:$V,$C325,BV_Data_An_Cour!$W:$W,$L$2)</f>
        <v>0</v>
      </c>
      <c r="M325" s="942"/>
      <c r="N325" s="963">
        <f t="shared" si="77"/>
        <v>0</v>
      </c>
      <c r="O325" s="942"/>
      <c r="P325" s="940"/>
      <c r="Q325" s="932">
        <f t="array" ref="Q325">+SUMPRODUCT(('Réel 2025'!$A$8:$A$500=$A325)*('Réel 2025'!$C$3:$AO$3=Q$2),'Réel 2025'!$C$8:$AO$500)</f>
        <v>0</v>
      </c>
      <c r="R325" s="942"/>
      <c r="S325" s="989">
        <f t="shared" si="78"/>
        <v>0</v>
      </c>
      <c r="T325" s="912"/>
      <c r="U325" s="912"/>
      <c r="W325" s="912"/>
      <c r="X325" s="912"/>
      <c r="Y325" s="912"/>
      <c r="Z325" s="912"/>
      <c r="AA325" s="912"/>
      <c r="AB325" s="912"/>
      <c r="AC325" s="912"/>
      <c r="AD325" s="912"/>
      <c r="AE325" s="912"/>
      <c r="AF325" s="912"/>
      <c r="AG325" s="912"/>
      <c r="AH325" s="912"/>
      <c r="AI325" s="912"/>
      <c r="AJ325" s="912"/>
      <c r="AK325" s="912"/>
      <c r="AL325" s="912"/>
      <c r="AM325" s="912"/>
      <c r="AN325" s="912"/>
    </row>
    <row r="326" spans="1:40" ht="20.25">
      <c r="A326" t="str">
        <f t="shared" si="62"/>
        <v>PiècesSalaires en absences</v>
      </c>
      <c r="B326" s="904" t="s">
        <v>987</v>
      </c>
      <c r="C326" s="1016" t="s">
        <v>410</v>
      </c>
      <c r="D326" s="998"/>
      <c r="E326" s="940"/>
      <c r="F326" s="921">
        <f t="array" ref="F326">+SUMPRODUCT(('Budget original'!$A$8:$A$501=$A326)*('Budget original'!$C$3:$AO$3=F$2),'Budget original'!$C$8:$AO$501)</f>
        <v>32776.086998329272</v>
      </c>
      <c r="G326" s="999"/>
      <c r="H326" s="940"/>
      <c r="I326" s="921"/>
      <c r="J326" s="942"/>
      <c r="K326" s="940"/>
      <c r="L326" s="932">
        <f>SUMIFS(BV_Data_An_Cour!$P:$P,BV_Data_An_Cour!$U:$U,$B326,BV_Data_An_Cour!$V:$V,$C326,BV_Data_An_Cour!$W:$W,$L$2)</f>
        <v>27007.41</v>
      </c>
      <c r="M326" s="942"/>
      <c r="N326" s="963">
        <f t="shared" si="77"/>
        <v>-5768.6769983292725</v>
      </c>
      <c r="O326" s="942"/>
      <c r="P326" s="940"/>
      <c r="Q326" s="932">
        <f t="array" ref="Q326">+SUMPRODUCT(('Réel 2025'!$A$8:$A$500=$A326)*('Réel 2025'!$C$3:$AO$3=Q$2),'Réel 2025'!$C$8:$AO$500)</f>
        <v>26141.51</v>
      </c>
      <c r="R326" s="942"/>
      <c r="S326" s="989">
        <f t="shared" si="78"/>
        <v>865.90000000000146</v>
      </c>
      <c r="T326" s="912"/>
      <c r="U326" s="912"/>
      <c r="W326" s="912"/>
      <c r="X326" s="912"/>
      <c r="Y326" s="912"/>
      <c r="Z326" s="912"/>
      <c r="AA326" s="912"/>
      <c r="AB326" s="912"/>
      <c r="AC326" s="912"/>
      <c r="AD326" s="912"/>
      <c r="AE326" s="912"/>
      <c r="AF326" s="912"/>
      <c r="AG326" s="912"/>
      <c r="AH326" s="912"/>
      <c r="AI326" s="912"/>
      <c r="AJ326" s="912"/>
      <c r="AK326" s="912"/>
      <c r="AL326" s="912"/>
      <c r="AM326" s="912"/>
      <c r="AN326" s="912"/>
    </row>
    <row r="327" spans="1:40" ht="20.25">
      <c r="A327" t="str">
        <f t="shared" si="62"/>
        <v>PiècesDéduction à la source</v>
      </c>
      <c r="B327" s="904" t="s">
        <v>987</v>
      </c>
      <c r="C327" s="1015" t="s">
        <v>411</v>
      </c>
      <c r="D327" s="1017"/>
      <c r="E327" s="1018"/>
      <c r="F327" s="929">
        <f t="array" ref="F327">+SUMPRODUCT(('Budget original'!$A$8:$A$501=$A327)*('Budget original'!$C$3:$AO$3=F$2),'Budget original'!$C$8:$AO$501)</f>
        <v>34479.357111687386</v>
      </c>
      <c r="G327" s="1019"/>
      <c r="H327" s="1018"/>
      <c r="I327" s="929"/>
      <c r="J327" s="1020"/>
      <c r="K327" s="1018"/>
      <c r="L327" s="1021">
        <f>SUMIFS(BV_Data_An_Cour!$P:$P,BV_Data_An_Cour!$U:$U,$B327,BV_Data_An_Cour!$V:$V,$C327,BV_Data_An_Cour!$W:$W,$L$2)</f>
        <v>29734.53</v>
      </c>
      <c r="M327" s="1020"/>
      <c r="N327" s="1022">
        <f t="shared" si="77"/>
        <v>-4744.8271116873875</v>
      </c>
      <c r="O327" s="1020"/>
      <c r="P327" s="1018"/>
      <c r="Q327" s="1021">
        <f t="array" ref="Q327">+SUMPRODUCT(('Réel 2025'!$A$8:$A$500=$A327)*('Réel 2025'!$C$3:$AO$3=Q$2),'Réel 2025'!$C$8:$AO$500)</f>
        <v>34557.780000000006</v>
      </c>
      <c r="R327" s="1020"/>
      <c r="S327" s="1023">
        <f t="shared" si="78"/>
        <v>-4823.2500000000073</v>
      </c>
      <c r="T327" s="912"/>
      <c r="U327" s="912"/>
      <c r="W327" s="912"/>
      <c r="X327" s="912"/>
      <c r="Y327" s="912"/>
      <c r="Z327" s="912"/>
      <c r="AA327" s="912"/>
      <c r="AB327" s="912"/>
      <c r="AC327" s="912"/>
      <c r="AD327" s="912"/>
      <c r="AE327" s="912"/>
      <c r="AF327" s="912"/>
      <c r="AG327" s="912"/>
      <c r="AH327" s="912"/>
      <c r="AI327" s="912"/>
      <c r="AJ327" s="912"/>
      <c r="AK327" s="912"/>
      <c r="AL327" s="912"/>
      <c r="AM327" s="912"/>
      <c r="AN327" s="912"/>
    </row>
    <row r="328" spans="1:40" ht="20.25">
      <c r="A328" t="str">
        <f t="shared" si="62"/>
        <v>PiècesBénéfices marginaux</v>
      </c>
      <c r="B328" s="904" t="s">
        <v>987</v>
      </c>
      <c r="C328" s="1015" t="s">
        <v>412</v>
      </c>
      <c r="D328" s="998"/>
      <c r="E328" s="940"/>
      <c r="F328" s="929">
        <f t="array" ref="F328">+SUMPRODUCT(('Budget original'!$A$8:$A$501=$A328)*('Budget original'!$C$3:$AO$3=F$2),'Budget original'!$C$8:$AO$501)</f>
        <v>25786.696624892804</v>
      </c>
      <c r="G328" s="999"/>
      <c r="H328" s="940"/>
      <c r="I328" s="929"/>
      <c r="J328" s="942"/>
      <c r="K328" s="940"/>
      <c r="L328" s="932">
        <f>SUMIFS(BV_Data_An_Cour!$P:$P,BV_Data_An_Cour!$U:$U,$B328,BV_Data_An_Cour!$V:$V,$C328,BV_Data_An_Cour!$W:$W,$L$2)</f>
        <v>23136.67</v>
      </c>
      <c r="M328" s="942"/>
      <c r="N328" s="963">
        <f t="shared" si="77"/>
        <v>-2650.0266248928056</v>
      </c>
      <c r="O328" s="942"/>
      <c r="P328" s="940"/>
      <c r="Q328" s="932">
        <f t="array" ref="Q328">+SUMPRODUCT(('Réel 2025'!$A$8:$A$500=$A328)*('Réel 2025'!$C$3:$AO$3=Q$2),'Réel 2025'!$C$8:$AO$500)</f>
        <v>18194.3</v>
      </c>
      <c r="R328" s="942"/>
      <c r="S328" s="989">
        <f t="shared" si="78"/>
        <v>4942.369999999999</v>
      </c>
      <c r="T328" s="912"/>
      <c r="U328" s="912"/>
      <c r="W328" s="912"/>
      <c r="X328" s="912"/>
      <c r="Y328" s="912"/>
      <c r="Z328" s="912"/>
      <c r="AA328" s="912"/>
      <c r="AB328" s="912"/>
      <c r="AC328" s="912"/>
      <c r="AD328" s="912"/>
      <c r="AE328" s="912"/>
      <c r="AF328" s="912"/>
      <c r="AG328" s="912"/>
      <c r="AH328" s="912"/>
      <c r="AI328" s="912"/>
      <c r="AJ328" s="912"/>
      <c r="AK328" s="912"/>
      <c r="AL328" s="912"/>
      <c r="AM328" s="912"/>
      <c r="AN328" s="912"/>
    </row>
    <row r="329" spans="1:40" ht="20.25">
      <c r="A329" t="str">
        <f t="shared" si="62"/>
        <v>PiècesCsst</v>
      </c>
      <c r="B329" s="904" t="s">
        <v>987</v>
      </c>
      <c r="C329" s="1015" t="s">
        <v>413</v>
      </c>
      <c r="D329" s="998"/>
      <c r="E329" s="940"/>
      <c r="F329" s="929">
        <f t="array" ref="F329">+SUMPRODUCT(('Budget original'!$A$8:$A$501=$A329)*('Budget original'!$C$3:$AO$3=F$2),'Budget original'!$C$8:$AO$501)</f>
        <v>6446.674156223201</v>
      </c>
      <c r="G329" s="999"/>
      <c r="H329" s="940"/>
      <c r="I329" s="929"/>
      <c r="J329" s="942"/>
      <c r="K329" s="940"/>
      <c r="L329" s="932">
        <f>SUMIFS(BV_Data_An_Cour!$P:$P,BV_Data_An_Cour!$U:$U,$B329,BV_Data_An_Cour!$V:$V,$C329,BV_Data_An_Cour!$W:$W,$L$2)</f>
        <v>4634.1400000000003</v>
      </c>
      <c r="M329" s="1134"/>
      <c r="N329" s="1135">
        <f t="shared" si="77"/>
        <v>-1812.5341562232006</v>
      </c>
      <c r="O329" s="942"/>
      <c r="P329" s="940"/>
      <c r="Q329" s="932">
        <f t="array" ref="Q329">+SUMPRODUCT(('Réel 2025'!$A$8:$A$500=$A329)*('Réel 2025'!$C$3:$AO$3=Q$2),'Réel 2025'!$C$8:$AO$500)</f>
        <v>5346.1</v>
      </c>
      <c r="R329" s="942"/>
      <c r="S329" s="989">
        <f t="shared" si="78"/>
        <v>-711.96</v>
      </c>
      <c r="T329" s="912"/>
      <c r="U329" s="912"/>
      <c r="W329" s="912"/>
      <c r="X329" s="912"/>
      <c r="Y329" s="912"/>
      <c r="Z329" s="912"/>
      <c r="AA329" s="912"/>
      <c r="AB329" s="912"/>
      <c r="AC329" s="912"/>
      <c r="AD329" s="912"/>
      <c r="AE329" s="912"/>
      <c r="AF329" s="912"/>
      <c r="AG329" s="912"/>
      <c r="AH329" s="912"/>
      <c r="AI329" s="912"/>
      <c r="AJ329" s="912"/>
      <c r="AK329" s="912"/>
      <c r="AL329" s="912"/>
      <c r="AM329" s="912"/>
      <c r="AN329" s="912"/>
    </row>
    <row r="330" spans="1:40" ht="20.25" hidden="1">
      <c r="A330" t="str">
        <f t="shared" si="62"/>
        <v>Pièces[...]</v>
      </c>
      <c r="B330" s="904" t="s">
        <v>987</v>
      </c>
      <c r="C330" s="928" t="s">
        <v>330</v>
      </c>
      <c r="D330" s="1000"/>
      <c r="E330" s="1024"/>
      <c r="F330" s="929">
        <f t="array" ref="F330">+SUMPRODUCT(('Budget original'!$A$8:$A$501=$A330)*('Budget original'!$C$3:$AO$3=F$2),'Budget original'!$C$8:$AO$501)</f>
        <v>0</v>
      </c>
      <c r="G330" s="1001"/>
      <c r="H330" s="1024"/>
      <c r="I330" s="929"/>
      <c r="J330" s="922"/>
      <c r="K330" s="1024"/>
      <c r="L330" s="932">
        <f>SUMIFS(BV_Data_An_Cour!$P:$P,BV_Data_An_Cour!$U:$U,$B330,BV_Data_An_Cour!$V:$V,$C330,BV_Data_An_Cour!$W:$W,$L$2)</f>
        <v>0</v>
      </c>
      <c r="M330" s="922"/>
      <c r="N330" s="995">
        <f t="shared" si="77"/>
        <v>0</v>
      </c>
      <c r="O330" s="922"/>
      <c r="P330" s="1024"/>
      <c r="Q330" s="932">
        <f t="array" ref="Q330">+SUMPRODUCT(('Réel 2025'!$A$8:$A$500=$A330)*('Réel 2025'!$C$3:$AO$3=Q$2),'Réel 2025'!$C$8:$AO$500)</f>
        <v>0</v>
      </c>
      <c r="R330" s="922"/>
      <c r="S330" s="996">
        <f t="shared" si="78"/>
        <v>0</v>
      </c>
      <c r="T330" s="912"/>
      <c r="U330" s="912"/>
      <c r="W330" s="912"/>
      <c r="X330" s="912"/>
      <c r="Y330" s="912"/>
      <c r="Z330" s="912"/>
      <c r="AA330" s="912"/>
      <c r="AB330" s="912"/>
      <c r="AC330" s="912"/>
      <c r="AD330" s="912"/>
      <c r="AE330" s="912"/>
      <c r="AF330" s="912"/>
      <c r="AG330" s="912"/>
      <c r="AH330" s="912"/>
      <c r="AI330" s="912"/>
      <c r="AJ330" s="912"/>
      <c r="AK330" s="912"/>
      <c r="AL330" s="912"/>
      <c r="AM330" s="912"/>
      <c r="AN330" s="912"/>
    </row>
    <row r="331" spans="1:40" ht="20.25">
      <c r="A331" t="str">
        <f t="shared" si="62"/>
        <v>PiècesTOTAL PERSONNEL</v>
      </c>
      <c r="B331" s="904" t="s">
        <v>987</v>
      </c>
      <c r="C331" s="1006" t="s">
        <v>414</v>
      </c>
      <c r="D331" s="1007" t="s">
        <v>404</v>
      </c>
      <c r="E331" s="1008">
        <f>F331/F$315</f>
        <v>0.34150634016669396</v>
      </c>
      <c r="F331" s="1009">
        <f>+SUM(F319:F330)</f>
        <v>332568.94700064167</v>
      </c>
      <c r="G331" s="1010"/>
      <c r="H331" s="1008"/>
      <c r="I331" s="1009"/>
      <c r="J331" s="1010" t="s">
        <v>404</v>
      </c>
      <c r="K331" s="1008">
        <f>L331/L$315</f>
        <v>0.29461252793090237</v>
      </c>
      <c r="L331" s="1009">
        <f>+SUM(L319:L330)</f>
        <v>273226.36</v>
      </c>
      <c r="M331" s="1064"/>
      <c r="N331" s="1027">
        <f t="shared" si="77"/>
        <v>-59342.587000641681</v>
      </c>
      <c r="O331" s="1010" t="s">
        <v>404</v>
      </c>
      <c r="P331" s="1008">
        <f>Q331/Q$315</f>
        <v>0.30634478987470554</v>
      </c>
      <c r="Q331" s="1009">
        <f>+SUM(Q319:Q330)</f>
        <v>263432.75</v>
      </c>
      <c r="R331" s="1064"/>
      <c r="S331" s="1028">
        <f t="shared" si="78"/>
        <v>9793.609999999986</v>
      </c>
      <c r="T331" s="912"/>
      <c r="U331" s="912"/>
      <c r="W331" s="912"/>
      <c r="X331" s="912"/>
      <c r="Y331" s="912"/>
      <c r="Z331" s="912"/>
      <c r="AA331" s="912"/>
      <c r="AB331" s="912"/>
      <c r="AC331" s="912"/>
      <c r="AD331" s="912"/>
      <c r="AE331" s="912"/>
      <c r="AF331" s="912"/>
      <c r="AG331" s="912"/>
      <c r="AH331" s="912"/>
      <c r="AI331" s="912"/>
      <c r="AJ331" s="912"/>
      <c r="AK331" s="912"/>
      <c r="AL331" s="912"/>
      <c r="AM331" s="912"/>
      <c r="AN331" s="912"/>
    </row>
    <row r="332" spans="1:40" ht="20.25">
      <c r="A332" t="str">
        <f t="shared" si="62"/>
        <v>PiècesPublicité 2</v>
      </c>
      <c r="B332" s="904" t="s">
        <v>987</v>
      </c>
      <c r="C332" s="1148" t="s">
        <v>415</v>
      </c>
      <c r="D332" s="998"/>
      <c r="E332" s="940"/>
      <c r="F332" s="929">
        <f t="array" ref="F332">+SUMPRODUCT(('Budget original'!$A$8:$A$501=$A332)*('Budget original'!$C$3:$AO$3=F$2),'Budget original'!$C$8:$AO$501)</f>
        <v>9716.1386527474988</v>
      </c>
      <c r="G332" s="999"/>
      <c r="H332" s="940"/>
      <c r="I332" s="929"/>
      <c r="J332" s="942"/>
      <c r="K332" s="940"/>
      <c r="L332" s="932">
        <f>SUMIFS(BV_Data_An_Cour!$P:$P,BV_Data_An_Cour!$U:$U,$B332,BV_Data_An_Cour!$V:$V,$C332,BV_Data_An_Cour!$W:$W,$L$2)</f>
        <v>10880.32</v>
      </c>
      <c r="M332" s="942"/>
      <c r="N332" s="963">
        <f t="shared" si="77"/>
        <v>1164.1813472525009</v>
      </c>
      <c r="O332" s="942"/>
      <c r="P332" s="940"/>
      <c r="Q332" s="932">
        <f t="array" ref="Q332">+SUMPRODUCT(('Réel 2025'!$A$8:$A$500=$A332)*('Réel 2025'!$C$3:$AO$3=Q$2),'Réel 2025'!$C$8:$AO$500)</f>
        <v>26297.800000000003</v>
      </c>
      <c r="R332" s="942"/>
      <c r="S332" s="989">
        <f t="shared" si="78"/>
        <v>-15417.480000000003</v>
      </c>
      <c r="T332" s="912"/>
      <c r="U332" s="912"/>
      <c r="W332" s="912"/>
      <c r="X332" s="912"/>
      <c r="Y332" s="912"/>
      <c r="Z332" s="912"/>
      <c r="AA332" s="912"/>
      <c r="AB332" s="912"/>
      <c r="AC332" s="912"/>
      <c r="AD332" s="912"/>
      <c r="AE332" s="912"/>
      <c r="AF332" s="912"/>
      <c r="AG332" s="912"/>
      <c r="AH332" s="912"/>
      <c r="AI332" s="912"/>
      <c r="AJ332" s="912"/>
      <c r="AK332" s="912"/>
      <c r="AL332" s="912"/>
      <c r="AM332" s="912"/>
      <c r="AN332" s="912"/>
    </row>
    <row r="333" spans="1:40" ht="20.25">
      <c r="A333" t="str">
        <f t="shared" si="62"/>
        <v>PiècesService gratuit 2</v>
      </c>
      <c r="B333" s="904" t="s">
        <v>987</v>
      </c>
      <c r="C333" s="1015" t="s">
        <v>416</v>
      </c>
      <c r="D333" s="998"/>
      <c r="E333" s="940"/>
      <c r="F333" s="929">
        <f t="array" ref="F333">+SUMPRODUCT(('Budget original'!$A$8:$A$501=$A333)*('Budget original'!$C$3:$AO$3=F$2),'Budget original'!$C$8:$AO$501)</f>
        <v>5625</v>
      </c>
      <c r="G333" s="999"/>
      <c r="H333" s="940"/>
      <c r="I333" s="929"/>
      <c r="J333" s="942"/>
      <c r="K333" s="940"/>
      <c r="L333" s="929">
        <f>SUMIFS(BV_Data_An_Cour!$P:$P,BV_Data_An_Cour!$U:$U,$B333,BV_Data_An_Cour!$V:$V,$C333,BV_Data_An_Cour!$W:$W,$L$2)</f>
        <v>3902.46</v>
      </c>
      <c r="M333" s="942"/>
      <c r="N333" s="963">
        <f t="shared" si="77"/>
        <v>-1722.54</v>
      </c>
      <c r="O333" s="942"/>
      <c r="P333" s="940"/>
      <c r="Q333" s="932">
        <f t="array" ref="Q333">+SUMPRODUCT(('Réel 2025'!$A$8:$A$500=$A333)*('Réel 2025'!$C$3:$AO$3=Q$2),'Réel 2025'!$C$8:$AO$500)</f>
        <v>2639.9399999999978</v>
      </c>
      <c r="R333" s="942"/>
      <c r="S333" s="989">
        <f t="shared" si="78"/>
        <v>1262.5200000000023</v>
      </c>
      <c r="T333" s="912"/>
      <c r="U333" s="912"/>
      <c r="W333" s="912"/>
      <c r="X333" s="912"/>
      <c r="Y333" s="912"/>
      <c r="Z333" s="912"/>
      <c r="AA333" s="912"/>
      <c r="AB333" s="912"/>
      <c r="AC333" s="912"/>
      <c r="AD333" s="912"/>
      <c r="AE333" s="912"/>
      <c r="AF333" s="912"/>
      <c r="AG333" s="912"/>
      <c r="AH333" s="912"/>
      <c r="AI333" s="912"/>
      <c r="AJ333" s="912"/>
      <c r="AK333" s="912"/>
      <c r="AL333" s="912"/>
      <c r="AM333" s="912"/>
      <c r="AN333" s="912"/>
    </row>
    <row r="334" spans="1:40" ht="20.25">
      <c r="A334" t="str">
        <f t="shared" si="62"/>
        <v>PiècesFrais véhicules de cie</v>
      </c>
      <c r="B334" s="904" t="s">
        <v>987</v>
      </c>
      <c r="C334" s="1016" t="s">
        <v>417</v>
      </c>
      <c r="D334" s="1000"/>
      <c r="E334" s="1024"/>
      <c r="F334" s="921">
        <f t="array" ref="F334">+SUMPRODUCT(('Budget original'!$A$8:$A$501=$A334)*('Budget original'!$C$3:$AO$3=F$2),'Budget original'!$C$8:$AO$501)</f>
        <v>43413</v>
      </c>
      <c r="G334" s="1001"/>
      <c r="H334" s="1024"/>
      <c r="I334" s="921"/>
      <c r="J334" s="922"/>
      <c r="K334" s="1024"/>
      <c r="L334" s="921">
        <f>SUMIFS(BV_Data_An_Cour!$P:$P,BV_Data_An_Cour!$U:$U,$B334,BV_Data_An_Cour!$V:$V,$C334,BV_Data_An_Cour!$W:$W,$L$2)</f>
        <v>43351.56</v>
      </c>
      <c r="M334" s="922"/>
      <c r="N334" s="995">
        <f t="shared" si="77"/>
        <v>-61.440000000002328</v>
      </c>
      <c r="O334" s="922"/>
      <c r="P334" s="1024"/>
      <c r="Q334" s="932">
        <f t="array" ref="Q334">+SUMPRODUCT(('Réel 2025'!$A$8:$A$500=$A334)*('Réel 2025'!$C$3:$AO$3=Q$2),'Réel 2025'!$C$8:$AO$500)</f>
        <v>46511.339999999953</v>
      </c>
      <c r="R334" s="922"/>
      <c r="S334" s="996">
        <f t="shared" si="78"/>
        <v>-3159.7799999999552</v>
      </c>
      <c r="T334" s="912"/>
      <c r="U334" s="912"/>
      <c r="W334" s="912"/>
      <c r="X334" s="912"/>
      <c r="Y334" s="912"/>
      <c r="Z334" s="912"/>
      <c r="AA334" s="912"/>
      <c r="AB334" s="912"/>
      <c r="AC334" s="912"/>
      <c r="AD334" s="912"/>
      <c r="AE334" s="912"/>
      <c r="AF334" s="912"/>
      <c r="AG334" s="912"/>
      <c r="AH334" s="912"/>
      <c r="AI334" s="912"/>
      <c r="AJ334" s="912"/>
      <c r="AK334" s="912"/>
      <c r="AL334" s="912"/>
      <c r="AM334" s="912"/>
      <c r="AN334" s="912"/>
    </row>
    <row r="335" spans="1:40" ht="20.25">
      <c r="A335" t="str">
        <f t="shared" si="62"/>
        <v>PiècesInformatique</v>
      </c>
      <c r="B335" s="904" t="s">
        <v>987</v>
      </c>
      <c r="C335" s="1015" t="s">
        <v>418</v>
      </c>
      <c r="D335" s="998"/>
      <c r="E335" s="940"/>
      <c r="F335" s="929">
        <f t="array" ref="F335">+SUMPRODUCT(('Budget original'!$A$8:$A$501=$A335)*('Budget original'!$C$3:$AO$3=F$2),'Budget original'!$C$8:$AO$501)</f>
        <v>23863.278000000006</v>
      </c>
      <c r="G335" s="999"/>
      <c r="H335" s="940"/>
      <c r="I335" s="929"/>
      <c r="J335" s="942"/>
      <c r="K335" s="940"/>
      <c r="L335" s="1021">
        <f>SUMIFS(BV_Data_An_Cour!$P:$P,BV_Data_An_Cour!$U:$U,$B335,BV_Data_An_Cour!$V:$V,$C335,BV_Data_An_Cour!$W:$W,$L$2)</f>
        <v>22623.69</v>
      </c>
      <c r="M335" s="942"/>
      <c r="N335" s="963">
        <f t="shared" si="77"/>
        <v>-1239.588000000007</v>
      </c>
      <c r="O335" s="942"/>
      <c r="P335" s="940"/>
      <c r="Q335" s="1021">
        <f t="array" ref="Q335">+SUMPRODUCT(('Réel 2025'!$A$8:$A$500=$A335)*('Réel 2025'!$C$3:$AO$3=Q$2),'Réel 2025'!$C$8:$AO$500)</f>
        <v>17632.740000000002</v>
      </c>
      <c r="R335" s="942"/>
      <c r="S335" s="989">
        <f t="shared" si="78"/>
        <v>4990.9499999999971</v>
      </c>
      <c r="T335" s="912"/>
      <c r="U335" s="912"/>
      <c r="W335" s="912"/>
      <c r="X335" s="912"/>
      <c r="Y335" s="912"/>
      <c r="Z335" s="912"/>
      <c r="AA335" s="912"/>
      <c r="AB335" s="912"/>
      <c r="AC335" s="912"/>
      <c r="AD335" s="912"/>
      <c r="AE335" s="912"/>
      <c r="AF335" s="912"/>
      <c r="AG335" s="912"/>
      <c r="AH335" s="912"/>
      <c r="AI335" s="912"/>
      <c r="AJ335" s="912"/>
      <c r="AK335" s="912"/>
      <c r="AL335" s="912"/>
      <c r="AM335" s="912"/>
      <c r="AN335" s="912"/>
    </row>
    <row r="336" spans="1:40" ht="20.25">
      <c r="A336" t="str">
        <f t="shared" si="62"/>
        <v>PiècesFrais de déplacement</v>
      </c>
      <c r="B336" s="904" t="s">
        <v>987</v>
      </c>
      <c r="C336" s="1015" t="s">
        <v>419</v>
      </c>
      <c r="D336" s="998"/>
      <c r="E336" s="940"/>
      <c r="F336" s="929">
        <f t="array" ref="F336">+SUMPRODUCT(('Budget original'!$A$8:$A$501=$A336)*('Budget original'!$C$3:$AO$3=F$2),'Budget original'!$C$8:$AO$501)</f>
        <v>8984.9999999999982</v>
      </c>
      <c r="G336" s="999"/>
      <c r="H336" s="940"/>
      <c r="I336" s="929"/>
      <c r="J336" s="942"/>
      <c r="K336" s="940"/>
      <c r="L336" s="932">
        <f>SUMIFS(BV_Data_An_Cour!$P:$P,BV_Data_An_Cour!$U:$U,$B336,BV_Data_An_Cour!$V:$V,$C336,BV_Data_An_Cour!$W:$W,$L$2)</f>
        <v>11404.17</v>
      </c>
      <c r="M336" s="942"/>
      <c r="N336" s="963">
        <f t="shared" si="77"/>
        <v>2419.1700000000019</v>
      </c>
      <c r="O336" s="942"/>
      <c r="P336" s="940"/>
      <c r="Q336" s="932">
        <f t="array" ref="Q336">+SUMPRODUCT(('Réel 2025'!$A$8:$A$500=$A336)*('Réel 2025'!$C$3:$AO$3=Q$2),'Réel 2025'!$C$8:$AO$500)</f>
        <v>2073.2699999999995</v>
      </c>
      <c r="R336" s="942"/>
      <c r="S336" s="989">
        <f t="shared" si="78"/>
        <v>9330.9000000000015</v>
      </c>
      <c r="T336" s="912"/>
      <c r="U336" s="912"/>
      <c r="W336" s="912"/>
      <c r="X336" s="912"/>
      <c r="Y336" s="912"/>
      <c r="Z336" s="912"/>
      <c r="AA336" s="912"/>
      <c r="AB336" s="912"/>
      <c r="AC336" s="912"/>
      <c r="AD336" s="912"/>
      <c r="AE336" s="912"/>
      <c r="AF336" s="912"/>
      <c r="AG336" s="912"/>
      <c r="AH336" s="912"/>
      <c r="AI336" s="912"/>
      <c r="AJ336" s="912"/>
      <c r="AK336" s="912"/>
      <c r="AL336" s="912"/>
      <c r="AM336" s="912"/>
      <c r="AN336" s="912"/>
    </row>
    <row r="337" spans="1:40" ht="20.25">
      <c r="A337" t="str">
        <f t="shared" si="62"/>
        <v>PiècesServices extérieurs</v>
      </c>
      <c r="B337" s="904" t="s">
        <v>987</v>
      </c>
      <c r="C337" s="1166" t="s">
        <v>420</v>
      </c>
      <c r="D337" s="1000"/>
      <c r="E337" s="1024"/>
      <c r="F337" s="921">
        <f t="array" ref="F337">+SUMPRODUCT(('Budget original'!$A$8:$A$501=$A337)*('Budget original'!$C$3:$AO$3=F$2),'Budget original'!$C$8:$AO$501)</f>
        <v>11867.184000000001</v>
      </c>
      <c r="G337" s="1001"/>
      <c r="H337" s="1024"/>
      <c r="I337" s="921"/>
      <c r="J337" s="922"/>
      <c r="K337" s="1024"/>
      <c r="L337" s="949">
        <f>SUMIFS(BV_Data_An_Cour!$P:$P,BV_Data_An_Cour!$U:$U,$B337,BV_Data_An_Cour!$V:$V,$C337,BV_Data_An_Cour!$W:$W,$L$2)</f>
        <v>14472.71</v>
      </c>
      <c r="M337" s="922"/>
      <c r="N337" s="995">
        <f t="shared" si="77"/>
        <v>2605.525999999998</v>
      </c>
      <c r="O337" s="922"/>
      <c r="P337" s="1024"/>
      <c r="Q337" s="949">
        <f t="array" ref="Q337">+SUMPRODUCT(('Réel 2025'!$A$8:$A$500=$A337)*('Réel 2025'!$C$3:$AO$3=Q$2),'Réel 2025'!$C$8:$AO$500)</f>
        <v>19108.28999999999</v>
      </c>
      <c r="R337" s="922"/>
      <c r="S337" s="996">
        <f t="shared" si="78"/>
        <v>-4635.5799999999908</v>
      </c>
      <c r="T337" s="912"/>
      <c r="U337" s="912"/>
      <c r="W337" s="912"/>
      <c r="X337" s="912"/>
      <c r="Y337" s="912"/>
      <c r="Z337" s="912"/>
      <c r="AA337" s="912"/>
      <c r="AB337" s="912"/>
      <c r="AC337" s="912"/>
      <c r="AD337" s="912"/>
      <c r="AE337" s="912"/>
      <c r="AF337" s="912"/>
      <c r="AG337" s="912"/>
      <c r="AH337" s="912"/>
      <c r="AI337" s="912"/>
      <c r="AJ337" s="912"/>
      <c r="AK337" s="912"/>
      <c r="AL337" s="912"/>
      <c r="AM337" s="912"/>
      <c r="AN337" s="912"/>
    </row>
    <row r="338" spans="1:40" ht="20.25" hidden="1">
      <c r="A338" t="str">
        <f t="shared" si="62"/>
        <v>PiècesFournitures d'atelier</v>
      </c>
      <c r="B338" s="904" t="s">
        <v>987</v>
      </c>
      <c r="C338" s="1015" t="s">
        <v>828</v>
      </c>
      <c r="D338" s="998"/>
      <c r="E338" s="940"/>
      <c r="F338" s="929"/>
      <c r="G338" s="999"/>
      <c r="H338" s="940"/>
      <c r="I338" s="929"/>
      <c r="J338" s="942"/>
      <c r="K338" s="940"/>
      <c r="L338" s="932">
        <f>SUMIFS(BV_Data_An_Cour!$P:$P,BV_Data_An_Cour!$U:$U,$B338,BV_Data_An_Cour!$V:$V,$C338,BV_Data_An_Cour!$W:$W,$L$2)</f>
        <v>0</v>
      </c>
      <c r="M338" s="942"/>
      <c r="N338" s="963">
        <f t="shared" si="77"/>
        <v>0</v>
      </c>
      <c r="O338" s="942"/>
      <c r="P338" s="940"/>
      <c r="Q338" s="932"/>
      <c r="R338" s="942"/>
      <c r="S338" s="989">
        <f t="shared" si="78"/>
        <v>0</v>
      </c>
      <c r="T338" s="912"/>
      <c r="U338" s="912"/>
      <c r="W338" s="912"/>
      <c r="X338" s="912"/>
      <c r="Y338" s="912"/>
      <c r="Z338" s="912"/>
      <c r="AA338" s="912"/>
      <c r="AB338" s="912"/>
      <c r="AC338" s="912"/>
      <c r="AD338" s="912"/>
      <c r="AE338" s="912"/>
      <c r="AF338" s="912"/>
      <c r="AG338" s="912"/>
      <c r="AH338" s="912"/>
      <c r="AI338" s="912"/>
      <c r="AJ338" s="912"/>
      <c r="AK338" s="912"/>
      <c r="AL338" s="912"/>
      <c r="AM338" s="912"/>
      <c r="AN338" s="912"/>
    </row>
    <row r="339" spans="1:40" ht="20.25">
      <c r="A339" t="str">
        <f t="shared" si="62"/>
        <v>PiècesFournitures autres</v>
      </c>
      <c r="B339" s="904" t="s">
        <v>987</v>
      </c>
      <c r="C339" s="1015" t="s">
        <v>421</v>
      </c>
      <c r="D339" s="998"/>
      <c r="E339" s="940"/>
      <c r="F339" s="929">
        <f t="array" ref="F339">+SUMPRODUCT(('Budget original'!$A$8:$A$501=$A339)*('Budget original'!$C$3:$AO$3=F$2),'Budget original'!$C$8:$AO$501)</f>
        <v>135</v>
      </c>
      <c r="G339" s="999"/>
      <c r="H339" s="940"/>
      <c r="I339" s="929"/>
      <c r="J339" s="942"/>
      <c r="K339" s="940"/>
      <c r="L339" s="932">
        <f>SUMIFS(BV_Data_An_Cour!$P:$P,BV_Data_An_Cour!$U:$U,$B339,BV_Data_An_Cour!$V:$V,$C339,BV_Data_An_Cour!$W:$W,$L$2)</f>
        <v>573.84</v>
      </c>
      <c r="M339" s="942"/>
      <c r="N339" s="963">
        <f t="shared" si="77"/>
        <v>438.84000000000003</v>
      </c>
      <c r="O339" s="942"/>
      <c r="P339" s="940"/>
      <c r="Q339" s="932">
        <f t="array" ref="Q339">+SUMPRODUCT(('Réel 2025'!$A$8:$A$500=$A339)*('Réel 2025'!$C$3:$AO$3=Q$2),'Réel 2025'!$C$8:$AO$500)</f>
        <v>173.62</v>
      </c>
      <c r="R339" s="942"/>
      <c r="S339" s="989">
        <f t="shared" si="78"/>
        <v>400.22</v>
      </c>
      <c r="T339" s="912"/>
      <c r="U339" s="912"/>
      <c r="W339" s="912"/>
      <c r="X339" s="912"/>
      <c r="Y339" s="912"/>
      <c r="Z339" s="912"/>
      <c r="AA339" s="912"/>
      <c r="AB339" s="912"/>
      <c r="AC339" s="912"/>
      <c r="AD339" s="912"/>
      <c r="AE339" s="912"/>
      <c r="AF339" s="912"/>
      <c r="AG339" s="912"/>
      <c r="AH339" s="912"/>
      <c r="AI339" s="912"/>
      <c r="AJ339" s="912"/>
      <c r="AK339" s="912"/>
      <c r="AL339" s="912"/>
      <c r="AM339" s="912"/>
      <c r="AN339" s="912"/>
    </row>
    <row r="340" spans="1:40" ht="20.25">
      <c r="A340" t="str">
        <f t="shared" si="62"/>
        <v>PiècesUniformes</v>
      </c>
      <c r="B340" s="904" t="s">
        <v>987</v>
      </c>
      <c r="C340" s="1015" t="s">
        <v>422</v>
      </c>
      <c r="D340" s="998"/>
      <c r="E340" s="940"/>
      <c r="F340" s="929">
        <f t="array" ref="F340">+SUMPRODUCT(('Budget original'!$A$8:$A$501=$A340)*('Budget original'!$C$3:$AO$3=F$2),'Budget original'!$C$8:$AO$501)</f>
        <v>337.5</v>
      </c>
      <c r="G340" s="999"/>
      <c r="H340" s="940"/>
      <c r="I340" s="929"/>
      <c r="J340" s="942"/>
      <c r="K340" s="940"/>
      <c r="L340" s="932">
        <f>SUMIFS(BV_Data_An_Cour!$P:$P,BV_Data_An_Cour!$U:$U,$B340,BV_Data_An_Cour!$V:$V,$C340,BV_Data_An_Cour!$W:$W,$L$2)</f>
        <v>241.12</v>
      </c>
      <c r="M340" s="942"/>
      <c r="N340" s="963">
        <f t="shared" si="77"/>
        <v>-96.38</v>
      </c>
      <c r="O340" s="942"/>
      <c r="P340" s="940"/>
      <c r="Q340" s="932">
        <f t="array" ref="Q340">+SUMPRODUCT(('Réel 2025'!$A$8:$A$500=$A340)*('Réel 2025'!$C$3:$AO$3=Q$2),'Réel 2025'!$C$8:$AO$500)</f>
        <v>159.96</v>
      </c>
      <c r="R340" s="942"/>
      <c r="S340" s="989">
        <f t="shared" si="78"/>
        <v>81.16</v>
      </c>
      <c r="T340" s="912"/>
      <c r="U340" s="912"/>
      <c r="W340" s="912"/>
      <c r="X340" s="912"/>
      <c r="Y340" s="912"/>
      <c r="Z340" s="912"/>
      <c r="AA340" s="912"/>
      <c r="AB340" s="912"/>
      <c r="AC340" s="912"/>
      <c r="AD340" s="912"/>
      <c r="AE340" s="912"/>
      <c r="AF340" s="912"/>
      <c r="AG340" s="912"/>
      <c r="AH340" s="912"/>
      <c r="AI340" s="912"/>
      <c r="AJ340" s="912"/>
      <c r="AK340" s="912"/>
      <c r="AL340" s="912"/>
      <c r="AM340" s="912"/>
      <c r="AN340" s="912"/>
    </row>
    <row r="341" spans="1:40" ht="20.25">
      <c r="A341" t="str">
        <f t="shared" si="62"/>
        <v>PiècesPapeterie</v>
      </c>
      <c r="B341" s="904" t="s">
        <v>987</v>
      </c>
      <c r="C341" s="1015" t="s">
        <v>423</v>
      </c>
      <c r="D341" s="998"/>
      <c r="E341" s="940"/>
      <c r="F341" s="929">
        <f t="array" ref="F341">+SUMPRODUCT(('Budget original'!$A$8:$A$501=$A341)*('Budget original'!$C$3:$AO$3=F$2),'Budget original'!$C$8:$AO$501)</f>
        <v>2610</v>
      </c>
      <c r="G341" s="999"/>
      <c r="H341" s="940"/>
      <c r="I341" s="929"/>
      <c r="J341" s="942"/>
      <c r="K341" s="940"/>
      <c r="L341" s="931">
        <f>SUMIFS(BV_Data_An_Cour!$P:$P,BV_Data_An_Cour!$U:$U,$B341,BV_Data_An_Cour!$V:$V,$C341,BV_Data_An_Cour!$W:$W,$L$2)</f>
        <v>1984.45</v>
      </c>
      <c r="M341" s="942"/>
      <c r="N341" s="963">
        <f t="shared" si="77"/>
        <v>-625.54999999999995</v>
      </c>
      <c r="O341" s="942"/>
      <c r="P341" s="940"/>
      <c r="Q341" s="931">
        <f t="array" ref="Q341">+SUMPRODUCT(('Réel 2025'!$A$8:$A$500=$A341)*('Réel 2025'!$C$3:$AO$3=Q$2),'Réel 2025'!$C$8:$AO$500)</f>
        <v>2355.54</v>
      </c>
      <c r="R341" s="942"/>
      <c r="S341" s="989">
        <f t="shared" si="78"/>
        <v>-371.08999999999992</v>
      </c>
      <c r="T341" s="912"/>
      <c r="U341" s="912"/>
      <c r="W341" s="912"/>
      <c r="X341" s="912"/>
      <c r="Y341" s="912"/>
      <c r="Z341" s="912"/>
      <c r="AA341" s="912"/>
      <c r="AB341" s="912"/>
      <c r="AC341" s="912"/>
      <c r="AD341" s="912"/>
      <c r="AE341" s="912"/>
      <c r="AF341" s="912"/>
      <c r="AG341" s="912"/>
      <c r="AH341" s="912"/>
      <c r="AI341" s="912"/>
      <c r="AJ341" s="912"/>
      <c r="AK341" s="912"/>
      <c r="AL341" s="912"/>
      <c r="AM341" s="912"/>
      <c r="AN341" s="912"/>
    </row>
    <row r="342" spans="1:40" ht="20.25">
      <c r="A342" t="str">
        <f t="shared" si="62"/>
        <v>PiècesTéléphone</v>
      </c>
      <c r="B342" s="904" t="s">
        <v>987</v>
      </c>
      <c r="C342" s="1015" t="s">
        <v>424</v>
      </c>
      <c r="D342" s="998"/>
      <c r="E342" s="940"/>
      <c r="F342" s="929">
        <f t="array" ref="F342">+SUMPRODUCT(('Budget original'!$A$8:$A$501=$A342)*('Budget original'!$C$3:$AO$3=F$2),'Budget original'!$C$8:$AO$501)</f>
        <v>1024.1999999999998</v>
      </c>
      <c r="G342" s="999"/>
      <c r="H342" s="940"/>
      <c r="I342" s="929"/>
      <c r="J342" s="942"/>
      <c r="K342" s="940"/>
      <c r="L342" s="932">
        <f>SUMIFS(BV_Data_An_Cour!$P:$P,BV_Data_An_Cour!$U:$U,$B342,BV_Data_An_Cour!$V:$V,$C342,BV_Data_An_Cour!$W:$W,$L$2)</f>
        <v>1177.95</v>
      </c>
      <c r="M342" s="942"/>
      <c r="N342" s="963">
        <f t="shared" si="77"/>
        <v>153.75000000000023</v>
      </c>
      <c r="O342" s="942"/>
      <c r="P342" s="940"/>
      <c r="Q342" s="932">
        <f t="array" ref="Q342">+SUMPRODUCT(('Réel 2025'!$A$8:$A$500=$A342)*('Réel 2025'!$C$3:$AO$3=Q$2),'Réel 2025'!$C$8:$AO$500)</f>
        <v>1328.01</v>
      </c>
      <c r="R342" s="942"/>
      <c r="S342" s="989">
        <f t="shared" si="78"/>
        <v>-150.05999999999995</v>
      </c>
      <c r="T342" s="912"/>
      <c r="U342" s="912"/>
      <c r="W342" s="912"/>
      <c r="X342" s="912"/>
      <c r="Y342" s="912"/>
      <c r="Z342" s="912"/>
      <c r="AA342" s="912"/>
      <c r="AB342" s="912"/>
      <c r="AC342" s="912"/>
      <c r="AD342" s="912"/>
      <c r="AE342" s="912"/>
      <c r="AF342" s="912"/>
      <c r="AG342" s="912"/>
      <c r="AH342" s="912"/>
      <c r="AI342" s="912"/>
      <c r="AJ342" s="912"/>
      <c r="AK342" s="912"/>
      <c r="AL342" s="912"/>
      <c r="AM342" s="912"/>
      <c r="AN342" s="912"/>
    </row>
    <row r="343" spans="1:40" ht="20.25">
      <c r="A343" t="str">
        <f t="shared" si="62"/>
        <v>PiècesFrais postaux</v>
      </c>
      <c r="B343" s="904" t="s">
        <v>987</v>
      </c>
      <c r="C343" s="1015" t="s">
        <v>425</v>
      </c>
      <c r="D343" s="998"/>
      <c r="E343" s="940"/>
      <c r="F343" s="929">
        <f t="array" ref="F343">+SUMPRODUCT(('Budget original'!$A$8:$A$501=$A343)*('Budget original'!$C$3:$AO$3=F$2),'Budget original'!$C$8:$AO$501)</f>
        <v>21345.000000000007</v>
      </c>
      <c r="G343" s="999"/>
      <c r="H343" s="940"/>
      <c r="I343" s="929"/>
      <c r="J343" s="942"/>
      <c r="K343" s="940"/>
      <c r="L343" s="932">
        <f>SUMIFS(BV_Data_An_Cour!$P:$P,BV_Data_An_Cour!$U:$U,$B343,BV_Data_An_Cour!$V:$V,$C343,BV_Data_An_Cour!$W:$W,$L$2)</f>
        <v>7244.81</v>
      </c>
      <c r="M343" s="942"/>
      <c r="N343" s="963">
        <f t="shared" si="77"/>
        <v>-14100.190000000006</v>
      </c>
      <c r="O343" s="942"/>
      <c r="P343" s="940"/>
      <c r="Q343" s="932">
        <f t="array" ref="Q343">+SUMPRODUCT(('Réel 2025'!$A$8:$A$500=$A343)*('Réel 2025'!$C$3:$AO$3=Q$2),'Réel 2025'!$C$8:$AO$500)</f>
        <v>7339.87</v>
      </c>
      <c r="R343" s="942"/>
      <c r="S343" s="989">
        <f t="shared" si="78"/>
        <v>-95.059999999999491</v>
      </c>
      <c r="T343" s="912"/>
      <c r="U343" s="912"/>
      <c r="W343" s="912"/>
      <c r="X343" s="912"/>
      <c r="Y343" s="912"/>
      <c r="Z343" s="912"/>
      <c r="AA343" s="912"/>
      <c r="AB343" s="912"/>
      <c r="AC343" s="912"/>
      <c r="AD343" s="912"/>
      <c r="AE343" s="912"/>
      <c r="AF343" s="912"/>
      <c r="AG343" s="912"/>
      <c r="AH343" s="912"/>
      <c r="AI343" s="912"/>
      <c r="AJ343" s="912"/>
      <c r="AK343" s="912"/>
      <c r="AL343" s="912"/>
      <c r="AM343" s="912"/>
      <c r="AN343" s="912"/>
    </row>
    <row r="344" spans="1:40" ht="20.25">
      <c r="A344" t="str">
        <f t="shared" si="62"/>
        <v>PiècesDivers</v>
      </c>
      <c r="B344" s="904" t="s">
        <v>987</v>
      </c>
      <c r="C344" s="1015" t="s">
        <v>426</v>
      </c>
      <c r="D344" s="998"/>
      <c r="E344" s="940"/>
      <c r="F344" s="929">
        <f t="array" ref="F344">+SUMPRODUCT(('Budget original'!$A$8:$A$501=$A344)*('Budget original'!$C$3:$AO$3=F$2),'Budget original'!$C$8:$AO$501)</f>
        <v>2748</v>
      </c>
      <c r="G344" s="999"/>
      <c r="H344" s="940"/>
      <c r="I344" s="929"/>
      <c r="J344" s="942"/>
      <c r="K344" s="940"/>
      <c r="L344" s="932">
        <f>SUMIFS(BV_Data_An_Cour!$P:$P,BV_Data_An_Cour!$U:$U,$B344,BV_Data_An_Cour!$V:$V,$C344,BV_Data_An_Cour!$W:$W,$L$2)</f>
        <v>2574.11</v>
      </c>
      <c r="M344" s="942"/>
      <c r="N344" s="963">
        <f t="shared" si="77"/>
        <v>-173.88999999999987</v>
      </c>
      <c r="O344" s="942"/>
      <c r="P344" s="940"/>
      <c r="Q344" s="932">
        <f t="array" ref="Q344">+SUMPRODUCT(('Réel 2025'!$A$8:$A$500=$A344)*('Réel 2025'!$C$3:$AO$3=Q$2),'Réel 2025'!$C$8:$AO$500)</f>
        <v>3815.4199999999983</v>
      </c>
      <c r="R344" s="942"/>
      <c r="S344" s="989">
        <f t="shared" si="78"/>
        <v>-1241.3099999999981</v>
      </c>
      <c r="T344" s="912"/>
      <c r="U344" s="912"/>
      <c r="W344" s="912"/>
      <c r="X344" s="912"/>
      <c r="Y344" s="912"/>
      <c r="Z344" s="912"/>
      <c r="AA344" s="912"/>
      <c r="AB344" s="912"/>
      <c r="AC344" s="912"/>
      <c r="AD344" s="912"/>
      <c r="AE344" s="912"/>
      <c r="AF344" s="912"/>
      <c r="AG344" s="912"/>
      <c r="AH344" s="912"/>
      <c r="AI344" s="912"/>
      <c r="AJ344" s="912"/>
      <c r="AK344" s="912"/>
      <c r="AL344" s="912"/>
      <c r="AM344" s="912"/>
      <c r="AN344" s="912"/>
    </row>
    <row r="345" spans="1:40" ht="20.25">
      <c r="A345" t="str">
        <f t="shared" si="62"/>
        <v>PiècesFormation</v>
      </c>
      <c r="B345" s="904" t="s">
        <v>987</v>
      </c>
      <c r="C345" s="1015" t="s">
        <v>427</v>
      </c>
      <c r="D345" s="998"/>
      <c r="E345" s="940"/>
      <c r="F345" s="929">
        <f t="array" ref="F345">+SUMPRODUCT(('Budget original'!$A$8:$A$501=$A345)*('Budget original'!$C$3:$AO$3=F$2),'Budget original'!$C$8:$AO$501)</f>
        <v>1372.1760000000004</v>
      </c>
      <c r="G345" s="999"/>
      <c r="H345" s="940"/>
      <c r="I345" s="929"/>
      <c r="J345" s="942"/>
      <c r="K345" s="940"/>
      <c r="L345" s="963">
        <f>SUMIFS(BV_Data_An_Cour!$P:$P,BV_Data_An_Cour!$U:$U,$B345,BV_Data_An_Cour!$V:$V,$C345,BV_Data_An_Cour!$W:$W,$L$2)</f>
        <v>1169.58</v>
      </c>
      <c r="M345" s="942"/>
      <c r="N345" s="963">
        <f t="shared" si="77"/>
        <v>-202.59600000000046</v>
      </c>
      <c r="O345" s="942"/>
      <c r="P345" s="940"/>
      <c r="Q345" s="932">
        <f t="array" ref="Q345">+SUMPRODUCT(('Réel 2025'!$A$8:$A$500=$A345)*('Réel 2025'!$C$3:$AO$3=Q$2),'Réel 2025'!$C$8:$AO$500)</f>
        <v>1292.2500000000002</v>
      </c>
      <c r="R345" s="942"/>
      <c r="S345" s="989">
        <f t="shared" si="78"/>
        <v>-122.6700000000003</v>
      </c>
      <c r="T345" s="912"/>
      <c r="U345" s="912"/>
      <c r="W345" s="912"/>
      <c r="X345" s="912"/>
      <c r="Y345" s="912"/>
      <c r="Z345" s="912"/>
      <c r="AA345" s="912"/>
      <c r="AB345" s="912"/>
      <c r="AC345" s="912"/>
      <c r="AD345" s="912"/>
      <c r="AE345" s="912"/>
      <c r="AF345" s="912"/>
      <c r="AG345" s="912"/>
      <c r="AH345" s="912"/>
      <c r="AI345" s="912"/>
      <c r="AJ345" s="912"/>
      <c r="AK345" s="912"/>
      <c r="AL345" s="912"/>
      <c r="AM345" s="912"/>
      <c r="AN345" s="912"/>
    </row>
    <row r="346" spans="1:40" ht="20.25">
      <c r="A346" t="str">
        <f t="shared" si="62"/>
        <v>PiècesFrais bancaires</v>
      </c>
      <c r="B346" s="904" t="s">
        <v>987</v>
      </c>
      <c r="C346" s="1015" t="s">
        <v>428</v>
      </c>
      <c r="D346" s="998"/>
      <c r="E346" s="940"/>
      <c r="F346" s="929">
        <f t="array" ref="F346">+SUMPRODUCT(('Budget original'!$A$8:$A$501=$A346)*('Budget original'!$C$3:$AO$3=F$2),'Budget original'!$C$8:$AO$501)</f>
        <v>15785.979284750096</v>
      </c>
      <c r="G346" s="999"/>
      <c r="H346" s="940"/>
      <c r="I346" s="929"/>
      <c r="J346" s="942"/>
      <c r="K346" s="940"/>
      <c r="L346" s="931">
        <f>SUMIFS(BV_Data_An_Cour!$P:$P,BV_Data_An_Cour!$U:$U,$B346,BV_Data_An_Cour!$V:$V,$C346,BV_Data_An_Cour!$W:$W,$L$2)</f>
        <v>12132.28</v>
      </c>
      <c r="M346" s="942"/>
      <c r="N346" s="963">
        <f t="shared" si="77"/>
        <v>-3653.6992847500951</v>
      </c>
      <c r="O346" s="942"/>
      <c r="P346" s="940"/>
      <c r="Q346" s="932">
        <f t="array" ref="Q346">+SUMPRODUCT(('Réel 2025'!$A$8:$A$500=$A346)*('Réel 2025'!$C$3:$AO$3=Q$2),'Réel 2025'!$C$8:$AO$500)</f>
        <v>11279.6</v>
      </c>
      <c r="R346" s="942"/>
      <c r="S346" s="989">
        <f t="shared" si="78"/>
        <v>852.68000000000029</v>
      </c>
      <c r="T346" s="912"/>
      <c r="U346" s="912"/>
      <c r="W346" s="912"/>
      <c r="X346" s="912"/>
      <c r="Y346" s="912"/>
      <c r="Z346" s="912"/>
      <c r="AA346" s="912"/>
      <c r="AB346" s="912"/>
      <c r="AC346" s="912"/>
      <c r="AD346" s="912"/>
      <c r="AE346" s="912"/>
      <c r="AF346" s="912"/>
      <c r="AG346" s="912"/>
      <c r="AH346" s="912"/>
      <c r="AI346" s="912"/>
      <c r="AJ346" s="912"/>
      <c r="AK346" s="912"/>
      <c r="AL346" s="912"/>
      <c r="AM346" s="912"/>
      <c r="AN346" s="912"/>
    </row>
    <row r="347" spans="1:40" ht="20.25" hidden="1">
      <c r="A347" t="str">
        <f t="shared" si="62"/>
        <v>Pièces[...]</v>
      </c>
      <c r="B347" s="904" t="s">
        <v>987</v>
      </c>
      <c r="C347" s="1015" t="s">
        <v>330</v>
      </c>
      <c r="D347" s="998"/>
      <c r="E347" s="940"/>
      <c r="F347" s="929">
        <f t="array" ref="F347">+SUMPRODUCT(('Budget original'!$A$8:$A$501=$A347)*('Budget original'!$C$3:$AO$3=F$2),'Budget original'!$C$8:$AO$501)</f>
        <v>0</v>
      </c>
      <c r="G347" s="999"/>
      <c r="H347" s="940"/>
      <c r="I347" s="929"/>
      <c r="J347" s="942"/>
      <c r="K347" s="940"/>
      <c r="L347" s="932">
        <f>SUMIFS(BV_Data_An_Cour!$P:$P,BV_Data_An_Cour!$U:$U,$B347,BV_Data_An_Cour!$V:$V,$C347,BV_Data_An_Cour!$W:$W,$L$2)</f>
        <v>0</v>
      </c>
      <c r="M347" s="942"/>
      <c r="N347" s="963">
        <f t="shared" si="77"/>
        <v>0</v>
      </c>
      <c r="O347" s="942"/>
      <c r="P347" s="940"/>
      <c r="Q347" s="932">
        <f t="array" ref="Q347">+SUMPRODUCT(('Réel 2025'!$A$8:$A$500=$A347)*('Réel 2025'!$C$3:$AO$3=Q$2),'Réel 2025'!$C$8:$AO$500)</f>
        <v>0</v>
      </c>
      <c r="R347" s="942"/>
      <c r="S347" s="989">
        <f t="shared" si="78"/>
        <v>0</v>
      </c>
      <c r="T347" s="912"/>
      <c r="U347" s="912"/>
      <c r="W347" s="912"/>
      <c r="X347" s="912"/>
      <c r="Y347" s="912"/>
      <c r="Z347" s="912"/>
      <c r="AA347" s="912"/>
      <c r="AB347" s="912"/>
      <c r="AC347" s="912"/>
      <c r="AD347" s="912"/>
      <c r="AE347" s="912"/>
      <c r="AF347" s="912"/>
      <c r="AG347" s="912"/>
      <c r="AH347" s="912"/>
      <c r="AI347" s="912"/>
      <c r="AJ347" s="912"/>
      <c r="AK347" s="912"/>
      <c r="AL347" s="912"/>
      <c r="AM347" s="912"/>
      <c r="AN347" s="912"/>
    </row>
    <row r="348" spans="1:40" ht="20.25" hidden="1">
      <c r="A348" t="str">
        <f t="shared" si="62"/>
        <v>Pièces[...]</v>
      </c>
      <c r="B348" s="904" t="s">
        <v>987</v>
      </c>
      <c r="C348" s="1015" t="s">
        <v>330</v>
      </c>
      <c r="D348" s="998"/>
      <c r="E348" s="940"/>
      <c r="F348" s="929">
        <f t="array" ref="F348">+SUMPRODUCT(('Budget original'!$A$8:$A$501=$A348)*('Budget original'!$C$3:$AO$3=F$2),'Budget original'!$C$8:$AO$501)</f>
        <v>0</v>
      </c>
      <c r="G348" s="999"/>
      <c r="H348" s="940"/>
      <c r="I348" s="929"/>
      <c r="J348" s="942"/>
      <c r="K348" s="940"/>
      <c r="L348" s="932">
        <f>SUMIFS(BV_Data_An_Cour!$P:$P,BV_Data_An_Cour!$U:$U,$B348,BV_Data_An_Cour!$V:$V,$C348,BV_Data_An_Cour!$W:$W,$L$2)</f>
        <v>0</v>
      </c>
      <c r="M348" s="942"/>
      <c r="N348" s="963">
        <f t="shared" si="77"/>
        <v>0</v>
      </c>
      <c r="O348" s="942"/>
      <c r="P348" s="940"/>
      <c r="Q348" s="932">
        <f t="array" ref="Q348">+SUMPRODUCT(('Réel 2025'!$A$8:$A$500=$A348)*('Réel 2025'!$C$3:$AO$3=Q$2),'Réel 2025'!$C$8:$AO$500)</f>
        <v>0</v>
      </c>
      <c r="R348" s="942"/>
      <c r="S348" s="989">
        <f t="shared" si="78"/>
        <v>0</v>
      </c>
      <c r="T348" s="912"/>
      <c r="U348" s="912"/>
      <c r="W348" s="912"/>
      <c r="X348" s="912"/>
      <c r="Y348" s="912"/>
      <c r="Z348" s="912"/>
      <c r="AA348" s="912"/>
      <c r="AB348" s="912"/>
      <c r="AC348" s="912"/>
      <c r="AD348" s="912"/>
      <c r="AE348" s="912"/>
      <c r="AF348" s="912"/>
      <c r="AG348" s="912"/>
      <c r="AH348" s="912"/>
      <c r="AI348" s="912"/>
      <c r="AJ348" s="912"/>
      <c r="AK348" s="912"/>
      <c r="AL348" s="912"/>
      <c r="AM348" s="912"/>
      <c r="AN348" s="912"/>
    </row>
    <row r="349" spans="1:40" ht="20.25" hidden="1">
      <c r="A349" t="str">
        <f t="shared" si="62"/>
        <v>Pièces[...]</v>
      </c>
      <c r="B349" s="904" t="s">
        <v>987</v>
      </c>
      <c r="C349" s="1015" t="s">
        <v>330</v>
      </c>
      <c r="D349" s="998"/>
      <c r="E349" s="940"/>
      <c r="F349" s="929">
        <f t="array" ref="F349">+SUMPRODUCT(('Budget original'!$A$8:$A$501=$A349)*('Budget original'!$C$3:$AO$3=F$2),'Budget original'!$C$8:$AO$501)</f>
        <v>0</v>
      </c>
      <c r="G349" s="999"/>
      <c r="H349" s="940"/>
      <c r="I349" s="929"/>
      <c r="J349" s="942"/>
      <c r="K349" s="940"/>
      <c r="L349" s="932">
        <f>SUMIFS(BV_Data_An_Cour!$P:$P,BV_Data_An_Cour!$U:$U,$B349,BV_Data_An_Cour!$V:$V,$C349,BV_Data_An_Cour!$W:$W,$L$2)</f>
        <v>0</v>
      </c>
      <c r="M349" s="942"/>
      <c r="N349" s="963">
        <f t="shared" si="77"/>
        <v>0</v>
      </c>
      <c r="O349" s="942"/>
      <c r="P349" s="940"/>
      <c r="Q349" s="932">
        <f t="array" ref="Q349">+SUMPRODUCT(('Réel 2025'!$A$8:$A$500=$A349)*('Réel 2025'!$C$3:$AO$3=Q$2),'Réel 2025'!$C$8:$AO$500)</f>
        <v>0</v>
      </c>
      <c r="R349" s="942"/>
      <c r="S349" s="989">
        <f t="shared" si="78"/>
        <v>0</v>
      </c>
      <c r="T349" s="912"/>
      <c r="U349" s="912"/>
      <c r="W349" s="912"/>
      <c r="X349" s="912"/>
      <c r="Y349" s="912"/>
      <c r="Z349" s="912"/>
      <c r="AA349" s="912"/>
      <c r="AB349" s="912"/>
      <c r="AC349" s="912"/>
      <c r="AD349" s="912"/>
      <c r="AE349" s="912"/>
      <c r="AF349" s="912"/>
      <c r="AG349" s="912"/>
      <c r="AH349" s="912"/>
      <c r="AI349" s="912"/>
      <c r="AJ349" s="912"/>
      <c r="AK349" s="912"/>
      <c r="AL349" s="912"/>
      <c r="AM349" s="912"/>
      <c r="AN349" s="912"/>
    </row>
    <row r="350" spans="1:40" ht="20.25">
      <c r="B350" s="899"/>
      <c r="C350" s="1006" t="s">
        <v>429</v>
      </c>
      <c r="D350" s="1007" t="s">
        <v>404</v>
      </c>
      <c r="E350" s="1008">
        <f>F350/F$315</f>
        <v>0.15282701602755669</v>
      </c>
      <c r="F350" s="1009">
        <f>+SUM(F332:F349)</f>
        <v>148827.45593749761</v>
      </c>
      <c r="G350" s="1010"/>
      <c r="H350" s="1008"/>
      <c r="I350" s="1009"/>
      <c r="J350" s="1010" t="s">
        <v>404</v>
      </c>
      <c r="K350" s="1008">
        <f>L350/L$315</f>
        <v>0.14420069838213914</v>
      </c>
      <c r="L350" s="1009">
        <f>+SUM(L332:L349)</f>
        <v>133733.04999999999</v>
      </c>
      <c r="M350" s="1013"/>
      <c r="N350" s="1009">
        <f>+SUM(N332:N349)</f>
        <v>-15094.40593749761</v>
      </c>
      <c r="O350" s="1010" t="s">
        <v>404</v>
      </c>
      <c r="P350" s="1008">
        <f>Q350/Q$315</f>
        <v>0.16514007350965554</v>
      </c>
      <c r="Q350" s="1009">
        <f>+SUM(Q332:Q349)</f>
        <v>142007.64999999994</v>
      </c>
      <c r="R350" s="1013"/>
      <c r="S350" s="1014">
        <f>+SUM(S332:S349)</f>
        <v>-8274.599999999944</v>
      </c>
      <c r="T350" s="912"/>
      <c r="U350" s="912"/>
      <c r="W350" s="912"/>
      <c r="X350" s="912"/>
      <c r="Y350" s="912"/>
      <c r="Z350" s="912"/>
      <c r="AA350" s="912"/>
      <c r="AB350" s="912"/>
      <c r="AC350" s="912"/>
      <c r="AD350" s="912"/>
      <c r="AE350" s="912"/>
      <c r="AF350" s="912"/>
      <c r="AG350" s="912"/>
      <c r="AH350" s="912"/>
      <c r="AI350" s="912"/>
      <c r="AJ350" s="912"/>
      <c r="AK350" s="912"/>
      <c r="AL350" s="912"/>
      <c r="AM350" s="912"/>
      <c r="AN350" s="912"/>
    </row>
    <row r="351" spans="1:40" ht="20.25">
      <c r="B351" s="899"/>
      <c r="C351" s="990"/>
      <c r="D351" s="1000"/>
      <c r="E351" s="1024"/>
      <c r="F351" s="963"/>
      <c r="G351" s="1001"/>
      <c r="H351" s="1024"/>
      <c r="I351" s="963"/>
      <c r="J351" s="922"/>
      <c r="K351" s="1024"/>
      <c r="L351" s="995"/>
      <c r="M351" s="922"/>
      <c r="N351" s="995"/>
      <c r="O351" s="922"/>
      <c r="P351" s="1024"/>
      <c r="Q351" s="995"/>
      <c r="R351" s="922"/>
      <c r="S351" s="996"/>
      <c r="T351" s="912"/>
      <c r="U351" s="912"/>
      <c r="W351" s="912"/>
      <c r="X351" s="912"/>
      <c r="Y351" s="912"/>
      <c r="Z351" s="912"/>
      <c r="AA351" s="912"/>
      <c r="AB351" s="912"/>
      <c r="AC351" s="912"/>
      <c r="AD351" s="912"/>
      <c r="AE351" s="912"/>
      <c r="AF351" s="912"/>
      <c r="AG351" s="912"/>
      <c r="AH351" s="912"/>
      <c r="AI351" s="912"/>
      <c r="AJ351" s="912"/>
      <c r="AK351" s="912"/>
      <c r="AL351" s="912"/>
      <c r="AM351" s="912"/>
      <c r="AN351" s="912"/>
    </row>
    <row r="352" spans="1:40" ht="20.25">
      <c r="B352" s="899"/>
      <c r="C352" s="1006" t="s">
        <v>430</v>
      </c>
      <c r="D352" s="1007" t="s">
        <v>404</v>
      </c>
      <c r="E352" s="1008">
        <f>F352/F$315</f>
        <v>0.49433335619425062</v>
      </c>
      <c r="F352" s="1009">
        <f>F331+F350</f>
        <v>481396.40293813928</v>
      </c>
      <c r="G352" s="1010"/>
      <c r="H352" s="1008"/>
      <c r="I352" s="1009"/>
      <c r="J352" s="1010" t="s">
        <v>404</v>
      </c>
      <c r="K352" s="1008">
        <f>L352/L$315</f>
        <v>0.43881322631304154</v>
      </c>
      <c r="L352" s="1009">
        <f>L331+L350</f>
        <v>406959.41</v>
      </c>
      <c r="M352" s="1013"/>
      <c r="N352" s="1027">
        <f>L352-F352</f>
        <v>-74436.992938139301</v>
      </c>
      <c r="O352" s="1010" t="s">
        <v>404</v>
      </c>
      <c r="P352" s="1008">
        <f>Q352/Q$315</f>
        <v>0.47148486338436102</v>
      </c>
      <c r="Q352" s="1009">
        <f>Q331+Q350</f>
        <v>405440.39999999991</v>
      </c>
      <c r="R352" s="1013"/>
      <c r="S352" s="1028">
        <f>L352-Q352</f>
        <v>1519.0100000000675</v>
      </c>
      <c r="T352" s="912"/>
      <c r="U352" s="912"/>
      <c r="W352" s="912"/>
      <c r="X352" s="912"/>
      <c r="Y352" s="912"/>
      <c r="Z352" s="912"/>
      <c r="AA352" s="912"/>
      <c r="AB352" s="912"/>
      <c r="AC352" s="912"/>
      <c r="AD352" s="912"/>
      <c r="AE352" s="912"/>
      <c r="AF352" s="912"/>
      <c r="AG352" s="912"/>
      <c r="AH352" s="912"/>
      <c r="AI352" s="912"/>
      <c r="AJ352" s="912"/>
      <c r="AK352" s="912"/>
      <c r="AL352" s="912"/>
      <c r="AM352" s="912"/>
      <c r="AN352" s="912"/>
    </row>
    <row r="353" spans="1:40" ht="20.25">
      <c r="B353" s="899"/>
      <c r="C353" s="928"/>
      <c r="D353" s="998"/>
      <c r="E353" s="940"/>
      <c r="F353" s="963"/>
      <c r="G353" s="999"/>
      <c r="H353" s="940"/>
      <c r="I353" s="963"/>
      <c r="J353" s="942"/>
      <c r="K353" s="940"/>
      <c r="L353" s="963"/>
      <c r="M353" s="942"/>
      <c r="N353" s="963"/>
      <c r="O353" s="942"/>
      <c r="P353" s="940"/>
      <c r="Q353" s="963"/>
      <c r="R353" s="942"/>
      <c r="S353" s="989"/>
      <c r="T353" s="912"/>
      <c r="U353" s="912"/>
      <c r="W353" s="912"/>
      <c r="X353" s="912"/>
      <c r="Y353" s="912"/>
      <c r="Z353" s="912"/>
      <c r="AA353" s="912"/>
      <c r="AB353" s="912"/>
      <c r="AC353" s="912"/>
      <c r="AD353" s="912"/>
      <c r="AE353" s="912"/>
      <c r="AF353" s="912"/>
      <c r="AG353" s="912"/>
      <c r="AH353" s="912"/>
      <c r="AI353" s="912"/>
      <c r="AJ353" s="912"/>
      <c r="AK353" s="912"/>
      <c r="AL353" s="912"/>
      <c r="AM353" s="912"/>
      <c r="AN353" s="912"/>
    </row>
    <row r="354" spans="1:40" ht="20.25">
      <c r="B354" s="899"/>
      <c r="C354" s="1039" t="s">
        <v>459</v>
      </c>
      <c r="D354" s="1070"/>
      <c r="E354" s="1040"/>
      <c r="F354" s="1042">
        <f>F315-F352</f>
        <v>492433.09269673005</v>
      </c>
      <c r="G354" s="1071"/>
      <c r="H354" s="1040"/>
      <c r="I354" s="1042"/>
      <c r="J354" s="1072"/>
      <c r="K354" s="1041"/>
      <c r="L354" s="1042">
        <f>L315-L352</f>
        <v>520449.75999999995</v>
      </c>
      <c r="M354" s="1072"/>
      <c r="N354" s="1042">
        <f>L354-F354</f>
        <v>28016.667303269904</v>
      </c>
      <c r="O354" s="1072"/>
      <c r="P354" s="1041"/>
      <c r="Q354" s="1042">
        <f>Q315-Q352</f>
        <v>454482.00999999885</v>
      </c>
      <c r="R354" s="1072"/>
      <c r="S354" s="1044">
        <f>L354-Q354</f>
        <v>65967.750000001106</v>
      </c>
      <c r="T354" s="912"/>
      <c r="U354" s="912"/>
      <c r="W354" s="912"/>
      <c r="X354" s="912"/>
      <c r="Y354" s="912"/>
      <c r="Z354" s="912"/>
      <c r="AA354" s="912"/>
      <c r="AB354" s="912"/>
      <c r="AC354" s="912"/>
      <c r="AD354" s="912"/>
      <c r="AE354" s="912"/>
      <c r="AF354" s="912"/>
      <c r="AG354" s="912"/>
      <c r="AH354" s="912"/>
      <c r="AI354" s="912"/>
      <c r="AJ354" s="912"/>
      <c r="AK354" s="912"/>
      <c r="AL354" s="912"/>
      <c r="AM354" s="912"/>
      <c r="AN354" s="912"/>
    </row>
    <row r="355" spans="1:40" ht="20.25">
      <c r="B355" s="899"/>
      <c r="C355" s="1167"/>
      <c r="D355" s="1168"/>
      <c r="E355" s="912"/>
      <c r="F355" s="1026"/>
      <c r="G355" s="1168"/>
      <c r="H355" s="912"/>
      <c r="I355" s="1026"/>
      <c r="J355" s="1167"/>
      <c r="K355" s="1167"/>
      <c r="L355" s="1026"/>
      <c r="M355" s="1167"/>
      <c r="N355" s="1026"/>
      <c r="O355" s="1167"/>
      <c r="P355" s="1167"/>
      <c r="Q355" s="1026"/>
      <c r="R355" s="1167"/>
      <c r="S355" s="1026"/>
      <c r="T355" s="912"/>
      <c r="U355" s="912"/>
      <c r="W355" s="912"/>
      <c r="X355" s="912"/>
      <c r="Y355" s="912"/>
      <c r="Z355" s="912"/>
      <c r="AA355" s="912"/>
      <c r="AB355" s="912"/>
      <c r="AC355" s="912"/>
      <c r="AD355" s="912"/>
      <c r="AE355" s="912"/>
      <c r="AF355" s="912"/>
      <c r="AG355" s="912"/>
      <c r="AH355" s="912"/>
      <c r="AI355" s="912"/>
      <c r="AJ355" s="912"/>
      <c r="AK355" s="912"/>
      <c r="AL355" s="912"/>
      <c r="AM355" s="912"/>
      <c r="AN355" s="912"/>
    </row>
    <row r="356" spans="1:40" ht="20.25" hidden="1">
      <c r="B356" s="899"/>
      <c r="C356" s="1167"/>
      <c r="D356" s="1168"/>
      <c r="E356" s="912"/>
      <c r="F356" s="1026"/>
      <c r="G356" s="1168"/>
      <c r="H356" s="912"/>
      <c r="I356" s="1026"/>
      <c r="J356" s="1167"/>
      <c r="K356" s="1167"/>
      <c r="L356" s="1026"/>
      <c r="M356" s="1167"/>
      <c r="N356" s="1026"/>
      <c r="O356" s="1167"/>
      <c r="P356" s="1167"/>
      <c r="Q356" s="1026"/>
      <c r="R356" s="1167"/>
      <c r="S356" s="1026"/>
      <c r="T356" s="912"/>
      <c r="U356" s="912"/>
      <c r="W356" s="912"/>
      <c r="X356" s="912"/>
      <c r="Y356" s="912"/>
      <c r="Z356" s="912"/>
      <c r="AA356" s="912"/>
      <c r="AB356" s="912"/>
      <c r="AC356" s="912"/>
      <c r="AD356" s="912"/>
      <c r="AE356" s="912"/>
      <c r="AF356" s="912"/>
      <c r="AG356" s="912"/>
      <c r="AH356" s="912"/>
      <c r="AI356" s="912"/>
      <c r="AJ356" s="912"/>
      <c r="AK356" s="912"/>
      <c r="AL356" s="912"/>
      <c r="AM356" s="912"/>
      <c r="AN356" s="912"/>
    </row>
    <row r="357" spans="1:40" ht="35.25" hidden="1">
      <c r="B357" s="899"/>
      <c r="C357" s="897" t="str">
        <f>+C292</f>
        <v>BMW Sherbrooke</v>
      </c>
      <c r="D357" s="893"/>
      <c r="E357" s="893"/>
      <c r="F357" s="893"/>
      <c r="G357" s="893"/>
      <c r="H357" s="892"/>
      <c r="I357" s="892"/>
      <c r="J357" s="892"/>
      <c r="K357" s="894" t="s">
        <v>1222</v>
      </c>
      <c r="L357" s="893"/>
      <c r="M357" s="893"/>
      <c r="N357" s="892"/>
      <c r="O357" s="892"/>
      <c r="P357" s="893"/>
      <c r="Q357" s="892"/>
      <c r="R357" s="893"/>
      <c r="S357" s="896" t="str">
        <f>$S$1</f>
        <v>Réalisé, Septembre 2026 AAD</v>
      </c>
      <c r="T357" s="903"/>
      <c r="U357" s="903"/>
      <c r="W357" s="903"/>
      <c r="X357" s="903"/>
      <c r="Y357" s="903"/>
      <c r="Z357" s="903"/>
      <c r="AA357" s="903"/>
      <c r="AB357" s="903"/>
      <c r="AC357" s="903"/>
      <c r="AD357" s="903"/>
      <c r="AE357" s="903"/>
      <c r="AF357" s="903"/>
      <c r="AG357" s="903"/>
      <c r="AH357" s="903"/>
      <c r="AI357" s="903"/>
      <c r="AJ357" s="903"/>
      <c r="AK357" s="903"/>
      <c r="AL357" s="903"/>
      <c r="AM357" s="903"/>
      <c r="AN357" s="903"/>
    </row>
    <row r="358" spans="1:40" ht="16.5" hidden="1">
      <c r="B358" s="899"/>
      <c r="C358" s="900"/>
      <c r="D358" s="903"/>
      <c r="E358" s="903"/>
      <c r="F358" s="903"/>
      <c r="G358" s="903"/>
      <c r="H358" s="903"/>
      <c r="I358" s="903"/>
      <c r="J358" s="903"/>
      <c r="K358" s="903"/>
      <c r="L358" s="903"/>
      <c r="M358" s="903"/>
      <c r="N358" s="903"/>
      <c r="O358" s="903"/>
      <c r="P358" s="903"/>
      <c r="Q358" s="903"/>
      <c r="R358" s="903"/>
      <c r="S358" s="903"/>
      <c r="T358" s="903"/>
      <c r="U358" s="903"/>
      <c r="W358" s="903"/>
      <c r="X358" s="903"/>
      <c r="Y358" s="903"/>
      <c r="Z358" s="903"/>
      <c r="AA358" s="903"/>
      <c r="AB358" s="903"/>
      <c r="AC358" s="903"/>
      <c r="AD358" s="903"/>
      <c r="AE358" s="903"/>
      <c r="AF358" s="903"/>
      <c r="AG358" s="903"/>
      <c r="AH358" s="903"/>
      <c r="AI358" s="903"/>
      <c r="AJ358" s="903"/>
      <c r="AK358" s="903"/>
      <c r="AL358" s="903"/>
      <c r="AM358" s="903"/>
      <c r="AN358" s="903"/>
    </row>
    <row r="359" spans="1:40" ht="20.25" hidden="1">
      <c r="B359" s="899"/>
      <c r="C359" s="905"/>
      <c r="D359" s="906" t="s">
        <v>337</v>
      </c>
      <c r="E359" s="907"/>
      <c r="F359" s="908"/>
      <c r="G359" s="909"/>
      <c r="H359" s="907"/>
      <c r="I359" s="908"/>
      <c r="J359" s="909" t="s">
        <v>338</v>
      </c>
      <c r="K359" s="907"/>
      <c r="L359" s="908"/>
      <c r="M359" s="909"/>
      <c r="N359" s="908"/>
      <c r="O359" s="906" t="s">
        <v>340</v>
      </c>
      <c r="P359" s="907"/>
      <c r="Q359" s="908"/>
      <c r="R359" s="909" t="s">
        <v>1225</v>
      </c>
      <c r="S359" s="1169"/>
      <c r="T359" s="903"/>
      <c r="U359" s="903"/>
      <c r="W359" s="903"/>
      <c r="X359" s="903"/>
      <c r="Y359" s="903"/>
      <c r="Z359" s="903"/>
      <c r="AA359" s="903"/>
      <c r="AB359" s="903"/>
      <c r="AC359" s="903"/>
      <c r="AD359" s="903"/>
      <c r="AE359" s="903"/>
      <c r="AF359" s="903"/>
      <c r="AG359" s="903"/>
      <c r="AH359" s="903"/>
      <c r="AI359" s="903"/>
      <c r="AJ359" s="903"/>
      <c r="AK359" s="903"/>
      <c r="AL359" s="903"/>
      <c r="AM359" s="903"/>
      <c r="AN359" s="903"/>
    </row>
    <row r="360" spans="1:40" ht="20.25" hidden="1">
      <c r="A360" t="str">
        <f t="shared" ref="A360:A395" si="79">+B360&amp;C360</f>
        <v>Boutique</v>
      </c>
      <c r="B360" s="904" t="s">
        <v>1222</v>
      </c>
      <c r="C360" s="928"/>
      <c r="D360" s="1170" t="s">
        <v>688</v>
      </c>
      <c r="E360" s="1170" t="s">
        <v>990</v>
      </c>
      <c r="F360" s="1171" t="s">
        <v>344</v>
      </c>
      <c r="G360" s="1172"/>
      <c r="H360" s="1170"/>
      <c r="I360" s="1171"/>
      <c r="J360" s="1050" t="s">
        <v>688</v>
      </c>
      <c r="K360" s="985" t="s">
        <v>990</v>
      </c>
      <c r="L360" s="1049" t="s">
        <v>344</v>
      </c>
      <c r="M360" s="1050"/>
      <c r="N360" s="1049"/>
      <c r="O360" s="1050" t="s">
        <v>688</v>
      </c>
      <c r="P360" s="985" t="s">
        <v>990</v>
      </c>
      <c r="Q360" s="1049" t="s">
        <v>344</v>
      </c>
      <c r="R360" s="1050" t="s">
        <v>690</v>
      </c>
      <c r="S360" s="1051" t="s">
        <v>344</v>
      </c>
      <c r="T360" s="903"/>
      <c r="U360" s="903"/>
      <c r="W360" s="903"/>
      <c r="X360" s="903"/>
      <c r="Y360" s="903"/>
      <c r="Z360" s="903"/>
      <c r="AA360" s="903"/>
      <c r="AB360" s="903"/>
      <c r="AC360" s="903"/>
      <c r="AD360" s="903"/>
      <c r="AE360" s="903"/>
      <c r="AF360" s="903"/>
      <c r="AG360" s="903"/>
      <c r="AH360" s="903"/>
      <c r="AI360" s="903"/>
      <c r="AJ360" s="903"/>
      <c r="AK360" s="903"/>
      <c r="AL360" s="903"/>
      <c r="AM360" s="903"/>
      <c r="AN360" s="903"/>
    </row>
    <row r="361" spans="1:40" ht="20.25" hidden="1">
      <c r="A361" t="str">
        <f t="shared" si="79"/>
        <v>BoutiqueBoutique</v>
      </c>
      <c r="B361" s="904" t="s">
        <v>1222</v>
      </c>
      <c r="C361" s="966" t="s">
        <v>1222</v>
      </c>
      <c r="D361" s="1173">
        <f t="array" ref="D361">+SUMPRODUCT(('Budget original'!$A$8:$A$501=$A361)*('Budget original'!$C$3:$AO$3=D$2),'Budget original'!$C$8:$AO$501)</f>
        <v>0</v>
      </c>
      <c r="E361" s="1174">
        <f>IFERROR(F361/D361,0)</f>
        <v>0</v>
      </c>
      <c r="F361" s="1175">
        <f t="array" ref="F361">+SUMPRODUCT(('Budget original'!$A$8:$A$501=$A361)*('Budget original'!$C$3:$AO$3=F$2),'Budget original'!$C$8:$AO$501)</f>
        <v>0</v>
      </c>
      <c r="G361" s="1173"/>
      <c r="H361" s="1174"/>
      <c r="I361" s="1173"/>
      <c r="J361" s="1176">
        <f>-SUMIFS(BV_Data_An_Cour!$P:$P,BV_Data_An_Cour!$X:$X,"Oui",BV_Data_An_Cour!$U:$U,$B361,BV_Data_An_Cour!$V:$V,$C361)</f>
        <v>0</v>
      </c>
      <c r="K361" s="1155">
        <f>IF(J361&lt;=0,0,L361/J361)</f>
        <v>0</v>
      </c>
      <c r="L361" s="1177">
        <f>-SUMIFS(BV_Data_An_Cour!$P:$P,BV_Data_An_Cour!$X:$X,"Oui",BV_Data_An_Cour!$U:$U,$B361,BV_Data_An_Cour!$V:$V,$C361)</f>
        <v>0</v>
      </c>
      <c r="M361" s="1156"/>
      <c r="N361" s="1157"/>
      <c r="O361" s="1176">
        <f t="array" ref="O361">+SUMPRODUCT(('Réel 2025'!$A$8:$A$500=$A361)*('Réel 2025'!$C$3:$AO$3=O$2),'Réel 2025'!$C$8:$AO$500)</f>
        <v>0</v>
      </c>
      <c r="P361" s="1155">
        <f>IFERROR(Q361/O361,0)</f>
        <v>0</v>
      </c>
      <c r="Q361" s="1177">
        <f t="array" ref="Q361">+SUMPRODUCT(('Réel 2025'!$A$8:$A$500=$A361)*('Réel 2025'!$C$3:$AO$3=Q$2),'Réel 2025'!$C$8:$AO$500)</f>
        <v>0</v>
      </c>
      <c r="R361" s="1156">
        <f>IF(O361=0,0,(J361-O361)/O361)</f>
        <v>0</v>
      </c>
      <c r="S361" s="1158">
        <f>L361-Q361</f>
        <v>0</v>
      </c>
      <c r="T361" s="903"/>
      <c r="U361" s="903"/>
      <c r="W361" s="903"/>
      <c r="X361" s="903"/>
      <c r="Y361" s="903"/>
      <c r="Z361" s="903"/>
      <c r="AA361" s="903"/>
      <c r="AB361" s="903"/>
      <c r="AC361" s="903"/>
      <c r="AD361" s="903"/>
      <c r="AE361" s="903"/>
      <c r="AF361" s="903"/>
      <c r="AG361" s="903"/>
      <c r="AH361" s="903"/>
      <c r="AI361" s="903"/>
      <c r="AJ361" s="903"/>
      <c r="AK361" s="903"/>
      <c r="AL361" s="903"/>
      <c r="AM361" s="903"/>
      <c r="AN361" s="903"/>
    </row>
    <row r="362" spans="1:40" ht="20.25" hidden="1">
      <c r="A362" t="str">
        <f t="shared" si="79"/>
        <v>Boutique</v>
      </c>
      <c r="B362" s="904" t="s">
        <v>1222</v>
      </c>
      <c r="C362" s="1159"/>
      <c r="D362" s="1160"/>
      <c r="E362" s="1161"/>
      <c r="F362" s="1162"/>
      <c r="G362" s="1163"/>
      <c r="H362" s="1161"/>
      <c r="I362" s="1162"/>
      <c r="J362" s="1163"/>
      <c r="K362" s="1161"/>
      <c r="L362" s="1162"/>
      <c r="M362" s="1164"/>
      <c r="N362" s="978"/>
      <c r="O362" s="1163"/>
      <c r="P362" s="1161"/>
      <c r="Q362" s="1162"/>
      <c r="R362" s="1164"/>
      <c r="S362" s="979"/>
      <c r="T362" s="903"/>
      <c r="U362" s="903"/>
      <c r="W362" s="903"/>
      <c r="X362" s="903"/>
      <c r="Y362" s="903"/>
      <c r="Z362" s="903"/>
      <c r="AA362" s="903"/>
      <c r="AB362" s="903"/>
      <c r="AC362" s="903"/>
      <c r="AD362" s="903"/>
      <c r="AE362" s="903"/>
      <c r="AF362" s="903"/>
      <c r="AG362" s="903"/>
      <c r="AH362" s="903"/>
      <c r="AI362" s="903"/>
      <c r="AJ362" s="903"/>
      <c r="AK362" s="903"/>
      <c r="AL362" s="903"/>
      <c r="AM362" s="903"/>
      <c r="AN362" s="903"/>
    </row>
    <row r="363" spans="1:40" ht="20.25" hidden="1">
      <c r="A363" t="str">
        <f t="shared" si="79"/>
        <v>BoutiqueTotal Dépt. Boutique</v>
      </c>
      <c r="B363" s="904" t="s">
        <v>1222</v>
      </c>
      <c r="C363" s="955" t="s">
        <v>1238</v>
      </c>
      <c r="D363" s="1178">
        <f>+D361</f>
        <v>0</v>
      </c>
      <c r="E363" s="1097">
        <f>IF(D363&lt;=0,0,F363/D363)</f>
        <v>0</v>
      </c>
      <c r="F363" s="1099">
        <f>+F361</f>
        <v>0</v>
      </c>
      <c r="G363" s="1098"/>
      <c r="H363" s="1097"/>
      <c r="I363" s="1099"/>
      <c r="J363" s="1098">
        <f>+J361</f>
        <v>0</v>
      </c>
      <c r="K363" s="1097">
        <f>IF(J363&lt;=0,0,L363/J363)</f>
        <v>0</v>
      </c>
      <c r="L363" s="1099">
        <f>+L361</f>
        <v>0</v>
      </c>
      <c r="M363" s="1179"/>
      <c r="N363" s="1180"/>
      <c r="O363" s="1098">
        <f>+O361</f>
        <v>0</v>
      </c>
      <c r="P363" s="1097">
        <f>IF(O363&lt;=0,0,Q363/O363)</f>
        <v>0</v>
      </c>
      <c r="Q363" s="1099">
        <f>+Q361</f>
        <v>0</v>
      </c>
      <c r="R363" s="942">
        <f>IF(O363=0,0,(J363-O363)/O363)</f>
        <v>0</v>
      </c>
      <c r="S363" s="945">
        <f>L363-Q363</f>
        <v>0</v>
      </c>
      <c r="T363" s="903"/>
      <c r="U363" s="903"/>
      <c r="W363" s="903"/>
      <c r="X363" s="903"/>
      <c r="Y363" s="903"/>
      <c r="Z363" s="903"/>
      <c r="AA363" s="903"/>
      <c r="AB363" s="903"/>
      <c r="AC363" s="903"/>
      <c r="AD363" s="903"/>
      <c r="AE363" s="903"/>
      <c r="AF363" s="903"/>
      <c r="AG363" s="903"/>
      <c r="AH363" s="903"/>
      <c r="AI363" s="903"/>
      <c r="AJ363" s="903"/>
      <c r="AK363" s="903"/>
      <c r="AL363" s="903"/>
      <c r="AM363" s="903"/>
      <c r="AN363" s="903"/>
    </row>
    <row r="364" spans="1:40" ht="20.25" hidden="1">
      <c r="A364" t="str">
        <f t="shared" si="79"/>
        <v>Boutique</v>
      </c>
      <c r="B364" s="904" t="s">
        <v>1222</v>
      </c>
      <c r="C364" s="984"/>
      <c r="D364" s="940"/>
      <c r="E364" s="940"/>
      <c r="F364" s="963"/>
      <c r="G364" s="942"/>
      <c r="H364" s="1181"/>
      <c r="I364" s="963"/>
      <c r="J364" s="942"/>
      <c r="K364" s="940"/>
      <c r="L364" s="941"/>
      <c r="M364" s="942"/>
      <c r="N364" s="1182"/>
      <c r="O364" s="942"/>
      <c r="P364" s="940"/>
      <c r="Q364" s="941"/>
      <c r="R364" s="942"/>
      <c r="S364" s="965">
        <f>IF(Q363=0,0,S363/Q363)</f>
        <v>0</v>
      </c>
      <c r="T364" s="903"/>
      <c r="U364" s="903"/>
      <c r="W364" s="903"/>
      <c r="X364" s="903"/>
      <c r="Y364" s="903"/>
      <c r="Z364" s="903"/>
      <c r="AA364" s="903"/>
      <c r="AB364" s="903"/>
      <c r="AC364" s="903"/>
      <c r="AD364" s="903"/>
      <c r="AE364" s="903"/>
      <c r="AF364" s="903"/>
      <c r="AG364" s="903"/>
      <c r="AH364" s="903"/>
      <c r="AI364" s="903"/>
      <c r="AJ364" s="903"/>
      <c r="AK364" s="903"/>
      <c r="AL364" s="903"/>
      <c r="AM364" s="903"/>
      <c r="AN364" s="903"/>
    </row>
    <row r="365" spans="1:40" ht="20.25" hidden="1">
      <c r="A365" t="str">
        <f t="shared" si="79"/>
        <v>BoutiqueDEPENSES</v>
      </c>
      <c r="B365" s="904" t="s">
        <v>1222</v>
      </c>
      <c r="C365" s="984" t="s">
        <v>394</v>
      </c>
      <c r="D365" s="940"/>
      <c r="E365" s="940"/>
      <c r="F365" s="963"/>
      <c r="G365" s="942"/>
      <c r="H365" s="940"/>
      <c r="I365" s="963"/>
      <c r="J365" s="942"/>
      <c r="K365" s="940"/>
      <c r="L365" s="941"/>
      <c r="M365" s="942"/>
      <c r="N365" s="941"/>
      <c r="O365" s="942"/>
      <c r="P365" s="940"/>
      <c r="Q365" s="941"/>
      <c r="R365" s="942"/>
      <c r="S365" s="965"/>
      <c r="T365" s="903"/>
      <c r="U365" s="903"/>
      <c r="W365" s="903"/>
      <c r="X365" s="903"/>
      <c r="Y365" s="903"/>
      <c r="Z365" s="903"/>
      <c r="AA365" s="903"/>
      <c r="AB365" s="903"/>
      <c r="AC365" s="903"/>
      <c r="AD365" s="903"/>
      <c r="AE365" s="903"/>
      <c r="AF365" s="903"/>
      <c r="AG365" s="903"/>
      <c r="AH365" s="903"/>
      <c r="AI365" s="903"/>
      <c r="AJ365" s="903"/>
      <c r="AK365" s="903"/>
      <c r="AL365" s="903"/>
      <c r="AM365" s="903"/>
      <c r="AN365" s="903"/>
    </row>
    <row r="366" spans="1:40" ht="20.25" hidden="1">
      <c r="A366" t="str">
        <f t="shared" si="79"/>
        <v>BoutiqueSalaires cadres</v>
      </c>
      <c r="B366" s="904" t="s">
        <v>1222</v>
      </c>
      <c r="C366" s="1015" t="s">
        <v>405</v>
      </c>
      <c r="D366" s="940"/>
      <c r="E366" s="940"/>
      <c r="F366" s="929">
        <f t="array" ref="F366">+SUMPRODUCT(('Budget original'!$A$8:$A$501=$A366)*('Budget original'!$C$3:$AO$3=F$2),'Budget original'!$C$8:$AO$501)</f>
        <v>0</v>
      </c>
      <c r="G366" s="942"/>
      <c r="H366" s="940"/>
      <c r="I366" s="929"/>
      <c r="J366" s="942"/>
      <c r="K366" s="940"/>
      <c r="L366" s="932">
        <f>-SUMIFS(BV_Data_An_Cour!$P:$P,BV_Data_An_Cour!$U:$U,$B366,BV_Data_An_Cour!$V:$V,$C366,BV_Data_An_Cour!$W:$W,$L$2)</f>
        <v>0</v>
      </c>
      <c r="M366" s="942"/>
      <c r="N366" s="941"/>
      <c r="O366" s="942"/>
      <c r="P366" s="940"/>
      <c r="Q366" s="932">
        <f t="array" ref="Q366">+SUMPRODUCT(('Réel 2025'!$A$8:$A$500=$A366)*('Réel 2025'!$C$3:$AO$3=Q$2),'Réel 2025'!$C$8:$AO$500)</f>
        <v>0</v>
      </c>
      <c r="R366" s="942"/>
      <c r="S366" s="933">
        <f t="shared" ref="S366:S395" si="80">L366-Q366</f>
        <v>0</v>
      </c>
      <c r="T366" s="903"/>
      <c r="U366" s="903"/>
      <c r="W366" s="903"/>
      <c r="X366" s="903"/>
      <c r="Y366" s="903"/>
      <c r="Z366" s="903"/>
      <c r="AA366" s="903"/>
      <c r="AB366" s="903"/>
      <c r="AC366" s="903"/>
      <c r="AD366" s="903"/>
      <c r="AE366" s="903"/>
      <c r="AF366" s="903"/>
      <c r="AG366" s="903"/>
      <c r="AH366" s="903"/>
      <c r="AI366" s="903"/>
      <c r="AJ366" s="903"/>
      <c r="AK366" s="903"/>
      <c r="AL366" s="903"/>
      <c r="AM366" s="903"/>
      <c r="AN366" s="903"/>
    </row>
    <row r="367" spans="1:40" ht="20.25" hidden="1">
      <c r="A367" t="str">
        <f t="shared" si="79"/>
        <v>BoutiqueSalaires commis</v>
      </c>
      <c r="B367" s="904" t="s">
        <v>1222</v>
      </c>
      <c r="C367" s="1016" t="s">
        <v>406</v>
      </c>
      <c r="D367" s="998"/>
      <c r="E367" s="940"/>
      <c r="F367" s="921">
        <f t="array" ref="F367">+SUMPRODUCT(('Budget original'!$A$8:$A$501=$A367)*('Budget original'!$C$3:$AO$3=F$2),'Budget original'!$C$8:$AO$501)</f>
        <v>0</v>
      </c>
      <c r="G367" s="999"/>
      <c r="H367" s="940"/>
      <c r="I367" s="921"/>
      <c r="J367" s="942"/>
      <c r="K367" s="940"/>
      <c r="L367" s="921">
        <f>-SUMIFS(BV_Data_An_Cour!$P:$P,BV_Data_An_Cour!$U:$U,$B367,BV_Data_An_Cour!$V:$V,$C367,BV_Data_An_Cour!$W:$W,$L$2)</f>
        <v>0</v>
      </c>
      <c r="M367" s="942"/>
      <c r="N367" s="963"/>
      <c r="O367" s="942"/>
      <c r="P367" s="940"/>
      <c r="Q367" s="921">
        <f t="array" ref="Q367">+SUMPRODUCT(('Réel 2025'!$A$8:$A$500=$A367)*('Réel 2025'!$C$3:$AO$3=Q$2),'Réel 2025'!$C$8:$AO$500)</f>
        <v>0</v>
      </c>
      <c r="R367" s="942"/>
      <c r="S367" s="989">
        <f t="shared" si="80"/>
        <v>0</v>
      </c>
      <c r="T367" s="903"/>
      <c r="U367" s="903"/>
      <c r="W367" s="903"/>
      <c r="X367" s="903"/>
      <c r="Y367" s="903"/>
      <c r="Z367" s="903"/>
      <c r="AA367" s="903"/>
      <c r="AB367" s="903"/>
      <c r="AC367" s="903"/>
      <c r="AD367" s="903"/>
      <c r="AE367" s="903"/>
      <c r="AF367" s="903"/>
      <c r="AG367" s="903"/>
      <c r="AH367" s="903"/>
      <c r="AI367" s="903"/>
      <c r="AJ367" s="903"/>
      <c r="AK367" s="903"/>
      <c r="AL367" s="903"/>
      <c r="AM367" s="903"/>
      <c r="AN367" s="903"/>
    </row>
    <row r="368" spans="1:40" ht="20.25" hidden="1">
      <c r="A368" t="str">
        <f t="shared" si="79"/>
        <v>BoutiqueSalaires autres</v>
      </c>
      <c r="B368" s="904" t="s">
        <v>1222</v>
      </c>
      <c r="C368" s="1015" t="s">
        <v>407</v>
      </c>
      <c r="D368" s="1017"/>
      <c r="E368" s="1018"/>
      <c r="F368" s="929">
        <f t="array" ref="F368">+SUMPRODUCT(('Budget original'!$A$8:$A$501=$A368)*('Budget original'!$C$3:$AO$3=F$2),'Budget original'!$C$8:$AO$501)</f>
        <v>0</v>
      </c>
      <c r="G368" s="1019"/>
      <c r="H368" s="1018"/>
      <c r="I368" s="929"/>
      <c r="J368" s="1020"/>
      <c r="K368" s="1018"/>
      <c r="L368" s="932">
        <f>-SUMIFS(BV_Data_An_Cour!$P:$P,BV_Data_An_Cour!$U:$U,$B368,BV_Data_An_Cour!$V:$V,$C368,BV_Data_An_Cour!$W:$W,$L$2)</f>
        <v>0</v>
      </c>
      <c r="M368" s="1020"/>
      <c r="N368" s="1022"/>
      <c r="O368" s="1020"/>
      <c r="P368" s="1018"/>
      <c r="Q368" s="932">
        <f t="array" ref="Q368">+SUMPRODUCT(('Réel 2025'!$A$8:$A$500=$A368)*('Réel 2025'!$C$3:$AO$3=Q$2),'Réel 2025'!$C$8:$AO$500)</f>
        <v>0</v>
      </c>
      <c r="R368" s="1020"/>
      <c r="S368" s="1023">
        <f t="shared" si="80"/>
        <v>0</v>
      </c>
      <c r="T368" s="903"/>
      <c r="U368" s="903"/>
      <c r="W368" s="903"/>
      <c r="X368" s="903"/>
      <c r="Y368" s="903"/>
      <c r="Z368" s="903"/>
      <c r="AA368" s="903"/>
      <c r="AB368" s="903"/>
      <c r="AC368" s="903"/>
      <c r="AD368" s="903"/>
      <c r="AE368" s="903"/>
      <c r="AF368" s="903"/>
      <c r="AG368" s="903"/>
      <c r="AH368" s="903"/>
      <c r="AI368" s="903"/>
      <c r="AJ368" s="903"/>
      <c r="AK368" s="903"/>
      <c r="AL368" s="903"/>
      <c r="AM368" s="903"/>
      <c r="AN368" s="903"/>
    </row>
    <row r="369" spans="1:40" ht="20.25" hidden="1">
      <c r="A369" t="str">
        <f t="shared" si="79"/>
        <v>BoutiqueSalaires spécialistes</v>
      </c>
      <c r="B369" s="904" t="s">
        <v>1222</v>
      </c>
      <c r="C369" s="1015" t="s">
        <v>409</v>
      </c>
      <c r="D369" s="998"/>
      <c r="E369" s="940"/>
      <c r="F369" s="929">
        <f t="array" ref="F369">+SUMPRODUCT(('Budget original'!$A$8:$A$501=$A369)*('Budget original'!$C$3:$AO$3=F$2),'Budget original'!$C$8:$AO$501)</f>
        <v>0</v>
      </c>
      <c r="G369" s="999"/>
      <c r="H369" s="940"/>
      <c r="I369" s="929"/>
      <c r="J369" s="942"/>
      <c r="K369" s="940"/>
      <c r="L369" s="932">
        <f>-SUMIFS(BV_Data_An_Cour!$P:$P,BV_Data_An_Cour!$U:$U,$B369,BV_Data_An_Cour!$V:$V,$C369,BV_Data_An_Cour!$W:$W,$L$2)</f>
        <v>0</v>
      </c>
      <c r="M369" s="942"/>
      <c r="N369" s="963"/>
      <c r="O369" s="942"/>
      <c r="P369" s="940"/>
      <c r="Q369" s="932">
        <f t="array" ref="Q369">+SUMPRODUCT(('Réel 2025'!$A$8:$A$500=$A369)*('Réel 2025'!$C$3:$AO$3=Q$2),'Réel 2025'!$C$8:$AO$500)</f>
        <v>0</v>
      </c>
      <c r="R369" s="942"/>
      <c r="S369" s="989">
        <f t="shared" si="80"/>
        <v>0</v>
      </c>
      <c r="T369" s="903"/>
      <c r="U369" s="903"/>
      <c r="W369" s="903"/>
      <c r="X369" s="903"/>
      <c r="Y369" s="903"/>
      <c r="Z369" s="903"/>
      <c r="AA369" s="903"/>
      <c r="AB369" s="903"/>
      <c r="AC369" s="903"/>
      <c r="AD369" s="903"/>
      <c r="AE369" s="903"/>
      <c r="AF369" s="903"/>
      <c r="AG369" s="903"/>
      <c r="AH369" s="903"/>
      <c r="AI369" s="903"/>
      <c r="AJ369" s="903"/>
      <c r="AK369" s="903"/>
      <c r="AL369" s="903"/>
      <c r="AM369" s="903"/>
      <c r="AN369" s="903"/>
    </row>
    <row r="370" spans="1:40" ht="20.25" hidden="1">
      <c r="A370" t="str">
        <f t="shared" si="79"/>
        <v>Boutique[...]</v>
      </c>
      <c r="B370" s="904" t="s">
        <v>1222</v>
      </c>
      <c r="C370" s="928" t="s">
        <v>330</v>
      </c>
      <c r="D370" s="998"/>
      <c r="E370" s="940"/>
      <c r="F370" s="929">
        <f t="array" ref="F370">+SUMPRODUCT(('Budget original'!$A$8:$A$501=$A370)*('Budget original'!$C$3:$AO$3=F$2),'Budget original'!$C$8:$AO$501)</f>
        <v>0</v>
      </c>
      <c r="G370" s="999"/>
      <c r="H370" s="940"/>
      <c r="I370" s="929"/>
      <c r="J370" s="942"/>
      <c r="K370" s="940"/>
      <c r="L370" s="932">
        <f>-SUMIFS(BV_Data_An_Cour!$P:$P,BV_Data_An_Cour!$U:$U,$B370,BV_Data_An_Cour!$V:$V,$C370,BV_Data_An_Cour!$W:$W,$L$2)</f>
        <v>0</v>
      </c>
      <c r="M370" s="942"/>
      <c r="N370" s="963"/>
      <c r="O370" s="942"/>
      <c r="P370" s="940"/>
      <c r="Q370" s="932">
        <f t="array" ref="Q370">+SUMPRODUCT(('Réel 2025'!$A$8:$A$500=$A370)*('Réel 2025'!$C$3:$AO$3=Q$2),'Réel 2025'!$C$8:$AO$500)</f>
        <v>0</v>
      </c>
      <c r="R370" s="942"/>
      <c r="S370" s="989">
        <f t="shared" si="80"/>
        <v>0</v>
      </c>
      <c r="T370" s="903"/>
      <c r="U370" s="903"/>
      <c r="W370" s="903"/>
      <c r="X370" s="903"/>
      <c r="Y370" s="903"/>
      <c r="Z370" s="903"/>
      <c r="AA370" s="903"/>
      <c r="AB370" s="903"/>
      <c r="AC370" s="903"/>
      <c r="AD370" s="903"/>
      <c r="AE370" s="903"/>
      <c r="AF370" s="903"/>
      <c r="AG370" s="903"/>
      <c r="AH370" s="903"/>
      <c r="AI370" s="903"/>
      <c r="AJ370" s="903"/>
      <c r="AK370" s="903"/>
      <c r="AL370" s="903"/>
      <c r="AM370" s="903"/>
      <c r="AN370" s="903"/>
    </row>
    <row r="371" spans="1:40" ht="20.25" hidden="1">
      <c r="A371" t="str">
        <f t="shared" si="79"/>
        <v>Boutique[...]</v>
      </c>
      <c r="B371" s="904" t="s">
        <v>1222</v>
      </c>
      <c r="C371" s="928" t="s">
        <v>330</v>
      </c>
      <c r="D371" s="998"/>
      <c r="E371" s="940"/>
      <c r="F371" s="929">
        <f t="array" ref="F371">+SUMPRODUCT(('Budget original'!$A$8:$A$501=$A371)*('Budget original'!$C$3:$AO$3=F$2),'Budget original'!$C$8:$AO$501)</f>
        <v>0</v>
      </c>
      <c r="G371" s="999"/>
      <c r="H371" s="940"/>
      <c r="I371" s="929"/>
      <c r="J371" s="942"/>
      <c r="K371" s="940"/>
      <c r="L371" s="932">
        <f>-SUMIFS(BV_Data_An_Cour!$P:$P,BV_Data_An_Cour!$U:$U,$B371,BV_Data_An_Cour!$V:$V,$C371,BV_Data_An_Cour!$W:$W,$L$2)</f>
        <v>0</v>
      </c>
      <c r="M371" s="942"/>
      <c r="N371" s="963"/>
      <c r="O371" s="942"/>
      <c r="P371" s="940"/>
      <c r="Q371" s="932">
        <f t="array" ref="Q371">+SUMPRODUCT(('Réel 2025'!$A$8:$A$500=$A371)*('Réel 2025'!$C$3:$AO$3=Q$2),'Réel 2025'!$C$8:$AO$500)</f>
        <v>0</v>
      </c>
      <c r="R371" s="942"/>
      <c r="S371" s="989">
        <f t="shared" si="80"/>
        <v>0</v>
      </c>
      <c r="T371" s="903"/>
      <c r="U371" s="903"/>
      <c r="W371" s="903"/>
      <c r="X371" s="903"/>
      <c r="Y371" s="903"/>
      <c r="Z371" s="903"/>
      <c r="AA371" s="903"/>
      <c r="AB371" s="903"/>
      <c r="AC371" s="903"/>
      <c r="AD371" s="903"/>
      <c r="AE371" s="903"/>
      <c r="AF371" s="903"/>
      <c r="AG371" s="903"/>
      <c r="AH371" s="903"/>
      <c r="AI371" s="903"/>
      <c r="AJ371" s="903"/>
      <c r="AK371" s="903"/>
      <c r="AL371" s="903"/>
      <c r="AM371" s="903"/>
      <c r="AN371" s="903"/>
    </row>
    <row r="372" spans="1:40" ht="20.25" hidden="1">
      <c r="A372" t="str">
        <f t="shared" si="79"/>
        <v>Boutique[...]</v>
      </c>
      <c r="B372" s="904" t="s">
        <v>1222</v>
      </c>
      <c r="C372" s="928" t="s">
        <v>330</v>
      </c>
      <c r="D372" s="998"/>
      <c r="E372" s="940"/>
      <c r="F372" s="929">
        <f t="array" ref="F372">+SUMPRODUCT(('Budget original'!$A$8:$A$501=$A372)*('Budget original'!$C$3:$AO$3=F$2),'Budget original'!$C$8:$AO$501)</f>
        <v>0</v>
      </c>
      <c r="G372" s="999"/>
      <c r="H372" s="940"/>
      <c r="I372" s="929"/>
      <c r="J372" s="942"/>
      <c r="K372" s="940"/>
      <c r="L372" s="932">
        <f>-SUMIFS(BV_Data_An_Cour!$P:$P,BV_Data_An_Cour!$U:$U,$B372,BV_Data_An_Cour!$V:$V,$C372,BV_Data_An_Cour!$W:$W,$L$2)</f>
        <v>0</v>
      </c>
      <c r="M372" s="942"/>
      <c r="N372" s="963"/>
      <c r="O372" s="942"/>
      <c r="P372" s="940"/>
      <c r="Q372" s="932">
        <f t="array" ref="Q372">+SUMPRODUCT(('Réel 2025'!$A$8:$A$500=$A372)*('Réel 2025'!$C$3:$AO$3=Q$2),'Réel 2025'!$C$8:$AO$500)</f>
        <v>0</v>
      </c>
      <c r="R372" s="942"/>
      <c r="S372" s="989">
        <f t="shared" si="80"/>
        <v>0</v>
      </c>
      <c r="T372" s="903"/>
      <c r="U372" s="903"/>
      <c r="W372" s="903"/>
      <c r="X372" s="903"/>
      <c r="Y372" s="903"/>
      <c r="Z372" s="903"/>
      <c r="AA372" s="903"/>
      <c r="AB372" s="903"/>
      <c r="AC372" s="903"/>
      <c r="AD372" s="903"/>
      <c r="AE372" s="903"/>
      <c r="AF372" s="903"/>
      <c r="AG372" s="903"/>
      <c r="AH372" s="903"/>
      <c r="AI372" s="903"/>
      <c r="AJ372" s="903"/>
      <c r="AK372" s="903"/>
      <c r="AL372" s="903"/>
      <c r="AM372" s="903"/>
      <c r="AN372" s="903"/>
    </row>
    <row r="373" spans="1:40" ht="20.25" hidden="1">
      <c r="A373" t="str">
        <f t="shared" si="79"/>
        <v>BoutiqueSalaires en absences</v>
      </c>
      <c r="B373" s="904" t="s">
        <v>1222</v>
      </c>
      <c r="C373" s="1016" t="s">
        <v>410</v>
      </c>
      <c r="D373" s="998"/>
      <c r="E373" s="940"/>
      <c r="F373" s="921">
        <f t="array" ref="F373">+SUMPRODUCT(('Budget original'!$A$8:$A$501=$A373)*('Budget original'!$C$3:$AO$3=F$2),'Budget original'!$C$8:$AO$501)</f>
        <v>0</v>
      </c>
      <c r="G373" s="999"/>
      <c r="H373" s="940"/>
      <c r="I373" s="921"/>
      <c r="J373" s="942"/>
      <c r="K373" s="940"/>
      <c r="L373" s="921">
        <f>-SUMIFS(BV_Data_An_Cour!$P:$P,BV_Data_An_Cour!$U:$U,$B373,BV_Data_An_Cour!$V:$V,$C373,BV_Data_An_Cour!$W:$W,$L$2)</f>
        <v>0</v>
      </c>
      <c r="M373" s="942"/>
      <c r="N373" s="963"/>
      <c r="O373" s="942"/>
      <c r="P373" s="940"/>
      <c r="Q373" s="921">
        <f t="array" ref="Q373">+SUMPRODUCT(('Réel 2025'!$A$8:$A$500=$A373)*('Réel 2025'!$C$3:$AO$3=Q$2),'Réel 2025'!$C$8:$AO$500)</f>
        <v>0</v>
      </c>
      <c r="R373" s="942"/>
      <c r="S373" s="989">
        <f t="shared" si="80"/>
        <v>0</v>
      </c>
      <c r="T373" s="903"/>
      <c r="U373" s="903"/>
      <c r="W373" s="903"/>
      <c r="X373" s="903"/>
      <c r="Y373" s="903"/>
      <c r="Z373" s="903"/>
      <c r="AA373" s="903"/>
      <c r="AB373" s="903"/>
      <c r="AC373" s="903"/>
      <c r="AD373" s="903"/>
      <c r="AE373" s="903"/>
      <c r="AF373" s="903"/>
      <c r="AG373" s="903"/>
      <c r="AH373" s="903"/>
      <c r="AI373" s="903"/>
      <c r="AJ373" s="903"/>
      <c r="AK373" s="903"/>
      <c r="AL373" s="903"/>
      <c r="AM373" s="903"/>
      <c r="AN373" s="903"/>
    </row>
    <row r="374" spans="1:40" ht="20.25" hidden="1">
      <c r="A374" t="str">
        <f t="shared" si="79"/>
        <v>BoutiqueDéduction à la source</v>
      </c>
      <c r="B374" s="904" t="s">
        <v>1222</v>
      </c>
      <c r="C374" s="1015" t="s">
        <v>411</v>
      </c>
      <c r="D374" s="1017"/>
      <c r="E374" s="1018"/>
      <c r="F374" s="929">
        <f t="array" ref="F374">+SUMPRODUCT(('Budget original'!$A$8:$A$501=$A374)*('Budget original'!$C$3:$AO$3=F$2),'Budget original'!$C$8:$AO$501)</f>
        <v>0</v>
      </c>
      <c r="G374" s="1019"/>
      <c r="H374" s="1018"/>
      <c r="I374" s="929"/>
      <c r="J374" s="1020"/>
      <c r="K374" s="1018"/>
      <c r="L374" s="932">
        <f>-SUMIFS(BV_Data_An_Cour!$P:$P,BV_Data_An_Cour!$U:$U,$B374,BV_Data_An_Cour!$V:$V,$C374,BV_Data_An_Cour!$W:$W,$L$2)</f>
        <v>0</v>
      </c>
      <c r="M374" s="1020"/>
      <c r="N374" s="1022"/>
      <c r="O374" s="1020"/>
      <c r="P374" s="1018"/>
      <c r="Q374" s="932">
        <f t="array" ref="Q374">+SUMPRODUCT(('Réel 2025'!$A$8:$A$500=$A374)*('Réel 2025'!$C$3:$AO$3=Q$2),'Réel 2025'!$C$8:$AO$500)</f>
        <v>0</v>
      </c>
      <c r="R374" s="1020"/>
      <c r="S374" s="1023">
        <f t="shared" si="80"/>
        <v>0</v>
      </c>
      <c r="T374" s="903"/>
      <c r="U374" s="903"/>
      <c r="W374" s="903"/>
      <c r="X374" s="903"/>
      <c r="Y374" s="903"/>
      <c r="Z374" s="903"/>
      <c r="AA374" s="903"/>
      <c r="AB374" s="903"/>
      <c r="AC374" s="903"/>
      <c r="AD374" s="903"/>
      <c r="AE374" s="903"/>
      <c r="AF374" s="903"/>
      <c r="AG374" s="903"/>
      <c r="AH374" s="903"/>
      <c r="AI374" s="903"/>
      <c r="AJ374" s="903"/>
      <c r="AK374" s="903"/>
      <c r="AL374" s="903"/>
      <c r="AM374" s="903"/>
      <c r="AN374" s="903"/>
    </row>
    <row r="375" spans="1:40" ht="20.25" hidden="1">
      <c r="A375" t="str">
        <f t="shared" si="79"/>
        <v>BoutiqueBénéfices marginaux</v>
      </c>
      <c r="B375" s="904" t="s">
        <v>1222</v>
      </c>
      <c r="C375" s="1015" t="s">
        <v>412</v>
      </c>
      <c r="D375" s="998"/>
      <c r="E375" s="940"/>
      <c r="F375" s="929">
        <f t="array" ref="F375">+SUMPRODUCT(('Budget original'!$A$8:$A$501=$A375)*('Budget original'!$C$3:$AO$3=F$2),'Budget original'!$C$8:$AO$501)</f>
        <v>0</v>
      </c>
      <c r="G375" s="999"/>
      <c r="H375" s="940"/>
      <c r="I375" s="929"/>
      <c r="J375" s="942"/>
      <c r="K375" s="940"/>
      <c r="L375" s="932">
        <f>-SUMIFS(BV_Data_An_Cour!$P:$P,BV_Data_An_Cour!$U:$U,$B375,BV_Data_An_Cour!$V:$V,$C375,BV_Data_An_Cour!$W:$W,$L$2)</f>
        <v>0</v>
      </c>
      <c r="M375" s="942"/>
      <c r="N375" s="963"/>
      <c r="O375" s="942"/>
      <c r="P375" s="940"/>
      <c r="Q375" s="932">
        <f t="array" ref="Q375">+SUMPRODUCT(('Réel 2025'!$A$8:$A$500=$A375)*('Réel 2025'!$C$3:$AO$3=Q$2),'Réel 2025'!$C$8:$AO$500)</f>
        <v>0</v>
      </c>
      <c r="R375" s="942"/>
      <c r="S375" s="989">
        <f t="shared" si="80"/>
        <v>0</v>
      </c>
      <c r="T375" s="903"/>
      <c r="U375" s="903"/>
      <c r="W375" s="903"/>
      <c r="X375" s="903"/>
      <c r="Y375" s="903"/>
      <c r="Z375" s="903"/>
      <c r="AA375" s="903"/>
      <c r="AB375" s="903"/>
      <c r="AC375" s="903"/>
      <c r="AD375" s="903"/>
      <c r="AE375" s="903"/>
      <c r="AF375" s="903"/>
      <c r="AG375" s="903"/>
      <c r="AH375" s="903"/>
      <c r="AI375" s="903"/>
      <c r="AJ375" s="903"/>
      <c r="AK375" s="903"/>
      <c r="AL375" s="903"/>
      <c r="AM375" s="903"/>
      <c r="AN375" s="903"/>
    </row>
    <row r="376" spans="1:40" ht="20.25" hidden="1">
      <c r="A376" t="str">
        <f t="shared" si="79"/>
        <v>BoutiqueCsst</v>
      </c>
      <c r="B376" s="904" t="s">
        <v>1222</v>
      </c>
      <c r="C376" s="1015" t="s">
        <v>413</v>
      </c>
      <c r="D376" s="998"/>
      <c r="E376" s="940"/>
      <c r="F376" s="929">
        <f t="array" ref="F376">+SUMPRODUCT(('Budget original'!$A$8:$A$501=$A376)*('Budget original'!$C$3:$AO$3=F$2),'Budget original'!$C$8:$AO$501)</f>
        <v>0</v>
      </c>
      <c r="G376" s="999"/>
      <c r="H376" s="940"/>
      <c r="I376" s="929"/>
      <c r="J376" s="942"/>
      <c r="K376" s="940"/>
      <c r="L376" s="932">
        <f>-SUMIFS(BV_Data_An_Cour!$P:$P,BV_Data_An_Cour!$U:$U,$B376,BV_Data_An_Cour!$V:$V,$C376,BV_Data_An_Cour!$W:$W,$L$2)</f>
        <v>0</v>
      </c>
      <c r="M376" s="942"/>
      <c r="N376" s="963"/>
      <c r="O376" s="942"/>
      <c r="P376" s="940"/>
      <c r="Q376" s="932">
        <f t="array" ref="Q376">+SUMPRODUCT(('Réel 2025'!$A$8:$A$500=$A376)*('Réel 2025'!$C$3:$AO$3=Q$2),'Réel 2025'!$C$8:$AO$500)</f>
        <v>0</v>
      </c>
      <c r="R376" s="942"/>
      <c r="S376" s="989">
        <f t="shared" si="80"/>
        <v>0</v>
      </c>
      <c r="T376" s="903"/>
      <c r="U376" s="903"/>
      <c r="W376" s="903"/>
      <c r="X376" s="903"/>
      <c r="Y376" s="903"/>
      <c r="Z376" s="903"/>
      <c r="AA376" s="903"/>
      <c r="AB376" s="903"/>
      <c r="AC376" s="903"/>
      <c r="AD376" s="903"/>
      <c r="AE376" s="903"/>
      <c r="AF376" s="903"/>
      <c r="AG376" s="903"/>
      <c r="AH376" s="903"/>
      <c r="AI376" s="903"/>
      <c r="AJ376" s="903"/>
      <c r="AK376" s="903"/>
      <c r="AL376" s="903"/>
      <c r="AM376" s="903"/>
      <c r="AN376" s="903"/>
    </row>
    <row r="377" spans="1:40" ht="20.25" hidden="1">
      <c r="A377" t="str">
        <f t="shared" si="79"/>
        <v>Boutique[...]</v>
      </c>
      <c r="B377" s="904" t="s">
        <v>1222</v>
      </c>
      <c r="C377" s="928" t="s">
        <v>330</v>
      </c>
      <c r="D377" s="1000"/>
      <c r="E377" s="1024"/>
      <c r="F377" s="929">
        <f t="array" ref="F377">+SUMPRODUCT(('Budget original'!$A$8:$A$501=$A377)*('Budget original'!$C$3:$AO$3=F$2),'Budget original'!$C$8:$AO$501)</f>
        <v>0</v>
      </c>
      <c r="G377" s="1001"/>
      <c r="H377" s="1024"/>
      <c r="I377" s="929"/>
      <c r="J377" s="922"/>
      <c r="K377" s="1024"/>
      <c r="L377" s="932">
        <f>-SUMIFS(BV_Data_An_Cour!$P:$P,BV_Data_An_Cour!$U:$U,$B377,BV_Data_An_Cour!$V:$V,$C377,BV_Data_An_Cour!$W:$W,$L$2)</f>
        <v>0</v>
      </c>
      <c r="M377" s="922"/>
      <c r="N377" s="995"/>
      <c r="O377" s="922"/>
      <c r="P377" s="1024"/>
      <c r="Q377" s="932">
        <f t="array" ref="Q377">+SUMPRODUCT(('Réel 2025'!$A$8:$A$500=$A377)*('Réel 2025'!$C$3:$AO$3=Q$2),'Réel 2025'!$C$8:$AO$500)</f>
        <v>0</v>
      </c>
      <c r="R377" s="922"/>
      <c r="S377" s="996">
        <f t="shared" si="80"/>
        <v>0</v>
      </c>
      <c r="T377" s="903"/>
      <c r="U377" s="903"/>
      <c r="W377" s="903"/>
      <c r="X377" s="903"/>
      <c r="Y377" s="903"/>
      <c r="Z377" s="903"/>
      <c r="AA377" s="903"/>
      <c r="AB377" s="903"/>
      <c r="AC377" s="903"/>
      <c r="AD377" s="903"/>
      <c r="AE377" s="903"/>
      <c r="AF377" s="903"/>
      <c r="AG377" s="903"/>
      <c r="AH377" s="903"/>
      <c r="AI377" s="903"/>
      <c r="AJ377" s="903"/>
      <c r="AK377" s="903"/>
      <c r="AL377" s="903"/>
      <c r="AM377" s="903"/>
      <c r="AN377" s="903"/>
    </row>
    <row r="378" spans="1:40" ht="20.25" hidden="1">
      <c r="A378" t="str">
        <f t="shared" si="79"/>
        <v>BoutiqueTOTAL PERSONNEL</v>
      </c>
      <c r="B378" s="904" t="s">
        <v>1222</v>
      </c>
      <c r="C378" s="1006" t="s">
        <v>414</v>
      </c>
      <c r="D378" s="1007" t="s">
        <v>404</v>
      </c>
      <c r="E378" s="1008">
        <f>IFERROR(F378/F$361,0)</f>
        <v>0</v>
      </c>
      <c r="F378" s="1009">
        <f>+SUM(F366:F377)</f>
        <v>0</v>
      </c>
      <c r="G378" s="1010"/>
      <c r="H378" s="1008"/>
      <c r="I378" s="1009"/>
      <c r="J378" s="1010" t="s">
        <v>404</v>
      </c>
      <c r="K378" s="1008">
        <f>IFERROR(L378/L$361,0)</f>
        <v>0</v>
      </c>
      <c r="L378" s="1009">
        <f>+SUM(L366:L377)</f>
        <v>0</v>
      </c>
      <c r="M378" s="1064"/>
      <c r="N378" s="1027"/>
      <c r="O378" s="1010" t="s">
        <v>404</v>
      </c>
      <c r="P378" s="1008">
        <f>IFERROR(Q378/Q$361,0)</f>
        <v>0</v>
      </c>
      <c r="Q378" s="1009">
        <f>+SUM(Q366:Q377)</f>
        <v>0</v>
      </c>
      <c r="R378" s="1064"/>
      <c r="S378" s="1028">
        <f t="shared" si="80"/>
        <v>0</v>
      </c>
      <c r="T378" s="903"/>
      <c r="U378" s="903"/>
      <c r="W378" s="903"/>
      <c r="X378" s="903"/>
      <c r="Y378" s="903"/>
      <c r="Z378" s="903"/>
      <c r="AA378" s="903"/>
      <c r="AB378" s="903"/>
      <c r="AC378" s="903"/>
      <c r="AD378" s="903"/>
      <c r="AE378" s="903"/>
      <c r="AF378" s="903"/>
      <c r="AG378" s="903"/>
      <c r="AH378" s="903"/>
      <c r="AI378" s="903"/>
      <c r="AJ378" s="903"/>
      <c r="AK378" s="903"/>
      <c r="AL378" s="903"/>
      <c r="AM378" s="903"/>
      <c r="AN378" s="903"/>
    </row>
    <row r="379" spans="1:40" ht="20.25" hidden="1">
      <c r="A379" t="str">
        <f t="shared" si="79"/>
        <v>BoutiquePublicité 2</v>
      </c>
      <c r="B379" s="904" t="s">
        <v>1222</v>
      </c>
      <c r="C379" s="1148" t="s">
        <v>415</v>
      </c>
      <c r="D379" s="998"/>
      <c r="E379" s="940"/>
      <c r="F379" s="929">
        <f t="array" ref="F379">+SUMPRODUCT(('Budget original'!$A$8:$A$501=$A379)*('Budget original'!$C$3:$AO$3=F$2),'Budget original'!$C$8:$AO$501)</f>
        <v>0</v>
      </c>
      <c r="G379" s="999"/>
      <c r="H379" s="940"/>
      <c r="I379" s="929"/>
      <c r="J379" s="942"/>
      <c r="K379" s="940"/>
      <c r="L379" s="932">
        <f>-SUMIFS(BV_Data_An_Cour!$P:$P,BV_Data_An_Cour!$U:$U,$B379,BV_Data_An_Cour!$V:$V,$C379,BV_Data_An_Cour!$W:$W,$L$2)</f>
        <v>0</v>
      </c>
      <c r="M379" s="942"/>
      <c r="N379" s="963"/>
      <c r="O379" s="942"/>
      <c r="P379" s="940"/>
      <c r="Q379" s="932">
        <f t="array" ref="Q379">+SUMPRODUCT(('Réel 2025'!$A$8:$A$500=$A379)*('Réel 2025'!$C$3:$AO$3=Q$2),'Réel 2025'!$C$8:$AO$500)</f>
        <v>0</v>
      </c>
      <c r="R379" s="942"/>
      <c r="S379" s="989">
        <f t="shared" si="80"/>
        <v>0</v>
      </c>
      <c r="T379" s="903"/>
      <c r="U379" s="903"/>
      <c r="W379" s="903"/>
      <c r="X379" s="903"/>
      <c r="Y379" s="903"/>
      <c r="Z379" s="903"/>
      <c r="AA379" s="903"/>
      <c r="AB379" s="903"/>
      <c r="AC379" s="903"/>
      <c r="AD379" s="903"/>
      <c r="AE379" s="903"/>
      <c r="AF379" s="903"/>
      <c r="AG379" s="903"/>
      <c r="AH379" s="903"/>
      <c r="AI379" s="903"/>
      <c r="AJ379" s="903"/>
      <c r="AK379" s="903"/>
      <c r="AL379" s="903"/>
      <c r="AM379" s="903"/>
      <c r="AN379" s="903"/>
    </row>
    <row r="380" spans="1:40" ht="20.25" hidden="1">
      <c r="A380" t="str">
        <f t="shared" si="79"/>
        <v>BoutiqueService gratuit 2</v>
      </c>
      <c r="B380" s="904" t="s">
        <v>1222</v>
      </c>
      <c r="C380" s="1015" t="s">
        <v>416</v>
      </c>
      <c r="D380" s="998"/>
      <c r="E380" s="940"/>
      <c r="F380" s="929">
        <f t="array" ref="F380">+SUMPRODUCT(('Budget original'!$A$8:$A$501=$A380)*('Budget original'!$C$3:$AO$3=F$2),'Budget original'!$C$8:$AO$501)</f>
        <v>0</v>
      </c>
      <c r="G380" s="999"/>
      <c r="H380" s="940"/>
      <c r="I380" s="929"/>
      <c r="J380" s="942"/>
      <c r="K380" s="940"/>
      <c r="L380" s="932">
        <f>-SUMIFS(BV_Data_An_Cour!$P:$P,BV_Data_An_Cour!$U:$U,$B380,BV_Data_An_Cour!$V:$V,$C380,BV_Data_An_Cour!$W:$W,$L$2)</f>
        <v>0</v>
      </c>
      <c r="M380" s="942"/>
      <c r="N380" s="963"/>
      <c r="O380" s="942"/>
      <c r="P380" s="940"/>
      <c r="Q380" s="932">
        <f t="array" ref="Q380">+SUMPRODUCT(('Réel 2025'!$A$8:$A$500=$A380)*('Réel 2025'!$C$3:$AO$3=Q$2),'Réel 2025'!$C$8:$AO$500)</f>
        <v>0</v>
      </c>
      <c r="R380" s="942"/>
      <c r="S380" s="989">
        <f t="shared" si="80"/>
        <v>0</v>
      </c>
      <c r="T380" s="903"/>
      <c r="U380" s="903"/>
      <c r="W380" s="903"/>
      <c r="X380" s="903"/>
      <c r="Y380" s="903"/>
      <c r="Z380" s="903"/>
      <c r="AA380" s="903"/>
      <c r="AB380" s="903"/>
      <c r="AC380" s="903"/>
      <c r="AD380" s="903"/>
      <c r="AE380" s="903"/>
      <c r="AF380" s="903"/>
      <c r="AG380" s="903"/>
      <c r="AH380" s="903"/>
      <c r="AI380" s="903"/>
      <c r="AJ380" s="903"/>
      <c r="AK380" s="903"/>
      <c r="AL380" s="903"/>
      <c r="AM380" s="903"/>
      <c r="AN380" s="903"/>
    </row>
    <row r="381" spans="1:40" ht="20.25" hidden="1">
      <c r="A381" t="str">
        <f t="shared" si="79"/>
        <v>BoutiqueFrais véhicules de cie</v>
      </c>
      <c r="B381" s="904" t="s">
        <v>1222</v>
      </c>
      <c r="C381" s="1016" t="s">
        <v>417</v>
      </c>
      <c r="D381" s="1000"/>
      <c r="E381" s="1024"/>
      <c r="F381" s="921">
        <f t="array" ref="F381">+SUMPRODUCT(('Budget original'!$A$8:$A$501=$A381)*('Budget original'!$C$3:$AO$3=F$2),'Budget original'!$C$8:$AO$501)</f>
        <v>0</v>
      </c>
      <c r="G381" s="1001"/>
      <c r="H381" s="1024"/>
      <c r="I381" s="921"/>
      <c r="J381" s="922"/>
      <c r="K381" s="1024"/>
      <c r="L381" s="921">
        <f>-SUMIFS(BV_Data_An_Cour!$P:$P,BV_Data_An_Cour!$U:$U,$B381,BV_Data_An_Cour!$V:$V,$C381,BV_Data_An_Cour!$W:$W,$L$2)</f>
        <v>0</v>
      </c>
      <c r="M381" s="922"/>
      <c r="N381" s="995"/>
      <c r="O381" s="922"/>
      <c r="P381" s="1024"/>
      <c r="Q381" s="921">
        <f t="array" ref="Q381">+SUMPRODUCT(('Réel 2025'!$A$8:$A$500=$A381)*('Réel 2025'!$C$3:$AO$3=Q$2),'Réel 2025'!$C$8:$AO$500)</f>
        <v>0</v>
      </c>
      <c r="R381" s="922"/>
      <c r="S381" s="996">
        <f t="shared" si="80"/>
        <v>0</v>
      </c>
      <c r="T381" s="903"/>
      <c r="U381" s="903"/>
      <c r="W381" s="903"/>
      <c r="X381" s="903"/>
      <c r="Y381" s="903"/>
      <c r="Z381" s="903"/>
      <c r="AA381" s="903"/>
      <c r="AB381" s="903"/>
      <c r="AC381" s="903"/>
      <c r="AD381" s="903"/>
      <c r="AE381" s="903"/>
      <c r="AF381" s="903"/>
      <c r="AG381" s="903"/>
      <c r="AH381" s="903"/>
      <c r="AI381" s="903"/>
      <c r="AJ381" s="903"/>
      <c r="AK381" s="903"/>
      <c r="AL381" s="903"/>
      <c r="AM381" s="903"/>
      <c r="AN381" s="903"/>
    </row>
    <row r="382" spans="1:40" ht="20.25" hidden="1">
      <c r="A382" t="str">
        <f t="shared" si="79"/>
        <v>BoutiqueInformatique</v>
      </c>
      <c r="B382" s="904" t="s">
        <v>1222</v>
      </c>
      <c r="C382" s="1015" t="s">
        <v>418</v>
      </c>
      <c r="D382" s="998"/>
      <c r="E382" s="940"/>
      <c r="F382" s="929">
        <f t="array" ref="F382">+SUMPRODUCT(('Budget original'!$A$8:$A$501=$A382)*('Budget original'!$C$3:$AO$3=F$2),'Budget original'!$C$8:$AO$501)</f>
        <v>0</v>
      </c>
      <c r="G382" s="999"/>
      <c r="H382" s="940"/>
      <c r="I382" s="929"/>
      <c r="J382" s="942"/>
      <c r="K382" s="940"/>
      <c r="L382" s="932">
        <f>-SUMIFS(BV_Data_An_Cour!$P:$P,BV_Data_An_Cour!$U:$U,$B382,BV_Data_An_Cour!$V:$V,$C382,BV_Data_An_Cour!$W:$W,$L$2)</f>
        <v>0</v>
      </c>
      <c r="M382" s="942"/>
      <c r="N382" s="963"/>
      <c r="O382" s="942"/>
      <c r="P382" s="940"/>
      <c r="Q382" s="932">
        <f t="array" ref="Q382">+SUMPRODUCT(('Réel 2025'!$A$8:$A$500=$A382)*('Réel 2025'!$C$3:$AO$3=Q$2),'Réel 2025'!$C$8:$AO$500)</f>
        <v>0</v>
      </c>
      <c r="R382" s="942"/>
      <c r="S382" s="989">
        <f t="shared" si="80"/>
        <v>0</v>
      </c>
      <c r="T382" s="903"/>
      <c r="U382" s="903"/>
      <c r="W382" s="903"/>
      <c r="X382" s="903"/>
      <c r="Y382" s="903"/>
      <c r="Z382" s="903"/>
      <c r="AA382" s="903"/>
      <c r="AB382" s="903"/>
      <c r="AC382" s="903"/>
      <c r="AD382" s="903"/>
      <c r="AE382" s="903"/>
      <c r="AF382" s="903"/>
      <c r="AG382" s="903"/>
      <c r="AH382" s="903"/>
      <c r="AI382" s="903"/>
      <c r="AJ382" s="903"/>
      <c r="AK382" s="903"/>
      <c r="AL382" s="903"/>
      <c r="AM382" s="903"/>
      <c r="AN382" s="903"/>
    </row>
    <row r="383" spans="1:40" ht="20.25" hidden="1">
      <c r="A383" t="str">
        <f t="shared" si="79"/>
        <v>BoutiqueFrais de déplacement</v>
      </c>
      <c r="B383" s="904" t="s">
        <v>1222</v>
      </c>
      <c r="C383" s="1015" t="s">
        <v>419</v>
      </c>
      <c r="D383" s="998"/>
      <c r="E383" s="940"/>
      <c r="F383" s="929">
        <f t="array" ref="F383">+SUMPRODUCT(('Budget original'!$A$8:$A$501=$A383)*('Budget original'!$C$3:$AO$3=F$2),'Budget original'!$C$8:$AO$501)</f>
        <v>0</v>
      </c>
      <c r="G383" s="999"/>
      <c r="H383" s="940"/>
      <c r="I383" s="929"/>
      <c r="J383" s="942"/>
      <c r="K383" s="940"/>
      <c r="L383" s="932">
        <f>-SUMIFS(BV_Data_An_Cour!$P:$P,BV_Data_An_Cour!$U:$U,$B383,BV_Data_An_Cour!$V:$V,$C383,BV_Data_An_Cour!$W:$W,$L$2)</f>
        <v>0</v>
      </c>
      <c r="M383" s="942"/>
      <c r="N383" s="963"/>
      <c r="O383" s="942"/>
      <c r="P383" s="940"/>
      <c r="Q383" s="932">
        <f t="array" ref="Q383">+SUMPRODUCT(('Réel 2025'!$A$8:$A$500=$A383)*('Réel 2025'!$C$3:$AO$3=Q$2),'Réel 2025'!$C$8:$AO$500)</f>
        <v>0</v>
      </c>
      <c r="R383" s="942"/>
      <c r="S383" s="989">
        <f t="shared" si="80"/>
        <v>0</v>
      </c>
      <c r="T383" s="903"/>
      <c r="U383" s="903"/>
      <c r="W383" s="903"/>
      <c r="X383" s="903"/>
      <c r="Y383" s="903"/>
      <c r="Z383" s="903"/>
      <c r="AA383" s="903"/>
      <c r="AB383" s="903"/>
      <c r="AC383" s="903"/>
      <c r="AD383" s="903"/>
      <c r="AE383" s="903"/>
      <c r="AF383" s="903"/>
      <c r="AG383" s="903"/>
      <c r="AH383" s="903"/>
      <c r="AI383" s="903"/>
      <c r="AJ383" s="903"/>
      <c r="AK383" s="903"/>
      <c r="AL383" s="903"/>
      <c r="AM383" s="903"/>
      <c r="AN383" s="903"/>
    </row>
    <row r="384" spans="1:40" ht="20.25" hidden="1">
      <c r="A384" t="str">
        <f t="shared" si="79"/>
        <v>BoutiqueServices extérieurs</v>
      </c>
      <c r="B384" s="904" t="s">
        <v>1222</v>
      </c>
      <c r="C384" s="1015" t="s">
        <v>420</v>
      </c>
      <c r="D384" s="1000"/>
      <c r="E384" s="1024"/>
      <c r="F384" s="921">
        <f t="array" ref="F384">+SUMPRODUCT(('Budget original'!$A$8:$A$501=$A384)*('Budget original'!$C$3:$AO$3=F$2),'Budget original'!$C$8:$AO$501)</f>
        <v>0</v>
      </c>
      <c r="G384" s="1001"/>
      <c r="H384" s="1024"/>
      <c r="I384" s="921"/>
      <c r="J384" s="922"/>
      <c r="K384" s="1024"/>
      <c r="L384" s="921">
        <f>-SUMIFS(BV_Data_An_Cour!$P:$P,BV_Data_An_Cour!$U:$U,$B384,BV_Data_An_Cour!$V:$V,$C384,BV_Data_An_Cour!$W:$W,$L$2)</f>
        <v>0</v>
      </c>
      <c r="M384" s="922"/>
      <c r="N384" s="995"/>
      <c r="O384" s="922"/>
      <c r="P384" s="1024"/>
      <c r="Q384" s="921">
        <f t="array" ref="Q384">+SUMPRODUCT(('Réel 2025'!$A$8:$A$500=$A384)*('Réel 2025'!$C$3:$AO$3=Q$2),'Réel 2025'!$C$8:$AO$500)</f>
        <v>0</v>
      </c>
      <c r="R384" s="922"/>
      <c r="S384" s="996">
        <f t="shared" si="80"/>
        <v>0</v>
      </c>
      <c r="T384" s="903"/>
      <c r="U384" s="903"/>
      <c r="W384" s="903"/>
      <c r="X384" s="903"/>
      <c r="Y384" s="903"/>
      <c r="Z384" s="903"/>
      <c r="AA384" s="903"/>
      <c r="AB384" s="903"/>
      <c r="AC384" s="903"/>
      <c r="AD384" s="903"/>
      <c r="AE384" s="903"/>
      <c r="AF384" s="903"/>
      <c r="AG384" s="903"/>
      <c r="AH384" s="903"/>
      <c r="AI384" s="903"/>
      <c r="AJ384" s="903"/>
      <c r="AK384" s="903"/>
      <c r="AL384" s="903"/>
      <c r="AM384" s="903"/>
      <c r="AN384" s="903"/>
    </row>
    <row r="385" spans="1:40" ht="20.25" hidden="1">
      <c r="A385" t="str">
        <f t="shared" si="79"/>
        <v>BoutiqueFournitures autres</v>
      </c>
      <c r="B385" s="904" t="s">
        <v>1222</v>
      </c>
      <c r="C385" s="1148" t="s">
        <v>421</v>
      </c>
      <c r="D385" s="998"/>
      <c r="E385" s="940"/>
      <c r="F385" s="929">
        <f t="array" ref="F385">+SUMPRODUCT(('Budget original'!$A$8:$A$501=$A385)*('Budget original'!$C$3:$AO$3=F$2),'Budget original'!$C$8:$AO$501)</f>
        <v>0</v>
      </c>
      <c r="G385" s="999"/>
      <c r="H385" s="940"/>
      <c r="I385" s="929"/>
      <c r="J385" s="942"/>
      <c r="K385" s="940"/>
      <c r="L385" s="932">
        <f>-SUMIFS(BV_Data_An_Cour!$P:$P,BV_Data_An_Cour!$U:$U,$B385,BV_Data_An_Cour!$V:$V,$C385,BV_Data_An_Cour!$W:$W,$L$2)</f>
        <v>0</v>
      </c>
      <c r="M385" s="942"/>
      <c r="N385" s="963"/>
      <c r="O385" s="942"/>
      <c r="P385" s="940"/>
      <c r="Q385" s="932">
        <f t="array" ref="Q385">+SUMPRODUCT(('Réel 2025'!$A$8:$A$500=$A385)*('Réel 2025'!$C$3:$AO$3=Q$2),'Réel 2025'!$C$8:$AO$500)</f>
        <v>0</v>
      </c>
      <c r="R385" s="942"/>
      <c r="S385" s="989">
        <f t="shared" si="80"/>
        <v>0</v>
      </c>
      <c r="T385" s="903"/>
      <c r="U385" s="903"/>
      <c r="W385" s="903"/>
      <c r="X385" s="903"/>
      <c r="Y385" s="903"/>
      <c r="Z385" s="903"/>
      <c r="AA385" s="903"/>
      <c r="AB385" s="903"/>
      <c r="AC385" s="903"/>
      <c r="AD385" s="903"/>
      <c r="AE385" s="903"/>
      <c r="AF385" s="903"/>
      <c r="AG385" s="903"/>
      <c r="AH385" s="903"/>
      <c r="AI385" s="903"/>
      <c r="AJ385" s="903"/>
      <c r="AK385" s="903"/>
      <c r="AL385" s="903"/>
      <c r="AM385" s="903"/>
      <c r="AN385" s="903"/>
    </row>
    <row r="386" spans="1:40" ht="20.25" hidden="1">
      <c r="A386" t="str">
        <f t="shared" si="79"/>
        <v>BoutiqueUniformes</v>
      </c>
      <c r="B386" s="904" t="s">
        <v>1222</v>
      </c>
      <c r="C386" s="1015" t="s">
        <v>422</v>
      </c>
      <c r="D386" s="998"/>
      <c r="E386" s="940"/>
      <c r="F386" s="929">
        <f t="array" ref="F386">+SUMPRODUCT(('Budget original'!$A$8:$A$501=$A386)*('Budget original'!$C$3:$AO$3=F$2),'Budget original'!$C$8:$AO$501)</f>
        <v>0</v>
      </c>
      <c r="G386" s="999"/>
      <c r="H386" s="940"/>
      <c r="I386" s="929"/>
      <c r="J386" s="942"/>
      <c r="K386" s="940"/>
      <c r="L386" s="932">
        <f>-SUMIFS(BV_Data_An_Cour!$P:$P,BV_Data_An_Cour!$U:$U,$B386,BV_Data_An_Cour!$V:$V,$C386,BV_Data_An_Cour!$W:$W,$L$2)</f>
        <v>0</v>
      </c>
      <c r="M386" s="942"/>
      <c r="N386" s="963"/>
      <c r="O386" s="942"/>
      <c r="P386" s="940"/>
      <c r="Q386" s="932">
        <f t="array" ref="Q386">+SUMPRODUCT(('Réel 2025'!$A$8:$A$500=$A386)*('Réel 2025'!$C$3:$AO$3=Q$2),'Réel 2025'!$C$8:$AO$500)</f>
        <v>0</v>
      </c>
      <c r="R386" s="942"/>
      <c r="S386" s="989">
        <f t="shared" si="80"/>
        <v>0</v>
      </c>
      <c r="T386" s="903"/>
      <c r="U386" s="903"/>
      <c r="W386" s="903"/>
      <c r="X386" s="903"/>
      <c r="Y386" s="903"/>
      <c r="Z386" s="903"/>
      <c r="AA386" s="903"/>
      <c r="AB386" s="903"/>
      <c r="AC386" s="903"/>
      <c r="AD386" s="903"/>
      <c r="AE386" s="903"/>
      <c r="AF386" s="903"/>
      <c r="AG386" s="903"/>
      <c r="AH386" s="903"/>
      <c r="AI386" s="903"/>
      <c r="AJ386" s="903"/>
      <c r="AK386" s="903"/>
      <c r="AL386" s="903"/>
      <c r="AM386" s="903"/>
      <c r="AN386" s="903"/>
    </row>
    <row r="387" spans="1:40" ht="20.25" hidden="1">
      <c r="A387" t="str">
        <f t="shared" si="79"/>
        <v>BoutiquePapeterie</v>
      </c>
      <c r="B387" s="904" t="s">
        <v>1222</v>
      </c>
      <c r="C387" s="1015" t="s">
        <v>423</v>
      </c>
      <c r="D387" s="998"/>
      <c r="E387" s="940"/>
      <c r="F387" s="929">
        <f t="array" ref="F387">+SUMPRODUCT(('Budget original'!$A$8:$A$501=$A387)*('Budget original'!$C$3:$AO$3=F$2),'Budget original'!$C$8:$AO$501)</f>
        <v>0</v>
      </c>
      <c r="G387" s="999"/>
      <c r="H387" s="940"/>
      <c r="I387" s="929"/>
      <c r="J387" s="942"/>
      <c r="K387" s="940"/>
      <c r="L387" s="932">
        <f>-SUMIFS(BV_Data_An_Cour!$P:$P,BV_Data_An_Cour!$U:$U,$B387,BV_Data_An_Cour!$V:$V,$C387,BV_Data_An_Cour!$W:$W,$L$2)</f>
        <v>0</v>
      </c>
      <c r="M387" s="942"/>
      <c r="N387" s="963"/>
      <c r="O387" s="942"/>
      <c r="P387" s="940"/>
      <c r="Q387" s="932">
        <f t="array" ref="Q387">+SUMPRODUCT(('Réel 2025'!$A$8:$A$500=$A387)*('Réel 2025'!$C$3:$AO$3=Q$2),'Réel 2025'!$C$8:$AO$500)</f>
        <v>0</v>
      </c>
      <c r="R387" s="942"/>
      <c r="S387" s="989">
        <f t="shared" si="80"/>
        <v>0</v>
      </c>
      <c r="T387" s="903"/>
      <c r="U387" s="903"/>
      <c r="W387" s="903"/>
      <c r="X387" s="903"/>
      <c r="Y387" s="903"/>
      <c r="Z387" s="903"/>
      <c r="AA387" s="903"/>
      <c r="AB387" s="903"/>
      <c r="AC387" s="903"/>
      <c r="AD387" s="903"/>
      <c r="AE387" s="903"/>
      <c r="AF387" s="903"/>
      <c r="AG387" s="903"/>
      <c r="AH387" s="903"/>
      <c r="AI387" s="903"/>
      <c r="AJ387" s="903"/>
      <c r="AK387" s="903"/>
      <c r="AL387" s="903"/>
      <c r="AM387" s="903"/>
      <c r="AN387" s="903"/>
    </row>
    <row r="388" spans="1:40" ht="20.25" hidden="1">
      <c r="A388" t="str">
        <f t="shared" si="79"/>
        <v>BoutiqueTéléphone</v>
      </c>
      <c r="B388" s="904" t="s">
        <v>1222</v>
      </c>
      <c r="C388" s="1015" t="s">
        <v>424</v>
      </c>
      <c r="D388" s="998"/>
      <c r="E388" s="940"/>
      <c r="F388" s="929">
        <f t="array" ref="F388">+SUMPRODUCT(('Budget original'!$A$8:$A$501=$A388)*('Budget original'!$C$3:$AO$3=F$2),'Budget original'!$C$8:$AO$501)</f>
        <v>0</v>
      </c>
      <c r="G388" s="999"/>
      <c r="H388" s="940"/>
      <c r="I388" s="929"/>
      <c r="J388" s="942"/>
      <c r="K388" s="940"/>
      <c r="L388" s="932">
        <f>-SUMIFS(BV_Data_An_Cour!$P:$P,BV_Data_An_Cour!$U:$U,$B388,BV_Data_An_Cour!$V:$V,$C388,BV_Data_An_Cour!$W:$W,$L$2)</f>
        <v>0</v>
      </c>
      <c r="M388" s="942"/>
      <c r="N388" s="963"/>
      <c r="O388" s="942"/>
      <c r="P388" s="940"/>
      <c r="Q388" s="932">
        <f t="array" ref="Q388">+SUMPRODUCT(('Réel 2025'!$A$8:$A$500=$A388)*('Réel 2025'!$C$3:$AO$3=Q$2),'Réel 2025'!$C$8:$AO$500)</f>
        <v>0</v>
      </c>
      <c r="R388" s="942"/>
      <c r="S388" s="989">
        <f t="shared" si="80"/>
        <v>0</v>
      </c>
      <c r="T388" s="903"/>
      <c r="U388" s="903"/>
      <c r="W388" s="903"/>
      <c r="X388" s="903"/>
      <c r="Y388" s="903"/>
      <c r="Z388" s="903"/>
      <c r="AA388" s="903"/>
      <c r="AB388" s="903"/>
      <c r="AC388" s="903"/>
      <c r="AD388" s="903"/>
      <c r="AE388" s="903"/>
      <c r="AF388" s="903"/>
      <c r="AG388" s="903"/>
      <c r="AH388" s="903"/>
      <c r="AI388" s="903"/>
      <c r="AJ388" s="903"/>
      <c r="AK388" s="903"/>
      <c r="AL388" s="903"/>
      <c r="AM388" s="903"/>
      <c r="AN388" s="903"/>
    </row>
    <row r="389" spans="1:40" ht="20.25" hidden="1">
      <c r="A389" t="str">
        <f t="shared" si="79"/>
        <v>BoutiqueFrais postaux</v>
      </c>
      <c r="B389" s="904" t="s">
        <v>1222</v>
      </c>
      <c r="C389" s="1015" t="s">
        <v>425</v>
      </c>
      <c r="D389" s="998"/>
      <c r="E389" s="940"/>
      <c r="F389" s="929">
        <f t="array" ref="F389">+SUMPRODUCT(('Budget original'!$A$8:$A$501=$A389)*('Budget original'!$C$3:$AO$3=F$2),'Budget original'!$C$8:$AO$501)</f>
        <v>0</v>
      </c>
      <c r="G389" s="999"/>
      <c r="H389" s="940"/>
      <c r="I389" s="929"/>
      <c r="J389" s="942"/>
      <c r="K389" s="940"/>
      <c r="L389" s="932">
        <f>-SUMIFS(BV_Data_An_Cour!$P:$P,BV_Data_An_Cour!$U:$U,$B389,BV_Data_An_Cour!$V:$V,$C389,BV_Data_An_Cour!$W:$W,$L$2)</f>
        <v>0</v>
      </c>
      <c r="M389" s="942"/>
      <c r="N389" s="963"/>
      <c r="O389" s="942"/>
      <c r="P389" s="940"/>
      <c r="Q389" s="932">
        <f t="array" ref="Q389">+SUMPRODUCT(('Réel 2025'!$A$8:$A$500=$A389)*('Réel 2025'!$C$3:$AO$3=Q$2),'Réel 2025'!$C$8:$AO$500)</f>
        <v>0</v>
      </c>
      <c r="R389" s="942"/>
      <c r="S389" s="989">
        <f t="shared" si="80"/>
        <v>0</v>
      </c>
      <c r="T389" s="903"/>
      <c r="U389" s="903"/>
      <c r="W389" s="903"/>
      <c r="X389" s="903"/>
      <c r="Y389" s="903"/>
      <c r="Z389" s="903"/>
      <c r="AA389" s="903"/>
      <c r="AB389" s="903"/>
      <c r="AC389" s="903"/>
      <c r="AD389" s="903"/>
      <c r="AE389" s="903"/>
      <c r="AF389" s="903"/>
      <c r="AG389" s="903"/>
      <c r="AH389" s="903"/>
      <c r="AI389" s="903"/>
      <c r="AJ389" s="903"/>
      <c r="AK389" s="903"/>
      <c r="AL389" s="903"/>
      <c r="AM389" s="903"/>
      <c r="AN389" s="903"/>
    </row>
    <row r="390" spans="1:40" ht="20.25" hidden="1">
      <c r="A390" t="str">
        <f t="shared" si="79"/>
        <v>BoutiqueDivers</v>
      </c>
      <c r="B390" s="904" t="s">
        <v>1222</v>
      </c>
      <c r="C390" s="1015" t="s">
        <v>426</v>
      </c>
      <c r="D390" s="998"/>
      <c r="E390" s="940"/>
      <c r="F390" s="929">
        <f t="array" ref="F390">+SUMPRODUCT(('Budget original'!$A$8:$A$501=$A390)*('Budget original'!$C$3:$AO$3=F$2),'Budget original'!$C$8:$AO$501)</f>
        <v>0</v>
      </c>
      <c r="G390" s="999"/>
      <c r="H390" s="940"/>
      <c r="I390" s="929"/>
      <c r="J390" s="942"/>
      <c r="K390" s="940"/>
      <c r="L390" s="932">
        <f>-SUMIFS(BV_Data_An_Cour!$P:$P,BV_Data_An_Cour!$U:$U,$B390,BV_Data_An_Cour!$V:$V,$C390,BV_Data_An_Cour!$W:$W,$L$2)</f>
        <v>0</v>
      </c>
      <c r="M390" s="942"/>
      <c r="N390" s="963"/>
      <c r="O390" s="942"/>
      <c r="P390" s="940"/>
      <c r="Q390" s="932">
        <f t="array" ref="Q390">+SUMPRODUCT(('Réel 2025'!$A$8:$A$500=$A390)*('Réel 2025'!$C$3:$AO$3=Q$2),'Réel 2025'!$C$8:$AO$500)</f>
        <v>0</v>
      </c>
      <c r="R390" s="942"/>
      <c r="S390" s="989">
        <f t="shared" si="80"/>
        <v>0</v>
      </c>
      <c r="T390" s="903"/>
      <c r="U390" s="903"/>
      <c r="W390" s="903"/>
      <c r="X390" s="903"/>
      <c r="Y390" s="903"/>
      <c r="Z390" s="903"/>
      <c r="AA390" s="903"/>
      <c r="AB390" s="903"/>
      <c r="AC390" s="903"/>
      <c r="AD390" s="903"/>
      <c r="AE390" s="903"/>
      <c r="AF390" s="903"/>
      <c r="AG390" s="903"/>
      <c r="AH390" s="903"/>
      <c r="AI390" s="903"/>
      <c r="AJ390" s="903"/>
      <c r="AK390" s="903"/>
      <c r="AL390" s="903"/>
      <c r="AM390" s="903"/>
      <c r="AN390" s="903"/>
    </row>
    <row r="391" spans="1:40" ht="20.25" hidden="1">
      <c r="A391" t="str">
        <f t="shared" si="79"/>
        <v>BoutiqueFormation</v>
      </c>
      <c r="B391" s="904" t="s">
        <v>1222</v>
      </c>
      <c r="C391" s="1015" t="s">
        <v>427</v>
      </c>
      <c r="D391" s="998"/>
      <c r="E391" s="940"/>
      <c r="F391" s="929">
        <f t="array" ref="F391">+SUMPRODUCT(('Budget original'!$A$8:$A$501=$A391)*('Budget original'!$C$3:$AO$3=F$2),'Budget original'!$C$8:$AO$501)</f>
        <v>0</v>
      </c>
      <c r="G391" s="999"/>
      <c r="H391" s="940"/>
      <c r="I391" s="929"/>
      <c r="J391" s="942"/>
      <c r="K391" s="940"/>
      <c r="L391" s="932">
        <f>-SUMIFS(BV_Data_An_Cour!$P:$P,BV_Data_An_Cour!$U:$U,$B391,BV_Data_An_Cour!$V:$V,$C391,BV_Data_An_Cour!$W:$W,$L$2)</f>
        <v>0</v>
      </c>
      <c r="M391" s="942"/>
      <c r="N391" s="963"/>
      <c r="O391" s="942"/>
      <c r="P391" s="940"/>
      <c r="Q391" s="932">
        <f t="array" ref="Q391">+SUMPRODUCT(('Réel 2025'!$A$8:$A$500=$A391)*('Réel 2025'!$C$3:$AO$3=Q$2),'Réel 2025'!$C$8:$AO$500)</f>
        <v>0</v>
      </c>
      <c r="R391" s="942"/>
      <c r="S391" s="989">
        <f t="shared" si="80"/>
        <v>0</v>
      </c>
      <c r="T391" s="903"/>
      <c r="U391" s="903"/>
      <c r="W391" s="903"/>
      <c r="X391" s="903"/>
      <c r="Y391" s="903"/>
      <c r="Z391" s="903"/>
      <c r="AA391" s="903"/>
      <c r="AB391" s="903"/>
      <c r="AC391" s="903"/>
      <c r="AD391" s="903"/>
      <c r="AE391" s="903"/>
      <c r="AF391" s="903"/>
      <c r="AG391" s="903"/>
      <c r="AH391" s="903"/>
      <c r="AI391" s="903"/>
      <c r="AJ391" s="903"/>
      <c r="AK391" s="903"/>
      <c r="AL391" s="903"/>
      <c r="AM391" s="903"/>
      <c r="AN391" s="903"/>
    </row>
    <row r="392" spans="1:40" ht="20.25" hidden="1">
      <c r="A392" t="str">
        <f t="shared" si="79"/>
        <v>BoutiqueFrais bancaires</v>
      </c>
      <c r="B392" s="904" t="s">
        <v>1222</v>
      </c>
      <c r="C392" s="1015" t="s">
        <v>428</v>
      </c>
      <c r="D392" s="998"/>
      <c r="E392" s="940"/>
      <c r="F392" s="929">
        <f t="array" ref="F392">+SUMPRODUCT(('Budget original'!$A$8:$A$501=$A392)*('Budget original'!$C$3:$AO$3=F$2),'Budget original'!$C$8:$AO$501)</f>
        <v>0</v>
      </c>
      <c r="G392" s="999"/>
      <c r="H392" s="940"/>
      <c r="I392" s="929"/>
      <c r="J392" s="942"/>
      <c r="K392" s="940"/>
      <c r="L392" s="932">
        <f>-SUMIFS(BV_Data_An_Cour!$P:$P,BV_Data_An_Cour!$U:$U,$B392,BV_Data_An_Cour!$V:$V,$C392,BV_Data_An_Cour!$W:$W,$L$2)</f>
        <v>0</v>
      </c>
      <c r="M392" s="942"/>
      <c r="N392" s="963"/>
      <c r="O392" s="942"/>
      <c r="P392" s="940"/>
      <c r="Q392" s="932">
        <f t="array" ref="Q392">+SUMPRODUCT(('Réel 2025'!$A$8:$A$500=$A392)*('Réel 2025'!$C$3:$AO$3=Q$2),'Réel 2025'!$C$8:$AO$500)</f>
        <v>0</v>
      </c>
      <c r="R392" s="942"/>
      <c r="S392" s="989">
        <f t="shared" si="80"/>
        <v>0</v>
      </c>
      <c r="T392" s="903"/>
      <c r="U392" s="903"/>
      <c r="W392" s="903"/>
      <c r="X392" s="903"/>
      <c r="Y392" s="903"/>
      <c r="Z392" s="903"/>
      <c r="AA392" s="903"/>
      <c r="AB392" s="903"/>
      <c r="AC392" s="903"/>
      <c r="AD392" s="903"/>
      <c r="AE392" s="903"/>
      <c r="AF392" s="903"/>
      <c r="AG392" s="903"/>
      <c r="AH392" s="903"/>
      <c r="AI392" s="903"/>
      <c r="AJ392" s="903"/>
      <c r="AK392" s="903"/>
      <c r="AL392" s="903"/>
      <c r="AM392" s="903"/>
      <c r="AN392" s="903"/>
    </row>
    <row r="393" spans="1:40" ht="20.25" hidden="1">
      <c r="A393" t="str">
        <f t="shared" si="79"/>
        <v>Boutique[...]</v>
      </c>
      <c r="B393" s="904" t="s">
        <v>1222</v>
      </c>
      <c r="C393" s="1015" t="s">
        <v>330</v>
      </c>
      <c r="D393" s="998"/>
      <c r="E393" s="940"/>
      <c r="F393" s="929">
        <f t="array" ref="F393">+SUMPRODUCT(('Budget original'!$A$8:$A$501=$A393)*('Budget original'!$C$3:$AO$3=F$2),'Budget original'!$C$8:$AO$501)</f>
        <v>0</v>
      </c>
      <c r="G393" s="999"/>
      <c r="H393" s="940"/>
      <c r="I393" s="929"/>
      <c r="J393" s="942"/>
      <c r="K393" s="940"/>
      <c r="L393" s="932">
        <f>-SUMIFS(BV_Data_An_Cour!$P:$P,BV_Data_An_Cour!$U:$U,$B393,BV_Data_An_Cour!$V:$V,$C393,BV_Data_An_Cour!$W:$W,$L$2)</f>
        <v>0</v>
      </c>
      <c r="M393" s="942"/>
      <c r="N393" s="963"/>
      <c r="O393" s="942"/>
      <c r="P393" s="940"/>
      <c r="Q393" s="932">
        <f t="array" ref="Q393">+SUMPRODUCT(('Réel 2025'!$A$8:$A$500=$A393)*('Réel 2025'!$C$3:$AO$3=Q$2),'Réel 2025'!$C$8:$AO$500)</f>
        <v>0</v>
      </c>
      <c r="R393" s="942"/>
      <c r="S393" s="989">
        <f t="shared" si="80"/>
        <v>0</v>
      </c>
      <c r="T393" s="903"/>
      <c r="U393" s="903"/>
      <c r="W393" s="903"/>
      <c r="X393" s="903"/>
      <c r="Y393" s="903"/>
      <c r="Z393" s="903"/>
      <c r="AA393" s="903"/>
      <c r="AB393" s="903"/>
      <c r="AC393" s="903"/>
      <c r="AD393" s="903"/>
      <c r="AE393" s="903"/>
      <c r="AF393" s="903"/>
      <c r="AG393" s="903"/>
      <c r="AH393" s="903"/>
      <c r="AI393" s="903"/>
      <c r="AJ393" s="903"/>
      <c r="AK393" s="903"/>
      <c r="AL393" s="903"/>
      <c r="AM393" s="903"/>
      <c r="AN393" s="903"/>
    </row>
    <row r="394" spans="1:40" ht="20.25" hidden="1">
      <c r="A394" t="str">
        <f t="shared" si="79"/>
        <v>Boutique[...]</v>
      </c>
      <c r="B394" s="904" t="s">
        <v>1222</v>
      </c>
      <c r="C394" s="1015" t="s">
        <v>330</v>
      </c>
      <c r="D394" s="998"/>
      <c r="E394" s="940"/>
      <c r="F394" s="929">
        <f t="array" ref="F394">+SUMPRODUCT(('Budget original'!$A$8:$A$501=$A394)*('Budget original'!$C$3:$AO$3=F$2),'Budget original'!$C$8:$AO$501)</f>
        <v>0</v>
      </c>
      <c r="G394" s="999"/>
      <c r="H394" s="940"/>
      <c r="I394" s="929"/>
      <c r="J394" s="942"/>
      <c r="K394" s="940"/>
      <c r="L394" s="932">
        <f>-SUMIFS(BV_Data_An_Cour!$P:$P,BV_Data_An_Cour!$U:$U,$B394,BV_Data_An_Cour!$V:$V,$C394,BV_Data_An_Cour!$W:$W,$L$2)</f>
        <v>0</v>
      </c>
      <c r="M394" s="942"/>
      <c r="N394" s="963"/>
      <c r="O394" s="942"/>
      <c r="P394" s="940"/>
      <c r="Q394" s="932">
        <f t="array" ref="Q394">+SUMPRODUCT(('Réel 2025'!$A$8:$A$500=$A394)*('Réel 2025'!$C$3:$AO$3=Q$2),'Réel 2025'!$C$8:$AO$500)</f>
        <v>0</v>
      </c>
      <c r="R394" s="942"/>
      <c r="S394" s="989">
        <f t="shared" si="80"/>
        <v>0</v>
      </c>
      <c r="T394" s="903"/>
      <c r="U394" s="903"/>
      <c r="W394" s="903"/>
      <c r="X394" s="903"/>
      <c r="Y394" s="903"/>
      <c r="Z394" s="903"/>
      <c r="AA394" s="903"/>
      <c r="AB394" s="903"/>
      <c r="AC394" s="903"/>
      <c r="AD394" s="903"/>
      <c r="AE394" s="903"/>
      <c r="AF394" s="903"/>
      <c r="AG394" s="903"/>
      <c r="AH394" s="903"/>
      <c r="AI394" s="903"/>
      <c r="AJ394" s="903"/>
      <c r="AK394" s="903"/>
      <c r="AL394" s="903"/>
      <c r="AM394" s="903"/>
      <c r="AN394" s="903"/>
    </row>
    <row r="395" spans="1:40" ht="20.25" hidden="1">
      <c r="A395" t="str">
        <f t="shared" si="79"/>
        <v>Boutique[...]</v>
      </c>
      <c r="B395" s="904" t="s">
        <v>1222</v>
      </c>
      <c r="C395" s="1015" t="s">
        <v>330</v>
      </c>
      <c r="D395" s="1000"/>
      <c r="E395" s="1024"/>
      <c r="F395" s="929">
        <f t="array" ref="F395">+SUMPRODUCT(('Budget original'!$A$8:$A$501=$A395)*('Budget original'!$C$3:$AO$3=F$2),'Budget original'!$C$8:$AO$501)</f>
        <v>0</v>
      </c>
      <c r="G395" s="1001"/>
      <c r="H395" s="1024"/>
      <c r="I395" s="929"/>
      <c r="J395" s="922"/>
      <c r="K395" s="1024"/>
      <c r="L395" s="932">
        <f>-SUMIFS(BV_Data_An_Cour!$P:$P,BV_Data_An_Cour!$U:$U,$B395,BV_Data_An_Cour!$V:$V,$C395,BV_Data_An_Cour!$W:$W,$L$2)</f>
        <v>0</v>
      </c>
      <c r="M395" s="922"/>
      <c r="N395" s="995"/>
      <c r="O395" s="922"/>
      <c r="P395" s="1024"/>
      <c r="Q395" s="932">
        <f t="array" ref="Q395">+SUMPRODUCT(('Réel 2025'!$A$8:$A$500=$A395)*('Réel 2025'!$C$3:$AO$3=Q$2),'Réel 2025'!$C$8:$AO$500)</f>
        <v>0</v>
      </c>
      <c r="R395" s="922"/>
      <c r="S395" s="996">
        <f t="shared" si="80"/>
        <v>0</v>
      </c>
      <c r="T395" s="903"/>
      <c r="U395" s="903"/>
      <c r="W395" s="903"/>
      <c r="X395" s="903"/>
      <c r="Y395" s="903"/>
      <c r="Z395" s="903"/>
      <c r="AA395" s="903"/>
      <c r="AB395" s="903"/>
      <c r="AC395" s="903"/>
      <c r="AD395" s="903"/>
      <c r="AE395" s="903"/>
      <c r="AF395" s="903"/>
      <c r="AG395" s="903"/>
      <c r="AH395" s="903"/>
      <c r="AI395" s="903"/>
      <c r="AJ395" s="903"/>
      <c r="AK395" s="903"/>
      <c r="AL395" s="903"/>
      <c r="AM395" s="903"/>
      <c r="AN395" s="903"/>
    </row>
    <row r="396" spans="1:40" ht="20.25" hidden="1">
      <c r="B396" s="899"/>
      <c r="C396" s="1006" t="s">
        <v>429</v>
      </c>
      <c r="D396" s="1007" t="s">
        <v>404</v>
      </c>
      <c r="E396" s="1008">
        <f>IFERROR(F396/F$361,0)</f>
        <v>0</v>
      </c>
      <c r="F396" s="1009">
        <f>+SUM(F379:F395)</f>
        <v>0</v>
      </c>
      <c r="G396" s="1010"/>
      <c r="H396" s="1008"/>
      <c r="I396" s="1009"/>
      <c r="J396" s="1010" t="s">
        <v>404</v>
      </c>
      <c r="K396" s="1008">
        <f>IFERROR(L396/L$361,0)</f>
        <v>0</v>
      </c>
      <c r="L396" s="1009">
        <f>+SUM(L379:L395)</f>
        <v>0</v>
      </c>
      <c r="M396" s="1064"/>
      <c r="N396" s="1009"/>
      <c r="O396" s="1010" t="s">
        <v>404</v>
      </c>
      <c r="P396" s="1008">
        <f>IFERROR(Q396/Q$361,0)</f>
        <v>0</v>
      </c>
      <c r="Q396" s="1009">
        <f>+SUM(Q379:Q395)</f>
        <v>0</v>
      </c>
      <c r="R396" s="1064"/>
      <c r="S396" s="1028">
        <f>+SUM(S379:S395)</f>
        <v>0</v>
      </c>
      <c r="T396" s="903"/>
      <c r="U396" s="903"/>
      <c r="W396" s="903"/>
      <c r="X396" s="903"/>
      <c r="Y396" s="903"/>
      <c r="Z396" s="903"/>
      <c r="AA396" s="903"/>
      <c r="AB396" s="903"/>
      <c r="AC396" s="903"/>
      <c r="AD396" s="903"/>
      <c r="AE396" s="903"/>
      <c r="AF396" s="903"/>
      <c r="AG396" s="903"/>
      <c r="AH396" s="903"/>
      <c r="AI396" s="903"/>
      <c r="AJ396" s="903"/>
      <c r="AK396" s="903"/>
      <c r="AL396" s="903"/>
      <c r="AM396" s="903"/>
      <c r="AN396" s="903"/>
    </row>
    <row r="397" spans="1:40" ht="20.25" hidden="1">
      <c r="B397" s="899"/>
      <c r="C397" s="928"/>
      <c r="D397" s="940"/>
      <c r="E397" s="940"/>
      <c r="F397" s="941"/>
      <c r="G397" s="942"/>
      <c r="H397" s="940"/>
      <c r="I397" s="941"/>
      <c r="J397" s="942"/>
      <c r="K397" s="940"/>
      <c r="L397" s="941"/>
      <c r="M397" s="983"/>
      <c r="N397" s="982"/>
      <c r="O397" s="942"/>
      <c r="P397" s="940"/>
      <c r="Q397" s="941"/>
      <c r="R397" s="942"/>
      <c r="S397" s="1183"/>
      <c r="T397" s="1184"/>
      <c r="U397" s="1184"/>
      <c r="W397" s="903"/>
      <c r="X397" s="903"/>
      <c r="Y397" s="903"/>
      <c r="Z397" s="903"/>
      <c r="AA397" s="903"/>
      <c r="AB397" s="903"/>
      <c r="AC397" s="903"/>
      <c r="AD397" s="903"/>
      <c r="AE397" s="903"/>
      <c r="AF397" s="903"/>
      <c r="AG397" s="903"/>
      <c r="AH397" s="903"/>
      <c r="AI397" s="903"/>
      <c r="AJ397" s="903"/>
      <c r="AK397" s="903"/>
      <c r="AL397" s="903"/>
      <c r="AM397" s="903"/>
      <c r="AN397" s="903"/>
    </row>
    <row r="398" spans="1:40" ht="20.25" hidden="1">
      <c r="B398" s="899"/>
      <c r="C398" s="1006" t="s">
        <v>430</v>
      </c>
      <c r="D398" s="1007" t="s">
        <v>404</v>
      </c>
      <c r="E398" s="1008">
        <f>IFERROR(F398/F$361,0)</f>
        <v>0</v>
      </c>
      <c r="F398" s="1009">
        <f>F378+F396</f>
        <v>0</v>
      </c>
      <c r="G398" s="1010"/>
      <c r="H398" s="1008"/>
      <c r="I398" s="1009"/>
      <c r="J398" s="1010" t="s">
        <v>404</v>
      </c>
      <c r="K398" s="1008">
        <f>IFERROR(L398/L$361,0)</f>
        <v>0</v>
      </c>
      <c r="L398" s="1009">
        <f>L378+L396</f>
        <v>0</v>
      </c>
      <c r="M398" s="1185"/>
      <c r="N398" s="1009"/>
      <c r="O398" s="1010" t="s">
        <v>404</v>
      </c>
      <c r="P398" s="1008">
        <f>IFERROR(Q398/Q$361,0)</f>
        <v>0</v>
      </c>
      <c r="Q398" s="1009">
        <f>Q378+Q396</f>
        <v>0</v>
      </c>
      <c r="R398" s="1013"/>
      <c r="S398" s="1014">
        <f>L398-Q398</f>
        <v>0</v>
      </c>
      <c r="T398" s="1184"/>
      <c r="U398" s="1184"/>
      <c r="W398" s="903"/>
      <c r="X398" s="903"/>
      <c r="Y398" s="903"/>
      <c r="Z398" s="903"/>
      <c r="AA398" s="903"/>
      <c r="AB398" s="903"/>
      <c r="AC398" s="903"/>
      <c r="AD398" s="903"/>
      <c r="AE398" s="903"/>
      <c r="AF398" s="903"/>
      <c r="AG398" s="903"/>
      <c r="AH398" s="903"/>
      <c r="AI398" s="903"/>
      <c r="AJ398" s="903"/>
      <c r="AK398" s="903"/>
      <c r="AL398" s="903"/>
      <c r="AM398" s="903"/>
      <c r="AN398" s="903"/>
    </row>
    <row r="399" spans="1:40" ht="20.25" hidden="1">
      <c r="B399" s="899"/>
      <c r="C399" s="928"/>
      <c r="D399" s="940"/>
      <c r="E399" s="940"/>
      <c r="F399" s="963"/>
      <c r="G399" s="942"/>
      <c r="H399" s="940"/>
      <c r="I399" s="963"/>
      <c r="J399" s="942"/>
      <c r="K399" s="940"/>
      <c r="L399" s="963"/>
      <c r="M399" s="983"/>
      <c r="N399" s="982"/>
      <c r="O399" s="942"/>
      <c r="P399" s="940"/>
      <c r="Q399" s="963"/>
      <c r="R399" s="942"/>
      <c r="S399" s="1183"/>
      <c r="T399" s="903"/>
      <c r="U399" s="903"/>
      <c r="W399" s="903"/>
      <c r="X399" s="903"/>
      <c r="Y399" s="903"/>
      <c r="Z399" s="903"/>
      <c r="AA399" s="903"/>
      <c r="AB399" s="903"/>
      <c r="AC399" s="903"/>
      <c r="AD399" s="903"/>
      <c r="AE399" s="903"/>
      <c r="AF399" s="903"/>
      <c r="AG399" s="903"/>
      <c r="AH399" s="903"/>
      <c r="AI399" s="903"/>
      <c r="AJ399" s="903"/>
      <c r="AK399" s="903"/>
      <c r="AL399" s="903"/>
      <c r="AM399" s="903"/>
      <c r="AN399" s="903"/>
    </row>
    <row r="400" spans="1:40" ht="20.25" hidden="1">
      <c r="B400" s="899"/>
      <c r="C400" s="1186" t="s">
        <v>459</v>
      </c>
      <c r="D400" s="1187"/>
      <c r="E400" s="1187"/>
      <c r="F400" s="1188">
        <f>F363-F398</f>
        <v>0</v>
      </c>
      <c r="G400" s="1189"/>
      <c r="H400" s="1187"/>
      <c r="I400" s="1188"/>
      <c r="J400" s="1190"/>
      <c r="K400" s="1191"/>
      <c r="L400" s="1188">
        <f>L363-L398</f>
        <v>0</v>
      </c>
      <c r="M400" s="1189"/>
      <c r="N400" s="1188"/>
      <c r="O400" s="1190"/>
      <c r="P400" s="1191"/>
      <c r="Q400" s="1188">
        <f>Q363-Q398</f>
        <v>0</v>
      </c>
      <c r="R400" s="1190"/>
      <c r="S400" s="1192">
        <f>L400-Q400</f>
        <v>0</v>
      </c>
      <c r="T400" s="903"/>
      <c r="U400" s="903"/>
      <c r="W400" s="903"/>
      <c r="X400" s="903"/>
      <c r="Y400" s="903"/>
      <c r="Z400" s="903"/>
      <c r="AA400" s="903"/>
      <c r="AB400" s="903"/>
      <c r="AC400" s="903"/>
      <c r="AD400" s="903"/>
      <c r="AE400" s="903"/>
      <c r="AF400" s="903"/>
      <c r="AG400" s="903"/>
      <c r="AH400" s="903"/>
      <c r="AI400" s="903"/>
      <c r="AJ400" s="903"/>
      <c r="AK400" s="903"/>
      <c r="AL400" s="903"/>
      <c r="AM400" s="903"/>
      <c r="AN400" s="903"/>
    </row>
    <row r="401" spans="1:61" ht="20.25" hidden="1">
      <c r="B401" s="899"/>
      <c r="C401" s="981"/>
      <c r="D401" s="998"/>
      <c r="E401" s="940"/>
      <c r="F401" s="1114"/>
      <c r="G401" s="998"/>
      <c r="H401" s="940"/>
      <c r="I401" s="1114"/>
      <c r="J401" s="981"/>
      <c r="K401" s="981"/>
      <c r="L401" s="1114"/>
      <c r="M401" s="981"/>
      <c r="N401" s="1114"/>
      <c r="O401" s="981"/>
      <c r="P401" s="981"/>
      <c r="Q401" s="1114"/>
      <c r="R401" s="981"/>
      <c r="S401" s="1114"/>
      <c r="T401" s="912"/>
      <c r="U401" s="912"/>
      <c r="W401" s="912"/>
      <c r="X401" s="912"/>
      <c r="Y401" s="912"/>
      <c r="Z401" s="912"/>
      <c r="AA401" s="912"/>
      <c r="AB401" s="912"/>
      <c r="AC401" s="912"/>
      <c r="AD401" s="912"/>
      <c r="AE401" s="912"/>
      <c r="AF401" s="912"/>
      <c r="AG401" s="912"/>
      <c r="AH401" s="912"/>
      <c r="AI401" s="912"/>
      <c r="AJ401" s="912"/>
      <c r="AK401" s="912"/>
      <c r="AL401" s="912"/>
      <c r="AM401" s="912"/>
      <c r="AN401" s="912"/>
    </row>
    <row r="402" spans="1:61" ht="20.25">
      <c r="B402" s="899"/>
      <c r="C402" s="912"/>
      <c r="D402" s="912"/>
      <c r="E402" s="912"/>
      <c r="F402" s="1025">
        <f>F354+F290+F234</f>
        <v>731428.0767760179</v>
      </c>
      <c r="G402" s="912"/>
      <c r="H402" s="912"/>
      <c r="I402" s="912"/>
      <c r="J402" s="912"/>
      <c r="K402" s="912"/>
      <c r="L402" s="1025">
        <f>L354+L290+L234</f>
        <v>709532.89999999979</v>
      </c>
      <c r="M402" s="912"/>
      <c r="N402" s="912"/>
      <c r="O402" s="912"/>
      <c r="P402" s="912"/>
      <c r="Q402" s="912"/>
      <c r="R402" s="912"/>
      <c r="S402" s="912"/>
      <c r="T402" s="903"/>
      <c r="U402" s="903"/>
      <c r="W402" s="903"/>
      <c r="X402" s="903"/>
      <c r="Y402" s="903"/>
      <c r="Z402" s="903"/>
      <c r="AA402" s="903"/>
      <c r="AB402" s="903"/>
      <c r="AC402" s="903"/>
      <c r="AD402" s="903"/>
      <c r="AE402" s="903"/>
      <c r="AF402" s="903"/>
      <c r="AG402" s="903"/>
      <c r="AH402" s="903"/>
      <c r="AI402" s="903"/>
      <c r="AJ402" s="903"/>
      <c r="AK402" s="903"/>
      <c r="AL402" s="903"/>
      <c r="AM402" s="903"/>
      <c r="AN402" s="903"/>
      <c r="AQ402" s="1399"/>
      <c r="AU402" s="1193"/>
      <c r="AV402" s="1194"/>
    </row>
    <row r="403" spans="1:61" ht="35.25">
      <c r="B403" s="899"/>
      <c r="C403" s="903"/>
      <c r="D403" s="903"/>
      <c r="E403" s="903"/>
      <c r="F403" s="1073"/>
      <c r="G403" s="903"/>
      <c r="H403" s="903"/>
      <c r="I403" s="903"/>
      <c r="J403" s="903"/>
      <c r="K403" s="903"/>
      <c r="L403" s="1195"/>
      <c r="M403" s="903"/>
      <c r="N403" s="903"/>
      <c r="O403" s="903"/>
      <c r="P403" s="903"/>
      <c r="Q403" s="903"/>
      <c r="R403" s="903"/>
      <c r="S403" s="903"/>
      <c r="T403" s="903"/>
      <c r="U403" s="903"/>
      <c r="V403" s="897" t="str">
        <f>C1</f>
        <v>BMW Sherbrooke</v>
      </c>
      <c r="W403" s="897"/>
      <c r="X403" s="897"/>
      <c r="Y403" s="897"/>
      <c r="Z403" s="892"/>
      <c r="AA403" s="892"/>
      <c r="AB403" s="897"/>
      <c r="AC403" s="897"/>
      <c r="AD403" s="892"/>
      <c r="AE403" s="894" t="s">
        <v>1344</v>
      </c>
      <c r="AF403" s="897"/>
      <c r="AG403" s="897"/>
      <c r="AH403" s="892"/>
      <c r="AI403" s="892"/>
      <c r="AJ403" s="1196"/>
      <c r="AK403" s="893"/>
      <c r="AL403" s="892"/>
      <c r="AM403" s="897"/>
      <c r="AN403" s="897"/>
      <c r="AO403" s="896" t="str">
        <f>$S$1</f>
        <v>Réalisé, Septembre 2026 AAD</v>
      </c>
      <c r="AP403" s="1184"/>
      <c r="AQ403" s="1399"/>
      <c r="AS403" s="1194"/>
      <c r="AT403" s="1197"/>
      <c r="AU403" s="1193"/>
      <c r="AV403" s="1194"/>
      <c r="AW403" s="1194"/>
      <c r="AX403" s="1194"/>
      <c r="AY403" s="1184"/>
      <c r="AZ403" s="1184"/>
      <c r="BA403" s="1184"/>
      <c r="BB403" s="1184"/>
      <c r="BC403" s="1184"/>
      <c r="BD403" s="1184"/>
      <c r="BE403" s="1184"/>
      <c r="BF403" s="1184"/>
      <c r="BG403" s="1184"/>
      <c r="BH403" s="1184"/>
      <c r="BI403" s="1184"/>
    </row>
    <row r="404" spans="1:61" ht="18">
      <c r="B404" s="899"/>
      <c r="C404" s="903"/>
      <c r="D404" s="903"/>
      <c r="E404" s="903"/>
      <c r="F404" s="903"/>
      <c r="G404" s="903"/>
      <c r="H404" s="903"/>
      <c r="I404" s="903"/>
      <c r="J404" s="903"/>
      <c r="K404" s="903"/>
      <c r="L404" s="903"/>
      <c r="M404" s="903"/>
      <c r="N404" s="903"/>
      <c r="O404" s="903"/>
      <c r="P404" s="903"/>
      <c r="Q404" s="903"/>
      <c r="R404" s="903"/>
      <c r="S404" s="903"/>
      <c r="T404" s="903"/>
      <c r="U404" s="903"/>
      <c r="V404" s="1198"/>
      <c r="W404" s="1199"/>
      <c r="X404" s="1199"/>
      <c r="Y404" s="1199"/>
      <c r="Z404" s="1199"/>
      <c r="AA404" s="1199"/>
      <c r="AB404" s="1199"/>
      <c r="AC404" s="1199"/>
      <c r="AD404" s="1199"/>
      <c r="AE404" s="1199"/>
      <c r="AF404" s="1199"/>
      <c r="AG404" s="1199"/>
      <c r="AH404" s="1199"/>
      <c r="AI404" s="1199"/>
      <c r="AJ404" s="1199"/>
      <c r="AK404" s="1199"/>
      <c r="AL404" s="1140"/>
      <c r="AM404" s="1140"/>
      <c r="AN404" s="1140"/>
      <c r="AO404" s="1140"/>
      <c r="AP404" s="1184"/>
      <c r="AQ404" s="1400"/>
      <c r="AR404" s="1184"/>
      <c r="AS404" s="1194"/>
      <c r="AT404" s="1201"/>
      <c r="AU404" s="1200"/>
      <c r="AV404" s="1202"/>
      <c r="AW404" s="1202"/>
      <c r="AX404" s="1202"/>
      <c r="AY404" s="1184"/>
      <c r="AZ404" s="1184"/>
      <c r="BA404" s="1184"/>
      <c r="BB404" s="1184"/>
      <c r="BC404" s="1184"/>
      <c r="BD404" s="1184"/>
      <c r="BE404" s="1184"/>
      <c r="BF404" s="1184"/>
      <c r="BG404" s="1184"/>
      <c r="BH404" s="1184"/>
      <c r="BI404" s="1184"/>
    </row>
    <row r="405" spans="1:61" ht="20.25">
      <c r="A405" t="str">
        <f t="shared" ref="A405:A440" si="81">+U405&amp;V405</f>
        <v/>
      </c>
      <c r="B405" s="899"/>
      <c r="C405" s="903"/>
      <c r="D405" s="903"/>
      <c r="E405" s="903"/>
      <c r="F405" s="903"/>
      <c r="G405" s="903"/>
      <c r="H405" s="903"/>
      <c r="I405" s="903"/>
      <c r="J405" s="903"/>
      <c r="K405" s="903"/>
      <c r="L405" s="903"/>
      <c r="M405" s="903"/>
      <c r="N405" s="903"/>
      <c r="O405" s="903"/>
      <c r="P405" s="903"/>
      <c r="Q405" s="903"/>
      <c r="R405" s="903"/>
      <c r="S405" s="903"/>
      <c r="T405" s="903"/>
      <c r="U405" s="903"/>
      <c r="V405" s="1203"/>
      <c r="W405" s="1204"/>
      <c r="X405" s="1205" t="s">
        <v>1347</v>
      </c>
      <c r="Y405" s="1206"/>
      <c r="Z405" s="1207"/>
      <c r="AA405" s="1208"/>
      <c r="AB405" s="1206"/>
      <c r="AC405" s="1207"/>
      <c r="AD405" s="1208" t="s">
        <v>338</v>
      </c>
      <c r="AE405" s="1206"/>
      <c r="AF405" s="1207"/>
      <c r="AG405" s="1208" t="s">
        <v>339</v>
      </c>
      <c r="AH405" s="1206"/>
      <c r="AI405" s="1207"/>
      <c r="AJ405" s="1208" t="s">
        <v>1350</v>
      </c>
      <c r="AK405" s="1206"/>
      <c r="AL405" s="1206"/>
      <c r="AM405" s="1208" t="s">
        <v>1351</v>
      </c>
      <c r="AN405" s="1206"/>
      <c r="AO405" s="1209"/>
      <c r="AP405" s="1184"/>
      <c r="AQ405" s="1400"/>
      <c r="AR405" s="1184"/>
      <c r="AS405" s="1202"/>
      <c r="AT405" s="1201"/>
      <c r="AU405" s="1200"/>
      <c r="AV405" s="1202"/>
      <c r="AW405" s="1202"/>
      <c r="AX405" s="1202"/>
      <c r="AY405" s="1184"/>
      <c r="AZ405" s="1184"/>
      <c r="BA405" s="1184"/>
      <c r="BB405" s="1184"/>
      <c r="BC405" s="1184"/>
      <c r="BD405" s="1184"/>
      <c r="BE405" s="1184"/>
      <c r="BF405" s="1184"/>
      <c r="BG405" s="1184"/>
      <c r="BH405" s="1184"/>
      <c r="BI405" s="1184"/>
    </row>
    <row r="406" spans="1:61" ht="20.25">
      <c r="A406" t="str">
        <f t="shared" si="81"/>
        <v/>
      </c>
      <c r="B406" s="899"/>
      <c r="C406" s="903"/>
      <c r="D406" s="903"/>
      <c r="E406" s="903"/>
      <c r="F406" s="903"/>
      <c r="G406" s="903"/>
      <c r="H406" s="903"/>
      <c r="I406" s="903"/>
      <c r="J406" s="903"/>
      <c r="K406" s="903"/>
      <c r="L406" s="903"/>
      <c r="M406" s="903"/>
      <c r="N406" s="903"/>
      <c r="O406" s="903"/>
      <c r="P406" s="903"/>
      <c r="Q406" s="903"/>
      <c r="R406" s="903"/>
      <c r="S406" s="903"/>
      <c r="T406" s="903"/>
      <c r="U406" s="903"/>
      <c r="V406" s="990"/>
      <c r="W406" s="1210" t="s">
        <v>1352</v>
      </c>
      <c r="X406" s="1210" t="s">
        <v>1353</v>
      </c>
      <c r="Y406" s="1210" t="s">
        <v>1354</v>
      </c>
      <c r="Z406" s="1211" t="s">
        <v>1355</v>
      </c>
      <c r="AA406" s="1210"/>
      <c r="AB406" s="1210"/>
      <c r="AC406" s="1211"/>
      <c r="AD406" s="1212" t="s">
        <v>1353</v>
      </c>
      <c r="AE406" s="1210" t="s">
        <v>1354</v>
      </c>
      <c r="AF406" s="1210" t="s">
        <v>1355</v>
      </c>
      <c r="AG406" s="1212" t="s">
        <v>1356</v>
      </c>
      <c r="AH406" s="1210" t="s">
        <v>1357</v>
      </c>
      <c r="AI406" s="1210" t="s">
        <v>1358</v>
      </c>
      <c r="AJ406" s="1212" t="s">
        <v>1353</v>
      </c>
      <c r="AK406" s="1210" t="s">
        <v>1354</v>
      </c>
      <c r="AL406" s="1210" t="s">
        <v>1355</v>
      </c>
      <c r="AM406" s="1213" t="s">
        <v>1356</v>
      </c>
      <c r="AN406" s="1210" t="s">
        <v>1357</v>
      </c>
      <c r="AO406" s="1054" t="s">
        <v>1358</v>
      </c>
      <c r="AP406" s="1184"/>
      <c r="AQ406" s="1401"/>
      <c r="AR406" s="1215"/>
      <c r="AS406" s="1215"/>
      <c r="AT406" s="1216"/>
      <c r="AU406" s="1214"/>
      <c r="AV406" s="1217"/>
      <c r="AW406" s="1217"/>
      <c r="AX406" s="1217"/>
      <c r="AY406" s="1184"/>
      <c r="AZ406" s="1184"/>
      <c r="BA406" s="1184"/>
      <c r="BB406" s="1184"/>
      <c r="BC406" s="1184"/>
      <c r="BD406" s="1184"/>
      <c r="BE406" s="1184"/>
      <c r="BF406" s="1184"/>
      <c r="BG406" s="1184"/>
      <c r="BH406" s="1184"/>
      <c r="BI406" s="1184"/>
    </row>
    <row r="407" spans="1:61" ht="18">
      <c r="A407" t="str">
        <f t="shared" si="81"/>
        <v>Ventes nettes</v>
      </c>
      <c r="B407" s="899"/>
      <c r="C407" s="903"/>
      <c r="D407" s="903"/>
      <c r="E407" s="903"/>
      <c r="F407" s="903"/>
      <c r="G407" s="903"/>
      <c r="H407" s="903"/>
      <c r="I407" s="903"/>
      <c r="J407" s="903"/>
      <c r="K407" s="903"/>
      <c r="L407" s="903"/>
      <c r="M407" s="903"/>
      <c r="N407" s="903"/>
      <c r="O407" s="903"/>
      <c r="P407" s="903"/>
      <c r="Q407" s="903"/>
      <c r="R407" s="903"/>
      <c r="S407" s="903"/>
      <c r="T407" s="1184"/>
      <c r="U407" s="1184"/>
      <c r="V407" s="1016" t="s">
        <v>349</v>
      </c>
      <c r="W407" s="1218"/>
      <c r="X407" s="1218"/>
      <c r="Y407" s="1218"/>
      <c r="Z407" s="1219">
        <f>F5+F93+E195+E251+D315+D363</f>
        <v>43558275.790972486</v>
      </c>
      <c r="AA407" s="1218"/>
      <c r="AB407" s="1218"/>
      <c r="AC407" s="1219"/>
      <c r="AD407" s="1220"/>
      <c r="AE407" s="1221"/>
      <c r="AF407" s="1221">
        <f>L5+L93+K195+K251+J315+J363</f>
        <v>45144443.999999993</v>
      </c>
      <c r="AG407" s="1220"/>
      <c r="AH407" s="1221"/>
      <c r="AI407" s="1222"/>
      <c r="AJ407" s="1220"/>
      <c r="AK407" s="1221"/>
      <c r="AL407" s="1221">
        <f>Q5+Q93+P195+P251+O315+O363</f>
        <v>33448424.669999957</v>
      </c>
      <c r="AM407" s="1223"/>
      <c r="AN407" s="1221"/>
      <c r="AO407" s="1224"/>
      <c r="AP407" s="1184"/>
      <c r="AQ407" s="1396"/>
      <c r="AR407" s="1184"/>
      <c r="AS407" s="1184"/>
      <c r="AT407" s="1184"/>
      <c r="AU407" s="1184"/>
      <c r="AV407" s="1202"/>
      <c r="AW407" s="1184"/>
      <c r="AX407" s="1184"/>
      <c r="AY407" s="1184"/>
      <c r="AZ407" s="1184"/>
      <c r="BA407" s="1184"/>
      <c r="BB407" s="1184"/>
      <c r="BC407" s="1184"/>
      <c r="BD407" s="1184"/>
      <c r="BE407" s="1184"/>
      <c r="BF407" s="1184"/>
      <c r="BG407" s="1184"/>
      <c r="BH407" s="1184"/>
      <c r="BI407" s="1184"/>
    </row>
    <row r="408" spans="1:61" ht="18">
      <c r="A408" t="str">
        <f t="shared" si="81"/>
        <v>Profit brut</v>
      </c>
      <c r="B408" s="899"/>
      <c r="C408" s="903"/>
      <c r="D408" s="903"/>
      <c r="E408" s="903"/>
      <c r="F408" s="903"/>
      <c r="G408" s="903"/>
      <c r="H408" s="903"/>
      <c r="I408" s="903"/>
      <c r="J408" s="903"/>
      <c r="K408" s="903"/>
      <c r="L408" s="903"/>
      <c r="M408" s="903"/>
      <c r="N408" s="903"/>
      <c r="O408" s="903"/>
      <c r="P408" s="903"/>
      <c r="Q408" s="903"/>
      <c r="R408" s="903"/>
      <c r="S408" s="903"/>
      <c r="T408" s="1184"/>
      <c r="U408" s="1184"/>
      <c r="V408" s="1225" t="s">
        <v>1361</v>
      </c>
      <c r="W408" s="1226"/>
      <c r="X408" s="1226"/>
      <c r="Y408" s="1226"/>
      <c r="Z408" s="1227">
        <f>F27+F109+F195+F251+F315+F363</f>
        <v>4392486.5640979502</v>
      </c>
      <c r="AA408" s="1226"/>
      <c r="AB408" s="1226"/>
      <c r="AC408" s="1227"/>
      <c r="AD408" s="1228"/>
      <c r="AE408" s="1229"/>
      <c r="AF408" s="1229">
        <f>L27+L109+L195+L251+L315+L363</f>
        <v>4037582.5500000021</v>
      </c>
      <c r="AG408" s="1228"/>
      <c r="AH408" s="1229">
        <f>AF408-Z408</f>
        <v>-354904.01409794809</v>
      </c>
      <c r="AI408" s="1230">
        <f>AH408/Z408</f>
        <v>-8.0797973748801183E-2</v>
      </c>
      <c r="AJ408" s="1228">
        <f>+AL408/AL407</f>
        <v>0.11241211558080834</v>
      </c>
      <c r="AK408" s="1229"/>
      <c r="AL408" s="1229">
        <f>Q27+Q109+Q195+Q251+Q315+Q363</f>
        <v>3760008.179999996</v>
      </c>
      <c r="AM408" s="1231"/>
      <c r="AN408" s="1229">
        <f>AF408-AL408</f>
        <v>277574.37000000617</v>
      </c>
      <c r="AO408" s="1232">
        <f>IF(AL408=0,0,AN408/AL408)</f>
        <v>7.3822810140803066E-2</v>
      </c>
      <c r="AP408" s="1184"/>
      <c r="AQ408" s="1396"/>
      <c r="AR408" s="1233"/>
      <c r="AS408" s="1233"/>
      <c r="AT408" s="1184"/>
      <c r="AU408" s="1184"/>
      <c r="AV408" s="1184"/>
      <c r="AW408" s="1184"/>
      <c r="AX408" s="1184"/>
      <c r="AY408" s="1184"/>
      <c r="AZ408" s="1184"/>
      <c r="BA408" s="1184"/>
      <c r="BB408" s="1184"/>
      <c r="BC408" s="1184"/>
      <c r="BD408" s="1184"/>
      <c r="BE408" s="1184"/>
      <c r="BF408" s="1184"/>
      <c r="BG408" s="1184"/>
      <c r="BH408" s="1184"/>
      <c r="BI408" s="1184"/>
    </row>
    <row r="409" spans="1:61" ht="18">
      <c r="A409" t="str">
        <f t="shared" si="81"/>
        <v>DÉPENSES</v>
      </c>
      <c r="B409" s="899"/>
      <c r="C409" s="903"/>
      <c r="D409" s="903"/>
      <c r="E409" s="903"/>
      <c r="F409" s="903"/>
      <c r="G409" s="903"/>
      <c r="H409" s="903"/>
      <c r="I409" s="903"/>
      <c r="J409" s="903"/>
      <c r="K409" s="903"/>
      <c r="L409" s="903"/>
      <c r="M409" s="903"/>
      <c r="N409" s="903"/>
      <c r="O409" s="903"/>
      <c r="P409" s="903"/>
      <c r="Q409" s="903"/>
      <c r="R409" s="903"/>
      <c r="S409" s="903"/>
      <c r="T409" s="1184"/>
      <c r="U409" s="1184"/>
      <c r="V409" s="1234" t="s">
        <v>1366</v>
      </c>
      <c r="W409" s="1235"/>
      <c r="X409" s="1235"/>
      <c r="Y409" s="1235"/>
      <c r="Z409" s="1236"/>
      <c r="AA409" s="1235"/>
      <c r="AB409" s="1235"/>
      <c r="AC409" s="1236"/>
      <c r="AD409" s="1237"/>
      <c r="AE409" s="1235"/>
      <c r="AF409" s="1238"/>
      <c r="AG409" s="1237"/>
      <c r="AH409" s="1238"/>
      <c r="AI409" s="1239"/>
      <c r="AJ409" s="1237"/>
      <c r="AK409" s="1235"/>
      <c r="AL409" s="1238"/>
      <c r="AM409" s="1240"/>
      <c r="AN409" s="1238"/>
      <c r="AO409" s="1241"/>
      <c r="AP409" s="1184"/>
      <c r="AQ409" s="1396"/>
      <c r="AR409" s="1233"/>
      <c r="AS409" s="1184"/>
      <c r="AT409" s="1184"/>
      <c r="AU409" s="1200"/>
      <c r="AV409" s="1200"/>
      <c r="AW409" s="1200"/>
      <c r="AX409" s="1200"/>
      <c r="AY409" s="1200"/>
      <c r="AZ409" s="1184"/>
      <c r="BA409" s="1184"/>
      <c r="BB409" s="1184"/>
      <c r="BC409" s="1184"/>
      <c r="BD409" s="1184"/>
      <c r="BE409" s="1184"/>
      <c r="BF409" s="1184"/>
      <c r="BG409" s="1184"/>
      <c r="BH409" s="1184"/>
      <c r="BI409" s="1184"/>
    </row>
    <row r="410" spans="1:61" ht="18">
      <c r="A410" t="str">
        <f t="shared" si="81"/>
        <v>Comm. vendeurs</v>
      </c>
      <c r="B410" s="899"/>
      <c r="C410" s="903"/>
      <c r="D410" s="903"/>
      <c r="E410" s="903"/>
      <c r="F410" s="903"/>
      <c r="G410" s="903"/>
      <c r="H410" s="903"/>
      <c r="I410" s="903"/>
      <c r="J410" s="903"/>
      <c r="K410" s="903"/>
      <c r="L410" s="903"/>
      <c r="M410" s="903"/>
      <c r="N410" s="903"/>
      <c r="O410" s="903"/>
      <c r="P410" s="903"/>
      <c r="Q410" s="903"/>
      <c r="R410" s="903"/>
      <c r="S410" s="903"/>
      <c r="T410" s="1184"/>
      <c r="U410" s="1184"/>
      <c r="V410" s="1015" t="s">
        <v>395</v>
      </c>
      <c r="W410" s="1242" t="s">
        <v>1367</v>
      </c>
      <c r="X410" s="1235"/>
      <c r="Y410" s="1243">
        <f t="shared" ref="Y410:Y419" si="82">Z410/(D$13+D$97)</f>
        <v>984.98967804154586</v>
      </c>
      <c r="Z410" s="1236">
        <f>+SUMIF($C:$C,$V410,F:F)</f>
        <v>393010.8815385768</v>
      </c>
      <c r="AA410" s="1235"/>
      <c r="AB410" s="1243"/>
      <c r="AC410" s="1236"/>
      <c r="AD410" s="1244"/>
      <c r="AE410" s="1243">
        <f t="shared" ref="AE410:AE415" si="83">IF(AF410=0,0,AF410/(J$13+J$97))</f>
        <v>1143.2930219780221</v>
      </c>
      <c r="AF410" s="1236">
        <f>+SUMIF($C:$C,$V410,L:L)</f>
        <v>416158.66000000003</v>
      </c>
      <c r="AG410" s="1237">
        <f t="shared" ref="AG410:AH410" si="84">AE410-Y410</f>
        <v>158.30334393647627</v>
      </c>
      <c r="AH410" s="1238">
        <f t="shared" si="84"/>
        <v>23147.778461423237</v>
      </c>
      <c r="AI410" s="1239">
        <f t="shared" ref="AI410:AI419" si="85">IF(Z410=0,0,AH410/Z410)</f>
        <v>5.8898568840647023E-2</v>
      </c>
      <c r="AJ410" s="1244"/>
      <c r="AK410" s="1238">
        <f t="shared" ref="AK410:AK419" si="86">AL410/(O$13+O$97)</f>
        <v>957.5403846153846</v>
      </c>
      <c r="AL410" s="1236">
        <f>+SUMIF($C:$C,$V410,Q:Q)</f>
        <v>298752.59999999998</v>
      </c>
      <c r="AM410" s="1240">
        <f t="shared" ref="AM410:AM419" si="87">AE410-Y410</f>
        <v>158.30334393647627</v>
      </c>
      <c r="AN410" s="1238">
        <f t="shared" ref="AN410:AN432" si="88">AF410-AL410</f>
        <v>117406.06000000006</v>
      </c>
      <c r="AO410" s="1245">
        <f t="shared" ref="AO410:AO432" si="89">IF(AL410=0,0,AN410/AL410)</f>
        <v>0.39298757567298181</v>
      </c>
      <c r="AP410" s="1184"/>
      <c r="AQ410" s="1396"/>
      <c r="AR410" s="1233"/>
      <c r="AS410" s="1246"/>
      <c r="AT410" s="1197"/>
      <c r="AU410" s="1200"/>
      <c r="AV410" s="1200"/>
      <c r="AW410" s="1200"/>
      <c r="AX410" s="1200"/>
      <c r="AY410" s="1200"/>
      <c r="AZ410" s="1184"/>
      <c r="BA410" s="1184"/>
      <c r="BB410" s="1184"/>
      <c r="BC410" s="1184"/>
      <c r="BD410" s="1184"/>
      <c r="BE410" s="1184"/>
      <c r="BF410" s="1184"/>
      <c r="BG410" s="1184"/>
      <c r="BH410" s="1184"/>
      <c r="BI410" s="1184"/>
    </row>
    <row r="411" spans="1:61" ht="18">
      <c r="A411" t="str">
        <f t="shared" si="81"/>
        <v>Comm. F&amp;I</v>
      </c>
      <c r="B411" s="899"/>
      <c r="C411" s="903"/>
      <c r="D411" s="903"/>
      <c r="E411" s="903"/>
      <c r="F411" s="903"/>
      <c r="G411" s="903"/>
      <c r="H411" s="903"/>
      <c r="I411" s="903"/>
      <c r="J411" s="903"/>
      <c r="K411" s="903"/>
      <c r="L411" s="903"/>
      <c r="M411" s="903"/>
      <c r="N411" s="903"/>
      <c r="O411" s="903"/>
      <c r="P411" s="903"/>
      <c r="Q411" s="903"/>
      <c r="R411" s="903"/>
      <c r="S411" s="903"/>
      <c r="T411" s="1184"/>
      <c r="U411" s="1184"/>
      <c r="V411" s="1016" t="s">
        <v>396</v>
      </c>
      <c r="W411" s="1247" t="s">
        <v>1372</v>
      </c>
      <c r="X411" s="1218"/>
      <c r="Y411" s="1248">
        <f t="shared" si="82"/>
        <v>491.30827067669173</v>
      </c>
      <c r="Z411" s="1219">
        <f>+SUMIF($C:$C,$V411,F:F)</f>
        <v>196032</v>
      </c>
      <c r="AA411" s="1218"/>
      <c r="AB411" s="1248"/>
      <c r="AC411" s="1219"/>
      <c r="AD411" s="1249"/>
      <c r="AE411" s="1248">
        <f t="shared" si="83"/>
        <v>252.44626373626375</v>
      </c>
      <c r="AF411" s="1219">
        <f>+SUMIF($C:$C,$V411,L:L)</f>
        <v>91890.44</v>
      </c>
      <c r="AG411" s="1220">
        <f t="shared" ref="AG411:AH411" si="90">AE411-Y411</f>
        <v>-238.86200694042799</v>
      </c>
      <c r="AH411" s="1221">
        <f t="shared" si="90"/>
        <v>-104141.56</v>
      </c>
      <c r="AI411" s="1250">
        <f t="shared" si="85"/>
        <v>-0.5312477554684949</v>
      </c>
      <c r="AJ411" s="1249"/>
      <c r="AK411" s="1221">
        <f t="shared" si="86"/>
        <v>582.54339743589742</v>
      </c>
      <c r="AL411" s="1219">
        <f>+SUMIF($C:$C,$V411,Q:Q)</f>
        <v>181753.53999999998</v>
      </c>
      <c r="AM411" s="1223">
        <f t="shared" si="87"/>
        <v>-238.86200694042799</v>
      </c>
      <c r="AN411" s="1221">
        <f t="shared" si="88"/>
        <v>-89863.099999999977</v>
      </c>
      <c r="AO411" s="1251">
        <f t="shared" si="89"/>
        <v>-0.49442283214951405</v>
      </c>
      <c r="AP411" s="1184"/>
      <c r="AQ411" s="1396"/>
      <c r="AR411" s="1233"/>
      <c r="AS411" s="1252"/>
      <c r="AT411" s="1197"/>
      <c r="AU411" s="1200"/>
      <c r="AV411" s="1200"/>
      <c r="AW411" s="1200"/>
      <c r="AX411" s="1200"/>
      <c r="AY411" s="1200"/>
      <c r="AZ411" s="1184"/>
      <c r="BA411" s="1184"/>
      <c r="BB411" s="1184"/>
      <c r="BC411" s="1184"/>
      <c r="BD411" s="1184"/>
      <c r="BE411" s="1184"/>
      <c r="BF411" s="1184"/>
      <c r="BG411" s="1184"/>
      <c r="BH411" s="1184"/>
      <c r="BI411" s="1184"/>
    </row>
    <row r="412" spans="1:61" ht="18">
      <c r="A412" t="str">
        <f t="shared" si="81"/>
        <v>Frais de livraison</v>
      </c>
      <c r="B412" s="899"/>
      <c r="C412" s="903"/>
      <c r="D412" s="903"/>
      <c r="E412" s="903"/>
      <c r="F412" s="903"/>
      <c r="G412" s="903"/>
      <c r="H412" s="903"/>
      <c r="I412" s="903"/>
      <c r="J412" s="903"/>
      <c r="K412" s="903"/>
      <c r="L412" s="903"/>
      <c r="M412" s="903"/>
      <c r="N412" s="903"/>
      <c r="O412" s="903"/>
      <c r="P412" s="903"/>
      <c r="Q412" s="903"/>
      <c r="R412" s="903"/>
      <c r="S412" s="903"/>
      <c r="T412" s="1184"/>
      <c r="U412" s="1184"/>
      <c r="V412" s="1015" t="s">
        <v>397</v>
      </c>
      <c r="W412" s="1242" t="s">
        <v>1373</v>
      </c>
      <c r="X412" s="1235"/>
      <c r="Y412" s="1243">
        <f t="shared" si="82"/>
        <v>114.08521303258145</v>
      </c>
      <c r="Z412" s="1236">
        <f>+SUMIF($C:$C,$V412,F:F)</f>
        <v>45520</v>
      </c>
      <c r="AA412" s="1235"/>
      <c r="AB412" s="1243"/>
      <c r="AC412" s="1236"/>
      <c r="AD412" s="1244"/>
      <c r="AE412" s="1243">
        <f t="shared" si="83"/>
        <v>133.30972527472528</v>
      </c>
      <c r="AF412" s="1236">
        <f>+SUMIF($C:$C,$V412,L:L)</f>
        <v>48524.740000000005</v>
      </c>
      <c r="AG412" s="1237">
        <f t="shared" ref="AG412:AH412" si="91">AE412-Y412</f>
        <v>19.224512242143831</v>
      </c>
      <c r="AH412" s="1238">
        <f t="shared" si="91"/>
        <v>3004.7400000000052</v>
      </c>
      <c r="AI412" s="1239">
        <f t="shared" si="85"/>
        <v>6.6009226713532626E-2</v>
      </c>
      <c r="AJ412" s="1244"/>
      <c r="AK412" s="1238">
        <f t="shared" si="86"/>
        <v>121.41701923076923</v>
      </c>
      <c r="AL412" s="1236">
        <f>+SUMIF($C:$C,$V412,Q:Q)</f>
        <v>37882.11</v>
      </c>
      <c r="AM412" s="1240">
        <f t="shared" si="87"/>
        <v>19.224512242143831</v>
      </c>
      <c r="AN412" s="1238">
        <f t="shared" si="88"/>
        <v>10642.630000000005</v>
      </c>
      <c r="AO412" s="1245">
        <f t="shared" si="89"/>
        <v>0.28094079236874619</v>
      </c>
      <c r="AP412" s="1184"/>
      <c r="AQ412" s="1396"/>
      <c r="AR412" s="1233"/>
      <c r="AS412" s="1252"/>
      <c r="AT412" s="1197"/>
      <c r="AU412" s="1200"/>
      <c r="AV412" s="1200"/>
      <c r="AW412" s="1200"/>
      <c r="AX412" s="1200"/>
      <c r="AY412" s="1200"/>
      <c r="AZ412" s="1184"/>
      <c r="BA412" s="1184"/>
      <c r="BB412" s="1184"/>
      <c r="BC412" s="1184"/>
      <c r="BD412" s="1184"/>
      <c r="BE412" s="1184"/>
      <c r="BF412" s="1184"/>
      <c r="BG412" s="1184"/>
      <c r="BH412" s="1184"/>
      <c r="BI412" s="1184"/>
    </row>
    <row r="413" spans="1:61" ht="18">
      <c r="A413" t="str">
        <f t="shared" si="81"/>
        <v>Service gratuit 1</v>
      </c>
      <c r="B413" s="899"/>
      <c r="C413" s="903"/>
      <c r="D413" s="903"/>
      <c r="E413" s="903"/>
      <c r="F413" s="903"/>
      <c r="G413" s="903"/>
      <c r="H413" s="903"/>
      <c r="I413" s="903"/>
      <c r="J413" s="903"/>
      <c r="K413" s="903"/>
      <c r="L413" s="903"/>
      <c r="M413" s="903"/>
      <c r="N413" s="903"/>
      <c r="O413" s="903"/>
      <c r="P413" s="903"/>
      <c r="Q413" s="903"/>
      <c r="R413" s="903"/>
      <c r="S413" s="903"/>
      <c r="T413" s="1184"/>
      <c r="U413" s="1184"/>
      <c r="V413" s="1015" t="s">
        <v>398</v>
      </c>
      <c r="W413" s="1242" t="s">
        <v>1691</v>
      </c>
      <c r="X413" s="1235"/>
      <c r="Y413" s="1243">
        <f t="shared" si="82"/>
        <v>58.734335839598998</v>
      </c>
      <c r="Z413" s="1236">
        <f>+SUMIF($C:$C,$V413,F:F)</f>
        <v>23435</v>
      </c>
      <c r="AA413" s="1235"/>
      <c r="AB413" s="1243"/>
      <c r="AC413" s="1236"/>
      <c r="AD413" s="1244"/>
      <c r="AE413" s="1243">
        <f t="shared" si="83"/>
        <v>68.861428571428561</v>
      </c>
      <c r="AF413" s="1236">
        <f>+SUMIF($C:$C,$V413,L:L)</f>
        <v>25065.559999999998</v>
      </c>
      <c r="AG413" s="1237">
        <f t="shared" ref="AG413:AH413" si="92">AE413-Y413</f>
        <v>10.127092731829563</v>
      </c>
      <c r="AH413" s="1238">
        <f t="shared" si="92"/>
        <v>1630.5599999999977</v>
      </c>
      <c r="AI413" s="1239">
        <f t="shared" si="85"/>
        <v>6.9577981651376047E-2</v>
      </c>
      <c r="AJ413" s="1244"/>
      <c r="AK413" s="1238">
        <f t="shared" si="86"/>
        <v>44.95333333333334</v>
      </c>
      <c r="AL413" s="1236">
        <f>+SUMIF($C:$C,$V413,Q:Q)</f>
        <v>14025.440000000002</v>
      </c>
      <c r="AM413" s="1240">
        <f t="shared" si="87"/>
        <v>10.127092731829563</v>
      </c>
      <c r="AN413" s="1238">
        <f t="shared" si="88"/>
        <v>11040.119999999995</v>
      </c>
      <c r="AO413" s="1253">
        <f t="shared" si="89"/>
        <v>0.78714963666023974</v>
      </c>
      <c r="AP413" s="1184"/>
      <c r="AQ413" s="1396"/>
      <c r="AR413" s="1233"/>
      <c r="AS413" s="1252"/>
      <c r="AT413" s="1197"/>
      <c r="AU413" s="1200"/>
      <c r="AV413" s="1200"/>
      <c r="AW413" s="1200"/>
      <c r="AX413" s="1200"/>
      <c r="AY413" s="1200"/>
      <c r="AZ413" s="1184"/>
      <c r="BA413" s="1184"/>
      <c r="BB413" s="1184"/>
      <c r="BC413" s="1184"/>
      <c r="BD413" s="1184"/>
      <c r="BE413" s="1184"/>
      <c r="BF413" s="1184"/>
      <c r="BG413" s="1184"/>
      <c r="BH413" s="1184"/>
      <c r="BI413" s="1184"/>
    </row>
    <row r="414" spans="1:61" ht="18">
      <c r="A414" t="str">
        <f t="shared" si="81"/>
        <v>Entretien stock</v>
      </c>
      <c r="B414" s="899"/>
      <c r="C414" s="903"/>
      <c r="D414" s="903"/>
      <c r="E414" s="903"/>
      <c r="F414" s="903"/>
      <c r="G414" s="903"/>
      <c r="H414" s="903"/>
      <c r="I414" s="903"/>
      <c r="J414" s="903"/>
      <c r="K414" s="903"/>
      <c r="L414" s="903"/>
      <c r="M414" s="903"/>
      <c r="N414" s="903"/>
      <c r="O414" s="903"/>
      <c r="P414" s="903"/>
      <c r="Q414" s="903"/>
      <c r="R414" s="903"/>
      <c r="S414" s="903"/>
      <c r="T414" s="1184"/>
      <c r="U414" s="1184"/>
      <c r="V414" s="1016" t="s">
        <v>399</v>
      </c>
      <c r="W414" s="1247"/>
      <c r="X414" s="1218"/>
      <c r="Y414" s="1248">
        <f t="shared" si="82"/>
        <v>83.288220551378444</v>
      </c>
      <c r="Z414" s="1219">
        <f>+SUMIF($C:$C,$V414,F:F)</f>
        <v>33232</v>
      </c>
      <c r="AA414" s="1218"/>
      <c r="AB414" s="1248"/>
      <c r="AC414" s="1219"/>
      <c r="AD414" s="1249"/>
      <c r="AE414" s="1248">
        <f t="shared" si="83"/>
        <v>85.102857142857133</v>
      </c>
      <c r="AF414" s="1219">
        <f>+SUMIF($C:$C,$V414,L:L)</f>
        <v>30977.439999999999</v>
      </c>
      <c r="AG414" s="1220">
        <f t="shared" ref="AG414:AH414" si="93">AE414-Y414</f>
        <v>1.8146365914786884</v>
      </c>
      <c r="AH414" s="1221">
        <f t="shared" si="93"/>
        <v>-2254.5600000000013</v>
      </c>
      <c r="AI414" s="1250">
        <f t="shared" si="85"/>
        <v>-6.7843042850264851E-2</v>
      </c>
      <c r="AJ414" s="1249"/>
      <c r="AK414" s="1221">
        <f t="shared" si="86"/>
        <v>138.82939102564103</v>
      </c>
      <c r="AL414" s="1219">
        <f>+SUMIF($C:$C,$V414,Q:Q)</f>
        <v>43314.770000000004</v>
      </c>
      <c r="AM414" s="1223">
        <f t="shared" si="87"/>
        <v>1.8146365914786884</v>
      </c>
      <c r="AN414" s="1221">
        <f t="shared" si="88"/>
        <v>-12337.330000000005</v>
      </c>
      <c r="AO414" s="1251">
        <f t="shared" si="89"/>
        <v>-0.2848296320169772</v>
      </c>
      <c r="AP414" s="1184"/>
      <c r="AQ414" s="1396"/>
      <c r="AR414" s="1233"/>
      <c r="AS414" s="1252"/>
      <c r="AT414" s="1197"/>
      <c r="AU414" s="1200"/>
      <c r="AV414" s="1200"/>
      <c r="AW414" s="1200"/>
      <c r="AX414" s="1200"/>
      <c r="AY414" s="1200"/>
      <c r="AZ414" s="1184"/>
      <c r="BA414" s="1184"/>
      <c r="BB414" s="1184"/>
      <c r="BC414" s="1184"/>
      <c r="BD414" s="1184"/>
      <c r="BE414" s="1184"/>
      <c r="BF414" s="1184"/>
      <c r="BG414" s="1184"/>
      <c r="BH414" s="1184"/>
      <c r="BI414" s="1184"/>
    </row>
    <row r="415" spans="1:61" ht="18">
      <c r="A415" t="str">
        <f t="shared" si="81"/>
        <v>Publicité 1</v>
      </c>
      <c r="B415" s="899"/>
      <c r="C415" s="903"/>
      <c r="D415" s="903"/>
      <c r="E415" s="903"/>
      <c r="F415" s="903"/>
      <c r="G415" s="903"/>
      <c r="H415" s="903"/>
      <c r="I415" s="903"/>
      <c r="J415" s="903"/>
      <c r="K415" s="903"/>
      <c r="L415" s="903"/>
      <c r="M415" s="903"/>
      <c r="N415" s="903"/>
      <c r="O415" s="903"/>
      <c r="P415" s="903"/>
      <c r="Q415" s="903"/>
      <c r="R415" s="903"/>
      <c r="S415" s="903"/>
      <c r="T415" s="1184"/>
      <c r="U415" s="1184"/>
      <c r="V415" s="1015" t="s">
        <v>400</v>
      </c>
      <c r="W415" s="1242" t="s">
        <v>1698</v>
      </c>
      <c r="X415" s="1239"/>
      <c r="Y415" s="1243">
        <f t="shared" si="82"/>
        <v>170.88867623604463</v>
      </c>
      <c r="Z415" s="1236">
        <f>+SUMIF($C:$C,$V415,F:F)</f>
        <v>68184.581818181803</v>
      </c>
      <c r="AA415" s="1239"/>
      <c r="AB415" s="1243"/>
      <c r="AC415" s="1236"/>
      <c r="AD415" s="1244"/>
      <c r="AE415" s="1243">
        <f t="shared" si="83"/>
        <v>148.87076923076921</v>
      </c>
      <c r="AF415" s="1236">
        <f>+SUMIF($C:$C,$V415,L:L)</f>
        <v>54188.959999999992</v>
      </c>
      <c r="AG415" s="1237">
        <f t="shared" ref="AG415:AH415" si="94">AE415-Y415</f>
        <v>-22.017907005275418</v>
      </c>
      <c r="AH415" s="1238">
        <f t="shared" si="94"/>
        <v>-13995.621818181811</v>
      </c>
      <c r="AI415" s="1239">
        <f t="shared" si="85"/>
        <v>-0.20526080009556941</v>
      </c>
      <c r="AJ415" s="1244"/>
      <c r="AK415" s="1238">
        <f t="shared" si="86"/>
        <v>526.12868589743584</v>
      </c>
      <c r="AL415" s="1236">
        <f>+SUMIF($C:$C,$V415,Q:Q)</f>
        <v>164152.15</v>
      </c>
      <c r="AM415" s="1240">
        <f t="shared" si="87"/>
        <v>-22.017907005275418</v>
      </c>
      <c r="AN415" s="1238">
        <f t="shared" si="88"/>
        <v>-109963.19</v>
      </c>
      <c r="AO415" s="1245">
        <f t="shared" si="89"/>
        <v>-0.66988577365572122</v>
      </c>
      <c r="AP415" s="1184"/>
      <c r="AQ415" s="1396"/>
      <c r="AR415" s="1233"/>
      <c r="AS415" s="1252"/>
      <c r="AT415" s="1197"/>
      <c r="AU415" s="1200"/>
      <c r="AV415" s="1200"/>
      <c r="AW415" s="1200"/>
      <c r="AX415" s="1200"/>
      <c r="AY415" s="1200"/>
      <c r="AZ415" s="1184"/>
      <c r="BA415" s="1184"/>
      <c r="BB415" s="1184"/>
      <c r="BC415" s="1184"/>
      <c r="BD415" s="1184"/>
      <c r="BE415" s="1184"/>
      <c r="BF415" s="1184"/>
      <c r="BG415" s="1184"/>
      <c r="BH415" s="1184"/>
      <c r="BI415" s="1184"/>
    </row>
    <row r="416" spans="1:61" ht="18">
      <c r="A416" t="str">
        <f t="shared" si="81"/>
        <v>Intérêt de gros</v>
      </c>
      <c r="B416" s="899"/>
      <c r="C416" s="903"/>
      <c r="D416" s="903"/>
      <c r="E416" s="903"/>
      <c r="F416" s="903"/>
      <c r="G416" s="903"/>
      <c r="H416" s="903"/>
      <c r="I416" s="903"/>
      <c r="J416" s="903"/>
      <c r="K416" s="903"/>
      <c r="L416" s="903"/>
      <c r="M416" s="903"/>
      <c r="N416" s="903"/>
      <c r="O416" s="903"/>
      <c r="P416" s="903"/>
      <c r="Q416" s="903"/>
      <c r="R416" s="903"/>
      <c r="S416" s="903"/>
      <c r="T416" s="1184"/>
      <c r="U416" s="1184"/>
      <c r="V416" s="1015" t="s">
        <v>401</v>
      </c>
      <c r="W416" s="1242" t="s">
        <v>1388</v>
      </c>
      <c r="X416" s="1235"/>
      <c r="Y416" s="1243">
        <f t="shared" si="82"/>
        <v>674.90233594877122</v>
      </c>
      <c r="Z416" s="1236">
        <f>+SUMIF($C:$C,$V416,F:F)</f>
        <v>269286.03204355971</v>
      </c>
      <c r="AA416" s="1235"/>
      <c r="AB416" s="1243"/>
      <c r="AC416" s="1236"/>
      <c r="AD416" s="1244"/>
      <c r="AE416" s="1243">
        <f t="shared" ref="AE416:AE419" si="95">IF(AF416=0,0,AF416/(J$13+J$13))</f>
        <v>657.44870558375635</v>
      </c>
      <c r="AF416" s="1236">
        <f>+SUMIF($C:$C,$V416,L:L)</f>
        <v>259034.79</v>
      </c>
      <c r="AG416" s="1237">
        <f t="shared" ref="AG416:AH416" si="96">AE416-Y416</f>
        <v>-17.453630365014874</v>
      </c>
      <c r="AH416" s="1238">
        <f t="shared" si="96"/>
        <v>-10251.242043559701</v>
      </c>
      <c r="AI416" s="1239">
        <f t="shared" si="85"/>
        <v>-3.8068227920196991E-2</v>
      </c>
      <c r="AJ416" s="1244"/>
      <c r="AK416" s="1238">
        <f t="shared" si="86"/>
        <v>791.89256410256394</v>
      </c>
      <c r="AL416" s="1236">
        <f>+SUMIF($C:$C,$V416,Q:Q)</f>
        <v>247070.47999999995</v>
      </c>
      <c r="AM416" s="1240">
        <f t="shared" si="87"/>
        <v>-17.453630365014874</v>
      </c>
      <c r="AN416" s="1238">
        <f t="shared" si="88"/>
        <v>11964.310000000056</v>
      </c>
      <c r="AO416" s="1251">
        <f t="shared" si="89"/>
        <v>4.8424684324894086E-2</v>
      </c>
      <c r="AP416" s="1184"/>
      <c r="AQ416" s="1400"/>
      <c r="AR416" s="1233"/>
      <c r="AS416" s="1255"/>
      <c r="AT416" s="1184"/>
      <c r="AU416" s="1200"/>
      <c r="AV416" s="1200"/>
      <c r="AW416" s="1200"/>
      <c r="AX416" s="1200"/>
      <c r="AY416" s="1200"/>
      <c r="AZ416" s="1184"/>
      <c r="BA416" s="1184"/>
      <c r="BB416" s="1184"/>
      <c r="BC416" s="1184"/>
      <c r="BD416" s="1184"/>
      <c r="BE416" s="1184"/>
      <c r="BF416" s="1184"/>
      <c r="BG416" s="1184"/>
      <c r="BH416" s="1184"/>
      <c r="BI416" s="1184"/>
    </row>
    <row r="417" spans="1:61" ht="20.25" hidden="1" customHeight="1">
      <c r="A417" t="str">
        <f t="shared" si="81"/>
        <v>[...]</v>
      </c>
      <c r="B417" s="899"/>
      <c r="C417" s="903"/>
      <c r="D417" s="903"/>
      <c r="E417" s="903"/>
      <c r="F417" s="903"/>
      <c r="G417" s="903"/>
      <c r="H417" s="903"/>
      <c r="I417" s="903"/>
      <c r="J417" s="903"/>
      <c r="K417" s="903"/>
      <c r="L417" s="903"/>
      <c r="M417" s="903"/>
      <c r="N417" s="903"/>
      <c r="O417" s="903"/>
      <c r="P417" s="903"/>
      <c r="Q417" s="903"/>
      <c r="R417" s="903"/>
      <c r="S417" s="903"/>
      <c r="T417" s="1184"/>
      <c r="U417" s="1184"/>
      <c r="V417" s="1015" t="s">
        <v>330</v>
      </c>
      <c r="W417" s="1242"/>
      <c r="X417" s="1239"/>
      <c r="Y417" s="1243">
        <f t="shared" si="82"/>
        <v>0</v>
      </c>
      <c r="Z417" s="1236">
        <f>+SUMIF($C:$C,$V417,F:F)</f>
        <v>0</v>
      </c>
      <c r="AA417" s="1235"/>
      <c r="AB417" s="1243"/>
      <c r="AC417" s="1236"/>
      <c r="AD417" s="1244"/>
      <c r="AE417" s="1243">
        <f t="shared" si="95"/>
        <v>0</v>
      </c>
      <c r="AF417" s="1236">
        <f>+SUMIF($C:$C,$V417,L:L)</f>
        <v>0</v>
      </c>
      <c r="AG417" s="1237">
        <f t="shared" ref="AG417:AH417" si="97">AE417-Y417</f>
        <v>0</v>
      </c>
      <c r="AH417" s="1238">
        <f t="shared" si="97"/>
        <v>0</v>
      </c>
      <c r="AI417" s="1239">
        <f t="shared" si="85"/>
        <v>0</v>
      </c>
      <c r="AJ417" s="1244"/>
      <c r="AK417" s="1238">
        <f t="shared" si="86"/>
        <v>0</v>
      </c>
      <c r="AL417" s="1236">
        <f t="shared" ref="AL417:AL419" si="98">+SUMIF($C:$C,$V417,Q:Q)</f>
        <v>0</v>
      </c>
      <c r="AM417" s="1240">
        <f t="shared" si="87"/>
        <v>0</v>
      </c>
      <c r="AN417" s="1238">
        <f t="shared" si="88"/>
        <v>0</v>
      </c>
      <c r="AO417" s="1245">
        <f t="shared" si="89"/>
        <v>0</v>
      </c>
      <c r="AP417" s="1184"/>
      <c r="AQ417" s="1396"/>
      <c r="AR417" s="1233"/>
      <c r="AS417" s="1184"/>
      <c r="AT417" s="1184"/>
      <c r="AU417" s="1200"/>
      <c r="AV417" s="1200"/>
      <c r="AW417" s="1200"/>
      <c r="AX417" s="1200"/>
      <c r="AY417" s="1200"/>
      <c r="AZ417" s="1184"/>
      <c r="BA417" s="1184"/>
      <c r="BB417" s="1184"/>
      <c r="BC417" s="1184"/>
      <c r="BD417" s="1184"/>
      <c r="BE417" s="1184"/>
      <c r="BF417" s="1184"/>
      <c r="BG417" s="1184"/>
      <c r="BH417" s="1184"/>
      <c r="BI417" s="1184"/>
    </row>
    <row r="418" spans="1:61" ht="20.25" hidden="1" customHeight="1">
      <c r="A418" t="str">
        <f t="shared" si="81"/>
        <v>[...]</v>
      </c>
      <c r="B418" s="899"/>
      <c r="C418" s="903"/>
      <c r="D418" s="903"/>
      <c r="E418" s="903"/>
      <c r="F418" s="903"/>
      <c r="G418" s="903"/>
      <c r="H418" s="903"/>
      <c r="I418" s="903"/>
      <c r="J418" s="903"/>
      <c r="K418" s="903"/>
      <c r="L418" s="903"/>
      <c r="M418" s="903"/>
      <c r="N418" s="903"/>
      <c r="O418" s="903"/>
      <c r="P418" s="903"/>
      <c r="Q418" s="903"/>
      <c r="R418" s="903"/>
      <c r="S418" s="903"/>
      <c r="T418" s="1184"/>
      <c r="U418" s="1184"/>
      <c r="V418" s="1015" t="s">
        <v>330</v>
      </c>
      <c r="W418" s="1242"/>
      <c r="X418" s="1239"/>
      <c r="Y418" s="1243">
        <f t="shared" si="82"/>
        <v>0</v>
      </c>
      <c r="Z418" s="1236">
        <f>+SUMIF($C:$C,$V418,F:F)</f>
        <v>0</v>
      </c>
      <c r="AA418" s="1235"/>
      <c r="AB418" s="1243"/>
      <c r="AC418" s="1236"/>
      <c r="AD418" s="1244"/>
      <c r="AE418" s="1243">
        <f t="shared" si="95"/>
        <v>0</v>
      </c>
      <c r="AF418" s="1236">
        <f>+SUMIF($C:$C,$V418,L:L)</f>
        <v>0</v>
      </c>
      <c r="AG418" s="1237">
        <f t="shared" ref="AG418:AH418" si="99">AE418-Y418</f>
        <v>0</v>
      </c>
      <c r="AH418" s="1238">
        <f t="shared" si="99"/>
        <v>0</v>
      </c>
      <c r="AI418" s="1239">
        <f t="shared" si="85"/>
        <v>0</v>
      </c>
      <c r="AJ418" s="1244"/>
      <c r="AK418" s="1238">
        <f t="shared" si="86"/>
        <v>0</v>
      </c>
      <c r="AL418" s="1236">
        <f t="shared" si="98"/>
        <v>0</v>
      </c>
      <c r="AM418" s="1240">
        <f t="shared" si="87"/>
        <v>0</v>
      </c>
      <c r="AN418" s="1238">
        <f t="shared" si="88"/>
        <v>0</v>
      </c>
      <c r="AO418" s="1245">
        <f t="shared" si="89"/>
        <v>0</v>
      </c>
      <c r="AP418" s="1184"/>
      <c r="AQ418" s="1396"/>
      <c r="AR418" s="1233"/>
      <c r="AS418" s="1184"/>
      <c r="AT418" s="1184"/>
      <c r="AU418" s="1200"/>
      <c r="AV418" s="1200"/>
      <c r="AW418" s="1200"/>
      <c r="AX418" s="1200"/>
      <c r="AY418" s="1200"/>
      <c r="AZ418" s="1184"/>
      <c r="BA418" s="1184"/>
      <c r="BB418" s="1184"/>
      <c r="BC418" s="1184"/>
      <c r="BD418" s="1184"/>
      <c r="BE418" s="1184"/>
      <c r="BF418" s="1184"/>
      <c r="BG418" s="1184"/>
      <c r="BH418" s="1184"/>
      <c r="BI418" s="1184"/>
    </row>
    <row r="419" spans="1:61" ht="20.25" hidden="1" customHeight="1">
      <c r="A419" t="str">
        <f t="shared" si="81"/>
        <v>[...]</v>
      </c>
      <c r="B419" s="899"/>
      <c r="C419" s="903"/>
      <c r="D419" s="903"/>
      <c r="E419" s="903"/>
      <c r="F419" s="903"/>
      <c r="G419" s="903"/>
      <c r="H419" s="903"/>
      <c r="I419" s="903"/>
      <c r="J419" s="903"/>
      <c r="K419" s="903"/>
      <c r="L419" s="903"/>
      <c r="M419" s="903"/>
      <c r="N419" s="903"/>
      <c r="O419" s="903"/>
      <c r="P419" s="903"/>
      <c r="Q419" s="903"/>
      <c r="R419" s="903"/>
      <c r="S419" s="903"/>
      <c r="T419" s="1184"/>
      <c r="U419" s="1184"/>
      <c r="V419" s="1015" t="s">
        <v>330</v>
      </c>
      <c r="W419" s="1242" t="s">
        <v>1388</v>
      </c>
      <c r="X419" s="1235"/>
      <c r="Y419" s="1243">
        <f t="shared" si="82"/>
        <v>0</v>
      </c>
      <c r="Z419" s="1236">
        <f>+SUMIF($C:$C,$V419,F:F)</f>
        <v>0</v>
      </c>
      <c r="AA419" s="1235"/>
      <c r="AB419" s="1243"/>
      <c r="AC419" s="1236"/>
      <c r="AD419" s="1244"/>
      <c r="AE419" s="1243">
        <f t="shared" si="95"/>
        <v>0</v>
      </c>
      <c r="AF419" s="1236">
        <f>+SUMIF($C:$C,$V419,L:L)</f>
        <v>0</v>
      </c>
      <c r="AG419" s="1237">
        <f t="shared" ref="AG419:AH419" si="100">AE419-Y419</f>
        <v>0</v>
      </c>
      <c r="AH419" s="1238">
        <f t="shared" si="100"/>
        <v>0</v>
      </c>
      <c r="AI419" s="1239">
        <f t="shared" si="85"/>
        <v>0</v>
      </c>
      <c r="AJ419" s="1244"/>
      <c r="AK419" s="1238">
        <f t="shared" si="86"/>
        <v>0</v>
      </c>
      <c r="AL419" s="1236">
        <f t="shared" si="98"/>
        <v>0</v>
      </c>
      <c r="AM419" s="1240">
        <f t="shared" si="87"/>
        <v>0</v>
      </c>
      <c r="AN419" s="1238">
        <f t="shared" si="88"/>
        <v>0</v>
      </c>
      <c r="AO419" s="1245">
        <f t="shared" si="89"/>
        <v>0</v>
      </c>
      <c r="AP419" s="1184"/>
      <c r="AQ419" s="1396"/>
      <c r="AR419" s="1233"/>
      <c r="AS419" s="1184"/>
      <c r="AT419" s="1184"/>
      <c r="AU419" s="1200"/>
      <c r="AV419" s="1200"/>
      <c r="AW419" s="1200"/>
      <c r="AX419" s="1200"/>
      <c r="AY419" s="1200"/>
      <c r="AZ419" s="1184"/>
      <c r="BA419" s="1184"/>
      <c r="BB419" s="1184"/>
      <c r="BC419" s="1184"/>
      <c r="BD419" s="1184"/>
      <c r="BE419" s="1184"/>
      <c r="BF419" s="1184"/>
      <c r="BG419" s="1184"/>
      <c r="BH419" s="1184"/>
      <c r="BI419" s="1184"/>
    </row>
    <row r="420" spans="1:61" ht="18">
      <c r="A420" t="str">
        <f t="shared" si="81"/>
        <v>TOTAL VARIABLES</v>
      </c>
      <c r="B420" s="899"/>
      <c r="C420" s="903"/>
      <c r="D420" s="903"/>
      <c r="E420" s="903"/>
      <c r="F420" s="903"/>
      <c r="G420" s="903"/>
      <c r="H420" s="903"/>
      <c r="I420" s="903"/>
      <c r="J420" s="903"/>
      <c r="K420" s="903"/>
      <c r="L420" s="903"/>
      <c r="M420" s="903"/>
      <c r="N420" s="903"/>
      <c r="O420" s="903"/>
      <c r="P420" s="903"/>
      <c r="Q420" s="903"/>
      <c r="R420" s="903"/>
      <c r="S420" s="903"/>
      <c r="T420" s="1184"/>
      <c r="U420" s="1184"/>
      <c r="V420" s="1256" t="s">
        <v>403</v>
      </c>
      <c r="W420" s="1257"/>
      <c r="X420" s="1258">
        <f>Z420/Z408</f>
        <v>0.23419547911846014</v>
      </c>
      <c r="Y420" s="1257"/>
      <c r="Z420" s="1259">
        <f>SUM(Z410:Z419)</f>
        <v>1028700.4954003183</v>
      </c>
      <c r="AA420" s="1258"/>
      <c r="AB420" s="1257"/>
      <c r="AC420" s="1259"/>
      <c r="AD420" s="1260">
        <f>AF420/AF408</f>
        <v>0.22930567450565181</v>
      </c>
      <c r="AE420" s="1257"/>
      <c r="AF420" s="1259">
        <f>SUM(AF410:AF419)</f>
        <v>925840.59000000008</v>
      </c>
      <c r="AG420" s="1261"/>
      <c r="AH420" s="1262">
        <f t="shared" ref="AH420:AH452" si="101">AF420-Z420</f>
        <v>-102859.90540031821</v>
      </c>
      <c r="AI420" s="1258">
        <f>AH420/Z420</f>
        <v>-9.9990138879334681E-2</v>
      </c>
      <c r="AJ420" s="1260">
        <f>IF($AL$408=0,0,AL420/$AL$408)</f>
        <v>0.26248642097369079</v>
      </c>
      <c r="AK420" s="1257"/>
      <c r="AL420" s="1259">
        <f>SUM(AL410:AL419)</f>
        <v>986951.09</v>
      </c>
      <c r="AM420" s="1263"/>
      <c r="AN420" s="1262">
        <f t="shared" si="88"/>
        <v>-61110.499999999884</v>
      </c>
      <c r="AO420" s="1232">
        <f t="shared" si="89"/>
        <v>-6.1918468523095592E-2</v>
      </c>
      <c r="AP420" s="1184"/>
      <c r="AQ420" s="1396"/>
      <c r="AR420" s="1233"/>
      <c r="AS420" s="1184"/>
      <c r="AT420" s="1184"/>
      <c r="AU420" s="1200"/>
      <c r="AV420" s="1200"/>
      <c r="AW420" s="1200"/>
      <c r="AX420" s="1200"/>
      <c r="AY420" s="1200"/>
      <c r="AZ420" s="1184"/>
      <c r="BA420" s="1184"/>
      <c r="BB420" s="1184"/>
      <c r="BC420" s="1184"/>
      <c r="BD420" s="1184"/>
      <c r="BE420" s="1184"/>
      <c r="BF420" s="1184"/>
      <c r="BG420" s="1184"/>
      <c r="BH420" s="1184"/>
      <c r="BI420" s="1184"/>
    </row>
    <row r="421" spans="1:61" ht="18">
      <c r="A421" t="str">
        <f t="shared" si="81"/>
        <v>Salaires propriétaire</v>
      </c>
      <c r="B421" s="899"/>
      <c r="C421" s="903"/>
      <c r="D421" s="903"/>
      <c r="E421" s="903"/>
      <c r="F421" s="903"/>
      <c r="G421" s="903"/>
      <c r="H421" s="903"/>
      <c r="I421" s="903"/>
      <c r="J421" s="903"/>
      <c r="K421" s="903"/>
      <c r="L421" s="903"/>
      <c r="M421" s="903"/>
      <c r="N421" s="903"/>
      <c r="O421" s="1264"/>
      <c r="P421" s="1073"/>
      <c r="Q421" s="903"/>
      <c r="R421" s="903"/>
      <c r="S421" s="903"/>
      <c r="T421" s="1184"/>
      <c r="U421" s="1184"/>
      <c r="V421" s="1015" t="s">
        <v>1393</v>
      </c>
      <c r="W421" s="1242" t="s">
        <v>1714</v>
      </c>
      <c r="X421" s="1235"/>
      <c r="Y421" s="1235"/>
      <c r="Z421" s="1236">
        <f t="array" ref="Z421">+SUMPRODUCT(('Budget original'!$A$8:$A$501=$A421)*('Budget original'!$C$3:$AO$3=Z$2),'Budget original'!$C$8:$AO$501)</f>
        <v>150247.1264367816</v>
      </c>
      <c r="AA421" s="1235"/>
      <c r="AB421" s="1235"/>
      <c r="AC421" s="1236"/>
      <c r="AD421" s="1244"/>
      <c r="AE421" s="1243"/>
      <c r="AF421" s="1236">
        <f>SUMIFS(BV_Data_An_Cour!$P:$P,BV_Data_An_Cour!$V:$V,$V421)</f>
        <v>142973.27000000002</v>
      </c>
      <c r="AG421" s="1237"/>
      <c r="AH421" s="1238">
        <f t="shared" si="101"/>
        <v>-7273.8564367815852</v>
      </c>
      <c r="AI421" s="1239">
        <f t="shared" ref="AI421:AI433" si="102">IF(Z421=0,0,AH421/Z421)</f>
        <v>-4.841261599663374E-2</v>
      </c>
      <c r="AJ421" s="1244"/>
      <c r="AK421" s="1235"/>
      <c r="AL421" s="1236">
        <f t="array" ref="AL421">+SUMPRODUCT(('Réel 2025'!$A$8:$A$500=$A421)*('Réel 2025'!$C$3:$AO$3=Z$2),'Réel 2025'!$C$8:$AO$500)</f>
        <v>129052.67999999991</v>
      </c>
      <c r="AM421" s="1240"/>
      <c r="AN421" s="1238">
        <f t="shared" si="88"/>
        <v>13920.590000000113</v>
      </c>
      <c r="AO421" s="1245">
        <f t="shared" si="89"/>
        <v>0.10786750031072677</v>
      </c>
      <c r="AP421" s="1184"/>
      <c r="AQ421" s="1396"/>
      <c r="AR421" s="1233"/>
      <c r="AS421" s="1184"/>
      <c r="AT421" s="1184"/>
      <c r="AU421" s="1200"/>
      <c r="AV421" s="1200"/>
      <c r="AW421" s="1200"/>
      <c r="AX421" s="1200"/>
      <c r="AY421" s="1200"/>
      <c r="AZ421" s="1184"/>
      <c r="BA421" s="1184"/>
      <c r="BB421" s="1184"/>
      <c r="BC421" s="1184"/>
      <c r="BD421" s="1184"/>
      <c r="BE421" s="1184"/>
      <c r="BF421" s="1184"/>
      <c r="BG421" s="1184"/>
      <c r="BH421" s="1184"/>
      <c r="BI421" s="1184"/>
    </row>
    <row r="422" spans="1:61" ht="18">
      <c r="A422" t="str">
        <f t="shared" si="81"/>
        <v>Salaires cadres</v>
      </c>
      <c r="B422" s="899"/>
      <c r="C422" s="903"/>
      <c r="D422" s="903"/>
      <c r="E422" s="903"/>
      <c r="F422" s="903"/>
      <c r="G422" s="903"/>
      <c r="H422" s="903"/>
      <c r="I422" s="903"/>
      <c r="J422" s="903"/>
      <c r="K422" s="903"/>
      <c r="L422" s="903"/>
      <c r="M422" s="903"/>
      <c r="N422" s="903"/>
      <c r="O422" s="1264"/>
      <c r="P422" s="1073"/>
      <c r="Q422" s="903"/>
      <c r="R422" s="903"/>
      <c r="S422" s="903"/>
      <c r="T422" s="1184"/>
      <c r="U422" s="1184"/>
      <c r="V422" s="1015" t="s">
        <v>405</v>
      </c>
      <c r="W422" s="1242" t="s">
        <v>1394</v>
      </c>
      <c r="X422" s="1235"/>
      <c r="Y422" s="1235"/>
      <c r="Z422" s="1236">
        <f>+SUMIF($C:$C,$V422,F:F)</f>
        <v>306766.97003769642</v>
      </c>
      <c r="AA422" s="1235"/>
      <c r="AB422" s="1235"/>
      <c r="AC422" s="1236"/>
      <c r="AD422" s="1244"/>
      <c r="AE422" s="1243"/>
      <c r="AF422" s="1236">
        <f>+SUMIF($C:$C,$V422,L:L)</f>
        <v>256045.97000000003</v>
      </c>
      <c r="AG422" s="1237"/>
      <c r="AH422" s="1238">
        <f t="shared" si="101"/>
        <v>-50721.000037696387</v>
      </c>
      <c r="AI422" s="1239">
        <f t="shared" si="102"/>
        <v>-0.16534048640068272</v>
      </c>
      <c r="AJ422" s="1244"/>
      <c r="AK422" s="1235"/>
      <c r="AL422" s="1236">
        <f>+SUMIF($C:$C,$V422,Q:Q)</f>
        <v>295256.09000000003</v>
      </c>
      <c r="AM422" s="1240"/>
      <c r="AN422" s="1238">
        <f t="shared" si="88"/>
        <v>-39210.119999999995</v>
      </c>
      <c r="AO422" s="1245">
        <f t="shared" si="89"/>
        <v>-0.13280037678477688</v>
      </c>
      <c r="AP422" s="1184"/>
      <c r="AQ422" s="1396"/>
      <c r="AR422" s="1233"/>
      <c r="AS422" s="1184"/>
      <c r="AT422" s="1184"/>
      <c r="AU422" s="1200"/>
      <c r="AV422" s="1200"/>
      <c r="AW422" s="1200"/>
      <c r="AX422" s="1200"/>
      <c r="AY422" s="1200"/>
      <c r="AZ422" s="1184"/>
      <c r="BA422" s="1184"/>
      <c r="BB422" s="1184"/>
      <c r="BC422" s="1184"/>
      <c r="BD422" s="1184"/>
      <c r="BE422" s="1184"/>
      <c r="BF422" s="1184"/>
      <c r="BG422" s="1184"/>
      <c r="BH422" s="1184"/>
      <c r="BI422" s="1184"/>
    </row>
    <row r="423" spans="1:61" ht="18">
      <c r="A423" t="str">
        <f t="shared" si="81"/>
        <v>Salaires commis</v>
      </c>
      <c r="B423" s="899"/>
      <c r="C423" s="1184"/>
      <c r="D423" s="1184"/>
      <c r="E423" s="1184"/>
      <c r="F423" s="1184"/>
      <c r="G423" s="1184"/>
      <c r="H423" s="1184"/>
      <c r="I423" s="1184"/>
      <c r="J423" s="1184"/>
      <c r="K423" s="1184"/>
      <c r="L423" s="1184"/>
      <c r="M423" s="1184"/>
      <c r="N423" s="1184"/>
      <c r="O423" s="1265"/>
      <c r="P423" s="1073"/>
      <c r="Q423" s="1184"/>
      <c r="R423" s="1184"/>
      <c r="S423" s="1184"/>
      <c r="T423" s="1184"/>
      <c r="U423" s="1184"/>
      <c r="V423" s="1016" t="s">
        <v>406</v>
      </c>
      <c r="W423" s="1247" t="s">
        <v>1400</v>
      </c>
      <c r="X423" s="1218"/>
      <c r="Y423" s="1218"/>
      <c r="Z423" s="1219">
        <f>+SUMIF($C:$C,$V423,F:F)</f>
        <v>124737.76420152865</v>
      </c>
      <c r="AA423" s="1218"/>
      <c r="AB423" s="1218"/>
      <c r="AC423" s="1219"/>
      <c r="AD423" s="1249"/>
      <c r="AE423" s="1248"/>
      <c r="AF423" s="1219">
        <f>+SUMIF($C:$C,$V423,L:L)</f>
        <v>92349.35</v>
      </c>
      <c r="AG423" s="1220"/>
      <c r="AH423" s="1221">
        <f t="shared" si="101"/>
        <v>-32388.414201528649</v>
      </c>
      <c r="AI423" s="1250">
        <f t="shared" si="102"/>
        <v>-0.25965203408008281</v>
      </c>
      <c r="AJ423" s="1249"/>
      <c r="AK423" s="1218"/>
      <c r="AL423" s="1219">
        <f>+SUMIF($C:$C,$V423,Q:Q)</f>
        <v>182069.62000000002</v>
      </c>
      <c r="AM423" s="1223"/>
      <c r="AN423" s="1221">
        <f t="shared" si="88"/>
        <v>-89720.270000000019</v>
      </c>
      <c r="AO423" s="1224">
        <f t="shared" si="89"/>
        <v>-0.49278001459002335</v>
      </c>
      <c r="AP423" s="1184"/>
      <c r="AQ423" s="1396"/>
      <c r="AR423" s="1233"/>
      <c r="AS423" s="1184"/>
      <c r="AT423" s="1184"/>
      <c r="AU423" s="1200"/>
      <c r="AV423" s="1200"/>
      <c r="AW423" s="1200"/>
      <c r="AX423" s="1200"/>
      <c r="AY423" s="1200"/>
      <c r="AZ423" s="1184"/>
      <c r="BA423" s="1184"/>
      <c r="BB423" s="1184"/>
      <c r="BC423" s="1184"/>
      <c r="BD423" s="1184"/>
      <c r="BE423" s="1184"/>
      <c r="BF423" s="1184"/>
      <c r="BG423" s="1184"/>
      <c r="BH423" s="1184"/>
      <c r="BI423" s="1184"/>
    </row>
    <row r="424" spans="1:61" ht="18">
      <c r="A424" t="str">
        <f t="shared" si="81"/>
        <v>Salaires autres</v>
      </c>
      <c r="B424" s="899"/>
      <c r="C424" s="1184"/>
      <c r="D424" s="1184"/>
      <c r="E424" s="1184"/>
      <c r="F424" s="1184"/>
      <c r="G424" s="1184"/>
      <c r="H424" s="1184"/>
      <c r="I424" s="1184"/>
      <c r="J424" s="1184"/>
      <c r="K424" s="1184"/>
      <c r="L424" s="1184"/>
      <c r="M424" s="1184"/>
      <c r="N424" s="1184"/>
      <c r="O424" s="1265"/>
      <c r="P424" s="1073"/>
      <c r="Q424" s="1184"/>
      <c r="R424" s="1184"/>
      <c r="S424" s="1184"/>
      <c r="T424" s="1184"/>
      <c r="U424" s="1184"/>
      <c r="V424" s="1015" t="s">
        <v>407</v>
      </c>
      <c r="W424" s="1242" t="s">
        <v>1401</v>
      </c>
      <c r="X424" s="1235"/>
      <c r="Y424" s="1235"/>
      <c r="Z424" s="1236">
        <f>+SUMIF($C:$C,$V424,F:F)</f>
        <v>294409.45557982865</v>
      </c>
      <c r="AA424" s="1235"/>
      <c r="AB424" s="1235"/>
      <c r="AC424" s="1236"/>
      <c r="AD424" s="1244"/>
      <c r="AE424" s="1243"/>
      <c r="AF424" s="1236">
        <f>+SUMIF($C:$C,$V424,L:L)</f>
        <v>262415.89</v>
      </c>
      <c r="AG424" s="1237"/>
      <c r="AH424" s="1238">
        <f t="shared" si="101"/>
        <v>-31993.565579828632</v>
      </c>
      <c r="AI424" s="1239">
        <f t="shared" si="102"/>
        <v>-0.10867030583925531</v>
      </c>
      <c r="AJ424" s="1244"/>
      <c r="AK424" s="1235"/>
      <c r="AL424" s="1236">
        <f>+SUMIF($C:$C,$V424,Q:Q)</f>
        <v>216912.7</v>
      </c>
      <c r="AM424" s="1240"/>
      <c r="AN424" s="1238">
        <f t="shared" si="88"/>
        <v>45503.19</v>
      </c>
      <c r="AO424" s="1245">
        <f t="shared" si="89"/>
        <v>0.20977651377720161</v>
      </c>
      <c r="AP424" s="1184"/>
      <c r="AQ424" s="1396"/>
      <c r="AR424" s="1233"/>
      <c r="AS424" s="1184"/>
      <c r="AT424" s="1184"/>
      <c r="AU424" s="1200"/>
      <c r="AV424" s="1200"/>
      <c r="AW424" s="1200"/>
      <c r="AX424" s="1200"/>
      <c r="AY424" s="1200"/>
      <c r="AZ424" s="1184"/>
      <c r="BA424" s="1184"/>
      <c r="BB424" s="1184"/>
      <c r="BC424" s="1184"/>
      <c r="BD424" s="1184"/>
      <c r="BE424" s="1184"/>
      <c r="BF424" s="1184"/>
      <c r="BG424" s="1184"/>
      <c r="BH424" s="1184"/>
      <c r="BI424" s="1184"/>
    </row>
    <row r="425" spans="1:61" ht="18">
      <c r="A425" t="str">
        <f t="shared" si="81"/>
        <v>Salaires spécialistes</v>
      </c>
      <c r="B425" s="899"/>
      <c r="C425" s="1184"/>
      <c r="D425" s="1184"/>
      <c r="E425" s="1184"/>
      <c r="F425" s="1184"/>
      <c r="G425" s="1184"/>
      <c r="H425" s="1184"/>
      <c r="I425" s="1184"/>
      <c r="J425" s="1184"/>
      <c r="K425" s="1184"/>
      <c r="L425" s="1184"/>
      <c r="M425" s="1184"/>
      <c r="N425" s="1184"/>
      <c r="O425" s="1265"/>
      <c r="P425" s="1073"/>
      <c r="Q425" s="1184"/>
      <c r="R425" s="1184"/>
      <c r="S425" s="1184"/>
      <c r="T425" s="1184"/>
      <c r="U425" s="1184"/>
      <c r="V425" s="1015" t="s">
        <v>409</v>
      </c>
      <c r="W425" s="1242" t="s">
        <v>1397</v>
      </c>
      <c r="X425" s="1235"/>
      <c r="Y425" s="1235"/>
      <c r="Z425" s="1236">
        <f>+SUMIF($C:$C,$V425,F:F)</f>
        <v>137200.54022988505</v>
      </c>
      <c r="AA425" s="1235"/>
      <c r="AB425" s="1235"/>
      <c r="AC425" s="1236"/>
      <c r="AD425" s="1244"/>
      <c r="AE425" s="1243"/>
      <c r="AF425" s="1236">
        <f>+SUMIF($C:$C,$V425,L:L)</f>
        <v>122002.12</v>
      </c>
      <c r="AG425" s="1237"/>
      <c r="AH425" s="1238">
        <f t="shared" si="101"/>
        <v>-15198.420229885058</v>
      </c>
      <c r="AI425" s="1239">
        <f t="shared" si="102"/>
        <v>-0.11077522147084472</v>
      </c>
      <c r="AJ425" s="1244"/>
      <c r="AK425" s="1235"/>
      <c r="AL425" s="1236">
        <f>+SUMIF($C:$C,$V425,Q:Q)</f>
        <v>125434.22000000002</v>
      </c>
      <c r="AM425" s="1240"/>
      <c r="AN425" s="1238">
        <f t="shared" si="88"/>
        <v>-3432.1000000000204</v>
      </c>
      <c r="AO425" s="1245">
        <f t="shared" si="89"/>
        <v>-2.7361751840925225E-2</v>
      </c>
      <c r="AP425" s="1184"/>
      <c r="AQ425" s="1396"/>
      <c r="AR425" s="1233"/>
      <c r="AS425" s="1200"/>
      <c r="AT425" s="1200"/>
      <c r="AU425" s="1200"/>
      <c r="AV425" s="1200"/>
      <c r="AW425" s="1200"/>
      <c r="AX425" s="1200"/>
      <c r="AY425" s="1200"/>
      <c r="AZ425" s="1184"/>
      <c r="BA425" s="1184"/>
      <c r="BB425" s="1184"/>
      <c r="BC425" s="1184"/>
      <c r="BD425" s="1184"/>
      <c r="BE425" s="1184"/>
      <c r="BF425" s="1184"/>
      <c r="BG425" s="1184"/>
      <c r="BH425" s="1184"/>
      <c r="BI425" s="1184"/>
    </row>
    <row r="426" spans="1:61" ht="18" hidden="1" customHeight="1">
      <c r="A426" t="str">
        <f t="shared" si="81"/>
        <v>[...]</v>
      </c>
      <c r="B426" s="899"/>
      <c r="C426" s="1184"/>
      <c r="D426" s="1184"/>
      <c r="E426" s="1184"/>
      <c r="F426" s="1184"/>
      <c r="G426" s="1184"/>
      <c r="H426" s="1184"/>
      <c r="I426" s="1184"/>
      <c r="J426" s="1184"/>
      <c r="K426" s="1184"/>
      <c r="L426" s="1184"/>
      <c r="M426" s="1184"/>
      <c r="N426" s="1184"/>
      <c r="O426" s="1265"/>
      <c r="P426" s="1073"/>
      <c r="Q426" s="1184"/>
      <c r="R426" s="1184"/>
      <c r="S426" s="1184"/>
      <c r="T426" s="1184"/>
      <c r="U426" s="1184"/>
      <c r="V426" s="1015" t="s">
        <v>330</v>
      </c>
      <c r="W426" s="1242"/>
      <c r="X426" s="1235"/>
      <c r="Y426" s="1235"/>
      <c r="Z426" s="1238">
        <f>+SUMIF($C:$C,$V426,F:F)</f>
        <v>0</v>
      </c>
      <c r="AA426" s="1235"/>
      <c r="AB426" s="1235"/>
      <c r="AC426" s="1238"/>
      <c r="AD426" s="1244"/>
      <c r="AE426" s="1243"/>
      <c r="AF426" s="1236">
        <f>+SUMIF($C:$C,$V426,L:L)</f>
        <v>0</v>
      </c>
      <c r="AG426" s="1237"/>
      <c r="AH426" s="1238">
        <f t="shared" si="101"/>
        <v>0</v>
      </c>
      <c r="AI426" s="1239">
        <f t="shared" si="102"/>
        <v>0</v>
      </c>
      <c r="AJ426" s="1244"/>
      <c r="AK426" s="1235"/>
      <c r="AL426" s="1236">
        <f>+SUMIF($C:$C,$V426,Q:Q)</f>
        <v>0</v>
      </c>
      <c r="AM426" s="1240"/>
      <c r="AN426" s="1238">
        <f t="shared" si="88"/>
        <v>0</v>
      </c>
      <c r="AO426" s="1245">
        <f t="shared" si="89"/>
        <v>0</v>
      </c>
      <c r="AP426" s="1184"/>
      <c r="AQ426" s="1396"/>
      <c r="AR426" s="1233"/>
      <c r="AS426" s="1200"/>
      <c r="AT426" s="1200"/>
      <c r="AU426" s="1200"/>
      <c r="AV426" s="1200"/>
      <c r="AW426" s="1200"/>
      <c r="AX426" s="1200"/>
      <c r="AY426" s="1200"/>
      <c r="AZ426" s="1184"/>
      <c r="BA426" s="1184"/>
      <c r="BB426" s="1184"/>
      <c r="BC426" s="1184"/>
      <c r="BD426" s="1184"/>
      <c r="BE426" s="1184"/>
      <c r="BF426" s="1184"/>
      <c r="BG426" s="1184"/>
      <c r="BH426" s="1184"/>
      <c r="BI426" s="1184"/>
    </row>
    <row r="427" spans="1:61" ht="18" hidden="1" customHeight="1">
      <c r="A427" t="str">
        <f t="shared" si="81"/>
        <v>[...]</v>
      </c>
      <c r="B427" s="899"/>
      <c r="C427" s="1184"/>
      <c r="D427" s="1184"/>
      <c r="E427" s="1184"/>
      <c r="F427" s="1184"/>
      <c r="G427" s="1184"/>
      <c r="H427" s="1184"/>
      <c r="I427" s="1184"/>
      <c r="J427" s="1184"/>
      <c r="K427" s="1184"/>
      <c r="L427" s="1184"/>
      <c r="M427" s="1184"/>
      <c r="N427" s="1184"/>
      <c r="O427" s="1265"/>
      <c r="P427" s="1073"/>
      <c r="Q427" s="1184"/>
      <c r="R427" s="1184"/>
      <c r="S427" s="1184"/>
      <c r="T427" s="1184"/>
      <c r="U427" s="1184"/>
      <c r="V427" s="1015" t="s">
        <v>330</v>
      </c>
      <c r="W427" s="1242"/>
      <c r="X427" s="1235"/>
      <c r="Y427" s="1235"/>
      <c r="Z427" s="1238">
        <f>+SUMIF($C:$C,$V427,F:F)</f>
        <v>0</v>
      </c>
      <c r="AA427" s="1235"/>
      <c r="AB427" s="1235"/>
      <c r="AC427" s="1238"/>
      <c r="AD427" s="1244"/>
      <c r="AE427" s="1243"/>
      <c r="AF427" s="1236">
        <f>+SUMIF($C:$C,$V427,L:L)</f>
        <v>0</v>
      </c>
      <c r="AG427" s="1237"/>
      <c r="AH427" s="1238">
        <f t="shared" si="101"/>
        <v>0</v>
      </c>
      <c r="AI427" s="1239">
        <f t="shared" si="102"/>
        <v>0</v>
      </c>
      <c r="AJ427" s="1244"/>
      <c r="AK427" s="1235"/>
      <c r="AL427" s="1236">
        <f>+SUMIF($C:$C,$V427,Q:Q)</f>
        <v>0</v>
      </c>
      <c r="AM427" s="1240"/>
      <c r="AN427" s="1238">
        <f t="shared" si="88"/>
        <v>0</v>
      </c>
      <c r="AO427" s="1245">
        <f t="shared" si="89"/>
        <v>0</v>
      </c>
      <c r="AP427" s="1184"/>
      <c r="AQ427" s="1396"/>
      <c r="AR427" s="1233"/>
      <c r="AS427" s="1200"/>
      <c r="AT427" s="1200"/>
      <c r="AU427" s="1200"/>
      <c r="AV427" s="1200"/>
      <c r="AW427" s="1200"/>
      <c r="AX427" s="1200"/>
      <c r="AY427" s="1200"/>
      <c r="AZ427" s="1184"/>
      <c r="BA427" s="1184"/>
      <c r="BB427" s="1184"/>
      <c r="BC427" s="1184"/>
      <c r="BD427" s="1184"/>
      <c r="BE427" s="1184"/>
      <c r="BF427" s="1184"/>
      <c r="BG427" s="1184"/>
      <c r="BH427" s="1184"/>
      <c r="BI427" s="1184"/>
    </row>
    <row r="428" spans="1:61" ht="18" hidden="1" customHeight="1">
      <c r="A428" t="str">
        <f t="shared" si="81"/>
        <v>[...]</v>
      </c>
      <c r="B428" s="899"/>
      <c r="C428" s="1184"/>
      <c r="D428" s="1184"/>
      <c r="E428" s="1184"/>
      <c r="F428" s="1184"/>
      <c r="G428" s="1184"/>
      <c r="H428" s="1184"/>
      <c r="I428" s="1184"/>
      <c r="J428" s="1184"/>
      <c r="K428" s="1184"/>
      <c r="L428" s="1184"/>
      <c r="M428" s="1184"/>
      <c r="N428" s="1184"/>
      <c r="O428" s="1265"/>
      <c r="P428" s="1073"/>
      <c r="Q428" s="1184"/>
      <c r="R428" s="1184"/>
      <c r="S428" s="1184"/>
      <c r="T428" s="1184"/>
      <c r="U428" s="1184"/>
      <c r="V428" s="1015" t="s">
        <v>330</v>
      </c>
      <c r="W428" s="1242"/>
      <c r="X428" s="1235"/>
      <c r="Y428" s="1235"/>
      <c r="Z428" s="1238">
        <f>+SUMIF($C:$C,$V428,F:F)</f>
        <v>0</v>
      </c>
      <c r="AA428" s="1235"/>
      <c r="AB428" s="1235"/>
      <c r="AC428" s="1238"/>
      <c r="AD428" s="1244"/>
      <c r="AE428" s="1243"/>
      <c r="AF428" s="1236">
        <f>+SUMIF($C:$C,$V428,L:L)</f>
        <v>0</v>
      </c>
      <c r="AG428" s="1237"/>
      <c r="AH428" s="1238">
        <f t="shared" si="101"/>
        <v>0</v>
      </c>
      <c r="AI428" s="1239">
        <f t="shared" si="102"/>
        <v>0</v>
      </c>
      <c r="AJ428" s="1244"/>
      <c r="AK428" s="1235"/>
      <c r="AL428" s="1236">
        <f>+SUMIF($C:$C,$V428,Q:Q)</f>
        <v>0</v>
      </c>
      <c r="AM428" s="1240"/>
      <c r="AN428" s="1238">
        <f t="shared" si="88"/>
        <v>0</v>
      </c>
      <c r="AO428" s="1245">
        <f t="shared" si="89"/>
        <v>0</v>
      </c>
      <c r="AP428" s="1184"/>
      <c r="AQ428" s="1396"/>
      <c r="AR428" s="1233"/>
      <c r="AS428" s="1200"/>
      <c r="AT428" s="1200"/>
      <c r="AU428" s="1200"/>
      <c r="AV428" s="1200"/>
      <c r="AW428" s="1200"/>
      <c r="AX428" s="1200"/>
      <c r="AY428" s="1200"/>
      <c r="AZ428" s="1184"/>
      <c r="BA428" s="1184"/>
      <c r="BB428" s="1184"/>
      <c r="BC428" s="1184"/>
      <c r="BD428" s="1184"/>
      <c r="BE428" s="1184"/>
      <c r="BF428" s="1184"/>
      <c r="BG428" s="1184"/>
      <c r="BH428" s="1184"/>
      <c r="BI428" s="1184"/>
    </row>
    <row r="429" spans="1:61" ht="18">
      <c r="A429" t="str">
        <f t="shared" si="81"/>
        <v>Salaires en absences</v>
      </c>
      <c r="B429" s="899"/>
      <c r="C429" s="1184"/>
      <c r="D429" s="1184"/>
      <c r="E429" s="1184"/>
      <c r="F429" s="1184"/>
      <c r="G429" s="1184"/>
      <c r="H429" s="1184"/>
      <c r="I429" s="1184"/>
      <c r="J429" s="1184"/>
      <c r="K429" s="1184"/>
      <c r="L429" s="1184"/>
      <c r="M429" s="1184"/>
      <c r="N429" s="1184"/>
      <c r="O429" s="1265"/>
      <c r="P429" s="1073"/>
      <c r="Q429" s="1184"/>
      <c r="R429" s="1184"/>
      <c r="S429" s="1184"/>
      <c r="T429" s="1184"/>
      <c r="U429" s="1184"/>
      <c r="V429" s="1016" t="s">
        <v>410</v>
      </c>
      <c r="W429" s="1247" t="s">
        <v>1404</v>
      </c>
      <c r="X429" s="1218"/>
      <c r="Y429" s="1218"/>
      <c r="Z429" s="1219">
        <f>+SUMIF($C:$C,$V429,F:F)</f>
        <v>266945.79572419019</v>
      </c>
      <c r="AA429" s="1218"/>
      <c r="AB429" s="1218"/>
      <c r="AC429" s="1219"/>
      <c r="AD429" s="1249"/>
      <c r="AE429" s="1248"/>
      <c r="AF429" s="1219">
        <f>+SUMIF($C:$C,$V429,L:L)</f>
        <v>218067.28</v>
      </c>
      <c r="AG429" s="1220"/>
      <c r="AH429" s="1221">
        <f t="shared" si="101"/>
        <v>-48878.515724190191</v>
      </c>
      <c r="AI429" s="1250">
        <f t="shared" si="102"/>
        <v>-0.18310277407287481</v>
      </c>
      <c r="AJ429" s="1249"/>
      <c r="AK429" s="1218"/>
      <c r="AL429" s="1219">
        <f>+SUMIF($C:$C,$V429,Q:Q)</f>
        <v>228208.50000000003</v>
      </c>
      <c r="AM429" s="1223"/>
      <c r="AN429" s="1221">
        <f t="shared" si="88"/>
        <v>-10141.22000000003</v>
      </c>
      <c r="AO429" s="1251">
        <f t="shared" si="89"/>
        <v>-4.4438397342780961E-2</v>
      </c>
      <c r="AP429" s="1200"/>
      <c r="AQ429" s="1402">
        <f t="shared" ref="AQ429:AQ432" si="103">AF429/($AF$421+$AF$422+$AF$423+$AF$424+$AF$425+$AF$410+$AF$411+$K$186-$L$186)</f>
        <v>0.12120815158136894</v>
      </c>
      <c r="AR429" s="1233"/>
      <c r="AS429" s="1200"/>
      <c r="AT429" s="1200"/>
      <c r="AU429" s="1200"/>
      <c r="AV429" s="1200"/>
      <c r="AW429" s="1200"/>
      <c r="AX429" s="1200"/>
      <c r="AY429" s="1200"/>
      <c r="AZ429" s="1184"/>
      <c r="BA429" s="1184"/>
      <c r="BB429" s="1184"/>
      <c r="BC429" s="1184"/>
      <c r="BD429" s="1184"/>
      <c r="BE429" s="1184"/>
      <c r="BF429" s="1184"/>
      <c r="BG429" s="1184"/>
      <c r="BH429" s="1184"/>
      <c r="BI429" s="1184"/>
    </row>
    <row r="430" spans="1:61" ht="18">
      <c r="A430" t="str">
        <f t="shared" si="81"/>
        <v>Déduction à la source</v>
      </c>
      <c r="B430" s="899"/>
      <c r="C430" s="1184"/>
      <c r="D430" s="1184"/>
      <c r="E430" s="1184"/>
      <c r="F430" s="1184"/>
      <c r="G430" s="1184"/>
      <c r="H430" s="1184"/>
      <c r="I430" s="1184"/>
      <c r="J430" s="1184"/>
      <c r="K430" s="1184"/>
      <c r="L430" s="1184"/>
      <c r="M430" s="1184"/>
      <c r="N430" s="1184"/>
      <c r="O430" s="1265"/>
      <c r="P430" s="1073"/>
      <c r="Q430" s="1184"/>
      <c r="R430" s="1184"/>
      <c r="S430" s="1184"/>
      <c r="T430" s="1184"/>
      <c r="U430" s="1184"/>
      <c r="V430" s="1015" t="s">
        <v>411</v>
      </c>
      <c r="W430" s="1242" t="s">
        <v>1407</v>
      </c>
      <c r="X430" s="1235"/>
      <c r="Y430" s="1235"/>
      <c r="Z430" s="1236">
        <f>+SUMIF($C:$C,$V430,F:F)</f>
        <v>280874.01316947944</v>
      </c>
      <c r="AA430" s="1235"/>
      <c r="AB430" s="1235"/>
      <c r="AC430" s="1236"/>
      <c r="AD430" s="1244"/>
      <c r="AE430" s="1243"/>
      <c r="AF430" s="1236">
        <f>+SUMIF($C:$C,$V430,L:L)</f>
        <v>248667.84999999998</v>
      </c>
      <c r="AG430" s="1237"/>
      <c r="AH430" s="1238">
        <f t="shared" si="101"/>
        <v>-32206.163169479463</v>
      </c>
      <c r="AI430" s="1239">
        <f t="shared" si="102"/>
        <v>-0.1146640901593351</v>
      </c>
      <c r="AJ430" s="1244"/>
      <c r="AK430" s="1235"/>
      <c r="AL430" s="1236">
        <f>+SUMIF($C:$C,$V430,Q:Q)</f>
        <v>281789.01</v>
      </c>
      <c r="AM430" s="1240"/>
      <c r="AN430" s="1238">
        <f t="shared" si="88"/>
        <v>-33121.160000000033</v>
      </c>
      <c r="AO430" s="1245">
        <f t="shared" si="89"/>
        <v>-0.11753886356320295</v>
      </c>
      <c r="AP430" s="1200"/>
      <c r="AQ430" s="1403">
        <f t="shared" si="103"/>
        <v>0.13821684049167354</v>
      </c>
      <c r="AR430" s="1233"/>
      <c r="AS430" s="1200"/>
      <c r="AT430" s="1200"/>
      <c r="AU430" s="1200"/>
      <c r="AV430" s="1184"/>
      <c r="AW430" s="1184"/>
      <c r="AX430" s="1184"/>
      <c r="AY430" s="1184"/>
      <c r="AZ430" s="1184"/>
      <c r="BA430" s="1184"/>
      <c r="BB430" s="1184"/>
      <c r="BC430" s="1184"/>
      <c r="BD430" s="1184"/>
      <c r="BE430" s="1184"/>
      <c r="BF430" s="1184"/>
      <c r="BG430" s="1184"/>
      <c r="BH430" s="1184"/>
      <c r="BI430" s="1184"/>
    </row>
    <row r="431" spans="1:61" ht="18">
      <c r="A431" t="str">
        <f t="shared" si="81"/>
        <v>Bénéfices marginaux</v>
      </c>
      <c r="B431" s="899"/>
      <c r="C431" s="1184"/>
      <c r="D431" s="1184"/>
      <c r="E431" s="1184"/>
      <c r="F431" s="1184"/>
      <c r="G431" s="1184"/>
      <c r="H431" s="1184"/>
      <c r="I431" s="1184"/>
      <c r="J431" s="1184"/>
      <c r="K431" s="1184"/>
      <c r="L431" s="1184"/>
      <c r="M431" s="1184"/>
      <c r="N431" s="1184"/>
      <c r="O431" s="1265"/>
      <c r="P431" s="1073"/>
      <c r="Q431" s="1184"/>
      <c r="R431" s="1184"/>
      <c r="S431" s="1184"/>
      <c r="T431" s="1184"/>
      <c r="U431" s="1184"/>
      <c r="V431" s="1015" t="s">
        <v>412</v>
      </c>
      <c r="W431" s="1242" t="s">
        <v>1734</v>
      </c>
      <c r="X431" s="1235"/>
      <c r="Y431" s="1235"/>
      <c r="Z431" s="1236">
        <f>+SUMIF($C:$C,$V431,F:F)</f>
        <v>194871.17886432892</v>
      </c>
      <c r="AA431" s="1235"/>
      <c r="AB431" s="1235"/>
      <c r="AC431" s="1236"/>
      <c r="AD431" s="1244"/>
      <c r="AE431" s="1243"/>
      <c r="AF431" s="1236">
        <f>+SUMIF($C:$C,$V431,L:L)</f>
        <v>126936.40999999999</v>
      </c>
      <c r="AG431" s="1237"/>
      <c r="AH431" s="1238">
        <f t="shared" si="101"/>
        <v>-67934.768864328929</v>
      </c>
      <c r="AI431" s="1239">
        <f t="shared" si="102"/>
        <v>-0.34861373169824017</v>
      </c>
      <c r="AJ431" s="1244"/>
      <c r="AK431" s="1235"/>
      <c r="AL431" s="1236">
        <f>+SUMIF($C:$C,$V431,Q:Q)</f>
        <v>133106.54</v>
      </c>
      <c r="AM431" s="1240"/>
      <c r="AN431" s="1238">
        <f t="shared" si="88"/>
        <v>-6170.1300000000192</v>
      </c>
      <c r="AO431" s="1245">
        <f t="shared" si="89"/>
        <v>-4.6354822234880563E-2</v>
      </c>
      <c r="AP431" s="1200"/>
      <c r="AQ431" s="1403">
        <f t="shared" si="103"/>
        <v>7.0554957279582678E-2</v>
      </c>
      <c r="AR431" s="1233"/>
      <c r="AS431" s="1200"/>
      <c r="AT431" s="1200"/>
      <c r="AU431" s="1200"/>
      <c r="AV431" s="1184"/>
      <c r="AW431" s="1184"/>
      <c r="AX431" s="1184"/>
      <c r="AY431" s="1184"/>
      <c r="AZ431" s="1184"/>
      <c r="BA431" s="1184"/>
      <c r="BB431" s="1184"/>
      <c r="BC431" s="1184"/>
      <c r="BD431" s="1184"/>
      <c r="BE431" s="1184"/>
      <c r="BF431" s="1184"/>
      <c r="BG431" s="1184"/>
      <c r="BH431" s="1184"/>
      <c r="BI431" s="1184"/>
    </row>
    <row r="432" spans="1:61" ht="18">
      <c r="A432" t="str">
        <f t="shared" si="81"/>
        <v>Csst</v>
      </c>
      <c r="B432" s="899"/>
      <c r="C432" s="1184"/>
      <c r="D432" s="1184"/>
      <c r="E432" s="1184"/>
      <c r="F432" s="1184"/>
      <c r="G432" s="1184"/>
      <c r="H432" s="1184"/>
      <c r="I432" s="1184"/>
      <c r="J432" s="1184"/>
      <c r="K432" s="1184"/>
      <c r="L432" s="1184"/>
      <c r="M432" s="1184"/>
      <c r="N432" s="1184"/>
      <c r="O432" s="1265"/>
      <c r="P432" s="1073"/>
      <c r="Q432" s="1184"/>
      <c r="R432" s="1184"/>
      <c r="S432" s="1184"/>
      <c r="T432" s="1184"/>
      <c r="U432" s="1184"/>
      <c r="V432" s="1015" t="s">
        <v>413</v>
      </c>
      <c r="W432" s="1242"/>
      <c r="X432" s="1235"/>
      <c r="Y432" s="1235"/>
      <c r="Z432" s="1236">
        <f>+SUMIF($C:$C,$V432,F:F)</f>
        <v>52479.857206595283</v>
      </c>
      <c r="AA432" s="1235"/>
      <c r="AB432" s="1235"/>
      <c r="AC432" s="1236"/>
      <c r="AD432" s="1244"/>
      <c r="AE432" s="1243"/>
      <c r="AF432" s="1236">
        <f>+SUMIF($C:$C,$V432,L:L)</f>
        <v>37208.17</v>
      </c>
      <c r="AG432" s="1237"/>
      <c r="AH432" s="1238">
        <f t="shared" si="101"/>
        <v>-15271.687206595285</v>
      </c>
      <c r="AI432" s="1267">
        <f t="shared" si="102"/>
        <v>-0.29100092910839803</v>
      </c>
      <c r="AJ432" s="1244"/>
      <c r="AK432" s="1235"/>
      <c r="AL432" s="1236">
        <f>+SUMIF($C:$C,$V432,Q:Q)</f>
        <v>45194.52</v>
      </c>
      <c r="AM432" s="1240"/>
      <c r="AN432" s="1238">
        <f t="shared" si="88"/>
        <v>-7986.3499999999985</v>
      </c>
      <c r="AO432" s="1251">
        <f t="shared" si="89"/>
        <v>-0.17671058349552113</v>
      </c>
      <c r="AP432" s="1200"/>
      <c r="AQ432" s="1403">
        <f t="shared" si="103"/>
        <v>2.0681385622938683E-2</v>
      </c>
      <c r="AR432" s="1233"/>
      <c r="AS432" s="1200"/>
      <c r="AT432" s="1200"/>
      <c r="AU432" s="1200"/>
      <c r="AV432" s="1184"/>
      <c r="AW432" s="1184"/>
      <c r="AX432" s="1184"/>
      <c r="AY432" s="1184"/>
      <c r="AZ432" s="1184"/>
      <c r="BA432" s="1184"/>
      <c r="BB432" s="1184"/>
      <c r="BC432" s="1184"/>
      <c r="BD432" s="1184"/>
      <c r="BE432" s="1184"/>
      <c r="BF432" s="1184"/>
      <c r="BG432" s="1184"/>
      <c r="BH432" s="1184"/>
      <c r="BI432" s="1184"/>
    </row>
    <row r="433" spans="1:62" ht="18" hidden="1" customHeight="1">
      <c r="A433" t="str">
        <f t="shared" si="81"/>
        <v>[...]</v>
      </c>
      <c r="B433" s="899"/>
      <c r="C433" s="903"/>
      <c r="D433" s="903"/>
      <c r="E433" s="903"/>
      <c r="F433" s="903"/>
      <c r="G433" s="903"/>
      <c r="H433" s="903"/>
      <c r="I433" s="903"/>
      <c r="J433" s="903"/>
      <c r="K433" s="903"/>
      <c r="L433" s="903"/>
      <c r="M433" s="903"/>
      <c r="N433" s="903"/>
      <c r="O433" s="903"/>
      <c r="P433" s="903"/>
      <c r="Q433" s="903"/>
      <c r="R433" s="903"/>
      <c r="S433" s="903"/>
      <c r="T433" s="1184"/>
      <c r="U433" s="1184"/>
      <c r="V433" s="928" t="s">
        <v>330</v>
      </c>
      <c r="W433" s="1242"/>
      <c r="X433" s="1235"/>
      <c r="Y433" s="1243"/>
      <c r="Z433" s="1238">
        <f>+SUMIF($C:$C,$V433,F:F)</f>
        <v>0</v>
      </c>
      <c r="AA433" s="1235"/>
      <c r="AB433" s="1235"/>
      <c r="AC433" s="1238"/>
      <c r="AD433" s="1244"/>
      <c r="AE433" s="1243"/>
      <c r="AF433" s="1236">
        <f>+SUMIF($C:$C,$V433,L:L)</f>
        <v>0</v>
      </c>
      <c r="AG433" s="1237"/>
      <c r="AH433" s="1238">
        <f t="shared" si="101"/>
        <v>0</v>
      </c>
      <c r="AI433" s="1239">
        <f t="shared" si="102"/>
        <v>0</v>
      </c>
      <c r="AJ433" s="1244"/>
      <c r="AK433" s="1235"/>
      <c r="AL433" s="1236">
        <f>+SUMIF($C:$C,$V433,Q:Q)</f>
        <v>0</v>
      </c>
      <c r="AM433" s="1240"/>
      <c r="AN433" s="1238"/>
      <c r="AO433" s="1251"/>
      <c r="AP433" s="1184"/>
      <c r="AQ433" s="1396"/>
      <c r="AR433" s="1233"/>
      <c r="AS433" s="1200"/>
      <c r="AT433" s="1200"/>
      <c r="AU433" s="1200"/>
      <c r="AV433" s="1184"/>
      <c r="AW433" s="1184"/>
      <c r="AX433" s="1184"/>
      <c r="AY433" s="1184"/>
      <c r="AZ433" s="1184"/>
      <c r="BA433" s="1184"/>
      <c r="BB433" s="1184"/>
      <c r="BC433" s="1184"/>
      <c r="BD433" s="1184"/>
      <c r="BE433" s="1184"/>
      <c r="BF433" s="1184"/>
      <c r="BG433" s="1184"/>
      <c r="BH433" s="1184"/>
      <c r="BI433" s="1184"/>
    </row>
    <row r="434" spans="1:62" ht="18">
      <c r="A434" t="str">
        <f t="shared" si="81"/>
        <v>TOTAL PERSONNEL</v>
      </c>
      <c r="B434" s="899"/>
      <c r="C434" s="1184"/>
      <c r="D434" s="1184"/>
      <c r="E434" s="1184"/>
      <c r="F434" s="1184"/>
      <c r="G434" s="1184"/>
      <c r="H434" s="1184"/>
      <c r="I434" s="1184"/>
      <c r="J434" s="1184"/>
      <c r="K434" s="1184"/>
      <c r="L434" s="1184"/>
      <c r="M434" s="1184"/>
      <c r="R434" s="1184"/>
      <c r="S434" s="1184"/>
      <c r="T434" s="1184"/>
      <c r="U434" s="1184"/>
      <c r="V434" s="1256" t="s">
        <v>414</v>
      </c>
      <c r="W434" s="1257"/>
      <c r="X434" s="1258">
        <f>Z434/Z408</f>
        <v>0.41173323470864576</v>
      </c>
      <c r="Y434" s="1257"/>
      <c r="Z434" s="1259">
        <f>SUM(Z421:Z433)</f>
        <v>1808532.7014503144</v>
      </c>
      <c r="AA434" s="1258"/>
      <c r="AB434" s="1257"/>
      <c r="AC434" s="1259"/>
      <c r="AD434" s="1260">
        <f>AF434/AF408</f>
        <v>0.37316049674327995</v>
      </c>
      <c r="AE434" s="1268"/>
      <c r="AF434" s="1259">
        <f>SUM(AF421:AF433)</f>
        <v>1506666.3099999998</v>
      </c>
      <c r="AG434" s="1269"/>
      <c r="AH434" s="1262">
        <f t="shared" si="101"/>
        <v>-301866.39145031455</v>
      </c>
      <c r="AI434" s="1258">
        <f>AH434/Z434</f>
        <v>-0.16691232135766149</v>
      </c>
      <c r="AJ434" s="1260">
        <f>IF($AL$408=0,0,AL434/$AL$408)</f>
        <v>0.43537774431118437</v>
      </c>
      <c r="AK434" s="1257"/>
      <c r="AL434" s="1259">
        <f>SUM(AL421:AL433)</f>
        <v>1637023.88</v>
      </c>
      <c r="AM434" s="1270"/>
      <c r="AN434" s="1262">
        <f t="shared" ref="AN434:AN452" si="104">AF434-AL434</f>
        <v>-130357.57000000007</v>
      </c>
      <c r="AO434" s="1232">
        <f t="shared" ref="AO434:AO462" si="105">IF(AL434=0,0,AN434/AL434)</f>
        <v>-7.9630829820271212E-2</v>
      </c>
      <c r="AP434" s="1184"/>
      <c r="AQ434" s="1396"/>
      <c r="AR434" s="1233"/>
      <c r="AS434" s="1200"/>
      <c r="AT434" s="1200"/>
      <c r="AU434" s="1200"/>
      <c r="AV434" s="1184"/>
      <c r="AW434" s="1184"/>
      <c r="AX434" s="1184"/>
      <c r="AY434" s="1184"/>
      <c r="AZ434" s="1184"/>
      <c r="BA434" s="1184"/>
      <c r="BB434" s="1184"/>
      <c r="BC434" s="1184"/>
      <c r="BD434" s="1184"/>
      <c r="BE434" s="1184"/>
      <c r="BF434" s="1184"/>
      <c r="BG434" s="1184"/>
      <c r="BH434" s="1184"/>
      <c r="BI434" s="1184"/>
    </row>
    <row r="435" spans="1:62" ht="18">
      <c r="A435" t="str">
        <f t="shared" si="81"/>
        <v>Publicité 2</v>
      </c>
      <c r="B435" s="899"/>
      <c r="C435" s="1184"/>
      <c r="D435" s="1184"/>
      <c r="E435" s="1184"/>
      <c r="F435" s="1184"/>
      <c r="G435" s="1184"/>
      <c r="H435" s="1184"/>
      <c r="I435" s="1184"/>
      <c r="J435" s="1184"/>
      <c r="K435" s="1184"/>
      <c r="L435" s="1184"/>
      <c r="M435" s="1184"/>
      <c r="N435" s="1184"/>
      <c r="O435" s="1184"/>
      <c r="P435" s="1184"/>
      <c r="Q435" s="1233"/>
      <c r="S435" s="1184"/>
      <c r="T435" s="1184"/>
      <c r="U435" s="1184"/>
      <c r="V435" s="1148" t="s">
        <v>415</v>
      </c>
      <c r="W435" s="1271" t="s">
        <v>1698</v>
      </c>
      <c r="X435" s="1272"/>
      <c r="Y435" s="1272"/>
      <c r="Z435" s="1273">
        <f>+SUMIF($C:$C,$V435,F:F)</f>
        <v>26983.610436421426</v>
      </c>
      <c r="AA435" s="1272"/>
      <c r="AB435" s="1272"/>
      <c r="AC435" s="1273"/>
      <c r="AD435" s="1274"/>
      <c r="AE435" s="1275"/>
      <c r="AF435" s="1273">
        <f>+SUMIF($C:$C,$V435,L:L)</f>
        <v>26375.919999999998</v>
      </c>
      <c r="AG435" s="1274"/>
      <c r="AH435" s="1276">
        <f t="shared" si="101"/>
        <v>-607.69043642142788</v>
      </c>
      <c r="AI435" s="1277">
        <f t="shared" ref="AI435:AI452" si="106">IF(Z435=0,0,AH435/Z435)</f>
        <v>-2.2520723750191374E-2</v>
      </c>
      <c r="AJ435" s="1274"/>
      <c r="AK435" s="1272"/>
      <c r="AL435" s="1273">
        <f>+SUMIF($C:$C,$V435,Q:Q)</f>
        <v>77549.180000000008</v>
      </c>
      <c r="AM435" s="1278"/>
      <c r="AN435" s="1276">
        <f t="shared" si="104"/>
        <v>-51173.260000000009</v>
      </c>
      <c r="AO435" s="1241">
        <f t="shared" si="105"/>
        <v>-0.65988138107972261</v>
      </c>
      <c r="AP435" s="1184"/>
      <c r="AQ435" s="1396"/>
      <c r="AR435" s="1233"/>
      <c r="AS435" s="1279"/>
      <c r="AT435" s="1200"/>
      <c r="AU435" s="1200"/>
      <c r="AV435" s="1184"/>
      <c r="AW435" s="1184"/>
      <c r="AX435" s="1184"/>
      <c r="AY435" s="1184"/>
      <c r="AZ435" s="1184"/>
      <c r="BA435" s="1184"/>
      <c r="BB435" s="1184"/>
      <c r="BC435" s="1184"/>
      <c r="BD435" s="1184"/>
      <c r="BE435" s="1184"/>
      <c r="BF435" s="1184"/>
      <c r="BG435" s="1184"/>
      <c r="BH435" s="1184"/>
      <c r="BI435" s="1184"/>
    </row>
    <row r="436" spans="1:62" ht="18">
      <c r="A436" t="str">
        <f t="shared" si="81"/>
        <v>Service gratuit 2</v>
      </c>
      <c r="B436" s="899"/>
      <c r="C436" s="1184"/>
      <c r="D436" s="1184"/>
      <c r="E436" s="1184"/>
      <c r="F436" s="1184"/>
      <c r="G436" s="1184"/>
      <c r="H436" s="1184"/>
      <c r="I436" s="1184"/>
      <c r="J436" s="1184"/>
      <c r="K436" s="1184"/>
      <c r="L436" s="1184"/>
      <c r="M436" s="1184"/>
      <c r="N436" s="1184"/>
      <c r="O436" s="1184"/>
      <c r="Q436" s="1233"/>
      <c r="S436" s="1184"/>
      <c r="T436" s="1184"/>
      <c r="U436" s="1184"/>
      <c r="V436" s="1015" t="s">
        <v>416</v>
      </c>
      <c r="W436" s="1242" t="s">
        <v>1745</v>
      </c>
      <c r="X436" s="1235"/>
      <c r="Y436" s="1235"/>
      <c r="Z436" s="1236">
        <f>+SUMIF($C:$C,$V436,F:F)</f>
        <v>39375</v>
      </c>
      <c r="AA436" s="1235"/>
      <c r="AB436" s="1235"/>
      <c r="AC436" s="1236"/>
      <c r="AD436" s="1244"/>
      <c r="AE436" s="1243"/>
      <c r="AF436" s="1236">
        <f>+SUMIF($C:$C,$V436,L:L)</f>
        <v>41475.97</v>
      </c>
      <c r="AG436" s="1237"/>
      <c r="AH436" s="1238">
        <f t="shared" si="101"/>
        <v>2100.9700000000012</v>
      </c>
      <c r="AI436" s="1239">
        <f t="shared" si="106"/>
        <v>5.3357968253968283E-2</v>
      </c>
      <c r="AJ436" s="1244"/>
      <c r="AK436" s="1235"/>
      <c r="AL436" s="1236">
        <f>+SUMIF($C:$C,$V436,Q:Q)</f>
        <v>31956.55</v>
      </c>
      <c r="AM436" s="1240"/>
      <c r="AN436" s="1238">
        <f t="shared" si="104"/>
        <v>9519.4200000000019</v>
      </c>
      <c r="AO436" s="1245">
        <f t="shared" si="105"/>
        <v>0.29788634880799092</v>
      </c>
      <c r="AP436" s="1184"/>
      <c r="AQ436" s="1396"/>
      <c r="AR436" s="1233"/>
      <c r="AS436" s="1184"/>
      <c r="AT436" s="1184"/>
      <c r="AU436" s="1184"/>
      <c r="AV436" s="1184"/>
      <c r="AW436" s="1184"/>
      <c r="AX436" s="1184"/>
      <c r="AY436" s="1184"/>
      <c r="AZ436" s="1184"/>
      <c r="BA436" s="1184"/>
      <c r="BB436" s="1184"/>
      <c r="BC436" s="1184"/>
      <c r="BD436" s="1184"/>
      <c r="BE436" s="1184"/>
      <c r="BF436" s="1184"/>
      <c r="BG436" s="1184"/>
      <c r="BH436" s="1184"/>
      <c r="BI436" s="1184"/>
    </row>
    <row r="437" spans="1:62" ht="18">
      <c r="A437" t="str">
        <f t="shared" si="81"/>
        <v>Frais véhicules de cie</v>
      </c>
      <c r="B437" s="899"/>
      <c r="C437" s="1184"/>
      <c r="D437" s="1184"/>
      <c r="E437" s="1184"/>
      <c r="F437" s="1184"/>
      <c r="G437" s="1184"/>
      <c r="H437" s="1184"/>
      <c r="I437" s="1184"/>
      <c r="J437" s="1184"/>
      <c r="K437" s="1184"/>
      <c r="L437" s="1184"/>
      <c r="M437" s="1184"/>
      <c r="N437" s="1184"/>
      <c r="O437" s="1184"/>
      <c r="P437" s="1184"/>
      <c r="Q437" s="1233"/>
      <c r="S437" s="1184"/>
      <c r="T437" s="1184"/>
      <c r="U437" s="1184"/>
      <c r="V437" s="1016" t="s">
        <v>417</v>
      </c>
      <c r="W437" s="1247" t="s">
        <v>1430</v>
      </c>
      <c r="X437" s="1218"/>
      <c r="Y437" s="1218"/>
      <c r="Z437" s="1219">
        <f>+SUMIF($C:$C,$V437,F:F)</f>
        <v>135693</v>
      </c>
      <c r="AA437" s="1218"/>
      <c r="AB437" s="1218"/>
      <c r="AC437" s="1219"/>
      <c r="AD437" s="1249"/>
      <c r="AE437" s="1248"/>
      <c r="AF437" s="1219">
        <f>+SUMIF($C:$C,$V437,L:L)</f>
        <v>124919.74</v>
      </c>
      <c r="AG437" s="1220"/>
      <c r="AH437" s="1221">
        <f t="shared" si="101"/>
        <v>-10773.259999999995</v>
      </c>
      <c r="AI437" s="1250">
        <f t="shared" si="106"/>
        <v>-7.9394368169323354E-2</v>
      </c>
      <c r="AJ437" s="1249"/>
      <c r="AK437" s="1218"/>
      <c r="AL437" s="1219">
        <f>+SUMIF($C:$C,$V437,Q:Q)</f>
        <v>182230.27999999997</v>
      </c>
      <c r="AM437" s="1223"/>
      <c r="AN437" s="1221">
        <f t="shared" si="104"/>
        <v>-57310.539999999964</v>
      </c>
      <c r="AO437" s="1224">
        <f t="shared" si="105"/>
        <v>-0.3144951541533052</v>
      </c>
      <c r="AP437" s="1184"/>
      <c r="AQ437" s="1404"/>
      <c r="AR437" s="1233"/>
      <c r="AS437" s="1184"/>
      <c r="AT437" s="1184"/>
      <c r="AU437" s="1184"/>
      <c r="AV437" s="1184"/>
      <c r="AW437" s="1184"/>
      <c r="AX437" s="1184"/>
      <c r="AY437" s="1184"/>
      <c r="AZ437" s="1184"/>
      <c r="BA437" s="1184"/>
      <c r="BB437" s="1184"/>
      <c r="BC437" s="1184"/>
      <c r="BD437" s="1184"/>
      <c r="BE437" s="1184"/>
      <c r="BF437" s="1184"/>
      <c r="BG437" s="1184"/>
      <c r="BH437" s="1184"/>
      <c r="BI437" s="1184"/>
      <c r="BJ437" s="1184"/>
    </row>
    <row r="438" spans="1:62" ht="18">
      <c r="A438" t="str">
        <f t="shared" si="81"/>
        <v>Informatique</v>
      </c>
      <c r="B438" s="899"/>
      <c r="C438" s="1184"/>
      <c r="D438" s="1184"/>
      <c r="E438" s="1184"/>
      <c r="F438" s="1184"/>
      <c r="G438" s="1184"/>
      <c r="H438" s="1184"/>
      <c r="I438" s="1184"/>
      <c r="J438" s="1184"/>
      <c r="K438" s="1184"/>
      <c r="L438" s="1184"/>
      <c r="M438" s="1184"/>
      <c r="N438" s="1184"/>
      <c r="O438" s="1184"/>
      <c r="P438" s="1184"/>
      <c r="Q438" s="1233"/>
      <c r="S438" s="1184"/>
      <c r="T438" s="1184"/>
      <c r="U438" s="1184"/>
      <c r="V438" s="1015" t="s">
        <v>418</v>
      </c>
      <c r="W438" s="1242" t="s">
        <v>1749</v>
      </c>
      <c r="X438" s="1235"/>
      <c r="Y438" s="1235"/>
      <c r="Z438" s="1236">
        <f>+SUMIF($C:$C,$V438,F:F)</f>
        <v>203109.78000000003</v>
      </c>
      <c r="AA438" s="1235"/>
      <c r="AB438" s="1235"/>
      <c r="AC438" s="1236"/>
      <c r="AD438" s="1244"/>
      <c r="AE438" s="1243"/>
      <c r="AF438" s="1236">
        <f>+SUMIF($C:$C,$V438,L:L)</f>
        <v>202680.31</v>
      </c>
      <c r="AG438" s="1237"/>
      <c r="AH438" s="1238">
        <f t="shared" si="101"/>
        <v>-429.47000000003027</v>
      </c>
      <c r="AI438" s="1239">
        <f t="shared" si="106"/>
        <v>-2.1144722819355631E-3</v>
      </c>
      <c r="AJ438" s="1244"/>
      <c r="AK438" s="1235"/>
      <c r="AL438" s="1236">
        <f>+SUMIF($C:$C,$V438,Q:Q)</f>
        <v>132408.95999999999</v>
      </c>
      <c r="AM438" s="1240"/>
      <c r="AN438" s="1238">
        <f t="shared" si="104"/>
        <v>70271.350000000006</v>
      </c>
      <c r="AO438" s="1245">
        <f t="shared" si="105"/>
        <v>0.53071446222370455</v>
      </c>
      <c r="AP438" s="1280"/>
      <c r="AQ438" s="1396"/>
      <c r="AR438" s="1233"/>
      <c r="AS438" s="1280"/>
      <c r="AT438" s="1184"/>
      <c r="AU438" s="1184"/>
      <c r="AV438" s="1184"/>
      <c r="AW438" s="1184"/>
      <c r="AX438" s="1184"/>
      <c r="AY438" s="1184"/>
      <c r="AZ438" s="1184"/>
      <c r="BA438" s="1184"/>
      <c r="BB438" s="1184"/>
      <c r="BC438" s="1184"/>
      <c r="BD438" s="1184"/>
      <c r="BE438" s="1184"/>
      <c r="BF438" s="1184"/>
      <c r="BG438" s="1184"/>
      <c r="BH438" s="1184"/>
      <c r="BI438" s="1184"/>
      <c r="BJ438" s="1184"/>
    </row>
    <row r="439" spans="1:62" ht="18">
      <c r="A439" t="str">
        <f t="shared" si="81"/>
        <v>Frais de déplacement</v>
      </c>
      <c r="B439" s="899"/>
      <c r="C439" s="1184"/>
      <c r="D439" s="1184"/>
      <c r="E439" s="1184"/>
      <c r="F439" s="1184"/>
      <c r="G439" s="1184"/>
      <c r="H439" s="1184"/>
      <c r="I439" s="1184"/>
      <c r="J439" s="1184"/>
      <c r="K439" s="1184"/>
      <c r="L439" s="1184"/>
      <c r="M439" s="1184"/>
      <c r="N439" s="1184"/>
      <c r="O439" s="1184"/>
      <c r="P439" s="1184"/>
      <c r="Q439" s="1233"/>
      <c r="S439" s="1184"/>
      <c r="T439" s="1184"/>
      <c r="U439" s="1184"/>
      <c r="V439" s="1015" t="s">
        <v>419</v>
      </c>
      <c r="W439" s="1242" t="s">
        <v>1752</v>
      </c>
      <c r="X439" s="1235"/>
      <c r="Y439" s="1235"/>
      <c r="Z439" s="1236">
        <f>+SUMIF($C:$C,$V439,F:F)</f>
        <v>37425</v>
      </c>
      <c r="AA439" s="1235"/>
      <c r="AB439" s="1235"/>
      <c r="AC439" s="1236"/>
      <c r="AD439" s="1244"/>
      <c r="AE439" s="1243"/>
      <c r="AF439" s="1236">
        <f>+SUMIF($C:$C,$V439,L:L)</f>
        <v>58909.1</v>
      </c>
      <c r="AG439" s="1237"/>
      <c r="AH439" s="1238">
        <f t="shared" si="101"/>
        <v>21484.1</v>
      </c>
      <c r="AI439" s="1239">
        <f t="shared" si="106"/>
        <v>0.57405744822979288</v>
      </c>
      <c r="AJ439" s="1244"/>
      <c r="AK439" s="1235"/>
      <c r="AL439" s="1236">
        <f>+SUMIF($C:$C,$V439,Q:Q)</f>
        <v>19592.440000000002</v>
      </c>
      <c r="AM439" s="1240"/>
      <c r="AN439" s="1238">
        <f t="shared" si="104"/>
        <v>39316.659999999996</v>
      </c>
      <c r="AO439" s="1245">
        <f t="shared" si="105"/>
        <v>2.0067260637266204</v>
      </c>
      <c r="AP439" s="1280"/>
      <c r="AQ439" s="1396"/>
      <c r="AR439" s="1233"/>
      <c r="AS439" s="1184"/>
      <c r="AT439" s="1184"/>
      <c r="AU439" s="1184"/>
      <c r="AV439" s="1184"/>
      <c r="AW439" s="1184"/>
      <c r="AX439" s="1184"/>
      <c r="AY439" s="1184"/>
      <c r="AZ439" s="1184"/>
      <c r="BA439" s="1184"/>
      <c r="BB439" s="1184"/>
      <c r="BC439" s="1184"/>
      <c r="BD439" s="1184"/>
      <c r="BE439" s="1184"/>
      <c r="BF439" s="1184"/>
      <c r="BG439" s="1184"/>
      <c r="BH439" s="1184"/>
      <c r="BI439" s="1184"/>
      <c r="BJ439" s="1184"/>
    </row>
    <row r="440" spans="1:62" ht="18">
      <c r="A440" t="str">
        <f t="shared" si="81"/>
        <v>Services extérieurs</v>
      </c>
      <c r="B440" s="899"/>
      <c r="C440" s="1184"/>
      <c r="D440" s="1184"/>
      <c r="E440" s="1184"/>
      <c r="F440" s="1184"/>
      <c r="G440" s="1184"/>
      <c r="H440" s="1184"/>
      <c r="I440" s="1184"/>
      <c r="J440" s="1184"/>
      <c r="K440" s="1184"/>
      <c r="L440" s="1184"/>
      <c r="M440" s="1184"/>
      <c r="N440" s="1184"/>
      <c r="O440" s="1184"/>
      <c r="P440" s="1184"/>
      <c r="Q440" s="1233"/>
      <c r="S440" s="1184"/>
      <c r="T440" s="1184"/>
      <c r="U440" s="1184"/>
      <c r="V440" s="1015" t="s">
        <v>420</v>
      </c>
      <c r="W440" s="1242" t="s">
        <v>1376</v>
      </c>
      <c r="X440" s="1235"/>
      <c r="Y440" s="1235"/>
      <c r="Z440" s="1236">
        <f>+SUMIF($C:$C,$V440,F:F)</f>
        <v>98553.170000000013</v>
      </c>
      <c r="AA440" s="1235"/>
      <c r="AB440" s="1235"/>
      <c r="AC440" s="1236"/>
      <c r="AD440" s="1244"/>
      <c r="AE440" s="1243"/>
      <c r="AF440" s="1236">
        <f>+SUMIF($C:$C,$V440,L:L)</f>
        <v>150672.63</v>
      </c>
      <c r="AG440" s="1237"/>
      <c r="AH440" s="1238">
        <f t="shared" si="101"/>
        <v>52119.459999999992</v>
      </c>
      <c r="AI440" s="1239">
        <f t="shared" si="106"/>
        <v>0.52884610408777299</v>
      </c>
      <c r="AJ440" s="1244"/>
      <c r="AK440" s="1235"/>
      <c r="AL440" s="1236">
        <f>+SUMIF($C:$C,$V440,Q:Q)</f>
        <v>79022.359999999986</v>
      </c>
      <c r="AM440" s="1240"/>
      <c r="AN440" s="1238">
        <f t="shared" si="104"/>
        <v>71650.270000000019</v>
      </c>
      <c r="AO440" s="1245">
        <f t="shared" si="105"/>
        <v>0.90670881001276138</v>
      </c>
      <c r="AP440" s="1184"/>
      <c r="AQ440" s="1404"/>
      <c r="AR440" s="1233"/>
      <c r="AS440" s="1184"/>
      <c r="AT440" s="1184"/>
      <c r="AU440" s="1184"/>
      <c r="AV440" s="1184"/>
      <c r="AW440" s="1184"/>
      <c r="AX440" s="1184"/>
      <c r="AY440" s="1184"/>
      <c r="AZ440" s="1184"/>
      <c r="BA440" s="1184"/>
      <c r="BB440" s="1184"/>
      <c r="BC440" s="1184"/>
      <c r="BD440" s="1184"/>
      <c r="BE440" s="1184"/>
      <c r="BF440" s="1184"/>
      <c r="BG440" s="1184"/>
      <c r="BH440" s="1184"/>
      <c r="BI440" s="1184"/>
      <c r="BJ440" s="1184"/>
    </row>
    <row r="441" spans="1:62" ht="18" hidden="1" customHeight="1">
      <c r="B441" s="899"/>
      <c r="C441" s="1184"/>
      <c r="D441" s="1184"/>
      <c r="E441" s="1184"/>
      <c r="F441" s="1184"/>
      <c r="G441" s="1184"/>
      <c r="H441" s="1184"/>
      <c r="I441" s="1184"/>
      <c r="J441" s="1184"/>
      <c r="K441" s="1184"/>
      <c r="L441" s="1184"/>
      <c r="M441" s="1184"/>
      <c r="N441" s="1184"/>
      <c r="O441" s="1184"/>
      <c r="P441" s="1184"/>
      <c r="Q441" s="1233"/>
      <c r="S441" s="1184"/>
      <c r="T441" s="1184"/>
      <c r="U441" s="1184"/>
      <c r="V441" s="1149" t="s">
        <v>828</v>
      </c>
      <c r="W441" s="1281"/>
      <c r="X441" s="1282"/>
      <c r="Y441" s="1282"/>
      <c r="Z441" s="1283">
        <f>+SUMIF($C:$C,$V441,F:F)</f>
        <v>0</v>
      </c>
      <c r="AA441" s="1282"/>
      <c r="AB441" s="1282"/>
      <c r="AC441" s="1283"/>
      <c r="AD441" s="1284"/>
      <c r="AE441" s="1285"/>
      <c r="AF441" s="1286">
        <f>+SUMIF($C:$C,$V441,L:L)</f>
        <v>0</v>
      </c>
      <c r="AG441" s="1287"/>
      <c r="AH441" s="1288">
        <f t="shared" si="101"/>
        <v>0</v>
      </c>
      <c r="AI441" s="1289">
        <f t="shared" si="106"/>
        <v>0</v>
      </c>
      <c r="AJ441" s="1284"/>
      <c r="AK441" s="1282"/>
      <c r="AL441" s="1283">
        <f>+SUMIF($C:$C,$V441,Q:Q)</f>
        <v>0</v>
      </c>
      <c r="AM441" s="1290"/>
      <c r="AN441" s="1288">
        <f t="shared" si="104"/>
        <v>0</v>
      </c>
      <c r="AO441" s="1291">
        <f t="shared" si="105"/>
        <v>0</v>
      </c>
      <c r="AP441" s="1184"/>
      <c r="AQ441" s="1396"/>
      <c r="AR441" s="1233"/>
      <c r="AS441" s="1184"/>
      <c r="AT441" s="1184"/>
      <c r="AU441" s="1184"/>
      <c r="AV441" s="1184"/>
      <c r="AW441" s="1184"/>
      <c r="AX441" s="1184"/>
      <c r="AY441" s="1184"/>
      <c r="AZ441" s="1184"/>
      <c r="BA441" s="1184"/>
      <c r="BB441" s="1184"/>
      <c r="BC441" s="1184"/>
      <c r="BD441" s="1184"/>
      <c r="BE441" s="1184"/>
      <c r="BF441" s="1184"/>
      <c r="BG441" s="1184"/>
      <c r="BH441" s="1184"/>
      <c r="BI441" s="1184"/>
      <c r="BJ441" s="1184"/>
    </row>
    <row r="442" spans="1:62" ht="18">
      <c r="A442" t="str">
        <f t="shared" ref="A442:A488" si="107">+U442&amp;V442</f>
        <v>Fournitures autres</v>
      </c>
      <c r="B442" s="899"/>
      <c r="C442" s="1184"/>
      <c r="D442" s="1184"/>
      <c r="E442" s="1184"/>
      <c r="F442" s="1184"/>
      <c r="G442" s="1184"/>
      <c r="H442" s="1184"/>
      <c r="I442" s="1184"/>
      <c r="J442" s="1184"/>
      <c r="K442" s="1184"/>
      <c r="L442" s="1184"/>
      <c r="M442" s="1184"/>
      <c r="N442" s="1184"/>
      <c r="O442" s="1184"/>
      <c r="P442" s="1292"/>
      <c r="Q442" s="1233"/>
      <c r="R442" s="1184"/>
      <c r="S442" s="1184"/>
      <c r="T442" s="1184"/>
      <c r="U442" s="1184"/>
      <c r="V442" s="1015" t="s">
        <v>421</v>
      </c>
      <c r="W442" s="1242" t="s">
        <v>1427</v>
      </c>
      <c r="X442" s="1235"/>
      <c r="Y442" s="1243"/>
      <c r="Z442" s="1236">
        <f>+SUMIF($C:$C,$V442,F:F)</f>
        <v>30183.75</v>
      </c>
      <c r="AA442" s="1235"/>
      <c r="AB442" s="1243"/>
      <c r="AC442" s="1236"/>
      <c r="AD442" s="1244"/>
      <c r="AE442" s="1243"/>
      <c r="AF442" s="1236">
        <f>+SUMIF($C:$C,$V442,L:L)</f>
        <v>30923.41</v>
      </c>
      <c r="AG442" s="1237"/>
      <c r="AH442" s="1238">
        <f t="shared" si="101"/>
        <v>739.65999999999985</v>
      </c>
      <c r="AI442" s="1239">
        <f t="shared" si="106"/>
        <v>2.4505238746013992E-2</v>
      </c>
      <c r="AJ442" s="1244"/>
      <c r="AK442" s="1235"/>
      <c r="AL442" s="1236">
        <f>+SUMIF($C:$C,$V442,Q:Q)</f>
        <v>26372.94</v>
      </c>
      <c r="AM442" s="1240"/>
      <c r="AN442" s="1238">
        <f t="shared" si="104"/>
        <v>4550.4700000000012</v>
      </c>
      <c r="AO442" s="1245">
        <f t="shared" si="105"/>
        <v>0.17254314460200498</v>
      </c>
      <c r="AP442" s="1184"/>
      <c r="AQ442" s="1396"/>
      <c r="AR442" s="1233"/>
      <c r="AS442" s="1184"/>
      <c r="AT442" s="1184"/>
      <c r="AU442" s="1184"/>
      <c r="AV442" s="1184"/>
      <c r="AW442" s="1184"/>
      <c r="AX442" s="1184"/>
      <c r="AY442" s="1184"/>
      <c r="AZ442" s="1184"/>
      <c r="BA442" s="1184"/>
      <c r="BB442" s="1184"/>
      <c r="BC442" s="1184"/>
      <c r="BD442" s="1184"/>
      <c r="BE442" s="1184"/>
      <c r="BF442" s="1184"/>
      <c r="BG442" s="1184"/>
      <c r="BH442" s="1184"/>
      <c r="BI442" s="1184"/>
      <c r="BJ442" s="1184"/>
    </row>
    <row r="443" spans="1:62" ht="18">
      <c r="A443" t="str">
        <f t="shared" si="107"/>
        <v>Uniformes</v>
      </c>
      <c r="B443" s="899"/>
      <c r="C443" s="1184"/>
      <c r="D443" s="1184"/>
      <c r="E443" s="1184"/>
      <c r="F443" s="1184"/>
      <c r="G443" s="1184"/>
      <c r="H443" s="1184"/>
      <c r="I443" s="1184"/>
      <c r="J443" s="1184"/>
      <c r="K443" s="1184"/>
      <c r="L443" s="1184"/>
      <c r="M443" s="1184"/>
      <c r="N443" s="1184"/>
      <c r="O443" s="1184"/>
      <c r="Q443" s="1233"/>
      <c r="S443" s="1184"/>
      <c r="T443" s="1184"/>
      <c r="U443" s="1184"/>
      <c r="V443" s="1015" t="s">
        <v>422</v>
      </c>
      <c r="W443" s="1242" t="s">
        <v>1430</v>
      </c>
      <c r="X443" s="1235"/>
      <c r="Y443" s="1235"/>
      <c r="Z443" s="1236">
        <f>+SUMIF($C:$C,$V443,F:F)</f>
        <v>12600</v>
      </c>
      <c r="AA443" s="1235"/>
      <c r="AB443" s="1235"/>
      <c r="AC443" s="1236"/>
      <c r="AD443" s="1244"/>
      <c r="AE443" s="1243"/>
      <c r="AF443" s="1236">
        <f>+SUMIF($C:$C,$V443,L:L)</f>
        <v>11224.94</v>
      </c>
      <c r="AG443" s="1237"/>
      <c r="AH443" s="1238">
        <f t="shared" si="101"/>
        <v>-1375.0599999999995</v>
      </c>
      <c r="AI443" s="1267">
        <f t="shared" si="106"/>
        <v>-0.109131746031746</v>
      </c>
      <c r="AJ443" s="1244"/>
      <c r="AK443" s="1235"/>
      <c r="AL443" s="1236">
        <f>+SUMIF($C:$C,$V443,Q:Q)</f>
        <v>11431.16</v>
      </c>
      <c r="AM443" s="1240"/>
      <c r="AN443" s="1238">
        <f t="shared" si="104"/>
        <v>-206.21999999999935</v>
      </c>
      <c r="AO443" s="1245">
        <f t="shared" si="105"/>
        <v>-1.8040163902875942E-2</v>
      </c>
      <c r="AP443" s="1184"/>
      <c r="AQ443" s="1396"/>
      <c r="AR443" s="1233"/>
      <c r="AS443" s="1184"/>
      <c r="AT443" s="1184"/>
      <c r="AU443" s="1184"/>
      <c r="AV443" s="1184"/>
      <c r="AW443" s="1184"/>
      <c r="AX443" s="1184"/>
      <c r="AY443" s="1184"/>
      <c r="AZ443" s="1184"/>
      <c r="BA443" s="1184"/>
      <c r="BB443" s="1184"/>
      <c r="BC443" s="1184"/>
      <c r="BD443" s="1184"/>
      <c r="BE443" s="1184"/>
      <c r="BF443" s="1184"/>
      <c r="BG443" s="1184"/>
      <c r="BH443" s="1184"/>
      <c r="BI443" s="1184"/>
      <c r="BJ443" s="1184"/>
    </row>
    <row r="444" spans="1:62" ht="18">
      <c r="A444" t="str">
        <f t="shared" si="107"/>
        <v>Papeterie</v>
      </c>
      <c r="B444" s="899"/>
      <c r="C444" s="1184"/>
      <c r="D444" s="1184"/>
      <c r="E444" s="1184"/>
      <c r="F444" s="1184"/>
      <c r="G444" s="1184"/>
      <c r="H444" s="1184"/>
      <c r="I444" s="1184"/>
      <c r="J444" s="1184"/>
      <c r="K444" s="1184"/>
      <c r="L444" s="1184"/>
      <c r="M444" s="1184"/>
      <c r="N444" s="1184"/>
      <c r="O444" s="1184"/>
      <c r="P444" s="1292"/>
      <c r="Q444" s="1233"/>
      <c r="R444" s="1184"/>
      <c r="S444" s="1184"/>
      <c r="T444" s="1184"/>
      <c r="U444" s="1184"/>
      <c r="V444" s="1015" t="s">
        <v>423</v>
      </c>
      <c r="W444" s="1242" t="s">
        <v>1431</v>
      </c>
      <c r="X444" s="1235"/>
      <c r="Y444" s="1235"/>
      <c r="Z444" s="1236">
        <f>+SUMIF($C:$C,$V444,F:F)</f>
        <v>13050</v>
      </c>
      <c r="AA444" s="1235"/>
      <c r="AB444" s="1235"/>
      <c r="AC444" s="1236"/>
      <c r="AD444" s="1244"/>
      <c r="AE444" s="1243"/>
      <c r="AF444" s="1236">
        <f>+SUMIF($C:$C,$V444,L:L)</f>
        <v>13631.760000000002</v>
      </c>
      <c r="AG444" s="1237"/>
      <c r="AH444" s="1238">
        <f t="shared" si="101"/>
        <v>581.76000000000204</v>
      </c>
      <c r="AI444" s="1239">
        <f t="shared" si="106"/>
        <v>4.457931034482774E-2</v>
      </c>
      <c r="AJ444" s="1244"/>
      <c r="AK444" s="1235"/>
      <c r="AL444" s="1236">
        <f>+SUMIF($C:$C,$V444,Q:Q)</f>
        <v>14072.93</v>
      </c>
      <c r="AM444" s="1240"/>
      <c r="AN444" s="1238">
        <f t="shared" si="104"/>
        <v>-441.16999999999825</v>
      </c>
      <c r="AO444" s="1245">
        <f t="shared" si="105"/>
        <v>-3.13488378042098E-2</v>
      </c>
      <c r="AP444" s="1184"/>
      <c r="AQ444" s="1396"/>
      <c r="AR444" s="1233"/>
      <c r="AS444" s="1184"/>
      <c r="AT444" s="1184"/>
      <c r="AU444" s="1184"/>
      <c r="AV444" s="1184"/>
      <c r="AW444" s="1184"/>
      <c r="AX444" s="1184"/>
      <c r="AY444" s="1184"/>
      <c r="AZ444" s="1184"/>
      <c r="BA444" s="1184"/>
      <c r="BB444" s="1184"/>
      <c r="BC444" s="1184"/>
      <c r="BD444" s="1184"/>
      <c r="BE444" s="1184"/>
      <c r="BF444" s="1184"/>
      <c r="BG444" s="1184"/>
      <c r="BH444" s="1184"/>
      <c r="BI444" s="1184"/>
      <c r="BJ444" s="1184"/>
    </row>
    <row r="445" spans="1:62" ht="18">
      <c r="A445" t="str">
        <f t="shared" si="107"/>
        <v>Téléphone</v>
      </c>
      <c r="B445" s="899"/>
      <c r="C445" s="1184"/>
      <c r="D445" s="1184"/>
      <c r="E445" s="1184"/>
      <c r="F445" s="1184"/>
      <c r="G445" s="1184"/>
      <c r="H445" s="1184"/>
      <c r="I445" s="1184"/>
      <c r="J445" s="1184"/>
      <c r="K445" s="1184"/>
      <c r="L445" s="1184"/>
      <c r="M445" s="1184"/>
      <c r="N445" s="1184"/>
      <c r="O445" s="1184"/>
      <c r="P445" s="1184"/>
      <c r="Q445" s="1233"/>
      <c r="S445" s="1184"/>
      <c r="T445" s="1184"/>
      <c r="U445" s="1184"/>
      <c r="V445" s="1015" t="s">
        <v>424</v>
      </c>
      <c r="W445" s="1242" t="s">
        <v>1471</v>
      </c>
      <c r="X445" s="1235"/>
      <c r="Y445" s="1235"/>
      <c r="Z445" s="1236">
        <f>+SUMIF($C:$C,$V445,F:F)</f>
        <v>4041</v>
      </c>
      <c r="AA445" s="1235"/>
      <c r="AB445" s="1235"/>
      <c r="AC445" s="1236"/>
      <c r="AD445" s="1244"/>
      <c r="AE445" s="1243"/>
      <c r="AF445" s="1236">
        <f>+SUMIF($C:$C,$V445,L:L)</f>
        <v>5150.7699999999995</v>
      </c>
      <c r="AG445" s="1237"/>
      <c r="AH445" s="1238">
        <f t="shared" si="101"/>
        <v>1109.7699999999995</v>
      </c>
      <c r="AI445" s="1267">
        <f t="shared" si="106"/>
        <v>0.2746275674338034</v>
      </c>
      <c r="AJ445" s="1244"/>
      <c r="AK445" s="1235"/>
      <c r="AL445" s="1236">
        <f>+SUMIF($C:$C,$V445,Q:Q)</f>
        <v>6132.05</v>
      </c>
      <c r="AM445" s="1240"/>
      <c r="AN445" s="1238">
        <f t="shared" si="104"/>
        <v>-981.28000000000065</v>
      </c>
      <c r="AO445" s="1245">
        <f t="shared" si="105"/>
        <v>-0.16002478779527249</v>
      </c>
      <c r="AP445" s="1184"/>
      <c r="AQ445" s="1396"/>
      <c r="AR445" s="1233"/>
      <c r="AS445" s="1184"/>
      <c r="AT445" s="1184"/>
      <c r="AU445" s="1184"/>
      <c r="AV445" s="1184"/>
      <c r="AW445" s="1184"/>
      <c r="AX445" s="1184"/>
      <c r="AY445" s="1184"/>
      <c r="AZ445" s="1184"/>
      <c r="BA445" s="1184"/>
      <c r="BB445" s="1184"/>
      <c r="BC445" s="1184"/>
      <c r="BD445" s="1184"/>
      <c r="BE445" s="1184"/>
      <c r="BF445" s="1184"/>
      <c r="BG445" s="1184"/>
      <c r="BH445" s="1184"/>
      <c r="BI445" s="1184"/>
      <c r="BJ445" s="1184"/>
    </row>
    <row r="446" spans="1:62" ht="18">
      <c r="A446" t="str">
        <f t="shared" si="107"/>
        <v>Frais postaux</v>
      </c>
      <c r="B446" s="899"/>
      <c r="C446" s="1184"/>
      <c r="D446" s="1184"/>
      <c r="E446" s="1184"/>
      <c r="F446" s="1184"/>
      <c r="G446" s="1184"/>
      <c r="H446" s="1184"/>
      <c r="I446" s="1184"/>
      <c r="J446" s="1184"/>
      <c r="K446" s="1184"/>
      <c r="L446" s="1184"/>
      <c r="M446" s="1184"/>
      <c r="N446" s="1184"/>
      <c r="O446" s="1184"/>
      <c r="P446" s="1184"/>
      <c r="Q446" s="1233"/>
      <c r="S446" s="1184"/>
      <c r="T446" s="1184"/>
      <c r="U446" s="1184"/>
      <c r="V446" s="1015" t="s">
        <v>425</v>
      </c>
      <c r="W446" s="1242" t="s">
        <v>1759</v>
      </c>
      <c r="X446" s="1235"/>
      <c r="Y446" s="1235"/>
      <c r="Z446" s="1236">
        <f>+SUMIF($C:$C,$V446,F:F)</f>
        <v>25425.000000000007</v>
      </c>
      <c r="AA446" s="1235"/>
      <c r="AB446" s="1235"/>
      <c r="AC446" s="1236"/>
      <c r="AD446" s="1244"/>
      <c r="AE446" s="1243"/>
      <c r="AF446" s="1236">
        <f>+SUMIF($C:$C,$V446,L:L)</f>
        <v>12672.59</v>
      </c>
      <c r="AG446" s="1237"/>
      <c r="AH446" s="1238">
        <f t="shared" si="101"/>
        <v>-12752.410000000007</v>
      </c>
      <c r="AI446" s="1239">
        <f t="shared" si="106"/>
        <v>-0.50156971484759105</v>
      </c>
      <c r="AJ446" s="1244"/>
      <c r="AK446" s="1235"/>
      <c r="AL446" s="1236">
        <f>+SUMIF($C:$C,$V446,Q:Q)</f>
        <v>11211.45</v>
      </c>
      <c r="AM446" s="1240"/>
      <c r="AN446" s="1238">
        <f t="shared" si="104"/>
        <v>1461.1399999999994</v>
      </c>
      <c r="AO446" s="1245">
        <f t="shared" si="105"/>
        <v>0.1303256938219409</v>
      </c>
      <c r="AP446" s="1184"/>
      <c r="AQ446" s="1396"/>
      <c r="AR446" s="1233"/>
      <c r="AS446" s="1184"/>
      <c r="AT446" s="1184"/>
      <c r="AU446" s="1184"/>
      <c r="AV446" s="1184"/>
      <c r="AW446" s="1184"/>
      <c r="AX446" s="1184"/>
      <c r="AY446" s="1184"/>
      <c r="AZ446" s="1184"/>
      <c r="BA446" s="1184"/>
      <c r="BB446" s="1184"/>
      <c r="BC446" s="1184"/>
      <c r="BD446" s="1184"/>
      <c r="BE446" s="1184"/>
      <c r="BF446" s="1184"/>
      <c r="BG446" s="1184"/>
      <c r="BH446" s="1184"/>
      <c r="BI446" s="1184"/>
      <c r="BJ446" s="1184"/>
    </row>
    <row r="447" spans="1:62" ht="18">
      <c r="A447" t="str">
        <f t="shared" si="107"/>
        <v>Divers</v>
      </c>
      <c r="B447" s="899"/>
      <c r="C447" s="1184"/>
      <c r="D447" s="1184"/>
      <c r="E447" s="1184"/>
      <c r="F447" s="1184"/>
      <c r="G447" s="1184"/>
      <c r="H447" s="1184"/>
      <c r="I447" s="1184"/>
      <c r="J447" s="1184"/>
      <c r="K447" s="1184"/>
      <c r="L447" s="1184"/>
      <c r="M447" s="1184"/>
      <c r="N447" s="1184"/>
      <c r="O447" s="1184"/>
      <c r="P447" s="1184"/>
      <c r="Q447" s="1233"/>
      <c r="R447" s="1184"/>
      <c r="S447" s="1184"/>
      <c r="T447" s="1184"/>
      <c r="U447" s="1184"/>
      <c r="V447" s="1015" t="s">
        <v>426</v>
      </c>
      <c r="W447" s="1242" t="s">
        <v>1762</v>
      </c>
      <c r="X447" s="1235"/>
      <c r="Y447" s="1243"/>
      <c r="Z447" s="1236">
        <f>+SUMIF($C:$C,$V447,F:F)</f>
        <v>13994.999999999996</v>
      </c>
      <c r="AA447" s="1235"/>
      <c r="AB447" s="1243"/>
      <c r="AC447" s="1236"/>
      <c r="AD447" s="1244"/>
      <c r="AE447" s="1243"/>
      <c r="AF447" s="1236">
        <f>+SUMIF($C:$C,$V447,L:L)</f>
        <v>15349.370000000003</v>
      </c>
      <c r="AG447" s="1237"/>
      <c r="AH447" s="1238">
        <f t="shared" si="101"/>
        <v>1354.3700000000063</v>
      </c>
      <c r="AI447" s="1267">
        <f t="shared" si="106"/>
        <v>9.6775276884602121E-2</v>
      </c>
      <c r="AJ447" s="1244"/>
      <c r="AK447" s="1235"/>
      <c r="AL447" s="1236">
        <f>+SUMIF($C:$C,$V447,Q:Q)</f>
        <v>23077.289999999997</v>
      </c>
      <c r="AM447" s="1240"/>
      <c r="AN447" s="1238">
        <f t="shared" si="104"/>
        <v>-7727.9199999999946</v>
      </c>
      <c r="AO447" s="1245">
        <f t="shared" si="105"/>
        <v>-0.33487120888111194</v>
      </c>
      <c r="AP447" s="1184"/>
      <c r="AQ447" s="1396"/>
      <c r="AR447" s="1233"/>
      <c r="AS447" s="1184"/>
      <c r="AT447" s="1184"/>
      <c r="AU447" s="1184"/>
      <c r="AV447" s="1184"/>
      <c r="AW447" s="1184"/>
      <c r="AX447" s="1184"/>
      <c r="AY447" s="1184"/>
      <c r="AZ447" s="1184"/>
      <c r="BA447" s="1184"/>
      <c r="BB447" s="1184"/>
      <c r="BC447" s="1184"/>
      <c r="BD447" s="1184"/>
      <c r="BE447" s="1184"/>
      <c r="BF447" s="1184"/>
      <c r="BG447" s="1184"/>
      <c r="BH447" s="1184"/>
      <c r="BI447" s="1184"/>
      <c r="BJ447" s="1184"/>
    </row>
    <row r="448" spans="1:62" ht="18">
      <c r="A448" t="str">
        <f t="shared" si="107"/>
        <v>Formation</v>
      </c>
      <c r="B448" s="899"/>
      <c r="C448" s="1184"/>
      <c r="D448" s="1184"/>
      <c r="E448" s="1184"/>
      <c r="F448" s="1184"/>
      <c r="G448" s="1184"/>
      <c r="H448" s="1184"/>
      <c r="I448" s="1184"/>
      <c r="J448" s="1184"/>
      <c r="K448" s="1184"/>
      <c r="L448" s="1184"/>
      <c r="M448" s="1184"/>
      <c r="N448" s="1184"/>
      <c r="O448" s="1184"/>
      <c r="P448" s="1184"/>
      <c r="Q448" s="1233"/>
      <c r="R448" s="1184"/>
      <c r="S448" s="1184"/>
      <c r="T448" s="1184"/>
      <c r="U448" s="1184"/>
      <c r="V448" s="1015" t="s">
        <v>427</v>
      </c>
      <c r="W448" s="1242" t="s">
        <v>1763</v>
      </c>
      <c r="X448" s="1235"/>
      <c r="Y448" s="1243"/>
      <c r="Z448" s="1236">
        <f>+SUMIF($C:$C,$V448,F:F)</f>
        <v>21335.879999999997</v>
      </c>
      <c r="AA448" s="1235"/>
      <c r="AB448" s="1243"/>
      <c r="AC448" s="1236"/>
      <c r="AD448" s="1244"/>
      <c r="AE448" s="1243"/>
      <c r="AF448" s="1236">
        <f>+SUMIF($C:$C,$V448,L:L)</f>
        <v>17749.29</v>
      </c>
      <c r="AG448" s="1237"/>
      <c r="AH448" s="1238">
        <f t="shared" si="101"/>
        <v>-3586.5899999999965</v>
      </c>
      <c r="AI448" s="1239">
        <f t="shared" si="106"/>
        <v>-0.1681013391526385</v>
      </c>
      <c r="AJ448" s="1244"/>
      <c r="AK448" s="1235"/>
      <c r="AL448" s="1236">
        <f>+SUMIF($C:$C,$V448,Q:Q)</f>
        <v>21716.910000000003</v>
      </c>
      <c r="AM448" s="1240"/>
      <c r="AN448" s="1238">
        <f t="shared" si="104"/>
        <v>-3967.6200000000026</v>
      </c>
      <c r="AO448" s="1245">
        <f t="shared" si="105"/>
        <v>-0.18269726217956431</v>
      </c>
      <c r="AP448" s="1184"/>
      <c r="AQ448" s="1396"/>
      <c r="AR448" s="1233"/>
      <c r="AS448" s="1184"/>
      <c r="AT448" s="1184"/>
      <c r="AU448" s="1184"/>
      <c r="AV448" s="1184"/>
      <c r="AW448" s="1184"/>
      <c r="AX448" s="1184"/>
      <c r="AY448" s="1184"/>
      <c r="AZ448" s="1184"/>
      <c r="BA448" s="1184"/>
      <c r="BB448" s="1184"/>
      <c r="BC448" s="1184"/>
      <c r="BD448" s="1184"/>
      <c r="BE448" s="1184"/>
      <c r="BF448" s="1184"/>
      <c r="BG448" s="1184"/>
      <c r="BH448" s="1184"/>
      <c r="BI448" s="1184"/>
      <c r="BJ448" s="1184"/>
    </row>
    <row r="449" spans="1:62" ht="18">
      <c r="A449" t="str">
        <f t="shared" si="107"/>
        <v>Frais bancaires</v>
      </c>
      <c r="B449" s="899"/>
      <c r="C449" s="1184"/>
      <c r="D449" s="1184"/>
      <c r="E449" s="1184"/>
      <c r="F449" s="1184"/>
      <c r="G449" s="1184"/>
      <c r="H449" s="1184"/>
      <c r="I449" s="1184"/>
      <c r="J449" s="1184"/>
      <c r="K449" s="1184"/>
      <c r="L449" s="1184"/>
      <c r="M449" s="1184"/>
      <c r="N449" s="1184"/>
      <c r="O449" s="1184"/>
      <c r="P449" s="1184"/>
      <c r="Q449" s="1233"/>
      <c r="R449" s="1184"/>
      <c r="S449" s="1184"/>
      <c r="T449" s="1184"/>
      <c r="U449" s="1184"/>
      <c r="V449" s="1015" t="s">
        <v>428</v>
      </c>
      <c r="W449" s="1242" t="s">
        <v>1765</v>
      </c>
      <c r="X449" s="1235"/>
      <c r="Y449" s="1243"/>
      <c r="Z449" s="1236">
        <f>+SUMIF($C:$C,$V449,F:F)</f>
        <v>78929.89642375047</v>
      </c>
      <c r="AA449" s="1235"/>
      <c r="AB449" s="1243"/>
      <c r="AC449" s="1236"/>
      <c r="AD449" s="1244"/>
      <c r="AE449" s="1243"/>
      <c r="AF449" s="1236">
        <f>+SUMIF($C:$C,$V449,L:L)</f>
        <v>62626.99</v>
      </c>
      <c r="AG449" s="1237"/>
      <c r="AH449" s="1238">
        <f t="shared" si="101"/>
        <v>-16302.906423750472</v>
      </c>
      <c r="AI449" s="1239">
        <f t="shared" si="106"/>
        <v>-0.2065491931754877</v>
      </c>
      <c r="AJ449" s="1244"/>
      <c r="AK449" s="1235"/>
      <c r="AL449" s="1236">
        <f t="array" ref="AL449">+SUMPRODUCT(('Réel 2025'!$A$8:$A$500=$A449)*('Réel 2025'!$C$3:$AO$3=Z$2),'Réel 2025'!$C$8:$AO$500)</f>
        <v>56398.239999999998</v>
      </c>
      <c r="AM449" s="1240"/>
      <c r="AN449" s="1238">
        <f t="shared" si="104"/>
        <v>6228.75</v>
      </c>
      <c r="AO449" s="1245">
        <f t="shared" si="105"/>
        <v>0.11044227621287474</v>
      </c>
      <c r="AP449" s="1184"/>
      <c r="AQ449" s="1396"/>
      <c r="AR449" s="1233"/>
      <c r="AS449" s="1184"/>
      <c r="AT449" s="1184"/>
      <c r="AU449" s="1184"/>
      <c r="AV449" s="1184"/>
      <c r="AW449" s="1184"/>
      <c r="AX449" s="1184"/>
      <c r="AY449" s="1184"/>
      <c r="AZ449" s="1184"/>
      <c r="BA449" s="1184"/>
      <c r="BB449" s="1184"/>
      <c r="BC449" s="1184"/>
      <c r="BD449" s="1184"/>
      <c r="BE449" s="1184"/>
      <c r="BF449" s="1184"/>
      <c r="BG449" s="1184"/>
      <c r="BH449" s="1184"/>
      <c r="BI449" s="1184"/>
      <c r="BJ449" s="1184"/>
    </row>
    <row r="450" spans="1:62" ht="18" hidden="1" customHeight="1">
      <c r="A450" t="str">
        <f t="shared" si="107"/>
        <v>[...]</v>
      </c>
      <c r="B450" s="899"/>
      <c r="C450" s="1184"/>
      <c r="D450" s="1184"/>
      <c r="E450" s="1184"/>
      <c r="F450" s="1184"/>
      <c r="G450" s="1184"/>
      <c r="H450" s="1184"/>
      <c r="I450" s="1184"/>
      <c r="J450" s="1184"/>
      <c r="K450" s="1184"/>
      <c r="L450" s="1184"/>
      <c r="M450" s="1184"/>
      <c r="N450" s="1184"/>
      <c r="O450" s="1184"/>
      <c r="P450" s="1184"/>
      <c r="Q450" s="1233"/>
      <c r="R450" s="1184"/>
      <c r="S450" s="1184"/>
      <c r="T450" s="1184"/>
      <c r="U450" s="1184"/>
      <c r="V450" s="1015" t="s">
        <v>330</v>
      </c>
      <c r="W450" s="1242"/>
      <c r="X450" s="1235"/>
      <c r="Y450" s="1243"/>
      <c r="Z450" s="1238">
        <f>+SUMIF($C:$C,$V450,F:F)</f>
        <v>0</v>
      </c>
      <c r="AA450" s="1235"/>
      <c r="AB450" s="1235"/>
      <c r="AC450" s="1238"/>
      <c r="AD450" s="1244"/>
      <c r="AE450" s="1243"/>
      <c r="AF450" s="1236">
        <f>+SUMIF($C:$C,$V450,L:L)</f>
        <v>0</v>
      </c>
      <c r="AG450" s="1237"/>
      <c r="AH450" s="1238">
        <f t="shared" si="101"/>
        <v>0</v>
      </c>
      <c r="AI450" s="1239">
        <f t="shared" si="106"/>
        <v>0</v>
      </c>
      <c r="AJ450" s="1244"/>
      <c r="AK450" s="1235"/>
      <c r="AL450" s="1236">
        <f>+SUMIF($C:$C,$V450,Q:Q)</f>
        <v>0</v>
      </c>
      <c r="AM450" s="1240"/>
      <c r="AN450" s="1238">
        <f t="shared" si="104"/>
        <v>0</v>
      </c>
      <c r="AO450" s="1245">
        <f t="shared" si="105"/>
        <v>0</v>
      </c>
      <c r="AP450" s="1184"/>
      <c r="AQ450" s="1396"/>
      <c r="AR450" s="1233"/>
      <c r="AS450" s="1184"/>
      <c r="AT450" s="1184"/>
      <c r="AU450" s="1184"/>
      <c r="AV450" s="1184"/>
      <c r="AW450" s="1184"/>
      <c r="AX450" s="1184"/>
      <c r="AY450" s="1184"/>
      <c r="AZ450" s="1184"/>
      <c r="BA450" s="1184"/>
      <c r="BB450" s="1184"/>
      <c r="BC450" s="1184"/>
      <c r="BD450" s="1184"/>
      <c r="BE450" s="1184"/>
      <c r="BF450" s="1184"/>
      <c r="BG450" s="1184"/>
      <c r="BH450" s="1184"/>
      <c r="BI450" s="1184"/>
      <c r="BJ450" s="1184"/>
    </row>
    <row r="451" spans="1:62" ht="18" hidden="1" customHeight="1">
      <c r="A451" t="str">
        <f t="shared" si="107"/>
        <v>[...]</v>
      </c>
      <c r="B451" s="899"/>
      <c r="C451" s="1184"/>
      <c r="D451" s="1184"/>
      <c r="E451" s="1184"/>
      <c r="F451" s="1184"/>
      <c r="G451" s="1184"/>
      <c r="H451" s="1184"/>
      <c r="I451" s="1184"/>
      <c r="J451" s="1184"/>
      <c r="K451" s="1184"/>
      <c r="L451" s="1184"/>
      <c r="M451" s="1184"/>
      <c r="N451" s="1184"/>
      <c r="O451" s="1184"/>
      <c r="P451" s="1184"/>
      <c r="Q451" s="1233"/>
      <c r="R451" s="1184"/>
      <c r="S451" s="1184"/>
      <c r="T451" s="1184"/>
      <c r="U451" s="1184"/>
      <c r="V451" s="1015" t="s">
        <v>330</v>
      </c>
      <c r="W451" s="1242"/>
      <c r="X451" s="1235"/>
      <c r="Y451" s="1243"/>
      <c r="Z451" s="1238">
        <f>+SUMIF($C:$C,$V451,F:F)</f>
        <v>0</v>
      </c>
      <c r="AA451" s="1235"/>
      <c r="AB451" s="1235"/>
      <c r="AC451" s="1238"/>
      <c r="AD451" s="1244"/>
      <c r="AE451" s="1243"/>
      <c r="AF451" s="1236">
        <f>+SUMIF($C:$C,$V451,L:L)</f>
        <v>0</v>
      </c>
      <c r="AG451" s="1237"/>
      <c r="AH451" s="1238">
        <f t="shared" si="101"/>
        <v>0</v>
      </c>
      <c r="AI451" s="1239">
        <f t="shared" si="106"/>
        <v>0</v>
      </c>
      <c r="AJ451" s="1244"/>
      <c r="AK451" s="1235"/>
      <c r="AL451" s="1236">
        <f>+SUMIF($C:$C,$V451,Q:Q)</f>
        <v>0</v>
      </c>
      <c r="AM451" s="1240"/>
      <c r="AN451" s="1238">
        <f t="shared" si="104"/>
        <v>0</v>
      </c>
      <c r="AO451" s="1245">
        <f t="shared" si="105"/>
        <v>0</v>
      </c>
      <c r="AP451" s="1184"/>
      <c r="AQ451" s="1396"/>
      <c r="AR451" s="1233"/>
      <c r="AS451" s="1184"/>
      <c r="AT451" s="1184"/>
      <c r="AU451" s="1184"/>
      <c r="AV451" s="1184"/>
      <c r="AW451" s="1184"/>
      <c r="AX451" s="1184"/>
      <c r="AY451" s="1184"/>
      <c r="AZ451" s="1184"/>
      <c r="BA451" s="1184"/>
      <c r="BB451" s="1184"/>
      <c r="BC451" s="1184"/>
      <c r="BD451" s="1184"/>
      <c r="BE451" s="1184"/>
      <c r="BF451" s="1184"/>
      <c r="BG451" s="1184"/>
      <c r="BH451" s="1184"/>
      <c r="BI451" s="1184"/>
      <c r="BJ451" s="1184"/>
    </row>
    <row r="452" spans="1:62" ht="18" hidden="1" customHeight="1">
      <c r="A452" t="str">
        <f t="shared" si="107"/>
        <v>[...]</v>
      </c>
      <c r="B452" s="899"/>
      <c r="C452" s="1184"/>
      <c r="D452" s="1184"/>
      <c r="E452" s="1184"/>
      <c r="F452" s="1184"/>
      <c r="G452" s="1184"/>
      <c r="H452" s="1184"/>
      <c r="I452" s="1184"/>
      <c r="J452" s="1184"/>
      <c r="K452" s="1184"/>
      <c r="L452" s="1184"/>
      <c r="M452" s="1184"/>
      <c r="N452" s="1184"/>
      <c r="O452" s="1184"/>
      <c r="P452" s="1292"/>
      <c r="Q452" s="1233"/>
      <c r="R452" s="1184"/>
      <c r="S452" s="1184"/>
      <c r="T452" s="1184"/>
      <c r="U452" s="1184"/>
      <c r="V452" s="1015" t="s">
        <v>330</v>
      </c>
      <c r="W452" s="1242"/>
      <c r="X452" s="1235"/>
      <c r="Y452" s="1243"/>
      <c r="Z452" s="1238">
        <f>+SUMIF($C:$C,$V452,F:F)</f>
        <v>0</v>
      </c>
      <c r="AA452" s="1235"/>
      <c r="AB452" s="1235"/>
      <c r="AC452" s="1238"/>
      <c r="AD452" s="1244"/>
      <c r="AE452" s="1243"/>
      <c r="AF452" s="1236">
        <f>+SUMIF($C:$C,$V452,L:L)</f>
        <v>0</v>
      </c>
      <c r="AG452" s="1237"/>
      <c r="AH452" s="1238">
        <f t="shared" si="101"/>
        <v>0</v>
      </c>
      <c r="AI452" s="1239">
        <f t="shared" si="106"/>
        <v>0</v>
      </c>
      <c r="AJ452" s="1244"/>
      <c r="AK452" s="1235"/>
      <c r="AL452" s="1236">
        <f>+SUMIF($C:$C,$V452,Q:Q)</f>
        <v>0</v>
      </c>
      <c r="AM452" s="1240"/>
      <c r="AN452" s="1238">
        <f t="shared" si="104"/>
        <v>0</v>
      </c>
      <c r="AO452" s="1245">
        <f t="shared" si="105"/>
        <v>0</v>
      </c>
      <c r="AP452" s="1184"/>
      <c r="AQ452" s="1396"/>
      <c r="AR452" s="1233"/>
      <c r="AS452" s="1184"/>
      <c r="AT452" s="1184"/>
      <c r="AU452" s="1184"/>
      <c r="AV452" s="1184"/>
      <c r="AW452" s="1184"/>
      <c r="AX452" s="1184"/>
      <c r="AY452" s="1184"/>
      <c r="AZ452" s="1184"/>
      <c r="BA452" s="1184"/>
      <c r="BB452" s="1184"/>
      <c r="BC452" s="1184"/>
      <c r="BD452" s="1184"/>
      <c r="BE452" s="1184"/>
      <c r="BF452" s="1184"/>
      <c r="BG452" s="1184"/>
      <c r="BH452" s="1184"/>
      <c r="BI452" s="1184"/>
      <c r="BJ452" s="1184"/>
    </row>
    <row r="453" spans="1:62" ht="18">
      <c r="A453" t="str">
        <f t="shared" si="107"/>
        <v>TOTAL SEMI-FIXES</v>
      </c>
      <c r="B453" s="899"/>
      <c r="C453" s="1184"/>
      <c r="D453" s="1184"/>
      <c r="E453" s="1184"/>
      <c r="F453" s="1184"/>
      <c r="G453" s="1184"/>
      <c r="H453" s="1184"/>
      <c r="I453" s="1184"/>
      <c r="J453" s="1184"/>
      <c r="K453" s="1184"/>
      <c r="L453" s="1184"/>
      <c r="M453" s="1184"/>
      <c r="N453" s="1184"/>
      <c r="O453" s="1184"/>
      <c r="P453" s="1184"/>
      <c r="Q453" s="1233"/>
      <c r="R453" s="1184"/>
      <c r="S453" s="1184"/>
      <c r="T453" s="1184"/>
      <c r="U453" s="1184"/>
      <c r="V453" s="1256" t="s">
        <v>429</v>
      </c>
      <c r="W453" s="1293"/>
      <c r="X453" s="1258">
        <f>Z453/+Z408</f>
        <v>0.168628879349181</v>
      </c>
      <c r="Y453" s="1257"/>
      <c r="Z453" s="1259">
        <f>+SUM(Z435:Z452)</f>
        <v>740700.08686017187</v>
      </c>
      <c r="AA453" s="1258"/>
      <c r="AB453" s="1257"/>
      <c r="AC453" s="1259"/>
      <c r="AD453" s="1260">
        <f>AF453/AF408</f>
        <v>0.19178872020833346</v>
      </c>
      <c r="AE453" s="1257"/>
      <c r="AF453" s="1259">
        <f>+SUM(AF435:AF452)</f>
        <v>774362.78999999992</v>
      </c>
      <c r="AG453" s="1269"/>
      <c r="AH453" s="1262">
        <f>+SUM(AH435:AH452)</f>
        <v>33662.703139828074</v>
      </c>
      <c r="AI453" s="1258">
        <f>AH453/Z453</f>
        <v>4.5447143502472497E-2</v>
      </c>
      <c r="AJ453" s="1260">
        <f>IF($AL$408=0,0,AL453/$AL$408)</f>
        <v>0.18435405105953809</v>
      </c>
      <c r="AK453" s="1258"/>
      <c r="AL453" s="1259">
        <f>+SUM(AL435:AL452)</f>
        <v>693172.74000000011</v>
      </c>
      <c r="AM453" s="1270"/>
      <c r="AN453" s="1262">
        <f>+SUM(AN435:AN452)</f>
        <v>81190.050000000047</v>
      </c>
      <c r="AO453" s="1294">
        <f t="shared" si="105"/>
        <v>0.11712816346470871</v>
      </c>
      <c r="AP453" s="1184"/>
      <c r="AQ453" s="1405"/>
      <c r="AR453" s="1233"/>
      <c r="AS453" s="1184"/>
      <c r="AT453" s="1184"/>
      <c r="AU453" s="1184"/>
      <c r="AV453" s="1184"/>
      <c r="AW453" s="1184"/>
      <c r="AX453" s="1184"/>
      <c r="AY453" s="1184"/>
      <c r="AZ453" s="1184"/>
      <c r="BA453" s="1184"/>
      <c r="BB453" s="1184"/>
      <c r="BC453" s="1184"/>
      <c r="BD453" s="1184"/>
      <c r="BE453" s="1184"/>
      <c r="BF453" s="1184"/>
      <c r="BG453" s="1184"/>
      <c r="BH453" s="1184"/>
      <c r="BI453" s="1184"/>
      <c r="BJ453" s="1184"/>
    </row>
    <row r="454" spans="1:62" ht="18">
      <c r="A454" t="str">
        <f t="shared" si="107"/>
        <v>Loyer</v>
      </c>
      <c r="B454" s="899"/>
      <c r="C454" s="1184"/>
      <c r="D454" s="1184"/>
      <c r="E454" s="1184"/>
      <c r="F454" s="1184"/>
      <c r="G454" s="1184"/>
      <c r="H454" s="1184"/>
      <c r="I454" s="1184"/>
      <c r="J454" s="1184"/>
      <c r="K454" s="1184"/>
      <c r="L454" s="1184"/>
      <c r="M454" s="1184"/>
      <c r="N454" s="1184"/>
      <c r="O454" s="1184"/>
      <c r="P454" s="1184"/>
      <c r="Q454" s="1184"/>
      <c r="R454" s="1184"/>
      <c r="S454" s="1184"/>
      <c r="T454" s="1184"/>
      <c r="U454" s="1184"/>
      <c r="V454" s="1015" t="s">
        <v>1444</v>
      </c>
      <c r="W454" s="1242" t="s">
        <v>1445</v>
      </c>
      <c r="X454" s="1235"/>
      <c r="Y454" s="1243"/>
      <c r="Z454" s="1236">
        <f t="array" ref="Z454">+SUMPRODUCT(('Budget original'!$A$8:$A$501=$A454)*('Budget original'!$C$3:$AO$3=Z$2),'Budget original'!$C$8:$AO$501)</f>
        <v>450000</v>
      </c>
      <c r="AA454" s="1235"/>
      <c r="AB454" s="1243"/>
      <c r="AC454" s="1236"/>
      <c r="AD454" s="1244"/>
      <c r="AE454" s="1243"/>
      <c r="AF454" s="1236">
        <f>SUMIFS(BV_Data_An_Cour!$P:$P,BV_Data_An_Cour!$V:$V,$V454)</f>
        <v>450000</v>
      </c>
      <c r="AG454" s="1237"/>
      <c r="AH454" s="1238">
        <f t="shared" ref="AH454:AH462" si="108">AF454-Z454</f>
        <v>0</v>
      </c>
      <c r="AI454" s="1239">
        <f t="shared" ref="AI454:AI462" si="109">IF(Z454=0,0,AH454/Z454)</f>
        <v>0</v>
      </c>
      <c r="AJ454" s="1244"/>
      <c r="AK454" s="1235"/>
      <c r="AL454" s="1236">
        <f t="array" ref="AL454">+SUMPRODUCT(('Réel 2025'!$A$8:$A$500=$A454)*('Réel 2025'!$C$3:$AO$3=Z$2),'Réel 2025'!$C$8:$AO$500)</f>
        <v>450000</v>
      </c>
      <c r="AM454" s="1240"/>
      <c r="AN454" s="1238">
        <f t="shared" ref="AN454:AN462" si="110">AF454-AL454</f>
        <v>0</v>
      </c>
      <c r="AO454" s="1245">
        <f t="shared" si="105"/>
        <v>0</v>
      </c>
      <c r="AP454" s="1184"/>
      <c r="AQ454" s="1396"/>
      <c r="AR454" s="1233"/>
      <c r="AS454" s="1184"/>
      <c r="AT454" s="1184"/>
      <c r="AU454" s="1184"/>
      <c r="AV454" s="1184"/>
      <c r="AW454" s="1184"/>
      <c r="AX454" s="1184"/>
      <c r="AY454" s="1184"/>
      <c r="AZ454" s="1184"/>
      <c r="BA454" s="1184"/>
      <c r="BB454" s="1184"/>
      <c r="BC454" s="1184"/>
      <c r="BD454" s="1184"/>
      <c r="BE454" s="1184"/>
      <c r="BF454" s="1184"/>
      <c r="BG454" s="1184"/>
      <c r="BH454" s="1184"/>
      <c r="BI454" s="1184"/>
      <c r="BJ454" s="1184"/>
    </row>
    <row r="455" spans="1:62" ht="18">
      <c r="A455" t="str">
        <f t="shared" si="107"/>
        <v>Taxes foncières</v>
      </c>
      <c r="B455" s="899"/>
      <c r="C455" s="1184"/>
      <c r="D455" s="1184"/>
      <c r="E455" s="1184"/>
      <c r="F455" s="1184"/>
      <c r="G455" s="1184"/>
      <c r="H455" s="1184"/>
      <c r="I455" s="1184"/>
      <c r="J455" s="1184"/>
      <c r="K455" s="1184"/>
      <c r="L455" s="1184"/>
      <c r="M455" s="1184"/>
      <c r="N455" s="1184"/>
      <c r="O455" s="1184"/>
      <c r="P455" s="1184"/>
      <c r="Q455" s="1184"/>
      <c r="R455" s="1184"/>
      <c r="S455" s="1184"/>
      <c r="T455" s="1184"/>
      <c r="U455" s="1184"/>
      <c r="V455" s="1015" t="s">
        <v>1450</v>
      </c>
      <c r="W455" s="1242" t="s">
        <v>1451</v>
      </c>
      <c r="X455" s="1235"/>
      <c r="Y455" s="1243"/>
      <c r="Z455" s="1236">
        <f t="array" ref="Z455">+SUMPRODUCT(('Budget original'!$A$8:$A$501=$A455)*('Budget original'!$C$3:$AO$3=Z$2),'Budget original'!$C$8:$AO$501)</f>
        <v>57118.77</v>
      </c>
      <c r="AA455" s="1235"/>
      <c r="AB455" s="1243"/>
      <c r="AC455" s="1236"/>
      <c r="AD455" s="1244"/>
      <c r="AE455" s="1243"/>
      <c r="AF455" s="1236">
        <f>SUMIFS(BV_Data_An_Cour!$P:$P,BV_Data_An_Cour!$V:$V,$V455)</f>
        <v>56484.72</v>
      </c>
      <c r="AG455" s="1237"/>
      <c r="AH455" s="1238">
        <f t="shared" si="108"/>
        <v>-634.04999999999563</v>
      </c>
      <c r="AI455" s="1239">
        <f t="shared" si="109"/>
        <v>-1.1100554161092679E-2</v>
      </c>
      <c r="AJ455" s="1244"/>
      <c r="AK455" s="1235"/>
      <c r="AL455" s="1236">
        <f t="array" ref="AL455">+SUMPRODUCT(('Réel 2025'!$A$8:$A$500=$A455)*('Réel 2025'!$C$3:$AO$3=Z$2),'Réel 2025'!$C$8:$AO$500)</f>
        <v>55481.389999999985</v>
      </c>
      <c r="AM455" s="1240"/>
      <c r="AN455" s="1238">
        <f t="shared" si="110"/>
        <v>1003.3300000000163</v>
      </c>
      <c r="AO455" s="1245">
        <f t="shared" si="105"/>
        <v>1.8084081887638659E-2</v>
      </c>
      <c r="AP455" s="1184"/>
      <c r="AQ455" s="1396"/>
      <c r="AR455" s="1233"/>
      <c r="AS455" s="1184"/>
      <c r="AT455" s="1184"/>
      <c r="AU455" s="1184"/>
      <c r="AV455" s="1184"/>
      <c r="AW455" s="1184"/>
      <c r="AX455" s="1184"/>
      <c r="AY455" s="1184"/>
      <c r="AZ455" s="1184"/>
      <c r="BA455" s="1184"/>
      <c r="BB455" s="1184"/>
      <c r="BC455" s="1184"/>
      <c r="BD455" s="1184"/>
      <c r="BE455" s="1184"/>
      <c r="BF455" s="1184"/>
      <c r="BG455" s="1184"/>
      <c r="BH455" s="1184"/>
      <c r="BI455" s="1184"/>
      <c r="BJ455" s="1184"/>
    </row>
    <row r="456" spans="1:62" ht="18">
      <c r="A456" t="str">
        <f t="shared" si="107"/>
        <v>Taxes d`affaires</v>
      </c>
      <c r="B456" s="899"/>
      <c r="C456" s="1184"/>
      <c r="D456" s="1184"/>
      <c r="E456" s="1184"/>
      <c r="F456" s="1184"/>
      <c r="G456" s="1184"/>
      <c r="H456" s="1184"/>
      <c r="I456" s="1184"/>
      <c r="J456" s="1184"/>
      <c r="K456" s="1184"/>
      <c r="L456" s="1184"/>
      <c r="M456" s="1184"/>
      <c r="N456" s="1184"/>
      <c r="O456" s="1184"/>
      <c r="P456" s="1184"/>
      <c r="Q456" s="1184"/>
      <c r="R456" s="1184"/>
      <c r="S456" s="1184"/>
      <c r="T456" s="1184"/>
      <c r="U456" s="1184"/>
      <c r="V456" s="1016" t="s">
        <v>1454</v>
      </c>
      <c r="W456" s="1247" t="s">
        <v>1455</v>
      </c>
      <c r="X456" s="1218"/>
      <c r="Y456" s="1248"/>
      <c r="Z456" s="1219">
        <f t="array" ref="Z456">+SUMPRODUCT(('Budget original'!$A$8:$A$501=$A456)*('Budget original'!$C$3:$AO$3=Z$2),'Budget original'!$C$8:$AO$501)</f>
        <v>24479.460000000006</v>
      </c>
      <c r="AA456" s="1218"/>
      <c r="AB456" s="1248"/>
      <c r="AC456" s="1219"/>
      <c r="AD456" s="1249"/>
      <c r="AE456" s="1248"/>
      <c r="AF456" s="1219">
        <f>SUMIFS(BV_Data_An_Cour!$P:$P,BV_Data_An_Cour!$V:$V,$V456)</f>
        <v>24207.769999999997</v>
      </c>
      <c r="AG456" s="1220"/>
      <c r="AH456" s="1221">
        <f t="shared" si="108"/>
        <v>-271.6900000000096</v>
      </c>
      <c r="AI456" s="1250">
        <f t="shared" si="109"/>
        <v>-1.109869253651876E-2</v>
      </c>
      <c r="AJ456" s="1249"/>
      <c r="AK456" s="1218"/>
      <c r="AL456" s="1219">
        <f t="array" ref="AL456">+SUMPRODUCT(('Réel 2025'!$A$8:$A$500=$A456)*('Réel 2025'!$C$3:$AO$3=Z$2),'Réel 2025'!$C$8:$AO$500)</f>
        <v>23777.760000000002</v>
      </c>
      <c r="AM456" s="1223"/>
      <c r="AN456" s="1221">
        <f t="shared" si="110"/>
        <v>430.00999999999476</v>
      </c>
      <c r="AO456" s="1224">
        <f t="shared" si="105"/>
        <v>1.8084546231436214E-2</v>
      </c>
      <c r="AP456" s="1184"/>
      <c r="AQ456" s="1396"/>
      <c r="AR456" s="1233"/>
      <c r="AS456" s="1184"/>
      <c r="AT456" s="1184"/>
      <c r="AU456" s="1184"/>
      <c r="AV456" s="1184"/>
      <c r="AW456" s="1184"/>
      <c r="AX456" s="1184"/>
      <c r="AY456" s="1184"/>
      <c r="AZ456" s="1184"/>
      <c r="BA456" s="1184"/>
      <c r="BB456" s="1184"/>
      <c r="BC456" s="1184"/>
      <c r="BD456" s="1184"/>
      <c r="BE456" s="1184"/>
      <c r="BF456" s="1184"/>
      <c r="BG456" s="1184"/>
      <c r="BH456" s="1184"/>
      <c r="BI456" s="1184"/>
      <c r="BJ456" s="1184"/>
    </row>
    <row r="457" spans="1:62" ht="18" hidden="1" customHeight="1">
      <c r="A457" t="str">
        <f t="shared" si="107"/>
        <v>Taxe sur le capital</v>
      </c>
      <c r="B457" s="899"/>
      <c r="C457" s="1184"/>
      <c r="D457" s="1184"/>
      <c r="E457" s="1184"/>
      <c r="F457" s="1184"/>
      <c r="G457" s="1184"/>
      <c r="H457" s="1184"/>
      <c r="I457" s="1184"/>
      <c r="J457" s="1184"/>
      <c r="K457" s="1184"/>
      <c r="L457" s="1184"/>
      <c r="M457" s="1184"/>
      <c r="N457" s="1184"/>
      <c r="O457" s="1184"/>
      <c r="P457" s="1184"/>
      <c r="Q457" s="1184"/>
      <c r="R457" s="1184"/>
      <c r="S457" s="1184"/>
      <c r="T457" s="1184"/>
      <c r="U457" s="1184"/>
      <c r="V457" s="1015" t="s">
        <v>1458</v>
      </c>
      <c r="W457" s="1242"/>
      <c r="X457" s="1235"/>
      <c r="Y457" s="1243"/>
      <c r="Z457" s="1236">
        <f t="array" ref="Z457">+SUMPRODUCT(('Budget original'!$A$8:$A$501=$A457)*('Budget original'!$C$3:$AO$3=Z$2),'Budget original'!$C$8:$AO$501)</f>
        <v>0</v>
      </c>
      <c r="AA457" s="1235"/>
      <c r="AB457" s="1243"/>
      <c r="AC457" s="1236"/>
      <c r="AD457" s="1244"/>
      <c r="AE457" s="1243"/>
      <c r="AF457" s="1236">
        <f>SUMIFS(BV_Data_An_Cour!$P:$P,BV_Data_An_Cour!$V:$V,$V457)</f>
        <v>0</v>
      </c>
      <c r="AG457" s="1237"/>
      <c r="AH457" s="1238">
        <f t="shared" si="108"/>
        <v>0</v>
      </c>
      <c r="AI457" s="1239">
        <f t="shared" si="109"/>
        <v>0</v>
      </c>
      <c r="AJ457" s="1244"/>
      <c r="AK457" s="1235"/>
      <c r="AL457" s="1236">
        <f t="array" ref="AL457">+SUMPRODUCT(('Réel 2025'!$A$8:$A$500=$A457)*('Réel 2025'!$C$3:$AO$3=Z$2),'Réel 2025'!$C$8:$AO$500)</f>
        <v>0</v>
      </c>
      <c r="AM457" s="1240"/>
      <c r="AN457" s="1238">
        <f t="shared" si="110"/>
        <v>0</v>
      </c>
      <c r="AO457" s="1245">
        <f t="shared" si="105"/>
        <v>0</v>
      </c>
      <c r="AP457" s="1184"/>
      <c r="AQ457" s="1396"/>
      <c r="AR457" s="1233"/>
      <c r="AS457" s="1184"/>
      <c r="AT457" s="1184"/>
      <c r="AU457" s="1184"/>
      <c r="AV457" s="1184"/>
      <c r="AW457" s="1184"/>
      <c r="AX457" s="1184"/>
      <c r="AY457" s="1184"/>
      <c r="AZ457" s="1184"/>
      <c r="BA457" s="1184"/>
      <c r="BB457" s="1184"/>
      <c r="BC457" s="1184"/>
      <c r="BD457" s="1184"/>
      <c r="BE457" s="1184"/>
      <c r="BF457" s="1184"/>
      <c r="BG457" s="1184"/>
      <c r="BH457" s="1184"/>
      <c r="BI457" s="1184"/>
      <c r="BJ457" s="1184"/>
    </row>
    <row r="458" spans="1:62" ht="18">
      <c r="A458" t="str">
        <f t="shared" si="107"/>
        <v>Assurances</v>
      </c>
      <c r="B458" s="899"/>
      <c r="C458" s="1184"/>
      <c r="D458" s="1184"/>
      <c r="E458" s="1184"/>
      <c r="F458" s="1184"/>
      <c r="G458" s="1184"/>
      <c r="H458" s="1184"/>
      <c r="I458" s="1184"/>
      <c r="J458" s="1184"/>
      <c r="K458" s="1184"/>
      <c r="L458" s="1184"/>
      <c r="M458" s="1184"/>
      <c r="N458" s="1184"/>
      <c r="O458" s="1184"/>
      <c r="P458" s="1184"/>
      <c r="Q458" s="1184"/>
      <c r="R458" s="1184"/>
      <c r="S458" s="1184"/>
      <c r="T458" s="1184"/>
      <c r="U458" s="1184"/>
      <c r="V458" s="1016" t="s">
        <v>1460</v>
      </c>
      <c r="W458" s="1247" t="s">
        <v>1461</v>
      </c>
      <c r="X458" s="1218"/>
      <c r="Y458" s="1248"/>
      <c r="Z458" s="1219">
        <f t="array" ref="Z458">+SUMPRODUCT(('Budget original'!$A$8:$A$501=$A458)*('Budget original'!$C$3:$AO$3=Z$2),'Budget original'!$C$8:$AO$501)</f>
        <v>32140.500000000007</v>
      </c>
      <c r="AA458" s="1218"/>
      <c r="AB458" s="1248"/>
      <c r="AC458" s="1219"/>
      <c r="AD458" s="1249"/>
      <c r="AE458" s="1248"/>
      <c r="AF458" s="1219">
        <f>SUMIF(BV_Data_An_Cour!$V:$V,'Réalisé AAD'!$V458,BV_Data_An_Cour!$P:$P)</f>
        <v>32140.44</v>
      </c>
      <c r="AG458" s="1220"/>
      <c r="AH458" s="1221">
        <f t="shared" si="108"/>
        <v>-6.000000000858563E-2</v>
      </c>
      <c r="AI458" s="1250">
        <f t="shared" si="109"/>
        <v>-1.8668035658619379E-6</v>
      </c>
      <c r="AJ458" s="1249"/>
      <c r="AK458" s="1218"/>
      <c r="AL458" s="1219">
        <f t="array" ref="AL458">+SUMPRODUCT(('Réel 2025'!$A$8:$A$500=$A458)*('Réel 2025'!$C$3:$AO$3=Z$2),'Réel 2025'!$C$8:$AO$500)</f>
        <v>43684.470000000008</v>
      </c>
      <c r="AM458" s="1223"/>
      <c r="AN458" s="1221">
        <f t="shared" si="110"/>
        <v>-11544.03000000001</v>
      </c>
      <c r="AO458" s="1224">
        <f t="shared" si="105"/>
        <v>-0.26425935807393353</v>
      </c>
      <c r="AP458" s="1184"/>
      <c r="AQ458" s="1396"/>
      <c r="AR458" s="1233"/>
      <c r="AS458" s="1184"/>
      <c r="AT458" s="1184"/>
      <c r="AU458" s="1184"/>
      <c r="AV458" s="1184"/>
      <c r="AW458" s="1184"/>
      <c r="AX458" s="1184"/>
      <c r="AY458" s="1184"/>
      <c r="AZ458" s="1184"/>
      <c r="BA458" s="1184"/>
      <c r="BB458" s="1184"/>
      <c r="BC458" s="1184"/>
      <c r="BD458" s="1184"/>
      <c r="BE458" s="1184"/>
      <c r="BF458" s="1184"/>
      <c r="BG458" s="1184"/>
      <c r="BH458" s="1184"/>
      <c r="BI458" s="1184"/>
      <c r="BJ458" s="1184"/>
    </row>
    <row r="459" spans="1:62" ht="18">
      <c r="A459" t="str">
        <f t="shared" si="107"/>
        <v>Chauffage, éclairage</v>
      </c>
      <c r="B459" s="899"/>
      <c r="C459" s="1184"/>
      <c r="D459" s="1184"/>
      <c r="E459" s="1184"/>
      <c r="F459" s="1184"/>
      <c r="G459" s="1184"/>
      <c r="H459" s="1184"/>
      <c r="I459" s="1184"/>
      <c r="J459" s="1184"/>
      <c r="K459" s="1184"/>
      <c r="L459" s="1184"/>
      <c r="M459" s="1184"/>
      <c r="N459" s="1184"/>
      <c r="O459" s="1184"/>
      <c r="P459" s="1184"/>
      <c r="Q459" s="1184"/>
      <c r="R459" s="1184"/>
      <c r="S459" s="1184"/>
      <c r="T459" s="1184"/>
      <c r="U459" s="1184"/>
      <c r="V459" s="1015" t="s">
        <v>1466</v>
      </c>
      <c r="W459" s="1242" t="s">
        <v>1467</v>
      </c>
      <c r="X459" s="1296"/>
      <c r="Y459" s="1297"/>
      <c r="Z459" s="1236">
        <f t="array" ref="Z459">+SUMPRODUCT(('Budget original'!$A$8:$A$501=$A459)*('Budget original'!$C$3:$AO$3=Z$2),'Budget original'!$C$8:$AO$501)</f>
        <v>60075</v>
      </c>
      <c r="AA459" s="1296"/>
      <c r="AB459" s="1297"/>
      <c r="AC459" s="1236"/>
      <c r="AD459" s="1244"/>
      <c r="AE459" s="1243"/>
      <c r="AF459" s="1236">
        <f>SUMIFS(BV_Data_An_Cour!$P:$P,BV_Data_An_Cour!$V:$V,$V459)</f>
        <v>58967.509999999995</v>
      </c>
      <c r="AG459" s="1237"/>
      <c r="AH459" s="1238">
        <f t="shared" si="108"/>
        <v>-1107.4900000000052</v>
      </c>
      <c r="AI459" s="1239">
        <f t="shared" si="109"/>
        <v>-1.8435122763212738E-2</v>
      </c>
      <c r="AJ459" s="1244"/>
      <c r="AK459" s="1235"/>
      <c r="AL459" s="1236">
        <f t="array" ref="AL459">+SUMPRODUCT(('Réel 2025'!$A$8:$A$500=$A459)*('Réel 2025'!$C$3:$AO$3=Z$2),'Réel 2025'!$C$8:$AO$500)</f>
        <v>51164.630000000005</v>
      </c>
      <c r="AM459" s="1240"/>
      <c r="AN459" s="1238">
        <f t="shared" si="110"/>
        <v>7802.8799999999901</v>
      </c>
      <c r="AO459" s="1245">
        <f t="shared" si="105"/>
        <v>0.1525053537961672</v>
      </c>
      <c r="AP459" s="1184"/>
      <c r="AQ459" s="1396"/>
      <c r="AR459" s="1233"/>
      <c r="AS459" s="1184"/>
      <c r="AT459" s="1184"/>
      <c r="AU459" s="1184"/>
      <c r="AV459" s="1184"/>
      <c r="AW459" s="1184"/>
      <c r="AX459" s="1184"/>
      <c r="AY459" s="1184"/>
      <c r="AZ459" s="1184"/>
      <c r="BA459" s="1184"/>
      <c r="BB459" s="1184"/>
      <c r="BC459" s="1184"/>
      <c r="BD459" s="1184"/>
      <c r="BE459" s="1184"/>
      <c r="BF459" s="1184"/>
      <c r="BG459" s="1184"/>
      <c r="BH459" s="1184"/>
      <c r="BI459" s="1184"/>
      <c r="BJ459" s="1184"/>
    </row>
    <row r="460" spans="1:62" ht="18">
      <c r="A460" t="str">
        <f t="shared" si="107"/>
        <v>Honoraires</v>
      </c>
      <c r="B460" s="899"/>
      <c r="C460" s="1184"/>
      <c r="D460" s="1184"/>
      <c r="E460" s="1184"/>
      <c r="F460" s="1184"/>
      <c r="G460" s="1184"/>
      <c r="H460" s="1184"/>
      <c r="I460" s="1184"/>
      <c r="J460" s="1184"/>
      <c r="K460" s="1184"/>
      <c r="L460" s="1184"/>
      <c r="M460" s="1184"/>
      <c r="N460" s="1184"/>
      <c r="O460" s="1184"/>
      <c r="P460" s="1184"/>
      <c r="Q460" s="1184"/>
      <c r="R460" s="1184"/>
      <c r="S460" s="1184"/>
      <c r="T460" s="1184"/>
      <c r="U460" s="1184"/>
      <c r="V460" s="1015" t="s">
        <v>1470</v>
      </c>
      <c r="W460" s="1242" t="s">
        <v>1805</v>
      </c>
      <c r="X460" s="1235"/>
      <c r="Y460" s="1243"/>
      <c r="Z460" s="1236">
        <f t="array" ref="Z460">+SUMPRODUCT(('Budget original'!$A$8:$A$501=$A460)*('Budget original'!$C$3:$AO$3=Z$2),'Budget original'!$C$8:$AO$501)</f>
        <v>15750</v>
      </c>
      <c r="AA460" s="1235"/>
      <c r="AB460" s="1243"/>
      <c r="AC460" s="1236"/>
      <c r="AD460" s="1244"/>
      <c r="AE460" s="1243"/>
      <c r="AF460" s="1236">
        <f>SUMIFS(BV_Data_An_Cour!$P:$P,BV_Data_An_Cour!$V:$V,$V460)</f>
        <v>13816</v>
      </c>
      <c r="AG460" s="1237"/>
      <c r="AH460" s="1238">
        <f t="shared" si="108"/>
        <v>-1934</v>
      </c>
      <c r="AI460" s="1239">
        <f t="shared" si="109"/>
        <v>-0.12279365079365079</v>
      </c>
      <c r="AJ460" s="1244"/>
      <c r="AK460" s="1235"/>
      <c r="AL460" s="1236">
        <f t="array" ref="AL460">+SUMPRODUCT(('Réel 2025'!$A$8:$A$500=$A460)*('Réel 2025'!$C$3:$AO$3=Z$2),'Réel 2025'!$C$8:$AO$500)</f>
        <v>56765.970000000008</v>
      </c>
      <c r="AM460" s="1240"/>
      <c r="AN460" s="1238">
        <f t="shared" si="110"/>
        <v>-42949.970000000008</v>
      </c>
      <c r="AO460" s="1245">
        <f t="shared" si="105"/>
        <v>-0.75661474647574956</v>
      </c>
      <c r="AP460" s="1184"/>
      <c r="AQ460" s="1396"/>
      <c r="AR460" s="1233"/>
      <c r="AS460" s="1184"/>
      <c r="AT460" s="1184"/>
      <c r="AU460" s="1184"/>
      <c r="AV460" s="1184"/>
      <c r="AW460" s="1184"/>
      <c r="AX460" s="1184"/>
      <c r="AY460" s="1184"/>
      <c r="AZ460" s="1184"/>
      <c r="BA460" s="1184"/>
      <c r="BB460" s="1184"/>
      <c r="BC460" s="1184"/>
      <c r="BD460" s="1184"/>
      <c r="BE460" s="1184"/>
      <c r="BF460" s="1184"/>
      <c r="BG460" s="1184"/>
      <c r="BH460" s="1184"/>
      <c r="BI460" s="1184"/>
      <c r="BJ460" s="1184"/>
    </row>
    <row r="461" spans="1:62" ht="18">
      <c r="A461" t="str">
        <f t="shared" si="107"/>
        <v>Réparation équipement</v>
      </c>
      <c r="B461" s="899"/>
      <c r="C461" s="1184"/>
      <c r="D461" s="1184"/>
      <c r="E461" s="1184"/>
      <c r="F461" s="1184"/>
      <c r="G461" s="1184"/>
      <c r="H461" s="1184"/>
      <c r="I461" s="1184"/>
      <c r="J461" s="1184"/>
      <c r="K461" s="1184"/>
      <c r="L461" s="1184"/>
      <c r="M461" s="1184"/>
      <c r="N461" s="1184"/>
      <c r="O461" s="1184"/>
      <c r="P461" s="1184"/>
      <c r="Q461" s="1184"/>
      <c r="R461" s="1184"/>
      <c r="S461" s="1184"/>
      <c r="T461" s="1184"/>
      <c r="U461" s="1184"/>
      <c r="V461" s="1016" t="s">
        <v>1472</v>
      </c>
      <c r="W461" s="1247" t="s">
        <v>1814</v>
      </c>
      <c r="X461" s="1218"/>
      <c r="Y461" s="1248"/>
      <c r="Z461" s="1219">
        <f t="array" ref="Z461">+SUMPRODUCT(('Budget original'!$A$8:$A$501=$A461)*('Budget original'!$C$3:$AO$3=Z$2),'Budget original'!$C$8:$AO$501)</f>
        <v>4050</v>
      </c>
      <c r="AA461" s="1218"/>
      <c r="AB461" s="1248"/>
      <c r="AC461" s="1219"/>
      <c r="AD461" s="1249"/>
      <c r="AE461" s="1248"/>
      <c r="AF461" s="1219">
        <f>SUMIFS(BV_Data_An_Cour!$P:$P,BV_Data_An_Cour!$V:$V,$V461)</f>
        <v>3850</v>
      </c>
      <c r="AG461" s="1220"/>
      <c r="AH461" s="1221">
        <f t="shared" si="108"/>
        <v>-200</v>
      </c>
      <c r="AI461" s="1250">
        <f t="shared" si="109"/>
        <v>-4.9382716049382713E-2</v>
      </c>
      <c r="AJ461" s="1249"/>
      <c r="AK461" s="1218"/>
      <c r="AL461" s="1219">
        <f t="array" ref="AL461">+SUMPRODUCT(('Réel 2025'!$A$8:$A$500=$A461)*('Réel 2025'!$C$3:$AO$3=Z$2),'Réel 2025'!$C$8:$AO$500)</f>
        <v>5591.9</v>
      </c>
      <c r="AM461" s="1223"/>
      <c r="AN461" s="1221">
        <f t="shared" si="110"/>
        <v>-1741.8999999999996</v>
      </c>
      <c r="AO461" s="1224">
        <f t="shared" si="105"/>
        <v>-0.31150413991666515</v>
      </c>
      <c r="AP461" s="1184"/>
      <c r="AQ461" s="1396"/>
      <c r="AR461" s="1233"/>
      <c r="AS461" s="1184"/>
      <c r="AT461" s="1184"/>
      <c r="AU461" s="1184"/>
      <c r="AV461" s="1184"/>
      <c r="AW461" s="1184"/>
      <c r="AX461" s="1184"/>
      <c r="AY461" s="1184"/>
      <c r="AZ461" s="1184"/>
      <c r="BA461" s="1184"/>
      <c r="BB461" s="1184"/>
      <c r="BC461" s="1184"/>
      <c r="BD461" s="1184"/>
      <c r="BE461" s="1184"/>
      <c r="BF461" s="1184"/>
      <c r="BG461" s="1184"/>
      <c r="BH461" s="1184"/>
      <c r="BI461" s="1184"/>
      <c r="BJ461" s="1184"/>
    </row>
    <row r="462" spans="1:62" ht="18">
      <c r="A462" t="str">
        <f t="shared" si="107"/>
        <v>Location équipement</v>
      </c>
      <c r="B462" s="899"/>
      <c r="C462" s="1184"/>
      <c r="D462" s="1184"/>
      <c r="E462" s="1184"/>
      <c r="F462" s="1184"/>
      <c r="G462" s="1184"/>
      <c r="H462" s="1184"/>
      <c r="I462" s="1184"/>
      <c r="J462" s="1184"/>
      <c r="K462" s="1184"/>
      <c r="L462" s="1184"/>
      <c r="M462" s="1184"/>
      <c r="N462" s="1184"/>
      <c r="O462" s="1184"/>
      <c r="P462" s="1184"/>
      <c r="Q462" s="1184"/>
      <c r="R462" s="1184"/>
      <c r="S462" s="1184"/>
      <c r="T462" s="1184"/>
      <c r="U462" s="1298"/>
      <c r="V462" s="1015" t="s">
        <v>1476</v>
      </c>
      <c r="W462" s="1242" t="s">
        <v>1477</v>
      </c>
      <c r="X462" s="1235"/>
      <c r="Y462" s="1243"/>
      <c r="Z462" s="1236">
        <f t="array" ref="Z462">+SUMPRODUCT(('Budget original'!$A$8:$A$501=$A462)*('Budget original'!$C$3:$AO$3=Z$2),'Budget original'!$C$8:$AO$501)</f>
        <v>2511</v>
      </c>
      <c r="AA462" s="1235"/>
      <c r="AB462" s="1243"/>
      <c r="AC462" s="1236"/>
      <c r="AD462" s="1244"/>
      <c r="AE462" s="1243"/>
      <c r="AF462" s="1236">
        <f>SUMIFS(BV_Data_An_Cour!$P:$P,BV_Data_An_Cour!$V:$V,$V462)</f>
        <v>3741.92</v>
      </c>
      <c r="AG462" s="1237"/>
      <c r="AH462" s="1238">
        <f t="shared" si="108"/>
        <v>1230.92</v>
      </c>
      <c r="AI462" s="1299">
        <f t="shared" si="109"/>
        <v>0.49021107128634012</v>
      </c>
      <c r="AJ462" s="1235"/>
      <c r="AK462" s="1235"/>
      <c r="AL462" s="1236">
        <f t="array" ref="AL462">+SUMPRODUCT(('Réel 2025'!$A$8:$A$500=$A462)*('Réel 2025'!$C$3:$AO$3=Z$2),'Réel 2025'!$C$8:$AO$500)</f>
        <v>1837.8799999999992</v>
      </c>
      <c r="AM462" s="1240"/>
      <c r="AN462" s="1238">
        <f t="shared" si="110"/>
        <v>1904.0400000000009</v>
      </c>
      <c r="AO462" s="1245">
        <f t="shared" si="105"/>
        <v>1.0359979976929949</v>
      </c>
      <c r="AP462" s="1184"/>
      <c r="AQ462" s="1396"/>
      <c r="AR462" s="1233"/>
      <c r="AS462" s="1184"/>
      <c r="AT462" s="1184"/>
      <c r="AU462" s="1184"/>
      <c r="AV462" s="1184"/>
      <c r="AW462" s="1184"/>
      <c r="AX462" s="1184"/>
      <c r="AY462" s="1184"/>
      <c r="AZ462" s="1184"/>
      <c r="BA462" s="1184"/>
      <c r="BB462" s="1184"/>
      <c r="BC462" s="1184"/>
      <c r="BD462" s="1184"/>
      <c r="BE462" s="1184"/>
      <c r="BF462" s="1184"/>
      <c r="BG462" s="1184"/>
      <c r="BH462" s="1184"/>
      <c r="BI462" s="1184"/>
      <c r="BJ462" s="1184"/>
    </row>
    <row r="463" spans="1:62" ht="18" hidden="1" customHeight="1">
      <c r="A463" t="str">
        <f t="shared" si="107"/>
        <v>Dons</v>
      </c>
      <c r="B463" s="899"/>
      <c r="C463" s="1184"/>
      <c r="D463" s="1184"/>
      <c r="E463" s="1184"/>
      <c r="F463" s="1184"/>
      <c r="G463" s="1184"/>
      <c r="H463" s="1184"/>
      <c r="I463" s="1184"/>
      <c r="J463" s="1184"/>
      <c r="K463" s="1184"/>
      <c r="L463" s="1184"/>
      <c r="M463" s="1184"/>
      <c r="N463" s="1184"/>
      <c r="O463" s="1184"/>
      <c r="P463" s="1184"/>
      <c r="Q463" s="1184"/>
      <c r="R463" s="1184"/>
      <c r="S463" s="1184"/>
      <c r="T463" s="1184"/>
      <c r="U463" s="1298"/>
      <c r="V463" s="1015" t="s">
        <v>1479</v>
      </c>
      <c r="W463" s="1242" t="s">
        <v>1480</v>
      </c>
      <c r="X463" s="1235"/>
      <c r="Y463" s="1243"/>
      <c r="Z463" s="1236">
        <f t="array" ref="Z463">+SUMPRODUCT(('Budget original'!$A$8:$A$501=$A463)*('Budget original'!$C$3:$AO$3=Z$2),'Budget original'!$C$8:$AO$501)</f>
        <v>0</v>
      </c>
      <c r="AA463" s="1235"/>
      <c r="AB463" s="1243"/>
      <c r="AC463" s="1236"/>
      <c r="AD463" s="1244"/>
      <c r="AE463" s="1243"/>
      <c r="AF463" s="1236">
        <v>0</v>
      </c>
      <c r="AG463" s="1237"/>
      <c r="AH463" s="1238">
        <v>0</v>
      </c>
      <c r="AI463" s="1267">
        <v>0</v>
      </c>
      <c r="AJ463" s="1235"/>
      <c r="AK463" s="1235"/>
      <c r="AL463" s="1236">
        <f t="array" ref="AL463">+SUMPRODUCT(('Réel 2025'!$A$8:$A$500=$A463)*('Réel 2025'!$C$3:$AO$3=Z$2),'Réel 2025'!$C$8:$AO$500)</f>
        <v>0</v>
      </c>
      <c r="AM463" s="1240"/>
      <c r="AN463" s="1238">
        <v>0</v>
      </c>
      <c r="AO463" s="1245">
        <v>0</v>
      </c>
      <c r="AP463" s="1184"/>
      <c r="AQ463" s="1396"/>
      <c r="AR463" s="1233"/>
      <c r="AS463" s="1184"/>
      <c r="AT463" s="1184"/>
      <c r="AU463" s="1184"/>
      <c r="AV463" s="1184"/>
      <c r="AW463" s="1184"/>
      <c r="AX463" s="1184"/>
      <c r="AY463" s="1184"/>
      <c r="AZ463" s="1184"/>
      <c r="BA463" s="1184"/>
      <c r="BB463" s="1184"/>
      <c r="BC463" s="1184"/>
      <c r="BD463" s="1184"/>
      <c r="BE463" s="1184"/>
      <c r="BF463" s="1184"/>
      <c r="BG463" s="1184"/>
      <c r="BH463" s="1184"/>
      <c r="BI463" s="1184"/>
      <c r="BJ463" s="1184"/>
    </row>
    <row r="464" spans="1:62" ht="18" hidden="1" customHeight="1">
      <c r="A464" t="str">
        <f t="shared" si="107"/>
        <v>[...]</v>
      </c>
      <c r="B464" s="899"/>
      <c r="C464" s="1184"/>
      <c r="D464" s="1184"/>
      <c r="E464" s="1184"/>
      <c r="F464" s="1184"/>
      <c r="G464" s="1184"/>
      <c r="H464" s="1184"/>
      <c r="I464" s="1184"/>
      <c r="J464" s="1184"/>
      <c r="K464" s="1184"/>
      <c r="L464" s="1184"/>
      <c r="M464" s="1184"/>
      <c r="N464" s="1184"/>
      <c r="O464" s="1184"/>
      <c r="P464" s="1184"/>
      <c r="Q464" s="1184"/>
      <c r="R464" s="1184"/>
      <c r="S464" s="1184"/>
      <c r="T464" s="1184"/>
      <c r="U464" s="1298"/>
      <c r="V464" s="1015" t="s">
        <v>330</v>
      </c>
      <c r="W464" s="1242"/>
      <c r="X464" s="1235"/>
      <c r="Y464" s="1243"/>
      <c r="Z464" s="1238">
        <v>0</v>
      </c>
      <c r="AA464" s="1235"/>
      <c r="AB464" s="1235"/>
      <c r="AC464" s="1238"/>
      <c r="AD464" s="1244"/>
      <c r="AE464" s="1243"/>
      <c r="AF464" s="1236">
        <v>0</v>
      </c>
      <c r="AG464" s="1237"/>
      <c r="AH464" s="1238">
        <f t="shared" ref="AH464:AH466" si="111">AF464-Z464</f>
        <v>0</v>
      </c>
      <c r="AI464" s="1239">
        <f t="shared" ref="AI464:AI467" si="112">IF(Z464=0,0,AH464/Z464)</f>
        <v>0</v>
      </c>
      <c r="AJ464" s="1244"/>
      <c r="AK464" s="1235"/>
      <c r="AL464" s="1236">
        <v>0</v>
      </c>
      <c r="AM464" s="1240"/>
      <c r="AN464" s="1238">
        <v>0</v>
      </c>
      <c r="AO464" s="1245">
        <v>1</v>
      </c>
      <c r="AP464" s="1184"/>
      <c r="AQ464" s="1396"/>
      <c r="AR464" s="1233"/>
      <c r="AS464" s="1184"/>
      <c r="AT464" s="1184"/>
      <c r="AU464" s="1184"/>
      <c r="AV464" s="1184"/>
      <c r="AW464" s="1184"/>
      <c r="AX464" s="1184"/>
      <c r="AY464" s="1184"/>
      <c r="AZ464" s="1184"/>
      <c r="BA464" s="1184"/>
      <c r="BB464" s="1184"/>
      <c r="BC464" s="1184"/>
      <c r="BD464" s="1184"/>
      <c r="BE464" s="1184"/>
      <c r="BF464" s="1184"/>
      <c r="BG464" s="1184"/>
      <c r="BH464" s="1184"/>
      <c r="BI464" s="1184"/>
      <c r="BJ464" s="1184"/>
    </row>
    <row r="465" spans="1:62" ht="18" hidden="1" customHeight="1">
      <c r="A465" t="str">
        <f t="shared" si="107"/>
        <v>[...]</v>
      </c>
      <c r="B465" s="899"/>
      <c r="C465" s="1184"/>
      <c r="D465" s="1184"/>
      <c r="E465" s="1184"/>
      <c r="F465" s="1184"/>
      <c r="G465" s="1184"/>
      <c r="H465" s="1184"/>
      <c r="I465" s="1184"/>
      <c r="J465" s="1184"/>
      <c r="K465" s="1184"/>
      <c r="L465" s="1184"/>
      <c r="M465" s="1184"/>
      <c r="N465" s="1184"/>
      <c r="O465" s="1184"/>
      <c r="P465" s="1184"/>
      <c r="Q465" s="1184"/>
      <c r="R465" s="1184"/>
      <c r="S465" s="1184"/>
      <c r="T465" s="1184"/>
      <c r="U465" s="1298"/>
      <c r="V465" s="1015" t="s">
        <v>330</v>
      </c>
      <c r="W465" s="1242"/>
      <c r="X465" s="1235"/>
      <c r="Y465" s="1243"/>
      <c r="Z465" s="1238">
        <v>0</v>
      </c>
      <c r="AA465" s="1235"/>
      <c r="AB465" s="1235"/>
      <c r="AC465" s="1238"/>
      <c r="AD465" s="1244"/>
      <c r="AE465" s="1243"/>
      <c r="AF465" s="1236">
        <v>0</v>
      </c>
      <c r="AG465" s="1237"/>
      <c r="AH465" s="1238">
        <f t="shared" si="111"/>
        <v>0</v>
      </c>
      <c r="AI465" s="1239">
        <f t="shared" si="112"/>
        <v>0</v>
      </c>
      <c r="AJ465" s="1244"/>
      <c r="AK465" s="1235"/>
      <c r="AL465" s="1236">
        <v>0</v>
      </c>
      <c r="AM465" s="1240"/>
      <c r="AN465" s="1238">
        <v>0</v>
      </c>
      <c r="AO465" s="1245">
        <v>2</v>
      </c>
      <c r="AP465" s="1184"/>
      <c r="AQ465" s="1396"/>
      <c r="AR465" s="1233"/>
      <c r="AS465" s="1184"/>
      <c r="AT465" s="1184"/>
      <c r="AU465" s="1184"/>
      <c r="AV465" s="1184"/>
      <c r="AW465" s="1184"/>
      <c r="AX465" s="1184"/>
      <c r="AY465" s="1184"/>
      <c r="AZ465" s="1184"/>
      <c r="BA465" s="1184"/>
      <c r="BB465" s="1184"/>
      <c r="BC465" s="1184"/>
      <c r="BD465" s="1184"/>
      <c r="BE465" s="1184"/>
      <c r="BF465" s="1184"/>
      <c r="BG465" s="1184"/>
      <c r="BH465" s="1184"/>
      <c r="BI465" s="1184"/>
      <c r="BJ465" s="1184"/>
    </row>
    <row r="466" spans="1:62" ht="18" hidden="1" customHeight="1">
      <c r="A466" t="str">
        <f t="shared" si="107"/>
        <v>[...]</v>
      </c>
      <c r="B466" s="899"/>
      <c r="C466" s="1184"/>
      <c r="D466" s="1184"/>
      <c r="E466" s="1184"/>
      <c r="F466" s="1184"/>
      <c r="G466" s="1184"/>
      <c r="H466" s="1184"/>
      <c r="I466" s="1184"/>
      <c r="J466" s="1184"/>
      <c r="K466" s="1184"/>
      <c r="L466" s="1184"/>
      <c r="M466" s="1184"/>
      <c r="N466" s="1184"/>
      <c r="O466" s="1184"/>
      <c r="P466" s="1184"/>
      <c r="Q466" s="1184"/>
      <c r="R466" s="1184"/>
      <c r="S466" s="1184"/>
      <c r="T466" s="1184"/>
      <c r="U466" s="1184"/>
      <c r="V466" s="1015" t="s">
        <v>330</v>
      </c>
      <c r="W466" s="1242"/>
      <c r="X466" s="1235"/>
      <c r="Y466" s="1243"/>
      <c r="Z466" s="1238">
        <v>0</v>
      </c>
      <c r="AA466" s="1235"/>
      <c r="AB466" s="1235"/>
      <c r="AC466" s="1238"/>
      <c r="AD466" s="1244"/>
      <c r="AE466" s="1243"/>
      <c r="AF466" s="1236">
        <v>0</v>
      </c>
      <c r="AG466" s="1237"/>
      <c r="AH466" s="1238">
        <f t="shared" si="111"/>
        <v>0</v>
      </c>
      <c r="AI466" s="1239">
        <f t="shared" si="112"/>
        <v>0</v>
      </c>
      <c r="AJ466" s="1244"/>
      <c r="AK466" s="1235"/>
      <c r="AL466" s="1236">
        <v>0</v>
      </c>
      <c r="AM466" s="1240"/>
      <c r="AN466" s="1238">
        <v>0</v>
      </c>
      <c r="AO466" s="1245">
        <v>3</v>
      </c>
      <c r="AP466" s="1184"/>
      <c r="AQ466" s="1396"/>
      <c r="AR466" s="1233"/>
      <c r="AS466" s="1184"/>
      <c r="AT466" s="1184"/>
      <c r="AU466" s="1184"/>
      <c r="AV466" s="1184"/>
      <c r="AW466" s="1184"/>
      <c r="AX466" s="1184"/>
      <c r="AY466" s="1184"/>
      <c r="AZ466" s="1184"/>
      <c r="BA466" s="1184"/>
      <c r="BB466" s="1184"/>
      <c r="BC466" s="1184"/>
      <c r="BD466" s="1184"/>
      <c r="BE466" s="1184"/>
      <c r="BF466" s="1184"/>
      <c r="BG466" s="1184"/>
      <c r="BH466" s="1184"/>
      <c r="BI466" s="1184"/>
      <c r="BJ466" s="1184"/>
    </row>
    <row r="467" spans="1:62" ht="18">
      <c r="A467" t="str">
        <f t="shared" si="107"/>
        <v>TOTAL DÉPENSES FIXES</v>
      </c>
      <c r="B467" s="899"/>
      <c r="C467" s="1184"/>
      <c r="D467" s="1184"/>
      <c r="E467" s="1184"/>
      <c r="F467" s="1184"/>
      <c r="G467" s="1184"/>
      <c r="H467" s="1184"/>
      <c r="I467" s="1184"/>
      <c r="J467" s="1184"/>
      <c r="K467" s="1184"/>
      <c r="L467" s="1184"/>
      <c r="M467" s="1184"/>
      <c r="N467" s="1184"/>
      <c r="O467" s="1184"/>
      <c r="P467" s="1184"/>
      <c r="Q467" s="1184"/>
      <c r="R467" s="1184"/>
      <c r="S467" s="1184"/>
      <c r="T467" s="1184"/>
      <c r="U467" s="1184"/>
      <c r="V467" s="1256" t="s">
        <v>1483</v>
      </c>
      <c r="W467" s="1257"/>
      <c r="X467" s="1258">
        <f>Z467/+Z408</f>
        <v>0.1470977134639658</v>
      </c>
      <c r="Y467" s="1257"/>
      <c r="Z467" s="1259">
        <f>SUM(Z454:Z466)</f>
        <v>646124.73</v>
      </c>
      <c r="AA467" s="1258"/>
      <c r="AB467" s="1257"/>
      <c r="AC467" s="1259"/>
      <c r="AD467" s="1260">
        <f>AF467/AF408</f>
        <v>0.15930531500835807</v>
      </c>
      <c r="AE467" s="1257"/>
      <c r="AF467" s="1259">
        <f>SUM(AF454:AF466)</f>
        <v>643208.36</v>
      </c>
      <c r="AG467" s="1269"/>
      <c r="AH467" s="1262">
        <f>SUM(AH454:AH466)</f>
        <v>-2916.370000000019</v>
      </c>
      <c r="AI467" s="1258">
        <f t="shared" si="112"/>
        <v>-4.5136331494385288E-3</v>
      </c>
      <c r="AJ467" s="1260">
        <f>IF($AL$408=0,0,AL467/$AL$408)</f>
        <v>0.18305917621700513</v>
      </c>
      <c r="AK467" s="1258"/>
      <c r="AL467" s="1259">
        <f>SUM(AL454:AL466)</f>
        <v>688304</v>
      </c>
      <c r="AM467" s="1270"/>
      <c r="AN467" s="1262">
        <f>SUM(AN454:AN466)</f>
        <v>-45095.640000000014</v>
      </c>
      <c r="AO467" s="1294">
        <f t="shared" ref="AO467:AO484" si="113">IF(AL467=0,0,AN467/AL467)</f>
        <v>-6.5517038982775069E-2</v>
      </c>
      <c r="AP467" s="1184"/>
      <c r="AQ467" s="1405"/>
      <c r="AR467" s="1233"/>
      <c r="AS467" s="1184"/>
      <c r="AT467" s="1184"/>
      <c r="AU467" s="1184"/>
      <c r="AV467" s="1184"/>
      <c r="AW467" s="1184"/>
      <c r="AX467" s="1184"/>
      <c r="AY467" s="1184"/>
      <c r="AZ467" s="1184"/>
      <c r="BA467" s="1184"/>
      <c r="BB467" s="1184"/>
      <c r="BC467" s="1184"/>
      <c r="BD467" s="1184"/>
      <c r="BE467" s="1184"/>
      <c r="BF467" s="1184"/>
      <c r="BG467" s="1184"/>
      <c r="BH467" s="1184"/>
      <c r="BI467" s="1184"/>
      <c r="BJ467" s="1184"/>
    </row>
    <row r="468" spans="1:62" ht="18">
      <c r="A468" t="str">
        <f t="shared" si="107"/>
        <v/>
      </c>
      <c r="B468" s="899"/>
      <c r="C468" s="1184"/>
      <c r="D468" s="1184"/>
      <c r="E468" s="1184"/>
      <c r="F468" s="1184"/>
      <c r="G468" s="1184"/>
      <c r="H468" s="1184"/>
      <c r="I468" s="1184"/>
      <c r="J468" s="1184"/>
      <c r="K468" s="1184"/>
      <c r="L468" s="1184"/>
      <c r="M468" s="1184"/>
      <c r="N468" s="1184"/>
      <c r="O468" s="1184"/>
      <c r="P468" s="1184"/>
      <c r="Q468" s="1184"/>
      <c r="R468" s="1184"/>
      <c r="S468" s="1184"/>
      <c r="T468" s="1184"/>
      <c r="U468" s="1184"/>
      <c r="V468" s="1015"/>
      <c r="W468" s="1235"/>
      <c r="X468" s="1235"/>
      <c r="Y468" s="1235"/>
      <c r="Z468" s="1300"/>
      <c r="AA468" s="1235"/>
      <c r="AB468" s="1235"/>
      <c r="AC468" s="1300"/>
      <c r="AD468" s="1244"/>
      <c r="AE468" s="1235"/>
      <c r="AF468" s="1300"/>
      <c r="AG468" s="1244"/>
      <c r="AH468" s="1238">
        <f t="shared" ref="AH468:AH482" si="114">AF468-Z468</f>
        <v>0</v>
      </c>
      <c r="AI468" s="1239"/>
      <c r="AJ468" s="1244"/>
      <c r="AK468" s="1235"/>
      <c r="AL468" s="1300"/>
      <c r="AM468" s="1301"/>
      <c r="AN468" s="1238">
        <f t="shared" ref="AN468:AN484" si="115">AF468-AL468</f>
        <v>0</v>
      </c>
      <c r="AO468" s="1302">
        <f t="shared" si="113"/>
        <v>0</v>
      </c>
      <c r="AP468" s="1184"/>
      <c r="AQ468" s="1396"/>
      <c r="AR468" s="1233"/>
      <c r="AS468" s="1184"/>
      <c r="AT468" s="1184"/>
      <c r="AU468" s="1184"/>
      <c r="AV468" s="1184"/>
      <c r="AW468" s="1184"/>
      <c r="AX468" s="1184"/>
      <c r="AY468" s="1184"/>
      <c r="AZ468" s="1184"/>
      <c r="BA468" s="1184"/>
      <c r="BB468" s="1184"/>
      <c r="BC468" s="1184"/>
      <c r="BD468" s="1184"/>
      <c r="BE468" s="1184"/>
      <c r="BF468" s="1184"/>
      <c r="BG468" s="1184"/>
      <c r="BH468" s="1184"/>
      <c r="BI468" s="1184"/>
      <c r="BJ468" s="1184"/>
    </row>
    <row r="469" spans="1:62" ht="18">
      <c r="A469" t="str">
        <f t="shared" si="107"/>
        <v>TOTAL DES DÉPENSES</v>
      </c>
      <c r="B469" s="899"/>
      <c r="C469" s="1184"/>
      <c r="D469" s="1184"/>
      <c r="E469" s="1184"/>
      <c r="F469" s="1184"/>
      <c r="G469" s="1184"/>
      <c r="H469" s="1184"/>
      <c r="I469" s="1184"/>
      <c r="J469" s="1184"/>
      <c r="K469" s="1184"/>
      <c r="L469" s="1184"/>
      <c r="M469" s="1184"/>
      <c r="N469" s="1184"/>
      <c r="O469" s="1184"/>
      <c r="P469" s="1184"/>
      <c r="Q469" s="1184"/>
      <c r="R469" s="1184"/>
      <c r="S469" s="1184"/>
      <c r="T469" s="1184"/>
      <c r="U469" s="1184"/>
      <c r="V469" s="1256" t="s">
        <v>430</v>
      </c>
      <c r="W469" s="1257"/>
      <c r="X469" s="1258">
        <f>Z469/+Z408</f>
        <v>0.96165530664025267</v>
      </c>
      <c r="Y469" s="1257"/>
      <c r="Z469" s="1259">
        <f>Z420+Z434+Z453+Z467</f>
        <v>4224058.0137108043</v>
      </c>
      <c r="AA469" s="1258"/>
      <c r="AB469" s="1257"/>
      <c r="AC469" s="1259"/>
      <c r="AD469" s="1260">
        <f>AF469/AF408</f>
        <v>0.95356020646562334</v>
      </c>
      <c r="AE469" s="1257"/>
      <c r="AF469" s="1259">
        <f>AF420+AF434+AF453+AF467</f>
        <v>3850078.05</v>
      </c>
      <c r="AG469" s="1269"/>
      <c r="AH469" s="1262">
        <f t="shared" si="114"/>
        <v>-373979.96371080447</v>
      </c>
      <c r="AI469" s="1258">
        <f>AH469/Z469</f>
        <v>-8.8535707250447016E-2</v>
      </c>
      <c r="AJ469" s="1260">
        <f>IF($AL$408=0,0,AL469/$AL$408)</f>
        <v>1.0652773925614183</v>
      </c>
      <c r="AK469" s="1258"/>
      <c r="AL469" s="1259">
        <f>AL420+AL434+AL453+AL467</f>
        <v>4005451.71</v>
      </c>
      <c r="AM469" s="1270"/>
      <c r="AN469" s="1262">
        <f t="shared" si="115"/>
        <v>-155373.66000000015</v>
      </c>
      <c r="AO469" s="1232">
        <f t="shared" si="113"/>
        <v>-3.8790546297710865E-2</v>
      </c>
      <c r="AP469" s="1233"/>
      <c r="AQ469" s="1396"/>
      <c r="AR469" s="1233"/>
      <c r="AS469" s="1233"/>
      <c r="AT469" s="1184"/>
      <c r="AU469" s="1184"/>
      <c r="AV469" s="1184"/>
      <c r="AW469" s="1184"/>
      <c r="AX469" s="1184"/>
      <c r="AY469" s="1184"/>
      <c r="AZ469" s="1184"/>
      <c r="BA469" s="1184"/>
      <c r="BB469" s="1184"/>
      <c r="BC469" s="1184"/>
      <c r="BD469" s="1184"/>
      <c r="BE469" s="1184"/>
      <c r="BF469" s="1184"/>
      <c r="BG469" s="1184"/>
      <c r="BH469" s="1184"/>
      <c r="BI469" s="1184"/>
      <c r="BJ469" s="1184"/>
    </row>
    <row r="470" spans="1:62" ht="18">
      <c r="A470" t="str">
        <f t="shared" si="107"/>
        <v>Revenus autres</v>
      </c>
      <c r="B470" s="899"/>
      <c r="C470" s="1184"/>
      <c r="D470" s="1184"/>
      <c r="E470" s="1184"/>
      <c r="F470" s="1184"/>
      <c r="G470" s="1184"/>
      <c r="H470" s="1184"/>
      <c r="I470" s="1184"/>
      <c r="J470" s="1184"/>
      <c r="K470" s="1184"/>
      <c r="L470" s="1184"/>
      <c r="M470" s="1184"/>
      <c r="N470" s="1184"/>
      <c r="O470" s="1184"/>
      <c r="P470" s="1184"/>
      <c r="Q470" s="1184"/>
      <c r="R470" s="1184"/>
      <c r="S470" s="1184"/>
      <c r="T470" s="1184"/>
      <c r="U470" s="1184"/>
      <c r="V470" s="1015" t="s">
        <v>1488</v>
      </c>
      <c r="W470" s="1297"/>
      <c r="X470" s="1297"/>
      <c r="Y470" s="1235"/>
      <c r="Z470" s="1273">
        <f t="array" ref="Z470">+SUMPRODUCT(('Budget original'!$A$8:$A$501=$A470)*('Budget original'!$C$3:$AO$3=Z$2),'Budget original'!$C$8:$AO$501)</f>
        <v>0</v>
      </c>
      <c r="AA470" s="1303"/>
      <c r="AB470" s="1304"/>
      <c r="AC470" s="1273"/>
      <c r="AD470" s="1305"/>
      <c r="AE470" s="1304"/>
      <c r="AF470" s="1236">
        <f>-SUMIFS(BV_Data_An_Cour!$P:$P,BV_Data_An_Cour!$V:$V,$V470)</f>
        <v>51116.81</v>
      </c>
      <c r="AG470" s="1306"/>
      <c r="AH470" s="1238">
        <f t="shared" si="114"/>
        <v>51116.81</v>
      </c>
      <c r="AI470" s="1299" t="e">
        <f>IF(AH470=0,0,AH470/Z470)</f>
        <v>#DIV/0!</v>
      </c>
      <c r="AJ470" s="1305"/>
      <c r="AK470" s="1303"/>
      <c r="AL470" s="1307">
        <f t="array" ref="AL470">+SUMPRODUCT(('Réel 2025'!$A$8:$A$500=$A470)*('Réel 2025'!$C$3:$AO$3=Z$2),'Réel 2025'!$C$8:$AO$500)</f>
        <v>19316.239999999991</v>
      </c>
      <c r="AM470" s="1308"/>
      <c r="AN470" s="1238">
        <f t="shared" si="115"/>
        <v>31800.570000000007</v>
      </c>
      <c r="AO470" s="1245">
        <f t="shared" si="113"/>
        <v>1.6463126364137131</v>
      </c>
      <c r="AP470" s="1184"/>
      <c r="AQ470" s="1396"/>
      <c r="AR470" s="1233"/>
      <c r="AS470" s="1184"/>
      <c r="AT470" s="1233"/>
      <c r="AU470" s="1184"/>
      <c r="AV470" s="1184"/>
      <c r="AW470" s="1184"/>
      <c r="AX470" s="1184"/>
      <c r="AY470" s="1184"/>
      <c r="AZ470" s="1184"/>
      <c r="BA470" s="1184"/>
      <c r="BB470" s="1184"/>
      <c r="BC470" s="1184"/>
      <c r="BD470" s="1184"/>
      <c r="BE470" s="1184"/>
      <c r="BF470" s="1184"/>
      <c r="BG470" s="1184"/>
      <c r="BH470" s="1184"/>
      <c r="BI470" s="1184"/>
      <c r="BJ470" s="1184"/>
    </row>
    <row r="471" spans="1:62" ht="18">
      <c r="A471" t="str">
        <f t="shared" si="107"/>
        <v>Holdbacks</v>
      </c>
      <c r="B471" s="899"/>
      <c r="C471" s="1184"/>
      <c r="D471" s="1184"/>
      <c r="E471" s="1184"/>
      <c r="F471" s="1184"/>
      <c r="G471" s="1184"/>
      <c r="H471" s="1184"/>
      <c r="I471" s="1184"/>
      <c r="J471" s="1184"/>
      <c r="K471" s="1184"/>
      <c r="L471" s="1184"/>
      <c r="M471" s="1184"/>
      <c r="N471" s="1184"/>
      <c r="O471" s="1184"/>
      <c r="P471" s="1184"/>
      <c r="Q471" s="1184"/>
      <c r="R471" s="1184"/>
      <c r="S471" s="1184"/>
      <c r="T471" s="1184"/>
      <c r="U471" s="1184"/>
      <c r="V471" s="1015" t="s">
        <v>434</v>
      </c>
      <c r="W471" s="1235"/>
      <c r="X471" s="1235"/>
      <c r="Y471" s="1235"/>
      <c r="Z471" s="1236">
        <f>+SUMIF($C:$C,$V471,F:F)</f>
        <v>441159.08571428567</v>
      </c>
      <c r="AA471" s="1296"/>
      <c r="AB471" s="1297"/>
      <c r="AC471" s="1236"/>
      <c r="AD471" s="1309"/>
      <c r="AE471" s="1297"/>
      <c r="AF471" s="1236">
        <f>+SUMIF($C:$C,$V471,L:L)</f>
        <v>424491.8</v>
      </c>
      <c r="AG471" s="1310"/>
      <c r="AH471" s="1238">
        <f t="shared" si="114"/>
        <v>-16667.285714285681</v>
      </c>
      <c r="AI471" s="1267">
        <f>IF(Z471=0,0,AH471/Z471)</f>
        <v>-3.7780669726657654E-2</v>
      </c>
      <c r="AJ471" s="1309"/>
      <c r="AK471" s="1296"/>
      <c r="AL471" s="1311">
        <f>+SUMIF($C:$C,$V471,Q:Q)</f>
        <v>326001.40000000002</v>
      </c>
      <c r="AM471" s="1312"/>
      <c r="AN471" s="1238">
        <f t="shared" si="115"/>
        <v>98490.399999999965</v>
      </c>
      <c r="AO471" s="1245">
        <f t="shared" si="113"/>
        <v>0.30211649397824658</v>
      </c>
      <c r="AP471" s="1184"/>
      <c r="AQ471" s="1396"/>
      <c r="AR471" s="1233"/>
      <c r="AS471" s="1184"/>
      <c r="AT471" s="1233"/>
      <c r="AU471" s="1184"/>
      <c r="AV471" s="1184"/>
      <c r="AW471" s="1184"/>
      <c r="AX471" s="1184"/>
      <c r="AY471" s="1184"/>
      <c r="AZ471" s="1184"/>
      <c r="BA471" s="1184"/>
      <c r="BB471" s="1184"/>
      <c r="BC471" s="1184"/>
      <c r="BD471" s="1184"/>
      <c r="BE471" s="1184"/>
      <c r="BF471" s="1184"/>
      <c r="BG471" s="1184"/>
      <c r="BH471" s="1184"/>
      <c r="BI471" s="1184"/>
      <c r="BJ471" s="1184"/>
    </row>
    <row r="472" spans="1:62" ht="18">
      <c r="A472" t="str">
        <f t="shared" si="107"/>
        <v>RBSC neuf</v>
      </c>
      <c r="B472" s="899"/>
      <c r="C472" s="1184"/>
      <c r="D472" s="1184"/>
      <c r="E472" s="1184"/>
      <c r="F472" s="1184"/>
      <c r="G472" s="1184"/>
      <c r="H472" s="1184"/>
      <c r="I472" s="1184"/>
      <c r="J472" s="1184"/>
      <c r="K472" s="1184"/>
      <c r="L472" s="1184"/>
      <c r="M472" s="1184"/>
      <c r="N472" s="1184"/>
      <c r="O472" s="1184"/>
      <c r="P472" s="1184"/>
      <c r="Q472" s="1184"/>
      <c r="R472" s="1184"/>
      <c r="S472" s="1184"/>
      <c r="T472" s="1184"/>
      <c r="U472" s="1184"/>
      <c r="V472" s="1015" t="s">
        <v>431</v>
      </c>
      <c r="W472" s="1235"/>
      <c r="X472" s="1235"/>
      <c r="Y472" s="1235"/>
      <c r="Z472" s="1236">
        <f>+SUMIF($C:$C,$V472,F:F)</f>
        <v>363956.24571428576</v>
      </c>
      <c r="AA472" s="1296"/>
      <c r="AB472" s="1297"/>
      <c r="AC472" s="1236"/>
      <c r="AD472" s="1309"/>
      <c r="AE472" s="1297"/>
      <c r="AF472" s="1236">
        <f>+SUMIF($C:$C,$V472,L:L)</f>
        <v>397393.43</v>
      </c>
      <c r="AG472" s="1310"/>
      <c r="AH472" s="1238">
        <f t="shared" si="114"/>
        <v>33437.184285714233</v>
      </c>
      <c r="AI472" s="1267">
        <f t="shared" ref="AI472:AI481" si="116">IF(AH472=0,0,AH472/Z472)</f>
        <v>9.1871439711363578E-2</v>
      </c>
      <c r="AJ472" s="1309"/>
      <c r="AK472" s="1296"/>
      <c r="AL472" s="1311">
        <f>+SUMIF($C:$C,$V472,Q:Q)</f>
        <v>340018.06000000006</v>
      </c>
      <c r="AM472" s="1312"/>
      <c r="AN472" s="1238">
        <f t="shared" si="115"/>
        <v>57375.369999999937</v>
      </c>
      <c r="AO472" s="1245">
        <f t="shared" si="113"/>
        <v>0.1687421250506515</v>
      </c>
      <c r="AP472" s="1184"/>
      <c r="AQ472" s="1396"/>
      <c r="AR472" s="1233"/>
      <c r="AS472" s="1184"/>
      <c r="AT472" s="1233"/>
      <c r="AU472" s="1184"/>
      <c r="AV472" s="1184"/>
      <c r="AW472" s="1184"/>
      <c r="AX472" s="1184"/>
      <c r="AY472" s="1184"/>
      <c r="AZ472" s="1184"/>
      <c r="BA472" s="1184"/>
      <c r="BB472" s="1184"/>
      <c r="BC472" s="1184"/>
      <c r="BD472" s="1184"/>
      <c r="BE472" s="1184"/>
      <c r="BF472" s="1184"/>
      <c r="BG472" s="1184"/>
      <c r="BH472" s="1184"/>
      <c r="BI472" s="1184"/>
      <c r="BJ472" s="1184"/>
    </row>
    <row r="473" spans="1:62" ht="18" hidden="1" customHeight="1">
      <c r="A473" t="str">
        <f t="shared" si="107"/>
        <v>Programme neuf 2</v>
      </c>
      <c r="B473" s="899"/>
      <c r="C473" s="1184"/>
      <c r="D473" s="1184"/>
      <c r="E473" s="1184"/>
      <c r="F473" s="1184"/>
      <c r="G473" s="1184"/>
      <c r="H473" s="1184"/>
      <c r="I473" s="1184"/>
      <c r="J473" s="1184"/>
      <c r="K473" s="1184"/>
      <c r="L473" s="1184"/>
      <c r="M473" s="1184"/>
      <c r="N473" s="1184"/>
      <c r="O473" s="1184"/>
      <c r="P473" s="1184"/>
      <c r="Q473" s="1184"/>
      <c r="R473" s="1184"/>
      <c r="S473" s="1184"/>
      <c r="T473" s="1184"/>
      <c r="U473" s="1184"/>
      <c r="V473" s="1015" t="s">
        <v>432</v>
      </c>
      <c r="W473" s="1235"/>
      <c r="X473" s="1235"/>
      <c r="Y473" s="1235"/>
      <c r="Z473" s="1236">
        <f>+SUMIF($C:$C,$V473,F:F)</f>
        <v>0</v>
      </c>
      <c r="AA473" s="1296"/>
      <c r="AB473" s="1297"/>
      <c r="AC473" s="1236"/>
      <c r="AD473" s="1309"/>
      <c r="AE473" s="1297"/>
      <c r="AF473" s="1236">
        <f>+SUMIF($C:$C,$V473,L:L)</f>
        <v>0</v>
      </c>
      <c r="AG473" s="1310"/>
      <c r="AH473" s="1238">
        <f t="shared" si="114"/>
        <v>0</v>
      </c>
      <c r="AI473" s="1267">
        <f t="shared" si="116"/>
        <v>0</v>
      </c>
      <c r="AJ473" s="1309"/>
      <c r="AK473" s="1296"/>
      <c r="AL473" s="1311">
        <f>+SUMIF($C:$C,$V473,Q:Q)</f>
        <v>0</v>
      </c>
      <c r="AM473" s="1312"/>
      <c r="AN473" s="1238">
        <f t="shared" si="115"/>
        <v>0</v>
      </c>
      <c r="AO473" s="1245">
        <f t="shared" si="113"/>
        <v>0</v>
      </c>
      <c r="AP473" s="1184"/>
      <c r="AQ473" s="1396"/>
      <c r="AR473" s="1233"/>
      <c r="AS473" s="1184"/>
      <c r="AT473" s="1233"/>
      <c r="AU473" s="1184"/>
      <c r="AV473" s="1184"/>
      <c r="AW473" s="1184"/>
      <c r="AX473" s="1184"/>
      <c r="AY473" s="1184"/>
      <c r="AZ473" s="1184"/>
      <c r="BA473" s="1184"/>
      <c r="BB473" s="1184"/>
      <c r="BC473" s="1184"/>
      <c r="BD473" s="1184"/>
      <c r="BE473" s="1184"/>
      <c r="BF473" s="1184"/>
      <c r="BG473" s="1184"/>
      <c r="BH473" s="1184"/>
      <c r="BI473" s="1184"/>
      <c r="BJ473" s="1184"/>
    </row>
    <row r="474" spans="1:62" ht="18" hidden="1" customHeight="1">
      <c r="A474" t="str">
        <f t="shared" si="107"/>
        <v>Programme neuf 3</v>
      </c>
      <c r="B474" s="899"/>
      <c r="C474" s="1184"/>
      <c r="D474" s="1184"/>
      <c r="E474" s="1184"/>
      <c r="F474" s="1184"/>
      <c r="G474" s="1184"/>
      <c r="H474" s="1184"/>
      <c r="I474" s="1184"/>
      <c r="J474" s="1184"/>
      <c r="K474" s="1184"/>
      <c r="L474" s="1184"/>
      <c r="M474" s="1184"/>
      <c r="N474" s="1184"/>
      <c r="O474" s="1184"/>
      <c r="P474" s="1184"/>
      <c r="Q474" s="1184"/>
      <c r="R474" s="1184"/>
      <c r="S474" s="1184"/>
      <c r="T474" s="1184"/>
      <c r="U474" s="1184"/>
      <c r="V474" s="1015" t="s">
        <v>433</v>
      </c>
      <c r="W474" s="1235"/>
      <c r="X474" s="1235"/>
      <c r="Y474" s="1235"/>
      <c r="Z474" s="1236">
        <f>+SUMIF($C:$C,$V474,F:F)</f>
        <v>0</v>
      </c>
      <c r="AA474" s="1296"/>
      <c r="AB474" s="1297"/>
      <c r="AC474" s="1236"/>
      <c r="AD474" s="1309"/>
      <c r="AE474" s="1297"/>
      <c r="AF474" s="1236">
        <f>+SUMIF($C:$C,$V474,L:L)</f>
        <v>0</v>
      </c>
      <c r="AG474" s="1310"/>
      <c r="AH474" s="1238">
        <f t="shared" si="114"/>
        <v>0</v>
      </c>
      <c r="AI474" s="1267">
        <f t="shared" si="116"/>
        <v>0</v>
      </c>
      <c r="AJ474" s="1309"/>
      <c r="AK474" s="1296"/>
      <c r="AL474" s="1311">
        <f>+SUMIF($C:$C,$V474,Q:Q)</f>
        <v>0</v>
      </c>
      <c r="AM474" s="1312"/>
      <c r="AN474" s="1238">
        <f t="shared" si="115"/>
        <v>0</v>
      </c>
      <c r="AO474" s="1245">
        <f t="shared" si="113"/>
        <v>0</v>
      </c>
      <c r="AP474" s="1184"/>
      <c r="AQ474" s="1396"/>
      <c r="AR474" s="1233"/>
      <c r="AS474" s="1184"/>
      <c r="AT474" s="1233"/>
      <c r="AU474" s="1184"/>
      <c r="AV474" s="1184"/>
      <c r="AW474" s="1184"/>
      <c r="AX474" s="1184"/>
      <c r="AY474" s="1184"/>
      <c r="AZ474" s="1184"/>
      <c r="BA474" s="1184"/>
      <c r="BB474" s="1184"/>
      <c r="BC474" s="1184"/>
      <c r="BD474" s="1184"/>
      <c r="BE474" s="1184"/>
      <c r="BF474" s="1184"/>
      <c r="BG474" s="1184"/>
      <c r="BH474" s="1184"/>
      <c r="BI474" s="1184"/>
      <c r="BJ474" s="1184"/>
    </row>
    <row r="475" spans="1:62" ht="18">
      <c r="A475" t="str">
        <f t="shared" si="107"/>
        <v>RBSC used</v>
      </c>
      <c r="B475" s="899"/>
      <c r="C475" s="1184"/>
      <c r="D475" s="1184"/>
      <c r="E475" s="1184"/>
      <c r="F475" s="1184"/>
      <c r="G475" s="1184"/>
      <c r="H475" s="1184"/>
      <c r="I475" s="1184"/>
      <c r="J475" s="1184"/>
      <c r="K475" s="1184"/>
      <c r="L475" s="1184"/>
      <c r="M475" s="1184"/>
      <c r="N475" s="1184"/>
      <c r="O475" s="1184"/>
      <c r="P475" s="1184"/>
      <c r="Q475" s="1184"/>
      <c r="R475" s="1184"/>
      <c r="S475" s="1184"/>
      <c r="T475" s="1184"/>
      <c r="U475" s="1184"/>
      <c r="V475" s="1015" t="s">
        <v>662</v>
      </c>
      <c r="W475" s="1235"/>
      <c r="X475" s="1235"/>
      <c r="Y475" s="1235"/>
      <c r="Z475" s="1236">
        <f>+SUMIF($C:$C,$V475,F:F)</f>
        <v>41625</v>
      </c>
      <c r="AA475" s="1296"/>
      <c r="AB475" s="1297"/>
      <c r="AC475" s="1236"/>
      <c r="AD475" s="1309"/>
      <c r="AE475" s="1297"/>
      <c r="AF475" s="1236">
        <f>+SUMIF($C:$C,$V475,L:L)</f>
        <v>35575</v>
      </c>
      <c r="AG475" s="1310"/>
      <c r="AH475" s="1238">
        <f t="shared" si="114"/>
        <v>-6050</v>
      </c>
      <c r="AI475" s="1267">
        <f t="shared" si="116"/>
        <v>-0.14534534534534535</v>
      </c>
      <c r="AJ475" s="1309"/>
      <c r="AK475" s="1296"/>
      <c r="AL475" s="1311">
        <f>+SUMIF($C:$C,$V475,Q:Q)</f>
        <v>12525</v>
      </c>
      <c r="AM475" s="1312"/>
      <c r="AN475" s="1238">
        <f t="shared" si="115"/>
        <v>23050</v>
      </c>
      <c r="AO475" s="1245">
        <f t="shared" si="113"/>
        <v>1.8403193612774451</v>
      </c>
      <c r="AP475" s="1184"/>
      <c r="AQ475" s="1396"/>
      <c r="AR475" s="1233"/>
      <c r="AS475" s="1184"/>
      <c r="AT475" s="1233"/>
      <c r="AU475" s="1184"/>
      <c r="AV475" s="1184"/>
      <c r="AW475" s="1184"/>
      <c r="AX475" s="1184"/>
      <c r="AY475" s="1184"/>
      <c r="AZ475" s="1184"/>
      <c r="BA475" s="1184"/>
      <c r="BB475" s="1184"/>
      <c r="BC475" s="1184"/>
      <c r="BD475" s="1184"/>
      <c r="BE475" s="1184"/>
      <c r="BF475" s="1184"/>
      <c r="BG475" s="1184"/>
      <c r="BH475" s="1184"/>
      <c r="BI475" s="1184"/>
      <c r="BJ475" s="1184"/>
    </row>
    <row r="476" spans="1:62" ht="18">
      <c r="A476" t="str">
        <f t="shared" si="107"/>
        <v>Programme 360</v>
      </c>
      <c r="B476" s="899"/>
      <c r="C476" s="1184"/>
      <c r="D476" s="1184"/>
      <c r="E476" s="1184"/>
      <c r="F476" s="1184"/>
      <c r="G476" s="1184"/>
      <c r="H476" s="1184"/>
      <c r="I476" s="1184"/>
      <c r="J476" s="1184"/>
      <c r="K476" s="1184"/>
      <c r="L476" s="1184"/>
      <c r="M476" s="1184"/>
      <c r="N476" s="1184"/>
      <c r="O476" s="1184"/>
      <c r="P476" s="1184"/>
      <c r="Q476" s="1184"/>
      <c r="R476" s="1184"/>
      <c r="S476" s="1184"/>
      <c r="T476" s="1184"/>
      <c r="U476" s="1184"/>
      <c r="V476" s="1015" t="s">
        <v>667</v>
      </c>
      <c r="W476" s="1235"/>
      <c r="X476" s="1235"/>
      <c r="Y476" s="1235"/>
      <c r="Z476" s="1236">
        <f>+SUMIF($C:$C,$V476,F:F)</f>
        <v>0</v>
      </c>
      <c r="AA476" s="1296"/>
      <c r="AB476" s="1297"/>
      <c r="AC476" s="1236"/>
      <c r="AD476" s="1309"/>
      <c r="AE476" s="1297"/>
      <c r="AF476" s="1236">
        <f>+SUMIF($C:$C,$V476,L:L)</f>
        <v>24675</v>
      </c>
      <c r="AG476" s="1310"/>
      <c r="AH476" s="1238">
        <f t="shared" si="114"/>
        <v>24675</v>
      </c>
      <c r="AI476" s="1267" t="e">
        <f t="shared" si="116"/>
        <v>#DIV/0!</v>
      </c>
      <c r="AJ476" s="1309"/>
      <c r="AK476" s="1296"/>
      <c r="AL476" s="1311">
        <f>+SUMIF($C:$C,$V476,Q:Q)</f>
        <v>875</v>
      </c>
      <c r="AM476" s="1312"/>
      <c r="AN476" s="1238">
        <f t="shared" si="115"/>
        <v>23800</v>
      </c>
      <c r="AO476" s="1245">
        <f t="shared" si="113"/>
        <v>27.2</v>
      </c>
      <c r="AP476" s="1184"/>
      <c r="AQ476" s="1396"/>
      <c r="AR476" s="1233"/>
      <c r="AS476" s="1184"/>
      <c r="AT476" s="1233"/>
      <c r="AU476" s="1184"/>
      <c r="AV476" s="1184"/>
      <c r="AW476" s="1184"/>
      <c r="AX476" s="1184"/>
      <c r="AY476" s="1184"/>
      <c r="AZ476" s="1184"/>
      <c r="BA476" s="1184"/>
      <c r="BB476" s="1184"/>
      <c r="BC476" s="1184"/>
      <c r="BD476" s="1184"/>
      <c r="BE476" s="1184"/>
      <c r="BF476" s="1184"/>
      <c r="BG476" s="1184"/>
      <c r="BH476" s="1184"/>
      <c r="BI476" s="1184"/>
      <c r="BJ476" s="1184"/>
    </row>
    <row r="477" spans="1:62" ht="18" hidden="1" customHeight="1">
      <c r="A477" t="str">
        <f t="shared" si="107"/>
        <v>Programme used 3</v>
      </c>
      <c r="B477" s="899"/>
      <c r="C477" s="1184"/>
      <c r="D477" s="1184"/>
      <c r="E477" s="1184"/>
      <c r="F477" s="1184"/>
      <c r="G477" s="1184"/>
      <c r="H477" s="1184"/>
      <c r="I477" s="1184"/>
      <c r="J477" s="1184"/>
      <c r="K477" s="1184"/>
      <c r="L477" s="1184"/>
      <c r="M477" s="1184"/>
      <c r="N477" s="1184"/>
      <c r="O477" s="1184"/>
      <c r="P477" s="1184"/>
      <c r="Q477" s="1184"/>
      <c r="R477" s="1184"/>
      <c r="S477" s="1184"/>
      <c r="T477" s="1184"/>
      <c r="U477" s="1184"/>
      <c r="V477" s="1015" t="s">
        <v>670</v>
      </c>
      <c r="W477" s="1235"/>
      <c r="X477" s="1235"/>
      <c r="Y477" s="1235"/>
      <c r="Z477" s="1236">
        <f>+SUMIF($C:$C,$V477,F:F)</f>
        <v>0</v>
      </c>
      <c r="AA477" s="1296"/>
      <c r="AB477" s="1297"/>
      <c r="AC477" s="1236"/>
      <c r="AD477" s="1309"/>
      <c r="AE477" s="1297"/>
      <c r="AF477" s="1236">
        <f>+SUMIF($C:$C,$V477,L:L)</f>
        <v>0</v>
      </c>
      <c r="AG477" s="1310"/>
      <c r="AH477" s="1238">
        <f t="shared" si="114"/>
        <v>0</v>
      </c>
      <c r="AI477" s="1267">
        <f t="shared" si="116"/>
        <v>0</v>
      </c>
      <c r="AJ477" s="1309"/>
      <c r="AK477" s="1296"/>
      <c r="AL477" s="1311">
        <f>+SUMIF($C:$C,$V477,Q:Q)</f>
        <v>0</v>
      </c>
      <c r="AM477" s="1312"/>
      <c r="AN477" s="1238">
        <f t="shared" si="115"/>
        <v>0</v>
      </c>
      <c r="AO477" s="1245">
        <f t="shared" si="113"/>
        <v>0</v>
      </c>
      <c r="AP477" s="1184"/>
      <c r="AQ477" s="1396"/>
      <c r="AR477" s="1233"/>
      <c r="AS477" s="1184"/>
      <c r="AT477" s="1233"/>
      <c r="AU477" s="1184"/>
      <c r="AV477" s="1184"/>
      <c r="AW477" s="1184"/>
      <c r="AX477" s="1184"/>
      <c r="AY477" s="1184"/>
      <c r="AZ477" s="1184"/>
      <c r="BA477" s="1184"/>
      <c r="BB477" s="1184"/>
      <c r="BC477" s="1184"/>
      <c r="BD477" s="1184"/>
      <c r="BE477" s="1184"/>
      <c r="BF477" s="1184"/>
      <c r="BG477" s="1184"/>
      <c r="BH477" s="1184"/>
      <c r="BI477" s="1184"/>
      <c r="BJ477" s="1184"/>
    </row>
    <row r="478" spans="1:62" ht="18">
      <c r="A478" t="str">
        <f t="shared" si="107"/>
        <v>Facility Fund</v>
      </c>
      <c r="B478" s="899"/>
      <c r="C478" s="1184"/>
      <c r="D478" s="1184"/>
      <c r="E478" s="1184"/>
      <c r="F478" s="1184"/>
      <c r="G478" s="1184"/>
      <c r="H478" s="1184"/>
      <c r="I478" s="1184"/>
      <c r="J478" s="1184"/>
      <c r="K478" s="1184"/>
      <c r="L478" s="1184"/>
      <c r="M478" s="1184"/>
      <c r="N478" s="1184"/>
      <c r="O478" s="1184"/>
      <c r="P478" s="1184"/>
      <c r="Q478" s="1184"/>
      <c r="R478" s="1184"/>
      <c r="S478" s="1184"/>
      <c r="T478" s="1184"/>
      <c r="U478" s="1184"/>
      <c r="V478" s="1015" t="s">
        <v>1501</v>
      </c>
      <c r="W478" s="1235"/>
      <c r="X478" s="1235"/>
      <c r="Y478" s="1235"/>
      <c r="Z478" s="1236">
        <f t="array" ref="Z478">+SUMPRODUCT(('Budget original'!$A$8:$A$501=$A478)*('Budget original'!$C$3:$AO$3=Z$2),'Budget original'!$C$8:$AO$501)</f>
        <v>242637.49714285712</v>
      </c>
      <c r="AA478" s="1296"/>
      <c r="AB478" s="1297"/>
      <c r="AC478" s="1236"/>
      <c r="AD478" s="1309"/>
      <c r="AE478" s="1297"/>
      <c r="AF478" s="1236">
        <f>-SUMIFS(BV_Data_An_Cour!$P:$P,BV_Data_An_Cour!$V:$V,$V478)</f>
        <v>224830.89</v>
      </c>
      <c r="AG478" s="1310"/>
      <c r="AH478" s="1238">
        <f t="shared" si="114"/>
        <v>-17806.607142857101</v>
      </c>
      <c r="AI478" s="1267">
        <f t="shared" si="116"/>
        <v>-7.3387697089428619E-2</v>
      </c>
      <c r="AJ478" s="1309"/>
      <c r="AK478" s="1296"/>
      <c r="AL478" s="1311">
        <f t="array" ref="AL478">+SUMPRODUCT(('Réel 2025'!$A$8:$A$500=$A478)*('Réel 2025'!$C$3:$AO$3=Z$2),'Réel 2025'!$C$8:$AO$500)</f>
        <v>200406.49000000002</v>
      </c>
      <c r="AM478" s="1312"/>
      <c r="AN478" s="1238">
        <f t="shared" si="115"/>
        <v>24424.399999999994</v>
      </c>
      <c r="AO478" s="1245">
        <f t="shared" si="113"/>
        <v>0.12187429658590394</v>
      </c>
      <c r="AP478" s="1184"/>
      <c r="AQ478" s="1396"/>
      <c r="AR478" s="1233"/>
      <c r="AS478" s="1184"/>
      <c r="AT478" s="1233"/>
      <c r="AU478" s="1184"/>
      <c r="AV478" s="1184"/>
      <c r="AW478" s="1184"/>
      <c r="AX478" s="1184"/>
      <c r="AY478" s="1184"/>
      <c r="AZ478" s="1184"/>
      <c r="BA478" s="1184"/>
      <c r="BB478" s="1184"/>
      <c r="BC478" s="1184"/>
      <c r="BD478" s="1184"/>
      <c r="BE478" s="1184"/>
      <c r="BF478" s="1184"/>
      <c r="BG478" s="1184"/>
      <c r="BH478" s="1184"/>
      <c r="BI478" s="1184"/>
      <c r="BJ478" s="1184"/>
    </row>
    <row r="479" spans="1:62" ht="18" hidden="1" customHeight="1">
      <c r="A479" t="str">
        <f t="shared" si="107"/>
        <v>[...]</v>
      </c>
      <c r="B479" s="899"/>
      <c r="C479" s="1184"/>
      <c r="D479" s="1184"/>
      <c r="E479" s="1184"/>
      <c r="F479" s="1184"/>
      <c r="G479" s="1184"/>
      <c r="H479" s="1184"/>
      <c r="I479" s="1184"/>
      <c r="J479" s="1184"/>
      <c r="K479" s="1184"/>
      <c r="L479" s="1184"/>
      <c r="M479" s="1184"/>
      <c r="N479" s="1184"/>
      <c r="O479" s="1184"/>
      <c r="P479" s="1184"/>
      <c r="Q479" s="1184"/>
      <c r="R479" s="1184"/>
      <c r="S479" s="1184"/>
      <c r="T479" s="1184"/>
      <c r="U479" s="1184"/>
      <c r="V479" s="1015" t="s">
        <v>330</v>
      </c>
      <c r="W479" s="1235"/>
      <c r="X479" s="1235"/>
      <c r="Y479" s="1235"/>
      <c r="Z479" s="1238">
        <f>+SUMIF($C:$C,$V479,F:F)</f>
        <v>0</v>
      </c>
      <c r="AA479" s="1235"/>
      <c r="AB479" s="1235"/>
      <c r="AC479" s="1238"/>
      <c r="AD479" s="1244"/>
      <c r="AE479" s="1243"/>
      <c r="AF479" s="1236">
        <f>+SUMIF($C:$C,$V479,L:L)</f>
        <v>0</v>
      </c>
      <c r="AG479" s="1237"/>
      <c r="AH479" s="1238">
        <f t="shared" si="114"/>
        <v>0</v>
      </c>
      <c r="AI479" s="1239">
        <f t="shared" si="116"/>
        <v>0</v>
      </c>
      <c r="AJ479" s="1244"/>
      <c r="AK479" s="1235"/>
      <c r="AL479" s="1236">
        <f>+SUMIF($C:$C,$V479,Q:Q)</f>
        <v>0</v>
      </c>
      <c r="AM479" s="1312"/>
      <c r="AN479" s="1238">
        <f t="shared" si="115"/>
        <v>0</v>
      </c>
      <c r="AO479" s="1245">
        <f t="shared" si="113"/>
        <v>0</v>
      </c>
      <c r="AP479" s="1184"/>
      <c r="AQ479" s="1396"/>
      <c r="AR479" s="1233"/>
      <c r="AS479" s="1184"/>
      <c r="AT479" s="1233"/>
      <c r="AU479" s="1184"/>
      <c r="AV479" s="1184"/>
      <c r="AW479" s="1184"/>
      <c r="AX479" s="1184"/>
      <c r="AY479" s="1184"/>
      <c r="AZ479" s="1184"/>
      <c r="BA479" s="1184"/>
      <c r="BB479" s="1184"/>
      <c r="BC479" s="1184"/>
      <c r="BD479" s="1184"/>
      <c r="BE479" s="1184"/>
      <c r="BF479" s="1184"/>
      <c r="BG479" s="1184"/>
      <c r="BH479" s="1184"/>
      <c r="BI479" s="1184"/>
      <c r="BJ479" s="1184"/>
    </row>
    <row r="480" spans="1:62" ht="18" hidden="1" customHeight="1">
      <c r="A480" t="str">
        <f t="shared" si="107"/>
        <v>[...]</v>
      </c>
      <c r="B480" s="899"/>
      <c r="C480" s="1184"/>
      <c r="D480" s="1184"/>
      <c r="E480" s="1184"/>
      <c r="F480" s="1184"/>
      <c r="G480" s="1184"/>
      <c r="H480" s="1184"/>
      <c r="I480" s="1184"/>
      <c r="J480" s="1184"/>
      <c r="K480" s="1184"/>
      <c r="L480" s="1184"/>
      <c r="M480" s="1184"/>
      <c r="N480" s="1184"/>
      <c r="O480" s="1184"/>
      <c r="P480" s="1184"/>
      <c r="Q480" s="1184"/>
      <c r="R480" s="1184"/>
      <c r="S480" s="1184"/>
      <c r="T480" s="1184"/>
      <c r="U480" s="1184"/>
      <c r="V480" s="1015" t="s">
        <v>330</v>
      </c>
      <c r="W480" s="1235"/>
      <c r="X480" s="1235"/>
      <c r="Y480" s="1235"/>
      <c r="Z480" s="1238">
        <f>+SUMIF($C:$C,$V480,F:F)</f>
        <v>0</v>
      </c>
      <c r="AA480" s="1235"/>
      <c r="AB480" s="1235"/>
      <c r="AC480" s="1238"/>
      <c r="AD480" s="1244"/>
      <c r="AE480" s="1243"/>
      <c r="AF480" s="1236">
        <f>+SUMIF($C:$C,$V480,L:L)</f>
        <v>0</v>
      </c>
      <c r="AG480" s="1237"/>
      <c r="AH480" s="1238">
        <f t="shared" si="114"/>
        <v>0</v>
      </c>
      <c r="AI480" s="1239">
        <f t="shared" si="116"/>
        <v>0</v>
      </c>
      <c r="AJ480" s="1244"/>
      <c r="AK480" s="1235"/>
      <c r="AL480" s="1236">
        <f>+SUMIF($C:$C,$V480,Q:Q)</f>
        <v>0</v>
      </c>
      <c r="AM480" s="1312"/>
      <c r="AN480" s="1238">
        <f t="shared" si="115"/>
        <v>0</v>
      </c>
      <c r="AO480" s="1245">
        <f t="shared" si="113"/>
        <v>0</v>
      </c>
      <c r="AP480" s="1184"/>
      <c r="AQ480" s="1396"/>
      <c r="AR480" s="1233"/>
      <c r="AS480" s="1184"/>
      <c r="AT480" s="1233"/>
      <c r="AU480" s="1184"/>
      <c r="AV480" s="1184"/>
      <c r="AW480" s="1184"/>
      <c r="AX480" s="1184"/>
      <c r="AY480" s="1184"/>
      <c r="AZ480" s="1184"/>
      <c r="BA480" s="1184"/>
      <c r="BB480" s="1184"/>
      <c r="BC480" s="1184"/>
      <c r="BD480" s="1184"/>
      <c r="BE480" s="1184"/>
      <c r="BF480" s="1184"/>
      <c r="BG480" s="1184"/>
      <c r="BH480" s="1184"/>
      <c r="BI480" s="1184"/>
      <c r="BJ480" s="1184"/>
    </row>
    <row r="481" spans="1:62" ht="18">
      <c r="A481" t="str">
        <f t="shared" si="107"/>
        <v>Frais administration</v>
      </c>
      <c r="B481" s="899"/>
      <c r="C481" s="1184"/>
      <c r="D481" s="1184"/>
      <c r="E481" s="1184"/>
      <c r="F481" s="1184"/>
      <c r="G481" s="1184"/>
      <c r="H481" s="1184"/>
      <c r="I481" s="1184"/>
      <c r="J481" s="1184"/>
      <c r="K481" s="1184"/>
      <c r="L481" s="1184"/>
      <c r="M481" s="1184"/>
      <c r="N481" s="1184"/>
      <c r="O481" s="1184"/>
      <c r="P481" s="1184"/>
      <c r="Q481" s="1184"/>
      <c r="R481" s="1184"/>
      <c r="S481" s="1184"/>
      <c r="T481" s="1184"/>
      <c r="U481" s="1184"/>
      <c r="V481" s="1016" t="s">
        <v>453</v>
      </c>
      <c r="W481" s="1235"/>
      <c r="X481" s="1235"/>
      <c r="Y481" s="1235"/>
      <c r="Z481" s="1236">
        <f>+SUMIF($C:$C,$V481,F:F)</f>
        <v>238249.9</v>
      </c>
      <c r="AA481" s="1296"/>
      <c r="AB481" s="1297"/>
      <c r="AC481" s="1236"/>
      <c r="AD481" s="1309"/>
      <c r="AE481" s="1297"/>
      <c r="AF481" s="1236">
        <f>+SUMIF($C:$C,$V481,L:L)</f>
        <v>236810</v>
      </c>
      <c r="AG481" s="1310"/>
      <c r="AH481" s="1238">
        <f t="shared" si="114"/>
        <v>-1439.8999999999942</v>
      </c>
      <c r="AI481" s="1267">
        <f t="shared" si="116"/>
        <v>-6.043654163128691E-3</v>
      </c>
      <c r="AJ481" s="1309"/>
      <c r="AK481" s="1296"/>
      <c r="AL481" s="1311">
        <f t="array" ref="AL481">+SUMPRODUCT(('Réel 2025'!$A$8:$A$500=$A481)*('Réel 2025'!$C$3:$AO$3=Z$2),'Réel 2025'!$C$8:$AO$500)</f>
        <v>196945</v>
      </c>
      <c r="AM481" s="1312"/>
      <c r="AN481" s="1238">
        <f t="shared" si="115"/>
        <v>39865</v>
      </c>
      <c r="AO481" s="1245">
        <f t="shared" si="113"/>
        <v>0.20241691842900303</v>
      </c>
      <c r="AP481" s="1184"/>
      <c r="AQ481" s="1396"/>
      <c r="AR481" s="1233"/>
      <c r="AS481" s="1184"/>
      <c r="AT481" s="1233"/>
      <c r="AU481" s="1184"/>
      <c r="AV481" s="1184"/>
      <c r="AW481" s="1184"/>
      <c r="AX481" s="1184"/>
      <c r="AY481" s="1184"/>
      <c r="AZ481" s="1184"/>
      <c r="BA481" s="1184"/>
      <c r="BB481" s="1184"/>
      <c r="BC481" s="1184"/>
      <c r="BD481" s="1184"/>
      <c r="BE481" s="1184"/>
      <c r="BF481" s="1184"/>
      <c r="BG481" s="1184"/>
      <c r="BH481" s="1184"/>
      <c r="BI481" s="1184"/>
      <c r="BJ481" s="1184"/>
    </row>
    <row r="482" spans="1:62" ht="18">
      <c r="A482" t="str">
        <f t="shared" si="107"/>
        <v>TOTAL AUTRES REVENUS</v>
      </c>
      <c r="B482" s="899"/>
      <c r="C482" s="1184"/>
      <c r="D482" s="1184"/>
      <c r="E482" s="1184"/>
      <c r="F482" s="1184"/>
      <c r="G482" s="1184"/>
      <c r="H482" s="1184"/>
      <c r="I482" s="1184"/>
      <c r="J482" s="1184"/>
      <c r="K482" s="1184"/>
      <c r="L482" s="1184"/>
      <c r="M482" s="1184"/>
      <c r="N482" s="1184"/>
      <c r="O482" s="1184"/>
      <c r="P482" s="1184"/>
      <c r="Q482" s="1184"/>
      <c r="R482" s="1184"/>
      <c r="S482" s="1184"/>
      <c r="T482" s="1184"/>
      <c r="U482" s="1184"/>
      <c r="V482" s="1256" t="s">
        <v>1506</v>
      </c>
      <c r="W482" s="1257"/>
      <c r="X482" s="1258">
        <f>Z482/+Z408</f>
        <v>0.30224969597467005</v>
      </c>
      <c r="Y482" s="1293"/>
      <c r="Z482" s="1259">
        <f>SUM(Z470:Z481)</f>
        <v>1327627.7285714285</v>
      </c>
      <c r="AA482" s="1258"/>
      <c r="AB482" s="1293"/>
      <c r="AC482" s="1259"/>
      <c r="AD482" s="1258">
        <f>AF482/+AF408</f>
        <v>0.3454772534619755</v>
      </c>
      <c r="AE482" s="1293"/>
      <c r="AF482" s="1259">
        <f>SUM(AF470:AF481)</f>
        <v>1394892.9300000002</v>
      </c>
      <c r="AG482" s="1269"/>
      <c r="AH482" s="1262">
        <f t="shared" si="114"/>
        <v>67265.201428571716</v>
      </c>
      <c r="AI482" s="1258">
        <f>AH482/Z482</f>
        <v>5.0665709958431879E-2</v>
      </c>
      <c r="AJ482" s="1313"/>
      <c r="AK482" s="1314"/>
      <c r="AL482" s="1259">
        <f>SUM(AL470:AL481)</f>
        <v>1096087.19</v>
      </c>
      <c r="AM482" s="1315"/>
      <c r="AN482" s="1262">
        <f t="shared" si="115"/>
        <v>298805.74000000022</v>
      </c>
      <c r="AO482" s="1294">
        <f t="shared" si="113"/>
        <v>0.27261128742869467</v>
      </c>
      <c r="AP482" s="1184"/>
      <c r="AQ482" s="1396"/>
      <c r="AR482" s="1233"/>
      <c r="AS482" s="1233"/>
      <c r="AT482" s="1233"/>
      <c r="AU482" s="1184"/>
      <c r="AV482" s="1184"/>
      <c r="AW482" s="1184"/>
      <c r="AX482" s="1184"/>
      <c r="AY482" s="1184"/>
      <c r="AZ482" s="1184"/>
      <c r="BA482" s="1184"/>
      <c r="BB482" s="1184"/>
      <c r="BC482" s="1184"/>
      <c r="BD482" s="1184"/>
      <c r="BE482" s="1184"/>
      <c r="BF482" s="1184"/>
      <c r="BG482" s="1184"/>
      <c r="BH482" s="1184"/>
      <c r="BI482" s="1184"/>
      <c r="BJ482" s="1184"/>
    </row>
    <row r="483" spans="1:62" ht="18">
      <c r="A483" t="str">
        <f t="shared" si="107"/>
        <v/>
      </c>
      <c r="B483" s="899"/>
      <c r="C483" s="1184"/>
      <c r="D483" s="1184"/>
      <c r="E483" s="1184"/>
      <c r="F483" s="1184"/>
      <c r="G483" s="1184"/>
      <c r="H483" s="1184"/>
      <c r="I483" s="1184"/>
      <c r="J483" s="1184"/>
      <c r="K483" s="1184"/>
      <c r="L483" s="1184"/>
      <c r="M483" s="1184"/>
      <c r="N483" s="1184"/>
      <c r="O483" s="1184"/>
      <c r="P483" s="1184"/>
      <c r="Q483" s="1184"/>
      <c r="R483" s="1184"/>
      <c r="S483" s="1184"/>
      <c r="T483" s="1184"/>
      <c r="U483" s="1184"/>
      <c r="V483" s="1316"/>
      <c r="W483" s="1317"/>
      <c r="X483" s="1317"/>
      <c r="Y483" s="1318"/>
      <c r="Z483" s="1319"/>
      <c r="AA483" s="1317"/>
      <c r="AB483" s="1320"/>
      <c r="AC483" s="1319"/>
      <c r="AD483" s="1317"/>
      <c r="AE483" s="1320"/>
      <c r="AF483" s="1321"/>
      <c r="AG483" s="1322"/>
      <c r="AH483" s="1323"/>
      <c r="AI483" s="1324"/>
      <c r="AJ483" s="1325"/>
      <c r="AK483" s="1326"/>
      <c r="AL483" s="1321"/>
      <c r="AM483" s="1327"/>
      <c r="AN483" s="1323">
        <f t="shared" si="115"/>
        <v>0</v>
      </c>
      <c r="AO483" s="1328">
        <f t="shared" si="113"/>
        <v>0</v>
      </c>
      <c r="AP483" s="1184"/>
      <c r="AQ483" s="1406"/>
      <c r="AR483" s="1233"/>
      <c r="AS483" s="1184"/>
      <c r="AT483" s="1184"/>
      <c r="AU483" s="1184"/>
      <c r="AV483" s="1184"/>
      <c r="AW483" s="1184"/>
      <c r="AX483" s="1184"/>
      <c r="AY483" s="1184"/>
      <c r="AZ483" s="1184"/>
      <c r="BA483" s="1184"/>
      <c r="BB483" s="1184"/>
      <c r="BC483" s="1184"/>
      <c r="BD483" s="1184"/>
      <c r="BE483" s="1184"/>
      <c r="BF483" s="1184"/>
      <c r="BG483" s="1184"/>
      <c r="BH483" s="1184"/>
      <c r="BI483" s="1184"/>
      <c r="BJ483" s="1184"/>
    </row>
    <row r="484" spans="1:62" ht="18">
      <c r="A484" t="str">
        <f t="shared" si="107"/>
        <v>BAIIA OPÉRATIONNEL</v>
      </c>
      <c r="B484" s="899"/>
      <c r="C484" s="1184"/>
      <c r="D484" s="1184"/>
      <c r="E484" s="1184"/>
      <c r="F484" s="1184"/>
      <c r="G484" s="1184"/>
      <c r="H484" s="1184"/>
      <c r="I484" s="1184"/>
      <c r="J484" s="1184"/>
      <c r="K484" s="1184"/>
      <c r="L484" s="1184"/>
      <c r="M484" s="1184"/>
      <c r="N484" s="1184"/>
      <c r="O484" s="1184"/>
      <c r="P484" s="1184"/>
      <c r="Q484" s="1184"/>
      <c r="R484" s="1184"/>
      <c r="S484" s="1184"/>
      <c r="T484" s="1184"/>
      <c r="U484" s="1184"/>
      <c r="V484" s="1330" t="s">
        <v>1511</v>
      </c>
      <c r="W484" s="1331"/>
      <c r="X484" s="1332" t="s">
        <v>1512</v>
      </c>
      <c r="Y484" s="1333">
        <f>Z484/Z407</f>
        <v>3.4346085830804035E-2</v>
      </c>
      <c r="Z484" s="1334">
        <f>Z408-Z469+Z482</f>
        <v>1496056.2789585744</v>
      </c>
      <c r="AA484" s="1332"/>
      <c r="AB484" s="1333"/>
      <c r="AC484" s="1334"/>
      <c r="AD484" s="1332" t="s">
        <v>1512</v>
      </c>
      <c r="AE484" s="1333">
        <f>AF484/AF407</f>
        <v>3.5051875486604794E-2</v>
      </c>
      <c r="AF484" s="1335">
        <f>AF408-AF469+AF482</f>
        <v>1582397.4300000025</v>
      </c>
      <c r="AG484" s="1336"/>
      <c r="AH484" s="1335">
        <f>AF484-Z484</f>
        <v>86341.151041428093</v>
      </c>
      <c r="AI484" s="1337">
        <f>AH484/Z484</f>
        <v>5.7712502033366933E-2</v>
      </c>
      <c r="AJ484" s="1338" t="s">
        <v>1512</v>
      </c>
      <c r="AK484" s="1333">
        <f>IF($AL$407=0,0,AL484/$AL$407)</f>
        <v>2.543150143519142E-2</v>
      </c>
      <c r="AL484" s="1335">
        <f>AL408-AL469+AL482</f>
        <v>850643.65999999596</v>
      </c>
      <c r="AM484" s="1339"/>
      <c r="AN484" s="1335">
        <f t="shared" si="115"/>
        <v>731753.77000000654</v>
      </c>
      <c r="AO484" s="1340">
        <f t="shared" si="113"/>
        <v>0.86023537752577861</v>
      </c>
      <c r="AP484" s="1184"/>
      <c r="AQ484" s="1396"/>
      <c r="AR484" s="1233"/>
      <c r="AS484" s="1184"/>
      <c r="AT484" s="1184"/>
      <c r="AU484" s="1184"/>
      <c r="AV484" s="1184"/>
      <c r="AW484" s="1184"/>
      <c r="AX484" s="1184"/>
      <c r="AY484" s="1184"/>
      <c r="AZ484" s="1184"/>
      <c r="BA484" s="1184"/>
      <c r="BB484" s="1184"/>
      <c r="BC484" s="1184"/>
      <c r="BD484" s="1184"/>
      <c r="BE484" s="1184"/>
      <c r="BF484" s="1184"/>
      <c r="BG484" s="1184"/>
      <c r="BH484" s="1184"/>
      <c r="BI484" s="1184"/>
      <c r="BJ484" s="1184"/>
    </row>
    <row r="485" spans="1:62" ht="35.25">
      <c r="A485" t="str">
        <f t="shared" si="107"/>
        <v/>
      </c>
      <c r="B485" s="899"/>
      <c r="C485" s="1184"/>
      <c r="D485" s="1184"/>
      <c r="E485" s="1184"/>
      <c r="F485" s="1184"/>
      <c r="G485" s="1184"/>
      <c r="H485" s="1184"/>
      <c r="I485" s="1184"/>
      <c r="J485" s="1184"/>
      <c r="K485" s="1184"/>
      <c r="L485" s="1184"/>
      <c r="M485" s="1184"/>
      <c r="N485" s="1184"/>
      <c r="O485" s="1184"/>
      <c r="P485" s="1184"/>
      <c r="Q485" s="1184"/>
      <c r="R485" s="1184"/>
      <c r="S485" s="1184"/>
      <c r="T485" s="1184"/>
      <c r="U485" s="1184"/>
      <c r="V485" s="897"/>
      <c r="W485" s="897"/>
      <c r="X485" s="897"/>
      <c r="Y485" s="897"/>
      <c r="Z485" s="1025"/>
      <c r="AA485" s="912"/>
      <c r="AB485" s="912"/>
      <c r="AC485" s="1025"/>
      <c r="AD485" s="912"/>
      <c r="AE485" s="912"/>
      <c r="AF485" s="1341"/>
      <c r="AG485" s="912"/>
      <c r="AH485" s="912"/>
      <c r="AI485" s="912"/>
      <c r="AJ485" s="912"/>
      <c r="AK485" s="912"/>
      <c r="AL485" s="1025"/>
      <c r="AM485" s="912"/>
      <c r="AN485" s="912"/>
      <c r="AO485" s="912"/>
      <c r="AP485" s="1184"/>
      <c r="AQ485" s="1396"/>
      <c r="AR485" s="1233"/>
      <c r="AS485" s="1184"/>
      <c r="AT485" s="1184"/>
      <c r="AU485" s="1184"/>
      <c r="AV485" s="1184"/>
      <c r="AW485" s="1184"/>
      <c r="AX485" s="1184"/>
      <c r="AY485" s="1184"/>
      <c r="AZ485" s="1184"/>
      <c r="BA485" s="1184"/>
      <c r="BB485" s="1184"/>
      <c r="BC485" s="1184"/>
      <c r="BD485" s="1184"/>
      <c r="BE485" s="1184"/>
      <c r="BF485" s="1184"/>
      <c r="BG485" s="1184"/>
      <c r="BH485" s="1184"/>
      <c r="BI485" s="1184"/>
      <c r="BJ485" s="1184"/>
    </row>
    <row r="486" spans="1:62" ht="35.25">
      <c r="A486" t="str">
        <f t="shared" si="107"/>
        <v>BMW Sherbrooke</v>
      </c>
      <c r="B486" s="899"/>
      <c r="C486" s="1184"/>
      <c r="D486" s="1184"/>
      <c r="E486" s="1184"/>
      <c r="F486" s="1184"/>
      <c r="G486" s="1184"/>
      <c r="H486" s="1184"/>
      <c r="I486" s="1184"/>
      <c r="J486" s="1184"/>
      <c r="K486" s="1184"/>
      <c r="L486" s="1184"/>
      <c r="M486" s="1184"/>
      <c r="N486" s="1184"/>
      <c r="O486" s="1184"/>
      <c r="P486" s="1184"/>
      <c r="Q486" s="1184"/>
      <c r="R486" s="1184"/>
      <c r="S486" s="1184"/>
      <c r="T486" s="1184"/>
      <c r="U486" s="1184"/>
      <c r="V486" s="897" t="str">
        <f>C1</f>
        <v>BMW Sherbrooke</v>
      </c>
      <c r="W486" s="897"/>
      <c r="X486" s="897"/>
      <c r="Y486" s="897"/>
      <c r="Z486" s="892"/>
      <c r="AA486" s="892"/>
      <c r="AB486" s="897"/>
      <c r="AC486" s="897"/>
      <c r="AD486" s="892"/>
      <c r="AE486" s="894" t="s">
        <v>1517</v>
      </c>
      <c r="AF486" s="897"/>
      <c r="AG486" s="897"/>
      <c r="AH486" s="892"/>
      <c r="AI486" s="892"/>
      <c r="AJ486" s="1196"/>
      <c r="AK486" s="893"/>
      <c r="AL486" s="892"/>
      <c r="AM486" s="897"/>
      <c r="AN486" s="897"/>
      <c r="AO486" s="896" t="str">
        <f>$S$1</f>
        <v>Réalisé, Septembre 2026 AAD</v>
      </c>
      <c r="AP486" s="1184"/>
      <c r="AQ486" s="1396"/>
      <c r="AR486" s="1233"/>
      <c r="AS486" s="1184"/>
      <c r="AT486" s="1184"/>
      <c r="AU486" s="1184"/>
      <c r="AV486" s="1184"/>
      <c r="AW486" s="1184"/>
      <c r="AX486" s="1184"/>
      <c r="AY486" s="1184"/>
      <c r="AZ486" s="1184"/>
      <c r="BA486" s="1184"/>
      <c r="BB486" s="1184"/>
      <c r="BC486" s="1184"/>
      <c r="BD486" s="1184"/>
      <c r="BE486" s="1184"/>
      <c r="BF486" s="1184"/>
      <c r="BG486" s="1184"/>
      <c r="BH486" s="1184"/>
      <c r="BI486" s="1184"/>
      <c r="BJ486" s="1184"/>
    </row>
    <row r="487" spans="1:62" ht="35.25" hidden="1" customHeight="1">
      <c r="A487" t="str">
        <f t="shared" si="107"/>
        <v/>
      </c>
      <c r="B487" s="899"/>
      <c r="C487" s="1184"/>
      <c r="D487" s="1184"/>
      <c r="E487" s="1184"/>
      <c r="F487" s="1184"/>
      <c r="G487" s="1184"/>
      <c r="H487" s="1184"/>
      <c r="I487" s="1184"/>
      <c r="J487" s="1184"/>
      <c r="K487" s="1184"/>
      <c r="L487" s="1184"/>
      <c r="M487" s="1184"/>
      <c r="N487" s="1184"/>
      <c r="O487" s="1184"/>
      <c r="P487" s="1184"/>
      <c r="Q487" s="1184"/>
      <c r="R487" s="1184"/>
      <c r="S487" s="1184"/>
      <c r="T487" s="1184"/>
      <c r="U487" s="1184"/>
      <c r="V487" s="897"/>
      <c r="W487" s="897"/>
      <c r="X487" s="897"/>
      <c r="Y487" s="897"/>
      <c r="Z487" s="1025"/>
      <c r="AA487" s="912"/>
      <c r="AB487" s="912"/>
      <c r="AC487" s="1025"/>
      <c r="AD487" s="912"/>
      <c r="AE487" s="912"/>
      <c r="AF487" s="1341"/>
      <c r="AG487" s="912"/>
      <c r="AH487" s="912"/>
      <c r="AI487" s="912"/>
      <c r="AJ487" s="912"/>
      <c r="AK487" s="912"/>
      <c r="AL487" s="1025"/>
      <c r="AM487" s="912"/>
      <c r="AN487" s="912"/>
      <c r="AO487" s="912"/>
      <c r="AP487" s="1184"/>
      <c r="AQ487" s="1396"/>
      <c r="AR487" s="1233"/>
      <c r="AS487" s="1184"/>
      <c r="AT487" s="1184"/>
      <c r="AU487" s="1184"/>
      <c r="AV487" s="1184"/>
      <c r="AW487" s="1184"/>
      <c r="AX487" s="1184"/>
      <c r="AY487" s="1184"/>
      <c r="AZ487" s="1184"/>
      <c r="BA487" s="1184"/>
      <c r="BB487" s="1184"/>
      <c r="BC487" s="1184"/>
      <c r="BD487" s="1184"/>
      <c r="BE487" s="1184"/>
      <c r="BF487" s="1184"/>
      <c r="BG487" s="1184"/>
      <c r="BH487" s="1184"/>
      <c r="BI487" s="1184"/>
      <c r="BJ487" s="1184"/>
    </row>
    <row r="488" spans="1:62" ht="35.25">
      <c r="A488" t="str">
        <f t="shared" si="107"/>
        <v/>
      </c>
      <c r="B488" s="899"/>
      <c r="C488" s="1184"/>
      <c r="D488" s="1184"/>
      <c r="E488" s="1184"/>
      <c r="F488" s="1184"/>
      <c r="G488" s="1184"/>
      <c r="H488" s="1184"/>
      <c r="I488" s="1184"/>
      <c r="J488" s="1184"/>
      <c r="K488" s="1184"/>
      <c r="L488" s="1184"/>
      <c r="M488" s="1184"/>
      <c r="N488" s="1184"/>
      <c r="O488" s="1184"/>
      <c r="P488" s="1184"/>
      <c r="Q488" s="1184"/>
      <c r="R488" s="1184"/>
      <c r="S488" s="1184"/>
      <c r="T488" s="1184"/>
      <c r="U488" s="1184"/>
      <c r="V488" s="897"/>
      <c r="W488" s="897"/>
      <c r="X488" s="897"/>
      <c r="Y488" s="897"/>
      <c r="Z488" s="1025"/>
      <c r="AA488" s="912"/>
      <c r="AB488" s="912"/>
      <c r="AC488" s="1025"/>
      <c r="AD488" s="912"/>
      <c r="AE488" s="912"/>
      <c r="AF488" s="1341"/>
      <c r="AG488" s="912"/>
      <c r="AH488" s="912"/>
      <c r="AI488" s="912"/>
      <c r="AJ488" s="912"/>
      <c r="AK488" s="912"/>
      <c r="AL488" s="1025"/>
      <c r="AM488" s="912"/>
      <c r="AN488" s="912"/>
      <c r="AO488" s="912"/>
      <c r="AP488" s="1184"/>
      <c r="AQ488" s="1396"/>
      <c r="AR488" s="1233"/>
      <c r="AS488" s="1184"/>
      <c r="AT488" s="1184"/>
      <c r="AU488" s="1184"/>
      <c r="AV488" s="1184"/>
      <c r="AW488" s="1184"/>
      <c r="AX488" s="1184"/>
      <c r="AY488" s="1184"/>
      <c r="AZ488" s="1184"/>
      <c r="BA488" s="1184"/>
      <c r="BB488" s="1184"/>
      <c r="BC488" s="1184"/>
      <c r="BD488" s="1184"/>
      <c r="BE488" s="1184"/>
      <c r="BF488" s="1184"/>
      <c r="BG488" s="1184"/>
      <c r="BH488" s="1184"/>
      <c r="BI488" s="1184"/>
      <c r="BJ488" s="1184"/>
    </row>
    <row r="489" spans="1:62" ht="18" hidden="1">
      <c r="A489" t="e">
        <f>+U489&amp;#REF!</f>
        <v>#REF!</v>
      </c>
      <c r="B489" s="899"/>
      <c r="C489" s="1184"/>
      <c r="D489" s="1184"/>
      <c r="E489" s="1184"/>
      <c r="F489" s="1184"/>
      <c r="G489" s="1184"/>
      <c r="H489" s="1184"/>
      <c r="I489" s="1184"/>
      <c r="J489" s="1184"/>
      <c r="K489" s="1184"/>
      <c r="L489" s="1184"/>
      <c r="M489" s="1184"/>
      <c r="N489" s="1184"/>
      <c r="O489" s="1184"/>
      <c r="P489" s="1184"/>
      <c r="Q489" s="1184"/>
      <c r="R489" s="1184"/>
      <c r="S489" s="1184"/>
      <c r="T489" s="1184"/>
      <c r="U489" s="1184"/>
      <c r="V489" s="1342" t="s">
        <v>1518</v>
      </c>
      <c r="W489" s="1343"/>
      <c r="X489" s="1344" t="s">
        <v>1512</v>
      </c>
      <c r="Y489" s="1345">
        <f>Z489/Z407</f>
        <v>4.0528287195610344E-2</v>
      </c>
      <c r="Z489" s="1346">
        <f>Z490+Z416</f>
        <v>1765342.3110021341</v>
      </c>
      <c r="AA489" s="1344"/>
      <c r="AB489" s="1345"/>
      <c r="AC489" s="1347"/>
      <c r="AD489" s="1344" t="s">
        <v>1512</v>
      </c>
      <c r="AE489" s="1345">
        <f>AF489/AF407</f>
        <v>4.0789786224856441E-2</v>
      </c>
      <c r="AF489" s="1346">
        <f>AF490+AF416</f>
        <v>1841432.2200000025</v>
      </c>
      <c r="AG489" s="1348"/>
      <c r="AH489" s="1346">
        <f t="shared" ref="AH489:AH490" si="117">AF489-Z489</f>
        <v>76089.908997868421</v>
      </c>
      <c r="AI489" s="1349">
        <f t="shared" ref="AI489:AI490" si="118">AH489/Z489</f>
        <v>4.3102070642987288E-2</v>
      </c>
      <c r="AJ489" s="1344" t="s">
        <v>1512</v>
      </c>
      <c r="AK489" s="1345">
        <f t="shared" ref="AK489:AK490" si="119">IF($AL$407=0,0,AL489/$AL$407)</f>
        <v>3.2818111789418312E-2</v>
      </c>
      <c r="AL489" s="1346">
        <f>AL490+AL416</f>
        <v>1097714.1399999959</v>
      </c>
      <c r="AM489" s="1350"/>
      <c r="AN489" s="1346">
        <f t="shared" ref="AN489:AN490" si="120">AF489-AL489</f>
        <v>743718.08000000659</v>
      </c>
      <c r="AO489" s="1351">
        <f t="shared" ref="AO489:AO490" si="121">IF(AL489=0,0,AN489/AL489)</f>
        <v>0.67751525911837973</v>
      </c>
      <c r="AP489" s="1184"/>
      <c r="AQ489" s="1396"/>
      <c r="AR489" s="1233"/>
      <c r="AS489" s="1184"/>
      <c r="AT489" s="1184"/>
      <c r="AU489" s="1184"/>
      <c r="AV489" s="1184"/>
      <c r="AW489" s="1184"/>
      <c r="AX489" s="1184"/>
      <c r="AY489" s="1184"/>
      <c r="AZ489" s="1184"/>
      <c r="BA489" s="1184"/>
      <c r="BB489" s="1184"/>
      <c r="BC489" s="1184"/>
      <c r="BD489" s="1184"/>
      <c r="BE489" s="1184"/>
      <c r="BF489" s="1184"/>
      <c r="BG489" s="1184"/>
      <c r="BH489" s="1184"/>
      <c r="BI489" s="1184"/>
      <c r="BJ489" s="1184"/>
    </row>
    <row r="490" spans="1:62" ht="18">
      <c r="A490" t="str">
        <f t="shared" ref="A490:A499" si="122">+U490&amp;V490</f>
        <v>BAIIA OPÉRATIONNEL</v>
      </c>
      <c r="B490" s="899"/>
      <c r="C490" s="1184"/>
      <c r="D490" s="1184"/>
      <c r="E490" s="1184"/>
      <c r="F490" s="1184"/>
      <c r="G490" s="1184"/>
      <c r="H490" s="1184"/>
      <c r="I490" s="1184"/>
      <c r="J490" s="1184"/>
      <c r="K490" s="1184"/>
      <c r="L490" s="1184"/>
      <c r="M490" s="1184"/>
      <c r="N490" s="1184"/>
      <c r="O490" s="1184"/>
      <c r="P490" s="1184"/>
      <c r="Q490" s="1184"/>
      <c r="R490" s="1184"/>
      <c r="S490" s="1184"/>
      <c r="T490" s="1184"/>
      <c r="U490" s="1184"/>
      <c r="V490" s="1352" t="s">
        <v>1511</v>
      </c>
      <c r="W490" s="1353"/>
      <c r="X490" s="1354" t="s">
        <v>1512</v>
      </c>
      <c r="Y490" s="1355">
        <f>Z490/Z407</f>
        <v>3.4346085830804035E-2</v>
      </c>
      <c r="Z490" s="1356">
        <f>Z484</f>
        <v>1496056.2789585744</v>
      </c>
      <c r="AA490" s="1354"/>
      <c r="AB490" s="1355"/>
      <c r="AC490" s="1356"/>
      <c r="AD490" s="1354" t="s">
        <v>1512</v>
      </c>
      <c r="AE490" s="1355">
        <f>AF490/AF407</f>
        <v>3.5051875486604794E-2</v>
      </c>
      <c r="AF490" s="1356">
        <f>AF484</f>
        <v>1582397.4300000025</v>
      </c>
      <c r="AG490" s="1357"/>
      <c r="AH490" s="1335">
        <f t="shared" si="117"/>
        <v>86341.151041428093</v>
      </c>
      <c r="AI490" s="1337">
        <f t="shared" si="118"/>
        <v>5.7712502033366933E-2</v>
      </c>
      <c r="AJ490" s="1354" t="s">
        <v>1512</v>
      </c>
      <c r="AK490" s="1355">
        <f t="shared" si="119"/>
        <v>2.543150143519142E-2</v>
      </c>
      <c r="AL490" s="1358">
        <f>AL484</f>
        <v>850643.65999999596</v>
      </c>
      <c r="AM490" s="1359"/>
      <c r="AN490" s="1360">
        <f t="shared" si="120"/>
        <v>731753.77000000654</v>
      </c>
      <c r="AO490" s="1361">
        <f t="shared" si="121"/>
        <v>0.86023537752577861</v>
      </c>
      <c r="AP490" s="1184"/>
      <c r="AQ490" s="1396"/>
      <c r="AR490" s="1233"/>
      <c r="AS490" s="1184"/>
      <c r="AT490" s="1184"/>
      <c r="AU490" s="1184"/>
      <c r="AV490" s="1184"/>
      <c r="AW490" s="1184"/>
      <c r="AX490" s="1184"/>
      <c r="AY490" s="1184"/>
      <c r="AZ490" s="1184"/>
      <c r="BA490" s="1184"/>
      <c r="BB490" s="1184"/>
      <c r="BC490" s="1184"/>
      <c r="BD490" s="1184"/>
      <c r="BE490" s="1184"/>
      <c r="BF490" s="1184"/>
      <c r="BG490" s="1184"/>
      <c r="BH490" s="1184"/>
      <c r="BI490" s="1184"/>
      <c r="BJ490" s="1184"/>
    </row>
    <row r="491" spans="1:62" ht="15.75">
      <c r="A491" t="str">
        <f t="shared" si="122"/>
        <v/>
      </c>
      <c r="B491" s="899"/>
      <c r="C491" s="1184"/>
      <c r="D491" s="1184"/>
      <c r="E491" s="1184"/>
      <c r="F491" s="1233"/>
      <c r="G491" s="1184"/>
      <c r="H491" s="1184"/>
      <c r="I491" s="1233"/>
      <c r="J491" s="1184"/>
      <c r="K491" s="1184"/>
      <c r="L491" s="1184"/>
      <c r="M491" s="1233"/>
      <c r="N491" s="1184"/>
      <c r="O491" s="1184"/>
      <c r="P491" s="1184"/>
      <c r="Q491" s="1233"/>
      <c r="R491" s="1233"/>
      <c r="S491" s="1233"/>
      <c r="T491" s="1298"/>
      <c r="U491" s="1298"/>
      <c r="V491" s="1362"/>
      <c r="W491" s="1329"/>
      <c r="X491" s="1329"/>
      <c r="Y491" s="1329"/>
      <c r="Z491" s="1363"/>
      <c r="AA491" s="1329"/>
      <c r="AB491" s="1329"/>
      <c r="AC491" s="1364"/>
      <c r="AD491" s="1329"/>
      <c r="AE491" s="1329"/>
      <c r="AF491" s="1364"/>
      <c r="AG491" s="1329"/>
      <c r="AH491" s="1329"/>
      <c r="AI491" s="1364"/>
      <c r="AJ491" s="1329"/>
      <c r="AK491" s="1329"/>
      <c r="AL491" s="1365"/>
      <c r="AM491" s="1366"/>
      <c r="AN491" s="1329"/>
      <c r="AO491" s="1367"/>
      <c r="AP491" s="1184"/>
      <c r="AQ491" s="1396"/>
      <c r="AR491" s="1233"/>
      <c r="AS491" s="1184"/>
      <c r="AT491" s="1184"/>
      <c r="AU491" s="1184"/>
      <c r="AV491" s="1184"/>
      <c r="AW491" s="1184"/>
      <c r="AX491" s="1184"/>
      <c r="AY491" s="1184"/>
      <c r="AZ491" s="1184"/>
      <c r="BA491" s="1184"/>
      <c r="BB491" s="1184"/>
      <c r="BC491" s="1184"/>
      <c r="BD491" s="1184"/>
      <c r="BE491" s="1184"/>
      <c r="BF491" s="1184"/>
      <c r="BG491" s="1184"/>
      <c r="BH491" s="1184"/>
      <c r="BI491" s="1184"/>
      <c r="BJ491" s="1184"/>
    </row>
    <row r="492" spans="1:62" ht="18">
      <c r="A492" t="str">
        <f t="shared" si="122"/>
        <v>Amortissement</v>
      </c>
      <c r="B492" s="899"/>
      <c r="C492" s="1184"/>
      <c r="D492" s="1184"/>
      <c r="E492" s="1184"/>
      <c r="F492" s="1184"/>
      <c r="G492" s="1184"/>
      <c r="H492" s="1184"/>
      <c r="I492" s="1184"/>
      <c r="J492" s="1184"/>
      <c r="K492" s="1184"/>
      <c r="L492" s="1184"/>
      <c r="M492" s="1184"/>
      <c r="N492" s="1184"/>
      <c r="O492" s="1184"/>
      <c r="P492" s="1184"/>
      <c r="Q492" s="1184"/>
      <c r="R492" s="1184"/>
      <c r="S492" s="1184"/>
      <c r="T492" s="1184"/>
      <c r="U492" s="1184"/>
      <c r="V492" s="1015" t="s">
        <v>1524</v>
      </c>
      <c r="W492" s="1242"/>
      <c r="X492" s="1235"/>
      <c r="Y492" s="1243"/>
      <c r="Z492" s="1236">
        <f t="array" ref="Z492">+SUMPRODUCT(('Budget original'!$A$8:$A$501=$A492)*('Budget original'!$C$3:$AO$3=Z$2),'Budget original'!$C$8:$AO$501)</f>
        <v>36699.75</v>
      </c>
      <c r="AA492" s="1235"/>
      <c r="AB492" s="1243"/>
      <c r="AC492" s="1236"/>
      <c r="AD492" s="1235"/>
      <c r="AE492" s="1243"/>
      <c r="AF492" s="1236">
        <f>SUMIFS(BV_Data_An_Cour!$P:$P,BV_Data_An_Cour!$V:$V,$V492)</f>
        <v>36699.75</v>
      </c>
      <c r="AG492" s="1235"/>
      <c r="AH492" s="1238">
        <f t="shared" ref="AH492:AH499" si="123">AF492-Z492</f>
        <v>0</v>
      </c>
      <c r="AI492" s="1267">
        <f t="shared" ref="AI492:AI498" si="124">IF(Z492=0,0,AH492/Z492)</f>
        <v>0</v>
      </c>
      <c r="AJ492" s="1235"/>
      <c r="AK492" s="1235"/>
      <c r="AL492" s="1236">
        <f t="array" ref="AL492">+SUMPRODUCT(('Réel 2025'!$A$8:$A$500=$A492)*('Réel 2025'!$C$3:$AO$3=Z$2),'Réel 2025'!$C$8:$AO$500)</f>
        <v>169700</v>
      </c>
      <c r="AM492" s="1240"/>
      <c r="AN492" s="1238">
        <f t="shared" ref="AN492:AN499" si="125">AF492-AL492</f>
        <v>-133000.25</v>
      </c>
      <c r="AO492" s="1245">
        <f t="shared" ref="AO492:AO499" si="126">IF(AL492=0,0,AN492/AL492)</f>
        <v>-0.78373747790218029</v>
      </c>
      <c r="AP492" s="1184"/>
      <c r="AQ492" s="1396"/>
      <c r="AR492" s="1233"/>
      <c r="AS492" s="1184"/>
      <c r="AT492" s="1184"/>
      <c r="AU492" s="1184"/>
      <c r="AV492" s="1184"/>
      <c r="AW492" s="1184"/>
      <c r="AX492" s="1184"/>
      <c r="AY492" s="1184"/>
      <c r="AZ492" s="1184"/>
      <c r="BA492" s="1184"/>
      <c r="BB492" s="1184"/>
      <c r="BC492" s="1184"/>
      <c r="BD492" s="1184"/>
      <c r="BE492" s="1184"/>
      <c r="BF492" s="1184"/>
      <c r="BG492" s="1184"/>
      <c r="BH492" s="1184"/>
      <c r="BI492" s="1184"/>
      <c r="BJ492" s="1184"/>
    </row>
    <row r="493" spans="1:62" ht="20.25" hidden="1" customHeight="1">
      <c r="A493" t="str">
        <f t="shared" si="122"/>
        <v>Intérêts sur marge</v>
      </c>
      <c r="B493" s="899"/>
      <c r="C493" s="1184"/>
      <c r="D493" s="1184"/>
      <c r="E493" s="1184"/>
      <c r="F493" s="1233"/>
      <c r="G493" s="1184"/>
      <c r="H493" s="1184"/>
      <c r="I493" s="1233"/>
      <c r="J493" s="1184"/>
      <c r="K493" s="1184"/>
      <c r="L493" s="1184"/>
      <c r="M493" s="1233"/>
      <c r="N493" s="1184"/>
      <c r="O493" s="1184"/>
      <c r="P493" s="1184"/>
      <c r="Q493" s="1233"/>
      <c r="R493" s="1233"/>
      <c r="S493" s="1233"/>
      <c r="T493" s="1184"/>
      <c r="U493" s="1184"/>
      <c r="V493" s="1015" t="s">
        <v>1530</v>
      </c>
      <c r="W493" s="1140"/>
      <c r="X493" s="1140"/>
      <c r="Y493" s="1140"/>
      <c r="Z493" s="1236">
        <f t="array" ref="Z493">+SUMPRODUCT(('Budget original'!$A$8:$A$501=$A493)*('Budget original'!$C$3:$AO$3=Z$2),'Budget original'!$C$8:$AO$501)</f>
        <v>0</v>
      </c>
      <c r="AA493" s="1140"/>
      <c r="AB493" s="1140"/>
      <c r="AC493" s="1236"/>
      <c r="AD493" s="1140"/>
      <c r="AE493" s="940"/>
      <c r="AF493" s="1236">
        <f>SUMIFS(BV_Data_An_Cour!$P:$P,BV_Data_An_Cour!$V:$V,$V493)</f>
        <v>0</v>
      </c>
      <c r="AG493" s="1140"/>
      <c r="AH493" s="1238">
        <f t="shared" si="123"/>
        <v>0</v>
      </c>
      <c r="AI493" s="1267">
        <f t="shared" si="124"/>
        <v>0</v>
      </c>
      <c r="AJ493" s="1140"/>
      <c r="AK493" s="1140"/>
      <c r="AL493" s="1236">
        <f t="array" ref="AL493">+SUMPRODUCT(('Réel 2025'!$A$8:$A$500=$A493)*('Réel 2025'!$C$3:$AO$3=Z$2),'Réel 2025'!$C$8:$AO$500)</f>
        <v>0</v>
      </c>
      <c r="AM493" s="1368"/>
      <c r="AN493" s="1238">
        <f t="shared" si="125"/>
        <v>0</v>
      </c>
      <c r="AO493" s="1245">
        <f t="shared" si="126"/>
        <v>0</v>
      </c>
      <c r="AP493" s="1184"/>
      <c r="AQ493" s="1396"/>
      <c r="AR493" s="1233"/>
      <c r="AS493" s="1184"/>
      <c r="AT493" s="1184"/>
      <c r="AU493" s="1184"/>
      <c r="AV493" s="1184"/>
      <c r="AW493" s="1184"/>
      <c r="AX493" s="1184"/>
      <c r="AY493" s="1184"/>
      <c r="AZ493" s="1184"/>
      <c r="BA493" s="1184"/>
      <c r="BB493" s="1184"/>
      <c r="BC493" s="1184"/>
      <c r="BD493" s="1184"/>
      <c r="BE493" s="1184"/>
      <c r="BF493" s="1184"/>
      <c r="BG493" s="1184"/>
      <c r="BH493" s="1184"/>
      <c r="BI493" s="1184"/>
      <c r="BJ493" s="1184"/>
    </row>
    <row r="494" spans="1:62" ht="22.5" hidden="1" customHeight="1">
      <c r="A494" t="str">
        <f t="shared" si="122"/>
        <v>Intérêts sur prêt</v>
      </c>
      <c r="B494" s="899"/>
      <c r="C494" s="1184"/>
      <c r="D494" s="1184"/>
      <c r="E494" s="1184"/>
      <c r="F494" s="1233"/>
      <c r="G494" s="1184"/>
      <c r="H494" s="1184"/>
      <c r="I494" s="1233"/>
      <c r="J494" s="1184"/>
      <c r="K494" s="1184"/>
      <c r="L494" s="1184"/>
      <c r="M494" s="1233"/>
      <c r="N494" s="1184"/>
      <c r="O494" s="1184"/>
      <c r="P494" s="1184"/>
      <c r="Q494" s="1233"/>
      <c r="R494" s="1233"/>
      <c r="S494" s="1233"/>
      <c r="T494" s="1184"/>
      <c r="U494" s="1184"/>
      <c r="V494" s="1015" t="s">
        <v>1535</v>
      </c>
      <c r="W494" s="940"/>
      <c r="X494" s="940"/>
      <c r="Y494" s="940"/>
      <c r="Z494" s="1236">
        <f t="array" ref="Z494">+SUMPRODUCT(('Budget original'!$A$8:$A$501=$A494)*('Budget original'!$C$3:$AO$3=Z$2),'Budget original'!$C$8:$AO$501)</f>
        <v>0</v>
      </c>
      <c r="AA494" s="1140"/>
      <c r="AB494" s="1140"/>
      <c r="AC494" s="1236"/>
      <c r="AD494" s="1140"/>
      <c r="AE494" s="940"/>
      <c r="AF494" s="1236">
        <f>SUMIFS(BV_Data_An_Cour!$P:$P,BV_Data_An_Cour!$V:$V,$V494)</f>
        <v>0</v>
      </c>
      <c r="AG494" s="1140"/>
      <c r="AH494" s="1238">
        <f t="shared" si="123"/>
        <v>0</v>
      </c>
      <c r="AI494" s="1267">
        <f t="shared" si="124"/>
        <v>0</v>
      </c>
      <c r="AJ494" s="1140"/>
      <c r="AK494" s="1140"/>
      <c r="AL494" s="1236">
        <f t="array" ref="AL494">+SUMPRODUCT(('Réel 2025'!$A$8:$A$500=$A494)*('Réel 2025'!$C$3:$AO$3=Z$2),'Réel 2025'!$C$8:$AO$500)</f>
        <v>0</v>
      </c>
      <c r="AM494" s="1368"/>
      <c r="AN494" s="1238">
        <f t="shared" si="125"/>
        <v>0</v>
      </c>
      <c r="AO494" s="1245">
        <f t="shared" si="126"/>
        <v>0</v>
      </c>
      <c r="AP494" s="1184"/>
      <c r="AQ494" s="1396"/>
      <c r="AR494" s="1233"/>
      <c r="AS494" s="1184"/>
      <c r="AT494" s="1184"/>
      <c r="AU494" s="1184"/>
      <c r="AV494" s="1184"/>
      <c r="AW494" s="1184"/>
      <c r="AX494" s="1184"/>
      <c r="AY494" s="1184"/>
      <c r="AZ494" s="1184"/>
      <c r="BA494" s="1184"/>
      <c r="BB494" s="1184"/>
      <c r="BC494" s="1184"/>
      <c r="BD494" s="1184"/>
      <c r="BE494" s="1184"/>
      <c r="BF494" s="1184"/>
      <c r="BG494" s="1184"/>
      <c r="BH494" s="1184"/>
      <c r="BI494" s="1184"/>
      <c r="BJ494" s="1184"/>
    </row>
    <row r="495" spans="1:62" ht="20.25" hidden="1" customHeight="1">
      <c r="A495" t="str">
        <f t="shared" si="122"/>
        <v>Intérêts sur avance</v>
      </c>
      <c r="B495" s="899"/>
      <c r="C495" s="1184"/>
      <c r="D495" s="1184"/>
      <c r="E495" s="1184"/>
      <c r="F495" s="1233"/>
      <c r="G495" s="1184"/>
      <c r="H495" s="1184"/>
      <c r="I495" s="1233"/>
      <c r="J495" s="1184"/>
      <c r="K495" s="1184"/>
      <c r="L495" s="1184"/>
      <c r="M495" s="1233"/>
      <c r="N495" s="1184"/>
      <c r="O495" s="1184"/>
      <c r="P495" s="1184"/>
      <c r="Q495" s="1233"/>
      <c r="R495" s="1233"/>
      <c r="S495" s="1233"/>
      <c r="T495" s="1184"/>
      <c r="U495" s="1184"/>
      <c r="V495" s="1015" t="s">
        <v>1537</v>
      </c>
      <c r="W495" s="940"/>
      <c r="X495" s="940"/>
      <c r="Y495" s="940"/>
      <c r="Z495" s="1236">
        <f t="array" ref="Z495">+SUMPRODUCT(('Budget original'!$A$8:$A$501=$A495)*('Budget original'!$C$3:$AO$3=Z$2),'Budget original'!$C$8:$AO$501)</f>
        <v>0</v>
      </c>
      <c r="AA495" s="1140"/>
      <c r="AB495" s="1140"/>
      <c r="AC495" s="1236"/>
      <c r="AD495" s="1140"/>
      <c r="AE495" s="940"/>
      <c r="AF495" s="1236">
        <f>SUMIFS(BV_Data_An_Cour!$P:$P,BV_Data_An_Cour!$V:$V,$V495)</f>
        <v>0</v>
      </c>
      <c r="AG495" s="1140"/>
      <c r="AH495" s="1238">
        <f t="shared" si="123"/>
        <v>0</v>
      </c>
      <c r="AI495" s="1267">
        <f t="shared" si="124"/>
        <v>0</v>
      </c>
      <c r="AJ495" s="1140"/>
      <c r="AK495" s="1140"/>
      <c r="AL495" s="1236">
        <f t="array" ref="AL495">+SUMPRODUCT(('Réel 2025'!$A$8:$A$500=$A495)*('Réel 2025'!$C$3:$AO$3=Z$2),'Réel 2025'!$C$8:$AO$500)</f>
        <v>0</v>
      </c>
      <c r="AM495" s="1368"/>
      <c r="AN495" s="1238">
        <f t="shared" si="125"/>
        <v>0</v>
      </c>
      <c r="AO495" s="1245">
        <f t="shared" si="126"/>
        <v>0</v>
      </c>
      <c r="AP495" s="1184"/>
      <c r="AQ495" s="1396"/>
      <c r="AR495" s="1233"/>
      <c r="AS495" s="1184"/>
      <c r="AT495" s="1184"/>
      <c r="AU495" s="1184"/>
      <c r="AV495" s="1184"/>
      <c r="AW495" s="1184"/>
      <c r="AX495" s="1184"/>
      <c r="AY495" s="1184"/>
      <c r="AZ495" s="1184"/>
      <c r="BA495" s="1184"/>
      <c r="BB495" s="1184"/>
      <c r="BC495" s="1184"/>
      <c r="BD495" s="1184"/>
      <c r="BE495" s="1184"/>
      <c r="BF495" s="1184"/>
      <c r="BG495" s="1184"/>
      <c r="BH495" s="1184"/>
      <c r="BI495" s="1184"/>
      <c r="BJ495" s="1184"/>
    </row>
    <row r="496" spans="1:62" ht="20.25" hidden="1" customHeight="1">
      <c r="A496" t="str">
        <f t="shared" si="122"/>
        <v>[...]</v>
      </c>
      <c r="B496" s="899"/>
      <c r="C496" s="1184"/>
      <c r="D496" s="1184"/>
      <c r="E496" s="1184"/>
      <c r="F496" s="1233"/>
      <c r="G496" s="1184"/>
      <c r="H496" s="1184"/>
      <c r="I496" s="1233"/>
      <c r="J496" s="1184"/>
      <c r="K496" s="1184"/>
      <c r="L496" s="1184"/>
      <c r="M496" s="1233"/>
      <c r="N496" s="1184"/>
      <c r="O496" s="1184"/>
      <c r="P496" s="1184"/>
      <c r="Q496" s="1233"/>
      <c r="R496" s="1233"/>
      <c r="S496" s="1233"/>
      <c r="T496" s="1184"/>
      <c r="U496" s="1184"/>
      <c r="V496" s="1015" t="s">
        <v>330</v>
      </c>
      <c r="W496" s="940"/>
      <c r="X496" s="940"/>
      <c r="Y496" s="940"/>
      <c r="Z496" s="1238">
        <f t="array" ref="Z496">+SUMPRODUCT(('Budget original'!$A$8:$A$501=$A496)*('Budget original'!$C$3:$AO$3=Z$2),'Budget original'!$C$8:$AO$501)</f>
        <v>0</v>
      </c>
      <c r="AA496" s="1235"/>
      <c r="AB496" s="1235"/>
      <c r="AC496" s="1238"/>
      <c r="AD496" s="1244"/>
      <c r="AE496" s="1243"/>
      <c r="AF496" s="1236">
        <f>SUMIFS(BV_Data_An_Cour!$P:$P,BV_Data_An_Cour!$V:$V,$V496)</f>
        <v>0</v>
      </c>
      <c r="AG496" s="1237"/>
      <c r="AH496" s="1238">
        <f t="shared" si="123"/>
        <v>0</v>
      </c>
      <c r="AI496" s="1239">
        <f t="shared" si="124"/>
        <v>0</v>
      </c>
      <c r="AJ496" s="1244"/>
      <c r="AK496" s="1235"/>
      <c r="AL496" s="1236">
        <f t="array" ref="AL496">+SUMPRODUCT(('Réel 2025'!$A$8:$A$500=$A496)*('Réel 2025'!$C$3:$AO$3=Z$2),'Réel 2025'!$C$8:$AO$500)</f>
        <v>0</v>
      </c>
      <c r="AM496" s="1368"/>
      <c r="AN496" s="1238">
        <f t="shared" si="125"/>
        <v>0</v>
      </c>
      <c r="AO496" s="1245">
        <f t="shared" si="126"/>
        <v>0</v>
      </c>
      <c r="AP496" s="1184"/>
      <c r="AQ496" s="1396"/>
      <c r="AR496" s="1233"/>
      <c r="AS496" s="1184"/>
      <c r="AT496" s="1184"/>
      <c r="AU496" s="1184"/>
      <c r="AV496" s="1184"/>
      <c r="AW496" s="1184"/>
      <c r="AX496" s="1184"/>
      <c r="AY496" s="1184"/>
      <c r="AZ496" s="1184"/>
      <c r="BA496" s="1184"/>
      <c r="BB496" s="1184"/>
      <c r="BC496" s="1184"/>
      <c r="BD496" s="1184"/>
      <c r="BE496" s="1184"/>
      <c r="BF496" s="1184"/>
      <c r="BG496" s="1184"/>
      <c r="BH496" s="1184"/>
      <c r="BI496" s="1184"/>
      <c r="BJ496" s="1184"/>
    </row>
    <row r="497" spans="1:62" ht="20.25">
      <c r="A497" t="str">
        <f t="shared" si="122"/>
        <v>Revenus d'intérêts floor plan</v>
      </c>
      <c r="B497" s="899"/>
      <c r="C497" s="1184"/>
      <c r="D497" s="1184"/>
      <c r="E497" s="1184"/>
      <c r="F497" s="1233"/>
      <c r="G497" s="1184"/>
      <c r="H497" s="1184"/>
      <c r="I497" s="1233"/>
      <c r="J497" s="1184"/>
      <c r="K497" s="1184"/>
      <c r="L497" s="1184"/>
      <c r="M497" s="1233"/>
      <c r="N497" s="1184"/>
      <c r="O497" s="1184"/>
      <c r="P497" s="1184"/>
      <c r="Q497" s="1233"/>
      <c r="R497" s="1233"/>
      <c r="S497" s="1233"/>
      <c r="T497" s="1184"/>
      <c r="U497" s="1184"/>
      <c r="V497" s="1015" t="s">
        <v>1901</v>
      </c>
      <c r="W497" s="940"/>
      <c r="X497" s="940"/>
      <c r="Y497" s="940"/>
      <c r="Z497" s="1238">
        <f t="array" ref="Z497">+SUMPRODUCT(('Budget original'!$A$8:$A$501=$A497)*('Budget original'!$C$3:$AO$3=Z$2),'Budget original'!$C$8:$AO$501)</f>
        <v>0</v>
      </c>
      <c r="AA497" s="1235"/>
      <c r="AB497" s="1235"/>
      <c r="AC497" s="1238"/>
      <c r="AD497" s="1244"/>
      <c r="AE497" s="1243"/>
      <c r="AF497" s="1236">
        <f>SUMIFS(BV_Data_An_Cour!$P:$P,BV_Data_An_Cour!$V:$V,$V497)</f>
        <v>-33758.339999999997</v>
      </c>
      <c r="AG497" s="1237"/>
      <c r="AH497" s="1238">
        <f t="shared" si="123"/>
        <v>-33758.339999999997</v>
      </c>
      <c r="AI497" s="1239">
        <f t="shared" si="124"/>
        <v>0</v>
      </c>
      <c r="AJ497" s="1244"/>
      <c r="AK497" s="1235"/>
      <c r="AL497" s="1236">
        <f t="array" ref="AL497">+SUMPRODUCT(('Réel 2025'!$A$8:$A$500=$A497)*('Réel 2025'!$C$3:$AO$3=Z$2),'Réel 2025'!$C$8:$AO$500)</f>
        <v>-23267.54</v>
      </c>
      <c r="AM497" s="1368"/>
      <c r="AN497" s="1238">
        <f t="shared" si="125"/>
        <v>-10490.799999999996</v>
      </c>
      <c r="AO497" s="1245">
        <f t="shared" si="126"/>
        <v>0.45087705876942707</v>
      </c>
      <c r="AP497" s="1184"/>
      <c r="AQ497" s="1405"/>
      <c r="AR497" s="1233"/>
      <c r="AS497" s="1184"/>
      <c r="AT497" s="1184"/>
      <c r="AU497" s="1184"/>
      <c r="AV497" s="1184"/>
      <c r="AW497" s="1184"/>
      <c r="AX497" s="1184"/>
      <c r="AY497" s="1184"/>
      <c r="AZ497" s="1184"/>
      <c r="BA497" s="1184"/>
      <c r="BB497" s="1184"/>
      <c r="BC497" s="1184"/>
      <c r="BD497" s="1184"/>
      <c r="BE497" s="1184"/>
      <c r="BF497" s="1184"/>
      <c r="BG497" s="1184"/>
      <c r="BH497" s="1184"/>
      <c r="BI497" s="1184"/>
      <c r="BJ497" s="1184"/>
    </row>
    <row r="498" spans="1:62" ht="21" hidden="1" customHeight="1">
      <c r="A498" t="str">
        <f t="shared" si="122"/>
        <v>[...]</v>
      </c>
      <c r="B498" s="899"/>
      <c r="C498" s="1184"/>
      <c r="D498" s="1184"/>
      <c r="E498" s="1184"/>
      <c r="F498" s="1233"/>
      <c r="G498" s="1184"/>
      <c r="H498" s="1184"/>
      <c r="I498" s="1233"/>
      <c r="J498" s="1184"/>
      <c r="K498" s="1184"/>
      <c r="L498" s="1184"/>
      <c r="M498" s="1233"/>
      <c r="N498" s="1184"/>
      <c r="O498" s="1184"/>
      <c r="P498" s="1184"/>
      <c r="Q498" s="1233"/>
      <c r="R498" s="1233"/>
      <c r="S498" s="1233"/>
      <c r="T498" s="1184"/>
      <c r="U498" s="1184"/>
      <c r="V498" s="1015" t="s">
        <v>330</v>
      </c>
      <c r="W498" s="940"/>
      <c r="X498" s="1329"/>
      <c r="Y498" s="940"/>
      <c r="Z498" s="1238">
        <f t="array" ref="Z498">+INDEX('Budget original'!$A$2:$AO$501,MATCH($A498,'Budget original'!$A$2:$A$501,0),MATCH(F$2,'Budget original'!$A$2:$AO$2,0))</f>
        <v>0</v>
      </c>
      <c r="AA498" s="1235"/>
      <c r="AB498" s="1235"/>
      <c r="AC498" s="1238"/>
      <c r="AD498" s="1244"/>
      <c r="AE498" s="1243"/>
      <c r="AF498" s="1236">
        <f>SUMIFS(BV_Data_An_Cour!$P:$P,BV_Data_An_Cour!$V:$V,$V498)</f>
        <v>0</v>
      </c>
      <c r="AG498" s="1237"/>
      <c r="AH498" s="1238">
        <f t="shared" si="123"/>
        <v>0</v>
      </c>
      <c r="AI498" s="1239">
        <f t="shared" si="124"/>
        <v>0</v>
      </c>
      <c r="AJ498" s="1244"/>
      <c r="AK498" s="1235"/>
      <c r="AL498" s="1236">
        <f t="array" ref="AL498">+SUMPRODUCT(('Réel 2025'!$A$8:$A$500=$A498)*('Réel 2025'!$C$3:$AO$3=Z$2),'Réel 2025'!$C$8:$AO$500)</f>
        <v>0</v>
      </c>
      <c r="AM498" s="1368"/>
      <c r="AN498" s="1238">
        <f t="shared" si="125"/>
        <v>0</v>
      </c>
      <c r="AO498" s="1245">
        <f t="shared" si="126"/>
        <v>0</v>
      </c>
      <c r="AP498" s="1184"/>
      <c r="AQ498" s="1396"/>
      <c r="AR498" s="1233"/>
      <c r="AS498" s="1184"/>
      <c r="AT498" s="1184"/>
      <c r="AU498" s="1184"/>
      <c r="AV498" s="1184"/>
      <c r="AW498" s="1184"/>
      <c r="AX498" s="1184"/>
      <c r="AY498" s="1184"/>
      <c r="AZ498" s="1184"/>
      <c r="BA498" s="1184"/>
      <c r="BB498" s="1184"/>
      <c r="BC498" s="1184"/>
      <c r="BD498" s="1184"/>
      <c r="BE498" s="1184"/>
      <c r="BF498" s="1184"/>
      <c r="BG498" s="1184"/>
      <c r="BH498" s="1184"/>
      <c r="BI498" s="1184"/>
      <c r="BJ498" s="1184"/>
    </row>
    <row r="499" spans="1:62" ht="18">
      <c r="A499" t="str">
        <f t="shared" si="122"/>
        <v>Profit Net</v>
      </c>
      <c r="B499" s="899"/>
      <c r="C499" s="1184"/>
      <c r="D499" s="1184"/>
      <c r="E499" s="1184"/>
      <c r="F499" s="1233"/>
      <c r="G499" s="1184"/>
      <c r="H499" s="1184"/>
      <c r="I499" s="1233"/>
      <c r="J499" s="1184"/>
      <c r="K499" s="1184"/>
      <c r="L499" s="1184"/>
      <c r="M499" s="1233"/>
      <c r="N499" s="1184"/>
      <c r="O499" s="1184"/>
      <c r="P499" s="1184"/>
      <c r="Q499" s="1233"/>
      <c r="R499" s="1233"/>
      <c r="S499" s="1233"/>
      <c r="T499" s="1184"/>
      <c r="U499" s="1184"/>
      <c r="V499" s="1330" t="s">
        <v>1543</v>
      </c>
      <c r="W499" s="1331"/>
      <c r="X499" s="1332" t="s">
        <v>1512</v>
      </c>
      <c r="Y499" s="1333">
        <f>Z499/Z407</f>
        <v>3.3503542150330662E-2</v>
      </c>
      <c r="Z499" s="1334">
        <f>Z490-Z492-Z493-Z494-Z498-Z497-Z495-Z496</f>
        <v>1459356.5289585744</v>
      </c>
      <c r="AA499" s="1332"/>
      <c r="AB499" s="1333"/>
      <c r="AC499" s="1334"/>
      <c r="AD499" s="1332" t="s">
        <v>1512</v>
      </c>
      <c r="AE499" s="1333">
        <f>AF499/AF407</f>
        <v>3.4986719960489555E-2</v>
      </c>
      <c r="AF499" s="1335">
        <f>AF490-AF492-AF493-AF494-AF498-AF497-AF495-AF496</f>
        <v>1579456.0200000026</v>
      </c>
      <c r="AG499" s="1336"/>
      <c r="AH499" s="1335">
        <f t="shared" si="123"/>
        <v>120099.49104142818</v>
      </c>
      <c r="AI499" s="1337">
        <f>AH499/Z499</f>
        <v>8.2296196068779401E-2</v>
      </c>
      <c r="AJ499" s="1338" t="s">
        <v>1512</v>
      </c>
      <c r="AK499" s="1333">
        <f>IF($AL$407=0,0,AL499/$AL$407)</f>
        <v>2.10536432417281E-2</v>
      </c>
      <c r="AL499" s="1335">
        <f>AL490-AL492-AL493-AL494-AL498-AL497-AL495-AL496</f>
        <v>704211.199999996</v>
      </c>
      <c r="AM499" s="1339"/>
      <c r="AN499" s="1335">
        <f t="shared" si="125"/>
        <v>875244.82000000658</v>
      </c>
      <c r="AO499" s="1369">
        <f t="shared" si="126"/>
        <v>1.2428726211682115</v>
      </c>
      <c r="AP499" s="1233"/>
      <c r="AQ499" s="1396"/>
      <c r="AR499" s="1233"/>
      <c r="AS499" s="1233"/>
      <c r="AT499" s="1184"/>
      <c r="AU499" s="1184"/>
      <c r="AV499" s="1184"/>
      <c r="AW499" s="1184"/>
      <c r="AX499" s="1184"/>
      <c r="AY499" s="1184"/>
      <c r="AZ499" s="1184"/>
      <c r="BA499" s="1184"/>
      <c r="BB499" s="1184"/>
      <c r="BC499" s="1184"/>
      <c r="BD499" s="1184"/>
      <c r="BE499" s="1184"/>
      <c r="BF499" s="1184"/>
      <c r="BG499" s="1184"/>
      <c r="BH499" s="1184"/>
      <c r="BI499" s="1184"/>
      <c r="BJ499" s="1184"/>
    </row>
    <row r="500" spans="1:62" ht="15.75">
      <c r="A500" t="str">
        <f>+U500&amp;V489</f>
        <v>BAIIA Corpo</v>
      </c>
      <c r="B500" s="899"/>
      <c r="C500" s="1184"/>
      <c r="D500" s="1184"/>
      <c r="E500" s="1184"/>
      <c r="F500" s="1233"/>
      <c r="G500" s="1184"/>
      <c r="H500" s="1184"/>
      <c r="I500" s="1233"/>
      <c r="J500" s="1184"/>
      <c r="K500" s="1184"/>
      <c r="L500" s="1184"/>
      <c r="M500" s="1233"/>
      <c r="N500" s="1184"/>
      <c r="O500" s="1184"/>
      <c r="P500" s="1184"/>
      <c r="Q500" s="1233"/>
      <c r="R500" s="1233"/>
      <c r="S500" s="1233"/>
      <c r="T500" s="1184"/>
      <c r="U500" s="1184"/>
      <c r="V500"/>
      <c r="AP500" s="1184"/>
      <c r="AQ500" s="1396"/>
      <c r="AR500" s="1233"/>
      <c r="AS500" s="1184"/>
      <c r="AT500" s="1184"/>
      <c r="AU500" s="1184"/>
      <c r="AV500" s="1184"/>
      <c r="AW500" s="1184"/>
      <c r="AX500" s="1184"/>
      <c r="AY500" s="1184"/>
      <c r="AZ500" s="1184"/>
      <c r="BA500" s="1184"/>
      <c r="BB500" s="1184"/>
      <c r="BC500" s="1184"/>
      <c r="BD500" s="1184"/>
      <c r="BE500" s="1184"/>
      <c r="BF500" s="1184"/>
      <c r="BG500" s="1184"/>
      <c r="BH500" s="1184"/>
      <c r="BI500" s="1184"/>
      <c r="BJ500" s="1184"/>
    </row>
    <row r="501" spans="1:62" ht="15.75" customHeight="1" outlineLevel="1">
      <c r="B501" s="899"/>
      <c r="C501" s="1184"/>
      <c r="D501" s="1184"/>
      <c r="E501" s="1184"/>
      <c r="F501" s="1233"/>
      <c r="G501" s="1184"/>
      <c r="H501" s="1184"/>
      <c r="I501" s="1233"/>
      <c r="J501" s="1184"/>
      <c r="K501" s="1184"/>
      <c r="L501" s="1184"/>
      <c r="M501" s="1233"/>
      <c r="N501" s="1184"/>
      <c r="O501" s="1184"/>
      <c r="P501" s="1184"/>
      <c r="Q501" s="1233"/>
      <c r="R501" s="1233"/>
      <c r="S501" s="1233"/>
      <c r="T501" s="1184"/>
      <c r="U501" s="1184"/>
      <c r="V501" s="1184" t="s">
        <v>1546</v>
      </c>
      <c r="W501" s="1184"/>
      <c r="X501" s="1184"/>
      <c r="Y501" s="1184"/>
      <c r="Z501" s="1184"/>
      <c r="AA501" s="1184"/>
      <c r="AB501" s="1184"/>
      <c r="AC501" s="1184"/>
      <c r="AD501" s="1184"/>
      <c r="AE501" s="1215"/>
      <c r="AF501" s="1184">
        <f>SUMIFS(BV_Data_An_Cour!$P:$P,BV_Data_An_Cour!$V:$V,$V501)</f>
        <v>0</v>
      </c>
      <c r="AG501" s="1184"/>
      <c r="AH501" s="1184"/>
      <c r="AI501" s="1184"/>
      <c r="AJ501" s="1184"/>
      <c r="AK501" s="1184"/>
      <c r="AL501" s="1184"/>
      <c r="AM501" s="1184"/>
      <c r="AN501" s="1184"/>
      <c r="AO501" s="1184"/>
      <c r="AP501" s="1184"/>
      <c r="AQ501" s="1396"/>
      <c r="AR501" s="1233"/>
      <c r="AS501" s="1184"/>
      <c r="AT501" s="1184"/>
      <c r="AU501" s="1184"/>
      <c r="AV501" s="1184"/>
      <c r="AW501" s="1184"/>
      <c r="AX501" s="1184"/>
      <c r="AY501" s="1184"/>
      <c r="AZ501" s="1184"/>
      <c r="BA501" s="1184"/>
      <c r="BB501" s="1184"/>
      <c r="BC501" s="1184"/>
      <c r="BD501" s="1184"/>
      <c r="BE501" s="1184"/>
      <c r="BF501" s="1184"/>
      <c r="BG501" s="1184"/>
      <c r="BH501" s="1184"/>
      <c r="BI501" s="1184"/>
      <c r="BJ501" s="1184"/>
    </row>
    <row r="502" spans="1:62" ht="15.75" customHeight="1" outlineLevel="1">
      <c r="B502" s="899"/>
      <c r="C502" s="1184"/>
      <c r="D502" s="1184"/>
      <c r="E502" s="1184"/>
      <c r="F502" s="1233"/>
      <c r="G502" s="1184"/>
      <c r="H502" s="1184"/>
      <c r="I502" s="1233"/>
      <c r="J502" s="1184"/>
      <c r="K502" s="1184"/>
      <c r="L502" s="1184"/>
      <c r="M502" s="1233"/>
      <c r="N502" s="1184"/>
      <c r="O502" s="1184"/>
      <c r="P502" s="1184"/>
      <c r="Q502" s="1233"/>
      <c r="R502" s="1233"/>
      <c r="S502" s="1233"/>
      <c r="T502" s="1184"/>
      <c r="U502" s="1184"/>
      <c r="V502" s="1184"/>
      <c r="W502" s="1184"/>
      <c r="X502" s="1184"/>
      <c r="Y502" s="1184"/>
      <c r="Z502" s="1184"/>
      <c r="AA502" s="1184"/>
      <c r="AB502" s="1184"/>
      <c r="AC502" s="1184"/>
      <c r="AD502" s="1184"/>
      <c r="AE502" s="1215"/>
      <c r="AF502" s="1370"/>
      <c r="AG502" s="1184"/>
      <c r="AH502" s="1184"/>
      <c r="AI502" s="1184"/>
      <c r="AJ502" s="1184"/>
      <c r="AK502" s="1184"/>
      <c r="AL502" s="1184"/>
      <c r="AM502" s="1184"/>
      <c r="AN502" s="1184"/>
      <c r="AO502" s="1184"/>
      <c r="AP502" s="1184"/>
      <c r="AQ502" s="1396"/>
      <c r="AR502" s="1233"/>
      <c r="AS502" s="1184"/>
      <c r="AT502" s="1184"/>
      <c r="AU502" s="1184"/>
      <c r="AV502" s="1184"/>
      <c r="AW502" s="1184"/>
      <c r="AX502" s="1184"/>
      <c r="AY502" s="1184"/>
      <c r="AZ502" s="1184"/>
      <c r="BA502" s="1184"/>
      <c r="BB502" s="1184"/>
      <c r="BC502" s="1184"/>
      <c r="BD502" s="1184"/>
      <c r="BE502" s="1184"/>
      <c r="BF502" s="1184"/>
      <c r="BG502" s="1184"/>
      <c r="BH502" s="1184"/>
      <c r="BI502" s="1184"/>
      <c r="BJ502" s="1184"/>
    </row>
    <row r="503" spans="1:62" ht="15.75" customHeight="1" outlineLevel="1">
      <c r="B503" s="899"/>
      <c r="C503" s="1184"/>
      <c r="D503" s="1184"/>
      <c r="E503" s="1184"/>
      <c r="F503" s="1233"/>
      <c r="G503" s="1184"/>
      <c r="H503" s="1184"/>
      <c r="I503" s="1233"/>
      <c r="J503" s="1184"/>
      <c r="K503" s="1184"/>
      <c r="L503" s="1184"/>
      <c r="M503" s="1233"/>
      <c r="N503" s="1184"/>
      <c r="O503" s="1184"/>
      <c r="P503" s="1184"/>
      <c r="Q503" s="1233"/>
      <c r="R503" s="1233"/>
      <c r="S503" s="1233"/>
      <c r="T503" s="1184"/>
      <c r="U503" s="1184"/>
      <c r="V503" s="1330" t="s">
        <v>1549</v>
      </c>
      <c r="W503" s="1331"/>
      <c r="X503" s="1332"/>
      <c r="Y503" s="1333"/>
      <c r="Z503" s="1334"/>
      <c r="AA503" s="1332"/>
      <c r="AB503" s="1333"/>
      <c r="AC503" s="1334"/>
      <c r="AD503" s="1332"/>
      <c r="AE503" s="1333"/>
      <c r="AF503" s="1335">
        <f>+AF499-AF501</f>
        <v>1579456.0200000026</v>
      </c>
      <c r="AG503" s="1336"/>
      <c r="AH503" s="1336"/>
      <c r="AI503" s="1371"/>
      <c r="AJ503" s="1338"/>
      <c r="AK503" s="1333"/>
      <c r="AL503" s="1335"/>
      <c r="AM503" s="1339"/>
      <c r="AN503" s="1335"/>
      <c r="AO503" s="1369"/>
      <c r="AP503" s="1184"/>
      <c r="AQ503" s="1396"/>
      <c r="AR503" s="1233"/>
      <c r="AS503" s="1184"/>
      <c r="AT503" s="1184"/>
      <c r="AU503" s="1184"/>
      <c r="AV503" s="1184"/>
      <c r="AW503" s="1184"/>
      <c r="AX503" s="1184"/>
      <c r="AY503" s="1184"/>
      <c r="AZ503" s="1184"/>
      <c r="BA503" s="1184"/>
      <c r="BB503" s="1184"/>
      <c r="BC503" s="1184"/>
      <c r="BD503" s="1184"/>
      <c r="BE503" s="1184"/>
      <c r="BF503" s="1184"/>
      <c r="BG503" s="1184"/>
      <c r="BH503" s="1184"/>
      <c r="BI503" s="1184"/>
      <c r="BJ503" s="1184"/>
    </row>
    <row r="504" spans="1:62" ht="16.5">
      <c r="B504" s="899"/>
      <c r="C504" s="1184"/>
      <c r="D504" s="1184"/>
      <c r="E504" s="1184"/>
      <c r="F504" s="1233"/>
      <c r="G504" s="1184"/>
      <c r="H504" s="1184"/>
      <c r="I504" s="1233"/>
      <c r="J504" s="1184"/>
      <c r="K504" s="1184"/>
      <c r="L504" s="1184"/>
      <c r="M504" s="1233"/>
      <c r="N504" s="1184"/>
      <c r="O504" s="1184"/>
      <c r="P504" s="1184"/>
      <c r="Q504" s="1233"/>
      <c r="R504" s="1233"/>
      <c r="S504" s="1233"/>
      <c r="T504" s="1184"/>
      <c r="U504" s="1184"/>
      <c r="W504" s="1184"/>
      <c r="X504" s="1184"/>
      <c r="Y504" s="1184"/>
      <c r="Z504" s="1184"/>
      <c r="AA504" s="1184"/>
      <c r="AB504" s="1184"/>
      <c r="AC504" s="1184"/>
      <c r="AD504" s="1184"/>
      <c r="AE504" s="1215"/>
      <c r="AF504" s="1370"/>
      <c r="AG504" s="1184"/>
      <c r="AH504" s="1233"/>
      <c r="AI504" s="1184"/>
      <c r="AJ504" s="1184"/>
      <c r="AK504" s="1184"/>
      <c r="AL504" s="1184"/>
      <c r="AM504" s="1184"/>
      <c r="AN504" s="1184"/>
      <c r="AO504" s="1184"/>
      <c r="AP504" s="1184"/>
      <c r="AQ504" s="1396"/>
      <c r="AR504" s="1184"/>
      <c r="AS504" s="1184"/>
      <c r="AT504" s="1184"/>
      <c r="AU504" s="1184"/>
      <c r="AV504" s="1184"/>
      <c r="AW504" s="1184"/>
      <c r="AX504" s="1184"/>
      <c r="AY504" s="1184"/>
      <c r="AZ504" s="1184"/>
      <c r="BA504" s="1184"/>
      <c r="BB504" s="1184"/>
      <c r="BC504" s="1184"/>
      <c r="BD504" s="1184"/>
      <c r="BE504" s="1184"/>
      <c r="BF504" s="1184"/>
      <c r="BG504" s="1184"/>
      <c r="BH504" s="1184"/>
      <c r="BI504" s="1184"/>
      <c r="BJ504" s="1184"/>
    </row>
    <row r="505" spans="1:62" ht="18">
      <c r="B505" s="899"/>
      <c r="C505" s="1184"/>
      <c r="D505" s="1184"/>
      <c r="E505" s="1184"/>
      <c r="F505" s="1233"/>
      <c r="G505" s="1184"/>
      <c r="H505" s="1184"/>
      <c r="I505" s="1233"/>
      <c r="J505" s="1184"/>
      <c r="K505" s="1184"/>
      <c r="L505" s="1184"/>
      <c r="M505" s="1233"/>
      <c r="N505" s="1184"/>
      <c r="O505" s="1184"/>
      <c r="P505" s="1184"/>
      <c r="Q505" s="1233"/>
      <c r="R505" s="1233"/>
      <c r="S505" s="1233"/>
      <c r="T505" s="1184"/>
      <c r="U505" s="1184"/>
      <c r="W505" s="1184"/>
      <c r="X505" s="1184"/>
      <c r="Y505" s="1184"/>
      <c r="Z505" s="1233"/>
      <c r="AA505" s="1184"/>
      <c r="AB505" s="1184"/>
      <c r="AC505" s="1184"/>
      <c r="AD505" s="1184"/>
      <c r="AE505" s="1184"/>
      <c r="AF505" s="1372">
        <f>AF499/Z499</f>
        <v>1.0822961960687794</v>
      </c>
      <c r="AG505" s="1184"/>
      <c r="AH505" s="1184"/>
      <c r="AI505" s="1184"/>
      <c r="AJ505" s="1184"/>
      <c r="AK505" s="1184"/>
      <c r="AL505" s="1184"/>
      <c r="AM505" s="1184"/>
      <c r="AN505" s="1184"/>
      <c r="AO505" s="1184"/>
      <c r="AP505" s="1184"/>
      <c r="AQ505" s="1396"/>
      <c r="AR505" s="1184"/>
      <c r="AS505" s="1184"/>
      <c r="AT505" s="1184"/>
      <c r="AU505" s="1184"/>
      <c r="AV505" s="1184"/>
      <c r="AW505" s="1184"/>
      <c r="AX505" s="1184"/>
      <c r="AY505" s="1184"/>
      <c r="AZ505" s="1184"/>
      <c r="BA505" s="1184"/>
      <c r="BB505" s="1184"/>
      <c r="BC505" s="1184"/>
      <c r="BD505" s="1184"/>
      <c r="BE505" s="1184"/>
      <c r="BF505" s="1184"/>
      <c r="BG505" s="1184"/>
      <c r="BH505" s="1184"/>
      <c r="BI505" s="1184"/>
      <c r="BJ505" s="1184"/>
    </row>
    <row r="506" spans="1:62" ht="16.5">
      <c r="B506" s="899"/>
      <c r="C506" s="1184"/>
      <c r="D506" s="1184"/>
      <c r="E506" s="1184"/>
      <c r="F506" s="1233"/>
      <c r="G506" s="1184"/>
      <c r="H506" s="1184"/>
      <c r="I506" s="1233"/>
      <c r="J506" s="1184"/>
      <c r="K506" s="1184"/>
      <c r="L506" s="1184"/>
      <c r="M506" s="1233"/>
      <c r="N506" s="1184"/>
      <c r="O506" s="1184"/>
      <c r="P506" s="1184"/>
      <c r="Q506" s="1233"/>
      <c r="R506" s="1233"/>
      <c r="S506" s="1233"/>
      <c r="T506" s="1298"/>
      <c r="U506" s="1298"/>
      <c r="W506" s="1184"/>
      <c r="X506" s="1184"/>
      <c r="Y506" s="1184"/>
      <c r="Z506" s="1233"/>
      <c r="AA506" s="1184"/>
      <c r="AB506" s="1184"/>
      <c r="AC506" s="1184"/>
      <c r="AD506" s="1184"/>
      <c r="AE506" s="1184"/>
      <c r="AF506" s="1233"/>
      <c r="AG506" s="1184"/>
      <c r="AH506" s="1184"/>
      <c r="AI506" s="1184"/>
      <c r="AJ506" s="1184"/>
      <c r="AK506" s="1184"/>
      <c r="AL506" s="1184"/>
      <c r="AM506" s="1184"/>
      <c r="AN506" s="1184"/>
      <c r="AO506" s="1184"/>
      <c r="AP506" s="1184"/>
      <c r="AQ506" s="1396"/>
      <c r="AR506" s="1184"/>
      <c r="AS506" s="1184"/>
      <c r="AT506" s="1184"/>
      <c r="AU506" s="1184"/>
      <c r="AV506" s="1184"/>
      <c r="AW506" s="1184"/>
      <c r="AX506" s="1184"/>
      <c r="AY506" s="1184"/>
      <c r="AZ506" s="1184"/>
      <c r="BA506" s="1184"/>
      <c r="BB506" s="1184"/>
      <c r="BC506" s="1184"/>
      <c r="BD506" s="1184"/>
      <c r="BE506" s="1184"/>
      <c r="BF506" s="1184"/>
      <c r="BG506" s="1184"/>
      <c r="BH506" s="1184"/>
      <c r="BI506" s="1184"/>
      <c r="BJ506" s="1184"/>
    </row>
    <row r="507" spans="1:62" ht="18">
      <c r="B507" s="899"/>
      <c r="C507" s="1184"/>
      <c r="D507" s="1184"/>
      <c r="E507" s="1184"/>
      <c r="F507" s="1233"/>
      <c r="G507" s="1184"/>
      <c r="H507" s="1184"/>
      <c r="I507" s="1233"/>
      <c r="J507" s="1184"/>
      <c r="K507" s="1184"/>
      <c r="L507" s="1184"/>
      <c r="M507" s="1233"/>
      <c r="N507" s="1184"/>
      <c r="O507" s="1184"/>
      <c r="P507" s="1184"/>
      <c r="Q507" s="1233"/>
      <c r="R507" s="1233"/>
      <c r="S507" s="1233"/>
      <c r="T507" s="1298"/>
      <c r="U507" s="1298"/>
      <c r="W507" s="1184"/>
      <c r="X507" s="1184"/>
      <c r="Y507" s="1184"/>
      <c r="Z507" s="1184"/>
      <c r="AA507" s="1184"/>
      <c r="AB507" s="1184"/>
      <c r="AC507" s="1184"/>
      <c r="AD507" s="1184"/>
      <c r="AE507" s="1184"/>
      <c r="AF507" s="1373"/>
      <c r="AG507" s="1184"/>
      <c r="AH507" s="1184"/>
      <c r="AI507" s="1184"/>
      <c r="AJ507" s="1184"/>
      <c r="AK507" s="1184"/>
      <c r="AL507" s="1184"/>
      <c r="AM507" s="1184"/>
      <c r="AN507" s="1184"/>
      <c r="AO507" s="1184"/>
      <c r="AP507" s="1184"/>
      <c r="AQ507" s="1396"/>
      <c r="AR507" s="1184"/>
      <c r="AS507" s="1184"/>
      <c r="AT507" s="1184"/>
      <c r="AU507" s="1184"/>
      <c r="AV507" s="1184"/>
      <c r="AW507" s="1184"/>
      <c r="AX507" s="1184"/>
      <c r="AY507" s="1184"/>
      <c r="AZ507" s="1184"/>
      <c r="BA507" s="1184"/>
      <c r="BB507" s="1184"/>
      <c r="BC507" s="1184"/>
      <c r="BD507" s="1184"/>
      <c r="BE507" s="1184"/>
      <c r="BF507" s="1184"/>
      <c r="BG507" s="1184"/>
      <c r="BH507" s="1184"/>
      <c r="BI507" s="1184"/>
      <c r="BJ507" s="1184"/>
    </row>
    <row r="508" spans="1:62" ht="18">
      <c r="B508" s="899"/>
      <c r="C508" s="1184"/>
      <c r="D508" s="1184"/>
      <c r="E508" s="1184"/>
      <c r="F508" s="1233"/>
      <c r="G508" s="1184"/>
      <c r="H508" s="1184"/>
      <c r="I508" s="1233"/>
      <c r="J508" s="1184"/>
      <c r="K508" s="1184"/>
      <c r="L508" s="1184"/>
      <c r="M508" s="1233"/>
      <c r="N508" s="1184"/>
      <c r="O508" s="1184"/>
      <c r="P508" s="1184"/>
      <c r="Q508" s="1233"/>
      <c r="R508" s="1233"/>
      <c r="S508" s="1233"/>
      <c r="T508" s="1298"/>
      <c r="U508" s="1298"/>
      <c r="W508" s="1184"/>
      <c r="X508" s="1184"/>
      <c r="Y508" s="1184"/>
      <c r="Z508" s="1184"/>
      <c r="AA508" s="1184"/>
      <c r="AB508" s="1184"/>
      <c r="AC508" s="1184"/>
      <c r="AD508" s="1184"/>
      <c r="AE508" s="1184"/>
      <c r="AF508" s="1373"/>
      <c r="AG508" s="1184"/>
      <c r="AH508" s="1184"/>
      <c r="AI508" s="1184"/>
      <c r="AJ508" s="1184"/>
      <c r="AK508" s="1184"/>
      <c r="AL508" s="1184"/>
      <c r="AM508" s="1184"/>
      <c r="AN508" s="1184"/>
      <c r="AO508" s="1184"/>
      <c r="AP508" s="1184"/>
      <c r="AQ508" s="1396"/>
      <c r="AR508" s="1184"/>
      <c r="AS508" s="1184"/>
      <c r="AT508" s="1184"/>
      <c r="AU508" s="1184"/>
      <c r="AV508" s="1184"/>
      <c r="AW508" s="1184"/>
      <c r="AX508" s="1184"/>
      <c r="AY508" s="1184"/>
      <c r="AZ508" s="1184"/>
      <c r="BA508" s="1184"/>
      <c r="BB508" s="1184"/>
      <c r="BC508" s="1184"/>
      <c r="BD508" s="1184"/>
      <c r="BE508" s="1184"/>
      <c r="BF508" s="1184"/>
      <c r="BG508" s="1184"/>
      <c r="BH508" s="1184"/>
      <c r="BI508" s="1184"/>
      <c r="BJ508" s="1184"/>
    </row>
    <row r="509" spans="1:62" ht="18">
      <c r="B509" s="899"/>
      <c r="C509" s="1184"/>
      <c r="D509" s="1184"/>
      <c r="E509" s="1184"/>
      <c r="F509" s="1233"/>
      <c r="G509" s="1184"/>
      <c r="H509" s="1184"/>
      <c r="I509" s="1233"/>
      <c r="J509" s="1184"/>
      <c r="K509" s="1184"/>
      <c r="L509" s="1184"/>
      <c r="M509" s="1233"/>
      <c r="N509" s="1184"/>
      <c r="O509" s="1184"/>
      <c r="P509" s="1184"/>
      <c r="Q509" s="1233"/>
      <c r="R509" s="1233"/>
      <c r="S509" s="1233"/>
      <c r="T509" s="1298"/>
      <c r="U509" s="1298"/>
      <c r="W509" s="1184"/>
      <c r="X509" s="1184"/>
      <c r="Y509" s="1184"/>
      <c r="Z509" s="1184"/>
      <c r="AA509" s="1184"/>
      <c r="AB509" s="1184"/>
      <c r="AC509" s="1184"/>
      <c r="AD509" s="1184"/>
      <c r="AE509" s="1184"/>
      <c r="AF509" s="1373">
        <f>AF501/AF499</f>
        <v>0</v>
      </c>
      <c r="AG509" s="1184"/>
      <c r="AH509" s="1184">
        <f>AF499/Z499</f>
        <v>1.0822961960687794</v>
      </c>
      <c r="AI509" s="1184"/>
      <c r="AJ509" s="1184"/>
      <c r="AK509" s="1184"/>
      <c r="AL509" s="1184"/>
      <c r="AM509" s="1184"/>
      <c r="AN509" s="1184"/>
      <c r="AO509" s="1184"/>
      <c r="AP509" s="1184"/>
      <c r="AQ509" s="1396"/>
      <c r="AR509" s="1184"/>
      <c r="AS509" s="1184"/>
      <c r="AT509" s="1184"/>
      <c r="AU509" s="1184"/>
      <c r="AV509" s="1184"/>
      <c r="AW509" s="1184"/>
      <c r="AX509" s="1184"/>
      <c r="AY509" s="1184"/>
      <c r="AZ509" s="1184"/>
      <c r="BA509" s="1184"/>
      <c r="BB509" s="1184"/>
      <c r="BC509" s="1184"/>
      <c r="BD509" s="1184"/>
      <c r="BE509" s="1184"/>
      <c r="BF509" s="1184"/>
      <c r="BG509" s="1184"/>
      <c r="BH509" s="1184"/>
      <c r="BI509" s="1184"/>
      <c r="BJ509" s="1184"/>
    </row>
    <row r="510" spans="1:62" ht="18">
      <c r="B510" s="899"/>
      <c r="C510" s="1184"/>
      <c r="D510" s="1184"/>
      <c r="E510" s="1184"/>
      <c r="F510" s="1233"/>
      <c r="G510" s="1184"/>
      <c r="H510" s="1184"/>
      <c r="I510" s="1233"/>
      <c r="J510" s="1184"/>
      <c r="K510" s="1184"/>
      <c r="L510" s="1184"/>
      <c r="M510" s="1233"/>
      <c r="N510" s="1184"/>
      <c r="O510" s="1184"/>
      <c r="P510" s="1184"/>
      <c r="Q510" s="1233"/>
      <c r="R510" s="1233"/>
      <c r="S510" s="1233"/>
      <c r="T510" s="1298"/>
      <c r="U510" s="1298"/>
      <c r="W510" s="1184"/>
      <c r="X510" s="1184"/>
      <c r="Y510" s="1184"/>
      <c r="Z510" s="1184"/>
      <c r="AA510" s="1184"/>
      <c r="AB510" s="1184"/>
      <c r="AC510" s="1184"/>
      <c r="AD510" s="1184"/>
      <c r="AE510" s="1184"/>
      <c r="AF510" s="1373"/>
      <c r="AG510" s="1184"/>
      <c r="AH510" s="1184"/>
      <c r="AI510" s="1184"/>
      <c r="AJ510" s="1184"/>
      <c r="AK510" s="1184"/>
      <c r="AL510" s="1184"/>
      <c r="AM510" s="1184"/>
      <c r="AN510" s="1184"/>
      <c r="AO510" s="1184"/>
      <c r="AP510" s="1184"/>
      <c r="AQ510" s="1396"/>
      <c r="AR510" s="1184"/>
      <c r="AS510" s="1184"/>
      <c r="AT510" s="1184"/>
      <c r="AU510" s="1184"/>
      <c r="AV510" s="1184"/>
      <c r="AW510" s="1184"/>
      <c r="AX510" s="1184"/>
      <c r="AY510" s="1184"/>
      <c r="AZ510" s="1184"/>
      <c r="BA510" s="1184"/>
      <c r="BB510" s="1184"/>
      <c r="BC510" s="1184"/>
      <c r="BD510" s="1184"/>
      <c r="BE510" s="1184"/>
      <c r="BF510" s="1184"/>
      <c r="BG510" s="1184"/>
      <c r="BH510" s="1184"/>
      <c r="BI510" s="1184"/>
      <c r="BJ510" s="1184"/>
    </row>
    <row r="511" spans="1:62" ht="18">
      <c r="B511" s="899"/>
      <c r="C511" s="1184"/>
      <c r="D511" s="1184"/>
      <c r="E511" s="1184"/>
      <c r="F511" s="1233"/>
      <c r="G511" s="1184"/>
      <c r="H511" s="1184"/>
      <c r="I511" s="1233"/>
      <c r="J511" s="1184"/>
      <c r="K511" s="1184"/>
      <c r="L511" s="1184"/>
      <c r="M511" s="1233"/>
      <c r="N511" s="1184"/>
      <c r="O511" s="1184"/>
      <c r="P511" s="1184"/>
      <c r="Q511" s="1233"/>
      <c r="R511" s="1233"/>
      <c r="S511" s="1233"/>
      <c r="T511" s="1298"/>
      <c r="U511" s="1298"/>
      <c r="W511" s="1184"/>
      <c r="X511" s="1184"/>
      <c r="Y511" s="1184"/>
      <c r="Z511" s="1184"/>
      <c r="AA511" s="1184"/>
      <c r="AB511" s="1184"/>
      <c r="AC511" s="1184"/>
      <c r="AD511" s="1184"/>
      <c r="AE511" s="1184"/>
      <c r="AF511" s="1373"/>
      <c r="AG511" s="1184"/>
      <c r="AH511" s="1184"/>
      <c r="AI511" s="1184"/>
      <c r="AJ511" s="1184"/>
      <c r="AK511" s="1184"/>
      <c r="AL511" s="1184"/>
      <c r="AM511" s="1184"/>
      <c r="AN511" s="1184"/>
      <c r="AO511" s="1184"/>
      <c r="AP511" s="1184"/>
      <c r="AQ511" s="1396"/>
      <c r="AR511" s="1184"/>
      <c r="AS511" s="1184"/>
      <c r="AT511" s="1184"/>
      <c r="AU511" s="1184"/>
      <c r="AV511" s="1184"/>
      <c r="AW511" s="1184"/>
      <c r="AX511" s="1184"/>
      <c r="AY511" s="1184"/>
      <c r="AZ511" s="1184"/>
      <c r="BA511" s="1184"/>
      <c r="BB511" s="1184"/>
      <c r="BC511" s="1184"/>
      <c r="BD511" s="1184"/>
      <c r="BE511" s="1184"/>
      <c r="BF511" s="1184"/>
      <c r="BG511" s="1184"/>
      <c r="BH511" s="1184"/>
      <c r="BI511" s="1184"/>
      <c r="BJ511" s="1184"/>
    </row>
    <row r="512" spans="1:62" ht="18">
      <c r="B512" s="899"/>
      <c r="C512" s="1184"/>
      <c r="D512" s="1184"/>
      <c r="E512" s="1184"/>
      <c r="F512" s="1233"/>
      <c r="G512" s="1184"/>
      <c r="H512" s="1184"/>
      <c r="I512" s="1233"/>
      <c r="J512" s="1184"/>
      <c r="K512" s="1184"/>
      <c r="L512" s="1184"/>
      <c r="M512" s="1233"/>
      <c r="N512" s="1184"/>
      <c r="O512" s="1184"/>
      <c r="P512" s="1184"/>
      <c r="Q512" s="1233"/>
      <c r="R512" s="1233"/>
      <c r="S512" s="1233"/>
      <c r="T512" s="1298"/>
      <c r="U512" s="1298"/>
      <c r="W512" s="1184"/>
      <c r="X512" s="1184"/>
      <c r="Y512" s="1184"/>
      <c r="Z512" s="1184"/>
      <c r="AA512" s="1184"/>
      <c r="AB512" s="1184"/>
      <c r="AC512" s="1184"/>
      <c r="AD512" s="1184"/>
      <c r="AE512" s="1184"/>
      <c r="AF512" s="1374"/>
      <c r="AG512" s="1233"/>
      <c r="AH512" s="1184"/>
      <c r="AI512" s="1184"/>
      <c r="AJ512" s="1184"/>
      <c r="AK512" s="1184"/>
      <c r="AL512" s="1184"/>
      <c r="AM512" s="1184"/>
      <c r="AN512" s="1184"/>
      <c r="AO512" s="1184"/>
      <c r="AP512" s="1184"/>
      <c r="AQ512" s="1396"/>
      <c r="AR512" s="1184"/>
      <c r="AS512" s="1184"/>
      <c r="AT512" s="1184"/>
      <c r="AU512" s="1184"/>
      <c r="AV512" s="1184"/>
      <c r="AW512" s="1184"/>
      <c r="AX512" s="1184"/>
      <c r="AY512" s="1184"/>
      <c r="AZ512" s="1184"/>
      <c r="BA512" s="1184"/>
      <c r="BB512" s="1184"/>
      <c r="BC512" s="1184"/>
      <c r="BD512" s="1184"/>
      <c r="BE512" s="1184"/>
      <c r="BF512" s="1184"/>
      <c r="BG512" s="1184"/>
      <c r="BH512" s="1184"/>
      <c r="BI512" s="1184"/>
      <c r="BJ512" s="1184"/>
    </row>
    <row r="513" spans="2:62" ht="16.5">
      <c r="B513" s="899"/>
      <c r="C513" s="1184"/>
      <c r="D513" s="1184"/>
      <c r="E513" s="1184"/>
      <c r="F513" s="1233"/>
      <c r="G513" s="1184"/>
      <c r="H513" s="1184"/>
      <c r="I513" s="1233"/>
      <c r="J513" s="1184"/>
      <c r="K513" s="1184"/>
      <c r="L513" s="1184"/>
      <c r="M513" s="1233"/>
      <c r="N513" s="1184"/>
      <c r="O513" s="1184"/>
      <c r="P513" s="1184"/>
      <c r="Q513" s="1233"/>
      <c r="R513" s="1233"/>
      <c r="S513" s="1233"/>
      <c r="T513" s="1298"/>
      <c r="U513" s="1298"/>
      <c r="W513" s="1298"/>
      <c r="X513" s="1298"/>
      <c r="Y513" s="1184"/>
      <c r="Z513" s="1184"/>
      <c r="AA513" s="1184"/>
      <c r="AB513" s="1184"/>
      <c r="AC513" s="1184"/>
      <c r="AD513" s="1184"/>
      <c r="AE513" s="1184"/>
      <c r="AF513" s="1233"/>
      <c r="AG513" s="1184"/>
      <c r="AH513" s="1184"/>
      <c r="AI513" s="1184"/>
      <c r="AJ513" s="1184"/>
      <c r="AK513" s="1184"/>
      <c r="AL513" s="1184"/>
      <c r="AM513" s="1184"/>
      <c r="AN513" s="1184"/>
      <c r="AO513" s="1184"/>
      <c r="AP513" s="1184"/>
      <c r="AQ513" s="1396"/>
      <c r="AR513" s="1184"/>
      <c r="AS513" s="1184"/>
      <c r="AT513" s="1184"/>
      <c r="AU513" s="1184"/>
      <c r="AV513" s="1184"/>
      <c r="AW513" s="1184"/>
      <c r="AX513" s="1184"/>
      <c r="AY513" s="1184"/>
      <c r="AZ513" s="1184"/>
      <c r="BA513" s="1184"/>
      <c r="BB513" s="1184"/>
      <c r="BC513" s="1184"/>
      <c r="BD513" s="1184"/>
      <c r="BE513" s="1184"/>
      <c r="BF513" s="1184"/>
      <c r="BG513" s="1184"/>
      <c r="BH513" s="1184"/>
      <c r="BI513" s="1184"/>
      <c r="BJ513" s="1184"/>
    </row>
    <row r="514" spans="2:62" ht="16.5">
      <c r="B514" s="899"/>
      <c r="C514" s="1184"/>
      <c r="D514" s="1184"/>
      <c r="E514" s="1184"/>
      <c r="F514" s="1233"/>
      <c r="G514" s="1184"/>
      <c r="H514" s="1184"/>
      <c r="I514" s="1233"/>
      <c r="J514" s="1184"/>
      <c r="K514" s="1184"/>
      <c r="L514" s="1184"/>
      <c r="M514" s="1233"/>
      <c r="N514" s="1184"/>
      <c r="O514" s="1184"/>
      <c r="P514" s="1184"/>
      <c r="Q514" s="1233"/>
      <c r="R514" s="1233"/>
      <c r="S514" s="1233"/>
      <c r="T514" s="1298"/>
      <c r="U514" s="1298"/>
      <c r="W514" s="1298"/>
      <c r="X514" s="1298"/>
      <c r="Y514" s="1184"/>
      <c r="Z514" s="1184"/>
      <c r="AA514" s="1184"/>
      <c r="AB514" s="1184"/>
      <c r="AC514" s="1184"/>
      <c r="AD514" s="1184"/>
      <c r="AE514" s="1184"/>
      <c r="AF514" s="1233"/>
      <c r="AG514" s="1184"/>
      <c r="AH514" s="1184"/>
      <c r="AI514" s="1184"/>
      <c r="AJ514" s="1184"/>
      <c r="AK514" s="1184"/>
      <c r="AL514" s="1184"/>
      <c r="AM514" s="1184"/>
      <c r="AN514" s="1184"/>
      <c r="AO514" s="1184"/>
      <c r="AP514" s="1184"/>
      <c r="AQ514" s="1396"/>
      <c r="AR514" s="1184"/>
      <c r="AS514" s="1184"/>
      <c r="AT514" s="1184"/>
      <c r="AU514" s="1184"/>
      <c r="AV514" s="1184"/>
      <c r="AW514" s="1184"/>
      <c r="AX514" s="1184"/>
      <c r="AY514" s="1184"/>
      <c r="AZ514" s="1184"/>
      <c r="BA514" s="1184"/>
      <c r="BB514" s="1184"/>
      <c r="BC514" s="1184"/>
      <c r="BD514" s="1184"/>
      <c r="BE514" s="1184"/>
      <c r="BF514" s="1184"/>
      <c r="BG514" s="1184"/>
      <c r="BH514" s="1184"/>
      <c r="BI514" s="1184"/>
      <c r="BJ514" s="1184"/>
    </row>
    <row r="515" spans="2:62" ht="16.5">
      <c r="B515" s="899"/>
      <c r="C515" s="1184"/>
      <c r="D515" s="1184"/>
      <c r="E515" s="1184"/>
      <c r="F515" s="1233"/>
      <c r="G515" s="1184"/>
      <c r="H515" s="1184"/>
      <c r="I515" s="1233"/>
      <c r="J515" s="1184"/>
      <c r="K515" s="1184"/>
      <c r="L515" s="1184"/>
      <c r="M515" s="1233"/>
      <c r="N515" s="1184"/>
      <c r="O515" s="1184"/>
      <c r="P515" s="1184"/>
      <c r="Q515" s="1233"/>
      <c r="R515" s="1233"/>
      <c r="S515" s="1233"/>
      <c r="T515" s="1298"/>
      <c r="U515" s="1298"/>
      <c r="W515" s="1298"/>
      <c r="X515" s="1298"/>
      <c r="Y515" s="1184"/>
      <c r="Z515" s="1184"/>
      <c r="AA515" s="1184"/>
      <c r="AB515" s="1184"/>
      <c r="AC515" s="1184"/>
      <c r="AD515" s="1184"/>
      <c r="AE515" s="1184"/>
      <c r="AF515" s="1184"/>
      <c r="AG515" s="1184"/>
      <c r="AH515" s="1184"/>
      <c r="AI515" s="1184"/>
      <c r="AJ515" s="1184"/>
      <c r="AK515" s="1184"/>
      <c r="AL515" s="1184"/>
      <c r="AM515" s="1184"/>
      <c r="AN515" s="1184"/>
      <c r="AO515" s="1184"/>
      <c r="AP515" s="1184"/>
      <c r="AQ515" s="1396"/>
      <c r="AR515" s="1184"/>
      <c r="AS515" s="1184"/>
      <c r="AT515" s="1184"/>
      <c r="AU515" s="1184"/>
      <c r="AV515" s="1184"/>
      <c r="AW515" s="1184"/>
      <c r="AX515" s="1184"/>
      <c r="AY515" s="1184"/>
      <c r="AZ515" s="1184"/>
      <c r="BA515" s="1184"/>
      <c r="BB515" s="1184"/>
      <c r="BC515" s="1184"/>
      <c r="BD515" s="1184"/>
      <c r="BE515" s="1184"/>
      <c r="BF515" s="1184"/>
      <c r="BG515" s="1184"/>
      <c r="BH515" s="1184"/>
      <c r="BI515" s="1184"/>
      <c r="BJ515" s="1184"/>
    </row>
    <row r="516" spans="2:62" ht="16.5">
      <c r="B516" s="899"/>
      <c r="C516" s="1184"/>
      <c r="D516" s="1184"/>
      <c r="E516" s="1184"/>
      <c r="F516" s="1233"/>
      <c r="G516" s="1184"/>
      <c r="H516" s="1184"/>
      <c r="I516" s="1233"/>
      <c r="J516" s="1184"/>
      <c r="K516" s="1184"/>
      <c r="L516" s="1184"/>
      <c r="M516" s="1233"/>
      <c r="N516" s="1184"/>
      <c r="O516" s="1184"/>
      <c r="P516" s="1184"/>
      <c r="Q516" s="1233"/>
      <c r="R516" s="1233"/>
      <c r="S516" s="1233"/>
      <c r="T516" s="1298"/>
      <c r="U516" s="1298"/>
      <c r="W516" s="1298"/>
      <c r="X516" s="1298"/>
      <c r="Y516" s="1184"/>
      <c r="Z516" s="1184"/>
      <c r="AA516" s="1184"/>
      <c r="AB516" s="1184"/>
      <c r="AC516" s="1184"/>
      <c r="AD516" s="1184"/>
      <c r="AE516" s="1184"/>
      <c r="AF516" s="1184"/>
      <c r="AG516" s="1184"/>
      <c r="AH516" s="1184"/>
      <c r="AI516" s="1184"/>
      <c r="AJ516" s="1184"/>
      <c r="AK516" s="1184"/>
      <c r="AL516" s="1184"/>
      <c r="AM516" s="1184"/>
      <c r="AN516" s="1184"/>
      <c r="AO516" s="1184"/>
      <c r="AP516" s="1184"/>
      <c r="AQ516" s="1396"/>
      <c r="AR516" s="1184"/>
      <c r="AS516" s="1184"/>
      <c r="AT516" s="1184"/>
      <c r="AU516" s="1184"/>
      <c r="AV516" s="1184"/>
      <c r="AW516" s="1184"/>
      <c r="AX516" s="1184"/>
      <c r="AY516" s="1184"/>
      <c r="AZ516" s="1184"/>
      <c r="BA516" s="1184"/>
      <c r="BB516" s="1184"/>
      <c r="BC516" s="1184"/>
      <c r="BD516" s="1184"/>
      <c r="BE516" s="1184"/>
      <c r="BF516" s="1184"/>
      <c r="BG516" s="1184"/>
      <c r="BH516" s="1184"/>
      <c r="BI516" s="1184"/>
      <c r="BJ516" s="1184"/>
    </row>
    <row r="517" spans="2:62" ht="16.5">
      <c r="B517" s="899"/>
      <c r="C517" s="1184"/>
      <c r="D517" s="1184"/>
      <c r="E517" s="1184"/>
      <c r="F517" s="1233"/>
      <c r="G517" s="1184"/>
      <c r="H517" s="1184"/>
      <c r="I517" s="1233"/>
      <c r="J517" s="1184"/>
      <c r="K517" s="1184"/>
      <c r="L517" s="1184"/>
      <c r="M517" s="1233"/>
      <c r="N517" s="1184"/>
      <c r="O517" s="1184"/>
      <c r="P517" s="1184"/>
      <c r="Q517" s="1233"/>
      <c r="R517" s="1233"/>
      <c r="S517" s="1233"/>
      <c r="T517" s="1298"/>
      <c r="U517" s="1298"/>
      <c r="W517" s="1298"/>
      <c r="X517" s="1298"/>
      <c r="Y517" s="1184"/>
      <c r="Z517" s="1184"/>
      <c r="AA517" s="1184"/>
      <c r="AB517" s="1184"/>
      <c r="AC517" s="1184"/>
      <c r="AD517" s="1184"/>
      <c r="AE517" s="1184"/>
      <c r="AF517" s="1233"/>
      <c r="AG517" s="1233"/>
      <c r="AH517" s="1233"/>
      <c r="AI517" s="1184"/>
      <c r="AJ517" s="1184"/>
      <c r="AK517" s="1184"/>
      <c r="AL517" s="1184"/>
      <c r="AM517" s="1184"/>
      <c r="AN517" s="1184"/>
      <c r="AO517" s="1184"/>
      <c r="AP517" s="1184"/>
      <c r="AQ517" s="1396"/>
      <c r="AR517" s="1184"/>
      <c r="AS517" s="1184"/>
      <c r="AT517" s="1184"/>
      <c r="AU517" s="1184"/>
      <c r="AV517" s="1184"/>
      <c r="AW517" s="1184"/>
      <c r="AX517" s="1184"/>
      <c r="AY517" s="1184"/>
      <c r="AZ517" s="1184"/>
      <c r="BA517" s="1184"/>
      <c r="BB517" s="1184"/>
      <c r="BC517" s="1184"/>
      <c r="BD517" s="1184"/>
      <c r="BE517" s="1184"/>
      <c r="BF517" s="1184"/>
      <c r="BG517" s="1184"/>
      <c r="BH517" s="1184"/>
      <c r="BI517" s="1184"/>
      <c r="BJ517" s="1184"/>
    </row>
    <row r="518" spans="2:62" ht="16.5">
      <c r="B518" s="899"/>
      <c r="C518" s="1184"/>
      <c r="D518" s="1184"/>
      <c r="E518" s="1184"/>
      <c r="F518" s="1233"/>
      <c r="G518" s="1184"/>
      <c r="H518" s="1184"/>
      <c r="I518" s="1233"/>
      <c r="J518" s="1184"/>
      <c r="K518" s="1184"/>
      <c r="L518" s="1184"/>
      <c r="M518" s="1233"/>
      <c r="N518" s="1184"/>
      <c r="O518" s="1184"/>
      <c r="P518" s="1184"/>
      <c r="Q518" s="1233"/>
      <c r="R518" s="1233"/>
      <c r="S518" s="1233"/>
      <c r="T518" s="1298"/>
      <c r="U518" s="1298"/>
      <c r="W518" s="1298"/>
      <c r="X518" s="1298"/>
      <c r="Y518" s="1184"/>
      <c r="Z518" s="1184"/>
      <c r="AA518" s="1184"/>
      <c r="AB518" s="1184"/>
      <c r="AC518" s="1184"/>
      <c r="AD518" s="1184"/>
      <c r="AE518" s="1184"/>
      <c r="AF518" s="1184"/>
      <c r="AG518" s="1184"/>
      <c r="AH518" s="1184"/>
      <c r="AI518" s="1184"/>
      <c r="AJ518" s="1184"/>
      <c r="AK518" s="1184"/>
      <c r="AL518" s="1184"/>
      <c r="AM518" s="1184"/>
      <c r="AN518" s="1184"/>
      <c r="AO518" s="1184"/>
      <c r="AP518" s="1184"/>
      <c r="AQ518" s="1396"/>
      <c r="AR518" s="1184"/>
      <c r="AS518" s="1184"/>
      <c r="AT518" s="1184"/>
      <c r="AU518" s="1184"/>
      <c r="AV518" s="1184"/>
      <c r="AW518" s="1184"/>
      <c r="AX518" s="1184"/>
      <c r="AY518" s="1184"/>
      <c r="AZ518" s="1184"/>
      <c r="BA518" s="1184"/>
      <c r="BB518" s="1184"/>
      <c r="BC518" s="1184"/>
      <c r="BD518" s="1184"/>
      <c r="BE518" s="1184"/>
      <c r="BF518" s="1184"/>
      <c r="BG518" s="1184"/>
      <c r="BH518" s="1184"/>
      <c r="BI518" s="1184"/>
      <c r="BJ518" s="1184"/>
    </row>
    <row r="519" spans="2:62" ht="16.5">
      <c r="B519" s="899"/>
      <c r="C519" s="1375"/>
      <c r="D519" s="1298"/>
      <c r="E519" s="1298"/>
      <c r="F519" s="1376"/>
      <c r="G519" s="1298"/>
      <c r="H519" s="1298"/>
      <c r="I519" s="1376"/>
      <c r="J519" s="1298"/>
      <c r="K519" s="1298"/>
      <c r="L519" s="1298"/>
      <c r="M519" s="1376"/>
      <c r="N519" s="1298"/>
      <c r="O519" s="1298"/>
      <c r="P519" s="1298"/>
      <c r="Q519" s="1376"/>
      <c r="R519" s="1376"/>
      <c r="S519" s="1376"/>
      <c r="T519" s="1298"/>
      <c r="U519" s="1298"/>
      <c r="W519" s="1298"/>
      <c r="X519" s="1298"/>
      <c r="Y519" s="1184"/>
      <c r="Z519" s="1184"/>
      <c r="AA519" s="1184"/>
      <c r="AB519" s="1184"/>
      <c r="AC519" s="1184"/>
      <c r="AD519" s="1184"/>
      <c r="AE519" s="1184"/>
      <c r="AF519" s="1233"/>
      <c r="AG519" s="1184"/>
      <c r="AH519" s="1184"/>
      <c r="AI519" s="1184"/>
      <c r="AJ519" s="1184"/>
      <c r="AK519" s="1184"/>
      <c r="AL519" s="1184"/>
      <c r="AM519" s="1184"/>
      <c r="AN519" s="1184"/>
      <c r="AO519" s="1184"/>
      <c r="AP519" s="1184"/>
      <c r="AQ519" s="1396"/>
      <c r="AR519" s="1184"/>
      <c r="AS519" s="1184"/>
      <c r="AT519" s="1184"/>
      <c r="AU519" s="1184"/>
      <c r="AV519" s="1184"/>
      <c r="AW519" s="1184"/>
      <c r="AX519" s="1184"/>
      <c r="AY519" s="1184"/>
      <c r="AZ519" s="1184"/>
      <c r="BA519" s="1184"/>
      <c r="BB519" s="1184"/>
      <c r="BC519" s="1184"/>
      <c r="BD519" s="1184"/>
      <c r="BE519" s="1184"/>
      <c r="BF519" s="1184"/>
      <c r="BG519" s="1184"/>
      <c r="BH519" s="1184"/>
      <c r="BI519" s="1184"/>
      <c r="BJ519" s="1184"/>
    </row>
    <row r="520" spans="2:62" ht="16.5">
      <c r="B520" s="899"/>
      <c r="C520" s="1377"/>
      <c r="D520" s="1298"/>
      <c r="E520" s="1298"/>
      <c r="F520" s="1376"/>
      <c r="G520" s="1298"/>
      <c r="H520" s="1298"/>
      <c r="I520" s="1376"/>
      <c r="J520" s="1298"/>
      <c r="K520" s="1298"/>
      <c r="L520" s="1298"/>
      <c r="M520" s="1376"/>
      <c r="N520" s="1298"/>
      <c r="O520" s="1298"/>
      <c r="P520" s="1298"/>
      <c r="Q520" s="1376"/>
      <c r="R520" s="1376"/>
      <c r="S520" s="1376"/>
      <c r="T520" s="1298"/>
      <c r="U520" s="1298"/>
      <c r="W520" s="1298"/>
      <c r="X520" s="1298"/>
      <c r="Y520" s="1184"/>
      <c r="Z520" s="1184"/>
      <c r="AA520" s="1184"/>
      <c r="AB520" s="1184"/>
      <c r="AC520" s="1184"/>
      <c r="AD520" s="1184"/>
      <c r="AE520" s="1184"/>
      <c r="AF520" s="1233"/>
      <c r="AG520" s="1184"/>
      <c r="AH520" s="1184"/>
      <c r="AI520" s="1184"/>
      <c r="AJ520" s="1184"/>
      <c r="AK520" s="1184"/>
      <c r="AL520" s="1184"/>
      <c r="AM520" s="1184"/>
      <c r="AN520" s="1184"/>
      <c r="AO520" s="1184"/>
      <c r="AP520" s="1184"/>
      <c r="AQ520" s="1396"/>
      <c r="AR520" s="1184"/>
      <c r="AS520" s="1184"/>
      <c r="AT520" s="1184"/>
      <c r="AU520" s="1184"/>
      <c r="AV520" s="1184"/>
      <c r="AW520" s="1184"/>
      <c r="AX520" s="1184"/>
      <c r="AY520" s="1184"/>
      <c r="AZ520" s="1184"/>
      <c r="BA520" s="1184"/>
      <c r="BB520" s="1184"/>
      <c r="BC520" s="1184"/>
      <c r="BD520" s="1184"/>
      <c r="BE520" s="1184"/>
      <c r="BF520" s="1184"/>
      <c r="BG520" s="1184"/>
      <c r="BH520" s="1184"/>
      <c r="BI520" s="1184"/>
      <c r="BJ520" s="1184"/>
    </row>
    <row r="521" spans="2:62" ht="16.5">
      <c r="B521" s="899"/>
      <c r="C521" s="1298"/>
      <c r="D521" s="1298"/>
      <c r="E521" s="1298"/>
      <c r="F521" s="1376"/>
      <c r="G521" s="1298"/>
      <c r="H521" s="1298"/>
      <c r="I521" s="1376"/>
      <c r="J521" s="1298"/>
      <c r="K521" s="1298"/>
      <c r="L521" s="1298"/>
      <c r="M521" s="1376"/>
      <c r="N521" s="1298"/>
      <c r="O521" s="1298"/>
      <c r="P521" s="1298"/>
      <c r="Q521" s="1376"/>
      <c r="R521" s="1376"/>
      <c r="S521" s="1376"/>
      <c r="T521" s="1298"/>
      <c r="U521" s="1298"/>
      <c r="W521" s="1298"/>
      <c r="X521" s="1298"/>
      <c r="Y521" s="1184"/>
      <c r="Z521" s="1184"/>
      <c r="AA521" s="1184"/>
      <c r="AB521" s="1184"/>
      <c r="AC521" s="1184"/>
      <c r="AD521" s="1184"/>
      <c r="AE521" s="1184"/>
      <c r="AF521" s="1184"/>
      <c r="AG521" s="1184"/>
      <c r="AH521" s="1184"/>
      <c r="AI521" s="1184"/>
      <c r="AJ521" s="1184"/>
      <c r="AK521" s="1184"/>
      <c r="AL521" s="1184"/>
      <c r="AM521" s="1184"/>
      <c r="AN521" s="1184"/>
      <c r="AO521" s="1184"/>
      <c r="AP521" s="1184"/>
      <c r="AQ521" s="1396"/>
      <c r="AR521" s="1184"/>
      <c r="AS521" s="1184"/>
      <c r="AT521" s="1184"/>
      <c r="AU521" s="1184"/>
      <c r="AV521" s="1184"/>
      <c r="AW521" s="1184"/>
      <c r="AX521" s="1184"/>
      <c r="AY521" s="1184"/>
      <c r="AZ521" s="1184"/>
      <c r="BA521" s="1184"/>
      <c r="BB521" s="1184"/>
      <c r="BC521" s="1184"/>
      <c r="BD521" s="1184"/>
      <c r="BE521" s="1184"/>
      <c r="BF521" s="1184"/>
      <c r="BG521" s="1184"/>
      <c r="BH521" s="1184"/>
      <c r="BI521" s="1184"/>
      <c r="BJ521" s="1184"/>
    </row>
    <row r="522" spans="2:62" ht="16.5">
      <c r="B522" s="899"/>
      <c r="C522" s="1298"/>
      <c r="D522" s="1298"/>
      <c r="E522" s="1298"/>
      <c r="F522" s="1298"/>
      <c r="G522" s="1298"/>
      <c r="H522" s="1298"/>
      <c r="I522" s="1298"/>
      <c r="J522" s="1375"/>
      <c r="K522" s="1375"/>
      <c r="L522" s="1375"/>
      <c r="M522" s="1376"/>
      <c r="N522" s="1298"/>
      <c r="O522" s="1298"/>
      <c r="P522" s="1298"/>
      <c r="Q522" s="1298"/>
      <c r="R522" s="1298"/>
      <c r="S522" s="1376"/>
      <c r="T522" s="1298"/>
      <c r="U522" s="1298"/>
      <c r="W522" s="1298"/>
      <c r="X522" s="1298"/>
      <c r="Y522" s="1184"/>
      <c r="Z522" s="1184"/>
      <c r="AA522" s="1184"/>
      <c r="AB522" s="1184"/>
      <c r="AC522" s="1184"/>
      <c r="AD522" s="1184"/>
      <c r="AE522" s="1184"/>
      <c r="AF522" s="1233"/>
      <c r="AG522" s="1184"/>
      <c r="AH522" s="1184"/>
      <c r="AI522" s="1184"/>
      <c r="AJ522" s="1184"/>
      <c r="AK522" s="1184"/>
      <c r="AL522" s="1184"/>
      <c r="AM522" s="1184"/>
      <c r="AN522" s="1184"/>
      <c r="AO522" s="1184"/>
      <c r="AP522" s="1184"/>
      <c r="AQ522" s="1396"/>
      <c r="AR522" s="1184"/>
      <c r="AS522" s="1184"/>
      <c r="AT522" s="1184"/>
      <c r="AU522" s="1184"/>
      <c r="AV522" s="1184"/>
      <c r="AW522" s="1184"/>
      <c r="AX522" s="1184"/>
      <c r="AY522" s="1184"/>
      <c r="AZ522" s="1184"/>
      <c r="BA522" s="1184"/>
      <c r="BB522" s="1184"/>
      <c r="BC522" s="1184"/>
      <c r="BD522" s="1184"/>
      <c r="BE522" s="1184"/>
      <c r="BF522" s="1184"/>
      <c r="BG522" s="1184"/>
      <c r="BH522" s="1184"/>
      <c r="BI522" s="1184"/>
      <c r="BJ522" s="1184"/>
    </row>
    <row r="523" spans="2:62" ht="16.5">
      <c r="B523" s="899"/>
      <c r="C523" s="1298"/>
      <c r="D523" s="1298"/>
      <c r="E523" s="1298"/>
      <c r="F523" s="1298"/>
      <c r="G523" s="1298"/>
      <c r="H523" s="1298"/>
      <c r="I523" s="1298"/>
      <c r="J523" s="1298"/>
      <c r="K523" s="1298"/>
      <c r="L523" s="1298"/>
      <c r="M523" s="1376"/>
      <c r="N523" s="1298"/>
      <c r="O523" s="1298"/>
      <c r="P523" s="1298"/>
      <c r="Q523" s="1298"/>
      <c r="R523" s="1298"/>
      <c r="S523" s="1376"/>
      <c r="T523" s="1298"/>
      <c r="U523" s="1298"/>
      <c r="W523" s="1298"/>
      <c r="X523" s="1298"/>
      <c r="Y523" s="1184"/>
      <c r="Z523" s="1184"/>
      <c r="AA523" s="1184"/>
      <c r="AB523" s="1184"/>
      <c r="AC523" s="1184"/>
      <c r="AD523" s="1184"/>
      <c r="AE523" s="1184"/>
      <c r="AF523" s="1184"/>
      <c r="AG523" s="1184"/>
      <c r="AH523" s="1184"/>
      <c r="AI523" s="1184"/>
      <c r="AJ523" s="1184"/>
      <c r="AK523" s="1184"/>
      <c r="AL523" s="1184"/>
      <c r="AM523" s="1184"/>
      <c r="AN523" s="1184"/>
      <c r="AO523" s="1184"/>
      <c r="AP523" s="1184"/>
      <c r="AQ523" s="1396"/>
      <c r="AR523" s="1184"/>
      <c r="AS523" s="1184"/>
      <c r="AT523" s="1184"/>
      <c r="AU523" s="1184"/>
      <c r="AV523" s="1184"/>
      <c r="AW523" s="1184"/>
      <c r="AX523" s="1184"/>
      <c r="AY523" s="1184"/>
      <c r="AZ523" s="1184"/>
      <c r="BA523" s="1184"/>
      <c r="BB523" s="1184"/>
      <c r="BC523" s="1184"/>
      <c r="BD523" s="1184"/>
      <c r="BE523" s="1184"/>
      <c r="BF523" s="1184"/>
      <c r="BG523" s="1184"/>
      <c r="BH523" s="1184"/>
      <c r="BI523" s="1184"/>
      <c r="BJ523" s="1184"/>
    </row>
    <row r="524" spans="2:62" ht="16.5">
      <c r="B524" s="899"/>
      <c r="C524" s="1298"/>
      <c r="D524" s="1298"/>
      <c r="E524" s="1298"/>
      <c r="F524" s="1298"/>
      <c r="G524" s="1298"/>
      <c r="H524" s="1298"/>
      <c r="I524" s="1298"/>
      <c r="J524" s="1298"/>
      <c r="K524" s="1298"/>
      <c r="L524" s="1298"/>
      <c r="M524" s="1376"/>
      <c r="N524" s="1298"/>
      <c r="O524" s="1298"/>
      <c r="P524" s="1298"/>
      <c r="Q524" s="1298"/>
      <c r="R524" s="1298"/>
      <c r="S524" s="1376"/>
      <c r="T524" s="1298"/>
      <c r="U524" s="1298"/>
      <c r="W524" s="1298"/>
      <c r="X524" s="1298"/>
      <c r="Y524" s="1184"/>
      <c r="Z524" s="1184"/>
      <c r="AA524" s="1184"/>
      <c r="AB524" s="1184"/>
      <c r="AC524" s="1184"/>
      <c r="AD524" s="1184"/>
      <c r="AE524" s="1184"/>
      <c r="AF524" s="1184"/>
      <c r="AG524" s="1184"/>
      <c r="AH524" s="1184"/>
      <c r="AI524" s="1184"/>
      <c r="AJ524" s="1184"/>
      <c r="AK524" s="1184"/>
      <c r="AL524" s="1184"/>
      <c r="AM524" s="1184"/>
      <c r="AN524" s="1184"/>
      <c r="AO524" s="1184"/>
      <c r="AP524" s="1184"/>
      <c r="AQ524" s="1396"/>
      <c r="AR524" s="1184"/>
      <c r="AS524" s="1184"/>
      <c r="AT524" s="1184"/>
      <c r="AU524" s="1184"/>
      <c r="AV524" s="1184"/>
      <c r="AW524" s="1184"/>
      <c r="AX524" s="1184"/>
      <c r="AY524" s="1184"/>
      <c r="AZ524" s="1184"/>
      <c r="BA524" s="1184"/>
      <c r="BB524" s="1184"/>
      <c r="BC524" s="1184"/>
      <c r="BD524" s="1184"/>
      <c r="BE524" s="1184"/>
      <c r="BF524" s="1184"/>
      <c r="BG524" s="1184"/>
      <c r="BH524" s="1184"/>
      <c r="BI524" s="1184"/>
      <c r="BJ524" s="1184"/>
    </row>
    <row r="525" spans="2:62" ht="16.5">
      <c r="B525" s="899"/>
      <c r="C525" s="1298"/>
      <c r="D525" s="1298"/>
      <c r="E525" s="1298"/>
      <c r="F525" s="1298"/>
      <c r="G525" s="1298"/>
      <c r="H525" s="1298"/>
      <c r="I525" s="1298"/>
      <c r="J525" s="1298"/>
      <c r="K525" s="1298"/>
      <c r="L525" s="1298"/>
      <c r="M525" s="1376"/>
      <c r="N525" s="1298"/>
      <c r="O525" s="1298"/>
      <c r="P525" s="1298"/>
      <c r="Q525" s="1298"/>
      <c r="R525" s="1298"/>
      <c r="S525" s="1376"/>
      <c r="T525" s="1298"/>
      <c r="U525" s="1298"/>
      <c r="W525" s="1298"/>
      <c r="X525" s="1298"/>
      <c r="Y525" s="1184"/>
      <c r="Z525" s="1184"/>
      <c r="AA525" s="1184"/>
      <c r="AB525" s="1184"/>
      <c r="AC525" s="1184"/>
      <c r="AD525" s="1184"/>
      <c r="AE525" s="1184"/>
      <c r="AF525" s="1184"/>
      <c r="AG525" s="1184"/>
      <c r="AH525" s="1184"/>
      <c r="AI525" s="1184"/>
      <c r="AJ525" s="1184"/>
      <c r="AK525" s="1184"/>
      <c r="AL525" s="1184"/>
      <c r="AM525" s="1184"/>
      <c r="AN525" s="1184"/>
      <c r="AO525" s="1184"/>
      <c r="AP525" s="1184"/>
      <c r="AQ525" s="1396"/>
      <c r="AR525" s="1184"/>
      <c r="AS525" s="1184"/>
      <c r="AT525" s="1184"/>
      <c r="AU525" s="1184"/>
      <c r="AV525" s="1184"/>
      <c r="AW525" s="1184"/>
      <c r="AX525" s="1184"/>
      <c r="AY525" s="1184"/>
      <c r="AZ525" s="1184"/>
      <c r="BA525" s="1184"/>
      <c r="BB525" s="1184"/>
      <c r="BC525" s="1184"/>
      <c r="BD525" s="1184"/>
      <c r="BE525" s="1184"/>
      <c r="BF525" s="1184"/>
      <c r="BG525" s="1184"/>
      <c r="BH525" s="1184"/>
      <c r="BI525" s="1184"/>
      <c r="BJ525" s="1184"/>
    </row>
    <row r="526" spans="2:62" ht="16.5">
      <c r="B526" s="899"/>
      <c r="C526" s="1298"/>
      <c r="D526" s="1298"/>
      <c r="E526" s="1298"/>
      <c r="F526" s="1298"/>
      <c r="G526" s="1298"/>
      <c r="H526" s="1298"/>
      <c r="I526" s="1298"/>
      <c r="J526" s="1298"/>
      <c r="K526" s="1298"/>
      <c r="L526" s="1298"/>
      <c r="M526" s="1376"/>
      <c r="N526" s="1298"/>
      <c r="O526" s="1298"/>
      <c r="P526" s="1298"/>
      <c r="Q526" s="1298"/>
      <c r="R526" s="1298"/>
      <c r="S526" s="1298"/>
      <c r="T526" s="1298"/>
      <c r="U526" s="1298"/>
      <c r="W526" s="1298"/>
      <c r="X526" s="1298"/>
      <c r="Z526" s="1184"/>
      <c r="AA526" s="1184"/>
      <c r="AB526" s="1184"/>
      <c r="AC526" s="1184"/>
      <c r="AD526" s="1184"/>
      <c r="AE526" s="1184"/>
      <c r="AF526" s="1184"/>
      <c r="AG526" s="1184"/>
      <c r="AH526" s="1184"/>
      <c r="AI526" s="1184"/>
      <c r="AJ526" s="1184"/>
      <c r="AK526" s="1184"/>
      <c r="AL526" s="1184"/>
      <c r="AM526" s="1184"/>
      <c r="AN526" s="1184"/>
      <c r="AO526" s="1184"/>
      <c r="AP526" s="1184"/>
      <c r="AQ526" s="1396"/>
      <c r="AR526" s="1184"/>
      <c r="AS526" s="1184"/>
      <c r="AT526" s="1184"/>
      <c r="AU526" s="1184"/>
      <c r="AV526" s="1184"/>
      <c r="AW526" s="1184"/>
      <c r="AX526" s="1184"/>
      <c r="AY526" s="1184"/>
      <c r="AZ526" s="1184"/>
      <c r="BA526" s="1184"/>
      <c r="BB526" s="1184"/>
      <c r="BC526" s="1184"/>
      <c r="BD526" s="1184"/>
      <c r="BE526" s="1184"/>
      <c r="BF526" s="1184"/>
      <c r="BG526" s="1184"/>
      <c r="BH526" s="1184"/>
      <c r="BI526" s="1184"/>
      <c r="BJ526" s="1184"/>
    </row>
    <row r="527" spans="2:62" ht="15.75">
      <c r="B527" s="899"/>
      <c r="C527" s="1298"/>
      <c r="D527" s="1298"/>
      <c r="E527" s="1298"/>
      <c r="F527" s="1298"/>
      <c r="G527" s="1298"/>
      <c r="H527" s="1298"/>
      <c r="I527" s="1298"/>
      <c r="J527" s="1375"/>
      <c r="K527" s="1375"/>
      <c r="L527" s="1375"/>
      <c r="M527" s="1378"/>
      <c r="N527" s="1375"/>
      <c r="O527" s="1375"/>
      <c r="P527" s="1375"/>
      <c r="Q527" s="1298"/>
      <c r="R527" s="1298"/>
      <c r="S527" s="1375"/>
      <c r="T527" s="1298"/>
      <c r="U527" s="1298"/>
      <c r="V527" s="1184"/>
      <c r="W527" s="1298"/>
      <c r="X527" s="1298"/>
      <c r="Y527" s="1184"/>
      <c r="Z527" s="1184"/>
      <c r="AA527" s="1184"/>
      <c r="AB527" s="1184"/>
      <c r="AC527" s="1184"/>
      <c r="AD527" s="1184"/>
      <c r="AE527" s="1184"/>
      <c r="AF527" s="1184"/>
      <c r="AG527" s="1184"/>
      <c r="AH527" s="1184"/>
      <c r="AI527" s="1184"/>
      <c r="AJ527" s="1184"/>
      <c r="AK527" s="1184"/>
      <c r="AL527" s="1184"/>
      <c r="AM527" s="1184"/>
      <c r="AN527" s="1184"/>
      <c r="AO527" s="1184"/>
      <c r="AP527" s="1184"/>
      <c r="AQ527" s="1396"/>
      <c r="AR527" s="1184"/>
      <c r="AS527" s="1184"/>
      <c r="AT527" s="1184"/>
      <c r="AU527" s="1184"/>
      <c r="AV527" s="1184"/>
      <c r="AW527" s="1184"/>
      <c r="AX527" s="1184"/>
      <c r="AY527" s="1184"/>
      <c r="AZ527" s="1184"/>
      <c r="BA527" s="1184"/>
      <c r="BB527" s="1184"/>
      <c r="BC527" s="1184"/>
      <c r="BD527" s="1184"/>
      <c r="BE527" s="1184"/>
      <c r="BF527" s="1184"/>
      <c r="BG527" s="1184"/>
      <c r="BH527" s="1184"/>
      <c r="BI527" s="1184"/>
      <c r="BJ527" s="1184"/>
    </row>
    <row r="528" spans="2:62" ht="16.5">
      <c r="B528" s="899"/>
      <c r="C528" s="1298"/>
      <c r="D528" s="1298"/>
      <c r="E528" s="1298"/>
      <c r="F528" s="1298"/>
      <c r="G528" s="1298"/>
      <c r="H528" s="1298"/>
      <c r="I528" s="1298"/>
      <c r="J528" s="1298"/>
      <c r="K528" s="1298"/>
      <c r="L528" s="1298"/>
      <c r="M528" s="1298"/>
      <c r="N528" s="1298"/>
      <c r="O528" s="1298"/>
      <c r="P528" s="1298"/>
      <c r="Q528" s="1298"/>
      <c r="R528" s="1298"/>
      <c r="S528" s="1298"/>
      <c r="T528" s="1298"/>
      <c r="U528" s="1298"/>
      <c r="W528" s="1298"/>
      <c r="X528" s="1298"/>
      <c r="Y528" s="1184"/>
      <c r="Z528" s="1184"/>
      <c r="AA528" s="1184"/>
      <c r="AB528" s="1184"/>
      <c r="AC528" s="1184"/>
      <c r="AD528" s="1184"/>
      <c r="AE528" s="1184"/>
      <c r="AF528" s="1184"/>
      <c r="AG528" s="1184"/>
      <c r="AH528" s="1184"/>
      <c r="AI528" s="1184"/>
      <c r="AJ528" s="1184"/>
      <c r="AK528" s="1184"/>
      <c r="AL528" s="1184"/>
      <c r="AM528" s="1184"/>
      <c r="AN528" s="1184"/>
      <c r="AO528" s="1184"/>
      <c r="AP528" s="1184"/>
      <c r="AQ528" s="1396"/>
      <c r="AR528" s="1184"/>
      <c r="AS528" s="1184"/>
      <c r="AT528" s="1184"/>
      <c r="AU528" s="1184"/>
      <c r="AV528" s="1184"/>
      <c r="AW528" s="1184"/>
      <c r="AX528" s="1184"/>
      <c r="AY528" s="1184"/>
      <c r="AZ528" s="1184"/>
      <c r="BA528" s="1184"/>
      <c r="BB528" s="1184"/>
      <c r="BC528" s="1184"/>
      <c r="BD528" s="1184"/>
      <c r="BE528" s="1184"/>
      <c r="BF528" s="1184"/>
      <c r="BG528" s="1184"/>
      <c r="BH528" s="1184"/>
      <c r="BI528" s="1184"/>
      <c r="BJ528" s="1184"/>
    </row>
    <row r="529" spans="2:62" ht="16.5">
      <c r="B529" s="899"/>
      <c r="C529" s="1298"/>
      <c r="D529" s="1298"/>
      <c r="E529" s="1298"/>
      <c r="F529" s="1298"/>
      <c r="G529" s="1298"/>
      <c r="H529" s="1298"/>
      <c r="I529" s="1298"/>
      <c r="J529" s="1298"/>
      <c r="K529" s="1298"/>
      <c r="L529" s="1298"/>
      <c r="M529" s="1298"/>
      <c r="N529" s="1298"/>
      <c r="O529" s="1298"/>
      <c r="P529" s="1298"/>
      <c r="Q529" s="1298"/>
      <c r="R529" s="1298"/>
      <c r="S529" s="1298"/>
      <c r="T529" s="1298"/>
      <c r="U529" s="1298"/>
      <c r="W529" s="1298"/>
      <c r="X529" s="1298"/>
      <c r="Y529" s="1184"/>
      <c r="Z529" s="1184"/>
      <c r="AA529" s="1184"/>
      <c r="AB529" s="1184"/>
      <c r="AC529" s="1184"/>
      <c r="AD529" s="1184"/>
      <c r="AE529" s="1184"/>
      <c r="AF529" s="1184"/>
      <c r="AG529" s="1184"/>
      <c r="AH529" s="1184"/>
      <c r="AI529" s="1184"/>
      <c r="AJ529" s="1184"/>
      <c r="AK529" s="1184"/>
      <c r="AL529" s="1184"/>
      <c r="AM529" s="1184"/>
      <c r="AN529" s="1184"/>
      <c r="AO529" s="1184"/>
      <c r="AP529" s="1184"/>
      <c r="AQ529" s="1396"/>
      <c r="AR529" s="1184"/>
      <c r="AS529" s="1184"/>
      <c r="AT529" s="1184"/>
      <c r="AU529" s="1184"/>
      <c r="AV529" s="1184"/>
      <c r="AW529" s="1184"/>
      <c r="AX529" s="1184"/>
      <c r="AY529" s="1184"/>
      <c r="AZ529" s="1184"/>
      <c r="BA529" s="1184"/>
      <c r="BB529" s="1184"/>
      <c r="BC529" s="1184"/>
      <c r="BD529" s="1184"/>
      <c r="BE529" s="1184"/>
      <c r="BF529" s="1184"/>
      <c r="BG529" s="1184"/>
      <c r="BH529" s="1184"/>
      <c r="BI529" s="1184"/>
      <c r="BJ529" s="1184"/>
    </row>
    <row r="530" spans="2:62" ht="16.5">
      <c r="B530" s="899"/>
      <c r="C530" s="1298"/>
      <c r="D530" s="1298"/>
      <c r="E530" s="1298"/>
      <c r="F530" s="1298"/>
      <c r="G530" s="1298"/>
      <c r="H530" s="1298"/>
      <c r="I530" s="1298"/>
      <c r="J530" s="1298"/>
      <c r="K530" s="1298"/>
      <c r="L530" s="1298"/>
      <c r="M530" s="1298"/>
      <c r="N530" s="1298"/>
      <c r="O530" s="1298"/>
      <c r="P530" s="1298"/>
      <c r="Q530" s="1298"/>
      <c r="R530" s="1298"/>
      <c r="S530" s="1298"/>
      <c r="T530" s="1298"/>
      <c r="U530" s="1298"/>
      <c r="W530" s="1298"/>
      <c r="X530" s="1298"/>
      <c r="Y530" s="1184"/>
      <c r="Z530" s="1184"/>
      <c r="AA530" s="1184"/>
      <c r="AB530" s="1184"/>
      <c r="AC530" s="1184"/>
      <c r="AD530" s="1184"/>
      <c r="AE530" s="1184"/>
      <c r="AF530" s="1184"/>
      <c r="AG530" s="1184"/>
      <c r="AH530" s="1184"/>
      <c r="AI530" s="1184"/>
      <c r="AJ530" s="1184"/>
      <c r="AK530" s="1184"/>
      <c r="AL530" s="1184"/>
      <c r="AM530" s="1184"/>
      <c r="AN530" s="1184"/>
      <c r="AO530" s="1184"/>
      <c r="AP530" s="1184"/>
      <c r="AQ530" s="1396"/>
      <c r="AR530" s="1184"/>
      <c r="AS530" s="1184"/>
      <c r="AT530" s="1184"/>
      <c r="AU530" s="1184"/>
      <c r="AV530" s="1184"/>
      <c r="AW530" s="1184"/>
      <c r="AX530" s="1184"/>
      <c r="AY530" s="1184"/>
      <c r="AZ530" s="1184"/>
      <c r="BA530" s="1184"/>
      <c r="BB530" s="1184"/>
      <c r="BC530" s="1184"/>
      <c r="BD530" s="1184"/>
      <c r="BE530" s="1184"/>
      <c r="BF530" s="1184"/>
      <c r="BG530" s="1184"/>
      <c r="BH530" s="1184"/>
      <c r="BI530" s="1184"/>
      <c r="BJ530" s="1184"/>
    </row>
    <row r="531" spans="2:62" ht="18.75">
      <c r="B531" s="899"/>
      <c r="C531" s="1379"/>
      <c r="D531" s="1380"/>
      <c r="E531" s="1380"/>
      <c r="F531" s="1380"/>
      <c r="G531" s="1380"/>
      <c r="H531" s="1380"/>
      <c r="I531" s="1380"/>
      <c r="J531" s="1380"/>
      <c r="K531" s="1380"/>
      <c r="L531" s="1380"/>
      <c r="M531" s="1380"/>
      <c r="N531" s="1380"/>
      <c r="O531" s="1380"/>
      <c r="P531" s="1380"/>
      <c r="Q531" s="1380"/>
      <c r="R531" s="1380"/>
      <c r="S531" s="1380"/>
      <c r="T531" s="1298"/>
      <c r="U531" s="1298"/>
      <c r="W531" s="1298"/>
      <c r="X531" s="1298"/>
      <c r="Y531" s="1184"/>
      <c r="Z531" s="1184"/>
      <c r="AA531" s="1184"/>
      <c r="AB531" s="1184"/>
      <c r="AC531" s="1184"/>
      <c r="AD531" s="1184"/>
      <c r="AE531" s="1184"/>
      <c r="AF531" s="1184"/>
      <c r="AG531" s="1184"/>
      <c r="AH531" s="1184"/>
      <c r="AI531" s="1184"/>
      <c r="AJ531" s="1184"/>
      <c r="AK531" s="1184"/>
      <c r="AL531" s="1184"/>
      <c r="AM531" s="1184"/>
      <c r="AN531" s="1184"/>
      <c r="AO531" s="1184"/>
      <c r="AP531" s="1184"/>
      <c r="AQ531" s="1396"/>
      <c r="AR531" s="1184"/>
      <c r="AS531" s="1184"/>
      <c r="AT531" s="1184"/>
      <c r="AU531" s="1184"/>
      <c r="AV531" s="1184"/>
      <c r="AW531" s="1184"/>
      <c r="AX531" s="1184"/>
      <c r="AY531" s="1184"/>
      <c r="AZ531" s="1184"/>
      <c r="BA531" s="1184"/>
      <c r="BB531" s="1184"/>
      <c r="BC531" s="1184"/>
      <c r="BD531" s="1184"/>
      <c r="BE531" s="1184"/>
      <c r="BF531" s="1184"/>
      <c r="BG531" s="1184"/>
      <c r="BH531" s="1184"/>
      <c r="BI531" s="1184"/>
      <c r="BJ531" s="1184"/>
    </row>
    <row r="532" spans="2:62" ht="16.5">
      <c r="B532" s="899"/>
      <c r="C532" s="1298"/>
      <c r="D532" s="1298"/>
      <c r="E532" s="1298"/>
      <c r="F532" s="1298"/>
      <c r="G532" s="1298"/>
      <c r="H532" s="1298"/>
      <c r="I532" s="1298"/>
      <c r="J532" s="1298"/>
      <c r="K532" s="1298"/>
      <c r="L532" s="1298"/>
      <c r="M532" s="1298"/>
      <c r="N532" s="1298"/>
      <c r="O532" s="1298"/>
      <c r="P532" s="1298"/>
      <c r="Q532" s="1381"/>
      <c r="R532" s="1298"/>
      <c r="S532" s="1298"/>
      <c r="T532" s="1298"/>
      <c r="U532" s="1298"/>
      <c r="W532" s="1298"/>
      <c r="X532" s="1298"/>
      <c r="Y532" s="1184"/>
      <c r="Z532" s="1184"/>
      <c r="AA532" s="1184"/>
      <c r="AB532" s="1184"/>
      <c r="AC532" s="1184"/>
      <c r="AD532" s="1184"/>
      <c r="AE532" s="1184"/>
      <c r="AF532" s="1184"/>
      <c r="AG532" s="1184"/>
      <c r="AH532" s="1184"/>
      <c r="AI532" s="1184"/>
      <c r="AJ532" s="1184"/>
      <c r="AK532" s="1184"/>
      <c r="AL532" s="1184"/>
      <c r="AM532" s="1184"/>
      <c r="AN532" s="1184"/>
      <c r="AO532" s="1184"/>
      <c r="AP532" s="1184"/>
      <c r="AQ532" s="1396"/>
      <c r="AR532" s="1184"/>
      <c r="AS532" s="1184"/>
      <c r="AT532" s="1184"/>
      <c r="AU532" s="1184"/>
      <c r="AV532" s="1184"/>
      <c r="AW532" s="1184"/>
      <c r="AX532" s="1184"/>
      <c r="AY532" s="1184"/>
      <c r="AZ532" s="1184"/>
      <c r="BA532" s="1184"/>
      <c r="BB532" s="1184"/>
      <c r="BC532" s="1184"/>
      <c r="BD532" s="1184"/>
      <c r="BE532" s="1184"/>
      <c r="BF532" s="1184"/>
      <c r="BG532" s="1184"/>
      <c r="BH532" s="1184"/>
      <c r="BI532" s="1184"/>
      <c r="BJ532" s="1184"/>
    </row>
    <row r="533" spans="2:62" ht="16.5">
      <c r="B533" s="899"/>
      <c r="C533" s="1298"/>
      <c r="D533" s="1298"/>
      <c r="E533" s="1298"/>
      <c r="F533" s="1298"/>
      <c r="G533" s="1298"/>
      <c r="H533" s="1298"/>
      <c r="I533" s="1298"/>
      <c r="J533" s="1298"/>
      <c r="K533" s="1298"/>
      <c r="L533" s="1382"/>
      <c r="M533" s="1383"/>
      <c r="N533" s="1383"/>
      <c r="O533" s="1298"/>
      <c r="P533" s="1382"/>
      <c r="Q533" s="1383"/>
      <c r="R533" s="1383"/>
      <c r="S533" s="1382"/>
      <c r="T533" s="1298"/>
      <c r="U533" s="1298"/>
      <c r="W533" s="1298"/>
      <c r="X533" s="1298"/>
      <c r="Y533" s="1184"/>
      <c r="Z533" s="1184"/>
      <c r="AA533" s="1184"/>
      <c r="AB533" s="1184"/>
      <c r="AC533" s="1184"/>
      <c r="AD533" s="1184"/>
      <c r="AE533" s="1184"/>
      <c r="AF533" s="1184"/>
      <c r="AG533" s="1184"/>
      <c r="AH533" s="1184"/>
      <c r="AI533" s="1184"/>
      <c r="AJ533" s="1184"/>
      <c r="AK533" s="1184"/>
      <c r="AL533" s="1184"/>
      <c r="AM533" s="1184"/>
      <c r="AN533" s="1184"/>
      <c r="AO533" s="1184"/>
      <c r="AP533" s="1184"/>
      <c r="AQ533" s="1396"/>
      <c r="AR533" s="1184"/>
      <c r="AS533" s="1184"/>
      <c r="AT533" s="1184"/>
      <c r="AU533" s="1184"/>
      <c r="AV533" s="1184"/>
      <c r="AW533" s="1184"/>
      <c r="AX533" s="1184"/>
      <c r="AY533" s="1184"/>
      <c r="AZ533" s="1184"/>
      <c r="BA533" s="1184"/>
      <c r="BB533" s="1184"/>
      <c r="BC533" s="1184"/>
      <c r="BD533" s="1184"/>
      <c r="BE533" s="1184"/>
      <c r="BF533" s="1184"/>
      <c r="BG533" s="1184"/>
      <c r="BH533" s="1184"/>
      <c r="BI533" s="1184"/>
      <c r="BJ533" s="1184"/>
    </row>
    <row r="534" spans="2:62" ht="16.5">
      <c r="B534" s="899"/>
      <c r="C534" s="1298"/>
      <c r="D534" s="1298"/>
      <c r="E534" s="1382"/>
      <c r="F534" s="1384"/>
      <c r="G534" s="1298"/>
      <c r="H534" s="1382"/>
      <c r="I534" s="1384"/>
      <c r="J534" s="1383"/>
      <c r="K534" s="1375"/>
      <c r="L534" s="1382"/>
      <c r="M534" s="1383"/>
      <c r="N534" s="1383"/>
      <c r="O534" s="1375"/>
      <c r="P534" s="1382"/>
      <c r="Q534" s="1383"/>
      <c r="R534" s="1383"/>
      <c r="S534" s="1382"/>
      <c r="T534" s="1298"/>
      <c r="U534" s="1298"/>
      <c r="W534" s="1298"/>
      <c r="X534" s="1298"/>
      <c r="Y534" s="1184"/>
      <c r="Z534" s="1184"/>
      <c r="AA534" s="1184"/>
      <c r="AB534" s="1184"/>
      <c r="AC534" s="1184"/>
      <c r="AD534" s="1184"/>
      <c r="AE534" s="1184"/>
      <c r="AF534" s="1184"/>
      <c r="AG534" s="1184"/>
      <c r="AH534" s="1184"/>
      <c r="AI534" s="1184"/>
      <c r="AJ534" s="1184"/>
      <c r="AK534" s="1184"/>
      <c r="AL534" s="1184"/>
      <c r="AM534" s="1184"/>
      <c r="AN534" s="1184"/>
      <c r="AO534" s="1184"/>
      <c r="AP534" s="1184"/>
      <c r="AQ534" s="1396"/>
      <c r="AR534" s="1184"/>
      <c r="AS534" s="1184"/>
      <c r="AT534" s="1184"/>
      <c r="AU534" s="1184"/>
      <c r="AV534" s="1184"/>
      <c r="AW534" s="1184"/>
      <c r="AX534" s="1184"/>
      <c r="AY534" s="1184"/>
      <c r="AZ534" s="1184"/>
      <c r="BA534" s="1184"/>
      <c r="BB534" s="1184"/>
      <c r="BC534" s="1184"/>
      <c r="BD534" s="1184"/>
      <c r="BE534" s="1184"/>
      <c r="BF534" s="1184"/>
      <c r="BG534" s="1184"/>
      <c r="BH534" s="1184"/>
      <c r="BI534" s="1184"/>
      <c r="BJ534" s="1184"/>
    </row>
    <row r="535" spans="2:62" ht="16.5">
      <c r="B535" s="899"/>
      <c r="C535" s="1298"/>
      <c r="D535" s="1385"/>
      <c r="E535" s="1384"/>
      <c r="F535" s="1384"/>
      <c r="G535" s="1385"/>
      <c r="H535" s="1384"/>
      <c r="I535" s="1384"/>
      <c r="J535" s="1384"/>
      <c r="K535" s="1384"/>
      <c r="L535" s="1384"/>
      <c r="M535" s="1384"/>
      <c r="N535" s="1384"/>
      <c r="O535" s="1384"/>
      <c r="P535" s="1384"/>
      <c r="Q535" s="1384"/>
      <c r="R535" s="1384"/>
      <c r="S535" s="1384"/>
      <c r="T535" s="1298"/>
      <c r="U535" s="1298"/>
      <c r="W535" s="1298"/>
      <c r="X535" s="1298"/>
      <c r="Y535" s="1184"/>
      <c r="Z535" s="1184"/>
      <c r="AA535" s="1184"/>
      <c r="AB535" s="1184"/>
      <c r="AC535" s="1184"/>
      <c r="AD535" s="1184"/>
      <c r="AE535" s="1184"/>
      <c r="AF535" s="1184"/>
      <c r="AG535" s="1184"/>
      <c r="AH535" s="1184"/>
      <c r="AI535" s="1184"/>
      <c r="AJ535" s="1184"/>
      <c r="AK535" s="1184"/>
      <c r="AL535" s="1184"/>
      <c r="AM535" s="1184"/>
      <c r="AN535" s="1184"/>
      <c r="AO535" s="1184"/>
      <c r="AP535" s="1184"/>
      <c r="AQ535" s="1396"/>
      <c r="AR535" s="1184"/>
      <c r="AS535" s="1184"/>
      <c r="AT535" s="1184"/>
      <c r="AU535" s="1184"/>
      <c r="AV535" s="1184"/>
      <c r="AW535" s="1184"/>
      <c r="AX535" s="1184"/>
      <c r="AY535" s="1184"/>
      <c r="AZ535" s="1184"/>
      <c r="BA535" s="1184"/>
      <c r="BB535" s="1184"/>
      <c r="BC535" s="1184"/>
      <c r="BD535" s="1184"/>
      <c r="BE535" s="1184"/>
      <c r="BF535" s="1184"/>
      <c r="BG535" s="1184"/>
      <c r="BH535" s="1184"/>
      <c r="BI535" s="1184"/>
      <c r="BJ535" s="1184"/>
    </row>
    <row r="536" spans="2:62" ht="16.5">
      <c r="B536" s="899"/>
      <c r="C536" s="1375"/>
      <c r="D536" s="1298"/>
      <c r="E536" s="1298"/>
      <c r="F536" s="1298"/>
      <c r="G536" s="1298"/>
      <c r="H536" s="1298"/>
      <c r="I536" s="1298"/>
      <c r="J536" s="1298"/>
      <c r="K536" s="1298"/>
      <c r="L536" s="1298"/>
      <c r="M536" s="1298"/>
      <c r="N536" s="1298"/>
      <c r="O536" s="1298"/>
      <c r="P536" s="1298"/>
      <c r="Q536" s="1298"/>
      <c r="R536" s="1298"/>
      <c r="S536" s="1298"/>
      <c r="T536" s="1298"/>
      <c r="U536" s="1298"/>
      <c r="W536" s="1298"/>
      <c r="X536" s="1298"/>
      <c r="Y536" s="1184"/>
      <c r="Z536" s="1184"/>
      <c r="AA536" s="1184"/>
      <c r="AB536" s="1184"/>
      <c r="AC536" s="1184"/>
      <c r="AD536" s="1184"/>
      <c r="AE536" s="1184"/>
      <c r="AF536" s="1184"/>
      <c r="AG536" s="1184"/>
      <c r="AH536" s="1184"/>
      <c r="AI536" s="1184"/>
      <c r="AJ536" s="1184"/>
      <c r="AK536" s="1184"/>
      <c r="AL536" s="1184"/>
      <c r="AM536" s="1184"/>
      <c r="AN536" s="1184"/>
      <c r="AO536" s="1184"/>
      <c r="AP536" s="1184"/>
      <c r="AQ536" s="1396"/>
      <c r="AR536" s="1184"/>
      <c r="AS536" s="1184"/>
      <c r="AT536" s="1184"/>
      <c r="AU536" s="1184"/>
      <c r="AV536" s="1184"/>
      <c r="AW536" s="1184"/>
      <c r="AX536" s="1184"/>
      <c r="AY536" s="1184"/>
      <c r="AZ536" s="1184"/>
      <c r="BA536" s="1184"/>
      <c r="BB536" s="1184"/>
      <c r="BC536" s="1184"/>
      <c r="BD536" s="1184"/>
      <c r="BE536" s="1184"/>
      <c r="BF536" s="1184"/>
      <c r="BG536" s="1184"/>
      <c r="BH536" s="1184"/>
      <c r="BI536" s="1184"/>
      <c r="BJ536" s="1184"/>
    </row>
    <row r="537" spans="2:62" ht="16.5">
      <c r="B537" s="899"/>
      <c r="C537" s="1298"/>
      <c r="D537" s="1298"/>
      <c r="E537" s="1298"/>
      <c r="F537" s="1298"/>
      <c r="G537" s="1298"/>
      <c r="H537" s="1298"/>
      <c r="I537" s="1298"/>
      <c r="J537" s="1298"/>
      <c r="K537" s="1298"/>
      <c r="L537" s="1298"/>
      <c r="M537" s="1298"/>
      <c r="N537" s="1298"/>
      <c r="O537" s="1298"/>
      <c r="P537" s="1298"/>
      <c r="Q537" s="1298"/>
      <c r="R537" s="1298"/>
      <c r="S537" s="1298"/>
      <c r="T537" s="1298"/>
      <c r="U537" s="1298"/>
      <c r="W537" s="1298"/>
      <c r="X537" s="1298"/>
      <c r="Y537" s="1184"/>
      <c r="Z537" s="1184"/>
      <c r="AA537" s="1184"/>
      <c r="AB537" s="1184"/>
      <c r="AC537" s="1184"/>
      <c r="AD537" s="1184"/>
      <c r="AE537" s="1184"/>
      <c r="AF537" s="1184"/>
      <c r="AG537" s="1184"/>
      <c r="AH537" s="1184"/>
      <c r="AI537" s="1184"/>
      <c r="AJ537" s="1184"/>
      <c r="AK537" s="1184"/>
      <c r="AL537" s="1184"/>
      <c r="AM537" s="1184"/>
      <c r="AN537" s="1184"/>
      <c r="AO537" s="1184"/>
      <c r="AP537" s="1184"/>
      <c r="AQ537" s="1396"/>
      <c r="AR537" s="1184"/>
      <c r="AS537" s="1184"/>
      <c r="AT537" s="1184"/>
      <c r="AU537" s="1184"/>
      <c r="AV537" s="1184"/>
      <c r="AW537" s="1184"/>
      <c r="AX537" s="1184"/>
      <c r="AY537" s="1184"/>
      <c r="AZ537" s="1184"/>
      <c r="BA537" s="1184"/>
      <c r="BB537" s="1184"/>
      <c r="BC537" s="1184"/>
      <c r="BD537" s="1184"/>
      <c r="BE537" s="1184"/>
      <c r="BF537" s="1184"/>
      <c r="BG537" s="1184"/>
      <c r="BH537" s="1184"/>
      <c r="BI537" s="1184"/>
      <c r="BJ537" s="1184"/>
    </row>
    <row r="538" spans="2:62" ht="16.5">
      <c r="B538" s="899"/>
      <c r="C538" s="1298"/>
      <c r="D538" s="1298"/>
      <c r="E538" s="1376"/>
      <c r="F538" s="1386"/>
      <c r="G538" s="1298"/>
      <c r="H538" s="1376"/>
      <c r="I538" s="1386"/>
      <c r="J538" s="1386"/>
      <c r="K538" s="1376"/>
      <c r="L538" s="1386"/>
      <c r="M538" s="1376"/>
      <c r="N538" s="1386"/>
      <c r="O538" s="1376"/>
      <c r="P538" s="1386"/>
      <c r="Q538" s="1376"/>
      <c r="R538" s="1376"/>
      <c r="S538" s="1376"/>
      <c r="T538" s="1298"/>
      <c r="U538" s="1298"/>
      <c r="W538" s="1298"/>
      <c r="X538" s="1298"/>
      <c r="Y538" s="1184"/>
      <c r="Z538" s="1184"/>
      <c r="AA538" s="1184"/>
      <c r="AB538" s="1184"/>
      <c r="AC538" s="1184"/>
      <c r="AD538" s="1184"/>
      <c r="AE538" s="1184"/>
      <c r="AF538" s="1184"/>
      <c r="AG538" s="1184"/>
      <c r="AH538" s="1184"/>
      <c r="AI538" s="1184"/>
      <c r="AJ538" s="1184"/>
      <c r="AK538" s="1184"/>
      <c r="AL538" s="1184"/>
      <c r="AM538" s="1184"/>
      <c r="AN538" s="1184"/>
      <c r="AO538" s="1184"/>
      <c r="AP538" s="1184"/>
      <c r="AQ538" s="1396"/>
      <c r="AR538" s="1184"/>
      <c r="AS538" s="1184"/>
      <c r="AT538" s="1184"/>
      <c r="AU538" s="1184"/>
      <c r="AV538" s="1184"/>
      <c r="AW538" s="1184"/>
      <c r="AX538" s="1184"/>
      <c r="AY538" s="1184"/>
      <c r="AZ538" s="1184"/>
      <c r="BA538" s="1184"/>
      <c r="BB538" s="1184"/>
      <c r="BC538" s="1184"/>
      <c r="BD538" s="1184"/>
      <c r="BE538" s="1184"/>
      <c r="BF538" s="1184"/>
      <c r="BG538" s="1184"/>
      <c r="BH538" s="1184"/>
      <c r="BI538" s="1184"/>
      <c r="BJ538" s="1184"/>
    </row>
    <row r="539" spans="2:62" ht="16.5">
      <c r="B539" s="899"/>
      <c r="C539" s="1298"/>
      <c r="D539" s="1298"/>
      <c r="E539" s="1376"/>
      <c r="F539" s="1386"/>
      <c r="G539" s="1298"/>
      <c r="H539" s="1376"/>
      <c r="I539" s="1386"/>
      <c r="J539" s="1386"/>
      <c r="K539" s="1376"/>
      <c r="L539" s="1386"/>
      <c r="M539" s="1376"/>
      <c r="N539" s="1386"/>
      <c r="O539" s="1376"/>
      <c r="P539" s="1386"/>
      <c r="Q539" s="1376"/>
      <c r="R539" s="1376"/>
      <c r="S539" s="1376"/>
      <c r="T539" s="1298"/>
      <c r="U539" s="1298"/>
      <c r="W539" s="1298"/>
      <c r="X539" s="1298"/>
      <c r="Y539" s="1184"/>
      <c r="Z539" s="1184"/>
      <c r="AA539" s="1184"/>
      <c r="AB539" s="1184"/>
      <c r="AC539" s="1184"/>
      <c r="AD539" s="1184"/>
      <c r="AE539" s="1184"/>
      <c r="AF539" s="1184"/>
      <c r="AG539" s="1184"/>
      <c r="AH539" s="1184"/>
      <c r="AI539" s="1184"/>
      <c r="AJ539" s="1184"/>
      <c r="AK539" s="1184"/>
      <c r="AL539" s="1184"/>
      <c r="AM539" s="1184"/>
      <c r="AN539" s="1184"/>
      <c r="AO539" s="1184"/>
      <c r="AP539" s="1184"/>
      <c r="AQ539" s="1396"/>
      <c r="AR539" s="1184"/>
      <c r="AS539" s="1184"/>
      <c r="AT539" s="1184"/>
      <c r="AU539" s="1184"/>
      <c r="AV539" s="1184"/>
      <c r="AW539" s="1184"/>
      <c r="AX539" s="1184"/>
      <c r="AY539" s="1184"/>
      <c r="AZ539" s="1184"/>
      <c r="BA539" s="1184"/>
      <c r="BB539" s="1184"/>
      <c r="BC539" s="1184"/>
      <c r="BD539" s="1184"/>
      <c r="BE539" s="1184"/>
      <c r="BF539" s="1184"/>
      <c r="BG539" s="1184"/>
      <c r="BH539" s="1184"/>
      <c r="BI539" s="1184"/>
      <c r="BJ539" s="1184"/>
    </row>
    <row r="540" spans="2:62" ht="16.5">
      <c r="B540" s="899"/>
      <c r="C540" s="1298"/>
      <c r="D540" s="1298"/>
      <c r="E540" s="1376"/>
      <c r="F540" s="1386"/>
      <c r="G540" s="1298"/>
      <c r="H540" s="1376"/>
      <c r="I540" s="1386"/>
      <c r="J540" s="1386"/>
      <c r="K540" s="1376"/>
      <c r="L540" s="1386"/>
      <c r="M540" s="1376"/>
      <c r="N540" s="1386"/>
      <c r="O540" s="1376"/>
      <c r="P540" s="1386"/>
      <c r="Q540" s="1376"/>
      <c r="R540" s="1376"/>
      <c r="S540" s="1376"/>
      <c r="T540" s="1298"/>
      <c r="U540" s="1298"/>
      <c r="W540" s="1298"/>
      <c r="X540" s="1298"/>
      <c r="Y540" s="1184"/>
      <c r="Z540" s="1184"/>
      <c r="AA540" s="1184"/>
      <c r="AB540" s="1184"/>
      <c r="AC540" s="1184"/>
      <c r="AD540" s="1184"/>
      <c r="AE540" s="1184"/>
      <c r="AF540" s="1184"/>
      <c r="AG540" s="1184"/>
      <c r="AH540" s="1184"/>
      <c r="AI540" s="1184"/>
      <c r="AJ540" s="1184"/>
      <c r="AK540" s="1184"/>
      <c r="AL540" s="1184"/>
      <c r="AM540" s="1184"/>
      <c r="AN540" s="1184"/>
      <c r="AO540" s="1184"/>
      <c r="AP540" s="1184"/>
      <c r="AQ540" s="1396"/>
      <c r="AR540" s="1184"/>
      <c r="AS540" s="1184"/>
      <c r="AT540" s="1184"/>
      <c r="AU540" s="1184"/>
      <c r="AV540" s="1184"/>
      <c r="AW540" s="1184"/>
      <c r="AX540" s="1184"/>
      <c r="AY540" s="1184"/>
      <c r="AZ540" s="1184"/>
      <c r="BA540" s="1184"/>
      <c r="BB540" s="1184"/>
      <c r="BC540" s="1184"/>
      <c r="BD540" s="1184"/>
      <c r="BE540" s="1184"/>
      <c r="BF540" s="1184"/>
      <c r="BG540" s="1184"/>
      <c r="BH540" s="1184"/>
      <c r="BI540" s="1184"/>
      <c r="BJ540" s="1184"/>
    </row>
    <row r="541" spans="2:62" ht="16.5">
      <c r="B541" s="899"/>
      <c r="C541" s="1298"/>
      <c r="D541" s="1298"/>
      <c r="E541" s="1376"/>
      <c r="F541" s="1386"/>
      <c r="G541" s="1298"/>
      <c r="H541" s="1376"/>
      <c r="I541" s="1386"/>
      <c r="J541" s="1386"/>
      <c r="K541" s="1376"/>
      <c r="L541" s="1386"/>
      <c r="M541" s="1376"/>
      <c r="N541" s="1386"/>
      <c r="O541" s="1376"/>
      <c r="P541" s="1386"/>
      <c r="Q541" s="1376"/>
      <c r="R541" s="1376"/>
      <c r="S541" s="1376"/>
      <c r="T541" s="1298"/>
      <c r="U541" s="1298"/>
      <c r="W541" s="1298"/>
      <c r="X541" s="1298"/>
      <c r="Y541" s="1184"/>
      <c r="Z541" s="1184"/>
      <c r="AA541" s="1184"/>
      <c r="AB541" s="1184"/>
      <c r="AC541" s="1184"/>
      <c r="AD541" s="1184"/>
      <c r="AE541" s="1184"/>
      <c r="AF541" s="1184"/>
      <c r="AG541" s="1184"/>
      <c r="AH541" s="1184"/>
      <c r="AI541" s="1184"/>
      <c r="AJ541" s="1184"/>
      <c r="AK541" s="1184"/>
      <c r="AL541" s="1184"/>
      <c r="AM541" s="1184"/>
      <c r="AN541" s="1184"/>
      <c r="AO541" s="1184"/>
      <c r="AP541" s="1184"/>
      <c r="AQ541" s="1396"/>
      <c r="AR541" s="1184"/>
      <c r="AS541" s="1184"/>
      <c r="AT541" s="1184"/>
      <c r="AU541" s="1184"/>
      <c r="AV541" s="1184"/>
      <c r="AW541" s="1184"/>
      <c r="AX541" s="1184"/>
      <c r="AY541" s="1184"/>
      <c r="AZ541" s="1184"/>
      <c r="BA541" s="1184"/>
      <c r="BB541" s="1184"/>
      <c r="BC541" s="1184"/>
      <c r="BD541" s="1184"/>
      <c r="BE541" s="1184"/>
      <c r="BF541" s="1184"/>
      <c r="BG541" s="1184"/>
      <c r="BH541" s="1184"/>
      <c r="BI541" s="1184"/>
      <c r="BJ541" s="1184"/>
    </row>
    <row r="542" spans="2:62" ht="16.5">
      <c r="B542" s="899"/>
      <c r="C542" s="1298"/>
      <c r="D542" s="1298"/>
      <c r="E542" s="1376"/>
      <c r="F542" s="1386"/>
      <c r="G542" s="1298"/>
      <c r="H542" s="1376"/>
      <c r="I542" s="1386"/>
      <c r="J542" s="1386"/>
      <c r="K542" s="1376"/>
      <c r="L542" s="1386"/>
      <c r="M542" s="1376"/>
      <c r="N542" s="1386"/>
      <c r="O542" s="1376"/>
      <c r="P542" s="1386"/>
      <c r="Q542" s="1376"/>
      <c r="R542" s="1376"/>
      <c r="S542" s="1298"/>
      <c r="T542" s="1298"/>
      <c r="U542" s="1298"/>
      <c r="W542" s="1298"/>
      <c r="X542" s="1298"/>
      <c r="Y542" s="1184"/>
      <c r="Z542" s="1184"/>
      <c r="AA542" s="1184"/>
      <c r="AB542" s="1184"/>
      <c r="AC542" s="1184"/>
      <c r="AD542" s="1184"/>
      <c r="AE542" s="1184"/>
      <c r="AF542" s="1184"/>
      <c r="AG542" s="1184"/>
      <c r="AH542" s="1184"/>
      <c r="AI542" s="1184"/>
      <c r="AJ542" s="1184"/>
      <c r="AK542" s="1184"/>
      <c r="AL542" s="1184"/>
      <c r="AM542" s="1184"/>
      <c r="AN542" s="1184"/>
      <c r="AO542" s="1184"/>
      <c r="AP542" s="1184"/>
      <c r="AQ542" s="1396"/>
      <c r="AR542" s="1184"/>
      <c r="AS542" s="1184"/>
      <c r="AT542" s="1184"/>
      <c r="AU542" s="1184"/>
      <c r="AV542" s="1184"/>
      <c r="AW542" s="1184"/>
      <c r="AX542" s="1184"/>
      <c r="AY542" s="1184"/>
      <c r="AZ542" s="1184"/>
      <c r="BA542" s="1184"/>
      <c r="BB542" s="1184"/>
      <c r="BC542" s="1184"/>
      <c r="BD542" s="1184"/>
      <c r="BE542" s="1184"/>
      <c r="BF542" s="1184"/>
      <c r="BG542" s="1184"/>
      <c r="BH542" s="1184"/>
      <c r="BI542" s="1184"/>
      <c r="BJ542" s="1184"/>
    </row>
    <row r="543" spans="2:62" ht="16.5">
      <c r="B543" s="899"/>
      <c r="C543" s="1298"/>
      <c r="D543" s="1298"/>
      <c r="E543" s="1376"/>
      <c r="F543" s="1386"/>
      <c r="G543" s="1298"/>
      <c r="H543" s="1376"/>
      <c r="I543" s="1386"/>
      <c r="J543" s="1386"/>
      <c r="K543" s="1376"/>
      <c r="L543" s="1386"/>
      <c r="M543" s="1376"/>
      <c r="N543" s="1386"/>
      <c r="O543" s="1376"/>
      <c r="P543" s="1386"/>
      <c r="Q543" s="1376"/>
      <c r="R543" s="1376"/>
      <c r="S543" s="1376"/>
      <c r="T543" s="1298"/>
      <c r="U543" s="1298"/>
      <c r="W543" s="1298"/>
      <c r="X543" s="1298"/>
      <c r="Y543" s="1184"/>
      <c r="Z543" s="1184"/>
      <c r="AA543" s="1184"/>
      <c r="AB543" s="1184"/>
      <c r="AC543" s="1184"/>
      <c r="AD543" s="1184"/>
      <c r="AE543" s="1184"/>
      <c r="AF543" s="1184"/>
      <c r="AG543" s="1184"/>
      <c r="AH543" s="1184"/>
      <c r="AI543" s="1184"/>
      <c r="AJ543" s="1184"/>
      <c r="AK543" s="1184"/>
      <c r="AL543" s="1184"/>
      <c r="AM543" s="1184"/>
      <c r="AN543" s="1184"/>
      <c r="AO543" s="1184"/>
      <c r="AP543" s="1184"/>
      <c r="AQ543" s="1396"/>
      <c r="AR543" s="1184"/>
      <c r="AS543" s="1184"/>
      <c r="AT543" s="1184"/>
      <c r="AU543" s="1184"/>
      <c r="AV543" s="1184"/>
      <c r="AW543" s="1184"/>
      <c r="AX543" s="1184"/>
      <c r="AY543" s="1184"/>
      <c r="AZ543" s="1184"/>
      <c r="BA543" s="1184"/>
      <c r="BB543" s="1184"/>
      <c r="BC543" s="1184"/>
      <c r="BD543" s="1184"/>
      <c r="BE543" s="1184"/>
      <c r="BF543" s="1184"/>
      <c r="BG543" s="1184"/>
      <c r="BH543" s="1184"/>
      <c r="BI543" s="1184"/>
      <c r="BJ543" s="1184"/>
    </row>
    <row r="544" spans="2:62" ht="16.5">
      <c r="B544" s="899"/>
      <c r="C544" s="1298"/>
      <c r="D544" s="1298"/>
      <c r="E544" s="1376"/>
      <c r="F544" s="1387"/>
      <c r="G544" s="1298"/>
      <c r="H544" s="1376"/>
      <c r="I544" s="1387"/>
      <c r="J544" s="1386"/>
      <c r="K544" s="1376"/>
      <c r="L544" s="1386"/>
      <c r="M544" s="1376"/>
      <c r="N544" s="1386"/>
      <c r="O544" s="1376"/>
      <c r="P544" s="1298"/>
      <c r="Q544" s="1298"/>
      <c r="R544" s="1376"/>
      <c r="S544" s="1376"/>
      <c r="T544" s="1298"/>
      <c r="U544" s="1298"/>
      <c r="W544" s="1298"/>
      <c r="X544" s="1298"/>
      <c r="Y544" s="1184"/>
      <c r="Z544" s="1184"/>
      <c r="AA544" s="1184"/>
      <c r="AB544" s="1184"/>
      <c r="AC544" s="1184"/>
      <c r="AD544" s="1184"/>
      <c r="AE544" s="1184"/>
      <c r="AF544" s="1184"/>
      <c r="AG544" s="1184"/>
      <c r="AH544" s="1184"/>
      <c r="AI544" s="1184"/>
      <c r="AJ544" s="1184"/>
      <c r="AK544" s="1184"/>
      <c r="AL544" s="1184"/>
      <c r="AM544" s="1184"/>
      <c r="AN544" s="1184"/>
      <c r="AO544" s="1184"/>
      <c r="AP544" s="1184"/>
      <c r="AQ544" s="1396"/>
      <c r="AR544" s="1184"/>
      <c r="AS544" s="1184"/>
      <c r="AT544" s="1184"/>
      <c r="AU544" s="1184"/>
      <c r="AV544" s="1184"/>
      <c r="AW544" s="1184"/>
      <c r="AX544" s="1184"/>
      <c r="AY544" s="1184"/>
      <c r="AZ544" s="1184"/>
      <c r="BA544" s="1184"/>
      <c r="BB544" s="1184"/>
      <c r="BC544" s="1184"/>
      <c r="BD544" s="1184"/>
      <c r="BE544" s="1184"/>
      <c r="BF544" s="1184"/>
      <c r="BG544" s="1184"/>
      <c r="BH544" s="1184"/>
      <c r="BI544" s="1184"/>
      <c r="BJ544" s="1184"/>
    </row>
    <row r="545" spans="2:62" ht="16.5">
      <c r="B545" s="899"/>
      <c r="C545" s="1375"/>
      <c r="D545" s="1375"/>
      <c r="E545" s="1378"/>
      <c r="F545" s="1388"/>
      <c r="G545" s="1375"/>
      <c r="H545" s="1378"/>
      <c r="I545" s="1388"/>
      <c r="J545" s="1388"/>
      <c r="K545" s="1378"/>
      <c r="L545" s="1388"/>
      <c r="M545" s="1378"/>
      <c r="N545" s="1388"/>
      <c r="O545" s="1378"/>
      <c r="P545" s="1388"/>
      <c r="Q545" s="1378"/>
      <c r="R545" s="1378"/>
      <c r="S545" s="1375"/>
      <c r="T545" s="1298"/>
      <c r="U545" s="1298"/>
      <c r="W545" s="1298"/>
      <c r="X545" s="1298"/>
      <c r="Y545" s="1184"/>
      <c r="Z545" s="1184"/>
      <c r="AA545" s="1184"/>
      <c r="AB545" s="1184"/>
      <c r="AC545" s="1184"/>
      <c r="AD545" s="1184"/>
      <c r="AE545" s="1184"/>
      <c r="AF545" s="1184"/>
      <c r="AG545" s="1184"/>
      <c r="AH545" s="1184"/>
      <c r="AI545" s="1184"/>
      <c r="AJ545" s="1184"/>
      <c r="AK545" s="1184"/>
      <c r="AL545" s="1184"/>
      <c r="AM545" s="1184"/>
      <c r="AN545" s="1184"/>
      <c r="AO545" s="1184"/>
      <c r="AP545" s="1184"/>
      <c r="AQ545" s="1396"/>
      <c r="AR545" s="1184"/>
      <c r="AS545" s="1184"/>
      <c r="AT545" s="1184"/>
      <c r="AU545" s="1184"/>
      <c r="AV545" s="1184"/>
      <c r="AW545" s="1184"/>
      <c r="AX545" s="1184"/>
      <c r="AY545" s="1184"/>
      <c r="AZ545" s="1184"/>
      <c r="BA545" s="1184"/>
      <c r="BB545" s="1184"/>
      <c r="BC545" s="1184"/>
      <c r="BD545" s="1184"/>
      <c r="BE545" s="1184"/>
      <c r="BF545" s="1184"/>
      <c r="BG545" s="1184"/>
      <c r="BH545" s="1184"/>
      <c r="BI545" s="1184"/>
      <c r="BJ545" s="1184"/>
    </row>
    <row r="546" spans="2:62" ht="16.5">
      <c r="B546" s="899"/>
      <c r="C546" s="1298"/>
      <c r="D546" s="1298"/>
      <c r="E546" s="1376"/>
      <c r="F546" s="1298"/>
      <c r="G546" s="1298"/>
      <c r="H546" s="1376"/>
      <c r="I546" s="1298"/>
      <c r="J546" s="1386"/>
      <c r="K546" s="1376"/>
      <c r="L546" s="1386"/>
      <c r="M546" s="1376"/>
      <c r="N546" s="1386"/>
      <c r="O546" s="1376"/>
      <c r="P546" s="1375"/>
      <c r="Q546" s="1388"/>
      <c r="R546" s="1388"/>
      <c r="S546" s="1298"/>
      <c r="T546" s="1298"/>
      <c r="U546" s="1298"/>
      <c r="W546" s="1298"/>
      <c r="X546" s="1298"/>
      <c r="Y546" s="1184"/>
      <c r="Z546" s="1184"/>
      <c r="AA546" s="1184"/>
      <c r="AB546" s="1184"/>
      <c r="AC546" s="1184"/>
      <c r="AD546" s="1184"/>
      <c r="AE546" s="1184"/>
      <c r="AF546" s="1184"/>
      <c r="AG546" s="1184"/>
      <c r="AH546" s="1184"/>
      <c r="AI546" s="1184"/>
      <c r="AJ546" s="1184"/>
      <c r="AK546" s="1184"/>
      <c r="AL546" s="1184"/>
      <c r="AM546" s="1184"/>
      <c r="AN546" s="1184"/>
      <c r="AO546" s="1184"/>
      <c r="AP546" s="1184"/>
      <c r="AQ546" s="1396"/>
      <c r="AR546" s="1184"/>
      <c r="AS546" s="1184"/>
      <c r="AT546" s="1184"/>
      <c r="AU546" s="1184"/>
      <c r="AV546" s="1184"/>
      <c r="AW546" s="1184"/>
      <c r="AX546" s="1184"/>
      <c r="AY546" s="1184"/>
      <c r="AZ546" s="1184"/>
      <c r="BA546" s="1184"/>
      <c r="BB546" s="1184"/>
      <c r="BC546" s="1184"/>
      <c r="BD546" s="1184"/>
      <c r="BE546" s="1184"/>
      <c r="BF546" s="1184"/>
      <c r="BG546" s="1184"/>
      <c r="BH546" s="1184"/>
      <c r="BI546" s="1184"/>
      <c r="BJ546" s="1184"/>
    </row>
    <row r="547" spans="2:62" ht="16.5">
      <c r="B547" s="899"/>
      <c r="C547" s="1298"/>
      <c r="D547" s="1298"/>
      <c r="E547" s="1376"/>
      <c r="F547" s="1298"/>
      <c r="G547" s="1298"/>
      <c r="H547" s="1376"/>
      <c r="I547" s="1298"/>
      <c r="J547" s="1386"/>
      <c r="K547" s="1376"/>
      <c r="L547" s="1386"/>
      <c r="M547" s="1376"/>
      <c r="N547" s="1386"/>
      <c r="O547" s="1376"/>
      <c r="P547" s="1298"/>
      <c r="Q547" s="1298"/>
      <c r="R547" s="1376"/>
      <c r="S547" s="1298"/>
      <c r="T547" s="1298"/>
      <c r="U547" s="1298"/>
      <c r="W547" s="1298"/>
      <c r="X547" s="1298"/>
      <c r="Y547" s="1184"/>
      <c r="Z547" s="1184"/>
      <c r="AA547" s="1184"/>
      <c r="AB547" s="1184"/>
      <c r="AC547" s="1184"/>
      <c r="AD547" s="1184"/>
      <c r="AE547" s="1184"/>
      <c r="AF547" s="1184"/>
      <c r="AG547" s="1184"/>
      <c r="AH547" s="1184"/>
      <c r="AI547" s="1184"/>
      <c r="AJ547" s="1184"/>
      <c r="AK547" s="1184"/>
      <c r="AL547" s="1184"/>
      <c r="AM547" s="1184"/>
      <c r="AN547" s="1184"/>
      <c r="AO547" s="1184"/>
      <c r="AP547" s="1184"/>
      <c r="AQ547" s="1396"/>
      <c r="AR547" s="1184"/>
      <c r="AS547" s="1184"/>
      <c r="AT547" s="1184"/>
      <c r="AU547" s="1184"/>
      <c r="AV547" s="1184"/>
      <c r="AW547" s="1184"/>
      <c r="AX547" s="1184"/>
      <c r="AY547" s="1184"/>
      <c r="AZ547" s="1184"/>
      <c r="BA547" s="1184"/>
      <c r="BB547" s="1184"/>
      <c r="BC547" s="1184"/>
      <c r="BD547" s="1184"/>
      <c r="BE547" s="1184"/>
      <c r="BF547" s="1184"/>
      <c r="BG547" s="1184"/>
      <c r="BH547" s="1184"/>
      <c r="BI547" s="1184"/>
      <c r="BJ547" s="1184"/>
    </row>
    <row r="548" spans="2:62" ht="16.5">
      <c r="B548" s="899"/>
      <c r="C548" s="1375"/>
      <c r="D548" s="1298"/>
      <c r="E548" s="1376"/>
      <c r="F548" s="1298"/>
      <c r="G548" s="1298"/>
      <c r="H548" s="1376"/>
      <c r="I548" s="1298"/>
      <c r="J548" s="1386"/>
      <c r="K548" s="1376"/>
      <c r="L548" s="1386"/>
      <c r="M548" s="1376"/>
      <c r="N548" s="1386"/>
      <c r="O548" s="1376"/>
      <c r="P548" s="1298"/>
      <c r="Q548" s="1298"/>
      <c r="R548" s="1376"/>
      <c r="S548" s="1298"/>
      <c r="T548" s="1298"/>
      <c r="U548" s="1298"/>
      <c r="W548" s="1298"/>
      <c r="X548" s="1298"/>
      <c r="Y548" s="1184"/>
      <c r="Z548" s="1184"/>
      <c r="AA548" s="1184"/>
      <c r="AB548" s="1184"/>
      <c r="AC548" s="1184"/>
      <c r="AD548" s="1184"/>
      <c r="AE548" s="1184"/>
      <c r="AF548" s="1184"/>
      <c r="AG548" s="1184"/>
      <c r="AH548" s="1184"/>
      <c r="AI548" s="1184"/>
      <c r="AJ548" s="1184"/>
      <c r="AK548" s="1184"/>
      <c r="AL548" s="1184"/>
      <c r="AM548" s="1184"/>
      <c r="AN548" s="1184"/>
      <c r="AO548" s="1184"/>
      <c r="AP548" s="1184"/>
      <c r="AQ548" s="1396"/>
      <c r="AR548" s="1184"/>
      <c r="AS548" s="1184"/>
      <c r="AT548" s="1184"/>
      <c r="AU548" s="1184"/>
      <c r="AV548" s="1184"/>
      <c r="AW548" s="1184"/>
      <c r="AX548" s="1184"/>
      <c r="AY548" s="1184"/>
      <c r="AZ548" s="1184"/>
      <c r="BA548" s="1184"/>
      <c r="BB548" s="1184"/>
      <c r="BC548" s="1184"/>
      <c r="BD548" s="1184"/>
      <c r="BE548" s="1184"/>
      <c r="BF548" s="1184"/>
      <c r="BG548" s="1184"/>
      <c r="BH548" s="1184"/>
      <c r="BI548" s="1184"/>
      <c r="BJ548" s="1184"/>
    </row>
    <row r="549" spans="2:62" ht="16.5">
      <c r="B549" s="899"/>
      <c r="C549" s="1298"/>
      <c r="D549" s="1298"/>
      <c r="E549" s="1298"/>
      <c r="F549" s="1298"/>
      <c r="G549" s="1298"/>
      <c r="H549" s="1298"/>
      <c r="I549" s="1298"/>
      <c r="J549" s="1298"/>
      <c r="K549" s="1298"/>
      <c r="L549" s="1298"/>
      <c r="M549" s="1298"/>
      <c r="N549" s="1298"/>
      <c r="O549" s="1298"/>
      <c r="P549" s="1298"/>
      <c r="Q549" s="1298"/>
      <c r="R549" s="1298"/>
      <c r="S549" s="1298"/>
      <c r="T549" s="1298"/>
      <c r="U549" s="1298"/>
      <c r="W549" s="1298"/>
      <c r="X549" s="1298"/>
      <c r="Y549" s="1184"/>
      <c r="Z549" s="1184"/>
      <c r="AA549" s="1184"/>
      <c r="AB549" s="1184"/>
      <c r="AC549" s="1184"/>
      <c r="AD549" s="1184"/>
      <c r="AE549" s="1184"/>
      <c r="AF549" s="1184"/>
      <c r="AG549" s="1184"/>
      <c r="AH549" s="1184"/>
      <c r="AI549" s="1184"/>
      <c r="AJ549" s="1184"/>
      <c r="AK549" s="1184"/>
      <c r="AL549" s="1184"/>
      <c r="AM549" s="1184"/>
      <c r="AN549" s="1184"/>
      <c r="AO549" s="1184"/>
      <c r="AP549" s="1184"/>
      <c r="AQ549" s="1396"/>
      <c r="AR549" s="1184"/>
      <c r="AS549" s="1184"/>
      <c r="AT549" s="1184"/>
      <c r="AU549" s="1184"/>
      <c r="AV549" s="1184"/>
      <c r="AW549" s="1184"/>
      <c r="AX549" s="1184"/>
      <c r="AY549" s="1184"/>
      <c r="AZ549" s="1184"/>
      <c r="BA549" s="1184"/>
      <c r="BB549" s="1184"/>
      <c r="BC549" s="1184"/>
      <c r="BD549" s="1184"/>
      <c r="BE549" s="1184"/>
      <c r="BF549" s="1184"/>
      <c r="BG549" s="1184"/>
      <c r="BH549" s="1184"/>
      <c r="BI549" s="1184"/>
      <c r="BJ549" s="1184"/>
    </row>
    <row r="550" spans="2:62" ht="16.5">
      <c r="B550" s="899"/>
      <c r="C550" s="1298"/>
      <c r="D550" s="1298"/>
      <c r="E550" s="1376"/>
      <c r="F550" s="1386"/>
      <c r="G550" s="1298"/>
      <c r="H550" s="1376"/>
      <c r="I550" s="1386"/>
      <c r="J550" s="1386"/>
      <c r="K550" s="1298"/>
      <c r="L550" s="1386"/>
      <c r="M550" s="1298"/>
      <c r="N550" s="1386"/>
      <c r="O550" s="1298"/>
      <c r="P550" s="1386"/>
      <c r="Q550" s="1376"/>
      <c r="R550" s="1376"/>
      <c r="S550" s="1298"/>
      <c r="T550" s="1298"/>
      <c r="U550" s="1298"/>
      <c r="W550" s="1298"/>
      <c r="X550" s="1298"/>
      <c r="Y550" s="1184"/>
      <c r="Z550" s="1184"/>
      <c r="AA550" s="1184"/>
      <c r="AB550" s="1184"/>
      <c r="AC550" s="1184"/>
      <c r="AD550" s="1184"/>
      <c r="AE550" s="1184"/>
      <c r="AF550" s="1184"/>
      <c r="AG550" s="1184"/>
      <c r="AH550" s="1184"/>
      <c r="AI550" s="1184"/>
      <c r="AJ550" s="1184"/>
      <c r="AK550" s="1184"/>
      <c r="AL550" s="1184"/>
      <c r="AM550" s="1184"/>
      <c r="AN550" s="1184"/>
      <c r="AO550" s="1184"/>
      <c r="AP550" s="1184"/>
      <c r="AQ550" s="1396"/>
      <c r="AR550" s="1184"/>
      <c r="AS550" s="1184"/>
      <c r="AT550" s="1184"/>
      <c r="AU550" s="1184"/>
      <c r="AV550" s="1184"/>
      <c r="AW550" s="1184"/>
      <c r="AX550" s="1184"/>
      <c r="AY550" s="1184"/>
      <c r="AZ550" s="1184"/>
      <c r="BA550" s="1184"/>
      <c r="BB550" s="1184"/>
      <c r="BC550" s="1184"/>
      <c r="BD550" s="1184"/>
      <c r="BE550" s="1184"/>
      <c r="BF550" s="1184"/>
      <c r="BG550" s="1184"/>
      <c r="BH550" s="1184"/>
      <c r="BI550" s="1184"/>
      <c r="BJ550" s="1184"/>
    </row>
    <row r="551" spans="2:62" ht="16.5">
      <c r="B551" s="899"/>
      <c r="C551" s="1298"/>
      <c r="D551" s="1298"/>
      <c r="E551" s="1376"/>
      <c r="F551" s="1387"/>
      <c r="G551" s="1298"/>
      <c r="H551" s="1376"/>
      <c r="I551" s="1387"/>
      <c r="J551" s="1386"/>
      <c r="K551" s="1376"/>
      <c r="L551" s="1386"/>
      <c r="M551" s="1376"/>
      <c r="N551" s="1386"/>
      <c r="O551" s="1376"/>
      <c r="P551" s="1298"/>
      <c r="Q551" s="1386"/>
      <c r="R551" s="1386"/>
      <c r="S551" s="1376"/>
      <c r="T551" s="1298"/>
      <c r="U551" s="1298"/>
      <c r="W551" s="1298"/>
      <c r="X551" s="1298"/>
      <c r="Y551" s="1184"/>
      <c r="Z551" s="1184"/>
      <c r="AA551" s="1184"/>
      <c r="AB551" s="1184"/>
      <c r="AC551" s="1184"/>
      <c r="AD551" s="1184"/>
      <c r="AE551" s="1184"/>
      <c r="AF551" s="1184"/>
      <c r="AG551" s="1184"/>
      <c r="AH551" s="1184"/>
      <c r="AI551" s="1184"/>
      <c r="AJ551" s="1184"/>
      <c r="AK551" s="1184"/>
      <c r="AL551" s="1184"/>
      <c r="AM551" s="1184"/>
      <c r="AN551" s="1184"/>
      <c r="AO551" s="1184"/>
      <c r="AP551" s="1184"/>
      <c r="AQ551" s="1396"/>
      <c r="AR551" s="1184"/>
      <c r="AS551" s="1184"/>
      <c r="AT551" s="1184"/>
      <c r="AU551" s="1184"/>
      <c r="AV551" s="1184"/>
      <c r="AW551" s="1184"/>
      <c r="AX551" s="1184"/>
      <c r="AY551" s="1184"/>
      <c r="AZ551" s="1184"/>
      <c r="BA551" s="1184"/>
      <c r="BB551" s="1184"/>
      <c r="BC551" s="1184"/>
      <c r="BD551" s="1184"/>
      <c r="BE551" s="1184"/>
      <c r="BF551" s="1184"/>
      <c r="BG551" s="1184"/>
      <c r="BH551" s="1184"/>
      <c r="BI551" s="1184"/>
      <c r="BJ551" s="1184"/>
    </row>
    <row r="552" spans="2:62" ht="16.5">
      <c r="B552" s="899"/>
      <c r="C552" s="1298"/>
      <c r="D552" s="1298"/>
      <c r="E552" s="1376"/>
      <c r="F552" s="1387"/>
      <c r="G552" s="1298"/>
      <c r="H552" s="1376"/>
      <c r="I552" s="1387"/>
      <c r="J552" s="1386"/>
      <c r="K552" s="1376"/>
      <c r="L552" s="1386"/>
      <c r="M552" s="1376"/>
      <c r="N552" s="1386"/>
      <c r="O552" s="1376"/>
      <c r="P552" s="1298"/>
      <c r="Q552" s="1298"/>
      <c r="R552" s="1376"/>
      <c r="S552" s="1376"/>
      <c r="T552" s="1298"/>
      <c r="U552" s="1298"/>
      <c r="W552" s="1298"/>
      <c r="X552" s="1298"/>
      <c r="Y552" s="1184"/>
      <c r="Z552" s="1184"/>
      <c r="AA552" s="1184"/>
      <c r="AB552" s="1184"/>
      <c r="AC552" s="1184"/>
      <c r="AD552" s="1184"/>
      <c r="AE552" s="1184"/>
      <c r="AF552" s="1184"/>
      <c r="AG552" s="1184"/>
      <c r="AH552" s="1184"/>
      <c r="AI552" s="1184"/>
      <c r="AJ552" s="1184"/>
      <c r="AK552" s="1184"/>
      <c r="AL552" s="1184"/>
      <c r="AM552" s="1184"/>
      <c r="AN552" s="1184"/>
      <c r="AO552" s="1184"/>
      <c r="AP552" s="1184"/>
      <c r="AQ552" s="1396"/>
      <c r="AR552" s="1184"/>
      <c r="AS552" s="1184"/>
      <c r="AT552" s="1184"/>
      <c r="AU552" s="1184"/>
      <c r="AV552" s="1184"/>
      <c r="AW552" s="1184"/>
      <c r="AX552" s="1184"/>
      <c r="AY552" s="1184"/>
      <c r="AZ552" s="1184"/>
      <c r="BA552" s="1184"/>
      <c r="BB552" s="1184"/>
      <c r="BC552" s="1184"/>
      <c r="BD552" s="1184"/>
      <c r="BE552" s="1184"/>
      <c r="BF552" s="1184"/>
      <c r="BG552" s="1184"/>
      <c r="BH552" s="1184"/>
      <c r="BI552" s="1184"/>
      <c r="BJ552" s="1184"/>
    </row>
    <row r="553" spans="2:62" ht="16.5">
      <c r="B553" s="899"/>
      <c r="C553" s="1298"/>
      <c r="D553" s="1298"/>
      <c r="E553" s="1376"/>
      <c r="F553" s="1386"/>
      <c r="G553" s="1298"/>
      <c r="H553" s="1376"/>
      <c r="I553" s="1386"/>
      <c r="J553" s="1386"/>
      <c r="K553" s="1376"/>
      <c r="L553" s="1386"/>
      <c r="M553" s="1376"/>
      <c r="N553" s="1386"/>
      <c r="O553" s="1376"/>
      <c r="P553" s="1298"/>
      <c r="Q553" s="1298"/>
      <c r="R553" s="1376"/>
      <c r="S553" s="1298"/>
      <c r="T553" s="1298"/>
      <c r="U553" s="1298"/>
      <c r="W553" s="1298"/>
      <c r="X553" s="1298"/>
      <c r="Y553" s="1184"/>
      <c r="Z553" s="1184"/>
      <c r="AA553" s="1184"/>
      <c r="AB553" s="1184"/>
      <c r="AC553" s="1184"/>
      <c r="AD553" s="1184"/>
      <c r="AE553" s="1184"/>
      <c r="AF553" s="1184"/>
      <c r="AG553" s="1184"/>
      <c r="AH553" s="1184"/>
      <c r="AI553" s="1184"/>
      <c r="AJ553" s="1184"/>
      <c r="AK553" s="1184"/>
      <c r="AL553" s="1184"/>
      <c r="AM553" s="1184"/>
      <c r="AN553" s="1184"/>
      <c r="AO553" s="1184"/>
      <c r="AP553" s="1184"/>
      <c r="AQ553" s="1396"/>
      <c r="AR553" s="1184"/>
      <c r="AS553" s="1184"/>
      <c r="AT553" s="1184"/>
      <c r="AU553" s="1184"/>
      <c r="AV553" s="1184"/>
      <c r="AW553" s="1184"/>
      <c r="AX553" s="1184"/>
      <c r="AY553" s="1184"/>
      <c r="AZ553" s="1184"/>
      <c r="BA553" s="1184"/>
      <c r="BB553" s="1184"/>
      <c r="BC553" s="1184"/>
      <c r="BD553" s="1184"/>
      <c r="BE553" s="1184"/>
      <c r="BF553" s="1184"/>
      <c r="BG553" s="1184"/>
      <c r="BH553" s="1184"/>
      <c r="BI553" s="1184"/>
      <c r="BJ553" s="1184"/>
    </row>
    <row r="554" spans="2:62" ht="16.5">
      <c r="B554" s="899"/>
      <c r="C554" s="1375"/>
      <c r="D554" s="1375"/>
      <c r="E554" s="1378"/>
      <c r="F554" s="1388"/>
      <c r="G554" s="1375"/>
      <c r="H554" s="1378"/>
      <c r="I554" s="1388"/>
      <c r="J554" s="1388"/>
      <c r="K554" s="1378"/>
      <c r="L554" s="1388"/>
      <c r="M554" s="1378"/>
      <c r="N554" s="1388"/>
      <c r="O554" s="1378"/>
      <c r="P554" s="1388"/>
      <c r="Q554" s="1375"/>
      <c r="R554" s="1378"/>
      <c r="S554" s="1375"/>
      <c r="T554" s="1298"/>
      <c r="U554" s="1298"/>
      <c r="W554" s="1298"/>
      <c r="X554" s="1298"/>
      <c r="Y554" s="1184"/>
      <c r="Z554" s="1184"/>
      <c r="AA554" s="1184"/>
      <c r="AB554" s="1184"/>
      <c r="AC554" s="1184"/>
      <c r="AD554" s="1184"/>
      <c r="AE554" s="1184"/>
      <c r="AF554" s="1184"/>
      <c r="AG554" s="1184"/>
      <c r="AH554" s="1184"/>
      <c r="AI554" s="1184"/>
      <c r="AJ554" s="1184"/>
      <c r="AK554" s="1184"/>
      <c r="AL554" s="1184"/>
      <c r="AM554" s="1184"/>
      <c r="AN554" s="1184"/>
      <c r="AO554" s="1184"/>
      <c r="AP554" s="1184"/>
      <c r="AQ554" s="1396"/>
      <c r="AR554" s="1184"/>
      <c r="AS554" s="1184"/>
      <c r="AT554" s="1184"/>
      <c r="AU554" s="1184"/>
      <c r="AV554" s="1184"/>
      <c r="AW554" s="1184"/>
      <c r="AX554" s="1184"/>
      <c r="AY554" s="1184"/>
      <c r="AZ554" s="1184"/>
      <c r="BA554" s="1184"/>
      <c r="BB554" s="1184"/>
      <c r="BC554" s="1184"/>
      <c r="BD554" s="1184"/>
      <c r="BE554" s="1184"/>
      <c r="BF554" s="1184"/>
      <c r="BG554" s="1184"/>
      <c r="BH554" s="1184"/>
      <c r="BI554" s="1184"/>
      <c r="BJ554" s="1184"/>
    </row>
    <row r="555" spans="2:62" ht="16.5">
      <c r="B555" s="899"/>
      <c r="C555" s="1298"/>
      <c r="D555" s="1298"/>
      <c r="E555" s="1298"/>
      <c r="F555" s="1298"/>
      <c r="G555" s="1298"/>
      <c r="H555" s="1298"/>
      <c r="I555" s="1298"/>
      <c r="J555" s="1298"/>
      <c r="K555" s="1298"/>
      <c r="L555" s="1298"/>
      <c r="M555" s="1298"/>
      <c r="N555" s="1298"/>
      <c r="O555" s="1298"/>
      <c r="P555" s="1375"/>
      <c r="Q555" s="1388"/>
      <c r="R555" s="1388"/>
      <c r="S555" s="1298"/>
      <c r="T555" s="1298"/>
      <c r="U555" s="1298"/>
      <c r="W555" s="1298"/>
      <c r="X555" s="1298"/>
      <c r="Y555" s="1184"/>
      <c r="Z555" s="1184"/>
      <c r="AA555" s="1184"/>
      <c r="AB555" s="1184"/>
      <c r="AC555" s="1184"/>
      <c r="AD555" s="1184"/>
      <c r="AE555" s="1184"/>
      <c r="AF555" s="1184"/>
      <c r="AG555" s="1184"/>
      <c r="AH555" s="1184"/>
      <c r="AI555" s="1184"/>
      <c r="AJ555" s="1184"/>
      <c r="AK555" s="1184"/>
      <c r="AL555" s="1184"/>
      <c r="AM555" s="1184"/>
      <c r="AN555" s="1184"/>
      <c r="AO555" s="1184"/>
      <c r="AP555" s="1184"/>
      <c r="AQ555" s="1396"/>
      <c r="AR555" s="1184"/>
      <c r="AS555" s="1184"/>
      <c r="AT555" s="1184"/>
      <c r="AU555" s="1184"/>
      <c r="AV555" s="1184"/>
      <c r="AW555" s="1184"/>
      <c r="AX555" s="1184"/>
      <c r="AY555" s="1184"/>
      <c r="AZ555" s="1184"/>
      <c r="BA555" s="1184"/>
      <c r="BB555" s="1184"/>
      <c r="BC555" s="1184"/>
      <c r="BD555" s="1184"/>
      <c r="BE555" s="1184"/>
      <c r="BF555" s="1184"/>
      <c r="BG555" s="1184"/>
      <c r="BH555" s="1184"/>
      <c r="BI555" s="1184"/>
      <c r="BJ555" s="1184"/>
    </row>
    <row r="556" spans="2:62" ht="16.5">
      <c r="B556" s="899"/>
      <c r="C556" s="1298"/>
      <c r="D556" s="1298"/>
      <c r="E556" s="1376"/>
      <c r="F556" s="1386"/>
      <c r="G556" s="1298"/>
      <c r="H556" s="1376"/>
      <c r="I556" s="1386"/>
      <c r="J556" s="1386"/>
      <c r="K556" s="1376"/>
      <c r="L556" s="1386"/>
      <c r="M556" s="1376"/>
      <c r="N556" s="1386"/>
      <c r="O556" s="1376"/>
      <c r="P556" s="1298"/>
      <c r="Q556" s="1298"/>
      <c r="R556" s="1376"/>
      <c r="S556" s="1298"/>
      <c r="T556" s="1298"/>
      <c r="U556" s="1298"/>
      <c r="W556" s="1298"/>
      <c r="X556" s="1298"/>
      <c r="Y556" s="1184"/>
      <c r="Z556" s="1184"/>
      <c r="AA556" s="1184"/>
      <c r="AB556" s="1184"/>
      <c r="AC556" s="1184"/>
      <c r="AD556" s="1184"/>
      <c r="AE556" s="1184"/>
      <c r="AF556" s="1184"/>
      <c r="AG556" s="1184"/>
      <c r="AH556" s="1184"/>
      <c r="AI556" s="1184"/>
      <c r="AJ556" s="1184"/>
      <c r="AK556" s="1184"/>
      <c r="AL556" s="1184"/>
      <c r="AM556" s="1184"/>
      <c r="AN556" s="1184"/>
      <c r="AO556" s="1184"/>
      <c r="AP556" s="1184"/>
      <c r="AQ556" s="1396"/>
      <c r="AR556" s="1184"/>
      <c r="AS556" s="1184"/>
      <c r="AT556" s="1184"/>
      <c r="AU556" s="1184"/>
      <c r="AV556" s="1184"/>
      <c r="AW556" s="1184"/>
      <c r="AX556" s="1184"/>
      <c r="AY556" s="1184"/>
      <c r="AZ556" s="1184"/>
      <c r="BA556" s="1184"/>
      <c r="BB556" s="1184"/>
      <c r="BC556" s="1184"/>
      <c r="BD556" s="1184"/>
      <c r="BE556" s="1184"/>
      <c r="BF556" s="1184"/>
      <c r="BG556" s="1184"/>
      <c r="BH556" s="1184"/>
      <c r="BI556" s="1184"/>
      <c r="BJ556" s="1184"/>
    </row>
    <row r="557" spans="2:62" ht="16.5">
      <c r="B557" s="899"/>
      <c r="C557" s="1375"/>
      <c r="D557" s="1298"/>
      <c r="E557" s="1376"/>
      <c r="F557" s="1386"/>
      <c r="G557" s="1298"/>
      <c r="H557" s="1376"/>
      <c r="I557" s="1386"/>
      <c r="J557" s="1386"/>
      <c r="K557" s="1376"/>
      <c r="L557" s="1386"/>
      <c r="M557" s="1376"/>
      <c r="N557" s="1386"/>
      <c r="O557" s="1376"/>
      <c r="P557" s="1298"/>
      <c r="Q557" s="1298"/>
      <c r="R557" s="1376"/>
      <c r="S557" s="1298"/>
      <c r="T557" s="1298"/>
      <c r="U557" s="1298"/>
      <c r="W557" s="1298"/>
      <c r="X557" s="1298"/>
      <c r="Y557" s="1184"/>
      <c r="Z557" s="1184"/>
      <c r="AA557" s="1184"/>
      <c r="AB557" s="1184"/>
      <c r="AC557" s="1184"/>
      <c r="AD557" s="1184"/>
      <c r="AE557" s="1184"/>
      <c r="AF557" s="1184"/>
      <c r="AG557" s="1184"/>
      <c r="AH557" s="1184"/>
      <c r="AI557" s="1184"/>
      <c r="AJ557" s="1184"/>
      <c r="AK557" s="1184"/>
      <c r="AL557" s="1184"/>
      <c r="AM557" s="1184"/>
      <c r="AN557" s="1184"/>
      <c r="AO557" s="1184"/>
      <c r="AP557" s="1184"/>
      <c r="AQ557" s="1396"/>
      <c r="AR557" s="1184"/>
      <c r="AS557" s="1184"/>
      <c r="AT557" s="1184"/>
      <c r="AU557" s="1184"/>
      <c r="AV557" s="1184"/>
      <c r="AW557" s="1184"/>
      <c r="AX557" s="1184"/>
      <c r="AY557" s="1184"/>
      <c r="AZ557" s="1184"/>
      <c r="BA557" s="1184"/>
      <c r="BB557" s="1184"/>
      <c r="BC557" s="1184"/>
      <c r="BD557" s="1184"/>
      <c r="BE557" s="1184"/>
      <c r="BF557" s="1184"/>
      <c r="BG557" s="1184"/>
      <c r="BH557" s="1184"/>
      <c r="BI557" s="1184"/>
      <c r="BJ557" s="1184"/>
    </row>
    <row r="558" spans="2:62" ht="16.5">
      <c r="B558" s="899"/>
      <c r="C558" s="1298"/>
      <c r="D558" s="1298"/>
      <c r="E558" s="1376"/>
      <c r="F558" s="1386"/>
      <c r="G558" s="1298"/>
      <c r="H558" s="1376"/>
      <c r="I558" s="1386"/>
      <c r="J558" s="1386"/>
      <c r="K558" s="1376"/>
      <c r="L558" s="1386"/>
      <c r="M558" s="1376"/>
      <c r="N558" s="1386"/>
      <c r="O558" s="1376"/>
      <c r="P558" s="1298"/>
      <c r="Q558" s="1298"/>
      <c r="R558" s="1376"/>
      <c r="S558" s="1298"/>
      <c r="T558" s="1298"/>
      <c r="U558" s="1298"/>
      <c r="W558" s="1298"/>
      <c r="X558" s="1298"/>
      <c r="Y558" s="1184"/>
      <c r="Z558" s="1184"/>
      <c r="AA558" s="1184"/>
      <c r="AB558" s="1184"/>
      <c r="AC558" s="1184"/>
      <c r="AD558" s="1184"/>
      <c r="AE558" s="1184"/>
      <c r="AF558" s="1184"/>
      <c r="AG558" s="1184"/>
      <c r="AH558" s="1184"/>
      <c r="AI558" s="1184"/>
      <c r="AJ558" s="1184"/>
      <c r="AK558" s="1184"/>
      <c r="AL558" s="1184"/>
      <c r="AM558" s="1184"/>
      <c r="AN558" s="1184"/>
      <c r="AO558" s="1184"/>
      <c r="AP558" s="1184"/>
      <c r="AQ558" s="1396"/>
      <c r="AR558" s="1184"/>
      <c r="AS558" s="1184"/>
      <c r="AT558" s="1184"/>
      <c r="AU558" s="1184"/>
      <c r="AV558" s="1184"/>
      <c r="AW558" s="1184"/>
      <c r="AX558" s="1184"/>
      <c r="AY558" s="1184"/>
      <c r="AZ558" s="1184"/>
      <c r="BA558" s="1184"/>
      <c r="BB558" s="1184"/>
      <c r="BC558" s="1184"/>
      <c r="BD558" s="1184"/>
      <c r="BE558" s="1184"/>
      <c r="BF558" s="1184"/>
      <c r="BG558" s="1184"/>
      <c r="BH558" s="1184"/>
      <c r="BI558" s="1184"/>
      <c r="BJ558" s="1184"/>
    </row>
    <row r="559" spans="2:62" ht="16.5">
      <c r="B559" s="899"/>
      <c r="C559" s="1298"/>
      <c r="D559" s="1298"/>
      <c r="E559" s="1298"/>
      <c r="F559" s="1298"/>
      <c r="G559" s="1298"/>
      <c r="H559" s="1298"/>
      <c r="I559" s="1298"/>
      <c r="J559" s="1298"/>
      <c r="K559" s="1298"/>
      <c r="L559" s="1298"/>
      <c r="M559" s="1298"/>
      <c r="N559" s="1298"/>
      <c r="O559" s="1298"/>
      <c r="P559" s="1386"/>
      <c r="Q559" s="1376"/>
      <c r="R559" s="1298"/>
      <c r="S559" s="1376"/>
      <c r="T559" s="1298"/>
      <c r="U559" s="1298"/>
      <c r="W559" s="1298"/>
      <c r="X559" s="1298"/>
      <c r="Y559" s="1184"/>
      <c r="Z559" s="1184"/>
      <c r="AA559" s="1184"/>
      <c r="AB559" s="1184"/>
      <c r="AC559" s="1184"/>
      <c r="AD559" s="1184"/>
      <c r="AE559" s="1184"/>
      <c r="AF559" s="1184"/>
      <c r="AG559" s="1184"/>
      <c r="AH559" s="1184"/>
      <c r="AI559" s="1184"/>
      <c r="AJ559" s="1184"/>
      <c r="AK559" s="1184"/>
      <c r="AL559" s="1184"/>
      <c r="AM559" s="1184"/>
      <c r="AN559" s="1184"/>
      <c r="AO559" s="1184"/>
      <c r="AP559" s="1184"/>
      <c r="AQ559" s="1396"/>
      <c r="AR559" s="1184"/>
      <c r="AS559" s="1184"/>
      <c r="AT559" s="1184"/>
      <c r="AU559" s="1184"/>
      <c r="AV559" s="1184"/>
      <c r="AW559" s="1184"/>
      <c r="AX559" s="1184"/>
      <c r="AY559" s="1184"/>
      <c r="AZ559" s="1184"/>
      <c r="BA559" s="1184"/>
      <c r="BB559" s="1184"/>
      <c r="BC559" s="1184"/>
      <c r="BD559" s="1184"/>
      <c r="BE559" s="1184"/>
      <c r="BF559" s="1184"/>
      <c r="BG559" s="1184"/>
      <c r="BH559" s="1184"/>
      <c r="BI559" s="1184"/>
      <c r="BJ559" s="1184"/>
    </row>
    <row r="560" spans="2:62" ht="16.5">
      <c r="B560" s="899"/>
      <c r="C560" s="1298"/>
      <c r="D560" s="1298"/>
      <c r="E560" s="1298"/>
      <c r="F560" s="1298"/>
      <c r="G560" s="1298"/>
      <c r="H560" s="1298"/>
      <c r="I560" s="1298"/>
      <c r="J560" s="1298"/>
      <c r="K560" s="1298"/>
      <c r="L560" s="1298"/>
      <c r="M560" s="1298"/>
      <c r="N560" s="1298"/>
      <c r="O560" s="1298"/>
      <c r="P560" s="1386"/>
      <c r="Q560" s="1376"/>
      <c r="R560" s="1298"/>
      <c r="S560" s="1376"/>
      <c r="T560" s="1298"/>
      <c r="U560" s="1298"/>
      <c r="W560" s="1298"/>
      <c r="X560" s="1298"/>
      <c r="Y560" s="1184"/>
      <c r="Z560" s="1184"/>
      <c r="AA560" s="1184"/>
      <c r="AB560" s="1184"/>
      <c r="AC560" s="1184"/>
      <c r="AD560" s="1184"/>
      <c r="AE560" s="1184"/>
      <c r="AF560" s="1184"/>
      <c r="AG560" s="1184"/>
      <c r="AH560" s="1184"/>
      <c r="AI560" s="1184"/>
      <c r="AJ560" s="1184"/>
      <c r="AK560" s="1184"/>
      <c r="AL560" s="1184"/>
      <c r="AM560" s="1184"/>
      <c r="AN560" s="1184"/>
      <c r="AO560" s="1184"/>
      <c r="AP560" s="1184"/>
      <c r="AQ560" s="1396"/>
      <c r="AR560" s="1184"/>
      <c r="AS560" s="1184"/>
      <c r="AT560" s="1184"/>
      <c r="AU560" s="1184"/>
      <c r="AV560" s="1184"/>
      <c r="AW560" s="1184"/>
      <c r="AX560" s="1184"/>
      <c r="AY560" s="1184"/>
      <c r="AZ560" s="1184"/>
      <c r="BA560" s="1184"/>
      <c r="BB560" s="1184"/>
      <c r="BC560" s="1184"/>
      <c r="BD560" s="1184"/>
      <c r="BE560" s="1184"/>
      <c r="BF560" s="1184"/>
      <c r="BG560" s="1184"/>
      <c r="BH560" s="1184"/>
      <c r="BI560" s="1184"/>
      <c r="BJ560" s="1184"/>
    </row>
    <row r="561" spans="2:62" ht="16.5">
      <c r="B561" s="899"/>
      <c r="C561" s="1298"/>
      <c r="D561" s="1298"/>
      <c r="E561" s="1298"/>
      <c r="F561" s="1298"/>
      <c r="G561" s="1298"/>
      <c r="H561" s="1298"/>
      <c r="I561" s="1298"/>
      <c r="J561" s="1298"/>
      <c r="K561" s="1298"/>
      <c r="L561" s="1298"/>
      <c r="M561" s="1298"/>
      <c r="N561" s="1298"/>
      <c r="O561" s="1298"/>
      <c r="P561" s="1386"/>
      <c r="Q561" s="1376"/>
      <c r="R561" s="1298"/>
      <c r="S561" s="1376"/>
      <c r="T561" s="1298"/>
      <c r="U561" s="1298"/>
      <c r="W561" s="1298"/>
      <c r="X561" s="1298"/>
      <c r="Y561" s="1184"/>
      <c r="Z561" s="1184"/>
      <c r="AA561" s="1184"/>
      <c r="AB561" s="1184"/>
      <c r="AC561" s="1184"/>
      <c r="AD561" s="1184"/>
      <c r="AE561" s="1184"/>
      <c r="AF561" s="1184"/>
      <c r="AG561" s="1184"/>
      <c r="AH561" s="1184"/>
      <c r="AI561" s="1184"/>
      <c r="AJ561" s="1184"/>
      <c r="AK561" s="1184"/>
      <c r="AL561" s="1184"/>
      <c r="AM561" s="1184"/>
      <c r="AN561" s="1184"/>
      <c r="AO561" s="1184"/>
      <c r="AP561" s="1184"/>
      <c r="AQ561" s="1396"/>
      <c r="AR561" s="1184"/>
      <c r="AS561" s="1184"/>
      <c r="AT561" s="1184"/>
      <c r="AU561" s="1184"/>
      <c r="AV561" s="1184"/>
      <c r="AW561" s="1184"/>
      <c r="AX561" s="1184"/>
      <c r="AY561" s="1184"/>
      <c r="AZ561" s="1184"/>
      <c r="BA561" s="1184"/>
      <c r="BB561" s="1184"/>
      <c r="BC561" s="1184"/>
      <c r="BD561" s="1184"/>
      <c r="BE561" s="1184"/>
      <c r="BF561" s="1184"/>
      <c r="BG561" s="1184"/>
      <c r="BH561" s="1184"/>
      <c r="BI561" s="1184"/>
      <c r="BJ561" s="1184"/>
    </row>
    <row r="562" spans="2:62" ht="16.5">
      <c r="B562" s="899"/>
      <c r="C562" s="1298"/>
      <c r="D562" s="1298"/>
      <c r="E562" s="1298"/>
      <c r="F562" s="1298"/>
      <c r="G562" s="1298"/>
      <c r="H562" s="1298"/>
      <c r="I562" s="1298"/>
      <c r="J562" s="1298"/>
      <c r="K562" s="1298"/>
      <c r="L562" s="1298"/>
      <c r="M562" s="1298"/>
      <c r="N562" s="1298"/>
      <c r="O562" s="1298"/>
      <c r="P562" s="1386"/>
      <c r="Q562" s="1376"/>
      <c r="R562" s="1298"/>
      <c r="S562" s="1376"/>
      <c r="T562" s="1298"/>
      <c r="U562" s="1298"/>
      <c r="W562" s="1298"/>
      <c r="X562" s="1298"/>
      <c r="Y562" s="1184"/>
      <c r="Z562" s="1184"/>
      <c r="AA562" s="1184"/>
      <c r="AB562" s="1184"/>
      <c r="AC562" s="1184"/>
      <c r="AD562" s="1184"/>
      <c r="AE562" s="1184"/>
      <c r="AF562" s="1184"/>
      <c r="AG562" s="1184"/>
      <c r="AH562" s="1184"/>
      <c r="AI562" s="1184"/>
      <c r="AJ562" s="1184"/>
      <c r="AK562" s="1184"/>
      <c r="AL562" s="1184"/>
      <c r="AM562" s="1184"/>
      <c r="AN562" s="1184"/>
      <c r="AO562" s="1184"/>
      <c r="AP562" s="1184"/>
      <c r="AQ562" s="1396"/>
      <c r="AR562" s="1184"/>
      <c r="AS562" s="1184"/>
      <c r="AT562" s="1184"/>
      <c r="AU562" s="1184"/>
      <c r="AV562" s="1184"/>
      <c r="AW562" s="1184"/>
      <c r="AX562" s="1184"/>
      <c r="AY562" s="1184"/>
      <c r="AZ562" s="1184"/>
      <c r="BA562" s="1184"/>
      <c r="BB562" s="1184"/>
      <c r="BC562" s="1184"/>
      <c r="BD562" s="1184"/>
      <c r="BE562" s="1184"/>
      <c r="BF562" s="1184"/>
      <c r="BG562" s="1184"/>
      <c r="BH562" s="1184"/>
      <c r="BI562" s="1184"/>
      <c r="BJ562" s="1184"/>
    </row>
    <row r="563" spans="2:62" ht="16.5">
      <c r="B563" s="899"/>
      <c r="C563" s="1298"/>
      <c r="D563" s="1298"/>
      <c r="E563" s="1298"/>
      <c r="F563" s="1298"/>
      <c r="G563" s="1298"/>
      <c r="H563" s="1298"/>
      <c r="I563" s="1298"/>
      <c r="J563" s="1298"/>
      <c r="K563" s="1298"/>
      <c r="L563" s="1298"/>
      <c r="M563" s="1298"/>
      <c r="N563" s="1298"/>
      <c r="O563" s="1298"/>
      <c r="P563" s="1386"/>
      <c r="Q563" s="1376"/>
      <c r="R563" s="1298"/>
      <c r="S563" s="1376"/>
      <c r="T563" s="1298"/>
      <c r="U563" s="1298"/>
      <c r="W563" s="1298"/>
      <c r="X563" s="1298"/>
      <c r="Y563" s="1184"/>
      <c r="Z563" s="1184"/>
      <c r="AA563" s="1184"/>
      <c r="AB563" s="1184"/>
      <c r="AC563" s="1184"/>
      <c r="AD563" s="1184"/>
      <c r="AE563" s="1184"/>
      <c r="AF563" s="1184"/>
      <c r="AG563" s="1184"/>
      <c r="AH563" s="1184"/>
      <c r="AI563" s="1184"/>
      <c r="AJ563" s="1184"/>
      <c r="AK563" s="1184"/>
      <c r="AL563" s="1184"/>
      <c r="AM563" s="1184"/>
      <c r="AN563" s="1184"/>
      <c r="AO563" s="1184"/>
      <c r="AP563" s="1184"/>
      <c r="AQ563" s="1396"/>
      <c r="AR563" s="1184"/>
      <c r="AS563" s="1184"/>
      <c r="AT563" s="1184"/>
      <c r="AU563" s="1184"/>
      <c r="AV563" s="1184"/>
      <c r="AW563" s="1184"/>
      <c r="AX563" s="1184"/>
      <c r="AY563" s="1184"/>
      <c r="AZ563" s="1184"/>
      <c r="BA563" s="1184"/>
      <c r="BB563" s="1184"/>
      <c r="BC563" s="1184"/>
      <c r="BD563" s="1184"/>
      <c r="BE563" s="1184"/>
      <c r="BF563" s="1184"/>
      <c r="BG563" s="1184"/>
      <c r="BH563" s="1184"/>
      <c r="BI563" s="1184"/>
      <c r="BJ563" s="1184"/>
    </row>
    <row r="564" spans="2:62" ht="16.5">
      <c r="B564" s="899"/>
      <c r="C564" s="1298"/>
      <c r="D564" s="1298"/>
      <c r="E564" s="1298"/>
      <c r="F564" s="1298"/>
      <c r="G564" s="1298"/>
      <c r="H564" s="1298"/>
      <c r="I564" s="1298"/>
      <c r="J564" s="1298"/>
      <c r="K564" s="1298"/>
      <c r="L564" s="1298"/>
      <c r="M564" s="1298"/>
      <c r="N564" s="1298"/>
      <c r="O564" s="1298"/>
      <c r="P564" s="1386"/>
      <c r="Q564" s="1376"/>
      <c r="R564" s="1298"/>
      <c r="S564" s="1376"/>
      <c r="T564" s="1298"/>
      <c r="U564" s="1298"/>
      <c r="W564" s="1298"/>
      <c r="X564" s="1298"/>
      <c r="Y564" s="1184"/>
      <c r="Z564" s="1184"/>
      <c r="AA564" s="1184"/>
      <c r="AB564" s="1184"/>
      <c r="AC564" s="1184"/>
      <c r="AD564" s="1184"/>
      <c r="AE564" s="1184"/>
      <c r="AF564" s="1184"/>
      <c r="AG564" s="1184"/>
      <c r="AH564" s="1184"/>
      <c r="AI564" s="1184"/>
      <c r="AJ564" s="1184"/>
      <c r="AK564" s="1184"/>
      <c r="AL564" s="1184"/>
      <c r="AM564" s="1184"/>
      <c r="AN564" s="1184"/>
      <c r="AO564" s="1184"/>
      <c r="AP564" s="1184"/>
      <c r="AQ564" s="1396"/>
      <c r="AR564" s="1184"/>
      <c r="AS564" s="1184"/>
      <c r="AT564" s="1184"/>
      <c r="AU564" s="1184"/>
      <c r="AV564" s="1184"/>
      <c r="AW564" s="1184"/>
      <c r="AX564" s="1184"/>
      <c r="AY564" s="1184"/>
      <c r="AZ564" s="1184"/>
      <c r="BA564" s="1184"/>
      <c r="BB564" s="1184"/>
      <c r="BC564" s="1184"/>
      <c r="BD564" s="1184"/>
      <c r="BE564" s="1184"/>
      <c r="BF564" s="1184"/>
      <c r="BG564" s="1184"/>
      <c r="BH564" s="1184"/>
      <c r="BI564" s="1184"/>
      <c r="BJ564" s="1184"/>
    </row>
    <row r="565" spans="2:62" ht="16.5">
      <c r="B565" s="899"/>
      <c r="C565" s="1298"/>
      <c r="D565" s="1298"/>
      <c r="E565" s="1298"/>
      <c r="F565" s="1298"/>
      <c r="G565" s="1298"/>
      <c r="H565" s="1298"/>
      <c r="I565" s="1298"/>
      <c r="J565" s="1298"/>
      <c r="K565" s="1298"/>
      <c r="L565" s="1298"/>
      <c r="M565" s="1298"/>
      <c r="N565" s="1298"/>
      <c r="O565" s="1298"/>
      <c r="P565" s="1386"/>
      <c r="Q565" s="1376"/>
      <c r="R565" s="1298"/>
      <c r="S565" s="1376"/>
      <c r="T565" s="1298"/>
      <c r="U565" s="1298"/>
      <c r="W565" s="1298"/>
      <c r="X565" s="1298"/>
      <c r="Y565" s="1184"/>
      <c r="Z565" s="1184"/>
      <c r="AA565" s="1184"/>
      <c r="AB565" s="1184"/>
      <c r="AC565" s="1184"/>
      <c r="AD565" s="1184"/>
      <c r="AE565" s="1184"/>
      <c r="AF565" s="1184"/>
      <c r="AG565" s="1184"/>
      <c r="AH565" s="1184"/>
      <c r="AI565" s="1184"/>
      <c r="AJ565" s="1184"/>
      <c r="AK565" s="1184"/>
      <c r="AL565" s="1184"/>
      <c r="AM565" s="1184"/>
      <c r="AN565" s="1184"/>
      <c r="AO565" s="1184"/>
      <c r="AP565" s="1184"/>
      <c r="AQ565" s="1396"/>
      <c r="AR565" s="1184"/>
      <c r="AS565" s="1184"/>
      <c r="AT565" s="1184"/>
      <c r="AU565" s="1184"/>
      <c r="AV565" s="1184"/>
      <c r="AW565" s="1184"/>
      <c r="AX565" s="1184"/>
      <c r="AY565" s="1184"/>
      <c r="AZ565" s="1184"/>
      <c r="BA565" s="1184"/>
      <c r="BB565" s="1184"/>
      <c r="BC565" s="1184"/>
      <c r="BD565" s="1184"/>
      <c r="BE565" s="1184"/>
      <c r="BF565" s="1184"/>
      <c r="BG565" s="1184"/>
      <c r="BH565" s="1184"/>
      <c r="BI565" s="1184"/>
      <c r="BJ565" s="1184"/>
    </row>
    <row r="566" spans="2:62" ht="16.5">
      <c r="B566" s="899"/>
      <c r="C566" s="1298"/>
      <c r="D566" s="1298"/>
      <c r="E566" s="1298"/>
      <c r="F566" s="1298"/>
      <c r="G566" s="1298"/>
      <c r="H566" s="1298"/>
      <c r="I566" s="1298"/>
      <c r="J566" s="1298"/>
      <c r="K566" s="1298"/>
      <c r="L566" s="1298"/>
      <c r="M566" s="1298"/>
      <c r="N566" s="1298"/>
      <c r="O566" s="1298"/>
      <c r="P566" s="1386"/>
      <c r="Q566" s="1376"/>
      <c r="R566" s="1298"/>
      <c r="S566" s="1376"/>
      <c r="T566" s="1298"/>
      <c r="U566" s="1298"/>
      <c r="W566" s="1298"/>
      <c r="X566" s="1298"/>
      <c r="Y566" s="1184"/>
      <c r="Z566" s="1184"/>
      <c r="AA566" s="1184"/>
      <c r="AB566" s="1184"/>
      <c r="AC566" s="1184"/>
      <c r="AD566" s="1184"/>
      <c r="AE566" s="1184"/>
      <c r="AF566" s="1184"/>
      <c r="AG566" s="1184"/>
      <c r="AH566" s="1184"/>
      <c r="AI566" s="1184"/>
      <c r="AJ566" s="1184"/>
      <c r="AK566" s="1184"/>
      <c r="AL566" s="1184"/>
      <c r="AM566" s="1184"/>
      <c r="AN566" s="1184"/>
      <c r="AO566" s="1184"/>
      <c r="AP566" s="1184"/>
      <c r="AQ566" s="1396"/>
      <c r="AR566" s="1184"/>
      <c r="AS566" s="1184"/>
      <c r="AT566" s="1184"/>
      <c r="AU566" s="1184"/>
      <c r="AV566" s="1184"/>
      <c r="AW566" s="1184"/>
      <c r="AX566" s="1184"/>
      <c r="AY566" s="1184"/>
      <c r="AZ566" s="1184"/>
      <c r="BA566" s="1184"/>
      <c r="BB566" s="1184"/>
      <c r="BC566" s="1184"/>
      <c r="BD566" s="1184"/>
      <c r="BE566" s="1184"/>
      <c r="BF566" s="1184"/>
      <c r="BG566" s="1184"/>
      <c r="BH566" s="1184"/>
      <c r="BI566" s="1184"/>
      <c r="BJ566" s="1184"/>
    </row>
    <row r="567" spans="2:62" ht="16.5">
      <c r="B567" s="899"/>
      <c r="C567" s="1375"/>
      <c r="D567" s="1375"/>
      <c r="E567" s="1298"/>
      <c r="F567" s="1298"/>
      <c r="G567" s="1375"/>
      <c r="H567" s="1298"/>
      <c r="I567" s="1298"/>
      <c r="J567" s="1298"/>
      <c r="K567" s="1298"/>
      <c r="L567" s="1298"/>
      <c r="M567" s="1298"/>
      <c r="N567" s="1298"/>
      <c r="O567" s="1298"/>
      <c r="P567" s="1388"/>
      <c r="Q567" s="1378"/>
      <c r="R567" s="1298"/>
      <c r="S567" s="1378"/>
      <c r="T567" s="1298"/>
      <c r="U567" s="1298"/>
      <c r="W567" s="1298"/>
      <c r="X567" s="1298"/>
      <c r="Y567" s="1184"/>
      <c r="Z567" s="1184"/>
      <c r="AA567" s="1184"/>
      <c r="AB567" s="1184"/>
      <c r="AC567" s="1184"/>
      <c r="AD567" s="1184"/>
      <c r="AE567" s="1184"/>
      <c r="AF567" s="1184"/>
      <c r="AG567" s="1184"/>
      <c r="AH567" s="1184"/>
      <c r="AI567" s="1184"/>
      <c r="AJ567" s="1184"/>
      <c r="AK567" s="1184"/>
      <c r="AL567" s="1184"/>
      <c r="AM567" s="1184"/>
      <c r="AN567" s="1184"/>
      <c r="AO567" s="1184"/>
      <c r="AP567" s="1184"/>
      <c r="AQ567" s="1396"/>
      <c r="AR567" s="1184"/>
      <c r="AS567" s="1184"/>
      <c r="AT567" s="1184"/>
      <c r="AU567" s="1184"/>
      <c r="AV567" s="1184"/>
      <c r="AW567" s="1184"/>
      <c r="AX567" s="1184"/>
      <c r="AY567" s="1184"/>
      <c r="AZ567" s="1184"/>
      <c r="BA567" s="1184"/>
      <c r="BB567" s="1184"/>
      <c r="BC567" s="1184"/>
      <c r="BD567" s="1184"/>
      <c r="BE567" s="1184"/>
      <c r="BF567" s="1184"/>
      <c r="BG567" s="1184"/>
      <c r="BH567" s="1184"/>
      <c r="BI567" s="1184"/>
      <c r="BJ567" s="1184"/>
    </row>
    <row r="568" spans="2:62" ht="16.5">
      <c r="B568" s="899"/>
      <c r="C568" s="1298"/>
      <c r="D568" s="1298"/>
      <c r="E568" s="1298"/>
      <c r="F568" s="1298"/>
      <c r="G568" s="1298"/>
      <c r="H568" s="1298"/>
      <c r="I568" s="1298"/>
      <c r="J568" s="1298"/>
      <c r="K568" s="1298"/>
      <c r="L568" s="1298"/>
      <c r="M568" s="1298"/>
      <c r="N568" s="1298"/>
      <c r="O568" s="1298"/>
      <c r="P568" s="1388"/>
      <c r="Q568" s="1388"/>
      <c r="R568" s="1298"/>
      <c r="S568" s="1298"/>
      <c r="T568" s="1298"/>
      <c r="U568" s="1298"/>
      <c r="W568" s="1298"/>
      <c r="X568" s="1298"/>
      <c r="Y568" s="1184"/>
      <c r="Z568" s="1184"/>
      <c r="AA568" s="1184"/>
      <c r="AB568" s="1184"/>
      <c r="AC568" s="1184"/>
      <c r="AD568" s="1184"/>
      <c r="AE568" s="1184"/>
      <c r="AF568" s="1184"/>
      <c r="AG568" s="1184"/>
      <c r="AH568" s="1184"/>
      <c r="AI568" s="1184"/>
      <c r="AJ568" s="1184"/>
      <c r="AK568" s="1184"/>
      <c r="AL568" s="1184"/>
      <c r="AM568" s="1184"/>
      <c r="AN568" s="1184"/>
      <c r="AO568" s="1184"/>
      <c r="AP568" s="1184"/>
      <c r="AQ568" s="1396"/>
      <c r="AR568" s="1184"/>
      <c r="AS568" s="1184"/>
      <c r="AT568" s="1184"/>
      <c r="AU568" s="1184"/>
      <c r="AV568" s="1184"/>
      <c r="AW568" s="1184"/>
      <c r="AX568" s="1184"/>
      <c r="AY568" s="1184"/>
      <c r="AZ568" s="1184"/>
      <c r="BA568" s="1184"/>
      <c r="BB568" s="1184"/>
      <c r="BC568" s="1184"/>
      <c r="BD568" s="1184"/>
      <c r="BE568" s="1184"/>
      <c r="BF568" s="1184"/>
      <c r="BG568" s="1184"/>
      <c r="BH568" s="1184"/>
      <c r="BI568" s="1184"/>
      <c r="BJ568" s="1184"/>
    </row>
    <row r="569" spans="2:62" ht="16.5">
      <c r="B569" s="899"/>
      <c r="C569" s="1298"/>
      <c r="D569" s="1298"/>
      <c r="E569" s="1298"/>
      <c r="F569" s="1298"/>
      <c r="G569" s="1298"/>
      <c r="H569" s="1298"/>
      <c r="I569" s="1298"/>
      <c r="J569" s="1298"/>
      <c r="K569" s="1298"/>
      <c r="L569" s="1298"/>
      <c r="M569" s="1298"/>
      <c r="N569" s="1298"/>
      <c r="O569" s="1298"/>
      <c r="P569" s="1386"/>
      <c r="Q569" s="1376"/>
      <c r="R569" s="1298"/>
      <c r="S569" s="1376"/>
      <c r="T569" s="1298"/>
      <c r="U569" s="1298"/>
      <c r="W569" s="1298"/>
      <c r="X569" s="1298"/>
      <c r="Y569" s="1184"/>
      <c r="Z569" s="1184"/>
      <c r="AA569" s="1184"/>
      <c r="AB569" s="1184"/>
      <c r="AC569" s="1184"/>
      <c r="AD569" s="1184"/>
      <c r="AE569" s="1184"/>
      <c r="AF569" s="1184"/>
      <c r="AG569" s="1184"/>
      <c r="AH569" s="1184"/>
      <c r="AI569" s="1184"/>
      <c r="AJ569" s="1184"/>
      <c r="AK569" s="1184"/>
      <c r="AL569" s="1184"/>
      <c r="AM569" s="1184"/>
      <c r="AN569" s="1184"/>
      <c r="AO569" s="1184"/>
      <c r="AP569" s="1184"/>
      <c r="AQ569" s="1396"/>
      <c r="AR569" s="1184"/>
      <c r="AS569" s="1184"/>
      <c r="AT569" s="1184"/>
      <c r="AU569" s="1184"/>
      <c r="AV569" s="1184"/>
      <c r="AW569" s="1184"/>
      <c r="AX569" s="1184"/>
      <c r="AY569" s="1184"/>
      <c r="AZ569" s="1184"/>
      <c r="BA569" s="1184"/>
      <c r="BB569" s="1184"/>
      <c r="BC569" s="1184"/>
      <c r="BD569" s="1184"/>
      <c r="BE569" s="1184"/>
      <c r="BF569" s="1184"/>
      <c r="BG569" s="1184"/>
      <c r="BH569" s="1184"/>
      <c r="BI569" s="1184"/>
      <c r="BJ569" s="1184"/>
    </row>
    <row r="570" spans="2:62" ht="16.5">
      <c r="B570" s="899"/>
      <c r="C570" s="1298"/>
      <c r="D570" s="1298"/>
      <c r="E570" s="1298"/>
      <c r="F570" s="1298"/>
      <c r="G570" s="1298"/>
      <c r="H570" s="1298"/>
      <c r="I570" s="1298"/>
      <c r="J570" s="1298"/>
      <c r="K570" s="1298"/>
      <c r="L570" s="1298"/>
      <c r="M570" s="1298"/>
      <c r="N570" s="1298"/>
      <c r="O570" s="1298"/>
      <c r="P570" s="1386"/>
      <c r="Q570" s="1376"/>
      <c r="R570" s="1298"/>
      <c r="S570" s="1376"/>
      <c r="T570" s="1298"/>
      <c r="U570" s="1298"/>
      <c r="W570" s="1298"/>
      <c r="X570" s="1298"/>
      <c r="Y570" s="1184"/>
      <c r="Z570" s="1184"/>
      <c r="AA570" s="1184"/>
      <c r="AB570" s="1184"/>
      <c r="AC570" s="1184"/>
      <c r="AD570" s="1184"/>
      <c r="AE570" s="1184"/>
      <c r="AF570" s="1184"/>
      <c r="AG570" s="1184"/>
      <c r="AH570" s="1184"/>
      <c r="AI570" s="1184"/>
      <c r="AJ570" s="1184"/>
      <c r="AK570" s="1184"/>
      <c r="AL570" s="1184"/>
      <c r="AM570" s="1184"/>
      <c r="AN570" s="1184"/>
      <c r="AO570" s="1184"/>
      <c r="AP570" s="1184"/>
      <c r="AQ570" s="1396"/>
      <c r="AR570" s="1184"/>
      <c r="AS570" s="1184"/>
      <c r="AT570" s="1184"/>
      <c r="AU570" s="1184"/>
      <c r="AV570" s="1184"/>
      <c r="AW570" s="1184"/>
      <c r="AX570" s="1184"/>
      <c r="AY570" s="1184"/>
      <c r="AZ570" s="1184"/>
      <c r="BA570" s="1184"/>
      <c r="BB570" s="1184"/>
      <c r="BC570" s="1184"/>
      <c r="BD570" s="1184"/>
      <c r="BE570" s="1184"/>
      <c r="BF570" s="1184"/>
      <c r="BG570" s="1184"/>
      <c r="BH570" s="1184"/>
      <c r="BI570" s="1184"/>
      <c r="BJ570" s="1184"/>
    </row>
    <row r="571" spans="2:62" ht="16.5">
      <c r="B571" s="899"/>
      <c r="C571" s="1375"/>
      <c r="D571" s="1298"/>
      <c r="E571" s="1298"/>
      <c r="F571" s="1298"/>
      <c r="G571" s="1298"/>
      <c r="H571" s="1298"/>
      <c r="I571" s="1298"/>
      <c r="J571" s="1298"/>
      <c r="K571" s="1298"/>
      <c r="L571" s="1298"/>
      <c r="M571" s="1298"/>
      <c r="N571" s="1298"/>
      <c r="O571" s="1298"/>
      <c r="P571" s="1388"/>
      <c r="Q571" s="1378"/>
      <c r="R571" s="1298"/>
      <c r="S571" s="1378"/>
      <c r="T571" s="1298"/>
      <c r="U571" s="1298"/>
      <c r="W571" s="1298"/>
      <c r="X571" s="1298"/>
      <c r="Y571" s="1184"/>
      <c r="Z571" s="1184"/>
      <c r="AA571" s="1184"/>
      <c r="AB571" s="1184"/>
      <c r="AC571" s="1184"/>
      <c r="AD571" s="1184"/>
      <c r="AE571" s="1184"/>
      <c r="AF571" s="1184"/>
      <c r="AG571" s="1184"/>
      <c r="AH571" s="1184"/>
      <c r="AI571" s="1184"/>
      <c r="AJ571" s="1184"/>
      <c r="AK571" s="1184"/>
      <c r="AL571" s="1184"/>
      <c r="AM571" s="1184"/>
      <c r="AN571" s="1184"/>
      <c r="AO571" s="1184"/>
      <c r="AP571" s="1184"/>
      <c r="AQ571" s="1396"/>
      <c r="AR571" s="1184"/>
      <c r="AS571" s="1184"/>
      <c r="AT571" s="1184"/>
      <c r="AU571" s="1184"/>
      <c r="AV571" s="1184"/>
      <c r="AW571" s="1184"/>
      <c r="AX571" s="1184"/>
      <c r="AY571" s="1184"/>
      <c r="AZ571" s="1184"/>
      <c r="BA571" s="1184"/>
      <c r="BB571" s="1184"/>
      <c r="BC571" s="1184"/>
      <c r="BD571" s="1184"/>
      <c r="BE571" s="1184"/>
      <c r="BF571" s="1184"/>
      <c r="BG571" s="1184"/>
      <c r="BH571" s="1184"/>
      <c r="BI571" s="1184"/>
      <c r="BJ571" s="1184"/>
    </row>
    <row r="572" spans="2:62" ht="16.5">
      <c r="B572" s="899"/>
      <c r="C572" s="1298"/>
      <c r="D572" s="1298"/>
      <c r="E572" s="1298"/>
      <c r="F572" s="1298"/>
      <c r="G572" s="1298"/>
      <c r="H572" s="1298"/>
      <c r="I572" s="1298"/>
      <c r="J572" s="1298"/>
      <c r="K572" s="1298"/>
      <c r="L572" s="1298"/>
      <c r="M572" s="1298"/>
      <c r="N572" s="1298"/>
      <c r="O572" s="1298"/>
      <c r="P572" s="1388"/>
      <c r="Q572" s="1388"/>
      <c r="R572" s="1298"/>
      <c r="S572" s="1298"/>
      <c r="T572" s="1298"/>
      <c r="U572" s="1298"/>
      <c r="W572" s="1298"/>
      <c r="X572" s="1298"/>
      <c r="Y572" s="1184"/>
      <c r="Z572" s="1184"/>
      <c r="AA572" s="1184"/>
      <c r="AB572" s="1184"/>
      <c r="AC572" s="1184"/>
      <c r="AD572" s="1184"/>
      <c r="AE572" s="1184"/>
      <c r="AF572" s="1184"/>
      <c r="AG572" s="1184"/>
      <c r="AH572" s="1184"/>
      <c r="AI572" s="1184"/>
      <c r="AJ572" s="1184"/>
      <c r="AK572" s="1184"/>
      <c r="AL572" s="1184"/>
      <c r="AM572" s="1184"/>
      <c r="AN572" s="1184"/>
      <c r="AO572" s="1184"/>
      <c r="AP572" s="1184"/>
      <c r="AQ572" s="1396"/>
      <c r="AR572" s="1184"/>
      <c r="AS572" s="1184"/>
      <c r="AT572" s="1184"/>
      <c r="AU572" s="1184"/>
      <c r="AV572" s="1184"/>
      <c r="AW572" s="1184"/>
      <c r="AX572" s="1184"/>
      <c r="AY572" s="1184"/>
      <c r="AZ572" s="1184"/>
      <c r="BA572" s="1184"/>
      <c r="BB572" s="1184"/>
      <c r="BC572" s="1184"/>
      <c r="BD572" s="1184"/>
      <c r="BE572" s="1184"/>
      <c r="BF572" s="1184"/>
      <c r="BG572" s="1184"/>
      <c r="BH572" s="1184"/>
      <c r="BI572" s="1184"/>
      <c r="BJ572" s="1184"/>
    </row>
    <row r="573" spans="2:62" ht="16.5">
      <c r="B573" s="899"/>
      <c r="C573" s="1298"/>
      <c r="D573" s="1298"/>
      <c r="E573" s="1298"/>
      <c r="F573" s="1298"/>
      <c r="G573" s="1298"/>
      <c r="H573" s="1298"/>
      <c r="I573" s="1298"/>
      <c r="J573" s="1298"/>
      <c r="K573" s="1298"/>
      <c r="L573" s="1298"/>
      <c r="M573" s="1298"/>
      <c r="N573" s="1298"/>
      <c r="O573" s="1298"/>
      <c r="P573" s="1386"/>
      <c r="Q573" s="1376"/>
      <c r="R573" s="1298"/>
      <c r="S573" s="1376"/>
      <c r="T573" s="1298"/>
      <c r="U573" s="1298"/>
      <c r="W573" s="1298"/>
      <c r="X573" s="1298"/>
      <c r="Y573" s="1184"/>
      <c r="Z573" s="1184"/>
      <c r="AA573" s="1184"/>
      <c r="AB573" s="1184"/>
      <c r="AC573" s="1184"/>
      <c r="AD573" s="1184"/>
      <c r="AE573" s="1184"/>
      <c r="AF573" s="1184"/>
      <c r="AG573" s="1184"/>
      <c r="AH573" s="1184"/>
      <c r="AI573" s="1184"/>
      <c r="AJ573" s="1184"/>
      <c r="AK573" s="1184"/>
      <c r="AL573" s="1184"/>
      <c r="AM573" s="1184"/>
      <c r="AN573" s="1184"/>
      <c r="AO573" s="1184"/>
      <c r="AP573" s="1184"/>
      <c r="AQ573" s="1396"/>
      <c r="AR573" s="1184"/>
      <c r="AS573" s="1184"/>
      <c r="AT573" s="1184"/>
      <c r="AU573" s="1184"/>
      <c r="AV573" s="1184"/>
      <c r="AW573" s="1184"/>
      <c r="AX573" s="1184"/>
      <c r="AY573" s="1184"/>
      <c r="AZ573" s="1184"/>
      <c r="BA573" s="1184"/>
      <c r="BB573" s="1184"/>
      <c r="BC573" s="1184"/>
      <c r="BD573" s="1184"/>
      <c r="BE573" s="1184"/>
      <c r="BF573" s="1184"/>
      <c r="BG573" s="1184"/>
      <c r="BH573" s="1184"/>
      <c r="BI573" s="1184"/>
      <c r="BJ573" s="1184"/>
    </row>
    <row r="574" spans="2:62" ht="16.5">
      <c r="B574" s="899"/>
      <c r="C574" s="1375"/>
      <c r="D574" s="1375"/>
      <c r="E574" s="1298"/>
      <c r="F574" s="1298"/>
      <c r="G574" s="1375"/>
      <c r="H574" s="1298"/>
      <c r="I574" s="1298"/>
      <c r="J574" s="1298"/>
      <c r="K574" s="1298"/>
      <c r="L574" s="1298"/>
      <c r="M574" s="1298"/>
      <c r="N574" s="1298"/>
      <c r="O574" s="1298"/>
      <c r="P574" s="1388"/>
      <c r="Q574" s="1378"/>
      <c r="R574" s="1298"/>
      <c r="S574" s="1378"/>
      <c r="T574" s="1298"/>
      <c r="U574" s="1298"/>
      <c r="W574" s="1298"/>
      <c r="X574" s="1298"/>
      <c r="Y574" s="1184"/>
      <c r="Z574" s="1184"/>
      <c r="AA574" s="1184"/>
      <c r="AB574" s="1184"/>
      <c r="AC574" s="1184"/>
      <c r="AD574" s="1184"/>
      <c r="AE574" s="1184"/>
      <c r="AF574" s="1184"/>
      <c r="AG574" s="1184"/>
      <c r="AH574" s="1184"/>
      <c r="AI574" s="1184"/>
      <c r="AJ574" s="1184"/>
      <c r="AK574" s="1184"/>
      <c r="AL574" s="1184"/>
      <c r="AM574" s="1184"/>
      <c r="AN574" s="1184"/>
      <c r="AO574" s="1184"/>
      <c r="AP574" s="1184"/>
      <c r="AQ574" s="1396"/>
      <c r="AR574" s="1184"/>
      <c r="AS574" s="1184"/>
      <c r="AT574" s="1184"/>
      <c r="AU574" s="1184"/>
      <c r="AV574" s="1184"/>
      <c r="AW574" s="1184"/>
      <c r="AX574" s="1184"/>
      <c r="AY574" s="1184"/>
      <c r="AZ574" s="1184"/>
      <c r="BA574" s="1184"/>
      <c r="BB574" s="1184"/>
      <c r="BC574" s="1184"/>
      <c r="BD574" s="1184"/>
      <c r="BE574" s="1184"/>
      <c r="BF574" s="1184"/>
      <c r="BG574" s="1184"/>
      <c r="BH574" s="1184"/>
      <c r="BI574" s="1184"/>
      <c r="BJ574" s="1184"/>
    </row>
    <row r="575" spans="2:62" ht="16.5">
      <c r="B575" s="899"/>
      <c r="C575" s="1298"/>
      <c r="D575" s="1298"/>
      <c r="E575" s="1298"/>
      <c r="F575" s="1298"/>
      <c r="G575" s="1298"/>
      <c r="H575" s="1298"/>
      <c r="I575" s="1298"/>
      <c r="J575" s="1298"/>
      <c r="K575" s="1298"/>
      <c r="L575" s="1298"/>
      <c r="M575" s="1298"/>
      <c r="N575" s="1298"/>
      <c r="O575" s="1298"/>
      <c r="P575" s="1388"/>
      <c r="Q575" s="1388"/>
      <c r="R575" s="1298"/>
      <c r="S575" s="1298"/>
      <c r="T575" s="1298"/>
      <c r="U575" s="1298"/>
      <c r="W575" s="1298"/>
      <c r="X575" s="1298"/>
      <c r="Y575" s="1184"/>
      <c r="Z575" s="1184"/>
      <c r="AA575" s="1184"/>
      <c r="AB575" s="1184"/>
      <c r="AC575" s="1184"/>
      <c r="AD575" s="1184"/>
      <c r="AE575" s="1184"/>
      <c r="AF575" s="1184"/>
      <c r="AG575" s="1184"/>
      <c r="AH575" s="1184"/>
      <c r="AI575" s="1184"/>
      <c r="AJ575" s="1184"/>
      <c r="AK575" s="1184"/>
      <c r="AL575" s="1184"/>
      <c r="AM575" s="1184"/>
      <c r="AN575" s="1184"/>
      <c r="AO575" s="1184"/>
      <c r="AP575" s="1184"/>
      <c r="AQ575" s="1396"/>
      <c r="AR575" s="1184"/>
      <c r="AS575" s="1184"/>
      <c r="AT575" s="1184"/>
      <c r="AU575" s="1184"/>
      <c r="AV575" s="1184"/>
      <c r="AW575" s="1184"/>
      <c r="AX575" s="1184"/>
      <c r="AY575" s="1184"/>
      <c r="AZ575" s="1184"/>
      <c r="BA575" s="1184"/>
      <c r="BB575" s="1184"/>
      <c r="BC575" s="1184"/>
      <c r="BD575" s="1184"/>
      <c r="BE575" s="1184"/>
      <c r="BF575" s="1184"/>
      <c r="BG575" s="1184"/>
      <c r="BH575" s="1184"/>
      <c r="BI575" s="1184"/>
      <c r="BJ575" s="1184"/>
    </row>
    <row r="576" spans="2:62" ht="16.5">
      <c r="B576" s="899"/>
      <c r="C576" s="1298"/>
      <c r="D576" s="1298"/>
      <c r="E576" s="1376"/>
      <c r="F576" s="1386"/>
      <c r="G576" s="1298"/>
      <c r="H576" s="1376"/>
      <c r="I576" s="1386"/>
      <c r="J576" s="1386"/>
      <c r="K576" s="1376"/>
      <c r="L576" s="1386"/>
      <c r="M576" s="1376"/>
      <c r="N576" s="1386"/>
      <c r="O576" s="1376"/>
      <c r="P576" s="1386"/>
      <c r="Q576" s="1376"/>
      <c r="R576" s="1376"/>
      <c r="S576" s="1298"/>
      <c r="T576" s="1298"/>
      <c r="U576" s="1298"/>
      <c r="W576" s="1298"/>
      <c r="X576" s="1298"/>
      <c r="Y576" s="1184"/>
      <c r="Z576" s="1184"/>
      <c r="AA576" s="1184"/>
      <c r="AB576" s="1184"/>
      <c r="AC576" s="1184"/>
      <c r="AD576" s="1184"/>
      <c r="AE576" s="1184"/>
      <c r="AF576" s="1184"/>
      <c r="AG576" s="1184"/>
      <c r="AH576" s="1184"/>
      <c r="AI576" s="1184"/>
      <c r="AJ576" s="1184"/>
      <c r="AK576" s="1184"/>
      <c r="AL576" s="1184"/>
      <c r="AM576" s="1184"/>
      <c r="AN576" s="1184"/>
      <c r="AO576" s="1184"/>
      <c r="AP576" s="1184"/>
      <c r="AQ576" s="1396"/>
      <c r="AR576" s="1184"/>
      <c r="AS576" s="1184"/>
      <c r="AT576" s="1184"/>
      <c r="AU576" s="1184"/>
      <c r="AV576" s="1184"/>
      <c r="AW576" s="1184"/>
      <c r="AX576" s="1184"/>
      <c r="AY576" s="1184"/>
      <c r="AZ576" s="1184"/>
      <c r="BA576" s="1184"/>
      <c r="BB576" s="1184"/>
      <c r="BC576" s="1184"/>
      <c r="BD576" s="1184"/>
      <c r="BE576" s="1184"/>
      <c r="BF576" s="1184"/>
      <c r="BG576" s="1184"/>
      <c r="BH576" s="1184"/>
      <c r="BI576" s="1184"/>
      <c r="BJ576" s="1184"/>
    </row>
    <row r="577" spans="2:62" ht="16.5">
      <c r="B577" s="899"/>
      <c r="C577" s="1375"/>
      <c r="D577" s="1375"/>
      <c r="E577" s="1378"/>
      <c r="F577" s="1388"/>
      <c r="G577" s="1375"/>
      <c r="H577" s="1378"/>
      <c r="I577" s="1388"/>
      <c r="J577" s="1388"/>
      <c r="K577" s="1378"/>
      <c r="L577" s="1388"/>
      <c r="M577" s="1378"/>
      <c r="N577" s="1388"/>
      <c r="O577" s="1378"/>
      <c r="P577" s="1388"/>
      <c r="Q577" s="1378"/>
      <c r="R577" s="1378"/>
      <c r="S577" s="1378"/>
      <c r="T577" s="1298"/>
      <c r="U577" s="1298"/>
      <c r="W577" s="1298"/>
      <c r="X577" s="1298"/>
      <c r="Y577" s="1184"/>
      <c r="Z577" s="1184"/>
      <c r="AA577" s="1184"/>
      <c r="AB577" s="1184"/>
      <c r="AC577" s="1184"/>
      <c r="AD577" s="1184"/>
      <c r="AE577" s="1184"/>
      <c r="AF577" s="1184"/>
      <c r="AG577" s="1184"/>
      <c r="AH577" s="1184"/>
      <c r="AI577" s="1184"/>
      <c r="AJ577" s="1184"/>
      <c r="AK577" s="1184"/>
      <c r="AL577" s="1184"/>
      <c r="AM577" s="1184"/>
      <c r="AN577" s="1184"/>
      <c r="AO577" s="1184"/>
      <c r="AP577" s="1184"/>
      <c r="AQ577" s="1396"/>
      <c r="AR577" s="1184"/>
      <c r="AS577" s="1184"/>
      <c r="AT577" s="1184"/>
      <c r="AU577" s="1184"/>
      <c r="AV577" s="1184"/>
      <c r="AW577" s="1184"/>
      <c r="AX577" s="1184"/>
      <c r="AY577" s="1184"/>
      <c r="AZ577" s="1184"/>
      <c r="BA577" s="1184"/>
      <c r="BB577" s="1184"/>
      <c r="BC577" s="1184"/>
      <c r="BD577" s="1184"/>
      <c r="BE577" s="1184"/>
      <c r="BF577" s="1184"/>
      <c r="BG577" s="1184"/>
      <c r="BH577" s="1184"/>
      <c r="BI577" s="1184"/>
      <c r="BJ577" s="1184"/>
    </row>
    <row r="578" spans="2:62" ht="16.5">
      <c r="B578" s="899"/>
      <c r="C578" s="1298"/>
      <c r="D578" s="1298"/>
      <c r="E578" s="1376"/>
      <c r="F578" s="1386"/>
      <c r="G578" s="1298"/>
      <c r="H578" s="1376"/>
      <c r="I578" s="1386"/>
      <c r="J578" s="1376"/>
      <c r="K578" s="1386"/>
      <c r="L578" s="1376"/>
      <c r="M578" s="1298"/>
      <c r="N578" s="1376"/>
      <c r="O578" s="1386"/>
      <c r="P578" s="1378"/>
      <c r="Q578" s="1388"/>
      <c r="R578" s="1388"/>
      <c r="S578" s="1376"/>
      <c r="T578" s="1298"/>
      <c r="U578" s="1298"/>
      <c r="W578" s="1298"/>
      <c r="X578" s="1298"/>
      <c r="Y578" s="1184"/>
      <c r="Z578" s="1184"/>
      <c r="AA578" s="1184"/>
      <c r="AB578" s="1184"/>
      <c r="AC578" s="1184"/>
      <c r="AD578" s="1184"/>
      <c r="AE578" s="1184"/>
      <c r="AF578" s="1184"/>
      <c r="AG578" s="1184"/>
      <c r="AH578" s="1184"/>
      <c r="AI578" s="1184"/>
      <c r="AJ578" s="1184"/>
      <c r="AK578" s="1184"/>
      <c r="AL578" s="1184"/>
      <c r="AM578" s="1184"/>
      <c r="AN578" s="1184"/>
      <c r="AO578" s="1184"/>
      <c r="AP578" s="1184"/>
      <c r="AQ578" s="1396"/>
      <c r="AR578" s="1184"/>
      <c r="AS578" s="1184"/>
      <c r="AT578" s="1184"/>
      <c r="AU578" s="1184"/>
      <c r="AV578" s="1184"/>
      <c r="AW578" s="1184"/>
      <c r="AX578" s="1184"/>
      <c r="AY578" s="1184"/>
      <c r="AZ578" s="1184"/>
      <c r="BA578" s="1184"/>
      <c r="BB578" s="1184"/>
      <c r="BC578" s="1184"/>
      <c r="BD578" s="1184"/>
      <c r="BE578" s="1184"/>
      <c r="BF578" s="1184"/>
      <c r="BG578" s="1184"/>
      <c r="BH578" s="1184"/>
      <c r="BI578" s="1184"/>
      <c r="BJ578" s="1184"/>
    </row>
    <row r="579" spans="2:62" ht="16.5">
      <c r="B579" s="899"/>
      <c r="C579" s="1298"/>
      <c r="D579" s="1298"/>
      <c r="E579" s="1376"/>
      <c r="F579" s="1386"/>
      <c r="G579" s="1298"/>
      <c r="H579" s="1376"/>
      <c r="I579" s="1386"/>
      <c r="J579" s="1376"/>
      <c r="K579" s="1386"/>
      <c r="L579" s="1376"/>
      <c r="M579" s="1298"/>
      <c r="N579" s="1376"/>
      <c r="O579" s="1386"/>
      <c r="P579" s="1376"/>
      <c r="Q579" s="1298"/>
      <c r="R579" s="1386"/>
      <c r="S579" s="1376"/>
      <c r="T579" s="1298"/>
      <c r="U579" s="1298"/>
      <c r="W579" s="1298"/>
      <c r="X579" s="1298"/>
      <c r="Y579" s="1184"/>
      <c r="Z579" s="1184"/>
      <c r="AA579" s="1184"/>
      <c r="AB579" s="1184"/>
      <c r="AC579" s="1184"/>
      <c r="AD579" s="1184"/>
      <c r="AE579" s="1184"/>
      <c r="AF579" s="1184"/>
      <c r="AG579" s="1184"/>
      <c r="AH579" s="1184"/>
      <c r="AI579" s="1184"/>
      <c r="AJ579" s="1184"/>
      <c r="AK579" s="1184"/>
      <c r="AL579" s="1184"/>
      <c r="AM579" s="1184"/>
      <c r="AN579" s="1184"/>
      <c r="AO579" s="1184"/>
      <c r="AP579" s="1184"/>
      <c r="AQ579" s="1396"/>
      <c r="AR579" s="1184"/>
      <c r="AS579" s="1184"/>
      <c r="AT579" s="1184"/>
      <c r="AU579" s="1184"/>
      <c r="AV579" s="1184"/>
      <c r="AW579" s="1184"/>
      <c r="AX579" s="1184"/>
      <c r="AY579" s="1184"/>
      <c r="AZ579" s="1184"/>
      <c r="BA579" s="1184"/>
      <c r="BB579" s="1184"/>
      <c r="BC579" s="1184"/>
      <c r="BD579" s="1184"/>
      <c r="BE579" s="1184"/>
      <c r="BF579" s="1184"/>
      <c r="BG579" s="1184"/>
      <c r="BH579" s="1184"/>
      <c r="BI579" s="1184"/>
      <c r="BJ579" s="1184"/>
    </row>
    <row r="580" spans="2:62" ht="16.5">
      <c r="B580" s="899"/>
      <c r="C580" s="1298"/>
      <c r="D580" s="1298"/>
      <c r="E580" s="1298"/>
      <c r="F580" s="1298"/>
      <c r="G580" s="1298"/>
      <c r="H580" s="1298"/>
      <c r="I580" s="1298"/>
      <c r="J580" s="1298"/>
      <c r="K580" s="1298"/>
      <c r="L580" s="1298"/>
      <c r="M580" s="1298"/>
      <c r="N580" s="1298"/>
      <c r="O580" s="1298"/>
      <c r="P580" s="1298"/>
      <c r="Q580" s="1298"/>
      <c r="R580" s="1386"/>
      <c r="S580" s="1376"/>
      <c r="T580" s="1298"/>
      <c r="U580" s="1298"/>
      <c r="W580" s="1298"/>
      <c r="X580" s="1298"/>
      <c r="Y580" s="1184"/>
      <c r="Z580" s="1184"/>
      <c r="AA580" s="1184"/>
      <c r="AB580" s="1184"/>
      <c r="AC580" s="1184"/>
      <c r="AD580" s="1184"/>
      <c r="AE580" s="1184"/>
      <c r="AF580" s="1184"/>
      <c r="AG580" s="1184"/>
      <c r="AH580" s="1184"/>
      <c r="AI580" s="1184"/>
      <c r="AJ580" s="1184"/>
      <c r="AK580" s="1184"/>
      <c r="AL580" s="1184"/>
      <c r="AM580" s="1184"/>
      <c r="AN580" s="1184"/>
      <c r="AO580" s="1184"/>
      <c r="AP580" s="1184"/>
      <c r="AQ580" s="1396"/>
      <c r="AR580" s="1184"/>
      <c r="AS580" s="1184"/>
      <c r="AT580" s="1184"/>
      <c r="AU580" s="1184"/>
      <c r="AV580" s="1184"/>
      <c r="AW580" s="1184"/>
      <c r="AX580" s="1184"/>
      <c r="AY580" s="1184"/>
      <c r="AZ580" s="1184"/>
      <c r="BA580" s="1184"/>
      <c r="BB580" s="1184"/>
      <c r="BC580" s="1184"/>
      <c r="BD580" s="1184"/>
      <c r="BE580" s="1184"/>
      <c r="BF580" s="1184"/>
      <c r="BG580" s="1184"/>
      <c r="BH580" s="1184"/>
      <c r="BI580" s="1184"/>
      <c r="BJ580" s="1184"/>
    </row>
    <row r="581" spans="2:62" ht="16.5">
      <c r="B581" s="899"/>
      <c r="C581" s="1298"/>
      <c r="D581" s="1298"/>
      <c r="E581" s="1376"/>
      <c r="F581" s="1386"/>
      <c r="G581" s="1298"/>
      <c r="H581" s="1376"/>
      <c r="I581" s="1386"/>
      <c r="J581" s="1376"/>
      <c r="K581" s="1386"/>
      <c r="L581" s="1376"/>
      <c r="M581" s="1298"/>
      <c r="N581" s="1376"/>
      <c r="O581" s="1386"/>
      <c r="P581" s="1376"/>
      <c r="Q581" s="1298"/>
      <c r="R581" s="1386"/>
      <c r="S581" s="1376"/>
      <c r="T581" s="1298"/>
      <c r="U581" s="1298"/>
      <c r="W581" s="1298"/>
      <c r="X581" s="1298"/>
      <c r="Y581" s="1184"/>
      <c r="Z581" s="1184"/>
      <c r="AA581" s="1184"/>
      <c r="AB581" s="1184"/>
      <c r="AC581" s="1184"/>
      <c r="AD581" s="1184"/>
      <c r="AE581" s="1184"/>
      <c r="AF581" s="1184"/>
      <c r="AG581" s="1184"/>
      <c r="AH581" s="1184"/>
      <c r="AI581" s="1184"/>
      <c r="AJ581" s="1184"/>
      <c r="AK581" s="1184"/>
      <c r="AL581" s="1184"/>
      <c r="AM581" s="1184"/>
      <c r="AN581" s="1184"/>
      <c r="AO581" s="1184"/>
      <c r="AP581" s="1184"/>
      <c r="AQ581" s="1396"/>
      <c r="AR581" s="1184"/>
      <c r="AS581" s="1184"/>
      <c r="AT581" s="1184"/>
      <c r="AU581" s="1184"/>
      <c r="AV581" s="1184"/>
      <c r="AW581" s="1184"/>
      <c r="AX581" s="1184"/>
      <c r="AY581" s="1184"/>
      <c r="AZ581" s="1184"/>
      <c r="BA581" s="1184"/>
      <c r="BB581" s="1184"/>
      <c r="BC581" s="1184"/>
      <c r="BD581" s="1184"/>
      <c r="BE581" s="1184"/>
      <c r="BF581" s="1184"/>
      <c r="BG581" s="1184"/>
      <c r="BH581" s="1184"/>
      <c r="BI581" s="1184"/>
      <c r="BJ581" s="1184"/>
    </row>
    <row r="582" spans="2:62" ht="16.5">
      <c r="B582" s="899"/>
      <c r="C582" s="1298"/>
      <c r="D582" s="1298"/>
      <c r="E582" s="1376"/>
      <c r="F582" s="1386"/>
      <c r="G582" s="1298"/>
      <c r="H582" s="1376"/>
      <c r="I582" s="1386"/>
      <c r="J582" s="1376"/>
      <c r="K582" s="1386"/>
      <c r="L582" s="1376"/>
      <c r="M582" s="1298"/>
      <c r="N582" s="1376"/>
      <c r="O582" s="1386"/>
      <c r="P582" s="1376"/>
      <c r="Q582" s="1298"/>
      <c r="R582" s="1386"/>
      <c r="S582" s="1376"/>
      <c r="T582" s="1298"/>
      <c r="U582" s="1298"/>
      <c r="W582" s="1298"/>
      <c r="X582" s="1298"/>
      <c r="Y582" s="1184"/>
      <c r="Z582" s="1184"/>
      <c r="AA582" s="1184"/>
      <c r="AB582" s="1184"/>
      <c r="AC582" s="1184"/>
      <c r="AD582" s="1184"/>
      <c r="AE582" s="1184"/>
      <c r="AF582" s="1184"/>
      <c r="AG582" s="1184"/>
      <c r="AH582" s="1184"/>
      <c r="AI582" s="1184"/>
      <c r="AJ582" s="1184"/>
      <c r="AK582" s="1184"/>
      <c r="AL582" s="1184"/>
      <c r="AM582" s="1184"/>
      <c r="AN582" s="1184"/>
      <c r="AO582" s="1184"/>
      <c r="AP582" s="1184"/>
      <c r="AQ582" s="1396"/>
      <c r="AR582" s="1184"/>
      <c r="AS582" s="1184"/>
      <c r="AT582" s="1184"/>
      <c r="AU582" s="1184"/>
      <c r="AV582" s="1184"/>
      <c r="AW582" s="1184"/>
      <c r="AX582" s="1184"/>
      <c r="AY582" s="1184"/>
      <c r="AZ582" s="1184"/>
      <c r="BA582" s="1184"/>
      <c r="BB582" s="1184"/>
      <c r="BC582" s="1184"/>
      <c r="BD582" s="1184"/>
      <c r="BE582" s="1184"/>
      <c r="BF582" s="1184"/>
      <c r="BG582" s="1184"/>
      <c r="BH582" s="1184"/>
      <c r="BI582" s="1184"/>
      <c r="BJ582" s="1184"/>
    </row>
    <row r="583" spans="2:62" ht="16.5">
      <c r="B583" s="899"/>
      <c r="C583" s="1298"/>
      <c r="D583" s="1298"/>
      <c r="E583" s="1376"/>
      <c r="F583" s="1386"/>
      <c r="G583" s="1298"/>
      <c r="H583" s="1376"/>
      <c r="I583" s="1386"/>
      <c r="J583" s="1376"/>
      <c r="K583" s="1386"/>
      <c r="L583" s="1376"/>
      <c r="M583" s="1298"/>
      <c r="N583" s="1376"/>
      <c r="O583" s="1386"/>
      <c r="P583" s="1376"/>
      <c r="Q583" s="1298"/>
      <c r="R583" s="1386"/>
      <c r="S583" s="1376"/>
      <c r="T583" s="1298"/>
      <c r="U583" s="1298"/>
      <c r="W583" s="1298"/>
      <c r="X583" s="1298"/>
      <c r="Y583" s="1184"/>
      <c r="Z583" s="1184"/>
      <c r="AA583" s="1184"/>
      <c r="AB583" s="1184"/>
      <c r="AC583" s="1184"/>
      <c r="AD583" s="1184"/>
      <c r="AE583" s="1184"/>
      <c r="AF583" s="1184"/>
      <c r="AG583" s="1184"/>
      <c r="AH583" s="1184"/>
      <c r="AI583" s="1184"/>
      <c r="AJ583" s="1184"/>
      <c r="AK583" s="1184"/>
      <c r="AL583" s="1184"/>
      <c r="AM583" s="1184"/>
      <c r="AN583" s="1184"/>
      <c r="AO583" s="1184"/>
      <c r="AP583" s="1184"/>
      <c r="AQ583" s="1396"/>
      <c r="AR583" s="1184"/>
      <c r="AS583" s="1184"/>
      <c r="AT583" s="1184"/>
      <c r="AU583" s="1184"/>
      <c r="AV583" s="1184"/>
      <c r="AW583" s="1184"/>
      <c r="AX583" s="1184"/>
      <c r="AY583" s="1184"/>
      <c r="AZ583" s="1184"/>
      <c r="BA583" s="1184"/>
      <c r="BB583" s="1184"/>
      <c r="BC583" s="1184"/>
      <c r="BD583" s="1184"/>
      <c r="BE583" s="1184"/>
      <c r="BF583" s="1184"/>
      <c r="BG583" s="1184"/>
      <c r="BH583" s="1184"/>
      <c r="BI583" s="1184"/>
      <c r="BJ583" s="1184"/>
    </row>
    <row r="584" spans="2:62" ht="16.5">
      <c r="B584" s="899"/>
      <c r="C584" s="1298"/>
      <c r="D584" s="1298"/>
      <c r="E584" s="1376"/>
      <c r="F584" s="1386"/>
      <c r="G584" s="1298"/>
      <c r="H584" s="1376"/>
      <c r="I584" s="1386"/>
      <c r="J584" s="1376"/>
      <c r="K584" s="1386"/>
      <c r="L584" s="1376"/>
      <c r="M584" s="1298"/>
      <c r="N584" s="1376"/>
      <c r="O584" s="1386"/>
      <c r="P584" s="1376"/>
      <c r="Q584" s="1298"/>
      <c r="R584" s="1386"/>
      <c r="S584" s="1376"/>
      <c r="T584" s="1298"/>
      <c r="U584" s="1298"/>
      <c r="W584" s="1298"/>
      <c r="X584" s="1298"/>
      <c r="Y584" s="1184"/>
      <c r="Z584" s="1184"/>
      <c r="AA584" s="1184"/>
      <c r="AB584" s="1184"/>
      <c r="AC584" s="1184"/>
      <c r="AD584" s="1184"/>
      <c r="AE584" s="1184"/>
      <c r="AF584" s="1184"/>
      <c r="AG584" s="1184"/>
      <c r="AH584" s="1184"/>
      <c r="AI584" s="1184"/>
      <c r="AJ584" s="1184"/>
      <c r="AK584" s="1184"/>
      <c r="AL584" s="1184"/>
      <c r="AM584" s="1184"/>
      <c r="AN584" s="1184"/>
      <c r="AO584" s="1184"/>
      <c r="AP584" s="1184"/>
      <c r="AQ584" s="1396"/>
      <c r="AR584" s="1184"/>
      <c r="AS584" s="1184"/>
      <c r="AT584" s="1184"/>
      <c r="AU584" s="1184"/>
      <c r="AV584" s="1184"/>
      <c r="AW584" s="1184"/>
      <c r="AX584" s="1184"/>
      <c r="AY584" s="1184"/>
      <c r="AZ584" s="1184"/>
      <c r="BA584" s="1184"/>
      <c r="BB584" s="1184"/>
      <c r="BC584" s="1184"/>
      <c r="BD584" s="1184"/>
      <c r="BE584" s="1184"/>
      <c r="BF584" s="1184"/>
      <c r="BG584" s="1184"/>
      <c r="BH584" s="1184"/>
      <c r="BI584" s="1184"/>
      <c r="BJ584" s="1184"/>
    </row>
    <row r="585" spans="2:62" ht="16.5">
      <c r="B585" s="899"/>
      <c r="C585" s="1298"/>
      <c r="D585" s="1298"/>
      <c r="E585" s="1376"/>
      <c r="F585" s="1386"/>
      <c r="G585" s="1298"/>
      <c r="H585" s="1376"/>
      <c r="I585" s="1386"/>
      <c r="J585" s="1376"/>
      <c r="K585" s="1386"/>
      <c r="L585" s="1376"/>
      <c r="M585" s="1298"/>
      <c r="N585" s="1376"/>
      <c r="O585" s="1386"/>
      <c r="P585" s="1376"/>
      <c r="Q585" s="1298"/>
      <c r="R585" s="1386"/>
      <c r="S585" s="1376"/>
      <c r="T585" s="1298"/>
      <c r="U585" s="1298"/>
      <c r="W585" s="1298"/>
      <c r="X585" s="1298"/>
      <c r="Y585" s="1184"/>
      <c r="Z585" s="1184"/>
      <c r="AA585" s="1184"/>
      <c r="AB585" s="1184"/>
      <c r="AC585" s="1184"/>
      <c r="AD585" s="1184"/>
      <c r="AE585" s="1184"/>
      <c r="AF585" s="1184"/>
      <c r="AG585" s="1184"/>
      <c r="AH585" s="1184"/>
      <c r="AI585" s="1184"/>
      <c r="AJ585" s="1184"/>
      <c r="AK585" s="1184"/>
      <c r="AL585" s="1184"/>
      <c r="AM585" s="1184"/>
      <c r="AN585" s="1184"/>
      <c r="AO585" s="1184"/>
      <c r="AP585" s="1184"/>
      <c r="AQ585" s="1396"/>
      <c r="AR585" s="1184"/>
      <c r="AS585" s="1184"/>
      <c r="AT585" s="1184"/>
      <c r="AU585" s="1184"/>
      <c r="AV585" s="1184"/>
      <c r="AW585" s="1184"/>
      <c r="AX585" s="1184"/>
      <c r="AY585" s="1184"/>
      <c r="AZ585" s="1184"/>
      <c r="BA585" s="1184"/>
      <c r="BB585" s="1184"/>
      <c r="BC585" s="1184"/>
      <c r="BD585" s="1184"/>
      <c r="BE585" s="1184"/>
      <c r="BF585" s="1184"/>
      <c r="BG585" s="1184"/>
      <c r="BH585" s="1184"/>
      <c r="BI585" s="1184"/>
      <c r="BJ585" s="1184"/>
    </row>
    <row r="586" spans="2:62" ht="16.5">
      <c r="B586" s="899"/>
      <c r="C586" s="1298"/>
      <c r="D586" s="1298"/>
      <c r="E586" s="1376"/>
      <c r="F586" s="1386"/>
      <c r="G586" s="1298"/>
      <c r="H586" s="1376"/>
      <c r="I586" s="1386"/>
      <c r="J586" s="1376"/>
      <c r="K586" s="1386"/>
      <c r="L586" s="1376"/>
      <c r="M586" s="1298"/>
      <c r="N586" s="1376"/>
      <c r="O586" s="1386"/>
      <c r="P586" s="1376"/>
      <c r="Q586" s="1298"/>
      <c r="R586" s="1386"/>
      <c r="S586" s="1376"/>
      <c r="T586" s="1298"/>
      <c r="U586" s="1298"/>
      <c r="W586" s="1298"/>
      <c r="X586" s="1298"/>
      <c r="Y586" s="1184"/>
      <c r="Z586" s="1184"/>
      <c r="AA586" s="1184"/>
      <c r="AB586" s="1184"/>
      <c r="AC586" s="1184"/>
      <c r="AD586" s="1184"/>
      <c r="AE586" s="1184"/>
      <c r="AF586" s="1184"/>
      <c r="AG586" s="1184"/>
      <c r="AH586" s="1184"/>
      <c r="AI586" s="1184"/>
      <c r="AJ586" s="1184"/>
      <c r="AK586" s="1184"/>
      <c r="AL586" s="1184"/>
      <c r="AM586" s="1184"/>
      <c r="AN586" s="1184"/>
      <c r="AO586" s="1184"/>
      <c r="AP586" s="1184"/>
      <c r="AQ586" s="1396"/>
      <c r="AR586" s="1184"/>
      <c r="AS586" s="1184"/>
      <c r="AT586" s="1184"/>
      <c r="AU586" s="1184"/>
      <c r="AV586" s="1184"/>
      <c r="AW586" s="1184"/>
      <c r="AX586" s="1184"/>
      <c r="AY586" s="1184"/>
      <c r="AZ586" s="1184"/>
      <c r="BA586" s="1184"/>
      <c r="BB586" s="1184"/>
      <c r="BC586" s="1184"/>
      <c r="BD586" s="1184"/>
      <c r="BE586" s="1184"/>
      <c r="BF586" s="1184"/>
      <c r="BG586" s="1184"/>
      <c r="BH586" s="1184"/>
      <c r="BI586" s="1184"/>
      <c r="BJ586" s="1184"/>
    </row>
    <row r="587" spans="2:62" ht="16.5">
      <c r="B587" s="899"/>
      <c r="C587" s="1298"/>
      <c r="D587" s="1298"/>
      <c r="E587" s="1376"/>
      <c r="F587" s="1386"/>
      <c r="G587" s="1298"/>
      <c r="H587" s="1376"/>
      <c r="I587" s="1386"/>
      <c r="J587" s="1376"/>
      <c r="K587" s="1386"/>
      <c r="L587" s="1376"/>
      <c r="M587" s="1298"/>
      <c r="N587" s="1376"/>
      <c r="O587" s="1386"/>
      <c r="P587" s="1376"/>
      <c r="Q587" s="1298"/>
      <c r="R587" s="1386"/>
      <c r="S587" s="1376"/>
      <c r="T587" s="1298"/>
      <c r="U587" s="1298"/>
      <c r="W587" s="1298"/>
      <c r="X587" s="1298"/>
      <c r="Y587" s="1184"/>
      <c r="Z587" s="1184"/>
      <c r="AA587" s="1184"/>
      <c r="AB587" s="1184"/>
      <c r="AC587" s="1184"/>
      <c r="AD587" s="1184"/>
      <c r="AE587" s="1184"/>
      <c r="AF587" s="1184"/>
      <c r="AG587" s="1184"/>
      <c r="AH587" s="1184"/>
      <c r="AI587" s="1184"/>
      <c r="AJ587" s="1184"/>
      <c r="AK587" s="1184"/>
      <c r="AL587" s="1184"/>
      <c r="AM587" s="1184"/>
      <c r="AN587" s="1184"/>
      <c r="AO587" s="1184"/>
      <c r="AP587" s="1184"/>
      <c r="AQ587" s="1396"/>
      <c r="AR587" s="1184"/>
      <c r="AS587" s="1184"/>
      <c r="AT587" s="1184"/>
      <c r="AU587" s="1184"/>
      <c r="AV587" s="1184"/>
      <c r="AW587" s="1184"/>
      <c r="AX587" s="1184"/>
      <c r="AY587" s="1184"/>
      <c r="AZ587" s="1184"/>
      <c r="BA587" s="1184"/>
      <c r="BB587" s="1184"/>
      <c r="BC587" s="1184"/>
      <c r="BD587" s="1184"/>
      <c r="BE587" s="1184"/>
      <c r="BF587" s="1184"/>
      <c r="BG587" s="1184"/>
      <c r="BH587" s="1184"/>
      <c r="BI587" s="1184"/>
      <c r="BJ587" s="1184"/>
    </row>
    <row r="588" spans="2:62" ht="16.5">
      <c r="B588" s="899"/>
      <c r="C588" s="1298"/>
      <c r="D588" s="1298"/>
      <c r="E588" s="1298"/>
      <c r="F588" s="1298"/>
      <c r="G588" s="1298"/>
      <c r="H588" s="1298"/>
      <c r="I588" s="1298"/>
      <c r="J588" s="1298"/>
      <c r="K588" s="1298"/>
      <c r="L588" s="1298"/>
      <c r="M588" s="1298"/>
      <c r="N588" s="1298"/>
      <c r="O588" s="1298"/>
      <c r="P588" s="1298"/>
      <c r="Q588" s="1298"/>
      <c r="R588" s="1298"/>
      <c r="S588" s="1298"/>
      <c r="T588" s="1298"/>
      <c r="U588" s="1298"/>
      <c r="W588" s="1298"/>
      <c r="X588" s="1298"/>
      <c r="Y588" s="1184"/>
      <c r="Z588" s="1184"/>
      <c r="AA588" s="1184"/>
      <c r="AB588" s="1184"/>
      <c r="AC588" s="1184"/>
      <c r="AD588" s="1184"/>
      <c r="AE588" s="1184"/>
      <c r="AF588" s="1184"/>
      <c r="AG588" s="1184"/>
      <c r="AH588" s="1184"/>
      <c r="AI588" s="1184"/>
      <c r="AJ588" s="1184"/>
      <c r="AK588" s="1184"/>
      <c r="AL588" s="1184"/>
      <c r="AM588" s="1184"/>
      <c r="AN588" s="1184"/>
      <c r="AO588" s="1184"/>
      <c r="AP588" s="1184"/>
      <c r="AQ588" s="1396"/>
      <c r="AR588" s="1184"/>
      <c r="AS588" s="1184"/>
      <c r="AT588" s="1184"/>
      <c r="AU588" s="1184"/>
      <c r="AV588" s="1184"/>
      <c r="AW588" s="1184"/>
      <c r="AX588" s="1184"/>
      <c r="AY588" s="1184"/>
      <c r="AZ588" s="1184"/>
      <c r="BA588" s="1184"/>
      <c r="BB588" s="1184"/>
      <c r="BC588" s="1184"/>
      <c r="BD588" s="1184"/>
      <c r="BE588" s="1184"/>
      <c r="BF588" s="1184"/>
      <c r="BG588" s="1184"/>
      <c r="BH588" s="1184"/>
      <c r="BI588" s="1184"/>
      <c r="BJ588" s="1184"/>
    </row>
    <row r="589" spans="2:62" ht="16.5">
      <c r="B589" s="899"/>
      <c r="C589" s="1298"/>
      <c r="D589" s="1298"/>
      <c r="E589" s="1298"/>
      <c r="F589" s="1298"/>
      <c r="G589" s="1298"/>
      <c r="H589" s="1298"/>
      <c r="I589" s="1298"/>
      <c r="J589" s="1298"/>
      <c r="K589" s="1298"/>
      <c r="L589" s="1298"/>
      <c r="M589" s="1298"/>
      <c r="N589" s="1298"/>
      <c r="O589" s="1298"/>
      <c r="P589" s="1298"/>
      <c r="Q589" s="1298"/>
      <c r="R589" s="1298"/>
      <c r="S589" s="1298"/>
      <c r="T589" s="1298"/>
      <c r="U589" s="1298"/>
      <c r="W589" s="1298"/>
      <c r="X589" s="1298"/>
      <c r="Y589" s="1184"/>
      <c r="Z589" s="1184"/>
      <c r="AA589" s="1184"/>
      <c r="AB589" s="1184"/>
      <c r="AC589" s="1184"/>
      <c r="AD589" s="1184"/>
      <c r="AE589" s="1184"/>
      <c r="AF589" s="1184"/>
      <c r="AG589" s="1184"/>
      <c r="AH589" s="1184"/>
      <c r="AI589" s="1184"/>
      <c r="AJ589" s="1184"/>
      <c r="AK589" s="1184"/>
      <c r="AL589" s="1184"/>
      <c r="AM589" s="1184"/>
      <c r="AN589" s="1184"/>
      <c r="AO589" s="1184"/>
      <c r="AP589" s="1184"/>
      <c r="AQ589" s="1396"/>
      <c r="AR589" s="1184"/>
      <c r="AS589" s="1184"/>
      <c r="AT589" s="1184"/>
      <c r="AU589" s="1184"/>
      <c r="AV589" s="1184"/>
      <c r="AW589" s="1184"/>
      <c r="AX589" s="1184"/>
      <c r="AY589" s="1184"/>
      <c r="AZ589" s="1184"/>
      <c r="BA589" s="1184"/>
      <c r="BB589" s="1184"/>
      <c r="BC589" s="1184"/>
      <c r="BD589" s="1184"/>
      <c r="BE589" s="1184"/>
      <c r="BF589" s="1184"/>
      <c r="BG589" s="1184"/>
      <c r="BH589" s="1184"/>
      <c r="BI589" s="1184"/>
      <c r="BJ589" s="1184"/>
    </row>
    <row r="590" spans="2:62" ht="16.5">
      <c r="B590" s="899"/>
      <c r="C590" s="1298"/>
      <c r="D590" s="1298"/>
      <c r="E590" s="1298"/>
      <c r="F590" s="1298"/>
      <c r="G590" s="1298"/>
      <c r="H590" s="1298"/>
      <c r="I590" s="1298"/>
      <c r="J590" s="1298"/>
      <c r="K590" s="1298"/>
      <c r="L590" s="1298"/>
      <c r="M590" s="1298"/>
      <c r="N590" s="1298"/>
      <c r="O590" s="1298"/>
      <c r="P590" s="1298"/>
      <c r="Q590" s="1298"/>
      <c r="R590" s="1298"/>
      <c r="S590" s="1298"/>
      <c r="T590" s="1298"/>
      <c r="U590" s="1298"/>
      <c r="W590" s="1298"/>
      <c r="X590" s="1298"/>
      <c r="Y590" s="1184"/>
      <c r="Z590" s="1184"/>
      <c r="AA590" s="1184"/>
      <c r="AB590" s="1184"/>
      <c r="AC590" s="1184"/>
      <c r="AD590" s="1184"/>
      <c r="AE590" s="1184"/>
      <c r="AF590" s="1184"/>
      <c r="AG590" s="1184"/>
      <c r="AH590" s="1184"/>
      <c r="AI590" s="1184"/>
      <c r="AJ590" s="1184"/>
      <c r="AK590" s="1184"/>
      <c r="AL590" s="1184"/>
      <c r="AM590" s="1184"/>
      <c r="AN590" s="1184"/>
      <c r="AO590" s="1184"/>
      <c r="AP590" s="1184"/>
      <c r="AQ590" s="1396"/>
      <c r="AR590" s="1184"/>
      <c r="AS590" s="1184"/>
      <c r="AT590" s="1184"/>
      <c r="AU590" s="1184"/>
      <c r="AV590" s="1184"/>
      <c r="AW590" s="1184"/>
      <c r="AX590" s="1184"/>
      <c r="AY590" s="1184"/>
      <c r="AZ590" s="1184"/>
      <c r="BA590" s="1184"/>
      <c r="BB590" s="1184"/>
      <c r="BC590" s="1184"/>
      <c r="BD590" s="1184"/>
      <c r="BE590" s="1184"/>
      <c r="BF590" s="1184"/>
      <c r="BG590" s="1184"/>
      <c r="BH590" s="1184"/>
      <c r="BI590" s="1184"/>
      <c r="BJ590" s="1184"/>
    </row>
    <row r="591" spans="2:62" ht="16.5">
      <c r="B591" s="899"/>
      <c r="C591" s="1298"/>
      <c r="D591" s="1298"/>
      <c r="E591" s="1298"/>
      <c r="F591" s="1298"/>
      <c r="G591" s="1298"/>
      <c r="H591" s="1298"/>
      <c r="I591" s="1298"/>
      <c r="J591" s="1298"/>
      <c r="K591" s="1298"/>
      <c r="L591" s="1298"/>
      <c r="M591" s="1298"/>
      <c r="N591" s="1298"/>
      <c r="O591" s="1298"/>
      <c r="P591" s="1298"/>
      <c r="Q591" s="1298"/>
      <c r="R591" s="1298"/>
      <c r="S591" s="1298"/>
      <c r="T591" s="1298"/>
      <c r="U591" s="1298"/>
      <c r="W591" s="1298"/>
      <c r="X591" s="1298"/>
      <c r="Y591" s="1184"/>
      <c r="Z591" s="1184"/>
      <c r="AA591" s="1184"/>
      <c r="AB591" s="1184"/>
      <c r="AC591" s="1184"/>
      <c r="AD591" s="1184"/>
      <c r="AE591" s="1184"/>
      <c r="AF591" s="1184"/>
      <c r="AG591" s="1184"/>
      <c r="AH591" s="1184"/>
      <c r="AI591" s="1184"/>
      <c r="AJ591" s="1184"/>
      <c r="AK591" s="1184"/>
      <c r="AL591" s="1184"/>
      <c r="AM591" s="1184"/>
      <c r="AN591" s="1184"/>
      <c r="AO591" s="1184"/>
      <c r="AP591" s="1184"/>
      <c r="AQ591" s="1396"/>
      <c r="AR591" s="1184"/>
      <c r="AS591" s="1184"/>
      <c r="AT591" s="1184"/>
      <c r="AU591" s="1184"/>
      <c r="AV591" s="1184"/>
      <c r="AW591" s="1184"/>
      <c r="AX591" s="1184"/>
      <c r="AY591" s="1184"/>
      <c r="AZ591" s="1184"/>
      <c r="BA591" s="1184"/>
      <c r="BB591" s="1184"/>
      <c r="BC591" s="1184"/>
      <c r="BD591" s="1184"/>
      <c r="BE591" s="1184"/>
      <c r="BF591" s="1184"/>
      <c r="BG591" s="1184"/>
      <c r="BH591" s="1184"/>
      <c r="BI591" s="1184"/>
      <c r="BJ591" s="1184"/>
    </row>
    <row r="592" spans="2:62" ht="16.5">
      <c r="B592" s="899"/>
      <c r="C592" s="1298"/>
      <c r="D592" s="1298"/>
      <c r="E592" s="1298"/>
      <c r="F592" s="1298"/>
      <c r="G592" s="1298"/>
      <c r="H592" s="1298"/>
      <c r="I592" s="1298"/>
      <c r="J592" s="1298"/>
      <c r="K592" s="1298"/>
      <c r="L592" s="1298"/>
      <c r="M592" s="1298"/>
      <c r="N592" s="1298"/>
      <c r="O592" s="1298"/>
      <c r="P592" s="1298"/>
      <c r="Q592" s="1298"/>
      <c r="R592" s="1298"/>
      <c r="S592" s="1298"/>
      <c r="T592" s="1298"/>
      <c r="U592" s="1298"/>
      <c r="W592" s="1298"/>
      <c r="X592" s="1298"/>
      <c r="Y592" s="1184"/>
      <c r="Z592" s="1184"/>
      <c r="AA592" s="1184"/>
      <c r="AB592" s="1184"/>
      <c r="AC592" s="1184"/>
      <c r="AD592" s="1184"/>
      <c r="AE592" s="1184"/>
      <c r="AF592" s="1184"/>
      <c r="AG592" s="1184"/>
      <c r="AH592" s="1184"/>
      <c r="AI592" s="1184"/>
      <c r="AJ592" s="1184"/>
      <c r="AK592" s="1184"/>
      <c r="AL592" s="1184"/>
      <c r="AM592" s="1184"/>
      <c r="AN592" s="1184"/>
      <c r="AO592" s="1184"/>
      <c r="AP592" s="1184"/>
      <c r="AQ592" s="1396"/>
      <c r="AR592" s="1184"/>
      <c r="AS592" s="1184"/>
      <c r="AT592" s="1184"/>
      <c r="AU592" s="1184"/>
      <c r="AV592" s="1184"/>
      <c r="AW592" s="1184"/>
      <c r="AX592" s="1184"/>
      <c r="AY592" s="1184"/>
      <c r="AZ592" s="1184"/>
      <c r="BA592" s="1184"/>
      <c r="BB592" s="1184"/>
      <c r="BC592" s="1184"/>
      <c r="BD592" s="1184"/>
      <c r="BE592" s="1184"/>
      <c r="BF592" s="1184"/>
      <c r="BG592" s="1184"/>
      <c r="BH592" s="1184"/>
      <c r="BI592" s="1184"/>
      <c r="BJ592" s="1184"/>
    </row>
    <row r="593" spans="2:62" ht="16.5">
      <c r="B593" s="899"/>
      <c r="C593" s="1298"/>
      <c r="D593" s="1298"/>
      <c r="E593" s="1298"/>
      <c r="F593" s="1298"/>
      <c r="G593" s="1298"/>
      <c r="H593" s="1298"/>
      <c r="I593" s="1298"/>
      <c r="J593" s="1298"/>
      <c r="K593" s="1298"/>
      <c r="L593" s="1298"/>
      <c r="M593" s="1298"/>
      <c r="N593" s="1298"/>
      <c r="O593" s="1298"/>
      <c r="P593" s="1298"/>
      <c r="Q593" s="1298"/>
      <c r="R593" s="1298"/>
      <c r="S593" s="1298"/>
      <c r="T593" s="1298"/>
      <c r="U593" s="1298"/>
      <c r="W593" s="1298"/>
      <c r="X593" s="1298"/>
      <c r="Y593" s="1184"/>
      <c r="Z593" s="1184"/>
      <c r="AA593" s="1184"/>
      <c r="AB593" s="1184"/>
      <c r="AC593" s="1184"/>
      <c r="AD593" s="1184"/>
      <c r="AE593" s="1184"/>
      <c r="AF593" s="1184"/>
      <c r="AG593" s="1184"/>
      <c r="AH593" s="1184"/>
      <c r="AI593" s="1184"/>
      <c r="AJ593" s="1184"/>
      <c r="AK593" s="1184"/>
      <c r="AL593" s="1184"/>
      <c r="AM593" s="1184"/>
      <c r="AN593" s="1184"/>
      <c r="AO593" s="1184"/>
      <c r="AP593" s="1184"/>
      <c r="AQ593" s="1396"/>
      <c r="AR593" s="1184"/>
      <c r="AS593" s="1184"/>
      <c r="AT593" s="1184"/>
      <c r="AU593" s="1184"/>
      <c r="AV593" s="1184"/>
      <c r="AW593" s="1184"/>
      <c r="AX593" s="1184"/>
      <c r="AY593" s="1184"/>
      <c r="AZ593" s="1184"/>
      <c r="BA593" s="1184"/>
      <c r="BB593" s="1184"/>
      <c r="BC593" s="1184"/>
      <c r="BD593" s="1184"/>
      <c r="BE593" s="1184"/>
      <c r="BF593" s="1184"/>
      <c r="BG593" s="1184"/>
      <c r="BH593" s="1184"/>
      <c r="BI593" s="1184"/>
      <c r="BJ593" s="1184"/>
    </row>
    <row r="594" spans="2:62" ht="16.5">
      <c r="B594" s="899"/>
      <c r="C594" s="1298"/>
      <c r="D594" s="1298"/>
      <c r="E594" s="1298"/>
      <c r="F594" s="1298"/>
      <c r="G594" s="1298"/>
      <c r="H594" s="1298"/>
      <c r="I594" s="1298"/>
      <c r="J594" s="1298"/>
      <c r="K594" s="1298"/>
      <c r="L594" s="1298"/>
      <c r="M594" s="1298"/>
      <c r="N594" s="1298"/>
      <c r="O594" s="1298"/>
      <c r="P594" s="1298"/>
      <c r="Q594" s="1298"/>
      <c r="R594" s="1298"/>
      <c r="S594" s="1298"/>
      <c r="T594" s="1298"/>
      <c r="U594" s="1298"/>
      <c r="W594" s="1298"/>
      <c r="X594" s="1298"/>
      <c r="Y594" s="1184"/>
      <c r="Z594" s="1184"/>
      <c r="AA594" s="1184"/>
      <c r="AB594" s="1184"/>
      <c r="AC594" s="1184"/>
      <c r="AD594" s="1184"/>
      <c r="AE594" s="1184"/>
      <c r="AF594" s="1184"/>
      <c r="AG594" s="1184"/>
      <c r="AH594" s="1184"/>
      <c r="AI594" s="1184"/>
      <c r="AJ594" s="1184"/>
      <c r="AK594" s="1184"/>
      <c r="AL594" s="1184"/>
      <c r="AM594" s="1184"/>
      <c r="AN594" s="1184"/>
      <c r="AO594" s="1184"/>
      <c r="AP594" s="1184"/>
      <c r="AQ594" s="1396"/>
      <c r="AR594" s="1184"/>
      <c r="AS594" s="1184"/>
      <c r="AT594" s="1184"/>
      <c r="AU594" s="1184"/>
      <c r="AV594" s="1184"/>
      <c r="AW594" s="1184"/>
      <c r="AX594" s="1184"/>
      <c r="AY594" s="1184"/>
      <c r="AZ594" s="1184"/>
      <c r="BA594" s="1184"/>
      <c r="BB594" s="1184"/>
      <c r="BC594" s="1184"/>
      <c r="BD594" s="1184"/>
      <c r="BE594" s="1184"/>
      <c r="BF594" s="1184"/>
      <c r="BG594" s="1184"/>
      <c r="BH594" s="1184"/>
      <c r="BI594" s="1184"/>
      <c r="BJ594" s="1184"/>
    </row>
    <row r="595" spans="2:62" ht="16.5">
      <c r="B595" s="899"/>
      <c r="C595" s="1298"/>
      <c r="D595" s="1298"/>
      <c r="E595" s="1298"/>
      <c r="F595" s="1298"/>
      <c r="G595" s="1298"/>
      <c r="H595" s="1298"/>
      <c r="I595" s="1298"/>
      <c r="J595" s="1298"/>
      <c r="K595" s="1298"/>
      <c r="L595" s="1298"/>
      <c r="M595" s="1298"/>
      <c r="N595" s="1298"/>
      <c r="O595" s="1298"/>
      <c r="P595" s="1298"/>
      <c r="Q595" s="1298"/>
      <c r="R595" s="1298"/>
      <c r="S595" s="1298"/>
      <c r="T595" s="1298"/>
      <c r="U595" s="1298"/>
      <c r="W595" s="1298"/>
      <c r="X595" s="1298"/>
      <c r="Y595" s="1184"/>
      <c r="Z595" s="1184"/>
      <c r="AA595" s="1184"/>
      <c r="AB595" s="1184"/>
      <c r="AC595" s="1184"/>
      <c r="AD595" s="1184"/>
      <c r="AE595" s="1184"/>
      <c r="AF595" s="1184"/>
      <c r="AG595" s="1184"/>
      <c r="AH595" s="1184"/>
      <c r="AI595" s="1184"/>
      <c r="AJ595" s="1184"/>
      <c r="AK595" s="1184"/>
      <c r="AL595" s="1184"/>
      <c r="AM595" s="1184"/>
      <c r="AN595" s="1184"/>
      <c r="AO595" s="1184"/>
      <c r="AP595" s="1184"/>
      <c r="AQ595" s="1396"/>
      <c r="AR595" s="1184"/>
      <c r="AS595" s="1184"/>
      <c r="AT595" s="1184"/>
      <c r="AU595" s="1184"/>
      <c r="AV595" s="1184"/>
      <c r="AW595" s="1184"/>
      <c r="AX595" s="1184"/>
      <c r="AY595" s="1184"/>
      <c r="AZ595" s="1184"/>
      <c r="BA595" s="1184"/>
      <c r="BB595" s="1184"/>
      <c r="BC595" s="1184"/>
      <c r="BD595" s="1184"/>
      <c r="BE595" s="1184"/>
      <c r="BF595" s="1184"/>
      <c r="BG595" s="1184"/>
      <c r="BH595" s="1184"/>
      <c r="BI595" s="1184"/>
      <c r="BJ595" s="1184"/>
    </row>
    <row r="596" spans="2:62" ht="16.5">
      <c r="B596" s="899"/>
      <c r="C596" s="1298"/>
      <c r="D596" s="1298"/>
      <c r="E596" s="1298"/>
      <c r="F596" s="1298"/>
      <c r="G596" s="1298"/>
      <c r="H596" s="1298"/>
      <c r="I596" s="1298"/>
      <c r="J596" s="1298"/>
      <c r="K596" s="1298"/>
      <c r="L596" s="1298"/>
      <c r="M596" s="1298"/>
      <c r="N596" s="1298"/>
      <c r="O596" s="1298"/>
      <c r="P596" s="1298"/>
      <c r="Q596" s="1298"/>
      <c r="R596" s="1298"/>
      <c r="S596" s="1298"/>
      <c r="T596" s="1298"/>
      <c r="U596" s="1298"/>
      <c r="W596" s="1298"/>
      <c r="X596" s="1298"/>
      <c r="Y596" s="1184"/>
      <c r="Z596" s="1184"/>
      <c r="AA596" s="1184"/>
      <c r="AB596" s="1184"/>
      <c r="AC596" s="1184"/>
      <c r="AD596" s="1184"/>
      <c r="AE596" s="1184"/>
      <c r="AF596" s="1184"/>
      <c r="AG596" s="1184"/>
      <c r="AH596" s="1184"/>
      <c r="AI596" s="1184"/>
      <c r="AJ596" s="1184"/>
      <c r="AK596" s="1184"/>
      <c r="AL596" s="1184"/>
      <c r="AM596" s="1184"/>
      <c r="AN596" s="1184"/>
      <c r="AO596" s="1184"/>
      <c r="AP596" s="1184"/>
      <c r="AQ596" s="1396"/>
      <c r="AR596" s="1184"/>
      <c r="AS596" s="1184"/>
      <c r="AT596" s="1184"/>
      <c r="AU596" s="1184"/>
      <c r="AV596" s="1184"/>
      <c r="AW596" s="1184"/>
      <c r="AX596" s="1184"/>
      <c r="AY596" s="1184"/>
      <c r="AZ596" s="1184"/>
      <c r="BA596" s="1184"/>
      <c r="BB596" s="1184"/>
      <c r="BC596" s="1184"/>
      <c r="BD596" s="1184"/>
      <c r="BE596" s="1184"/>
      <c r="BF596" s="1184"/>
      <c r="BG596" s="1184"/>
      <c r="BH596" s="1184"/>
      <c r="BI596" s="1184"/>
      <c r="BJ596" s="1184"/>
    </row>
    <row r="597" spans="2:62" ht="16.5">
      <c r="B597" s="899"/>
      <c r="C597" s="1298"/>
      <c r="D597" s="1298"/>
      <c r="E597" s="1298"/>
      <c r="F597" s="1298"/>
      <c r="G597" s="1298"/>
      <c r="H597" s="1298"/>
      <c r="I597" s="1298"/>
      <c r="J597" s="1298"/>
      <c r="K597" s="1298"/>
      <c r="L597" s="1298"/>
      <c r="M597" s="1298"/>
      <c r="N597" s="1298"/>
      <c r="O597" s="1298"/>
      <c r="P597" s="1298"/>
      <c r="Q597" s="1298"/>
      <c r="R597" s="1298"/>
      <c r="S597" s="1298"/>
      <c r="T597" s="1298"/>
      <c r="U597" s="1298"/>
      <c r="W597" s="1298"/>
      <c r="X597" s="1298"/>
      <c r="Y597" s="1184"/>
      <c r="Z597" s="1184"/>
      <c r="AA597" s="1184"/>
      <c r="AB597" s="1184"/>
      <c r="AC597" s="1184"/>
      <c r="AD597" s="1184"/>
      <c r="AE597" s="1184"/>
      <c r="AF597" s="1184"/>
      <c r="AG597" s="1184"/>
      <c r="AH597" s="1184"/>
      <c r="AI597" s="1184"/>
      <c r="AJ597" s="1184"/>
      <c r="AK597" s="1184"/>
      <c r="AL597" s="1184"/>
      <c r="AM597" s="1184"/>
      <c r="AN597" s="1184"/>
      <c r="AO597" s="1184"/>
      <c r="AP597" s="1184"/>
      <c r="AQ597" s="1396"/>
      <c r="AR597" s="1184"/>
      <c r="AS597" s="1184"/>
      <c r="AT597" s="1184"/>
      <c r="AU597" s="1184"/>
      <c r="AV597" s="1184"/>
      <c r="AW597" s="1184"/>
      <c r="AX597" s="1184"/>
      <c r="AY597" s="1184"/>
      <c r="AZ597" s="1184"/>
      <c r="BA597" s="1184"/>
      <c r="BB597" s="1184"/>
      <c r="BC597" s="1184"/>
      <c r="BD597" s="1184"/>
      <c r="BE597" s="1184"/>
      <c r="BF597" s="1184"/>
      <c r="BG597" s="1184"/>
      <c r="BH597" s="1184"/>
      <c r="BI597" s="1184"/>
      <c r="BJ597" s="1184"/>
    </row>
    <row r="598" spans="2:62" ht="16.5">
      <c r="B598" s="899"/>
      <c r="C598" s="1298"/>
      <c r="D598" s="1298"/>
      <c r="E598" s="1298"/>
      <c r="F598" s="1298"/>
      <c r="G598" s="1298"/>
      <c r="H598" s="1298"/>
      <c r="I598" s="1298"/>
      <c r="J598" s="1298"/>
      <c r="K598" s="1298"/>
      <c r="L598" s="1298"/>
      <c r="M598" s="1298"/>
      <c r="N598" s="1298"/>
      <c r="O598" s="1298"/>
      <c r="P598" s="1298"/>
      <c r="Q598" s="1298"/>
      <c r="R598" s="1298"/>
      <c r="S598" s="1298"/>
      <c r="T598" s="1298"/>
      <c r="U598" s="1298"/>
      <c r="W598" s="1298"/>
      <c r="X598" s="1298"/>
      <c r="Y598" s="1184"/>
      <c r="Z598" s="1184"/>
      <c r="AA598" s="1184"/>
      <c r="AB598" s="1184"/>
      <c r="AC598" s="1184"/>
      <c r="AD598" s="1184"/>
      <c r="AE598" s="1184"/>
      <c r="AF598" s="1184"/>
      <c r="AG598" s="1184"/>
      <c r="AH598" s="1184"/>
      <c r="AI598" s="1184"/>
      <c r="AJ598" s="1184"/>
      <c r="AK598" s="1184"/>
      <c r="AL598" s="1184"/>
      <c r="AM598" s="1184"/>
      <c r="AN598" s="1184"/>
      <c r="AO598" s="1184"/>
      <c r="AP598" s="1184"/>
      <c r="AQ598" s="1396"/>
      <c r="AR598" s="1184"/>
      <c r="AS598" s="1184"/>
      <c r="AT598" s="1184"/>
      <c r="AU598" s="1184"/>
      <c r="AV598" s="1184"/>
      <c r="AW598" s="1184"/>
      <c r="AX598" s="1184"/>
      <c r="AY598" s="1184"/>
      <c r="AZ598" s="1184"/>
      <c r="BA598" s="1184"/>
      <c r="BB598" s="1184"/>
      <c r="BC598" s="1184"/>
      <c r="BD598" s="1184"/>
      <c r="BE598" s="1184"/>
      <c r="BF598" s="1184"/>
      <c r="BG598" s="1184"/>
      <c r="BH598" s="1184"/>
      <c r="BI598" s="1184"/>
      <c r="BJ598" s="1184"/>
    </row>
    <row r="599" spans="2:62" ht="16.5">
      <c r="B599" s="899"/>
      <c r="C599" s="1298"/>
      <c r="D599" s="1298"/>
      <c r="E599" s="1298"/>
      <c r="F599" s="1298"/>
      <c r="G599" s="1298"/>
      <c r="H599" s="1298"/>
      <c r="I599" s="1298"/>
      <c r="J599" s="1298"/>
      <c r="K599" s="1298"/>
      <c r="L599" s="1298"/>
      <c r="M599" s="1298"/>
      <c r="N599" s="1298"/>
      <c r="O599" s="1298"/>
      <c r="P599" s="1298"/>
      <c r="Q599" s="1298"/>
      <c r="R599" s="1298"/>
      <c r="S599" s="1298"/>
      <c r="T599" s="1298"/>
      <c r="U599" s="1298"/>
      <c r="W599" s="1298"/>
      <c r="X599" s="1298"/>
      <c r="Y599" s="1184"/>
      <c r="Z599" s="1184"/>
      <c r="AA599" s="1184"/>
      <c r="AB599" s="1184"/>
      <c r="AC599" s="1184"/>
      <c r="AD599" s="1184"/>
      <c r="AE599" s="1184"/>
      <c r="AF599" s="1184"/>
      <c r="AG599" s="1184"/>
      <c r="AH599" s="1184"/>
      <c r="AI599" s="1184"/>
      <c r="AJ599" s="1184"/>
      <c r="AK599" s="1184"/>
      <c r="AL599" s="1184"/>
      <c r="AM599" s="1184"/>
      <c r="AN599" s="1184"/>
      <c r="AO599" s="1184"/>
      <c r="AP599" s="1184"/>
      <c r="AQ599" s="1396"/>
      <c r="AR599" s="1184"/>
      <c r="AS599" s="1184"/>
      <c r="AT599" s="1184"/>
      <c r="AU599" s="1184"/>
      <c r="AV599" s="1184"/>
      <c r="AW599" s="1184"/>
      <c r="AX599" s="1184"/>
      <c r="AY599" s="1184"/>
      <c r="AZ599" s="1184"/>
      <c r="BA599" s="1184"/>
      <c r="BB599" s="1184"/>
      <c r="BC599" s="1184"/>
      <c r="BD599" s="1184"/>
      <c r="BE599" s="1184"/>
      <c r="BF599" s="1184"/>
      <c r="BG599" s="1184"/>
      <c r="BH599" s="1184"/>
      <c r="BI599" s="1184"/>
      <c r="BJ599" s="1184"/>
    </row>
    <row r="600" spans="2:62" ht="16.5">
      <c r="B600" s="899"/>
      <c r="C600" s="1298"/>
      <c r="D600" s="1298"/>
      <c r="E600" s="1298"/>
      <c r="F600" s="1298"/>
      <c r="G600" s="1298"/>
      <c r="H600" s="1298"/>
      <c r="I600" s="1298"/>
      <c r="J600" s="1298"/>
      <c r="K600" s="1298"/>
      <c r="L600" s="1298"/>
      <c r="M600" s="1298"/>
      <c r="N600" s="1298"/>
      <c r="O600" s="1298"/>
      <c r="P600" s="1298"/>
      <c r="Q600" s="1298"/>
      <c r="R600" s="1298"/>
      <c r="S600" s="1298"/>
      <c r="T600" s="1298"/>
      <c r="U600" s="1298"/>
      <c r="W600" s="1298"/>
      <c r="X600" s="1298"/>
      <c r="Y600" s="1184"/>
      <c r="Z600" s="1184"/>
      <c r="AA600" s="1184"/>
      <c r="AB600" s="1184"/>
      <c r="AC600" s="1184"/>
      <c r="AD600" s="1184"/>
      <c r="AE600" s="1184"/>
      <c r="AF600" s="1184"/>
      <c r="AG600" s="1184"/>
      <c r="AH600" s="1184"/>
      <c r="AI600" s="1184"/>
      <c r="AJ600" s="1184"/>
      <c r="AK600" s="1184"/>
      <c r="AL600" s="1184"/>
      <c r="AM600" s="1184"/>
      <c r="AN600" s="1184"/>
      <c r="AO600" s="1184"/>
      <c r="AP600" s="1184"/>
      <c r="AQ600" s="1396"/>
      <c r="AR600" s="1184"/>
      <c r="AS600" s="1184"/>
      <c r="AT600" s="1184"/>
      <c r="AU600" s="1184"/>
      <c r="AV600" s="1184"/>
      <c r="AW600" s="1184"/>
      <c r="AX600" s="1184"/>
      <c r="AY600" s="1184"/>
      <c r="AZ600" s="1184"/>
      <c r="BA600" s="1184"/>
      <c r="BB600" s="1184"/>
      <c r="BC600" s="1184"/>
      <c r="BD600" s="1184"/>
      <c r="BE600" s="1184"/>
      <c r="BF600" s="1184"/>
      <c r="BG600" s="1184"/>
      <c r="BH600" s="1184"/>
      <c r="BI600" s="1184"/>
      <c r="BJ600" s="1184"/>
    </row>
    <row r="601" spans="2:62" ht="16.5">
      <c r="B601" s="899"/>
      <c r="C601" s="1298"/>
      <c r="D601" s="1298"/>
      <c r="E601" s="1298"/>
      <c r="F601" s="1298"/>
      <c r="G601" s="1298"/>
      <c r="H601" s="1298"/>
      <c r="I601" s="1298"/>
      <c r="J601" s="1298"/>
      <c r="K601" s="1298"/>
      <c r="L601" s="1298"/>
      <c r="M601" s="1298"/>
      <c r="N601" s="1298"/>
      <c r="O601" s="1298"/>
      <c r="P601" s="1298"/>
      <c r="Q601" s="1298"/>
      <c r="R601" s="1298"/>
      <c r="S601" s="1298"/>
      <c r="T601" s="1298"/>
      <c r="U601" s="1298"/>
      <c r="W601" s="1298"/>
      <c r="X601" s="1298"/>
      <c r="Y601" s="1184"/>
      <c r="Z601" s="1184"/>
      <c r="AA601" s="1184"/>
      <c r="AB601" s="1184"/>
      <c r="AC601" s="1184"/>
      <c r="AD601" s="1184"/>
      <c r="AE601" s="1184"/>
      <c r="AF601" s="1184"/>
      <c r="AG601" s="1184"/>
      <c r="AH601" s="1184"/>
      <c r="AI601" s="1184"/>
      <c r="AJ601" s="1184"/>
      <c r="AK601" s="1184"/>
      <c r="AL601" s="1184"/>
      <c r="AM601" s="1184"/>
      <c r="AN601" s="1184"/>
      <c r="AO601" s="1184"/>
      <c r="AP601" s="1184"/>
      <c r="AQ601" s="1396"/>
      <c r="AR601" s="1184"/>
      <c r="AS601" s="1184"/>
      <c r="AT601" s="1184"/>
      <c r="AU601" s="1184"/>
      <c r="AV601" s="1184"/>
      <c r="AW601" s="1184"/>
      <c r="AX601" s="1184"/>
      <c r="AY601" s="1184"/>
      <c r="AZ601" s="1184"/>
      <c r="BA601" s="1184"/>
      <c r="BB601" s="1184"/>
      <c r="BC601" s="1184"/>
      <c r="BD601" s="1184"/>
      <c r="BE601" s="1184"/>
      <c r="BF601" s="1184"/>
      <c r="BG601" s="1184"/>
      <c r="BH601" s="1184"/>
      <c r="BI601" s="1184"/>
      <c r="BJ601" s="1184"/>
    </row>
    <row r="602" spans="2:62" ht="16.5">
      <c r="B602" s="899"/>
      <c r="C602" s="1298"/>
      <c r="D602" s="1298"/>
      <c r="E602" s="1298"/>
      <c r="F602" s="1298"/>
      <c r="G602" s="1298"/>
      <c r="H602" s="1298"/>
      <c r="I602" s="1298"/>
      <c r="J602" s="1298"/>
      <c r="K602" s="1298"/>
      <c r="L602" s="1298"/>
      <c r="M602" s="1298"/>
      <c r="N602" s="1298"/>
      <c r="O602" s="1298"/>
      <c r="P602" s="1298"/>
      <c r="Q602" s="1298"/>
      <c r="R602" s="1298"/>
      <c r="S602" s="1298"/>
      <c r="T602" s="1298"/>
      <c r="U602" s="1298"/>
      <c r="W602" s="1298"/>
      <c r="X602" s="1298"/>
      <c r="Y602" s="1184"/>
      <c r="Z602" s="1184"/>
      <c r="AA602" s="1184"/>
      <c r="AB602" s="1184"/>
      <c r="AC602" s="1184"/>
      <c r="AD602" s="1184"/>
      <c r="AE602" s="1184"/>
      <c r="AF602" s="1184"/>
      <c r="AG602" s="1184"/>
      <c r="AH602" s="1184"/>
      <c r="AI602" s="1184"/>
      <c r="AJ602" s="1184"/>
      <c r="AK602" s="1184"/>
      <c r="AL602" s="1184"/>
      <c r="AM602" s="1184"/>
      <c r="AN602" s="1184"/>
      <c r="AO602" s="1184"/>
      <c r="AP602" s="1184"/>
      <c r="AQ602" s="1396"/>
      <c r="AR602" s="1184"/>
      <c r="AS602" s="1184"/>
      <c r="AT602" s="1184"/>
      <c r="AU602" s="1184"/>
      <c r="AV602" s="1184"/>
      <c r="AW602" s="1184"/>
      <c r="AX602" s="1184"/>
      <c r="AY602" s="1184"/>
      <c r="AZ602" s="1184"/>
      <c r="BA602" s="1184"/>
      <c r="BB602" s="1184"/>
      <c r="BC602" s="1184"/>
      <c r="BD602" s="1184"/>
      <c r="BE602" s="1184"/>
      <c r="BF602" s="1184"/>
      <c r="BG602" s="1184"/>
      <c r="BH602" s="1184"/>
      <c r="BI602" s="1184"/>
      <c r="BJ602" s="1184"/>
    </row>
    <row r="603" spans="2:62" ht="16.5">
      <c r="B603" s="899"/>
      <c r="C603" s="1298"/>
      <c r="D603" s="1298"/>
      <c r="E603" s="1298"/>
      <c r="F603" s="1298"/>
      <c r="G603" s="1298"/>
      <c r="H603" s="1298"/>
      <c r="I603" s="1298"/>
      <c r="J603" s="1298"/>
      <c r="K603" s="1298"/>
      <c r="L603" s="1298"/>
      <c r="M603" s="1298"/>
      <c r="N603" s="1298"/>
      <c r="O603" s="1298"/>
      <c r="P603" s="1298"/>
      <c r="Q603" s="1298"/>
      <c r="R603" s="1298"/>
      <c r="S603" s="1298"/>
      <c r="T603" s="1298"/>
      <c r="U603" s="1298"/>
      <c r="W603" s="1298"/>
      <c r="X603" s="1298"/>
      <c r="Y603" s="1184"/>
      <c r="Z603" s="1184"/>
      <c r="AA603" s="1184"/>
      <c r="AB603" s="1184"/>
      <c r="AC603" s="1184"/>
      <c r="AD603" s="1184"/>
      <c r="AE603" s="1184"/>
      <c r="AF603" s="1184"/>
      <c r="AG603" s="1184"/>
      <c r="AH603" s="1184"/>
      <c r="AI603" s="1184"/>
      <c r="AJ603" s="1184"/>
      <c r="AK603" s="1184"/>
      <c r="AL603" s="1184"/>
      <c r="AM603" s="1184"/>
      <c r="AN603" s="1184"/>
      <c r="AO603" s="1184"/>
      <c r="AP603" s="1184"/>
      <c r="AQ603" s="1396"/>
      <c r="AR603" s="1184"/>
      <c r="AS603" s="1184"/>
      <c r="AT603" s="1184"/>
      <c r="AU603" s="1184"/>
      <c r="AV603" s="1184"/>
      <c r="AW603" s="1184"/>
      <c r="AX603" s="1184"/>
      <c r="AY603" s="1184"/>
      <c r="AZ603" s="1184"/>
      <c r="BA603" s="1184"/>
      <c r="BB603" s="1184"/>
      <c r="BC603" s="1184"/>
      <c r="BD603" s="1184"/>
      <c r="BE603" s="1184"/>
      <c r="BF603" s="1184"/>
      <c r="BG603" s="1184"/>
      <c r="BH603" s="1184"/>
      <c r="BI603" s="1184"/>
      <c r="BJ603" s="1184"/>
    </row>
    <row r="604" spans="2:62" ht="16.5">
      <c r="B604" s="899"/>
      <c r="C604" s="1298"/>
      <c r="D604" s="1298"/>
      <c r="E604" s="1298"/>
      <c r="F604" s="1298"/>
      <c r="G604" s="1298"/>
      <c r="H604" s="1298"/>
      <c r="I604" s="1298"/>
      <c r="J604" s="1298"/>
      <c r="K604" s="1298"/>
      <c r="L604" s="1298"/>
      <c r="M604" s="1298"/>
      <c r="N604" s="1298"/>
      <c r="O604" s="1298"/>
      <c r="P604" s="1298"/>
      <c r="Q604" s="1298"/>
      <c r="R604" s="1298"/>
      <c r="S604" s="1298"/>
      <c r="T604" s="1298"/>
      <c r="U604" s="1298"/>
      <c r="W604" s="1298"/>
      <c r="X604" s="1298"/>
      <c r="Y604" s="1184"/>
      <c r="Z604" s="1184"/>
      <c r="AA604" s="1184"/>
      <c r="AB604" s="1184"/>
      <c r="AC604" s="1184"/>
      <c r="AD604" s="1184"/>
      <c r="AE604" s="1184"/>
      <c r="AF604" s="1184"/>
      <c r="AG604" s="1184"/>
      <c r="AH604" s="1184"/>
      <c r="AI604" s="1184"/>
      <c r="AJ604" s="1184"/>
      <c r="AK604" s="1184"/>
      <c r="AL604" s="1184"/>
      <c r="AM604" s="1184"/>
      <c r="AN604" s="1184"/>
      <c r="AO604" s="1184"/>
      <c r="AP604" s="1184"/>
      <c r="AQ604" s="1396"/>
      <c r="AR604" s="1184"/>
      <c r="AS604" s="1184"/>
      <c r="AT604" s="1184"/>
      <c r="AU604" s="1184"/>
      <c r="AV604" s="1184"/>
      <c r="AW604" s="1184"/>
      <c r="AX604" s="1184"/>
      <c r="AY604" s="1184"/>
      <c r="AZ604" s="1184"/>
      <c r="BA604" s="1184"/>
      <c r="BB604" s="1184"/>
      <c r="BC604" s="1184"/>
      <c r="BD604" s="1184"/>
      <c r="BE604" s="1184"/>
      <c r="BF604" s="1184"/>
      <c r="BG604" s="1184"/>
      <c r="BH604" s="1184"/>
      <c r="BI604" s="1184"/>
      <c r="BJ604" s="1184"/>
    </row>
    <row r="605" spans="2:62" ht="16.5">
      <c r="B605" s="899"/>
      <c r="C605" s="1298"/>
      <c r="D605" s="1298"/>
      <c r="E605" s="1298"/>
      <c r="F605" s="1298"/>
      <c r="G605" s="1298"/>
      <c r="H605" s="1298"/>
      <c r="I605" s="1298"/>
      <c r="J605" s="1298"/>
      <c r="K605" s="1298"/>
      <c r="L605" s="1298"/>
      <c r="M605" s="1298"/>
      <c r="N605" s="1298"/>
      <c r="O605" s="1298"/>
      <c r="P605" s="1298"/>
      <c r="Q605" s="1298"/>
      <c r="R605" s="1298"/>
      <c r="S605" s="1298"/>
      <c r="T605" s="1298"/>
      <c r="U605" s="1298"/>
      <c r="W605" s="1298"/>
      <c r="X605" s="1298"/>
      <c r="Y605" s="1184"/>
      <c r="Z605" s="1184"/>
      <c r="AA605" s="1184"/>
      <c r="AB605" s="1184"/>
      <c r="AC605" s="1184"/>
      <c r="AD605" s="1184"/>
      <c r="AE605" s="1184"/>
      <c r="AF605" s="1184"/>
      <c r="AG605" s="1184"/>
      <c r="AH605" s="1184"/>
      <c r="AI605" s="1184"/>
      <c r="AJ605" s="1184"/>
      <c r="AK605" s="1184"/>
      <c r="AL605" s="1184"/>
      <c r="AM605" s="1184"/>
      <c r="AN605" s="1184"/>
      <c r="AO605" s="1184"/>
      <c r="AP605" s="1184"/>
      <c r="AQ605" s="1396"/>
      <c r="AR605" s="1184"/>
      <c r="AS605" s="1184"/>
      <c r="AT605" s="1184"/>
      <c r="AU605" s="1184"/>
      <c r="AV605" s="1184"/>
      <c r="AW605" s="1184"/>
      <c r="AX605" s="1184"/>
      <c r="AY605" s="1184"/>
      <c r="AZ605" s="1184"/>
      <c r="BA605" s="1184"/>
      <c r="BB605" s="1184"/>
      <c r="BC605" s="1184"/>
      <c r="BD605" s="1184"/>
      <c r="BE605" s="1184"/>
      <c r="BF605" s="1184"/>
      <c r="BG605" s="1184"/>
      <c r="BH605" s="1184"/>
      <c r="BI605" s="1184"/>
      <c r="BJ605" s="1184"/>
    </row>
    <row r="606" spans="2:62" ht="16.5">
      <c r="B606" s="899"/>
      <c r="C606" s="1298"/>
      <c r="D606" s="1298"/>
      <c r="E606" s="1298"/>
      <c r="F606" s="1298"/>
      <c r="G606" s="1298"/>
      <c r="H606" s="1298"/>
      <c r="I606" s="1298"/>
      <c r="J606" s="1298"/>
      <c r="K606" s="1298"/>
      <c r="L606" s="1298"/>
      <c r="M606" s="1298"/>
      <c r="N606" s="1298"/>
      <c r="O606" s="1298"/>
      <c r="P606" s="1298"/>
      <c r="Q606" s="1298"/>
      <c r="R606" s="1298"/>
      <c r="S606" s="1298"/>
      <c r="T606" s="1298"/>
      <c r="U606" s="1298"/>
      <c r="W606" s="1298"/>
      <c r="X606" s="1298"/>
      <c r="Y606" s="1184"/>
      <c r="Z606" s="1184"/>
      <c r="AA606" s="1184"/>
      <c r="AB606" s="1184"/>
      <c r="AC606" s="1184"/>
      <c r="AD606" s="1184"/>
      <c r="AE606" s="1184"/>
      <c r="AF606" s="1184"/>
      <c r="AG606" s="1184"/>
      <c r="AH606" s="1184"/>
      <c r="AI606" s="1184"/>
      <c r="AJ606" s="1184"/>
      <c r="AK606" s="1184"/>
      <c r="AL606" s="1184"/>
      <c r="AM606" s="1184"/>
      <c r="AN606" s="1184"/>
      <c r="AO606" s="1184"/>
      <c r="AP606" s="1184"/>
      <c r="AQ606" s="1396"/>
      <c r="AR606" s="1184"/>
      <c r="AS606" s="1184"/>
      <c r="AT606" s="1184"/>
      <c r="AU606" s="1184"/>
      <c r="AV606" s="1184"/>
      <c r="AW606" s="1184"/>
      <c r="AX606" s="1184"/>
      <c r="AY606" s="1184"/>
      <c r="AZ606" s="1184"/>
      <c r="BA606" s="1184"/>
      <c r="BB606" s="1184"/>
      <c r="BC606" s="1184"/>
      <c r="BD606" s="1184"/>
      <c r="BE606" s="1184"/>
      <c r="BF606" s="1184"/>
      <c r="BG606" s="1184"/>
      <c r="BH606" s="1184"/>
      <c r="BI606" s="1184"/>
      <c r="BJ606" s="1184"/>
    </row>
    <row r="607" spans="2:62" ht="16.5">
      <c r="B607" s="899"/>
      <c r="C607" s="1298"/>
      <c r="D607" s="1298"/>
      <c r="E607" s="1298"/>
      <c r="F607" s="1298"/>
      <c r="G607" s="1298"/>
      <c r="H607" s="1298"/>
      <c r="I607" s="1298"/>
      <c r="J607" s="1298"/>
      <c r="K607" s="1298"/>
      <c r="L607" s="1298"/>
      <c r="M607" s="1298"/>
      <c r="N607" s="1298"/>
      <c r="O607" s="1298"/>
      <c r="P607" s="1298"/>
      <c r="Q607" s="1298"/>
      <c r="R607" s="1298"/>
      <c r="S607" s="1298"/>
      <c r="T607" s="1298"/>
      <c r="U607" s="1298"/>
      <c r="W607" s="1298"/>
      <c r="X607" s="1298"/>
      <c r="Y607" s="1184"/>
      <c r="Z607" s="1184"/>
      <c r="AA607" s="1184"/>
      <c r="AB607" s="1184"/>
      <c r="AC607" s="1184"/>
      <c r="AD607" s="1184"/>
      <c r="AE607" s="1184"/>
      <c r="AF607" s="1184"/>
      <c r="AG607" s="1184"/>
      <c r="AH607" s="1184"/>
      <c r="AI607" s="1184"/>
      <c r="AJ607" s="1184"/>
      <c r="AK607" s="1184"/>
      <c r="AL607" s="1184"/>
      <c r="AM607" s="1184"/>
      <c r="AN607" s="1184"/>
      <c r="AO607" s="1184"/>
      <c r="AP607" s="1184"/>
      <c r="AQ607" s="1396"/>
      <c r="AR607" s="1184"/>
      <c r="AS607" s="1184"/>
      <c r="AT607" s="1184"/>
      <c r="AU607" s="1184"/>
      <c r="AV607" s="1184"/>
      <c r="AW607" s="1184"/>
      <c r="AX607" s="1184"/>
      <c r="AY607" s="1184"/>
      <c r="AZ607" s="1184"/>
      <c r="BA607" s="1184"/>
      <c r="BB607" s="1184"/>
      <c r="BC607" s="1184"/>
      <c r="BD607" s="1184"/>
      <c r="BE607" s="1184"/>
      <c r="BF607" s="1184"/>
      <c r="BG607" s="1184"/>
      <c r="BH607" s="1184"/>
      <c r="BI607" s="1184"/>
      <c r="BJ607" s="1184"/>
    </row>
    <row r="608" spans="2:62" ht="16.5">
      <c r="B608" s="899"/>
      <c r="C608" s="1298"/>
      <c r="D608" s="1298"/>
      <c r="E608" s="1298"/>
      <c r="F608" s="1298"/>
      <c r="G608" s="1298"/>
      <c r="H608" s="1298"/>
      <c r="I608" s="1298"/>
      <c r="J608" s="1298"/>
      <c r="K608" s="1298"/>
      <c r="L608" s="1298"/>
      <c r="M608" s="1298"/>
      <c r="N608" s="1298"/>
      <c r="O608" s="1298"/>
      <c r="P608" s="1298"/>
      <c r="Q608" s="1298"/>
      <c r="R608" s="1298"/>
      <c r="S608" s="1298"/>
      <c r="T608" s="1298"/>
      <c r="U608" s="1298"/>
      <c r="W608" s="1298"/>
      <c r="X608" s="1298"/>
      <c r="Y608" s="1184"/>
      <c r="Z608" s="1184"/>
      <c r="AA608" s="1184"/>
      <c r="AB608" s="1184"/>
      <c r="AC608" s="1184"/>
      <c r="AD608" s="1184"/>
      <c r="AE608" s="1184"/>
      <c r="AF608" s="1184"/>
      <c r="AG608" s="1184"/>
      <c r="AH608" s="1184"/>
      <c r="AI608" s="1184"/>
      <c r="AJ608" s="1184"/>
      <c r="AK608" s="1184"/>
      <c r="AL608" s="1184"/>
      <c r="AM608" s="1184"/>
      <c r="AN608" s="1184"/>
      <c r="AO608" s="1184"/>
      <c r="AP608" s="1184"/>
      <c r="AQ608" s="1396"/>
      <c r="AR608" s="1184"/>
      <c r="AS608" s="1184"/>
      <c r="AT608" s="1184"/>
      <c r="AU608" s="1184"/>
      <c r="AV608" s="1184"/>
      <c r="AW608" s="1184"/>
      <c r="AX608" s="1184"/>
      <c r="AY608" s="1184"/>
      <c r="AZ608" s="1184"/>
      <c r="BA608" s="1184"/>
      <c r="BB608" s="1184"/>
      <c r="BC608" s="1184"/>
      <c r="BD608" s="1184"/>
      <c r="BE608" s="1184"/>
      <c r="BF608" s="1184"/>
      <c r="BG608" s="1184"/>
      <c r="BH608" s="1184"/>
      <c r="BI608" s="1184"/>
      <c r="BJ608" s="1184"/>
    </row>
    <row r="609" spans="2:62" ht="16.5">
      <c r="B609" s="899"/>
      <c r="C609" s="1298"/>
      <c r="D609" s="1298"/>
      <c r="E609" s="1298"/>
      <c r="F609" s="1298"/>
      <c r="G609" s="1298"/>
      <c r="H609" s="1298"/>
      <c r="I609" s="1298"/>
      <c r="J609" s="1298"/>
      <c r="K609" s="1298"/>
      <c r="L609" s="1298"/>
      <c r="M609" s="1298"/>
      <c r="N609" s="1298"/>
      <c r="O609" s="1298"/>
      <c r="P609" s="1298"/>
      <c r="Q609" s="1298"/>
      <c r="R609" s="1298"/>
      <c r="S609" s="1298"/>
      <c r="T609" s="1298"/>
      <c r="U609" s="1298"/>
      <c r="W609" s="1298"/>
      <c r="X609" s="1298"/>
      <c r="Y609" s="1184"/>
      <c r="Z609" s="1184"/>
      <c r="AA609" s="1184"/>
      <c r="AB609" s="1184"/>
      <c r="AC609" s="1184"/>
      <c r="AD609" s="1184"/>
      <c r="AE609" s="1184"/>
      <c r="AF609" s="1184"/>
      <c r="AG609" s="1184"/>
      <c r="AH609" s="1184"/>
      <c r="AI609" s="1184"/>
      <c r="AJ609" s="1184"/>
      <c r="AK609" s="1184"/>
      <c r="AL609" s="1184"/>
      <c r="AM609" s="1184"/>
      <c r="AN609" s="1184"/>
      <c r="AO609" s="1184"/>
      <c r="AP609" s="1184"/>
      <c r="AQ609" s="1396"/>
      <c r="AR609" s="1184"/>
      <c r="AS609" s="1184"/>
      <c r="AT609" s="1184"/>
      <c r="AU609" s="1184"/>
      <c r="AV609" s="1184"/>
      <c r="AW609" s="1184"/>
      <c r="AX609" s="1184"/>
      <c r="AY609" s="1184"/>
      <c r="AZ609" s="1184"/>
      <c r="BA609" s="1184"/>
      <c r="BB609" s="1184"/>
      <c r="BC609" s="1184"/>
      <c r="BD609" s="1184"/>
      <c r="BE609" s="1184"/>
      <c r="BF609" s="1184"/>
      <c r="BG609" s="1184"/>
      <c r="BH609" s="1184"/>
      <c r="BI609" s="1184"/>
      <c r="BJ609" s="1184"/>
    </row>
    <row r="610" spans="2:62" ht="16.5">
      <c r="B610" s="899"/>
      <c r="C610" s="1298"/>
      <c r="D610" s="1298"/>
      <c r="E610" s="1298"/>
      <c r="F610" s="1298"/>
      <c r="G610" s="1298"/>
      <c r="H610" s="1298"/>
      <c r="I610" s="1298"/>
      <c r="J610" s="1298"/>
      <c r="K610" s="1298"/>
      <c r="L610" s="1298"/>
      <c r="M610" s="1298"/>
      <c r="N610" s="1298"/>
      <c r="O610" s="1298"/>
      <c r="P610" s="1298"/>
      <c r="Q610" s="1298"/>
      <c r="R610" s="1298"/>
      <c r="S610" s="1298"/>
      <c r="T610" s="1298"/>
      <c r="U610" s="1298"/>
      <c r="W610" s="1298"/>
      <c r="X610" s="1298"/>
      <c r="Y610" s="1184"/>
      <c r="Z610" s="1184"/>
      <c r="AA610" s="1184"/>
      <c r="AB610" s="1184"/>
      <c r="AC610" s="1184"/>
      <c r="AD610" s="1184"/>
      <c r="AE610" s="1184"/>
      <c r="AF610" s="1184"/>
      <c r="AG610" s="1184"/>
      <c r="AH610" s="1184"/>
      <c r="AI610" s="1184"/>
      <c r="AJ610" s="1184"/>
      <c r="AK610" s="1184"/>
      <c r="AL610" s="1184"/>
      <c r="AM610" s="1184"/>
      <c r="AN610" s="1184"/>
      <c r="AO610" s="1184"/>
      <c r="AP610" s="1184"/>
      <c r="AQ610" s="1396"/>
      <c r="AR610" s="1184"/>
      <c r="AS610" s="1184"/>
      <c r="AT610" s="1184"/>
      <c r="AU610" s="1184"/>
      <c r="AV610" s="1184"/>
      <c r="AW610" s="1184"/>
      <c r="AX610" s="1184"/>
      <c r="AY610" s="1184"/>
      <c r="AZ610" s="1184"/>
      <c r="BA610" s="1184"/>
      <c r="BB610" s="1184"/>
      <c r="BC610" s="1184"/>
      <c r="BD610" s="1184"/>
      <c r="BE610" s="1184"/>
      <c r="BF610" s="1184"/>
      <c r="BG610" s="1184"/>
      <c r="BH610" s="1184"/>
      <c r="BI610" s="1184"/>
      <c r="BJ610" s="1184"/>
    </row>
    <row r="611" spans="2:62" ht="16.5">
      <c r="B611" s="899"/>
      <c r="C611" s="1298"/>
      <c r="D611" s="1298"/>
      <c r="E611" s="1298"/>
      <c r="F611" s="1298"/>
      <c r="G611" s="1298"/>
      <c r="H611" s="1298"/>
      <c r="I611" s="1298"/>
      <c r="J611" s="1298"/>
      <c r="K611" s="1298"/>
      <c r="L611" s="1298"/>
      <c r="M611" s="1298"/>
      <c r="N611" s="1298"/>
      <c r="O611" s="1298"/>
      <c r="P611" s="1298"/>
      <c r="Q611" s="1298"/>
      <c r="R611" s="1298"/>
      <c r="S611" s="1298"/>
      <c r="T611" s="1298"/>
      <c r="U611" s="1298"/>
      <c r="W611" s="1298"/>
      <c r="X611" s="1298"/>
      <c r="Y611" s="1184"/>
      <c r="Z611" s="1184"/>
      <c r="AA611" s="1184"/>
      <c r="AB611" s="1184"/>
      <c r="AC611" s="1184"/>
      <c r="AD611" s="1184"/>
      <c r="AE611" s="1184"/>
      <c r="AF611" s="1184"/>
      <c r="AG611" s="1184"/>
      <c r="AH611" s="1184"/>
      <c r="AI611" s="1184"/>
      <c r="AJ611" s="1184"/>
      <c r="AK611" s="1184"/>
      <c r="AL611" s="1184"/>
      <c r="AM611" s="1184"/>
      <c r="AN611" s="1184"/>
      <c r="AO611" s="1184"/>
      <c r="AP611" s="1184"/>
      <c r="AQ611" s="1396"/>
      <c r="AR611" s="1184"/>
      <c r="AS611" s="1184"/>
      <c r="AT611" s="1184"/>
      <c r="AU611" s="1184"/>
      <c r="AV611" s="1184"/>
      <c r="AW611" s="1184"/>
      <c r="AX611" s="1184"/>
      <c r="AY611" s="1184"/>
      <c r="AZ611" s="1184"/>
      <c r="BA611" s="1184"/>
      <c r="BB611" s="1184"/>
      <c r="BC611" s="1184"/>
      <c r="BD611" s="1184"/>
      <c r="BE611" s="1184"/>
      <c r="BF611" s="1184"/>
      <c r="BG611" s="1184"/>
      <c r="BH611" s="1184"/>
      <c r="BI611" s="1184"/>
      <c r="BJ611" s="1184"/>
    </row>
    <row r="612" spans="2:62" ht="16.5">
      <c r="B612" s="899"/>
      <c r="C612" s="1298"/>
      <c r="D612" s="1298"/>
      <c r="E612" s="1298"/>
      <c r="F612" s="1298"/>
      <c r="G612" s="1298"/>
      <c r="H612" s="1298"/>
      <c r="I612" s="1298"/>
      <c r="J612" s="1298"/>
      <c r="K612" s="1298"/>
      <c r="L612" s="1298"/>
      <c r="M612" s="1298"/>
      <c r="N612" s="1298"/>
      <c r="O612" s="1298"/>
      <c r="P612" s="1298"/>
      <c r="Q612" s="1298"/>
      <c r="R612" s="1298"/>
      <c r="S612" s="1298"/>
      <c r="T612" s="1298"/>
      <c r="U612" s="1298"/>
      <c r="W612" s="1298"/>
      <c r="X612" s="1298"/>
      <c r="Y612" s="1184"/>
      <c r="Z612" s="1184"/>
      <c r="AA612" s="1184"/>
      <c r="AB612" s="1184"/>
      <c r="AC612" s="1184"/>
      <c r="AD612" s="1184"/>
      <c r="AE612" s="1184"/>
      <c r="AF612" s="1184"/>
      <c r="AG612" s="1184"/>
      <c r="AH612" s="1184"/>
      <c r="AI612" s="1184"/>
      <c r="AJ612" s="1184"/>
      <c r="AK612" s="1184"/>
      <c r="AL612" s="1184"/>
      <c r="AM612" s="1184"/>
      <c r="AN612" s="1184"/>
      <c r="AO612" s="1184"/>
      <c r="AP612" s="1184"/>
      <c r="AQ612" s="1396"/>
      <c r="AR612" s="1184"/>
      <c r="AS612" s="1184"/>
      <c r="AT612" s="1184"/>
      <c r="AU612" s="1184"/>
      <c r="AV612" s="1184"/>
      <c r="AW612" s="1184"/>
      <c r="AX612" s="1184"/>
      <c r="AY612" s="1184"/>
      <c r="AZ612" s="1184"/>
      <c r="BA612" s="1184"/>
      <c r="BB612" s="1184"/>
      <c r="BC612" s="1184"/>
      <c r="BD612" s="1184"/>
      <c r="BE612" s="1184"/>
      <c r="BF612" s="1184"/>
      <c r="BG612" s="1184"/>
      <c r="BH612" s="1184"/>
      <c r="BI612" s="1184"/>
      <c r="BJ612" s="1184"/>
    </row>
    <row r="613" spans="2:62" ht="16.5">
      <c r="B613" s="899"/>
      <c r="C613" s="1298"/>
      <c r="D613" s="1298"/>
      <c r="E613" s="1298"/>
      <c r="F613" s="1298"/>
      <c r="G613" s="1298"/>
      <c r="H613" s="1298"/>
      <c r="I613" s="1298"/>
      <c r="J613" s="1298"/>
      <c r="K613" s="1298"/>
      <c r="L613" s="1298"/>
      <c r="M613" s="1298"/>
      <c r="N613" s="1298"/>
      <c r="O613" s="1298"/>
      <c r="P613" s="1298"/>
      <c r="Q613" s="1298"/>
      <c r="R613" s="1298"/>
      <c r="S613" s="1298"/>
      <c r="T613" s="1298"/>
      <c r="U613" s="1298"/>
      <c r="W613" s="1298"/>
      <c r="X613" s="1298"/>
      <c r="Y613" s="1184"/>
      <c r="Z613" s="1184"/>
      <c r="AA613" s="1184"/>
      <c r="AB613" s="1184"/>
      <c r="AC613" s="1184"/>
      <c r="AD613" s="1184"/>
      <c r="AE613" s="1184"/>
      <c r="AF613" s="1184"/>
      <c r="AG613" s="1184"/>
      <c r="AH613" s="1184"/>
      <c r="AI613" s="1184"/>
      <c r="AJ613" s="1184"/>
      <c r="AK613" s="1184"/>
      <c r="AL613" s="1184"/>
      <c r="AM613" s="1184"/>
      <c r="AN613" s="1184"/>
      <c r="AO613" s="1184"/>
      <c r="AP613" s="1184"/>
      <c r="AQ613" s="1396"/>
      <c r="AR613" s="1184"/>
      <c r="AS613" s="1184"/>
      <c r="AT613" s="1184"/>
      <c r="AU613" s="1184"/>
      <c r="AV613" s="1184"/>
      <c r="AW613" s="1184"/>
      <c r="AX613" s="1184"/>
      <c r="AY613" s="1184"/>
      <c r="AZ613" s="1184"/>
      <c r="BA613" s="1184"/>
      <c r="BB613" s="1184"/>
      <c r="BC613" s="1184"/>
      <c r="BD613" s="1184"/>
      <c r="BE613" s="1184"/>
      <c r="BF613" s="1184"/>
      <c r="BG613" s="1184"/>
      <c r="BH613" s="1184"/>
      <c r="BI613" s="1184"/>
      <c r="BJ613" s="1184"/>
    </row>
    <row r="614" spans="2:62" ht="16.5">
      <c r="B614" s="899"/>
      <c r="C614" s="1298"/>
      <c r="D614" s="1298"/>
      <c r="E614" s="1298"/>
      <c r="F614" s="1298"/>
      <c r="G614" s="1298"/>
      <c r="H614" s="1298"/>
      <c r="I614" s="1298"/>
      <c r="J614" s="1298"/>
      <c r="K614" s="1298"/>
      <c r="L614" s="1298"/>
      <c r="M614" s="1298"/>
      <c r="N614" s="1298"/>
      <c r="O614" s="1298"/>
      <c r="P614" s="1298"/>
      <c r="Q614" s="1298"/>
      <c r="R614" s="1298"/>
      <c r="S614" s="1298"/>
      <c r="T614" s="1298"/>
      <c r="U614" s="1298"/>
      <c r="W614" s="1298"/>
      <c r="X614" s="1298"/>
      <c r="Y614" s="1184"/>
      <c r="Z614" s="1184"/>
      <c r="AA614" s="1184"/>
      <c r="AB614" s="1184"/>
      <c r="AC614" s="1184"/>
      <c r="AD614" s="1184"/>
      <c r="AE614" s="1184"/>
      <c r="AF614" s="1184"/>
      <c r="AG614" s="1184"/>
      <c r="AH614" s="1184"/>
      <c r="AI614" s="1184"/>
      <c r="AJ614" s="1184"/>
      <c r="AK614" s="1184"/>
      <c r="AL614" s="1184"/>
      <c r="AM614" s="1184"/>
      <c r="AN614" s="1184"/>
      <c r="AO614" s="1184"/>
      <c r="AP614" s="1184"/>
      <c r="AQ614" s="1396"/>
      <c r="AR614" s="1184"/>
      <c r="AS614" s="1184"/>
      <c r="AT614" s="1184"/>
      <c r="AU614" s="1184"/>
      <c r="AV614" s="1184"/>
      <c r="AW614" s="1184"/>
      <c r="AX614" s="1184"/>
      <c r="AY614" s="1184"/>
      <c r="AZ614" s="1184"/>
      <c r="BA614" s="1184"/>
      <c r="BB614" s="1184"/>
      <c r="BC614" s="1184"/>
      <c r="BD614" s="1184"/>
      <c r="BE614" s="1184"/>
      <c r="BF614" s="1184"/>
      <c r="BG614" s="1184"/>
      <c r="BH614" s="1184"/>
      <c r="BI614" s="1184"/>
      <c r="BJ614" s="1184"/>
    </row>
    <row r="615" spans="2:62" ht="16.5">
      <c r="B615" s="899"/>
      <c r="C615" s="1298"/>
      <c r="D615" s="1298"/>
      <c r="E615" s="1298"/>
      <c r="F615" s="1298"/>
      <c r="G615" s="1298"/>
      <c r="H615" s="1298"/>
      <c r="I615" s="1298"/>
      <c r="J615" s="1298"/>
      <c r="K615" s="1298"/>
      <c r="L615" s="1298"/>
      <c r="M615" s="1298"/>
      <c r="N615" s="1298"/>
      <c r="O615" s="1298"/>
      <c r="P615" s="1298"/>
      <c r="Q615" s="1298"/>
      <c r="R615" s="1298"/>
      <c r="S615" s="1298"/>
      <c r="T615" s="1298"/>
      <c r="U615" s="1298"/>
      <c r="W615" s="1298"/>
      <c r="X615" s="1298"/>
      <c r="Y615" s="1184"/>
      <c r="Z615" s="1184"/>
      <c r="AA615" s="1184"/>
      <c r="AB615" s="1184"/>
      <c r="AC615" s="1184"/>
      <c r="AD615" s="1184"/>
      <c r="AE615" s="1184"/>
      <c r="AF615" s="1184"/>
      <c r="AG615" s="1184"/>
      <c r="AH615" s="1184"/>
      <c r="AI615" s="1184"/>
      <c r="AJ615" s="1184"/>
      <c r="AK615" s="1184"/>
      <c r="AL615" s="1184"/>
      <c r="AM615" s="1184"/>
      <c r="AN615" s="1184"/>
      <c r="AO615" s="1184"/>
      <c r="AP615" s="1184"/>
      <c r="AQ615" s="1396"/>
      <c r="AR615" s="1184"/>
      <c r="AS615" s="1184"/>
      <c r="AT615" s="1184"/>
      <c r="AU615" s="1184"/>
      <c r="AV615" s="1184"/>
      <c r="AW615" s="1184"/>
      <c r="AX615" s="1184"/>
      <c r="AY615" s="1184"/>
      <c r="AZ615" s="1184"/>
      <c r="BA615" s="1184"/>
      <c r="BB615" s="1184"/>
      <c r="BC615" s="1184"/>
      <c r="BD615" s="1184"/>
      <c r="BE615" s="1184"/>
      <c r="BF615" s="1184"/>
      <c r="BG615" s="1184"/>
      <c r="BH615" s="1184"/>
      <c r="BI615" s="1184"/>
      <c r="BJ615" s="1184"/>
    </row>
    <row r="616" spans="2:62" ht="16.5">
      <c r="B616" s="899"/>
      <c r="C616" s="1298"/>
      <c r="D616" s="1298"/>
      <c r="E616" s="1298"/>
      <c r="F616" s="1298"/>
      <c r="G616" s="1298"/>
      <c r="H616" s="1298"/>
      <c r="I616" s="1298"/>
      <c r="J616" s="1298"/>
      <c r="K616" s="1298"/>
      <c r="L616" s="1298"/>
      <c r="M616" s="1298"/>
      <c r="N616" s="1298"/>
      <c r="O616" s="1298"/>
      <c r="P616" s="1298"/>
      <c r="Q616" s="1298"/>
      <c r="R616" s="1298"/>
      <c r="S616" s="1298"/>
      <c r="T616" s="1298"/>
      <c r="U616" s="1298"/>
      <c r="W616" s="1298"/>
      <c r="X616" s="1298"/>
      <c r="Y616" s="1184"/>
      <c r="Z616" s="1184"/>
      <c r="AA616" s="1184"/>
      <c r="AB616" s="1184"/>
      <c r="AC616" s="1184"/>
      <c r="AD616" s="1184"/>
      <c r="AE616" s="1184"/>
      <c r="AF616" s="1184"/>
      <c r="AG616" s="1184"/>
      <c r="AH616" s="1184"/>
      <c r="AI616" s="1184"/>
      <c r="AJ616" s="1184"/>
      <c r="AK616" s="1184"/>
      <c r="AL616" s="1184"/>
      <c r="AM616" s="1184"/>
      <c r="AN616" s="1184"/>
      <c r="AO616" s="1184"/>
      <c r="AP616" s="1184"/>
      <c r="AQ616" s="1396"/>
      <c r="AR616" s="1184"/>
      <c r="AS616" s="1184"/>
      <c r="AT616" s="1184"/>
      <c r="AU616" s="1184"/>
      <c r="AV616" s="1184"/>
      <c r="AW616" s="1184"/>
      <c r="AX616" s="1184"/>
      <c r="AY616" s="1184"/>
      <c r="AZ616" s="1184"/>
      <c r="BA616" s="1184"/>
      <c r="BB616" s="1184"/>
      <c r="BC616" s="1184"/>
      <c r="BD616" s="1184"/>
      <c r="BE616" s="1184"/>
      <c r="BF616" s="1184"/>
      <c r="BG616" s="1184"/>
      <c r="BH616" s="1184"/>
      <c r="BI616" s="1184"/>
      <c r="BJ616" s="1184"/>
    </row>
    <row r="617" spans="2:62" ht="16.5">
      <c r="B617" s="899"/>
      <c r="C617" s="1298"/>
      <c r="D617" s="1298"/>
      <c r="E617" s="1298"/>
      <c r="F617" s="1298"/>
      <c r="G617" s="1298"/>
      <c r="H617" s="1298"/>
      <c r="I617" s="1298"/>
      <c r="J617" s="1298"/>
      <c r="K617" s="1298"/>
      <c r="L617" s="1298"/>
      <c r="M617" s="1298"/>
      <c r="N617" s="1298"/>
      <c r="O617" s="1298"/>
      <c r="P617" s="1298"/>
      <c r="Q617" s="1298"/>
      <c r="R617" s="1298"/>
      <c r="S617" s="1298"/>
      <c r="T617" s="1298"/>
      <c r="U617" s="1298"/>
      <c r="W617" s="1298"/>
      <c r="X617" s="1298"/>
      <c r="Y617" s="1184"/>
      <c r="Z617" s="1184"/>
      <c r="AA617" s="1184"/>
      <c r="AB617" s="1184"/>
      <c r="AC617" s="1184"/>
      <c r="AD617" s="1184"/>
      <c r="AE617" s="1184"/>
      <c r="AF617" s="1184"/>
      <c r="AG617" s="1184"/>
      <c r="AH617" s="1184"/>
      <c r="AI617" s="1184"/>
      <c r="AJ617" s="1184"/>
      <c r="AK617" s="1184"/>
      <c r="AL617" s="1184"/>
      <c r="AM617" s="1184"/>
      <c r="AN617" s="1184"/>
      <c r="AO617" s="1184"/>
      <c r="AP617" s="1184"/>
      <c r="AQ617" s="1396"/>
      <c r="AR617" s="1184"/>
      <c r="AS617" s="1184"/>
      <c r="AT617" s="1184"/>
      <c r="AU617" s="1184"/>
      <c r="AV617" s="1184"/>
      <c r="AW617" s="1184"/>
      <c r="AX617" s="1184"/>
      <c r="AY617" s="1184"/>
      <c r="AZ617" s="1184"/>
      <c r="BA617" s="1184"/>
      <c r="BB617" s="1184"/>
      <c r="BC617" s="1184"/>
      <c r="BD617" s="1184"/>
      <c r="BE617" s="1184"/>
      <c r="BF617" s="1184"/>
      <c r="BG617" s="1184"/>
      <c r="BH617" s="1184"/>
      <c r="BI617" s="1184"/>
      <c r="BJ617" s="1184"/>
    </row>
    <row r="618" spans="2:62" ht="16.5">
      <c r="B618" s="899"/>
      <c r="C618" s="1298"/>
      <c r="D618" s="1298"/>
      <c r="E618" s="1298"/>
      <c r="F618" s="1298"/>
      <c r="G618" s="1298"/>
      <c r="H618" s="1298"/>
      <c r="I618" s="1298"/>
      <c r="J618" s="1298"/>
      <c r="K618" s="1298"/>
      <c r="L618" s="1298"/>
      <c r="M618" s="1298"/>
      <c r="N618" s="1298"/>
      <c r="O618" s="1298"/>
      <c r="P618" s="1298"/>
      <c r="Q618" s="1298"/>
      <c r="R618" s="1298"/>
      <c r="S618" s="1298"/>
      <c r="T618" s="1298"/>
      <c r="U618" s="1298"/>
      <c r="W618" s="1298"/>
      <c r="X618" s="1298"/>
      <c r="Y618" s="1184"/>
      <c r="Z618" s="1184"/>
      <c r="AA618" s="1184"/>
      <c r="AB618" s="1184"/>
      <c r="AC618" s="1184"/>
      <c r="AD618" s="1184"/>
      <c r="AE618" s="1184"/>
      <c r="AF618" s="1184"/>
      <c r="AG618" s="1184"/>
      <c r="AH618" s="1184"/>
      <c r="AI618" s="1184"/>
      <c r="AJ618" s="1184"/>
      <c r="AK618" s="1184"/>
      <c r="AL618" s="1184"/>
      <c r="AM618" s="1184"/>
      <c r="AN618" s="1184"/>
      <c r="AO618" s="1184"/>
      <c r="AP618" s="1184"/>
      <c r="AQ618" s="1396"/>
      <c r="AR618" s="1184"/>
      <c r="AS618" s="1184"/>
      <c r="AT618" s="1184"/>
      <c r="AU618" s="1184"/>
      <c r="AV618" s="1184"/>
      <c r="AW618" s="1184"/>
      <c r="AX618" s="1184"/>
      <c r="AY618" s="1184"/>
      <c r="AZ618" s="1184"/>
      <c r="BA618" s="1184"/>
      <c r="BB618" s="1184"/>
      <c r="BC618" s="1184"/>
      <c r="BD618" s="1184"/>
      <c r="BE618" s="1184"/>
      <c r="BF618" s="1184"/>
      <c r="BG618" s="1184"/>
      <c r="BH618" s="1184"/>
      <c r="BI618" s="1184"/>
      <c r="BJ618" s="1184"/>
    </row>
    <row r="619" spans="2:62" ht="16.5">
      <c r="B619" s="899"/>
      <c r="C619" s="1298"/>
      <c r="D619" s="1298"/>
      <c r="E619" s="1298"/>
      <c r="F619" s="1298"/>
      <c r="G619" s="1298"/>
      <c r="H619" s="1298"/>
      <c r="I619" s="1298"/>
      <c r="J619" s="1298"/>
      <c r="K619" s="1298"/>
      <c r="L619" s="1298"/>
      <c r="M619" s="1298"/>
      <c r="N619" s="1298"/>
      <c r="O619" s="1298"/>
      <c r="P619" s="1298"/>
      <c r="Q619" s="1298"/>
      <c r="R619" s="1298"/>
      <c r="S619" s="1298"/>
      <c r="T619" s="1298"/>
      <c r="U619" s="1298"/>
      <c r="W619" s="1298"/>
      <c r="X619" s="1298"/>
      <c r="Y619" s="1184"/>
      <c r="Z619" s="1184"/>
      <c r="AA619" s="1184"/>
      <c r="AB619" s="1184"/>
      <c r="AC619" s="1184"/>
      <c r="AD619" s="1184"/>
      <c r="AE619" s="1184"/>
      <c r="AF619" s="1184"/>
      <c r="AG619" s="1184"/>
      <c r="AH619" s="1184"/>
      <c r="AI619" s="1184"/>
      <c r="AJ619" s="1184"/>
      <c r="AK619" s="1184"/>
      <c r="AL619" s="1184"/>
      <c r="AM619" s="1184"/>
      <c r="AN619" s="1184"/>
      <c r="AO619" s="1184"/>
      <c r="AP619" s="1184"/>
      <c r="AQ619" s="1396"/>
      <c r="AR619" s="1184"/>
      <c r="AS619" s="1184"/>
      <c r="AT619" s="1184"/>
      <c r="AU619" s="1184"/>
      <c r="AV619" s="1184"/>
      <c r="AW619" s="1184"/>
      <c r="AX619" s="1184"/>
      <c r="AY619" s="1184"/>
      <c r="AZ619" s="1184"/>
      <c r="BA619" s="1184"/>
      <c r="BB619" s="1184"/>
      <c r="BC619" s="1184"/>
      <c r="BD619" s="1184"/>
      <c r="BE619" s="1184"/>
      <c r="BF619" s="1184"/>
      <c r="BG619" s="1184"/>
      <c r="BH619" s="1184"/>
      <c r="BI619" s="1184"/>
      <c r="BJ619" s="1184"/>
    </row>
    <row r="620" spans="2:62" ht="16.5">
      <c r="B620" s="899"/>
      <c r="C620" s="1298"/>
      <c r="D620" s="1298"/>
      <c r="E620" s="1298"/>
      <c r="F620" s="1298"/>
      <c r="G620" s="1298"/>
      <c r="H620" s="1298"/>
      <c r="I620" s="1298"/>
      <c r="J620" s="1298"/>
      <c r="K620" s="1298"/>
      <c r="L620" s="1298"/>
      <c r="M620" s="1298"/>
      <c r="N620" s="1298"/>
      <c r="O620" s="1298"/>
      <c r="P620" s="1298"/>
      <c r="Q620" s="1298"/>
      <c r="R620" s="1298"/>
      <c r="S620" s="1298"/>
      <c r="T620" s="1298"/>
      <c r="U620" s="1298"/>
      <c r="W620" s="1298"/>
      <c r="X620" s="1298"/>
      <c r="Y620" s="1184"/>
      <c r="Z620" s="1184"/>
      <c r="AA620" s="1184"/>
      <c r="AB620" s="1184"/>
      <c r="AC620" s="1184"/>
      <c r="AD620" s="1184"/>
      <c r="AE620" s="1184"/>
      <c r="AF620" s="1184"/>
      <c r="AG620" s="1184"/>
      <c r="AH620" s="1184"/>
      <c r="AI620" s="1184"/>
      <c r="AJ620" s="1184"/>
      <c r="AK620" s="1184"/>
      <c r="AL620" s="1184"/>
      <c r="AM620" s="1184"/>
      <c r="AN620" s="1184"/>
      <c r="AO620" s="1184"/>
      <c r="AP620" s="1184"/>
      <c r="AQ620" s="1396"/>
      <c r="AR620" s="1184"/>
      <c r="AS620" s="1184"/>
      <c r="AT620" s="1184"/>
      <c r="AU620" s="1184"/>
      <c r="AV620" s="1184"/>
      <c r="AW620" s="1184"/>
      <c r="AX620" s="1184"/>
      <c r="AY620" s="1184"/>
      <c r="AZ620" s="1184"/>
      <c r="BA620" s="1184"/>
      <c r="BB620" s="1184"/>
      <c r="BC620" s="1184"/>
      <c r="BD620" s="1184"/>
      <c r="BE620" s="1184"/>
      <c r="BF620" s="1184"/>
      <c r="BG620" s="1184"/>
      <c r="BH620" s="1184"/>
      <c r="BI620" s="1184"/>
      <c r="BJ620" s="1184"/>
    </row>
    <row r="621" spans="2:62" ht="16.5">
      <c r="B621" s="899"/>
      <c r="C621" s="1298"/>
      <c r="D621" s="1298"/>
      <c r="E621" s="1298"/>
      <c r="F621" s="1298"/>
      <c r="G621" s="1298"/>
      <c r="H621" s="1298"/>
      <c r="I621" s="1298"/>
      <c r="J621" s="1298"/>
      <c r="K621" s="1298"/>
      <c r="L621" s="1298"/>
      <c r="M621" s="1298"/>
      <c r="N621" s="1298"/>
      <c r="O621" s="1298"/>
      <c r="P621" s="1298"/>
      <c r="Q621" s="1298"/>
      <c r="R621" s="1298"/>
      <c r="S621" s="1298"/>
      <c r="T621" s="1298"/>
      <c r="U621" s="1298"/>
      <c r="W621" s="1298"/>
      <c r="X621" s="1298"/>
      <c r="Y621" s="1184"/>
      <c r="Z621" s="1184"/>
      <c r="AA621" s="1184"/>
      <c r="AB621" s="1184"/>
      <c r="AC621" s="1184"/>
      <c r="AD621" s="1184"/>
      <c r="AE621" s="1184"/>
      <c r="AF621" s="1184"/>
      <c r="AG621" s="1184"/>
      <c r="AH621" s="1184"/>
      <c r="AI621" s="1184"/>
      <c r="AJ621" s="1184"/>
      <c r="AK621" s="1184"/>
      <c r="AL621" s="1184"/>
      <c r="AM621" s="1184"/>
      <c r="AN621" s="1184"/>
      <c r="AO621" s="1184"/>
      <c r="AP621" s="1184"/>
      <c r="AQ621" s="1396"/>
      <c r="AR621" s="1184"/>
      <c r="AS621" s="1184"/>
      <c r="AT621" s="1184"/>
      <c r="AU621" s="1184"/>
      <c r="AV621" s="1184"/>
      <c r="AW621" s="1184"/>
      <c r="AX621" s="1184"/>
      <c r="AY621" s="1184"/>
      <c r="AZ621" s="1184"/>
      <c r="BA621" s="1184"/>
      <c r="BB621" s="1184"/>
      <c r="BC621" s="1184"/>
      <c r="BD621" s="1184"/>
      <c r="BE621" s="1184"/>
      <c r="BF621" s="1184"/>
      <c r="BG621" s="1184"/>
      <c r="BH621" s="1184"/>
      <c r="BI621" s="1184"/>
      <c r="BJ621" s="1184"/>
    </row>
    <row r="622" spans="2:62" ht="16.5">
      <c r="B622" s="899"/>
      <c r="C622" s="1298"/>
      <c r="D622" s="1298"/>
      <c r="E622" s="1298"/>
      <c r="F622" s="1298"/>
      <c r="G622" s="1298"/>
      <c r="H622" s="1298"/>
      <c r="I622" s="1298"/>
      <c r="J622" s="1298"/>
      <c r="K622" s="1298"/>
      <c r="L622" s="1298"/>
      <c r="M622" s="1298"/>
      <c r="N622" s="1298"/>
      <c r="O622" s="1298"/>
      <c r="P622" s="1298"/>
      <c r="Q622" s="1298"/>
      <c r="R622" s="1298"/>
      <c r="S622" s="1298"/>
      <c r="T622" s="1298"/>
      <c r="U622" s="1298"/>
      <c r="W622" s="1298"/>
      <c r="X622" s="1298"/>
      <c r="Y622" s="1184"/>
      <c r="Z622" s="1184"/>
      <c r="AA622" s="1184"/>
      <c r="AB622" s="1184"/>
      <c r="AC622" s="1184"/>
      <c r="AD622" s="1184"/>
      <c r="AE622" s="1184"/>
      <c r="AF622" s="1184"/>
      <c r="AG622" s="1184"/>
      <c r="AH622" s="1184"/>
      <c r="AI622" s="1184"/>
      <c r="AJ622" s="1184"/>
      <c r="AK622" s="1184"/>
      <c r="AL622" s="1184"/>
      <c r="AM622" s="1184"/>
      <c r="AN622" s="1184"/>
      <c r="AO622" s="1184"/>
      <c r="AP622" s="1184"/>
      <c r="AQ622" s="1396"/>
      <c r="AR622" s="1184"/>
      <c r="AS622" s="1184"/>
      <c r="AT622" s="1184"/>
      <c r="AU622" s="1184"/>
      <c r="AV622" s="1184"/>
      <c r="AW622" s="1184"/>
      <c r="AX622" s="1184"/>
      <c r="AY622" s="1184"/>
      <c r="AZ622" s="1184"/>
      <c r="BA622" s="1184"/>
      <c r="BB622" s="1184"/>
      <c r="BC622" s="1184"/>
      <c r="BD622" s="1184"/>
      <c r="BE622" s="1184"/>
      <c r="BF622" s="1184"/>
      <c r="BG622" s="1184"/>
      <c r="BH622" s="1184"/>
      <c r="BI622" s="1184"/>
      <c r="BJ622" s="1184"/>
    </row>
    <row r="623" spans="2:62" ht="16.5">
      <c r="B623" s="899"/>
      <c r="C623" s="1298"/>
      <c r="D623" s="1298"/>
      <c r="E623" s="1298"/>
      <c r="F623" s="1298"/>
      <c r="G623" s="1298"/>
      <c r="H623" s="1298"/>
      <c r="I623" s="1298"/>
      <c r="J623" s="1298"/>
      <c r="K623" s="1298"/>
      <c r="L623" s="1298"/>
      <c r="M623" s="1298"/>
      <c r="N623" s="1298"/>
      <c r="O623" s="1298"/>
      <c r="P623" s="1298"/>
      <c r="Q623" s="1298"/>
      <c r="R623" s="1298"/>
      <c r="S623" s="1298"/>
      <c r="T623" s="1298"/>
      <c r="U623" s="1298"/>
      <c r="W623" s="1298"/>
      <c r="X623" s="1298"/>
      <c r="Y623" s="1184"/>
      <c r="Z623" s="1184"/>
      <c r="AA623" s="1184"/>
      <c r="AB623" s="1184"/>
      <c r="AC623" s="1184"/>
      <c r="AD623" s="1184"/>
      <c r="AE623" s="1184"/>
      <c r="AF623" s="1184"/>
      <c r="AG623" s="1184"/>
      <c r="AH623" s="1184"/>
      <c r="AI623" s="1184"/>
      <c r="AJ623" s="1184"/>
      <c r="AK623" s="1184"/>
      <c r="AL623" s="1184"/>
      <c r="AM623" s="1184"/>
      <c r="AN623" s="1184"/>
      <c r="AO623" s="1184"/>
      <c r="AP623" s="1184"/>
      <c r="AQ623" s="1396"/>
      <c r="AR623" s="1184"/>
      <c r="AS623" s="1184"/>
      <c r="AT623" s="1184"/>
      <c r="AU623" s="1184"/>
      <c r="AV623" s="1184"/>
      <c r="AW623" s="1184"/>
      <c r="AX623" s="1184"/>
      <c r="AY623" s="1184"/>
      <c r="AZ623" s="1184"/>
      <c r="BA623" s="1184"/>
      <c r="BB623" s="1184"/>
      <c r="BC623" s="1184"/>
      <c r="BD623" s="1184"/>
      <c r="BE623" s="1184"/>
      <c r="BF623" s="1184"/>
      <c r="BG623" s="1184"/>
      <c r="BH623" s="1184"/>
      <c r="BI623" s="1184"/>
      <c r="BJ623" s="1184"/>
    </row>
    <row r="624" spans="2:62" ht="16.5">
      <c r="B624" s="899"/>
      <c r="C624" s="1298"/>
      <c r="D624" s="1298"/>
      <c r="E624" s="1298"/>
      <c r="F624" s="1298"/>
      <c r="G624" s="1298"/>
      <c r="H624" s="1298"/>
      <c r="I624" s="1298"/>
      <c r="J624" s="1298"/>
      <c r="K624" s="1298"/>
      <c r="L624" s="1298"/>
      <c r="M624" s="1298"/>
      <c r="N624" s="1298"/>
      <c r="O624" s="1298"/>
      <c r="P624" s="1298"/>
      <c r="Q624" s="1298"/>
      <c r="R624" s="1298"/>
      <c r="S624" s="1298"/>
      <c r="T624" s="1298"/>
      <c r="U624" s="1298"/>
      <c r="W624" s="1298"/>
      <c r="X624" s="1298"/>
      <c r="Y624" s="1184"/>
      <c r="Z624" s="1184"/>
      <c r="AA624" s="1184"/>
      <c r="AB624" s="1184"/>
      <c r="AC624" s="1184"/>
      <c r="AD624" s="1184"/>
      <c r="AE624" s="1184"/>
      <c r="AF624" s="1184"/>
      <c r="AG624" s="1184"/>
      <c r="AH624" s="1184"/>
      <c r="AI624" s="1184"/>
      <c r="AJ624" s="1184"/>
      <c r="AK624" s="1184"/>
      <c r="AL624" s="1184"/>
      <c r="AM624" s="1184"/>
      <c r="AN624" s="1184"/>
      <c r="AO624" s="1184"/>
      <c r="AP624" s="1184"/>
      <c r="AQ624" s="1396"/>
      <c r="AR624" s="1184"/>
      <c r="AS624" s="1184"/>
      <c r="AT624" s="1184"/>
      <c r="AU624" s="1184"/>
      <c r="AV624" s="1184"/>
      <c r="AW624" s="1184"/>
      <c r="AX624" s="1184"/>
      <c r="AY624" s="1184"/>
      <c r="AZ624" s="1184"/>
      <c r="BA624" s="1184"/>
      <c r="BB624" s="1184"/>
      <c r="BC624" s="1184"/>
      <c r="BD624" s="1184"/>
      <c r="BE624" s="1184"/>
      <c r="BF624" s="1184"/>
      <c r="BG624" s="1184"/>
      <c r="BH624" s="1184"/>
      <c r="BI624" s="1184"/>
      <c r="BJ624" s="1184"/>
    </row>
    <row r="625" spans="2:62" ht="16.5">
      <c r="B625" s="899"/>
      <c r="C625" s="1298"/>
      <c r="D625" s="1298"/>
      <c r="E625" s="1298"/>
      <c r="F625" s="1298"/>
      <c r="G625" s="1298"/>
      <c r="H625" s="1298"/>
      <c r="I625" s="1298"/>
      <c r="J625" s="1298"/>
      <c r="K625" s="1298"/>
      <c r="L625" s="1298"/>
      <c r="M625" s="1298"/>
      <c r="N625" s="1298"/>
      <c r="O625" s="1298"/>
      <c r="P625" s="1298"/>
      <c r="Q625" s="1298"/>
      <c r="R625" s="1298"/>
      <c r="S625" s="1298"/>
      <c r="T625" s="1298"/>
      <c r="U625" s="1298"/>
      <c r="W625" s="1298"/>
      <c r="X625" s="1298"/>
      <c r="Y625" s="1184"/>
      <c r="Z625" s="1184"/>
      <c r="AA625" s="1184"/>
      <c r="AB625" s="1184"/>
      <c r="AC625" s="1184"/>
      <c r="AD625" s="1184"/>
      <c r="AE625" s="1184"/>
      <c r="AF625" s="1184"/>
      <c r="AG625" s="1184"/>
      <c r="AH625" s="1184"/>
      <c r="AI625" s="1184"/>
      <c r="AJ625" s="1184"/>
      <c r="AK625" s="1184"/>
      <c r="AL625" s="1184"/>
      <c r="AM625" s="1184"/>
      <c r="AN625" s="1184"/>
      <c r="AO625" s="1184"/>
      <c r="AP625" s="1184"/>
      <c r="AQ625" s="1396"/>
      <c r="AR625" s="1184"/>
      <c r="AS625" s="1184"/>
      <c r="AT625" s="1184"/>
      <c r="AU625" s="1184"/>
      <c r="AV625" s="1184"/>
      <c r="AW625" s="1184"/>
      <c r="AX625" s="1184"/>
      <c r="AY625" s="1184"/>
      <c r="AZ625" s="1184"/>
      <c r="BA625" s="1184"/>
      <c r="BB625" s="1184"/>
      <c r="BC625" s="1184"/>
      <c r="BD625" s="1184"/>
      <c r="BE625" s="1184"/>
      <c r="BF625" s="1184"/>
      <c r="BG625" s="1184"/>
      <c r="BH625" s="1184"/>
      <c r="BI625" s="1184"/>
      <c r="BJ625" s="1184"/>
    </row>
    <row r="626" spans="2:62" ht="16.5">
      <c r="B626" s="899"/>
      <c r="C626" s="1298"/>
      <c r="D626" s="1298"/>
      <c r="E626" s="1298"/>
      <c r="F626" s="1298"/>
      <c r="G626" s="1298"/>
      <c r="H626" s="1298"/>
      <c r="I626" s="1298"/>
      <c r="J626" s="1298"/>
      <c r="K626" s="1298"/>
      <c r="L626" s="1298"/>
      <c r="M626" s="1298"/>
      <c r="N626" s="1298"/>
      <c r="O626" s="1298"/>
      <c r="P626" s="1298"/>
      <c r="Q626" s="1298"/>
      <c r="R626" s="1298"/>
      <c r="S626" s="1298"/>
      <c r="T626" s="1298"/>
      <c r="U626" s="1298"/>
      <c r="W626" s="1298"/>
      <c r="X626" s="1298"/>
      <c r="Y626" s="1184"/>
      <c r="Z626" s="1184"/>
      <c r="AA626" s="1184"/>
      <c r="AB626" s="1184"/>
      <c r="AC626" s="1184"/>
      <c r="AD626" s="1184"/>
      <c r="AE626" s="1184"/>
      <c r="AF626" s="1184"/>
      <c r="AG626" s="1184"/>
      <c r="AH626" s="1184"/>
      <c r="AI626" s="1184"/>
      <c r="AJ626" s="1184"/>
      <c r="AK626" s="1184"/>
      <c r="AL626" s="1184"/>
      <c r="AM626" s="1184"/>
      <c r="AN626" s="1184"/>
      <c r="AO626" s="1184"/>
      <c r="AP626" s="1184"/>
      <c r="AQ626" s="1396"/>
      <c r="AR626" s="1184"/>
      <c r="AS626" s="1184"/>
      <c r="AT626" s="1184"/>
      <c r="AU626" s="1184"/>
      <c r="AV626" s="1184"/>
      <c r="AW626" s="1184"/>
      <c r="AX626" s="1184"/>
      <c r="AY626" s="1184"/>
      <c r="AZ626" s="1184"/>
      <c r="BA626" s="1184"/>
      <c r="BB626" s="1184"/>
      <c r="BC626" s="1184"/>
      <c r="BD626" s="1184"/>
      <c r="BE626" s="1184"/>
      <c r="BF626" s="1184"/>
      <c r="BG626" s="1184"/>
      <c r="BH626" s="1184"/>
      <c r="BI626" s="1184"/>
      <c r="BJ626" s="1184"/>
    </row>
    <row r="627" spans="2:62" ht="16.5">
      <c r="B627" s="899"/>
      <c r="C627" s="1298"/>
      <c r="D627" s="1298"/>
      <c r="E627" s="1298"/>
      <c r="F627" s="1298"/>
      <c r="G627" s="1298"/>
      <c r="H627" s="1298"/>
      <c r="I627" s="1298"/>
      <c r="J627" s="1298"/>
      <c r="K627" s="1298"/>
      <c r="L627" s="1298"/>
      <c r="M627" s="1298"/>
      <c r="N627" s="1298"/>
      <c r="O627" s="1298"/>
      <c r="P627" s="1298"/>
      <c r="Q627" s="1298"/>
      <c r="R627" s="1298"/>
      <c r="S627" s="1298"/>
      <c r="T627" s="1298"/>
      <c r="U627" s="1298"/>
      <c r="W627" s="1298"/>
      <c r="X627" s="1298"/>
      <c r="Y627" s="1184"/>
      <c r="Z627" s="1184"/>
      <c r="AA627" s="1184"/>
      <c r="AB627" s="1184"/>
      <c r="AC627" s="1184"/>
      <c r="AD627" s="1184"/>
      <c r="AE627" s="1184"/>
      <c r="AF627" s="1184"/>
      <c r="AG627" s="1184"/>
      <c r="AH627" s="1184"/>
      <c r="AI627" s="1184"/>
      <c r="AJ627" s="1184"/>
      <c r="AK627" s="1184"/>
      <c r="AL627" s="1184"/>
      <c r="AM627" s="1184"/>
      <c r="AN627" s="1184"/>
      <c r="AO627" s="1184"/>
      <c r="AP627" s="1184"/>
      <c r="AQ627" s="1396"/>
      <c r="AR627" s="1184"/>
      <c r="AS627" s="1184"/>
      <c r="AT627" s="1184"/>
      <c r="AU627" s="1184"/>
      <c r="AV627" s="1184"/>
      <c r="AW627" s="1184"/>
      <c r="AX627" s="1184"/>
      <c r="AY627" s="1184"/>
      <c r="AZ627" s="1184"/>
      <c r="BA627" s="1184"/>
      <c r="BB627" s="1184"/>
      <c r="BC627" s="1184"/>
      <c r="BD627" s="1184"/>
      <c r="BE627" s="1184"/>
      <c r="BF627" s="1184"/>
      <c r="BG627" s="1184"/>
      <c r="BH627" s="1184"/>
      <c r="BI627" s="1184"/>
      <c r="BJ627" s="1184"/>
    </row>
    <row r="628" spans="2:62" ht="16.5">
      <c r="B628" s="899"/>
      <c r="C628" s="1298"/>
      <c r="D628" s="1298"/>
      <c r="E628" s="1298"/>
      <c r="F628" s="1298"/>
      <c r="G628" s="1298"/>
      <c r="H628" s="1298"/>
      <c r="I628" s="1298"/>
      <c r="J628" s="1298"/>
      <c r="K628" s="1298"/>
      <c r="L628" s="1298"/>
      <c r="M628" s="1298"/>
      <c r="N628" s="1298"/>
      <c r="O628" s="1298"/>
      <c r="P628" s="1298"/>
      <c r="Q628" s="1298"/>
      <c r="R628" s="1298"/>
      <c r="S628" s="1298"/>
      <c r="T628" s="1298"/>
      <c r="U628" s="1298"/>
      <c r="W628" s="1298"/>
      <c r="X628" s="1298"/>
      <c r="Y628" s="1184"/>
      <c r="Z628" s="1184"/>
      <c r="AA628" s="1184"/>
      <c r="AB628" s="1184"/>
      <c r="AC628" s="1184"/>
      <c r="AD628" s="1184"/>
      <c r="AE628" s="1184"/>
      <c r="AF628" s="1184"/>
      <c r="AG628" s="1184"/>
      <c r="AH628" s="1184"/>
      <c r="AI628" s="1184"/>
      <c r="AJ628" s="1184"/>
      <c r="AK628" s="1184"/>
      <c r="AL628" s="1184"/>
      <c r="AM628" s="1184"/>
      <c r="AN628" s="1184"/>
      <c r="AO628" s="1184"/>
      <c r="AP628" s="1184"/>
      <c r="AQ628" s="1396"/>
      <c r="AR628" s="1184"/>
      <c r="AS628" s="1184"/>
      <c r="AT628" s="1184"/>
      <c r="AU628" s="1184"/>
      <c r="AV628" s="1184"/>
      <c r="AW628" s="1184"/>
      <c r="AX628" s="1184"/>
      <c r="AY628" s="1184"/>
      <c r="AZ628" s="1184"/>
      <c r="BA628" s="1184"/>
      <c r="BB628" s="1184"/>
      <c r="BC628" s="1184"/>
      <c r="BD628" s="1184"/>
      <c r="BE628" s="1184"/>
      <c r="BF628" s="1184"/>
      <c r="BG628" s="1184"/>
      <c r="BH628" s="1184"/>
      <c r="BI628" s="1184"/>
      <c r="BJ628" s="1184"/>
    </row>
    <row r="629" spans="2:62" ht="16.5">
      <c r="B629" s="899"/>
      <c r="C629" s="1298"/>
      <c r="D629" s="1298"/>
      <c r="E629" s="1298"/>
      <c r="F629" s="1298"/>
      <c r="G629" s="1298"/>
      <c r="H629" s="1298"/>
      <c r="I629" s="1298"/>
      <c r="J629" s="1298"/>
      <c r="K629" s="1298"/>
      <c r="L629" s="1298"/>
      <c r="M629" s="1298"/>
      <c r="N629" s="1298"/>
      <c r="O629" s="1298"/>
      <c r="P629" s="1298"/>
      <c r="Q629" s="1298"/>
      <c r="R629" s="1298"/>
      <c r="S629" s="1298"/>
      <c r="T629" s="1298"/>
      <c r="U629" s="1298"/>
      <c r="W629" s="1298"/>
      <c r="X629" s="1298"/>
      <c r="Y629" s="1184"/>
      <c r="Z629" s="1184"/>
      <c r="AA629" s="1184"/>
      <c r="AB629" s="1184"/>
      <c r="AC629" s="1184"/>
      <c r="AD629" s="1184"/>
      <c r="AE629" s="1184"/>
      <c r="AF629" s="1184"/>
      <c r="AG629" s="1184"/>
      <c r="AH629" s="1184"/>
      <c r="AI629" s="1184"/>
      <c r="AJ629" s="1184"/>
      <c r="AK629" s="1184"/>
      <c r="AL629" s="1184"/>
      <c r="AM629" s="1184"/>
      <c r="AN629" s="1184"/>
      <c r="AO629" s="1184"/>
      <c r="AP629" s="1184"/>
      <c r="AQ629" s="1396"/>
      <c r="AR629" s="1184"/>
      <c r="AS629" s="1184"/>
      <c r="AT629" s="1184"/>
      <c r="AU629" s="1184"/>
      <c r="AV629" s="1184"/>
      <c r="AW629" s="1184"/>
      <c r="AX629" s="1184"/>
      <c r="AY629" s="1184"/>
      <c r="AZ629" s="1184"/>
      <c r="BA629" s="1184"/>
      <c r="BB629" s="1184"/>
      <c r="BC629" s="1184"/>
      <c r="BD629" s="1184"/>
      <c r="BE629" s="1184"/>
      <c r="BF629" s="1184"/>
      <c r="BG629" s="1184"/>
      <c r="BH629" s="1184"/>
      <c r="BI629" s="1184"/>
      <c r="BJ629" s="1184"/>
    </row>
    <row r="630" spans="2:62" ht="16.5">
      <c r="B630" s="899"/>
      <c r="C630" s="1298"/>
      <c r="D630" s="1298"/>
      <c r="E630" s="1298"/>
      <c r="F630" s="1298"/>
      <c r="G630" s="1298"/>
      <c r="H630" s="1298"/>
      <c r="I630" s="1298"/>
      <c r="J630" s="1298"/>
      <c r="K630" s="1298"/>
      <c r="L630" s="1298"/>
      <c r="M630" s="1298"/>
      <c r="N630" s="1298"/>
      <c r="O630" s="1298"/>
      <c r="P630" s="1298"/>
      <c r="Q630" s="1298"/>
      <c r="R630" s="1298"/>
      <c r="S630" s="1298"/>
      <c r="T630" s="1298"/>
      <c r="U630" s="1298"/>
      <c r="W630" s="1298"/>
      <c r="X630" s="1298"/>
      <c r="Y630" s="1184"/>
      <c r="Z630" s="1184"/>
      <c r="AA630" s="1184"/>
      <c r="AB630" s="1184"/>
      <c r="AC630" s="1184"/>
      <c r="AD630" s="1184"/>
      <c r="AE630" s="1184"/>
      <c r="AF630" s="1184"/>
      <c r="AG630" s="1184"/>
      <c r="AH630" s="1184"/>
      <c r="AI630" s="1184"/>
      <c r="AJ630" s="1184"/>
      <c r="AK630" s="1184"/>
      <c r="AL630" s="1184"/>
      <c r="AM630" s="1184"/>
      <c r="AN630" s="1184"/>
      <c r="AO630" s="1184"/>
      <c r="AP630" s="1184"/>
      <c r="AQ630" s="1396"/>
      <c r="AR630" s="1184"/>
      <c r="AS630" s="1184"/>
      <c r="AT630" s="1184"/>
      <c r="AU630" s="1184"/>
      <c r="AV630" s="1184"/>
      <c r="AW630" s="1184"/>
      <c r="AX630" s="1184"/>
      <c r="AY630" s="1184"/>
      <c r="AZ630" s="1184"/>
      <c r="BA630" s="1184"/>
      <c r="BB630" s="1184"/>
      <c r="BC630" s="1184"/>
      <c r="BD630" s="1184"/>
      <c r="BE630" s="1184"/>
      <c r="BF630" s="1184"/>
      <c r="BG630" s="1184"/>
      <c r="BH630" s="1184"/>
      <c r="BI630" s="1184"/>
      <c r="BJ630" s="1184"/>
    </row>
    <row r="631" spans="2:62" ht="16.5">
      <c r="B631" s="899"/>
      <c r="C631" s="1298"/>
      <c r="D631" s="1298"/>
      <c r="E631" s="1298"/>
      <c r="F631" s="1298"/>
      <c r="G631" s="1298"/>
      <c r="H631" s="1298"/>
      <c r="I631" s="1298"/>
      <c r="J631" s="1298"/>
      <c r="K631" s="1298"/>
      <c r="L631" s="1298"/>
      <c r="M631" s="1298"/>
      <c r="N631" s="1298"/>
      <c r="O631" s="1298"/>
      <c r="P631" s="1298"/>
      <c r="Q631" s="1298"/>
      <c r="R631" s="1298"/>
      <c r="S631" s="1298"/>
      <c r="T631" s="1298"/>
      <c r="U631" s="1298"/>
      <c r="W631" s="1298"/>
      <c r="X631" s="1298"/>
      <c r="Y631" s="1184"/>
      <c r="Z631" s="1184"/>
      <c r="AA631" s="1184"/>
      <c r="AB631" s="1184"/>
      <c r="AC631" s="1184"/>
      <c r="AD631" s="1184"/>
      <c r="AE631" s="1184"/>
      <c r="AF631" s="1184"/>
      <c r="AG631" s="1184"/>
      <c r="AH631" s="1184"/>
      <c r="AI631" s="1184"/>
      <c r="AJ631" s="1184"/>
      <c r="AK631" s="1184"/>
      <c r="AL631" s="1184"/>
      <c r="AM631" s="1184"/>
      <c r="AN631" s="1184"/>
      <c r="AO631" s="1184"/>
      <c r="AP631" s="1184"/>
      <c r="AQ631" s="1396"/>
      <c r="AR631" s="1184"/>
      <c r="AS631" s="1184"/>
      <c r="AT631" s="1184"/>
      <c r="AU631" s="1184"/>
      <c r="AV631" s="1184"/>
      <c r="AW631" s="1184"/>
      <c r="AX631" s="1184"/>
      <c r="AY631" s="1184"/>
      <c r="AZ631" s="1184"/>
      <c r="BA631" s="1184"/>
      <c r="BB631" s="1184"/>
      <c r="BC631" s="1184"/>
      <c r="BD631" s="1184"/>
      <c r="BE631" s="1184"/>
      <c r="BF631" s="1184"/>
      <c r="BG631" s="1184"/>
      <c r="BH631" s="1184"/>
      <c r="BI631" s="1184"/>
      <c r="BJ631" s="1184"/>
    </row>
    <row r="632" spans="2:62" ht="16.5">
      <c r="B632" s="899"/>
      <c r="C632" s="1298"/>
      <c r="D632" s="1298"/>
      <c r="E632" s="1298"/>
      <c r="F632" s="1298"/>
      <c r="G632" s="1298"/>
      <c r="H632" s="1298"/>
      <c r="I632" s="1298"/>
      <c r="J632" s="1298"/>
      <c r="K632" s="1298"/>
      <c r="L632" s="1298"/>
      <c r="M632" s="1298"/>
      <c r="N632" s="1298"/>
      <c r="O632" s="1298"/>
      <c r="P632" s="1298"/>
      <c r="Q632" s="1298"/>
      <c r="R632" s="1298"/>
      <c r="S632" s="1298"/>
      <c r="T632" s="1298"/>
      <c r="U632" s="1298"/>
      <c r="W632" s="1298"/>
      <c r="X632" s="1298"/>
      <c r="Y632" s="1184"/>
      <c r="Z632" s="1184"/>
      <c r="AA632" s="1184"/>
      <c r="AB632" s="1184"/>
      <c r="AC632" s="1184"/>
      <c r="AD632" s="1184"/>
      <c r="AE632" s="1184"/>
      <c r="AF632" s="1184"/>
      <c r="AG632" s="1184"/>
      <c r="AH632" s="1184"/>
      <c r="AI632" s="1184"/>
      <c r="AJ632" s="1184"/>
      <c r="AK632" s="1184"/>
      <c r="AL632" s="1184"/>
      <c r="AM632" s="1184"/>
      <c r="AN632" s="1184"/>
      <c r="AO632" s="1184"/>
      <c r="AP632" s="1184"/>
      <c r="AQ632" s="1396"/>
      <c r="AR632" s="1184"/>
      <c r="AS632" s="1184"/>
      <c r="AT632" s="1184"/>
      <c r="AU632" s="1184"/>
      <c r="AV632" s="1184"/>
      <c r="AW632" s="1184"/>
      <c r="AX632" s="1184"/>
      <c r="AY632" s="1184"/>
      <c r="AZ632" s="1184"/>
      <c r="BA632" s="1184"/>
      <c r="BB632" s="1184"/>
      <c r="BC632" s="1184"/>
      <c r="BD632" s="1184"/>
      <c r="BE632" s="1184"/>
      <c r="BF632" s="1184"/>
      <c r="BG632" s="1184"/>
      <c r="BH632" s="1184"/>
      <c r="BI632" s="1184"/>
      <c r="BJ632" s="1184"/>
    </row>
    <row r="633" spans="2:62" ht="16.5">
      <c r="B633" s="899"/>
      <c r="C633" s="1298"/>
      <c r="D633" s="1298"/>
      <c r="E633" s="1298"/>
      <c r="F633" s="1298"/>
      <c r="G633" s="1298"/>
      <c r="H633" s="1298"/>
      <c r="I633" s="1298"/>
      <c r="J633" s="1298"/>
      <c r="K633" s="1298"/>
      <c r="L633" s="1298"/>
      <c r="M633" s="1298"/>
      <c r="N633" s="1298"/>
      <c r="O633" s="1298"/>
      <c r="P633" s="1298"/>
      <c r="Q633" s="1298"/>
      <c r="R633" s="1298"/>
      <c r="S633" s="1298"/>
      <c r="T633" s="1298"/>
      <c r="U633" s="1298"/>
      <c r="W633" s="1298"/>
      <c r="X633" s="1298"/>
      <c r="Y633" s="1184"/>
      <c r="Z633" s="1184"/>
      <c r="AA633" s="1184"/>
      <c r="AB633" s="1184"/>
      <c r="AC633" s="1184"/>
      <c r="AD633" s="1184"/>
      <c r="AE633" s="1184"/>
      <c r="AF633" s="1184"/>
      <c r="AG633" s="1184"/>
      <c r="AH633" s="1184"/>
      <c r="AI633" s="1184"/>
      <c r="AJ633" s="1184"/>
      <c r="AK633" s="1184"/>
      <c r="AL633" s="1184"/>
      <c r="AM633" s="1184"/>
      <c r="AN633" s="1184"/>
      <c r="AO633" s="1184"/>
      <c r="AP633" s="1184"/>
      <c r="AQ633" s="1396"/>
      <c r="AR633" s="1184"/>
      <c r="AS633" s="1184"/>
      <c r="AT633" s="1184"/>
      <c r="AU633" s="1184"/>
      <c r="AV633" s="1184"/>
      <c r="AW633" s="1184"/>
      <c r="AX633" s="1184"/>
      <c r="AY633" s="1184"/>
      <c r="AZ633" s="1184"/>
      <c r="BA633" s="1184"/>
      <c r="BB633" s="1184"/>
      <c r="BC633" s="1184"/>
      <c r="BD633" s="1184"/>
      <c r="BE633" s="1184"/>
      <c r="BF633" s="1184"/>
      <c r="BG633" s="1184"/>
      <c r="BH633" s="1184"/>
      <c r="BI633" s="1184"/>
      <c r="BJ633" s="1184"/>
    </row>
    <row r="634" spans="2:62" ht="16.5">
      <c r="B634" s="899"/>
      <c r="C634" s="1298"/>
      <c r="D634" s="1298"/>
      <c r="E634" s="1298"/>
      <c r="F634" s="1298"/>
      <c r="G634" s="1298"/>
      <c r="H634" s="1298"/>
      <c r="I634" s="1298"/>
      <c r="J634" s="1298"/>
      <c r="K634" s="1298"/>
      <c r="L634" s="1298"/>
      <c r="M634" s="1298"/>
      <c r="N634" s="1298"/>
      <c r="O634" s="1298"/>
      <c r="P634" s="1298"/>
      <c r="Q634" s="1298"/>
      <c r="R634" s="1298"/>
      <c r="S634" s="1298"/>
      <c r="T634" s="1298"/>
      <c r="U634" s="1298"/>
      <c r="W634" s="1298"/>
      <c r="X634" s="1298"/>
      <c r="Y634" s="1184"/>
      <c r="Z634" s="1184"/>
      <c r="AA634" s="1184"/>
      <c r="AB634" s="1184"/>
      <c r="AC634" s="1184"/>
      <c r="AD634" s="1184"/>
      <c r="AE634" s="1184"/>
      <c r="AF634" s="1184"/>
      <c r="AG634" s="1184"/>
      <c r="AH634" s="1184"/>
      <c r="AI634" s="1184"/>
      <c r="AJ634" s="1184"/>
      <c r="AK634" s="1184"/>
      <c r="AL634" s="1184"/>
      <c r="AM634" s="1184"/>
      <c r="AN634" s="1184"/>
      <c r="AO634" s="1184"/>
      <c r="AP634" s="1184"/>
      <c r="AQ634" s="1396"/>
      <c r="AR634" s="1184"/>
      <c r="AS634" s="1184"/>
      <c r="AT634" s="1184"/>
      <c r="AU634" s="1184"/>
      <c r="AV634" s="1184"/>
      <c r="AW634" s="1184"/>
      <c r="AX634" s="1184"/>
      <c r="AY634" s="1184"/>
      <c r="AZ634" s="1184"/>
      <c r="BA634" s="1184"/>
      <c r="BB634" s="1184"/>
      <c r="BC634" s="1184"/>
      <c r="BD634" s="1184"/>
      <c r="BE634" s="1184"/>
      <c r="BF634" s="1184"/>
      <c r="BG634" s="1184"/>
      <c r="BH634" s="1184"/>
      <c r="BI634" s="1184"/>
      <c r="BJ634" s="1184"/>
    </row>
    <row r="635" spans="2:62" ht="16.5">
      <c r="B635" s="899"/>
      <c r="C635" s="1298"/>
      <c r="D635" s="1298"/>
      <c r="E635" s="1298"/>
      <c r="F635" s="1298"/>
      <c r="G635" s="1298"/>
      <c r="H635" s="1298"/>
      <c r="I635" s="1298"/>
      <c r="J635" s="1298"/>
      <c r="K635" s="1298"/>
      <c r="L635" s="1298"/>
      <c r="M635" s="1298"/>
      <c r="N635" s="1298"/>
      <c r="O635" s="1298"/>
      <c r="P635" s="1298"/>
      <c r="Q635" s="1298"/>
      <c r="R635" s="1298"/>
      <c r="S635" s="1298"/>
      <c r="T635" s="1298"/>
      <c r="U635" s="1298"/>
      <c r="W635" s="1298"/>
      <c r="X635" s="1298"/>
      <c r="Y635" s="1184"/>
      <c r="Z635" s="1184"/>
      <c r="AA635" s="1184"/>
      <c r="AB635" s="1184"/>
      <c r="AC635" s="1184"/>
      <c r="AD635" s="1184"/>
      <c r="AE635" s="1184"/>
      <c r="AF635" s="1184"/>
      <c r="AG635" s="1184"/>
      <c r="AH635" s="1184"/>
      <c r="AI635" s="1184"/>
      <c r="AJ635" s="1184"/>
      <c r="AK635" s="1184"/>
      <c r="AL635" s="1184"/>
      <c r="AM635" s="1184"/>
      <c r="AN635" s="1184"/>
      <c r="AO635" s="1184"/>
      <c r="AP635" s="1184"/>
      <c r="AQ635" s="1396"/>
      <c r="AR635" s="1184"/>
      <c r="AS635" s="1184"/>
      <c r="AT635" s="1184"/>
      <c r="AU635" s="1184"/>
      <c r="AV635" s="1184"/>
      <c r="AW635" s="1184"/>
      <c r="AX635" s="1184"/>
      <c r="AY635" s="1184"/>
      <c r="AZ635" s="1184"/>
      <c r="BA635" s="1184"/>
      <c r="BB635" s="1184"/>
      <c r="BC635" s="1184"/>
      <c r="BD635" s="1184"/>
      <c r="BE635" s="1184"/>
      <c r="BF635" s="1184"/>
      <c r="BG635" s="1184"/>
      <c r="BH635" s="1184"/>
      <c r="BI635" s="1184"/>
      <c r="BJ635" s="1184"/>
    </row>
    <row r="636" spans="2:62" ht="16.5">
      <c r="B636" s="899"/>
      <c r="C636" s="1298"/>
      <c r="D636" s="1298"/>
      <c r="E636" s="1298"/>
      <c r="F636" s="1298"/>
      <c r="G636" s="1298"/>
      <c r="H636" s="1298"/>
      <c r="I636" s="1298"/>
      <c r="J636" s="1298"/>
      <c r="K636" s="1298"/>
      <c r="L636" s="1298"/>
      <c r="M636" s="1298"/>
      <c r="N636" s="1298"/>
      <c r="O636" s="1298"/>
      <c r="P636" s="1298"/>
      <c r="Q636" s="1298"/>
      <c r="R636" s="1298"/>
      <c r="S636" s="1298"/>
      <c r="T636" s="1298"/>
      <c r="U636" s="1298"/>
      <c r="W636" s="1298"/>
      <c r="X636" s="1298"/>
      <c r="Y636" s="1184"/>
      <c r="Z636" s="1184"/>
      <c r="AA636" s="1184"/>
      <c r="AB636" s="1184"/>
      <c r="AC636" s="1184"/>
      <c r="AD636" s="1184"/>
      <c r="AE636" s="1184"/>
      <c r="AF636" s="1184"/>
      <c r="AG636" s="1184"/>
      <c r="AH636" s="1184"/>
      <c r="AI636" s="1184"/>
      <c r="AJ636" s="1184"/>
      <c r="AK636" s="1184"/>
      <c r="AL636" s="1184"/>
      <c r="AM636" s="1184"/>
      <c r="AN636" s="1184"/>
      <c r="AO636" s="1184"/>
      <c r="AP636" s="1184"/>
      <c r="AQ636" s="1396"/>
      <c r="AR636" s="1184"/>
      <c r="AS636" s="1184"/>
      <c r="AT636" s="1184"/>
      <c r="AU636" s="1184"/>
      <c r="AV636" s="1184"/>
      <c r="AW636" s="1184"/>
      <c r="AX636" s="1184"/>
      <c r="AY636" s="1184"/>
      <c r="AZ636" s="1184"/>
      <c r="BA636" s="1184"/>
      <c r="BB636" s="1184"/>
      <c r="BC636" s="1184"/>
      <c r="BD636" s="1184"/>
      <c r="BE636" s="1184"/>
      <c r="BF636" s="1184"/>
      <c r="BG636" s="1184"/>
      <c r="BH636" s="1184"/>
      <c r="BI636" s="1184"/>
      <c r="BJ636" s="1184"/>
    </row>
    <row r="637" spans="2:62" ht="16.5">
      <c r="B637" s="899"/>
      <c r="C637" s="1298"/>
      <c r="D637" s="1298"/>
      <c r="E637" s="1298"/>
      <c r="F637" s="1298"/>
      <c r="G637" s="1298"/>
      <c r="H637" s="1298"/>
      <c r="I637" s="1298"/>
      <c r="J637" s="1298"/>
      <c r="K637" s="1298"/>
      <c r="L637" s="1298"/>
      <c r="M637" s="1298"/>
      <c r="N637" s="1298"/>
      <c r="O637" s="1298"/>
      <c r="P637" s="1298"/>
      <c r="Q637" s="1298"/>
      <c r="R637" s="1298"/>
      <c r="S637" s="1298"/>
      <c r="T637" s="1298"/>
      <c r="U637" s="1298"/>
      <c r="W637" s="1298"/>
      <c r="X637" s="1298"/>
      <c r="Y637" s="1184"/>
      <c r="Z637" s="1184"/>
      <c r="AA637" s="1184"/>
      <c r="AB637" s="1184"/>
      <c r="AC637" s="1184"/>
      <c r="AD637" s="1184"/>
      <c r="AE637" s="1184"/>
      <c r="AF637" s="1184"/>
      <c r="AG637" s="1184"/>
      <c r="AH637" s="1184"/>
      <c r="AI637" s="1184"/>
      <c r="AJ637" s="1184"/>
      <c r="AK637" s="1184"/>
      <c r="AL637" s="1184"/>
      <c r="AM637" s="1184"/>
      <c r="AN637" s="1184"/>
      <c r="AO637" s="1184"/>
      <c r="AP637" s="1184"/>
      <c r="AQ637" s="1396"/>
      <c r="AR637" s="1184"/>
      <c r="AS637" s="1184"/>
      <c r="AT637" s="1184"/>
      <c r="AU637" s="1184"/>
      <c r="AV637" s="1184"/>
      <c r="AW637" s="1184"/>
      <c r="AX637" s="1184"/>
      <c r="AY637" s="1184"/>
      <c r="AZ637" s="1184"/>
      <c r="BA637" s="1184"/>
      <c r="BB637" s="1184"/>
      <c r="BC637" s="1184"/>
      <c r="BD637" s="1184"/>
      <c r="BE637" s="1184"/>
      <c r="BF637" s="1184"/>
      <c r="BG637" s="1184"/>
      <c r="BH637" s="1184"/>
      <c r="BI637" s="1184"/>
      <c r="BJ637" s="1184"/>
    </row>
    <row r="638" spans="2:62" ht="16.5">
      <c r="B638" s="899"/>
      <c r="C638" s="1298"/>
      <c r="D638" s="1298"/>
      <c r="E638" s="1298"/>
      <c r="F638" s="1298"/>
      <c r="G638" s="1298"/>
      <c r="H638" s="1298"/>
      <c r="I638" s="1298"/>
      <c r="J638" s="1298"/>
      <c r="K638" s="1298"/>
      <c r="L638" s="1298"/>
      <c r="M638" s="1298"/>
      <c r="N638" s="1298"/>
      <c r="O638" s="1298"/>
      <c r="P638" s="1298"/>
      <c r="Q638" s="1298"/>
      <c r="R638" s="1298"/>
      <c r="S638" s="1298"/>
      <c r="T638" s="1298"/>
      <c r="U638" s="1298"/>
      <c r="W638" s="1298"/>
      <c r="X638" s="1298"/>
      <c r="Y638" s="1184"/>
      <c r="Z638" s="1184"/>
      <c r="AA638" s="1184"/>
      <c r="AB638" s="1184"/>
      <c r="AC638" s="1184"/>
      <c r="AD638" s="1184"/>
      <c r="AE638" s="1184"/>
      <c r="AF638" s="1184"/>
      <c r="AG638" s="1184"/>
      <c r="AH638" s="1184"/>
      <c r="AI638" s="1184"/>
      <c r="AJ638" s="1184"/>
      <c r="AK638" s="1184"/>
      <c r="AL638" s="1184"/>
      <c r="AM638" s="1184"/>
      <c r="AN638" s="1184"/>
      <c r="AO638" s="1184"/>
      <c r="AP638" s="1184"/>
      <c r="AQ638" s="1396"/>
      <c r="AR638" s="1184"/>
      <c r="AS638" s="1184"/>
      <c r="AT638" s="1184"/>
      <c r="AU638" s="1184"/>
      <c r="AV638" s="1184"/>
      <c r="AW638" s="1184"/>
      <c r="AX638" s="1184"/>
      <c r="AY638" s="1184"/>
      <c r="AZ638" s="1184"/>
      <c r="BA638" s="1184"/>
      <c r="BB638" s="1184"/>
      <c r="BC638" s="1184"/>
      <c r="BD638" s="1184"/>
      <c r="BE638" s="1184"/>
      <c r="BF638" s="1184"/>
      <c r="BG638" s="1184"/>
      <c r="BH638" s="1184"/>
      <c r="BI638" s="1184"/>
      <c r="BJ638" s="1184"/>
    </row>
    <row r="639" spans="2:62" ht="16.5">
      <c r="B639" s="899"/>
      <c r="C639" s="1298"/>
      <c r="D639" s="1298"/>
      <c r="E639" s="1298"/>
      <c r="F639" s="1298"/>
      <c r="G639" s="1298"/>
      <c r="H639" s="1298"/>
      <c r="I639" s="1298"/>
      <c r="J639" s="1298"/>
      <c r="K639" s="1298"/>
      <c r="L639" s="1298"/>
      <c r="M639" s="1298"/>
      <c r="N639" s="1298"/>
      <c r="O639" s="1298"/>
      <c r="P639" s="1298"/>
      <c r="Q639" s="1298"/>
      <c r="R639" s="1298"/>
      <c r="S639" s="1298"/>
      <c r="T639" s="1298"/>
      <c r="U639" s="1298"/>
      <c r="W639" s="1298"/>
      <c r="X639" s="1298"/>
      <c r="Y639" s="1184"/>
      <c r="Z639" s="1184"/>
      <c r="AA639" s="1184"/>
      <c r="AB639" s="1184"/>
      <c r="AC639" s="1184"/>
      <c r="AD639" s="1184"/>
      <c r="AE639" s="1184"/>
      <c r="AF639" s="1184"/>
      <c r="AG639" s="1184"/>
      <c r="AH639" s="1184"/>
      <c r="AI639" s="1184"/>
      <c r="AJ639" s="1184"/>
      <c r="AK639" s="1184"/>
      <c r="AL639" s="1184"/>
      <c r="AM639" s="1184"/>
      <c r="AN639" s="1184"/>
      <c r="AO639" s="1184"/>
      <c r="AP639" s="1184"/>
      <c r="AQ639" s="1396"/>
      <c r="AR639" s="1184"/>
      <c r="AS639" s="1184"/>
      <c r="AT639" s="1184"/>
      <c r="AU639" s="1184"/>
      <c r="AV639" s="1184"/>
      <c r="AW639" s="1184"/>
      <c r="AX639" s="1184"/>
      <c r="AY639" s="1184"/>
      <c r="AZ639" s="1184"/>
      <c r="BA639" s="1184"/>
      <c r="BB639" s="1184"/>
      <c r="BC639" s="1184"/>
      <c r="BD639" s="1184"/>
      <c r="BE639" s="1184"/>
      <c r="BF639" s="1184"/>
      <c r="BG639" s="1184"/>
      <c r="BH639" s="1184"/>
      <c r="BI639" s="1184"/>
      <c r="BJ639" s="1184"/>
    </row>
    <row r="640" spans="2:62" ht="16.5">
      <c r="B640" s="899"/>
      <c r="C640" s="1298"/>
      <c r="D640" s="1298"/>
      <c r="E640" s="1298"/>
      <c r="F640" s="1298"/>
      <c r="G640" s="1298"/>
      <c r="H640" s="1298"/>
      <c r="I640" s="1298"/>
      <c r="J640" s="1298"/>
      <c r="K640" s="1298"/>
      <c r="L640" s="1298"/>
      <c r="M640" s="1298"/>
      <c r="N640" s="1298"/>
      <c r="O640" s="1298"/>
      <c r="P640" s="1298"/>
      <c r="Q640" s="1298"/>
      <c r="R640" s="1298"/>
      <c r="S640" s="1298"/>
      <c r="T640" s="1298"/>
      <c r="U640" s="1298"/>
      <c r="W640" s="1298"/>
      <c r="X640" s="1298"/>
      <c r="Y640" s="1184"/>
      <c r="Z640" s="1184"/>
      <c r="AA640" s="1184"/>
      <c r="AB640" s="1184"/>
      <c r="AC640" s="1184"/>
      <c r="AD640" s="1184"/>
      <c r="AE640" s="1184"/>
      <c r="AF640" s="1184"/>
      <c r="AG640" s="1184"/>
      <c r="AH640" s="1184"/>
      <c r="AI640" s="1184"/>
      <c r="AJ640" s="1184"/>
      <c r="AK640" s="1184"/>
      <c r="AL640" s="1184"/>
      <c r="AM640" s="1184"/>
      <c r="AN640" s="1184"/>
      <c r="AO640" s="1184"/>
      <c r="AP640" s="1184"/>
      <c r="AQ640" s="1396"/>
      <c r="AR640" s="1184"/>
      <c r="AS640" s="1184"/>
      <c r="AT640" s="1184"/>
      <c r="AU640" s="1184"/>
      <c r="AV640" s="1184"/>
      <c r="AW640" s="1184"/>
      <c r="AX640" s="1184"/>
      <c r="AY640" s="1184"/>
      <c r="AZ640" s="1184"/>
      <c r="BA640" s="1184"/>
      <c r="BB640" s="1184"/>
      <c r="BC640" s="1184"/>
      <c r="BD640" s="1184"/>
      <c r="BE640" s="1184"/>
      <c r="BF640" s="1184"/>
      <c r="BG640" s="1184"/>
      <c r="BH640" s="1184"/>
      <c r="BI640" s="1184"/>
      <c r="BJ640" s="1184"/>
    </row>
    <row r="641" spans="2:62" ht="16.5">
      <c r="B641" s="899"/>
      <c r="C641" s="1298"/>
      <c r="D641" s="1298"/>
      <c r="E641" s="1298"/>
      <c r="F641" s="1298"/>
      <c r="G641" s="1298"/>
      <c r="H641" s="1298"/>
      <c r="I641" s="1298"/>
      <c r="J641" s="1298"/>
      <c r="K641" s="1298"/>
      <c r="L641" s="1298"/>
      <c r="M641" s="1298"/>
      <c r="N641" s="1298"/>
      <c r="O641" s="1298"/>
      <c r="P641" s="1298"/>
      <c r="Q641" s="1298"/>
      <c r="R641" s="1298"/>
      <c r="S641" s="1298"/>
      <c r="T641" s="1298"/>
      <c r="U641" s="1298"/>
      <c r="W641" s="1298"/>
      <c r="X641" s="1298"/>
      <c r="Y641" s="1184"/>
      <c r="Z641" s="1184"/>
      <c r="AA641" s="1184"/>
      <c r="AB641" s="1184"/>
      <c r="AC641" s="1184"/>
      <c r="AD641" s="1184"/>
      <c r="AE641" s="1184"/>
      <c r="AF641" s="1184"/>
      <c r="AG641" s="1184"/>
      <c r="AH641" s="1184"/>
      <c r="AI641" s="1184"/>
      <c r="AJ641" s="1184"/>
      <c r="AK641" s="1184"/>
      <c r="AL641" s="1184"/>
      <c r="AM641" s="1184"/>
      <c r="AN641" s="1184"/>
      <c r="AO641" s="1184"/>
      <c r="AP641" s="1184"/>
      <c r="AQ641" s="1396"/>
      <c r="AR641" s="1184"/>
      <c r="AS641" s="1184"/>
      <c r="AT641" s="1184"/>
      <c r="AU641" s="1184"/>
      <c r="AV641" s="1184"/>
      <c r="AW641" s="1184"/>
      <c r="AX641" s="1184"/>
      <c r="AY641" s="1184"/>
      <c r="AZ641" s="1184"/>
      <c r="BA641" s="1184"/>
      <c r="BB641" s="1184"/>
      <c r="BC641" s="1184"/>
      <c r="BD641" s="1184"/>
      <c r="BE641" s="1184"/>
      <c r="BF641" s="1184"/>
      <c r="BG641" s="1184"/>
      <c r="BH641" s="1184"/>
      <c r="BI641" s="1184"/>
      <c r="BJ641" s="1184"/>
    </row>
    <row r="642" spans="2:62" ht="16.5">
      <c r="B642" s="899"/>
      <c r="C642" s="1298"/>
      <c r="D642" s="1298"/>
      <c r="E642" s="1298"/>
      <c r="F642" s="1298"/>
      <c r="G642" s="1298"/>
      <c r="H642" s="1298"/>
      <c r="I642" s="1298"/>
      <c r="J642" s="1298"/>
      <c r="K642" s="1298"/>
      <c r="L642" s="1298"/>
      <c r="M642" s="1298"/>
      <c r="N642" s="1298"/>
      <c r="O642" s="1298"/>
      <c r="P642" s="1298"/>
      <c r="Q642" s="1298"/>
      <c r="R642" s="1298"/>
      <c r="S642" s="1298"/>
      <c r="T642" s="1298"/>
      <c r="U642" s="1298"/>
      <c r="W642" s="1298"/>
      <c r="X642" s="1298"/>
      <c r="Y642" s="1184"/>
      <c r="Z642" s="1184"/>
      <c r="AA642" s="1184"/>
      <c r="AB642" s="1184"/>
      <c r="AC642" s="1184"/>
      <c r="AD642" s="1184"/>
      <c r="AE642" s="1184"/>
      <c r="AF642" s="1184"/>
      <c r="AG642" s="1184"/>
      <c r="AH642" s="1184"/>
      <c r="AI642" s="1184"/>
      <c r="AJ642" s="1184"/>
      <c r="AK642" s="1184"/>
      <c r="AL642" s="1184"/>
      <c r="AM642" s="1184"/>
      <c r="AN642" s="1184"/>
      <c r="AO642" s="1184"/>
      <c r="AP642" s="1184"/>
      <c r="AQ642" s="1396"/>
      <c r="AR642" s="1184"/>
      <c r="AS642" s="1184"/>
      <c r="AT642" s="1184"/>
      <c r="AU642" s="1184"/>
      <c r="AV642" s="1184"/>
      <c r="AW642" s="1184"/>
      <c r="AX642" s="1184"/>
      <c r="AY642" s="1184"/>
      <c r="AZ642" s="1184"/>
      <c r="BA642" s="1184"/>
      <c r="BB642" s="1184"/>
      <c r="BC642" s="1184"/>
      <c r="BD642" s="1184"/>
      <c r="BE642" s="1184"/>
      <c r="BF642" s="1184"/>
      <c r="BG642" s="1184"/>
      <c r="BH642" s="1184"/>
      <c r="BI642" s="1184"/>
      <c r="BJ642" s="1184"/>
    </row>
    <row r="643" spans="2:62" ht="16.5">
      <c r="B643" s="899"/>
      <c r="C643" s="1298"/>
      <c r="D643" s="1298"/>
      <c r="E643" s="1298"/>
      <c r="F643" s="1298"/>
      <c r="G643" s="1298"/>
      <c r="H643" s="1298"/>
      <c r="I643" s="1298"/>
      <c r="J643" s="1298"/>
      <c r="K643" s="1298"/>
      <c r="L643" s="1298"/>
      <c r="M643" s="1298"/>
      <c r="N643" s="1298"/>
      <c r="O643" s="1298"/>
      <c r="P643" s="1298"/>
      <c r="Q643" s="1298"/>
      <c r="R643" s="1298"/>
      <c r="S643" s="1298"/>
      <c r="T643" s="1298"/>
      <c r="U643" s="1298"/>
      <c r="W643" s="1298"/>
      <c r="X643" s="1298"/>
      <c r="Y643" s="1184"/>
      <c r="Z643" s="1184"/>
      <c r="AA643" s="1184"/>
      <c r="AB643" s="1184"/>
      <c r="AC643" s="1184"/>
      <c r="AD643" s="1184"/>
      <c r="AE643" s="1184"/>
      <c r="AF643" s="1184"/>
      <c r="AG643" s="1184"/>
      <c r="AH643" s="1184"/>
      <c r="AI643" s="1184"/>
      <c r="AJ643" s="1184"/>
      <c r="AK643" s="1184"/>
      <c r="AL643" s="1184"/>
      <c r="AM643" s="1184"/>
      <c r="AN643" s="1184"/>
      <c r="AO643" s="1184"/>
      <c r="AP643" s="1184"/>
      <c r="AQ643" s="1396"/>
      <c r="AR643" s="1184"/>
      <c r="AS643" s="1184"/>
      <c r="AT643" s="1184"/>
      <c r="AU643" s="1184"/>
      <c r="AV643" s="1184"/>
      <c r="AW643" s="1184"/>
      <c r="AX643" s="1184"/>
      <c r="AY643" s="1184"/>
      <c r="AZ643" s="1184"/>
      <c r="BA643" s="1184"/>
      <c r="BB643" s="1184"/>
      <c r="BC643" s="1184"/>
      <c r="BD643" s="1184"/>
      <c r="BE643" s="1184"/>
      <c r="BF643" s="1184"/>
      <c r="BG643" s="1184"/>
      <c r="BH643" s="1184"/>
      <c r="BI643" s="1184"/>
      <c r="BJ643" s="1184"/>
    </row>
    <row r="644" spans="2:62" ht="16.5">
      <c r="B644" s="899"/>
      <c r="C644" s="1298"/>
      <c r="D644" s="1298"/>
      <c r="E644" s="1298"/>
      <c r="F644" s="1298"/>
      <c r="G644" s="1298"/>
      <c r="H644" s="1298"/>
      <c r="I644" s="1298"/>
      <c r="J644" s="1298"/>
      <c r="K644" s="1298"/>
      <c r="L644" s="1298"/>
      <c r="M644" s="1298"/>
      <c r="N644" s="1298"/>
      <c r="O644" s="1298"/>
      <c r="P644" s="1298"/>
      <c r="Q644" s="1298"/>
      <c r="R644" s="1298"/>
      <c r="S644" s="1298"/>
      <c r="T644" s="1298"/>
      <c r="U644" s="1298"/>
      <c r="W644" s="1298"/>
      <c r="X644" s="1298"/>
      <c r="Y644" s="1184"/>
      <c r="Z644" s="1184"/>
      <c r="AA644" s="1184"/>
      <c r="AB644" s="1184"/>
      <c r="AC644" s="1184"/>
      <c r="AD644" s="1184"/>
      <c r="AE644" s="1184"/>
      <c r="AF644" s="1184"/>
      <c r="AG644" s="1184"/>
      <c r="AH644" s="1184"/>
      <c r="AI644" s="1184"/>
      <c r="AJ644" s="1184"/>
      <c r="AK644" s="1184"/>
      <c r="AL644" s="1184"/>
      <c r="AM644" s="1184"/>
      <c r="AN644" s="1184"/>
      <c r="AO644" s="1184"/>
      <c r="AP644" s="1184"/>
      <c r="AQ644" s="1396"/>
      <c r="AR644" s="1184"/>
      <c r="AS644" s="1184"/>
      <c r="AT644" s="1184"/>
      <c r="AU644" s="1184"/>
      <c r="AV644" s="1184"/>
      <c r="AW644" s="1184"/>
      <c r="AX644" s="1184"/>
      <c r="AY644" s="1184"/>
      <c r="AZ644" s="1184"/>
      <c r="BA644" s="1184"/>
      <c r="BB644" s="1184"/>
      <c r="BC644" s="1184"/>
      <c r="BD644" s="1184"/>
      <c r="BE644" s="1184"/>
      <c r="BF644" s="1184"/>
      <c r="BG644" s="1184"/>
      <c r="BH644" s="1184"/>
      <c r="BI644" s="1184"/>
      <c r="BJ644" s="1184"/>
    </row>
    <row r="645" spans="2:62" ht="16.5">
      <c r="B645" s="899"/>
      <c r="C645" s="1298"/>
      <c r="D645" s="1298"/>
      <c r="E645" s="1298"/>
      <c r="F645" s="1298"/>
      <c r="G645" s="1298"/>
      <c r="H645" s="1298"/>
      <c r="I645" s="1298"/>
      <c r="J645" s="1298"/>
      <c r="K645" s="1298"/>
      <c r="L645" s="1298"/>
      <c r="M645" s="1298"/>
      <c r="N645" s="1298"/>
      <c r="O645" s="1298"/>
      <c r="P645" s="1298"/>
      <c r="Q645" s="1298"/>
      <c r="R645" s="1298"/>
      <c r="S645" s="1298"/>
      <c r="T645" s="1298"/>
      <c r="U645" s="1298"/>
      <c r="W645" s="1298"/>
      <c r="X645" s="1298"/>
      <c r="Y645" s="1184"/>
      <c r="Z645" s="1184"/>
      <c r="AA645" s="1184"/>
      <c r="AB645" s="1184"/>
      <c r="AC645" s="1184"/>
      <c r="AD645" s="1184"/>
      <c r="AE645" s="1184"/>
      <c r="AF645" s="1184"/>
      <c r="AG645" s="1184"/>
      <c r="AH645" s="1184"/>
      <c r="AI645" s="1184"/>
      <c r="AJ645" s="1184"/>
      <c r="AK645" s="1184"/>
      <c r="AL645" s="1184"/>
      <c r="AM645" s="1184"/>
      <c r="AN645" s="1184"/>
      <c r="AO645" s="1184"/>
      <c r="AP645" s="1184"/>
      <c r="AQ645" s="1396"/>
      <c r="AR645" s="1184"/>
      <c r="AS645" s="1184"/>
      <c r="AT645" s="1184"/>
      <c r="AU645" s="1184"/>
      <c r="AV645" s="1184"/>
      <c r="AW645" s="1184"/>
      <c r="AX645" s="1184"/>
      <c r="AY645" s="1184"/>
      <c r="AZ645" s="1184"/>
      <c r="BA645" s="1184"/>
      <c r="BB645" s="1184"/>
      <c r="BC645" s="1184"/>
      <c r="BD645" s="1184"/>
      <c r="BE645" s="1184"/>
      <c r="BF645" s="1184"/>
      <c r="BG645" s="1184"/>
      <c r="BH645" s="1184"/>
      <c r="BI645" s="1184"/>
      <c r="BJ645" s="1184"/>
    </row>
    <row r="646" spans="2:62" ht="16.5">
      <c r="B646" s="899"/>
      <c r="C646" s="1298"/>
      <c r="D646" s="1298"/>
      <c r="E646" s="1298"/>
      <c r="F646" s="1298"/>
      <c r="G646" s="1298"/>
      <c r="H646" s="1298"/>
      <c r="I646" s="1298"/>
      <c r="J646" s="1298"/>
      <c r="K646" s="1298"/>
      <c r="L646" s="1298"/>
      <c r="M646" s="1298"/>
      <c r="N646" s="1298"/>
      <c r="O646" s="1298"/>
      <c r="P646" s="1298"/>
      <c r="Q646" s="1298"/>
      <c r="R646" s="1298"/>
      <c r="S646" s="1298"/>
      <c r="T646" s="1298"/>
      <c r="U646" s="1298"/>
      <c r="W646" s="1298"/>
      <c r="X646" s="1298"/>
      <c r="Y646" s="1184"/>
      <c r="Z646" s="1184"/>
      <c r="AA646" s="1184"/>
      <c r="AB646" s="1184"/>
      <c r="AC646" s="1184"/>
      <c r="AD646" s="1184"/>
      <c r="AE646" s="1184"/>
      <c r="AF646" s="1184"/>
      <c r="AG646" s="1184"/>
      <c r="AH646" s="1184"/>
      <c r="AI646" s="1184"/>
      <c r="AJ646" s="1184"/>
      <c r="AK646" s="1184"/>
      <c r="AL646" s="1184"/>
      <c r="AM646" s="1184"/>
      <c r="AN646" s="1184"/>
      <c r="AO646" s="1184"/>
      <c r="AP646" s="1184"/>
      <c r="AQ646" s="1396"/>
      <c r="AR646" s="1184"/>
      <c r="AS646" s="1184"/>
      <c r="AT646" s="1184"/>
      <c r="AU646" s="1184"/>
      <c r="AV646" s="1184"/>
      <c r="AW646" s="1184"/>
      <c r="AX646" s="1184"/>
      <c r="AY646" s="1184"/>
      <c r="AZ646" s="1184"/>
      <c r="BA646" s="1184"/>
      <c r="BB646" s="1184"/>
      <c r="BC646" s="1184"/>
      <c r="BD646" s="1184"/>
      <c r="BE646" s="1184"/>
      <c r="BF646" s="1184"/>
      <c r="BG646" s="1184"/>
      <c r="BH646" s="1184"/>
      <c r="BI646" s="1184"/>
      <c r="BJ646" s="1184"/>
    </row>
    <row r="647" spans="2:62" ht="16.5">
      <c r="B647" s="899"/>
      <c r="C647" s="1298"/>
      <c r="D647" s="1298"/>
      <c r="E647" s="1298"/>
      <c r="F647" s="1298"/>
      <c r="G647" s="1298"/>
      <c r="H647" s="1298"/>
      <c r="I647" s="1298"/>
      <c r="J647" s="1298"/>
      <c r="K647" s="1298"/>
      <c r="L647" s="1298"/>
      <c r="M647" s="1298"/>
      <c r="N647" s="1298"/>
      <c r="O647" s="1298"/>
      <c r="P647" s="1298"/>
      <c r="Q647" s="1298"/>
      <c r="R647" s="1298"/>
      <c r="S647" s="1298"/>
      <c r="T647" s="1298"/>
      <c r="U647" s="1298"/>
      <c r="W647" s="1298"/>
      <c r="X647" s="1298"/>
      <c r="Y647" s="1184"/>
      <c r="Z647" s="1184"/>
      <c r="AA647" s="1184"/>
      <c r="AB647" s="1184"/>
      <c r="AC647" s="1184"/>
      <c r="AD647" s="1184"/>
      <c r="AE647" s="1184"/>
      <c r="AF647" s="1184"/>
      <c r="AG647" s="1184"/>
      <c r="AH647" s="1184"/>
      <c r="AI647" s="1184"/>
      <c r="AJ647" s="1184"/>
      <c r="AK647" s="1184"/>
      <c r="AL647" s="1184"/>
      <c r="AM647" s="1184"/>
      <c r="AN647" s="1184"/>
      <c r="AO647" s="1184"/>
      <c r="AP647" s="1184"/>
      <c r="AQ647" s="1396"/>
      <c r="AR647" s="1184"/>
      <c r="AS647" s="1184"/>
      <c r="AT647" s="1184"/>
      <c r="AU647" s="1184"/>
      <c r="AV647" s="1184"/>
      <c r="AW647" s="1184"/>
      <c r="AX647" s="1184"/>
      <c r="AY647" s="1184"/>
      <c r="AZ647" s="1184"/>
      <c r="BA647" s="1184"/>
      <c r="BB647" s="1184"/>
      <c r="BC647" s="1184"/>
      <c r="BD647" s="1184"/>
      <c r="BE647" s="1184"/>
      <c r="BF647" s="1184"/>
      <c r="BG647" s="1184"/>
      <c r="BH647" s="1184"/>
      <c r="BI647" s="1184"/>
      <c r="BJ647" s="1184"/>
    </row>
    <row r="648" spans="2:62" ht="16.5">
      <c r="B648" s="899"/>
      <c r="C648" s="1298"/>
      <c r="D648" s="1298"/>
      <c r="E648" s="1298"/>
      <c r="F648" s="1298"/>
      <c r="G648" s="1298"/>
      <c r="H648" s="1298"/>
      <c r="I648" s="1298"/>
      <c r="J648" s="1298"/>
      <c r="K648" s="1298"/>
      <c r="L648" s="1298"/>
      <c r="M648" s="1298"/>
      <c r="N648" s="1298"/>
      <c r="O648" s="1298"/>
      <c r="P648" s="1298"/>
      <c r="Q648" s="1298"/>
      <c r="R648" s="1298"/>
      <c r="S648" s="1298"/>
      <c r="T648" s="1298"/>
      <c r="U648" s="1298"/>
      <c r="W648" s="1298"/>
      <c r="X648" s="1298"/>
      <c r="Y648" s="1184"/>
      <c r="Z648" s="1184"/>
      <c r="AA648" s="1184"/>
      <c r="AB648" s="1184"/>
      <c r="AC648" s="1184"/>
      <c r="AD648" s="1184"/>
      <c r="AE648" s="1184"/>
      <c r="AF648" s="1184"/>
      <c r="AG648" s="1184"/>
      <c r="AH648" s="1184"/>
      <c r="AI648" s="1184"/>
      <c r="AJ648" s="1184"/>
      <c r="AK648" s="1184"/>
      <c r="AL648" s="1184"/>
      <c r="AM648" s="1184"/>
      <c r="AN648" s="1184"/>
      <c r="AO648" s="1184"/>
      <c r="AP648" s="1184"/>
      <c r="AQ648" s="1396"/>
      <c r="AR648" s="1184"/>
      <c r="AS648" s="1184"/>
      <c r="AT648" s="1184"/>
      <c r="AU648" s="1184"/>
      <c r="AV648" s="1184"/>
      <c r="AW648" s="1184"/>
      <c r="AX648" s="1184"/>
      <c r="AY648" s="1184"/>
      <c r="AZ648" s="1184"/>
      <c r="BA648" s="1184"/>
      <c r="BB648" s="1184"/>
      <c r="BC648" s="1184"/>
      <c r="BD648" s="1184"/>
      <c r="BE648" s="1184"/>
      <c r="BF648" s="1184"/>
      <c r="BG648" s="1184"/>
      <c r="BH648" s="1184"/>
      <c r="BI648" s="1184"/>
      <c r="BJ648" s="1184"/>
    </row>
    <row r="649" spans="2:62" ht="16.5">
      <c r="B649" s="899"/>
      <c r="C649" s="1298"/>
      <c r="D649" s="1298"/>
      <c r="E649" s="1298"/>
      <c r="F649" s="1298"/>
      <c r="G649" s="1298"/>
      <c r="H649" s="1298"/>
      <c r="I649" s="1298"/>
      <c r="J649" s="1298"/>
      <c r="K649" s="1298"/>
      <c r="L649" s="1298"/>
      <c r="M649" s="1298"/>
      <c r="N649" s="1298"/>
      <c r="O649" s="1298"/>
      <c r="P649" s="1298"/>
      <c r="Q649" s="1298"/>
      <c r="R649" s="1298"/>
      <c r="S649" s="1298"/>
      <c r="T649" s="1298"/>
      <c r="U649" s="1298"/>
      <c r="W649" s="1298"/>
      <c r="X649" s="1298"/>
      <c r="Y649" s="1184"/>
      <c r="Z649" s="1184"/>
      <c r="AA649" s="1184"/>
      <c r="AB649" s="1184"/>
      <c r="AC649" s="1184"/>
      <c r="AD649" s="1184"/>
      <c r="AE649" s="1184"/>
      <c r="AF649" s="1184"/>
      <c r="AG649" s="1184"/>
      <c r="AH649" s="1184"/>
      <c r="AI649" s="1184"/>
      <c r="AJ649" s="1184"/>
      <c r="AK649" s="1184"/>
      <c r="AL649" s="1184"/>
      <c r="AM649" s="1184"/>
      <c r="AN649" s="1184"/>
      <c r="AO649" s="1184"/>
      <c r="AP649" s="1184"/>
      <c r="AQ649" s="1396"/>
      <c r="AR649" s="1184"/>
      <c r="AS649" s="1184"/>
      <c r="AT649" s="1184"/>
      <c r="AU649" s="1184"/>
      <c r="AV649" s="1184"/>
      <c r="AW649" s="1184"/>
      <c r="AX649" s="1184"/>
      <c r="AY649" s="1184"/>
      <c r="AZ649" s="1184"/>
      <c r="BA649" s="1184"/>
      <c r="BB649" s="1184"/>
      <c r="BC649" s="1184"/>
      <c r="BD649" s="1184"/>
      <c r="BE649" s="1184"/>
      <c r="BF649" s="1184"/>
      <c r="BG649" s="1184"/>
      <c r="BH649" s="1184"/>
      <c r="BI649" s="1184"/>
      <c r="BJ649" s="1184"/>
    </row>
    <row r="650" spans="2:62" ht="16.5">
      <c r="B650" s="899"/>
      <c r="C650" s="1298"/>
      <c r="D650" s="1298"/>
      <c r="E650" s="1298"/>
      <c r="F650" s="1298"/>
      <c r="G650" s="1298"/>
      <c r="H650" s="1298"/>
      <c r="I650" s="1298"/>
      <c r="J650" s="1298"/>
      <c r="K650" s="1298"/>
      <c r="L650" s="1298"/>
      <c r="M650" s="1298"/>
      <c r="N650" s="1298"/>
      <c r="O650" s="1298"/>
      <c r="P650" s="1298"/>
      <c r="Q650" s="1298"/>
      <c r="R650" s="1298"/>
      <c r="S650" s="1298"/>
      <c r="T650" s="1298"/>
      <c r="U650" s="1298"/>
      <c r="W650" s="1298"/>
      <c r="X650" s="1298"/>
      <c r="Y650" s="1184"/>
      <c r="Z650" s="1184"/>
      <c r="AA650" s="1184"/>
      <c r="AB650" s="1184"/>
      <c r="AC650" s="1184"/>
      <c r="AD650" s="1184"/>
      <c r="AE650" s="1184"/>
      <c r="AF650" s="1184"/>
      <c r="AG650" s="1184"/>
      <c r="AH650" s="1184"/>
      <c r="AI650" s="1184"/>
      <c r="AJ650" s="1184"/>
      <c r="AK650" s="1184"/>
      <c r="AL650" s="1184"/>
      <c r="AM650" s="1184"/>
      <c r="AN650" s="1184"/>
      <c r="AO650" s="1184"/>
      <c r="AP650" s="1184"/>
      <c r="AQ650" s="1396"/>
      <c r="AR650" s="1184"/>
      <c r="AS650" s="1184"/>
      <c r="AT650" s="1184"/>
      <c r="AU650" s="1184"/>
      <c r="AV650" s="1184"/>
      <c r="AW650" s="1184"/>
      <c r="AX650" s="1184"/>
      <c r="AY650" s="1184"/>
      <c r="AZ650" s="1184"/>
      <c r="BA650" s="1184"/>
      <c r="BB650" s="1184"/>
      <c r="BC650" s="1184"/>
      <c r="BD650" s="1184"/>
      <c r="BE650" s="1184"/>
      <c r="BF650" s="1184"/>
      <c r="BG650" s="1184"/>
      <c r="BH650" s="1184"/>
      <c r="BI650" s="1184"/>
      <c r="BJ650" s="1184"/>
    </row>
    <row r="651" spans="2:62" ht="30">
      <c r="B651" s="899"/>
      <c r="C651" s="1389"/>
      <c r="D651" s="1298"/>
      <c r="E651" s="1298"/>
      <c r="F651" s="1298"/>
      <c r="G651" s="1298"/>
      <c r="H651" s="1298"/>
      <c r="I651" s="1298"/>
      <c r="J651" s="1298"/>
      <c r="K651" s="1298"/>
      <c r="L651" s="1298"/>
      <c r="M651" s="1298"/>
      <c r="N651" s="1298"/>
      <c r="O651" s="1390"/>
      <c r="P651" s="1298"/>
      <c r="Q651" s="1298"/>
      <c r="R651" s="1298"/>
      <c r="S651" s="1298"/>
      <c r="T651" s="1298"/>
      <c r="U651" s="1298"/>
      <c r="W651" s="1298"/>
      <c r="X651" s="1298"/>
      <c r="Y651" s="1184"/>
      <c r="Z651" s="1184"/>
      <c r="AA651" s="1184"/>
      <c r="AB651" s="1184"/>
      <c r="AC651" s="1184"/>
      <c r="AD651" s="1184"/>
      <c r="AE651" s="1184"/>
      <c r="AF651" s="1184"/>
      <c r="AG651" s="1184"/>
      <c r="AH651" s="1184"/>
      <c r="AI651" s="1184"/>
      <c r="AJ651" s="1184"/>
      <c r="AK651" s="1184"/>
      <c r="AL651" s="1184"/>
      <c r="AM651" s="1184"/>
      <c r="AN651" s="1184"/>
      <c r="AO651" s="1184"/>
      <c r="AP651" s="1184"/>
      <c r="AQ651" s="1396"/>
      <c r="AR651" s="1184"/>
      <c r="AS651" s="1184"/>
      <c r="AT651" s="1184"/>
      <c r="AU651" s="1184"/>
      <c r="AV651" s="1184"/>
      <c r="AW651" s="1184"/>
      <c r="AX651" s="1184"/>
      <c r="AY651" s="1184"/>
      <c r="AZ651" s="1184"/>
      <c r="BA651" s="1184"/>
      <c r="BB651" s="1184"/>
      <c r="BC651" s="1184"/>
      <c r="BD651" s="1184"/>
      <c r="BE651" s="1184"/>
      <c r="BF651" s="1184"/>
      <c r="BG651" s="1184"/>
      <c r="BH651" s="1184"/>
      <c r="BI651" s="1184"/>
      <c r="BJ651" s="1184"/>
    </row>
    <row r="652" spans="2:62" ht="18.75">
      <c r="B652" s="899"/>
      <c r="C652" s="1379"/>
      <c r="D652" s="1383"/>
      <c r="E652" s="1383"/>
      <c r="F652" s="1383"/>
      <c r="G652" s="1383"/>
      <c r="H652" s="1383"/>
      <c r="I652" s="1383"/>
      <c r="J652" s="1383"/>
      <c r="K652" s="1383"/>
      <c r="L652" s="1383"/>
      <c r="M652" s="1383"/>
      <c r="N652" s="1383"/>
      <c r="O652" s="1383"/>
      <c r="P652" s="1383"/>
      <c r="Q652" s="1391"/>
      <c r="R652" s="1383"/>
      <c r="S652" s="1383"/>
      <c r="T652" s="1298"/>
      <c r="U652" s="1298"/>
      <c r="W652" s="1298"/>
      <c r="X652" s="1298"/>
      <c r="Y652" s="1184"/>
      <c r="Z652" s="1184"/>
      <c r="AA652" s="1184"/>
      <c r="AB652" s="1184"/>
      <c r="AC652" s="1184"/>
      <c r="AD652" s="1184"/>
      <c r="AE652" s="1184"/>
      <c r="AF652" s="1184"/>
      <c r="AG652" s="1184"/>
      <c r="AH652" s="1184"/>
      <c r="AI652" s="1184"/>
      <c r="AJ652" s="1184"/>
      <c r="AK652" s="1184"/>
      <c r="AL652" s="1184"/>
      <c r="AM652" s="1184"/>
      <c r="AN652" s="1184"/>
      <c r="AO652" s="1184"/>
      <c r="AP652" s="1184"/>
      <c r="AQ652" s="1396"/>
      <c r="AR652" s="1184"/>
      <c r="AS652" s="1184"/>
      <c r="AT652" s="1184"/>
      <c r="AU652" s="1184"/>
      <c r="AV652" s="1184"/>
      <c r="AW652" s="1184"/>
      <c r="AX652" s="1184"/>
      <c r="AY652" s="1184"/>
      <c r="AZ652" s="1184"/>
      <c r="BA652" s="1184"/>
      <c r="BB652" s="1184"/>
      <c r="BC652" s="1184"/>
      <c r="BD652" s="1184"/>
      <c r="BE652" s="1184"/>
      <c r="BF652" s="1184"/>
      <c r="BG652" s="1184"/>
      <c r="BH652" s="1184"/>
      <c r="BI652" s="1184"/>
      <c r="BJ652" s="1184"/>
    </row>
    <row r="653" spans="2:62" ht="16.5">
      <c r="B653" s="899"/>
      <c r="C653" s="1298"/>
      <c r="D653" s="1380"/>
      <c r="E653" s="1380"/>
      <c r="F653" s="1392"/>
      <c r="G653" s="1380"/>
      <c r="H653" s="1380"/>
      <c r="I653" s="1392"/>
      <c r="J653" s="1384"/>
      <c r="K653" s="1384"/>
      <c r="L653" s="1393"/>
      <c r="M653" s="1384"/>
      <c r="N653" s="1384"/>
      <c r="O653" s="1384"/>
      <c r="P653" s="1384"/>
      <c r="Q653" s="1381"/>
      <c r="R653" s="1380"/>
      <c r="S653" s="1392"/>
      <c r="T653" s="1298"/>
      <c r="U653" s="1298"/>
      <c r="W653" s="1298"/>
      <c r="X653" s="1298"/>
      <c r="Y653" s="1184"/>
      <c r="Z653" s="1184"/>
      <c r="AA653" s="1184"/>
      <c r="AB653" s="1184"/>
      <c r="AC653" s="1184"/>
      <c r="AD653" s="1184"/>
      <c r="AE653" s="1184"/>
      <c r="AF653" s="1184"/>
      <c r="AG653" s="1184"/>
      <c r="AH653" s="1184"/>
      <c r="AI653" s="1184"/>
      <c r="AJ653" s="1184"/>
      <c r="AK653" s="1184"/>
      <c r="AL653" s="1184"/>
      <c r="AM653" s="1184"/>
      <c r="AN653" s="1184"/>
      <c r="AO653" s="1184"/>
      <c r="AP653" s="1184"/>
      <c r="AQ653" s="1396"/>
      <c r="AR653" s="1184"/>
      <c r="AS653" s="1184"/>
      <c r="AT653" s="1184"/>
      <c r="AU653" s="1184"/>
      <c r="AV653" s="1184"/>
      <c r="AW653" s="1184"/>
      <c r="AX653" s="1184"/>
      <c r="AY653" s="1184"/>
      <c r="AZ653" s="1184"/>
      <c r="BA653" s="1184"/>
      <c r="BB653" s="1184"/>
      <c r="BC653" s="1184"/>
      <c r="BD653" s="1184"/>
      <c r="BE653" s="1184"/>
      <c r="BF653" s="1184"/>
      <c r="BG653" s="1184"/>
      <c r="BH653" s="1184"/>
      <c r="BI653" s="1184"/>
      <c r="BJ653" s="1184"/>
    </row>
    <row r="654" spans="2:62" ht="16.5">
      <c r="B654" s="899"/>
      <c r="C654" s="1394"/>
      <c r="D654" s="1298"/>
      <c r="E654" s="1298"/>
      <c r="F654" s="1383"/>
      <c r="G654" s="1298"/>
      <c r="H654" s="1298"/>
      <c r="I654" s="1383"/>
      <c r="J654" s="1383"/>
      <c r="K654" s="1383"/>
      <c r="L654" s="1298"/>
      <c r="M654" s="1383"/>
      <c r="N654" s="1383"/>
      <c r="O654" s="1298"/>
      <c r="P654" s="1383"/>
      <c r="Q654" s="1383"/>
      <c r="R654" s="1298"/>
      <c r="S654" s="1383"/>
      <c r="T654" s="1298"/>
      <c r="U654" s="1298"/>
      <c r="W654" s="1298"/>
      <c r="X654" s="1298"/>
      <c r="Y654" s="1184"/>
      <c r="Z654" s="1184"/>
      <c r="AA654" s="1184"/>
      <c r="AB654" s="1184"/>
      <c r="AC654" s="1184"/>
      <c r="AD654" s="1184"/>
      <c r="AE654" s="1184"/>
      <c r="AF654" s="1184"/>
      <c r="AG654" s="1184"/>
      <c r="AH654" s="1184"/>
      <c r="AI654" s="1184"/>
      <c r="AJ654" s="1184"/>
      <c r="AK654" s="1184"/>
      <c r="AL654" s="1184"/>
      <c r="AM654" s="1184"/>
      <c r="AN654" s="1184"/>
      <c r="AO654" s="1184"/>
      <c r="AP654" s="1184"/>
      <c r="AQ654" s="1396"/>
      <c r="AR654" s="1184"/>
      <c r="AS654" s="1184"/>
      <c r="AT654" s="1184"/>
      <c r="AU654" s="1184"/>
      <c r="AV654" s="1184"/>
      <c r="AW654" s="1184"/>
      <c r="AX654" s="1184"/>
      <c r="AY654" s="1184"/>
      <c r="AZ654" s="1184"/>
      <c r="BA654" s="1184"/>
      <c r="BB654" s="1184"/>
      <c r="BC654" s="1184"/>
      <c r="BD654" s="1184"/>
      <c r="BE654" s="1184"/>
      <c r="BF654" s="1184"/>
      <c r="BG654" s="1184"/>
      <c r="BH654" s="1184"/>
      <c r="BI654" s="1184"/>
      <c r="BJ654" s="1184"/>
    </row>
    <row r="655" spans="2:62" ht="16.5">
      <c r="B655" s="899"/>
      <c r="C655" s="1298"/>
      <c r="D655" s="1298"/>
      <c r="E655" s="1298"/>
      <c r="F655" s="1376"/>
      <c r="G655" s="1298"/>
      <c r="H655" s="1298"/>
      <c r="I655" s="1376"/>
      <c r="J655" s="1376"/>
      <c r="K655" s="1376"/>
      <c r="L655" s="1376"/>
      <c r="M655" s="1376"/>
      <c r="N655" s="1376"/>
      <c r="O655" s="1376"/>
      <c r="P655" s="1376"/>
      <c r="Q655" s="1376"/>
      <c r="R655" s="1376"/>
      <c r="S655" s="1376"/>
      <c r="T655" s="1298"/>
      <c r="U655" s="1298"/>
      <c r="W655" s="1298"/>
      <c r="X655" s="1298"/>
      <c r="Y655" s="1184"/>
      <c r="Z655" s="1184"/>
      <c r="AA655" s="1184"/>
      <c r="AB655" s="1184"/>
      <c r="AC655" s="1184"/>
      <c r="AD655" s="1184"/>
      <c r="AE655" s="1184"/>
      <c r="AF655" s="1184"/>
      <c r="AG655" s="1184"/>
      <c r="AH655" s="1184"/>
      <c r="AI655" s="1184"/>
      <c r="AJ655" s="1184"/>
      <c r="AK655" s="1184"/>
      <c r="AL655" s="1184"/>
      <c r="AM655" s="1184"/>
      <c r="AN655" s="1184"/>
      <c r="AO655" s="1184"/>
      <c r="AP655" s="1184"/>
      <c r="AQ655" s="1396"/>
      <c r="AR655" s="1184"/>
      <c r="AS655" s="1184"/>
      <c r="AT655" s="1184"/>
      <c r="AU655" s="1184"/>
      <c r="AV655" s="1184"/>
      <c r="AW655" s="1184"/>
      <c r="AX655" s="1184"/>
      <c r="AY655" s="1184"/>
      <c r="AZ655" s="1184"/>
      <c r="BA655" s="1184"/>
      <c r="BB655" s="1184"/>
      <c r="BC655" s="1184"/>
      <c r="BD655" s="1184"/>
      <c r="BE655" s="1184"/>
      <c r="BF655" s="1184"/>
      <c r="BG655" s="1184"/>
      <c r="BH655" s="1184"/>
      <c r="BI655" s="1184"/>
      <c r="BJ655" s="1184"/>
    </row>
    <row r="656" spans="2:62" ht="16.5">
      <c r="B656" s="899"/>
      <c r="C656" s="1375"/>
      <c r="D656" s="1375"/>
      <c r="E656" s="1375"/>
      <c r="F656" s="1378"/>
      <c r="G656" s="1375"/>
      <c r="H656" s="1375"/>
      <c r="I656" s="1378"/>
      <c r="J656" s="1378"/>
      <c r="K656" s="1378"/>
      <c r="L656" s="1378"/>
      <c r="M656" s="1378"/>
      <c r="N656" s="1378"/>
      <c r="O656" s="1378"/>
      <c r="P656" s="1378"/>
      <c r="Q656" s="1378"/>
      <c r="R656" s="1378"/>
      <c r="S656" s="1378"/>
      <c r="T656" s="1298"/>
      <c r="U656" s="1298"/>
      <c r="W656" s="1298"/>
      <c r="X656" s="1298"/>
      <c r="Y656" s="1184"/>
      <c r="Z656" s="1184"/>
      <c r="AA656" s="1184"/>
      <c r="AB656" s="1184"/>
      <c r="AC656" s="1184"/>
      <c r="AD656" s="1184"/>
      <c r="AE656" s="1184"/>
      <c r="AF656" s="1184"/>
      <c r="AG656" s="1184"/>
      <c r="AH656" s="1184"/>
      <c r="AI656" s="1184"/>
      <c r="AJ656" s="1184"/>
      <c r="AK656" s="1184"/>
      <c r="AL656" s="1184"/>
      <c r="AM656" s="1184"/>
      <c r="AN656" s="1184"/>
      <c r="AO656" s="1184"/>
      <c r="AP656" s="1184"/>
      <c r="AQ656" s="1396"/>
      <c r="AR656" s="1184"/>
      <c r="AS656" s="1184"/>
      <c r="AT656" s="1184"/>
      <c r="AU656" s="1184"/>
      <c r="AV656" s="1184"/>
      <c r="AW656" s="1184"/>
      <c r="AX656" s="1184"/>
      <c r="AY656" s="1184"/>
      <c r="AZ656" s="1184"/>
      <c r="BA656" s="1184"/>
      <c r="BB656" s="1184"/>
      <c r="BC656" s="1184"/>
      <c r="BD656" s="1184"/>
      <c r="BE656" s="1184"/>
      <c r="BF656" s="1184"/>
      <c r="BG656" s="1184"/>
      <c r="BH656" s="1184"/>
      <c r="BI656" s="1184"/>
      <c r="BJ656" s="1184"/>
    </row>
    <row r="657" spans="2:62" ht="16.5">
      <c r="B657" s="899"/>
      <c r="C657" s="1298"/>
      <c r="D657" s="1298"/>
      <c r="E657" s="1298"/>
      <c r="F657" s="1298"/>
      <c r="G657" s="1298"/>
      <c r="H657" s="1298"/>
      <c r="I657" s="1298"/>
      <c r="J657" s="1376"/>
      <c r="K657" s="1376"/>
      <c r="L657" s="1376"/>
      <c r="M657" s="1376"/>
      <c r="N657" s="1376"/>
      <c r="O657" s="1376"/>
      <c r="P657" s="1376"/>
      <c r="Q657" s="1376"/>
      <c r="R657" s="1376"/>
      <c r="S657" s="1376"/>
      <c r="T657" s="1298"/>
      <c r="U657" s="1298"/>
      <c r="W657" s="1298"/>
      <c r="X657" s="1298"/>
      <c r="Y657" s="1184"/>
      <c r="Z657" s="1184"/>
      <c r="AA657" s="1184"/>
      <c r="AB657" s="1184"/>
      <c r="AC657" s="1184"/>
      <c r="AD657" s="1184"/>
      <c r="AE657" s="1184"/>
      <c r="AF657" s="1184"/>
      <c r="AG657" s="1184"/>
      <c r="AH657" s="1184"/>
      <c r="AI657" s="1184"/>
      <c r="AJ657" s="1184"/>
      <c r="AK657" s="1184"/>
      <c r="AL657" s="1184"/>
      <c r="AM657" s="1184"/>
      <c r="AN657" s="1184"/>
      <c r="AO657" s="1184"/>
      <c r="AP657" s="1184"/>
      <c r="AQ657" s="1396"/>
      <c r="AR657" s="1184"/>
      <c r="AS657" s="1184"/>
      <c r="AT657" s="1184"/>
      <c r="AU657" s="1184"/>
      <c r="AV657" s="1184"/>
      <c r="AW657" s="1184"/>
      <c r="AX657" s="1184"/>
      <c r="AY657" s="1184"/>
      <c r="AZ657" s="1184"/>
      <c r="BA657" s="1184"/>
      <c r="BB657" s="1184"/>
      <c r="BC657" s="1184"/>
      <c r="BD657" s="1184"/>
      <c r="BE657" s="1184"/>
      <c r="BF657" s="1184"/>
      <c r="BG657" s="1184"/>
      <c r="BH657" s="1184"/>
      <c r="BI657" s="1184"/>
      <c r="BJ657" s="1184"/>
    </row>
    <row r="658" spans="2:62" ht="16.5">
      <c r="B658" s="899"/>
      <c r="C658" s="1298"/>
      <c r="D658" s="1298"/>
      <c r="E658" s="1298"/>
      <c r="F658" s="1298"/>
      <c r="G658" s="1298"/>
      <c r="H658" s="1298"/>
      <c r="I658" s="1298"/>
      <c r="J658" s="1298"/>
      <c r="K658" s="1376"/>
      <c r="L658" s="1376"/>
      <c r="M658" s="1298"/>
      <c r="N658" s="1376"/>
      <c r="O658" s="1376"/>
      <c r="P658" s="1298"/>
      <c r="Q658" s="1376"/>
      <c r="R658" s="1376"/>
      <c r="S658" s="1298"/>
      <c r="T658" s="1298"/>
      <c r="U658" s="1298"/>
      <c r="W658" s="1298"/>
      <c r="X658" s="1298"/>
      <c r="Y658" s="1184"/>
      <c r="Z658" s="1184"/>
      <c r="AA658" s="1184"/>
      <c r="AB658" s="1184"/>
      <c r="AC658" s="1184"/>
      <c r="AD658" s="1184"/>
      <c r="AE658" s="1184"/>
      <c r="AF658" s="1184"/>
      <c r="AG658" s="1184"/>
      <c r="AH658" s="1184"/>
      <c r="AI658" s="1184"/>
      <c r="AJ658" s="1184"/>
      <c r="AK658" s="1184"/>
      <c r="AL658" s="1184"/>
      <c r="AM658" s="1184"/>
      <c r="AN658" s="1184"/>
      <c r="AO658" s="1184"/>
      <c r="AP658" s="1184"/>
      <c r="AQ658" s="1396"/>
      <c r="AR658" s="1184"/>
      <c r="AS658" s="1184"/>
      <c r="AT658" s="1184"/>
      <c r="AU658" s="1184"/>
      <c r="AV658" s="1184"/>
      <c r="AW658" s="1184"/>
      <c r="AX658" s="1184"/>
      <c r="AY658" s="1184"/>
      <c r="AZ658" s="1184"/>
      <c r="BA658" s="1184"/>
      <c r="BB658" s="1184"/>
      <c r="BC658" s="1184"/>
      <c r="BD658" s="1184"/>
      <c r="BE658" s="1184"/>
      <c r="BF658" s="1184"/>
      <c r="BG658" s="1184"/>
      <c r="BH658" s="1184"/>
      <c r="BI658" s="1184"/>
      <c r="BJ658" s="1184"/>
    </row>
    <row r="659" spans="2:62" ht="16.5">
      <c r="B659" s="899"/>
      <c r="C659" s="1298"/>
      <c r="D659" s="1298"/>
      <c r="E659" s="1298"/>
      <c r="F659" s="1298"/>
      <c r="G659" s="1298"/>
      <c r="H659" s="1298"/>
      <c r="I659" s="1298"/>
      <c r="J659" s="1298"/>
      <c r="K659" s="1376"/>
      <c r="L659" s="1376"/>
      <c r="M659" s="1298"/>
      <c r="N659" s="1376"/>
      <c r="O659" s="1376"/>
      <c r="P659" s="1298"/>
      <c r="Q659" s="1376"/>
      <c r="R659" s="1376"/>
      <c r="S659" s="1298"/>
      <c r="T659" s="1298"/>
      <c r="U659" s="1298"/>
      <c r="W659" s="1298"/>
      <c r="X659" s="1298"/>
      <c r="Y659" s="1184"/>
      <c r="Z659" s="1184"/>
      <c r="AA659" s="1184"/>
      <c r="AB659" s="1184"/>
      <c r="AC659" s="1184"/>
      <c r="AD659" s="1184"/>
      <c r="AE659" s="1184"/>
      <c r="AF659" s="1184"/>
      <c r="AG659" s="1184"/>
      <c r="AH659" s="1184"/>
      <c r="AI659" s="1184"/>
      <c r="AJ659" s="1184"/>
      <c r="AK659" s="1184"/>
      <c r="AL659" s="1184"/>
      <c r="AM659" s="1184"/>
      <c r="AN659" s="1184"/>
      <c r="AO659" s="1184"/>
      <c r="AP659" s="1184"/>
      <c r="AQ659" s="1396"/>
      <c r="AR659" s="1184"/>
      <c r="AS659" s="1184"/>
      <c r="AT659" s="1184"/>
      <c r="AU659" s="1184"/>
      <c r="AV659" s="1184"/>
      <c r="AW659" s="1184"/>
      <c r="AX659" s="1184"/>
      <c r="AY659" s="1184"/>
      <c r="AZ659" s="1184"/>
      <c r="BA659" s="1184"/>
      <c r="BB659" s="1184"/>
      <c r="BC659" s="1184"/>
      <c r="BD659" s="1184"/>
      <c r="BE659" s="1184"/>
      <c r="BF659" s="1184"/>
      <c r="BG659" s="1184"/>
      <c r="BH659" s="1184"/>
      <c r="BI659" s="1184"/>
      <c r="BJ659" s="1184"/>
    </row>
    <row r="660" spans="2:62" ht="16.5">
      <c r="B660" s="899"/>
      <c r="C660" s="1298"/>
      <c r="D660" s="1298"/>
      <c r="E660" s="1298"/>
      <c r="F660" s="1298"/>
      <c r="G660" s="1298"/>
      <c r="H660" s="1298"/>
      <c r="I660" s="1298"/>
      <c r="J660" s="1298"/>
      <c r="K660" s="1376"/>
      <c r="L660" s="1376"/>
      <c r="M660" s="1298"/>
      <c r="N660" s="1376"/>
      <c r="O660" s="1376"/>
      <c r="P660" s="1298"/>
      <c r="Q660" s="1376"/>
      <c r="R660" s="1376"/>
      <c r="S660" s="1298"/>
      <c r="T660" s="1298"/>
      <c r="U660" s="1298"/>
      <c r="W660" s="1298"/>
      <c r="X660" s="1298"/>
      <c r="Y660" s="1184"/>
      <c r="Z660" s="1184"/>
      <c r="AA660" s="1184"/>
      <c r="AB660" s="1184"/>
      <c r="AC660" s="1184"/>
      <c r="AD660" s="1184"/>
      <c r="AE660" s="1184"/>
      <c r="AF660" s="1184"/>
      <c r="AG660" s="1184"/>
      <c r="AH660" s="1184"/>
      <c r="AI660" s="1184"/>
      <c r="AJ660" s="1184"/>
      <c r="AK660" s="1184"/>
      <c r="AL660" s="1184"/>
      <c r="AM660" s="1184"/>
      <c r="AN660" s="1184"/>
      <c r="AO660" s="1184"/>
      <c r="AP660" s="1184"/>
      <c r="AQ660" s="1396"/>
      <c r="AR660" s="1184"/>
      <c r="AS660" s="1184"/>
      <c r="AT660" s="1184"/>
      <c r="AU660" s="1184"/>
      <c r="AV660" s="1184"/>
      <c r="AW660" s="1184"/>
      <c r="AX660" s="1184"/>
      <c r="AY660" s="1184"/>
      <c r="AZ660" s="1184"/>
      <c r="BA660" s="1184"/>
      <c r="BB660" s="1184"/>
      <c r="BC660" s="1184"/>
      <c r="BD660" s="1184"/>
      <c r="BE660" s="1184"/>
      <c r="BF660" s="1184"/>
      <c r="BG660" s="1184"/>
      <c r="BH660" s="1184"/>
      <c r="BI660" s="1184"/>
      <c r="BJ660" s="1184"/>
    </row>
    <row r="661" spans="2:62" ht="16.5">
      <c r="B661" s="899"/>
      <c r="C661" s="1298"/>
      <c r="D661" s="1298"/>
      <c r="E661" s="1298"/>
      <c r="F661" s="1298"/>
      <c r="G661" s="1298"/>
      <c r="H661" s="1298"/>
      <c r="I661" s="1298"/>
      <c r="J661" s="1298"/>
      <c r="K661" s="1376"/>
      <c r="L661" s="1376"/>
      <c r="M661" s="1298"/>
      <c r="N661" s="1376"/>
      <c r="O661" s="1376"/>
      <c r="P661" s="1298"/>
      <c r="Q661" s="1376"/>
      <c r="R661" s="1376"/>
      <c r="S661" s="1298"/>
      <c r="T661" s="1298"/>
      <c r="U661" s="1298"/>
      <c r="W661" s="1298"/>
      <c r="X661" s="1298"/>
      <c r="Y661" s="1184"/>
      <c r="Z661" s="1184"/>
      <c r="AA661" s="1184"/>
      <c r="AB661" s="1184"/>
      <c r="AC661" s="1184"/>
      <c r="AD661" s="1184"/>
      <c r="AE661" s="1184"/>
      <c r="AF661" s="1184"/>
      <c r="AG661" s="1184"/>
      <c r="AH661" s="1184"/>
      <c r="AI661" s="1184"/>
      <c r="AJ661" s="1184"/>
      <c r="AK661" s="1184"/>
      <c r="AL661" s="1184"/>
      <c r="AM661" s="1184"/>
      <c r="AN661" s="1184"/>
      <c r="AO661" s="1184"/>
      <c r="AP661" s="1184"/>
      <c r="AQ661" s="1396"/>
      <c r="AR661" s="1184"/>
      <c r="AS661" s="1184"/>
      <c r="AT661" s="1184"/>
      <c r="AU661" s="1184"/>
      <c r="AV661" s="1184"/>
      <c r="AW661" s="1184"/>
      <c r="AX661" s="1184"/>
      <c r="AY661" s="1184"/>
      <c r="AZ661" s="1184"/>
      <c r="BA661" s="1184"/>
      <c r="BB661" s="1184"/>
      <c r="BC661" s="1184"/>
      <c r="BD661" s="1184"/>
      <c r="BE661" s="1184"/>
      <c r="BF661" s="1184"/>
      <c r="BG661" s="1184"/>
      <c r="BH661" s="1184"/>
      <c r="BI661" s="1184"/>
      <c r="BJ661" s="1184"/>
    </row>
    <row r="662" spans="2:62" ht="16.5">
      <c r="B662" s="899"/>
      <c r="C662" s="1298"/>
      <c r="D662" s="1298"/>
      <c r="E662" s="1298"/>
      <c r="F662" s="1298"/>
      <c r="G662" s="1298"/>
      <c r="H662" s="1298"/>
      <c r="I662" s="1298"/>
      <c r="J662" s="1298"/>
      <c r="K662" s="1376"/>
      <c r="L662" s="1376"/>
      <c r="M662" s="1298"/>
      <c r="N662" s="1376"/>
      <c r="O662" s="1376"/>
      <c r="P662" s="1298"/>
      <c r="Q662" s="1376"/>
      <c r="R662" s="1376"/>
      <c r="S662" s="1298"/>
      <c r="T662" s="1298"/>
      <c r="U662" s="1298"/>
      <c r="W662" s="1298"/>
      <c r="X662" s="1298"/>
      <c r="Y662" s="1184"/>
      <c r="Z662" s="1184"/>
      <c r="AA662" s="1184"/>
      <c r="AB662" s="1184"/>
      <c r="AC662" s="1184"/>
      <c r="AD662" s="1184"/>
      <c r="AE662" s="1184"/>
      <c r="AF662" s="1184"/>
      <c r="AG662" s="1184"/>
      <c r="AH662" s="1184"/>
      <c r="AI662" s="1184"/>
      <c r="AJ662" s="1184"/>
      <c r="AK662" s="1184"/>
      <c r="AL662" s="1184"/>
      <c r="AM662" s="1184"/>
      <c r="AN662" s="1184"/>
      <c r="AO662" s="1184"/>
      <c r="AP662" s="1184"/>
      <c r="AQ662" s="1396"/>
      <c r="AR662" s="1184"/>
      <c r="AS662" s="1184"/>
      <c r="AT662" s="1184"/>
      <c r="AU662" s="1184"/>
      <c r="AV662" s="1184"/>
      <c r="AW662" s="1184"/>
      <c r="AX662" s="1184"/>
      <c r="AY662" s="1184"/>
      <c r="AZ662" s="1184"/>
      <c r="BA662" s="1184"/>
      <c r="BB662" s="1184"/>
      <c r="BC662" s="1184"/>
      <c r="BD662" s="1184"/>
      <c r="BE662" s="1184"/>
      <c r="BF662" s="1184"/>
      <c r="BG662" s="1184"/>
      <c r="BH662" s="1184"/>
      <c r="BI662" s="1184"/>
      <c r="BJ662" s="1184"/>
    </row>
    <row r="663" spans="2:62" ht="16.5">
      <c r="B663" s="899"/>
      <c r="C663" s="1298"/>
      <c r="D663" s="1298"/>
      <c r="E663" s="1298"/>
      <c r="F663" s="1298"/>
      <c r="G663" s="1298"/>
      <c r="H663" s="1298"/>
      <c r="I663" s="1298"/>
      <c r="J663" s="1298"/>
      <c r="K663" s="1376"/>
      <c r="L663" s="1378"/>
      <c r="M663" s="1298"/>
      <c r="N663" s="1376"/>
      <c r="O663" s="1376"/>
      <c r="P663" s="1298"/>
      <c r="Q663" s="1376"/>
      <c r="R663" s="1378"/>
      <c r="S663" s="1298"/>
      <c r="T663" s="1298"/>
      <c r="U663" s="1298"/>
      <c r="W663" s="1298"/>
      <c r="X663" s="1298"/>
      <c r="Y663" s="1184"/>
      <c r="Z663" s="1184"/>
      <c r="AA663" s="1184"/>
      <c r="AB663" s="1184"/>
      <c r="AC663" s="1184"/>
      <c r="AD663" s="1184"/>
      <c r="AE663" s="1184"/>
      <c r="AF663" s="1184"/>
      <c r="AG663" s="1184"/>
      <c r="AH663" s="1184"/>
      <c r="AI663" s="1184"/>
      <c r="AJ663" s="1184"/>
      <c r="AK663" s="1184"/>
      <c r="AL663" s="1184"/>
      <c r="AM663" s="1184"/>
      <c r="AN663" s="1184"/>
      <c r="AO663" s="1184"/>
      <c r="AP663" s="1184"/>
      <c r="AQ663" s="1396"/>
      <c r="AR663" s="1184"/>
      <c r="AS663" s="1184"/>
      <c r="AT663" s="1184"/>
      <c r="AU663" s="1184"/>
      <c r="AV663" s="1184"/>
      <c r="AW663" s="1184"/>
      <c r="AX663" s="1184"/>
      <c r="AY663" s="1184"/>
      <c r="AZ663" s="1184"/>
      <c r="BA663" s="1184"/>
      <c r="BB663" s="1184"/>
      <c r="BC663" s="1184"/>
      <c r="BD663" s="1184"/>
      <c r="BE663" s="1184"/>
      <c r="BF663" s="1184"/>
      <c r="BG663" s="1184"/>
      <c r="BH663" s="1184"/>
      <c r="BI663" s="1184"/>
      <c r="BJ663" s="1184"/>
    </row>
    <row r="664" spans="2:62" ht="16.5">
      <c r="B664" s="899"/>
      <c r="C664" s="1298"/>
      <c r="D664" s="1298"/>
      <c r="E664" s="1298"/>
      <c r="F664" s="1298"/>
      <c r="G664" s="1298"/>
      <c r="H664" s="1298"/>
      <c r="I664" s="1298"/>
      <c r="J664" s="1298"/>
      <c r="K664" s="1376"/>
      <c r="L664" s="1376"/>
      <c r="M664" s="1298"/>
      <c r="N664" s="1376"/>
      <c r="O664" s="1376"/>
      <c r="P664" s="1298"/>
      <c r="Q664" s="1376"/>
      <c r="R664" s="1376"/>
      <c r="S664" s="1298"/>
      <c r="T664" s="1298"/>
      <c r="U664" s="1298"/>
      <c r="W664" s="1298"/>
      <c r="X664" s="1298"/>
      <c r="Y664" s="1184"/>
      <c r="Z664" s="1184"/>
      <c r="AA664" s="1184"/>
      <c r="AB664" s="1184"/>
      <c r="AC664" s="1184"/>
      <c r="AD664" s="1184"/>
      <c r="AE664" s="1184"/>
      <c r="AF664" s="1184"/>
      <c r="AG664" s="1184"/>
      <c r="AH664" s="1184"/>
      <c r="AI664" s="1184"/>
      <c r="AJ664" s="1184"/>
      <c r="AK664" s="1184"/>
      <c r="AL664" s="1184"/>
      <c r="AM664" s="1184"/>
      <c r="AN664" s="1184"/>
      <c r="AO664" s="1184"/>
      <c r="AP664" s="1184"/>
      <c r="AQ664" s="1396"/>
      <c r="AR664" s="1184"/>
      <c r="AS664" s="1184"/>
      <c r="AT664" s="1184"/>
      <c r="AU664" s="1184"/>
      <c r="AV664" s="1184"/>
      <c r="AW664" s="1184"/>
      <c r="AX664" s="1184"/>
      <c r="AY664" s="1184"/>
      <c r="AZ664" s="1184"/>
      <c r="BA664" s="1184"/>
      <c r="BB664" s="1184"/>
      <c r="BC664" s="1184"/>
      <c r="BD664" s="1184"/>
      <c r="BE664" s="1184"/>
      <c r="BF664" s="1184"/>
      <c r="BG664" s="1184"/>
      <c r="BH664" s="1184"/>
      <c r="BI664" s="1184"/>
      <c r="BJ664" s="1184"/>
    </row>
    <row r="665" spans="2:62" ht="16.5">
      <c r="B665" s="899"/>
      <c r="C665" s="1298"/>
      <c r="D665" s="1298"/>
      <c r="E665" s="1298"/>
      <c r="F665" s="1298"/>
      <c r="G665" s="1298"/>
      <c r="H665" s="1298"/>
      <c r="I665" s="1298"/>
      <c r="J665" s="1298"/>
      <c r="K665" s="1298"/>
      <c r="L665" s="1298"/>
      <c r="M665" s="1298"/>
      <c r="N665" s="1378"/>
      <c r="O665" s="1378"/>
      <c r="P665" s="1298"/>
      <c r="Q665" s="1378"/>
      <c r="R665" s="1298"/>
      <c r="S665" s="1298"/>
      <c r="T665" s="1298"/>
      <c r="U665" s="1298"/>
      <c r="W665" s="1298"/>
      <c r="X665" s="1298"/>
      <c r="Y665" s="1184"/>
      <c r="Z665" s="1184"/>
      <c r="AA665" s="1184"/>
      <c r="AB665" s="1184"/>
      <c r="AC665" s="1184"/>
      <c r="AD665" s="1184"/>
      <c r="AE665" s="1184"/>
      <c r="AF665" s="1184"/>
      <c r="AG665" s="1184"/>
      <c r="AH665" s="1184"/>
      <c r="AI665" s="1184"/>
      <c r="AJ665" s="1184"/>
      <c r="AK665" s="1184"/>
      <c r="AL665" s="1184"/>
      <c r="AM665" s="1184"/>
      <c r="AN665" s="1184"/>
      <c r="AO665" s="1184"/>
      <c r="AP665" s="1184"/>
      <c r="AQ665" s="1396"/>
      <c r="AR665" s="1184"/>
      <c r="AS665" s="1184"/>
      <c r="AT665" s="1184"/>
      <c r="AU665" s="1184"/>
      <c r="AV665" s="1184"/>
      <c r="AW665" s="1184"/>
      <c r="AX665" s="1184"/>
      <c r="AY665" s="1184"/>
      <c r="AZ665" s="1184"/>
      <c r="BA665" s="1184"/>
      <c r="BB665" s="1184"/>
      <c r="BC665" s="1184"/>
      <c r="BD665" s="1184"/>
      <c r="BE665" s="1184"/>
      <c r="BF665" s="1184"/>
      <c r="BG665" s="1184"/>
      <c r="BH665" s="1184"/>
      <c r="BI665" s="1184"/>
      <c r="BJ665" s="1184"/>
    </row>
    <row r="666" spans="2:62" ht="16.5">
      <c r="B666" s="899"/>
      <c r="C666" s="1298"/>
      <c r="D666" s="1298"/>
      <c r="E666" s="1298"/>
      <c r="F666" s="1298"/>
      <c r="G666" s="1298"/>
      <c r="H666" s="1298"/>
      <c r="I666" s="1298"/>
      <c r="J666" s="1298"/>
      <c r="K666" s="1378"/>
      <c r="L666" s="1378"/>
      <c r="M666" s="1298"/>
      <c r="N666" s="1376"/>
      <c r="O666" s="1376"/>
      <c r="P666" s="1298"/>
      <c r="Q666" s="1376"/>
      <c r="R666" s="1378"/>
      <c r="S666" s="1298"/>
      <c r="T666" s="1298"/>
      <c r="U666" s="1298"/>
      <c r="W666" s="1298"/>
      <c r="X666" s="1298"/>
      <c r="Y666" s="1184"/>
      <c r="Z666" s="1184"/>
      <c r="AA666" s="1184"/>
      <c r="AB666" s="1184"/>
      <c r="AC666" s="1184"/>
      <c r="AD666" s="1184"/>
      <c r="AE666" s="1184"/>
      <c r="AF666" s="1184"/>
      <c r="AG666" s="1184"/>
      <c r="AH666" s="1184"/>
      <c r="AI666" s="1184"/>
      <c r="AJ666" s="1184"/>
      <c r="AK666" s="1184"/>
      <c r="AL666" s="1184"/>
      <c r="AM666" s="1184"/>
      <c r="AN666" s="1184"/>
      <c r="AO666" s="1184"/>
      <c r="AP666" s="1184"/>
      <c r="AQ666" s="1396"/>
      <c r="AR666" s="1184"/>
      <c r="AS666" s="1184"/>
      <c r="AT666" s="1184"/>
      <c r="AU666" s="1184"/>
      <c r="AV666" s="1184"/>
      <c r="AW666" s="1184"/>
      <c r="AX666" s="1184"/>
      <c r="AY666" s="1184"/>
      <c r="AZ666" s="1184"/>
      <c r="BA666" s="1184"/>
      <c r="BB666" s="1184"/>
      <c r="BC666" s="1184"/>
      <c r="BD666" s="1184"/>
      <c r="BE666" s="1184"/>
      <c r="BF666" s="1184"/>
      <c r="BG666" s="1184"/>
      <c r="BH666" s="1184"/>
      <c r="BI666" s="1184"/>
      <c r="BJ666" s="1184"/>
    </row>
    <row r="667" spans="2:62" ht="16.5">
      <c r="B667" s="899"/>
      <c r="C667" s="1298"/>
      <c r="D667" s="1298"/>
      <c r="E667" s="1298"/>
      <c r="F667" s="1298"/>
      <c r="G667" s="1298"/>
      <c r="H667" s="1298"/>
      <c r="I667" s="1298"/>
      <c r="J667" s="1298"/>
      <c r="K667" s="1376"/>
      <c r="L667" s="1376"/>
      <c r="M667" s="1298"/>
      <c r="N667" s="1376"/>
      <c r="O667" s="1376"/>
      <c r="P667" s="1298"/>
      <c r="Q667" s="1376"/>
      <c r="R667" s="1376"/>
      <c r="S667" s="1298"/>
      <c r="T667" s="1298"/>
      <c r="U667" s="1298"/>
      <c r="W667" s="1298"/>
      <c r="X667" s="1298"/>
      <c r="Y667" s="1184"/>
      <c r="Z667" s="1184"/>
      <c r="AA667" s="1184"/>
      <c r="AB667" s="1184"/>
      <c r="AC667" s="1184"/>
      <c r="AD667" s="1184"/>
      <c r="AE667" s="1184"/>
      <c r="AF667" s="1184"/>
      <c r="AG667" s="1184"/>
      <c r="AH667" s="1184"/>
      <c r="AI667" s="1184"/>
      <c r="AJ667" s="1184"/>
      <c r="AK667" s="1184"/>
      <c r="AL667" s="1184"/>
      <c r="AM667" s="1184"/>
      <c r="AN667" s="1184"/>
      <c r="AO667" s="1184"/>
      <c r="AP667" s="1184"/>
      <c r="AQ667" s="1396"/>
      <c r="AR667" s="1184"/>
      <c r="AS667" s="1184"/>
      <c r="AT667" s="1184"/>
      <c r="AU667" s="1184"/>
      <c r="AV667" s="1184"/>
      <c r="AW667" s="1184"/>
      <c r="AX667" s="1184"/>
      <c r="AY667" s="1184"/>
      <c r="AZ667" s="1184"/>
      <c r="BA667" s="1184"/>
      <c r="BB667" s="1184"/>
      <c r="BC667" s="1184"/>
      <c r="BD667" s="1184"/>
      <c r="BE667" s="1184"/>
      <c r="BF667" s="1184"/>
      <c r="BG667" s="1184"/>
      <c r="BH667" s="1184"/>
      <c r="BI667" s="1184"/>
      <c r="BJ667" s="1184"/>
    </row>
    <row r="668" spans="2:62" ht="16.5">
      <c r="B668" s="899"/>
      <c r="C668" s="1298"/>
      <c r="D668" s="1298"/>
      <c r="E668" s="1298"/>
      <c r="F668" s="1298"/>
      <c r="G668" s="1298"/>
      <c r="H668" s="1298"/>
      <c r="I668" s="1298"/>
      <c r="J668" s="1298"/>
      <c r="K668" s="1376"/>
      <c r="L668" s="1376"/>
      <c r="M668" s="1298"/>
      <c r="N668" s="1376"/>
      <c r="O668" s="1376"/>
      <c r="P668" s="1298"/>
      <c r="Q668" s="1376"/>
      <c r="R668" s="1376"/>
      <c r="S668" s="1298"/>
      <c r="T668" s="1298"/>
      <c r="U668" s="1298"/>
      <c r="W668" s="1298"/>
      <c r="X668" s="1298"/>
      <c r="Y668" s="1184"/>
      <c r="Z668" s="1184"/>
      <c r="AA668" s="1184"/>
      <c r="AB668" s="1184"/>
      <c r="AC668" s="1184"/>
      <c r="AD668" s="1184"/>
      <c r="AE668" s="1184"/>
      <c r="AF668" s="1184"/>
      <c r="AG668" s="1184"/>
      <c r="AH668" s="1184"/>
      <c r="AI668" s="1184"/>
      <c r="AJ668" s="1184"/>
      <c r="AK668" s="1184"/>
      <c r="AL668" s="1184"/>
      <c r="AM668" s="1184"/>
      <c r="AN668" s="1184"/>
      <c r="AO668" s="1184"/>
      <c r="AP668" s="1184"/>
      <c r="AQ668" s="1396"/>
      <c r="AR668" s="1184"/>
      <c r="AS668" s="1184"/>
      <c r="AT668" s="1184"/>
      <c r="AU668" s="1184"/>
      <c r="AV668" s="1184"/>
      <c r="AW668" s="1184"/>
      <c r="AX668" s="1184"/>
      <c r="AY668" s="1184"/>
      <c r="AZ668" s="1184"/>
      <c r="BA668" s="1184"/>
      <c r="BB668" s="1184"/>
      <c r="BC668" s="1184"/>
      <c r="BD668" s="1184"/>
      <c r="BE668" s="1184"/>
      <c r="BF668" s="1184"/>
      <c r="BG668" s="1184"/>
      <c r="BH668" s="1184"/>
      <c r="BI668" s="1184"/>
      <c r="BJ668" s="1184"/>
    </row>
    <row r="669" spans="2:62" ht="16.5">
      <c r="B669" s="899"/>
      <c r="C669" s="1298"/>
      <c r="D669" s="1298"/>
      <c r="E669" s="1298"/>
      <c r="F669" s="1298"/>
      <c r="G669" s="1298"/>
      <c r="H669" s="1298"/>
      <c r="I669" s="1298"/>
      <c r="J669" s="1298"/>
      <c r="K669" s="1376"/>
      <c r="L669" s="1376"/>
      <c r="M669" s="1298"/>
      <c r="N669" s="1376"/>
      <c r="O669" s="1376"/>
      <c r="P669" s="1298"/>
      <c r="Q669" s="1376"/>
      <c r="R669" s="1376"/>
      <c r="S669" s="1298"/>
      <c r="T669" s="1298"/>
      <c r="U669" s="1298"/>
      <c r="W669" s="1298"/>
      <c r="X669" s="1298"/>
      <c r="Y669" s="1184"/>
      <c r="Z669" s="1184"/>
      <c r="AA669" s="1184"/>
      <c r="AB669" s="1184"/>
      <c r="AC669" s="1184"/>
      <c r="AD669" s="1184"/>
      <c r="AE669" s="1184"/>
      <c r="AF669" s="1184"/>
      <c r="AG669" s="1184"/>
      <c r="AH669" s="1184"/>
      <c r="AI669" s="1184"/>
      <c r="AJ669" s="1184"/>
      <c r="AK669" s="1184"/>
      <c r="AL669" s="1184"/>
      <c r="AM669" s="1184"/>
      <c r="AN669" s="1184"/>
      <c r="AO669" s="1184"/>
      <c r="AP669" s="1184"/>
      <c r="AQ669" s="1396"/>
      <c r="AR669" s="1184"/>
      <c r="AS669" s="1184"/>
      <c r="AT669" s="1184"/>
      <c r="AU669" s="1184"/>
      <c r="AV669" s="1184"/>
      <c r="AW669" s="1184"/>
      <c r="AX669" s="1184"/>
      <c r="AY669" s="1184"/>
      <c r="AZ669" s="1184"/>
      <c r="BA669" s="1184"/>
      <c r="BB669" s="1184"/>
      <c r="BC669" s="1184"/>
      <c r="BD669" s="1184"/>
      <c r="BE669" s="1184"/>
      <c r="BF669" s="1184"/>
      <c r="BG669" s="1184"/>
      <c r="BH669" s="1184"/>
      <c r="BI669" s="1184"/>
      <c r="BJ669" s="1184"/>
    </row>
    <row r="670" spans="2:62" ht="16.5">
      <c r="B670" s="899"/>
      <c r="C670" s="1298"/>
      <c r="D670" s="1298"/>
      <c r="E670" s="1298"/>
      <c r="F670" s="1298"/>
      <c r="G670" s="1298"/>
      <c r="H670" s="1298"/>
      <c r="I670" s="1298"/>
      <c r="J670" s="1298"/>
      <c r="K670" s="1376"/>
      <c r="L670" s="1376"/>
      <c r="M670" s="1298"/>
      <c r="N670" s="1376"/>
      <c r="O670" s="1376"/>
      <c r="P670" s="1298"/>
      <c r="Q670" s="1376"/>
      <c r="R670" s="1376"/>
      <c r="S670" s="1298"/>
      <c r="T670" s="1298"/>
      <c r="U670" s="1298"/>
      <c r="W670" s="1298"/>
      <c r="X670" s="1298"/>
      <c r="Y670" s="1184"/>
      <c r="Z670" s="1184"/>
      <c r="AA670" s="1184"/>
      <c r="AB670" s="1184"/>
      <c r="AC670" s="1184"/>
      <c r="AD670" s="1184"/>
      <c r="AE670" s="1184"/>
      <c r="AF670" s="1184"/>
      <c r="AG670" s="1184"/>
      <c r="AH670" s="1184"/>
      <c r="AI670" s="1184"/>
      <c r="AJ670" s="1184"/>
      <c r="AK670" s="1184"/>
      <c r="AL670" s="1184"/>
      <c r="AM670" s="1184"/>
      <c r="AN670" s="1184"/>
      <c r="AO670" s="1184"/>
      <c r="AP670" s="1184"/>
      <c r="AQ670" s="1396"/>
      <c r="AR670" s="1184"/>
      <c r="AS670" s="1184"/>
      <c r="AT670" s="1184"/>
      <c r="AU670" s="1184"/>
      <c r="AV670" s="1184"/>
      <c r="AW670" s="1184"/>
      <c r="AX670" s="1184"/>
      <c r="AY670" s="1184"/>
      <c r="AZ670" s="1184"/>
      <c r="BA670" s="1184"/>
      <c r="BB670" s="1184"/>
      <c r="BC670" s="1184"/>
      <c r="BD670" s="1184"/>
      <c r="BE670" s="1184"/>
      <c r="BF670" s="1184"/>
      <c r="BG670" s="1184"/>
      <c r="BH670" s="1184"/>
      <c r="BI670" s="1184"/>
      <c r="BJ670" s="1184"/>
    </row>
    <row r="671" spans="2:62" ht="16.5">
      <c r="B671" s="899"/>
      <c r="C671" s="1298"/>
      <c r="D671" s="1298"/>
      <c r="E671" s="1298"/>
      <c r="F671" s="1298"/>
      <c r="G671" s="1298"/>
      <c r="H671" s="1298"/>
      <c r="I671" s="1298"/>
      <c r="J671" s="1298"/>
      <c r="K671" s="1376"/>
      <c r="L671" s="1376"/>
      <c r="M671" s="1298"/>
      <c r="N671" s="1376"/>
      <c r="O671" s="1376"/>
      <c r="P671" s="1298"/>
      <c r="Q671" s="1376"/>
      <c r="R671" s="1376"/>
      <c r="S671" s="1298"/>
      <c r="T671" s="1298"/>
      <c r="U671" s="1298"/>
      <c r="W671" s="1298"/>
      <c r="X671" s="1298"/>
      <c r="Y671" s="1184"/>
      <c r="Z671" s="1184"/>
      <c r="AA671" s="1184"/>
      <c r="AB671" s="1184"/>
      <c r="AC671" s="1184"/>
      <c r="AD671" s="1184"/>
      <c r="AE671" s="1184"/>
      <c r="AF671" s="1184"/>
      <c r="AG671" s="1184"/>
      <c r="AH671" s="1184"/>
      <c r="AI671" s="1184"/>
      <c r="AJ671" s="1184"/>
      <c r="AK671" s="1184"/>
      <c r="AL671" s="1184"/>
      <c r="AM671" s="1184"/>
      <c r="AN671" s="1184"/>
      <c r="AO671" s="1184"/>
      <c r="AP671" s="1184"/>
      <c r="AQ671" s="1396"/>
      <c r="AR671" s="1184"/>
      <c r="AS671" s="1184"/>
      <c r="AT671" s="1184"/>
      <c r="AU671" s="1184"/>
      <c r="AV671" s="1184"/>
      <c r="AW671" s="1184"/>
      <c r="AX671" s="1184"/>
      <c r="AY671" s="1184"/>
      <c r="AZ671" s="1184"/>
      <c r="BA671" s="1184"/>
      <c r="BB671" s="1184"/>
      <c r="BC671" s="1184"/>
      <c r="BD671" s="1184"/>
      <c r="BE671" s="1184"/>
      <c r="BF671" s="1184"/>
      <c r="BG671" s="1184"/>
      <c r="BH671" s="1184"/>
      <c r="BI671" s="1184"/>
      <c r="BJ671" s="1184"/>
    </row>
    <row r="672" spans="2:62" ht="16.5">
      <c r="B672" s="899"/>
      <c r="C672" s="1298"/>
      <c r="D672" s="1298"/>
      <c r="E672" s="1298"/>
      <c r="F672" s="1298"/>
      <c r="G672" s="1298"/>
      <c r="H672" s="1298"/>
      <c r="I672" s="1298"/>
      <c r="J672" s="1298"/>
      <c r="K672" s="1376"/>
      <c r="L672" s="1376"/>
      <c r="M672" s="1298"/>
      <c r="N672" s="1376"/>
      <c r="O672" s="1376"/>
      <c r="P672" s="1298"/>
      <c r="Q672" s="1376"/>
      <c r="R672" s="1376"/>
      <c r="S672" s="1298"/>
      <c r="T672" s="1298"/>
      <c r="U672" s="1298"/>
      <c r="W672" s="1298"/>
      <c r="X672" s="1298"/>
      <c r="Y672" s="1184"/>
      <c r="Z672" s="1184"/>
      <c r="AA672" s="1184"/>
      <c r="AB672" s="1184"/>
      <c r="AC672" s="1184"/>
      <c r="AD672" s="1184"/>
      <c r="AE672" s="1184"/>
      <c r="AF672" s="1184"/>
      <c r="AG672" s="1184"/>
      <c r="AH672" s="1184"/>
      <c r="AI672" s="1184"/>
      <c r="AJ672" s="1184"/>
      <c r="AK672" s="1184"/>
      <c r="AL672" s="1184"/>
      <c r="AM672" s="1184"/>
      <c r="AN672" s="1184"/>
      <c r="AO672" s="1184"/>
      <c r="AP672" s="1184"/>
      <c r="AQ672" s="1396"/>
      <c r="AR672" s="1184"/>
      <c r="AS672" s="1184"/>
      <c r="AT672" s="1184"/>
      <c r="AU672" s="1184"/>
      <c r="AV672" s="1184"/>
      <c r="AW672" s="1184"/>
      <c r="AX672" s="1184"/>
      <c r="AY672" s="1184"/>
      <c r="AZ672" s="1184"/>
      <c r="BA672" s="1184"/>
      <c r="BB672" s="1184"/>
      <c r="BC672" s="1184"/>
      <c r="BD672" s="1184"/>
      <c r="BE672" s="1184"/>
      <c r="BF672" s="1184"/>
      <c r="BG672" s="1184"/>
      <c r="BH672" s="1184"/>
      <c r="BI672" s="1184"/>
      <c r="BJ672" s="1184"/>
    </row>
    <row r="673" spans="2:62" ht="16.5">
      <c r="B673" s="899"/>
      <c r="C673" s="1298"/>
      <c r="D673" s="1298"/>
      <c r="E673" s="1298"/>
      <c r="F673" s="1298"/>
      <c r="G673" s="1298"/>
      <c r="H673" s="1298"/>
      <c r="I673" s="1298"/>
      <c r="J673" s="1298"/>
      <c r="K673" s="1376"/>
      <c r="L673" s="1376"/>
      <c r="M673" s="1298"/>
      <c r="N673" s="1376"/>
      <c r="O673" s="1376"/>
      <c r="P673" s="1298"/>
      <c r="Q673" s="1376"/>
      <c r="R673" s="1376"/>
      <c r="S673" s="1298"/>
      <c r="T673" s="1298"/>
      <c r="U673" s="1298"/>
      <c r="W673" s="1298"/>
      <c r="X673" s="1298"/>
      <c r="Y673" s="1184"/>
      <c r="Z673" s="1184"/>
      <c r="AA673" s="1184"/>
      <c r="AB673" s="1184"/>
      <c r="AC673" s="1184"/>
      <c r="AD673" s="1184"/>
      <c r="AE673" s="1184"/>
      <c r="AF673" s="1184"/>
      <c r="AG673" s="1184"/>
      <c r="AH673" s="1184"/>
      <c r="AI673" s="1184"/>
      <c r="AJ673" s="1184"/>
      <c r="AK673" s="1184"/>
      <c r="AL673" s="1184"/>
      <c r="AM673" s="1184"/>
      <c r="AN673" s="1184"/>
      <c r="AO673" s="1184"/>
      <c r="AP673" s="1184"/>
      <c r="AQ673" s="1396"/>
      <c r="AR673" s="1184"/>
      <c r="AS673" s="1184"/>
      <c r="AT673" s="1184"/>
      <c r="AU673" s="1184"/>
      <c r="AV673" s="1184"/>
      <c r="AW673" s="1184"/>
      <c r="AX673" s="1184"/>
      <c r="AY673" s="1184"/>
      <c r="AZ673" s="1184"/>
      <c r="BA673" s="1184"/>
      <c r="BB673" s="1184"/>
      <c r="BC673" s="1184"/>
      <c r="BD673" s="1184"/>
      <c r="BE673" s="1184"/>
      <c r="BF673" s="1184"/>
      <c r="BG673" s="1184"/>
      <c r="BH673" s="1184"/>
      <c r="BI673" s="1184"/>
      <c r="BJ673" s="1184"/>
    </row>
    <row r="674" spans="2:62" ht="16.5">
      <c r="B674" s="899"/>
      <c r="C674" s="1298"/>
      <c r="D674" s="1298"/>
      <c r="E674" s="1298"/>
      <c r="F674" s="1298"/>
      <c r="G674" s="1298"/>
      <c r="H674" s="1298"/>
      <c r="I674" s="1298"/>
      <c r="J674" s="1298"/>
      <c r="K674" s="1376"/>
      <c r="L674" s="1376"/>
      <c r="M674" s="1298"/>
      <c r="N674" s="1376"/>
      <c r="O674" s="1376"/>
      <c r="P674" s="1298"/>
      <c r="Q674" s="1376"/>
      <c r="R674" s="1376"/>
      <c r="S674" s="1298"/>
      <c r="T674" s="1298"/>
      <c r="U674" s="1298"/>
      <c r="W674" s="1298"/>
      <c r="X674" s="1298"/>
      <c r="Y674" s="1184"/>
      <c r="Z674" s="1184"/>
      <c r="AA674" s="1184"/>
      <c r="AB674" s="1184"/>
      <c r="AC674" s="1184"/>
      <c r="AD674" s="1184"/>
      <c r="AE674" s="1184"/>
      <c r="AF674" s="1184"/>
      <c r="AG674" s="1184"/>
      <c r="AH674" s="1184"/>
      <c r="AI674" s="1184"/>
      <c r="AJ674" s="1184"/>
      <c r="AK674" s="1184"/>
      <c r="AL674" s="1184"/>
      <c r="AM674" s="1184"/>
      <c r="AN674" s="1184"/>
      <c r="AO674" s="1184"/>
      <c r="AP674" s="1184"/>
      <c r="AQ674" s="1396"/>
      <c r="AR674" s="1184"/>
      <c r="AS674" s="1184"/>
      <c r="AT674" s="1184"/>
      <c r="AU674" s="1184"/>
      <c r="AV674" s="1184"/>
      <c r="AW674" s="1184"/>
      <c r="AX674" s="1184"/>
      <c r="AY674" s="1184"/>
      <c r="AZ674" s="1184"/>
      <c r="BA674" s="1184"/>
      <c r="BB674" s="1184"/>
      <c r="BC674" s="1184"/>
      <c r="BD674" s="1184"/>
      <c r="BE674" s="1184"/>
      <c r="BF674" s="1184"/>
      <c r="BG674" s="1184"/>
      <c r="BH674" s="1184"/>
      <c r="BI674" s="1184"/>
      <c r="BJ674" s="1184"/>
    </row>
    <row r="675" spans="2:62" ht="16.5">
      <c r="B675" s="899"/>
      <c r="C675" s="1298"/>
      <c r="D675" s="1298"/>
      <c r="E675" s="1298"/>
      <c r="F675" s="1298"/>
      <c r="G675" s="1298"/>
      <c r="H675" s="1298"/>
      <c r="I675" s="1298"/>
      <c r="J675" s="1298"/>
      <c r="K675" s="1376"/>
      <c r="L675" s="1376"/>
      <c r="M675" s="1298"/>
      <c r="N675" s="1378"/>
      <c r="O675" s="1378"/>
      <c r="P675" s="1298"/>
      <c r="Q675" s="1378"/>
      <c r="R675" s="1376"/>
      <c r="S675" s="1298"/>
      <c r="T675" s="1298"/>
      <c r="U675" s="1298"/>
      <c r="W675" s="1298"/>
      <c r="X675" s="1298"/>
      <c r="Y675" s="1184"/>
      <c r="Z675" s="1184"/>
      <c r="AA675" s="1184"/>
      <c r="AB675" s="1184"/>
      <c r="AC675" s="1184"/>
      <c r="AD675" s="1184"/>
      <c r="AE675" s="1184"/>
      <c r="AF675" s="1184"/>
      <c r="AG675" s="1184"/>
      <c r="AH675" s="1184"/>
      <c r="AI675" s="1184"/>
      <c r="AJ675" s="1184"/>
      <c r="AK675" s="1184"/>
      <c r="AL675" s="1184"/>
      <c r="AM675" s="1184"/>
      <c r="AN675" s="1184"/>
      <c r="AO675" s="1184"/>
      <c r="AP675" s="1184"/>
      <c r="AQ675" s="1396"/>
      <c r="AR675" s="1184"/>
      <c r="AS675" s="1184"/>
      <c r="AT675" s="1184"/>
      <c r="AU675" s="1184"/>
      <c r="AV675" s="1184"/>
      <c r="AW675" s="1184"/>
      <c r="AX675" s="1184"/>
      <c r="AY675" s="1184"/>
      <c r="AZ675" s="1184"/>
      <c r="BA675" s="1184"/>
      <c r="BB675" s="1184"/>
      <c r="BC675" s="1184"/>
      <c r="BD675" s="1184"/>
      <c r="BE675" s="1184"/>
      <c r="BF675" s="1184"/>
      <c r="BG675" s="1184"/>
      <c r="BH675" s="1184"/>
      <c r="BI675" s="1184"/>
      <c r="BJ675" s="1184"/>
    </row>
    <row r="676" spans="2:62" ht="16.5">
      <c r="B676" s="899"/>
      <c r="C676" s="1298"/>
      <c r="D676" s="1298"/>
      <c r="E676" s="1298"/>
      <c r="F676" s="1298"/>
      <c r="G676" s="1298"/>
      <c r="H676" s="1298"/>
      <c r="I676" s="1298"/>
      <c r="J676" s="1298"/>
      <c r="K676" s="1378"/>
      <c r="L676" s="1378"/>
      <c r="M676" s="1298"/>
      <c r="N676" s="1376"/>
      <c r="O676" s="1376"/>
      <c r="P676" s="1298"/>
      <c r="Q676" s="1376"/>
      <c r="R676" s="1378"/>
      <c r="S676" s="1298"/>
      <c r="T676" s="1298"/>
      <c r="U676" s="1298"/>
      <c r="W676" s="1298"/>
      <c r="X676" s="1298"/>
      <c r="Y676" s="1184"/>
      <c r="Z676" s="1184"/>
      <c r="AA676" s="1184"/>
      <c r="AB676" s="1184"/>
      <c r="AC676" s="1184"/>
      <c r="AD676" s="1184"/>
      <c r="AE676" s="1184"/>
      <c r="AF676" s="1184"/>
      <c r="AG676" s="1184"/>
      <c r="AH676" s="1184"/>
      <c r="AI676" s="1184"/>
      <c r="AJ676" s="1184"/>
      <c r="AK676" s="1184"/>
      <c r="AL676" s="1184"/>
      <c r="AM676" s="1184"/>
      <c r="AN676" s="1184"/>
      <c r="AO676" s="1184"/>
      <c r="AP676" s="1184"/>
      <c r="AQ676" s="1396"/>
      <c r="AR676" s="1184"/>
      <c r="AS676" s="1184"/>
      <c r="AT676" s="1184"/>
      <c r="AU676" s="1184"/>
      <c r="AV676" s="1184"/>
      <c r="AW676" s="1184"/>
      <c r="AX676" s="1184"/>
      <c r="AY676" s="1184"/>
      <c r="AZ676" s="1184"/>
      <c r="BA676" s="1184"/>
      <c r="BB676" s="1184"/>
      <c r="BC676" s="1184"/>
      <c r="BD676" s="1184"/>
      <c r="BE676" s="1184"/>
      <c r="BF676" s="1184"/>
      <c r="BG676" s="1184"/>
      <c r="BH676" s="1184"/>
      <c r="BI676" s="1184"/>
      <c r="BJ676" s="1184"/>
    </row>
    <row r="677" spans="2:62" ht="16.5">
      <c r="B677" s="899"/>
      <c r="C677" s="1298"/>
      <c r="D677" s="1298"/>
      <c r="E677" s="1298"/>
      <c r="F677" s="1298"/>
      <c r="G677" s="1298"/>
      <c r="H677" s="1298"/>
      <c r="I677" s="1298"/>
      <c r="J677" s="1298"/>
      <c r="K677" s="1376"/>
      <c r="L677" s="1376"/>
      <c r="M677" s="1298"/>
      <c r="N677" s="1376"/>
      <c r="O677" s="1376"/>
      <c r="P677" s="1298"/>
      <c r="Q677" s="1376"/>
      <c r="R677" s="1376"/>
      <c r="S677" s="1298"/>
      <c r="T677" s="1298"/>
      <c r="U677" s="1298"/>
      <c r="W677" s="1298"/>
      <c r="X677" s="1298"/>
      <c r="Y677" s="1184"/>
      <c r="Z677" s="1184"/>
      <c r="AA677" s="1184"/>
      <c r="AB677" s="1184"/>
      <c r="AC677" s="1184"/>
      <c r="AD677" s="1184"/>
      <c r="AE677" s="1184"/>
      <c r="AF677" s="1184"/>
      <c r="AG677" s="1184"/>
      <c r="AH677" s="1184"/>
      <c r="AI677" s="1184"/>
      <c r="AJ677" s="1184"/>
      <c r="AK677" s="1184"/>
      <c r="AL677" s="1184"/>
      <c r="AM677" s="1184"/>
      <c r="AN677" s="1184"/>
      <c r="AO677" s="1184"/>
      <c r="AP677" s="1184"/>
      <c r="AQ677" s="1396"/>
      <c r="AR677" s="1184"/>
      <c r="AS677" s="1184"/>
      <c r="AT677" s="1184"/>
      <c r="AU677" s="1184"/>
      <c r="AV677" s="1184"/>
      <c r="AW677" s="1184"/>
      <c r="AX677" s="1184"/>
      <c r="AY677" s="1184"/>
      <c r="AZ677" s="1184"/>
      <c r="BA677" s="1184"/>
      <c r="BB677" s="1184"/>
      <c r="BC677" s="1184"/>
      <c r="BD677" s="1184"/>
      <c r="BE677" s="1184"/>
      <c r="BF677" s="1184"/>
      <c r="BG677" s="1184"/>
      <c r="BH677" s="1184"/>
      <c r="BI677" s="1184"/>
      <c r="BJ677" s="1184"/>
    </row>
    <row r="678" spans="2:62" ht="16.5">
      <c r="B678" s="899"/>
      <c r="C678" s="1298"/>
      <c r="D678" s="1298"/>
      <c r="E678" s="1298"/>
      <c r="F678" s="1298"/>
      <c r="G678" s="1298"/>
      <c r="H678" s="1298"/>
      <c r="I678" s="1298"/>
      <c r="J678" s="1298"/>
      <c r="K678" s="1376"/>
      <c r="L678" s="1376"/>
      <c r="M678" s="1298"/>
      <c r="N678" s="1376"/>
      <c r="O678" s="1376"/>
      <c r="P678" s="1298"/>
      <c r="Q678" s="1376"/>
      <c r="R678" s="1376"/>
      <c r="S678" s="1298"/>
      <c r="T678" s="1298"/>
      <c r="U678" s="1298"/>
      <c r="W678" s="1298"/>
      <c r="X678" s="1298"/>
      <c r="Y678" s="1184"/>
      <c r="Z678" s="1184"/>
      <c r="AA678" s="1184"/>
      <c r="AB678" s="1184"/>
      <c r="AC678" s="1184"/>
      <c r="AD678" s="1184"/>
      <c r="AE678" s="1184"/>
      <c r="AF678" s="1184"/>
      <c r="AG678" s="1184"/>
      <c r="AH678" s="1184"/>
      <c r="AI678" s="1184"/>
      <c r="AJ678" s="1184"/>
      <c r="AK678" s="1184"/>
      <c r="AL678" s="1184"/>
      <c r="AM678" s="1184"/>
      <c r="AN678" s="1184"/>
      <c r="AO678" s="1184"/>
      <c r="AP678" s="1184"/>
      <c r="AQ678" s="1396"/>
      <c r="AR678" s="1184"/>
      <c r="AS678" s="1184"/>
      <c r="AT678" s="1184"/>
      <c r="AU678" s="1184"/>
      <c r="AV678" s="1184"/>
      <c r="AW678" s="1184"/>
      <c r="AX678" s="1184"/>
      <c r="AY678" s="1184"/>
      <c r="AZ678" s="1184"/>
      <c r="BA678" s="1184"/>
      <c r="BB678" s="1184"/>
      <c r="BC678" s="1184"/>
      <c r="BD678" s="1184"/>
      <c r="BE678" s="1184"/>
      <c r="BF678" s="1184"/>
      <c r="BG678" s="1184"/>
      <c r="BH678" s="1184"/>
      <c r="BI678" s="1184"/>
      <c r="BJ678" s="1184"/>
    </row>
    <row r="679" spans="2:62" ht="16.5">
      <c r="B679" s="899"/>
      <c r="C679" s="1298"/>
      <c r="D679" s="1298"/>
      <c r="E679" s="1298"/>
      <c r="F679" s="1298"/>
      <c r="G679" s="1298"/>
      <c r="H679" s="1298"/>
      <c r="I679" s="1298"/>
      <c r="J679" s="1298"/>
      <c r="K679" s="1376"/>
      <c r="L679" s="1376"/>
      <c r="M679" s="1298"/>
      <c r="N679" s="1376"/>
      <c r="O679" s="1376"/>
      <c r="P679" s="1298"/>
      <c r="Q679" s="1376"/>
      <c r="R679" s="1376"/>
      <c r="S679" s="1298"/>
      <c r="T679" s="1298"/>
      <c r="U679" s="1298"/>
      <c r="W679" s="1298"/>
      <c r="X679" s="1298"/>
      <c r="Y679" s="1184"/>
      <c r="Z679" s="1184"/>
      <c r="AA679" s="1184"/>
      <c r="AB679" s="1184"/>
      <c r="AC679" s="1184"/>
      <c r="AD679" s="1184"/>
      <c r="AE679" s="1184"/>
      <c r="AF679" s="1184"/>
      <c r="AG679" s="1184"/>
      <c r="AH679" s="1184"/>
      <c r="AI679" s="1184"/>
      <c r="AJ679" s="1184"/>
      <c r="AK679" s="1184"/>
      <c r="AL679" s="1184"/>
      <c r="AM679" s="1184"/>
      <c r="AN679" s="1184"/>
      <c r="AO679" s="1184"/>
      <c r="AP679" s="1184"/>
      <c r="AQ679" s="1396"/>
      <c r="AR679" s="1184"/>
      <c r="AS679" s="1184"/>
      <c r="AT679" s="1184"/>
      <c r="AU679" s="1184"/>
      <c r="AV679" s="1184"/>
      <c r="AW679" s="1184"/>
      <c r="AX679" s="1184"/>
      <c r="AY679" s="1184"/>
      <c r="AZ679" s="1184"/>
      <c r="BA679" s="1184"/>
      <c r="BB679" s="1184"/>
      <c r="BC679" s="1184"/>
      <c r="BD679" s="1184"/>
      <c r="BE679" s="1184"/>
      <c r="BF679" s="1184"/>
      <c r="BG679" s="1184"/>
      <c r="BH679" s="1184"/>
      <c r="BI679" s="1184"/>
      <c r="BJ679" s="1184"/>
    </row>
    <row r="680" spans="2:62" ht="16.5">
      <c r="B680" s="899"/>
      <c r="C680" s="1298"/>
      <c r="D680" s="1298"/>
      <c r="E680" s="1298"/>
      <c r="F680" s="1298"/>
      <c r="G680" s="1298"/>
      <c r="H680" s="1298"/>
      <c r="I680" s="1298"/>
      <c r="J680" s="1298"/>
      <c r="K680" s="1376"/>
      <c r="L680" s="1376"/>
      <c r="M680" s="1298"/>
      <c r="N680" s="1376"/>
      <c r="O680" s="1376"/>
      <c r="P680" s="1298"/>
      <c r="Q680" s="1376"/>
      <c r="R680" s="1376"/>
      <c r="S680" s="1298"/>
      <c r="T680" s="1298"/>
      <c r="U680" s="1298"/>
      <c r="W680" s="1298"/>
      <c r="X680" s="1298"/>
      <c r="Y680" s="1184"/>
      <c r="Z680" s="1184"/>
      <c r="AA680" s="1184"/>
      <c r="AB680" s="1184"/>
      <c r="AC680" s="1184"/>
      <c r="AD680" s="1184"/>
      <c r="AE680" s="1184"/>
      <c r="AF680" s="1184"/>
      <c r="AG680" s="1184"/>
      <c r="AH680" s="1184"/>
      <c r="AI680" s="1184"/>
      <c r="AJ680" s="1184"/>
      <c r="AK680" s="1184"/>
      <c r="AL680" s="1184"/>
      <c r="AM680" s="1184"/>
      <c r="AN680" s="1184"/>
      <c r="AO680" s="1184"/>
      <c r="AP680" s="1184"/>
      <c r="AQ680" s="1396"/>
      <c r="AR680" s="1184"/>
      <c r="AS680" s="1184"/>
      <c r="AT680" s="1184"/>
      <c r="AU680" s="1184"/>
      <c r="AV680" s="1184"/>
      <c r="AW680" s="1184"/>
      <c r="AX680" s="1184"/>
      <c r="AY680" s="1184"/>
      <c r="AZ680" s="1184"/>
      <c r="BA680" s="1184"/>
      <c r="BB680" s="1184"/>
      <c r="BC680" s="1184"/>
      <c r="BD680" s="1184"/>
      <c r="BE680" s="1184"/>
      <c r="BF680" s="1184"/>
      <c r="BG680" s="1184"/>
      <c r="BH680" s="1184"/>
      <c r="BI680" s="1184"/>
      <c r="BJ680" s="1184"/>
    </row>
    <row r="681" spans="2:62" ht="16.5">
      <c r="B681" s="899"/>
      <c r="C681" s="1298"/>
      <c r="D681" s="1298"/>
      <c r="E681" s="1298"/>
      <c r="F681" s="1298"/>
      <c r="G681" s="1298"/>
      <c r="H681" s="1298"/>
      <c r="I681" s="1298"/>
      <c r="J681" s="1298"/>
      <c r="K681" s="1376"/>
      <c r="L681" s="1376"/>
      <c r="M681" s="1298"/>
      <c r="N681" s="1376"/>
      <c r="O681" s="1376"/>
      <c r="P681" s="1298"/>
      <c r="Q681" s="1376"/>
      <c r="R681" s="1376"/>
      <c r="S681" s="1298"/>
      <c r="T681" s="1298"/>
      <c r="U681" s="1298"/>
      <c r="W681" s="1298"/>
      <c r="X681" s="1298"/>
      <c r="Y681" s="1184"/>
      <c r="Z681" s="1184"/>
      <c r="AA681" s="1184"/>
      <c r="AB681" s="1184"/>
      <c r="AC681" s="1184"/>
      <c r="AD681" s="1184"/>
      <c r="AE681" s="1184"/>
      <c r="AF681" s="1184"/>
      <c r="AG681" s="1184"/>
      <c r="AH681" s="1184"/>
      <c r="AI681" s="1184"/>
      <c r="AJ681" s="1184"/>
      <c r="AK681" s="1184"/>
      <c r="AL681" s="1184"/>
      <c r="AM681" s="1184"/>
      <c r="AN681" s="1184"/>
      <c r="AO681" s="1184"/>
      <c r="AP681" s="1184"/>
      <c r="AQ681" s="1396"/>
      <c r="AR681" s="1184"/>
      <c r="AS681" s="1184"/>
      <c r="AT681" s="1184"/>
      <c r="AU681" s="1184"/>
      <c r="AV681" s="1184"/>
      <c r="AW681" s="1184"/>
      <c r="AX681" s="1184"/>
      <c r="AY681" s="1184"/>
      <c r="AZ681" s="1184"/>
      <c r="BA681" s="1184"/>
      <c r="BB681" s="1184"/>
      <c r="BC681" s="1184"/>
      <c r="BD681" s="1184"/>
      <c r="BE681" s="1184"/>
      <c r="BF681" s="1184"/>
      <c r="BG681" s="1184"/>
      <c r="BH681" s="1184"/>
      <c r="BI681" s="1184"/>
      <c r="BJ681" s="1184"/>
    </row>
    <row r="682" spans="2:62" ht="16.5">
      <c r="B682" s="899"/>
      <c r="C682" s="1298"/>
      <c r="D682" s="1298"/>
      <c r="E682" s="1298"/>
      <c r="F682" s="1298"/>
      <c r="G682" s="1298"/>
      <c r="H682" s="1298"/>
      <c r="I682" s="1298"/>
      <c r="J682" s="1298"/>
      <c r="K682" s="1376"/>
      <c r="L682" s="1376"/>
      <c r="M682" s="1298"/>
      <c r="N682" s="1376"/>
      <c r="O682" s="1376"/>
      <c r="P682" s="1298"/>
      <c r="Q682" s="1376"/>
      <c r="R682" s="1376"/>
      <c r="S682" s="1298"/>
      <c r="T682" s="1298"/>
      <c r="U682" s="1298"/>
      <c r="W682" s="1298"/>
      <c r="X682" s="1298"/>
      <c r="Y682" s="1184"/>
      <c r="Z682" s="1184"/>
      <c r="AA682" s="1184"/>
      <c r="AB682" s="1184"/>
      <c r="AC682" s="1184"/>
      <c r="AD682" s="1184"/>
      <c r="AE682" s="1184"/>
      <c r="AF682" s="1184"/>
      <c r="AG682" s="1184"/>
      <c r="AH682" s="1184"/>
      <c r="AI682" s="1184"/>
      <c r="AJ682" s="1184"/>
      <c r="AK682" s="1184"/>
      <c r="AL682" s="1184"/>
      <c r="AM682" s="1184"/>
      <c r="AN682" s="1184"/>
      <c r="AO682" s="1184"/>
      <c r="AP682" s="1184"/>
      <c r="AQ682" s="1396"/>
      <c r="AR682" s="1184"/>
      <c r="AS682" s="1184"/>
      <c r="AT682" s="1184"/>
      <c r="AU682" s="1184"/>
      <c r="AV682" s="1184"/>
      <c r="AW682" s="1184"/>
      <c r="AX682" s="1184"/>
      <c r="AY682" s="1184"/>
      <c r="AZ682" s="1184"/>
      <c r="BA682" s="1184"/>
      <c r="BB682" s="1184"/>
      <c r="BC682" s="1184"/>
      <c r="BD682" s="1184"/>
      <c r="BE682" s="1184"/>
      <c r="BF682" s="1184"/>
      <c r="BG682" s="1184"/>
      <c r="BH682" s="1184"/>
      <c r="BI682" s="1184"/>
      <c r="BJ682" s="1184"/>
    </row>
    <row r="683" spans="2:62" ht="16.5">
      <c r="B683" s="899"/>
      <c r="C683" s="1298"/>
      <c r="D683" s="1298"/>
      <c r="E683" s="1298"/>
      <c r="F683" s="1298"/>
      <c r="G683" s="1298"/>
      <c r="H683" s="1298"/>
      <c r="I683" s="1298"/>
      <c r="J683" s="1298"/>
      <c r="K683" s="1376"/>
      <c r="L683" s="1376"/>
      <c r="M683" s="1298"/>
      <c r="N683" s="1376"/>
      <c r="O683" s="1376"/>
      <c r="P683" s="1298"/>
      <c r="Q683" s="1376"/>
      <c r="R683" s="1376"/>
      <c r="S683" s="1298"/>
      <c r="T683" s="1298"/>
      <c r="U683" s="1298"/>
      <c r="W683" s="1298"/>
      <c r="X683" s="1298"/>
      <c r="Y683" s="1184"/>
      <c r="Z683" s="1184"/>
      <c r="AA683" s="1184"/>
      <c r="AB683" s="1184"/>
      <c r="AC683" s="1184"/>
      <c r="AD683" s="1184"/>
      <c r="AE683" s="1184"/>
      <c r="AF683" s="1184"/>
      <c r="AG683" s="1184"/>
      <c r="AH683" s="1184"/>
      <c r="AI683" s="1184"/>
      <c r="AJ683" s="1184"/>
      <c r="AK683" s="1184"/>
      <c r="AL683" s="1184"/>
      <c r="AM683" s="1184"/>
      <c r="AN683" s="1184"/>
      <c r="AO683" s="1184"/>
      <c r="AP683" s="1184"/>
      <c r="AQ683" s="1396"/>
      <c r="AR683" s="1184"/>
      <c r="AS683" s="1184"/>
      <c r="AT683" s="1184"/>
      <c r="AU683" s="1184"/>
      <c r="AV683" s="1184"/>
      <c r="AW683" s="1184"/>
      <c r="AX683" s="1184"/>
      <c r="AY683" s="1184"/>
      <c r="AZ683" s="1184"/>
      <c r="BA683" s="1184"/>
      <c r="BB683" s="1184"/>
      <c r="BC683" s="1184"/>
      <c r="BD683" s="1184"/>
      <c r="BE683" s="1184"/>
      <c r="BF683" s="1184"/>
      <c r="BG683" s="1184"/>
      <c r="BH683" s="1184"/>
      <c r="BI683" s="1184"/>
      <c r="BJ683" s="1184"/>
    </row>
    <row r="684" spans="2:62" ht="16.5">
      <c r="B684" s="899"/>
      <c r="C684" s="1298"/>
      <c r="D684" s="1298"/>
      <c r="E684" s="1298"/>
      <c r="F684" s="1298"/>
      <c r="G684" s="1298"/>
      <c r="H684" s="1298"/>
      <c r="I684" s="1298"/>
      <c r="J684" s="1298"/>
      <c r="K684" s="1376"/>
      <c r="L684" s="1376"/>
      <c r="M684" s="1298"/>
      <c r="N684" s="1376"/>
      <c r="O684" s="1376"/>
      <c r="P684" s="1298"/>
      <c r="Q684" s="1376"/>
      <c r="R684" s="1376"/>
      <c r="S684" s="1298"/>
      <c r="T684" s="1298"/>
      <c r="U684" s="1298"/>
      <c r="W684" s="1298"/>
      <c r="X684" s="1298"/>
      <c r="Y684" s="1184"/>
      <c r="Z684" s="1184"/>
      <c r="AA684" s="1184"/>
      <c r="AB684" s="1184"/>
      <c r="AC684" s="1184"/>
      <c r="AD684" s="1184"/>
      <c r="AE684" s="1184"/>
      <c r="AF684" s="1184"/>
      <c r="AG684" s="1184"/>
      <c r="AH684" s="1184"/>
      <c r="AI684" s="1184"/>
      <c r="AJ684" s="1184"/>
      <c r="AK684" s="1184"/>
      <c r="AL684" s="1184"/>
      <c r="AM684" s="1184"/>
      <c r="AN684" s="1184"/>
      <c r="AO684" s="1184"/>
      <c r="AP684" s="1184"/>
      <c r="AQ684" s="1396"/>
      <c r="AR684" s="1184"/>
      <c r="AS684" s="1184"/>
      <c r="AT684" s="1184"/>
      <c r="AU684" s="1184"/>
      <c r="AV684" s="1184"/>
      <c r="AW684" s="1184"/>
      <c r="AX684" s="1184"/>
      <c r="AY684" s="1184"/>
      <c r="AZ684" s="1184"/>
      <c r="BA684" s="1184"/>
      <c r="BB684" s="1184"/>
      <c r="BC684" s="1184"/>
      <c r="BD684" s="1184"/>
      <c r="BE684" s="1184"/>
      <c r="BF684" s="1184"/>
      <c r="BG684" s="1184"/>
      <c r="BH684" s="1184"/>
      <c r="BI684" s="1184"/>
      <c r="BJ684" s="1184"/>
    </row>
    <row r="685" spans="2:62" ht="16.5">
      <c r="B685" s="899"/>
      <c r="C685" s="1298"/>
      <c r="D685" s="1298"/>
      <c r="E685" s="1298"/>
      <c r="F685" s="1298"/>
      <c r="G685" s="1298"/>
      <c r="H685" s="1298"/>
      <c r="I685" s="1298"/>
      <c r="J685" s="1298"/>
      <c r="K685" s="1376"/>
      <c r="L685" s="1376"/>
      <c r="M685" s="1298"/>
      <c r="N685" s="1376"/>
      <c r="O685" s="1376"/>
      <c r="P685" s="1298"/>
      <c r="Q685" s="1376"/>
      <c r="R685" s="1376"/>
      <c r="S685" s="1298"/>
      <c r="T685" s="1298"/>
      <c r="U685" s="1298"/>
      <c r="W685" s="1298"/>
      <c r="X685" s="1298"/>
      <c r="Y685" s="1184"/>
      <c r="Z685" s="1184"/>
      <c r="AA685" s="1184"/>
      <c r="AB685" s="1184"/>
      <c r="AC685" s="1184"/>
      <c r="AD685" s="1184"/>
      <c r="AE685" s="1184"/>
      <c r="AF685" s="1184"/>
      <c r="AG685" s="1184"/>
      <c r="AH685" s="1184"/>
      <c r="AI685" s="1184"/>
      <c r="AJ685" s="1184"/>
      <c r="AK685" s="1184"/>
      <c r="AL685" s="1184"/>
      <c r="AM685" s="1184"/>
      <c r="AN685" s="1184"/>
      <c r="AO685" s="1184"/>
      <c r="AP685" s="1184"/>
      <c r="AQ685" s="1396"/>
      <c r="AR685" s="1184"/>
      <c r="AS685" s="1184"/>
      <c r="AT685" s="1184"/>
      <c r="AU685" s="1184"/>
      <c r="AV685" s="1184"/>
      <c r="AW685" s="1184"/>
      <c r="AX685" s="1184"/>
      <c r="AY685" s="1184"/>
      <c r="AZ685" s="1184"/>
      <c r="BA685" s="1184"/>
      <c r="BB685" s="1184"/>
      <c r="BC685" s="1184"/>
      <c r="BD685" s="1184"/>
      <c r="BE685" s="1184"/>
      <c r="BF685" s="1184"/>
      <c r="BG685" s="1184"/>
      <c r="BH685" s="1184"/>
      <c r="BI685" s="1184"/>
      <c r="BJ685" s="1184"/>
    </row>
    <row r="686" spans="2:62" ht="16.5">
      <c r="B686" s="899"/>
      <c r="C686" s="1298"/>
      <c r="D686" s="1298"/>
      <c r="E686" s="1298"/>
      <c r="F686" s="1298"/>
      <c r="G686" s="1298"/>
      <c r="H686" s="1298"/>
      <c r="I686" s="1298"/>
      <c r="J686" s="1298"/>
      <c r="K686" s="1376"/>
      <c r="L686" s="1376"/>
      <c r="M686" s="1298"/>
      <c r="N686" s="1376"/>
      <c r="O686" s="1376"/>
      <c r="P686" s="1298"/>
      <c r="Q686" s="1376"/>
      <c r="R686" s="1376"/>
      <c r="S686" s="1298"/>
      <c r="T686" s="1298"/>
      <c r="U686" s="1298"/>
      <c r="W686" s="1298"/>
      <c r="X686" s="1298"/>
      <c r="Y686" s="1184"/>
      <c r="Z686" s="1184"/>
      <c r="AA686" s="1184"/>
      <c r="AB686" s="1184"/>
      <c r="AC686" s="1184"/>
      <c r="AD686" s="1184"/>
      <c r="AE686" s="1184"/>
      <c r="AF686" s="1184"/>
      <c r="AG686" s="1184"/>
      <c r="AH686" s="1184"/>
      <c r="AI686" s="1184"/>
      <c r="AJ686" s="1184"/>
      <c r="AK686" s="1184"/>
      <c r="AL686" s="1184"/>
      <c r="AM686" s="1184"/>
      <c r="AN686" s="1184"/>
      <c r="AO686" s="1184"/>
      <c r="AP686" s="1184"/>
      <c r="AQ686" s="1396"/>
      <c r="AR686" s="1184"/>
      <c r="AS686" s="1184"/>
      <c r="AT686" s="1184"/>
      <c r="AU686" s="1184"/>
      <c r="AV686" s="1184"/>
      <c r="AW686" s="1184"/>
      <c r="AX686" s="1184"/>
      <c r="AY686" s="1184"/>
      <c r="AZ686" s="1184"/>
      <c r="BA686" s="1184"/>
      <c r="BB686" s="1184"/>
      <c r="BC686" s="1184"/>
      <c r="BD686" s="1184"/>
      <c r="BE686" s="1184"/>
      <c r="BF686" s="1184"/>
      <c r="BG686" s="1184"/>
      <c r="BH686" s="1184"/>
      <c r="BI686" s="1184"/>
      <c r="BJ686" s="1184"/>
    </row>
    <row r="687" spans="2:62" ht="16.5">
      <c r="B687" s="899"/>
      <c r="C687" s="1298"/>
      <c r="D687" s="1298"/>
      <c r="E687" s="1298"/>
      <c r="F687" s="1298"/>
      <c r="G687" s="1298"/>
      <c r="H687" s="1298"/>
      <c r="I687" s="1298"/>
      <c r="J687" s="1298"/>
      <c r="K687" s="1376"/>
      <c r="L687" s="1376"/>
      <c r="M687" s="1298"/>
      <c r="N687" s="1376"/>
      <c r="O687" s="1376"/>
      <c r="P687" s="1298"/>
      <c r="Q687" s="1376"/>
      <c r="R687" s="1376"/>
      <c r="S687" s="1298"/>
      <c r="T687" s="1298"/>
      <c r="U687" s="1298"/>
      <c r="W687" s="1298"/>
      <c r="X687" s="1298"/>
      <c r="Y687" s="1184"/>
      <c r="Z687" s="1184"/>
      <c r="AA687" s="1184"/>
      <c r="AB687" s="1184"/>
      <c r="AC687" s="1184"/>
      <c r="AD687" s="1184"/>
      <c r="AE687" s="1184"/>
      <c r="AF687" s="1184"/>
      <c r="AG687" s="1184"/>
      <c r="AH687" s="1184"/>
      <c r="AI687" s="1184"/>
      <c r="AJ687" s="1184"/>
      <c r="AK687" s="1184"/>
      <c r="AL687" s="1184"/>
      <c r="AM687" s="1184"/>
      <c r="AN687" s="1184"/>
      <c r="AO687" s="1184"/>
      <c r="AP687" s="1184"/>
      <c r="AQ687" s="1396"/>
      <c r="AR687" s="1184"/>
      <c r="AS687" s="1184"/>
      <c r="AT687" s="1184"/>
      <c r="AU687" s="1184"/>
      <c r="AV687" s="1184"/>
      <c r="AW687" s="1184"/>
      <c r="AX687" s="1184"/>
      <c r="AY687" s="1184"/>
      <c r="AZ687" s="1184"/>
      <c r="BA687" s="1184"/>
      <c r="BB687" s="1184"/>
      <c r="BC687" s="1184"/>
      <c r="BD687" s="1184"/>
      <c r="BE687" s="1184"/>
      <c r="BF687" s="1184"/>
      <c r="BG687" s="1184"/>
      <c r="BH687" s="1184"/>
      <c r="BI687" s="1184"/>
      <c r="BJ687" s="1184"/>
    </row>
    <row r="688" spans="2:62" ht="16.5">
      <c r="B688" s="899"/>
      <c r="C688" s="1298"/>
      <c r="D688" s="1298"/>
      <c r="E688" s="1298"/>
      <c r="F688" s="1298"/>
      <c r="G688" s="1298"/>
      <c r="H688" s="1298"/>
      <c r="I688" s="1298"/>
      <c r="J688" s="1298"/>
      <c r="K688" s="1376"/>
      <c r="L688" s="1376"/>
      <c r="M688" s="1298"/>
      <c r="N688" s="1376"/>
      <c r="O688" s="1376"/>
      <c r="P688" s="1298"/>
      <c r="Q688" s="1376"/>
      <c r="R688" s="1376"/>
      <c r="S688" s="1298"/>
      <c r="T688" s="1298"/>
      <c r="U688" s="1298"/>
      <c r="W688" s="1298"/>
      <c r="X688" s="1298"/>
      <c r="Y688" s="1184"/>
      <c r="Z688" s="1184"/>
      <c r="AA688" s="1184"/>
      <c r="AB688" s="1184"/>
      <c r="AC688" s="1184"/>
      <c r="AD688" s="1184"/>
      <c r="AE688" s="1184"/>
      <c r="AF688" s="1184"/>
      <c r="AG688" s="1184"/>
      <c r="AH688" s="1184"/>
      <c r="AI688" s="1184"/>
      <c r="AJ688" s="1184"/>
      <c r="AK688" s="1184"/>
      <c r="AL688" s="1184"/>
      <c r="AM688" s="1184"/>
      <c r="AN688" s="1184"/>
      <c r="AO688" s="1184"/>
      <c r="AP688" s="1184"/>
      <c r="AQ688" s="1396"/>
      <c r="AR688" s="1184"/>
      <c r="AS688" s="1184"/>
      <c r="AT688" s="1184"/>
      <c r="AU688" s="1184"/>
      <c r="AV688" s="1184"/>
      <c r="AW688" s="1184"/>
      <c r="AX688" s="1184"/>
      <c r="AY688" s="1184"/>
      <c r="AZ688" s="1184"/>
      <c r="BA688" s="1184"/>
      <c r="BB688" s="1184"/>
      <c r="BC688" s="1184"/>
      <c r="BD688" s="1184"/>
      <c r="BE688" s="1184"/>
      <c r="BF688" s="1184"/>
      <c r="BG688" s="1184"/>
      <c r="BH688" s="1184"/>
      <c r="BI688" s="1184"/>
      <c r="BJ688" s="1184"/>
    </row>
    <row r="689" spans="2:62" ht="16.5">
      <c r="B689" s="899"/>
      <c r="C689" s="1298"/>
      <c r="D689" s="1298"/>
      <c r="E689" s="1298"/>
      <c r="F689" s="1298"/>
      <c r="G689" s="1298"/>
      <c r="H689" s="1298"/>
      <c r="I689" s="1298"/>
      <c r="J689" s="1298"/>
      <c r="K689" s="1376"/>
      <c r="L689" s="1376"/>
      <c r="M689" s="1298"/>
      <c r="N689" s="1376"/>
      <c r="O689" s="1376"/>
      <c r="P689" s="1298"/>
      <c r="Q689" s="1376"/>
      <c r="R689" s="1376"/>
      <c r="S689" s="1298"/>
      <c r="T689" s="1298"/>
      <c r="U689" s="1298"/>
      <c r="W689" s="1298"/>
      <c r="X689" s="1298"/>
      <c r="Y689" s="1184"/>
      <c r="Z689" s="1184"/>
      <c r="AA689" s="1184"/>
      <c r="AB689" s="1184"/>
      <c r="AC689" s="1184"/>
      <c r="AD689" s="1184"/>
      <c r="AE689" s="1184"/>
      <c r="AF689" s="1184"/>
      <c r="AG689" s="1184"/>
      <c r="AH689" s="1184"/>
      <c r="AI689" s="1184"/>
      <c r="AJ689" s="1184"/>
      <c r="AK689" s="1184"/>
      <c r="AL689" s="1184"/>
      <c r="AM689" s="1184"/>
      <c r="AN689" s="1184"/>
      <c r="AO689" s="1184"/>
      <c r="AP689" s="1184"/>
      <c r="AQ689" s="1396"/>
      <c r="AR689" s="1184"/>
      <c r="AS689" s="1184"/>
      <c r="AT689" s="1184"/>
      <c r="AU689" s="1184"/>
      <c r="AV689" s="1184"/>
      <c r="AW689" s="1184"/>
      <c r="AX689" s="1184"/>
      <c r="AY689" s="1184"/>
      <c r="AZ689" s="1184"/>
      <c r="BA689" s="1184"/>
      <c r="BB689" s="1184"/>
      <c r="BC689" s="1184"/>
      <c r="BD689" s="1184"/>
      <c r="BE689" s="1184"/>
      <c r="BF689" s="1184"/>
      <c r="BG689" s="1184"/>
      <c r="BH689" s="1184"/>
      <c r="BI689" s="1184"/>
      <c r="BJ689" s="1184"/>
    </row>
    <row r="690" spans="2:62" ht="16.5">
      <c r="B690" s="899"/>
      <c r="C690" s="1298"/>
      <c r="D690" s="1298"/>
      <c r="E690" s="1298"/>
      <c r="F690" s="1298"/>
      <c r="G690" s="1298"/>
      <c r="H690" s="1298"/>
      <c r="I690" s="1298"/>
      <c r="J690" s="1298"/>
      <c r="K690" s="1376"/>
      <c r="L690" s="1376"/>
      <c r="M690" s="1298"/>
      <c r="N690" s="1298"/>
      <c r="O690" s="1298"/>
      <c r="P690" s="1298"/>
      <c r="Q690" s="1298"/>
      <c r="R690" s="1376"/>
      <c r="S690" s="1298"/>
      <c r="T690" s="1298"/>
      <c r="U690" s="1298"/>
      <c r="W690" s="1298"/>
      <c r="X690" s="1298"/>
      <c r="Y690" s="1184"/>
      <c r="Z690" s="1184"/>
      <c r="AA690" s="1184"/>
      <c r="AB690" s="1184"/>
      <c r="AC690" s="1184"/>
      <c r="AD690" s="1184"/>
      <c r="AE690" s="1184"/>
      <c r="AF690" s="1184"/>
      <c r="AG690" s="1184"/>
      <c r="AH690" s="1184"/>
      <c r="AI690" s="1184"/>
      <c r="AJ690" s="1184"/>
      <c r="AK690" s="1184"/>
      <c r="AL690" s="1184"/>
      <c r="AM690" s="1184"/>
      <c r="AN690" s="1184"/>
      <c r="AO690" s="1184"/>
      <c r="AP690" s="1184"/>
      <c r="AQ690" s="1396"/>
      <c r="AR690" s="1184"/>
      <c r="AS690" s="1184"/>
      <c r="AT690" s="1184"/>
      <c r="AU690" s="1184"/>
      <c r="AV690" s="1184"/>
      <c r="AW690" s="1184"/>
      <c r="AX690" s="1184"/>
      <c r="AY690" s="1184"/>
      <c r="AZ690" s="1184"/>
      <c r="BA690" s="1184"/>
      <c r="BB690" s="1184"/>
      <c r="BC690" s="1184"/>
      <c r="BD690" s="1184"/>
      <c r="BE690" s="1184"/>
      <c r="BF690" s="1184"/>
      <c r="BG690" s="1184"/>
      <c r="BH690" s="1184"/>
      <c r="BI690" s="1184"/>
      <c r="BJ690" s="1184"/>
    </row>
    <row r="691" spans="2:62" ht="16.5">
      <c r="B691" s="899"/>
      <c r="C691" s="1298"/>
      <c r="D691" s="1298"/>
      <c r="E691" s="1298"/>
      <c r="F691" s="1298"/>
      <c r="G691" s="1298"/>
      <c r="H691" s="1298"/>
      <c r="I691" s="1298"/>
      <c r="J691" s="1298"/>
      <c r="K691" s="1376"/>
      <c r="L691" s="1376"/>
      <c r="M691" s="1298"/>
      <c r="N691" s="1378"/>
      <c r="O691" s="1378"/>
      <c r="P691" s="1298"/>
      <c r="Q691" s="1378"/>
      <c r="R691" s="1376"/>
      <c r="S691" s="1298"/>
      <c r="T691" s="1298"/>
      <c r="U691" s="1298"/>
      <c r="W691" s="1298"/>
      <c r="X691" s="1298"/>
      <c r="Y691" s="1184"/>
      <c r="Z691" s="1184"/>
      <c r="AA691" s="1184"/>
      <c r="AB691" s="1184"/>
      <c r="AC691" s="1184"/>
      <c r="AD691" s="1184"/>
      <c r="AE691" s="1184"/>
      <c r="AF691" s="1184"/>
      <c r="AG691" s="1184"/>
      <c r="AH691" s="1184"/>
      <c r="AI691" s="1184"/>
      <c r="AJ691" s="1184"/>
      <c r="AK691" s="1184"/>
      <c r="AL691" s="1184"/>
      <c r="AM691" s="1184"/>
      <c r="AN691" s="1184"/>
      <c r="AO691" s="1184"/>
      <c r="AP691" s="1184"/>
      <c r="AQ691" s="1396"/>
      <c r="AR691" s="1184"/>
      <c r="AS691" s="1184"/>
      <c r="AT691" s="1184"/>
      <c r="AU691" s="1184"/>
      <c r="AV691" s="1184"/>
      <c r="AW691" s="1184"/>
      <c r="AX691" s="1184"/>
      <c r="AY691" s="1184"/>
      <c r="AZ691" s="1184"/>
      <c r="BA691" s="1184"/>
      <c r="BB691" s="1184"/>
      <c r="BC691" s="1184"/>
      <c r="BD691" s="1184"/>
      <c r="BE691" s="1184"/>
      <c r="BF691" s="1184"/>
      <c r="BG691" s="1184"/>
      <c r="BH691" s="1184"/>
      <c r="BI691" s="1184"/>
      <c r="BJ691" s="1184"/>
    </row>
    <row r="692" spans="2:62" ht="16.5">
      <c r="B692" s="899"/>
      <c r="C692" s="1298"/>
      <c r="D692" s="1298"/>
      <c r="E692" s="1298"/>
      <c r="F692" s="1298"/>
      <c r="G692" s="1298"/>
      <c r="H692" s="1298"/>
      <c r="I692" s="1298"/>
      <c r="J692" s="1298"/>
      <c r="K692" s="1298"/>
      <c r="L692" s="1298"/>
      <c r="M692" s="1298"/>
      <c r="N692" s="1376"/>
      <c r="O692" s="1376"/>
      <c r="P692" s="1298"/>
      <c r="Q692" s="1376"/>
      <c r="R692" s="1298"/>
      <c r="S692" s="1298"/>
      <c r="T692" s="1298"/>
      <c r="U692" s="1298"/>
      <c r="W692" s="1298"/>
      <c r="X692" s="1298"/>
      <c r="Y692" s="1184"/>
      <c r="Z692" s="1184"/>
      <c r="AA692" s="1184"/>
      <c r="AB692" s="1184"/>
      <c r="AC692" s="1184"/>
      <c r="AD692" s="1184"/>
      <c r="AE692" s="1184"/>
      <c r="AF692" s="1184"/>
      <c r="AG692" s="1184"/>
      <c r="AH692" s="1184"/>
      <c r="AI692" s="1184"/>
      <c r="AJ692" s="1184"/>
      <c r="AK692" s="1184"/>
      <c r="AL692" s="1184"/>
      <c r="AM692" s="1184"/>
      <c r="AN692" s="1184"/>
      <c r="AO692" s="1184"/>
      <c r="AP692" s="1184"/>
      <c r="AQ692" s="1396"/>
      <c r="AR692" s="1184"/>
      <c r="AS692" s="1184"/>
      <c r="AT692" s="1184"/>
      <c r="AU692" s="1184"/>
      <c r="AV692" s="1184"/>
      <c r="AW692" s="1184"/>
      <c r="AX692" s="1184"/>
      <c r="AY692" s="1184"/>
      <c r="AZ692" s="1184"/>
      <c r="BA692" s="1184"/>
      <c r="BB692" s="1184"/>
      <c r="BC692" s="1184"/>
      <c r="BD692" s="1184"/>
      <c r="BE692" s="1184"/>
      <c r="BF692" s="1184"/>
      <c r="BG692" s="1184"/>
      <c r="BH692" s="1184"/>
      <c r="BI692" s="1184"/>
      <c r="BJ692" s="1184"/>
    </row>
    <row r="693" spans="2:62" ht="16.5">
      <c r="B693" s="899"/>
      <c r="C693" s="1298"/>
      <c r="D693" s="1298"/>
      <c r="E693" s="1298"/>
      <c r="F693" s="1298"/>
      <c r="G693" s="1298"/>
      <c r="H693" s="1298"/>
      <c r="I693" s="1298"/>
      <c r="J693" s="1298"/>
      <c r="K693" s="1378"/>
      <c r="L693" s="1378"/>
      <c r="M693" s="1298"/>
      <c r="N693" s="1376"/>
      <c r="O693" s="1376"/>
      <c r="P693" s="1298"/>
      <c r="Q693" s="1376"/>
      <c r="R693" s="1378"/>
      <c r="S693" s="1298"/>
      <c r="T693" s="1298"/>
      <c r="U693" s="1298"/>
      <c r="W693" s="1298"/>
      <c r="X693" s="1298"/>
      <c r="Y693" s="1184"/>
      <c r="Z693" s="1184"/>
      <c r="AA693" s="1184"/>
      <c r="AB693" s="1184"/>
      <c r="AC693" s="1184"/>
      <c r="AD693" s="1184"/>
      <c r="AE693" s="1184"/>
      <c r="AF693" s="1184"/>
      <c r="AG693" s="1184"/>
      <c r="AH693" s="1184"/>
      <c r="AI693" s="1184"/>
      <c r="AJ693" s="1184"/>
      <c r="AK693" s="1184"/>
      <c r="AL693" s="1184"/>
      <c r="AM693" s="1184"/>
      <c r="AN693" s="1184"/>
      <c r="AO693" s="1184"/>
      <c r="AP693" s="1184"/>
      <c r="AQ693" s="1396"/>
      <c r="AR693" s="1184"/>
      <c r="AS693" s="1184"/>
      <c r="AT693" s="1184"/>
      <c r="AU693" s="1184"/>
      <c r="AV693" s="1184"/>
      <c r="AW693" s="1184"/>
      <c r="AX693" s="1184"/>
      <c r="AY693" s="1184"/>
      <c r="AZ693" s="1184"/>
      <c r="BA693" s="1184"/>
      <c r="BB693" s="1184"/>
      <c r="BC693" s="1184"/>
      <c r="BD693" s="1184"/>
      <c r="BE693" s="1184"/>
      <c r="BF693" s="1184"/>
      <c r="BG693" s="1184"/>
      <c r="BH693" s="1184"/>
      <c r="BI693" s="1184"/>
      <c r="BJ693" s="1184"/>
    </row>
    <row r="694" spans="2:62" ht="16.5">
      <c r="B694" s="899"/>
      <c r="C694" s="1298"/>
      <c r="D694" s="1298"/>
      <c r="E694" s="1298"/>
      <c r="F694" s="1298"/>
      <c r="G694" s="1298"/>
      <c r="H694" s="1298"/>
      <c r="I694" s="1298"/>
      <c r="J694" s="1298"/>
      <c r="K694" s="1376"/>
      <c r="L694" s="1376"/>
      <c r="M694" s="1298"/>
      <c r="N694" s="1376"/>
      <c r="O694" s="1376"/>
      <c r="P694" s="1298"/>
      <c r="Q694" s="1376"/>
      <c r="R694" s="1376"/>
      <c r="S694" s="1298"/>
      <c r="T694" s="1298"/>
      <c r="U694" s="1298"/>
      <c r="W694" s="1298"/>
      <c r="X694" s="1298"/>
      <c r="Y694" s="1184"/>
      <c r="Z694" s="1184"/>
      <c r="AA694" s="1184"/>
      <c r="AB694" s="1184"/>
      <c r="AC694" s="1184"/>
      <c r="AD694" s="1184"/>
      <c r="AE694" s="1184"/>
      <c r="AF694" s="1184"/>
      <c r="AG694" s="1184"/>
      <c r="AH694" s="1184"/>
      <c r="AI694" s="1184"/>
      <c r="AJ694" s="1184"/>
      <c r="AK694" s="1184"/>
      <c r="AL694" s="1184"/>
      <c r="AM694" s="1184"/>
      <c r="AN694" s="1184"/>
      <c r="AO694" s="1184"/>
      <c r="AP694" s="1184"/>
      <c r="AQ694" s="1396"/>
      <c r="AR694" s="1184"/>
      <c r="AS694" s="1184"/>
      <c r="AT694" s="1184"/>
      <c r="AU694" s="1184"/>
      <c r="AV694" s="1184"/>
      <c r="AW694" s="1184"/>
      <c r="AX694" s="1184"/>
      <c r="AY694" s="1184"/>
      <c r="AZ694" s="1184"/>
      <c r="BA694" s="1184"/>
      <c r="BB694" s="1184"/>
      <c r="BC694" s="1184"/>
      <c r="BD694" s="1184"/>
      <c r="BE694" s="1184"/>
      <c r="BF694" s="1184"/>
      <c r="BG694" s="1184"/>
      <c r="BH694" s="1184"/>
      <c r="BI694" s="1184"/>
      <c r="BJ694" s="1184"/>
    </row>
    <row r="695" spans="2:62" ht="16.5">
      <c r="B695" s="899"/>
      <c r="C695" s="1298"/>
      <c r="D695" s="1298"/>
      <c r="E695" s="1298"/>
      <c r="F695" s="1298"/>
      <c r="G695" s="1298"/>
      <c r="H695" s="1298"/>
      <c r="I695" s="1298"/>
      <c r="J695" s="1298"/>
      <c r="K695" s="1376"/>
      <c r="L695" s="1376"/>
      <c r="M695" s="1298"/>
      <c r="N695" s="1376"/>
      <c r="O695" s="1376"/>
      <c r="P695" s="1298"/>
      <c r="Q695" s="1376"/>
      <c r="R695" s="1376"/>
      <c r="S695" s="1298"/>
      <c r="T695" s="1298"/>
      <c r="U695" s="1298"/>
      <c r="W695" s="1298"/>
      <c r="X695" s="1298"/>
      <c r="Y695" s="1184"/>
      <c r="Z695" s="1184"/>
      <c r="AA695" s="1184"/>
      <c r="AB695" s="1184"/>
      <c r="AC695" s="1184"/>
      <c r="AD695" s="1184"/>
      <c r="AE695" s="1184"/>
      <c r="AF695" s="1184"/>
      <c r="AG695" s="1184"/>
      <c r="AH695" s="1184"/>
      <c r="AI695" s="1184"/>
      <c r="AJ695" s="1184"/>
      <c r="AK695" s="1184"/>
      <c r="AL695" s="1184"/>
      <c r="AM695" s="1184"/>
      <c r="AN695" s="1184"/>
      <c r="AO695" s="1184"/>
      <c r="AP695" s="1184"/>
      <c r="AQ695" s="1396"/>
      <c r="AR695" s="1184"/>
      <c r="AS695" s="1184"/>
      <c r="AT695" s="1184"/>
      <c r="AU695" s="1184"/>
      <c r="AV695" s="1184"/>
      <c r="AW695" s="1184"/>
      <c r="AX695" s="1184"/>
      <c r="AY695" s="1184"/>
      <c r="AZ695" s="1184"/>
      <c r="BA695" s="1184"/>
      <c r="BB695" s="1184"/>
      <c r="BC695" s="1184"/>
      <c r="BD695" s="1184"/>
      <c r="BE695" s="1184"/>
      <c r="BF695" s="1184"/>
      <c r="BG695" s="1184"/>
      <c r="BH695" s="1184"/>
      <c r="BI695" s="1184"/>
      <c r="BJ695" s="1184"/>
    </row>
    <row r="696" spans="2:62" ht="16.5">
      <c r="B696" s="899"/>
      <c r="C696" s="1298"/>
      <c r="D696" s="1298"/>
      <c r="E696" s="1298"/>
      <c r="F696" s="1298"/>
      <c r="G696" s="1298"/>
      <c r="H696" s="1298"/>
      <c r="I696" s="1298"/>
      <c r="J696" s="1298"/>
      <c r="K696" s="1376"/>
      <c r="L696" s="1376"/>
      <c r="M696" s="1298"/>
      <c r="N696" s="1376"/>
      <c r="O696" s="1376"/>
      <c r="P696" s="1298"/>
      <c r="Q696" s="1376"/>
      <c r="R696" s="1376"/>
      <c r="S696" s="1298"/>
      <c r="T696" s="1298"/>
      <c r="U696" s="1298"/>
      <c r="W696" s="1298"/>
      <c r="X696" s="1298"/>
      <c r="Y696" s="1184"/>
      <c r="Z696" s="1184"/>
      <c r="AA696" s="1184"/>
      <c r="AB696" s="1184"/>
      <c r="AC696" s="1184"/>
      <c r="AD696" s="1184"/>
      <c r="AE696" s="1184"/>
      <c r="AF696" s="1184"/>
      <c r="AG696" s="1184"/>
      <c r="AH696" s="1184"/>
      <c r="AI696" s="1184"/>
      <c r="AJ696" s="1184"/>
      <c r="AK696" s="1184"/>
      <c r="AL696" s="1184"/>
      <c r="AM696" s="1184"/>
      <c r="AN696" s="1184"/>
      <c r="AO696" s="1184"/>
      <c r="AP696" s="1184"/>
      <c r="AQ696" s="1396"/>
      <c r="AR696" s="1184"/>
      <c r="AS696" s="1184"/>
      <c r="AT696" s="1184"/>
      <c r="AU696" s="1184"/>
      <c r="AV696" s="1184"/>
      <c r="AW696" s="1184"/>
      <c r="AX696" s="1184"/>
      <c r="AY696" s="1184"/>
      <c r="AZ696" s="1184"/>
      <c r="BA696" s="1184"/>
      <c r="BB696" s="1184"/>
      <c r="BC696" s="1184"/>
      <c r="BD696" s="1184"/>
      <c r="BE696" s="1184"/>
      <c r="BF696" s="1184"/>
      <c r="BG696" s="1184"/>
      <c r="BH696" s="1184"/>
      <c r="BI696" s="1184"/>
      <c r="BJ696" s="1184"/>
    </row>
    <row r="697" spans="2:62" ht="16.5">
      <c r="B697" s="899"/>
      <c r="C697" s="1298"/>
      <c r="D697" s="1298"/>
      <c r="E697" s="1298"/>
      <c r="F697" s="1298"/>
      <c r="G697" s="1298"/>
      <c r="H697" s="1298"/>
      <c r="I697" s="1298"/>
      <c r="J697" s="1298"/>
      <c r="K697" s="1376"/>
      <c r="L697" s="1376"/>
      <c r="M697" s="1298"/>
      <c r="N697" s="1376"/>
      <c r="O697" s="1376"/>
      <c r="P697" s="1298"/>
      <c r="Q697" s="1376"/>
      <c r="R697" s="1376"/>
      <c r="S697" s="1298"/>
      <c r="T697" s="1298"/>
      <c r="U697" s="1298"/>
      <c r="W697" s="1298"/>
      <c r="X697" s="1298"/>
      <c r="Y697" s="1184"/>
      <c r="Z697" s="1184"/>
      <c r="AA697" s="1184"/>
      <c r="AB697" s="1184"/>
      <c r="AC697" s="1184"/>
      <c r="AD697" s="1184"/>
      <c r="AE697" s="1184"/>
      <c r="AF697" s="1184"/>
      <c r="AG697" s="1184"/>
      <c r="AH697" s="1184"/>
      <c r="AI697" s="1184"/>
      <c r="AJ697" s="1184"/>
      <c r="AK697" s="1184"/>
      <c r="AL697" s="1184"/>
      <c r="AM697" s="1184"/>
      <c r="AN697" s="1184"/>
      <c r="AO697" s="1184"/>
      <c r="AP697" s="1184"/>
      <c r="AQ697" s="1396"/>
      <c r="AR697" s="1184"/>
      <c r="AS697" s="1184"/>
      <c r="AT697" s="1184"/>
      <c r="AU697" s="1184"/>
      <c r="AV697" s="1184"/>
      <c r="AW697" s="1184"/>
      <c r="AX697" s="1184"/>
      <c r="AY697" s="1184"/>
      <c r="AZ697" s="1184"/>
      <c r="BA697" s="1184"/>
      <c r="BB697" s="1184"/>
      <c r="BC697" s="1184"/>
      <c r="BD697" s="1184"/>
      <c r="BE697" s="1184"/>
      <c r="BF697" s="1184"/>
      <c r="BG697" s="1184"/>
      <c r="BH697" s="1184"/>
      <c r="BI697" s="1184"/>
      <c r="BJ697" s="1184"/>
    </row>
    <row r="698" spans="2:62" ht="16.5">
      <c r="B698" s="899"/>
      <c r="C698" s="1298"/>
      <c r="D698" s="1298"/>
      <c r="E698" s="1298"/>
      <c r="F698" s="1298"/>
      <c r="G698" s="1298"/>
      <c r="H698" s="1298"/>
      <c r="I698" s="1298"/>
      <c r="J698" s="1298"/>
      <c r="K698" s="1376"/>
      <c r="L698" s="1376"/>
      <c r="M698" s="1298"/>
      <c r="N698" s="1376"/>
      <c r="O698" s="1376"/>
      <c r="P698" s="1298"/>
      <c r="Q698" s="1376"/>
      <c r="R698" s="1376"/>
      <c r="S698" s="1298"/>
      <c r="T698" s="1298"/>
      <c r="U698" s="1298"/>
      <c r="W698" s="1298"/>
      <c r="X698" s="1298"/>
      <c r="Y698" s="1184"/>
      <c r="Z698" s="1184"/>
      <c r="AA698" s="1184"/>
      <c r="AB698" s="1184"/>
      <c r="AC698" s="1184"/>
      <c r="AD698" s="1184"/>
      <c r="AE698" s="1184"/>
      <c r="AF698" s="1184"/>
      <c r="AG698" s="1184"/>
      <c r="AH698" s="1184"/>
      <c r="AI698" s="1184"/>
      <c r="AJ698" s="1184"/>
      <c r="AK698" s="1184"/>
      <c r="AL698" s="1184"/>
      <c r="AM698" s="1184"/>
      <c r="AN698" s="1184"/>
      <c r="AO698" s="1184"/>
      <c r="AP698" s="1184"/>
      <c r="AQ698" s="1396"/>
      <c r="AR698" s="1184"/>
      <c r="AS698" s="1184"/>
      <c r="AT698" s="1184"/>
      <c r="AU698" s="1184"/>
      <c r="AV698" s="1184"/>
      <c r="AW698" s="1184"/>
      <c r="AX698" s="1184"/>
      <c r="AY698" s="1184"/>
      <c r="AZ698" s="1184"/>
      <c r="BA698" s="1184"/>
      <c r="BB698" s="1184"/>
      <c r="BC698" s="1184"/>
      <c r="BD698" s="1184"/>
      <c r="BE698" s="1184"/>
      <c r="BF698" s="1184"/>
      <c r="BG698" s="1184"/>
      <c r="BH698" s="1184"/>
      <c r="BI698" s="1184"/>
      <c r="BJ698" s="1184"/>
    </row>
    <row r="699" spans="2:62" ht="16.5">
      <c r="B699" s="899"/>
      <c r="C699" s="1298"/>
      <c r="D699" s="1298"/>
      <c r="E699" s="1298"/>
      <c r="F699" s="1298"/>
      <c r="G699" s="1298"/>
      <c r="H699" s="1298"/>
      <c r="I699" s="1298"/>
      <c r="J699" s="1298"/>
      <c r="K699" s="1376"/>
      <c r="L699" s="1376"/>
      <c r="M699" s="1298"/>
      <c r="N699" s="1376"/>
      <c r="O699" s="1376"/>
      <c r="P699" s="1298"/>
      <c r="Q699" s="1376"/>
      <c r="R699" s="1376"/>
      <c r="S699" s="1298"/>
      <c r="T699" s="1298"/>
      <c r="U699" s="1298"/>
      <c r="W699" s="1298"/>
      <c r="X699" s="1298"/>
      <c r="Y699" s="1184"/>
      <c r="Z699" s="1184"/>
      <c r="AA699" s="1184"/>
      <c r="AB699" s="1184"/>
      <c r="AC699" s="1184"/>
      <c r="AD699" s="1184"/>
      <c r="AE699" s="1184"/>
      <c r="AF699" s="1184"/>
      <c r="AG699" s="1184"/>
      <c r="AH699" s="1184"/>
      <c r="AI699" s="1184"/>
      <c r="AJ699" s="1184"/>
      <c r="AK699" s="1184"/>
      <c r="AL699" s="1184"/>
      <c r="AM699" s="1184"/>
      <c r="AN699" s="1184"/>
      <c r="AO699" s="1184"/>
      <c r="AP699" s="1184"/>
      <c r="AQ699" s="1396"/>
      <c r="AR699" s="1184"/>
      <c r="AS699" s="1184"/>
      <c r="AT699" s="1184"/>
      <c r="AU699" s="1184"/>
      <c r="AV699" s="1184"/>
      <c r="AW699" s="1184"/>
      <c r="AX699" s="1184"/>
      <c r="AY699" s="1184"/>
      <c r="AZ699" s="1184"/>
      <c r="BA699" s="1184"/>
      <c r="BB699" s="1184"/>
      <c r="BC699" s="1184"/>
      <c r="BD699" s="1184"/>
      <c r="BE699" s="1184"/>
      <c r="BF699" s="1184"/>
      <c r="BG699" s="1184"/>
      <c r="BH699" s="1184"/>
      <c r="BI699" s="1184"/>
      <c r="BJ699" s="1184"/>
    </row>
    <row r="700" spans="2:62" ht="16.5">
      <c r="B700" s="899"/>
      <c r="C700" s="1298"/>
      <c r="D700" s="1298"/>
      <c r="E700" s="1298"/>
      <c r="F700" s="1298"/>
      <c r="G700" s="1298"/>
      <c r="H700" s="1298"/>
      <c r="I700" s="1298"/>
      <c r="J700" s="1298"/>
      <c r="K700" s="1376"/>
      <c r="L700" s="1378"/>
      <c r="M700" s="1298"/>
      <c r="N700" s="1376"/>
      <c r="O700" s="1376"/>
      <c r="P700" s="1298"/>
      <c r="Q700" s="1376"/>
      <c r="R700" s="1378"/>
      <c r="S700" s="1298"/>
      <c r="T700" s="1298"/>
      <c r="U700" s="1298"/>
      <c r="W700" s="1298"/>
      <c r="X700" s="1298"/>
      <c r="Y700" s="1184"/>
      <c r="Z700" s="1184"/>
      <c r="AA700" s="1184"/>
      <c r="AB700" s="1184"/>
      <c r="AC700" s="1184"/>
      <c r="AD700" s="1184"/>
      <c r="AE700" s="1184"/>
      <c r="AF700" s="1184"/>
      <c r="AG700" s="1184"/>
      <c r="AH700" s="1184"/>
      <c r="AI700" s="1184"/>
      <c r="AJ700" s="1184"/>
      <c r="AK700" s="1184"/>
      <c r="AL700" s="1184"/>
      <c r="AM700" s="1184"/>
      <c r="AN700" s="1184"/>
      <c r="AO700" s="1184"/>
      <c r="AP700" s="1184"/>
      <c r="AQ700" s="1396"/>
      <c r="AR700" s="1184"/>
      <c r="AS700" s="1184"/>
      <c r="AT700" s="1184"/>
      <c r="AU700" s="1184"/>
      <c r="AV700" s="1184"/>
      <c r="AW700" s="1184"/>
      <c r="AX700" s="1184"/>
      <c r="AY700" s="1184"/>
      <c r="AZ700" s="1184"/>
      <c r="BA700" s="1184"/>
      <c r="BB700" s="1184"/>
      <c r="BC700" s="1184"/>
      <c r="BD700" s="1184"/>
      <c r="BE700" s="1184"/>
      <c r="BF700" s="1184"/>
      <c r="BG700" s="1184"/>
      <c r="BH700" s="1184"/>
      <c r="BI700" s="1184"/>
      <c r="BJ700" s="1184"/>
    </row>
    <row r="701" spans="2:62" ht="16.5">
      <c r="B701" s="899"/>
      <c r="C701" s="1298"/>
      <c r="D701" s="1298"/>
      <c r="E701" s="1298"/>
      <c r="F701" s="1298"/>
      <c r="G701" s="1298"/>
      <c r="H701" s="1298"/>
      <c r="I701" s="1298"/>
      <c r="J701" s="1298"/>
      <c r="K701" s="1376"/>
      <c r="L701" s="1376"/>
      <c r="M701" s="1298"/>
      <c r="N701" s="1376"/>
      <c r="O701" s="1376"/>
      <c r="P701" s="1298"/>
      <c r="Q701" s="1376"/>
      <c r="R701" s="1376"/>
      <c r="S701" s="1298"/>
      <c r="T701" s="1298"/>
      <c r="U701" s="1298"/>
      <c r="W701" s="1298"/>
      <c r="X701" s="1298"/>
      <c r="Y701" s="1184"/>
      <c r="Z701" s="1184"/>
      <c r="AA701" s="1184"/>
      <c r="AB701" s="1184"/>
      <c r="AC701" s="1184"/>
      <c r="AD701" s="1184"/>
      <c r="AE701" s="1184"/>
      <c r="AF701" s="1184"/>
      <c r="AG701" s="1184"/>
      <c r="AH701" s="1184"/>
      <c r="AI701" s="1184"/>
      <c r="AJ701" s="1184"/>
      <c r="AK701" s="1184"/>
      <c r="AL701" s="1184"/>
      <c r="AM701" s="1184"/>
      <c r="AN701" s="1184"/>
      <c r="AO701" s="1184"/>
      <c r="AP701" s="1184"/>
      <c r="AQ701" s="1396"/>
      <c r="AR701" s="1184"/>
      <c r="AS701" s="1184"/>
      <c r="AT701" s="1184"/>
      <c r="AU701" s="1184"/>
      <c r="AV701" s="1184"/>
      <c r="AW701" s="1184"/>
      <c r="AX701" s="1184"/>
      <c r="AY701" s="1184"/>
      <c r="AZ701" s="1184"/>
      <c r="BA701" s="1184"/>
      <c r="BB701" s="1184"/>
      <c r="BC701" s="1184"/>
      <c r="BD701" s="1184"/>
      <c r="BE701" s="1184"/>
      <c r="BF701" s="1184"/>
      <c r="BG701" s="1184"/>
      <c r="BH701" s="1184"/>
      <c r="BI701" s="1184"/>
      <c r="BJ701" s="1184"/>
    </row>
    <row r="702" spans="2:62" ht="16.5">
      <c r="B702" s="899"/>
      <c r="C702" s="1298"/>
      <c r="D702" s="1298"/>
      <c r="E702" s="1298"/>
      <c r="F702" s="1298"/>
      <c r="G702" s="1298"/>
      <c r="H702" s="1298"/>
      <c r="I702" s="1298"/>
      <c r="J702" s="1298"/>
      <c r="K702" s="1376"/>
      <c r="L702" s="1376"/>
      <c r="M702" s="1298"/>
      <c r="N702" s="1376"/>
      <c r="O702" s="1376"/>
      <c r="P702" s="1298"/>
      <c r="Q702" s="1376"/>
      <c r="R702" s="1376"/>
      <c r="S702" s="1298"/>
      <c r="T702" s="1298"/>
      <c r="U702" s="1298"/>
      <c r="W702" s="1298"/>
      <c r="X702" s="1298"/>
      <c r="Y702" s="1184"/>
      <c r="Z702" s="1184"/>
      <c r="AA702" s="1184"/>
      <c r="AB702" s="1184"/>
      <c r="AC702" s="1184"/>
      <c r="AD702" s="1184"/>
      <c r="AE702" s="1184"/>
      <c r="AF702" s="1184"/>
      <c r="AG702" s="1184"/>
      <c r="AH702" s="1184"/>
      <c r="AI702" s="1184"/>
      <c r="AJ702" s="1184"/>
      <c r="AK702" s="1184"/>
      <c r="AL702" s="1184"/>
      <c r="AM702" s="1184"/>
      <c r="AN702" s="1184"/>
      <c r="AO702" s="1184"/>
      <c r="AP702" s="1184"/>
      <c r="AQ702" s="1396"/>
      <c r="AR702" s="1184"/>
      <c r="AS702" s="1184"/>
      <c r="AT702" s="1184"/>
      <c r="AU702" s="1184"/>
      <c r="AV702" s="1184"/>
      <c r="AW702" s="1184"/>
      <c r="AX702" s="1184"/>
      <c r="AY702" s="1184"/>
      <c r="AZ702" s="1184"/>
      <c r="BA702" s="1184"/>
      <c r="BB702" s="1184"/>
      <c r="BC702" s="1184"/>
      <c r="BD702" s="1184"/>
      <c r="BE702" s="1184"/>
      <c r="BF702" s="1184"/>
      <c r="BG702" s="1184"/>
      <c r="BH702" s="1184"/>
      <c r="BI702" s="1184"/>
      <c r="BJ702" s="1184"/>
    </row>
    <row r="703" spans="2:62" ht="16.5">
      <c r="B703" s="899"/>
      <c r="C703" s="1298"/>
      <c r="D703" s="1298"/>
      <c r="E703" s="1298"/>
      <c r="F703" s="1298"/>
      <c r="G703" s="1298"/>
      <c r="H703" s="1298"/>
      <c r="I703" s="1298"/>
      <c r="J703" s="1298"/>
      <c r="K703" s="1376"/>
      <c r="L703" s="1376"/>
      <c r="M703" s="1298"/>
      <c r="N703" s="1378"/>
      <c r="O703" s="1378"/>
      <c r="P703" s="1298"/>
      <c r="Q703" s="1378"/>
      <c r="R703" s="1376"/>
      <c r="S703" s="1298"/>
      <c r="T703" s="1298"/>
      <c r="U703" s="1298"/>
      <c r="W703" s="1298"/>
      <c r="X703" s="1298"/>
      <c r="Y703" s="1184"/>
      <c r="Z703" s="1184"/>
      <c r="AA703" s="1184"/>
      <c r="AB703" s="1184"/>
      <c r="AC703" s="1184"/>
      <c r="AD703" s="1184"/>
      <c r="AE703" s="1184"/>
      <c r="AF703" s="1184"/>
      <c r="AG703" s="1184"/>
      <c r="AH703" s="1184"/>
      <c r="AI703" s="1184"/>
      <c r="AJ703" s="1184"/>
      <c r="AK703" s="1184"/>
      <c r="AL703" s="1184"/>
      <c r="AM703" s="1184"/>
      <c r="AN703" s="1184"/>
      <c r="AO703" s="1184"/>
      <c r="AP703" s="1184"/>
      <c r="AQ703" s="1396"/>
      <c r="AR703" s="1184"/>
      <c r="AS703" s="1184"/>
      <c r="AT703" s="1184"/>
      <c r="AU703" s="1184"/>
      <c r="AV703" s="1184"/>
      <c r="AW703" s="1184"/>
      <c r="AX703" s="1184"/>
      <c r="AY703" s="1184"/>
      <c r="AZ703" s="1184"/>
      <c r="BA703" s="1184"/>
      <c r="BB703" s="1184"/>
      <c r="BC703" s="1184"/>
      <c r="BD703" s="1184"/>
      <c r="BE703" s="1184"/>
      <c r="BF703" s="1184"/>
      <c r="BG703" s="1184"/>
      <c r="BH703" s="1184"/>
      <c r="BI703" s="1184"/>
      <c r="BJ703" s="1184"/>
    </row>
  </sheetData>
  <mergeCells count="42">
    <mergeCell ref="AM405:AO405"/>
    <mergeCell ref="D294:F294"/>
    <mergeCell ref="G294:I294"/>
    <mergeCell ref="J294:L294"/>
    <mergeCell ref="M294:N294"/>
    <mergeCell ref="O294:Q294"/>
    <mergeCell ref="R294:S294"/>
    <mergeCell ref="D359:F359"/>
    <mergeCell ref="R359:S359"/>
    <mergeCell ref="X405:Z405"/>
    <mergeCell ref="AA405:AC405"/>
    <mergeCell ref="AD405:AF405"/>
    <mergeCell ref="AG405:AI405"/>
    <mergeCell ref="AJ405:AL405"/>
    <mergeCell ref="O239:Q239"/>
    <mergeCell ref="R239:S239"/>
    <mergeCell ref="G359:I359"/>
    <mergeCell ref="J359:L359"/>
    <mergeCell ref="M359:N359"/>
    <mergeCell ref="O359:Q359"/>
    <mergeCell ref="D171:F171"/>
    <mergeCell ref="D239:F239"/>
    <mergeCell ref="G239:I239"/>
    <mergeCell ref="J239:L239"/>
    <mergeCell ref="M239:N239"/>
    <mergeCell ref="G171:I171"/>
    <mergeCell ref="J171:L171"/>
    <mergeCell ref="M171:N171"/>
    <mergeCell ref="O171:Q171"/>
    <mergeCell ref="R171:S171"/>
    <mergeCell ref="R3:S3"/>
    <mergeCell ref="D91:F91"/>
    <mergeCell ref="R91:S91"/>
    <mergeCell ref="G91:I91"/>
    <mergeCell ref="J91:L91"/>
    <mergeCell ref="M91:N91"/>
    <mergeCell ref="O91:Q91"/>
    <mergeCell ref="D3:F3"/>
    <mergeCell ref="G3:I3"/>
    <mergeCell ref="J3:L3"/>
    <mergeCell ref="M3:N3"/>
    <mergeCell ref="O3:Q3"/>
  </mergeCells>
  <conditionalFormatting sqref="D113:D114">
    <cfRule type="expression" dxfId="419" priority="29" stopIfTrue="1">
      <formula>"esterreur(reference)"</formula>
    </cfRule>
  </conditionalFormatting>
  <conditionalFormatting sqref="E103:E105">
    <cfRule type="expression" dxfId="418" priority="5" stopIfTrue="1">
      <formula>"esterreur(reference)"</formula>
    </cfRule>
  </conditionalFormatting>
  <conditionalFormatting sqref="F5">
    <cfRule type="expression" dxfId="417" priority="72" stopIfTrue="1">
      <formula>"esterreur(reference)"</formula>
    </cfRule>
  </conditionalFormatting>
  <conditionalFormatting sqref="F185">
    <cfRule type="expression" dxfId="416" priority="81" stopIfTrue="1">
      <formula>"esterreur(reference)"</formula>
    </cfRule>
  </conditionalFormatting>
  <conditionalFormatting sqref="G31:G32">
    <cfRule type="expression" dxfId="415" priority="33" stopIfTrue="1">
      <formula>"esterreur(reference)"</formula>
    </cfRule>
  </conditionalFormatting>
  <conditionalFormatting sqref="G113:G114">
    <cfRule type="expression" dxfId="414" priority="30" stopIfTrue="1">
      <formula>"esterreur(reference)"</formula>
    </cfRule>
  </conditionalFormatting>
  <conditionalFormatting sqref="H137:H153">
    <cfRule type="expression" dxfId="413" priority="38" stopIfTrue="1">
      <formula>"esterreur(reference)"</formula>
    </cfRule>
  </conditionalFormatting>
  <conditionalFormatting sqref="H361">
    <cfRule type="expression" dxfId="412" priority="111" stopIfTrue="1">
      <formula>"esterreur(reference)"</formula>
    </cfRule>
  </conditionalFormatting>
  <conditionalFormatting sqref="H198:L198">
    <cfRule type="expression" dxfId="411" priority="113" stopIfTrue="1">
      <formula>"esterreur(reference)"</formula>
    </cfRule>
  </conditionalFormatting>
  <conditionalFormatting sqref="H397:L400">
    <cfRule type="expression" dxfId="410" priority="109" stopIfTrue="1">
      <formula>"esterreur(reference)"</formula>
    </cfRule>
  </conditionalFormatting>
  <conditionalFormatting sqref="I378:L378 H379:H396">
    <cfRule type="expression" dxfId="409" priority="110" stopIfTrue="1">
      <formula>"esterreur(reference)"</formula>
    </cfRule>
  </conditionalFormatting>
  <conditionalFormatting sqref="J3 I13:J14 I16:J16 I17 I18:J20 J21:J23 I24:J24 H25:L30 J31:K48 H31:H72 F83:F85 H83:L85 H86:K88 L86:L90 H90:I90 K90 J90:J91 H97:L99 I102:L102 H102:H105 I106:L112 H107:H135 I123:L123 H136:L136 J137:K149 H154:L154 H157:H158 J157:K158 H165:L165 H166 J166:K166 H167:K168 L167:L170 H170:I170 K170 J170:J197 H172:I172 H174:I175 H177:I178 H180:I181 H183:I184 L184 H186:I188 H190:I191 H193:I197 H199:H230 J199:K230 H233:L233 H234 J234:K234 H235:K236 L235:L238 H238:I238 K238 J238:J241 H240:I241 H244:L244 H253:L254 H255:K285 H286:L286 H289:L289 H290 J290:K290 H291:K291 L291:L293 H293:I293 K293 J293:J294 H295:L295 H305:L307 H310:L312 H314:L318 H319:H349 J319:K349 H350:L350 H353:L353 H354:H356 J354:K356 H362:L365 H366:H377 H401 J401:K401">
    <cfRule type="expression" dxfId="408" priority="105" stopIfTrue="1">
      <formula>"esterreur(reference)"</formula>
    </cfRule>
  </conditionalFormatting>
  <conditionalFormatting sqref="J49:L72">
    <cfRule type="expression" dxfId="407" priority="39" stopIfTrue="1">
      <formula>"esterreur(reference)"</formula>
    </cfRule>
  </conditionalFormatting>
  <conditionalFormatting sqref="J103:L105">
    <cfRule type="expression" dxfId="406" priority="102" stopIfTrue="1">
      <formula>"esterreur(reference)"</formula>
    </cfRule>
  </conditionalFormatting>
  <conditionalFormatting sqref="J150:L153">
    <cfRule type="expression" dxfId="405" priority="37" stopIfTrue="1">
      <formula>"esterreur(reference)"</formula>
    </cfRule>
  </conditionalFormatting>
  <conditionalFormatting sqref="J296:L304">
    <cfRule type="expression" dxfId="404" priority="98" stopIfTrue="1">
      <formula>"esterreur(reference)"</formula>
    </cfRule>
  </conditionalFormatting>
  <conditionalFormatting sqref="J308:L309">
    <cfRule type="expression" dxfId="403" priority="88" stopIfTrue="1">
      <formula>"esterreur(reference)"</formula>
    </cfRule>
  </conditionalFormatting>
  <conditionalFormatting sqref="J361:L361">
    <cfRule type="expression" dxfId="402" priority="80" stopIfTrue="1">
      <formula>"esterreur(reference)"</formula>
    </cfRule>
  </conditionalFormatting>
  <conditionalFormatting sqref="J366:L377">
    <cfRule type="expression" dxfId="401" priority="85" stopIfTrue="1">
      <formula>"esterreur(reference)"</formula>
    </cfRule>
  </conditionalFormatting>
  <conditionalFormatting sqref="J379:L395">
    <cfRule type="expression" dxfId="400" priority="84" stopIfTrue="1">
      <formula>"esterreur(reference)"</formula>
    </cfRule>
  </conditionalFormatting>
  <conditionalFormatting sqref="J313:M313">
    <cfRule type="expression" dxfId="399" priority="86" stopIfTrue="1">
      <formula>"esterreur(reference)"</formula>
    </cfRule>
  </conditionalFormatting>
  <conditionalFormatting sqref="J113:Q122">
    <cfRule type="expression" dxfId="398" priority="31" stopIfTrue="1">
      <formula>"esterreur(reference)"</formula>
    </cfRule>
  </conditionalFormatting>
  <conditionalFormatting sqref="J135:P135 J124:Q126 J131:Q134 J127:P130">
    <cfRule type="expression" dxfId="397" priority="64" stopIfTrue="1">
      <formula>"esterreur(reference)"</formula>
    </cfRule>
  </conditionalFormatting>
  <conditionalFormatting sqref="K5">
    <cfRule type="expression" dxfId="396" priority="95" stopIfTrue="1">
      <formula>"esterreur(reference)"</formula>
    </cfRule>
  </conditionalFormatting>
  <conditionalFormatting sqref="K176">
    <cfRule type="expression" dxfId="395" priority="92" stopIfTrue="1">
      <formula>"esterreur(reference)"</formula>
    </cfRule>
  </conditionalFormatting>
  <conditionalFormatting sqref="K184:K185">
    <cfRule type="expression" dxfId="394" priority="94" stopIfTrue="1">
      <formula>"esterreur(reference)"</formula>
    </cfRule>
  </conditionalFormatting>
  <conditionalFormatting sqref="K288">
    <cfRule type="expression" dxfId="393" priority="78" stopIfTrue="1">
      <formula>"esterreur(reference)"</formula>
    </cfRule>
  </conditionalFormatting>
  <conditionalFormatting sqref="K396">
    <cfRule type="expression" dxfId="392" priority="112" stopIfTrue="1">
      <formula>"esterreur(reference)"</formula>
    </cfRule>
  </conditionalFormatting>
  <conditionalFormatting sqref="K93:L96">
    <cfRule type="expression" dxfId="391" priority="83" stopIfTrue="1">
      <formula>"esterreur(reference)"</formula>
    </cfRule>
  </conditionalFormatting>
  <conditionalFormatting sqref="K100:L101">
    <cfRule type="expression" dxfId="390" priority="103" stopIfTrue="1">
      <formula>"esterreur(reference)"</formula>
    </cfRule>
  </conditionalFormatting>
  <conditionalFormatting sqref="K172:L174">
    <cfRule type="expression" dxfId="389" priority="93" stopIfTrue="1">
      <formula>"esterreur(reference)"</formula>
    </cfRule>
  </conditionalFormatting>
  <conditionalFormatting sqref="K177:L183">
    <cfRule type="expression" dxfId="388" priority="91" stopIfTrue="1">
      <formula>"esterreur(reference)"</formula>
    </cfRule>
  </conditionalFormatting>
  <conditionalFormatting sqref="K186:L197">
    <cfRule type="expression" dxfId="387" priority="87" stopIfTrue="1">
      <formula>"esterreur(reference)"</formula>
    </cfRule>
  </conditionalFormatting>
  <conditionalFormatting sqref="K240:L242">
    <cfRule type="expression" dxfId="386" priority="82" stopIfTrue="1">
      <formula>"esterreur(reference)"</formula>
    </cfRule>
  </conditionalFormatting>
  <conditionalFormatting sqref="K245:L245">
    <cfRule type="expression" dxfId="385" priority="90" stopIfTrue="1">
      <formula>"esterreur(reference)"</formula>
    </cfRule>
  </conditionalFormatting>
  <conditionalFormatting sqref="K248:L248">
    <cfRule type="expression" dxfId="384" priority="89" stopIfTrue="1">
      <formula>"esterreur(reference)"</formula>
    </cfRule>
  </conditionalFormatting>
  <conditionalFormatting sqref="L16:L24 Q16:Q24 O18:O24 D31:D32 L99 O99 Q99">
    <cfRule type="expression" dxfId="383" priority="34" stopIfTrue="1">
      <formula>"esterreur(reference)"</formula>
    </cfRule>
  </conditionalFormatting>
  <conditionalFormatting sqref="L42:L48">
    <cfRule type="expression" dxfId="382" priority="104" stopIfTrue="1">
      <formula>"esterreur(reference)"</formula>
    </cfRule>
  </conditionalFormatting>
  <conditionalFormatting sqref="L75:L82">
    <cfRule type="expression" dxfId="381" priority="73" stopIfTrue="1">
      <formula>"esterreur(reference)"</formula>
    </cfRule>
  </conditionalFormatting>
  <conditionalFormatting sqref="L137:L148">
    <cfRule type="expression" dxfId="380" priority="77" stopIfTrue="1">
      <formula>"esterreur(reference)"</formula>
    </cfRule>
  </conditionalFormatting>
  <conditionalFormatting sqref="L175:L176">
    <cfRule type="expression" dxfId="379" priority="101" stopIfTrue="1">
      <formula>"esterreur(reference)"</formula>
    </cfRule>
  </conditionalFormatting>
  <conditionalFormatting sqref="L199:L210">
    <cfRule type="expression" dxfId="378" priority="100" stopIfTrue="1">
      <formula>"esterreur(reference)"</formula>
    </cfRule>
  </conditionalFormatting>
  <conditionalFormatting sqref="L212:L229">
    <cfRule type="expression" dxfId="377" priority="76" stopIfTrue="1">
      <formula>"esterreur(reference)"</formula>
    </cfRule>
  </conditionalFormatting>
  <conditionalFormatting sqref="L255:L266">
    <cfRule type="expression" dxfId="376" priority="99" stopIfTrue="1">
      <formula>"esterreur(reference)"</formula>
    </cfRule>
  </conditionalFormatting>
  <conditionalFormatting sqref="L268:L285">
    <cfRule type="expression" dxfId="375" priority="75" stopIfTrue="1">
      <formula>"esterreur(reference)"</formula>
    </cfRule>
  </conditionalFormatting>
  <conditionalFormatting sqref="L319:L330">
    <cfRule type="expression" dxfId="374" priority="97" stopIfTrue="1">
      <formula>"esterreur(reference)"</formula>
    </cfRule>
  </conditionalFormatting>
  <conditionalFormatting sqref="L332">
    <cfRule type="expression" dxfId="373" priority="74" stopIfTrue="1">
      <formula>"esterreur(reference)"</formula>
    </cfRule>
  </conditionalFormatting>
  <conditionalFormatting sqref="L335:L344 L346:L349">
    <cfRule type="expression" dxfId="372" priority="96" stopIfTrue="1">
      <formula>"esterreur(reference)"</formula>
    </cfRule>
  </conditionalFormatting>
  <conditionalFormatting sqref="L357:L358 H358:I358 K358 J358:J359 H360:L360">
    <cfRule type="expression" dxfId="371" priority="108" stopIfTrue="1">
      <formula>"esterreur(reference)"</formula>
    </cfRule>
  </conditionalFormatting>
  <conditionalFormatting sqref="L5:Q14">
    <cfRule type="expression" dxfId="370" priority="68" stopIfTrue="1">
      <formula>"esterreur(reference)"</formula>
    </cfRule>
  </conditionalFormatting>
  <conditionalFormatting sqref="L157:Q158 L163:Q163 L159:P162">
    <cfRule type="expression" dxfId="369" priority="35" stopIfTrue="1">
      <formula>"esterreur(reference)"</formula>
    </cfRule>
  </conditionalFormatting>
  <conditionalFormatting sqref="M95:M97">
    <cfRule type="expression" dxfId="368" priority="106" stopIfTrue="1">
      <formula>"esterreur(reference)"</formula>
    </cfRule>
  </conditionalFormatting>
  <conditionalFormatting sqref="O13:O14 O16 O83:Q85">
    <cfRule type="expression" dxfId="367" priority="71" stopIfTrue="1">
      <formula>"esterreur(reference)"</formula>
    </cfRule>
  </conditionalFormatting>
  <conditionalFormatting sqref="O173:O197 Q184 O199:P230 O233:Q233 O234:P234">
    <cfRule type="expression" dxfId="366" priority="62" stopIfTrue="1">
      <formula>"esterreur(reference)"</formula>
    </cfRule>
  </conditionalFormatting>
  <conditionalFormatting sqref="O319:P349 O350:Q350 O353:Q353 O354:P354">
    <cfRule type="expression" dxfId="365" priority="46" stopIfTrue="1">
      <formula>"esterreur(reference)"</formula>
    </cfRule>
  </conditionalFormatting>
  <conditionalFormatting sqref="O25:Q72">
    <cfRule type="expression" dxfId="364" priority="32" stopIfTrue="1">
      <formula>"esterreur(reference)"</formula>
    </cfRule>
  </conditionalFormatting>
  <conditionalFormatting sqref="O97:Q99 O123:Q123 O157:P158 O165:Q165 O166:P166">
    <cfRule type="expression" dxfId="363" priority="67" stopIfTrue="1">
      <formula>"esterreur(reference)"</formula>
    </cfRule>
  </conditionalFormatting>
  <conditionalFormatting sqref="O102:Q112">
    <cfRule type="expression" dxfId="362" priority="4" stopIfTrue="1">
      <formula>"esterreur(reference)"</formula>
    </cfRule>
  </conditionalFormatting>
  <conditionalFormatting sqref="O136:Q154">
    <cfRule type="expression" dxfId="361" priority="36" stopIfTrue="1">
      <formula>"esterreur(reference)"</formula>
    </cfRule>
  </conditionalFormatting>
  <conditionalFormatting sqref="O198:Q198">
    <cfRule type="expression" dxfId="360" priority="63" stopIfTrue="1">
      <formula>"esterreur(reference)"</formula>
    </cfRule>
  </conditionalFormatting>
  <conditionalFormatting sqref="O244:Q244 O253:Q254 O255:P285 O286:Q286 O289:Q289 O290:P290">
    <cfRule type="expression" dxfId="359" priority="53" stopIfTrue="1">
      <formula>"esterreur(reference)"</formula>
    </cfRule>
  </conditionalFormatting>
  <conditionalFormatting sqref="O296:Q318">
    <cfRule type="expression" dxfId="358" priority="44" stopIfTrue="1">
      <formula>"esterreur(reference)"</formula>
    </cfRule>
  </conditionalFormatting>
  <conditionalFormatting sqref="O360:Q395">
    <cfRule type="expression" dxfId="357" priority="40" stopIfTrue="1">
      <formula>"esterreur(reference)"</formula>
    </cfRule>
  </conditionalFormatting>
  <conditionalFormatting sqref="O397:Q400">
    <cfRule type="expression" dxfId="356" priority="41" stopIfTrue="1">
      <formula>"esterreur(reference)"</formula>
    </cfRule>
  </conditionalFormatting>
  <conditionalFormatting sqref="P5">
    <cfRule type="expression" dxfId="355" priority="69" stopIfTrue="1">
      <formula>"esterreur(reference)"</formula>
    </cfRule>
  </conditionalFormatting>
  <conditionalFormatting sqref="P176">
    <cfRule type="expression" dxfId="354" priority="57" stopIfTrue="1">
      <formula>"esterreur(reference)"</formula>
    </cfRule>
  </conditionalFormatting>
  <conditionalFormatting sqref="P184:P185">
    <cfRule type="expression" dxfId="353" priority="59" stopIfTrue="1">
      <formula>"esterreur(reference)"</formula>
    </cfRule>
  </conditionalFormatting>
  <conditionalFormatting sqref="P288">
    <cfRule type="expression" dxfId="352" priority="48" stopIfTrue="1">
      <formula>"esterreur(reference)"</formula>
    </cfRule>
  </conditionalFormatting>
  <conditionalFormatting sqref="P396">
    <cfRule type="expression" dxfId="351" priority="42" stopIfTrue="1">
      <formula>"esterreur(reference)"</formula>
    </cfRule>
  </conditionalFormatting>
  <conditionalFormatting sqref="P93:Q96">
    <cfRule type="expression" dxfId="350" priority="65" stopIfTrue="1">
      <formula>"esterreur(reference)"</formula>
    </cfRule>
  </conditionalFormatting>
  <conditionalFormatting sqref="P100:Q101">
    <cfRule type="expression" dxfId="349" priority="66" stopIfTrue="1">
      <formula>"esterreur(reference)"</formula>
    </cfRule>
  </conditionalFormatting>
  <conditionalFormatting sqref="P173:Q174">
    <cfRule type="expression" dxfId="348" priority="58" stopIfTrue="1">
      <formula>"esterreur(reference)"</formula>
    </cfRule>
  </conditionalFormatting>
  <conditionalFormatting sqref="P177:Q183">
    <cfRule type="expression" dxfId="347" priority="56" stopIfTrue="1">
      <formula>"esterreur(reference)"</formula>
    </cfRule>
  </conditionalFormatting>
  <conditionalFormatting sqref="P186:Q197">
    <cfRule type="expression" dxfId="346" priority="55" stopIfTrue="1">
      <formula>"esterreur(reference)"</formula>
    </cfRule>
  </conditionalFormatting>
  <conditionalFormatting sqref="P242:Q242">
    <cfRule type="expression" dxfId="345" priority="49" stopIfTrue="1">
      <formula>"esterreur(reference)"</formula>
    </cfRule>
  </conditionalFormatting>
  <conditionalFormatting sqref="P245:Q245">
    <cfRule type="expression" dxfId="344" priority="51" stopIfTrue="1">
      <formula>"esterreur(reference)"</formula>
    </cfRule>
  </conditionalFormatting>
  <conditionalFormatting sqref="P248:Q248">
    <cfRule type="expression" dxfId="343" priority="50" stopIfTrue="1">
      <formula>"esterreur(reference)"</formula>
    </cfRule>
  </conditionalFormatting>
  <conditionalFormatting sqref="Q75:Q82">
    <cfRule type="expression" dxfId="342" priority="70" stopIfTrue="1">
      <formula>"esterreur(reference)"</formula>
    </cfRule>
  </conditionalFormatting>
  <conditionalFormatting sqref="Q175:Q176">
    <cfRule type="expression" dxfId="341" priority="61" stopIfTrue="1">
      <formula>"esterreur(reference)"</formula>
    </cfRule>
  </conditionalFormatting>
  <conditionalFormatting sqref="Q199:Q210">
    <cfRule type="expression" dxfId="340" priority="60" stopIfTrue="1">
      <formula>"esterreur(reference)"</formula>
    </cfRule>
  </conditionalFormatting>
  <conditionalFormatting sqref="Q212:Q229">
    <cfRule type="expression" dxfId="339" priority="54" stopIfTrue="1">
      <formula>"esterreur(reference)"</formula>
    </cfRule>
  </conditionalFormatting>
  <conditionalFormatting sqref="Q255:Q266">
    <cfRule type="expression" dxfId="338" priority="52" stopIfTrue="1">
      <formula>"esterreur(reference)"</formula>
    </cfRule>
  </conditionalFormatting>
  <conditionalFormatting sqref="Q268:Q285">
    <cfRule type="expression" dxfId="337" priority="47" stopIfTrue="1">
      <formula>"esterreur(reference)"</formula>
    </cfRule>
  </conditionalFormatting>
  <conditionalFormatting sqref="Q319:Q330">
    <cfRule type="expression" dxfId="336" priority="45" stopIfTrue="1">
      <formula>"esterreur(reference)"</formula>
    </cfRule>
  </conditionalFormatting>
  <conditionalFormatting sqref="Q332:Q349">
    <cfRule type="expression" dxfId="335" priority="43" stopIfTrue="1">
      <formula>"esterreur(reference)"</formula>
    </cfRule>
  </conditionalFormatting>
  <conditionalFormatting sqref="R313">
    <cfRule type="expression" dxfId="334" priority="107" stopIfTrue="1">
      <formula>"esterreur(reference)"</formula>
    </cfRule>
  </conditionalFormatting>
  <conditionalFormatting sqref="S187">
    <cfRule type="expression" dxfId="333" priority="79" stopIfTrue="1">
      <formula>"esterreur(reference)"</formula>
    </cfRule>
  </conditionalFormatting>
  <conditionalFormatting sqref="Z426:Z428">
    <cfRule type="cellIs" dxfId="332" priority="23" operator="greaterThan">
      <formula>0</formula>
    </cfRule>
  </conditionalFormatting>
  <conditionalFormatting sqref="Z433">
    <cfRule type="cellIs" dxfId="331" priority="20" operator="greaterThan">
      <formula>0</formula>
    </cfRule>
  </conditionalFormatting>
  <conditionalFormatting sqref="Z450:Z452">
    <cfRule type="cellIs" dxfId="330" priority="16" operator="greaterThan">
      <formula>0</formula>
    </cfRule>
  </conditionalFormatting>
  <conditionalFormatting sqref="Z464:Z466">
    <cfRule type="cellIs" dxfId="329" priority="12" operator="greaterThan">
      <formula>0</formula>
    </cfRule>
  </conditionalFormatting>
  <conditionalFormatting sqref="Z479:Z480">
    <cfRule type="cellIs" dxfId="328" priority="9" operator="greaterThan">
      <formula>0</formula>
    </cfRule>
  </conditionalFormatting>
  <conditionalFormatting sqref="Z496:Z498">
    <cfRule type="cellIs" dxfId="327" priority="6" operator="greaterThan">
      <formula>0</formula>
    </cfRule>
  </conditionalFormatting>
  <conditionalFormatting sqref="AC426:AC428">
    <cfRule type="cellIs" dxfId="326" priority="24" operator="greaterThan">
      <formula>0</formula>
    </cfRule>
  </conditionalFormatting>
  <conditionalFormatting sqref="AC433">
    <cfRule type="cellIs" dxfId="325" priority="21" operator="greaterThan">
      <formula>0</formula>
    </cfRule>
  </conditionalFormatting>
  <conditionalFormatting sqref="AC450:AC452">
    <cfRule type="cellIs" dxfId="324" priority="17" operator="greaterThan">
      <formula>0</formula>
    </cfRule>
  </conditionalFormatting>
  <conditionalFormatting sqref="AC464:AC466">
    <cfRule type="cellIs" dxfId="323" priority="13" operator="greaterThan">
      <formula>0</formula>
    </cfRule>
  </conditionalFormatting>
  <conditionalFormatting sqref="AC479:AC480">
    <cfRule type="cellIs" dxfId="322" priority="10" operator="greaterThan">
      <formula>0</formula>
    </cfRule>
  </conditionalFormatting>
  <conditionalFormatting sqref="AC496:AC498">
    <cfRule type="cellIs" dxfId="321" priority="7" operator="greaterThan">
      <formula>0</formula>
    </cfRule>
  </conditionalFormatting>
  <conditionalFormatting sqref="AG410:AI419">
    <cfRule type="cellIs" dxfId="320" priority="26" operator="greaterThan">
      <formula>0</formula>
    </cfRule>
  </conditionalFormatting>
  <conditionalFormatting sqref="AH450:AH453">
    <cfRule type="cellIs" dxfId="319" priority="18" operator="greaterThan">
      <formula>0</formula>
    </cfRule>
  </conditionalFormatting>
  <conditionalFormatting sqref="AH462:AH467">
    <cfRule type="cellIs" dxfId="318" priority="14" operator="greaterThan">
      <formula>0</formula>
    </cfRule>
  </conditionalFormatting>
  <conditionalFormatting sqref="AH421:AI449">
    <cfRule type="cellIs" dxfId="317" priority="22" operator="greaterThan">
      <formula>0</formula>
    </cfRule>
  </conditionalFormatting>
  <conditionalFormatting sqref="AH454:AI461 AH468:AI469">
    <cfRule type="cellIs" dxfId="316" priority="27" operator="greaterThan">
      <formula>0</formula>
    </cfRule>
  </conditionalFormatting>
  <conditionalFormatting sqref="AH470:AI478 AH481:AI481">
    <cfRule type="cellIs" dxfId="315" priority="28" operator="lessThan">
      <formula>0</formula>
    </cfRule>
  </conditionalFormatting>
  <conditionalFormatting sqref="AH479:AI480">
    <cfRule type="cellIs" dxfId="314" priority="11" operator="greaterThan">
      <formula>0</formula>
    </cfRule>
  </conditionalFormatting>
  <conditionalFormatting sqref="AH492:AI498">
    <cfRule type="cellIs" dxfId="313" priority="8" operator="greaterThan">
      <formula>0</formula>
    </cfRule>
  </conditionalFormatting>
  <conditionalFormatting sqref="AI450:AI452">
    <cfRule type="cellIs" dxfId="312" priority="19" operator="greaterThan">
      <formula>0</formula>
    </cfRule>
  </conditionalFormatting>
  <conditionalFormatting sqref="AI464:AI466">
    <cfRule type="cellIs" dxfId="311" priority="15" operator="greaterThan">
      <formula>0</formula>
    </cfRule>
  </conditionalFormatting>
  <conditionalFormatting sqref="AO410:AO419">
    <cfRule type="cellIs" dxfId="310" priority="25" operator="greaterThan">
      <formula>0</formula>
    </cfRule>
  </conditionalFormatting>
  <conditionalFormatting sqref="Q135">
    <cfRule type="expression" dxfId="309" priority="3" stopIfTrue="1">
      <formula>"esterreur(reference)"</formula>
    </cfRule>
  </conditionalFormatting>
  <conditionalFormatting sqref="Q127:Q130">
    <cfRule type="expression" dxfId="1" priority="2" stopIfTrue="1">
      <formula>"esterreur(reference)"</formula>
    </cfRule>
  </conditionalFormatting>
  <conditionalFormatting sqref="Q159:Q162">
    <cfRule type="expression" dxfId="0" priority="1" stopIfTrue="1">
      <formula>"esterreur(reference)"</formula>
    </cfRule>
  </conditionalFormatting>
  <printOptions horizontalCentered="1"/>
  <pageMargins left="0" right="0" top="0.5" bottom="0.25" header="0" footer="0"/>
  <pageSetup orientation="landscape"/>
  <rowBreaks count="9" manualBreakCount="9">
    <brk id="400" man="1"/>
    <brk id="291" man="1"/>
    <brk id="356" man="1"/>
    <brk id="484" man="1"/>
    <brk id="485" man="1"/>
    <brk id="86" man="1"/>
    <brk id="88" man="1"/>
    <brk id="168" man="1"/>
    <brk id="236" man="1"/>
  </row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/>
  </sheetPr>
  <dimension ref="A1:X1230"/>
  <sheetViews>
    <sheetView workbookViewId="0">
      <pane ySplit="1" topLeftCell="A751" activePane="bottomLeft" state="frozen"/>
      <selection pane="bottomLeft" activeCell="A2" sqref="A2:K767"/>
    </sheetView>
  </sheetViews>
  <sheetFormatPr baseColWidth="10" defaultColWidth="12.625" defaultRowHeight="15" customHeight="1"/>
  <cols>
    <col min="1" max="1" width="29.25" customWidth="1"/>
    <col min="2" max="2" width="31.25" customWidth="1"/>
    <col min="3" max="3" width="14.625" customWidth="1"/>
    <col min="4" max="12" width="12.875" customWidth="1"/>
    <col min="13" max="13" width="39.75" customWidth="1"/>
    <col min="14" max="14" width="14.875" customWidth="1"/>
    <col min="15" max="16" width="12.875" customWidth="1"/>
    <col min="17" max="17" width="17.375" customWidth="1"/>
    <col min="18" max="19" width="12.875" customWidth="1"/>
    <col min="20" max="20" width="13" customWidth="1"/>
    <col min="21" max="21" width="42.75" customWidth="1"/>
    <col min="22" max="22" width="25.375" customWidth="1"/>
    <col min="23" max="23" width="16.875" customWidth="1"/>
    <col min="24" max="24" width="8.875" customWidth="1"/>
  </cols>
  <sheetData>
    <row r="1" spans="1:24" ht="30" customHeight="1">
      <c r="A1" s="136" t="s">
        <v>6</v>
      </c>
      <c r="B1" s="136" t="s">
        <v>435</v>
      </c>
      <c r="C1" s="137" t="s">
        <v>436</v>
      </c>
      <c r="D1" s="137" t="s">
        <v>437</v>
      </c>
      <c r="E1" s="137" t="s">
        <v>438</v>
      </c>
      <c r="F1" s="136" t="s">
        <v>439</v>
      </c>
      <c r="G1" s="136" t="s">
        <v>440</v>
      </c>
      <c r="H1" s="136" t="s">
        <v>441</v>
      </c>
      <c r="I1" s="137" t="s">
        <v>442</v>
      </c>
      <c r="J1" s="137" t="s">
        <v>443</v>
      </c>
      <c r="K1" s="137" t="s">
        <v>444</v>
      </c>
      <c r="L1" s="138" t="s">
        <v>435</v>
      </c>
      <c r="M1" s="138" t="s">
        <v>6</v>
      </c>
      <c r="N1" s="138" t="s">
        <v>436</v>
      </c>
      <c r="O1" s="139" t="s">
        <v>437</v>
      </c>
      <c r="P1" s="138" t="s">
        <v>438</v>
      </c>
      <c r="Q1" s="138" t="s">
        <v>439</v>
      </c>
      <c r="R1" s="138" t="s">
        <v>440</v>
      </c>
      <c r="S1" s="138" t="s">
        <v>441</v>
      </c>
      <c r="T1" s="140" t="s">
        <v>445</v>
      </c>
      <c r="U1" s="140" t="s">
        <v>446</v>
      </c>
      <c r="V1" s="140" t="s">
        <v>447</v>
      </c>
      <c r="W1" s="140" t="s">
        <v>448</v>
      </c>
      <c r="X1" s="140" t="s">
        <v>449</v>
      </c>
    </row>
    <row r="2" spans="1:24" ht="15" customHeight="1">
      <c r="A2" s="141" t="s">
        <v>450</v>
      </c>
      <c r="B2" s="141" t="s">
        <v>451</v>
      </c>
      <c r="C2" s="142"/>
      <c r="D2" s="142"/>
      <c r="E2" s="142"/>
      <c r="F2" s="141" t="s">
        <v>10</v>
      </c>
      <c r="G2" s="141" t="s">
        <v>451</v>
      </c>
      <c r="H2" s="143" t="s">
        <v>452</v>
      </c>
      <c r="I2" s="144">
        <v>19780</v>
      </c>
      <c r="J2" s="144">
        <v>0</v>
      </c>
      <c r="K2" s="144">
        <v>19780</v>
      </c>
      <c r="L2" s="145" t="str">
        <f t="shared" ref="L2:L256" si="0">+B2</f>
        <v>101</v>
      </c>
      <c r="M2" s="146" t="str">
        <f t="shared" ref="M2:M256" si="1">+A2</f>
        <v>PROFIT JANVIER</v>
      </c>
      <c r="N2" s="147">
        <f>+IF(OR($Q2=Parametres!$G$2,$Q2=Parametres!$G$3),I2,C2)</f>
        <v>19780</v>
      </c>
      <c r="O2" s="148">
        <f>+IF(OR($Q2=Parametres!$G$2,$Q2=Parametres!$G$3),J2,D2)</f>
        <v>0</v>
      </c>
      <c r="P2" s="147">
        <f>+IF(OR($Q2=Parametres!$G$2,$Q2=Parametres!$G$3),K2,E2)</f>
        <v>19780</v>
      </c>
      <c r="Q2" s="146" t="str">
        <f t="shared" ref="Q2:S2" si="2">+F2</f>
        <v>1-Mémo</v>
      </c>
      <c r="R2" s="145" t="str">
        <f t="shared" si="2"/>
        <v>101</v>
      </c>
      <c r="S2" s="146" t="str">
        <f t="shared" si="2"/>
        <v>_</v>
      </c>
      <c r="T2" s="149" t="str">
        <f>+VLOOKUP($L2,Data_Validation!$A:$D,1,0)</f>
        <v>101</v>
      </c>
      <c r="U2" s="150" t="str">
        <f>+VLOOKUP($L2,Data_Validation!$A:$D,3,0)</f>
        <v>Autres</v>
      </c>
      <c r="V2" s="150">
        <f>+VLOOKUP($L2,Data_Validation!$A:$D,4,0)</f>
        <v>0</v>
      </c>
      <c r="W2" s="150">
        <f>+VLOOKUP($L2,Data_Validation!$A:$E,5,0)</f>
        <v>0</v>
      </c>
      <c r="X2" s="150">
        <f>+VLOOKUP($L2,Data_Validation!$A:$F,6,0)</f>
        <v>0</v>
      </c>
    </row>
    <row r="3" spans="1:24" ht="15" customHeight="1">
      <c r="A3" s="141" t="s">
        <v>454</v>
      </c>
      <c r="B3" s="141" t="s">
        <v>455</v>
      </c>
      <c r="C3" s="142"/>
      <c r="D3" s="142"/>
      <c r="E3" s="142"/>
      <c r="F3" s="141" t="s">
        <v>10</v>
      </c>
      <c r="G3" s="141" t="s">
        <v>455</v>
      </c>
      <c r="H3" s="143" t="s">
        <v>452</v>
      </c>
      <c r="I3" s="151">
        <v>75066</v>
      </c>
      <c r="J3" s="151">
        <v>0</v>
      </c>
      <c r="K3" s="151">
        <v>75066</v>
      </c>
      <c r="L3" s="145" t="str">
        <f t="shared" si="0"/>
        <v>102</v>
      </c>
      <c r="M3" s="146" t="str">
        <f t="shared" si="1"/>
        <v>PROFIT FEVRIER</v>
      </c>
      <c r="N3" s="147">
        <f>+IF(OR($Q3=Parametres!$G$2,$Q3=Parametres!$G$3),I3,C3)</f>
        <v>75066</v>
      </c>
      <c r="O3" s="147">
        <f>+IF(OR($Q3=Parametres!$G$2,$Q3=Parametres!$G$3),J3,D3)</f>
        <v>0</v>
      </c>
      <c r="P3" s="147">
        <f>+IF(OR($Q3=Parametres!$G$2,$Q3=Parametres!$G$3),K3,E3)</f>
        <v>75066</v>
      </c>
      <c r="Q3" s="146" t="str">
        <f t="shared" ref="Q3:S3" si="3">+F3</f>
        <v>1-Mémo</v>
      </c>
      <c r="R3" s="145" t="str">
        <f t="shared" si="3"/>
        <v>102</v>
      </c>
      <c r="S3" s="146" t="str">
        <f t="shared" si="3"/>
        <v>_</v>
      </c>
      <c r="T3" s="149" t="str">
        <f>+VLOOKUP($L3,Data_Validation!$A:$D,1,0)</f>
        <v>102</v>
      </c>
      <c r="U3" s="150" t="str">
        <f>+VLOOKUP($L3,Data_Validation!$A:$D,3,0)</f>
        <v>Autres</v>
      </c>
      <c r="V3" s="150">
        <f>+VLOOKUP($L3,Data_Validation!$A:$D,4,0)</f>
        <v>0</v>
      </c>
      <c r="W3" s="150">
        <f>+VLOOKUP($L3,Data_Validation!$A:$E,5,0)</f>
        <v>0</v>
      </c>
      <c r="X3" s="150">
        <f>+VLOOKUP($L3,Data_Validation!$A:$F,6,0)</f>
        <v>0</v>
      </c>
    </row>
    <row r="4" spans="1:24" ht="15" customHeight="1">
      <c r="A4" s="141" t="s">
        <v>457</v>
      </c>
      <c r="B4" s="141" t="s">
        <v>458</v>
      </c>
      <c r="C4" s="142"/>
      <c r="D4" s="142"/>
      <c r="E4" s="142"/>
      <c r="F4" s="141" t="s">
        <v>10</v>
      </c>
      <c r="G4" s="141" t="s">
        <v>458</v>
      </c>
      <c r="H4" s="143" t="s">
        <v>452</v>
      </c>
      <c r="I4" s="144">
        <v>107843</v>
      </c>
      <c r="J4" s="144">
        <v>0</v>
      </c>
      <c r="K4" s="144">
        <v>107843</v>
      </c>
      <c r="L4" s="145" t="str">
        <f t="shared" si="0"/>
        <v>103</v>
      </c>
      <c r="M4" s="146" t="str">
        <f t="shared" si="1"/>
        <v>PROFIT MARS</v>
      </c>
      <c r="N4" s="147">
        <f>+IF(OR($Q4=Parametres!$G$2,$Q4=Parametres!$G$3),I4,C4)</f>
        <v>107843</v>
      </c>
      <c r="O4" s="147">
        <f>+IF(OR($Q4=Parametres!$G$2,$Q4=Parametres!$G$3),J4,D4)</f>
        <v>0</v>
      </c>
      <c r="P4" s="147">
        <f>+IF(OR($Q4=Parametres!$G$2,$Q4=Parametres!$G$3),K4,E4)</f>
        <v>107843</v>
      </c>
      <c r="Q4" s="146" t="str">
        <f t="shared" ref="Q4:S4" si="4">+F4</f>
        <v>1-Mémo</v>
      </c>
      <c r="R4" s="145" t="str">
        <f t="shared" si="4"/>
        <v>103</v>
      </c>
      <c r="S4" s="146" t="str">
        <f t="shared" si="4"/>
        <v>_</v>
      </c>
      <c r="T4" s="165" t="str">
        <f>+VLOOKUP($L4,Data_Validation!$A:$D,1,0)</f>
        <v>103</v>
      </c>
      <c r="U4" s="150" t="str">
        <f>+VLOOKUP($L4,Data_Validation!$A:$D,3,0)</f>
        <v>Autres</v>
      </c>
      <c r="V4" s="150">
        <f>+VLOOKUP($L4,Data_Validation!$A:$D,4,0)</f>
        <v>0</v>
      </c>
      <c r="W4" s="150">
        <f>+VLOOKUP($L4,Data_Validation!$A:$E,5,0)</f>
        <v>0</v>
      </c>
      <c r="X4" s="150">
        <f>+VLOOKUP($L4,Data_Validation!$A:$F,6,0)</f>
        <v>0</v>
      </c>
    </row>
    <row r="5" spans="1:24" ht="15.75" customHeight="1">
      <c r="A5" s="141" t="s">
        <v>460</v>
      </c>
      <c r="B5" s="141" t="s">
        <v>461</v>
      </c>
      <c r="C5" s="144"/>
      <c r="D5" s="144"/>
      <c r="E5" s="144"/>
      <c r="F5" s="141" t="s">
        <v>10</v>
      </c>
      <c r="G5" s="141" t="s">
        <v>461</v>
      </c>
      <c r="H5" s="143" t="s">
        <v>452</v>
      </c>
      <c r="I5" s="142">
        <v>260079</v>
      </c>
      <c r="J5" s="142">
        <v>0</v>
      </c>
      <c r="K5" s="142">
        <v>260079</v>
      </c>
      <c r="L5" s="145" t="str">
        <f t="shared" si="0"/>
        <v>104</v>
      </c>
      <c r="M5" s="146" t="str">
        <f t="shared" si="1"/>
        <v>PROFIT AVRIL</v>
      </c>
      <c r="N5" s="147">
        <f>+IF(OR($Q5=Parametres!$G$2,$Q5=Parametres!$G$3),I5,C5)</f>
        <v>260079</v>
      </c>
      <c r="O5" s="148">
        <f>+IF(OR($Q5=Parametres!$G$2,$Q5=Parametres!$G$3),J5,D5)</f>
        <v>0</v>
      </c>
      <c r="P5" s="147">
        <f>+IF(OR($Q5=Parametres!$G$2,$Q5=Parametres!$G$3),K5,E5)</f>
        <v>260079</v>
      </c>
      <c r="Q5" s="146" t="str">
        <f t="shared" ref="Q5:S5" si="5">+F5</f>
        <v>1-Mémo</v>
      </c>
      <c r="R5" s="145" t="str">
        <f t="shared" si="5"/>
        <v>104</v>
      </c>
      <c r="S5" s="146" t="str">
        <f t="shared" si="5"/>
        <v>_</v>
      </c>
      <c r="T5" s="169" t="str">
        <f>+VLOOKUP($L5,Data_Validation!$A:$D,1,0)</f>
        <v>104</v>
      </c>
      <c r="U5" s="150" t="str">
        <f>+VLOOKUP($L5,Data_Validation!$A:$D,3,0)</f>
        <v>Autres</v>
      </c>
      <c r="V5" s="150">
        <f>+VLOOKUP($L5,Data_Validation!$A:$D,4,0)</f>
        <v>0</v>
      </c>
      <c r="W5" s="150">
        <f>+VLOOKUP($L5,Data_Validation!$A:$E,5,0)</f>
        <v>0</v>
      </c>
      <c r="X5" s="150">
        <f>+VLOOKUP($L5,Data_Validation!$A:$F,6,0)</f>
        <v>0</v>
      </c>
    </row>
    <row r="6" spans="1:24" ht="15.75" customHeight="1">
      <c r="A6" s="141" t="s">
        <v>463</v>
      </c>
      <c r="B6" s="141" t="s">
        <v>464</v>
      </c>
      <c r="C6" s="142"/>
      <c r="D6" s="142"/>
      <c r="E6" s="142"/>
      <c r="F6" s="141" t="s">
        <v>10</v>
      </c>
      <c r="G6" s="141" t="s">
        <v>464</v>
      </c>
      <c r="H6" s="143" t="s">
        <v>452</v>
      </c>
      <c r="I6" s="151">
        <v>312701</v>
      </c>
      <c r="J6" s="151">
        <v>0</v>
      </c>
      <c r="K6" s="151">
        <v>312701</v>
      </c>
      <c r="L6" s="145" t="str">
        <f t="shared" si="0"/>
        <v>105</v>
      </c>
      <c r="M6" s="146" t="str">
        <f t="shared" si="1"/>
        <v>PROFIT MAI</v>
      </c>
      <c r="N6" s="147">
        <f>+IF(OR($Q6=Parametres!$G$2,$Q6=Parametres!$G$3),I6,C6)</f>
        <v>312701</v>
      </c>
      <c r="O6" s="147">
        <f>+IF(OR($Q6=Parametres!$G$2,$Q6=Parametres!$G$3),J6,D6)</f>
        <v>0</v>
      </c>
      <c r="P6" s="147">
        <f>+IF(OR($Q6=Parametres!$G$2,$Q6=Parametres!$G$3),K6,E6)</f>
        <v>312701</v>
      </c>
      <c r="Q6" s="146" t="str">
        <f t="shared" ref="Q6:S6" si="6">+F6</f>
        <v>1-Mémo</v>
      </c>
      <c r="R6" s="145" t="str">
        <f t="shared" si="6"/>
        <v>105</v>
      </c>
      <c r="S6" s="146" t="str">
        <f t="shared" si="6"/>
        <v>_</v>
      </c>
      <c r="T6" s="165" t="str">
        <f>+VLOOKUP($L6,Data_Validation!$A:$D,1,0)</f>
        <v>105</v>
      </c>
      <c r="U6" s="150" t="str">
        <f>+VLOOKUP($L6,Data_Validation!$A:$D,3,0)</f>
        <v>Autres</v>
      </c>
      <c r="V6" s="150">
        <f>+VLOOKUP($L6,Data_Validation!$A:$D,4,0)</f>
        <v>0</v>
      </c>
      <c r="W6" s="150">
        <f>+VLOOKUP($L6,Data_Validation!$A:$E,5,0)</f>
        <v>0</v>
      </c>
      <c r="X6" s="150">
        <f>+VLOOKUP($L6,Data_Validation!$A:$F,6,0)</f>
        <v>0</v>
      </c>
    </row>
    <row r="7" spans="1:24" ht="15" customHeight="1">
      <c r="A7" s="141" t="s">
        <v>466</v>
      </c>
      <c r="B7" s="141" t="s">
        <v>467</v>
      </c>
      <c r="C7" s="142"/>
      <c r="D7" s="142"/>
      <c r="E7" s="142"/>
      <c r="F7" s="141" t="s">
        <v>10</v>
      </c>
      <c r="G7" s="141" t="s">
        <v>467</v>
      </c>
      <c r="H7" s="143" t="s">
        <v>452</v>
      </c>
      <c r="I7" s="144">
        <v>185616</v>
      </c>
      <c r="J7" s="144">
        <v>0</v>
      </c>
      <c r="K7" s="144">
        <v>185616</v>
      </c>
      <c r="L7" s="145" t="str">
        <f t="shared" si="0"/>
        <v>106</v>
      </c>
      <c r="M7" s="146" t="str">
        <f t="shared" si="1"/>
        <v>PROFIT JUIN</v>
      </c>
      <c r="N7" s="147">
        <f>+IF(OR($Q7=Parametres!$G$2,$Q7=Parametres!$G$3),I7,C7)</f>
        <v>185616</v>
      </c>
      <c r="O7" s="147">
        <f>+IF(OR($Q7=Parametres!$G$2,$Q7=Parametres!$G$3),J7,D7)</f>
        <v>0</v>
      </c>
      <c r="P7" s="147">
        <f>+IF(OR($Q7=Parametres!$G$2,$Q7=Parametres!$G$3),K7,E7)</f>
        <v>185616</v>
      </c>
      <c r="Q7" s="146" t="str">
        <f t="shared" ref="Q7:S7" si="7">+F7</f>
        <v>1-Mémo</v>
      </c>
      <c r="R7" s="145" t="str">
        <f t="shared" si="7"/>
        <v>106</v>
      </c>
      <c r="S7" s="146" t="str">
        <f t="shared" si="7"/>
        <v>_</v>
      </c>
      <c r="T7" s="150" t="str">
        <f>+VLOOKUP($L7,Data_Validation!$A:$D,1,0)</f>
        <v>106</v>
      </c>
      <c r="U7" s="150" t="str">
        <f>+VLOOKUP($L7,Data_Validation!$A:$D,3,0)</f>
        <v>Autres</v>
      </c>
      <c r="V7" s="150">
        <f>+VLOOKUP($L7,Data_Validation!$A:$D,4,0)</f>
        <v>0</v>
      </c>
      <c r="W7" s="150">
        <f>+VLOOKUP($L7,Data_Validation!$A:$E,5,0)</f>
        <v>0</v>
      </c>
      <c r="X7" s="150">
        <f>+VLOOKUP($L7,Data_Validation!$A:$F,6,0)</f>
        <v>0</v>
      </c>
    </row>
    <row r="8" spans="1:24" ht="15" customHeight="1">
      <c r="A8" s="141" t="s">
        <v>468</v>
      </c>
      <c r="B8" s="141" t="s">
        <v>469</v>
      </c>
      <c r="C8" s="142"/>
      <c r="D8" s="142"/>
      <c r="E8" s="142"/>
      <c r="F8" s="141" t="s">
        <v>10</v>
      </c>
      <c r="G8" s="141" t="s">
        <v>469</v>
      </c>
      <c r="H8" s="143" t="s">
        <v>452</v>
      </c>
      <c r="I8" s="151">
        <v>159478</v>
      </c>
      <c r="J8" s="151">
        <v>0</v>
      </c>
      <c r="K8" s="151">
        <v>159478</v>
      </c>
      <c r="L8" s="145" t="str">
        <f t="shared" si="0"/>
        <v>107</v>
      </c>
      <c r="M8" s="146" t="str">
        <f t="shared" si="1"/>
        <v>PROFIT JUILLET</v>
      </c>
      <c r="N8" s="147">
        <f>+IF(OR($Q8=Parametres!$G$2,$Q8=Parametres!$G$3),I8,C8)</f>
        <v>159478</v>
      </c>
      <c r="O8" s="147">
        <f>+IF(OR($Q8=Parametres!$G$2,$Q8=Parametres!$G$3),J8,D8)</f>
        <v>0</v>
      </c>
      <c r="P8" s="147">
        <f>+IF(OR($Q8=Parametres!$G$2,$Q8=Parametres!$G$3),K8,E8)</f>
        <v>159478</v>
      </c>
      <c r="Q8" s="146" t="str">
        <f t="shared" ref="Q8:S8" si="8">+F8</f>
        <v>1-Mémo</v>
      </c>
      <c r="R8" s="145" t="str">
        <f t="shared" si="8"/>
        <v>107</v>
      </c>
      <c r="S8" s="146" t="str">
        <f t="shared" si="8"/>
        <v>_</v>
      </c>
      <c r="T8" s="150" t="str">
        <f>+VLOOKUP($L8,Data_Validation!$A:$D,1,0)</f>
        <v>107</v>
      </c>
      <c r="U8" s="150" t="str">
        <f>+VLOOKUP($L8,Data_Validation!$A:$D,3,0)</f>
        <v>Autres</v>
      </c>
      <c r="V8" s="150">
        <f>+VLOOKUP($L8,Data_Validation!$A:$D,4,0)</f>
        <v>0</v>
      </c>
      <c r="W8" s="150">
        <f>+VLOOKUP($L8,Data_Validation!$A:$E,5,0)</f>
        <v>0</v>
      </c>
      <c r="X8" s="150">
        <f>+VLOOKUP($L8,Data_Validation!$A:$F,6,0)</f>
        <v>0</v>
      </c>
    </row>
    <row r="9" spans="1:24" ht="15" customHeight="1">
      <c r="A9" s="141" t="s">
        <v>471</v>
      </c>
      <c r="B9" s="141" t="s">
        <v>472</v>
      </c>
      <c r="C9" s="142"/>
      <c r="D9" s="142"/>
      <c r="E9" s="142"/>
      <c r="F9" s="141" t="s">
        <v>10</v>
      </c>
      <c r="G9" s="141" t="s">
        <v>472</v>
      </c>
      <c r="H9" s="143" t="s">
        <v>452</v>
      </c>
      <c r="I9" s="151">
        <v>0</v>
      </c>
      <c r="J9" s="151">
        <v>198029</v>
      </c>
      <c r="K9" s="151">
        <v>198029</v>
      </c>
      <c r="L9" s="145" t="str">
        <f t="shared" si="0"/>
        <v>108</v>
      </c>
      <c r="M9" s="146" t="str">
        <f t="shared" si="1"/>
        <v>PROFIT AOUT</v>
      </c>
      <c r="N9" s="147">
        <f>+IF(OR($Q9=Parametres!$G$2,$Q9=Parametres!$G$3),I9,C9)</f>
        <v>0</v>
      </c>
      <c r="O9" s="148">
        <f>+IF(OR($Q9=Parametres!$G$2,$Q9=Parametres!$G$3),J9,D9)</f>
        <v>198029</v>
      </c>
      <c r="P9" s="147">
        <f>+IF(OR($Q9=Parametres!$G$2,$Q9=Parametres!$G$3),K9,E9)</f>
        <v>198029</v>
      </c>
      <c r="Q9" s="146" t="str">
        <f t="shared" ref="Q9:S9" si="9">+F9</f>
        <v>1-Mémo</v>
      </c>
      <c r="R9" s="145" t="str">
        <f t="shared" si="9"/>
        <v>108</v>
      </c>
      <c r="S9" s="146" t="str">
        <f t="shared" si="9"/>
        <v>_</v>
      </c>
      <c r="T9" s="150" t="str">
        <f>+VLOOKUP($L9,Data_Validation!$A:$D,1,0)</f>
        <v>108</v>
      </c>
      <c r="U9" s="150" t="str">
        <f>+VLOOKUP($L9,Data_Validation!$A:$D,3,0)</f>
        <v>Autres</v>
      </c>
      <c r="V9" s="150">
        <f>+VLOOKUP($L9,Data_Validation!$A:$D,4,0)</f>
        <v>0</v>
      </c>
      <c r="W9" s="150">
        <f>+VLOOKUP($L9,Data_Validation!$A:$E,5,0)</f>
        <v>0</v>
      </c>
      <c r="X9" s="150">
        <f>+VLOOKUP($L9,Data_Validation!$A:$F,6,0)</f>
        <v>0</v>
      </c>
    </row>
    <row r="10" spans="1:24" ht="15" customHeight="1">
      <c r="A10" s="141" t="s">
        <v>473</v>
      </c>
      <c r="B10" s="141" t="s">
        <v>474</v>
      </c>
      <c r="C10" s="142"/>
      <c r="D10" s="142"/>
      <c r="E10" s="142"/>
      <c r="F10" s="141" t="s">
        <v>10</v>
      </c>
      <c r="G10" s="141" t="s">
        <v>475</v>
      </c>
      <c r="H10" s="143" t="s">
        <v>452</v>
      </c>
      <c r="I10" s="151">
        <v>0.03</v>
      </c>
      <c r="J10" s="151">
        <v>0</v>
      </c>
      <c r="K10" s="151">
        <v>0.03</v>
      </c>
      <c r="L10" s="145" t="str">
        <f t="shared" si="0"/>
        <v>120A</v>
      </c>
      <c r="M10" s="146" t="str">
        <f t="shared" si="1"/>
        <v>JANV. NB VENTE NEUF BMW AUTO</v>
      </c>
      <c r="N10" s="147">
        <f>+IF(OR($Q10=Parametres!$G$2,$Q10=Parametres!$G$3),I10,C10)</f>
        <v>0.03</v>
      </c>
      <c r="O10" s="147">
        <f>+IF(OR($Q10=Parametres!$G$2,$Q10=Parametres!$G$3),J10,D10)</f>
        <v>0</v>
      </c>
      <c r="P10" s="147">
        <f>+IF(OR($Q10=Parametres!$G$2,$Q10=Parametres!$G$3),K10,E10)</f>
        <v>0.03</v>
      </c>
      <c r="Q10" s="146" t="str">
        <f t="shared" ref="Q10:S10" si="10">+F10</f>
        <v>1-Mémo</v>
      </c>
      <c r="R10" s="145" t="str">
        <f t="shared" si="10"/>
        <v>120</v>
      </c>
      <c r="S10" s="146" t="str">
        <f t="shared" si="10"/>
        <v>_</v>
      </c>
      <c r="T10" s="150" t="str">
        <f>+VLOOKUP($L10,Data_Validation!$A:$D,1,0)</f>
        <v>120A</v>
      </c>
      <c r="U10" s="150" t="str">
        <f>+VLOOKUP($L10,Data_Validation!$A:$D,3,0)</f>
        <v>Autres</v>
      </c>
      <c r="V10" s="150">
        <f>+VLOOKUP($L10,Data_Validation!$A:$D,4,0)</f>
        <v>0</v>
      </c>
      <c r="W10" s="150">
        <f>+VLOOKUP($L10,Data_Validation!$A:$E,5,0)</f>
        <v>0</v>
      </c>
      <c r="X10" s="150">
        <f>+VLOOKUP($L10,Data_Validation!$A:$F,6,0)</f>
        <v>0</v>
      </c>
    </row>
    <row r="11" spans="1:24" ht="15" customHeight="1">
      <c r="A11" s="141" t="s">
        <v>476</v>
      </c>
      <c r="B11" s="141" t="s">
        <v>477</v>
      </c>
      <c r="C11" s="142"/>
      <c r="D11" s="142"/>
      <c r="E11" s="142"/>
      <c r="F11" s="141" t="s">
        <v>10</v>
      </c>
      <c r="G11" s="141" t="s">
        <v>475</v>
      </c>
      <c r="H11" s="143" t="s">
        <v>452</v>
      </c>
      <c r="I11" s="151">
        <v>0.02</v>
      </c>
      <c r="J11" s="151">
        <v>0</v>
      </c>
      <c r="K11" s="151">
        <v>0.02</v>
      </c>
      <c r="L11" s="145" t="str">
        <f t="shared" si="0"/>
        <v>120B</v>
      </c>
      <c r="M11" s="146" t="str">
        <f t="shared" si="1"/>
        <v>FEV. NB VENTE NEUF BMW AUTO</v>
      </c>
      <c r="N11" s="147">
        <f>+IF(OR($Q11=Parametres!$G$2,$Q11=Parametres!$G$3),I11,C11)</f>
        <v>0.02</v>
      </c>
      <c r="O11" s="147">
        <f>+IF(OR($Q11=Parametres!$G$2,$Q11=Parametres!$G$3),J11,D11)</f>
        <v>0</v>
      </c>
      <c r="P11" s="147">
        <f>+IF(OR($Q11=Parametres!$G$2,$Q11=Parametres!$G$3),K11,E11)</f>
        <v>0.02</v>
      </c>
      <c r="Q11" s="146" t="str">
        <f t="shared" ref="Q11:S11" si="11">+F11</f>
        <v>1-Mémo</v>
      </c>
      <c r="R11" s="145" t="str">
        <f t="shared" si="11"/>
        <v>120</v>
      </c>
      <c r="S11" s="146" t="str">
        <f t="shared" si="11"/>
        <v>_</v>
      </c>
      <c r="T11" s="149" t="str">
        <f>+VLOOKUP($L11,Data_Validation!$A:$D,1,0)</f>
        <v>120B</v>
      </c>
      <c r="U11" s="150" t="str">
        <f>+VLOOKUP($L11,Data_Validation!$A:$D,3,0)</f>
        <v>Autres</v>
      </c>
      <c r="V11" s="150">
        <f>+VLOOKUP($L11,Data_Validation!$A:$D,4,0)</f>
        <v>0</v>
      </c>
      <c r="W11" s="150">
        <f>+VLOOKUP($L11,Data_Validation!$A:$E,5,0)</f>
        <v>0</v>
      </c>
      <c r="X11" s="150">
        <f>+VLOOKUP($L11,Data_Validation!$A:$F,6,0)</f>
        <v>0</v>
      </c>
    </row>
    <row r="12" spans="1:24" ht="15" customHeight="1">
      <c r="A12" s="141" t="s">
        <v>479</v>
      </c>
      <c r="B12" s="141" t="s">
        <v>480</v>
      </c>
      <c r="C12" s="144"/>
      <c r="D12" s="144"/>
      <c r="E12" s="144"/>
      <c r="F12" s="141" t="s">
        <v>10</v>
      </c>
      <c r="G12" s="141" t="s">
        <v>475</v>
      </c>
      <c r="H12" s="143" t="s">
        <v>452</v>
      </c>
      <c r="I12" s="142">
        <v>0.03</v>
      </c>
      <c r="J12" s="142">
        <v>0</v>
      </c>
      <c r="K12" s="142">
        <v>0.03</v>
      </c>
      <c r="L12" s="145" t="str">
        <f t="shared" si="0"/>
        <v>120C</v>
      </c>
      <c r="M12" s="146" t="str">
        <f t="shared" si="1"/>
        <v>MARS NB VENTE NEUF BMW AUTO</v>
      </c>
      <c r="N12" s="147">
        <f>+IF(OR($Q12=Parametres!$G$2,$Q12=Parametres!$G$3),I12,C12)</f>
        <v>0.03</v>
      </c>
      <c r="O12" s="147">
        <f>+IF(OR($Q12=Parametres!$G$2,$Q12=Parametres!$G$3),J12,D12)</f>
        <v>0</v>
      </c>
      <c r="P12" s="147">
        <f>+IF(OR($Q12=Parametres!$G$2,$Q12=Parametres!$G$3),K12,E12)</f>
        <v>0.03</v>
      </c>
      <c r="Q12" s="146" t="str">
        <f t="shared" ref="Q12:S12" si="12">+F12</f>
        <v>1-Mémo</v>
      </c>
      <c r="R12" s="145" t="str">
        <f t="shared" si="12"/>
        <v>120</v>
      </c>
      <c r="S12" s="146" t="str">
        <f t="shared" si="12"/>
        <v>_</v>
      </c>
      <c r="T12" s="150" t="str">
        <f>+VLOOKUP($L12,Data_Validation!$A:$D,1,0)</f>
        <v>120C</v>
      </c>
      <c r="U12" s="150" t="str">
        <f>+VLOOKUP($L12,Data_Validation!$A:$D,3,0)</f>
        <v>Autres</v>
      </c>
      <c r="V12" s="150">
        <f>+VLOOKUP($L12,Data_Validation!$A:$D,4,0)</f>
        <v>0</v>
      </c>
      <c r="W12" s="150">
        <f>+VLOOKUP($L12,Data_Validation!$A:$E,5,0)</f>
        <v>0</v>
      </c>
      <c r="X12" s="150">
        <f>+VLOOKUP($L12,Data_Validation!$A:$F,6,0)</f>
        <v>0</v>
      </c>
    </row>
    <row r="13" spans="1:24" ht="15" customHeight="1">
      <c r="A13" s="141" t="s">
        <v>481</v>
      </c>
      <c r="B13" s="141" t="s">
        <v>482</v>
      </c>
      <c r="C13" s="142"/>
      <c r="D13" s="142"/>
      <c r="E13" s="142"/>
      <c r="F13" s="141" t="s">
        <v>10</v>
      </c>
      <c r="G13" s="141" t="s">
        <v>475</v>
      </c>
      <c r="H13" s="143" t="s">
        <v>452</v>
      </c>
      <c r="I13" s="151">
        <v>0.11</v>
      </c>
      <c r="J13" s="151">
        <v>0</v>
      </c>
      <c r="K13" s="151">
        <v>0.11</v>
      </c>
      <c r="L13" s="145" t="str">
        <f t="shared" si="0"/>
        <v>120D</v>
      </c>
      <c r="M13" s="146" t="str">
        <f t="shared" si="1"/>
        <v>AVRIL NB VENTE NEUF BMW AUTO</v>
      </c>
      <c r="N13" s="147">
        <f>+IF(OR($Q13=Parametres!$G$2,$Q13=Parametres!$G$3),I13,C13)</f>
        <v>0.11</v>
      </c>
      <c r="O13" s="147">
        <f>+IF(OR($Q13=Parametres!$G$2,$Q13=Parametres!$G$3),J13,D13)</f>
        <v>0</v>
      </c>
      <c r="P13" s="147">
        <f>+IF(OR($Q13=Parametres!$G$2,$Q13=Parametres!$G$3),K13,E13)</f>
        <v>0.11</v>
      </c>
      <c r="Q13" s="146" t="str">
        <f t="shared" ref="Q13:S13" si="13">+F13</f>
        <v>1-Mémo</v>
      </c>
      <c r="R13" s="145" t="str">
        <f t="shared" si="13"/>
        <v>120</v>
      </c>
      <c r="S13" s="146" t="str">
        <f t="shared" si="13"/>
        <v>_</v>
      </c>
      <c r="T13" s="149" t="str">
        <f>+VLOOKUP($L13,Data_Validation!$A:$D,1,0)</f>
        <v>120D</v>
      </c>
      <c r="U13" s="150" t="str">
        <f>+VLOOKUP($L13,Data_Validation!$A:$D,3,0)</f>
        <v>Autres</v>
      </c>
      <c r="V13" s="150">
        <f>+VLOOKUP($L13,Data_Validation!$A:$D,4,0)</f>
        <v>0</v>
      </c>
      <c r="W13" s="150">
        <f>+VLOOKUP($L13,Data_Validation!$A:$E,5,0)</f>
        <v>0</v>
      </c>
      <c r="X13" s="150">
        <f>+VLOOKUP($L13,Data_Validation!$A:$F,6,0)</f>
        <v>0</v>
      </c>
    </row>
    <row r="14" spans="1:24" ht="15" customHeight="1">
      <c r="A14" s="141" t="s">
        <v>484</v>
      </c>
      <c r="B14" s="141" t="s">
        <v>485</v>
      </c>
      <c r="C14" s="142"/>
      <c r="D14" s="142"/>
      <c r="E14" s="142"/>
      <c r="F14" s="141" t="s">
        <v>10</v>
      </c>
      <c r="G14" s="141" t="s">
        <v>475</v>
      </c>
      <c r="H14" s="143" t="s">
        <v>452</v>
      </c>
      <c r="I14" s="151">
        <v>0.17</v>
      </c>
      <c r="J14" s="151">
        <v>0</v>
      </c>
      <c r="K14" s="151">
        <v>0.17</v>
      </c>
      <c r="L14" s="145" t="str">
        <f t="shared" si="0"/>
        <v>120E</v>
      </c>
      <c r="M14" s="146" t="str">
        <f t="shared" si="1"/>
        <v>MAI NB VENTE NEUF BMW AUTO</v>
      </c>
      <c r="N14" s="147">
        <f>+IF(OR($Q14=Parametres!$G$2,$Q14=Parametres!$G$3),I14,C14)</f>
        <v>0.17</v>
      </c>
      <c r="O14" s="147">
        <f>+IF(OR($Q14=Parametres!$G$2,$Q14=Parametres!$G$3),J14,D14)</f>
        <v>0</v>
      </c>
      <c r="P14" s="147">
        <f>+IF(OR($Q14=Parametres!$G$2,$Q14=Parametres!$G$3),K14,E14)</f>
        <v>0.17</v>
      </c>
      <c r="Q14" s="146" t="str">
        <f t="shared" ref="Q14:S14" si="14">+F14</f>
        <v>1-Mémo</v>
      </c>
      <c r="R14" s="145" t="str">
        <f t="shared" si="14"/>
        <v>120</v>
      </c>
      <c r="S14" s="146" t="str">
        <f t="shared" si="14"/>
        <v>_</v>
      </c>
      <c r="T14" s="150" t="str">
        <f>+VLOOKUP($L14,Data_Validation!$A:$D,1,0)</f>
        <v>120E</v>
      </c>
      <c r="U14" s="150" t="str">
        <f>+VLOOKUP($L14,Data_Validation!$A:$D,3,0)</f>
        <v>Autres</v>
      </c>
      <c r="V14" s="150">
        <f>+VLOOKUP($L14,Data_Validation!$A:$D,4,0)</f>
        <v>0</v>
      </c>
      <c r="W14" s="150">
        <f>+VLOOKUP($L14,Data_Validation!$A:$E,5,0)</f>
        <v>0</v>
      </c>
      <c r="X14" s="150">
        <f>+VLOOKUP($L14,Data_Validation!$A:$F,6,0)</f>
        <v>0</v>
      </c>
    </row>
    <row r="15" spans="1:24" ht="15" customHeight="1">
      <c r="A15" s="141" t="s">
        <v>487</v>
      </c>
      <c r="B15" s="141" t="s">
        <v>488</v>
      </c>
      <c r="C15" s="144"/>
      <c r="D15" s="144"/>
      <c r="E15" s="144"/>
      <c r="F15" s="141" t="s">
        <v>10</v>
      </c>
      <c r="G15" s="141" t="s">
        <v>475</v>
      </c>
      <c r="H15" s="143" t="s">
        <v>452</v>
      </c>
      <c r="I15" s="142">
        <v>0.1</v>
      </c>
      <c r="J15" s="142">
        <v>0</v>
      </c>
      <c r="K15" s="142">
        <v>0.1</v>
      </c>
      <c r="L15" s="145" t="str">
        <f t="shared" si="0"/>
        <v>120F</v>
      </c>
      <c r="M15" s="146" t="str">
        <f t="shared" si="1"/>
        <v>JUIN NB VENTE NEUF BMW AUTO</v>
      </c>
      <c r="N15" s="147">
        <f>+IF(OR($Q15=Parametres!$G$2,$Q15=Parametres!$G$3),I15,C15)</f>
        <v>0.1</v>
      </c>
      <c r="O15" s="147">
        <f>+IF(OR($Q15=Parametres!$G$2,$Q15=Parametres!$G$3),J15,D15)</f>
        <v>0</v>
      </c>
      <c r="P15" s="147">
        <f>+IF(OR($Q15=Parametres!$G$2,$Q15=Parametres!$G$3),K15,E15)</f>
        <v>0.1</v>
      </c>
      <c r="Q15" s="146" t="str">
        <f t="shared" ref="Q15:S15" si="15">+F15</f>
        <v>1-Mémo</v>
      </c>
      <c r="R15" s="145" t="str">
        <f t="shared" si="15"/>
        <v>120</v>
      </c>
      <c r="S15" s="146" t="str">
        <f t="shared" si="15"/>
        <v>_</v>
      </c>
      <c r="T15" s="149" t="str">
        <f>+VLOOKUP($L15,Data_Validation!$A:$D,1,0)</f>
        <v>120F</v>
      </c>
      <c r="U15" s="150" t="str">
        <f>+VLOOKUP($L15,Data_Validation!$A:$D,3,0)</f>
        <v>Autres</v>
      </c>
      <c r="V15" s="150">
        <f>+VLOOKUP($L15,Data_Validation!$A:$D,4,0)</f>
        <v>0</v>
      </c>
      <c r="W15" s="150">
        <f>+VLOOKUP($L15,Data_Validation!$A:$E,5,0)</f>
        <v>0</v>
      </c>
      <c r="X15" s="150">
        <f>+VLOOKUP($L15,Data_Validation!$A:$F,6,0)</f>
        <v>0</v>
      </c>
    </row>
    <row r="16" spans="1:24" ht="15" customHeight="1">
      <c r="A16" s="141" t="s">
        <v>489</v>
      </c>
      <c r="B16" s="141" t="s">
        <v>490</v>
      </c>
      <c r="C16" s="144"/>
      <c r="D16" s="144"/>
      <c r="E16" s="144"/>
      <c r="F16" s="141" t="s">
        <v>10</v>
      </c>
      <c r="G16" s="141" t="s">
        <v>475</v>
      </c>
      <c r="H16" s="143" t="s">
        <v>452</v>
      </c>
      <c r="I16" s="142">
        <v>0.09</v>
      </c>
      <c r="J16" s="142">
        <v>0</v>
      </c>
      <c r="K16" s="142">
        <v>0.09</v>
      </c>
      <c r="L16" s="145" t="str">
        <f t="shared" si="0"/>
        <v>120G</v>
      </c>
      <c r="M16" s="146" t="str">
        <f t="shared" si="1"/>
        <v>JUIL. NB VENTE NEUF BMW AUTO</v>
      </c>
      <c r="N16" s="147">
        <f>+IF(OR($Q16=Parametres!$G$2,$Q16=Parametres!$G$3),I16,C16)</f>
        <v>0.09</v>
      </c>
      <c r="O16" s="148">
        <f>+IF(OR($Q16=Parametres!$G$2,$Q16=Parametres!$G$3),J16,D16)</f>
        <v>0</v>
      </c>
      <c r="P16" s="147">
        <f>+IF(OR($Q16=Parametres!$G$2,$Q16=Parametres!$G$3),K16,E16)</f>
        <v>0.09</v>
      </c>
      <c r="Q16" s="146" t="str">
        <f t="shared" ref="Q16:S16" si="16">+F16</f>
        <v>1-Mémo</v>
      </c>
      <c r="R16" s="145" t="str">
        <f t="shared" si="16"/>
        <v>120</v>
      </c>
      <c r="S16" s="146" t="str">
        <f t="shared" si="16"/>
        <v>_</v>
      </c>
      <c r="T16" s="150" t="str">
        <f>+VLOOKUP($L16,Data_Validation!$A:$D,1,0)</f>
        <v>120G</v>
      </c>
      <c r="U16" s="150" t="str">
        <f>+VLOOKUP($L16,Data_Validation!$A:$D,3,0)</f>
        <v>Autres</v>
      </c>
      <c r="V16" s="150">
        <f>+VLOOKUP($L16,Data_Validation!$A:$D,4,0)</f>
        <v>0</v>
      </c>
      <c r="W16" s="150">
        <f>+VLOOKUP($L16,Data_Validation!$A:$E,5,0)</f>
        <v>0</v>
      </c>
      <c r="X16" s="150">
        <f>+VLOOKUP($L16,Data_Validation!$A:$F,6,0)</f>
        <v>0</v>
      </c>
    </row>
    <row r="17" spans="1:24" ht="15" customHeight="1">
      <c r="A17" s="141" t="s">
        <v>492</v>
      </c>
      <c r="B17" s="141" t="s">
        <v>493</v>
      </c>
      <c r="C17" s="142"/>
      <c r="D17" s="142"/>
      <c r="E17" s="142"/>
      <c r="F17" s="141" t="s">
        <v>10</v>
      </c>
      <c r="G17" s="141" t="s">
        <v>475</v>
      </c>
      <c r="H17" s="143" t="s">
        <v>452</v>
      </c>
      <c r="I17" s="151">
        <v>0.03</v>
      </c>
      <c r="J17" s="151">
        <v>0</v>
      </c>
      <c r="K17" s="151">
        <v>0.03</v>
      </c>
      <c r="L17" s="145" t="str">
        <f t="shared" si="0"/>
        <v>120H</v>
      </c>
      <c r="M17" s="146" t="str">
        <f t="shared" si="1"/>
        <v>AOUT NB VENTE NEUF BMW AUTO</v>
      </c>
      <c r="N17" s="147">
        <f>+IF(OR($Q17=Parametres!$G$2,$Q17=Parametres!$G$3),I17,C17)</f>
        <v>0.03</v>
      </c>
      <c r="O17" s="147">
        <f>+IF(OR($Q17=Parametres!$G$2,$Q17=Parametres!$G$3),J17,D17)</f>
        <v>0</v>
      </c>
      <c r="P17" s="147">
        <f>+IF(OR($Q17=Parametres!$G$2,$Q17=Parametres!$G$3),K17,E17)</f>
        <v>0.03</v>
      </c>
      <c r="Q17" s="146" t="str">
        <f t="shared" ref="Q17:S17" si="17">+F17</f>
        <v>1-Mémo</v>
      </c>
      <c r="R17" s="145" t="str">
        <f t="shared" si="17"/>
        <v>120</v>
      </c>
      <c r="S17" s="146" t="str">
        <f t="shared" si="17"/>
        <v>_</v>
      </c>
      <c r="T17" s="165" t="str">
        <f>+VLOOKUP($L17,Data_Validation!$A:$D,1,0)</f>
        <v>120H</v>
      </c>
      <c r="U17" s="150" t="str">
        <f>+VLOOKUP($L17,Data_Validation!$A:$D,3,0)</f>
        <v>Autres</v>
      </c>
      <c r="V17" s="150">
        <f>+VLOOKUP($L17,Data_Validation!$A:$D,4,0)</f>
        <v>0</v>
      </c>
      <c r="W17" s="150">
        <f>+VLOOKUP($L17,Data_Validation!$A:$E,5,0)</f>
        <v>0</v>
      </c>
      <c r="X17" s="150">
        <f>+VLOOKUP($L17,Data_Validation!$A:$F,6,0)</f>
        <v>0</v>
      </c>
    </row>
    <row r="18" spans="1:24" ht="15" customHeight="1">
      <c r="A18" s="141" t="s">
        <v>494</v>
      </c>
      <c r="B18" s="141" t="s">
        <v>495</v>
      </c>
      <c r="C18" s="142"/>
      <c r="D18" s="142"/>
      <c r="E18" s="142"/>
      <c r="F18" s="141" t="s">
        <v>10</v>
      </c>
      <c r="G18" s="141" t="s">
        <v>475</v>
      </c>
      <c r="H18" s="143" t="s">
        <v>452</v>
      </c>
      <c r="I18" s="151">
        <v>0</v>
      </c>
      <c r="J18" s="151">
        <v>0.13</v>
      </c>
      <c r="K18" s="151">
        <v>0.13</v>
      </c>
      <c r="L18" s="145" t="str">
        <f t="shared" si="0"/>
        <v>120Z</v>
      </c>
      <c r="M18" s="146" t="str">
        <f t="shared" si="1"/>
        <v>SEPT. NB VENTE NEUF BMW AUTO</v>
      </c>
      <c r="N18" s="147">
        <f>+IF(OR($Q18=Parametres!$G$2,$Q18=Parametres!$G$3),I18,C18)</f>
        <v>0</v>
      </c>
      <c r="O18" s="147">
        <f>+IF(OR($Q18=Parametres!$G$2,$Q18=Parametres!$G$3),J18,D18)</f>
        <v>0.13</v>
      </c>
      <c r="P18" s="147">
        <f>+IF(OR($Q18=Parametres!$G$2,$Q18=Parametres!$G$3),K18,E18)</f>
        <v>0.13</v>
      </c>
      <c r="Q18" s="146" t="str">
        <f t="shared" ref="Q18:S18" si="18">+F18</f>
        <v>1-Mémo</v>
      </c>
      <c r="R18" s="145" t="str">
        <f t="shared" si="18"/>
        <v>120</v>
      </c>
      <c r="S18" s="146" t="str">
        <f t="shared" si="18"/>
        <v>_</v>
      </c>
      <c r="T18" s="149" t="str">
        <f>+VLOOKUP($L18,Data_Validation!$A:$D,1,0)</f>
        <v>120Z</v>
      </c>
      <c r="U18" s="150" t="str">
        <f>+VLOOKUP($L18,Data_Validation!$A:$D,3,0)</f>
        <v>Autres</v>
      </c>
      <c r="V18" s="150">
        <f>+VLOOKUP($L18,Data_Validation!$A:$D,4,0)</f>
        <v>0</v>
      </c>
      <c r="W18" s="150">
        <f>+VLOOKUP($L18,Data_Validation!$A:$E,5,0)</f>
        <v>0</v>
      </c>
      <c r="X18" s="150">
        <f>+VLOOKUP($L18,Data_Validation!$A:$F,6,0)</f>
        <v>0</v>
      </c>
    </row>
    <row r="19" spans="1:24" ht="15" customHeight="1">
      <c r="A19" s="141" t="s">
        <v>497</v>
      </c>
      <c r="B19" s="141" t="s">
        <v>498</v>
      </c>
      <c r="C19" s="142"/>
      <c r="D19" s="142"/>
      <c r="E19" s="142"/>
      <c r="F19" s="141" t="s">
        <v>10</v>
      </c>
      <c r="G19" s="141" t="s">
        <v>499</v>
      </c>
      <c r="H19" s="143" t="s">
        <v>452</v>
      </c>
      <c r="I19" s="151">
        <v>0.02</v>
      </c>
      <c r="J19" s="151">
        <v>0</v>
      </c>
      <c r="K19" s="151">
        <v>0.02</v>
      </c>
      <c r="L19" s="145" t="str">
        <f t="shared" si="0"/>
        <v>122A</v>
      </c>
      <c r="M19" s="146" t="str">
        <f t="shared" si="1"/>
        <v>JANV. NB VENTE NEUF BMW I</v>
      </c>
      <c r="N19" s="147">
        <f>+IF(OR($Q19=Parametres!$G$2,$Q19=Parametres!$G$3),I19,C19)</f>
        <v>0.02</v>
      </c>
      <c r="O19" s="147">
        <f>+IF(OR($Q19=Parametres!$G$2,$Q19=Parametres!$G$3),J19,D19)</f>
        <v>0</v>
      </c>
      <c r="P19" s="147">
        <f>+IF(OR($Q19=Parametres!$G$2,$Q19=Parametres!$G$3),K19,E19)</f>
        <v>0.02</v>
      </c>
      <c r="Q19" s="146" t="str">
        <f t="shared" ref="Q19:S19" si="19">+F19</f>
        <v>1-Mémo</v>
      </c>
      <c r="R19" s="145" t="str">
        <f t="shared" si="19"/>
        <v>122</v>
      </c>
      <c r="S19" s="146" t="str">
        <f t="shared" si="19"/>
        <v>_</v>
      </c>
      <c r="T19" s="169" t="str">
        <f>+VLOOKUP($L19,Data_Validation!$A:$D,1,0)</f>
        <v>122A</v>
      </c>
      <c r="U19" s="150" t="str">
        <f>+VLOOKUP($L19,Data_Validation!$A:$D,3,0)</f>
        <v>Autres</v>
      </c>
      <c r="V19" s="150">
        <f>+VLOOKUP($L19,Data_Validation!$A:$D,4,0)</f>
        <v>0</v>
      </c>
      <c r="W19" s="150">
        <f>+VLOOKUP($L19,Data_Validation!$A:$E,5,0)</f>
        <v>0</v>
      </c>
      <c r="X19" s="150">
        <f>+VLOOKUP($L19,Data_Validation!$A:$F,6,0)</f>
        <v>0</v>
      </c>
    </row>
    <row r="20" spans="1:24" ht="15" customHeight="1">
      <c r="A20" s="141" t="s">
        <v>500</v>
      </c>
      <c r="B20" s="141" t="s">
        <v>501</v>
      </c>
      <c r="C20" s="142"/>
      <c r="D20" s="142"/>
      <c r="E20" s="142"/>
      <c r="F20" s="141" t="s">
        <v>10</v>
      </c>
      <c r="G20" s="141" t="s">
        <v>499</v>
      </c>
      <c r="H20" s="141" t="s">
        <v>452</v>
      </c>
      <c r="I20" s="151">
        <v>0.05</v>
      </c>
      <c r="J20" s="151">
        <v>0</v>
      </c>
      <c r="K20" s="151">
        <v>0.05</v>
      </c>
      <c r="L20" s="145" t="str">
        <f t="shared" si="0"/>
        <v>122B</v>
      </c>
      <c r="M20" s="146" t="str">
        <f t="shared" si="1"/>
        <v>FEV. NB VENTE NEUF BMW I</v>
      </c>
      <c r="N20" s="147">
        <f>+IF(OR($Q20=Parametres!$G$2,$Q20=Parametres!$G$3),I20,C20)</f>
        <v>0.05</v>
      </c>
      <c r="O20" s="147">
        <f>+IF(OR($Q20=Parametres!$G$2,$Q20=Parametres!$G$3),J20,D20)</f>
        <v>0</v>
      </c>
      <c r="P20" s="147">
        <f>+IF(OR($Q20=Parametres!$G$2,$Q20=Parametres!$G$3),K20,E20)</f>
        <v>0.05</v>
      </c>
      <c r="Q20" s="146" t="str">
        <f t="shared" ref="Q20:S20" si="20">+F20</f>
        <v>1-Mémo</v>
      </c>
      <c r="R20" s="145" t="str">
        <f t="shared" si="20"/>
        <v>122</v>
      </c>
      <c r="S20" s="146" t="str">
        <f t="shared" si="20"/>
        <v>_</v>
      </c>
      <c r="T20" s="165" t="str">
        <f>+VLOOKUP($L20,Data_Validation!$A:$D,1,0)</f>
        <v>122B</v>
      </c>
      <c r="U20" s="150" t="str">
        <f>+VLOOKUP($L20,Data_Validation!$A:$D,3,0)</f>
        <v>Autres</v>
      </c>
      <c r="V20" s="150">
        <f>+VLOOKUP($L20,Data_Validation!$A:$D,4,0)</f>
        <v>0</v>
      </c>
      <c r="W20" s="150">
        <f>+VLOOKUP($L20,Data_Validation!$A:$E,5,0)</f>
        <v>0</v>
      </c>
      <c r="X20" s="150">
        <f>+VLOOKUP($L20,Data_Validation!$A:$F,6,0)</f>
        <v>0</v>
      </c>
    </row>
    <row r="21" spans="1:24" ht="15" customHeight="1">
      <c r="A21" s="141" t="s">
        <v>502</v>
      </c>
      <c r="B21" s="141" t="s">
        <v>503</v>
      </c>
      <c r="C21" s="142"/>
      <c r="D21" s="142"/>
      <c r="E21" s="142"/>
      <c r="F21" s="141" t="s">
        <v>10</v>
      </c>
      <c r="G21" s="141" t="s">
        <v>499</v>
      </c>
      <c r="H21" s="143" t="s">
        <v>452</v>
      </c>
      <c r="I21" s="151">
        <v>0.05</v>
      </c>
      <c r="J21" s="151">
        <v>0</v>
      </c>
      <c r="K21" s="151">
        <v>0.05</v>
      </c>
      <c r="L21" s="145" t="str">
        <f t="shared" si="0"/>
        <v>122C</v>
      </c>
      <c r="M21" s="146" t="str">
        <f t="shared" si="1"/>
        <v>MARS NB VENTE NEUF BMW I</v>
      </c>
      <c r="N21" s="147">
        <f>+IF(OR($Q21=Parametres!$G$2,$Q21=Parametres!$G$3),I21,C21)</f>
        <v>0.05</v>
      </c>
      <c r="O21" s="147">
        <f>+IF(OR($Q21=Parametres!$G$2,$Q21=Parametres!$G$3),J21,D21)</f>
        <v>0</v>
      </c>
      <c r="P21" s="147">
        <f>+IF(OR($Q21=Parametres!$G$2,$Q21=Parametres!$G$3),K21,E21)</f>
        <v>0.05</v>
      </c>
      <c r="Q21" s="146" t="str">
        <f t="shared" ref="Q21:S21" si="21">+F21</f>
        <v>1-Mémo</v>
      </c>
      <c r="R21" s="145" t="str">
        <f t="shared" si="21"/>
        <v>122</v>
      </c>
      <c r="S21" s="146" t="str">
        <f t="shared" si="21"/>
        <v>_</v>
      </c>
      <c r="T21" s="149" t="str">
        <f>+VLOOKUP($L21,Data_Validation!$A:$D,1,0)</f>
        <v>122C</v>
      </c>
      <c r="U21" s="150" t="str">
        <f>+VLOOKUP($L21,Data_Validation!$A:$D,3,0)</f>
        <v>Autres</v>
      </c>
      <c r="V21" s="150">
        <f>+VLOOKUP($L21,Data_Validation!$A:$D,4,0)</f>
        <v>0</v>
      </c>
      <c r="W21" s="150">
        <f>+VLOOKUP($L21,Data_Validation!$A:$E,5,0)</f>
        <v>0</v>
      </c>
      <c r="X21" s="150">
        <f>+VLOOKUP($L21,Data_Validation!$A:$F,6,0)</f>
        <v>0</v>
      </c>
    </row>
    <row r="22" spans="1:24" ht="15" customHeight="1">
      <c r="A22" s="141" t="s">
        <v>504</v>
      </c>
      <c r="B22" s="141" t="s">
        <v>505</v>
      </c>
      <c r="C22" s="144"/>
      <c r="D22" s="144"/>
      <c r="E22" s="144"/>
      <c r="F22" s="141" t="s">
        <v>10</v>
      </c>
      <c r="G22" s="141" t="s">
        <v>499</v>
      </c>
      <c r="H22" s="143" t="s">
        <v>452</v>
      </c>
      <c r="I22" s="142">
        <v>0.03</v>
      </c>
      <c r="J22" s="142">
        <v>0</v>
      </c>
      <c r="K22" s="142">
        <v>0.03</v>
      </c>
      <c r="L22" s="145" t="str">
        <f t="shared" si="0"/>
        <v>122E</v>
      </c>
      <c r="M22" s="146" t="str">
        <f t="shared" si="1"/>
        <v>MAI NB VENTE NEUF BMW I</v>
      </c>
      <c r="N22" s="147">
        <f>+IF(OR($Q22=Parametres!$G$2,$Q22=Parametres!$G$3),I22,C22)</f>
        <v>0.03</v>
      </c>
      <c r="O22" s="147">
        <f>+IF(OR($Q22=Parametres!$G$2,$Q22=Parametres!$G$3),J22,D22)</f>
        <v>0</v>
      </c>
      <c r="P22" s="147">
        <f>+IF(OR($Q22=Parametres!$G$2,$Q22=Parametres!$G$3),K22,E22)</f>
        <v>0.03</v>
      </c>
      <c r="Q22" s="146" t="str">
        <f t="shared" ref="Q22:S22" si="22">+F22</f>
        <v>1-Mémo</v>
      </c>
      <c r="R22" s="145" t="str">
        <f t="shared" si="22"/>
        <v>122</v>
      </c>
      <c r="S22" s="146" t="str">
        <f t="shared" si="22"/>
        <v>_</v>
      </c>
      <c r="T22" s="150" t="str">
        <f>+VLOOKUP($L22,Data_Validation!$A:$D,1,0)</f>
        <v>122E</v>
      </c>
      <c r="U22" s="150" t="str">
        <f>+VLOOKUP($L22,Data_Validation!$A:$D,3,0)</f>
        <v>Autres</v>
      </c>
      <c r="V22" s="150">
        <f>+VLOOKUP($L22,Data_Validation!$A:$D,4,0)</f>
        <v>0</v>
      </c>
      <c r="W22" s="150">
        <f>+VLOOKUP($L22,Data_Validation!$A:$E,5,0)</f>
        <v>0</v>
      </c>
      <c r="X22" s="150">
        <f>+VLOOKUP($L22,Data_Validation!$A:$F,6,0)</f>
        <v>0</v>
      </c>
    </row>
    <row r="23" spans="1:24" ht="15" customHeight="1">
      <c r="A23" s="141" t="s">
        <v>506</v>
      </c>
      <c r="B23" s="141" t="s">
        <v>507</v>
      </c>
      <c r="C23" s="142"/>
      <c r="D23" s="142"/>
      <c r="E23" s="142"/>
      <c r="F23" s="141" t="s">
        <v>10</v>
      </c>
      <c r="G23" s="141" t="s">
        <v>499</v>
      </c>
      <c r="H23" s="143" t="s">
        <v>452</v>
      </c>
      <c r="I23" s="151">
        <v>0.03</v>
      </c>
      <c r="J23" s="151">
        <v>0</v>
      </c>
      <c r="K23" s="151">
        <v>0.03</v>
      </c>
      <c r="L23" s="145" t="str">
        <f t="shared" si="0"/>
        <v>122F</v>
      </c>
      <c r="M23" s="146" t="str">
        <f t="shared" si="1"/>
        <v>JUIN NB VENTE NEUF BMW I</v>
      </c>
      <c r="N23" s="147">
        <f>+IF(OR($Q23=Parametres!$G$2,$Q23=Parametres!$G$3),I23,C23)</f>
        <v>0.03</v>
      </c>
      <c r="O23" s="147">
        <f>+IF(OR($Q23=Parametres!$G$2,$Q23=Parametres!$G$3),J23,D23)</f>
        <v>0</v>
      </c>
      <c r="P23" s="147">
        <f>+IF(OR($Q23=Parametres!$G$2,$Q23=Parametres!$G$3),K23,E23)</f>
        <v>0.03</v>
      </c>
      <c r="Q23" s="146" t="str">
        <f t="shared" ref="Q23:S23" si="23">+F23</f>
        <v>1-Mémo</v>
      </c>
      <c r="R23" s="145" t="str">
        <f t="shared" si="23"/>
        <v>122</v>
      </c>
      <c r="S23" s="146" t="str">
        <f t="shared" si="23"/>
        <v>_</v>
      </c>
      <c r="T23" s="165" t="str">
        <f>+VLOOKUP($L23,Data_Validation!$A:$D,1,0)</f>
        <v>122F</v>
      </c>
      <c r="U23" s="150" t="str">
        <f>+VLOOKUP($L23,Data_Validation!$A:$D,3,0)</f>
        <v>Autres</v>
      </c>
      <c r="V23" s="150">
        <f>+VLOOKUP($L23,Data_Validation!$A:$D,4,0)</f>
        <v>0</v>
      </c>
      <c r="W23" s="150">
        <f>+VLOOKUP($L23,Data_Validation!$A:$E,5,0)</f>
        <v>0</v>
      </c>
      <c r="X23" s="150">
        <f>+VLOOKUP($L23,Data_Validation!$A:$F,6,0)</f>
        <v>0</v>
      </c>
    </row>
    <row r="24" spans="1:24" ht="15" customHeight="1">
      <c r="A24" s="141" t="s">
        <v>508</v>
      </c>
      <c r="B24" s="141" t="s">
        <v>509</v>
      </c>
      <c r="C24" s="142"/>
      <c r="D24" s="142"/>
      <c r="E24" s="142"/>
      <c r="F24" s="141" t="s">
        <v>10</v>
      </c>
      <c r="G24" s="141" t="s">
        <v>499</v>
      </c>
      <c r="H24" s="143" t="s">
        <v>452</v>
      </c>
      <c r="I24" s="144">
        <v>0.03</v>
      </c>
      <c r="J24" s="144">
        <v>0</v>
      </c>
      <c r="K24" s="144">
        <v>0.03</v>
      </c>
      <c r="L24" s="145" t="str">
        <f t="shared" si="0"/>
        <v>122H</v>
      </c>
      <c r="M24" s="146" t="str">
        <f t="shared" si="1"/>
        <v>AOUT NB VENTE NEUF BMW I</v>
      </c>
      <c r="N24" s="147">
        <f>+IF(OR($Q24=Parametres!$G$2,$Q24=Parametres!$G$3),I24,C24)</f>
        <v>0.03</v>
      </c>
      <c r="O24" s="147">
        <f>+IF(OR($Q24=Parametres!$G$2,$Q24=Parametres!$G$3),J24,D24)</f>
        <v>0</v>
      </c>
      <c r="P24" s="147">
        <f>+IF(OR($Q24=Parametres!$G$2,$Q24=Parametres!$G$3),K24,E24)</f>
        <v>0.03</v>
      </c>
      <c r="Q24" s="146" t="str">
        <f t="shared" ref="Q24:S24" si="24">+F24</f>
        <v>1-Mémo</v>
      </c>
      <c r="R24" s="145" t="str">
        <f t="shared" si="24"/>
        <v>122</v>
      </c>
      <c r="S24" s="146" t="str">
        <f t="shared" si="24"/>
        <v>_</v>
      </c>
      <c r="T24" s="150" t="str">
        <f>+VLOOKUP($L24,Data_Validation!$A:$D,1,0)</f>
        <v>122H</v>
      </c>
      <c r="U24" s="150" t="str">
        <f>+VLOOKUP($L24,Data_Validation!$A:$D,3,0)</f>
        <v>Autres</v>
      </c>
      <c r="V24" s="150">
        <f>+VLOOKUP($L24,Data_Validation!$A:$D,4,0)</f>
        <v>0</v>
      </c>
      <c r="W24" s="150">
        <f>+VLOOKUP($L24,Data_Validation!$A:$E,5,0)</f>
        <v>0</v>
      </c>
      <c r="X24" s="150">
        <f>+VLOOKUP($L24,Data_Validation!$A:$F,6,0)</f>
        <v>0</v>
      </c>
    </row>
    <row r="25" spans="1:24" ht="15" customHeight="1">
      <c r="A25" s="141" t="s">
        <v>510</v>
      </c>
      <c r="B25" s="141" t="s">
        <v>511</v>
      </c>
      <c r="C25" s="142"/>
      <c r="D25" s="142"/>
      <c r="E25" s="142"/>
      <c r="F25" s="141" t="s">
        <v>10</v>
      </c>
      <c r="G25" s="141" t="s">
        <v>499</v>
      </c>
      <c r="H25" s="143" t="s">
        <v>452</v>
      </c>
      <c r="I25" s="151">
        <v>0</v>
      </c>
      <c r="J25" s="151">
        <v>0.04</v>
      </c>
      <c r="K25" s="151">
        <v>0.04</v>
      </c>
      <c r="L25" s="145" t="str">
        <f t="shared" si="0"/>
        <v>122Z</v>
      </c>
      <c r="M25" s="146" t="str">
        <f t="shared" si="1"/>
        <v>SEPT. NB VENTE NEUF BMW I</v>
      </c>
      <c r="N25" s="147">
        <f>+IF(OR($Q25=Parametres!$G$2,$Q25=Parametres!$G$3),I25,C25)</f>
        <v>0</v>
      </c>
      <c r="O25" s="147">
        <f>+IF(OR($Q25=Parametres!$G$2,$Q25=Parametres!$G$3),J25,D25)</f>
        <v>0.04</v>
      </c>
      <c r="P25" s="147">
        <f>+IF(OR($Q25=Parametres!$G$2,$Q25=Parametres!$G$3),K25,E25)</f>
        <v>0.04</v>
      </c>
      <c r="Q25" s="146" t="str">
        <f t="shared" ref="Q25:S25" si="25">+F25</f>
        <v>1-Mémo</v>
      </c>
      <c r="R25" s="145" t="str">
        <f t="shared" si="25"/>
        <v>122</v>
      </c>
      <c r="S25" s="146" t="str">
        <f t="shared" si="25"/>
        <v>_</v>
      </c>
      <c r="T25" s="150" t="str">
        <f>+VLOOKUP($L25,Data_Validation!$A:$D,1,0)</f>
        <v>122Z</v>
      </c>
      <c r="U25" s="150" t="str">
        <f>+VLOOKUP($L25,Data_Validation!$A:$D,3,0)</f>
        <v>Autres</v>
      </c>
      <c r="V25" s="150">
        <f>+VLOOKUP($L25,Data_Validation!$A:$D,4,0)</f>
        <v>0</v>
      </c>
      <c r="W25" s="150">
        <f>+VLOOKUP($L25,Data_Validation!$A:$E,5,0)</f>
        <v>0</v>
      </c>
      <c r="X25" s="150">
        <f>+VLOOKUP($L25,Data_Validation!$A:$F,6,0)</f>
        <v>0</v>
      </c>
    </row>
    <row r="26" spans="1:24" ht="15.75" customHeight="1">
      <c r="A26" s="141" t="s">
        <v>512</v>
      </c>
      <c r="B26" s="141" t="s">
        <v>513</v>
      </c>
      <c r="C26" s="142"/>
      <c r="D26" s="142"/>
      <c r="E26" s="142"/>
      <c r="F26" s="141" t="s">
        <v>10</v>
      </c>
      <c r="G26" s="141" t="s">
        <v>514</v>
      </c>
      <c r="H26" s="143" t="s">
        <v>452</v>
      </c>
      <c r="I26" s="151">
        <v>0.09</v>
      </c>
      <c r="J26" s="151">
        <v>0</v>
      </c>
      <c r="K26" s="151">
        <v>0.09</v>
      </c>
      <c r="L26" s="145" t="str">
        <f t="shared" si="0"/>
        <v>124A</v>
      </c>
      <c r="M26" s="146" t="str">
        <f t="shared" si="1"/>
        <v>JANV. NB VENTE USAGE DETAIL</v>
      </c>
      <c r="N26" s="147">
        <f>+IF(OR($Q26=Parametres!$G$2,$Q26=Parametres!$G$3),I26,C26)</f>
        <v>0.09</v>
      </c>
      <c r="O26" s="147">
        <f>+IF(OR($Q26=Parametres!$G$2,$Q26=Parametres!$G$3),J26,D26)</f>
        <v>0</v>
      </c>
      <c r="P26" s="147">
        <f>+IF(OR($Q26=Parametres!$G$2,$Q26=Parametres!$G$3),K26,E26)</f>
        <v>0.09</v>
      </c>
      <c r="Q26" s="146" t="str">
        <f t="shared" ref="Q26:S26" si="26">+F26</f>
        <v>1-Mémo</v>
      </c>
      <c r="R26" s="145" t="str">
        <f t="shared" si="26"/>
        <v>124</v>
      </c>
      <c r="S26" s="146" t="str">
        <f t="shared" si="26"/>
        <v>_</v>
      </c>
      <c r="T26" s="149" t="str">
        <f>+VLOOKUP($L26,Data_Validation!$A:$D,1,0)</f>
        <v>124A</v>
      </c>
      <c r="U26" s="150" t="str">
        <f>+VLOOKUP($L26,Data_Validation!$A:$D,3,0)</f>
        <v>Autres</v>
      </c>
      <c r="V26" s="150">
        <f>+VLOOKUP($L26,Data_Validation!$A:$D,4,0)</f>
        <v>0</v>
      </c>
      <c r="W26" s="150">
        <f>+VLOOKUP($L26,Data_Validation!$A:$E,5,0)</f>
        <v>0</v>
      </c>
      <c r="X26" s="150">
        <f>+VLOOKUP($L26,Data_Validation!$A:$F,6,0)</f>
        <v>0</v>
      </c>
    </row>
    <row r="27" spans="1:24" ht="15" customHeight="1">
      <c r="A27" s="141" t="s">
        <v>515</v>
      </c>
      <c r="B27" s="141" t="s">
        <v>516</v>
      </c>
      <c r="C27" s="142"/>
      <c r="D27" s="142"/>
      <c r="E27" s="142"/>
      <c r="F27" s="141" t="s">
        <v>10</v>
      </c>
      <c r="G27" s="141" t="s">
        <v>514</v>
      </c>
      <c r="H27" s="143" t="s">
        <v>452</v>
      </c>
      <c r="I27" s="151">
        <v>0.16</v>
      </c>
      <c r="J27" s="151">
        <v>0</v>
      </c>
      <c r="K27" s="151">
        <v>0.16</v>
      </c>
      <c r="L27" s="145" t="str">
        <f t="shared" si="0"/>
        <v>124B</v>
      </c>
      <c r="M27" s="146" t="str">
        <f t="shared" si="1"/>
        <v>FEV. NB VENTE USAGE DETAIL</v>
      </c>
      <c r="N27" s="147">
        <f>+IF(OR($Q27=Parametres!$G$2,$Q27=Parametres!$G$3),I27,C27)</f>
        <v>0.16</v>
      </c>
      <c r="O27" s="147">
        <f>+IF(OR($Q27=Parametres!$G$2,$Q27=Parametres!$G$3),J27,D27)</f>
        <v>0</v>
      </c>
      <c r="P27" s="147">
        <f>+IF(OR($Q27=Parametres!$G$2,$Q27=Parametres!$G$3),K27,E27)</f>
        <v>0.16</v>
      </c>
      <c r="Q27" s="146" t="str">
        <f t="shared" ref="Q27:S27" si="27">+F27</f>
        <v>1-Mémo</v>
      </c>
      <c r="R27" s="145" t="str">
        <f t="shared" si="27"/>
        <v>124</v>
      </c>
      <c r="S27" s="146" t="str">
        <f t="shared" si="27"/>
        <v>_</v>
      </c>
      <c r="T27" s="165" t="str">
        <f>+VLOOKUP($L27,Data_Validation!$A:$D,1,0)</f>
        <v>124B</v>
      </c>
      <c r="U27" s="150" t="str">
        <f>+VLOOKUP($L27,Data_Validation!$A:$D,3,0)</f>
        <v>Autres</v>
      </c>
      <c r="V27" s="150">
        <f>+VLOOKUP($L27,Data_Validation!$A:$D,4,0)</f>
        <v>0</v>
      </c>
      <c r="W27" s="150">
        <f>+VLOOKUP($L27,Data_Validation!$A:$E,5,0)</f>
        <v>0</v>
      </c>
      <c r="X27" s="150">
        <f>+VLOOKUP($L27,Data_Validation!$A:$F,6,0)</f>
        <v>0</v>
      </c>
    </row>
    <row r="28" spans="1:24" ht="15" customHeight="1">
      <c r="A28" s="141" t="s">
        <v>518</v>
      </c>
      <c r="B28" s="141" t="s">
        <v>519</v>
      </c>
      <c r="C28" s="151"/>
      <c r="D28" s="151"/>
      <c r="E28" s="151"/>
      <c r="F28" s="141" t="s">
        <v>10</v>
      </c>
      <c r="G28" s="141" t="s">
        <v>514</v>
      </c>
      <c r="H28" s="143" t="s">
        <v>452</v>
      </c>
      <c r="I28" s="151">
        <v>0.15</v>
      </c>
      <c r="J28" s="151">
        <v>0</v>
      </c>
      <c r="K28" s="151">
        <v>0.15</v>
      </c>
      <c r="L28" s="145" t="str">
        <f t="shared" si="0"/>
        <v>124C</v>
      </c>
      <c r="M28" s="146" t="str">
        <f t="shared" si="1"/>
        <v>MARS NB VENTE USAGE DETAIL</v>
      </c>
      <c r="N28" s="147">
        <f>+IF(OR($Q28=Parametres!$G$2,$Q28=Parametres!$G$3),I28,C28)</f>
        <v>0.15</v>
      </c>
      <c r="O28" s="147">
        <f>+IF(OR($Q28=Parametres!$G$2,$Q28=Parametres!$G$3),J28,D28)</f>
        <v>0</v>
      </c>
      <c r="P28" s="147">
        <f>+IF(OR($Q28=Parametres!$G$2,$Q28=Parametres!$G$3),K28,E28)</f>
        <v>0.15</v>
      </c>
      <c r="Q28" s="146" t="str">
        <f t="shared" ref="Q28:S28" si="28">+F28</f>
        <v>1-Mémo</v>
      </c>
      <c r="R28" s="145" t="str">
        <f t="shared" si="28"/>
        <v>124</v>
      </c>
      <c r="S28" s="146" t="str">
        <f t="shared" si="28"/>
        <v>_</v>
      </c>
      <c r="T28" s="149" t="str">
        <f>+VLOOKUP($L28,Data_Validation!$A:$D,1,0)</f>
        <v>124C</v>
      </c>
      <c r="U28" s="150" t="str">
        <f>+VLOOKUP($L28,Data_Validation!$A:$D,3,0)</f>
        <v>Autres</v>
      </c>
      <c r="V28" s="150">
        <f>+VLOOKUP($L28,Data_Validation!$A:$D,4,0)</f>
        <v>0</v>
      </c>
      <c r="W28" s="150">
        <f>+VLOOKUP($L28,Data_Validation!$A:$E,5,0)</f>
        <v>0</v>
      </c>
      <c r="X28" s="150">
        <f>+VLOOKUP($L28,Data_Validation!$A:$F,6,0)</f>
        <v>0</v>
      </c>
    </row>
    <row r="29" spans="1:24" ht="15" customHeight="1">
      <c r="A29" s="141" t="s">
        <v>520</v>
      </c>
      <c r="B29" s="141" t="s">
        <v>521</v>
      </c>
      <c r="C29" s="144"/>
      <c r="D29" s="144"/>
      <c r="E29" s="144"/>
      <c r="F29" s="141" t="s">
        <v>10</v>
      </c>
      <c r="G29" s="141" t="s">
        <v>514</v>
      </c>
      <c r="H29" s="143" t="s">
        <v>452</v>
      </c>
      <c r="I29" s="142">
        <v>0.1</v>
      </c>
      <c r="J29" s="142">
        <v>0</v>
      </c>
      <c r="K29" s="142">
        <v>0.1</v>
      </c>
      <c r="L29" s="145" t="str">
        <f t="shared" si="0"/>
        <v>124D</v>
      </c>
      <c r="M29" s="146" t="str">
        <f t="shared" si="1"/>
        <v>AVRIL NB VENTE USAGE DETAIL</v>
      </c>
      <c r="N29" s="147">
        <f>+IF(OR($Q29=Parametres!$G$2,$Q29=Parametres!$G$3),I29,C29)</f>
        <v>0.1</v>
      </c>
      <c r="O29" s="148">
        <f>+IF(OR($Q29=Parametres!$G$2,$Q29=Parametres!$G$3),J29,D29)</f>
        <v>0</v>
      </c>
      <c r="P29" s="147">
        <f>+IF(OR($Q29=Parametres!$G$2,$Q29=Parametres!$G$3),K29,E29)</f>
        <v>0.1</v>
      </c>
      <c r="Q29" s="146" t="str">
        <f t="shared" ref="Q29:S29" si="29">+F29</f>
        <v>1-Mémo</v>
      </c>
      <c r="R29" s="145" t="str">
        <f t="shared" si="29"/>
        <v>124</v>
      </c>
      <c r="S29" s="146" t="str">
        <f t="shared" si="29"/>
        <v>_</v>
      </c>
      <c r="T29" s="165" t="str">
        <f>+VLOOKUP($L29,Data_Validation!$A:$D,1,0)</f>
        <v>124D</v>
      </c>
      <c r="U29" s="150" t="str">
        <f>+VLOOKUP($L29,Data_Validation!$A:$D,3,0)</f>
        <v>Autres</v>
      </c>
      <c r="V29" s="150">
        <f>+VLOOKUP($L29,Data_Validation!$A:$D,4,0)</f>
        <v>0</v>
      </c>
      <c r="W29" s="150">
        <f>+VLOOKUP($L29,Data_Validation!$A:$E,5,0)</f>
        <v>0</v>
      </c>
      <c r="X29" s="150">
        <f>+VLOOKUP($L29,Data_Validation!$A:$F,6,0)</f>
        <v>0</v>
      </c>
    </row>
    <row r="30" spans="1:24" ht="15" customHeight="1">
      <c r="A30" s="141" t="s">
        <v>522</v>
      </c>
      <c r="B30" s="141" t="s">
        <v>523</v>
      </c>
      <c r="C30" s="144"/>
      <c r="D30" s="144"/>
      <c r="E30" s="144"/>
      <c r="F30" s="141" t="s">
        <v>10</v>
      </c>
      <c r="G30" s="141" t="s">
        <v>514</v>
      </c>
      <c r="H30" s="143" t="s">
        <v>452</v>
      </c>
      <c r="I30" s="142">
        <v>0.24</v>
      </c>
      <c r="J30" s="142">
        <v>0</v>
      </c>
      <c r="K30" s="142">
        <v>0.24</v>
      </c>
      <c r="L30" s="145" t="str">
        <f t="shared" si="0"/>
        <v>124E</v>
      </c>
      <c r="M30" s="146" t="str">
        <f t="shared" si="1"/>
        <v>MAI NB VENTE USAGE DETAIL</v>
      </c>
      <c r="N30" s="147">
        <f>+IF(OR($Q30=Parametres!$G$2,$Q30=Parametres!$G$3),I30,C30)</f>
        <v>0.24</v>
      </c>
      <c r="O30" s="148">
        <f>+IF(OR($Q30=Parametres!$G$2,$Q30=Parametres!$G$3),J30,D30)</f>
        <v>0</v>
      </c>
      <c r="P30" s="147">
        <f>+IF(OR($Q30=Parametres!$G$2,$Q30=Parametres!$G$3),K30,E30)</f>
        <v>0.24</v>
      </c>
      <c r="Q30" s="146" t="str">
        <f t="shared" ref="Q30:S30" si="30">+F30</f>
        <v>1-Mémo</v>
      </c>
      <c r="R30" s="145" t="str">
        <f t="shared" si="30"/>
        <v>124</v>
      </c>
      <c r="S30" s="146" t="str">
        <f t="shared" si="30"/>
        <v>_</v>
      </c>
      <c r="T30" s="149" t="str">
        <f>+VLOOKUP($L30,Data_Validation!$A:$D,1,0)</f>
        <v>124E</v>
      </c>
      <c r="U30" s="150" t="str">
        <f>+VLOOKUP($L30,Data_Validation!$A:$D,3,0)</f>
        <v>Autres</v>
      </c>
      <c r="V30" s="150">
        <f>+VLOOKUP($L30,Data_Validation!$A:$D,4,0)</f>
        <v>0</v>
      </c>
      <c r="W30" s="150">
        <f>+VLOOKUP($L30,Data_Validation!$A:$E,5,0)</f>
        <v>0</v>
      </c>
      <c r="X30" s="150">
        <f>+VLOOKUP($L30,Data_Validation!$A:$F,6,0)</f>
        <v>0</v>
      </c>
    </row>
    <row r="31" spans="1:24" ht="15" customHeight="1">
      <c r="A31" s="141" t="s">
        <v>524</v>
      </c>
      <c r="B31" s="141" t="s">
        <v>525</v>
      </c>
      <c r="C31" s="142"/>
      <c r="D31" s="142"/>
      <c r="E31" s="142"/>
      <c r="F31" s="141" t="s">
        <v>10</v>
      </c>
      <c r="G31" s="141" t="s">
        <v>514</v>
      </c>
      <c r="H31" s="143" t="s">
        <v>452</v>
      </c>
      <c r="I31" s="151">
        <v>0.28999999999999998</v>
      </c>
      <c r="J31" s="151">
        <v>0</v>
      </c>
      <c r="K31" s="151">
        <v>0.28999999999999998</v>
      </c>
      <c r="L31" s="145" t="str">
        <f t="shared" si="0"/>
        <v>124F</v>
      </c>
      <c r="M31" s="146" t="str">
        <f t="shared" si="1"/>
        <v>JUIN NB VENTE USAGE DETAIL</v>
      </c>
      <c r="N31" s="147">
        <f>+IF(OR($Q31=Parametres!$G$2,$Q31=Parametres!$G$3),I31,C31)</f>
        <v>0.28999999999999998</v>
      </c>
      <c r="O31" s="147">
        <f>+IF(OR($Q31=Parametres!$G$2,$Q31=Parametres!$G$3),J31,D31)</f>
        <v>0</v>
      </c>
      <c r="P31" s="147">
        <f>+IF(OR($Q31=Parametres!$G$2,$Q31=Parametres!$G$3),K31,E31)</f>
        <v>0.28999999999999998</v>
      </c>
      <c r="Q31" s="146" t="str">
        <f t="shared" ref="Q31:S31" si="31">+F31</f>
        <v>1-Mémo</v>
      </c>
      <c r="R31" s="145" t="str">
        <f t="shared" si="31"/>
        <v>124</v>
      </c>
      <c r="S31" s="146" t="str">
        <f t="shared" si="31"/>
        <v>_</v>
      </c>
      <c r="T31" s="149" t="str">
        <f>+VLOOKUP($L31,Data_Validation!$A:$D,1,0)</f>
        <v>124F</v>
      </c>
      <c r="U31" s="150" t="str">
        <f>+VLOOKUP($L31,Data_Validation!$A:$D,3,0)</f>
        <v>Autres</v>
      </c>
      <c r="V31" s="150">
        <f>+VLOOKUP($L31,Data_Validation!$A:$D,4,0)</f>
        <v>0</v>
      </c>
      <c r="W31" s="150">
        <f>+VLOOKUP($L31,Data_Validation!$A:$E,5,0)</f>
        <v>0</v>
      </c>
      <c r="X31" s="150">
        <f>+VLOOKUP($L31,Data_Validation!$A:$F,6,0)</f>
        <v>0</v>
      </c>
    </row>
    <row r="32" spans="1:24" ht="15" customHeight="1">
      <c r="A32" s="141" t="s">
        <v>526</v>
      </c>
      <c r="B32" s="141" t="s">
        <v>527</v>
      </c>
      <c r="C32" s="142"/>
      <c r="D32" s="142"/>
      <c r="E32" s="142"/>
      <c r="F32" s="141" t="s">
        <v>10</v>
      </c>
      <c r="G32" s="141" t="s">
        <v>514</v>
      </c>
      <c r="H32" s="143" t="s">
        <v>452</v>
      </c>
      <c r="I32" s="151">
        <v>0.28000000000000003</v>
      </c>
      <c r="J32" s="151">
        <v>0</v>
      </c>
      <c r="K32" s="151">
        <v>0.28000000000000003</v>
      </c>
      <c r="L32" s="145" t="str">
        <f t="shared" si="0"/>
        <v>124G</v>
      </c>
      <c r="M32" s="146" t="str">
        <f t="shared" si="1"/>
        <v>JUIL. NB VENTE UDAGE DETAIL</v>
      </c>
      <c r="N32" s="147">
        <f>+IF(OR($Q32=Parametres!$G$2,$Q32=Parametres!$G$3),I32,C32)</f>
        <v>0.28000000000000003</v>
      </c>
      <c r="O32" s="147">
        <f>+IF(OR($Q32=Parametres!$G$2,$Q32=Parametres!$G$3),J32,D32)</f>
        <v>0</v>
      </c>
      <c r="P32" s="147">
        <f>+IF(OR($Q32=Parametres!$G$2,$Q32=Parametres!$G$3),K32,E32)</f>
        <v>0.28000000000000003</v>
      </c>
      <c r="Q32" s="146" t="str">
        <f t="shared" ref="Q32:S32" si="32">+F32</f>
        <v>1-Mémo</v>
      </c>
      <c r="R32" s="145" t="str">
        <f t="shared" si="32"/>
        <v>124</v>
      </c>
      <c r="S32" s="146" t="str">
        <f t="shared" si="32"/>
        <v>_</v>
      </c>
      <c r="T32" s="165" t="str">
        <f>+VLOOKUP($L32,Data_Validation!$A:$D,1,0)</f>
        <v>124G</v>
      </c>
      <c r="U32" s="150" t="str">
        <f>+VLOOKUP($L32,Data_Validation!$A:$D,3,0)</f>
        <v>Autres</v>
      </c>
      <c r="V32" s="150">
        <f>+VLOOKUP($L32,Data_Validation!$A:$D,4,0)</f>
        <v>0</v>
      </c>
      <c r="W32" s="150">
        <f>+VLOOKUP($L32,Data_Validation!$A:$E,5,0)</f>
        <v>0</v>
      </c>
      <c r="X32" s="150">
        <f>+VLOOKUP($L32,Data_Validation!$A:$F,6,0)</f>
        <v>0</v>
      </c>
    </row>
    <row r="33" spans="1:24" ht="15" customHeight="1">
      <c r="A33" s="141" t="s">
        <v>528</v>
      </c>
      <c r="B33" s="141" t="s">
        <v>529</v>
      </c>
      <c r="C33" s="142"/>
      <c r="D33" s="142"/>
      <c r="E33" s="142"/>
      <c r="F33" s="141" t="s">
        <v>10</v>
      </c>
      <c r="G33" s="141" t="s">
        <v>514</v>
      </c>
      <c r="H33" s="143" t="s">
        <v>452</v>
      </c>
      <c r="I33" s="151">
        <v>0.22</v>
      </c>
      <c r="J33" s="151">
        <v>0</v>
      </c>
      <c r="K33" s="151">
        <v>0.22</v>
      </c>
      <c r="L33" s="145" t="str">
        <f t="shared" si="0"/>
        <v>124H</v>
      </c>
      <c r="M33" s="146" t="str">
        <f t="shared" si="1"/>
        <v>AOUT NB VENTE USAGE DETAIL</v>
      </c>
      <c r="N33" s="147">
        <f>+IF(OR($Q33=Parametres!$G$2,$Q33=Parametres!$G$3),I33,C33)</f>
        <v>0.22</v>
      </c>
      <c r="O33" s="147">
        <f>+IF(OR($Q33=Parametres!$G$2,$Q33=Parametres!$G$3),J33,D33)</f>
        <v>0</v>
      </c>
      <c r="P33" s="147">
        <f>+IF(OR($Q33=Parametres!$G$2,$Q33=Parametres!$G$3),K33,E33)</f>
        <v>0.22</v>
      </c>
      <c r="Q33" s="146" t="str">
        <f t="shared" ref="Q33:S33" si="33">+F33</f>
        <v>1-Mémo</v>
      </c>
      <c r="R33" s="145" t="str">
        <f t="shared" si="33"/>
        <v>124</v>
      </c>
      <c r="S33" s="146" t="str">
        <f t="shared" si="33"/>
        <v>_</v>
      </c>
      <c r="T33" s="165" t="str">
        <f>+VLOOKUP($L33,Data_Validation!$A:$D,1,0)</f>
        <v>124H</v>
      </c>
      <c r="U33" s="150" t="str">
        <f>+VLOOKUP($L33,Data_Validation!$A:$D,3,0)</f>
        <v>Autres</v>
      </c>
      <c r="V33" s="150">
        <f>+VLOOKUP($L33,Data_Validation!$A:$D,4,0)</f>
        <v>0</v>
      </c>
      <c r="W33" s="150">
        <f>+VLOOKUP($L33,Data_Validation!$A:$E,5,0)</f>
        <v>0</v>
      </c>
      <c r="X33" s="150">
        <f>+VLOOKUP($L33,Data_Validation!$A:$F,6,0)</f>
        <v>0</v>
      </c>
    </row>
    <row r="34" spans="1:24" ht="15.75" customHeight="1">
      <c r="A34" s="141" t="s">
        <v>530</v>
      </c>
      <c r="B34" s="141" t="s">
        <v>531</v>
      </c>
      <c r="C34" s="142"/>
      <c r="D34" s="142"/>
      <c r="E34" s="142"/>
      <c r="F34" s="141" t="s">
        <v>10</v>
      </c>
      <c r="G34" s="141" t="s">
        <v>514</v>
      </c>
      <c r="H34" s="143" t="s">
        <v>452</v>
      </c>
      <c r="I34" s="151">
        <v>0</v>
      </c>
      <c r="J34" s="151">
        <v>0.14000000000000001</v>
      </c>
      <c r="K34" s="151">
        <v>0.14000000000000001</v>
      </c>
      <c r="L34" s="145" t="str">
        <f t="shared" si="0"/>
        <v>124Z</v>
      </c>
      <c r="M34" s="146" t="str">
        <f t="shared" si="1"/>
        <v>SEPT. NB VENTE USAGE DETAIL</v>
      </c>
      <c r="N34" s="147">
        <f>+IF(OR($Q34=Parametres!$G$2,$Q34=Parametres!$G$3),I34,C34)</f>
        <v>0</v>
      </c>
      <c r="O34" s="147">
        <f>+IF(OR($Q34=Parametres!$G$2,$Q34=Parametres!$G$3),J34,D34)</f>
        <v>0.14000000000000001</v>
      </c>
      <c r="P34" s="147">
        <f>+IF(OR($Q34=Parametres!$G$2,$Q34=Parametres!$G$3),K34,E34)</f>
        <v>0.14000000000000001</v>
      </c>
      <c r="Q34" s="146" t="str">
        <f t="shared" ref="Q34:S34" si="34">+F34</f>
        <v>1-Mémo</v>
      </c>
      <c r="R34" s="145" t="str">
        <f t="shared" si="34"/>
        <v>124</v>
      </c>
      <c r="S34" s="146" t="str">
        <f t="shared" si="34"/>
        <v>_</v>
      </c>
      <c r="T34" s="165" t="str">
        <f>+VLOOKUP($L34,Data_Validation!$A:$D,1,0)</f>
        <v>124Z</v>
      </c>
      <c r="U34" s="150" t="str">
        <f>+VLOOKUP($L34,Data_Validation!$A:$D,3,0)</f>
        <v>Autres</v>
      </c>
      <c r="V34" s="150">
        <f>+VLOOKUP($L34,Data_Validation!$A:$D,4,0)</f>
        <v>0</v>
      </c>
      <c r="W34" s="150">
        <f>+VLOOKUP($L34,Data_Validation!$A:$E,5,0)</f>
        <v>0</v>
      </c>
      <c r="X34" s="150">
        <f>+VLOOKUP($L34,Data_Validation!$A:$F,6,0)</f>
        <v>0</v>
      </c>
    </row>
    <row r="35" spans="1:24" ht="15" customHeight="1">
      <c r="A35" s="141" t="s">
        <v>534</v>
      </c>
      <c r="B35" s="141" t="s">
        <v>535</v>
      </c>
      <c r="C35" s="142"/>
      <c r="D35" s="142"/>
      <c r="E35" s="142"/>
      <c r="F35" s="141" t="s">
        <v>10</v>
      </c>
      <c r="G35" s="141" t="s">
        <v>536</v>
      </c>
      <c r="H35" s="143" t="s">
        <v>452</v>
      </c>
      <c r="I35" s="151">
        <v>0.15</v>
      </c>
      <c r="J35" s="151">
        <v>0</v>
      </c>
      <c r="K35" s="151">
        <v>0.15</v>
      </c>
      <c r="L35" s="145" t="str">
        <f t="shared" si="0"/>
        <v>126A</v>
      </c>
      <c r="M35" s="146" t="str">
        <f t="shared" si="1"/>
        <v>JANV. NB VENTE NEUF BMW CAMION</v>
      </c>
      <c r="N35" s="147">
        <f>+IF(OR($Q35=Parametres!$G$2,$Q35=Parametres!$G$3),I35,C35)</f>
        <v>0.15</v>
      </c>
      <c r="O35" s="147">
        <f>+IF(OR($Q35=Parametres!$G$2,$Q35=Parametres!$G$3),J35,D35)</f>
        <v>0</v>
      </c>
      <c r="P35" s="147">
        <f>+IF(OR($Q35=Parametres!$G$2,$Q35=Parametres!$G$3),K35,E35)</f>
        <v>0.15</v>
      </c>
      <c r="Q35" s="146" t="str">
        <f t="shared" ref="Q35:S35" si="35">+F35</f>
        <v>1-Mémo</v>
      </c>
      <c r="R35" s="145" t="str">
        <f t="shared" si="35"/>
        <v>126</v>
      </c>
      <c r="S35" s="146" t="str">
        <f t="shared" si="35"/>
        <v>_</v>
      </c>
      <c r="T35" s="149" t="str">
        <f>+VLOOKUP($L35,Data_Validation!$A:$D,1,0)</f>
        <v>126A</v>
      </c>
      <c r="U35" s="150" t="str">
        <f>+VLOOKUP($L35,Data_Validation!$A:$D,3,0)</f>
        <v>Autres</v>
      </c>
      <c r="V35" s="150">
        <f>+VLOOKUP($L35,Data_Validation!$A:$D,4,0)</f>
        <v>0</v>
      </c>
      <c r="W35" s="150">
        <f>+VLOOKUP($L35,Data_Validation!$A:$E,5,0)</f>
        <v>0</v>
      </c>
      <c r="X35" s="150">
        <f>+VLOOKUP($L35,Data_Validation!$A:$F,6,0)</f>
        <v>0</v>
      </c>
    </row>
    <row r="36" spans="1:24" ht="15" customHeight="1">
      <c r="A36" s="141" t="s">
        <v>539</v>
      </c>
      <c r="B36" s="141" t="s">
        <v>540</v>
      </c>
      <c r="C36" s="142"/>
      <c r="D36" s="142"/>
      <c r="E36" s="142"/>
      <c r="F36" s="141" t="s">
        <v>10</v>
      </c>
      <c r="G36" s="141" t="s">
        <v>536</v>
      </c>
      <c r="H36" s="143" t="s">
        <v>452</v>
      </c>
      <c r="I36" s="151">
        <v>0.14000000000000001</v>
      </c>
      <c r="J36" s="151">
        <v>0</v>
      </c>
      <c r="K36" s="151">
        <v>0.14000000000000001</v>
      </c>
      <c r="L36" s="145" t="str">
        <f t="shared" si="0"/>
        <v>126B</v>
      </c>
      <c r="M36" s="146" t="str">
        <f t="shared" si="1"/>
        <v>FEV. NB VENTE NEUF BMW CAMION</v>
      </c>
      <c r="N36" s="147">
        <f>+IF(OR($Q36=Parametres!$G$2,$Q36=Parametres!$G$3),I36,C36)</f>
        <v>0.14000000000000001</v>
      </c>
      <c r="O36" s="147">
        <f>+IF(OR($Q36=Parametres!$G$2,$Q36=Parametres!$G$3),J36,D36)</f>
        <v>0</v>
      </c>
      <c r="P36" s="147">
        <f>+IF(OR($Q36=Parametres!$G$2,$Q36=Parametres!$G$3),K36,E36)</f>
        <v>0.14000000000000001</v>
      </c>
      <c r="Q36" s="146" t="str">
        <f t="shared" ref="Q36:S36" si="36">+F36</f>
        <v>1-Mémo</v>
      </c>
      <c r="R36" s="145" t="str">
        <f t="shared" si="36"/>
        <v>126</v>
      </c>
      <c r="S36" s="146" t="str">
        <f t="shared" si="36"/>
        <v>_</v>
      </c>
      <c r="T36" s="149" t="str">
        <f>+VLOOKUP($L36,Data_Validation!$A:$D,1,0)</f>
        <v>126B</v>
      </c>
      <c r="U36" s="150" t="str">
        <f>+VLOOKUP($L36,Data_Validation!$A:$D,3,0)</f>
        <v>Autres</v>
      </c>
      <c r="V36" s="150">
        <f>+VLOOKUP($L36,Data_Validation!$A:$D,4,0)</f>
        <v>0</v>
      </c>
      <c r="W36" s="150">
        <f>+VLOOKUP($L36,Data_Validation!$A:$E,5,0)</f>
        <v>0</v>
      </c>
      <c r="X36" s="150">
        <f>+VLOOKUP($L36,Data_Validation!$A:$F,6,0)</f>
        <v>0</v>
      </c>
    </row>
    <row r="37" spans="1:24" ht="15" customHeight="1">
      <c r="A37" s="141" t="s">
        <v>543</v>
      </c>
      <c r="B37" s="141" t="s">
        <v>544</v>
      </c>
      <c r="C37" s="142"/>
      <c r="D37" s="142"/>
      <c r="E37" s="142"/>
      <c r="F37" s="141" t="s">
        <v>10</v>
      </c>
      <c r="G37" s="141" t="s">
        <v>536</v>
      </c>
      <c r="H37" s="143" t="s">
        <v>452</v>
      </c>
      <c r="I37" s="151">
        <v>0.1</v>
      </c>
      <c r="J37" s="151">
        <v>0</v>
      </c>
      <c r="K37" s="151">
        <v>0.1</v>
      </c>
      <c r="L37" s="145" t="str">
        <f t="shared" si="0"/>
        <v>126C</v>
      </c>
      <c r="M37" s="146" t="str">
        <f t="shared" si="1"/>
        <v>MARS NB VENTE NEUF BMW CAMION</v>
      </c>
      <c r="N37" s="147">
        <f>+IF(OR($Q37=Parametres!$G$2,$Q37=Parametres!$G$3),I37,C37)</f>
        <v>0.1</v>
      </c>
      <c r="O37" s="147">
        <f>+IF(OR($Q37=Parametres!$G$2,$Q37=Parametres!$G$3),J37,D37)</f>
        <v>0</v>
      </c>
      <c r="P37" s="147">
        <f>+IF(OR($Q37=Parametres!$G$2,$Q37=Parametres!$G$3),K37,E37)</f>
        <v>0.1</v>
      </c>
      <c r="Q37" s="146" t="str">
        <f t="shared" ref="Q37:S37" si="37">+F37</f>
        <v>1-Mémo</v>
      </c>
      <c r="R37" s="145" t="str">
        <f t="shared" si="37"/>
        <v>126</v>
      </c>
      <c r="S37" s="146" t="str">
        <f t="shared" si="37"/>
        <v>_</v>
      </c>
      <c r="T37" s="149" t="str">
        <f>+VLOOKUP($L37,Data_Validation!$A:$D,1,0)</f>
        <v>126C</v>
      </c>
      <c r="U37" s="150" t="str">
        <f>+VLOOKUP($L37,Data_Validation!$A:$D,3,0)</f>
        <v>Autres</v>
      </c>
      <c r="V37" s="150">
        <f>+VLOOKUP($L37,Data_Validation!$A:$D,4,0)</f>
        <v>0</v>
      </c>
      <c r="W37" s="150">
        <f>+VLOOKUP($L37,Data_Validation!$A:$E,5,0)</f>
        <v>0</v>
      </c>
      <c r="X37" s="150">
        <f>+VLOOKUP($L37,Data_Validation!$A:$F,6,0)</f>
        <v>0</v>
      </c>
    </row>
    <row r="38" spans="1:24" ht="15" customHeight="1">
      <c r="A38" s="141" t="s">
        <v>545</v>
      </c>
      <c r="B38" s="141" t="s">
        <v>546</v>
      </c>
      <c r="C38" s="142"/>
      <c r="D38" s="142"/>
      <c r="E38" s="142"/>
      <c r="F38" s="141" t="s">
        <v>10</v>
      </c>
      <c r="G38" s="141" t="s">
        <v>536</v>
      </c>
      <c r="H38" s="143" t="s">
        <v>452</v>
      </c>
      <c r="I38" s="144">
        <v>0.2</v>
      </c>
      <c r="J38" s="144">
        <v>0</v>
      </c>
      <c r="K38" s="144">
        <v>0.2</v>
      </c>
      <c r="L38" s="145" t="str">
        <f t="shared" si="0"/>
        <v>126D</v>
      </c>
      <c r="M38" s="146" t="str">
        <f t="shared" si="1"/>
        <v>AVRIL NB VENTE NEUF BMW CAMION</v>
      </c>
      <c r="N38" s="147">
        <f>+IF(OR($Q38=Parametres!$G$2,$Q38=Parametres!$G$3),I38,C38)</f>
        <v>0.2</v>
      </c>
      <c r="O38" s="147">
        <f>+IF(OR($Q38=Parametres!$G$2,$Q38=Parametres!$G$3),J38,D38)</f>
        <v>0</v>
      </c>
      <c r="P38" s="147">
        <f>+IF(OR($Q38=Parametres!$G$2,$Q38=Parametres!$G$3),K38,E38)</f>
        <v>0.2</v>
      </c>
      <c r="Q38" s="146" t="str">
        <f t="shared" ref="Q38:S38" si="38">+F38</f>
        <v>1-Mémo</v>
      </c>
      <c r="R38" s="145" t="str">
        <f t="shared" si="38"/>
        <v>126</v>
      </c>
      <c r="S38" s="146" t="str">
        <f t="shared" si="38"/>
        <v>_</v>
      </c>
      <c r="T38" s="149" t="str">
        <f>+VLOOKUP($L38,Data_Validation!$A:$D,1,0)</f>
        <v>126D</v>
      </c>
      <c r="U38" s="150" t="str">
        <f>+VLOOKUP($L38,Data_Validation!$A:$D,3,0)</f>
        <v>Autres</v>
      </c>
      <c r="V38" s="150">
        <f>+VLOOKUP($L38,Data_Validation!$A:$D,4,0)</f>
        <v>0</v>
      </c>
      <c r="W38" s="150">
        <f>+VLOOKUP($L38,Data_Validation!$A:$E,5,0)</f>
        <v>0</v>
      </c>
      <c r="X38" s="150">
        <f>+VLOOKUP($L38,Data_Validation!$A:$F,6,0)</f>
        <v>0</v>
      </c>
    </row>
    <row r="39" spans="1:24" ht="15" customHeight="1">
      <c r="A39" s="141" t="s">
        <v>547</v>
      </c>
      <c r="B39" s="141" t="s">
        <v>548</v>
      </c>
      <c r="C39" s="142"/>
      <c r="D39" s="142"/>
      <c r="E39" s="142"/>
      <c r="F39" s="141" t="s">
        <v>10</v>
      </c>
      <c r="G39" s="141" t="s">
        <v>536</v>
      </c>
      <c r="H39" s="143" t="s">
        <v>452</v>
      </c>
      <c r="I39" s="151">
        <v>0.23</v>
      </c>
      <c r="J39" s="151">
        <v>0</v>
      </c>
      <c r="K39" s="151">
        <v>0.23</v>
      </c>
      <c r="L39" s="145" t="str">
        <f t="shared" si="0"/>
        <v>126E</v>
      </c>
      <c r="M39" s="146" t="str">
        <f t="shared" si="1"/>
        <v>MAI NB VENTE NEUF BMW CAMION</v>
      </c>
      <c r="N39" s="147">
        <f>+IF(OR($Q39=Parametres!$G$2,$Q39=Parametres!$G$3),I39,C39)</f>
        <v>0.23</v>
      </c>
      <c r="O39" s="148">
        <f>+IF(OR($Q39=Parametres!$G$2,$Q39=Parametres!$G$3),J39,D39)</f>
        <v>0</v>
      </c>
      <c r="P39" s="147">
        <f>+IF(OR($Q39=Parametres!$G$2,$Q39=Parametres!$G$3),K39,E39)</f>
        <v>0.23</v>
      </c>
      <c r="Q39" s="146" t="str">
        <f t="shared" ref="Q39:S39" si="39">+F39</f>
        <v>1-Mémo</v>
      </c>
      <c r="R39" s="145" t="str">
        <f t="shared" si="39"/>
        <v>126</v>
      </c>
      <c r="S39" s="146" t="str">
        <f t="shared" si="39"/>
        <v>_</v>
      </c>
      <c r="T39" s="165" t="str">
        <f>+VLOOKUP($L39,Data_Validation!$A:$D,1,0)</f>
        <v>126E</v>
      </c>
      <c r="U39" s="150" t="str">
        <f>+VLOOKUP($L39,Data_Validation!$A:$D,3,0)</f>
        <v>Autres</v>
      </c>
      <c r="V39" s="150">
        <f>+VLOOKUP($L39,Data_Validation!$A:$D,4,0)</f>
        <v>0</v>
      </c>
      <c r="W39" s="150">
        <f>+VLOOKUP($L39,Data_Validation!$A:$E,5,0)</f>
        <v>0</v>
      </c>
      <c r="X39" s="150">
        <f>+VLOOKUP($L39,Data_Validation!$A:$F,6,0)</f>
        <v>0</v>
      </c>
    </row>
    <row r="40" spans="1:24" ht="15.75" customHeight="1">
      <c r="A40" s="141" t="s">
        <v>549</v>
      </c>
      <c r="B40" s="141" t="s">
        <v>550</v>
      </c>
      <c r="C40" s="142"/>
      <c r="D40" s="142"/>
      <c r="E40" s="142"/>
      <c r="F40" s="141" t="s">
        <v>10</v>
      </c>
      <c r="G40" s="141" t="s">
        <v>536</v>
      </c>
      <c r="H40" s="143" t="s">
        <v>452</v>
      </c>
      <c r="I40" s="144">
        <v>0.17</v>
      </c>
      <c r="J40" s="144">
        <v>0</v>
      </c>
      <c r="K40" s="144">
        <v>0.17</v>
      </c>
      <c r="L40" s="145" t="str">
        <f t="shared" si="0"/>
        <v>126F</v>
      </c>
      <c r="M40" s="146" t="str">
        <f t="shared" si="1"/>
        <v>JUIN NB VENTE NEUF BMW CAMION</v>
      </c>
      <c r="N40" s="147">
        <f>+IF(OR($Q40=Parametres!$G$2,$Q40=Parametres!$G$3),I40,C40)</f>
        <v>0.17</v>
      </c>
      <c r="O40" s="148">
        <f>+IF(OR($Q40=Parametres!$G$2,$Q40=Parametres!$G$3),J40,D40)</f>
        <v>0</v>
      </c>
      <c r="P40" s="147">
        <f>+IF(OR($Q40=Parametres!$G$2,$Q40=Parametres!$G$3),K40,E40)</f>
        <v>0.17</v>
      </c>
      <c r="Q40" s="146" t="str">
        <f t="shared" ref="Q40:S40" si="40">+F40</f>
        <v>1-Mémo</v>
      </c>
      <c r="R40" s="145" t="str">
        <f t="shared" si="40"/>
        <v>126</v>
      </c>
      <c r="S40" s="146" t="str">
        <f t="shared" si="40"/>
        <v>_</v>
      </c>
      <c r="T40" s="165" t="str">
        <f>+VLOOKUP($L40,Data_Validation!$A:$D,1,0)</f>
        <v>126F</v>
      </c>
      <c r="U40" s="150" t="str">
        <f>+VLOOKUP($L40,Data_Validation!$A:$D,3,0)</f>
        <v>Autres</v>
      </c>
      <c r="V40" s="150">
        <f>+VLOOKUP($L40,Data_Validation!$A:$D,4,0)</f>
        <v>0</v>
      </c>
      <c r="W40" s="150">
        <f>+VLOOKUP($L40,Data_Validation!$A:$E,5,0)</f>
        <v>0</v>
      </c>
      <c r="X40" s="150">
        <f>+VLOOKUP($L40,Data_Validation!$A:$F,6,0)</f>
        <v>0</v>
      </c>
    </row>
    <row r="41" spans="1:24" ht="15" customHeight="1">
      <c r="A41" s="141" t="s">
        <v>551</v>
      </c>
      <c r="B41" s="141" t="s">
        <v>552</v>
      </c>
      <c r="C41" s="142"/>
      <c r="D41" s="142"/>
      <c r="E41" s="142"/>
      <c r="F41" s="141" t="s">
        <v>10</v>
      </c>
      <c r="G41" s="141" t="s">
        <v>536</v>
      </c>
      <c r="H41" s="143" t="s">
        <v>452</v>
      </c>
      <c r="I41" s="151">
        <v>0.17</v>
      </c>
      <c r="J41" s="151">
        <v>0</v>
      </c>
      <c r="K41" s="151">
        <v>0.17</v>
      </c>
      <c r="L41" s="145" t="str">
        <f t="shared" si="0"/>
        <v>126G</v>
      </c>
      <c r="M41" s="146" t="str">
        <f t="shared" si="1"/>
        <v>JUIL. NB VENTE NEUF BMW CAMION</v>
      </c>
      <c r="N41" s="147">
        <f>+IF(OR($Q41=Parametres!$G$2,$Q41=Parametres!$G$3),I41,C41)</f>
        <v>0.17</v>
      </c>
      <c r="O41" s="148">
        <f>+IF(OR($Q41=Parametres!$G$2,$Q41=Parametres!$G$3),J41,D41)</f>
        <v>0</v>
      </c>
      <c r="P41" s="147">
        <f>+IF(OR($Q41=Parametres!$G$2,$Q41=Parametres!$G$3),K41,E41)</f>
        <v>0.17</v>
      </c>
      <c r="Q41" s="146" t="str">
        <f t="shared" ref="Q41:S41" si="41">+F41</f>
        <v>1-Mémo</v>
      </c>
      <c r="R41" s="145" t="str">
        <f t="shared" si="41"/>
        <v>126</v>
      </c>
      <c r="S41" s="146" t="str">
        <f t="shared" si="41"/>
        <v>_</v>
      </c>
      <c r="T41" s="150" t="str">
        <f>+VLOOKUP($L41,Data_Validation!$A:$D,1,0)</f>
        <v>126G</v>
      </c>
      <c r="U41" s="150" t="str">
        <f>+VLOOKUP($L41,Data_Validation!$A:$D,3,0)</f>
        <v>Autres</v>
      </c>
      <c r="V41" s="150">
        <f>+VLOOKUP($L41,Data_Validation!$A:$D,4,0)</f>
        <v>0</v>
      </c>
      <c r="W41" s="150">
        <f>+VLOOKUP($L41,Data_Validation!$A:$E,5,0)</f>
        <v>0</v>
      </c>
      <c r="X41" s="150">
        <f>+VLOOKUP($L41,Data_Validation!$A:$F,6,0)</f>
        <v>0</v>
      </c>
    </row>
    <row r="42" spans="1:24" ht="15" customHeight="1">
      <c r="A42" s="141" t="s">
        <v>553</v>
      </c>
      <c r="B42" s="141" t="s">
        <v>554</v>
      </c>
      <c r="C42" s="142"/>
      <c r="D42" s="142"/>
      <c r="E42" s="142"/>
      <c r="F42" s="141" t="s">
        <v>10</v>
      </c>
      <c r="G42" s="141" t="s">
        <v>536</v>
      </c>
      <c r="H42" s="141" t="s">
        <v>452</v>
      </c>
      <c r="I42" s="179">
        <v>0.23</v>
      </c>
      <c r="J42" s="179">
        <v>0</v>
      </c>
      <c r="K42" s="179">
        <v>0.23</v>
      </c>
      <c r="L42" s="145" t="str">
        <f t="shared" si="0"/>
        <v>126H</v>
      </c>
      <c r="M42" s="146" t="str">
        <f t="shared" si="1"/>
        <v>AOUT NB VENTE NEUF BMW CAMION</v>
      </c>
      <c r="N42" s="147">
        <f>+IF(OR($Q42=Parametres!$G$2,$Q42=Parametres!$G$3),I42,C42)</f>
        <v>0.23</v>
      </c>
      <c r="O42" s="147">
        <f>+IF(OR($Q42=Parametres!$G$2,$Q42=Parametres!$G$3),J42,D42)</f>
        <v>0</v>
      </c>
      <c r="P42" s="147">
        <f>+IF(OR($Q42=Parametres!$G$2,$Q42=Parametres!$G$3),K42,E42)</f>
        <v>0.23</v>
      </c>
      <c r="Q42" s="146" t="str">
        <f t="shared" ref="Q42:S42" si="42">+F42</f>
        <v>1-Mémo</v>
      </c>
      <c r="R42" s="145" t="str">
        <f t="shared" si="42"/>
        <v>126</v>
      </c>
      <c r="S42" s="146" t="str">
        <f t="shared" si="42"/>
        <v>_</v>
      </c>
      <c r="T42" s="149" t="str">
        <f>+VLOOKUP($L42,Data_Validation!$A:$D,1,0)</f>
        <v>126H</v>
      </c>
      <c r="U42" s="150" t="str">
        <f>+VLOOKUP($L42,Data_Validation!$A:$D,3,0)</f>
        <v>Autres</v>
      </c>
      <c r="V42" s="150">
        <f>+VLOOKUP($L42,Data_Validation!$A:$D,4,0)</f>
        <v>0</v>
      </c>
      <c r="W42" s="150">
        <f>+VLOOKUP($L42,Data_Validation!$A:$E,5,0)</f>
        <v>0</v>
      </c>
      <c r="X42" s="150">
        <f>+VLOOKUP($L42,Data_Validation!$A:$F,6,0)</f>
        <v>0</v>
      </c>
    </row>
    <row r="43" spans="1:24" ht="15" customHeight="1">
      <c r="A43" s="141" t="s">
        <v>555</v>
      </c>
      <c r="B43" s="141" t="s">
        <v>556</v>
      </c>
      <c r="C43" s="142"/>
      <c r="D43" s="142"/>
      <c r="E43" s="142"/>
      <c r="F43" s="141" t="s">
        <v>10</v>
      </c>
      <c r="G43" s="141" t="s">
        <v>536</v>
      </c>
      <c r="H43" s="143" t="s">
        <v>452</v>
      </c>
      <c r="I43" s="144">
        <v>0</v>
      </c>
      <c r="J43" s="144">
        <v>0.21</v>
      </c>
      <c r="K43" s="144">
        <v>0.21</v>
      </c>
      <c r="L43" s="145" t="str">
        <f t="shared" si="0"/>
        <v>126Z</v>
      </c>
      <c r="M43" s="146" t="str">
        <f t="shared" si="1"/>
        <v>SEPT. NB VENTE NEUF BMW CAMION</v>
      </c>
      <c r="N43" s="147">
        <f>+IF(OR($Q43=Parametres!$G$2,$Q43=Parametres!$G$3),I43,C43)</f>
        <v>0</v>
      </c>
      <c r="O43" s="147">
        <f>+IF(OR($Q43=Parametres!$G$2,$Q43=Parametres!$G$3),J43,D43)</f>
        <v>0.21</v>
      </c>
      <c r="P43" s="147">
        <f>+IF(OR($Q43=Parametres!$G$2,$Q43=Parametres!$G$3),K43,E43)</f>
        <v>0.21</v>
      </c>
      <c r="Q43" s="146" t="str">
        <f t="shared" ref="Q43:S43" si="43">+F43</f>
        <v>1-Mémo</v>
      </c>
      <c r="R43" s="145" t="str">
        <f t="shared" si="43"/>
        <v>126</v>
      </c>
      <c r="S43" s="146" t="str">
        <f t="shared" si="43"/>
        <v>_</v>
      </c>
      <c r="T43" s="149" t="str">
        <f>+VLOOKUP($L43,Data_Validation!$A:$D,1,0)</f>
        <v>126Z</v>
      </c>
      <c r="U43" s="150" t="str">
        <f>+VLOOKUP($L43,Data_Validation!$A:$D,3,0)</f>
        <v>Autres</v>
      </c>
      <c r="V43" s="150">
        <f>+VLOOKUP($L43,Data_Validation!$A:$D,4,0)</f>
        <v>0</v>
      </c>
      <c r="W43" s="150">
        <f>+VLOOKUP($L43,Data_Validation!$A:$E,5,0)</f>
        <v>0</v>
      </c>
      <c r="X43" s="150">
        <f>+VLOOKUP($L43,Data_Validation!$A:$F,6,0)</f>
        <v>0</v>
      </c>
    </row>
    <row r="44" spans="1:24" ht="15.75" customHeight="1">
      <c r="A44" s="141" t="s">
        <v>557</v>
      </c>
      <c r="B44" s="141" t="s">
        <v>558</v>
      </c>
      <c r="C44" s="142"/>
      <c r="D44" s="142"/>
      <c r="E44" s="142"/>
      <c r="F44" s="141" t="s">
        <v>10</v>
      </c>
      <c r="G44" s="141" t="s">
        <v>559</v>
      </c>
      <c r="H44" s="143" t="s">
        <v>452</v>
      </c>
      <c r="I44" s="144">
        <v>0.09</v>
      </c>
      <c r="J44" s="144">
        <v>0</v>
      </c>
      <c r="K44" s="144">
        <v>0.09</v>
      </c>
      <c r="L44" s="145" t="str">
        <f t="shared" si="0"/>
        <v>127A</v>
      </c>
      <c r="M44" s="146" t="str">
        <f t="shared" si="1"/>
        <v>JANV. NB VENTE USAGE GROS</v>
      </c>
      <c r="N44" s="147">
        <f>+IF(OR($Q44=Parametres!$G$2,$Q44=Parametres!$G$3),I44,C44)</f>
        <v>0.09</v>
      </c>
      <c r="O44" s="148">
        <f>+IF(OR($Q44=Parametres!$G$2,$Q44=Parametres!$G$3),J44,D44)</f>
        <v>0</v>
      </c>
      <c r="P44" s="147">
        <f>+IF(OR($Q44=Parametres!$G$2,$Q44=Parametres!$G$3),K44,E44)</f>
        <v>0.09</v>
      </c>
      <c r="Q44" s="146" t="str">
        <f t="shared" ref="Q44:S44" si="44">+F44</f>
        <v>1-Mémo</v>
      </c>
      <c r="R44" s="145" t="str">
        <f t="shared" si="44"/>
        <v>127</v>
      </c>
      <c r="S44" s="146" t="str">
        <f t="shared" si="44"/>
        <v>_</v>
      </c>
      <c r="T44" s="165" t="str">
        <f>+VLOOKUP($L44,Data_Validation!$A:$D,1,0)</f>
        <v>127A</v>
      </c>
      <c r="U44" s="150" t="str">
        <f>+VLOOKUP($L44,Data_Validation!$A:$D,3,0)</f>
        <v>Autres</v>
      </c>
      <c r="V44" s="150">
        <f>+VLOOKUP($L44,Data_Validation!$A:$D,4,0)</f>
        <v>0</v>
      </c>
      <c r="W44" s="150">
        <f>+VLOOKUP($L44,Data_Validation!$A:$E,5,0)</f>
        <v>0</v>
      </c>
      <c r="X44" s="150">
        <f>+VLOOKUP($L44,Data_Validation!$A:$F,6,0)</f>
        <v>0</v>
      </c>
    </row>
    <row r="45" spans="1:24" ht="15" customHeight="1">
      <c r="A45" s="141" t="s">
        <v>560</v>
      </c>
      <c r="B45" s="141" t="s">
        <v>561</v>
      </c>
      <c r="C45" s="142"/>
      <c r="D45" s="142"/>
      <c r="E45" s="142"/>
      <c r="F45" s="141" t="s">
        <v>10</v>
      </c>
      <c r="G45" s="141" t="s">
        <v>559</v>
      </c>
      <c r="H45" s="143" t="s">
        <v>452</v>
      </c>
      <c r="I45" s="151">
        <v>0.18</v>
      </c>
      <c r="J45" s="151">
        <v>0</v>
      </c>
      <c r="K45" s="151">
        <v>0.18</v>
      </c>
      <c r="L45" s="145" t="str">
        <f t="shared" si="0"/>
        <v>127B</v>
      </c>
      <c r="M45" s="146" t="str">
        <f t="shared" si="1"/>
        <v>FEV. NB VENTE USAGE GROS</v>
      </c>
      <c r="N45" s="147">
        <f>+IF(OR($Q45=Parametres!$G$2,$Q45=Parametres!$G$3),I45,C45)</f>
        <v>0.18</v>
      </c>
      <c r="O45" s="147">
        <f>+IF(OR($Q45=Parametres!$G$2,$Q45=Parametres!$G$3),J45,D45)</f>
        <v>0</v>
      </c>
      <c r="P45" s="147">
        <f>+IF(OR($Q45=Parametres!$G$2,$Q45=Parametres!$G$3),K45,E45)</f>
        <v>0.18</v>
      </c>
      <c r="Q45" s="146" t="str">
        <f t="shared" ref="Q45:S45" si="45">+F45</f>
        <v>1-Mémo</v>
      </c>
      <c r="R45" s="145" t="str">
        <f t="shared" si="45"/>
        <v>127</v>
      </c>
      <c r="S45" s="146" t="str">
        <f t="shared" si="45"/>
        <v>_</v>
      </c>
      <c r="T45" s="150" t="str">
        <f>+VLOOKUP($L45,Data_Validation!$A:$D,1,0)</f>
        <v>127B</v>
      </c>
      <c r="U45" s="150" t="str">
        <f>+VLOOKUP($L45,Data_Validation!$A:$D,3,0)</f>
        <v>Autres</v>
      </c>
      <c r="V45" s="150">
        <f>+VLOOKUP($L45,Data_Validation!$A:$D,4,0)</f>
        <v>0</v>
      </c>
      <c r="W45" s="150">
        <f>+VLOOKUP($L45,Data_Validation!$A:$E,5,0)</f>
        <v>0</v>
      </c>
      <c r="X45" s="150">
        <f>+VLOOKUP($L45,Data_Validation!$A:$F,6,0)</f>
        <v>0</v>
      </c>
    </row>
    <row r="46" spans="1:24" ht="15" customHeight="1">
      <c r="A46" s="141" t="s">
        <v>562</v>
      </c>
      <c r="B46" s="141" t="s">
        <v>563</v>
      </c>
      <c r="C46" s="142"/>
      <c r="D46" s="142"/>
      <c r="E46" s="142"/>
      <c r="F46" s="141" t="s">
        <v>10</v>
      </c>
      <c r="G46" s="141" t="s">
        <v>559</v>
      </c>
      <c r="H46" s="143" t="s">
        <v>452</v>
      </c>
      <c r="I46" s="151">
        <v>0.27</v>
      </c>
      <c r="J46" s="151">
        <v>0</v>
      </c>
      <c r="K46" s="151">
        <v>0.27</v>
      </c>
      <c r="L46" s="145" t="str">
        <f t="shared" si="0"/>
        <v>127C</v>
      </c>
      <c r="M46" s="146" t="str">
        <f t="shared" si="1"/>
        <v>MARS NB VENTE USAGE GROS</v>
      </c>
      <c r="N46" s="147">
        <f>+IF(OR($Q46=Parametres!$G$2,$Q46=Parametres!$G$3),I46,C46)</f>
        <v>0.27</v>
      </c>
      <c r="O46" s="147">
        <f>+IF(OR($Q46=Parametres!$G$2,$Q46=Parametres!$G$3),J46,D46)</f>
        <v>0</v>
      </c>
      <c r="P46" s="147">
        <f>+IF(OR($Q46=Parametres!$G$2,$Q46=Parametres!$G$3),K46,E46)</f>
        <v>0.27</v>
      </c>
      <c r="Q46" s="146" t="str">
        <f t="shared" ref="Q46:S46" si="46">+F46</f>
        <v>1-Mémo</v>
      </c>
      <c r="R46" s="145" t="str">
        <f t="shared" si="46"/>
        <v>127</v>
      </c>
      <c r="S46" s="146" t="str">
        <f t="shared" si="46"/>
        <v>_</v>
      </c>
      <c r="T46" s="165" t="str">
        <f>+VLOOKUP($L46,Data_Validation!$A:$D,1,0)</f>
        <v>127C</v>
      </c>
      <c r="U46" s="150" t="str">
        <f>+VLOOKUP($L46,Data_Validation!$A:$D,3,0)</f>
        <v>Autres</v>
      </c>
      <c r="V46" s="150">
        <f>+VLOOKUP($L46,Data_Validation!$A:$D,4,0)</f>
        <v>0</v>
      </c>
      <c r="W46" s="150">
        <f>+VLOOKUP($L46,Data_Validation!$A:$E,5,0)</f>
        <v>0</v>
      </c>
      <c r="X46" s="150">
        <f>+VLOOKUP($L46,Data_Validation!$A:$F,6,0)</f>
        <v>0</v>
      </c>
    </row>
    <row r="47" spans="1:24" ht="15" customHeight="1">
      <c r="A47" s="141" t="s">
        <v>564</v>
      </c>
      <c r="B47" s="141" t="s">
        <v>565</v>
      </c>
      <c r="C47" s="142"/>
      <c r="D47" s="142"/>
      <c r="E47" s="142"/>
      <c r="F47" s="141" t="s">
        <v>10</v>
      </c>
      <c r="G47" s="141" t="s">
        <v>559</v>
      </c>
      <c r="H47" s="143" t="s">
        <v>452</v>
      </c>
      <c r="I47" s="144">
        <v>0.49</v>
      </c>
      <c r="J47" s="144">
        <v>0</v>
      </c>
      <c r="K47" s="144">
        <v>0.49</v>
      </c>
      <c r="L47" s="145" t="str">
        <f t="shared" si="0"/>
        <v>127D</v>
      </c>
      <c r="M47" s="146" t="str">
        <f t="shared" si="1"/>
        <v>AVRIL NB VENTE USAGE GROS</v>
      </c>
      <c r="N47" s="147">
        <f>+IF(OR($Q47=Parametres!$G$2,$Q47=Parametres!$G$3),I47,C47)</f>
        <v>0.49</v>
      </c>
      <c r="O47" s="147">
        <f>+IF(OR($Q47=Parametres!$G$2,$Q47=Parametres!$G$3),J47,D47)</f>
        <v>0</v>
      </c>
      <c r="P47" s="147">
        <f>+IF(OR($Q47=Parametres!$G$2,$Q47=Parametres!$G$3),K47,E47)</f>
        <v>0.49</v>
      </c>
      <c r="Q47" s="146" t="str">
        <f t="shared" ref="Q47:S47" si="47">+F47</f>
        <v>1-Mémo</v>
      </c>
      <c r="R47" s="145" t="str">
        <f t="shared" si="47"/>
        <v>127</v>
      </c>
      <c r="S47" s="146" t="str">
        <f t="shared" si="47"/>
        <v>_</v>
      </c>
      <c r="T47" s="165" t="str">
        <f>+VLOOKUP($L47,Data_Validation!$A:$D,1,0)</f>
        <v>127D</v>
      </c>
      <c r="U47" s="150" t="str">
        <f>+VLOOKUP($L47,Data_Validation!$A:$D,3,0)</f>
        <v>Autres</v>
      </c>
      <c r="V47" s="150">
        <f>+VLOOKUP($L47,Data_Validation!$A:$D,4,0)</f>
        <v>0</v>
      </c>
      <c r="W47" s="150">
        <f>+VLOOKUP($L47,Data_Validation!$A:$E,5,0)</f>
        <v>0</v>
      </c>
      <c r="X47" s="150">
        <f>+VLOOKUP($L47,Data_Validation!$A:$F,6,0)</f>
        <v>0</v>
      </c>
    </row>
    <row r="48" spans="1:24" ht="15.75" customHeight="1">
      <c r="A48" s="141" t="s">
        <v>566</v>
      </c>
      <c r="B48" s="141" t="s">
        <v>567</v>
      </c>
      <c r="C48" s="144"/>
      <c r="D48" s="144"/>
      <c r="E48" s="144"/>
      <c r="F48" s="141" t="s">
        <v>10</v>
      </c>
      <c r="G48" s="141" t="s">
        <v>559</v>
      </c>
      <c r="H48" s="143" t="s">
        <v>452</v>
      </c>
      <c r="I48" s="142">
        <v>0.21</v>
      </c>
      <c r="J48" s="142">
        <v>0</v>
      </c>
      <c r="K48" s="142">
        <v>0.21</v>
      </c>
      <c r="L48" s="145" t="str">
        <f t="shared" si="0"/>
        <v>127E</v>
      </c>
      <c r="M48" s="146" t="str">
        <f t="shared" si="1"/>
        <v>MAI NB VENTE USAGE GROS</v>
      </c>
      <c r="N48" s="147">
        <f>+IF(OR($Q48=Parametres!$G$2,$Q48=Parametres!$G$3),I48,C48)</f>
        <v>0.21</v>
      </c>
      <c r="O48" s="148">
        <f>+IF(OR($Q48=Parametres!$G$2,$Q48=Parametres!$G$3),J48,D48)</f>
        <v>0</v>
      </c>
      <c r="P48" s="147">
        <f>+IF(OR($Q48=Parametres!$G$2,$Q48=Parametres!$G$3),K48,E48)</f>
        <v>0.21</v>
      </c>
      <c r="Q48" s="146" t="str">
        <f t="shared" ref="Q48:S48" si="48">+F48</f>
        <v>1-Mémo</v>
      </c>
      <c r="R48" s="145" t="str">
        <f t="shared" si="48"/>
        <v>127</v>
      </c>
      <c r="S48" s="146" t="str">
        <f t="shared" si="48"/>
        <v>_</v>
      </c>
      <c r="T48" s="149" t="str">
        <f>+VLOOKUP($L48,Data_Validation!$A:$D,1,0)</f>
        <v>127E</v>
      </c>
      <c r="U48" s="150" t="str">
        <f>+VLOOKUP($L48,Data_Validation!$A:$D,3,0)</f>
        <v>Autres</v>
      </c>
      <c r="V48" s="150">
        <f>+VLOOKUP($L48,Data_Validation!$A:$D,4,0)</f>
        <v>0</v>
      </c>
      <c r="W48" s="150">
        <f>+VLOOKUP($L48,Data_Validation!$A:$E,5,0)</f>
        <v>0</v>
      </c>
      <c r="X48" s="150">
        <f>+VLOOKUP($L48,Data_Validation!$A:$F,6,0)</f>
        <v>0</v>
      </c>
    </row>
    <row r="49" spans="1:24" ht="15" customHeight="1">
      <c r="A49" s="141" t="s">
        <v>570</v>
      </c>
      <c r="B49" s="141" t="s">
        <v>571</v>
      </c>
      <c r="C49" s="142"/>
      <c r="D49" s="142"/>
      <c r="E49" s="142"/>
      <c r="F49" s="141" t="s">
        <v>10</v>
      </c>
      <c r="G49" s="141" t="s">
        <v>559</v>
      </c>
      <c r="H49" s="143" t="s">
        <v>452</v>
      </c>
      <c r="I49" s="151">
        <v>0.38</v>
      </c>
      <c r="J49" s="151">
        <v>0</v>
      </c>
      <c r="K49" s="151">
        <v>0.38</v>
      </c>
      <c r="L49" s="145" t="str">
        <f t="shared" si="0"/>
        <v>127F</v>
      </c>
      <c r="M49" s="146" t="str">
        <f t="shared" si="1"/>
        <v>JUIN NB VENTE USAGE GROS</v>
      </c>
      <c r="N49" s="147">
        <f>+IF(OR($Q49=Parametres!$G$2,$Q49=Parametres!$G$3),I49,C49)</f>
        <v>0.38</v>
      </c>
      <c r="O49" s="147">
        <f>+IF(OR($Q49=Parametres!$G$2,$Q49=Parametres!$G$3),J49,D49)</f>
        <v>0</v>
      </c>
      <c r="P49" s="147">
        <f>+IF(OR($Q49=Parametres!$G$2,$Q49=Parametres!$G$3),K49,E49)</f>
        <v>0.38</v>
      </c>
      <c r="Q49" s="146" t="str">
        <f t="shared" ref="Q49:S49" si="49">+F49</f>
        <v>1-Mémo</v>
      </c>
      <c r="R49" s="145" t="str">
        <f t="shared" si="49"/>
        <v>127</v>
      </c>
      <c r="S49" s="146" t="str">
        <f t="shared" si="49"/>
        <v>_</v>
      </c>
      <c r="T49" s="165" t="str">
        <f>+VLOOKUP($L49,Data_Validation!$A:$D,1,0)</f>
        <v>127F</v>
      </c>
      <c r="U49" s="150" t="str">
        <f>+VLOOKUP($L49,Data_Validation!$A:$D,3,0)</f>
        <v>Autres</v>
      </c>
      <c r="V49" s="150">
        <f>+VLOOKUP($L49,Data_Validation!$A:$D,4,0)</f>
        <v>0</v>
      </c>
      <c r="W49" s="150">
        <f>+VLOOKUP($L49,Data_Validation!$A:$E,5,0)</f>
        <v>0</v>
      </c>
      <c r="X49" s="150">
        <f>+VLOOKUP($L49,Data_Validation!$A:$F,6,0)</f>
        <v>0</v>
      </c>
    </row>
    <row r="50" spans="1:24" ht="15" customHeight="1">
      <c r="A50" s="141" t="s">
        <v>574</v>
      </c>
      <c r="B50" s="141" t="s">
        <v>575</v>
      </c>
      <c r="C50" s="142"/>
      <c r="D50" s="142"/>
      <c r="E50" s="142"/>
      <c r="F50" s="141" t="s">
        <v>10</v>
      </c>
      <c r="G50" s="141" t="s">
        <v>559</v>
      </c>
      <c r="H50" s="143" t="s">
        <v>452</v>
      </c>
      <c r="I50" s="144">
        <v>0.24</v>
      </c>
      <c r="J50" s="144">
        <v>0</v>
      </c>
      <c r="K50" s="144">
        <v>0.24</v>
      </c>
      <c r="L50" s="145" t="str">
        <f t="shared" si="0"/>
        <v>127G</v>
      </c>
      <c r="M50" s="146" t="str">
        <f t="shared" si="1"/>
        <v>JUIL. NB VENTE USAGE GROS</v>
      </c>
      <c r="N50" s="147">
        <f>+IF(OR($Q50=Parametres!$G$2,$Q50=Parametres!$G$3),I50,C50)</f>
        <v>0.24</v>
      </c>
      <c r="O50" s="147">
        <f>+IF(OR($Q50=Parametres!$G$2,$Q50=Parametres!$G$3),J50,D50)</f>
        <v>0</v>
      </c>
      <c r="P50" s="147">
        <f>+IF(OR($Q50=Parametres!$G$2,$Q50=Parametres!$G$3),K50,E50)</f>
        <v>0.24</v>
      </c>
      <c r="Q50" s="146" t="str">
        <f t="shared" ref="Q50:S50" si="50">+F50</f>
        <v>1-Mémo</v>
      </c>
      <c r="R50" s="145" t="str">
        <f t="shared" si="50"/>
        <v>127</v>
      </c>
      <c r="S50" s="146" t="str">
        <f t="shared" si="50"/>
        <v>_</v>
      </c>
      <c r="T50" s="149" t="str">
        <f>+VLOOKUP($L50,Data_Validation!$A:$D,1,0)</f>
        <v>127G</v>
      </c>
      <c r="U50" s="150" t="str">
        <f>+VLOOKUP($L50,Data_Validation!$A:$D,3,0)</f>
        <v>Autres</v>
      </c>
      <c r="V50" s="150">
        <f>+VLOOKUP($L50,Data_Validation!$A:$D,4,0)</f>
        <v>0</v>
      </c>
      <c r="W50" s="150">
        <f>+VLOOKUP($L50,Data_Validation!$A:$E,5,0)</f>
        <v>0</v>
      </c>
      <c r="X50" s="150">
        <f>+VLOOKUP($L50,Data_Validation!$A:$F,6,0)</f>
        <v>0</v>
      </c>
    </row>
    <row r="51" spans="1:24" ht="15" customHeight="1">
      <c r="A51" s="141" t="s">
        <v>578</v>
      </c>
      <c r="B51" s="141" t="s">
        <v>579</v>
      </c>
      <c r="C51" s="142"/>
      <c r="D51" s="142"/>
      <c r="E51" s="142"/>
      <c r="F51" s="141" t="s">
        <v>10</v>
      </c>
      <c r="G51" s="141" t="s">
        <v>559</v>
      </c>
      <c r="H51" s="143" t="s">
        <v>452</v>
      </c>
      <c r="I51" s="151">
        <v>0.2</v>
      </c>
      <c r="J51" s="151">
        <v>0</v>
      </c>
      <c r="K51" s="151">
        <v>0.2</v>
      </c>
      <c r="L51" s="145" t="str">
        <f t="shared" si="0"/>
        <v>127H</v>
      </c>
      <c r="M51" s="146" t="str">
        <f t="shared" si="1"/>
        <v>AOUT NB VENTE USAGE GROS</v>
      </c>
      <c r="N51" s="147">
        <f>+IF(OR($Q51=Parametres!$G$2,$Q51=Parametres!$G$3),I51,C51)</f>
        <v>0.2</v>
      </c>
      <c r="O51" s="147">
        <f>+IF(OR($Q51=Parametres!$G$2,$Q51=Parametres!$G$3),J51,D51)</f>
        <v>0</v>
      </c>
      <c r="P51" s="147">
        <f>+IF(OR($Q51=Parametres!$G$2,$Q51=Parametres!$G$3),K51,E51)</f>
        <v>0.2</v>
      </c>
      <c r="Q51" s="146" t="str">
        <f t="shared" ref="Q51:S51" si="51">+F51</f>
        <v>1-Mémo</v>
      </c>
      <c r="R51" s="145" t="str">
        <f t="shared" si="51"/>
        <v>127</v>
      </c>
      <c r="S51" s="146" t="str">
        <f t="shared" si="51"/>
        <v>_</v>
      </c>
      <c r="T51" s="149" t="str">
        <f>+VLOOKUP($L51,Data_Validation!$A:$D,1,0)</f>
        <v>127H</v>
      </c>
      <c r="U51" s="150" t="str">
        <f>+VLOOKUP($L51,Data_Validation!$A:$D,3,0)</f>
        <v>Autres</v>
      </c>
      <c r="V51" s="150">
        <f>+VLOOKUP($L51,Data_Validation!$A:$D,4,0)</f>
        <v>0</v>
      </c>
      <c r="W51" s="150">
        <f>+VLOOKUP($L51,Data_Validation!$A:$E,5,0)</f>
        <v>0</v>
      </c>
      <c r="X51" s="150">
        <f>+VLOOKUP($L51,Data_Validation!$A:$F,6,0)</f>
        <v>0</v>
      </c>
    </row>
    <row r="52" spans="1:24" ht="15.75" customHeight="1">
      <c r="A52" s="141" t="s">
        <v>582</v>
      </c>
      <c r="B52" s="141" t="s">
        <v>583</v>
      </c>
      <c r="C52" s="144"/>
      <c r="D52" s="144"/>
      <c r="E52" s="144"/>
      <c r="F52" s="141" t="s">
        <v>10</v>
      </c>
      <c r="G52" s="141" t="s">
        <v>559</v>
      </c>
      <c r="H52" s="143" t="s">
        <v>452</v>
      </c>
      <c r="I52" s="142">
        <v>0</v>
      </c>
      <c r="J52" s="142">
        <v>0.25</v>
      </c>
      <c r="K52" s="142">
        <v>0.25</v>
      </c>
      <c r="L52" s="145" t="str">
        <f t="shared" si="0"/>
        <v>127Z</v>
      </c>
      <c r="M52" s="146" t="str">
        <f t="shared" si="1"/>
        <v>SEPT. NB VENTE USAGE GROS</v>
      </c>
      <c r="N52" s="147">
        <f>+IF(OR($Q52=Parametres!$G$2,$Q52=Parametres!$G$3),I52,C52)</f>
        <v>0</v>
      </c>
      <c r="O52" s="147">
        <f>+IF(OR($Q52=Parametres!$G$2,$Q52=Parametres!$G$3),J52,D52)</f>
        <v>0.25</v>
      </c>
      <c r="P52" s="147">
        <f>+IF(OR($Q52=Parametres!$G$2,$Q52=Parametres!$G$3),K52,E52)</f>
        <v>0.25</v>
      </c>
      <c r="Q52" s="146" t="str">
        <f t="shared" ref="Q52:S52" si="52">+F52</f>
        <v>1-Mémo</v>
      </c>
      <c r="R52" s="145" t="str">
        <f t="shared" si="52"/>
        <v>127</v>
      </c>
      <c r="S52" s="146" t="str">
        <f t="shared" si="52"/>
        <v>_</v>
      </c>
      <c r="T52" s="165" t="str">
        <f>+VLOOKUP($L52,Data_Validation!$A:$D,1,0)</f>
        <v>127Z</v>
      </c>
      <c r="U52" s="150" t="str">
        <f>+VLOOKUP($L52,Data_Validation!$A:$D,3,0)</f>
        <v>Autres</v>
      </c>
      <c r="V52" s="150">
        <f>+VLOOKUP($L52,Data_Validation!$A:$D,4,0)</f>
        <v>0</v>
      </c>
      <c r="W52" s="150">
        <f>+VLOOKUP($L52,Data_Validation!$A:$E,5,0)</f>
        <v>0</v>
      </c>
      <c r="X52" s="150">
        <f>+VLOOKUP($L52,Data_Validation!$A:$F,6,0)</f>
        <v>0</v>
      </c>
    </row>
    <row r="53" spans="1:24" ht="15" customHeight="1">
      <c r="A53" s="141" t="s">
        <v>586</v>
      </c>
      <c r="B53" s="141" t="s">
        <v>587</v>
      </c>
      <c r="C53" s="142"/>
      <c r="D53" s="142"/>
      <c r="E53" s="142"/>
      <c r="F53" s="141" t="s">
        <v>10</v>
      </c>
      <c r="G53" s="141" t="s">
        <v>588</v>
      </c>
      <c r="H53" s="143" t="s">
        <v>452</v>
      </c>
      <c r="I53" s="151">
        <v>1.08</v>
      </c>
      <c r="J53" s="151">
        <v>0.13</v>
      </c>
      <c r="K53" s="151">
        <v>1.21</v>
      </c>
      <c r="L53" s="145" t="str">
        <f t="shared" si="0"/>
        <v>130D</v>
      </c>
      <c r="M53" s="146" t="str">
        <f t="shared" si="1"/>
        <v>NB INV + 30 JOURS USAGE BMW CAMION</v>
      </c>
      <c r="N53" s="147">
        <f>+IF(OR($Q53=Parametres!$G$2,$Q53=Parametres!$G$3),I53,C53)</f>
        <v>1.08</v>
      </c>
      <c r="O53" s="147">
        <f>+IF(OR($Q53=Parametres!$G$2,$Q53=Parametres!$G$3),J53,D53)</f>
        <v>0.13</v>
      </c>
      <c r="P53" s="147">
        <f>+IF(OR($Q53=Parametres!$G$2,$Q53=Parametres!$G$3),K53,E53)</f>
        <v>1.21</v>
      </c>
      <c r="Q53" s="146" t="str">
        <f t="shared" ref="Q53:S53" si="53">+F53</f>
        <v>1-Mémo</v>
      </c>
      <c r="R53" s="145" t="str">
        <f t="shared" si="53"/>
        <v>156</v>
      </c>
      <c r="S53" s="146" t="str">
        <f t="shared" si="53"/>
        <v>_</v>
      </c>
      <c r="T53" s="165" t="str">
        <f>+VLOOKUP($L53,Data_Validation!$A:$D,1,0)</f>
        <v>130D</v>
      </c>
      <c r="U53" s="150" t="str">
        <f>+VLOOKUP($L53,Data_Validation!$A:$D,3,0)</f>
        <v>Autres</v>
      </c>
      <c r="V53" s="150">
        <f>+VLOOKUP($L53,Data_Validation!$A:$D,4,0)</f>
        <v>0</v>
      </c>
      <c r="W53" s="150">
        <f>+VLOOKUP($L53,Data_Validation!$A:$E,5,0)</f>
        <v>0</v>
      </c>
      <c r="X53" s="150">
        <f>+VLOOKUP($L53,Data_Validation!$A:$F,6,0)</f>
        <v>0</v>
      </c>
    </row>
    <row r="54" spans="1:24" ht="15" customHeight="1">
      <c r="A54" s="141" t="s">
        <v>591</v>
      </c>
      <c r="B54" s="141" t="s">
        <v>592</v>
      </c>
      <c r="C54" s="142"/>
      <c r="D54" s="142"/>
      <c r="E54" s="142"/>
      <c r="F54" s="141" t="s">
        <v>10</v>
      </c>
      <c r="G54" s="141" t="s">
        <v>588</v>
      </c>
      <c r="H54" s="143" t="s">
        <v>452</v>
      </c>
      <c r="I54" s="144">
        <v>0.59</v>
      </c>
      <c r="J54" s="144">
        <v>0.06</v>
      </c>
      <c r="K54" s="144">
        <v>0.65</v>
      </c>
      <c r="L54" s="145" t="str">
        <f t="shared" si="0"/>
        <v>130F</v>
      </c>
      <c r="M54" s="146" t="str">
        <f t="shared" si="1"/>
        <v>NB INV + 30 JOURS USAGE AUTRES</v>
      </c>
      <c r="N54" s="147">
        <f>+IF(OR($Q54=Parametres!$G$2,$Q54=Parametres!$G$3),I54,C54)</f>
        <v>0.59</v>
      </c>
      <c r="O54" s="147">
        <f>+IF(OR($Q54=Parametres!$G$2,$Q54=Parametres!$G$3),J54,D54)</f>
        <v>0.06</v>
      </c>
      <c r="P54" s="147">
        <f>+IF(OR($Q54=Parametres!$G$2,$Q54=Parametres!$G$3),K54,E54)</f>
        <v>0.65</v>
      </c>
      <c r="Q54" s="146" t="str">
        <f t="shared" ref="Q54:S54" si="54">+F54</f>
        <v>1-Mémo</v>
      </c>
      <c r="R54" s="145" t="str">
        <f t="shared" si="54"/>
        <v>156</v>
      </c>
      <c r="S54" s="146" t="str">
        <f t="shared" si="54"/>
        <v>_</v>
      </c>
      <c r="T54" s="165" t="str">
        <f>+VLOOKUP($L54,Data_Validation!$A:$D,1,0)</f>
        <v>130F</v>
      </c>
      <c r="U54" s="150" t="str">
        <f>+VLOOKUP($L54,Data_Validation!$A:$D,3,0)</f>
        <v>Autres</v>
      </c>
      <c r="V54" s="150">
        <f>+VLOOKUP($L54,Data_Validation!$A:$D,4,0)</f>
        <v>0</v>
      </c>
      <c r="W54" s="150">
        <f>+VLOOKUP($L54,Data_Validation!$A:$E,5,0)</f>
        <v>0</v>
      </c>
      <c r="X54" s="150">
        <f>+VLOOKUP($L54,Data_Validation!$A:$F,6,0)</f>
        <v>0</v>
      </c>
    </row>
    <row r="55" spans="1:24" ht="15" customHeight="1">
      <c r="A55" s="141" t="s">
        <v>593</v>
      </c>
      <c r="B55" s="141" t="s">
        <v>594</v>
      </c>
      <c r="C55" s="142"/>
      <c r="D55" s="142"/>
      <c r="E55" s="142"/>
      <c r="F55" s="141" t="s">
        <v>10</v>
      </c>
      <c r="G55" s="141" t="s">
        <v>594</v>
      </c>
      <c r="H55" s="143" t="s">
        <v>452</v>
      </c>
      <c r="I55" s="151">
        <v>0.33</v>
      </c>
      <c r="J55" s="151">
        <v>0</v>
      </c>
      <c r="K55" s="151">
        <v>0.33</v>
      </c>
      <c r="L55" s="145" t="str">
        <f t="shared" si="0"/>
        <v>132B</v>
      </c>
      <c r="M55" s="146" t="str">
        <f t="shared" si="1"/>
        <v>NB INV USAGE BMW AUTO 31-60 JRS</v>
      </c>
      <c r="N55" s="147">
        <f>+IF(OR($Q55=Parametres!$G$2,$Q55=Parametres!$G$3),I55,C55)</f>
        <v>0.33</v>
      </c>
      <c r="O55" s="147">
        <f>+IF(OR($Q55=Parametres!$G$2,$Q55=Parametres!$G$3),J55,D55)</f>
        <v>0</v>
      </c>
      <c r="P55" s="147">
        <f>+IF(OR($Q55=Parametres!$G$2,$Q55=Parametres!$G$3),K55,E55)</f>
        <v>0.33</v>
      </c>
      <c r="Q55" s="146" t="str">
        <f t="shared" ref="Q55:S55" si="55">+F55</f>
        <v>1-Mémo</v>
      </c>
      <c r="R55" s="145" t="str">
        <f t="shared" si="55"/>
        <v>132B</v>
      </c>
      <c r="S55" s="146" t="str">
        <f t="shared" si="55"/>
        <v>_</v>
      </c>
      <c r="T55" s="149" t="str">
        <f>+VLOOKUP($L55,Data_Validation!$A:$D,1,0)</f>
        <v>132B</v>
      </c>
      <c r="U55" s="150" t="str">
        <f>+VLOOKUP($L55,Data_Validation!$A:$D,3,0)</f>
        <v>Autres</v>
      </c>
      <c r="V55" s="150">
        <f>+VLOOKUP($L55,Data_Validation!$A:$D,4,0)</f>
        <v>0</v>
      </c>
      <c r="W55" s="150">
        <f>+VLOOKUP($L55,Data_Validation!$A:$E,5,0)</f>
        <v>0</v>
      </c>
      <c r="X55" s="150">
        <f>+VLOOKUP($L55,Data_Validation!$A:$F,6,0)</f>
        <v>0</v>
      </c>
    </row>
    <row r="56" spans="1:24" ht="15.75" customHeight="1">
      <c r="A56" s="141" t="s">
        <v>597</v>
      </c>
      <c r="B56" s="141" t="s">
        <v>598</v>
      </c>
      <c r="C56" s="142"/>
      <c r="D56" s="142"/>
      <c r="E56" s="142"/>
      <c r="F56" s="141" t="s">
        <v>10</v>
      </c>
      <c r="G56" s="141" t="s">
        <v>594</v>
      </c>
      <c r="H56" s="143" t="s">
        <v>452</v>
      </c>
      <c r="I56" s="151">
        <v>0.23</v>
      </c>
      <c r="J56" s="151">
        <v>0.02</v>
      </c>
      <c r="K56" s="151">
        <v>0.25</v>
      </c>
      <c r="L56" s="145" t="str">
        <f t="shared" si="0"/>
        <v>132C</v>
      </c>
      <c r="M56" s="146" t="str">
        <f t="shared" si="1"/>
        <v>NB INV USAGE BMW AUTO 61-90 JRS</v>
      </c>
      <c r="N56" s="147">
        <f>+IF(OR($Q56=Parametres!$G$2,$Q56=Parametres!$G$3),I56,C56)</f>
        <v>0.23</v>
      </c>
      <c r="O56" s="147">
        <f>+IF(OR($Q56=Parametres!$G$2,$Q56=Parametres!$G$3),J56,D56)</f>
        <v>0.02</v>
      </c>
      <c r="P56" s="147">
        <f>+IF(OR($Q56=Parametres!$G$2,$Q56=Parametres!$G$3),K56,E56)</f>
        <v>0.25</v>
      </c>
      <c r="Q56" s="146" t="str">
        <f t="shared" ref="Q56:S56" si="56">+F56</f>
        <v>1-Mémo</v>
      </c>
      <c r="R56" s="145" t="str">
        <f t="shared" si="56"/>
        <v>132B</v>
      </c>
      <c r="S56" s="146" t="str">
        <f t="shared" si="56"/>
        <v>_</v>
      </c>
      <c r="T56" s="149" t="str">
        <f>+VLOOKUP($L56,Data_Validation!$A:$D,1,0)</f>
        <v>132C</v>
      </c>
      <c r="U56" s="150" t="str">
        <f>+VLOOKUP($L56,Data_Validation!$A:$D,3,0)</f>
        <v>Autres</v>
      </c>
      <c r="V56" s="150">
        <f>+VLOOKUP($L56,Data_Validation!$A:$D,4,0)</f>
        <v>0</v>
      </c>
      <c r="W56" s="150">
        <f>+VLOOKUP($L56,Data_Validation!$A:$E,5,0)</f>
        <v>0</v>
      </c>
      <c r="X56" s="150">
        <f>+VLOOKUP($L56,Data_Validation!$A:$F,6,0)</f>
        <v>0</v>
      </c>
    </row>
    <row r="57" spans="1:24" ht="15" customHeight="1">
      <c r="A57" s="141" t="s">
        <v>599</v>
      </c>
      <c r="B57" s="141" t="s">
        <v>600</v>
      </c>
      <c r="C57" s="142"/>
      <c r="D57" s="142"/>
      <c r="E57" s="142"/>
      <c r="F57" s="141" t="s">
        <v>10</v>
      </c>
      <c r="G57" s="141" t="s">
        <v>594</v>
      </c>
      <c r="H57" s="143" t="s">
        <v>452</v>
      </c>
      <c r="I57" s="151">
        <v>0.09</v>
      </c>
      <c r="J57" s="151">
        <v>0</v>
      </c>
      <c r="K57" s="151">
        <v>0.09</v>
      </c>
      <c r="L57" s="145" t="str">
        <f t="shared" si="0"/>
        <v>132D</v>
      </c>
      <c r="M57" s="146" t="str">
        <f t="shared" si="1"/>
        <v>NB INV USAGE BMW AUTO 91-120 JRS</v>
      </c>
      <c r="N57" s="147">
        <f>+IF(OR($Q57=Parametres!$G$2,$Q57=Parametres!$G$3),I57,C57)</f>
        <v>0.09</v>
      </c>
      <c r="O57" s="147">
        <f>+IF(OR($Q57=Parametres!$G$2,$Q57=Parametres!$G$3),J57,D57)</f>
        <v>0</v>
      </c>
      <c r="P57" s="147">
        <f>+IF(OR($Q57=Parametres!$G$2,$Q57=Parametres!$G$3),K57,E57)</f>
        <v>0.09</v>
      </c>
      <c r="Q57" s="146" t="str">
        <f t="shared" ref="Q57:S57" si="57">+F57</f>
        <v>1-Mémo</v>
      </c>
      <c r="R57" s="145" t="str">
        <f t="shared" si="57"/>
        <v>132B</v>
      </c>
      <c r="S57" s="146" t="str">
        <f t="shared" si="57"/>
        <v>_</v>
      </c>
      <c r="T57" s="149" t="str">
        <f>+VLOOKUP($L57,Data_Validation!$A:$D,1,0)</f>
        <v>132D</v>
      </c>
      <c r="U57" s="150" t="str">
        <f>+VLOOKUP($L57,Data_Validation!$A:$D,3,0)</f>
        <v>Autres</v>
      </c>
      <c r="V57" s="150">
        <f>+VLOOKUP($L57,Data_Validation!$A:$D,4,0)</f>
        <v>0</v>
      </c>
      <c r="W57" s="150">
        <f>+VLOOKUP($L57,Data_Validation!$A:$E,5,0)</f>
        <v>0</v>
      </c>
      <c r="X57" s="150">
        <f>+VLOOKUP($L57,Data_Validation!$A:$F,6,0)</f>
        <v>0</v>
      </c>
    </row>
    <row r="58" spans="1:24" ht="15" customHeight="1">
      <c r="A58" s="141" t="s">
        <v>601</v>
      </c>
      <c r="B58" s="141" t="s">
        <v>602</v>
      </c>
      <c r="C58" s="142"/>
      <c r="D58" s="142"/>
      <c r="E58" s="142"/>
      <c r="F58" s="141" t="s">
        <v>10</v>
      </c>
      <c r="G58" s="141" t="s">
        <v>594</v>
      </c>
      <c r="H58" s="141" t="s">
        <v>452</v>
      </c>
      <c r="I58" s="151">
        <v>7.0000000000000007E-2</v>
      </c>
      <c r="J58" s="151">
        <v>0.01</v>
      </c>
      <c r="K58" s="151">
        <v>0.08</v>
      </c>
      <c r="L58" s="145" t="str">
        <f t="shared" si="0"/>
        <v>132E</v>
      </c>
      <c r="M58" s="146" t="str">
        <f t="shared" si="1"/>
        <v>NB INV USAGE BMW AUTO 120+ JRS</v>
      </c>
      <c r="N58" s="147">
        <f>+IF(OR($Q58=Parametres!$G$2,$Q58=Parametres!$G$3),I58,C58)</f>
        <v>7.0000000000000007E-2</v>
      </c>
      <c r="O58" s="147">
        <f>+IF(OR($Q58=Parametres!$G$2,$Q58=Parametres!$G$3),J58,D58)</f>
        <v>0.01</v>
      </c>
      <c r="P58" s="147">
        <f>+IF(OR($Q58=Parametres!$G$2,$Q58=Parametres!$G$3),K58,E58)</f>
        <v>0.08</v>
      </c>
      <c r="Q58" s="146" t="str">
        <f t="shared" ref="Q58:S58" si="58">+F58</f>
        <v>1-Mémo</v>
      </c>
      <c r="R58" s="145" t="str">
        <f t="shared" si="58"/>
        <v>132B</v>
      </c>
      <c r="S58" s="146" t="str">
        <f t="shared" si="58"/>
        <v>_</v>
      </c>
      <c r="T58" s="165" t="str">
        <f>+VLOOKUP($L58,Data_Validation!$A:$D,1,0)</f>
        <v>132E</v>
      </c>
      <c r="U58" s="150" t="str">
        <f>+VLOOKUP($L58,Data_Validation!$A:$D,3,0)</f>
        <v>Autres</v>
      </c>
      <c r="V58" s="150">
        <f>+VLOOKUP($L58,Data_Validation!$A:$D,4,0)</f>
        <v>0</v>
      </c>
      <c r="W58" s="150">
        <f>+VLOOKUP($L58,Data_Validation!$A:$E,5,0)</f>
        <v>0</v>
      </c>
      <c r="X58" s="150">
        <f>+VLOOKUP($L58,Data_Validation!$A:$F,6,0)</f>
        <v>0</v>
      </c>
    </row>
    <row r="59" spans="1:24" ht="15" customHeight="1">
      <c r="A59" s="141" t="s">
        <v>605</v>
      </c>
      <c r="B59" s="141" t="s">
        <v>606</v>
      </c>
      <c r="C59" s="142"/>
      <c r="D59" s="142"/>
      <c r="E59" s="142"/>
      <c r="F59" s="141" t="s">
        <v>10</v>
      </c>
      <c r="G59" s="141" t="s">
        <v>606</v>
      </c>
      <c r="H59" s="143" t="s">
        <v>452</v>
      </c>
      <c r="I59" s="151">
        <v>0.61</v>
      </c>
      <c r="J59" s="151">
        <v>0.03</v>
      </c>
      <c r="K59" s="151">
        <v>0.64</v>
      </c>
      <c r="L59" s="145" t="str">
        <f t="shared" si="0"/>
        <v>133B</v>
      </c>
      <c r="M59" s="146" t="str">
        <f t="shared" si="1"/>
        <v>NB INV USAGE BMW CAMION 31-60 JRS</v>
      </c>
      <c r="N59" s="147">
        <f>+IF(OR($Q59=Parametres!$G$2,$Q59=Parametres!$G$3),I59,C59)</f>
        <v>0.61</v>
      </c>
      <c r="O59" s="147">
        <f>+IF(OR($Q59=Parametres!$G$2,$Q59=Parametres!$G$3),J59,D59)</f>
        <v>0.03</v>
      </c>
      <c r="P59" s="147">
        <f>+IF(OR($Q59=Parametres!$G$2,$Q59=Parametres!$G$3),K59,E59)</f>
        <v>0.64</v>
      </c>
      <c r="Q59" s="146" t="str">
        <f t="shared" ref="Q59:S59" si="59">+F59</f>
        <v>1-Mémo</v>
      </c>
      <c r="R59" s="145" t="str">
        <f t="shared" si="59"/>
        <v>133B</v>
      </c>
      <c r="S59" s="146" t="str">
        <f t="shared" si="59"/>
        <v>_</v>
      </c>
      <c r="T59" s="165" t="str">
        <f>+VLOOKUP($L59,Data_Validation!$A:$D,1,0)</f>
        <v>133B</v>
      </c>
      <c r="U59" s="150" t="str">
        <f>+VLOOKUP($L59,Data_Validation!$A:$D,3,0)</f>
        <v>Autres</v>
      </c>
      <c r="V59" s="150">
        <f>+VLOOKUP($L59,Data_Validation!$A:$D,4,0)</f>
        <v>0</v>
      </c>
      <c r="W59" s="150">
        <f>+VLOOKUP($L59,Data_Validation!$A:$E,5,0)</f>
        <v>0</v>
      </c>
      <c r="X59" s="150">
        <f>+VLOOKUP($L59,Data_Validation!$A:$F,6,0)</f>
        <v>0</v>
      </c>
    </row>
    <row r="60" spans="1:24" ht="15" customHeight="1">
      <c r="A60" s="141" t="s">
        <v>607</v>
      </c>
      <c r="B60" s="141" t="s">
        <v>608</v>
      </c>
      <c r="C60" s="142"/>
      <c r="D60" s="142"/>
      <c r="E60" s="142"/>
      <c r="F60" s="141" t="s">
        <v>10</v>
      </c>
      <c r="G60" s="141" t="s">
        <v>606</v>
      </c>
      <c r="H60" s="143" t="s">
        <v>452</v>
      </c>
      <c r="I60" s="144">
        <v>0.33</v>
      </c>
      <c r="J60" s="144">
        <v>0.05</v>
      </c>
      <c r="K60" s="144">
        <v>0.38</v>
      </c>
      <c r="L60" s="145" t="str">
        <f t="shared" si="0"/>
        <v>133C</v>
      </c>
      <c r="M60" s="146" t="str">
        <f t="shared" si="1"/>
        <v>NB INV USAGE BMW CAMION 61-90 JRS</v>
      </c>
      <c r="N60" s="147">
        <f>+IF(OR($Q60=Parametres!$G$2,$Q60=Parametres!$G$3),I60,C60)</f>
        <v>0.33</v>
      </c>
      <c r="O60" s="147">
        <f>+IF(OR($Q60=Parametres!$G$2,$Q60=Parametres!$G$3),J60,D60)</f>
        <v>0.05</v>
      </c>
      <c r="P60" s="147">
        <f>+IF(OR($Q60=Parametres!$G$2,$Q60=Parametres!$G$3),K60,E60)</f>
        <v>0.38</v>
      </c>
      <c r="Q60" s="146" t="str">
        <f t="shared" ref="Q60:S60" si="60">+F60</f>
        <v>1-Mémo</v>
      </c>
      <c r="R60" s="145" t="str">
        <f t="shared" si="60"/>
        <v>133B</v>
      </c>
      <c r="S60" s="146" t="str">
        <f t="shared" si="60"/>
        <v>_</v>
      </c>
      <c r="T60" s="165" t="str">
        <f>+VLOOKUP($L60,Data_Validation!$A:$D,1,0)</f>
        <v>133C</v>
      </c>
      <c r="U60" s="150" t="str">
        <f>+VLOOKUP($L60,Data_Validation!$A:$D,3,0)</f>
        <v>Autres</v>
      </c>
      <c r="V60" s="150">
        <f>+VLOOKUP($L60,Data_Validation!$A:$D,4,0)</f>
        <v>0</v>
      </c>
      <c r="W60" s="150">
        <f>+VLOOKUP($L60,Data_Validation!$A:$E,5,0)</f>
        <v>0</v>
      </c>
      <c r="X60" s="150">
        <f>+VLOOKUP($L60,Data_Validation!$A:$F,6,0)</f>
        <v>0</v>
      </c>
    </row>
    <row r="61" spans="1:24" ht="15" customHeight="1">
      <c r="A61" s="141" t="s">
        <v>609</v>
      </c>
      <c r="B61" s="141" t="s">
        <v>610</v>
      </c>
      <c r="C61" s="142"/>
      <c r="D61" s="142"/>
      <c r="E61" s="142"/>
      <c r="F61" s="141" t="s">
        <v>10</v>
      </c>
      <c r="G61" s="141" t="s">
        <v>606</v>
      </c>
      <c r="H61" s="143" t="s">
        <v>452</v>
      </c>
      <c r="I61" s="144">
        <v>0.09</v>
      </c>
      <c r="J61" s="144">
        <v>0.04</v>
      </c>
      <c r="K61" s="144">
        <v>0.13</v>
      </c>
      <c r="L61" s="145" t="str">
        <f t="shared" si="0"/>
        <v>133D</v>
      </c>
      <c r="M61" s="146" t="str">
        <f t="shared" si="1"/>
        <v>NB INV USAGE BMW CAMION 91-120 JRS</v>
      </c>
      <c r="N61" s="147">
        <f>+IF(OR($Q61=Parametres!$G$2,$Q61=Parametres!$G$3),I61,C61)</f>
        <v>0.09</v>
      </c>
      <c r="O61" s="147">
        <f>+IF(OR($Q61=Parametres!$G$2,$Q61=Parametres!$G$3),J61,D61)</f>
        <v>0.04</v>
      </c>
      <c r="P61" s="147">
        <f>+IF(OR($Q61=Parametres!$G$2,$Q61=Parametres!$G$3),K61,E61)</f>
        <v>0.13</v>
      </c>
      <c r="Q61" s="146" t="str">
        <f t="shared" ref="Q61:S61" si="61">+F61</f>
        <v>1-Mémo</v>
      </c>
      <c r="R61" s="145" t="str">
        <f t="shared" si="61"/>
        <v>133B</v>
      </c>
      <c r="S61" s="146" t="str">
        <f t="shared" si="61"/>
        <v>_</v>
      </c>
      <c r="T61" s="165" t="str">
        <f>+VLOOKUP($L61,Data_Validation!$A:$D,1,0)</f>
        <v>133D</v>
      </c>
      <c r="U61" s="150" t="str">
        <f>+VLOOKUP($L61,Data_Validation!$A:$D,3,0)</f>
        <v>Autres</v>
      </c>
      <c r="V61" s="150">
        <f>+VLOOKUP($L61,Data_Validation!$A:$D,4,0)</f>
        <v>0</v>
      </c>
      <c r="W61" s="150">
        <f>+VLOOKUP($L61,Data_Validation!$A:$E,5,0)</f>
        <v>0</v>
      </c>
      <c r="X61" s="150">
        <f>+VLOOKUP($L61,Data_Validation!$A:$F,6,0)</f>
        <v>0</v>
      </c>
    </row>
    <row r="62" spans="1:24" ht="15" customHeight="1">
      <c r="A62" s="141" t="s">
        <v>613</v>
      </c>
      <c r="B62" s="141" t="s">
        <v>614</v>
      </c>
      <c r="C62" s="142"/>
      <c r="D62" s="142"/>
      <c r="E62" s="142"/>
      <c r="F62" s="141" t="s">
        <v>10</v>
      </c>
      <c r="G62" s="141" t="s">
        <v>606</v>
      </c>
      <c r="H62" s="141" t="s">
        <v>452</v>
      </c>
      <c r="I62" s="179">
        <v>0.05</v>
      </c>
      <c r="J62" s="179">
        <v>0.01</v>
      </c>
      <c r="K62" s="179">
        <v>0.06</v>
      </c>
      <c r="L62" s="145" t="str">
        <f t="shared" si="0"/>
        <v>133E</v>
      </c>
      <c r="M62" s="146" t="str">
        <f t="shared" si="1"/>
        <v>NB INV USAGE BMW CAMION 120+ JRS</v>
      </c>
      <c r="N62" s="147">
        <f>+IF(OR($Q62=Parametres!$G$2,$Q62=Parametres!$G$3),I62,C62)</f>
        <v>0.05</v>
      </c>
      <c r="O62" s="147">
        <f>+IF(OR($Q62=Parametres!$G$2,$Q62=Parametres!$G$3),J62,D62)</f>
        <v>0.01</v>
      </c>
      <c r="P62" s="147">
        <f>+IF(OR($Q62=Parametres!$G$2,$Q62=Parametres!$G$3),K62,E62)</f>
        <v>0.06</v>
      </c>
      <c r="Q62" s="146" t="str">
        <f t="shared" ref="Q62:S62" si="62">+F62</f>
        <v>1-Mémo</v>
      </c>
      <c r="R62" s="145" t="str">
        <f t="shared" si="62"/>
        <v>133B</v>
      </c>
      <c r="S62" s="146" t="str">
        <f t="shared" si="62"/>
        <v>_</v>
      </c>
      <c r="T62" s="149" t="str">
        <f>+VLOOKUP($L62,Data_Validation!$A:$D,1,0)</f>
        <v>133E</v>
      </c>
      <c r="U62" s="150" t="str">
        <f>+VLOOKUP($L62,Data_Validation!$A:$D,3,0)</f>
        <v>Autres</v>
      </c>
      <c r="V62" s="150">
        <f>+VLOOKUP($L62,Data_Validation!$A:$D,4,0)</f>
        <v>0</v>
      </c>
      <c r="W62" s="150">
        <f>+VLOOKUP($L62,Data_Validation!$A:$E,5,0)</f>
        <v>0</v>
      </c>
      <c r="X62" s="150">
        <f>+VLOOKUP($L62,Data_Validation!$A:$F,6,0)</f>
        <v>0</v>
      </c>
    </row>
    <row r="63" spans="1:24" ht="15" customHeight="1">
      <c r="A63" s="141" t="s">
        <v>617</v>
      </c>
      <c r="B63" s="141" t="s">
        <v>618</v>
      </c>
      <c r="C63" s="142"/>
      <c r="D63" s="142"/>
      <c r="E63" s="142"/>
      <c r="F63" s="141" t="s">
        <v>10</v>
      </c>
      <c r="G63" s="141" t="s">
        <v>618</v>
      </c>
      <c r="H63" s="143" t="s">
        <v>452</v>
      </c>
      <c r="I63" s="151">
        <v>0.4</v>
      </c>
      <c r="J63" s="151">
        <v>0.01</v>
      </c>
      <c r="K63" s="151">
        <v>0.41</v>
      </c>
      <c r="L63" s="145" t="str">
        <f t="shared" si="0"/>
        <v>138B</v>
      </c>
      <c r="M63" s="146" t="str">
        <f t="shared" si="1"/>
        <v>NB INV USAGE AUTRE 31-60 JRS</v>
      </c>
      <c r="N63" s="147">
        <f>+IF(OR($Q63=Parametres!$G$2,$Q63=Parametres!$G$3),I63,C63)</f>
        <v>0.4</v>
      </c>
      <c r="O63" s="147">
        <f>+IF(OR($Q63=Parametres!$G$2,$Q63=Parametres!$G$3),J63,D63)</f>
        <v>0.01</v>
      </c>
      <c r="P63" s="147">
        <f>+IF(OR($Q63=Parametres!$G$2,$Q63=Parametres!$G$3),K63,E63)</f>
        <v>0.41</v>
      </c>
      <c r="Q63" s="146" t="str">
        <f t="shared" ref="Q63:S63" si="63">+F63</f>
        <v>1-Mémo</v>
      </c>
      <c r="R63" s="145" t="str">
        <f t="shared" si="63"/>
        <v>138B</v>
      </c>
      <c r="S63" s="146" t="str">
        <f t="shared" si="63"/>
        <v>_</v>
      </c>
      <c r="T63" s="149" t="str">
        <f>+VLOOKUP($L63,Data_Validation!$A:$D,1,0)</f>
        <v>138B</v>
      </c>
      <c r="U63" s="150" t="str">
        <f>+VLOOKUP($L63,Data_Validation!$A:$D,3,0)</f>
        <v>Autres</v>
      </c>
      <c r="V63" s="150">
        <f>+VLOOKUP($L63,Data_Validation!$A:$D,4,0)</f>
        <v>0</v>
      </c>
      <c r="W63" s="150">
        <f>+VLOOKUP($L63,Data_Validation!$A:$E,5,0)</f>
        <v>0</v>
      </c>
      <c r="X63" s="150">
        <f>+VLOOKUP($L63,Data_Validation!$A:$F,6,0)</f>
        <v>0</v>
      </c>
    </row>
    <row r="64" spans="1:24" ht="15" customHeight="1">
      <c r="A64" s="141" t="s">
        <v>621</v>
      </c>
      <c r="B64" s="141" t="s">
        <v>622</v>
      </c>
      <c r="C64" s="144"/>
      <c r="D64" s="144"/>
      <c r="E64" s="144"/>
      <c r="F64" s="141" t="s">
        <v>10</v>
      </c>
      <c r="G64" s="141" t="s">
        <v>618</v>
      </c>
      <c r="H64" s="143" t="s">
        <v>452</v>
      </c>
      <c r="I64" s="142">
        <v>0.13</v>
      </c>
      <c r="J64" s="142">
        <v>0.01</v>
      </c>
      <c r="K64" s="142">
        <v>0.14000000000000001</v>
      </c>
      <c r="L64" s="145" t="str">
        <f t="shared" si="0"/>
        <v>138C</v>
      </c>
      <c r="M64" s="146" t="str">
        <f t="shared" si="1"/>
        <v>NB INV USAGE AUTRE 61-90 JRS</v>
      </c>
      <c r="N64" s="147">
        <f>+IF(OR($Q64=Parametres!$G$2,$Q64=Parametres!$G$3),I64,C64)</f>
        <v>0.13</v>
      </c>
      <c r="O64" s="148">
        <f>+IF(OR($Q64=Parametres!$G$2,$Q64=Parametres!$G$3),J64,D64)</f>
        <v>0.01</v>
      </c>
      <c r="P64" s="147">
        <f>+IF(OR($Q64=Parametres!$G$2,$Q64=Parametres!$G$3),K64,E64)</f>
        <v>0.14000000000000001</v>
      </c>
      <c r="Q64" s="146" t="str">
        <f t="shared" ref="Q64:S64" si="64">+F64</f>
        <v>1-Mémo</v>
      </c>
      <c r="R64" s="145" t="str">
        <f t="shared" si="64"/>
        <v>138B</v>
      </c>
      <c r="S64" s="146" t="str">
        <f t="shared" si="64"/>
        <v>_</v>
      </c>
      <c r="T64" s="165" t="str">
        <f>+VLOOKUP($L64,Data_Validation!$A:$D,1,0)</f>
        <v>138C</v>
      </c>
      <c r="U64" s="150" t="str">
        <f>+VLOOKUP($L64,Data_Validation!$A:$D,3,0)</f>
        <v>Autres</v>
      </c>
      <c r="V64" s="150">
        <f>+VLOOKUP($L64,Data_Validation!$A:$D,4,0)</f>
        <v>0</v>
      </c>
      <c r="W64" s="150">
        <f>+VLOOKUP($L64,Data_Validation!$A:$E,5,0)</f>
        <v>0</v>
      </c>
      <c r="X64" s="150">
        <f>+VLOOKUP($L64,Data_Validation!$A:$F,6,0)</f>
        <v>0</v>
      </c>
    </row>
    <row r="65" spans="1:24" ht="15" customHeight="1">
      <c r="A65" s="141" t="s">
        <v>623</v>
      </c>
      <c r="B65" s="141" t="s">
        <v>624</v>
      </c>
      <c r="C65" s="142"/>
      <c r="D65" s="142"/>
      <c r="E65" s="142"/>
      <c r="F65" s="141" t="s">
        <v>10</v>
      </c>
      <c r="G65" s="141" t="s">
        <v>618</v>
      </c>
      <c r="H65" s="143" t="s">
        <v>452</v>
      </c>
      <c r="I65" s="151">
        <v>0.04</v>
      </c>
      <c r="J65" s="151">
        <v>0.01</v>
      </c>
      <c r="K65" s="151">
        <v>0.05</v>
      </c>
      <c r="L65" s="145" t="str">
        <f t="shared" si="0"/>
        <v>138D</v>
      </c>
      <c r="M65" s="146" t="str">
        <f t="shared" si="1"/>
        <v>NB INV USAGE AUTRE 91-120 JRS</v>
      </c>
      <c r="N65" s="147">
        <f>+IF(OR($Q65=Parametres!$G$2,$Q65=Parametres!$G$3),I65,C65)</f>
        <v>0.04</v>
      </c>
      <c r="O65" s="147">
        <f>+IF(OR($Q65=Parametres!$G$2,$Q65=Parametres!$G$3),J65,D65)</f>
        <v>0.01</v>
      </c>
      <c r="P65" s="147">
        <f>+IF(OR($Q65=Parametres!$G$2,$Q65=Parametres!$G$3),K65,E65)</f>
        <v>0.05</v>
      </c>
      <c r="Q65" s="146" t="str">
        <f t="shared" ref="Q65:S65" si="65">+F65</f>
        <v>1-Mémo</v>
      </c>
      <c r="R65" s="145" t="str">
        <f t="shared" si="65"/>
        <v>138B</v>
      </c>
      <c r="S65" s="146" t="str">
        <f t="shared" si="65"/>
        <v>_</v>
      </c>
      <c r="T65" s="165" t="str">
        <f>+VLOOKUP($L65,Data_Validation!$A:$D,1,0)</f>
        <v>138D</v>
      </c>
      <c r="U65" s="150" t="str">
        <f>+VLOOKUP($L65,Data_Validation!$A:$D,3,0)</f>
        <v>Autres</v>
      </c>
      <c r="V65" s="150">
        <f>+VLOOKUP($L65,Data_Validation!$A:$D,4,0)</f>
        <v>0</v>
      </c>
      <c r="W65" s="150">
        <f>+VLOOKUP($L65,Data_Validation!$A:$E,5,0)</f>
        <v>0</v>
      </c>
      <c r="X65" s="150">
        <f>+VLOOKUP($L65,Data_Validation!$A:$F,6,0)</f>
        <v>0</v>
      </c>
    </row>
    <row r="66" spans="1:24" ht="15" customHeight="1">
      <c r="A66" s="141" t="s">
        <v>625</v>
      </c>
      <c r="B66" s="141" t="s">
        <v>626</v>
      </c>
      <c r="C66" s="142"/>
      <c r="D66" s="142"/>
      <c r="E66" s="142"/>
      <c r="F66" s="141" t="s">
        <v>10</v>
      </c>
      <c r="G66" s="141" t="s">
        <v>618</v>
      </c>
      <c r="H66" s="143" t="s">
        <v>452</v>
      </c>
      <c r="I66" s="151">
        <v>0.02</v>
      </c>
      <c r="J66" s="151">
        <v>0.03</v>
      </c>
      <c r="K66" s="151">
        <v>0.05</v>
      </c>
      <c r="L66" s="145" t="str">
        <f t="shared" si="0"/>
        <v>138E</v>
      </c>
      <c r="M66" s="146" t="str">
        <f t="shared" si="1"/>
        <v>NB INV USAGE AUTRE 120+ JRS</v>
      </c>
      <c r="N66" s="147">
        <f>+IF(OR($Q66=Parametres!$G$2,$Q66=Parametres!$G$3),I66,C66)</f>
        <v>0.02</v>
      </c>
      <c r="O66" s="147">
        <f>+IF(OR($Q66=Parametres!$G$2,$Q66=Parametres!$G$3),J66,D66)</f>
        <v>0.03</v>
      </c>
      <c r="P66" s="147">
        <f>+IF(OR($Q66=Parametres!$G$2,$Q66=Parametres!$G$3),K66,E66)</f>
        <v>0.05</v>
      </c>
      <c r="Q66" s="146" t="str">
        <f t="shared" ref="Q66:S66" si="66">+F66</f>
        <v>1-Mémo</v>
      </c>
      <c r="R66" s="145" t="str">
        <f t="shared" si="66"/>
        <v>138B</v>
      </c>
      <c r="S66" s="146" t="str">
        <f t="shared" si="66"/>
        <v>_</v>
      </c>
      <c r="T66" s="149" t="str">
        <f>+VLOOKUP($L66,Data_Validation!$A:$D,1,0)</f>
        <v>138E</v>
      </c>
      <c r="U66" s="150" t="str">
        <f>+VLOOKUP($L66,Data_Validation!$A:$D,3,0)</f>
        <v>Autres</v>
      </c>
      <c r="V66" s="150">
        <f>+VLOOKUP($L66,Data_Validation!$A:$D,4,0)</f>
        <v>0</v>
      </c>
      <c r="W66" s="150">
        <f>+VLOOKUP($L66,Data_Validation!$A:$E,5,0)</f>
        <v>0</v>
      </c>
      <c r="X66" s="150">
        <f>+VLOOKUP($L66,Data_Validation!$A:$F,6,0)</f>
        <v>0</v>
      </c>
    </row>
    <row r="67" spans="1:24" ht="15" customHeight="1">
      <c r="A67" s="141" t="s">
        <v>627</v>
      </c>
      <c r="B67" s="141" t="s">
        <v>628</v>
      </c>
      <c r="C67" s="142"/>
      <c r="D67" s="142"/>
      <c r="E67" s="142"/>
      <c r="F67" s="141" t="s">
        <v>10</v>
      </c>
      <c r="G67" s="141" t="s">
        <v>628</v>
      </c>
      <c r="H67" s="143" t="s">
        <v>452</v>
      </c>
      <c r="I67" s="151">
        <v>2880465</v>
      </c>
      <c r="J67" s="151">
        <v>108078</v>
      </c>
      <c r="K67" s="151">
        <v>2988543</v>
      </c>
      <c r="L67" s="145" t="str">
        <f t="shared" si="0"/>
        <v>141B</v>
      </c>
      <c r="M67" s="146" t="str">
        <f t="shared" si="1"/>
        <v>$ INV USAGE BMW CAMION 31-60 JRS</v>
      </c>
      <c r="N67" s="147">
        <f>+IF(OR($Q67=Parametres!$G$2,$Q67=Parametres!$G$3),I67,C67)</f>
        <v>2880465</v>
      </c>
      <c r="O67" s="147">
        <f>+IF(OR($Q67=Parametres!$G$2,$Q67=Parametres!$G$3),J67,D67)</f>
        <v>108078</v>
      </c>
      <c r="P67" s="147">
        <f>+IF(OR($Q67=Parametres!$G$2,$Q67=Parametres!$G$3),K67,E67)</f>
        <v>2988543</v>
      </c>
      <c r="Q67" s="146" t="str">
        <f t="shared" ref="Q67:S67" si="67">+F67</f>
        <v>1-Mémo</v>
      </c>
      <c r="R67" s="145" t="str">
        <f t="shared" si="67"/>
        <v>141B</v>
      </c>
      <c r="S67" s="146" t="str">
        <f t="shared" si="67"/>
        <v>_</v>
      </c>
      <c r="T67" s="149" t="str">
        <f>+VLOOKUP($L67,Data_Validation!$A:$D,1,0)</f>
        <v>141B</v>
      </c>
      <c r="U67" s="150" t="str">
        <f>+VLOOKUP($L67,Data_Validation!$A:$D,3,0)</f>
        <v>Autres</v>
      </c>
      <c r="V67" s="150">
        <f>+VLOOKUP($L67,Data_Validation!$A:$D,4,0)</f>
        <v>0</v>
      </c>
      <c r="W67" s="150">
        <f>+VLOOKUP($L67,Data_Validation!$A:$E,5,0)</f>
        <v>0</v>
      </c>
      <c r="X67" s="150">
        <f>+VLOOKUP($L67,Data_Validation!$A:$F,6,0)</f>
        <v>0</v>
      </c>
    </row>
    <row r="68" spans="1:24" ht="15" customHeight="1">
      <c r="A68" s="141" t="s">
        <v>629</v>
      </c>
      <c r="B68" s="141" t="s">
        <v>630</v>
      </c>
      <c r="C68" s="142"/>
      <c r="D68" s="142"/>
      <c r="E68" s="142"/>
      <c r="F68" s="141" t="s">
        <v>10</v>
      </c>
      <c r="G68" s="141" t="s">
        <v>628</v>
      </c>
      <c r="H68" s="143" t="s">
        <v>452</v>
      </c>
      <c r="I68" s="151">
        <v>1546627</v>
      </c>
      <c r="J68" s="151">
        <v>313611</v>
      </c>
      <c r="K68" s="151">
        <v>1860238</v>
      </c>
      <c r="L68" s="145" t="str">
        <f t="shared" si="0"/>
        <v>141C</v>
      </c>
      <c r="M68" s="146" t="str">
        <f t="shared" si="1"/>
        <v>$ INV USAGE BMW CAMION 61-90 JRS</v>
      </c>
      <c r="N68" s="147">
        <f>+IF(OR($Q68=Parametres!$G$2,$Q68=Parametres!$G$3),I68,C68)</f>
        <v>1546627</v>
      </c>
      <c r="O68" s="147">
        <f>+IF(OR($Q68=Parametres!$G$2,$Q68=Parametres!$G$3),J68,D68)</f>
        <v>313611</v>
      </c>
      <c r="P68" s="147">
        <f>+IF(OR($Q68=Parametres!$G$2,$Q68=Parametres!$G$3),K68,E68)</f>
        <v>1860238</v>
      </c>
      <c r="Q68" s="146" t="str">
        <f t="shared" ref="Q68:S68" si="68">+F68</f>
        <v>1-Mémo</v>
      </c>
      <c r="R68" s="145" t="str">
        <f t="shared" si="68"/>
        <v>141B</v>
      </c>
      <c r="S68" s="146" t="str">
        <f t="shared" si="68"/>
        <v>_</v>
      </c>
      <c r="T68" s="165" t="str">
        <f>+VLOOKUP($L68,Data_Validation!$A:$D,1,0)</f>
        <v>141C</v>
      </c>
      <c r="U68" s="150" t="str">
        <f>+VLOOKUP($L68,Data_Validation!$A:$D,3,0)</f>
        <v>Autres</v>
      </c>
      <c r="V68" s="150">
        <f>+VLOOKUP($L68,Data_Validation!$A:$D,4,0)</f>
        <v>0</v>
      </c>
      <c r="W68" s="150">
        <f>+VLOOKUP($L68,Data_Validation!$A:$E,5,0)</f>
        <v>0</v>
      </c>
      <c r="X68" s="150">
        <f>+VLOOKUP($L68,Data_Validation!$A:$F,6,0)</f>
        <v>0</v>
      </c>
    </row>
    <row r="69" spans="1:24" ht="15" customHeight="1">
      <c r="A69" s="141" t="s">
        <v>631</v>
      </c>
      <c r="B69" s="141" t="s">
        <v>632</v>
      </c>
      <c r="C69" s="142"/>
      <c r="D69" s="142"/>
      <c r="E69" s="142"/>
      <c r="F69" s="141" t="s">
        <v>10</v>
      </c>
      <c r="G69" s="141" t="s">
        <v>628</v>
      </c>
      <c r="H69" s="143" t="s">
        <v>452</v>
      </c>
      <c r="I69" s="151">
        <v>453108</v>
      </c>
      <c r="J69" s="151">
        <v>227636</v>
      </c>
      <c r="K69" s="151">
        <v>680744</v>
      </c>
      <c r="L69" s="145" t="str">
        <f t="shared" si="0"/>
        <v>141D</v>
      </c>
      <c r="M69" s="146" t="str">
        <f t="shared" si="1"/>
        <v>$ INV USAGE BMW CAMION 91-120 JRS</v>
      </c>
      <c r="N69" s="147">
        <f>+IF(OR($Q69=Parametres!$G$2,$Q69=Parametres!$G$3),I69,C69)</f>
        <v>453108</v>
      </c>
      <c r="O69" s="147">
        <f>+IF(OR($Q69=Parametres!$G$2,$Q69=Parametres!$G$3),J69,D69)</f>
        <v>227636</v>
      </c>
      <c r="P69" s="147">
        <f>+IF(OR($Q69=Parametres!$G$2,$Q69=Parametres!$G$3),K69,E69)</f>
        <v>680744</v>
      </c>
      <c r="Q69" s="146" t="str">
        <f t="shared" ref="Q69:S69" si="69">+F69</f>
        <v>1-Mémo</v>
      </c>
      <c r="R69" s="145" t="str">
        <f t="shared" si="69"/>
        <v>141B</v>
      </c>
      <c r="S69" s="146" t="str">
        <f t="shared" si="69"/>
        <v>_</v>
      </c>
      <c r="T69" s="149" t="str">
        <f>+VLOOKUP($L69,Data_Validation!$A:$D,1,0)</f>
        <v>141D</v>
      </c>
      <c r="U69" s="150" t="str">
        <f>+VLOOKUP($L69,Data_Validation!$A:$D,3,0)</f>
        <v>Autres</v>
      </c>
      <c r="V69" s="150">
        <f>+VLOOKUP($L69,Data_Validation!$A:$D,4,0)</f>
        <v>0</v>
      </c>
      <c r="W69" s="150">
        <f>+VLOOKUP($L69,Data_Validation!$A:$E,5,0)</f>
        <v>0</v>
      </c>
      <c r="X69" s="150">
        <f>+VLOOKUP($L69,Data_Validation!$A:$F,6,0)</f>
        <v>0</v>
      </c>
    </row>
    <row r="70" spans="1:24" ht="15" customHeight="1">
      <c r="A70" s="141" t="s">
        <v>633</v>
      </c>
      <c r="B70" s="141" t="s">
        <v>634</v>
      </c>
      <c r="C70" s="142"/>
      <c r="D70" s="142"/>
      <c r="E70" s="142"/>
      <c r="F70" s="141" t="s">
        <v>10</v>
      </c>
      <c r="G70" s="141" t="s">
        <v>628</v>
      </c>
      <c r="H70" s="143" t="s">
        <v>452</v>
      </c>
      <c r="I70" s="151">
        <v>223935</v>
      </c>
      <c r="J70" s="151">
        <v>74236</v>
      </c>
      <c r="K70" s="151">
        <v>298171</v>
      </c>
      <c r="L70" s="145" t="str">
        <f t="shared" si="0"/>
        <v>141E</v>
      </c>
      <c r="M70" s="146" t="str">
        <f t="shared" si="1"/>
        <v>$ INV USAGE BMW CAMION 120+ JRS</v>
      </c>
      <c r="N70" s="147">
        <f>+IF(OR($Q70=Parametres!$G$2,$Q70=Parametres!$G$3),I70,C70)</f>
        <v>223935</v>
      </c>
      <c r="O70" s="147">
        <f>+IF(OR($Q70=Parametres!$G$2,$Q70=Parametres!$G$3),J70,D70)</f>
        <v>74236</v>
      </c>
      <c r="P70" s="147">
        <f>+IF(OR($Q70=Parametres!$G$2,$Q70=Parametres!$G$3),K70,E70)</f>
        <v>298171</v>
      </c>
      <c r="Q70" s="146" t="str">
        <f t="shared" ref="Q70:S70" si="70">+F70</f>
        <v>1-Mémo</v>
      </c>
      <c r="R70" s="145" t="str">
        <f t="shared" si="70"/>
        <v>141B</v>
      </c>
      <c r="S70" s="146" t="str">
        <f t="shared" si="70"/>
        <v>_</v>
      </c>
      <c r="T70" s="150" t="str">
        <f>+VLOOKUP($L70,Data_Validation!$A:$D,1,0)</f>
        <v>141E</v>
      </c>
      <c r="U70" s="150" t="str">
        <f>+VLOOKUP($L70,Data_Validation!$A:$D,3,0)</f>
        <v>Autres</v>
      </c>
      <c r="V70" s="150">
        <f>+VLOOKUP($L70,Data_Validation!$A:$D,4,0)</f>
        <v>0</v>
      </c>
      <c r="W70" s="150">
        <f>+VLOOKUP($L70,Data_Validation!$A:$E,5,0)</f>
        <v>0</v>
      </c>
      <c r="X70" s="150">
        <f>+VLOOKUP($L70,Data_Validation!$A:$F,6,0)</f>
        <v>0</v>
      </c>
    </row>
    <row r="71" spans="1:24" ht="15" customHeight="1">
      <c r="A71" s="141" t="s">
        <v>635</v>
      </c>
      <c r="B71" s="141" t="s">
        <v>636</v>
      </c>
      <c r="C71" s="142"/>
      <c r="D71" s="142"/>
      <c r="E71" s="142"/>
      <c r="F71" s="141" t="s">
        <v>10</v>
      </c>
      <c r="G71" s="141" t="s">
        <v>637</v>
      </c>
      <c r="H71" s="143" t="s">
        <v>452</v>
      </c>
      <c r="I71" s="151">
        <v>61212</v>
      </c>
      <c r="J71" s="151">
        <v>0</v>
      </c>
      <c r="K71" s="151">
        <v>61212</v>
      </c>
      <c r="L71" s="145" t="str">
        <f t="shared" si="0"/>
        <v>142B</v>
      </c>
      <c r="M71" s="146" t="str">
        <f t="shared" si="1"/>
        <v>A/R VEHICULES 31-60 JRS</v>
      </c>
      <c r="N71" s="147">
        <f>+IF(OR($Q71=Parametres!$G$2,$Q71=Parametres!$G$3),I71,C71)</f>
        <v>61212</v>
      </c>
      <c r="O71" s="147">
        <f>+IF(OR($Q71=Parametres!$G$2,$Q71=Parametres!$G$3),J71,D71)</f>
        <v>0</v>
      </c>
      <c r="P71" s="147">
        <f>+IF(OR($Q71=Parametres!$G$2,$Q71=Parametres!$G$3),K71,E71)</f>
        <v>61212</v>
      </c>
      <c r="Q71" s="146" t="str">
        <f t="shared" ref="Q71:S71" si="71">+F71</f>
        <v>1-Mémo</v>
      </c>
      <c r="R71" s="145" t="str">
        <f t="shared" si="71"/>
        <v>142</v>
      </c>
      <c r="S71" s="146" t="str">
        <f t="shared" si="71"/>
        <v>_</v>
      </c>
      <c r="T71" s="149" t="str">
        <f>+VLOOKUP($L71,Data_Validation!$A:$D,1,0)</f>
        <v>142B</v>
      </c>
      <c r="U71" s="150" t="str">
        <f>+VLOOKUP($L71,Data_Validation!$A:$D,3,0)</f>
        <v>Autres</v>
      </c>
      <c r="V71" s="150">
        <f>+VLOOKUP($L71,Data_Validation!$A:$D,4,0)</f>
        <v>0</v>
      </c>
      <c r="W71" s="150">
        <f>+VLOOKUP($L71,Data_Validation!$A:$E,5,0)</f>
        <v>0</v>
      </c>
      <c r="X71" s="150">
        <f>+VLOOKUP($L71,Data_Validation!$A:$F,6,0)</f>
        <v>0</v>
      </c>
    </row>
    <row r="72" spans="1:24" ht="15" customHeight="1">
      <c r="A72" s="141" t="s">
        <v>638</v>
      </c>
      <c r="B72" s="141" t="s">
        <v>639</v>
      </c>
      <c r="C72" s="142"/>
      <c r="D72" s="142"/>
      <c r="E72" s="142"/>
      <c r="F72" s="141" t="s">
        <v>10</v>
      </c>
      <c r="G72" s="141" t="s">
        <v>637</v>
      </c>
      <c r="H72" s="143" t="s">
        <v>452</v>
      </c>
      <c r="I72" s="151">
        <v>4083</v>
      </c>
      <c r="J72" s="151">
        <v>0</v>
      </c>
      <c r="K72" s="151">
        <v>4083</v>
      </c>
      <c r="L72" s="145" t="str">
        <f t="shared" si="0"/>
        <v>142C</v>
      </c>
      <c r="M72" s="146" t="str">
        <f t="shared" si="1"/>
        <v>A/R VEHICULES 61-90 JRS</v>
      </c>
      <c r="N72" s="147">
        <f>+IF(OR($Q72=Parametres!$G$2,$Q72=Parametres!$G$3),I72,C72)</f>
        <v>4083</v>
      </c>
      <c r="O72" s="147">
        <f>+IF(OR($Q72=Parametres!$G$2,$Q72=Parametres!$G$3),J72,D72)</f>
        <v>0</v>
      </c>
      <c r="P72" s="147">
        <f>+IF(OR($Q72=Parametres!$G$2,$Q72=Parametres!$G$3),K72,E72)</f>
        <v>4083</v>
      </c>
      <c r="Q72" s="146" t="str">
        <f t="shared" ref="Q72:S72" si="72">+F72</f>
        <v>1-Mémo</v>
      </c>
      <c r="R72" s="145" t="str">
        <f t="shared" si="72"/>
        <v>142</v>
      </c>
      <c r="S72" s="146" t="str">
        <f t="shared" si="72"/>
        <v>_</v>
      </c>
      <c r="T72" s="165" t="str">
        <f>+VLOOKUP($L72,Data_Validation!$A:$D,1,0)</f>
        <v>142C</v>
      </c>
      <c r="U72" s="150" t="str">
        <f>+VLOOKUP($L72,Data_Validation!$A:$D,3,0)</f>
        <v>Autres</v>
      </c>
      <c r="V72" s="150">
        <f>+VLOOKUP($L72,Data_Validation!$A:$D,4,0)</f>
        <v>0</v>
      </c>
      <c r="W72" s="150">
        <f>+VLOOKUP($L72,Data_Validation!$A:$E,5,0)</f>
        <v>0</v>
      </c>
      <c r="X72" s="150">
        <f>+VLOOKUP($L72,Data_Validation!$A:$F,6,0)</f>
        <v>0</v>
      </c>
    </row>
    <row r="73" spans="1:24" ht="15" customHeight="1">
      <c r="A73" s="141" t="s">
        <v>642</v>
      </c>
      <c r="B73" s="141" t="s">
        <v>643</v>
      </c>
      <c r="C73" s="142"/>
      <c r="D73" s="142"/>
      <c r="E73" s="142"/>
      <c r="F73" s="141" t="s">
        <v>10</v>
      </c>
      <c r="G73" s="141" t="s">
        <v>637</v>
      </c>
      <c r="H73" s="143" t="s">
        <v>452</v>
      </c>
      <c r="I73" s="151">
        <v>3401</v>
      </c>
      <c r="J73" s="151">
        <v>0</v>
      </c>
      <c r="K73" s="151">
        <v>3401</v>
      </c>
      <c r="L73" s="145" t="str">
        <f t="shared" si="0"/>
        <v>142D</v>
      </c>
      <c r="M73" s="146" t="str">
        <f t="shared" si="1"/>
        <v>A/R VEHICULES 91-120 JRS</v>
      </c>
      <c r="N73" s="147">
        <f>+IF(OR($Q73=Parametres!$G$2,$Q73=Parametres!$G$3),I73,C73)</f>
        <v>3401</v>
      </c>
      <c r="O73" s="147">
        <f>+IF(OR($Q73=Parametres!$G$2,$Q73=Parametres!$G$3),J73,D73)</f>
        <v>0</v>
      </c>
      <c r="P73" s="147">
        <f>+IF(OR($Q73=Parametres!$G$2,$Q73=Parametres!$G$3),K73,E73)</f>
        <v>3401</v>
      </c>
      <c r="Q73" s="146" t="str">
        <f t="shared" ref="Q73:S73" si="73">+F73</f>
        <v>1-Mémo</v>
      </c>
      <c r="R73" s="145" t="str">
        <f t="shared" si="73"/>
        <v>142</v>
      </c>
      <c r="S73" s="146" t="str">
        <f t="shared" si="73"/>
        <v>_</v>
      </c>
      <c r="T73" s="165" t="str">
        <f>+VLOOKUP($L73,Data_Validation!$A:$D,1,0)</f>
        <v>142D</v>
      </c>
      <c r="U73" s="150" t="str">
        <f>+VLOOKUP($L73,Data_Validation!$A:$D,3,0)</f>
        <v>Autres</v>
      </c>
      <c r="V73" s="150">
        <f>+VLOOKUP($L73,Data_Validation!$A:$D,4,0)</f>
        <v>0</v>
      </c>
      <c r="W73" s="150">
        <f>+VLOOKUP($L73,Data_Validation!$A:$E,5,0)</f>
        <v>0</v>
      </c>
      <c r="X73" s="150">
        <f>+VLOOKUP($L73,Data_Validation!$A:$F,6,0)</f>
        <v>0</v>
      </c>
    </row>
    <row r="74" spans="1:24" ht="15" customHeight="1">
      <c r="A74" s="141" t="s">
        <v>646</v>
      </c>
      <c r="B74" s="141" t="s">
        <v>647</v>
      </c>
      <c r="C74" s="142"/>
      <c r="D74" s="142"/>
      <c r="E74" s="142"/>
      <c r="F74" s="141" t="s">
        <v>10</v>
      </c>
      <c r="G74" s="141" t="s">
        <v>637</v>
      </c>
      <c r="H74" s="143" t="s">
        <v>452</v>
      </c>
      <c r="I74" s="151">
        <v>8229</v>
      </c>
      <c r="J74" s="151">
        <v>1392</v>
      </c>
      <c r="K74" s="151">
        <v>9621</v>
      </c>
      <c r="L74" s="145" t="str">
        <f t="shared" si="0"/>
        <v>142E</v>
      </c>
      <c r="M74" s="146" t="str">
        <f t="shared" si="1"/>
        <v>A/R VEHICULES 120 + JRS</v>
      </c>
      <c r="N74" s="147">
        <f>+IF(OR($Q74=Parametres!$G$2,$Q74=Parametres!$G$3),I74,C74)</f>
        <v>8229</v>
      </c>
      <c r="O74" s="147">
        <f>+IF(OR($Q74=Parametres!$G$2,$Q74=Parametres!$G$3),J74,D74)</f>
        <v>1392</v>
      </c>
      <c r="P74" s="147">
        <f>+IF(OR($Q74=Parametres!$G$2,$Q74=Parametres!$G$3),K74,E74)</f>
        <v>9621</v>
      </c>
      <c r="Q74" s="146" t="str">
        <f t="shared" ref="Q74:S74" si="74">+F74</f>
        <v>1-Mémo</v>
      </c>
      <c r="R74" s="145" t="str">
        <f t="shared" si="74"/>
        <v>142</v>
      </c>
      <c r="S74" s="146" t="str">
        <f t="shared" si="74"/>
        <v>_</v>
      </c>
      <c r="T74" s="150" t="str">
        <f>+VLOOKUP($L74,Data_Validation!$A:$D,1,0)</f>
        <v>142E</v>
      </c>
      <c r="U74" s="150" t="str">
        <f>+VLOOKUP($L74,Data_Validation!$A:$D,3,0)</f>
        <v>Autres</v>
      </c>
      <c r="V74" s="150">
        <f>+VLOOKUP($L74,Data_Validation!$A:$D,4,0)</f>
        <v>0</v>
      </c>
      <c r="W74" s="150">
        <f>+VLOOKUP($L74,Data_Validation!$A:$E,5,0)</f>
        <v>0</v>
      </c>
      <c r="X74" s="150">
        <f>+VLOOKUP($L74,Data_Validation!$A:$F,6,0)</f>
        <v>0</v>
      </c>
    </row>
    <row r="75" spans="1:24" ht="15" customHeight="1">
      <c r="A75" s="141" t="s">
        <v>650</v>
      </c>
      <c r="B75" s="141" t="s">
        <v>651</v>
      </c>
      <c r="C75" s="142"/>
      <c r="D75" s="142"/>
      <c r="E75" s="142"/>
      <c r="F75" s="141" t="s">
        <v>10</v>
      </c>
      <c r="G75" s="141" t="s">
        <v>652</v>
      </c>
      <c r="H75" s="143" t="s">
        <v>452</v>
      </c>
      <c r="I75" s="151">
        <v>53653</v>
      </c>
      <c r="J75" s="151">
        <v>370</v>
      </c>
      <c r="K75" s="151">
        <v>54023</v>
      </c>
      <c r="L75" s="145" t="str">
        <f t="shared" si="0"/>
        <v>143B</v>
      </c>
      <c r="M75" s="146" t="str">
        <f t="shared" si="1"/>
        <v>A/R GARANTIE BMW 31-60 JRS</v>
      </c>
      <c r="N75" s="147">
        <f>+IF(OR($Q75=Parametres!$G$2,$Q75=Parametres!$G$3),I75,C75)</f>
        <v>53653</v>
      </c>
      <c r="O75" s="147">
        <f>+IF(OR($Q75=Parametres!$G$2,$Q75=Parametres!$G$3),J75,D75)</f>
        <v>370</v>
      </c>
      <c r="P75" s="147">
        <f>+IF(OR($Q75=Parametres!$G$2,$Q75=Parametres!$G$3),K75,E75)</f>
        <v>54023</v>
      </c>
      <c r="Q75" s="146" t="str">
        <f t="shared" ref="Q75:S75" si="75">+F75</f>
        <v>1-Mémo</v>
      </c>
      <c r="R75" s="145" t="str">
        <f t="shared" si="75"/>
        <v>143</v>
      </c>
      <c r="S75" s="146" t="str">
        <f t="shared" si="75"/>
        <v>_</v>
      </c>
      <c r="T75" s="150" t="str">
        <f>+VLOOKUP($L75,Data_Validation!$A:$D,1,0)</f>
        <v>143B</v>
      </c>
      <c r="U75" s="150" t="str">
        <f>+VLOOKUP($L75,Data_Validation!$A:$D,3,0)</f>
        <v>Autres</v>
      </c>
      <c r="V75" s="150">
        <f>+VLOOKUP($L75,Data_Validation!$A:$D,4,0)</f>
        <v>0</v>
      </c>
      <c r="W75" s="150">
        <f>+VLOOKUP($L75,Data_Validation!$A:$E,5,0)</f>
        <v>0</v>
      </c>
      <c r="X75" s="150">
        <f>+VLOOKUP($L75,Data_Validation!$A:$F,6,0)</f>
        <v>0</v>
      </c>
    </row>
    <row r="76" spans="1:24" ht="15" customHeight="1">
      <c r="A76" s="141" t="s">
        <v>653</v>
      </c>
      <c r="B76" s="141" t="s">
        <v>654</v>
      </c>
      <c r="C76" s="142"/>
      <c r="D76" s="142"/>
      <c r="E76" s="142"/>
      <c r="F76" s="141" t="s">
        <v>10</v>
      </c>
      <c r="G76" s="141" t="s">
        <v>652</v>
      </c>
      <c r="H76" s="143" t="s">
        <v>452</v>
      </c>
      <c r="I76" s="151">
        <v>40363</v>
      </c>
      <c r="J76" s="151">
        <v>0</v>
      </c>
      <c r="K76" s="151">
        <v>40363</v>
      </c>
      <c r="L76" s="145" t="str">
        <f t="shared" si="0"/>
        <v>143C</v>
      </c>
      <c r="M76" s="146" t="str">
        <f t="shared" si="1"/>
        <v>A/R GARANTTIE BMW 61-90 JRS</v>
      </c>
      <c r="N76" s="147">
        <f>+IF(OR($Q76=Parametres!$G$2,$Q76=Parametres!$G$3),I76,C76)</f>
        <v>40363</v>
      </c>
      <c r="O76" s="147">
        <f>+IF(OR($Q76=Parametres!$G$2,$Q76=Parametres!$G$3),J76,D76)</f>
        <v>0</v>
      </c>
      <c r="P76" s="147">
        <f>+IF(OR($Q76=Parametres!$G$2,$Q76=Parametres!$G$3),K76,E76)</f>
        <v>40363</v>
      </c>
      <c r="Q76" s="146" t="str">
        <f t="shared" ref="Q76:S76" si="76">+F76</f>
        <v>1-Mémo</v>
      </c>
      <c r="R76" s="145" t="str">
        <f t="shared" si="76"/>
        <v>143</v>
      </c>
      <c r="S76" s="146" t="str">
        <f t="shared" si="76"/>
        <v>_</v>
      </c>
      <c r="T76" s="165" t="str">
        <f>+VLOOKUP($L76,Data_Validation!$A:$D,1,0)</f>
        <v>143C</v>
      </c>
      <c r="U76" s="150" t="str">
        <f>+VLOOKUP($L76,Data_Validation!$A:$D,3,0)</f>
        <v>Autres</v>
      </c>
      <c r="V76" s="150">
        <f>+VLOOKUP($L76,Data_Validation!$A:$D,4,0)</f>
        <v>0</v>
      </c>
      <c r="W76" s="150">
        <f>+VLOOKUP($L76,Data_Validation!$A:$E,5,0)</f>
        <v>0</v>
      </c>
      <c r="X76" s="150">
        <f>+VLOOKUP($L76,Data_Validation!$A:$F,6,0)</f>
        <v>0</v>
      </c>
    </row>
    <row r="77" spans="1:24" ht="15" customHeight="1">
      <c r="A77" s="141" t="s">
        <v>655</v>
      </c>
      <c r="B77" s="141" t="s">
        <v>656</v>
      </c>
      <c r="C77" s="142"/>
      <c r="D77" s="142"/>
      <c r="E77" s="142"/>
      <c r="F77" s="141" t="s">
        <v>10</v>
      </c>
      <c r="G77" s="141" t="s">
        <v>652</v>
      </c>
      <c r="H77" s="143" t="s">
        <v>452</v>
      </c>
      <c r="I77" s="151">
        <v>27</v>
      </c>
      <c r="J77" s="151">
        <v>0</v>
      </c>
      <c r="K77" s="151">
        <v>27</v>
      </c>
      <c r="L77" s="145" t="str">
        <f t="shared" si="0"/>
        <v>143D</v>
      </c>
      <c r="M77" s="146" t="str">
        <f t="shared" si="1"/>
        <v>A/R GARANTIE BMW 91-120 JRS</v>
      </c>
      <c r="N77" s="147">
        <f>+IF(OR($Q77=Parametres!$G$2,$Q77=Parametres!$G$3),I77,C77)</f>
        <v>27</v>
      </c>
      <c r="O77" s="147">
        <f>+IF(OR($Q77=Parametres!$G$2,$Q77=Parametres!$G$3),J77,D77)</f>
        <v>0</v>
      </c>
      <c r="P77" s="147">
        <f>+IF(OR($Q77=Parametres!$G$2,$Q77=Parametres!$G$3),K77,E77)</f>
        <v>27</v>
      </c>
      <c r="Q77" s="146" t="str">
        <f t="shared" ref="Q77:S77" si="77">+F77</f>
        <v>1-Mémo</v>
      </c>
      <c r="R77" s="145" t="str">
        <f t="shared" si="77"/>
        <v>143</v>
      </c>
      <c r="S77" s="146" t="str">
        <f t="shared" si="77"/>
        <v>_</v>
      </c>
      <c r="T77" s="165" t="str">
        <f>+VLOOKUP($L77,Data_Validation!$A:$D,1,0)</f>
        <v>143D</v>
      </c>
      <c r="U77" s="150" t="str">
        <f>+VLOOKUP($L77,Data_Validation!$A:$D,3,0)</f>
        <v>Autres</v>
      </c>
      <c r="V77" s="150">
        <f>+VLOOKUP($L77,Data_Validation!$A:$D,4,0)</f>
        <v>0</v>
      </c>
      <c r="W77" s="150">
        <f>+VLOOKUP($L77,Data_Validation!$A:$E,5,0)</f>
        <v>0</v>
      </c>
      <c r="X77" s="150">
        <f>+VLOOKUP($L77,Data_Validation!$A:$F,6,0)</f>
        <v>0</v>
      </c>
    </row>
    <row r="78" spans="1:24" ht="15" customHeight="1">
      <c r="A78" s="141" t="s">
        <v>657</v>
      </c>
      <c r="B78" s="141" t="s">
        <v>658</v>
      </c>
      <c r="C78" s="142"/>
      <c r="D78" s="142"/>
      <c r="E78" s="142"/>
      <c r="F78" s="141" t="s">
        <v>10</v>
      </c>
      <c r="G78" s="141" t="s">
        <v>659</v>
      </c>
      <c r="H78" s="143" t="s">
        <v>452</v>
      </c>
      <c r="I78" s="151">
        <v>184117</v>
      </c>
      <c r="J78" s="151">
        <v>36879</v>
      </c>
      <c r="K78" s="151">
        <v>220996</v>
      </c>
      <c r="L78" s="145" t="str">
        <f t="shared" si="0"/>
        <v>144B</v>
      </c>
      <c r="M78" s="146" t="str">
        <f t="shared" si="1"/>
        <v>A/R PIECES+SERVICE 31-60 JRS</v>
      </c>
      <c r="N78" s="147">
        <f>+IF(OR($Q78=Parametres!$G$2,$Q78=Parametres!$G$3),I78,C78)</f>
        <v>184117</v>
      </c>
      <c r="O78" s="147">
        <f>+IF(OR($Q78=Parametres!$G$2,$Q78=Parametres!$G$3),J78,D78)</f>
        <v>36879</v>
      </c>
      <c r="P78" s="147">
        <f>+IF(OR($Q78=Parametres!$G$2,$Q78=Parametres!$G$3),K78,E78)</f>
        <v>220996</v>
      </c>
      <c r="Q78" s="146" t="str">
        <f t="shared" ref="Q78:S78" si="78">+F78</f>
        <v>1-Mémo</v>
      </c>
      <c r="R78" s="145" t="str">
        <f t="shared" si="78"/>
        <v>144</v>
      </c>
      <c r="S78" s="146" t="str">
        <f t="shared" si="78"/>
        <v>_</v>
      </c>
      <c r="T78" s="149" t="str">
        <f>+VLOOKUP($L78,Data_Validation!$A:$D,1,0)</f>
        <v>144B</v>
      </c>
      <c r="U78" s="150" t="str">
        <f>+VLOOKUP($L78,Data_Validation!$A:$D,3,0)</f>
        <v>Autres</v>
      </c>
      <c r="V78" s="150">
        <f>+VLOOKUP($L78,Data_Validation!$A:$D,4,0)</f>
        <v>0</v>
      </c>
      <c r="W78" s="150">
        <f>+VLOOKUP($L78,Data_Validation!$A:$E,5,0)</f>
        <v>0</v>
      </c>
      <c r="X78" s="150">
        <f>+VLOOKUP($L78,Data_Validation!$A:$F,6,0)</f>
        <v>0</v>
      </c>
    </row>
    <row r="79" spans="1:24" ht="15" customHeight="1">
      <c r="A79" s="141" t="s">
        <v>660</v>
      </c>
      <c r="B79" s="141" t="s">
        <v>661</v>
      </c>
      <c r="C79" s="142"/>
      <c r="D79" s="142"/>
      <c r="E79" s="142"/>
      <c r="F79" s="141" t="s">
        <v>10</v>
      </c>
      <c r="G79" s="141" t="s">
        <v>659</v>
      </c>
      <c r="H79" s="143" t="s">
        <v>452</v>
      </c>
      <c r="I79" s="151">
        <v>74821</v>
      </c>
      <c r="J79" s="151">
        <v>7433</v>
      </c>
      <c r="K79" s="151">
        <v>82254</v>
      </c>
      <c r="L79" s="145" t="str">
        <f t="shared" si="0"/>
        <v>144C</v>
      </c>
      <c r="M79" s="146" t="str">
        <f t="shared" si="1"/>
        <v>A/R PIECES+SERVICE 61-90 JRS</v>
      </c>
      <c r="N79" s="147">
        <f>+IF(OR($Q79=Parametres!$G$2,$Q79=Parametres!$G$3),I79,C79)</f>
        <v>74821</v>
      </c>
      <c r="O79" s="147">
        <f>+IF(OR($Q79=Parametres!$G$2,$Q79=Parametres!$G$3),J79,D79)</f>
        <v>7433</v>
      </c>
      <c r="P79" s="147">
        <f>+IF(OR($Q79=Parametres!$G$2,$Q79=Parametres!$G$3),K79,E79)</f>
        <v>82254</v>
      </c>
      <c r="Q79" s="146" t="str">
        <f t="shared" ref="Q79:S79" si="79">+F79</f>
        <v>1-Mémo</v>
      </c>
      <c r="R79" s="145" t="str">
        <f t="shared" si="79"/>
        <v>144</v>
      </c>
      <c r="S79" s="146" t="str">
        <f t="shared" si="79"/>
        <v>_</v>
      </c>
      <c r="T79" s="150" t="str">
        <f>+VLOOKUP($L79,Data_Validation!$A:$D,1,0)</f>
        <v>144C</v>
      </c>
      <c r="U79" s="150" t="str">
        <f>+VLOOKUP($L79,Data_Validation!$A:$D,3,0)</f>
        <v>Autres</v>
      </c>
      <c r="V79" s="150">
        <f>+VLOOKUP($L79,Data_Validation!$A:$D,4,0)</f>
        <v>0</v>
      </c>
      <c r="W79" s="150">
        <f>+VLOOKUP($L79,Data_Validation!$A:$E,5,0)</f>
        <v>0</v>
      </c>
      <c r="X79" s="150">
        <f>+VLOOKUP($L79,Data_Validation!$A:$F,6,0)</f>
        <v>0</v>
      </c>
    </row>
    <row r="80" spans="1:24" ht="15.75" customHeight="1">
      <c r="A80" s="141" t="s">
        <v>663</v>
      </c>
      <c r="B80" s="141" t="s">
        <v>664</v>
      </c>
      <c r="C80" s="142"/>
      <c r="D80" s="142"/>
      <c r="E80" s="142"/>
      <c r="F80" s="141" t="s">
        <v>10</v>
      </c>
      <c r="G80" s="141" t="s">
        <v>659</v>
      </c>
      <c r="H80" s="141" t="s">
        <v>452</v>
      </c>
      <c r="I80" s="144">
        <v>49030</v>
      </c>
      <c r="J80" s="144">
        <v>3977</v>
      </c>
      <c r="K80" s="144">
        <v>53007</v>
      </c>
      <c r="L80" s="145" t="str">
        <f t="shared" si="0"/>
        <v>144D</v>
      </c>
      <c r="M80" s="146" t="str">
        <f t="shared" si="1"/>
        <v>A/R PIECES+SERVICE 91-120 JRS</v>
      </c>
      <c r="N80" s="147">
        <f>+IF(OR($Q80=Parametres!$G$2,$Q80=Parametres!$G$3),I80,C80)</f>
        <v>49030</v>
      </c>
      <c r="O80" s="148">
        <f>+IF(OR($Q80=Parametres!$G$2,$Q80=Parametres!$G$3),J80,D80)</f>
        <v>3977</v>
      </c>
      <c r="P80" s="147">
        <f>+IF(OR($Q80=Parametres!$G$2,$Q80=Parametres!$G$3),K80,E80)</f>
        <v>53007</v>
      </c>
      <c r="Q80" s="146" t="str">
        <f t="shared" ref="Q80:S80" si="80">+F80</f>
        <v>1-Mémo</v>
      </c>
      <c r="R80" s="145" t="str">
        <f t="shared" si="80"/>
        <v>144</v>
      </c>
      <c r="S80" s="146" t="str">
        <f t="shared" si="80"/>
        <v>_</v>
      </c>
      <c r="T80" s="149" t="str">
        <f>+VLOOKUP($L80,Data_Validation!$A:$D,1,0)</f>
        <v>144D</v>
      </c>
      <c r="U80" s="150" t="str">
        <f>+VLOOKUP($L80,Data_Validation!$A:$D,3,0)</f>
        <v>Autres</v>
      </c>
      <c r="V80" s="150">
        <f>+VLOOKUP($L80,Data_Validation!$A:$D,4,0)</f>
        <v>0</v>
      </c>
      <c r="W80" s="150">
        <f>+VLOOKUP($L80,Data_Validation!$A:$E,5,0)</f>
        <v>0</v>
      </c>
      <c r="X80" s="150">
        <f>+VLOOKUP($L80,Data_Validation!$A:$F,6,0)</f>
        <v>0</v>
      </c>
    </row>
    <row r="81" spans="1:24" ht="15" customHeight="1">
      <c r="A81" s="141" t="s">
        <v>665</v>
      </c>
      <c r="B81" s="141" t="s">
        <v>666</v>
      </c>
      <c r="C81" s="142"/>
      <c r="D81" s="142"/>
      <c r="E81" s="142"/>
      <c r="F81" s="141" t="s">
        <v>10</v>
      </c>
      <c r="G81" s="141" t="s">
        <v>659</v>
      </c>
      <c r="H81" s="143" t="s">
        <v>452</v>
      </c>
      <c r="I81" s="151">
        <v>90179</v>
      </c>
      <c r="J81" s="151">
        <v>12562</v>
      </c>
      <c r="K81" s="151">
        <v>102741</v>
      </c>
      <c r="L81" s="145" t="str">
        <f t="shared" si="0"/>
        <v>144E</v>
      </c>
      <c r="M81" s="146" t="str">
        <f t="shared" si="1"/>
        <v>A/R PIECES+SERVICE 120+ JRS</v>
      </c>
      <c r="N81" s="147">
        <f>+IF(OR($Q81=Parametres!$G$2,$Q81=Parametres!$G$3),I81,C81)</f>
        <v>90179</v>
      </c>
      <c r="O81" s="147">
        <f>+IF(OR($Q81=Parametres!$G$2,$Q81=Parametres!$G$3),J81,D81)</f>
        <v>12562</v>
      </c>
      <c r="P81" s="147">
        <f>+IF(OR($Q81=Parametres!$G$2,$Q81=Parametres!$G$3),K81,E81)</f>
        <v>102741</v>
      </c>
      <c r="Q81" s="146" t="str">
        <f t="shared" ref="Q81:S81" si="81">+F81</f>
        <v>1-Mémo</v>
      </c>
      <c r="R81" s="145" t="str">
        <f t="shared" si="81"/>
        <v>144</v>
      </c>
      <c r="S81" s="146" t="str">
        <f t="shared" si="81"/>
        <v>_</v>
      </c>
      <c r="T81" s="165" t="str">
        <f>+VLOOKUP($L81,Data_Validation!$A:$D,1,0)</f>
        <v>144E</v>
      </c>
      <c r="U81" s="150" t="str">
        <f>+VLOOKUP($L81,Data_Validation!$A:$D,3,0)</f>
        <v>Autres</v>
      </c>
      <c r="V81" s="150">
        <f>+VLOOKUP($L81,Data_Validation!$A:$D,4,0)</f>
        <v>0</v>
      </c>
      <c r="W81" s="150">
        <f>+VLOOKUP($L81,Data_Validation!$A:$E,5,0)</f>
        <v>0</v>
      </c>
      <c r="X81" s="150">
        <f>+VLOOKUP($L81,Data_Validation!$A:$F,6,0)</f>
        <v>0</v>
      </c>
    </row>
    <row r="82" spans="1:24" ht="15" customHeight="1">
      <c r="A82" s="141" t="s">
        <v>668</v>
      </c>
      <c r="B82" s="141" t="s">
        <v>669</v>
      </c>
      <c r="C82" s="151"/>
      <c r="D82" s="151"/>
      <c r="E82" s="151"/>
      <c r="F82" s="141" t="s">
        <v>10</v>
      </c>
      <c r="G82" s="141" t="s">
        <v>669</v>
      </c>
      <c r="H82" s="143" t="s">
        <v>452</v>
      </c>
      <c r="I82" s="151">
        <v>1025355</v>
      </c>
      <c r="J82" s="151">
        <v>0</v>
      </c>
      <c r="K82" s="151">
        <v>1025355</v>
      </c>
      <c r="L82" s="145" t="str">
        <f t="shared" si="0"/>
        <v>145</v>
      </c>
      <c r="M82" s="146" t="str">
        <f t="shared" si="1"/>
        <v>FONDS DE ROULEMENT REQUIS</v>
      </c>
      <c r="N82" s="147">
        <f>+IF(OR($Q82=Parametres!$G$2,$Q82=Parametres!$G$3),I82,C82)</f>
        <v>1025355</v>
      </c>
      <c r="O82" s="147">
        <f>+IF(OR($Q82=Parametres!$G$2,$Q82=Parametres!$G$3),J82,D82)</f>
        <v>0</v>
      </c>
      <c r="P82" s="147">
        <f>+IF(OR($Q82=Parametres!$G$2,$Q82=Parametres!$G$3),K82,E82)</f>
        <v>1025355</v>
      </c>
      <c r="Q82" s="146" t="str">
        <f t="shared" ref="Q82:S82" si="82">+F82</f>
        <v>1-Mémo</v>
      </c>
      <c r="R82" s="145" t="str">
        <f t="shared" si="82"/>
        <v>145</v>
      </c>
      <c r="S82" s="146" t="str">
        <f t="shared" si="82"/>
        <v>_</v>
      </c>
      <c r="T82" s="149" t="str">
        <f>+VLOOKUP($L82,Data_Validation!$A:$D,1,0)</f>
        <v>145</v>
      </c>
      <c r="U82" s="150" t="str">
        <f>+VLOOKUP($L82,Data_Validation!$A:$D,3,0)</f>
        <v>Autres</v>
      </c>
      <c r="V82" s="150">
        <f>+VLOOKUP($L82,Data_Validation!$A:$D,4,0)</f>
        <v>0</v>
      </c>
      <c r="W82" s="150">
        <f>+VLOOKUP($L82,Data_Validation!$A:$E,5,0)</f>
        <v>0</v>
      </c>
      <c r="X82" s="150">
        <f>+VLOOKUP($L82,Data_Validation!$A:$F,6,0)</f>
        <v>0</v>
      </c>
    </row>
    <row r="83" spans="1:24" ht="15" customHeight="1">
      <c r="A83" s="141" t="s">
        <v>671</v>
      </c>
      <c r="B83" s="141" t="s">
        <v>672</v>
      </c>
      <c r="C83" s="142"/>
      <c r="D83" s="142"/>
      <c r="E83" s="142"/>
      <c r="F83" s="141" t="s">
        <v>10</v>
      </c>
      <c r="G83" s="141" t="s">
        <v>672</v>
      </c>
      <c r="H83" s="143" t="s">
        <v>452</v>
      </c>
      <c r="I83" s="151">
        <v>1453393</v>
      </c>
      <c r="J83" s="151">
        <v>0</v>
      </c>
      <c r="K83" s="151">
        <v>1453393</v>
      </c>
      <c r="L83" s="145" t="str">
        <f t="shared" si="0"/>
        <v>154B</v>
      </c>
      <c r="M83" s="146" t="str">
        <f t="shared" si="1"/>
        <v>$ INV USAGE BMW AUTO 31-60 JRS</v>
      </c>
      <c r="N83" s="147">
        <f>+IF(OR($Q83=Parametres!$G$2,$Q83=Parametres!$G$3),I83,C83)</f>
        <v>1453393</v>
      </c>
      <c r="O83" s="147">
        <f>+IF(OR($Q83=Parametres!$G$2,$Q83=Parametres!$G$3),J83,D83)</f>
        <v>0</v>
      </c>
      <c r="P83" s="147">
        <f>+IF(OR($Q83=Parametres!$G$2,$Q83=Parametres!$G$3),K83,E83)</f>
        <v>1453393</v>
      </c>
      <c r="Q83" s="146" t="str">
        <f t="shared" ref="Q83:S83" si="83">+F83</f>
        <v>1-Mémo</v>
      </c>
      <c r="R83" s="145" t="str">
        <f t="shared" si="83"/>
        <v>154B</v>
      </c>
      <c r="S83" s="146" t="str">
        <f t="shared" si="83"/>
        <v>_</v>
      </c>
      <c r="T83" s="150" t="str">
        <f>+VLOOKUP($L83,Data_Validation!$A:$D,1,0)</f>
        <v>154B</v>
      </c>
      <c r="U83" s="150" t="str">
        <f>+VLOOKUP($L83,Data_Validation!$A:$D,3,0)</f>
        <v>Autres</v>
      </c>
      <c r="V83" s="150">
        <f>+VLOOKUP($L83,Data_Validation!$A:$D,4,0)</f>
        <v>0</v>
      </c>
      <c r="W83" s="150">
        <f>+VLOOKUP($L83,Data_Validation!$A:$E,5,0)</f>
        <v>0</v>
      </c>
      <c r="X83" s="150">
        <f>+VLOOKUP($L83,Data_Validation!$A:$F,6,0)</f>
        <v>0</v>
      </c>
    </row>
    <row r="84" spans="1:24" ht="15.75" customHeight="1">
      <c r="A84" s="141" t="s">
        <v>673</v>
      </c>
      <c r="B84" s="141" t="s">
        <v>674</v>
      </c>
      <c r="C84" s="142"/>
      <c r="D84" s="142"/>
      <c r="E84" s="142"/>
      <c r="F84" s="141" t="s">
        <v>10</v>
      </c>
      <c r="G84" s="141" t="s">
        <v>672</v>
      </c>
      <c r="H84" s="143" t="s">
        <v>452</v>
      </c>
      <c r="I84" s="151">
        <v>861043</v>
      </c>
      <c r="J84" s="151">
        <v>113739</v>
      </c>
      <c r="K84" s="151">
        <v>974782</v>
      </c>
      <c r="L84" s="145" t="str">
        <f t="shared" si="0"/>
        <v>154C</v>
      </c>
      <c r="M84" s="146" t="str">
        <f t="shared" si="1"/>
        <v>$ INV USAGE BMW AUTO 61-90 JRS</v>
      </c>
      <c r="N84" s="147">
        <f>+IF(OR($Q84=Parametres!$G$2,$Q84=Parametres!$G$3),I84,C84)</f>
        <v>861043</v>
      </c>
      <c r="O84" s="147">
        <f>+IF(OR($Q84=Parametres!$G$2,$Q84=Parametres!$G$3),J84,D84)</f>
        <v>113739</v>
      </c>
      <c r="P84" s="147">
        <f>+IF(OR($Q84=Parametres!$G$2,$Q84=Parametres!$G$3),K84,E84)</f>
        <v>974782</v>
      </c>
      <c r="Q84" s="146" t="str">
        <f t="shared" ref="Q84:S84" si="84">+F84</f>
        <v>1-Mémo</v>
      </c>
      <c r="R84" s="145" t="str">
        <f t="shared" si="84"/>
        <v>154B</v>
      </c>
      <c r="S84" s="146" t="str">
        <f t="shared" si="84"/>
        <v>_</v>
      </c>
      <c r="T84" s="165" t="str">
        <f>+VLOOKUP($L84,Data_Validation!$A:$D,1,0)</f>
        <v>154C</v>
      </c>
      <c r="U84" s="150" t="str">
        <f>+VLOOKUP($L84,Data_Validation!$A:$D,3,0)</f>
        <v>Autres</v>
      </c>
      <c r="V84" s="150">
        <f>+VLOOKUP($L84,Data_Validation!$A:$D,4,0)</f>
        <v>0</v>
      </c>
      <c r="W84" s="150">
        <f>+VLOOKUP($L84,Data_Validation!$A:$E,5,0)</f>
        <v>0</v>
      </c>
      <c r="X84" s="150">
        <f>+VLOOKUP($L84,Data_Validation!$A:$F,6,0)</f>
        <v>0</v>
      </c>
    </row>
    <row r="85" spans="1:24" ht="15" customHeight="1">
      <c r="A85" s="141" t="s">
        <v>675</v>
      </c>
      <c r="B85" s="141" t="s">
        <v>676</v>
      </c>
      <c r="C85" s="142"/>
      <c r="D85" s="142"/>
      <c r="E85" s="142"/>
      <c r="F85" s="141" t="s">
        <v>10</v>
      </c>
      <c r="G85" s="141" t="s">
        <v>672</v>
      </c>
      <c r="H85" s="143" t="s">
        <v>452</v>
      </c>
      <c r="I85" s="151">
        <v>301423</v>
      </c>
      <c r="J85" s="151">
        <v>0</v>
      </c>
      <c r="K85" s="151">
        <v>301423</v>
      </c>
      <c r="L85" s="145" t="str">
        <f t="shared" si="0"/>
        <v>154D</v>
      </c>
      <c r="M85" s="146" t="str">
        <f t="shared" si="1"/>
        <v>$ INV USAGE BMW AUTO 91-120 JRS</v>
      </c>
      <c r="N85" s="147">
        <f>+IF(OR($Q85=Parametres!$G$2,$Q85=Parametres!$G$3),I85,C85)</f>
        <v>301423</v>
      </c>
      <c r="O85" s="147">
        <f>+IF(OR($Q85=Parametres!$G$2,$Q85=Parametres!$G$3),J85,D85)</f>
        <v>0</v>
      </c>
      <c r="P85" s="147">
        <f>+IF(OR($Q85=Parametres!$G$2,$Q85=Parametres!$G$3),K85,E85)</f>
        <v>301423</v>
      </c>
      <c r="Q85" s="146" t="str">
        <f t="shared" ref="Q85:S85" si="85">+F85</f>
        <v>1-Mémo</v>
      </c>
      <c r="R85" s="145" t="str">
        <f t="shared" si="85"/>
        <v>154B</v>
      </c>
      <c r="S85" s="146" t="str">
        <f t="shared" si="85"/>
        <v>_</v>
      </c>
      <c r="T85" s="149" t="str">
        <f>+VLOOKUP($L85,Data_Validation!$A:$D,1,0)</f>
        <v>154D</v>
      </c>
      <c r="U85" s="150" t="str">
        <f>+VLOOKUP($L85,Data_Validation!$A:$D,3,0)</f>
        <v>Autres</v>
      </c>
      <c r="V85" s="150">
        <f>+VLOOKUP($L85,Data_Validation!$A:$D,4,0)</f>
        <v>0</v>
      </c>
      <c r="W85" s="150">
        <f>+VLOOKUP($L85,Data_Validation!$A:$E,5,0)</f>
        <v>0</v>
      </c>
      <c r="X85" s="150">
        <f>+VLOOKUP($L85,Data_Validation!$A:$F,6,0)</f>
        <v>0</v>
      </c>
    </row>
    <row r="86" spans="1:24" ht="15" customHeight="1">
      <c r="A86" s="141" t="s">
        <v>677</v>
      </c>
      <c r="B86" s="141" t="s">
        <v>678</v>
      </c>
      <c r="C86" s="142"/>
      <c r="D86" s="142"/>
      <c r="E86" s="142"/>
      <c r="F86" s="141" t="s">
        <v>10</v>
      </c>
      <c r="G86" s="141" t="s">
        <v>672</v>
      </c>
      <c r="H86" s="143" t="s">
        <v>452</v>
      </c>
      <c r="I86" s="151">
        <v>195489</v>
      </c>
      <c r="J86" s="151">
        <v>43111</v>
      </c>
      <c r="K86" s="151">
        <v>238600</v>
      </c>
      <c r="L86" s="145" t="str">
        <f t="shared" si="0"/>
        <v>154E</v>
      </c>
      <c r="M86" s="146" t="str">
        <f t="shared" si="1"/>
        <v>$ INV USAGE BMW AUTO 120+ JRS</v>
      </c>
      <c r="N86" s="147">
        <f>+IF(OR($Q86=Parametres!$G$2,$Q86=Parametres!$G$3),I86,C86)</f>
        <v>195489</v>
      </c>
      <c r="O86" s="147">
        <f>+IF(OR($Q86=Parametres!$G$2,$Q86=Parametres!$G$3),J86,D86)</f>
        <v>43111</v>
      </c>
      <c r="P86" s="147">
        <f>+IF(OR($Q86=Parametres!$G$2,$Q86=Parametres!$G$3),K86,E86)</f>
        <v>238600</v>
      </c>
      <c r="Q86" s="146" t="str">
        <f t="shared" ref="Q86:S86" si="86">+F86</f>
        <v>1-Mémo</v>
      </c>
      <c r="R86" s="145" t="str">
        <f t="shared" si="86"/>
        <v>154B</v>
      </c>
      <c r="S86" s="146" t="str">
        <f t="shared" si="86"/>
        <v>_</v>
      </c>
      <c r="T86" s="165" t="str">
        <f>+VLOOKUP($L86,Data_Validation!$A:$D,1,0)</f>
        <v>154E</v>
      </c>
      <c r="U86" s="150" t="str">
        <f>+VLOOKUP($L86,Data_Validation!$A:$D,3,0)</f>
        <v>Autres</v>
      </c>
      <c r="V86" s="150">
        <f>+VLOOKUP($L86,Data_Validation!$A:$D,4,0)</f>
        <v>0</v>
      </c>
      <c r="W86" s="150">
        <f>+VLOOKUP($L86,Data_Validation!$A:$E,5,0)</f>
        <v>0</v>
      </c>
      <c r="X86" s="150">
        <f>+VLOOKUP($L86,Data_Validation!$A:$F,6,0)</f>
        <v>0</v>
      </c>
    </row>
    <row r="87" spans="1:24" ht="15" customHeight="1">
      <c r="A87" s="141" t="s">
        <v>679</v>
      </c>
      <c r="B87" s="141" t="s">
        <v>588</v>
      </c>
      <c r="C87" s="144"/>
      <c r="D87" s="144"/>
      <c r="E87" s="144"/>
      <c r="F87" s="141" t="s">
        <v>10</v>
      </c>
      <c r="G87" s="141" t="s">
        <v>588</v>
      </c>
      <c r="H87" s="143" t="s">
        <v>452</v>
      </c>
      <c r="I87" s="142">
        <v>0.72</v>
      </c>
      <c r="J87" s="142">
        <v>0.03</v>
      </c>
      <c r="K87" s="142">
        <v>0.75</v>
      </c>
      <c r="L87" s="145" t="str">
        <f t="shared" si="0"/>
        <v>156</v>
      </c>
      <c r="M87" s="146" t="str">
        <f t="shared" si="1"/>
        <v>NB INV + 30 JOURS USAGE BMW AUTO</v>
      </c>
      <c r="N87" s="147">
        <f>+IF(OR($Q87=Parametres!$G$2,$Q87=Parametres!$G$3),I87,C87)</f>
        <v>0.72</v>
      </c>
      <c r="O87" s="148">
        <f>+IF(OR($Q87=Parametres!$G$2,$Q87=Parametres!$G$3),J87,D87)</f>
        <v>0.03</v>
      </c>
      <c r="P87" s="147">
        <f>+IF(OR($Q87=Parametres!$G$2,$Q87=Parametres!$G$3),K87,E87)</f>
        <v>0.75</v>
      </c>
      <c r="Q87" s="146" t="str">
        <f t="shared" ref="Q87:S87" si="87">+F87</f>
        <v>1-Mémo</v>
      </c>
      <c r="R87" s="145" t="str">
        <f t="shared" si="87"/>
        <v>156</v>
      </c>
      <c r="S87" s="146" t="str">
        <f t="shared" si="87"/>
        <v>_</v>
      </c>
      <c r="T87" s="149" t="str">
        <f>+VLOOKUP($L87,Data_Validation!$A:$D,1,0)</f>
        <v>156</v>
      </c>
      <c r="U87" s="150" t="str">
        <f>+VLOOKUP($L87,Data_Validation!$A:$D,3,0)</f>
        <v>Autres</v>
      </c>
      <c r="V87" s="150">
        <f>+VLOOKUP($L87,Data_Validation!$A:$D,4,0)</f>
        <v>0</v>
      </c>
      <c r="W87" s="150">
        <f>+VLOOKUP($L87,Data_Validation!$A:$E,5,0)</f>
        <v>0</v>
      </c>
      <c r="X87" s="150">
        <f>+VLOOKUP($L87,Data_Validation!$A:$F,6,0)</f>
        <v>0</v>
      </c>
    </row>
    <row r="88" spans="1:24" ht="15" customHeight="1">
      <c r="A88" s="141" t="s">
        <v>680</v>
      </c>
      <c r="B88" s="141" t="s">
        <v>681</v>
      </c>
      <c r="C88" s="151"/>
      <c r="D88" s="151"/>
      <c r="E88" s="151"/>
      <c r="F88" s="141" t="s">
        <v>10</v>
      </c>
      <c r="G88" s="141" t="s">
        <v>681</v>
      </c>
      <c r="H88" s="143" t="s">
        <v>452</v>
      </c>
      <c r="I88" s="151">
        <v>1394711</v>
      </c>
      <c r="J88" s="151">
        <v>40315</v>
      </c>
      <c r="K88" s="151">
        <v>1435026</v>
      </c>
      <c r="L88" s="145" t="str">
        <f t="shared" si="0"/>
        <v>157B</v>
      </c>
      <c r="M88" s="146" t="str">
        <f t="shared" si="1"/>
        <v>$ INV USAGE AUTRE 31-60 JRS</v>
      </c>
      <c r="N88" s="147">
        <f>+IF(OR($Q88=Parametres!$G$2,$Q88=Parametres!$G$3),I88,C88)</f>
        <v>1394711</v>
      </c>
      <c r="O88" s="147">
        <f>+IF(OR($Q88=Parametres!$G$2,$Q88=Parametres!$G$3),J88,D88)</f>
        <v>40315</v>
      </c>
      <c r="P88" s="147">
        <f>+IF(OR($Q88=Parametres!$G$2,$Q88=Parametres!$G$3),K88,E88)</f>
        <v>1435026</v>
      </c>
      <c r="Q88" s="146" t="str">
        <f t="shared" ref="Q88:S88" si="88">+F88</f>
        <v>1-Mémo</v>
      </c>
      <c r="R88" s="145" t="str">
        <f t="shared" si="88"/>
        <v>157B</v>
      </c>
      <c r="S88" s="146" t="str">
        <f t="shared" si="88"/>
        <v>_</v>
      </c>
      <c r="T88" s="165" t="str">
        <f>+VLOOKUP($L88,Data_Validation!$A:$D,1,0)</f>
        <v>157B</v>
      </c>
      <c r="U88" s="150" t="str">
        <f>+VLOOKUP($L88,Data_Validation!$A:$D,3,0)</f>
        <v>Autres</v>
      </c>
      <c r="V88" s="150">
        <f>+VLOOKUP($L88,Data_Validation!$A:$D,4,0)</f>
        <v>0</v>
      </c>
      <c r="W88" s="150">
        <f>+VLOOKUP($L88,Data_Validation!$A:$E,5,0)</f>
        <v>0</v>
      </c>
      <c r="X88" s="150">
        <f>+VLOOKUP($L88,Data_Validation!$A:$F,6,0)</f>
        <v>0</v>
      </c>
    </row>
    <row r="89" spans="1:24" ht="15" customHeight="1">
      <c r="A89" s="141" t="s">
        <v>682</v>
      </c>
      <c r="B89" s="141" t="s">
        <v>683</v>
      </c>
      <c r="C89" s="142"/>
      <c r="D89" s="142"/>
      <c r="E89" s="142"/>
      <c r="F89" s="141" t="s">
        <v>10</v>
      </c>
      <c r="G89" s="141" t="s">
        <v>681</v>
      </c>
      <c r="H89" s="143" t="s">
        <v>452</v>
      </c>
      <c r="I89" s="151">
        <v>488532</v>
      </c>
      <c r="J89" s="151">
        <v>21000</v>
      </c>
      <c r="K89" s="151">
        <v>509532</v>
      </c>
      <c r="L89" s="145" t="str">
        <f t="shared" si="0"/>
        <v>157C</v>
      </c>
      <c r="M89" s="146" t="str">
        <f t="shared" si="1"/>
        <v>$ INV USAGE AUTRE 61-90 JRS</v>
      </c>
      <c r="N89" s="147">
        <f>+IF(OR($Q89=Parametres!$G$2,$Q89=Parametres!$G$3),I89,C89)</f>
        <v>488532</v>
      </c>
      <c r="O89" s="148">
        <f>+IF(OR($Q89=Parametres!$G$2,$Q89=Parametres!$G$3),J89,D89)</f>
        <v>21000</v>
      </c>
      <c r="P89" s="147">
        <f>+IF(OR($Q89=Parametres!$G$2,$Q89=Parametres!$G$3),K89,E89)</f>
        <v>509532</v>
      </c>
      <c r="Q89" s="146" t="str">
        <f t="shared" ref="Q89:S89" si="89">+F89</f>
        <v>1-Mémo</v>
      </c>
      <c r="R89" s="145" t="str">
        <f t="shared" si="89"/>
        <v>157B</v>
      </c>
      <c r="S89" s="146" t="str">
        <f t="shared" si="89"/>
        <v>_</v>
      </c>
      <c r="T89" s="165" t="str">
        <f>+VLOOKUP($L89,Data_Validation!$A:$D,1,0)</f>
        <v>157C</v>
      </c>
      <c r="U89" s="150" t="str">
        <f>+VLOOKUP($L89,Data_Validation!$A:$D,3,0)</f>
        <v>Autres</v>
      </c>
      <c r="V89" s="150">
        <f>+VLOOKUP($L89,Data_Validation!$A:$D,4,0)</f>
        <v>0</v>
      </c>
      <c r="W89" s="150">
        <f>+VLOOKUP($L89,Data_Validation!$A:$E,5,0)</f>
        <v>0</v>
      </c>
      <c r="X89" s="150">
        <f>+VLOOKUP($L89,Data_Validation!$A:$F,6,0)</f>
        <v>0</v>
      </c>
    </row>
    <row r="90" spans="1:24" ht="15" customHeight="1">
      <c r="A90" s="141" t="s">
        <v>684</v>
      </c>
      <c r="B90" s="141" t="s">
        <v>685</v>
      </c>
      <c r="C90" s="142"/>
      <c r="D90" s="142"/>
      <c r="E90" s="142"/>
      <c r="F90" s="141" t="s">
        <v>10</v>
      </c>
      <c r="G90" s="141" t="s">
        <v>681</v>
      </c>
      <c r="H90" s="143" t="s">
        <v>452</v>
      </c>
      <c r="I90" s="151">
        <v>204549</v>
      </c>
      <c r="J90" s="151">
        <v>9000</v>
      </c>
      <c r="K90" s="151">
        <v>213549</v>
      </c>
      <c r="L90" s="145" t="str">
        <f t="shared" si="0"/>
        <v>157D</v>
      </c>
      <c r="M90" s="146" t="str">
        <f t="shared" si="1"/>
        <v>$ INV USAGE AUTRE 91-120 JRS</v>
      </c>
      <c r="N90" s="147">
        <f>+IF(OR($Q90=Parametres!$G$2,$Q90=Parametres!$G$3),I90,C90)</f>
        <v>204549</v>
      </c>
      <c r="O90" s="147">
        <f>+IF(OR($Q90=Parametres!$G$2,$Q90=Parametres!$G$3),J90,D90)</f>
        <v>9000</v>
      </c>
      <c r="P90" s="147">
        <f>+IF(OR($Q90=Parametres!$G$2,$Q90=Parametres!$G$3),K90,E90)</f>
        <v>213549</v>
      </c>
      <c r="Q90" s="146" t="str">
        <f t="shared" ref="Q90:S90" si="90">+F90</f>
        <v>1-Mémo</v>
      </c>
      <c r="R90" s="145" t="str">
        <f t="shared" si="90"/>
        <v>157B</v>
      </c>
      <c r="S90" s="146" t="str">
        <f t="shared" si="90"/>
        <v>_</v>
      </c>
      <c r="T90" s="165" t="str">
        <f>+VLOOKUP($L90,Data_Validation!$A:$D,1,0)</f>
        <v>157D</v>
      </c>
      <c r="U90" s="150" t="str">
        <f>+VLOOKUP($L90,Data_Validation!$A:$D,3,0)</f>
        <v>Autres</v>
      </c>
      <c r="V90" s="150">
        <f>+VLOOKUP($L90,Data_Validation!$A:$D,4,0)</f>
        <v>0</v>
      </c>
      <c r="W90" s="150">
        <f>+VLOOKUP($L90,Data_Validation!$A:$E,5,0)</f>
        <v>0</v>
      </c>
      <c r="X90" s="150">
        <f>+VLOOKUP($L90,Data_Validation!$A:$F,6,0)</f>
        <v>0</v>
      </c>
    </row>
    <row r="91" spans="1:24" ht="15" customHeight="1">
      <c r="A91" s="141" t="s">
        <v>691</v>
      </c>
      <c r="B91" s="141" t="s">
        <v>692</v>
      </c>
      <c r="C91" s="144"/>
      <c r="D91" s="144"/>
      <c r="E91" s="144"/>
      <c r="F91" s="141" t="s">
        <v>10</v>
      </c>
      <c r="G91" s="141" t="s">
        <v>681</v>
      </c>
      <c r="H91" s="143" t="s">
        <v>452</v>
      </c>
      <c r="I91" s="142">
        <v>101516</v>
      </c>
      <c r="J91" s="142">
        <v>158934</v>
      </c>
      <c r="K91" s="142">
        <v>260450</v>
      </c>
      <c r="L91" s="145" t="str">
        <f t="shared" si="0"/>
        <v>157E</v>
      </c>
      <c r="M91" s="146" t="str">
        <f t="shared" si="1"/>
        <v>$ INV USAGE AUTRE 120+ JRS</v>
      </c>
      <c r="N91" s="147">
        <f>+IF(OR($Q91=Parametres!$G$2,$Q91=Parametres!$G$3),I91,C91)</f>
        <v>101516</v>
      </c>
      <c r="O91" s="148">
        <f>+IF(OR($Q91=Parametres!$G$2,$Q91=Parametres!$G$3),J91,D91)</f>
        <v>158934</v>
      </c>
      <c r="P91" s="147">
        <f>+IF(OR($Q91=Parametres!$G$2,$Q91=Parametres!$G$3),K91,E91)</f>
        <v>260450</v>
      </c>
      <c r="Q91" s="146" t="str">
        <f t="shared" ref="Q91:S91" si="91">+F91</f>
        <v>1-Mémo</v>
      </c>
      <c r="R91" s="145" t="str">
        <f t="shared" si="91"/>
        <v>157B</v>
      </c>
      <c r="S91" s="146" t="str">
        <f t="shared" si="91"/>
        <v>_</v>
      </c>
      <c r="T91" s="149" t="str">
        <f>+VLOOKUP($L91,Data_Validation!$A:$D,1,0)</f>
        <v>157E</v>
      </c>
      <c r="U91" s="150" t="str">
        <f>+VLOOKUP($L91,Data_Validation!$A:$D,3,0)</f>
        <v>Autres</v>
      </c>
      <c r="V91" s="150">
        <f>+VLOOKUP($L91,Data_Validation!$A:$D,4,0)</f>
        <v>0</v>
      </c>
      <c r="W91" s="150">
        <f>+VLOOKUP($L91,Data_Validation!$A:$E,5,0)</f>
        <v>0</v>
      </c>
      <c r="X91" s="150">
        <f>+VLOOKUP($L91,Data_Validation!$A:$F,6,0)</f>
        <v>0</v>
      </c>
    </row>
    <row r="92" spans="1:24" ht="15" customHeight="1">
      <c r="A92" s="141" t="s">
        <v>694</v>
      </c>
      <c r="B92" s="141" t="s">
        <v>695</v>
      </c>
      <c r="C92" s="142"/>
      <c r="D92" s="142"/>
      <c r="E92" s="142"/>
      <c r="F92" s="141" t="s">
        <v>10</v>
      </c>
      <c r="G92" s="141" t="s">
        <v>695</v>
      </c>
      <c r="H92" s="143" t="s">
        <v>452</v>
      </c>
      <c r="I92" s="143">
        <v>1</v>
      </c>
      <c r="J92" s="143">
        <v>0</v>
      </c>
      <c r="K92" s="143">
        <v>1</v>
      </c>
      <c r="L92" s="145" t="str">
        <f t="shared" si="0"/>
        <v>160Z</v>
      </c>
      <c r="M92" s="146" t="str">
        <f t="shared" si="1"/>
        <v>NB EMP. PROPRIETAIRE ADMIN.</v>
      </c>
      <c r="N92" s="147">
        <f>+IF(OR($Q92=Parametres!$G$2,$Q92=Parametres!$G$3),I92,C92)</f>
        <v>1</v>
      </c>
      <c r="O92" s="147">
        <f>+IF(OR($Q92=Parametres!$G$2,$Q92=Parametres!$G$3),J92,D92)</f>
        <v>0</v>
      </c>
      <c r="P92" s="147">
        <f>+IF(OR($Q92=Parametres!$G$2,$Q92=Parametres!$G$3),K92,E92)</f>
        <v>1</v>
      </c>
      <c r="Q92" s="146" t="str">
        <f t="shared" ref="Q92:S92" si="92">+F92</f>
        <v>1-Mémo</v>
      </c>
      <c r="R92" s="145" t="str">
        <f t="shared" si="92"/>
        <v>160Z</v>
      </c>
      <c r="S92" s="146" t="str">
        <f t="shared" si="92"/>
        <v>_</v>
      </c>
      <c r="T92" s="165" t="str">
        <f>+VLOOKUP($L92,Data_Validation!$A:$D,1,0)</f>
        <v>160Z</v>
      </c>
      <c r="U92" s="150" t="str">
        <f>+VLOOKUP($L92,Data_Validation!$A:$D,3,0)</f>
        <v>Autres</v>
      </c>
      <c r="V92" s="150">
        <f>+VLOOKUP($L92,Data_Validation!$A:$D,4,0)</f>
        <v>0</v>
      </c>
      <c r="W92" s="150">
        <f>+VLOOKUP($L92,Data_Validation!$A:$E,5,0)</f>
        <v>0</v>
      </c>
      <c r="X92" s="150">
        <f>+VLOOKUP($L92,Data_Validation!$A:$F,6,0)</f>
        <v>0</v>
      </c>
    </row>
    <row r="93" spans="1:24" ht="15" customHeight="1">
      <c r="A93" s="141" t="s">
        <v>696</v>
      </c>
      <c r="B93" s="141" t="s">
        <v>697</v>
      </c>
      <c r="C93" s="142"/>
      <c r="D93" s="142"/>
      <c r="E93" s="142"/>
      <c r="F93" s="141" t="s">
        <v>10</v>
      </c>
      <c r="G93" s="141" t="s">
        <v>698</v>
      </c>
      <c r="H93" s="143" t="s">
        <v>452</v>
      </c>
      <c r="I93" s="151">
        <v>1</v>
      </c>
      <c r="J93" s="151">
        <v>0</v>
      </c>
      <c r="K93" s="151">
        <v>1</v>
      </c>
      <c r="L93" s="145" t="str">
        <f t="shared" si="0"/>
        <v>161A</v>
      </c>
      <c r="M93" s="146" t="str">
        <f t="shared" si="1"/>
        <v>NB EMP. SUPERVISION - NEUF</v>
      </c>
      <c r="N93" s="147">
        <f>+IF(OR($Q93=Parametres!$G$2,$Q93=Parametres!$G$3),I93,C93)</f>
        <v>1</v>
      </c>
      <c r="O93" s="147">
        <f>+IF(OR($Q93=Parametres!$G$2,$Q93=Parametres!$G$3),J93,D93)</f>
        <v>0</v>
      </c>
      <c r="P93" s="147">
        <f>+IF(OR($Q93=Parametres!$G$2,$Q93=Parametres!$G$3),K93,E93)</f>
        <v>1</v>
      </c>
      <c r="Q93" s="146" t="str">
        <f t="shared" ref="Q93:S93" si="93">+F93</f>
        <v>1-Mémo</v>
      </c>
      <c r="R93" s="145" t="str">
        <f t="shared" si="93"/>
        <v>161</v>
      </c>
      <c r="S93" s="146" t="str">
        <f t="shared" si="93"/>
        <v>_</v>
      </c>
      <c r="T93" s="149" t="str">
        <f>+VLOOKUP($L93,Data_Validation!$A:$D,1,0)</f>
        <v>161A</v>
      </c>
      <c r="U93" s="150" t="str">
        <f>+VLOOKUP($L93,Data_Validation!$A:$D,3,0)</f>
        <v>Autres</v>
      </c>
      <c r="V93" s="150">
        <f>+VLOOKUP($L93,Data_Validation!$A:$D,4,0)</f>
        <v>0</v>
      </c>
      <c r="W93" s="150">
        <f>+VLOOKUP($L93,Data_Validation!$A:$E,5,0)</f>
        <v>0</v>
      </c>
      <c r="X93" s="150">
        <f>+VLOOKUP($L93,Data_Validation!$A:$F,6,0)</f>
        <v>0</v>
      </c>
    </row>
    <row r="94" spans="1:24" ht="15.75" customHeight="1">
      <c r="A94" s="141" t="s">
        <v>699</v>
      </c>
      <c r="B94" s="141" t="s">
        <v>700</v>
      </c>
      <c r="C94" s="142"/>
      <c r="D94" s="142"/>
      <c r="E94" s="142"/>
      <c r="F94" s="141" t="s">
        <v>10</v>
      </c>
      <c r="G94" s="141" t="s">
        <v>698</v>
      </c>
      <c r="H94" s="143" t="s">
        <v>452</v>
      </c>
      <c r="I94" s="151">
        <v>1</v>
      </c>
      <c r="J94" s="151">
        <v>0</v>
      </c>
      <c r="K94" s="151">
        <v>1</v>
      </c>
      <c r="L94" s="145" t="str">
        <f t="shared" si="0"/>
        <v>161B</v>
      </c>
      <c r="M94" s="146" t="str">
        <f t="shared" si="1"/>
        <v>NB EMP. SUPERVISION - USAGE</v>
      </c>
      <c r="N94" s="147">
        <f>+IF(OR($Q94=Parametres!$G$2,$Q94=Parametres!$G$3),I94,C94)</f>
        <v>1</v>
      </c>
      <c r="O94" s="147">
        <f>+IF(OR($Q94=Parametres!$G$2,$Q94=Parametres!$G$3),J94,D94)</f>
        <v>0</v>
      </c>
      <c r="P94" s="147">
        <f>+IF(OR($Q94=Parametres!$G$2,$Q94=Parametres!$G$3),K94,E94)</f>
        <v>1</v>
      </c>
      <c r="Q94" s="146" t="str">
        <f t="shared" ref="Q94:S94" si="94">+F94</f>
        <v>1-Mémo</v>
      </c>
      <c r="R94" s="145" t="str">
        <f t="shared" si="94"/>
        <v>161</v>
      </c>
      <c r="S94" s="146" t="str">
        <f t="shared" si="94"/>
        <v>_</v>
      </c>
      <c r="T94" s="165" t="str">
        <f>+VLOOKUP($L94,Data_Validation!$A:$D,1,0)</f>
        <v>161B</v>
      </c>
      <c r="U94" s="150" t="str">
        <f>+VLOOKUP($L94,Data_Validation!$A:$D,3,0)</f>
        <v>Autres</v>
      </c>
      <c r="V94" s="150">
        <f>+VLOOKUP($L94,Data_Validation!$A:$D,4,0)</f>
        <v>0</v>
      </c>
      <c r="W94" s="150">
        <f>+VLOOKUP($L94,Data_Validation!$A:$E,5,0)</f>
        <v>0</v>
      </c>
      <c r="X94" s="150">
        <f>+VLOOKUP($L94,Data_Validation!$A:$F,6,0)</f>
        <v>0</v>
      </c>
    </row>
    <row r="95" spans="1:24" ht="15" customHeight="1">
      <c r="A95" s="141" t="s">
        <v>704</v>
      </c>
      <c r="B95" s="141" t="s">
        <v>705</v>
      </c>
      <c r="C95" s="144"/>
      <c r="D95" s="144"/>
      <c r="E95" s="144"/>
      <c r="F95" s="141" t="s">
        <v>10</v>
      </c>
      <c r="G95" s="141" t="s">
        <v>698</v>
      </c>
      <c r="H95" s="143" t="s">
        <v>452</v>
      </c>
      <c r="I95" s="142">
        <v>1</v>
      </c>
      <c r="J95" s="142">
        <v>0</v>
      </c>
      <c r="K95" s="142">
        <v>1</v>
      </c>
      <c r="L95" s="145" t="str">
        <f t="shared" si="0"/>
        <v>161C</v>
      </c>
      <c r="M95" s="146" t="str">
        <f t="shared" si="1"/>
        <v>NB EMP. SUPERBISION - SERVICE</v>
      </c>
      <c r="N95" s="147">
        <f>+IF(OR($Q95=Parametres!$G$2,$Q95=Parametres!$G$3),I95,C95)</f>
        <v>1</v>
      </c>
      <c r="O95" s="147">
        <f>+IF(OR($Q95=Parametres!$G$2,$Q95=Parametres!$G$3),J95,D95)</f>
        <v>0</v>
      </c>
      <c r="P95" s="147">
        <f>+IF(OR($Q95=Parametres!$G$2,$Q95=Parametres!$G$3),K95,E95)</f>
        <v>1</v>
      </c>
      <c r="Q95" s="146" t="str">
        <f t="shared" ref="Q95:S95" si="95">+F95</f>
        <v>1-Mémo</v>
      </c>
      <c r="R95" s="145" t="str">
        <f t="shared" si="95"/>
        <v>161</v>
      </c>
      <c r="S95" s="146" t="str">
        <f t="shared" si="95"/>
        <v>_</v>
      </c>
      <c r="T95" s="149" t="str">
        <f>+VLOOKUP($L95,Data_Validation!$A:$D,1,0)</f>
        <v>161C</v>
      </c>
      <c r="U95" s="150" t="str">
        <f>+VLOOKUP($L95,Data_Validation!$A:$D,3,0)</f>
        <v>Autres</v>
      </c>
      <c r="V95" s="150">
        <f>+VLOOKUP($L95,Data_Validation!$A:$D,4,0)</f>
        <v>0</v>
      </c>
      <c r="W95" s="150">
        <f>+VLOOKUP($L95,Data_Validation!$A:$E,5,0)</f>
        <v>0</v>
      </c>
      <c r="X95" s="150">
        <f>+VLOOKUP($L95,Data_Validation!$A:$F,6,0)</f>
        <v>0</v>
      </c>
    </row>
    <row r="96" spans="1:24" ht="15" customHeight="1">
      <c r="A96" s="141" t="s">
        <v>708</v>
      </c>
      <c r="B96" s="141" t="s">
        <v>709</v>
      </c>
      <c r="C96" s="142"/>
      <c r="D96" s="142"/>
      <c r="E96" s="142"/>
      <c r="F96" s="141" t="s">
        <v>10</v>
      </c>
      <c r="G96" s="141" t="s">
        <v>698</v>
      </c>
      <c r="H96" s="143" t="s">
        <v>452</v>
      </c>
      <c r="I96" s="151">
        <v>1</v>
      </c>
      <c r="J96" s="151">
        <v>0</v>
      </c>
      <c r="K96" s="151">
        <v>1</v>
      </c>
      <c r="L96" s="145" t="str">
        <f t="shared" si="0"/>
        <v>161D</v>
      </c>
      <c r="M96" s="146" t="str">
        <f t="shared" si="1"/>
        <v>NB EMP. SUPERVISION - PIECES</v>
      </c>
      <c r="N96" s="147">
        <f>+IF(OR($Q96=Parametres!$G$2,$Q96=Parametres!$G$3),I96,C96)</f>
        <v>1</v>
      </c>
      <c r="O96" s="147">
        <f>+IF(OR($Q96=Parametres!$G$2,$Q96=Parametres!$G$3),J96,D96)</f>
        <v>0</v>
      </c>
      <c r="P96" s="147">
        <f>+IF(OR($Q96=Parametres!$G$2,$Q96=Parametres!$G$3),K96,E96)</f>
        <v>1</v>
      </c>
      <c r="Q96" s="146" t="str">
        <f t="shared" ref="Q96:S96" si="96">+F96</f>
        <v>1-Mémo</v>
      </c>
      <c r="R96" s="145" t="str">
        <f t="shared" si="96"/>
        <v>161</v>
      </c>
      <c r="S96" s="146" t="str">
        <f t="shared" si="96"/>
        <v>_</v>
      </c>
      <c r="T96" s="150" t="str">
        <f>+VLOOKUP($L96,Data_Validation!$A:$D,1,0)</f>
        <v>161D</v>
      </c>
      <c r="U96" s="150" t="str">
        <f>+VLOOKUP($L96,Data_Validation!$A:$D,3,0)</f>
        <v>Autres</v>
      </c>
      <c r="V96" s="150">
        <f>+VLOOKUP($L96,Data_Validation!$A:$D,4,0)</f>
        <v>0</v>
      </c>
      <c r="W96" s="150">
        <f>+VLOOKUP($L96,Data_Validation!$A:$E,5,0)</f>
        <v>0</v>
      </c>
      <c r="X96" s="150">
        <f>+VLOOKUP($L96,Data_Validation!$A:$F,6,0)</f>
        <v>0</v>
      </c>
    </row>
    <row r="97" spans="1:24" ht="15" customHeight="1">
      <c r="A97" s="141" t="s">
        <v>713</v>
      </c>
      <c r="B97" s="141" t="s">
        <v>714</v>
      </c>
      <c r="C97" s="142"/>
      <c r="D97" s="142"/>
      <c r="E97" s="142"/>
      <c r="F97" s="141" t="s">
        <v>10</v>
      </c>
      <c r="G97" s="141" t="s">
        <v>698</v>
      </c>
      <c r="H97" s="141" t="s">
        <v>452</v>
      </c>
      <c r="I97" s="151">
        <v>0.5</v>
      </c>
      <c r="J97" s="151">
        <v>0</v>
      </c>
      <c r="K97" s="151">
        <v>0.5</v>
      </c>
      <c r="L97" s="145" t="str">
        <f t="shared" si="0"/>
        <v>161Z</v>
      </c>
      <c r="M97" s="146" t="str">
        <f t="shared" si="1"/>
        <v>NB EMP. SUPERVISION - ADMIN.</v>
      </c>
      <c r="N97" s="147">
        <f>+IF(OR($Q97=Parametres!$G$2,$Q97=Parametres!$G$3),I97,C97)</f>
        <v>0.5</v>
      </c>
      <c r="O97" s="148">
        <f>+IF(OR($Q97=Parametres!$G$2,$Q97=Parametres!$G$3),J97,D97)</f>
        <v>0</v>
      </c>
      <c r="P97" s="147">
        <f>+IF(OR($Q97=Parametres!$G$2,$Q97=Parametres!$G$3),K97,E97)</f>
        <v>0.5</v>
      </c>
      <c r="Q97" s="146" t="str">
        <f t="shared" ref="Q97:S97" si="97">+F97</f>
        <v>1-Mémo</v>
      </c>
      <c r="R97" s="145" t="str">
        <f t="shared" si="97"/>
        <v>161</v>
      </c>
      <c r="S97" s="146" t="str">
        <f t="shared" si="97"/>
        <v>_</v>
      </c>
      <c r="T97" s="149" t="str">
        <f>+VLOOKUP($L97,Data_Validation!$A:$D,1,0)</f>
        <v>161Z</v>
      </c>
      <c r="U97" s="150" t="str">
        <f>+VLOOKUP($L97,Data_Validation!$A:$D,3,0)</f>
        <v>Autres</v>
      </c>
      <c r="V97" s="150">
        <f>+VLOOKUP($L97,Data_Validation!$A:$D,4,0)</f>
        <v>0</v>
      </c>
      <c r="W97" s="150">
        <f>+VLOOKUP($L97,Data_Validation!$A:$E,5,0)</f>
        <v>0</v>
      </c>
      <c r="X97" s="150">
        <f>+VLOOKUP($L97,Data_Validation!$A:$F,6,0)</f>
        <v>0</v>
      </c>
    </row>
    <row r="98" spans="1:24" ht="15" customHeight="1">
      <c r="A98" s="141" t="s">
        <v>715</v>
      </c>
      <c r="B98" s="141" t="s">
        <v>716</v>
      </c>
      <c r="C98" s="142"/>
      <c r="D98" s="142"/>
      <c r="E98" s="142"/>
      <c r="F98" s="141" t="s">
        <v>10</v>
      </c>
      <c r="G98" s="141" t="s">
        <v>716</v>
      </c>
      <c r="H98" s="143" t="s">
        <v>452</v>
      </c>
      <c r="I98" s="151">
        <v>1</v>
      </c>
      <c r="J98" s="151">
        <v>0</v>
      </c>
      <c r="K98" s="151">
        <v>1</v>
      </c>
      <c r="L98" s="145" t="str">
        <f t="shared" si="0"/>
        <v>164</v>
      </c>
      <c r="M98" s="146" t="str">
        <f t="shared" si="1"/>
        <v>NB EMP. VENDEURS BMW - F&amp;I</v>
      </c>
      <c r="N98" s="147">
        <f>+IF(OR($Q98=Parametres!$G$2,$Q98=Parametres!$G$3),I98,C98)</f>
        <v>1</v>
      </c>
      <c r="O98" s="147">
        <f>+IF(OR($Q98=Parametres!$G$2,$Q98=Parametres!$G$3),J98,D98)</f>
        <v>0</v>
      </c>
      <c r="P98" s="147">
        <f>+IF(OR($Q98=Parametres!$G$2,$Q98=Parametres!$G$3),K98,E98)</f>
        <v>1</v>
      </c>
      <c r="Q98" s="146" t="str">
        <f t="shared" ref="Q98:S98" si="98">+F98</f>
        <v>1-Mémo</v>
      </c>
      <c r="R98" s="145" t="str">
        <f t="shared" si="98"/>
        <v>164</v>
      </c>
      <c r="S98" s="146" t="str">
        <f t="shared" si="98"/>
        <v>_</v>
      </c>
      <c r="T98" s="150" t="str">
        <f>+VLOOKUP($L98,Data_Validation!$A:$D,1,0)</f>
        <v>164</v>
      </c>
      <c r="U98" s="150" t="str">
        <f>+VLOOKUP($L98,Data_Validation!$A:$D,3,0)</f>
        <v>Autres</v>
      </c>
      <c r="V98" s="150">
        <f>+VLOOKUP($L98,Data_Validation!$A:$D,4,0)</f>
        <v>0</v>
      </c>
      <c r="W98" s="150">
        <f>+VLOOKUP($L98,Data_Validation!$A:$E,5,0)</f>
        <v>0</v>
      </c>
      <c r="X98" s="150">
        <f>+VLOOKUP($L98,Data_Validation!$A:$F,6,0)</f>
        <v>0</v>
      </c>
    </row>
    <row r="99" spans="1:24" ht="15.75" customHeight="1">
      <c r="A99" s="141" t="s">
        <v>717</v>
      </c>
      <c r="B99" s="141" t="s">
        <v>718</v>
      </c>
      <c r="C99" s="142"/>
      <c r="D99" s="142"/>
      <c r="E99" s="142"/>
      <c r="F99" s="141" t="s">
        <v>10</v>
      </c>
      <c r="G99" s="141" t="s">
        <v>716</v>
      </c>
      <c r="H99" s="143" t="s">
        <v>452</v>
      </c>
      <c r="I99" s="151">
        <v>2.5</v>
      </c>
      <c r="J99" s="151">
        <v>0</v>
      </c>
      <c r="K99" s="151">
        <v>2.5</v>
      </c>
      <c r="L99" s="145" t="str">
        <f t="shared" si="0"/>
        <v>164A</v>
      </c>
      <c r="M99" s="146" t="str">
        <f t="shared" si="1"/>
        <v>NB EMP. VENDEURS BMW - NEUF</v>
      </c>
      <c r="N99" s="147">
        <f>+IF(OR($Q99=Parametres!$G$2,$Q99=Parametres!$G$3),I99,C99)</f>
        <v>2.5</v>
      </c>
      <c r="O99" s="147">
        <f>+IF(OR($Q99=Parametres!$G$2,$Q99=Parametres!$G$3),J99,D99)</f>
        <v>0</v>
      </c>
      <c r="P99" s="147">
        <f>+IF(OR($Q99=Parametres!$G$2,$Q99=Parametres!$G$3),K99,E99)</f>
        <v>2.5</v>
      </c>
      <c r="Q99" s="146" t="str">
        <f t="shared" ref="Q99:S99" si="99">+F99</f>
        <v>1-Mémo</v>
      </c>
      <c r="R99" s="145" t="str">
        <f t="shared" si="99"/>
        <v>164</v>
      </c>
      <c r="S99" s="146" t="str">
        <f t="shared" si="99"/>
        <v>_</v>
      </c>
      <c r="T99" s="169" t="str">
        <f>+VLOOKUP($L99,Data_Validation!$A:$D,1,0)</f>
        <v>164A</v>
      </c>
      <c r="U99" s="150" t="str">
        <f>+VLOOKUP($L99,Data_Validation!$A:$D,3,0)</f>
        <v>Autres</v>
      </c>
      <c r="V99" s="150">
        <f>+VLOOKUP($L99,Data_Validation!$A:$D,4,0)</f>
        <v>0</v>
      </c>
      <c r="W99" s="150">
        <f>+VLOOKUP($L99,Data_Validation!$A:$E,5,0)</f>
        <v>0</v>
      </c>
      <c r="X99" s="150">
        <f>+VLOOKUP($L99,Data_Validation!$A:$F,6,0)</f>
        <v>0</v>
      </c>
    </row>
    <row r="100" spans="1:24" ht="15" customHeight="1">
      <c r="A100" s="141" t="s">
        <v>719</v>
      </c>
      <c r="B100" s="141" t="s">
        <v>720</v>
      </c>
      <c r="C100" s="142"/>
      <c r="D100" s="142"/>
      <c r="E100" s="142"/>
      <c r="F100" s="141" t="s">
        <v>10</v>
      </c>
      <c r="G100" s="141" t="s">
        <v>716</v>
      </c>
      <c r="H100" s="141" t="s">
        <v>452</v>
      </c>
      <c r="I100" s="182">
        <v>2.5</v>
      </c>
      <c r="J100" s="182">
        <v>0</v>
      </c>
      <c r="K100" s="182">
        <v>2.5</v>
      </c>
      <c r="L100" s="145" t="str">
        <f t="shared" si="0"/>
        <v>164B</v>
      </c>
      <c r="M100" s="146" t="str">
        <f t="shared" si="1"/>
        <v>NB EMP. VENDEURS BMW - USAGE</v>
      </c>
      <c r="N100" s="147">
        <f>+IF(OR($Q100=Parametres!$G$2,$Q100=Parametres!$G$3),I100,C100)</f>
        <v>2.5</v>
      </c>
      <c r="O100" s="148">
        <f>+IF(OR($Q100=Parametres!$G$2,$Q100=Parametres!$G$3),J100,D100)</f>
        <v>0</v>
      </c>
      <c r="P100" s="147">
        <f>+IF(OR($Q100=Parametres!$G$2,$Q100=Parametres!$G$3),K100,E100)</f>
        <v>2.5</v>
      </c>
      <c r="Q100" s="146" t="str">
        <f t="shared" ref="Q100:S100" si="100">+F100</f>
        <v>1-Mémo</v>
      </c>
      <c r="R100" s="145" t="str">
        <f t="shared" si="100"/>
        <v>164</v>
      </c>
      <c r="S100" s="146" t="str">
        <f t="shared" si="100"/>
        <v>_</v>
      </c>
      <c r="T100" s="149" t="str">
        <f>+VLOOKUP($L100,Data_Validation!$A:$D,1,0)</f>
        <v>164B</v>
      </c>
      <c r="U100" s="150" t="str">
        <f>+VLOOKUP($L100,Data_Validation!$A:$D,3,0)</f>
        <v>Autres</v>
      </c>
      <c r="V100" s="150">
        <f>+VLOOKUP($L100,Data_Validation!$A:$D,4,0)</f>
        <v>0</v>
      </c>
      <c r="W100" s="150">
        <f>+VLOOKUP($L100,Data_Validation!$A:$E,5,0)</f>
        <v>0</v>
      </c>
      <c r="X100" s="150">
        <f>+VLOOKUP($L100,Data_Validation!$A:$F,6,0)</f>
        <v>0</v>
      </c>
    </row>
    <row r="101" spans="1:24" ht="15" customHeight="1">
      <c r="A101" s="141" t="s">
        <v>722</v>
      </c>
      <c r="B101" s="141" t="s">
        <v>723</v>
      </c>
      <c r="C101" s="142"/>
      <c r="D101" s="142"/>
      <c r="E101" s="142"/>
      <c r="F101" s="141" t="s">
        <v>10</v>
      </c>
      <c r="G101" s="141" t="s">
        <v>723</v>
      </c>
      <c r="H101" s="143" t="s">
        <v>452</v>
      </c>
      <c r="I101" s="143">
        <v>2</v>
      </c>
      <c r="J101" s="143">
        <v>0</v>
      </c>
      <c r="K101" s="143">
        <v>2</v>
      </c>
      <c r="L101" s="145" t="str">
        <f t="shared" si="0"/>
        <v>164D</v>
      </c>
      <c r="M101" s="146" t="str">
        <f t="shared" si="1"/>
        <v>NB EMP. COMMIS COMPTOIR - PIECES</v>
      </c>
      <c r="N101" s="147">
        <f>+IF(OR($Q101=Parametres!$G$2,$Q101=Parametres!$G$3),I101,C101)</f>
        <v>2</v>
      </c>
      <c r="O101" s="147">
        <f>+IF(OR($Q101=Parametres!$G$2,$Q101=Parametres!$G$3),J101,D101)</f>
        <v>0</v>
      </c>
      <c r="P101" s="147">
        <f>+IF(OR($Q101=Parametres!$G$2,$Q101=Parametres!$G$3),K101,E101)</f>
        <v>2</v>
      </c>
      <c r="Q101" s="146" t="str">
        <f t="shared" ref="Q101:S101" si="101">+F101</f>
        <v>1-Mémo</v>
      </c>
      <c r="R101" s="145" t="str">
        <f t="shared" si="101"/>
        <v>164D</v>
      </c>
      <c r="S101" s="146" t="str">
        <f t="shared" si="101"/>
        <v>_</v>
      </c>
      <c r="T101" s="165" t="str">
        <f>+VLOOKUP($L101,Data_Validation!$A:$D,1,0)</f>
        <v>164D</v>
      </c>
      <c r="U101" s="150" t="str">
        <f>+VLOOKUP($L101,Data_Validation!$A:$D,3,0)</f>
        <v>Autres</v>
      </c>
      <c r="V101" s="150">
        <f>+VLOOKUP($L101,Data_Validation!$A:$D,4,0)</f>
        <v>0</v>
      </c>
      <c r="W101" s="150">
        <f>+VLOOKUP($L101,Data_Validation!$A:$E,5,0)</f>
        <v>0</v>
      </c>
      <c r="X101" s="150">
        <f>+VLOOKUP($L101,Data_Validation!$A:$F,6,0)</f>
        <v>0</v>
      </c>
    </row>
    <row r="102" spans="1:24" ht="15" customHeight="1">
      <c r="A102" s="141" t="s">
        <v>724</v>
      </c>
      <c r="B102" s="141" t="s">
        <v>725</v>
      </c>
      <c r="C102" s="144"/>
      <c r="D102" s="144"/>
      <c r="E102" s="144"/>
      <c r="F102" s="141" t="s">
        <v>10</v>
      </c>
      <c r="G102" s="141" t="s">
        <v>726</v>
      </c>
      <c r="H102" s="143" t="s">
        <v>452</v>
      </c>
      <c r="I102" s="142">
        <v>4</v>
      </c>
      <c r="J102" s="142">
        <v>0</v>
      </c>
      <c r="K102" s="142">
        <v>4</v>
      </c>
      <c r="L102" s="145" t="str">
        <f t="shared" si="0"/>
        <v>166C</v>
      </c>
      <c r="M102" s="146" t="str">
        <f t="shared" si="1"/>
        <v>NB EMP. AUTRES - SERVICE</v>
      </c>
      <c r="N102" s="147">
        <f>+IF(OR($Q102=Parametres!$G$2,$Q102=Parametres!$G$3),I102,C102)</f>
        <v>4</v>
      </c>
      <c r="O102" s="147">
        <f>+IF(OR($Q102=Parametres!$G$2,$Q102=Parametres!$G$3),J102,D102)</f>
        <v>0</v>
      </c>
      <c r="P102" s="147">
        <f>+IF(OR($Q102=Parametres!$G$2,$Q102=Parametres!$G$3),K102,E102)</f>
        <v>4</v>
      </c>
      <c r="Q102" s="146" t="str">
        <f t="shared" ref="Q102:S102" si="102">+F102</f>
        <v>1-Mémo</v>
      </c>
      <c r="R102" s="145" t="str">
        <f t="shared" si="102"/>
        <v>166</v>
      </c>
      <c r="S102" s="146" t="str">
        <f t="shared" si="102"/>
        <v>_</v>
      </c>
      <c r="T102" s="149" t="str">
        <f>+VLOOKUP($L102,Data_Validation!$A:$D,1,0)</f>
        <v>166C</v>
      </c>
      <c r="U102" s="150" t="str">
        <f>+VLOOKUP($L102,Data_Validation!$A:$D,3,0)</f>
        <v>Autres</v>
      </c>
      <c r="V102" s="150">
        <f>+VLOOKUP($L102,Data_Validation!$A:$D,4,0)</f>
        <v>0</v>
      </c>
      <c r="W102" s="150">
        <f>+VLOOKUP($L102,Data_Validation!$A:$E,5,0)</f>
        <v>0</v>
      </c>
      <c r="X102" s="150">
        <f>+VLOOKUP($L102,Data_Validation!$A:$F,6,0)</f>
        <v>0</v>
      </c>
    </row>
    <row r="103" spans="1:24" ht="15.75" customHeight="1">
      <c r="A103" s="141" t="s">
        <v>727</v>
      </c>
      <c r="B103" s="141" t="s">
        <v>728</v>
      </c>
      <c r="C103" s="142"/>
      <c r="D103" s="142"/>
      <c r="E103" s="142"/>
      <c r="F103" s="141" t="s">
        <v>10</v>
      </c>
      <c r="G103" s="141" t="s">
        <v>726</v>
      </c>
      <c r="H103" s="143" t="s">
        <v>452</v>
      </c>
      <c r="I103" s="151">
        <v>2</v>
      </c>
      <c r="J103" s="151">
        <v>0</v>
      </c>
      <c r="K103" s="151">
        <v>2</v>
      </c>
      <c r="L103" s="145" t="str">
        <f t="shared" si="0"/>
        <v>166Z</v>
      </c>
      <c r="M103" s="146" t="str">
        <f t="shared" si="1"/>
        <v>NB EMP. AUTRES - ADMIN.</v>
      </c>
      <c r="N103" s="147">
        <f>+IF(OR($Q103=Parametres!$G$2,$Q103=Parametres!$G$3),I103,C103)</f>
        <v>2</v>
      </c>
      <c r="O103" s="147">
        <f>+IF(OR($Q103=Parametres!$G$2,$Q103=Parametres!$G$3),J103,D103)</f>
        <v>0</v>
      </c>
      <c r="P103" s="147">
        <f>+IF(OR($Q103=Parametres!$G$2,$Q103=Parametres!$G$3),K103,E103)</f>
        <v>2</v>
      </c>
      <c r="Q103" s="146" t="str">
        <f t="shared" ref="Q103:S103" si="103">+F103</f>
        <v>1-Mémo</v>
      </c>
      <c r="R103" s="145" t="str">
        <f t="shared" si="103"/>
        <v>166</v>
      </c>
      <c r="S103" s="146" t="str">
        <f t="shared" si="103"/>
        <v>_</v>
      </c>
      <c r="T103" s="165" t="str">
        <f>+VLOOKUP($L103,Data_Validation!$A:$D,1,0)</f>
        <v>166Z</v>
      </c>
      <c r="U103" s="150" t="str">
        <f>+VLOOKUP($L103,Data_Validation!$A:$D,3,0)</f>
        <v>Autres</v>
      </c>
      <c r="V103" s="150">
        <f>+VLOOKUP($L103,Data_Validation!$A:$D,4,0)</f>
        <v>0</v>
      </c>
      <c r="W103" s="150">
        <f>+VLOOKUP($L103,Data_Validation!$A:$E,5,0)</f>
        <v>0</v>
      </c>
      <c r="X103" s="150">
        <f>+VLOOKUP($L103,Data_Validation!$A:$F,6,0)</f>
        <v>0</v>
      </c>
    </row>
    <row r="104" spans="1:24" ht="15" customHeight="1">
      <c r="A104" s="141" t="s">
        <v>729</v>
      </c>
      <c r="B104" s="141" t="s">
        <v>730</v>
      </c>
      <c r="C104" s="142"/>
      <c r="D104" s="142"/>
      <c r="E104" s="142"/>
      <c r="F104" s="141" t="s">
        <v>10</v>
      </c>
      <c r="G104" s="141" t="s">
        <v>731</v>
      </c>
      <c r="H104" s="143" t="s">
        <v>452</v>
      </c>
      <c r="I104" s="151">
        <v>6</v>
      </c>
      <c r="J104" s="151">
        <v>0</v>
      </c>
      <c r="K104" s="151">
        <v>6</v>
      </c>
      <c r="L104" s="145" t="str">
        <f t="shared" si="0"/>
        <v>170C</v>
      </c>
      <c r="M104" s="146" t="str">
        <f t="shared" si="1"/>
        <v>NB EMP. MECANICIENS - SERVICE</v>
      </c>
      <c r="N104" s="147">
        <f>+IF(OR($Q104=Parametres!$G$2,$Q104=Parametres!$G$3),I104,C104)</f>
        <v>6</v>
      </c>
      <c r="O104" s="147">
        <f>+IF(OR($Q104=Parametres!$G$2,$Q104=Parametres!$G$3),J104,D104)</f>
        <v>0</v>
      </c>
      <c r="P104" s="147">
        <f>+IF(OR($Q104=Parametres!$G$2,$Q104=Parametres!$G$3),K104,E104)</f>
        <v>6</v>
      </c>
      <c r="Q104" s="146" t="str">
        <f t="shared" ref="Q104:S104" si="104">+F104</f>
        <v>1-Mémo</v>
      </c>
      <c r="R104" s="145" t="str">
        <f t="shared" si="104"/>
        <v>170</v>
      </c>
      <c r="S104" s="146" t="str">
        <f t="shared" si="104"/>
        <v>_</v>
      </c>
      <c r="T104" s="149" t="str">
        <f>+VLOOKUP($L104,Data_Validation!$A:$D,1,0)</f>
        <v>170C</v>
      </c>
      <c r="U104" s="150" t="str">
        <f>+VLOOKUP($L104,Data_Validation!$A:$D,3,0)</f>
        <v>Autres</v>
      </c>
      <c r="V104" s="150">
        <f>+VLOOKUP($L104,Data_Validation!$A:$D,4,0)</f>
        <v>0</v>
      </c>
      <c r="W104" s="150">
        <f>+VLOOKUP($L104,Data_Validation!$A:$E,5,0)</f>
        <v>0</v>
      </c>
      <c r="X104" s="150">
        <f>+VLOOKUP($L104,Data_Validation!$A:$F,6,0)</f>
        <v>0</v>
      </c>
    </row>
    <row r="105" spans="1:24" ht="15" customHeight="1">
      <c r="A105" s="141" t="s">
        <v>733</v>
      </c>
      <c r="B105" s="141" t="s">
        <v>734</v>
      </c>
      <c r="C105" s="142"/>
      <c r="D105" s="142"/>
      <c r="E105" s="142"/>
      <c r="F105" s="141" t="s">
        <v>10</v>
      </c>
      <c r="G105" s="141" t="s">
        <v>735</v>
      </c>
      <c r="H105" s="143" t="s">
        <v>452</v>
      </c>
      <c r="I105" s="143">
        <v>2</v>
      </c>
      <c r="J105" s="143">
        <v>0</v>
      </c>
      <c r="K105" s="143">
        <v>2</v>
      </c>
      <c r="L105" s="145" t="str">
        <f t="shared" si="0"/>
        <v>171C</v>
      </c>
      <c r="M105" s="146" t="str">
        <f t="shared" si="1"/>
        <v>NB EMP. APPRENTIS - SERVICE</v>
      </c>
      <c r="N105" s="147">
        <f>+IF(OR($Q105=Parametres!$G$2,$Q105=Parametres!$G$3),I105,C105)</f>
        <v>2</v>
      </c>
      <c r="O105" s="147">
        <f>+IF(OR($Q105=Parametres!$G$2,$Q105=Parametres!$G$3),J105,D105)</f>
        <v>0</v>
      </c>
      <c r="P105" s="147">
        <f>+IF(OR($Q105=Parametres!$G$2,$Q105=Parametres!$G$3),K105,E105)</f>
        <v>2</v>
      </c>
      <c r="Q105" s="146" t="str">
        <f t="shared" ref="Q105:S105" si="105">+F105</f>
        <v>1-Mémo</v>
      </c>
      <c r="R105" s="145" t="str">
        <f t="shared" si="105"/>
        <v>171</v>
      </c>
      <c r="S105" s="146" t="str">
        <f t="shared" si="105"/>
        <v>_</v>
      </c>
      <c r="T105" s="150" t="str">
        <f>+VLOOKUP($L105,Data_Validation!$A:$D,1,0)</f>
        <v>171C</v>
      </c>
      <c r="U105" s="150" t="str">
        <f>+VLOOKUP($L105,Data_Validation!$A:$D,3,0)</f>
        <v>Autres</v>
      </c>
      <c r="V105" s="150">
        <f>+VLOOKUP($L105,Data_Validation!$A:$D,4,0)</f>
        <v>0</v>
      </c>
      <c r="W105" s="150">
        <f>+VLOOKUP($L105,Data_Validation!$A:$E,5,0)</f>
        <v>0</v>
      </c>
      <c r="X105" s="150">
        <f>+VLOOKUP($L105,Data_Validation!$A:$F,6,0)</f>
        <v>0</v>
      </c>
    </row>
    <row r="106" spans="1:24" ht="15" customHeight="1">
      <c r="A106" s="141" t="s">
        <v>736</v>
      </c>
      <c r="B106" s="141" t="s">
        <v>737</v>
      </c>
      <c r="C106" s="142"/>
      <c r="D106" s="142"/>
      <c r="E106" s="142"/>
      <c r="F106" s="141" t="s">
        <v>10</v>
      </c>
      <c r="G106" s="141" t="s">
        <v>737</v>
      </c>
      <c r="H106" s="143" t="s">
        <v>452</v>
      </c>
      <c r="I106" s="151">
        <v>0.08</v>
      </c>
      <c r="J106" s="151">
        <v>0</v>
      </c>
      <c r="K106" s="151">
        <v>0.08</v>
      </c>
      <c r="L106" s="145" t="str">
        <f t="shared" si="0"/>
        <v>172M</v>
      </c>
      <c r="M106" s="146" t="str">
        <f t="shared" si="1"/>
        <v># DE BAIE DE TECHNICIEN</v>
      </c>
      <c r="N106" s="147">
        <f>+IF(OR($Q106=Parametres!$G$2,$Q106=Parametres!$G$3),I106,C106)</f>
        <v>0.08</v>
      </c>
      <c r="O106" s="147">
        <f>+IF(OR($Q106=Parametres!$G$2,$Q106=Parametres!$G$3),J106,D106)</f>
        <v>0</v>
      </c>
      <c r="P106" s="147">
        <f>+IF(OR($Q106=Parametres!$G$2,$Q106=Parametres!$G$3),K106,E106)</f>
        <v>0.08</v>
      </c>
      <c r="Q106" s="146" t="str">
        <f t="shared" ref="Q106:S106" si="106">+F106</f>
        <v>1-Mémo</v>
      </c>
      <c r="R106" s="145" t="str">
        <f t="shared" si="106"/>
        <v>172M</v>
      </c>
      <c r="S106" s="146" t="str">
        <f t="shared" si="106"/>
        <v>_</v>
      </c>
      <c r="T106" s="169" t="str">
        <f>+VLOOKUP($L106,Data_Validation!$A:$D,1,0)</f>
        <v>172M</v>
      </c>
      <c r="U106" s="150" t="str">
        <f>+VLOOKUP($L106,Data_Validation!$A:$D,3,0)</f>
        <v>Autres</v>
      </c>
      <c r="V106" s="150">
        <f>+VLOOKUP($L106,Data_Validation!$A:$D,4,0)</f>
        <v>0</v>
      </c>
      <c r="W106" s="150">
        <f>+VLOOKUP($L106,Data_Validation!$A:$E,5,0)</f>
        <v>0</v>
      </c>
      <c r="X106" s="150">
        <f>+VLOOKUP($L106,Data_Validation!$A:$F,6,0)</f>
        <v>0</v>
      </c>
    </row>
    <row r="107" spans="1:24" ht="15" customHeight="1">
      <c r="A107" s="141" t="s">
        <v>738</v>
      </c>
      <c r="B107" s="141" t="s">
        <v>739</v>
      </c>
      <c r="C107" s="142"/>
      <c r="D107" s="142"/>
      <c r="E107" s="142"/>
      <c r="F107" s="141" t="s">
        <v>10</v>
      </c>
      <c r="G107" s="141" t="s">
        <v>739</v>
      </c>
      <c r="H107" s="143" t="s">
        <v>452</v>
      </c>
      <c r="I107" s="151">
        <v>0.04</v>
      </c>
      <c r="J107" s="151">
        <v>0</v>
      </c>
      <c r="K107" s="151">
        <v>0.04</v>
      </c>
      <c r="L107" s="145" t="str">
        <f t="shared" si="0"/>
        <v>172N</v>
      </c>
      <c r="M107" s="146" t="str">
        <f t="shared" si="1"/>
        <v># DE BAIE DE LAVAGE</v>
      </c>
      <c r="N107" s="147">
        <f>+IF(OR($Q107=Parametres!$G$2,$Q107=Parametres!$G$3),I107,C107)</f>
        <v>0.04</v>
      </c>
      <c r="O107" s="147">
        <f>+IF(OR($Q107=Parametres!$G$2,$Q107=Parametres!$G$3),J107,D107)</f>
        <v>0</v>
      </c>
      <c r="P107" s="147">
        <f>+IF(OR($Q107=Parametres!$G$2,$Q107=Parametres!$G$3),K107,E107)</f>
        <v>0.04</v>
      </c>
      <c r="Q107" s="146" t="str">
        <f t="shared" ref="Q107:S107" si="107">+F107</f>
        <v>1-Mémo</v>
      </c>
      <c r="R107" s="145" t="str">
        <f t="shared" si="107"/>
        <v>172N</v>
      </c>
      <c r="S107" s="146" t="str">
        <f t="shared" si="107"/>
        <v>_</v>
      </c>
      <c r="T107" s="149" t="str">
        <f>+VLOOKUP($L107,Data_Validation!$A:$D,1,0)</f>
        <v>172N</v>
      </c>
      <c r="U107" s="150" t="str">
        <f>+VLOOKUP($L107,Data_Validation!$A:$D,3,0)</f>
        <v>Autres</v>
      </c>
      <c r="V107" s="150">
        <f>+VLOOKUP($L107,Data_Validation!$A:$D,4,0)</f>
        <v>0</v>
      </c>
      <c r="W107" s="150">
        <f>+VLOOKUP($L107,Data_Validation!$A:$E,5,0)</f>
        <v>0</v>
      </c>
      <c r="X107" s="150">
        <f>+VLOOKUP($L107,Data_Validation!$A:$F,6,0)</f>
        <v>0</v>
      </c>
    </row>
    <row r="108" spans="1:24" ht="15" customHeight="1">
      <c r="A108" s="141" t="s">
        <v>740</v>
      </c>
      <c r="B108" s="141" t="s">
        <v>741</v>
      </c>
      <c r="C108" s="142"/>
      <c r="D108" s="142"/>
      <c r="E108" s="142"/>
      <c r="F108" s="141" t="s">
        <v>10</v>
      </c>
      <c r="G108" s="141" t="s">
        <v>742</v>
      </c>
      <c r="H108" s="143" t="s">
        <v>452</v>
      </c>
      <c r="I108" s="143">
        <v>2</v>
      </c>
      <c r="J108" s="143">
        <v>0</v>
      </c>
      <c r="K108" s="143">
        <v>2</v>
      </c>
      <c r="L108" s="145" t="str">
        <f t="shared" si="0"/>
        <v>173C</v>
      </c>
      <c r="M108" s="146" t="str">
        <f t="shared" si="1"/>
        <v>NB EMP. AVISEURS - SERVICE</v>
      </c>
      <c r="N108" s="147">
        <f>+IF(OR($Q108=Parametres!$G$2,$Q108=Parametres!$G$3),I108,C108)</f>
        <v>2</v>
      </c>
      <c r="O108" s="147">
        <f>+IF(OR($Q108=Parametres!$G$2,$Q108=Parametres!$G$3),J108,D108)</f>
        <v>0</v>
      </c>
      <c r="P108" s="147">
        <f>+IF(OR($Q108=Parametres!$G$2,$Q108=Parametres!$G$3),K108,E108)</f>
        <v>2</v>
      </c>
      <c r="Q108" s="146" t="str">
        <f t="shared" ref="Q108:S108" si="108">+F108</f>
        <v>1-Mémo</v>
      </c>
      <c r="R108" s="145" t="str">
        <f t="shared" si="108"/>
        <v>173</v>
      </c>
      <c r="S108" s="146" t="str">
        <f t="shared" si="108"/>
        <v>_</v>
      </c>
      <c r="T108" s="165" t="str">
        <f>+VLOOKUP($L108,Data_Validation!$A:$D,1,0)</f>
        <v>173C</v>
      </c>
      <c r="U108" s="150" t="str">
        <f>+VLOOKUP($L108,Data_Validation!$A:$D,3,0)</f>
        <v>Autres</v>
      </c>
      <c r="V108" s="150">
        <f>+VLOOKUP($L108,Data_Validation!$A:$D,4,0)</f>
        <v>0</v>
      </c>
      <c r="W108" s="150">
        <f>+VLOOKUP($L108,Data_Validation!$A:$E,5,0)</f>
        <v>0</v>
      </c>
      <c r="X108" s="150">
        <f>+VLOOKUP($L108,Data_Validation!$A:$F,6,0)</f>
        <v>0</v>
      </c>
    </row>
    <row r="109" spans="1:24" ht="15.75" customHeight="1">
      <c r="A109" s="141" t="s">
        <v>743</v>
      </c>
      <c r="B109" s="141" t="s">
        <v>744</v>
      </c>
      <c r="C109" s="142"/>
      <c r="D109" s="142"/>
      <c r="E109" s="142"/>
      <c r="F109" s="141" t="s">
        <v>10</v>
      </c>
      <c r="G109" s="141" t="s">
        <v>745</v>
      </c>
      <c r="H109" s="143" t="s">
        <v>452</v>
      </c>
      <c r="I109" s="151">
        <v>209.95</v>
      </c>
      <c r="J109" s="151">
        <v>0</v>
      </c>
      <c r="K109" s="151">
        <v>209.95</v>
      </c>
      <c r="L109" s="145" t="str">
        <f t="shared" si="0"/>
        <v>175A</v>
      </c>
      <c r="M109" s="146" t="str">
        <f t="shared" si="1"/>
        <v>TAUX M/O CLIENT BMW</v>
      </c>
      <c r="N109" s="147">
        <f>+IF(OR($Q109=Parametres!$G$2,$Q109=Parametres!$G$3),I109,C109)</f>
        <v>209.95</v>
      </c>
      <c r="O109" s="147">
        <f>+IF(OR($Q109=Parametres!$G$2,$Q109=Parametres!$G$3),J109,D109)</f>
        <v>0</v>
      </c>
      <c r="P109" s="147">
        <f>+IF(OR($Q109=Parametres!$G$2,$Q109=Parametres!$G$3),K109,E109)</f>
        <v>209.95</v>
      </c>
      <c r="Q109" s="146" t="str">
        <f t="shared" ref="Q109:S109" si="109">+F109</f>
        <v>1-Mémo</v>
      </c>
      <c r="R109" s="145" t="str">
        <f t="shared" si="109"/>
        <v>175</v>
      </c>
      <c r="S109" s="146" t="str">
        <f t="shared" si="109"/>
        <v>_</v>
      </c>
      <c r="T109" s="149" t="str">
        <f>+VLOOKUP($L109,Data_Validation!$A:$D,1,0)</f>
        <v>175A</v>
      </c>
      <c r="U109" s="150" t="str">
        <f>+VLOOKUP($L109,Data_Validation!$A:$D,3,0)</f>
        <v>Autres</v>
      </c>
      <c r="V109" s="150">
        <f>+VLOOKUP($L109,Data_Validation!$A:$D,4,0)</f>
        <v>0</v>
      </c>
      <c r="W109" s="150">
        <f>+VLOOKUP($L109,Data_Validation!$A:$E,5,0)</f>
        <v>0</v>
      </c>
      <c r="X109" s="150">
        <f>+VLOOKUP($L109,Data_Validation!$A:$F,6,0)</f>
        <v>0</v>
      </c>
    </row>
    <row r="110" spans="1:24" ht="15" customHeight="1">
      <c r="A110" s="141" t="s">
        <v>747</v>
      </c>
      <c r="B110" s="141" t="s">
        <v>748</v>
      </c>
      <c r="C110" s="142"/>
      <c r="D110" s="142"/>
      <c r="E110" s="142"/>
      <c r="F110" s="141" t="s">
        <v>10</v>
      </c>
      <c r="G110" s="141" t="s">
        <v>749</v>
      </c>
      <c r="H110" s="143" t="s">
        <v>452</v>
      </c>
      <c r="I110" s="151">
        <v>146.19999999999999</v>
      </c>
      <c r="J110" s="151">
        <v>0</v>
      </c>
      <c r="K110" s="151">
        <v>146.19999999999999</v>
      </c>
      <c r="L110" s="145" t="str">
        <f t="shared" si="0"/>
        <v>176A</v>
      </c>
      <c r="M110" s="146" t="str">
        <f t="shared" si="1"/>
        <v>TAUX M/O GARANTIE BMW</v>
      </c>
      <c r="N110" s="147">
        <f>+IF(OR($Q110=Parametres!$G$2,$Q110=Parametres!$G$3),I110,C110)</f>
        <v>146.19999999999999</v>
      </c>
      <c r="O110" s="147">
        <f>+IF(OR($Q110=Parametres!$G$2,$Q110=Parametres!$G$3),J110,D110)</f>
        <v>0</v>
      </c>
      <c r="P110" s="147">
        <f>+IF(OR($Q110=Parametres!$G$2,$Q110=Parametres!$G$3),K110,E110)</f>
        <v>146.19999999999999</v>
      </c>
      <c r="Q110" s="146" t="str">
        <f t="shared" ref="Q110:S110" si="110">+F110</f>
        <v>1-Mémo</v>
      </c>
      <c r="R110" s="145" t="str">
        <f t="shared" si="110"/>
        <v>176</v>
      </c>
      <c r="S110" s="146" t="str">
        <f t="shared" si="110"/>
        <v>_</v>
      </c>
      <c r="T110" s="165" t="str">
        <f>+VLOOKUP($L110,Data_Validation!$A:$D,1,0)</f>
        <v>176A</v>
      </c>
      <c r="U110" s="150" t="str">
        <f>+VLOOKUP($L110,Data_Validation!$A:$D,3,0)</f>
        <v>Autres</v>
      </c>
      <c r="V110" s="150">
        <f>+VLOOKUP($L110,Data_Validation!$A:$D,4,0)</f>
        <v>0</v>
      </c>
      <c r="W110" s="150">
        <f>+VLOOKUP($L110,Data_Validation!$A:$E,5,0)</f>
        <v>0</v>
      </c>
      <c r="X110" s="150">
        <f>+VLOOKUP($L110,Data_Validation!$A:$F,6,0)</f>
        <v>0</v>
      </c>
    </row>
    <row r="111" spans="1:24" ht="15" customHeight="1">
      <c r="A111" s="141" t="s">
        <v>751</v>
      </c>
      <c r="B111" s="141" t="s">
        <v>752</v>
      </c>
      <c r="C111" s="142"/>
      <c r="D111" s="142"/>
      <c r="E111" s="142"/>
      <c r="F111" s="141" t="s">
        <v>10</v>
      </c>
      <c r="G111" s="141" t="s">
        <v>753</v>
      </c>
      <c r="H111" s="143" t="s">
        <v>452</v>
      </c>
      <c r="I111" s="151">
        <v>209.95</v>
      </c>
      <c r="J111" s="151">
        <v>0</v>
      </c>
      <c r="K111" s="151">
        <v>209.95</v>
      </c>
      <c r="L111" s="145" t="str">
        <f t="shared" si="0"/>
        <v>177A</v>
      </c>
      <c r="M111" s="146" t="str">
        <f t="shared" si="1"/>
        <v>TAUX M/O INTERNE BMW</v>
      </c>
      <c r="N111" s="147">
        <f>+IF(OR($Q111=Parametres!$G$2,$Q111=Parametres!$G$3),I111,C111)</f>
        <v>209.95</v>
      </c>
      <c r="O111" s="147">
        <f>+IF(OR($Q111=Parametres!$G$2,$Q111=Parametres!$G$3),J111,D111)</f>
        <v>0</v>
      </c>
      <c r="P111" s="147">
        <f>+IF(OR($Q111=Parametres!$G$2,$Q111=Parametres!$G$3),K111,E111)</f>
        <v>209.95</v>
      </c>
      <c r="Q111" s="146" t="str">
        <f t="shared" ref="Q111:S111" si="111">+F111</f>
        <v>1-Mémo</v>
      </c>
      <c r="R111" s="145" t="str">
        <f t="shared" si="111"/>
        <v>177</v>
      </c>
      <c r="S111" s="146" t="str">
        <f t="shared" si="111"/>
        <v>_</v>
      </c>
      <c r="T111" s="150" t="str">
        <f>+VLOOKUP($L111,Data_Validation!$A:$D,1,0)</f>
        <v>177A</v>
      </c>
      <c r="U111" s="150" t="str">
        <f>+VLOOKUP($L111,Data_Validation!$A:$D,3,0)</f>
        <v>Autres</v>
      </c>
      <c r="V111" s="150">
        <f>+VLOOKUP($L111,Data_Validation!$A:$D,4,0)</f>
        <v>0</v>
      </c>
      <c r="W111" s="150">
        <f>+VLOOKUP($L111,Data_Validation!$A:$E,5,0)</f>
        <v>0</v>
      </c>
      <c r="X111" s="150">
        <f>+VLOOKUP($L111,Data_Validation!$A:$F,6,0)</f>
        <v>0</v>
      </c>
    </row>
    <row r="112" spans="1:24" ht="15" customHeight="1">
      <c r="A112" s="141" t="s">
        <v>754</v>
      </c>
      <c r="B112" s="141" t="s">
        <v>755</v>
      </c>
      <c r="C112" s="144"/>
      <c r="D112" s="144"/>
      <c r="E112" s="144"/>
      <c r="F112" s="141" t="s">
        <v>10</v>
      </c>
      <c r="G112" s="141" t="s">
        <v>753</v>
      </c>
      <c r="H112" s="143" t="s">
        <v>452</v>
      </c>
      <c r="I112" s="142">
        <v>105</v>
      </c>
      <c r="J112" s="142">
        <v>0</v>
      </c>
      <c r="K112" s="142">
        <v>105</v>
      </c>
      <c r="L112" s="145" t="str">
        <f t="shared" si="0"/>
        <v>177S</v>
      </c>
      <c r="M112" s="146" t="str">
        <f t="shared" si="1"/>
        <v>TAUX M/O PROGRAMME SPA BMW</v>
      </c>
      <c r="N112" s="147">
        <f>+IF(OR($Q112=Parametres!$G$2,$Q112=Parametres!$G$3),I112,C112)</f>
        <v>105</v>
      </c>
      <c r="O112" s="148">
        <f>+IF(OR($Q112=Parametres!$G$2,$Q112=Parametres!$G$3),J112,D112)</f>
        <v>0</v>
      </c>
      <c r="P112" s="147">
        <f>+IF(OR($Q112=Parametres!$G$2,$Q112=Parametres!$G$3),K112,E112)</f>
        <v>105</v>
      </c>
      <c r="Q112" s="146" t="str">
        <f t="shared" ref="Q112:S112" si="112">+F112</f>
        <v>1-Mémo</v>
      </c>
      <c r="R112" s="145" t="str">
        <f t="shared" si="112"/>
        <v>177</v>
      </c>
      <c r="S112" s="146" t="str">
        <f t="shared" si="112"/>
        <v>_</v>
      </c>
      <c r="T112" s="165" t="str">
        <f>+VLOOKUP($L112,Data_Validation!$A:$D,1,0)</f>
        <v>177S</v>
      </c>
      <c r="U112" s="150" t="str">
        <f>+VLOOKUP($L112,Data_Validation!$A:$D,3,0)</f>
        <v>Autres</v>
      </c>
      <c r="V112" s="150">
        <f>+VLOOKUP($L112,Data_Validation!$A:$D,4,0)</f>
        <v>0</v>
      </c>
      <c r="W112" s="150">
        <f>+VLOOKUP($L112,Data_Validation!$A:$E,5,0)</f>
        <v>0</v>
      </c>
      <c r="X112" s="150">
        <f>+VLOOKUP($L112,Data_Validation!$A:$F,6,0)</f>
        <v>0</v>
      </c>
    </row>
    <row r="113" spans="1:24" ht="15.75" customHeight="1">
      <c r="A113" s="141" t="s">
        <v>757</v>
      </c>
      <c r="B113" s="141" t="s">
        <v>758</v>
      </c>
      <c r="C113" s="142"/>
      <c r="D113" s="142"/>
      <c r="E113" s="142"/>
      <c r="F113" s="141" t="s">
        <v>10</v>
      </c>
      <c r="G113" s="141" t="s">
        <v>759</v>
      </c>
      <c r="H113" s="143" t="s">
        <v>452</v>
      </c>
      <c r="I113" s="143">
        <v>128.75</v>
      </c>
      <c r="J113" s="143">
        <v>-1.33</v>
      </c>
      <c r="K113" s="143">
        <v>127.42</v>
      </c>
      <c r="L113" s="145" t="str">
        <f t="shared" si="0"/>
        <v>178D</v>
      </c>
      <c r="M113" s="146" t="str">
        <f t="shared" si="1"/>
        <v>PRODUCTIVITE TECHNICIEN</v>
      </c>
      <c r="N113" s="147">
        <f>+IF(OR($Q113=Parametres!$G$2,$Q113=Parametres!$G$3),I113,C113)</f>
        <v>128.75</v>
      </c>
      <c r="O113" s="147">
        <f>+IF(OR($Q113=Parametres!$G$2,$Q113=Parametres!$G$3),J113,D113)</f>
        <v>-1.33</v>
      </c>
      <c r="P113" s="147">
        <f>+IF(OR($Q113=Parametres!$G$2,$Q113=Parametres!$G$3),K113,E113)</f>
        <v>127.42</v>
      </c>
      <c r="Q113" s="146" t="str">
        <f t="shared" ref="Q113:S113" si="113">+F113</f>
        <v>1-Mémo</v>
      </c>
      <c r="R113" s="145" t="str">
        <f t="shared" si="113"/>
        <v>178</v>
      </c>
      <c r="S113" s="146" t="str">
        <f t="shared" si="113"/>
        <v>_</v>
      </c>
      <c r="T113" s="149" t="str">
        <f>+VLOOKUP($L113,Data_Validation!$A:$D,1,0)</f>
        <v>178D</v>
      </c>
      <c r="U113" s="150" t="str">
        <f>+VLOOKUP($L113,Data_Validation!$A:$D,3,0)</f>
        <v>Autres</v>
      </c>
      <c r="V113" s="150">
        <f>+VLOOKUP($L113,Data_Validation!$A:$D,4,0)</f>
        <v>0</v>
      </c>
      <c r="W113" s="150">
        <f>+VLOOKUP($L113,Data_Validation!$A:$E,5,0)</f>
        <v>0</v>
      </c>
      <c r="X113" s="150">
        <f>+VLOOKUP($L113,Data_Validation!$A:$F,6,0)</f>
        <v>0</v>
      </c>
    </row>
    <row r="114" spans="1:24" ht="15" customHeight="1">
      <c r="A114" s="141" t="s">
        <v>761</v>
      </c>
      <c r="B114" s="141" t="s">
        <v>762</v>
      </c>
      <c r="C114" s="144"/>
      <c r="D114" s="144"/>
      <c r="E114" s="144"/>
      <c r="F114" s="141" t="s">
        <v>10</v>
      </c>
      <c r="G114" s="141" t="s">
        <v>762</v>
      </c>
      <c r="H114" s="143" t="s">
        <v>452</v>
      </c>
      <c r="I114" s="142">
        <v>1.67</v>
      </c>
      <c r="J114" s="142">
        <v>0.21</v>
      </c>
      <c r="K114" s="142">
        <v>1.88</v>
      </c>
      <c r="L114" s="145" t="str">
        <f t="shared" si="0"/>
        <v>179</v>
      </c>
      <c r="M114" s="146" t="str">
        <f t="shared" si="1"/>
        <v>NOMBRE DE JOURS OUVRABLE SERVICE</v>
      </c>
      <c r="N114" s="147">
        <f>+IF(OR($Q114=Parametres!$G$2,$Q114=Parametres!$G$3),I114,C114)</f>
        <v>1.67</v>
      </c>
      <c r="O114" s="147">
        <f>+IF(OR($Q114=Parametres!$G$2,$Q114=Parametres!$G$3),J114,D114)</f>
        <v>0.21</v>
      </c>
      <c r="P114" s="147">
        <f>+IF(OR($Q114=Parametres!$G$2,$Q114=Parametres!$G$3),K114,E114)</f>
        <v>1.88</v>
      </c>
      <c r="Q114" s="146" t="str">
        <f t="shared" ref="Q114:S114" si="114">+F114</f>
        <v>1-Mémo</v>
      </c>
      <c r="R114" s="145" t="str">
        <f t="shared" si="114"/>
        <v>179</v>
      </c>
      <c r="S114" s="146" t="str">
        <f t="shared" si="114"/>
        <v>_</v>
      </c>
      <c r="T114" s="149" t="str">
        <f>+VLOOKUP($L114,Data_Validation!$A:$D,1,0)</f>
        <v>179</v>
      </c>
      <c r="U114" s="150" t="str">
        <f>+VLOOKUP($L114,Data_Validation!$A:$D,3,0)</f>
        <v>Autres</v>
      </c>
      <c r="V114" s="150">
        <f>+VLOOKUP($L114,Data_Validation!$A:$D,4,0)</f>
        <v>0</v>
      </c>
      <c r="W114" s="150">
        <f>+VLOOKUP($L114,Data_Validation!$A:$E,5,0)</f>
        <v>0</v>
      </c>
      <c r="X114" s="150">
        <f>+VLOOKUP($L114,Data_Validation!$A:$F,6,0)</f>
        <v>0</v>
      </c>
    </row>
    <row r="115" spans="1:24" ht="15" customHeight="1">
      <c r="A115" s="141" t="s">
        <v>763</v>
      </c>
      <c r="B115" s="141" t="s">
        <v>764</v>
      </c>
      <c r="C115" s="142">
        <v>820</v>
      </c>
      <c r="D115" s="142">
        <v>0</v>
      </c>
      <c r="E115" s="142">
        <v>820</v>
      </c>
      <c r="F115" s="141" t="s">
        <v>765</v>
      </c>
      <c r="G115" s="141" t="s">
        <v>764</v>
      </c>
      <c r="H115" s="143" t="s">
        <v>452</v>
      </c>
      <c r="I115" s="143"/>
      <c r="J115" s="143"/>
      <c r="K115" s="143"/>
      <c r="L115" s="145" t="str">
        <f t="shared" si="0"/>
        <v>200</v>
      </c>
      <c r="M115" s="146" t="str">
        <f t="shared" si="1"/>
        <v>PETITE CAISSE</v>
      </c>
      <c r="N115" s="147">
        <f>+IF(OR($Q115=Parametres!$G$2,$Q115=Parametres!$G$3),I115,C115)</f>
        <v>820</v>
      </c>
      <c r="O115" s="147">
        <f>+IF(OR($Q115=Parametres!$G$2,$Q115=Parametres!$G$3),J115,D115)</f>
        <v>0</v>
      </c>
      <c r="P115" s="147">
        <f>+IF(OR($Q115=Parametres!$G$2,$Q115=Parametres!$G$3),K115,E115)</f>
        <v>820</v>
      </c>
      <c r="Q115" s="146" t="str">
        <f t="shared" ref="Q115:S115" si="115">+F115</f>
        <v>2-Actifs</v>
      </c>
      <c r="R115" s="145" t="str">
        <f t="shared" si="115"/>
        <v>200</v>
      </c>
      <c r="S115" s="146" t="str">
        <f t="shared" si="115"/>
        <v>_</v>
      </c>
      <c r="T115" s="165" t="str">
        <f>+VLOOKUP($L115,Data_Validation!$A:$D,1,0)</f>
        <v>200</v>
      </c>
      <c r="U115" s="150" t="str">
        <f>+VLOOKUP($L115,Data_Validation!$A:$D,3,0)</f>
        <v>Bilan</v>
      </c>
      <c r="V115" s="150" t="str">
        <f>+VLOOKUP($L115,Data_Validation!$A:$D,4,0)</f>
        <v>encaisse</v>
      </c>
      <c r="W115" s="150" t="str">
        <f>+VLOOKUP($L115,Data_Validation!$A:$E,5,0)</f>
        <v>$</v>
      </c>
      <c r="X115" s="150">
        <f>+VLOOKUP($L115,Data_Validation!$A:$F,6,0)</f>
        <v>0</v>
      </c>
    </row>
    <row r="116" spans="1:24" ht="15" customHeight="1">
      <c r="A116" s="141" t="s">
        <v>766</v>
      </c>
      <c r="B116" s="141" t="s">
        <v>767</v>
      </c>
      <c r="C116" s="142">
        <v>1714390.7</v>
      </c>
      <c r="D116" s="142">
        <v>-19854.009999999998</v>
      </c>
      <c r="E116" s="142">
        <v>1694536.69</v>
      </c>
      <c r="F116" s="141" t="s">
        <v>765</v>
      </c>
      <c r="G116" s="141" t="s">
        <v>767</v>
      </c>
      <c r="H116" s="143" t="s">
        <v>452</v>
      </c>
      <c r="I116" s="151"/>
      <c r="J116" s="151"/>
      <c r="K116" s="151"/>
      <c r="L116" s="145" t="str">
        <f t="shared" si="0"/>
        <v>202</v>
      </c>
      <c r="M116" s="146" t="str">
        <f t="shared" si="1"/>
        <v>ENCAISSE</v>
      </c>
      <c r="N116" s="147">
        <f>+IF(OR($Q116=Parametres!$G$2,$Q116=Parametres!$G$3),I116,C116)</f>
        <v>1714390.7</v>
      </c>
      <c r="O116" s="147">
        <f>+IF(OR($Q116=Parametres!$G$2,$Q116=Parametres!$G$3),J116,D116)</f>
        <v>-19854.009999999998</v>
      </c>
      <c r="P116" s="147">
        <f>+IF(OR($Q116=Parametres!$G$2,$Q116=Parametres!$G$3),K116,E116)</f>
        <v>1694536.69</v>
      </c>
      <c r="Q116" s="146" t="str">
        <f t="shared" ref="Q116:S116" si="116">+F116</f>
        <v>2-Actifs</v>
      </c>
      <c r="R116" s="145" t="str">
        <f t="shared" si="116"/>
        <v>202</v>
      </c>
      <c r="S116" s="146" t="str">
        <f t="shared" si="116"/>
        <v>_</v>
      </c>
      <c r="T116" s="150" t="str">
        <f>+VLOOKUP($L116,Data_Validation!$A:$D,1,0)</f>
        <v>202</v>
      </c>
      <c r="U116" s="150" t="str">
        <f>+VLOOKUP($L116,Data_Validation!$A:$D,3,0)</f>
        <v>Bilan</v>
      </c>
      <c r="V116" s="150" t="str">
        <f>+VLOOKUP($L116,Data_Validation!$A:$D,4,0)</f>
        <v>encaisse</v>
      </c>
      <c r="W116" s="150" t="str">
        <f>+VLOOKUP($L116,Data_Validation!$A:$E,5,0)</f>
        <v>$</v>
      </c>
      <c r="X116" s="150">
        <f>+VLOOKUP($L116,Data_Validation!$A:$F,6,0)</f>
        <v>0</v>
      </c>
    </row>
    <row r="117" spans="1:24" ht="15.75" customHeight="1">
      <c r="A117" s="141" t="s">
        <v>769</v>
      </c>
      <c r="B117" s="141" t="s">
        <v>770</v>
      </c>
      <c r="C117" s="144">
        <v>1000000</v>
      </c>
      <c r="D117" s="144">
        <v>500000</v>
      </c>
      <c r="E117" s="144">
        <v>1500000</v>
      </c>
      <c r="F117" s="141" t="s">
        <v>765</v>
      </c>
      <c r="G117" s="141" t="s">
        <v>767</v>
      </c>
      <c r="H117" s="143" t="s">
        <v>452</v>
      </c>
      <c r="I117" s="142"/>
      <c r="J117" s="142"/>
      <c r="K117" s="142"/>
      <c r="L117" s="145" t="str">
        <f t="shared" si="0"/>
        <v>202B</v>
      </c>
      <c r="M117" s="146" t="str">
        <f t="shared" si="1"/>
        <v>PAIEMENTS FORFAITAIRES FLOOR PLAN</v>
      </c>
      <c r="N117" s="147">
        <f>+IF(OR($Q117=Parametres!$G$2,$Q117=Parametres!$G$3),I117,C117)</f>
        <v>1000000</v>
      </c>
      <c r="O117" s="147">
        <f>+IF(OR($Q117=Parametres!$G$2,$Q117=Parametres!$G$3),J117,D117)</f>
        <v>500000</v>
      </c>
      <c r="P117" s="147">
        <f>+IF(OR($Q117=Parametres!$G$2,$Q117=Parametres!$G$3),K117,E117)</f>
        <v>1500000</v>
      </c>
      <c r="Q117" s="146" t="str">
        <f t="shared" ref="Q117:S117" si="117">+F117</f>
        <v>2-Actifs</v>
      </c>
      <c r="R117" s="145" t="str">
        <f t="shared" si="117"/>
        <v>202</v>
      </c>
      <c r="S117" s="146" t="str">
        <f t="shared" si="117"/>
        <v>_</v>
      </c>
      <c r="T117" s="150" t="str">
        <f>+VLOOKUP($L117,Data_Validation!$A:$D,1,0)</f>
        <v>202B</v>
      </c>
      <c r="U117" s="150" t="str">
        <f>+VLOOKUP($L117,Data_Validation!$A:$D,3,0)</f>
        <v>bilan</v>
      </c>
      <c r="V117" s="150" t="str">
        <f>+VLOOKUP($L117,Data_Validation!$A:$D,4,0)</f>
        <v>Encaisse</v>
      </c>
      <c r="W117" s="150" t="str">
        <f>+VLOOKUP($L117,Data_Validation!$A:$E,5,0)</f>
        <v>$</v>
      </c>
      <c r="X117" s="150">
        <f>+VLOOKUP($L117,Data_Validation!$A:$F,6,0)</f>
        <v>0</v>
      </c>
    </row>
    <row r="118" spans="1:24" ht="15" customHeight="1">
      <c r="A118" s="141" t="s">
        <v>771</v>
      </c>
      <c r="B118" s="141" t="s">
        <v>772</v>
      </c>
      <c r="C118" s="142">
        <v>744750.41</v>
      </c>
      <c r="D118" s="142">
        <v>-150416.29999999999</v>
      </c>
      <c r="E118" s="142">
        <v>594334.11</v>
      </c>
      <c r="F118" s="141" t="s">
        <v>765</v>
      </c>
      <c r="G118" s="141" t="s">
        <v>772</v>
      </c>
      <c r="H118" s="143" t="s">
        <v>452</v>
      </c>
      <c r="I118" s="151"/>
      <c r="J118" s="151"/>
      <c r="K118" s="151"/>
      <c r="L118" s="145" t="str">
        <f t="shared" si="0"/>
        <v>205</v>
      </c>
      <c r="M118" s="146" t="str">
        <f t="shared" si="1"/>
        <v>CONTRATS EN TRANSIT</v>
      </c>
      <c r="N118" s="147">
        <f>+IF(OR($Q118=Parametres!$G$2,$Q118=Parametres!$G$3),I118,C118)</f>
        <v>744750.41</v>
      </c>
      <c r="O118" s="147">
        <f>+IF(OR($Q118=Parametres!$G$2,$Q118=Parametres!$G$3),J118,D118)</f>
        <v>-150416.29999999999</v>
      </c>
      <c r="P118" s="147">
        <f>+IF(OR($Q118=Parametres!$G$2,$Q118=Parametres!$G$3),K118,E118)</f>
        <v>594334.11</v>
      </c>
      <c r="Q118" s="146" t="str">
        <f t="shared" ref="Q118:S118" si="118">+F118</f>
        <v>2-Actifs</v>
      </c>
      <c r="R118" s="145" t="str">
        <f t="shared" si="118"/>
        <v>205</v>
      </c>
      <c r="S118" s="146" t="str">
        <f t="shared" si="118"/>
        <v>_</v>
      </c>
      <c r="T118" s="150" t="str">
        <f>+VLOOKUP($L118,Data_Validation!$A:$D,1,0)</f>
        <v>205</v>
      </c>
      <c r="U118" s="150" t="str">
        <f>+VLOOKUP($L118,Data_Validation!$A:$D,3,0)</f>
        <v>Bilan</v>
      </c>
      <c r="V118" s="150" t="str">
        <f>+VLOOKUP($L118,Data_Validation!$A:$D,4,0)</f>
        <v>Recevables Contrats en Transit</v>
      </c>
      <c r="W118" s="150" t="str">
        <f>+VLOOKUP($L118,Data_Validation!$A:$E,5,0)</f>
        <v>$</v>
      </c>
      <c r="X118" s="150">
        <f>+VLOOKUP($L118,Data_Validation!$A:$F,6,0)</f>
        <v>0</v>
      </c>
    </row>
    <row r="119" spans="1:24" ht="15" customHeight="1">
      <c r="A119" s="141" t="s">
        <v>773</v>
      </c>
      <c r="B119" s="141" t="s">
        <v>774</v>
      </c>
      <c r="C119" s="144">
        <v>-11658.72</v>
      </c>
      <c r="D119" s="144">
        <v>105584.51</v>
      </c>
      <c r="E119" s="144">
        <v>93925.79</v>
      </c>
      <c r="F119" s="141" t="s">
        <v>765</v>
      </c>
      <c r="G119" s="141" t="s">
        <v>774</v>
      </c>
      <c r="H119" s="143" t="s">
        <v>452</v>
      </c>
      <c r="I119" s="142"/>
      <c r="J119" s="142"/>
      <c r="K119" s="142"/>
      <c r="L119" s="145" t="str">
        <f t="shared" si="0"/>
        <v>210</v>
      </c>
      <c r="M119" s="146" t="str">
        <f t="shared" si="1"/>
        <v>RECEVABLES VEHICULES</v>
      </c>
      <c r="N119" s="147">
        <f>+IF(OR($Q119=Parametres!$G$2,$Q119=Parametres!$G$3),I119,C119)</f>
        <v>-11658.72</v>
      </c>
      <c r="O119" s="147">
        <f>+IF(OR($Q119=Parametres!$G$2,$Q119=Parametres!$G$3),J119,D119)</f>
        <v>105584.51</v>
      </c>
      <c r="P119" s="147">
        <f>+IF(OR($Q119=Parametres!$G$2,$Q119=Parametres!$G$3),K119,E119)</f>
        <v>93925.79</v>
      </c>
      <c r="Q119" s="146" t="str">
        <f t="shared" ref="Q119:S119" si="119">+F119</f>
        <v>2-Actifs</v>
      </c>
      <c r="R119" s="145" t="str">
        <f t="shared" si="119"/>
        <v>210</v>
      </c>
      <c r="S119" s="146" t="str">
        <f t="shared" si="119"/>
        <v>_</v>
      </c>
      <c r="T119" s="150" t="str">
        <f>+VLOOKUP($L119,Data_Validation!$A:$D,1,0)</f>
        <v>210</v>
      </c>
      <c r="U119" s="150" t="str">
        <f>+VLOOKUP($L119,Data_Validation!$A:$D,3,0)</f>
        <v>Bilan</v>
      </c>
      <c r="V119" s="150" t="str">
        <f>+VLOOKUP($L119,Data_Validation!$A:$D,4,0)</f>
        <v>Recevables Véhicules</v>
      </c>
      <c r="W119" s="150" t="str">
        <f>+VLOOKUP($L119,Data_Validation!$A:$E,5,0)</f>
        <v>$</v>
      </c>
      <c r="X119" s="150">
        <f>+VLOOKUP($L119,Data_Validation!$A:$F,6,0)</f>
        <v>0</v>
      </c>
    </row>
    <row r="120" spans="1:24" ht="15" customHeight="1">
      <c r="A120" s="141" t="s">
        <v>776</v>
      </c>
      <c r="B120" s="141" t="s">
        <v>777</v>
      </c>
      <c r="C120" s="142">
        <v>105014.96</v>
      </c>
      <c r="D120" s="142">
        <v>59808.81</v>
      </c>
      <c r="E120" s="142">
        <v>164823.76999999999</v>
      </c>
      <c r="F120" s="141" t="s">
        <v>765</v>
      </c>
      <c r="G120" s="141" t="s">
        <v>774</v>
      </c>
      <c r="H120" s="143" t="s">
        <v>452</v>
      </c>
      <c r="I120" s="151"/>
      <c r="J120" s="151"/>
      <c r="K120" s="151"/>
      <c r="L120" s="145" t="str">
        <f t="shared" si="0"/>
        <v>210A</v>
      </c>
      <c r="M120" s="146" t="str">
        <f t="shared" si="1"/>
        <v>WHOLESALE &amp; ECHANGE A/R</v>
      </c>
      <c r="N120" s="147">
        <f>+IF(OR($Q120=Parametres!$G$2,$Q120=Parametres!$G$3),I120,C120)</f>
        <v>105014.96</v>
      </c>
      <c r="O120" s="147">
        <f>+IF(OR($Q120=Parametres!$G$2,$Q120=Parametres!$G$3),J120,D120)</f>
        <v>59808.81</v>
      </c>
      <c r="P120" s="147">
        <f>+IF(OR($Q120=Parametres!$G$2,$Q120=Parametres!$G$3),K120,E120)</f>
        <v>164823.76999999999</v>
      </c>
      <c r="Q120" s="146" t="str">
        <f t="shared" ref="Q120:S120" si="120">+F120</f>
        <v>2-Actifs</v>
      </c>
      <c r="R120" s="145" t="str">
        <f t="shared" si="120"/>
        <v>210</v>
      </c>
      <c r="S120" s="146" t="str">
        <f t="shared" si="120"/>
        <v>_</v>
      </c>
      <c r="T120" s="165" t="str">
        <f>+VLOOKUP($L120,Data_Validation!$A:$D,1,0)</f>
        <v>210A</v>
      </c>
      <c r="U120" s="150" t="str">
        <f>+VLOOKUP($L120,Data_Validation!$A:$D,3,0)</f>
        <v>Bilan</v>
      </c>
      <c r="V120" s="150" t="str">
        <f>+VLOOKUP($L120,Data_Validation!$A:$D,4,0)</f>
        <v>Recevables Véhicules</v>
      </c>
      <c r="W120" s="150" t="str">
        <f>+VLOOKUP($L120,Data_Validation!$A:$E,5,0)</f>
        <v>$</v>
      </c>
      <c r="X120" s="150">
        <f>+VLOOKUP($L120,Data_Validation!$A:$F,6,0)</f>
        <v>0</v>
      </c>
    </row>
    <row r="121" spans="1:24" ht="15" customHeight="1">
      <c r="A121" s="141" t="s">
        <v>778</v>
      </c>
      <c r="B121" s="141" t="s">
        <v>779</v>
      </c>
      <c r="C121" s="142">
        <v>152714.65</v>
      </c>
      <c r="D121" s="142">
        <v>-481.54</v>
      </c>
      <c r="E121" s="142">
        <v>152233.10999999999</v>
      </c>
      <c r="F121" s="141" t="s">
        <v>765</v>
      </c>
      <c r="G121" s="141" t="s">
        <v>774</v>
      </c>
      <c r="H121" s="143" t="s">
        <v>452</v>
      </c>
      <c r="I121" s="151"/>
      <c r="J121" s="151"/>
      <c r="K121" s="151"/>
      <c r="L121" s="145" t="str">
        <f t="shared" si="0"/>
        <v>210L</v>
      </c>
      <c r="M121" s="146" t="str">
        <f t="shared" si="1"/>
        <v>A/R INTERCO WHOLESALE &amp; ECHANGE</v>
      </c>
      <c r="N121" s="147">
        <f>+IF(OR($Q121=Parametres!$G$2,$Q121=Parametres!$G$3),I121,C121)</f>
        <v>152714.65</v>
      </c>
      <c r="O121" s="147">
        <f>+IF(OR($Q121=Parametres!$G$2,$Q121=Parametres!$G$3),J121,D121)</f>
        <v>-481.54</v>
      </c>
      <c r="P121" s="147">
        <f>+IF(OR($Q121=Parametres!$G$2,$Q121=Parametres!$G$3),K121,E121)</f>
        <v>152233.10999999999</v>
      </c>
      <c r="Q121" s="146" t="str">
        <f t="shared" ref="Q121:S121" si="121">+F121</f>
        <v>2-Actifs</v>
      </c>
      <c r="R121" s="145" t="str">
        <f t="shared" si="121"/>
        <v>210</v>
      </c>
      <c r="S121" s="146" t="str">
        <f t="shared" si="121"/>
        <v>_</v>
      </c>
      <c r="T121" s="150" t="str">
        <f>+VLOOKUP($L121,Data_Validation!$A:$D,1,0)</f>
        <v>210L</v>
      </c>
      <c r="U121" s="150" t="str">
        <f>+VLOOKUP($L121,Data_Validation!$A:$D,3,0)</f>
        <v>bilan</v>
      </c>
      <c r="V121" s="150" t="str">
        <f>+VLOOKUP($L121,Data_Validation!$A:$D,4,0)</f>
        <v>Recevables Intercos</v>
      </c>
      <c r="W121" s="150" t="str">
        <f>+VLOOKUP($L121,Data_Validation!$A:$E,5,0)</f>
        <v>$</v>
      </c>
      <c r="X121" s="150">
        <f>+VLOOKUP($L121,Data_Validation!$A:$F,6,0)</f>
        <v>0</v>
      </c>
    </row>
    <row r="122" spans="1:24" ht="15" customHeight="1">
      <c r="A122" s="141" t="s">
        <v>780</v>
      </c>
      <c r="B122" s="141" t="s">
        <v>781</v>
      </c>
      <c r="C122" s="142">
        <v>128530.34</v>
      </c>
      <c r="D122" s="142">
        <v>46816.24</v>
      </c>
      <c r="E122" s="142">
        <v>175346.58</v>
      </c>
      <c r="F122" s="141" t="s">
        <v>765</v>
      </c>
      <c r="G122" s="141" t="s">
        <v>781</v>
      </c>
      <c r="H122" s="143" t="s">
        <v>452</v>
      </c>
      <c r="I122" s="151"/>
      <c r="J122" s="151"/>
      <c r="K122" s="151"/>
      <c r="L122" s="145" t="str">
        <f t="shared" si="0"/>
        <v>220</v>
      </c>
      <c r="M122" s="146" t="str">
        <f t="shared" si="1"/>
        <v>RECEVABLES PIECES ET SERVICE</v>
      </c>
      <c r="N122" s="147">
        <f>+IF(OR($Q122=Parametres!$G$2,$Q122=Parametres!$G$3),I122,C122)</f>
        <v>128530.34</v>
      </c>
      <c r="O122" s="148">
        <f>+IF(OR($Q122=Parametres!$G$2,$Q122=Parametres!$G$3),J122,D122)</f>
        <v>46816.24</v>
      </c>
      <c r="P122" s="147">
        <f>+IF(OR($Q122=Parametres!$G$2,$Q122=Parametres!$G$3),K122,E122)</f>
        <v>175346.58</v>
      </c>
      <c r="Q122" s="146" t="str">
        <f t="shared" ref="Q122:S122" si="122">+F122</f>
        <v>2-Actifs</v>
      </c>
      <c r="R122" s="145" t="str">
        <f t="shared" si="122"/>
        <v>220</v>
      </c>
      <c r="S122" s="146" t="str">
        <f t="shared" si="122"/>
        <v>_</v>
      </c>
      <c r="T122" s="150" t="str">
        <f>+VLOOKUP($L122,Data_Validation!$A:$D,1,0)</f>
        <v>220</v>
      </c>
      <c r="U122" s="150" t="str">
        <f>+VLOOKUP($L122,Data_Validation!$A:$D,3,0)</f>
        <v>Bilan</v>
      </c>
      <c r="V122" s="150" t="str">
        <f>+VLOOKUP($L122,Data_Validation!$A:$D,4,0)</f>
        <v>Recevables Pièces et Service</v>
      </c>
      <c r="W122" s="150" t="str">
        <f>+VLOOKUP($L122,Data_Validation!$A:$E,5,0)</f>
        <v>$</v>
      </c>
      <c r="X122" s="150">
        <f>+VLOOKUP($L122,Data_Validation!$A:$F,6,0)</f>
        <v>0</v>
      </c>
    </row>
    <row r="123" spans="1:24" ht="15.75" customHeight="1">
      <c r="A123" s="141" t="s">
        <v>782</v>
      </c>
      <c r="B123" s="141" t="s">
        <v>783</v>
      </c>
      <c r="C123" s="142">
        <v>-9850</v>
      </c>
      <c r="D123" s="142">
        <v>75</v>
      </c>
      <c r="E123" s="142">
        <v>-9775</v>
      </c>
      <c r="F123" s="141" t="s">
        <v>765</v>
      </c>
      <c r="G123" s="141" t="s">
        <v>781</v>
      </c>
      <c r="H123" s="141" t="s">
        <v>452</v>
      </c>
      <c r="I123" s="182"/>
      <c r="J123" s="182"/>
      <c r="K123" s="182"/>
      <c r="L123" s="145" t="str">
        <f t="shared" si="0"/>
        <v>220C</v>
      </c>
      <c r="M123" s="146" t="str">
        <f t="shared" si="1"/>
        <v>RECEVABLE RECOURS COLLECTIF</v>
      </c>
      <c r="N123" s="147">
        <f>+IF(OR($Q123=Parametres!$G$2,$Q123=Parametres!$G$3),I123,C123)</f>
        <v>-9850</v>
      </c>
      <c r="O123" s="148">
        <f>+IF(OR($Q123=Parametres!$G$2,$Q123=Parametres!$G$3),J123,D123)</f>
        <v>75</v>
      </c>
      <c r="P123" s="147">
        <f>+IF(OR($Q123=Parametres!$G$2,$Q123=Parametres!$G$3),K123,E123)</f>
        <v>-9775</v>
      </c>
      <c r="Q123" s="146" t="str">
        <f t="shared" ref="Q123:S123" si="123">+F123</f>
        <v>2-Actifs</v>
      </c>
      <c r="R123" s="145" t="str">
        <f t="shared" si="123"/>
        <v>220</v>
      </c>
      <c r="S123" s="146" t="str">
        <f t="shared" si="123"/>
        <v>_</v>
      </c>
      <c r="T123" s="150" t="str">
        <f>+VLOOKUP($L123,Data_Validation!$A:$D,1,0)</f>
        <v>220C</v>
      </c>
      <c r="U123" s="150" t="str">
        <f>+VLOOKUP($L123,Data_Validation!$A:$D,3,0)</f>
        <v>Bilan</v>
      </c>
      <c r="V123" s="150" t="str">
        <f>+VLOOKUP($L123,Data_Validation!$A:$D,4,0)</f>
        <v>Autres Courus</v>
      </c>
      <c r="W123" s="150" t="str">
        <f>+VLOOKUP($L123,Data_Validation!$A:$E,5,0)</f>
        <v>$</v>
      </c>
      <c r="X123" s="150">
        <f>+VLOOKUP($L123,Data_Validation!$A:$F,6,0)</f>
        <v>0</v>
      </c>
    </row>
    <row r="124" spans="1:24" ht="15" customHeight="1">
      <c r="A124" s="141" t="s">
        <v>785</v>
      </c>
      <c r="B124" s="141" t="s">
        <v>786</v>
      </c>
      <c r="C124" s="142">
        <v>97303.86</v>
      </c>
      <c r="D124" s="142">
        <v>93262.35</v>
      </c>
      <c r="E124" s="142">
        <v>190566.21</v>
      </c>
      <c r="F124" s="141" t="s">
        <v>765</v>
      </c>
      <c r="G124" s="141" t="s">
        <v>786</v>
      </c>
      <c r="H124" s="143" t="s">
        <v>452</v>
      </c>
      <c r="I124" s="151"/>
      <c r="J124" s="151"/>
      <c r="K124" s="151"/>
      <c r="L124" s="145" t="str">
        <f t="shared" si="0"/>
        <v>221</v>
      </c>
      <c r="M124" s="146" t="str">
        <f t="shared" si="1"/>
        <v>BONIS A/R MANUFACTURIER</v>
      </c>
      <c r="N124" s="147">
        <f>+IF(OR($Q124=Parametres!$G$2,$Q124=Parametres!$G$3),I124,C124)</f>
        <v>97303.86</v>
      </c>
      <c r="O124" s="147">
        <f>+IF(OR($Q124=Parametres!$G$2,$Q124=Parametres!$G$3),J124,D124)</f>
        <v>93262.35</v>
      </c>
      <c r="P124" s="147">
        <f>+IF(OR($Q124=Parametres!$G$2,$Q124=Parametres!$G$3),K124,E124)</f>
        <v>190566.21</v>
      </c>
      <c r="Q124" s="146" t="str">
        <f t="shared" ref="Q124:S124" si="124">+F124</f>
        <v>2-Actifs</v>
      </c>
      <c r="R124" s="145" t="str">
        <f t="shared" si="124"/>
        <v>221</v>
      </c>
      <c r="S124" s="146" t="str">
        <f t="shared" si="124"/>
        <v>_</v>
      </c>
      <c r="T124" s="165" t="str">
        <f>+VLOOKUP($L124,Data_Validation!$A:$D,1,0)</f>
        <v>221</v>
      </c>
      <c r="U124" s="150" t="str">
        <f>+VLOOKUP($L124,Data_Validation!$A:$D,3,0)</f>
        <v>Bilan</v>
      </c>
      <c r="V124" s="150" t="str">
        <f>+VLOOKUP($L124,Data_Validation!$A:$D,4,0)</f>
        <v>Recevables Manufacturier</v>
      </c>
      <c r="W124" s="150" t="str">
        <f>+VLOOKUP($L124,Data_Validation!$A:$E,5,0)</f>
        <v>$</v>
      </c>
      <c r="X124" s="150">
        <f>+VLOOKUP($L124,Data_Validation!$A:$F,6,0)</f>
        <v>0</v>
      </c>
    </row>
    <row r="125" spans="1:24" ht="15" customHeight="1">
      <c r="A125" s="141" t="s">
        <v>787</v>
      </c>
      <c r="B125" s="141" t="s">
        <v>788</v>
      </c>
      <c r="C125" s="142">
        <v>105076.98</v>
      </c>
      <c r="D125" s="142">
        <v>-12655.02</v>
      </c>
      <c r="E125" s="142">
        <v>92421.96</v>
      </c>
      <c r="F125" s="141" t="s">
        <v>765</v>
      </c>
      <c r="G125" s="141" t="s">
        <v>788</v>
      </c>
      <c r="H125" s="141" t="s">
        <v>452</v>
      </c>
      <c r="I125" s="151"/>
      <c r="J125" s="151"/>
      <c r="K125" s="151"/>
      <c r="L125" s="145" t="str">
        <f t="shared" si="0"/>
        <v>221A</v>
      </c>
      <c r="M125" s="146" t="str">
        <f t="shared" si="1"/>
        <v>PROGRAMMES A/R MANUFACTURIER</v>
      </c>
      <c r="N125" s="147">
        <f>+IF(OR($Q125=Parametres!$G$2,$Q125=Parametres!$G$3),I125,C125)</f>
        <v>105076.98</v>
      </c>
      <c r="O125" s="147">
        <f>+IF(OR($Q125=Parametres!$G$2,$Q125=Parametres!$G$3),J125,D125)</f>
        <v>-12655.02</v>
      </c>
      <c r="P125" s="147">
        <f>+IF(OR($Q125=Parametres!$G$2,$Q125=Parametres!$G$3),K125,E125)</f>
        <v>92421.96</v>
      </c>
      <c r="Q125" s="146" t="str">
        <f t="shared" ref="Q125:S125" si="125">+F125</f>
        <v>2-Actifs</v>
      </c>
      <c r="R125" s="145" t="str">
        <f t="shared" si="125"/>
        <v>221A</v>
      </c>
      <c r="S125" s="146" t="str">
        <f t="shared" si="125"/>
        <v>_</v>
      </c>
      <c r="T125" s="150" t="str">
        <f>+VLOOKUP($L125,Data_Validation!$A:$D,1,0)</f>
        <v>221A</v>
      </c>
      <c r="U125" s="150" t="str">
        <f>+VLOOKUP($L125,Data_Validation!$A:$D,3,0)</f>
        <v>Bilan</v>
      </c>
      <c r="V125" s="150" t="str">
        <f>+VLOOKUP($L125,Data_Validation!$A:$D,4,0)</f>
        <v>Recevables Manufacturier</v>
      </c>
      <c r="W125" s="150" t="str">
        <f>+VLOOKUP($L125,Data_Validation!$A:$E,5,0)</f>
        <v>$</v>
      </c>
      <c r="X125" s="150">
        <f>+VLOOKUP($L125,Data_Validation!$A:$F,6,0)</f>
        <v>0</v>
      </c>
    </row>
    <row r="126" spans="1:24" ht="15" customHeight="1">
      <c r="A126" s="141" t="s">
        <v>789</v>
      </c>
      <c r="B126" s="141" t="s">
        <v>790</v>
      </c>
      <c r="C126" s="142">
        <v>5000</v>
      </c>
      <c r="D126" s="142">
        <v>-5000</v>
      </c>
      <c r="E126" s="142">
        <v>0</v>
      </c>
      <c r="F126" s="141" t="s">
        <v>765</v>
      </c>
      <c r="G126" s="141" t="s">
        <v>788</v>
      </c>
      <c r="H126" s="143" t="s">
        <v>452</v>
      </c>
      <c r="I126" s="143"/>
      <c r="J126" s="143"/>
      <c r="K126" s="143"/>
      <c r="L126" s="145" t="str">
        <f t="shared" si="0"/>
        <v>221C</v>
      </c>
      <c r="M126" s="146" t="str">
        <f t="shared" si="1"/>
        <v>ROULEZ VERT A RECEVOIR</v>
      </c>
      <c r="N126" s="147">
        <f>+IF(OR($Q126=Parametres!$G$2,$Q126=Parametres!$G$3),I126,C126)</f>
        <v>5000</v>
      </c>
      <c r="O126" s="148">
        <f>+IF(OR($Q126=Parametres!$G$2,$Q126=Parametres!$G$3),J126,D126)</f>
        <v>-5000</v>
      </c>
      <c r="P126" s="147">
        <f>+IF(OR($Q126=Parametres!$G$2,$Q126=Parametres!$G$3),K126,E126)</f>
        <v>0</v>
      </c>
      <c r="Q126" s="146" t="str">
        <f t="shared" ref="Q126:S126" si="126">+F126</f>
        <v>2-Actifs</v>
      </c>
      <c r="R126" s="145" t="str">
        <f t="shared" si="126"/>
        <v>221A</v>
      </c>
      <c r="S126" s="146" t="str">
        <f t="shared" si="126"/>
        <v>_</v>
      </c>
      <c r="T126" s="165" t="str">
        <f>+VLOOKUP($L126,Data_Validation!$A:$D,1,0)</f>
        <v>221C</v>
      </c>
      <c r="U126" s="150" t="str">
        <f>+VLOOKUP($L126,Data_Validation!$A:$D,3,0)</f>
        <v>Bilan</v>
      </c>
      <c r="V126" s="150" t="str">
        <f>+VLOOKUP($L126,Data_Validation!$A:$D,4,0)</f>
        <v>Recevables Autres</v>
      </c>
      <c r="W126" s="150" t="str">
        <f>+VLOOKUP($L126,Data_Validation!$A:$E,5,0)</f>
        <v>$</v>
      </c>
      <c r="X126" s="150">
        <f>+VLOOKUP($L126,Data_Validation!$A:$F,6,0)</f>
        <v>0</v>
      </c>
    </row>
    <row r="127" spans="1:24" ht="15" customHeight="1">
      <c r="A127" s="141" t="s">
        <v>791</v>
      </c>
      <c r="B127" s="141" t="s">
        <v>792</v>
      </c>
      <c r="C127" s="142">
        <v>45926.49</v>
      </c>
      <c r="D127" s="142">
        <v>-13289.06</v>
      </c>
      <c r="E127" s="142">
        <v>32637.43</v>
      </c>
      <c r="F127" s="141" t="s">
        <v>765</v>
      </c>
      <c r="G127" s="141" t="s">
        <v>793</v>
      </c>
      <c r="H127" s="143" t="s">
        <v>452</v>
      </c>
      <c r="I127" s="151"/>
      <c r="J127" s="151"/>
      <c r="K127" s="151"/>
      <c r="L127" s="145" t="str">
        <f t="shared" si="0"/>
        <v>222A</v>
      </c>
      <c r="M127" s="146" t="str">
        <f t="shared" si="1"/>
        <v>RECLAMATION GARANTIE A/R BMW</v>
      </c>
      <c r="N127" s="147">
        <f>+IF(OR($Q127=Parametres!$G$2,$Q127=Parametres!$G$3),I127,C127)</f>
        <v>45926.49</v>
      </c>
      <c r="O127" s="148">
        <f>+IF(OR($Q127=Parametres!$G$2,$Q127=Parametres!$G$3),J127,D127)</f>
        <v>-13289.06</v>
      </c>
      <c r="P127" s="147">
        <f>+IF(OR($Q127=Parametres!$G$2,$Q127=Parametres!$G$3),K127,E127)</f>
        <v>32637.43</v>
      </c>
      <c r="Q127" s="146" t="str">
        <f t="shared" ref="Q127:S127" si="127">+F127</f>
        <v>2-Actifs</v>
      </c>
      <c r="R127" s="145" t="str">
        <f t="shared" si="127"/>
        <v>222</v>
      </c>
      <c r="S127" s="146" t="str">
        <f t="shared" si="127"/>
        <v>_</v>
      </c>
      <c r="T127" s="150" t="str">
        <f>+VLOOKUP($L127,Data_Validation!$A:$D,1,0)</f>
        <v>222A</v>
      </c>
      <c r="U127" s="150" t="str">
        <f>+VLOOKUP($L127,Data_Validation!$A:$D,3,0)</f>
        <v>Bilan</v>
      </c>
      <c r="V127" s="150" t="str">
        <f>+VLOOKUP($L127,Data_Validation!$A:$D,4,0)</f>
        <v>Recevables Garantie Manufacturier</v>
      </c>
      <c r="W127" s="150" t="str">
        <f>+VLOOKUP($L127,Data_Validation!$A:$E,5,0)</f>
        <v>$</v>
      </c>
      <c r="X127" s="150">
        <f>+VLOOKUP($L127,Data_Validation!$A:$F,6,0)</f>
        <v>0</v>
      </c>
    </row>
    <row r="128" spans="1:24" ht="15" customHeight="1">
      <c r="A128" s="141" t="s">
        <v>794</v>
      </c>
      <c r="B128" s="141" t="s">
        <v>795</v>
      </c>
      <c r="C128" s="144">
        <v>6410.44</v>
      </c>
      <c r="D128" s="144">
        <v>-6410.44</v>
      </c>
      <c r="E128" s="144">
        <v>0</v>
      </c>
      <c r="F128" s="141" t="s">
        <v>765</v>
      </c>
      <c r="G128" s="141" t="s">
        <v>795</v>
      </c>
      <c r="H128" s="143" t="s">
        <v>452</v>
      </c>
      <c r="I128" s="142"/>
      <c r="J128" s="142"/>
      <c r="K128" s="142"/>
      <c r="L128" s="145" t="str">
        <f t="shared" si="0"/>
        <v>226</v>
      </c>
      <c r="M128" s="146" t="str">
        <f t="shared" si="1"/>
        <v>AUTRES RECEVABLES</v>
      </c>
      <c r="N128" s="147">
        <f>+IF(OR($Q128=Parametres!$G$2,$Q128=Parametres!$G$3),I128,C128)</f>
        <v>6410.44</v>
      </c>
      <c r="O128" s="147">
        <f>+IF(OR($Q128=Parametres!$G$2,$Q128=Parametres!$G$3),J128,D128)</f>
        <v>-6410.44</v>
      </c>
      <c r="P128" s="147">
        <f>+IF(OR($Q128=Parametres!$G$2,$Q128=Parametres!$G$3),K128,E128)</f>
        <v>0</v>
      </c>
      <c r="Q128" s="146" t="str">
        <f t="shared" ref="Q128:S128" si="128">+F128</f>
        <v>2-Actifs</v>
      </c>
      <c r="R128" s="145" t="str">
        <f t="shared" si="128"/>
        <v>226</v>
      </c>
      <c r="S128" s="146" t="str">
        <f t="shared" si="128"/>
        <v>_</v>
      </c>
      <c r="T128" s="150" t="str">
        <f>+VLOOKUP($L128,Data_Validation!$A:$D,1,0)</f>
        <v>226</v>
      </c>
      <c r="U128" s="150" t="str">
        <f>+VLOOKUP($L128,Data_Validation!$A:$D,3,0)</f>
        <v>Bilan</v>
      </c>
      <c r="V128" s="150" t="str">
        <f>+VLOOKUP($L128,Data_Validation!$A:$D,4,0)</f>
        <v>Recevables Autres</v>
      </c>
      <c r="W128" s="150" t="str">
        <f>+VLOOKUP($L128,Data_Validation!$A:$E,5,0)</f>
        <v>$</v>
      </c>
      <c r="X128" s="150">
        <f>+VLOOKUP($L128,Data_Validation!$A:$F,6,0)</f>
        <v>0</v>
      </c>
    </row>
    <row r="129" spans="1:24" ht="15" customHeight="1">
      <c r="A129" s="141" t="s">
        <v>796</v>
      </c>
      <c r="B129" s="141" t="s">
        <v>797</v>
      </c>
      <c r="C129" s="142">
        <v>2508866.08</v>
      </c>
      <c r="D129" s="142">
        <v>-265396.88</v>
      </c>
      <c r="E129" s="142">
        <v>2243469.2000000002</v>
      </c>
      <c r="F129" s="141" t="s">
        <v>765</v>
      </c>
      <c r="G129" s="141" t="s">
        <v>797</v>
      </c>
      <c r="H129" s="143" t="s">
        <v>452</v>
      </c>
      <c r="I129" s="151"/>
      <c r="J129" s="151"/>
      <c r="K129" s="151"/>
      <c r="L129" s="145" t="str">
        <f t="shared" si="0"/>
        <v>230</v>
      </c>
      <c r="M129" s="146" t="str">
        <f t="shared" si="1"/>
        <v>INV. VOITURES NEUVES BMW</v>
      </c>
      <c r="N129" s="147">
        <f>+IF(OR($Q129=Parametres!$G$2,$Q129=Parametres!$G$3),I129,C129)</f>
        <v>2508866.08</v>
      </c>
      <c r="O129" s="147">
        <f>+IF(OR($Q129=Parametres!$G$2,$Q129=Parametres!$G$3),J129,D129)</f>
        <v>-265396.88</v>
      </c>
      <c r="P129" s="147">
        <f>+IF(OR($Q129=Parametres!$G$2,$Q129=Parametres!$G$3),K129,E129)</f>
        <v>2243469.2000000002</v>
      </c>
      <c r="Q129" s="146" t="str">
        <f t="shared" ref="Q129:S129" si="129">+F129</f>
        <v>2-Actifs</v>
      </c>
      <c r="R129" s="145" t="str">
        <f t="shared" si="129"/>
        <v>230</v>
      </c>
      <c r="S129" s="146" t="str">
        <f t="shared" si="129"/>
        <v>_</v>
      </c>
      <c r="T129" s="169" t="str">
        <f>+VLOOKUP($L129,Data_Validation!$A:$D,1,0)</f>
        <v>230</v>
      </c>
      <c r="U129" s="150" t="str">
        <f>+VLOOKUP($L129,Data_Validation!$A:$D,3,0)</f>
        <v>Bilan</v>
      </c>
      <c r="V129" s="150" t="str">
        <f>+VLOOKUP($L129,Data_Validation!$A:$D,4,0)</f>
        <v>Inventaire Véhicules Neufs</v>
      </c>
      <c r="W129" s="150" t="str">
        <f>+VLOOKUP($L129,Data_Validation!$A:$E,5,0)</f>
        <v>$</v>
      </c>
      <c r="X129" s="150">
        <f>+VLOOKUP($L129,Data_Validation!$A:$F,6,0)</f>
        <v>0</v>
      </c>
    </row>
    <row r="130" spans="1:24" ht="15" customHeight="1">
      <c r="A130" s="141" t="s">
        <v>798</v>
      </c>
      <c r="B130" s="141" t="s">
        <v>799</v>
      </c>
      <c r="C130" s="142">
        <v>4157698.12</v>
      </c>
      <c r="D130" s="142">
        <v>-403011.73</v>
      </c>
      <c r="E130" s="142">
        <v>3754686.39</v>
      </c>
      <c r="F130" s="141" t="s">
        <v>765</v>
      </c>
      <c r="G130" s="141" t="s">
        <v>799</v>
      </c>
      <c r="H130" s="143" t="s">
        <v>452</v>
      </c>
      <c r="I130" s="151"/>
      <c r="J130" s="151"/>
      <c r="K130" s="151"/>
      <c r="L130" s="145" t="str">
        <f t="shared" si="0"/>
        <v>232</v>
      </c>
      <c r="M130" s="146" t="str">
        <f t="shared" si="1"/>
        <v>INV. CAMIONS NEUFS BMW</v>
      </c>
      <c r="N130" s="147">
        <f>+IF(OR($Q130=Parametres!$G$2,$Q130=Parametres!$G$3),I130,C130)</f>
        <v>4157698.12</v>
      </c>
      <c r="O130" s="147">
        <f>+IF(OR($Q130=Parametres!$G$2,$Q130=Parametres!$G$3),J130,D130)</f>
        <v>-403011.73</v>
      </c>
      <c r="P130" s="147">
        <f>+IF(OR($Q130=Parametres!$G$2,$Q130=Parametres!$G$3),K130,E130)</f>
        <v>3754686.39</v>
      </c>
      <c r="Q130" s="146" t="str">
        <f t="shared" ref="Q130:S130" si="130">+F130</f>
        <v>2-Actifs</v>
      </c>
      <c r="R130" s="145" t="str">
        <f t="shared" si="130"/>
        <v>232</v>
      </c>
      <c r="S130" s="146" t="str">
        <f t="shared" si="130"/>
        <v>_</v>
      </c>
      <c r="T130" s="165" t="str">
        <f>+VLOOKUP($L130,Data_Validation!$A:$D,1,0)</f>
        <v>232</v>
      </c>
      <c r="U130" s="150" t="str">
        <f>+VLOOKUP($L130,Data_Validation!$A:$D,3,0)</f>
        <v>Bilan</v>
      </c>
      <c r="V130" s="150" t="str">
        <f>+VLOOKUP($L130,Data_Validation!$A:$D,4,0)</f>
        <v>Inventaire Véhicules Neufs</v>
      </c>
      <c r="W130" s="150" t="str">
        <f>+VLOOKUP($L130,Data_Validation!$A:$E,5,0)</f>
        <v>$</v>
      </c>
      <c r="X130" s="150">
        <f>+VLOOKUP($L130,Data_Validation!$A:$F,6,0)</f>
        <v>0</v>
      </c>
    </row>
    <row r="131" spans="1:24" ht="15.75" customHeight="1">
      <c r="A131" s="141" t="s">
        <v>800</v>
      </c>
      <c r="B131" s="141" t="s">
        <v>801</v>
      </c>
      <c r="C131" s="142">
        <v>988896.56</v>
      </c>
      <c r="D131" s="142">
        <v>-1416.82</v>
      </c>
      <c r="E131" s="142">
        <v>987479.74</v>
      </c>
      <c r="F131" s="141" t="s">
        <v>765</v>
      </c>
      <c r="G131" s="141" t="s">
        <v>801</v>
      </c>
      <c r="H131" s="143" t="s">
        <v>452</v>
      </c>
      <c r="I131" s="151"/>
      <c r="J131" s="151"/>
      <c r="K131" s="151"/>
      <c r="L131" s="145" t="str">
        <f t="shared" si="0"/>
        <v>234</v>
      </c>
      <c r="M131" s="146" t="str">
        <f t="shared" si="1"/>
        <v>INVENTAIRE VEHICULES I</v>
      </c>
      <c r="N131" s="147">
        <f>+IF(OR($Q131=Parametres!$G$2,$Q131=Parametres!$G$3),I131,C131)</f>
        <v>988896.56</v>
      </c>
      <c r="O131" s="147">
        <f>+IF(OR($Q131=Parametres!$G$2,$Q131=Parametres!$G$3),J131,D131)</f>
        <v>-1416.82</v>
      </c>
      <c r="P131" s="147">
        <f>+IF(OR($Q131=Parametres!$G$2,$Q131=Parametres!$G$3),K131,E131)</f>
        <v>987479.74</v>
      </c>
      <c r="Q131" s="146" t="str">
        <f t="shared" ref="Q131:S131" si="131">+F131</f>
        <v>2-Actifs</v>
      </c>
      <c r="R131" s="145" t="str">
        <f t="shared" si="131"/>
        <v>234</v>
      </c>
      <c r="S131" s="146" t="str">
        <f t="shared" si="131"/>
        <v>_</v>
      </c>
      <c r="T131" s="149" t="str">
        <f>+VLOOKUP($L131,Data_Validation!$A:$D,1,0)</f>
        <v>234</v>
      </c>
      <c r="U131" s="150" t="str">
        <f>+VLOOKUP($L131,Data_Validation!$A:$D,3,0)</f>
        <v>Bilan</v>
      </c>
      <c r="V131" s="150" t="str">
        <f>+VLOOKUP($L131,Data_Validation!$A:$D,4,0)</f>
        <v>Inventaire Véhicules Neufs</v>
      </c>
      <c r="W131" s="150" t="str">
        <f>+VLOOKUP($L131,Data_Validation!$A:$E,5,0)</f>
        <v>$</v>
      </c>
      <c r="X131" s="150">
        <f>+VLOOKUP($L131,Data_Validation!$A:$F,6,0)</f>
        <v>0</v>
      </c>
    </row>
    <row r="132" spans="1:24" ht="15" customHeight="1">
      <c r="A132" s="141" t="s">
        <v>802</v>
      </c>
      <c r="B132" s="141" t="s">
        <v>803</v>
      </c>
      <c r="C132" s="142">
        <v>588101.47</v>
      </c>
      <c r="D132" s="142">
        <v>1131314.1200000001</v>
      </c>
      <c r="E132" s="142">
        <v>1719415.59</v>
      </c>
      <c r="F132" s="141" t="s">
        <v>765</v>
      </c>
      <c r="G132" s="141" t="s">
        <v>803</v>
      </c>
      <c r="H132" s="143" t="s">
        <v>452</v>
      </c>
      <c r="I132" s="151"/>
      <c r="J132" s="151"/>
      <c r="K132" s="151"/>
      <c r="L132" s="145" t="str">
        <f t="shared" si="0"/>
        <v>240A</v>
      </c>
      <c r="M132" s="146" t="str">
        <f t="shared" si="1"/>
        <v>INV. VOITURES USAGEES BMW</v>
      </c>
      <c r="N132" s="147">
        <f>+IF(OR($Q132=Parametres!$G$2,$Q132=Parametres!$G$3),I132,C132)</f>
        <v>588101.47</v>
      </c>
      <c r="O132" s="147">
        <f>+IF(OR($Q132=Parametres!$G$2,$Q132=Parametres!$G$3),J132,D132)</f>
        <v>1131314.1200000001</v>
      </c>
      <c r="P132" s="147">
        <f>+IF(OR($Q132=Parametres!$G$2,$Q132=Parametres!$G$3),K132,E132)</f>
        <v>1719415.59</v>
      </c>
      <c r="Q132" s="146" t="str">
        <f t="shared" ref="Q132:S132" si="132">+F132</f>
        <v>2-Actifs</v>
      </c>
      <c r="R132" s="145" t="str">
        <f t="shared" si="132"/>
        <v>240A</v>
      </c>
      <c r="S132" s="146" t="str">
        <f t="shared" si="132"/>
        <v>_</v>
      </c>
      <c r="T132" s="150" t="str">
        <f>+VLOOKUP($L132,Data_Validation!$A:$D,1,0)</f>
        <v>240A</v>
      </c>
      <c r="U132" s="150" t="str">
        <f>+VLOOKUP($L132,Data_Validation!$A:$D,3,0)</f>
        <v>Bilan</v>
      </c>
      <c r="V132" s="150" t="str">
        <f>+VLOOKUP($L132,Data_Validation!$A:$D,4,0)</f>
        <v>Inventaire Véhicules Usagés</v>
      </c>
      <c r="W132" s="150" t="str">
        <f>+VLOOKUP($L132,Data_Validation!$A:$E,5,0)</f>
        <v>$</v>
      </c>
      <c r="X132" s="150">
        <f>+VLOOKUP($L132,Data_Validation!$A:$F,6,0)</f>
        <v>0</v>
      </c>
    </row>
    <row r="133" spans="1:24" ht="15" customHeight="1">
      <c r="A133" s="141" t="s">
        <v>804</v>
      </c>
      <c r="B133" s="141" t="s">
        <v>805</v>
      </c>
      <c r="C133" s="142">
        <v>429385.56</v>
      </c>
      <c r="D133" s="142">
        <v>253729.84</v>
      </c>
      <c r="E133" s="142">
        <v>683115.4</v>
      </c>
      <c r="F133" s="141" t="s">
        <v>765</v>
      </c>
      <c r="G133" s="141" t="s">
        <v>805</v>
      </c>
      <c r="H133" s="143" t="s">
        <v>452</v>
      </c>
      <c r="I133" s="151"/>
      <c r="J133" s="151"/>
      <c r="K133" s="151"/>
      <c r="L133" s="145" t="str">
        <f t="shared" si="0"/>
        <v>240C</v>
      </c>
      <c r="M133" s="146" t="str">
        <f t="shared" si="1"/>
        <v>INV. VEHICULES USAGES AUTRES</v>
      </c>
      <c r="N133" s="147">
        <f>+IF(OR($Q133=Parametres!$G$2,$Q133=Parametres!$G$3),I133,C133)</f>
        <v>429385.56</v>
      </c>
      <c r="O133" s="147">
        <f>+IF(OR($Q133=Parametres!$G$2,$Q133=Parametres!$G$3),J133,D133)</f>
        <v>253729.84</v>
      </c>
      <c r="P133" s="147">
        <f>+IF(OR($Q133=Parametres!$G$2,$Q133=Parametres!$G$3),K133,E133)</f>
        <v>683115.4</v>
      </c>
      <c r="Q133" s="146" t="str">
        <f t="shared" ref="Q133:S133" si="133">+F133</f>
        <v>2-Actifs</v>
      </c>
      <c r="R133" s="145" t="str">
        <f t="shared" si="133"/>
        <v>240C</v>
      </c>
      <c r="S133" s="146" t="str">
        <f t="shared" si="133"/>
        <v>_</v>
      </c>
      <c r="T133" s="165" t="str">
        <f>+VLOOKUP($L133,Data_Validation!$A:$D,1,0)</f>
        <v>240C</v>
      </c>
      <c r="U133" s="150" t="str">
        <f>+VLOOKUP($L133,Data_Validation!$A:$D,3,0)</f>
        <v>Bilan</v>
      </c>
      <c r="V133" s="150" t="str">
        <f>+VLOOKUP($L133,Data_Validation!$A:$D,4,0)</f>
        <v>Inventaire Véhicules Usagés</v>
      </c>
      <c r="W133" s="150" t="str">
        <f>+VLOOKUP($L133,Data_Validation!$A:$E,5,0)</f>
        <v>$</v>
      </c>
      <c r="X133" s="150">
        <f>+VLOOKUP($L133,Data_Validation!$A:$F,6,0)</f>
        <v>0</v>
      </c>
    </row>
    <row r="134" spans="1:24" ht="15" customHeight="1">
      <c r="A134" s="141" t="s">
        <v>806</v>
      </c>
      <c r="B134" s="141" t="s">
        <v>807</v>
      </c>
      <c r="C134" s="142">
        <v>1178975.44</v>
      </c>
      <c r="D134" s="142">
        <v>182078.37</v>
      </c>
      <c r="E134" s="142">
        <v>1361053.81</v>
      </c>
      <c r="F134" s="141" t="s">
        <v>765</v>
      </c>
      <c r="G134" s="141" t="s">
        <v>807</v>
      </c>
      <c r="H134" s="143" t="s">
        <v>452</v>
      </c>
      <c r="I134" s="151"/>
      <c r="J134" s="151"/>
      <c r="K134" s="151"/>
      <c r="L134" s="145" t="str">
        <f t="shared" si="0"/>
        <v>242A</v>
      </c>
      <c r="M134" s="146" t="str">
        <f t="shared" si="1"/>
        <v>INV. CAMIONS USAGES BMW</v>
      </c>
      <c r="N134" s="147">
        <f>+IF(OR($Q134=Parametres!$G$2,$Q134=Parametres!$G$3),I134,C134)</f>
        <v>1178975.44</v>
      </c>
      <c r="O134" s="147">
        <f>+IF(OR($Q134=Parametres!$G$2,$Q134=Parametres!$G$3),J134,D134)</f>
        <v>182078.37</v>
      </c>
      <c r="P134" s="147">
        <f>+IF(OR($Q134=Parametres!$G$2,$Q134=Parametres!$G$3),K134,E134)</f>
        <v>1361053.81</v>
      </c>
      <c r="Q134" s="146" t="str">
        <f t="shared" ref="Q134:S134" si="134">+F134</f>
        <v>2-Actifs</v>
      </c>
      <c r="R134" s="145" t="str">
        <f t="shared" si="134"/>
        <v>242A</v>
      </c>
      <c r="S134" s="146" t="str">
        <f t="shared" si="134"/>
        <v>_</v>
      </c>
      <c r="T134" s="165" t="str">
        <f>+VLOOKUP($L134,Data_Validation!$A:$D,1,0)</f>
        <v>242A</v>
      </c>
      <c r="U134" s="150" t="str">
        <f>+VLOOKUP($L134,Data_Validation!$A:$D,3,0)</f>
        <v>Bilan</v>
      </c>
      <c r="V134" s="150" t="str">
        <f>+VLOOKUP($L134,Data_Validation!$A:$D,4,0)</f>
        <v>Inventaire Véhicules Usagés</v>
      </c>
      <c r="W134" s="150" t="str">
        <f>+VLOOKUP($L134,Data_Validation!$A:$E,5,0)</f>
        <v>$</v>
      </c>
      <c r="X134" s="150">
        <f>+VLOOKUP($L134,Data_Validation!$A:$F,6,0)</f>
        <v>0</v>
      </c>
    </row>
    <row r="135" spans="1:24" ht="15.75" customHeight="1">
      <c r="A135" s="141" t="s">
        <v>808</v>
      </c>
      <c r="B135" s="141" t="s">
        <v>809</v>
      </c>
      <c r="C135" s="142">
        <v>350395.21</v>
      </c>
      <c r="D135" s="142">
        <v>42511.54</v>
      </c>
      <c r="E135" s="142">
        <v>392906.75</v>
      </c>
      <c r="F135" s="141" t="s">
        <v>765</v>
      </c>
      <c r="G135" s="141" t="s">
        <v>809</v>
      </c>
      <c r="H135" s="143" t="s">
        <v>452</v>
      </c>
      <c r="I135" s="151"/>
      <c r="J135" s="151"/>
      <c r="K135" s="151"/>
      <c r="L135" s="145" t="str">
        <f t="shared" si="0"/>
        <v>243A</v>
      </c>
      <c r="M135" s="146" t="str">
        <f t="shared" si="1"/>
        <v>INV. PIECES BMW</v>
      </c>
      <c r="N135" s="147">
        <f>+IF(OR($Q135=Parametres!$G$2,$Q135=Parametres!$G$3),I135,C135)</f>
        <v>350395.21</v>
      </c>
      <c r="O135" s="147">
        <f>+IF(OR($Q135=Parametres!$G$2,$Q135=Parametres!$G$3),J135,D135)</f>
        <v>42511.54</v>
      </c>
      <c r="P135" s="147">
        <f>+IF(OR($Q135=Parametres!$G$2,$Q135=Parametres!$G$3),K135,E135)</f>
        <v>392906.75</v>
      </c>
      <c r="Q135" s="146" t="str">
        <f t="shared" ref="Q135:S135" si="135">+F135</f>
        <v>2-Actifs</v>
      </c>
      <c r="R135" s="145" t="str">
        <f t="shared" si="135"/>
        <v>243A</v>
      </c>
      <c r="S135" s="146" t="str">
        <f t="shared" si="135"/>
        <v>_</v>
      </c>
      <c r="T135" s="149" t="str">
        <f>+VLOOKUP($L135,Data_Validation!$A:$D,1,0)</f>
        <v>243A</v>
      </c>
      <c r="U135" s="150" t="str">
        <f>+VLOOKUP($L135,Data_Validation!$A:$D,3,0)</f>
        <v>Bilan</v>
      </c>
      <c r="V135" s="150" t="str">
        <f>+VLOOKUP($L135,Data_Validation!$A:$D,4,0)</f>
        <v>Inventaire Pièces, Pneus, Huile</v>
      </c>
      <c r="W135" s="150" t="str">
        <f>+VLOOKUP($L135,Data_Validation!$A:$E,5,0)</f>
        <v>$</v>
      </c>
      <c r="X135" s="150">
        <f>+VLOOKUP($L135,Data_Validation!$A:$F,6,0)</f>
        <v>0</v>
      </c>
    </row>
    <row r="136" spans="1:24" ht="15" customHeight="1">
      <c r="A136" s="141" t="s">
        <v>811</v>
      </c>
      <c r="B136" s="141" t="s">
        <v>812</v>
      </c>
      <c r="C136" s="144">
        <v>-27654.27</v>
      </c>
      <c r="D136" s="144">
        <v>-361.93</v>
      </c>
      <c r="E136" s="144">
        <v>-28016.2</v>
      </c>
      <c r="F136" s="141" t="s">
        <v>765</v>
      </c>
      <c r="G136" s="141" t="s">
        <v>809</v>
      </c>
      <c r="H136" s="143" t="s">
        <v>452</v>
      </c>
      <c r="I136" s="142"/>
      <c r="J136" s="142"/>
      <c r="K136" s="142"/>
      <c r="L136" s="145" t="str">
        <f t="shared" si="0"/>
        <v>243F</v>
      </c>
      <c r="M136" s="146" t="str">
        <f t="shared" si="1"/>
        <v>AJUSTEMENT INVENTAIRE PIECES</v>
      </c>
      <c r="N136" s="147">
        <f>+IF(OR($Q136=Parametres!$G$2,$Q136=Parametres!$G$3),I136,C136)</f>
        <v>-27654.27</v>
      </c>
      <c r="O136" s="147">
        <f>+IF(OR($Q136=Parametres!$G$2,$Q136=Parametres!$G$3),J136,D136)</f>
        <v>-361.93</v>
      </c>
      <c r="P136" s="147">
        <f>+IF(OR($Q136=Parametres!$G$2,$Q136=Parametres!$G$3),K136,E136)</f>
        <v>-28016.2</v>
      </c>
      <c r="Q136" s="146" t="str">
        <f t="shared" ref="Q136:S136" si="136">+F136</f>
        <v>2-Actifs</v>
      </c>
      <c r="R136" s="145" t="str">
        <f t="shared" si="136"/>
        <v>243A</v>
      </c>
      <c r="S136" s="146" t="str">
        <f t="shared" si="136"/>
        <v>_</v>
      </c>
      <c r="T136" s="150" t="str">
        <f>+VLOOKUP($L136,Data_Validation!$A:$D,1,0)</f>
        <v>243F</v>
      </c>
      <c r="U136" s="150" t="str">
        <f>+VLOOKUP($L136,Data_Validation!$A:$D,3,0)</f>
        <v>Bilan</v>
      </c>
      <c r="V136" s="150" t="str">
        <f>+VLOOKUP($L136,Data_Validation!$A:$D,4,0)</f>
        <v>Inventaire Pièces, Pneus, Huile</v>
      </c>
      <c r="W136" s="150" t="str">
        <f>+VLOOKUP($L136,Data_Validation!$A:$E,5,0)</f>
        <v>$</v>
      </c>
      <c r="X136" s="150">
        <f>+VLOOKUP($L136,Data_Validation!$A:$F,6,0)</f>
        <v>0</v>
      </c>
    </row>
    <row r="137" spans="1:24" ht="15" customHeight="1">
      <c r="A137" s="141" t="s">
        <v>813</v>
      </c>
      <c r="B137" s="141" t="s">
        <v>814</v>
      </c>
      <c r="C137" s="142">
        <v>2028.6</v>
      </c>
      <c r="D137" s="142">
        <v>-3597.85</v>
      </c>
      <c r="E137" s="142">
        <v>-1569.25</v>
      </c>
      <c r="F137" s="141" t="s">
        <v>765</v>
      </c>
      <c r="G137" s="141" t="s">
        <v>814</v>
      </c>
      <c r="H137" s="143" t="s">
        <v>452</v>
      </c>
      <c r="I137" s="151"/>
      <c r="J137" s="151"/>
      <c r="K137" s="151"/>
      <c r="L137" s="145" t="str">
        <f t="shared" si="0"/>
        <v>247</v>
      </c>
      <c r="M137" s="146" t="str">
        <f t="shared" si="1"/>
        <v>INV. SOUS TRAITANCE</v>
      </c>
      <c r="N137" s="147">
        <f>+IF(OR($Q137=Parametres!$G$2,$Q137=Parametres!$G$3),I137,C137)</f>
        <v>2028.6</v>
      </c>
      <c r="O137" s="147">
        <f>+IF(OR($Q137=Parametres!$G$2,$Q137=Parametres!$G$3),J137,D137)</f>
        <v>-3597.85</v>
      </c>
      <c r="P137" s="147">
        <f>+IF(OR($Q137=Parametres!$G$2,$Q137=Parametres!$G$3),K137,E137)</f>
        <v>-1569.25</v>
      </c>
      <c r="Q137" s="146" t="str">
        <f t="shared" ref="Q137:S137" si="137">+F137</f>
        <v>2-Actifs</v>
      </c>
      <c r="R137" s="145" t="str">
        <f t="shared" si="137"/>
        <v>247</v>
      </c>
      <c r="S137" s="146" t="str">
        <f t="shared" si="137"/>
        <v>_</v>
      </c>
      <c r="T137" s="150" t="str">
        <f>+VLOOKUP($L137,Data_Validation!$A:$D,1,0)</f>
        <v>247</v>
      </c>
      <c r="U137" s="150" t="str">
        <f>+VLOOKUP($L137,Data_Validation!$A:$D,3,0)</f>
        <v>Bilan</v>
      </c>
      <c r="V137" s="150" t="str">
        <f>+VLOOKUP($L137,Data_Validation!$A:$D,4,0)</f>
        <v>Sous-Traitance</v>
      </c>
      <c r="W137" s="150" t="str">
        <f>+VLOOKUP($L137,Data_Validation!$A:$E,5,0)</f>
        <v>$</v>
      </c>
      <c r="X137" s="150">
        <f>+VLOOKUP($L137,Data_Validation!$A:$F,6,0)</f>
        <v>0</v>
      </c>
    </row>
    <row r="138" spans="1:24" ht="15" customHeight="1">
      <c r="A138" s="141" t="s">
        <v>815</v>
      </c>
      <c r="B138" s="141" t="s">
        <v>816</v>
      </c>
      <c r="C138" s="142">
        <v>6350.21</v>
      </c>
      <c r="D138" s="142">
        <v>1060.1600000000001</v>
      </c>
      <c r="E138" s="142">
        <v>7410.37</v>
      </c>
      <c r="F138" s="141" t="s">
        <v>765</v>
      </c>
      <c r="G138" s="141" t="s">
        <v>816</v>
      </c>
      <c r="H138" s="143" t="s">
        <v>452</v>
      </c>
      <c r="I138" s="151"/>
      <c r="J138" s="151"/>
      <c r="K138" s="151"/>
      <c r="L138" s="145" t="str">
        <f t="shared" si="0"/>
        <v>248</v>
      </c>
      <c r="M138" s="146" t="str">
        <f t="shared" si="1"/>
        <v>TRAVAUX EN COURS</v>
      </c>
      <c r="N138" s="147">
        <f>+IF(OR($Q138=Parametres!$G$2,$Q138=Parametres!$G$3),I138,C138)</f>
        <v>6350.21</v>
      </c>
      <c r="O138" s="148">
        <f>+IF(OR($Q138=Parametres!$G$2,$Q138=Parametres!$G$3),J138,D138)</f>
        <v>1060.1600000000001</v>
      </c>
      <c r="P138" s="147">
        <f>+IF(OR($Q138=Parametres!$G$2,$Q138=Parametres!$G$3),K138,E138)</f>
        <v>7410.37</v>
      </c>
      <c r="Q138" s="146" t="str">
        <f t="shared" ref="Q138:S138" si="138">+F138</f>
        <v>2-Actifs</v>
      </c>
      <c r="R138" s="145" t="str">
        <f t="shared" si="138"/>
        <v>248</v>
      </c>
      <c r="S138" s="146" t="str">
        <f t="shared" si="138"/>
        <v>_</v>
      </c>
      <c r="T138" s="149" t="str">
        <f>+VLOOKUP($L138,Data_Validation!$A:$D,1,0)</f>
        <v>248</v>
      </c>
      <c r="U138" s="150" t="str">
        <f>+VLOOKUP($L138,Data_Validation!$A:$D,3,0)</f>
        <v>Bilan</v>
      </c>
      <c r="V138" s="150" t="str">
        <f>+VLOOKUP($L138,Data_Validation!$A:$D,4,0)</f>
        <v>Travaux en Cours</v>
      </c>
      <c r="W138" s="150" t="str">
        <f>+VLOOKUP($L138,Data_Validation!$A:$E,5,0)</f>
        <v>$</v>
      </c>
      <c r="X138" s="150">
        <f>+VLOOKUP($L138,Data_Validation!$A:$F,6,0)</f>
        <v>0</v>
      </c>
    </row>
    <row r="139" spans="1:24" ht="15.75" customHeight="1">
      <c r="A139" s="141" t="s">
        <v>817</v>
      </c>
      <c r="B139" s="141" t="s">
        <v>818</v>
      </c>
      <c r="C139" s="142">
        <v>68.47</v>
      </c>
      <c r="D139" s="142">
        <v>79.06</v>
      </c>
      <c r="E139" s="142">
        <v>147.53</v>
      </c>
      <c r="F139" s="141" t="s">
        <v>765</v>
      </c>
      <c r="G139" s="141" t="s">
        <v>816</v>
      </c>
      <c r="H139" s="143" t="s">
        <v>452</v>
      </c>
      <c r="I139" s="143"/>
      <c r="J139" s="143"/>
      <c r="K139" s="143"/>
      <c r="L139" s="145" t="str">
        <f t="shared" si="0"/>
        <v>248A</v>
      </c>
      <c r="M139" s="146" t="str">
        <f t="shared" si="1"/>
        <v>TRAVAUX EN COURS LAVEURS</v>
      </c>
      <c r="N139" s="147">
        <f>+IF(OR($Q139=Parametres!$G$2,$Q139=Parametres!$G$3),I139,C139)</f>
        <v>68.47</v>
      </c>
      <c r="O139" s="147">
        <f>+IF(OR($Q139=Parametres!$G$2,$Q139=Parametres!$G$3),J139,D139)</f>
        <v>79.06</v>
      </c>
      <c r="P139" s="147">
        <f>+IF(OR($Q139=Parametres!$G$2,$Q139=Parametres!$G$3),K139,E139)</f>
        <v>147.53</v>
      </c>
      <c r="Q139" s="146" t="str">
        <f t="shared" ref="Q139:S139" si="139">+F139</f>
        <v>2-Actifs</v>
      </c>
      <c r="R139" s="145" t="str">
        <f t="shared" si="139"/>
        <v>248</v>
      </c>
      <c r="S139" s="146" t="str">
        <f t="shared" si="139"/>
        <v>_</v>
      </c>
      <c r="T139" s="165" t="str">
        <f>+VLOOKUP($L139,Data_Validation!$A:$D,1,0)</f>
        <v>248A</v>
      </c>
      <c r="U139" s="150" t="str">
        <f>+VLOOKUP($L139,Data_Validation!$A:$D,3,0)</f>
        <v>Bilan</v>
      </c>
      <c r="V139" s="150" t="str">
        <f>+VLOOKUP($L139,Data_Validation!$A:$D,4,0)</f>
        <v>Travaux en Cours</v>
      </c>
      <c r="W139" s="150" t="str">
        <f>+VLOOKUP($L139,Data_Validation!$A:$E,5,0)</f>
        <v>$</v>
      </c>
      <c r="X139" s="150">
        <f>+VLOOKUP($L139,Data_Validation!$A:$F,6,0)</f>
        <v>0</v>
      </c>
    </row>
    <row r="140" spans="1:24" ht="15" customHeight="1">
      <c r="A140" s="141" t="s">
        <v>819</v>
      </c>
      <c r="B140" s="141" t="s">
        <v>820</v>
      </c>
      <c r="C140" s="142">
        <v>132233.34</v>
      </c>
      <c r="D140" s="142">
        <v>75096.83</v>
      </c>
      <c r="E140" s="142">
        <v>207330.17</v>
      </c>
      <c r="F140" s="141" t="s">
        <v>765</v>
      </c>
      <c r="G140" s="141" t="s">
        <v>809</v>
      </c>
      <c r="H140" s="143" t="s">
        <v>452</v>
      </c>
      <c r="I140" s="151"/>
      <c r="J140" s="151"/>
      <c r="K140" s="151"/>
      <c r="L140" s="145" t="str">
        <f t="shared" si="0"/>
        <v>249</v>
      </c>
      <c r="M140" s="146" t="str">
        <f t="shared" si="1"/>
        <v>INV. PNEUS</v>
      </c>
      <c r="N140" s="147">
        <f>+IF(OR($Q140=Parametres!$G$2,$Q140=Parametres!$G$3),I140,C140)</f>
        <v>132233.34</v>
      </c>
      <c r="O140" s="147">
        <f>+IF(OR($Q140=Parametres!$G$2,$Q140=Parametres!$G$3),J140,D140)</f>
        <v>75096.83</v>
      </c>
      <c r="P140" s="147">
        <f>+IF(OR($Q140=Parametres!$G$2,$Q140=Parametres!$G$3),K140,E140)</f>
        <v>207330.17</v>
      </c>
      <c r="Q140" s="146" t="str">
        <f t="shared" ref="Q140:S140" si="140">+F140</f>
        <v>2-Actifs</v>
      </c>
      <c r="R140" s="145" t="str">
        <f t="shared" si="140"/>
        <v>243A</v>
      </c>
      <c r="S140" s="146" t="str">
        <f t="shared" si="140"/>
        <v>_</v>
      </c>
      <c r="T140" s="165" t="str">
        <f>+VLOOKUP($L140,Data_Validation!$A:$D,1,0)</f>
        <v>249</v>
      </c>
      <c r="U140" s="150" t="str">
        <f>+VLOOKUP($L140,Data_Validation!$A:$D,3,0)</f>
        <v>Bilan</v>
      </c>
      <c r="V140" s="150" t="str">
        <f>+VLOOKUP($L140,Data_Validation!$A:$D,4,0)</f>
        <v>Inventaire Pièces, Pneus, Huile</v>
      </c>
      <c r="W140" s="150" t="str">
        <f>+VLOOKUP($L140,Data_Validation!$A:$E,5,0)</f>
        <v>$</v>
      </c>
      <c r="X140" s="150">
        <f>+VLOOKUP($L140,Data_Validation!$A:$F,6,0)</f>
        <v>0</v>
      </c>
    </row>
    <row r="141" spans="1:24" ht="15" customHeight="1">
      <c r="A141" s="141" t="s">
        <v>821</v>
      </c>
      <c r="B141" s="141" t="s">
        <v>822</v>
      </c>
      <c r="C141" s="144">
        <v>35057.08</v>
      </c>
      <c r="D141" s="144">
        <v>-8764.27</v>
      </c>
      <c r="E141" s="144">
        <v>26292.81</v>
      </c>
      <c r="F141" s="141" t="s">
        <v>765</v>
      </c>
      <c r="G141" s="141" t="s">
        <v>823</v>
      </c>
      <c r="H141" s="143" t="s">
        <v>452</v>
      </c>
      <c r="I141" s="142"/>
      <c r="J141" s="142"/>
      <c r="K141" s="142"/>
      <c r="L141" s="145" t="str">
        <f t="shared" si="0"/>
        <v>270A</v>
      </c>
      <c r="M141" s="146" t="str">
        <f t="shared" si="1"/>
        <v>TAXES PAYEES D'AVANCE</v>
      </c>
      <c r="N141" s="147">
        <f>+IF(OR($Q141=Parametres!$G$2,$Q141=Parametres!$G$3),I141,C141)</f>
        <v>35057.08</v>
      </c>
      <c r="O141" s="147">
        <f>+IF(OR($Q141=Parametres!$G$2,$Q141=Parametres!$G$3),J141,D141)</f>
        <v>-8764.27</v>
      </c>
      <c r="P141" s="147">
        <f>+IF(OR($Q141=Parametres!$G$2,$Q141=Parametres!$G$3),K141,E141)</f>
        <v>26292.81</v>
      </c>
      <c r="Q141" s="146" t="str">
        <f t="shared" ref="Q141:S141" si="141">+F141</f>
        <v>2-Actifs</v>
      </c>
      <c r="R141" s="145" t="str">
        <f t="shared" si="141"/>
        <v>270</v>
      </c>
      <c r="S141" s="146" t="str">
        <f t="shared" si="141"/>
        <v>_</v>
      </c>
      <c r="T141" s="165" t="str">
        <f>+VLOOKUP($L141,Data_Validation!$A:$D,1,0)</f>
        <v>270A</v>
      </c>
      <c r="U141" s="150" t="str">
        <f>+VLOOKUP($L141,Data_Validation!$A:$D,3,0)</f>
        <v>Bilan</v>
      </c>
      <c r="V141" s="150" t="str">
        <f>+VLOOKUP($L141,Data_Validation!$A:$D,4,0)</f>
        <v>Frais Payés d'Avance</v>
      </c>
      <c r="W141" s="150" t="str">
        <f>+VLOOKUP($L141,Data_Validation!$A:$E,5,0)</f>
        <v>$</v>
      </c>
      <c r="X141" s="150">
        <f>+VLOOKUP($L141,Data_Validation!$A:$F,6,0)</f>
        <v>0</v>
      </c>
    </row>
    <row r="142" spans="1:24" ht="15" customHeight="1">
      <c r="A142" s="141" t="s">
        <v>824</v>
      </c>
      <c r="B142" s="141" t="s">
        <v>825</v>
      </c>
      <c r="C142" s="144">
        <v>-9315.7800000000007</v>
      </c>
      <c r="D142" s="144">
        <v>-1500</v>
      </c>
      <c r="E142" s="144">
        <v>-10815.78</v>
      </c>
      <c r="F142" s="141" t="s">
        <v>765</v>
      </c>
      <c r="G142" s="141" t="s">
        <v>823</v>
      </c>
      <c r="H142" s="143" t="s">
        <v>452</v>
      </c>
      <c r="I142" s="142"/>
      <c r="J142" s="142"/>
      <c r="K142" s="142"/>
      <c r="L142" s="145" t="str">
        <f t="shared" si="0"/>
        <v>270B</v>
      </c>
      <c r="M142" s="146" t="str">
        <f t="shared" si="1"/>
        <v>ELECTRICITE PAYES D'AVANCE</v>
      </c>
      <c r="N142" s="147">
        <f>+IF(OR($Q142=Parametres!$G$2,$Q142=Parametres!$G$3),I142,C142)</f>
        <v>-9315.7800000000007</v>
      </c>
      <c r="O142" s="148">
        <f>+IF(OR($Q142=Parametres!$G$2,$Q142=Parametres!$G$3),J142,D142)</f>
        <v>-1500</v>
      </c>
      <c r="P142" s="147">
        <f>+IF(OR($Q142=Parametres!$G$2,$Q142=Parametres!$G$3),K142,E142)</f>
        <v>-10815.78</v>
      </c>
      <c r="Q142" s="146" t="str">
        <f t="shared" ref="Q142:S142" si="142">+F142</f>
        <v>2-Actifs</v>
      </c>
      <c r="R142" s="145" t="str">
        <f t="shared" si="142"/>
        <v>270</v>
      </c>
      <c r="S142" s="146" t="str">
        <f t="shared" si="142"/>
        <v>_</v>
      </c>
      <c r="T142" s="149" t="str">
        <f>+VLOOKUP($L142,Data_Validation!$A:$D,1,0)</f>
        <v>270B</v>
      </c>
      <c r="U142" s="150" t="str">
        <f>+VLOOKUP($L142,Data_Validation!$A:$D,3,0)</f>
        <v>Bilan</v>
      </c>
      <c r="V142" s="150" t="str">
        <f>+VLOOKUP($L142,Data_Validation!$A:$D,4,0)</f>
        <v>Autres Comptes à Payer</v>
      </c>
      <c r="W142" s="150" t="str">
        <f>+VLOOKUP($L142,Data_Validation!$A:$E,5,0)</f>
        <v>$</v>
      </c>
      <c r="X142" s="150">
        <f>+VLOOKUP($L142,Data_Validation!$A:$F,6,0)</f>
        <v>0</v>
      </c>
    </row>
    <row r="143" spans="1:24" ht="15.75" customHeight="1">
      <c r="A143" s="141" t="s">
        <v>826</v>
      </c>
      <c r="B143" s="141" t="s">
        <v>827</v>
      </c>
      <c r="C143" s="142">
        <v>13694.22</v>
      </c>
      <c r="D143" s="142">
        <v>-3852.5</v>
      </c>
      <c r="E143" s="142">
        <v>9841.7199999999993</v>
      </c>
      <c r="F143" s="141" t="s">
        <v>765</v>
      </c>
      <c r="G143" s="141" t="s">
        <v>823</v>
      </c>
      <c r="H143" s="143" t="s">
        <v>452</v>
      </c>
      <c r="I143" s="151"/>
      <c r="J143" s="151"/>
      <c r="K143" s="151"/>
      <c r="L143" s="145" t="str">
        <f t="shared" si="0"/>
        <v>270C</v>
      </c>
      <c r="M143" s="146" t="str">
        <f t="shared" si="1"/>
        <v>PLAQUES PAYES D'AVANCE</v>
      </c>
      <c r="N143" s="147">
        <f>+IF(OR($Q143=Parametres!$G$2,$Q143=Parametres!$G$3),I143,C143)</f>
        <v>13694.22</v>
      </c>
      <c r="O143" s="147">
        <f>+IF(OR($Q143=Parametres!$G$2,$Q143=Parametres!$G$3),J143,D143)</f>
        <v>-3852.5</v>
      </c>
      <c r="P143" s="147">
        <f>+IF(OR($Q143=Parametres!$G$2,$Q143=Parametres!$G$3),K143,E143)</f>
        <v>9841.7199999999993</v>
      </c>
      <c r="Q143" s="146" t="str">
        <f t="shared" ref="Q143:S143" si="143">+F143</f>
        <v>2-Actifs</v>
      </c>
      <c r="R143" s="145" t="str">
        <f t="shared" si="143"/>
        <v>270</v>
      </c>
      <c r="S143" s="146" t="str">
        <f t="shared" si="143"/>
        <v>_</v>
      </c>
      <c r="T143" s="150" t="str">
        <f>+VLOOKUP($L143,Data_Validation!$A:$D,1,0)</f>
        <v>270C</v>
      </c>
      <c r="U143" s="150" t="str">
        <f>+VLOOKUP($L143,Data_Validation!$A:$D,3,0)</f>
        <v>Bilan</v>
      </c>
      <c r="V143" s="150" t="str">
        <f>+VLOOKUP($L143,Data_Validation!$A:$D,4,0)</f>
        <v>Frais Payés d'Avance</v>
      </c>
      <c r="W143" s="150" t="str">
        <f>+VLOOKUP($L143,Data_Validation!$A:$E,5,0)</f>
        <v>$</v>
      </c>
      <c r="X143" s="150">
        <f>+VLOOKUP($L143,Data_Validation!$A:$F,6,0)</f>
        <v>0</v>
      </c>
    </row>
    <row r="144" spans="1:24" ht="15" customHeight="1">
      <c r="A144" s="141" t="s">
        <v>829</v>
      </c>
      <c r="B144" s="141" t="s">
        <v>830</v>
      </c>
      <c r="C144" s="142">
        <v>10713.55</v>
      </c>
      <c r="D144" s="142">
        <v>-3571.16</v>
      </c>
      <c r="E144" s="142">
        <v>7142.39</v>
      </c>
      <c r="F144" s="141" t="s">
        <v>765</v>
      </c>
      <c r="G144" s="141" t="s">
        <v>823</v>
      </c>
      <c r="H144" s="143" t="s">
        <v>452</v>
      </c>
      <c r="I144" s="151"/>
      <c r="J144" s="151"/>
      <c r="K144" s="151"/>
      <c r="L144" s="145" t="str">
        <f t="shared" si="0"/>
        <v>270D</v>
      </c>
      <c r="M144" s="146" t="str">
        <f t="shared" si="1"/>
        <v>ASSURANCES PAYES D'AVANCE</v>
      </c>
      <c r="N144" s="147">
        <f>+IF(OR($Q144=Parametres!$G$2,$Q144=Parametres!$G$3),I144,C144)</f>
        <v>10713.55</v>
      </c>
      <c r="O144" s="147">
        <f>+IF(OR($Q144=Parametres!$G$2,$Q144=Parametres!$G$3),J144,D144)</f>
        <v>-3571.16</v>
      </c>
      <c r="P144" s="147">
        <f>+IF(OR($Q144=Parametres!$G$2,$Q144=Parametres!$G$3),K144,E144)</f>
        <v>7142.39</v>
      </c>
      <c r="Q144" s="146" t="str">
        <f t="shared" ref="Q144:S144" si="144">+F144</f>
        <v>2-Actifs</v>
      </c>
      <c r="R144" s="145" t="str">
        <f t="shared" si="144"/>
        <v>270</v>
      </c>
      <c r="S144" s="146" t="str">
        <f t="shared" si="144"/>
        <v>_</v>
      </c>
      <c r="T144" s="165" t="str">
        <f>+VLOOKUP($L144,Data_Validation!$A:$D,1,0)</f>
        <v>270D</v>
      </c>
      <c r="U144" s="150" t="str">
        <f>+VLOOKUP($L144,Data_Validation!$A:$D,3,0)</f>
        <v>Bilan</v>
      </c>
      <c r="V144" s="150" t="str">
        <f>+VLOOKUP($L144,Data_Validation!$A:$D,4,0)</f>
        <v>Frais Payés d'Avance</v>
      </c>
      <c r="W144" s="150" t="str">
        <f>+VLOOKUP($L144,Data_Validation!$A:$E,5,0)</f>
        <v>$</v>
      </c>
      <c r="X144" s="150">
        <f>+VLOOKUP($L144,Data_Validation!$A:$F,6,0)</f>
        <v>0</v>
      </c>
    </row>
    <row r="145" spans="1:24" ht="15" customHeight="1">
      <c r="A145" s="141" t="s">
        <v>831</v>
      </c>
      <c r="B145" s="141" t="s">
        <v>832</v>
      </c>
      <c r="C145" s="142">
        <v>6475.03</v>
      </c>
      <c r="D145" s="142">
        <v>-58.33</v>
      </c>
      <c r="E145" s="142">
        <v>6416.7</v>
      </c>
      <c r="F145" s="141" t="s">
        <v>765</v>
      </c>
      <c r="G145" s="141" t="s">
        <v>823</v>
      </c>
      <c r="H145" s="143" t="s">
        <v>452</v>
      </c>
      <c r="I145" s="151"/>
      <c r="J145" s="151"/>
      <c r="K145" s="151"/>
      <c r="L145" s="145" t="str">
        <f t="shared" si="0"/>
        <v>270E</v>
      </c>
      <c r="M145" s="146" t="str">
        <f t="shared" si="1"/>
        <v>FRAIS DE PRETS</v>
      </c>
      <c r="N145" s="147">
        <f>+IF(OR($Q145=Parametres!$G$2,$Q145=Parametres!$G$3),I145,C145)</f>
        <v>6475.03</v>
      </c>
      <c r="O145" s="147">
        <f>+IF(OR($Q145=Parametres!$G$2,$Q145=Parametres!$G$3),J145,D145)</f>
        <v>-58.33</v>
      </c>
      <c r="P145" s="147">
        <f>+IF(OR($Q145=Parametres!$G$2,$Q145=Parametres!$G$3),K145,E145)</f>
        <v>6416.7</v>
      </c>
      <c r="Q145" s="146" t="str">
        <f t="shared" ref="Q145:S145" si="145">+F145</f>
        <v>2-Actifs</v>
      </c>
      <c r="R145" s="145" t="str">
        <f t="shared" si="145"/>
        <v>270</v>
      </c>
      <c r="S145" s="146" t="str">
        <f t="shared" si="145"/>
        <v>_</v>
      </c>
      <c r="T145" s="165" t="str">
        <f>+VLOOKUP($L145,Data_Validation!$A:$D,1,0)</f>
        <v>270E</v>
      </c>
      <c r="U145" s="150" t="str">
        <f>+VLOOKUP($L145,Data_Validation!$A:$D,3,0)</f>
        <v>Bilan</v>
      </c>
      <c r="V145" s="150" t="str">
        <f>+VLOOKUP($L145,Data_Validation!$A:$D,4,0)</f>
        <v>Frais Payés d'Avance</v>
      </c>
      <c r="W145" s="150" t="str">
        <f>+VLOOKUP($L145,Data_Validation!$A:$E,5,0)</f>
        <v>$</v>
      </c>
      <c r="X145" s="150">
        <f>+VLOOKUP($L145,Data_Validation!$A:$F,6,0)</f>
        <v>0</v>
      </c>
    </row>
    <row r="146" spans="1:24" ht="15" customHeight="1">
      <c r="A146" s="141" t="s">
        <v>833</v>
      </c>
      <c r="B146" s="141" t="s">
        <v>834</v>
      </c>
      <c r="C146" s="142">
        <v>-13.33</v>
      </c>
      <c r="D146" s="142">
        <v>-810</v>
      </c>
      <c r="E146" s="142">
        <v>-823.33</v>
      </c>
      <c r="F146" s="141" t="s">
        <v>765</v>
      </c>
      <c r="G146" s="141" t="s">
        <v>834</v>
      </c>
      <c r="H146" s="143" t="s">
        <v>452</v>
      </c>
      <c r="I146" s="151"/>
      <c r="J146" s="151"/>
      <c r="K146" s="151"/>
      <c r="L146" s="145" t="str">
        <f t="shared" si="0"/>
        <v>274</v>
      </c>
      <c r="M146" s="146" t="str">
        <f t="shared" si="1"/>
        <v>FPA CONTRATS DE SERVICE</v>
      </c>
      <c r="N146" s="147">
        <f>+IF(OR($Q146=Parametres!$G$2,$Q146=Parametres!$G$3),I146,C146)</f>
        <v>-13.33</v>
      </c>
      <c r="O146" s="147">
        <f>+IF(OR($Q146=Parametres!$G$2,$Q146=Parametres!$G$3),J146,D146)</f>
        <v>-810</v>
      </c>
      <c r="P146" s="147">
        <f>+IF(OR($Q146=Parametres!$G$2,$Q146=Parametres!$G$3),K146,E146)</f>
        <v>-823.33</v>
      </c>
      <c r="Q146" s="146" t="str">
        <f t="shared" ref="Q146:S146" si="146">+F146</f>
        <v>2-Actifs</v>
      </c>
      <c r="R146" s="145" t="str">
        <f t="shared" si="146"/>
        <v>274</v>
      </c>
      <c r="S146" s="146" t="str">
        <f t="shared" si="146"/>
        <v>_</v>
      </c>
      <c r="T146" s="149" t="str">
        <f>+VLOOKUP($L146,Data_Validation!$A:$D,1,0)</f>
        <v>274</v>
      </c>
      <c r="U146" s="150" t="str">
        <f>+VLOOKUP($L146,Data_Validation!$A:$D,3,0)</f>
        <v>Bilan</v>
      </c>
      <c r="V146" s="150" t="str">
        <f>+VLOOKUP($L146,Data_Validation!$A:$D,4,0)</f>
        <v>Frais Payés d'Avance</v>
      </c>
      <c r="W146" s="150" t="str">
        <f>+VLOOKUP($L146,Data_Validation!$A:$E,5,0)</f>
        <v>$</v>
      </c>
      <c r="X146" s="150">
        <f>+VLOOKUP($L146,Data_Validation!$A:$F,6,0)</f>
        <v>0</v>
      </c>
    </row>
    <row r="147" spans="1:24" ht="15" customHeight="1">
      <c r="A147" s="141" t="s">
        <v>837</v>
      </c>
      <c r="B147" s="141" t="s">
        <v>838</v>
      </c>
      <c r="C147" s="142">
        <v>11964.49</v>
      </c>
      <c r="D147" s="142">
        <v>-3000</v>
      </c>
      <c r="E147" s="142">
        <v>8964.49</v>
      </c>
      <c r="F147" s="141" t="s">
        <v>765</v>
      </c>
      <c r="G147" s="141" t="s">
        <v>834</v>
      </c>
      <c r="H147" s="143" t="s">
        <v>452</v>
      </c>
      <c r="I147" s="151"/>
      <c r="J147" s="151"/>
      <c r="K147" s="151"/>
      <c r="L147" s="145" t="str">
        <f t="shared" si="0"/>
        <v>274A</v>
      </c>
      <c r="M147" s="146" t="str">
        <f t="shared" si="1"/>
        <v>REYNOLDS</v>
      </c>
      <c r="N147" s="147">
        <f>+IF(OR($Q147=Parametres!$G$2,$Q147=Parametres!$G$3),I147,C147)</f>
        <v>11964.49</v>
      </c>
      <c r="O147" s="148">
        <f>+IF(OR($Q147=Parametres!$G$2,$Q147=Parametres!$G$3),J147,D147)</f>
        <v>-3000</v>
      </c>
      <c r="P147" s="147">
        <f>+IF(OR($Q147=Parametres!$G$2,$Q147=Parametres!$G$3),K147,E147)</f>
        <v>8964.49</v>
      </c>
      <c r="Q147" s="146" t="str">
        <f t="shared" ref="Q147:S147" si="147">+F147</f>
        <v>2-Actifs</v>
      </c>
      <c r="R147" s="145" t="str">
        <f t="shared" si="147"/>
        <v>274</v>
      </c>
      <c r="S147" s="146" t="str">
        <f t="shared" si="147"/>
        <v>_</v>
      </c>
      <c r="T147" s="165" t="str">
        <f>+VLOOKUP($L147,Data_Validation!$A:$D,1,0)</f>
        <v>274A</v>
      </c>
      <c r="U147" s="150" t="str">
        <f>+VLOOKUP($L147,Data_Validation!$A:$D,3,0)</f>
        <v>Bilan</v>
      </c>
      <c r="V147" s="150" t="str">
        <f>+VLOOKUP($L147,Data_Validation!$A:$D,4,0)</f>
        <v>Frais Payés d'Avance</v>
      </c>
      <c r="W147" s="150" t="str">
        <f>+VLOOKUP($L147,Data_Validation!$A:$E,5,0)</f>
        <v>$</v>
      </c>
      <c r="X147" s="150">
        <f>+VLOOKUP($L147,Data_Validation!$A:$F,6,0)</f>
        <v>0</v>
      </c>
    </row>
    <row r="148" spans="1:24" ht="15" customHeight="1">
      <c r="A148" s="141" t="s">
        <v>839</v>
      </c>
      <c r="B148" s="141" t="s">
        <v>840</v>
      </c>
      <c r="C148" s="142">
        <v>-1645.1</v>
      </c>
      <c r="D148" s="142">
        <v>901.61</v>
      </c>
      <c r="E148" s="142">
        <v>-743.49</v>
      </c>
      <c r="F148" s="141" t="s">
        <v>765</v>
      </c>
      <c r="G148" s="141" t="s">
        <v>834</v>
      </c>
      <c r="H148" s="143" t="s">
        <v>452</v>
      </c>
      <c r="I148" s="143"/>
      <c r="J148" s="143"/>
      <c r="K148" s="143"/>
      <c r="L148" s="145" t="str">
        <f t="shared" si="0"/>
        <v>275A</v>
      </c>
      <c r="M148" s="146" t="str">
        <f t="shared" si="1"/>
        <v>FPA PUB NEUF</v>
      </c>
      <c r="N148" s="147">
        <f>+IF(OR($Q148=Parametres!$G$2,$Q148=Parametres!$G$3),I148,C148)</f>
        <v>-1645.1</v>
      </c>
      <c r="O148" s="148">
        <f>+IF(OR($Q148=Parametres!$G$2,$Q148=Parametres!$G$3),J148,D148)</f>
        <v>901.61</v>
      </c>
      <c r="P148" s="147">
        <f>+IF(OR($Q148=Parametres!$G$2,$Q148=Parametres!$G$3),K148,E148)</f>
        <v>-743.49</v>
      </c>
      <c r="Q148" s="146" t="str">
        <f t="shared" ref="Q148:S148" si="148">+F148</f>
        <v>2-Actifs</v>
      </c>
      <c r="R148" s="145" t="str">
        <f t="shared" si="148"/>
        <v>274</v>
      </c>
      <c r="S148" s="146" t="str">
        <f t="shared" si="148"/>
        <v>_</v>
      </c>
      <c r="T148" s="150" t="str">
        <f>+VLOOKUP($L148,Data_Validation!$A:$D,1,0)</f>
        <v>275A</v>
      </c>
      <c r="U148" s="150" t="str">
        <f>+VLOOKUP($L148,Data_Validation!$A:$D,3,0)</f>
        <v>Bilan</v>
      </c>
      <c r="V148" s="150" t="str">
        <f>+VLOOKUP($L148,Data_Validation!$A:$D,4,0)</f>
        <v>Frais Payés d'Avance</v>
      </c>
      <c r="W148" s="150" t="str">
        <f>+VLOOKUP($L148,Data_Validation!$A:$E,5,0)</f>
        <v>$</v>
      </c>
      <c r="X148" s="150">
        <f>+VLOOKUP($L148,Data_Validation!$A:$F,6,0)</f>
        <v>0</v>
      </c>
    </row>
    <row r="149" spans="1:24" ht="15" customHeight="1">
      <c r="A149" s="141" t="s">
        <v>841</v>
      </c>
      <c r="B149" s="141" t="s">
        <v>842</v>
      </c>
      <c r="C149" s="142">
        <v>-899.55</v>
      </c>
      <c r="D149" s="142">
        <v>-224.9</v>
      </c>
      <c r="E149" s="142">
        <v>-1124.45</v>
      </c>
      <c r="F149" s="141" t="s">
        <v>765</v>
      </c>
      <c r="G149" s="141" t="s">
        <v>834</v>
      </c>
      <c r="H149" s="143" t="s">
        <v>452</v>
      </c>
      <c r="I149" s="143"/>
      <c r="J149" s="143"/>
      <c r="K149" s="143"/>
      <c r="L149" s="145" t="str">
        <f t="shared" si="0"/>
        <v>275E</v>
      </c>
      <c r="M149" s="146" t="str">
        <f t="shared" si="1"/>
        <v>FPA PUB FIXE</v>
      </c>
      <c r="N149" s="147">
        <f>+IF(OR($Q149=Parametres!$G$2,$Q149=Parametres!$G$3),I149,C149)</f>
        <v>-899.55</v>
      </c>
      <c r="O149" s="147">
        <f>+IF(OR($Q149=Parametres!$G$2,$Q149=Parametres!$G$3),J149,D149)</f>
        <v>-224.9</v>
      </c>
      <c r="P149" s="147">
        <f>+IF(OR($Q149=Parametres!$G$2,$Q149=Parametres!$G$3),K149,E149)</f>
        <v>-1124.45</v>
      </c>
      <c r="Q149" s="146" t="str">
        <f t="shared" ref="Q149:S149" si="149">+F149</f>
        <v>2-Actifs</v>
      </c>
      <c r="R149" s="145" t="str">
        <f t="shared" si="149"/>
        <v>274</v>
      </c>
      <c r="S149" s="146" t="str">
        <f t="shared" si="149"/>
        <v>_</v>
      </c>
      <c r="T149" s="150" t="str">
        <f>+VLOOKUP($L149,Data_Validation!$A:$D,1,0)</f>
        <v>275E</v>
      </c>
      <c r="U149" s="150" t="str">
        <f>+VLOOKUP($L149,Data_Validation!$A:$D,3,0)</f>
        <v>Bilan</v>
      </c>
      <c r="V149" s="150" t="str">
        <f>+VLOOKUP($L149,Data_Validation!$A:$D,4,0)</f>
        <v>Frais Payés d'Avance</v>
      </c>
      <c r="W149" s="150" t="str">
        <f>+VLOOKUP($L149,Data_Validation!$A:$E,5,0)</f>
        <v>$</v>
      </c>
      <c r="X149" s="150">
        <f>+VLOOKUP($L149,Data_Validation!$A:$F,6,0)</f>
        <v>0</v>
      </c>
    </row>
    <row r="150" spans="1:24" ht="15" customHeight="1">
      <c r="A150" s="141" t="s">
        <v>843</v>
      </c>
      <c r="B150" s="141" t="s">
        <v>844</v>
      </c>
      <c r="C150" s="142">
        <v>958.36</v>
      </c>
      <c r="D150" s="142">
        <v>-239.58</v>
      </c>
      <c r="E150" s="142">
        <v>718.78</v>
      </c>
      <c r="F150" s="141" t="s">
        <v>765</v>
      </c>
      <c r="G150" s="141" t="s">
        <v>834</v>
      </c>
      <c r="H150" s="143" t="s">
        <v>452</v>
      </c>
      <c r="I150" s="151"/>
      <c r="J150" s="151"/>
      <c r="K150" s="151"/>
      <c r="L150" s="145" t="str">
        <f t="shared" si="0"/>
        <v>276A</v>
      </c>
      <c r="M150" s="146" t="str">
        <f t="shared" si="1"/>
        <v>FPA CCAQ</v>
      </c>
      <c r="N150" s="147">
        <f>+IF(OR($Q150=Parametres!$G$2,$Q150=Parametres!$G$3),I150,C150)</f>
        <v>958.36</v>
      </c>
      <c r="O150" s="147">
        <f>+IF(OR($Q150=Parametres!$G$2,$Q150=Parametres!$G$3),J150,D150)</f>
        <v>-239.58</v>
      </c>
      <c r="P150" s="147">
        <f>+IF(OR($Q150=Parametres!$G$2,$Q150=Parametres!$G$3),K150,E150)</f>
        <v>718.78</v>
      </c>
      <c r="Q150" s="146" t="str">
        <f t="shared" ref="Q150:S150" si="150">+F150</f>
        <v>2-Actifs</v>
      </c>
      <c r="R150" s="145" t="str">
        <f t="shared" si="150"/>
        <v>274</v>
      </c>
      <c r="S150" s="146" t="str">
        <f t="shared" si="150"/>
        <v>_</v>
      </c>
      <c r="T150" s="150" t="str">
        <f>+VLOOKUP($L150,Data_Validation!$A:$D,1,0)</f>
        <v>276A</v>
      </c>
      <c r="U150" s="150" t="str">
        <f>+VLOOKUP($L150,Data_Validation!$A:$D,3,0)</f>
        <v>Bilan</v>
      </c>
      <c r="V150" s="150" t="str">
        <f>+VLOOKUP($L150,Data_Validation!$A:$D,4,0)</f>
        <v>Frais Payés d'Avance</v>
      </c>
      <c r="W150" s="150" t="str">
        <f>+VLOOKUP($L150,Data_Validation!$A:$E,5,0)</f>
        <v>$</v>
      </c>
      <c r="X150" s="150">
        <f>+VLOOKUP($L150,Data_Validation!$A:$F,6,0)</f>
        <v>0</v>
      </c>
    </row>
    <row r="151" spans="1:24" ht="15.75" customHeight="1">
      <c r="A151" s="141" t="s">
        <v>845</v>
      </c>
      <c r="B151" s="141" t="s">
        <v>846</v>
      </c>
      <c r="C151" s="144">
        <v>-8567.69</v>
      </c>
      <c r="D151" s="144">
        <v>0</v>
      </c>
      <c r="E151" s="144">
        <v>-8567.69</v>
      </c>
      <c r="F151" s="141" t="s">
        <v>765</v>
      </c>
      <c r="G151" s="141" t="s">
        <v>834</v>
      </c>
      <c r="H151" s="143" t="s">
        <v>452</v>
      </c>
      <c r="I151" s="142"/>
      <c r="J151" s="142"/>
      <c r="K151" s="142"/>
      <c r="L151" s="145" t="str">
        <f t="shared" si="0"/>
        <v>276B</v>
      </c>
      <c r="M151" s="146" t="str">
        <f t="shared" si="1"/>
        <v>FPA FORMATION</v>
      </c>
      <c r="N151" s="147">
        <f>+IF(OR($Q151=Parametres!$G$2,$Q151=Parametres!$G$3),I151,C151)</f>
        <v>-8567.69</v>
      </c>
      <c r="O151" s="148">
        <f>+IF(OR($Q151=Parametres!$G$2,$Q151=Parametres!$G$3),J151,D151)</f>
        <v>0</v>
      </c>
      <c r="P151" s="147">
        <f>+IF(OR($Q151=Parametres!$G$2,$Q151=Parametres!$G$3),K151,E151)</f>
        <v>-8567.69</v>
      </c>
      <c r="Q151" s="146" t="str">
        <f t="shared" ref="Q151:S151" si="151">+F151</f>
        <v>2-Actifs</v>
      </c>
      <c r="R151" s="145" t="str">
        <f t="shared" si="151"/>
        <v>274</v>
      </c>
      <c r="S151" s="146" t="str">
        <f t="shared" si="151"/>
        <v>_</v>
      </c>
      <c r="T151" s="149" t="str">
        <f>+VLOOKUP($L151,Data_Validation!$A:$D,1,0)</f>
        <v>276B</v>
      </c>
      <c r="U151" s="150" t="str">
        <f>+VLOOKUP($L151,Data_Validation!$A:$D,3,0)</f>
        <v>Bilan</v>
      </c>
      <c r="V151" s="150" t="str">
        <f>+VLOOKUP($L151,Data_Validation!$A:$D,4,0)</f>
        <v>Frais Payés d'Avance</v>
      </c>
      <c r="W151" s="150" t="str">
        <f>+VLOOKUP($L151,Data_Validation!$A:$E,5,0)</f>
        <v>$</v>
      </c>
      <c r="X151" s="150">
        <f>+VLOOKUP($L151,Data_Validation!$A:$F,6,0)</f>
        <v>0</v>
      </c>
    </row>
    <row r="152" spans="1:24" ht="15" customHeight="1">
      <c r="A152" s="141" t="s">
        <v>847</v>
      </c>
      <c r="B152" s="141" t="s">
        <v>848</v>
      </c>
      <c r="C152" s="142">
        <v>61075.62</v>
      </c>
      <c r="D152" s="142">
        <v>-61075.62</v>
      </c>
      <c r="E152" s="142">
        <v>0</v>
      </c>
      <c r="F152" s="141" t="s">
        <v>765</v>
      </c>
      <c r="G152" s="141" t="s">
        <v>823</v>
      </c>
      <c r="H152" s="143" t="s">
        <v>452</v>
      </c>
      <c r="I152" s="151"/>
      <c r="J152" s="151"/>
      <c r="K152" s="151"/>
      <c r="L152" s="145" t="str">
        <f t="shared" si="0"/>
        <v>279</v>
      </c>
      <c r="M152" s="146" t="str">
        <f t="shared" si="1"/>
        <v>TAXES A RECEVOIR</v>
      </c>
      <c r="N152" s="147">
        <f>+IF(OR($Q152=Parametres!$G$2,$Q152=Parametres!$G$3),I152,C152)</f>
        <v>61075.62</v>
      </c>
      <c r="O152" s="147">
        <f>+IF(OR($Q152=Parametres!$G$2,$Q152=Parametres!$G$3),J152,D152)</f>
        <v>-61075.62</v>
      </c>
      <c r="P152" s="147">
        <f>+IF(OR($Q152=Parametres!$G$2,$Q152=Parametres!$G$3),K152,E152)</f>
        <v>0</v>
      </c>
      <c r="Q152" s="146" t="str">
        <f t="shared" ref="Q152:S152" si="152">+F152</f>
        <v>2-Actifs</v>
      </c>
      <c r="R152" s="145" t="str">
        <f t="shared" si="152"/>
        <v>270</v>
      </c>
      <c r="S152" s="146" t="str">
        <f t="shared" si="152"/>
        <v>_</v>
      </c>
      <c r="T152" s="169" t="str">
        <f>+VLOOKUP($L152,Data_Validation!$A:$D,1,0)</f>
        <v>279</v>
      </c>
      <c r="U152" s="150" t="str">
        <f>+VLOOKUP($L152,Data_Validation!$A:$D,3,0)</f>
        <v>Bilan</v>
      </c>
      <c r="V152" s="150" t="str">
        <f>+VLOOKUP($L152,Data_Validation!$A:$D,4,0)</f>
        <v>Recevables Autres</v>
      </c>
      <c r="W152" s="150" t="str">
        <f>+VLOOKUP($L152,Data_Validation!$A:$E,5,0)</f>
        <v>$</v>
      </c>
      <c r="X152" s="150">
        <f>+VLOOKUP($L152,Data_Validation!$A:$F,6,0)</f>
        <v>0</v>
      </c>
    </row>
    <row r="153" spans="1:24" ht="15" customHeight="1">
      <c r="A153" s="141" t="s">
        <v>849</v>
      </c>
      <c r="B153" s="141" t="s">
        <v>850</v>
      </c>
      <c r="C153" s="142">
        <v>7833.62</v>
      </c>
      <c r="D153" s="142">
        <v>0</v>
      </c>
      <c r="E153" s="142">
        <v>7833.62</v>
      </c>
      <c r="F153" s="141" t="s">
        <v>765</v>
      </c>
      <c r="G153" s="141" t="s">
        <v>823</v>
      </c>
      <c r="H153" s="143" t="s">
        <v>452</v>
      </c>
      <c r="I153" s="151"/>
      <c r="J153" s="151"/>
      <c r="K153" s="151"/>
      <c r="L153" s="145" t="str">
        <f t="shared" si="0"/>
        <v>279A</v>
      </c>
      <c r="M153" s="146" t="str">
        <f t="shared" si="1"/>
        <v>INTERCO</v>
      </c>
      <c r="N153" s="147">
        <f>+IF(OR($Q153=Parametres!$G$2,$Q153=Parametres!$G$3),I153,C153)</f>
        <v>7833.62</v>
      </c>
      <c r="O153" s="147">
        <f>+IF(OR($Q153=Parametres!$G$2,$Q153=Parametres!$G$3),J153,D153)</f>
        <v>0</v>
      </c>
      <c r="P153" s="147">
        <f>+IF(OR($Q153=Parametres!$G$2,$Q153=Parametres!$G$3),K153,E153)</f>
        <v>7833.62</v>
      </c>
      <c r="Q153" s="146" t="str">
        <f t="shared" ref="Q153:S153" si="153">+F153</f>
        <v>2-Actifs</v>
      </c>
      <c r="R153" s="145" t="str">
        <f t="shared" si="153"/>
        <v>270</v>
      </c>
      <c r="S153" s="146" t="str">
        <f t="shared" si="153"/>
        <v>_</v>
      </c>
      <c r="T153" s="169" t="str">
        <f>+VLOOKUP($L153,Data_Validation!$A:$D,1,0)</f>
        <v>279A</v>
      </c>
      <c r="U153" s="150" t="str">
        <f>+VLOOKUP($L153,Data_Validation!$A:$D,3,0)</f>
        <v>Bilan</v>
      </c>
      <c r="V153" s="150" t="str">
        <f>+VLOOKUP($L153,Data_Validation!$A:$D,4,0)</f>
        <v>Payables Intercos</v>
      </c>
      <c r="W153" s="150" t="str">
        <f>+VLOOKUP($L153,Data_Validation!$A:$E,5,0)</f>
        <v>$</v>
      </c>
      <c r="X153" s="150">
        <f>+VLOOKUP($L153,Data_Validation!$A:$F,6,0)</f>
        <v>0</v>
      </c>
    </row>
    <row r="154" spans="1:24" ht="15" customHeight="1">
      <c r="A154" s="141" t="s">
        <v>851</v>
      </c>
      <c r="B154" s="141" t="s">
        <v>852</v>
      </c>
      <c r="C154" s="142">
        <v>344791.26</v>
      </c>
      <c r="D154" s="142">
        <v>40996.46</v>
      </c>
      <c r="E154" s="142">
        <v>385787.72</v>
      </c>
      <c r="F154" s="141" t="s">
        <v>765</v>
      </c>
      <c r="G154" s="141" t="s">
        <v>834</v>
      </c>
      <c r="H154" s="143" t="s">
        <v>452</v>
      </c>
      <c r="I154" s="151"/>
      <c r="J154" s="151"/>
      <c r="K154" s="151"/>
      <c r="L154" s="145" t="str">
        <f t="shared" si="0"/>
        <v>279B</v>
      </c>
      <c r="M154" s="146" t="str">
        <f t="shared" si="1"/>
        <v>FPA AUTRES</v>
      </c>
      <c r="N154" s="147">
        <f>+IF(OR($Q154=Parametres!$G$2,$Q154=Parametres!$G$3),I154,C154)</f>
        <v>344791.26</v>
      </c>
      <c r="O154" s="147">
        <f>+IF(OR($Q154=Parametres!$G$2,$Q154=Parametres!$G$3),J154,D154)</f>
        <v>40996.46</v>
      </c>
      <c r="P154" s="147">
        <f>+IF(OR($Q154=Parametres!$G$2,$Q154=Parametres!$G$3),K154,E154)</f>
        <v>385787.72</v>
      </c>
      <c r="Q154" s="146" t="str">
        <f t="shared" ref="Q154:S154" si="154">+F154</f>
        <v>2-Actifs</v>
      </c>
      <c r="R154" s="145" t="str">
        <f t="shared" si="154"/>
        <v>274</v>
      </c>
      <c r="S154" s="146" t="str">
        <f t="shared" si="154"/>
        <v>_</v>
      </c>
      <c r="T154" s="149" t="str">
        <f>+VLOOKUP($L154,Data_Validation!$A:$D,1,0)</f>
        <v>279B</v>
      </c>
      <c r="U154" s="150" t="str">
        <f>+VLOOKUP($L154,Data_Validation!$A:$D,3,0)</f>
        <v>Bilan</v>
      </c>
      <c r="V154" s="150" t="str">
        <f>+VLOOKUP($L154,Data_Validation!$A:$D,4,0)</f>
        <v>Frais Payés d'Avance</v>
      </c>
      <c r="W154" s="150" t="str">
        <f>+VLOOKUP($L154,Data_Validation!$A:$E,5,0)</f>
        <v>$</v>
      </c>
      <c r="X154" s="150">
        <f>+VLOOKUP($L154,Data_Validation!$A:$F,6,0)</f>
        <v>0</v>
      </c>
    </row>
    <row r="155" spans="1:24" ht="15.75" customHeight="1">
      <c r="A155" s="141" t="s">
        <v>853</v>
      </c>
      <c r="B155" s="141" t="s">
        <v>854</v>
      </c>
      <c r="C155" s="142">
        <v>157643.01</v>
      </c>
      <c r="D155" s="142">
        <v>55592.5</v>
      </c>
      <c r="E155" s="142">
        <v>213235.51</v>
      </c>
      <c r="F155" s="141" t="s">
        <v>765</v>
      </c>
      <c r="G155" s="141" t="s">
        <v>854</v>
      </c>
      <c r="H155" s="143" t="s">
        <v>452</v>
      </c>
      <c r="I155" s="151"/>
      <c r="J155" s="151"/>
      <c r="K155" s="151"/>
      <c r="L155" s="145" t="str">
        <f t="shared" si="0"/>
        <v>282</v>
      </c>
      <c r="M155" s="146" t="str">
        <f t="shared" si="1"/>
        <v>EQUIPEMENTS &amp; OUTILLAGES</v>
      </c>
      <c r="N155" s="147">
        <f>+IF(OR($Q155=Parametres!$G$2,$Q155=Parametres!$G$3),I155,C155)</f>
        <v>157643.01</v>
      </c>
      <c r="O155" s="147">
        <f>+IF(OR($Q155=Parametres!$G$2,$Q155=Parametres!$G$3),J155,D155)</f>
        <v>55592.5</v>
      </c>
      <c r="P155" s="147">
        <f>+IF(OR($Q155=Parametres!$G$2,$Q155=Parametres!$G$3),K155,E155)</f>
        <v>213235.51</v>
      </c>
      <c r="Q155" s="146" t="str">
        <f t="shared" ref="Q155:S155" si="155">+F155</f>
        <v>2-Actifs</v>
      </c>
      <c r="R155" s="145" t="str">
        <f t="shared" si="155"/>
        <v>282</v>
      </c>
      <c r="S155" s="146" t="str">
        <f t="shared" si="155"/>
        <v>_</v>
      </c>
      <c r="T155" s="150" t="str">
        <f>+VLOOKUP($L155,Data_Validation!$A:$D,1,0)</f>
        <v>282</v>
      </c>
      <c r="U155" s="150" t="str">
        <f>+VLOOKUP($L155,Data_Validation!$A:$D,3,0)</f>
        <v>Bilan</v>
      </c>
      <c r="V155" s="150" t="str">
        <f>+VLOOKUP($L155,Data_Validation!$A:$D,4,0)</f>
        <v>Équipements Service</v>
      </c>
      <c r="W155" s="150" t="str">
        <f>+VLOOKUP($L155,Data_Validation!$A:$E,5,0)</f>
        <v>$</v>
      </c>
      <c r="X155" s="150">
        <f>+VLOOKUP($L155,Data_Validation!$A:$F,6,0)</f>
        <v>0</v>
      </c>
    </row>
    <row r="156" spans="1:24" ht="15" customHeight="1">
      <c r="A156" s="141" t="s">
        <v>855</v>
      </c>
      <c r="B156" s="141" t="s">
        <v>856</v>
      </c>
      <c r="C156" s="144">
        <v>1283.78</v>
      </c>
      <c r="D156" s="144">
        <v>0</v>
      </c>
      <c r="E156" s="144">
        <v>1283.78</v>
      </c>
      <c r="F156" s="141" t="s">
        <v>765</v>
      </c>
      <c r="G156" s="141" t="s">
        <v>856</v>
      </c>
      <c r="H156" s="143" t="s">
        <v>452</v>
      </c>
      <c r="I156" s="142"/>
      <c r="J156" s="142"/>
      <c r="K156" s="142"/>
      <c r="L156" s="145" t="str">
        <f t="shared" si="0"/>
        <v>283</v>
      </c>
      <c r="M156" s="146" t="str">
        <f t="shared" si="1"/>
        <v>EQUIPEMENTS PIECES &amp; ACCESSOIRES</v>
      </c>
      <c r="N156" s="147">
        <f>+IF(OR($Q156=Parametres!$G$2,$Q156=Parametres!$G$3),I156,C156)</f>
        <v>1283.78</v>
      </c>
      <c r="O156" s="148">
        <f>+IF(OR($Q156=Parametres!$G$2,$Q156=Parametres!$G$3),J156,D156)</f>
        <v>0</v>
      </c>
      <c r="P156" s="147">
        <f>+IF(OR($Q156=Parametres!$G$2,$Q156=Parametres!$G$3),K156,E156)</f>
        <v>1283.78</v>
      </c>
      <c r="Q156" s="146" t="str">
        <f t="shared" ref="Q156:S156" si="156">+F156</f>
        <v>2-Actifs</v>
      </c>
      <c r="R156" s="145" t="str">
        <f t="shared" si="156"/>
        <v>283</v>
      </c>
      <c r="S156" s="146" t="str">
        <f t="shared" si="156"/>
        <v>_</v>
      </c>
      <c r="T156" s="149" t="str">
        <f>+VLOOKUP($L156,Data_Validation!$A:$D,1,0)</f>
        <v>283</v>
      </c>
      <c r="U156" s="150" t="str">
        <f>+VLOOKUP($L156,Data_Validation!$A:$D,3,0)</f>
        <v>Bilan</v>
      </c>
      <c r="V156" s="150" t="str">
        <f>+VLOOKUP($L156,Data_Validation!$A:$D,4,0)</f>
        <v>Équipements Service</v>
      </c>
      <c r="W156" s="150" t="str">
        <f>+VLOOKUP($L156,Data_Validation!$A:$E,5,0)</f>
        <v>$</v>
      </c>
      <c r="X156" s="150">
        <f>+VLOOKUP($L156,Data_Validation!$A:$F,6,0)</f>
        <v>0</v>
      </c>
    </row>
    <row r="157" spans="1:24" ht="15" customHeight="1">
      <c r="A157" s="141" t="s">
        <v>857</v>
      </c>
      <c r="B157" s="141" t="s">
        <v>858</v>
      </c>
      <c r="C157" s="144">
        <v>201347.91</v>
      </c>
      <c r="D157" s="144">
        <v>0</v>
      </c>
      <c r="E157" s="144">
        <v>201347.91</v>
      </c>
      <c r="F157" s="141" t="s">
        <v>765</v>
      </c>
      <c r="G157" s="141" t="s">
        <v>858</v>
      </c>
      <c r="H157" s="143" t="s">
        <v>452</v>
      </c>
      <c r="I157" s="142"/>
      <c r="J157" s="142"/>
      <c r="K157" s="142"/>
      <c r="L157" s="145" t="str">
        <f t="shared" si="0"/>
        <v>284A</v>
      </c>
      <c r="M157" s="146" t="str">
        <f t="shared" si="1"/>
        <v>MEUBLES &amp; ACCESSOIRES</v>
      </c>
      <c r="N157" s="147">
        <f>+IF(OR($Q157=Parametres!$G$2,$Q157=Parametres!$G$3),I157,C157)</f>
        <v>201347.91</v>
      </c>
      <c r="O157" s="148">
        <f>+IF(OR($Q157=Parametres!$G$2,$Q157=Parametres!$G$3),J157,D157)</f>
        <v>0</v>
      </c>
      <c r="P157" s="147">
        <f>+IF(OR($Q157=Parametres!$G$2,$Q157=Parametres!$G$3),K157,E157)</f>
        <v>201347.91</v>
      </c>
      <c r="Q157" s="146" t="str">
        <f t="shared" ref="Q157:S157" si="157">+F157</f>
        <v>2-Actifs</v>
      </c>
      <c r="R157" s="145" t="str">
        <f t="shared" si="157"/>
        <v>284A</v>
      </c>
      <c r="S157" s="146" t="str">
        <f t="shared" si="157"/>
        <v>_</v>
      </c>
      <c r="T157" s="149" t="str">
        <f>+VLOOKUP($L157,Data_Validation!$A:$D,1,0)</f>
        <v>284A</v>
      </c>
      <c r="U157" s="150" t="str">
        <f>+VLOOKUP($L157,Data_Validation!$A:$D,3,0)</f>
        <v>Bilan</v>
      </c>
      <c r="V157" s="150" t="str">
        <f>+VLOOKUP($L157,Data_Validation!$A:$D,4,0)</f>
        <v>Mobilier</v>
      </c>
      <c r="W157" s="150" t="str">
        <f>+VLOOKUP($L157,Data_Validation!$A:$E,5,0)</f>
        <v>$</v>
      </c>
      <c r="X157" s="150">
        <f>+VLOOKUP($L157,Data_Validation!$A:$F,6,0)</f>
        <v>0</v>
      </c>
    </row>
    <row r="158" spans="1:24" ht="15" customHeight="1">
      <c r="A158" s="141" t="s">
        <v>859</v>
      </c>
      <c r="B158" s="141" t="s">
        <v>860</v>
      </c>
      <c r="C158" s="142">
        <v>9907.58</v>
      </c>
      <c r="D158" s="142">
        <v>0</v>
      </c>
      <c r="E158" s="142">
        <v>9907.58</v>
      </c>
      <c r="F158" s="141" t="s">
        <v>765</v>
      </c>
      <c r="G158" s="141" t="s">
        <v>860</v>
      </c>
      <c r="H158" s="143" t="s">
        <v>452</v>
      </c>
      <c r="I158" s="151"/>
      <c r="J158" s="151"/>
      <c r="K158" s="151"/>
      <c r="L158" s="145" t="str">
        <f t="shared" si="0"/>
        <v>284B</v>
      </c>
      <c r="M158" s="146" t="str">
        <f t="shared" si="1"/>
        <v>ENSEIGNE</v>
      </c>
      <c r="N158" s="147">
        <f>+IF(OR($Q158=Parametres!$G$2,$Q158=Parametres!$G$3),I158,C158)</f>
        <v>9907.58</v>
      </c>
      <c r="O158" s="147">
        <f>+IF(OR($Q158=Parametres!$G$2,$Q158=Parametres!$G$3),J158,D158)</f>
        <v>0</v>
      </c>
      <c r="P158" s="147">
        <f>+IF(OR($Q158=Parametres!$G$2,$Q158=Parametres!$G$3),K158,E158)</f>
        <v>9907.58</v>
      </c>
      <c r="Q158" s="146" t="str">
        <f t="shared" ref="Q158:S158" si="158">+F158</f>
        <v>2-Actifs</v>
      </c>
      <c r="R158" s="145" t="str">
        <f t="shared" si="158"/>
        <v>284B</v>
      </c>
      <c r="S158" s="146" t="str">
        <f t="shared" si="158"/>
        <v>_</v>
      </c>
      <c r="T158" s="165" t="str">
        <f>+VLOOKUP($L158,Data_Validation!$A:$D,1,0)</f>
        <v>284B</v>
      </c>
      <c r="U158" s="150" t="str">
        <f>+VLOOKUP($L158,Data_Validation!$A:$D,3,0)</f>
        <v>Bilan</v>
      </c>
      <c r="V158" s="150" t="str">
        <f>+VLOOKUP($L158,Data_Validation!$A:$D,4,0)</f>
        <v>Enseigne</v>
      </c>
      <c r="W158" s="150" t="str">
        <f>+VLOOKUP($L158,Data_Validation!$A:$E,5,0)</f>
        <v>$</v>
      </c>
      <c r="X158" s="150">
        <f>+VLOOKUP($L158,Data_Validation!$A:$F,6,0)</f>
        <v>0</v>
      </c>
    </row>
    <row r="159" spans="1:24" ht="15.75" customHeight="1">
      <c r="A159" s="141" t="s">
        <v>862</v>
      </c>
      <c r="B159" s="141" t="s">
        <v>863</v>
      </c>
      <c r="C159" s="142">
        <v>37771.96</v>
      </c>
      <c r="D159" s="142">
        <v>0</v>
      </c>
      <c r="E159" s="142">
        <v>37771.96</v>
      </c>
      <c r="F159" s="141" t="s">
        <v>765</v>
      </c>
      <c r="G159" s="141" t="s">
        <v>863</v>
      </c>
      <c r="H159" s="143" t="s">
        <v>452</v>
      </c>
      <c r="I159" s="151"/>
      <c r="J159" s="151"/>
      <c r="K159" s="151"/>
      <c r="L159" s="145" t="str">
        <f t="shared" si="0"/>
        <v>284C</v>
      </c>
      <c r="M159" s="146" t="str">
        <f t="shared" si="1"/>
        <v>EQUIPEMENTS INFORMATIQUE</v>
      </c>
      <c r="N159" s="147">
        <f>+IF(OR($Q159=Parametres!$G$2,$Q159=Parametres!$G$3),I159,C159)</f>
        <v>37771.96</v>
      </c>
      <c r="O159" s="147">
        <f>+IF(OR($Q159=Parametres!$G$2,$Q159=Parametres!$G$3),J159,D159)</f>
        <v>0</v>
      </c>
      <c r="P159" s="147">
        <f>+IF(OR($Q159=Parametres!$G$2,$Q159=Parametres!$G$3),K159,E159)</f>
        <v>37771.96</v>
      </c>
      <c r="Q159" s="146" t="str">
        <f t="shared" ref="Q159:S159" si="159">+F159</f>
        <v>2-Actifs</v>
      </c>
      <c r="R159" s="145" t="str">
        <f t="shared" si="159"/>
        <v>284C</v>
      </c>
      <c r="S159" s="146" t="str">
        <f t="shared" si="159"/>
        <v>_</v>
      </c>
      <c r="T159" s="149" t="str">
        <f>+VLOOKUP($L159,Data_Validation!$A:$D,1,0)</f>
        <v>284C</v>
      </c>
      <c r="U159" s="150" t="str">
        <f>+VLOOKUP($L159,Data_Validation!$A:$D,3,0)</f>
        <v>Bilan</v>
      </c>
      <c r="V159" s="150" t="str">
        <f>+VLOOKUP($L159,Data_Validation!$A:$D,4,0)</f>
        <v>Équipements Informatique</v>
      </c>
      <c r="W159" s="150" t="str">
        <f>+VLOOKUP($L159,Data_Validation!$A:$E,5,0)</f>
        <v>$</v>
      </c>
      <c r="X159" s="150">
        <f>+VLOOKUP($L159,Data_Validation!$A:$F,6,0)</f>
        <v>0</v>
      </c>
    </row>
    <row r="160" spans="1:24" ht="15" customHeight="1">
      <c r="A160" s="141" t="s">
        <v>865</v>
      </c>
      <c r="B160" s="141" t="s">
        <v>866</v>
      </c>
      <c r="C160" s="142">
        <v>6823.75</v>
      </c>
      <c r="D160" s="142">
        <v>0</v>
      </c>
      <c r="E160" s="142">
        <v>6823.75</v>
      </c>
      <c r="F160" s="141" t="s">
        <v>765</v>
      </c>
      <c r="G160" s="141" t="s">
        <v>866</v>
      </c>
      <c r="H160" s="143" t="s">
        <v>452</v>
      </c>
      <c r="I160" s="151"/>
      <c r="J160" s="151"/>
      <c r="K160" s="151"/>
      <c r="L160" s="145" t="str">
        <f t="shared" si="0"/>
        <v>286</v>
      </c>
      <c r="M160" s="146" t="str">
        <f t="shared" si="1"/>
        <v>AMELIORATION LOCATIVE</v>
      </c>
      <c r="N160" s="147">
        <f>+IF(OR($Q160=Parametres!$G$2,$Q160=Parametres!$G$3),I160,C160)</f>
        <v>6823.75</v>
      </c>
      <c r="O160" s="147">
        <f>+IF(OR($Q160=Parametres!$G$2,$Q160=Parametres!$G$3),J160,D160)</f>
        <v>0</v>
      </c>
      <c r="P160" s="147">
        <f>+IF(OR($Q160=Parametres!$G$2,$Q160=Parametres!$G$3),K160,E160)</f>
        <v>6823.75</v>
      </c>
      <c r="Q160" s="146" t="str">
        <f t="shared" ref="Q160:S160" si="160">+F160</f>
        <v>2-Actifs</v>
      </c>
      <c r="R160" s="145" t="str">
        <f t="shared" si="160"/>
        <v>286</v>
      </c>
      <c r="S160" s="146" t="str">
        <f t="shared" si="160"/>
        <v>_</v>
      </c>
      <c r="T160" s="169" t="str">
        <f>+VLOOKUP($L160,Data_Validation!$A:$D,1,0)</f>
        <v>286</v>
      </c>
      <c r="U160" s="150" t="str">
        <f>+VLOOKUP($L160,Data_Validation!$A:$D,3,0)</f>
        <v>Bilan</v>
      </c>
      <c r="V160" s="150" t="str">
        <f>+VLOOKUP($L160,Data_Validation!$A:$D,4,0)</f>
        <v>Améliorations Locatives</v>
      </c>
      <c r="W160" s="150" t="str">
        <f>+VLOOKUP($L160,Data_Validation!$A:$E,5,0)</f>
        <v>$</v>
      </c>
      <c r="X160" s="150">
        <f>+VLOOKUP($L160,Data_Validation!$A:$F,6,0)</f>
        <v>0</v>
      </c>
    </row>
    <row r="161" spans="1:24" ht="15" customHeight="1">
      <c r="A161" s="141" t="s">
        <v>867</v>
      </c>
      <c r="B161" s="141" t="s">
        <v>868</v>
      </c>
      <c r="C161" s="144">
        <v>9743</v>
      </c>
      <c r="D161" s="144">
        <v>0</v>
      </c>
      <c r="E161" s="144">
        <v>9743</v>
      </c>
      <c r="F161" s="141" t="s">
        <v>765</v>
      </c>
      <c r="G161" s="141" t="s">
        <v>869</v>
      </c>
      <c r="H161" s="143" t="s">
        <v>452</v>
      </c>
      <c r="I161" s="142"/>
      <c r="J161" s="142"/>
      <c r="K161" s="142"/>
      <c r="L161" s="145" t="str">
        <f t="shared" si="0"/>
        <v>290A</v>
      </c>
      <c r="M161" s="146" t="str">
        <f t="shared" si="1"/>
        <v>DEPOT HYDRO</v>
      </c>
      <c r="N161" s="147">
        <f>+IF(OR($Q161=Parametres!$G$2,$Q161=Parametres!$G$3),I161,C161)</f>
        <v>9743</v>
      </c>
      <c r="O161" s="147">
        <f>+IF(OR($Q161=Parametres!$G$2,$Q161=Parametres!$G$3),J161,D161)</f>
        <v>0</v>
      </c>
      <c r="P161" s="147">
        <f>+IF(OR($Q161=Parametres!$G$2,$Q161=Parametres!$G$3),K161,E161)</f>
        <v>9743</v>
      </c>
      <c r="Q161" s="146" t="str">
        <f t="shared" ref="Q161:S161" si="161">+F161</f>
        <v>2-Actifs</v>
      </c>
      <c r="R161" s="145" t="str">
        <f t="shared" si="161"/>
        <v>290</v>
      </c>
      <c r="S161" s="146" t="str">
        <f t="shared" si="161"/>
        <v>_</v>
      </c>
      <c r="T161" s="165" t="str">
        <f>+VLOOKUP($L161,Data_Validation!$A:$D,1,0)</f>
        <v>290A</v>
      </c>
      <c r="U161" s="150" t="str">
        <f>+VLOOKUP($L161,Data_Validation!$A:$D,3,0)</f>
        <v>Bilan</v>
      </c>
      <c r="V161" s="150" t="str">
        <f>+VLOOKUP($L161,Data_Validation!$A:$D,4,0)</f>
        <v>Recevables Autres</v>
      </c>
      <c r="W161" s="150" t="str">
        <f>+VLOOKUP($L161,Data_Validation!$A:$E,5,0)</f>
        <v>$</v>
      </c>
      <c r="X161" s="150">
        <f>+VLOOKUP($L161,Data_Validation!$A:$F,6,0)</f>
        <v>0</v>
      </c>
    </row>
    <row r="162" spans="1:24" ht="15" customHeight="1">
      <c r="A162" s="141" t="s">
        <v>870</v>
      </c>
      <c r="B162" s="141" t="s">
        <v>871</v>
      </c>
      <c r="C162" s="142">
        <v>7000</v>
      </c>
      <c r="D162" s="142">
        <v>0</v>
      </c>
      <c r="E162" s="142">
        <v>7000</v>
      </c>
      <c r="F162" s="141" t="s">
        <v>765</v>
      </c>
      <c r="G162" s="141" t="s">
        <v>869</v>
      </c>
      <c r="H162" s="143" t="s">
        <v>452</v>
      </c>
      <c r="I162" s="151"/>
      <c r="J162" s="151"/>
      <c r="K162" s="151"/>
      <c r="L162" s="145" t="str">
        <f t="shared" si="0"/>
        <v>290B</v>
      </c>
      <c r="M162" s="146" t="str">
        <f t="shared" si="1"/>
        <v>DEPOT ENERGIR</v>
      </c>
      <c r="N162" s="147">
        <f>+IF(OR($Q162=Parametres!$G$2,$Q162=Parametres!$G$3),I162,C162)</f>
        <v>7000</v>
      </c>
      <c r="O162" s="147">
        <f>+IF(OR($Q162=Parametres!$G$2,$Q162=Parametres!$G$3),J162,D162)</f>
        <v>0</v>
      </c>
      <c r="P162" s="147">
        <f>+IF(OR($Q162=Parametres!$G$2,$Q162=Parametres!$G$3),K162,E162)</f>
        <v>7000</v>
      </c>
      <c r="Q162" s="146" t="str">
        <f t="shared" ref="Q162:S162" si="162">+F162</f>
        <v>2-Actifs</v>
      </c>
      <c r="R162" s="145" t="str">
        <f t="shared" si="162"/>
        <v>290</v>
      </c>
      <c r="S162" s="146" t="str">
        <f t="shared" si="162"/>
        <v>_</v>
      </c>
      <c r="T162" s="165" t="str">
        <f>+VLOOKUP($L162,Data_Validation!$A:$D,1,0)</f>
        <v>290B</v>
      </c>
      <c r="U162" s="150" t="str">
        <f>+VLOOKUP($L162,Data_Validation!$A:$D,3,0)</f>
        <v>Bilan</v>
      </c>
      <c r="V162" s="150" t="str">
        <f>+VLOOKUP($L162,Data_Validation!$A:$D,4,0)</f>
        <v>Recevables Autres</v>
      </c>
      <c r="W162" s="150" t="str">
        <f>+VLOOKUP($L162,Data_Validation!$A:$E,5,0)</f>
        <v>$</v>
      </c>
      <c r="X162" s="150">
        <f>+VLOOKUP($L162,Data_Validation!$A:$F,6,0)</f>
        <v>0</v>
      </c>
    </row>
    <row r="163" spans="1:24" ht="15.75" customHeight="1">
      <c r="A163" s="141" t="s">
        <v>872</v>
      </c>
      <c r="B163" s="141" t="s">
        <v>873</v>
      </c>
      <c r="C163" s="144">
        <v>9500000</v>
      </c>
      <c r="D163" s="144">
        <v>0</v>
      </c>
      <c r="E163" s="144">
        <v>9500000</v>
      </c>
      <c r="F163" s="141" t="s">
        <v>765</v>
      </c>
      <c r="G163" s="141" t="s">
        <v>873</v>
      </c>
      <c r="H163" s="143" t="s">
        <v>452</v>
      </c>
      <c r="I163" s="142"/>
      <c r="J163" s="142"/>
      <c r="K163" s="142"/>
      <c r="L163" s="145" t="str">
        <f t="shared" si="0"/>
        <v>296</v>
      </c>
      <c r="M163" s="146" t="str">
        <f t="shared" si="1"/>
        <v>GOODWILLL</v>
      </c>
      <c r="N163" s="147">
        <f>+IF(OR($Q163=Parametres!$G$2,$Q163=Parametres!$G$3),I163,C163)</f>
        <v>9500000</v>
      </c>
      <c r="O163" s="147">
        <f>+IF(OR($Q163=Parametres!$G$2,$Q163=Parametres!$G$3),J163,D163)</f>
        <v>0</v>
      </c>
      <c r="P163" s="147">
        <f>+IF(OR($Q163=Parametres!$G$2,$Q163=Parametres!$G$3),K163,E163)</f>
        <v>9500000</v>
      </c>
      <c r="Q163" s="146" t="str">
        <f t="shared" ref="Q163:S163" si="163">+F163</f>
        <v>2-Actifs</v>
      </c>
      <c r="R163" s="145" t="str">
        <f t="shared" si="163"/>
        <v>296</v>
      </c>
      <c r="S163" s="146" t="str">
        <f t="shared" si="163"/>
        <v>_</v>
      </c>
      <c r="T163" s="150" t="str">
        <f>+VLOOKUP($L163,Data_Validation!$A:$D,1,0)</f>
        <v>296</v>
      </c>
      <c r="U163" s="150" t="str">
        <f>+VLOOKUP($L163,Data_Validation!$A:$D,3,0)</f>
        <v>Bilan</v>
      </c>
      <c r="V163" s="150" t="str">
        <f>+VLOOKUP($L163,Data_Validation!$A:$D,4,0)</f>
        <v>Achalandage</v>
      </c>
      <c r="W163" s="150" t="str">
        <f>+VLOOKUP($L163,Data_Validation!$A:$E,5,0)</f>
        <v>$</v>
      </c>
      <c r="X163" s="150">
        <f>+VLOOKUP($L163,Data_Validation!$A:$F,6,0)</f>
        <v>0</v>
      </c>
    </row>
    <row r="164" spans="1:24" ht="15" customHeight="1">
      <c r="A164" s="141" t="s">
        <v>874</v>
      </c>
      <c r="B164" s="141" t="s">
        <v>875</v>
      </c>
      <c r="C164" s="144">
        <v>1000000</v>
      </c>
      <c r="D164" s="144">
        <v>0</v>
      </c>
      <c r="E164" s="144">
        <v>1000000</v>
      </c>
      <c r="F164" s="141" t="s">
        <v>765</v>
      </c>
      <c r="G164" s="141" t="s">
        <v>876</v>
      </c>
      <c r="H164" s="143" t="s">
        <v>452</v>
      </c>
      <c r="I164" s="142"/>
      <c r="J164" s="142"/>
      <c r="K164" s="142"/>
      <c r="L164" s="145" t="str">
        <f t="shared" si="0"/>
        <v>297A</v>
      </c>
      <c r="M164" s="146" t="str">
        <f t="shared" si="1"/>
        <v>AVANCE HYUNDAY LONGUEUIL</v>
      </c>
      <c r="N164" s="147">
        <f>+IF(OR($Q164=Parametres!$G$2,$Q164=Parametres!$G$3),I164,C164)</f>
        <v>1000000</v>
      </c>
      <c r="O164" s="148">
        <f>+IF(OR($Q164=Parametres!$G$2,$Q164=Parametres!$G$3),J164,D164)</f>
        <v>0</v>
      </c>
      <c r="P164" s="147">
        <f>+IF(OR($Q164=Parametres!$G$2,$Q164=Parametres!$G$3),K164,E164)</f>
        <v>1000000</v>
      </c>
      <c r="Q164" s="146" t="str">
        <f t="shared" ref="Q164:S164" si="164">+F164</f>
        <v>2-Actifs</v>
      </c>
      <c r="R164" s="145" t="str">
        <f t="shared" si="164"/>
        <v>297</v>
      </c>
      <c r="S164" s="146" t="str">
        <f t="shared" si="164"/>
        <v>_</v>
      </c>
      <c r="T164" s="165" t="str">
        <f>+VLOOKUP($L164,Data_Validation!$A:$D,1,0)</f>
        <v>297A</v>
      </c>
      <c r="U164" s="150" t="str">
        <f>+VLOOKUP($L164,Data_Validation!$A:$D,3,0)</f>
        <v>Bilan</v>
      </c>
      <c r="V164" s="150" t="str">
        <f>+VLOOKUP($L164,Data_Validation!$A:$D,4,0)</f>
        <v>Avances à Recevoir Long Terme</v>
      </c>
      <c r="W164" s="150" t="str">
        <f>+VLOOKUP($L164,Data_Validation!$A:$E,5,0)</f>
        <v>$</v>
      </c>
      <c r="X164" s="150">
        <f>+VLOOKUP($L164,Data_Validation!$A:$F,6,0)</f>
        <v>0</v>
      </c>
    </row>
    <row r="165" spans="1:24" ht="15" customHeight="1">
      <c r="A165" s="141" t="s">
        <v>878</v>
      </c>
      <c r="B165" s="141" t="s">
        <v>879</v>
      </c>
      <c r="C165" s="142">
        <v>39165.43</v>
      </c>
      <c r="D165" s="142">
        <v>0</v>
      </c>
      <c r="E165" s="142">
        <v>39165.43</v>
      </c>
      <c r="F165" s="141" t="s">
        <v>765</v>
      </c>
      <c r="G165" s="141" t="s">
        <v>876</v>
      </c>
      <c r="H165" s="143" t="s">
        <v>452</v>
      </c>
      <c r="I165" s="143"/>
      <c r="J165" s="143"/>
      <c r="K165" s="143"/>
      <c r="L165" s="145" t="str">
        <f t="shared" si="0"/>
        <v>297B</v>
      </c>
      <c r="M165" s="146" t="str">
        <f t="shared" si="1"/>
        <v>AVANCE 9548-3442 QC INC (IMMO)</v>
      </c>
      <c r="N165" s="147">
        <f>+IF(OR($Q165=Parametres!$G$2,$Q165=Parametres!$G$3),I165,C165)</f>
        <v>39165.43</v>
      </c>
      <c r="O165" s="147">
        <f>+IF(OR($Q165=Parametres!$G$2,$Q165=Parametres!$G$3),J165,D165)</f>
        <v>0</v>
      </c>
      <c r="P165" s="147">
        <f>+IF(OR($Q165=Parametres!$G$2,$Q165=Parametres!$G$3),K165,E165)</f>
        <v>39165.43</v>
      </c>
      <c r="Q165" s="146" t="str">
        <f t="shared" ref="Q165:S165" si="165">+F165</f>
        <v>2-Actifs</v>
      </c>
      <c r="R165" s="145" t="str">
        <f t="shared" si="165"/>
        <v>297</v>
      </c>
      <c r="S165" s="146" t="str">
        <f t="shared" si="165"/>
        <v>_</v>
      </c>
      <c r="T165" s="165" t="str">
        <f>+VLOOKUP($L165,Data_Validation!$A:$D,1,0)</f>
        <v>297B</v>
      </c>
      <c r="U165" s="150" t="str">
        <f>+VLOOKUP($L165,Data_Validation!$A:$D,3,0)</f>
        <v>Bilan</v>
      </c>
      <c r="V165" s="150" t="str">
        <f>+VLOOKUP($L165,Data_Validation!$A:$D,4,0)</f>
        <v>Avances à Recevoir Long Terme</v>
      </c>
      <c r="W165" s="150" t="str">
        <f>+VLOOKUP($L165,Data_Validation!$A:$E,5,0)</f>
        <v>$</v>
      </c>
      <c r="X165" s="150">
        <f>+VLOOKUP($L165,Data_Validation!$A:$F,6,0)</f>
        <v>0</v>
      </c>
    </row>
    <row r="166" spans="1:24" ht="15" customHeight="1">
      <c r="A166" s="141" t="s">
        <v>882</v>
      </c>
      <c r="B166" s="141" t="s">
        <v>883</v>
      </c>
      <c r="C166" s="144">
        <v>-91558</v>
      </c>
      <c r="D166" s="144">
        <v>0</v>
      </c>
      <c r="E166" s="144">
        <v>-91558</v>
      </c>
      <c r="F166" s="141" t="s">
        <v>765</v>
      </c>
      <c r="G166" s="141" t="s">
        <v>876</v>
      </c>
      <c r="H166" s="143" t="s">
        <v>452</v>
      </c>
      <c r="I166" s="142"/>
      <c r="J166" s="142"/>
      <c r="K166" s="142"/>
      <c r="L166" s="145" t="str">
        <f t="shared" si="0"/>
        <v>297C</v>
      </c>
      <c r="M166" s="146" t="str">
        <f t="shared" si="1"/>
        <v>AVANCE 9512-1703 QC INC</v>
      </c>
      <c r="N166" s="147">
        <f>+IF(OR($Q166=Parametres!$G$2,$Q166=Parametres!$G$3),I166,C166)</f>
        <v>-91558</v>
      </c>
      <c r="O166" s="181">
        <f>+IF(OR($Q166=Parametres!$G$2,$Q166=Parametres!$G$3),J166,D166)</f>
        <v>0</v>
      </c>
      <c r="P166" s="147">
        <f>+IF(OR($Q166=Parametres!$G$2,$Q166=Parametres!$G$3),K166,E166)</f>
        <v>-91558</v>
      </c>
      <c r="Q166" s="146" t="str">
        <f t="shared" ref="Q166:S166" si="166">+F166</f>
        <v>2-Actifs</v>
      </c>
      <c r="R166" s="145" t="str">
        <f t="shared" si="166"/>
        <v>297</v>
      </c>
      <c r="S166" s="146" t="str">
        <f t="shared" si="166"/>
        <v>_</v>
      </c>
      <c r="T166" s="165" t="str">
        <f>+VLOOKUP($L166,Data_Validation!$A:$D,1,0)</f>
        <v>297C</v>
      </c>
      <c r="U166" s="150" t="str">
        <f>+VLOOKUP($L166,Data_Validation!$A:$D,3,0)</f>
        <v>Bilan</v>
      </c>
      <c r="V166" s="150" t="str">
        <f>+VLOOKUP($L166,Data_Validation!$A:$D,4,0)</f>
        <v>Recevables Intercos</v>
      </c>
      <c r="W166" s="150" t="str">
        <f>+VLOOKUP($L166,Data_Validation!$A:$E,5,0)</f>
        <v>$</v>
      </c>
      <c r="X166" s="150">
        <f>+VLOOKUP($L166,Data_Validation!$A:$F,6,0)</f>
        <v>0</v>
      </c>
    </row>
    <row r="167" spans="1:24" ht="15" customHeight="1">
      <c r="A167" s="141" t="s">
        <v>886</v>
      </c>
      <c r="B167" s="141" t="s">
        <v>887</v>
      </c>
      <c r="C167" s="142">
        <v>-39041</v>
      </c>
      <c r="D167" s="142">
        <v>0</v>
      </c>
      <c r="E167" s="142">
        <v>-39041</v>
      </c>
      <c r="F167" s="141" t="s">
        <v>765</v>
      </c>
      <c r="G167" s="141" t="s">
        <v>873</v>
      </c>
      <c r="H167" s="143" t="s">
        <v>452</v>
      </c>
      <c r="I167" s="151"/>
      <c r="J167" s="151"/>
      <c r="K167" s="151"/>
      <c r="L167" s="145" t="str">
        <f t="shared" si="0"/>
        <v>298</v>
      </c>
      <c r="M167" s="146" t="str">
        <f t="shared" si="1"/>
        <v>AMORTISSEMENT GOODWILL</v>
      </c>
      <c r="N167" s="147">
        <f>+IF(OR($Q167=Parametres!$G$2,$Q167=Parametres!$G$3),I167,C167)</f>
        <v>-39041</v>
      </c>
      <c r="O167" s="147">
        <f>+IF(OR($Q167=Parametres!$G$2,$Q167=Parametres!$G$3),J167,D167)</f>
        <v>0</v>
      </c>
      <c r="P167" s="147">
        <f>+IF(OR($Q167=Parametres!$G$2,$Q167=Parametres!$G$3),K167,E167)</f>
        <v>-39041</v>
      </c>
      <c r="Q167" s="146" t="str">
        <f t="shared" ref="Q167:S167" si="167">+F167</f>
        <v>2-Actifs</v>
      </c>
      <c r="R167" s="145" t="str">
        <f t="shared" si="167"/>
        <v>296</v>
      </c>
      <c r="S167" s="146" t="str">
        <f t="shared" si="167"/>
        <v>_</v>
      </c>
      <c r="T167" s="165" t="str">
        <f>+VLOOKUP($L167,Data_Validation!$A:$D,1,0)</f>
        <v>298</v>
      </c>
      <c r="U167" s="150" t="str">
        <f>+VLOOKUP($L167,Data_Validation!$A:$D,3,0)</f>
        <v>Bilan</v>
      </c>
      <c r="V167" s="150" t="str">
        <f>+VLOOKUP($L167,Data_Validation!$A:$D,4,0)</f>
        <v>Achalandage</v>
      </c>
      <c r="W167" s="150" t="str">
        <f>+VLOOKUP($L167,Data_Validation!$A:$E,5,0)</f>
        <v>$</v>
      </c>
      <c r="X167" s="150">
        <f>+VLOOKUP($L167,Data_Validation!$A:$F,6,0)</f>
        <v>0</v>
      </c>
    </row>
    <row r="168" spans="1:24" ht="15.75" customHeight="1">
      <c r="A168" s="141" t="s">
        <v>890</v>
      </c>
      <c r="B168" s="141" t="s">
        <v>891</v>
      </c>
      <c r="C168" s="142">
        <v>-132575.84</v>
      </c>
      <c r="D168" s="142">
        <v>-85922.01</v>
      </c>
      <c r="E168" s="142">
        <v>-218497.85</v>
      </c>
      <c r="F168" s="141" t="s">
        <v>892</v>
      </c>
      <c r="G168" s="141" t="s">
        <v>891</v>
      </c>
      <c r="H168" s="143" t="s">
        <v>452</v>
      </c>
      <c r="I168" s="151"/>
      <c r="J168" s="151"/>
      <c r="K168" s="151"/>
      <c r="L168" s="145" t="str">
        <f t="shared" si="0"/>
        <v>300</v>
      </c>
      <c r="M168" s="146" t="str">
        <f t="shared" si="1"/>
        <v>COMPTES FOURNISSEURS</v>
      </c>
      <c r="N168" s="147">
        <f>+IF(OR($Q168=Parametres!$G$2,$Q168=Parametres!$G$3),I168,C168)</f>
        <v>-132575.84</v>
      </c>
      <c r="O168" s="147">
        <f>+IF(OR($Q168=Parametres!$G$2,$Q168=Parametres!$G$3),J168,D168)</f>
        <v>-85922.01</v>
      </c>
      <c r="P168" s="147">
        <f>+IF(OR($Q168=Parametres!$G$2,$Q168=Parametres!$G$3),K168,E168)</f>
        <v>-218497.85</v>
      </c>
      <c r="Q168" s="146" t="str">
        <f t="shared" ref="Q168:S168" si="168">+F168</f>
        <v>3-Passifs</v>
      </c>
      <c r="R168" s="145" t="str">
        <f t="shared" si="168"/>
        <v>300</v>
      </c>
      <c r="S168" s="146" t="str">
        <f t="shared" si="168"/>
        <v>_</v>
      </c>
      <c r="T168" s="150" t="str">
        <f>+VLOOKUP($L168,Data_Validation!$A:$D,1,0)</f>
        <v>300</v>
      </c>
      <c r="U168" s="150" t="str">
        <f>+VLOOKUP($L168,Data_Validation!$A:$D,3,0)</f>
        <v>Bilan</v>
      </c>
      <c r="V168" s="150" t="str">
        <f>+VLOOKUP($L168,Data_Validation!$A:$D,4,0)</f>
        <v>Comptes à Payer Fournisseurs</v>
      </c>
      <c r="W168" s="150" t="str">
        <f>+VLOOKUP($L168,Data_Validation!$A:$E,5,0)</f>
        <v>$</v>
      </c>
      <c r="X168" s="150">
        <f>+VLOOKUP($L168,Data_Validation!$A:$F,6,0)</f>
        <v>0</v>
      </c>
    </row>
    <row r="169" spans="1:24" ht="15" customHeight="1">
      <c r="A169" s="141" t="s">
        <v>894</v>
      </c>
      <c r="B169" s="141" t="s">
        <v>895</v>
      </c>
      <c r="C169" s="142">
        <v>-79683.929999999993</v>
      </c>
      <c r="D169" s="142">
        <v>44508.93</v>
      </c>
      <c r="E169" s="142">
        <v>-35175</v>
      </c>
      <c r="F169" s="141" t="s">
        <v>892</v>
      </c>
      <c r="G169" s="141" t="s">
        <v>891</v>
      </c>
      <c r="H169" s="143" t="s">
        <v>452</v>
      </c>
      <c r="I169" s="151"/>
      <c r="J169" s="151"/>
      <c r="K169" s="151"/>
      <c r="L169" s="145" t="str">
        <f t="shared" si="0"/>
        <v>300A</v>
      </c>
      <c r="M169" s="146" t="str">
        <f t="shared" si="1"/>
        <v>ECHANGE ENTRE CONCESSIONNAIRE</v>
      </c>
      <c r="N169" s="147">
        <f>+IF(OR($Q169=Parametres!$G$2,$Q169=Parametres!$G$3),I169,C169)</f>
        <v>-79683.929999999993</v>
      </c>
      <c r="O169" s="147">
        <f>+IF(OR($Q169=Parametres!$G$2,$Q169=Parametres!$G$3),J169,D169)</f>
        <v>44508.93</v>
      </c>
      <c r="P169" s="147">
        <f>+IF(OR($Q169=Parametres!$G$2,$Q169=Parametres!$G$3),K169,E169)</f>
        <v>-35175</v>
      </c>
      <c r="Q169" s="146" t="str">
        <f t="shared" ref="Q169:S169" si="169">+F169</f>
        <v>3-Passifs</v>
      </c>
      <c r="R169" s="145" t="str">
        <f t="shared" si="169"/>
        <v>300</v>
      </c>
      <c r="S169" s="146" t="str">
        <f t="shared" si="169"/>
        <v>_</v>
      </c>
      <c r="T169" s="150" t="str">
        <f>+VLOOKUP($L169,Data_Validation!$A:$D,1,0)</f>
        <v>300A</v>
      </c>
      <c r="U169" s="150" t="str">
        <f>+VLOOKUP($L169,Data_Validation!$A:$D,3,0)</f>
        <v>Bilan</v>
      </c>
      <c r="V169" s="150" t="str">
        <f>+VLOOKUP($L169,Data_Validation!$A:$D,4,0)</f>
        <v>Autres Comptes à Payer</v>
      </c>
      <c r="W169" s="150" t="str">
        <f>+VLOOKUP($L169,Data_Validation!$A:$E,5,0)</f>
        <v>$</v>
      </c>
      <c r="X169" s="150">
        <f>+VLOOKUP($L169,Data_Validation!$A:$F,6,0)</f>
        <v>0</v>
      </c>
    </row>
    <row r="170" spans="1:24" ht="15" customHeight="1">
      <c r="A170" s="141" t="s">
        <v>896</v>
      </c>
      <c r="B170" s="141" t="s">
        <v>897</v>
      </c>
      <c r="C170" s="144">
        <v>61156.56</v>
      </c>
      <c r="D170" s="144">
        <v>-86040.37</v>
      </c>
      <c r="E170" s="144">
        <v>-24883.81</v>
      </c>
      <c r="F170" s="141" t="s">
        <v>892</v>
      </c>
      <c r="G170" s="141" t="s">
        <v>891</v>
      </c>
      <c r="H170" s="143" t="s">
        <v>452</v>
      </c>
      <c r="I170" s="142"/>
      <c r="J170" s="142"/>
      <c r="K170" s="142"/>
      <c r="L170" s="145" t="str">
        <f t="shared" si="0"/>
        <v>300B</v>
      </c>
      <c r="M170" s="146" t="str">
        <f t="shared" si="1"/>
        <v>ETAT DE COMPTE BMW CANADA</v>
      </c>
      <c r="N170" s="147">
        <f>+IF(OR($Q170=Parametres!$G$2,$Q170=Parametres!$G$3),I170,C170)</f>
        <v>61156.56</v>
      </c>
      <c r="O170" s="148">
        <f>+IF(OR($Q170=Parametres!$G$2,$Q170=Parametres!$G$3),J170,D170)</f>
        <v>-86040.37</v>
      </c>
      <c r="P170" s="147">
        <f>+IF(OR($Q170=Parametres!$G$2,$Q170=Parametres!$G$3),K170,E170)</f>
        <v>-24883.81</v>
      </c>
      <c r="Q170" s="146" t="str">
        <f t="shared" ref="Q170:S170" si="170">+F170</f>
        <v>3-Passifs</v>
      </c>
      <c r="R170" s="145" t="str">
        <f t="shared" si="170"/>
        <v>300</v>
      </c>
      <c r="S170" s="146" t="str">
        <f t="shared" si="170"/>
        <v>_</v>
      </c>
      <c r="T170" s="150" t="str">
        <f>+VLOOKUP($L170,Data_Validation!$A:$D,1,0)</f>
        <v>300B</v>
      </c>
      <c r="U170" s="150" t="str">
        <f>+VLOOKUP($L170,Data_Validation!$A:$D,3,0)</f>
        <v>Bilan</v>
      </c>
      <c r="V170" s="150" t="str">
        <f>+VLOOKUP($L170,Data_Validation!$A:$D,4,0)</f>
        <v>Autres Comptes à Payer</v>
      </c>
      <c r="W170" s="150" t="str">
        <f>+VLOOKUP($L170,Data_Validation!$A:$E,5,0)</f>
        <v>$</v>
      </c>
      <c r="X170" s="150">
        <f>+VLOOKUP($L170,Data_Validation!$A:$F,6,0)</f>
        <v>0</v>
      </c>
    </row>
    <row r="171" spans="1:24" ht="15" customHeight="1">
      <c r="A171" s="141" t="s">
        <v>898</v>
      </c>
      <c r="B171" s="141" t="s">
        <v>899</v>
      </c>
      <c r="C171" s="142">
        <v>-22878</v>
      </c>
      <c r="D171" s="142">
        <v>-3757</v>
      </c>
      <c r="E171" s="142">
        <v>-26635</v>
      </c>
      <c r="F171" s="141" t="s">
        <v>892</v>
      </c>
      <c r="G171" s="141" t="s">
        <v>891</v>
      </c>
      <c r="H171" s="143" t="s">
        <v>452</v>
      </c>
      <c r="I171" s="143"/>
      <c r="J171" s="143"/>
      <c r="K171" s="143"/>
      <c r="L171" s="145" t="str">
        <f t="shared" si="0"/>
        <v>300D</v>
      </c>
      <c r="M171" s="146" t="str">
        <f t="shared" si="1"/>
        <v>PROTECTION BMW A/P</v>
      </c>
      <c r="N171" s="147">
        <f>+IF(OR($Q171=Parametres!$G$2,$Q171=Parametres!$G$3),I171,C171)</f>
        <v>-22878</v>
      </c>
      <c r="O171" s="147">
        <f>+IF(OR($Q171=Parametres!$G$2,$Q171=Parametres!$G$3),J171,D171)</f>
        <v>-3757</v>
      </c>
      <c r="P171" s="147">
        <f>+IF(OR($Q171=Parametres!$G$2,$Q171=Parametres!$G$3),K171,E171)</f>
        <v>-26635</v>
      </c>
      <c r="Q171" s="146" t="str">
        <f t="shared" ref="Q171:S171" si="171">+F171</f>
        <v>3-Passifs</v>
      </c>
      <c r="R171" s="145" t="str">
        <f t="shared" si="171"/>
        <v>300</v>
      </c>
      <c r="S171" s="146" t="str">
        <f t="shared" si="171"/>
        <v>_</v>
      </c>
      <c r="T171" s="150" t="str">
        <f>+VLOOKUP($L171,Data_Validation!$A:$D,1,0)</f>
        <v>300D</v>
      </c>
      <c r="U171" s="150" t="str">
        <f>+VLOOKUP($L171,Data_Validation!$A:$D,3,0)</f>
        <v>Bilan</v>
      </c>
      <c r="V171" s="150" t="str">
        <f>+VLOOKUP($L171,Data_Validation!$A:$D,4,0)</f>
        <v>Autres Comptes à Payer</v>
      </c>
      <c r="W171" s="150" t="str">
        <f>+VLOOKUP($L171,Data_Validation!$A:$E,5,0)</f>
        <v>$</v>
      </c>
      <c r="X171" s="150">
        <f>+VLOOKUP($L171,Data_Validation!$A:$F,6,0)</f>
        <v>0</v>
      </c>
    </row>
    <row r="172" spans="1:24" ht="15.75" customHeight="1">
      <c r="A172" s="141" t="s">
        <v>900</v>
      </c>
      <c r="B172" s="141" t="s">
        <v>901</v>
      </c>
      <c r="C172" s="144">
        <v>-10820.42</v>
      </c>
      <c r="D172" s="144">
        <v>-1050</v>
      </c>
      <c r="E172" s="144">
        <v>-11870.42</v>
      </c>
      <c r="F172" s="141" t="s">
        <v>892</v>
      </c>
      <c r="G172" s="141" t="s">
        <v>902</v>
      </c>
      <c r="H172" s="143" t="s">
        <v>452</v>
      </c>
      <c r="I172" s="142"/>
      <c r="J172" s="142"/>
      <c r="K172" s="142"/>
      <c r="L172" s="145" t="str">
        <f t="shared" si="0"/>
        <v>300H</v>
      </c>
      <c r="M172" s="146" t="str">
        <f t="shared" si="1"/>
        <v>RESERVE GARANTIE LEGALE USAGE</v>
      </c>
      <c r="N172" s="147">
        <f>+IF(OR($Q172=Parametres!$G$2,$Q172=Parametres!$G$3),I172,C172)</f>
        <v>-10820.42</v>
      </c>
      <c r="O172" s="148">
        <f>+IF(OR($Q172=Parametres!$G$2,$Q172=Parametres!$G$3),J172,D172)</f>
        <v>-1050</v>
      </c>
      <c r="P172" s="147">
        <f>+IF(OR($Q172=Parametres!$G$2,$Q172=Parametres!$G$3),K172,E172)</f>
        <v>-11870.42</v>
      </c>
      <c r="Q172" s="146" t="str">
        <f t="shared" ref="Q172:S172" si="172">+F172</f>
        <v>3-Passifs</v>
      </c>
      <c r="R172" s="145" t="str">
        <f t="shared" si="172"/>
        <v>301</v>
      </c>
      <c r="S172" s="146" t="str">
        <f t="shared" si="172"/>
        <v>_</v>
      </c>
      <c r="T172" s="150" t="str">
        <f>+VLOOKUP($L172,Data_Validation!$A:$D,1,0)</f>
        <v>300H</v>
      </c>
      <c r="U172" s="150" t="str">
        <f>+VLOOKUP($L172,Data_Validation!$A:$D,3,0)</f>
        <v>Bilan</v>
      </c>
      <c r="V172" s="150" t="str">
        <f>+VLOOKUP($L172,Data_Validation!$A:$D,4,0)</f>
        <v>autres courus</v>
      </c>
      <c r="W172" s="150" t="str">
        <f>+VLOOKUP($L172,Data_Validation!$A:$E,5,0)</f>
        <v>$</v>
      </c>
      <c r="X172" s="150">
        <f>+VLOOKUP($L172,Data_Validation!$A:$F,6,0)</f>
        <v>0</v>
      </c>
    </row>
    <row r="173" spans="1:24" ht="15" customHeight="1">
      <c r="A173" s="141" t="s">
        <v>905</v>
      </c>
      <c r="B173" s="141" t="s">
        <v>906</v>
      </c>
      <c r="C173" s="142">
        <v>-31367.759999999998</v>
      </c>
      <c r="D173" s="142">
        <v>5345.51</v>
      </c>
      <c r="E173" s="142">
        <v>-26022.25</v>
      </c>
      <c r="F173" s="141" t="s">
        <v>892</v>
      </c>
      <c r="G173" s="141" t="s">
        <v>891</v>
      </c>
      <c r="H173" s="143" t="s">
        <v>452</v>
      </c>
      <c r="I173" s="151"/>
      <c r="J173" s="151"/>
      <c r="K173" s="151"/>
      <c r="L173" s="145" t="str">
        <f t="shared" si="0"/>
        <v>300I</v>
      </c>
      <c r="M173" s="146" t="str">
        <f t="shared" si="1"/>
        <v>PROTECTION LGM A/P</v>
      </c>
      <c r="N173" s="147">
        <f>+IF(OR($Q173=Parametres!$G$2,$Q173=Parametres!$G$3),I173,C173)</f>
        <v>-31367.759999999998</v>
      </c>
      <c r="O173" s="147">
        <f>+IF(OR($Q173=Parametres!$G$2,$Q173=Parametres!$G$3),J173,D173)</f>
        <v>5345.51</v>
      </c>
      <c r="P173" s="147">
        <f>+IF(OR($Q173=Parametres!$G$2,$Q173=Parametres!$G$3),K173,E173)</f>
        <v>-26022.25</v>
      </c>
      <c r="Q173" s="146" t="str">
        <f t="shared" ref="Q173:S173" si="173">+F173</f>
        <v>3-Passifs</v>
      </c>
      <c r="R173" s="145" t="str">
        <f t="shared" si="173"/>
        <v>300</v>
      </c>
      <c r="S173" s="146" t="str">
        <f t="shared" si="173"/>
        <v>_</v>
      </c>
      <c r="T173" s="150" t="str">
        <f>+VLOOKUP($L173,Data_Validation!$A:$D,1,0)</f>
        <v>300I</v>
      </c>
      <c r="U173" s="150" t="str">
        <f>+VLOOKUP($L173,Data_Validation!$A:$D,3,0)</f>
        <v>Bilan</v>
      </c>
      <c r="V173" s="150" t="str">
        <f>+VLOOKUP($L173,Data_Validation!$A:$D,4,0)</f>
        <v>Autres Comptes à Payer</v>
      </c>
      <c r="W173" s="150" t="str">
        <f>+VLOOKUP($L173,Data_Validation!$A:$E,5,0)</f>
        <v>$</v>
      </c>
      <c r="X173" s="150">
        <f>+VLOOKUP($L173,Data_Validation!$A:$F,6,0)</f>
        <v>0</v>
      </c>
    </row>
    <row r="174" spans="1:24" ht="15" customHeight="1">
      <c r="A174" s="141" t="s">
        <v>909</v>
      </c>
      <c r="B174" s="141" t="s">
        <v>910</v>
      </c>
      <c r="C174" s="144">
        <v>464.96</v>
      </c>
      <c r="D174" s="144">
        <v>0</v>
      </c>
      <c r="E174" s="144">
        <v>464.96</v>
      </c>
      <c r="F174" s="141" t="s">
        <v>892</v>
      </c>
      <c r="G174" s="141" t="s">
        <v>891</v>
      </c>
      <c r="H174" s="143" t="s">
        <v>452</v>
      </c>
      <c r="I174" s="142"/>
      <c r="J174" s="142"/>
      <c r="K174" s="142"/>
      <c r="L174" s="145" t="str">
        <f t="shared" si="0"/>
        <v>300N</v>
      </c>
      <c r="M174" s="146" t="str">
        <f t="shared" si="1"/>
        <v>SAAQ A PAYER - INTERO COMPLEXE</v>
      </c>
      <c r="N174" s="147">
        <f>+IF(OR($Q174=Parametres!$G$2,$Q174=Parametres!$G$3),I174,C174)</f>
        <v>464.96</v>
      </c>
      <c r="O174" s="148">
        <f>+IF(OR($Q174=Parametres!$G$2,$Q174=Parametres!$G$3),J174,D174)</f>
        <v>0</v>
      </c>
      <c r="P174" s="147">
        <f>+IF(OR($Q174=Parametres!$G$2,$Q174=Parametres!$G$3),K174,E174)</f>
        <v>464.96</v>
      </c>
      <c r="Q174" s="146" t="str">
        <f t="shared" ref="Q174:S174" si="174">+F174</f>
        <v>3-Passifs</v>
      </c>
      <c r="R174" s="145" t="str">
        <f t="shared" si="174"/>
        <v>300</v>
      </c>
      <c r="S174" s="146" t="str">
        <f t="shared" si="174"/>
        <v>_</v>
      </c>
      <c r="T174" s="150" t="str">
        <f>+VLOOKUP($L174,Data_Validation!$A:$D,1,0)</f>
        <v>300N</v>
      </c>
      <c r="U174" s="150" t="str">
        <f>+VLOOKUP($L174,Data_Validation!$A:$D,3,0)</f>
        <v>Bilan</v>
      </c>
      <c r="V174" s="150" t="str">
        <f>+VLOOKUP($L174,Data_Validation!$A:$D,4,0)</f>
        <v>Payables Intercos</v>
      </c>
      <c r="W174" s="150" t="str">
        <f>+VLOOKUP($L174,Data_Validation!$A:$E,5,0)</f>
        <v>$</v>
      </c>
      <c r="X174" s="150">
        <f>+VLOOKUP($L174,Data_Validation!$A:$F,6,0)</f>
        <v>0</v>
      </c>
    </row>
    <row r="175" spans="1:24" ht="15" customHeight="1">
      <c r="A175" s="141" t="s">
        <v>911</v>
      </c>
      <c r="B175" s="141" t="s">
        <v>912</v>
      </c>
      <c r="C175" s="142">
        <v>-142092</v>
      </c>
      <c r="D175" s="142">
        <v>52250</v>
      </c>
      <c r="E175" s="142">
        <v>-89842</v>
      </c>
      <c r="F175" s="141" t="s">
        <v>892</v>
      </c>
      <c r="G175" s="141" t="s">
        <v>912</v>
      </c>
      <c r="H175" s="143" t="s">
        <v>452</v>
      </c>
      <c r="I175" s="151"/>
      <c r="J175" s="151"/>
      <c r="K175" s="151"/>
      <c r="L175" s="145" t="str">
        <f t="shared" si="0"/>
        <v>303</v>
      </c>
      <c r="M175" s="146" t="str">
        <f t="shared" si="1"/>
        <v>DEPOTS DE CLIENTS</v>
      </c>
      <c r="N175" s="147">
        <f>+IF(OR($Q175=Parametres!$G$2,$Q175=Parametres!$G$3),I175,C175)</f>
        <v>-142092</v>
      </c>
      <c r="O175" s="147">
        <f>+IF(OR($Q175=Parametres!$G$2,$Q175=Parametres!$G$3),J175,D175)</f>
        <v>52250</v>
      </c>
      <c r="P175" s="147">
        <f>+IF(OR($Q175=Parametres!$G$2,$Q175=Parametres!$G$3),K175,E175)</f>
        <v>-89842</v>
      </c>
      <c r="Q175" s="146" t="str">
        <f t="shared" ref="Q175:S175" si="175">+F175</f>
        <v>3-Passifs</v>
      </c>
      <c r="R175" s="145" t="str">
        <f t="shared" si="175"/>
        <v>303</v>
      </c>
      <c r="S175" s="146" t="str">
        <f t="shared" si="175"/>
        <v>_</v>
      </c>
      <c r="T175" s="149" t="str">
        <f>+VLOOKUP($L175,Data_Validation!$A:$D,1,0)</f>
        <v>303</v>
      </c>
      <c r="U175" s="150" t="str">
        <f>+VLOOKUP($L175,Data_Validation!$A:$D,3,0)</f>
        <v>Bilan</v>
      </c>
      <c r="V175" s="150" t="str">
        <f>+VLOOKUP($L175,Data_Validation!$A:$D,4,0)</f>
        <v>Dépôts de Client</v>
      </c>
      <c r="W175" s="150" t="str">
        <f>+VLOOKUP($L175,Data_Validation!$A:$E,5,0)</f>
        <v>$</v>
      </c>
      <c r="X175" s="150">
        <f>+VLOOKUP($L175,Data_Validation!$A:$F,6,0)</f>
        <v>0</v>
      </c>
    </row>
    <row r="176" spans="1:24" ht="15.75" customHeight="1">
      <c r="A176" s="141" t="s">
        <v>913</v>
      </c>
      <c r="B176" s="141" t="s">
        <v>914</v>
      </c>
      <c r="C176" s="142">
        <v>-8671661.1199999992</v>
      </c>
      <c r="D176" s="142">
        <v>178067.98</v>
      </c>
      <c r="E176" s="142">
        <v>-8493593.1400000006</v>
      </c>
      <c r="F176" s="141" t="s">
        <v>892</v>
      </c>
      <c r="G176" s="141" t="s">
        <v>914</v>
      </c>
      <c r="H176" s="143" t="s">
        <v>452</v>
      </c>
      <c r="I176" s="151"/>
      <c r="J176" s="151"/>
      <c r="K176" s="151"/>
      <c r="L176" s="145" t="str">
        <f t="shared" si="0"/>
        <v>310</v>
      </c>
      <c r="M176" s="146" t="str">
        <f t="shared" si="1"/>
        <v>FINANCEMENT VEHICULES NEUFS</v>
      </c>
      <c r="N176" s="147">
        <f>+IF(OR($Q176=Parametres!$G$2,$Q176=Parametres!$G$3),I176,C176)</f>
        <v>-8671661.1199999992</v>
      </c>
      <c r="O176" s="147">
        <f>+IF(OR($Q176=Parametres!$G$2,$Q176=Parametres!$G$3),J176,D176)</f>
        <v>178067.98</v>
      </c>
      <c r="P176" s="147">
        <f>+IF(OR($Q176=Parametres!$G$2,$Q176=Parametres!$G$3),K176,E176)</f>
        <v>-8493593.1400000006</v>
      </c>
      <c r="Q176" s="146" t="str">
        <f t="shared" ref="Q176:S176" si="176">+F176</f>
        <v>3-Passifs</v>
      </c>
      <c r="R176" s="145" t="str">
        <f t="shared" si="176"/>
        <v>310</v>
      </c>
      <c r="S176" s="146" t="str">
        <f t="shared" si="176"/>
        <v>_</v>
      </c>
      <c r="T176" s="150" t="str">
        <f>+VLOOKUP($L176,Data_Validation!$A:$D,1,0)</f>
        <v>310</v>
      </c>
      <c r="U176" s="150" t="str">
        <f>+VLOOKUP($L176,Data_Validation!$A:$D,3,0)</f>
        <v>Bilan</v>
      </c>
      <c r="V176" s="150" t="str">
        <f>+VLOOKUP($L176,Data_Validation!$A:$D,4,0)</f>
        <v>Effet à Payer Véhicules Neufs</v>
      </c>
      <c r="W176" s="150" t="str">
        <f>+VLOOKUP($L176,Data_Validation!$A:$E,5,0)</f>
        <v>$</v>
      </c>
      <c r="X176" s="150">
        <f>+VLOOKUP($L176,Data_Validation!$A:$F,6,0)</f>
        <v>0</v>
      </c>
    </row>
    <row r="177" spans="1:24" ht="15" customHeight="1">
      <c r="A177" s="141" t="s">
        <v>915</v>
      </c>
      <c r="B177" s="141" t="s">
        <v>916</v>
      </c>
      <c r="C177" s="142">
        <v>-1869297.44</v>
      </c>
      <c r="D177" s="142">
        <v>-1669504.03</v>
      </c>
      <c r="E177" s="142">
        <v>-3538801.47</v>
      </c>
      <c r="F177" s="141" t="s">
        <v>892</v>
      </c>
      <c r="G177" s="141" t="s">
        <v>916</v>
      </c>
      <c r="H177" s="143" t="s">
        <v>452</v>
      </c>
      <c r="I177" s="151"/>
      <c r="J177" s="151"/>
      <c r="K177" s="151"/>
      <c r="L177" s="145" t="str">
        <f t="shared" si="0"/>
        <v>311</v>
      </c>
      <c r="M177" s="146" t="str">
        <f t="shared" si="1"/>
        <v>FINANCEMENT VEHICULES USAGES</v>
      </c>
      <c r="N177" s="147">
        <f>+IF(OR($Q177=Parametres!$G$2,$Q177=Parametres!$G$3),I177,C177)</f>
        <v>-1869297.44</v>
      </c>
      <c r="O177" s="147">
        <f>+IF(OR($Q177=Parametres!$G$2,$Q177=Parametres!$G$3),J177,D177)</f>
        <v>-1669504.03</v>
      </c>
      <c r="P177" s="147">
        <f>+IF(OR($Q177=Parametres!$G$2,$Q177=Parametres!$G$3),K177,E177)</f>
        <v>-3538801.47</v>
      </c>
      <c r="Q177" s="146" t="str">
        <f t="shared" ref="Q177:S177" si="177">+F177</f>
        <v>3-Passifs</v>
      </c>
      <c r="R177" s="145" t="str">
        <f t="shared" si="177"/>
        <v>311</v>
      </c>
      <c r="S177" s="146" t="str">
        <f t="shared" si="177"/>
        <v>_</v>
      </c>
      <c r="T177" s="150" t="str">
        <f>+VLOOKUP($L177,Data_Validation!$A:$D,1,0)</f>
        <v>311</v>
      </c>
      <c r="U177" s="150" t="str">
        <f>+VLOOKUP($L177,Data_Validation!$A:$D,3,0)</f>
        <v>Bilan</v>
      </c>
      <c r="V177" s="150" t="str">
        <f>+VLOOKUP($L177,Data_Validation!$A:$D,4,0)</f>
        <v>Effet à Payer Véhicules Usagés</v>
      </c>
      <c r="W177" s="150" t="str">
        <f>+VLOOKUP($L177,Data_Validation!$A:$E,5,0)</f>
        <v>$</v>
      </c>
      <c r="X177" s="150">
        <f>+VLOOKUP($L177,Data_Validation!$A:$F,6,0)</f>
        <v>0</v>
      </c>
    </row>
    <row r="178" spans="1:24" ht="15" customHeight="1">
      <c r="A178" s="141" t="s">
        <v>917</v>
      </c>
      <c r="B178" s="141" t="s">
        <v>918</v>
      </c>
      <c r="C178" s="142">
        <v>-35484.129999999997</v>
      </c>
      <c r="D178" s="142">
        <v>34800.83</v>
      </c>
      <c r="E178" s="142">
        <v>-683.3</v>
      </c>
      <c r="F178" s="141" t="s">
        <v>892</v>
      </c>
      <c r="G178" s="141" t="s">
        <v>918</v>
      </c>
      <c r="H178" s="143" t="s">
        <v>452</v>
      </c>
      <c r="I178" s="151"/>
      <c r="J178" s="151"/>
      <c r="K178" s="151"/>
      <c r="L178" s="145" t="str">
        <f t="shared" si="0"/>
        <v>314L</v>
      </c>
      <c r="M178" s="146" t="str">
        <f t="shared" si="1"/>
        <v>LIEN A PAYER</v>
      </c>
      <c r="N178" s="147">
        <f>+IF(OR($Q178=Parametres!$G$2,$Q178=Parametres!$G$3),I178,C178)</f>
        <v>-35484.129999999997</v>
      </c>
      <c r="O178" s="147">
        <f>+IF(OR($Q178=Parametres!$G$2,$Q178=Parametres!$G$3),J178,D178)</f>
        <v>34800.83</v>
      </c>
      <c r="P178" s="147">
        <f>+IF(OR($Q178=Parametres!$G$2,$Q178=Parametres!$G$3),K178,E178)</f>
        <v>-683.3</v>
      </c>
      <c r="Q178" s="146" t="str">
        <f t="shared" ref="Q178:S178" si="178">+F178</f>
        <v>3-Passifs</v>
      </c>
      <c r="R178" s="145" t="str">
        <f t="shared" si="178"/>
        <v>314L</v>
      </c>
      <c r="S178" s="146" t="str">
        <f t="shared" si="178"/>
        <v>_</v>
      </c>
      <c r="T178" s="150" t="str">
        <f>+VLOOKUP($L178,Data_Validation!$A:$D,1,0)</f>
        <v>314L</v>
      </c>
      <c r="U178" s="150" t="str">
        <f>+VLOOKUP($L178,Data_Validation!$A:$D,3,0)</f>
        <v>Bilan</v>
      </c>
      <c r="V178" s="150" t="str">
        <f>+VLOOKUP($L178,Data_Validation!$A:$D,4,0)</f>
        <v>Autres Comptes à Payer</v>
      </c>
      <c r="W178" s="150" t="str">
        <f>+VLOOKUP($L178,Data_Validation!$A:$E,5,0)</f>
        <v>$</v>
      </c>
      <c r="X178" s="150">
        <f>+VLOOKUP($L178,Data_Validation!$A:$F,6,0)</f>
        <v>0</v>
      </c>
    </row>
    <row r="179" spans="1:24" ht="15" customHeight="1">
      <c r="A179" s="141" t="s">
        <v>919</v>
      </c>
      <c r="B179" s="141" t="s">
        <v>920</v>
      </c>
      <c r="C179" s="142">
        <v>-11022.98</v>
      </c>
      <c r="D179" s="142">
        <v>-18900.11</v>
      </c>
      <c r="E179" s="142">
        <v>-29923.09</v>
      </c>
      <c r="F179" s="141" t="s">
        <v>892</v>
      </c>
      <c r="G179" s="141" t="s">
        <v>920</v>
      </c>
      <c r="H179" s="143" t="s">
        <v>452</v>
      </c>
      <c r="I179" s="151"/>
      <c r="J179" s="151"/>
      <c r="K179" s="151"/>
      <c r="L179" s="145" t="str">
        <f t="shared" si="0"/>
        <v>321</v>
      </c>
      <c r="M179" s="146" t="str">
        <f t="shared" si="1"/>
        <v>SALAIRES A PAYER</v>
      </c>
      <c r="N179" s="147">
        <f>+IF(OR($Q179=Parametres!$G$2,$Q179=Parametres!$G$3),I179,C179)</f>
        <v>-11022.98</v>
      </c>
      <c r="O179" s="147">
        <f>+IF(OR($Q179=Parametres!$G$2,$Q179=Parametres!$G$3),J179,D179)</f>
        <v>-18900.11</v>
      </c>
      <c r="P179" s="147">
        <f>+IF(OR($Q179=Parametres!$G$2,$Q179=Parametres!$G$3),K179,E179)</f>
        <v>-29923.09</v>
      </c>
      <c r="Q179" s="146" t="str">
        <f t="shared" ref="Q179:S179" si="179">+F179</f>
        <v>3-Passifs</v>
      </c>
      <c r="R179" s="145" t="str">
        <f t="shared" si="179"/>
        <v>321</v>
      </c>
      <c r="S179" s="146" t="str">
        <f t="shared" si="179"/>
        <v>_</v>
      </c>
      <c r="T179" s="165" t="str">
        <f>+VLOOKUP($L179,Data_Validation!$A:$D,1,0)</f>
        <v>321</v>
      </c>
      <c r="U179" s="150" t="str">
        <f>+VLOOKUP($L179,Data_Validation!$A:$D,3,0)</f>
        <v>Bilan</v>
      </c>
      <c r="V179" s="150" t="str">
        <f>+VLOOKUP($L179,Data_Validation!$A:$D,4,0)</f>
        <v>Salaires à Payer</v>
      </c>
      <c r="W179" s="150" t="str">
        <f>+VLOOKUP($L179,Data_Validation!$A:$E,5,0)</f>
        <v>$</v>
      </c>
      <c r="X179" s="150">
        <f>+VLOOKUP($L179,Data_Validation!$A:$F,6,0)</f>
        <v>0</v>
      </c>
    </row>
    <row r="180" spans="1:24" ht="15" customHeight="1">
      <c r="A180" s="141" t="s">
        <v>921</v>
      </c>
      <c r="B180" s="141" t="s">
        <v>922</v>
      </c>
      <c r="C180" s="142">
        <v>-106508.69</v>
      </c>
      <c r="D180" s="142">
        <v>1338.34</v>
      </c>
      <c r="E180" s="142">
        <v>-105170.35</v>
      </c>
      <c r="F180" s="141" t="s">
        <v>892</v>
      </c>
      <c r="G180" s="141" t="s">
        <v>922</v>
      </c>
      <c r="H180" s="143" t="s">
        <v>452</v>
      </c>
      <c r="I180" s="151"/>
      <c r="J180" s="151"/>
      <c r="K180" s="151"/>
      <c r="L180" s="145" t="str">
        <f t="shared" si="0"/>
        <v>321A</v>
      </c>
      <c r="M180" s="146" t="str">
        <f t="shared" si="1"/>
        <v>VACANCES PAYEES</v>
      </c>
      <c r="N180" s="147">
        <f>+IF(OR($Q180=Parametres!$G$2,$Q180=Parametres!$G$3),I180,C180)</f>
        <v>-106508.69</v>
      </c>
      <c r="O180" s="147">
        <f>+IF(OR($Q180=Parametres!$G$2,$Q180=Parametres!$G$3),J180,D180)</f>
        <v>1338.34</v>
      </c>
      <c r="P180" s="147">
        <f>+IF(OR($Q180=Parametres!$G$2,$Q180=Parametres!$G$3),K180,E180)</f>
        <v>-105170.35</v>
      </c>
      <c r="Q180" s="146" t="str">
        <f t="shared" ref="Q180:S180" si="180">+F180</f>
        <v>3-Passifs</v>
      </c>
      <c r="R180" s="145" t="str">
        <f t="shared" si="180"/>
        <v>321A</v>
      </c>
      <c r="S180" s="146" t="str">
        <f t="shared" si="180"/>
        <v>_</v>
      </c>
      <c r="T180" s="149" t="str">
        <f>+VLOOKUP($L180,Data_Validation!$A:$D,1,0)</f>
        <v>321A</v>
      </c>
      <c r="U180" s="150" t="str">
        <f>+VLOOKUP($L180,Data_Validation!$A:$D,3,0)</f>
        <v>Bilan</v>
      </c>
      <c r="V180" s="150" t="str">
        <f>+VLOOKUP($L180,Data_Validation!$A:$D,4,0)</f>
        <v>Salaires à Payer</v>
      </c>
      <c r="W180" s="150" t="str">
        <f>+VLOOKUP($L180,Data_Validation!$A:$E,5,0)</f>
        <v>$</v>
      </c>
      <c r="X180" s="150">
        <f>+VLOOKUP($L180,Data_Validation!$A:$F,6,0)</f>
        <v>0</v>
      </c>
    </row>
    <row r="181" spans="1:24" ht="15.75" customHeight="1">
      <c r="A181" s="141" t="s">
        <v>923</v>
      </c>
      <c r="B181" s="141" t="s">
        <v>924</v>
      </c>
      <c r="C181" s="142">
        <v>-25536.22</v>
      </c>
      <c r="D181" s="142">
        <v>-9145.19</v>
      </c>
      <c r="E181" s="142">
        <v>-34681.410000000003</v>
      </c>
      <c r="F181" s="141" t="s">
        <v>892</v>
      </c>
      <c r="G181" s="141" t="s">
        <v>922</v>
      </c>
      <c r="H181" s="143" t="s">
        <v>452</v>
      </c>
      <c r="I181" s="151"/>
      <c r="J181" s="151"/>
      <c r="K181" s="151"/>
      <c r="L181" s="145" t="str">
        <f t="shared" si="0"/>
        <v>321B</v>
      </c>
      <c r="M181" s="146" t="str">
        <f t="shared" si="1"/>
        <v>COMMISSIONS A PAYER</v>
      </c>
      <c r="N181" s="147">
        <f>+IF(OR($Q181=Parametres!$G$2,$Q181=Parametres!$G$3),I181,C181)</f>
        <v>-25536.22</v>
      </c>
      <c r="O181" s="147">
        <f>+IF(OR($Q181=Parametres!$G$2,$Q181=Parametres!$G$3),J181,D181)</f>
        <v>-9145.19</v>
      </c>
      <c r="P181" s="147">
        <f>+IF(OR($Q181=Parametres!$G$2,$Q181=Parametres!$G$3),K181,E181)</f>
        <v>-34681.410000000003</v>
      </c>
      <c r="Q181" s="146" t="str">
        <f t="shared" ref="Q181:S181" si="181">+F181</f>
        <v>3-Passifs</v>
      </c>
      <c r="R181" s="145" t="str">
        <f t="shared" si="181"/>
        <v>321A</v>
      </c>
      <c r="S181" s="146" t="str">
        <f t="shared" si="181"/>
        <v>_</v>
      </c>
      <c r="T181" s="149" t="str">
        <f>+VLOOKUP($L181,Data_Validation!$A:$D,1,0)</f>
        <v>321B</v>
      </c>
      <c r="U181" s="150" t="str">
        <f>+VLOOKUP($L181,Data_Validation!$A:$D,3,0)</f>
        <v>Bilan</v>
      </c>
      <c r="V181" s="150" t="str">
        <f>+VLOOKUP($L181,Data_Validation!$A:$D,4,0)</f>
        <v>Salaires à Payer</v>
      </c>
      <c r="W181" s="150" t="str">
        <f>+VLOOKUP($L181,Data_Validation!$A:$E,5,0)</f>
        <v>$</v>
      </c>
      <c r="X181" s="150">
        <f>+VLOOKUP($L181,Data_Validation!$A:$F,6,0)</f>
        <v>0</v>
      </c>
    </row>
    <row r="182" spans="1:24" ht="15.75" customHeight="1">
      <c r="A182" s="141" t="s">
        <v>925</v>
      </c>
      <c r="B182" s="141" t="s">
        <v>926</v>
      </c>
      <c r="C182" s="142">
        <v>-884.8</v>
      </c>
      <c r="D182" s="142">
        <v>-221.2</v>
      </c>
      <c r="E182" s="142">
        <v>-1106</v>
      </c>
      <c r="F182" s="141" t="s">
        <v>892</v>
      </c>
      <c r="G182" s="141" t="s">
        <v>920</v>
      </c>
      <c r="H182" s="143" t="s">
        <v>452</v>
      </c>
      <c r="I182" s="151"/>
      <c r="J182" s="151"/>
      <c r="K182" s="151"/>
      <c r="L182" s="145" t="str">
        <f t="shared" si="0"/>
        <v>321D</v>
      </c>
      <c r="M182" s="146" t="str">
        <f t="shared" si="1"/>
        <v>COMPTE DE DEPENSE A PAYER</v>
      </c>
      <c r="N182" s="147">
        <f>+IF(OR($Q182=Parametres!$G$2,$Q182=Parametres!$G$3),I182,C182)</f>
        <v>-884.8</v>
      </c>
      <c r="O182" s="147">
        <f>+IF(OR($Q182=Parametres!$G$2,$Q182=Parametres!$G$3),J182,D182)</f>
        <v>-221.2</v>
      </c>
      <c r="P182" s="147">
        <f>+IF(OR($Q182=Parametres!$G$2,$Q182=Parametres!$G$3),K182,E182)</f>
        <v>-1106</v>
      </c>
      <c r="Q182" s="146" t="str">
        <f t="shared" ref="Q182:S182" si="182">+F182</f>
        <v>3-Passifs</v>
      </c>
      <c r="R182" s="145" t="str">
        <f t="shared" si="182"/>
        <v>321</v>
      </c>
      <c r="S182" s="146" t="str">
        <f t="shared" si="182"/>
        <v>_</v>
      </c>
      <c r="T182" s="150" t="str">
        <f>+VLOOKUP($L182,Data_Validation!$A:$D,1,0)</f>
        <v>321D</v>
      </c>
      <c r="U182" s="150" t="str">
        <f>+VLOOKUP($L182,Data_Validation!$A:$D,3,0)</f>
        <v>bilan</v>
      </c>
      <c r="V182" s="150" t="str">
        <f>+VLOOKUP($L182,Data_Validation!$A:$D,4,0)</f>
        <v>Salaires à Payer</v>
      </c>
      <c r="W182" s="150" t="str">
        <f>+VLOOKUP($L182,Data_Validation!$A:$E,5,0)</f>
        <v>$</v>
      </c>
      <c r="X182" s="150">
        <f>+VLOOKUP($L182,Data_Validation!$A:$F,6,0)</f>
        <v>0</v>
      </c>
    </row>
    <row r="183" spans="1:24" ht="15.75" customHeight="1">
      <c r="A183" s="141" t="s">
        <v>927</v>
      </c>
      <c r="B183" s="141" t="s">
        <v>928</v>
      </c>
      <c r="C183" s="142">
        <v>-1907.65</v>
      </c>
      <c r="D183" s="142">
        <v>0</v>
      </c>
      <c r="E183" s="142">
        <v>-1907.65</v>
      </c>
      <c r="F183" s="141" t="s">
        <v>892</v>
      </c>
      <c r="G183" s="141" t="s">
        <v>928</v>
      </c>
      <c r="H183" s="143" t="s">
        <v>452</v>
      </c>
      <c r="I183" s="151"/>
      <c r="J183" s="151"/>
      <c r="K183" s="151"/>
      <c r="L183" s="145" t="str">
        <f t="shared" si="0"/>
        <v>323</v>
      </c>
      <c r="M183" s="146" t="str">
        <f t="shared" si="1"/>
        <v>TAXES A/P - PAYE</v>
      </c>
      <c r="N183" s="147">
        <f>+IF(OR($Q183=Parametres!$G$2,$Q183=Parametres!$G$3),I183,C183)</f>
        <v>-1907.65</v>
      </c>
      <c r="O183" s="147">
        <f>+IF(OR($Q183=Parametres!$G$2,$Q183=Parametres!$G$3),J183,D183)</f>
        <v>0</v>
      </c>
      <c r="P183" s="147">
        <f>+IF(OR($Q183=Parametres!$G$2,$Q183=Parametres!$G$3),K183,E183)</f>
        <v>-1907.65</v>
      </c>
      <c r="Q183" s="146" t="str">
        <f t="shared" ref="Q183:S183" si="183">+F183</f>
        <v>3-Passifs</v>
      </c>
      <c r="R183" s="145" t="str">
        <f t="shared" si="183"/>
        <v>323</v>
      </c>
      <c r="S183" s="146" t="str">
        <f t="shared" si="183"/>
        <v>_</v>
      </c>
      <c r="T183" s="165" t="str">
        <f>+VLOOKUP($L183,Data_Validation!$A:$D,1,0)</f>
        <v>323</v>
      </c>
      <c r="U183" s="150" t="str">
        <f>+VLOOKUP($L183,Data_Validation!$A:$D,3,0)</f>
        <v>Bilan</v>
      </c>
      <c r="V183" s="150" t="str">
        <f>+VLOOKUP($L183,Data_Validation!$A:$D,4,0)</f>
        <v>DAS à Payer</v>
      </c>
      <c r="W183" s="150" t="str">
        <f>+VLOOKUP($L183,Data_Validation!$A:$E,5,0)</f>
        <v>$</v>
      </c>
      <c r="X183" s="150">
        <f>+VLOOKUP($L183,Data_Validation!$A:$F,6,0)</f>
        <v>0</v>
      </c>
    </row>
    <row r="184" spans="1:24" ht="15.75" customHeight="1">
      <c r="A184" s="141" t="s">
        <v>929</v>
      </c>
      <c r="B184" s="141" t="s">
        <v>930</v>
      </c>
      <c r="C184" s="142">
        <v>-700.38</v>
      </c>
      <c r="D184" s="142">
        <v>59.6</v>
      </c>
      <c r="E184" s="142">
        <v>-640.78</v>
      </c>
      <c r="F184" s="141" t="s">
        <v>892</v>
      </c>
      <c r="G184" s="141" t="s">
        <v>928</v>
      </c>
      <c r="H184" s="143" t="s">
        <v>452</v>
      </c>
      <c r="I184" s="151"/>
      <c r="J184" s="151"/>
      <c r="K184" s="151"/>
      <c r="L184" s="145" t="str">
        <f t="shared" si="0"/>
        <v>323I</v>
      </c>
      <c r="M184" s="146" t="str">
        <f t="shared" si="1"/>
        <v>COMITE PARITAIRE A PAYER</v>
      </c>
      <c r="N184" s="147">
        <f>+IF(OR($Q184=Parametres!$G$2,$Q184=Parametres!$G$3),I184,C184)</f>
        <v>-700.38</v>
      </c>
      <c r="O184" s="147">
        <f>+IF(OR($Q184=Parametres!$G$2,$Q184=Parametres!$G$3),J184,D184)</f>
        <v>59.6</v>
      </c>
      <c r="P184" s="147">
        <f>+IF(OR($Q184=Parametres!$G$2,$Q184=Parametres!$G$3),K184,E184)</f>
        <v>-640.78</v>
      </c>
      <c r="Q184" s="146" t="str">
        <f t="shared" ref="Q184:S184" si="184">+F184</f>
        <v>3-Passifs</v>
      </c>
      <c r="R184" s="145" t="str">
        <f t="shared" si="184"/>
        <v>323</v>
      </c>
      <c r="S184" s="146" t="str">
        <f t="shared" si="184"/>
        <v>_</v>
      </c>
      <c r="T184" s="150" t="str">
        <f>+VLOOKUP($L184,Data_Validation!$A:$D,1,0)</f>
        <v>323I</v>
      </c>
      <c r="U184" s="150" t="str">
        <f>+VLOOKUP($L184,Data_Validation!$A:$D,3,0)</f>
        <v>Bilan</v>
      </c>
      <c r="V184" s="150" t="str">
        <f>+VLOOKUP($L184,Data_Validation!$A:$D,4,0)</f>
        <v>DAS à Payer</v>
      </c>
      <c r="W184" s="150" t="str">
        <f>+VLOOKUP($L184,Data_Validation!$A:$E,5,0)</f>
        <v>$</v>
      </c>
      <c r="X184" s="150">
        <f>+VLOOKUP($L184,Data_Validation!$A:$F,6,0)</f>
        <v>0</v>
      </c>
    </row>
    <row r="185" spans="1:24" ht="15.75" customHeight="1">
      <c r="A185" s="141" t="s">
        <v>931</v>
      </c>
      <c r="B185" s="141" t="s">
        <v>932</v>
      </c>
      <c r="C185" s="142">
        <v>1059.98</v>
      </c>
      <c r="D185" s="142">
        <v>3195.33</v>
      </c>
      <c r="E185" s="142">
        <v>4255.3100000000004</v>
      </c>
      <c r="F185" s="141" t="s">
        <v>892</v>
      </c>
      <c r="G185" s="141" t="s">
        <v>928</v>
      </c>
      <c r="H185" s="143" t="s">
        <v>452</v>
      </c>
      <c r="I185" s="143"/>
      <c r="J185" s="143"/>
      <c r="K185" s="143"/>
      <c r="L185" s="145" t="str">
        <f t="shared" si="0"/>
        <v>323J</v>
      </c>
      <c r="M185" s="146" t="str">
        <f t="shared" si="1"/>
        <v>ASSURANCE COLLECTIVE A PAYER</v>
      </c>
      <c r="N185" s="147">
        <f>+IF(OR($Q185=Parametres!$G$2,$Q185=Parametres!$G$3),I185,C185)</f>
        <v>1059.98</v>
      </c>
      <c r="O185" s="147">
        <f>+IF(OR($Q185=Parametres!$G$2,$Q185=Parametres!$G$3),J185,D185)</f>
        <v>3195.33</v>
      </c>
      <c r="P185" s="147">
        <f>+IF(OR($Q185=Parametres!$G$2,$Q185=Parametres!$G$3),K185,E185)</f>
        <v>4255.3100000000004</v>
      </c>
      <c r="Q185" s="146" t="str">
        <f t="shared" ref="Q185:S185" si="185">+F185</f>
        <v>3-Passifs</v>
      </c>
      <c r="R185" s="145" t="str">
        <f t="shared" si="185"/>
        <v>323</v>
      </c>
      <c r="S185" s="146" t="str">
        <f t="shared" si="185"/>
        <v>_</v>
      </c>
      <c r="T185" s="150" t="str">
        <f>+VLOOKUP($L185,Data_Validation!$A:$D,1,0)</f>
        <v>323J</v>
      </c>
      <c r="U185" s="150" t="str">
        <f>+VLOOKUP($L185,Data_Validation!$A:$D,3,0)</f>
        <v>Bilan</v>
      </c>
      <c r="V185" s="150" t="str">
        <f>+VLOOKUP($L185,Data_Validation!$A:$D,4,0)</f>
        <v>DAS à Payer</v>
      </c>
      <c r="W185" s="150" t="str">
        <f>+VLOOKUP($L185,Data_Validation!$A:$E,5,0)</f>
        <v>$</v>
      </c>
      <c r="X185" s="150">
        <f>+VLOOKUP($L185,Data_Validation!$A:$F,6,0)</f>
        <v>0</v>
      </c>
    </row>
    <row r="186" spans="1:24" ht="15.75" customHeight="1">
      <c r="A186" s="141" t="s">
        <v>933</v>
      </c>
      <c r="B186" s="141" t="s">
        <v>934</v>
      </c>
      <c r="C186" s="142">
        <v>-1016.97</v>
      </c>
      <c r="D186" s="142">
        <v>-93.22</v>
      </c>
      <c r="E186" s="142">
        <v>-1110.19</v>
      </c>
      <c r="F186" s="141" t="s">
        <v>892</v>
      </c>
      <c r="G186" s="141" t="s">
        <v>928</v>
      </c>
      <c r="H186" s="143" t="s">
        <v>452</v>
      </c>
      <c r="I186" s="151"/>
      <c r="J186" s="151"/>
      <c r="K186" s="151"/>
      <c r="L186" s="145" t="str">
        <f t="shared" si="0"/>
        <v>323L</v>
      </c>
      <c r="M186" s="146" t="str">
        <f t="shared" si="1"/>
        <v>CNT A PAYER</v>
      </c>
      <c r="N186" s="147">
        <f>+IF(OR($Q186=Parametres!$G$2,$Q186=Parametres!$G$3),I186,C186)</f>
        <v>-1016.97</v>
      </c>
      <c r="O186" s="242">
        <f>+IF(OR($Q186=Parametres!$G$2,$Q186=Parametres!$G$3),J186,D186)</f>
        <v>-93.22</v>
      </c>
      <c r="P186" s="147">
        <f>+IF(OR($Q186=Parametres!$G$2,$Q186=Parametres!$G$3),K186,E186)</f>
        <v>-1110.19</v>
      </c>
      <c r="Q186" s="146" t="str">
        <f t="shared" ref="Q186:S186" si="186">+F186</f>
        <v>3-Passifs</v>
      </c>
      <c r="R186" s="145" t="str">
        <f t="shared" si="186"/>
        <v>323</v>
      </c>
      <c r="S186" s="146" t="str">
        <f t="shared" si="186"/>
        <v>_</v>
      </c>
      <c r="T186" s="165" t="str">
        <f>+VLOOKUP($L186,Data_Validation!$A:$D,1,0)</f>
        <v>323L</v>
      </c>
      <c r="U186" s="150" t="str">
        <f>+VLOOKUP($L186,Data_Validation!$A:$D,3,0)</f>
        <v>Bilan</v>
      </c>
      <c r="V186" s="150" t="str">
        <f>+VLOOKUP($L186,Data_Validation!$A:$D,4,0)</f>
        <v>DAS à Payer</v>
      </c>
      <c r="W186" s="150" t="str">
        <f>+VLOOKUP($L186,Data_Validation!$A:$E,5,0)</f>
        <v>$</v>
      </c>
      <c r="X186" s="150">
        <f>+VLOOKUP($L186,Data_Validation!$A:$F,6,0)</f>
        <v>0</v>
      </c>
    </row>
    <row r="187" spans="1:24" ht="15" customHeight="1">
      <c r="A187" s="141" t="s">
        <v>935</v>
      </c>
      <c r="B187" s="141" t="s">
        <v>936</v>
      </c>
      <c r="C187" s="142">
        <v>-232983.49</v>
      </c>
      <c r="D187" s="142">
        <v>8609.09</v>
      </c>
      <c r="E187" s="142">
        <v>-224374.39999999999</v>
      </c>
      <c r="F187" s="141" t="s">
        <v>892</v>
      </c>
      <c r="G187" s="141" t="s">
        <v>936</v>
      </c>
      <c r="H187" s="141" t="s">
        <v>452</v>
      </c>
      <c r="I187" s="182"/>
      <c r="J187" s="182"/>
      <c r="K187" s="182"/>
      <c r="L187" s="145" t="str">
        <f t="shared" si="0"/>
        <v>324</v>
      </c>
      <c r="M187" s="146" t="str">
        <f t="shared" si="1"/>
        <v>TPS A PAYER</v>
      </c>
      <c r="N187" s="147">
        <f>+IF(OR($Q187=Parametres!$G$2,$Q187=Parametres!$G$3),I187,C187)</f>
        <v>-232983.49</v>
      </c>
      <c r="O187" s="147">
        <f>+IF(OR($Q187=Parametres!$G$2,$Q187=Parametres!$G$3),J187,D187)</f>
        <v>8609.09</v>
      </c>
      <c r="P187" s="147">
        <f>+IF(OR($Q187=Parametres!$G$2,$Q187=Parametres!$G$3),K187,E187)</f>
        <v>-224374.39999999999</v>
      </c>
      <c r="Q187" s="146" t="str">
        <f t="shared" ref="Q187:S187" si="187">+F187</f>
        <v>3-Passifs</v>
      </c>
      <c r="R187" s="145" t="str">
        <f t="shared" si="187"/>
        <v>324</v>
      </c>
      <c r="S187" s="146" t="str">
        <f t="shared" si="187"/>
        <v>_</v>
      </c>
      <c r="T187" s="150" t="str">
        <f>+VLOOKUP($L187,Data_Validation!$A:$D,1,0)</f>
        <v>324</v>
      </c>
      <c r="U187" s="150" t="str">
        <f>+VLOOKUP($L187,Data_Validation!$A:$D,3,0)</f>
        <v>Bilan</v>
      </c>
      <c r="V187" s="150" t="str">
        <f>+VLOOKUP($L187,Data_Validation!$A:$D,4,0)</f>
        <v>Taxes de Vente à Payer</v>
      </c>
      <c r="W187" s="150" t="str">
        <f>+VLOOKUP($L187,Data_Validation!$A:$E,5,0)</f>
        <v>$</v>
      </c>
      <c r="X187" s="150">
        <f>+VLOOKUP($L187,Data_Validation!$A:$F,6,0)</f>
        <v>0</v>
      </c>
    </row>
    <row r="188" spans="1:24" ht="15" customHeight="1">
      <c r="A188" s="141" t="s">
        <v>937</v>
      </c>
      <c r="B188" s="141" t="s">
        <v>938</v>
      </c>
      <c r="C188" s="142">
        <v>200342.99</v>
      </c>
      <c r="D188" s="142">
        <v>155939.35999999999</v>
      </c>
      <c r="E188" s="142">
        <v>356282.35</v>
      </c>
      <c r="F188" s="141" t="s">
        <v>892</v>
      </c>
      <c r="G188" s="141" t="s">
        <v>936</v>
      </c>
      <c r="H188" s="141" t="s">
        <v>452</v>
      </c>
      <c r="I188" s="182"/>
      <c r="J188" s="182"/>
      <c r="K188" s="182"/>
      <c r="L188" s="145" t="str">
        <f t="shared" si="0"/>
        <v>324A</v>
      </c>
      <c r="M188" s="146" t="str">
        <f t="shared" si="1"/>
        <v>TPS A RECEVOIR</v>
      </c>
      <c r="N188" s="147">
        <f>+IF(OR($Q188=Parametres!$G$2,$Q188=Parametres!$G$3),I188,C188)</f>
        <v>200342.99</v>
      </c>
      <c r="O188" s="181">
        <f>+IF(OR($Q188=Parametres!$G$2,$Q188=Parametres!$G$3),J188,D188)</f>
        <v>155939.35999999999</v>
      </c>
      <c r="P188" s="147">
        <f>+IF(OR($Q188=Parametres!$G$2,$Q188=Parametres!$G$3),K188,E188)</f>
        <v>356282.35</v>
      </c>
      <c r="Q188" s="146" t="str">
        <f t="shared" ref="Q188:S188" si="188">+F188</f>
        <v>3-Passifs</v>
      </c>
      <c r="R188" s="145" t="str">
        <f t="shared" si="188"/>
        <v>324</v>
      </c>
      <c r="S188" s="146" t="str">
        <f t="shared" si="188"/>
        <v>_</v>
      </c>
      <c r="T188" s="149" t="str">
        <f>+VLOOKUP($L188,Data_Validation!$A:$D,1,0)</f>
        <v>324A</v>
      </c>
      <c r="U188" s="150" t="str">
        <f>+VLOOKUP($L188,Data_Validation!$A:$D,3,0)</f>
        <v>Bilan</v>
      </c>
      <c r="V188" s="150" t="str">
        <f>+VLOOKUP($L188,Data_Validation!$A:$D,4,0)</f>
        <v>Taxes de Vente à Payer</v>
      </c>
      <c r="W188" s="150" t="str">
        <f>+VLOOKUP($L188,Data_Validation!$A:$E,5,0)</f>
        <v>$</v>
      </c>
      <c r="X188" s="150">
        <f>+VLOOKUP($L188,Data_Validation!$A:$F,6,0)</f>
        <v>0</v>
      </c>
    </row>
    <row r="189" spans="1:24" ht="15" customHeight="1">
      <c r="A189" s="141" t="s">
        <v>939</v>
      </c>
      <c r="B189" s="141" t="s">
        <v>940</v>
      </c>
      <c r="C189" s="142">
        <v>-23818.03</v>
      </c>
      <c r="D189" s="142">
        <v>-33514.89</v>
      </c>
      <c r="E189" s="142">
        <v>-57332.92</v>
      </c>
      <c r="F189" s="141" t="s">
        <v>892</v>
      </c>
      <c r="G189" s="141" t="s">
        <v>936</v>
      </c>
      <c r="H189" s="143" t="s">
        <v>452</v>
      </c>
      <c r="I189" s="143"/>
      <c r="J189" s="143"/>
      <c r="K189" s="143"/>
      <c r="L189" s="145" t="str">
        <f t="shared" si="0"/>
        <v>324E</v>
      </c>
      <c r="M189" s="146" t="str">
        <f t="shared" si="1"/>
        <v>TAXE DE LUXE</v>
      </c>
      <c r="N189" s="147">
        <f>+IF(OR($Q189=Parametres!$G$2,$Q189=Parametres!$G$3),I189,C189)</f>
        <v>-23818.03</v>
      </c>
      <c r="O189" s="147">
        <f>+IF(OR($Q189=Parametres!$G$2,$Q189=Parametres!$G$3),J189,D189)</f>
        <v>-33514.89</v>
      </c>
      <c r="P189" s="147">
        <f>+IF(OR($Q189=Parametres!$G$2,$Q189=Parametres!$G$3),K189,E189)</f>
        <v>-57332.92</v>
      </c>
      <c r="Q189" s="146" t="str">
        <f t="shared" ref="Q189:S189" si="189">+F189</f>
        <v>3-Passifs</v>
      </c>
      <c r="R189" s="145" t="str">
        <f t="shared" si="189"/>
        <v>324</v>
      </c>
      <c r="S189" s="146" t="str">
        <f t="shared" si="189"/>
        <v>_</v>
      </c>
      <c r="T189" s="150" t="str">
        <f>+VLOOKUP($L189,Data_Validation!$A:$D,1,0)</f>
        <v>324E</v>
      </c>
      <c r="U189" s="150" t="str">
        <f>+VLOOKUP($L189,Data_Validation!$A:$D,3,0)</f>
        <v>Bilan</v>
      </c>
      <c r="V189" s="150" t="str">
        <f>+VLOOKUP($L189,Data_Validation!$A:$D,4,0)</f>
        <v>Taxes de Vente à Payer</v>
      </c>
      <c r="W189" s="150">
        <f>+VLOOKUP($L189,Data_Validation!$A:$E,5,0)</f>
        <v>0</v>
      </c>
      <c r="X189" s="150">
        <f>+VLOOKUP($L189,Data_Validation!$A:$F,6,0)</f>
        <v>0</v>
      </c>
    </row>
    <row r="190" spans="1:24" ht="15" customHeight="1">
      <c r="A190" s="141" t="s">
        <v>941</v>
      </c>
      <c r="B190" s="141" t="s">
        <v>942</v>
      </c>
      <c r="C190" s="142">
        <v>-59308.94</v>
      </c>
      <c r="D190" s="142">
        <v>5112.92</v>
      </c>
      <c r="E190" s="142">
        <v>-54196.02</v>
      </c>
      <c r="F190" s="141" t="s">
        <v>892</v>
      </c>
      <c r="G190" s="141" t="s">
        <v>936</v>
      </c>
      <c r="H190" s="143" t="s">
        <v>452</v>
      </c>
      <c r="I190" s="151"/>
      <c r="J190" s="151"/>
      <c r="K190" s="151"/>
      <c r="L190" s="145" t="str">
        <f t="shared" si="0"/>
        <v>325</v>
      </c>
      <c r="M190" s="146" t="str">
        <f t="shared" si="1"/>
        <v>TVQ A PAYER</v>
      </c>
      <c r="N190" s="147">
        <f>+IF(OR($Q190=Parametres!$G$2,$Q190=Parametres!$G$3),I190,C190)</f>
        <v>-59308.94</v>
      </c>
      <c r="O190" s="147">
        <f>+IF(OR($Q190=Parametres!$G$2,$Q190=Parametres!$G$3),J190,D190)</f>
        <v>5112.92</v>
      </c>
      <c r="P190" s="147">
        <f>+IF(OR($Q190=Parametres!$G$2,$Q190=Parametres!$G$3),K190,E190)</f>
        <v>-54196.02</v>
      </c>
      <c r="Q190" s="146" t="str">
        <f t="shared" ref="Q190:S190" si="190">+F190</f>
        <v>3-Passifs</v>
      </c>
      <c r="R190" s="145" t="str">
        <f t="shared" si="190"/>
        <v>324</v>
      </c>
      <c r="S190" s="146" t="str">
        <f t="shared" si="190"/>
        <v>_</v>
      </c>
      <c r="T190" s="149" t="str">
        <f>+VLOOKUP($L190,Data_Validation!$A:$D,1,0)</f>
        <v>325</v>
      </c>
      <c r="U190" s="150" t="str">
        <f>+VLOOKUP($L190,Data_Validation!$A:$D,3,0)</f>
        <v>Bilan</v>
      </c>
      <c r="V190" s="150" t="str">
        <f>+VLOOKUP($L190,Data_Validation!$A:$D,4,0)</f>
        <v>Taxes de Vente à Payer</v>
      </c>
      <c r="W190" s="150" t="str">
        <f>+VLOOKUP($L190,Data_Validation!$A:$E,5,0)</f>
        <v>$</v>
      </c>
      <c r="X190" s="150">
        <f>+VLOOKUP($L190,Data_Validation!$A:$F,6,0)</f>
        <v>0</v>
      </c>
    </row>
    <row r="191" spans="1:24" ht="15" customHeight="1">
      <c r="A191" s="141" t="s">
        <v>943</v>
      </c>
      <c r="B191" s="141" t="s">
        <v>944</v>
      </c>
      <c r="C191" s="142">
        <v>27232.66</v>
      </c>
      <c r="D191" s="142">
        <v>16834.91</v>
      </c>
      <c r="E191" s="142">
        <v>44067.57</v>
      </c>
      <c r="F191" s="141" t="s">
        <v>892</v>
      </c>
      <c r="G191" s="141" t="s">
        <v>936</v>
      </c>
      <c r="H191" s="143" t="s">
        <v>452</v>
      </c>
      <c r="I191" s="143"/>
      <c r="J191" s="143"/>
      <c r="K191" s="143"/>
      <c r="L191" s="145" t="str">
        <f t="shared" si="0"/>
        <v>325B</v>
      </c>
      <c r="M191" s="146" t="str">
        <f t="shared" si="1"/>
        <v>TVQ A RECEVOIR</v>
      </c>
      <c r="N191" s="147">
        <f>+IF(OR($Q191=Parametres!$G$2,$Q191=Parametres!$G$3),I191,C191)</f>
        <v>27232.66</v>
      </c>
      <c r="O191" s="148">
        <f>+IF(OR($Q191=Parametres!$G$2,$Q191=Parametres!$G$3),J191,D191)</f>
        <v>16834.91</v>
      </c>
      <c r="P191" s="147">
        <f>+IF(OR($Q191=Parametres!$G$2,$Q191=Parametres!$G$3),K191,E191)</f>
        <v>44067.57</v>
      </c>
      <c r="Q191" s="146" t="str">
        <f t="shared" ref="Q191:S191" si="191">+F191</f>
        <v>3-Passifs</v>
      </c>
      <c r="R191" s="145" t="str">
        <f t="shared" si="191"/>
        <v>324</v>
      </c>
      <c r="S191" s="146" t="str">
        <f t="shared" si="191"/>
        <v>_</v>
      </c>
      <c r="T191" s="165" t="str">
        <f>+VLOOKUP($L191,Data_Validation!$A:$D,1,0)</f>
        <v>325B</v>
      </c>
      <c r="U191" s="150" t="str">
        <f>+VLOOKUP($L191,Data_Validation!$A:$D,3,0)</f>
        <v>Bilan</v>
      </c>
      <c r="V191" s="150" t="str">
        <f>+VLOOKUP($L191,Data_Validation!$A:$D,4,0)</f>
        <v>Taxes de Vente à Payer</v>
      </c>
      <c r="W191" s="150" t="str">
        <f>+VLOOKUP($L191,Data_Validation!$A:$E,5,0)</f>
        <v>$</v>
      </c>
      <c r="X191" s="150">
        <f>+VLOOKUP($L191,Data_Validation!$A:$F,6,0)</f>
        <v>0</v>
      </c>
    </row>
    <row r="192" spans="1:24" ht="15" customHeight="1">
      <c r="A192" s="141" t="s">
        <v>945</v>
      </c>
      <c r="B192" s="141" t="s">
        <v>946</v>
      </c>
      <c r="C192" s="142">
        <v>-751.5</v>
      </c>
      <c r="D192" s="142">
        <v>-423</v>
      </c>
      <c r="E192" s="142">
        <v>-1174.5</v>
      </c>
      <c r="F192" s="141" t="s">
        <v>892</v>
      </c>
      <c r="G192" s="141" t="s">
        <v>936</v>
      </c>
      <c r="H192" s="141" t="s">
        <v>452</v>
      </c>
      <c r="I192" s="143"/>
      <c r="J192" s="143"/>
      <c r="K192" s="143"/>
      <c r="L192" s="145" t="str">
        <f t="shared" si="0"/>
        <v>326</v>
      </c>
      <c r="M192" s="146" t="str">
        <f t="shared" si="1"/>
        <v>TAXES DE PNEUS</v>
      </c>
      <c r="N192" s="147">
        <f>+IF(OR($Q192=Parametres!$G$2,$Q192=Parametres!$G$3),I192,C192)</f>
        <v>-751.5</v>
      </c>
      <c r="O192" s="147">
        <f>+IF(OR($Q192=Parametres!$G$2,$Q192=Parametres!$G$3),J192,D192)</f>
        <v>-423</v>
      </c>
      <c r="P192" s="147">
        <f>+IF(OR($Q192=Parametres!$G$2,$Q192=Parametres!$G$3),K192,E192)</f>
        <v>-1174.5</v>
      </c>
      <c r="Q192" s="146" t="str">
        <f t="shared" ref="Q192:S192" si="192">+F192</f>
        <v>3-Passifs</v>
      </c>
      <c r="R192" s="145" t="str">
        <f t="shared" si="192"/>
        <v>324</v>
      </c>
      <c r="S192" s="146" t="str">
        <f t="shared" si="192"/>
        <v>_</v>
      </c>
      <c r="T192" s="165" t="str">
        <f>+VLOOKUP($L192,Data_Validation!$A:$D,1,0)</f>
        <v>326</v>
      </c>
      <c r="U192" s="150" t="str">
        <f>+VLOOKUP($L192,Data_Validation!$A:$D,3,0)</f>
        <v>Bilan</v>
      </c>
      <c r="V192" s="150" t="str">
        <f>+VLOOKUP($L192,Data_Validation!$A:$D,4,0)</f>
        <v>Taxes de Vente à Payer</v>
      </c>
      <c r="W192" s="150" t="str">
        <f>+VLOOKUP($L192,Data_Validation!$A:$E,5,0)</f>
        <v>$</v>
      </c>
      <c r="X192" s="150">
        <f>+VLOOKUP($L192,Data_Validation!$A:$F,6,0)</f>
        <v>0</v>
      </c>
    </row>
    <row r="193" spans="1:24" ht="15" customHeight="1">
      <c r="A193" s="141" t="s">
        <v>947</v>
      </c>
      <c r="B193" s="141" t="s">
        <v>948</v>
      </c>
      <c r="C193" s="142">
        <v>-93808.69</v>
      </c>
      <c r="D193" s="142">
        <v>7433.73</v>
      </c>
      <c r="E193" s="142">
        <v>-86374.96</v>
      </c>
      <c r="F193" s="141" t="s">
        <v>892</v>
      </c>
      <c r="G193" s="141" t="s">
        <v>948</v>
      </c>
      <c r="H193" s="141" t="s">
        <v>452</v>
      </c>
      <c r="I193" s="151"/>
      <c r="J193" s="151"/>
      <c r="K193" s="151"/>
      <c r="L193" s="145" t="str">
        <f t="shared" si="0"/>
        <v>328</v>
      </c>
      <c r="M193" s="146" t="str">
        <f t="shared" si="1"/>
        <v>BONUS EMPLOYES A/P</v>
      </c>
      <c r="N193" s="147">
        <f>+IF(OR($Q193=Parametres!$G$2,$Q193=Parametres!$G$3),I193,C193)</f>
        <v>-93808.69</v>
      </c>
      <c r="O193" s="147">
        <f>+IF(OR($Q193=Parametres!$G$2,$Q193=Parametres!$G$3),J193,D193)</f>
        <v>7433.73</v>
      </c>
      <c r="P193" s="147">
        <f>+IF(OR($Q193=Parametres!$G$2,$Q193=Parametres!$G$3),K193,E193)</f>
        <v>-86374.96</v>
      </c>
      <c r="Q193" s="146" t="str">
        <f t="shared" ref="Q193:S193" si="193">+F193</f>
        <v>3-Passifs</v>
      </c>
      <c r="R193" s="145" t="str">
        <f t="shared" si="193"/>
        <v>328</v>
      </c>
      <c r="S193" s="146" t="str">
        <f t="shared" si="193"/>
        <v>_</v>
      </c>
      <c r="T193" s="150" t="str">
        <f>+VLOOKUP($L193,Data_Validation!$A:$D,1,0)</f>
        <v>328</v>
      </c>
      <c r="U193" s="150" t="str">
        <f>+VLOOKUP($L193,Data_Validation!$A:$D,3,0)</f>
        <v>Bilan</v>
      </c>
      <c r="V193" s="150" t="str">
        <f>+VLOOKUP($L193,Data_Validation!$A:$D,4,0)</f>
        <v>Salaires à Payer</v>
      </c>
      <c r="W193" s="150" t="str">
        <f>+VLOOKUP($L193,Data_Validation!$A:$E,5,0)</f>
        <v>$</v>
      </c>
      <c r="X193" s="150">
        <f>+VLOOKUP($L193,Data_Validation!$A:$F,6,0)</f>
        <v>0</v>
      </c>
    </row>
    <row r="194" spans="1:24" ht="15.75" customHeight="1">
      <c r="A194" s="141" t="s">
        <v>949</v>
      </c>
      <c r="B194" s="141" t="s">
        <v>950</v>
      </c>
      <c r="C194" s="142">
        <v>-56300</v>
      </c>
      <c r="D194" s="142">
        <v>-4200</v>
      </c>
      <c r="E194" s="142">
        <v>-60500</v>
      </c>
      <c r="F194" s="141" t="s">
        <v>892</v>
      </c>
      <c r="G194" s="141" t="s">
        <v>950</v>
      </c>
      <c r="H194" s="143" t="s">
        <v>452</v>
      </c>
      <c r="I194" s="151"/>
      <c r="J194" s="151"/>
      <c r="K194" s="151"/>
      <c r="L194" s="145" t="str">
        <f t="shared" si="0"/>
        <v>331B</v>
      </c>
      <c r="M194" s="146" t="str">
        <f t="shared" si="1"/>
        <v>RESERVE INVENTAIRE USAGE</v>
      </c>
      <c r="N194" s="147">
        <f>+IF(OR($Q194=Parametres!$G$2,$Q194=Parametres!$G$3),I194,C194)</f>
        <v>-56300</v>
      </c>
      <c r="O194" s="147">
        <f>+IF(OR($Q194=Parametres!$G$2,$Q194=Parametres!$G$3),J194,D194)</f>
        <v>-4200</v>
      </c>
      <c r="P194" s="147">
        <f>+IF(OR($Q194=Parametres!$G$2,$Q194=Parametres!$G$3),K194,E194)</f>
        <v>-60500</v>
      </c>
      <c r="Q194" s="146" t="str">
        <f t="shared" ref="Q194:S194" si="194">+F194</f>
        <v>3-Passifs</v>
      </c>
      <c r="R194" s="145" t="str">
        <f t="shared" si="194"/>
        <v>331B</v>
      </c>
      <c r="S194" s="146" t="str">
        <f t="shared" si="194"/>
        <v>_</v>
      </c>
      <c r="T194" s="149" t="str">
        <f>+VLOOKUP($L194,Data_Validation!$A:$D,1,0)</f>
        <v>331B</v>
      </c>
      <c r="U194" s="150" t="str">
        <f>+VLOOKUP($L194,Data_Validation!$A:$D,3,0)</f>
        <v>Bilan</v>
      </c>
      <c r="V194" s="150" t="str">
        <f>+VLOOKUP($L194,Data_Validation!$A:$D,4,0)</f>
        <v>Inventaire Véhicules Usagés</v>
      </c>
      <c r="W194" s="150" t="str">
        <f>+VLOOKUP($L194,Data_Validation!$A:$E,5,0)</f>
        <v>$</v>
      </c>
      <c r="X194" s="150">
        <f>+VLOOKUP($L194,Data_Validation!$A:$F,6,0)</f>
        <v>0</v>
      </c>
    </row>
    <row r="195" spans="1:24" ht="15" customHeight="1">
      <c r="A195" s="141" t="s">
        <v>953</v>
      </c>
      <c r="B195" s="141" t="s">
        <v>954</v>
      </c>
      <c r="C195" s="142">
        <v>-33900</v>
      </c>
      <c r="D195" s="142">
        <v>-4860.6899999999996</v>
      </c>
      <c r="E195" s="142">
        <v>-38760.69</v>
      </c>
      <c r="F195" s="141" t="s">
        <v>892</v>
      </c>
      <c r="G195" s="141" t="s">
        <v>954</v>
      </c>
      <c r="H195" s="143" t="s">
        <v>452</v>
      </c>
      <c r="I195" s="151"/>
      <c r="J195" s="151"/>
      <c r="K195" s="151"/>
      <c r="L195" s="145" t="str">
        <f t="shared" si="0"/>
        <v>331C</v>
      </c>
      <c r="M195" s="146" t="str">
        <f t="shared" si="1"/>
        <v>RESERVE INVENTAIRE NEUF</v>
      </c>
      <c r="N195" s="147">
        <f>+IF(OR($Q195=Parametres!$G$2,$Q195=Parametres!$G$3),I195,C195)</f>
        <v>-33900</v>
      </c>
      <c r="O195" s="147">
        <f>+IF(OR($Q195=Parametres!$G$2,$Q195=Parametres!$G$3),J195,D195)</f>
        <v>-4860.6899999999996</v>
      </c>
      <c r="P195" s="147">
        <f>+IF(OR($Q195=Parametres!$G$2,$Q195=Parametres!$G$3),K195,E195)</f>
        <v>-38760.69</v>
      </c>
      <c r="Q195" s="146" t="str">
        <f t="shared" ref="Q195:S195" si="195">+F195</f>
        <v>3-Passifs</v>
      </c>
      <c r="R195" s="145" t="str">
        <f t="shared" si="195"/>
        <v>331C</v>
      </c>
      <c r="S195" s="146" t="str">
        <f t="shared" si="195"/>
        <v>_</v>
      </c>
      <c r="T195" s="165" t="str">
        <f>+VLOOKUP($L195,Data_Validation!$A:$D,1,0)</f>
        <v>331C</v>
      </c>
      <c r="U195" s="150" t="str">
        <f>+VLOOKUP($L195,Data_Validation!$A:$D,3,0)</f>
        <v>Bilan</v>
      </c>
      <c r="V195" s="150" t="str">
        <f>+VLOOKUP($L195,Data_Validation!$A:$D,4,0)</f>
        <v>Inventaire Véhicules Neufs</v>
      </c>
      <c r="W195" s="150" t="str">
        <f>+VLOOKUP($L195,Data_Validation!$A:$E,5,0)</f>
        <v>$</v>
      </c>
      <c r="X195" s="150">
        <f>+VLOOKUP($L195,Data_Validation!$A:$F,6,0)</f>
        <v>0</v>
      </c>
    </row>
    <row r="196" spans="1:24" ht="15" customHeight="1">
      <c r="A196" s="141" t="s">
        <v>955</v>
      </c>
      <c r="B196" s="141" t="s">
        <v>956</v>
      </c>
      <c r="C196" s="142">
        <v>-839.75</v>
      </c>
      <c r="D196" s="142">
        <v>839.75</v>
      </c>
      <c r="E196" s="142">
        <v>0</v>
      </c>
      <c r="F196" s="141" t="s">
        <v>892</v>
      </c>
      <c r="G196" s="141" t="s">
        <v>954</v>
      </c>
      <c r="H196" s="143" t="s">
        <v>452</v>
      </c>
      <c r="I196" s="151"/>
      <c r="J196" s="151"/>
      <c r="K196" s="151"/>
      <c r="L196" s="145" t="str">
        <f t="shared" si="0"/>
        <v>331D</v>
      </c>
      <c r="M196" s="146" t="str">
        <f t="shared" si="1"/>
        <v>RESERVE DEMONSTRATEURS</v>
      </c>
      <c r="N196" s="147">
        <f>+IF(OR($Q196=Parametres!$G$2,$Q196=Parametres!$G$3),I196,C196)</f>
        <v>-839.75</v>
      </c>
      <c r="O196" s="147">
        <f>+IF(OR($Q196=Parametres!$G$2,$Q196=Parametres!$G$3),J196,D196)</f>
        <v>839.75</v>
      </c>
      <c r="P196" s="147">
        <f>+IF(OR($Q196=Parametres!$G$2,$Q196=Parametres!$G$3),K196,E196)</f>
        <v>0</v>
      </c>
      <c r="Q196" s="146" t="str">
        <f t="shared" ref="Q196:S196" si="196">+F196</f>
        <v>3-Passifs</v>
      </c>
      <c r="R196" s="145" t="str">
        <f t="shared" si="196"/>
        <v>331C</v>
      </c>
      <c r="S196" s="146" t="str">
        <f t="shared" si="196"/>
        <v>_</v>
      </c>
      <c r="T196" s="169" t="str">
        <f>+VLOOKUP($L196,Data_Validation!$A:$D,1,0)</f>
        <v>331D</v>
      </c>
      <c r="U196" s="150" t="str">
        <f>+VLOOKUP($L196,Data_Validation!$A:$D,3,0)</f>
        <v>Bilan</v>
      </c>
      <c r="V196" s="150" t="str">
        <f>+VLOOKUP($L196,Data_Validation!$A:$D,4,0)</f>
        <v>Inventaire Véhicules Neufs</v>
      </c>
      <c r="W196" s="150" t="str">
        <f>+VLOOKUP($L196,Data_Validation!$A:$E,5,0)</f>
        <v>$</v>
      </c>
      <c r="X196" s="150">
        <f>+VLOOKUP($L196,Data_Validation!$A:$F,6,0)</f>
        <v>0</v>
      </c>
    </row>
    <row r="197" spans="1:24" ht="15" customHeight="1">
      <c r="A197" s="141" t="s">
        <v>957</v>
      </c>
      <c r="B197" s="141" t="s">
        <v>958</v>
      </c>
      <c r="C197" s="142">
        <v>-71708.759999999995</v>
      </c>
      <c r="D197" s="142">
        <v>-4973.1899999999996</v>
      </c>
      <c r="E197" s="142">
        <v>-76681.95</v>
      </c>
      <c r="F197" s="141" t="s">
        <v>892</v>
      </c>
      <c r="G197" s="141" t="s">
        <v>954</v>
      </c>
      <c r="H197" s="143" t="s">
        <v>452</v>
      </c>
      <c r="I197" s="151"/>
      <c r="J197" s="151"/>
      <c r="K197" s="151"/>
      <c r="L197" s="145" t="str">
        <f t="shared" si="0"/>
        <v>331E</v>
      </c>
      <c r="M197" s="146" t="str">
        <f t="shared" si="1"/>
        <v>RESERVE COURTOISIES</v>
      </c>
      <c r="N197" s="147">
        <f>+IF(OR($Q197=Parametres!$G$2,$Q197=Parametres!$G$3),I197,C197)</f>
        <v>-71708.759999999995</v>
      </c>
      <c r="O197" s="147">
        <f>+IF(OR($Q197=Parametres!$G$2,$Q197=Parametres!$G$3),J197,D197)</f>
        <v>-4973.1899999999996</v>
      </c>
      <c r="P197" s="147">
        <f>+IF(OR($Q197=Parametres!$G$2,$Q197=Parametres!$G$3),K197,E197)</f>
        <v>-76681.95</v>
      </c>
      <c r="Q197" s="146" t="str">
        <f t="shared" ref="Q197:S197" si="197">+F197</f>
        <v>3-Passifs</v>
      </c>
      <c r="R197" s="145" t="str">
        <f t="shared" si="197"/>
        <v>331C</v>
      </c>
      <c r="S197" s="146" t="str">
        <f t="shared" si="197"/>
        <v>_</v>
      </c>
      <c r="T197" s="150" t="str">
        <f>+VLOOKUP($L197,Data_Validation!$A:$D,1,0)</f>
        <v>331E</v>
      </c>
      <c r="U197" s="150" t="str">
        <f>+VLOOKUP($L197,Data_Validation!$A:$D,3,0)</f>
        <v>Bilan</v>
      </c>
      <c r="V197" s="150" t="str">
        <f>+VLOOKUP($L197,Data_Validation!$A:$D,4,0)</f>
        <v>Inventaire Véhicules Neufs</v>
      </c>
      <c r="W197" s="150" t="str">
        <f>+VLOOKUP($L197,Data_Validation!$A:$E,5,0)</f>
        <v>$</v>
      </c>
      <c r="X197" s="150">
        <f>+VLOOKUP($L197,Data_Validation!$A:$F,6,0)</f>
        <v>0</v>
      </c>
    </row>
    <row r="198" spans="1:24" ht="15" customHeight="1">
      <c r="A198" s="141" t="s">
        <v>961</v>
      </c>
      <c r="B198" s="141" t="s">
        <v>962</v>
      </c>
      <c r="C198" s="142">
        <v>-15354.5</v>
      </c>
      <c r="D198" s="142">
        <v>-1500</v>
      </c>
      <c r="E198" s="142">
        <v>-16854.5</v>
      </c>
      <c r="F198" s="141" t="s">
        <v>892</v>
      </c>
      <c r="G198" s="141" t="s">
        <v>962</v>
      </c>
      <c r="H198" s="143" t="s">
        <v>452</v>
      </c>
      <c r="I198" s="151"/>
      <c r="J198" s="151"/>
      <c r="K198" s="151"/>
      <c r="L198" s="145" t="str">
        <f t="shared" si="0"/>
        <v>331H</v>
      </c>
      <c r="M198" s="146" t="str">
        <f t="shared" si="1"/>
        <v>HONORAIRES A PAYER</v>
      </c>
      <c r="N198" s="147">
        <f>+IF(OR($Q198=Parametres!$G$2,$Q198=Parametres!$G$3),I198,C198)</f>
        <v>-15354.5</v>
      </c>
      <c r="O198" s="147">
        <f>+IF(OR($Q198=Parametres!$G$2,$Q198=Parametres!$G$3),J198,D198)</f>
        <v>-1500</v>
      </c>
      <c r="P198" s="147">
        <f>+IF(OR($Q198=Parametres!$G$2,$Q198=Parametres!$G$3),K198,E198)</f>
        <v>-16854.5</v>
      </c>
      <c r="Q198" s="146" t="str">
        <f t="shared" ref="Q198:S198" si="198">+F198</f>
        <v>3-Passifs</v>
      </c>
      <c r="R198" s="145" t="str">
        <f t="shared" si="198"/>
        <v>331H</v>
      </c>
      <c r="S198" s="146" t="str">
        <f t="shared" si="198"/>
        <v>_</v>
      </c>
      <c r="T198" s="150" t="str">
        <f>+VLOOKUP($L198,Data_Validation!$A:$D,1,0)</f>
        <v>331H</v>
      </c>
      <c r="U198" s="150" t="str">
        <f>+VLOOKUP($L198,Data_Validation!$A:$D,3,0)</f>
        <v>Bilan</v>
      </c>
      <c r="V198" s="150" t="str">
        <f>+VLOOKUP($L198,Data_Validation!$A:$D,4,0)</f>
        <v>Autres Comptes à Payer</v>
      </c>
      <c r="W198" s="150" t="str">
        <f>+VLOOKUP($L198,Data_Validation!$A:$E,5,0)</f>
        <v>$</v>
      </c>
      <c r="X198" s="150">
        <f>+VLOOKUP($L198,Data_Validation!$A:$F,6,0)</f>
        <v>0</v>
      </c>
    </row>
    <row r="199" spans="1:24" ht="15.75" customHeight="1">
      <c r="A199" s="141" t="s">
        <v>963</v>
      </c>
      <c r="B199" s="141" t="s">
        <v>964</v>
      </c>
      <c r="C199" s="142">
        <v>-19514</v>
      </c>
      <c r="D199" s="142">
        <v>-3920</v>
      </c>
      <c r="E199" s="142">
        <v>-23434</v>
      </c>
      <c r="F199" s="141" t="s">
        <v>892</v>
      </c>
      <c r="G199" s="141" t="s">
        <v>964</v>
      </c>
      <c r="H199" s="143" t="s">
        <v>452</v>
      </c>
      <c r="I199" s="151"/>
      <c r="J199" s="151"/>
      <c r="K199" s="151"/>
      <c r="L199" s="145" t="str">
        <f t="shared" si="0"/>
        <v>331P</v>
      </c>
      <c r="M199" s="146" t="str">
        <f t="shared" si="1"/>
        <v>RESERVE CERTIFICATION CPO</v>
      </c>
      <c r="N199" s="147">
        <f>+IF(OR($Q199=Parametres!$G$2,$Q199=Parametres!$G$3),I199,C199)</f>
        <v>-19514</v>
      </c>
      <c r="O199" s="147">
        <f>+IF(OR($Q199=Parametres!$G$2,$Q199=Parametres!$G$3),J199,D199)</f>
        <v>-3920</v>
      </c>
      <c r="P199" s="147">
        <f>+IF(OR($Q199=Parametres!$G$2,$Q199=Parametres!$G$3),K199,E199)</f>
        <v>-23434</v>
      </c>
      <c r="Q199" s="146" t="str">
        <f t="shared" ref="Q199:S199" si="199">+F199</f>
        <v>3-Passifs</v>
      </c>
      <c r="R199" s="145" t="str">
        <f t="shared" si="199"/>
        <v>331P</v>
      </c>
      <c r="S199" s="146" t="str">
        <f t="shared" si="199"/>
        <v>_</v>
      </c>
      <c r="T199" s="165" t="str">
        <f>+VLOOKUP($L199,Data_Validation!$A:$D,1,0)</f>
        <v>331P</v>
      </c>
      <c r="U199" s="150" t="str">
        <f>+VLOOKUP($L199,Data_Validation!$A:$D,3,0)</f>
        <v>Bilan</v>
      </c>
      <c r="V199" s="150" t="str">
        <f>+VLOOKUP($L199,Data_Validation!$A:$D,4,0)</f>
        <v>Autres Courus</v>
      </c>
      <c r="W199" s="150" t="str">
        <f>+VLOOKUP($L199,Data_Validation!$A:$E,5,0)</f>
        <v>$</v>
      </c>
      <c r="X199" s="150">
        <f>+VLOOKUP($L199,Data_Validation!$A:$F,6,0)</f>
        <v>0</v>
      </c>
    </row>
    <row r="200" spans="1:24" ht="15" customHeight="1">
      <c r="A200" s="141" t="s">
        <v>965</v>
      </c>
      <c r="B200" s="141" t="s">
        <v>966</v>
      </c>
      <c r="C200" s="142">
        <v>0</v>
      </c>
      <c r="D200" s="142">
        <v>10600.52</v>
      </c>
      <c r="E200" s="142">
        <v>10600.52</v>
      </c>
      <c r="F200" s="141" t="s">
        <v>892</v>
      </c>
      <c r="G200" s="141" t="s">
        <v>966</v>
      </c>
      <c r="H200" s="143" t="s">
        <v>452</v>
      </c>
      <c r="I200" s="151"/>
      <c r="J200" s="151"/>
      <c r="K200" s="151"/>
      <c r="L200" s="145" t="str">
        <f t="shared" si="0"/>
        <v>331R</v>
      </c>
      <c r="M200" s="146" t="str">
        <f t="shared" si="1"/>
        <v>RESERVE - CEDULES</v>
      </c>
      <c r="N200" s="147">
        <f>+IF(OR($Q200=Parametres!$G$2,$Q200=Parametres!$G$3),I200,C200)</f>
        <v>0</v>
      </c>
      <c r="O200" s="147">
        <f>+IF(OR($Q200=Parametres!$G$2,$Q200=Parametres!$G$3),J200,D200)</f>
        <v>10600.52</v>
      </c>
      <c r="P200" s="147">
        <f>+IF(OR($Q200=Parametres!$G$2,$Q200=Parametres!$G$3),K200,E200)</f>
        <v>10600.52</v>
      </c>
      <c r="Q200" s="146" t="str">
        <f t="shared" ref="Q200:S200" si="200">+F200</f>
        <v>3-Passifs</v>
      </c>
      <c r="R200" s="145" t="str">
        <f t="shared" si="200"/>
        <v>331R</v>
      </c>
      <c r="S200" s="146" t="str">
        <f t="shared" si="200"/>
        <v>_</v>
      </c>
      <c r="T200" s="165" t="str">
        <f>+VLOOKUP($L200,Data_Validation!$A:$D,1,0)</f>
        <v>331R</v>
      </c>
      <c r="U200" s="150" t="str">
        <f>+VLOOKUP($L200,Data_Validation!$A:$D,3,0)</f>
        <v>Bilan</v>
      </c>
      <c r="V200" s="150" t="str">
        <f>+VLOOKUP($L200,Data_Validation!$A:$D,4,0)</f>
        <v>Autres Courus</v>
      </c>
      <c r="W200" s="150">
        <f>+VLOOKUP($L200,Data_Validation!$A:$E,5,0)</f>
        <v>0</v>
      </c>
      <c r="X200" s="150">
        <f>+VLOOKUP($L200,Data_Validation!$A:$F,6,0)</f>
        <v>0</v>
      </c>
    </row>
    <row r="201" spans="1:24" ht="15" customHeight="1">
      <c r="A201" s="141" t="s">
        <v>967</v>
      </c>
      <c r="B201" s="141" t="s">
        <v>968</v>
      </c>
      <c r="C201" s="142">
        <v>-39329.589999999997</v>
      </c>
      <c r="D201" s="142">
        <v>-11648.04</v>
      </c>
      <c r="E201" s="142">
        <v>-50977.63</v>
      </c>
      <c r="F201" s="141" t="s">
        <v>892</v>
      </c>
      <c r="G201" s="141" t="s">
        <v>968</v>
      </c>
      <c r="H201" s="143" t="s">
        <v>452</v>
      </c>
      <c r="I201" s="151"/>
      <c r="J201" s="151"/>
      <c r="K201" s="151"/>
      <c r="L201" s="145" t="str">
        <f t="shared" si="0"/>
        <v>331U</v>
      </c>
      <c r="M201" s="146" t="str">
        <f t="shared" si="1"/>
        <v>RESERVE UNITES USA</v>
      </c>
      <c r="N201" s="147">
        <f>+IF(OR($Q201=Parametres!$G$2,$Q201=Parametres!$G$3),I201,C201)</f>
        <v>-39329.589999999997</v>
      </c>
      <c r="O201" s="147">
        <f>+IF(OR($Q201=Parametres!$G$2,$Q201=Parametres!$G$3),J201,D201)</f>
        <v>-11648.04</v>
      </c>
      <c r="P201" s="147">
        <f>+IF(OR($Q201=Parametres!$G$2,$Q201=Parametres!$G$3),K201,E201)</f>
        <v>-50977.63</v>
      </c>
      <c r="Q201" s="146" t="str">
        <f t="shared" ref="Q201:S201" si="201">+F201</f>
        <v>3-Passifs</v>
      </c>
      <c r="R201" s="145" t="str">
        <f t="shared" si="201"/>
        <v>331U</v>
      </c>
      <c r="S201" s="146" t="str">
        <f t="shared" si="201"/>
        <v>_</v>
      </c>
      <c r="T201" s="165" t="str">
        <f>+VLOOKUP($L201,Data_Validation!$A:$D,1,0)</f>
        <v>331U</v>
      </c>
      <c r="U201" s="150" t="str">
        <f>+VLOOKUP($L201,Data_Validation!$A:$D,3,0)</f>
        <v>Bilan</v>
      </c>
      <c r="V201" s="150" t="str">
        <f>+VLOOKUP($L201,Data_Validation!$A:$D,4,0)</f>
        <v>Inventaire Véhicules Usagés</v>
      </c>
      <c r="W201" s="150" t="str">
        <f>+VLOOKUP($L201,Data_Validation!$A:$E,5,0)</f>
        <v>$</v>
      </c>
      <c r="X201" s="150">
        <f>+VLOOKUP($L201,Data_Validation!$A:$F,6,0)</f>
        <v>0</v>
      </c>
    </row>
    <row r="202" spans="1:24" ht="15" customHeight="1">
      <c r="A202" s="141" t="s">
        <v>969</v>
      </c>
      <c r="B202" s="141" t="s">
        <v>970</v>
      </c>
      <c r="C202" s="142">
        <v>-2860</v>
      </c>
      <c r="D202" s="142">
        <v>0</v>
      </c>
      <c r="E202" s="142">
        <v>-2860</v>
      </c>
      <c r="F202" s="141" t="s">
        <v>892</v>
      </c>
      <c r="G202" s="141" t="s">
        <v>970</v>
      </c>
      <c r="H202" s="143" t="s">
        <v>452</v>
      </c>
      <c r="I202" s="151"/>
      <c r="J202" s="151"/>
      <c r="K202" s="151"/>
      <c r="L202" s="145" t="str">
        <f t="shared" si="0"/>
        <v>331V</v>
      </c>
      <c r="M202" s="146" t="str">
        <f t="shared" si="1"/>
        <v>PROVISION SERVICE VALET</v>
      </c>
      <c r="N202" s="147">
        <f>+IF(OR($Q202=Parametres!$G$2,$Q202=Parametres!$G$3),I202,C202)</f>
        <v>-2860</v>
      </c>
      <c r="O202" s="147">
        <f>+IF(OR($Q202=Parametres!$G$2,$Q202=Parametres!$G$3),J202,D202)</f>
        <v>0</v>
      </c>
      <c r="P202" s="147">
        <f>+IF(OR($Q202=Parametres!$G$2,$Q202=Parametres!$G$3),K202,E202)</f>
        <v>-2860</v>
      </c>
      <c r="Q202" s="146" t="str">
        <f t="shared" ref="Q202:S202" si="202">+F202</f>
        <v>3-Passifs</v>
      </c>
      <c r="R202" s="145" t="str">
        <f t="shared" si="202"/>
        <v>331V</v>
      </c>
      <c r="S202" s="146" t="str">
        <f t="shared" si="202"/>
        <v>_</v>
      </c>
      <c r="T202" s="149" t="str">
        <f>+VLOOKUP($L202,Data_Validation!$A:$D,1,0)</f>
        <v>331V</v>
      </c>
      <c r="U202" s="150" t="str">
        <f>+VLOOKUP($L202,Data_Validation!$A:$D,3,0)</f>
        <v>Bilan</v>
      </c>
      <c r="V202" s="150" t="str">
        <f>+VLOOKUP($L202,Data_Validation!$A:$D,4,0)</f>
        <v>autres courus</v>
      </c>
      <c r="W202" s="150" t="str">
        <f>+VLOOKUP($L202,Data_Validation!$A:$E,5,0)</f>
        <v>$</v>
      </c>
      <c r="X202" s="150">
        <f>+VLOOKUP($L202,Data_Validation!$A:$F,6,0)</f>
        <v>0</v>
      </c>
    </row>
    <row r="203" spans="1:24" ht="15" customHeight="1">
      <c r="A203" s="141" t="s">
        <v>971</v>
      </c>
      <c r="B203" s="141" t="s">
        <v>972</v>
      </c>
      <c r="C203" s="142">
        <v>-152574.39999999999</v>
      </c>
      <c r="D203" s="142">
        <v>-100</v>
      </c>
      <c r="E203" s="142">
        <v>-152674.4</v>
      </c>
      <c r="F203" s="141" t="s">
        <v>892</v>
      </c>
      <c r="G203" s="141" t="s">
        <v>972</v>
      </c>
      <c r="H203" s="143" t="s">
        <v>452</v>
      </c>
      <c r="I203" s="151"/>
      <c r="J203" s="151"/>
      <c r="K203" s="151"/>
      <c r="L203" s="145" t="str">
        <f t="shared" si="0"/>
        <v>332</v>
      </c>
      <c r="M203" s="146" t="str">
        <f t="shared" si="1"/>
        <v>REVENU HOLDBACK DIFFERE</v>
      </c>
      <c r="N203" s="147">
        <f>+IF(OR($Q203=Parametres!$G$2,$Q203=Parametres!$G$3),I203,C203)</f>
        <v>-152574.39999999999</v>
      </c>
      <c r="O203" s="147">
        <f>+IF(OR($Q203=Parametres!$G$2,$Q203=Parametres!$G$3),J203,D203)</f>
        <v>-100</v>
      </c>
      <c r="P203" s="147">
        <f>+IF(OR($Q203=Parametres!$G$2,$Q203=Parametres!$G$3),K203,E203)</f>
        <v>-152674.4</v>
      </c>
      <c r="Q203" s="146" t="str">
        <f t="shared" ref="Q203:S203" si="203">+F203</f>
        <v>3-Passifs</v>
      </c>
      <c r="R203" s="145" t="str">
        <f t="shared" si="203"/>
        <v>332</v>
      </c>
      <c r="S203" s="146" t="str">
        <f t="shared" si="203"/>
        <v>_</v>
      </c>
      <c r="T203" s="150" t="str">
        <f>+VLOOKUP($L203,Data_Validation!$A:$D,1,0)</f>
        <v>332</v>
      </c>
      <c r="U203" s="150" t="str">
        <f>+VLOOKUP($L203,Data_Validation!$A:$D,3,0)</f>
        <v>Bilan</v>
      </c>
      <c r="V203" s="150" t="str">
        <f>+VLOOKUP($L203,Data_Validation!$A:$D,4,0)</f>
        <v>Autres Courus</v>
      </c>
      <c r="W203" s="150" t="str">
        <f>+VLOOKUP($L203,Data_Validation!$A:$E,5,0)</f>
        <v>$</v>
      </c>
      <c r="X203" s="150">
        <f>+VLOOKUP($L203,Data_Validation!$A:$F,6,0)</f>
        <v>0</v>
      </c>
    </row>
    <row r="204" spans="1:24" ht="15" customHeight="1">
      <c r="A204" s="141" t="s">
        <v>975</v>
      </c>
      <c r="B204" s="141" t="s">
        <v>976</v>
      </c>
      <c r="C204" s="142">
        <v>-13008.94</v>
      </c>
      <c r="D204" s="142">
        <v>-11298.82</v>
      </c>
      <c r="E204" s="142">
        <v>-24307.759999999998</v>
      </c>
      <c r="F204" s="141" t="s">
        <v>892</v>
      </c>
      <c r="G204" s="141" t="s">
        <v>976</v>
      </c>
      <c r="H204" s="143" t="s">
        <v>452</v>
      </c>
      <c r="I204" s="151"/>
      <c r="J204" s="151"/>
      <c r="K204" s="151"/>
      <c r="L204" s="145" t="str">
        <f t="shared" si="0"/>
        <v>332A</v>
      </c>
      <c r="M204" s="146" t="str">
        <f t="shared" si="1"/>
        <v>RBSC DEMOS - COURTOISIES</v>
      </c>
      <c r="N204" s="147">
        <f>+IF(OR($Q204=Parametres!$G$2,$Q204=Parametres!$G$3),I204,C204)</f>
        <v>-13008.94</v>
      </c>
      <c r="O204" s="147">
        <f>+IF(OR($Q204=Parametres!$G$2,$Q204=Parametres!$G$3),J204,D204)</f>
        <v>-11298.82</v>
      </c>
      <c r="P204" s="147">
        <f>+IF(OR($Q204=Parametres!$G$2,$Q204=Parametres!$G$3),K204,E204)</f>
        <v>-24307.759999999998</v>
      </c>
      <c r="Q204" s="146" t="str">
        <f t="shared" ref="Q204:S204" si="204">+F204</f>
        <v>3-Passifs</v>
      </c>
      <c r="R204" s="145" t="str">
        <f t="shared" si="204"/>
        <v>332A</v>
      </c>
      <c r="S204" s="146" t="str">
        <f t="shared" si="204"/>
        <v>_</v>
      </c>
      <c r="T204" s="165" t="str">
        <f>+VLOOKUP($L204,Data_Validation!$A:$D,1,0)</f>
        <v>332A</v>
      </c>
      <c r="U204" s="150" t="str">
        <f>+VLOOKUP($L204,Data_Validation!$A:$D,3,0)</f>
        <v>Bilan</v>
      </c>
      <c r="V204" s="150" t="str">
        <f>+VLOOKUP($L204,Data_Validation!$A:$D,4,0)</f>
        <v>Autres Courus</v>
      </c>
      <c r="W204" s="150" t="str">
        <f>+VLOOKUP($L204,Data_Validation!$A:$E,5,0)</f>
        <v>$</v>
      </c>
      <c r="X204" s="150">
        <f>+VLOOKUP($L204,Data_Validation!$A:$F,6,0)</f>
        <v>0</v>
      </c>
    </row>
    <row r="205" spans="1:24" ht="15" customHeight="1">
      <c r="A205" s="141" t="s">
        <v>977</v>
      </c>
      <c r="B205" s="141" t="s">
        <v>978</v>
      </c>
      <c r="C205" s="142">
        <v>-8555.9500000000007</v>
      </c>
      <c r="D205" s="142">
        <v>-4195.45</v>
      </c>
      <c r="E205" s="142">
        <v>-12751.4</v>
      </c>
      <c r="F205" s="141" t="s">
        <v>892</v>
      </c>
      <c r="G205" s="141" t="s">
        <v>978</v>
      </c>
      <c r="H205" s="143" t="s">
        <v>452</v>
      </c>
      <c r="I205" s="151"/>
      <c r="J205" s="151"/>
      <c r="K205" s="151"/>
      <c r="L205" s="145" t="str">
        <f t="shared" si="0"/>
        <v>332B</v>
      </c>
      <c r="M205" s="146" t="str">
        <f t="shared" si="1"/>
        <v>MSP DEMOS - COURTOISIES</v>
      </c>
      <c r="N205" s="147">
        <f>+IF(OR($Q205=Parametres!$G$2,$Q205=Parametres!$G$3),I205,C205)</f>
        <v>-8555.9500000000007</v>
      </c>
      <c r="O205" s="147">
        <f>+IF(OR($Q205=Parametres!$G$2,$Q205=Parametres!$G$3),J205,D205)</f>
        <v>-4195.45</v>
      </c>
      <c r="P205" s="147">
        <f>+IF(OR($Q205=Parametres!$G$2,$Q205=Parametres!$G$3),K205,E205)</f>
        <v>-12751.4</v>
      </c>
      <c r="Q205" s="146" t="str">
        <f t="shared" ref="Q205:S205" si="205">+F205</f>
        <v>3-Passifs</v>
      </c>
      <c r="R205" s="145" t="str">
        <f t="shared" si="205"/>
        <v>332B</v>
      </c>
      <c r="S205" s="146" t="str">
        <f t="shared" si="205"/>
        <v>_</v>
      </c>
      <c r="T205" s="165" t="str">
        <f>+VLOOKUP($L205,Data_Validation!$A:$D,1,0)</f>
        <v>332B</v>
      </c>
      <c r="U205" s="150" t="str">
        <f>+VLOOKUP($L205,Data_Validation!$A:$D,3,0)</f>
        <v>Bilan</v>
      </c>
      <c r="V205" s="150" t="str">
        <f>+VLOOKUP($L205,Data_Validation!$A:$D,4,0)</f>
        <v>Autres Courus</v>
      </c>
      <c r="W205" s="150" t="str">
        <f>+VLOOKUP($L205,Data_Validation!$A:$E,5,0)</f>
        <v>$</v>
      </c>
      <c r="X205" s="150">
        <f>+VLOOKUP($L205,Data_Validation!$A:$F,6,0)</f>
        <v>0</v>
      </c>
    </row>
    <row r="206" spans="1:24" ht="15.75" customHeight="1">
      <c r="A206" s="141" t="s">
        <v>980</v>
      </c>
      <c r="B206" s="141" t="s">
        <v>981</v>
      </c>
      <c r="C206" s="142">
        <v>-5401495</v>
      </c>
      <c r="D206" s="142">
        <v>38011</v>
      </c>
      <c r="E206" s="142">
        <v>-5363484</v>
      </c>
      <c r="F206" s="141" t="s">
        <v>892</v>
      </c>
      <c r="G206" s="141" t="s">
        <v>981</v>
      </c>
      <c r="H206" s="143" t="s">
        <v>452</v>
      </c>
      <c r="I206" s="143"/>
      <c r="J206" s="143"/>
      <c r="K206" s="143"/>
      <c r="L206" s="145" t="str">
        <f t="shared" si="0"/>
        <v>335</v>
      </c>
      <c r="M206" s="146" t="str">
        <f t="shared" si="1"/>
        <v>PRET BANQUE TD GOODWILL 5.7K</v>
      </c>
      <c r="N206" s="147">
        <f>+IF(OR($Q206=Parametres!$G$2,$Q206=Parametres!$G$3),I206,C206)</f>
        <v>-5401495</v>
      </c>
      <c r="O206" s="147">
        <f>+IF(OR($Q206=Parametres!$G$2,$Q206=Parametres!$G$3),J206,D206)</f>
        <v>38011</v>
      </c>
      <c r="P206" s="147">
        <f>+IF(OR($Q206=Parametres!$G$2,$Q206=Parametres!$G$3),K206,E206)</f>
        <v>-5363484</v>
      </c>
      <c r="Q206" s="146" t="str">
        <f t="shared" ref="Q206:S206" si="206">+F206</f>
        <v>3-Passifs</v>
      </c>
      <c r="R206" s="145" t="str">
        <f t="shared" si="206"/>
        <v>335</v>
      </c>
      <c r="S206" s="146" t="str">
        <f t="shared" si="206"/>
        <v>_</v>
      </c>
      <c r="T206" s="165" t="str">
        <f>+VLOOKUP($L206,Data_Validation!$A:$D,1,0)</f>
        <v>335</v>
      </c>
      <c r="U206" s="150" t="str">
        <f>+VLOOKUP($L206,Data_Validation!$A:$D,3,0)</f>
        <v>Bilan</v>
      </c>
      <c r="V206" s="150" t="str">
        <f>+VLOOKUP($L206,Data_Validation!$A:$D,4,0)</f>
        <v>Dette à Long Terme</v>
      </c>
      <c r="W206" s="150" t="str">
        <f>+VLOOKUP($L206,Data_Validation!$A:$E,5,0)</f>
        <v>$</v>
      </c>
      <c r="X206" s="150">
        <f>+VLOOKUP($L206,Data_Validation!$A:$F,6,0)</f>
        <v>0</v>
      </c>
    </row>
    <row r="207" spans="1:24" ht="15" customHeight="1">
      <c r="A207" s="141" t="s">
        <v>983</v>
      </c>
      <c r="B207" s="141" t="s">
        <v>984</v>
      </c>
      <c r="C207" s="142">
        <v>261846</v>
      </c>
      <c r="D207" s="142">
        <v>33344</v>
      </c>
      <c r="E207" s="142">
        <v>295190</v>
      </c>
      <c r="F207" s="141" t="s">
        <v>892</v>
      </c>
      <c r="G207" s="141" t="s">
        <v>981</v>
      </c>
      <c r="H207" s="143" t="s">
        <v>452</v>
      </c>
      <c r="I207" s="151"/>
      <c r="J207" s="151"/>
      <c r="K207" s="151"/>
      <c r="L207" s="145" t="str">
        <f t="shared" si="0"/>
        <v>335A</v>
      </c>
      <c r="M207" s="146" t="str">
        <f t="shared" si="1"/>
        <v>PRET BANQUE TD GOODWILL 5K</v>
      </c>
      <c r="N207" s="147">
        <f>+IF(OR($Q207=Parametres!$G$2,$Q207=Parametres!$G$3),I207,C207)</f>
        <v>261846</v>
      </c>
      <c r="O207" s="147">
        <f>+IF(OR($Q207=Parametres!$G$2,$Q207=Parametres!$G$3),J207,D207)</f>
        <v>33344</v>
      </c>
      <c r="P207" s="147">
        <f>+IF(OR($Q207=Parametres!$G$2,$Q207=Parametres!$G$3),K207,E207)</f>
        <v>295190</v>
      </c>
      <c r="Q207" s="146" t="str">
        <f t="shared" ref="Q207:S207" si="207">+F207</f>
        <v>3-Passifs</v>
      </c>
      <c r="R207" s="145" t="str">
        <f t="shared" si="207"/>
        <v>335</v>
      </c>
      <c r="S207" s="146" t="str">
        <f t="shared" si="207"/>
        <v>_</v>
      </c>
      <c r="T207" s="165" t="str">
        <f>+VLOOKUP($L207,Data_Validation!$A:$D,1,0)</f>
        <v>335A</v>
      </c>
      <c r="U207" s="150" t="str">
        <f>+VLOOKUP($L207,Data_Validation!$A:$D,3,0)</f>
        <v>Bilan</v>
      </c>
      <c r="V207" s="150" t="str">
        <f>+VLOOKUP($L207,Data_Validation!$A:$D,4,0)</f>
        <v>Dette à Long Terme</v>
      </c>
      <c r="W207" s="150" t="str">
        <f>+VLOOKUP($L207,Data_Validation!$A:$E,5,0)</f>
        <v>$</v>
      </c>
      <c r="X207" s="150">
        <f>+VLOOKUP($L207,Data_Validation!$A:$F,6,0)</f>
        <v>0</v>
      </c>
    </row>
    <row r="208" spans="1:24" ht="15" customHeight="1">
      <c r="A208" s="141" t="s">
        <v>985</v>
      </c>
      <c r="B208" s="141" t="s">
        <v>986</v>
      </c>
      <c r="C208" s="142">
        <v>-7247577</v>
      </c>
      <c r="D208" s="142">
        <v>0</v>
      </c>
      <c r="E208" s="142">
        <v>-7247577</v>
      </c>
      <c r="F208" s="141" t="s">
        <v>892</v>
      </c>
      <c r="G208" s="141" t="s">
        <v>986</v>
      </c>
      <c r="H208" s="143" t="s">
        <v>452</v>
      </c>
      <c r="I208" s="151"/>
      <c r="J208" s="151"/>
      <c r="K208" s="151"/>
      <c r="L208" s="145" t="str">
        <f t="shared" si="0"/>
        <v>336</v>
      </c>
      <c r="M208" s="146" t="str">
        <f t="shared" si="1"/>
        <v>AVANCES DE STE-MARIE AUTOMOBILES</v>
      </c>
      <c r="N208" s="147">
        <f>+IF(OR($Q208=Parametres!$G$2,$Q208=Parametres!$G$3),I208,C208)</f>
        <v>-7247577</v>
      </c>
      <c r="O208" s="147">
        <f>+IF(OR($Q208=Parametres!$G$2,$Q208=Parametres!$G$3),J208,D208)</f>
        <v>0</v>
      </c>
      <c r="P208" s="147">
        <f>+IF(OR($Q208=Parametres!$G$2,$Q208=Parametres!$G$3),K208,E208)</f>
        <v>-7247577</v>
      </c>
      <c r="Q208" s="146" t="str">
        <f t="shared" ref="Q208:S208" si="208">+F208</f>
        <v>3-Passifs</v>
      </c>
      <c r="R208" s="145" t="str">
        <f t="shared" si="208"/>
        <v>336</v>
      </c>
      <c r="S208" s="146" t="str">
        <f t="shared" si="208"/>
        <v>_</v>
      </c>
      <c r="T208" s="165" t="str">
        <f>+VLOOKUP($L208,Data_Validation!$A:$D,1,0)</f>
        <v>336</v>
      </c>
      <c r="U208" s="150" t="str">
        <f>+VLOOKUP($L208,Data_Validation!$A:$D,3,0)</f>
        <v>Bilan</v>
      </c>
      <c r="V208" s="150" t="str">
        <f>+VLOOKUP($L208,Data_Validation!$A:$D,4,0)</f>
        <v>Recevables Intercos</v>
      </c>
      <c r="W208" s="150" t="str">
        <f>+VLOOKUP($L208,Data_Validation!$A:$E,5,0)</f>
        <v>$</v>
      </c>
      <c r="X208" s="150">
        <f>+VLOOKUP($L208,Data_Validation!$A:$F,6,0)</f>
        <v>0</v>
      </c>
    </row>
    <row r="209" spans="1:24" ht="15" customHeight="1">
      <c r="A209" s="141" t="s">
        <v>988</v>
      </c>
      <c r="B209" s="141" t="s">
        <v>989</v>
      </c>
      <c r="C209" s="142">
        <v>30582</v>
      </c>
      <c r="D209" s="142">
        <v>0</v>
      </c>
      <c r="E209" s="142">
        <v>30582</v>
      </c>
      <c r="F209" s="141" t="s">
        <v>892</v>
      </c>
      <c r="G209" s="141" t="s">
        <v>989</v>
      </c>
      <c r="H209" s="143" t="s">
        <v>452</v>
      </c>
      <c r="I209" s="151"/>
      <c r="J209" s="151"/>
      <c r="K209" s="151"/>
      <c r="L209" s="145" t="str">
        <f t="shared" si="0"/>
        <v>337A</v>
      </c>
      <c r="M209" s="146" t="str">
        <f t="shared" si="1"/>
        <v>IMPOTS FUTURS</v>
      </c>
      <c r="N209" s="147">
        <f>+IF(OR($Q209=Parametres!$G$2,$Q209=Parametres!$G$3),I209,C209)</f>
        <v>30582</v>
      </c>
      <c r="O209" s="147">
        <f>+IF(OR($Q209=Parametres!$G$2,$Q209=Parametres!$G$3),J209,D209)</f>
        <v>0</v>
      </c>
      <c r="P209" s="147">
        <f>+IF(OR($Q209=Parametres!$G$2,$Q209=Parametres!$G$3),K209,E209)</f>
        <v>30582</v>
      </c>
      <c r="Q209" s="146" t="str">
        <f t="shared" ref="Q209:S209" si="209">+F209</f>
        <v>3-Passifs</v>
      </c>
      <c r="R209" s="145" t="str">
        <f t="shared" si="209"/>
        <v>337A</v>
      </c>
      <c r="S209" s="146" t="str">
        <f t="shared" si="209"/>
        <v>_</v>
      </c>
      <c r="T209" s="149" t="str">
        <f>+VLOOKUP($L209,Data_Validation!$A:$D,1,0)</f>
        <v>337A</v>
      </c>
      <c r="U209" s="150" t="str">
        <f>+VLOOKUP($L209,Data_Validation!$A:$D,3,0)</f>
        <v>Bilan</v>
      </c>
      <c r="V209" s="150" t="str">
        <f>+VLOOKUP($L209,Data_Validation!$A:$D,4,0)</f>
        <v>Impôts Futurs à payer</v>
      </c>
      <c r="W209" s="150" t="str">
        <f>+VLOOKUP($L209,Data_Validation!$A:$E,5,0)</f>
        <v>$</v>
      </c>
      <c r="X209" s="150">
        <f>+VLOOKUP($L209,Data_Validation!$A:$F,6,0)</f>
        <v>0</v>
      </c>
    </row>
    <row r="210" spans="1:24" ht="15" customHeight="1">
      <c r="A210" s="141" t="s">
        <v>992</v>
      </c>
      <c r="B210" s="141" t="s">
        <v>993</v>
      </c>
      <c r="C210" s="142">
        <v>-454880.86</v>
      </c>
      <c r="D210" s="142">
        <v>0</v>
      </c>
      <c r="E210" s="142">
        <v>-454880.86</v>
      </c>
      <c r="F210" s="141" t="s">
        <v>892</v>
      </c>
      <c r="G210" s="141" t="s">
        <v>994</v>
      </c>
      <c r="H210" s="143" t="s">
        <v>452</v>
      </c>
      <c r="I210" s="143"/>
      <c r="J210" s="143"/>
      <c r="K210" s="143"/>
      <c r="L210" s="145" t="str">
        <f t="shared" si="0"/>
        <v>337B</v>
      </c>
      <c r="M210" s="146" t="str">
        <f t="shared" si="1"/>
        <v>A PAYER GROUPE PARK AVENUE</v>
      </c>
      <c r="N210" s="147">
        <f>+IF(OR($Q210=Parametres!$G$2,$Q210=Parametres!$G$3),I210,C210)</f>
        <v>-454880.86</v>
      </c>
      <c r="O210" s="147">
        <f>+IF(OR($Q210=Parametres!$G$2,$Q210=Parametres!$G$3),J210,D210)</f>
        <v>0</v>
      </c>
      <c r="P210" s="147">
        <f>+IF(OR($Q210=Parametres!$G$2,$Q210=Parametres!$G$3),K210,E210)</f>
        <v>-454880.86</v>
      </c>
      <c r="Q210" s="146" t="str">
        <f t="shared" ref="Q210:S210" si="210">+F210</f>
        <v>3-Passifs</v>
      </c>
      <c r="R210" s="145" t="str">
        <f t="shared" si="210"/>
        <v>337</v>
      </c>
      <c r="S210" s="146" t="str">
        <f t="shared" si="210"/>
        <v>_</v>
      </c>
      <c r="T210" s="150" t="str">
        <f>+VLOOKUP($L210,Data_Validation!$A:$D,1,0)</f>
        <v>337B</v>
      </c>
      <c r="U210" s="150" t="str">
        <f>+VLOOKUP($L210,Data_Validation!$A:$D,3,0)</f>
        <v>Bilan</v>
      </c>
      <c r="V210" s="150" t="str">
        <f>+VLOOKUP($L210,Data_Validation!$A:$D,4,0)</f>
        <v>Avances Long Terme à Payer</v>
      </c>
      <c r="W210" s="150" t="str">
        <f>+VLOOKUP($L210,Data_Validation!$A:$E,5,0)</f>
        <v>$</v>
      </c>
      <c r="X210" s="150">
        <f>+VLOOKUP($L210,Data_Validation!$A:$F,6,0)</f>
        <v>0</v>
      </c>
    </row>
    <row r="211" spans="1:24" ht="15.75" customHeight="1">
      <c r="A211" s="141" t="s">
        <v>997</v>
      </c>
      <c r="B211" s="141" t="s">
        <v>998</v>
      </c>
      <c r="C211" s="142">
        <v>-20</v>
      </c>
      <c r="D211" s="142">
        <v>0</v>
      </c>
      <c r="E211" s="142">
        <v>-20</v>
      </c>
      <c r="F211" s="141" t="s">
        <v>892</v>
      </c>
      <c r="G211" s="141" t="s">
        <v>999</v>
      </c>
      <c r="H211" s="143" t="s">
        <v>452</v>
      </c>
      <c r="I211" s="151"/>
      <c r="J211" s="151"/>
      <c r="K211" s="151"/>
      <c r="L211" s="145" t="str">
        <f t="shared" si="0"/>
        <v>350A</v>
      </c>
      <c r="M211" s="146" t="str">
        <f t="shared" si="1"/>
        <v>ACTIONS A5</v>
      </c>
      <c r="N211" s="147">
        <f>+IF(OR($Q211=Parametres!$G$2,$Q211=Parametres!$G$3),I211,C211)</f>
        <v>-20</v>
      </c>
      <c r="O211" s="147">
        <f>+IF(OR($Q211=Parametres!$G$2,$Q211=Parametres!$G$3),J211,D211)</f>
        <v>0</v>
      </c>
      <c r="P211" s="147">
        <f>+IF(OR($Q211=Parametres!$G$2,$Q211=Parametres!$G$3),K211,E211)</f>
        <v>-20</v>
      </c>
      <c r="Q211" s="146" t="str">
        <f t="shared" ref="Q211:S211" si="211">+F211</f>
        <v>3-Passifs</v>
      </c>
      <c r="R211" s="145" t="str">
        <f t="shared" si="211"/>
        <v>350</v>
      </c>
      <c r="S211" s="146" t="str">
        <f t="shared" si="211"/>
        <v>_</v>
      </c>
      <c r="T211" s="165" t="str">
        <f>+VLOOKUP($L211,Data_Validation!$A:$D,1,0)</f>
        <v>350A</v>
      </c>
      <c r="U211" s="150" t="str">
        <f>+VLOOKUP($L211,Data_Validation!$A:$D,3,0)</f>
        <v>Bilan</v>
      </c>
      <c r="V211" s="150" t="str">
        <f>+VLOOKUP($L211,Data_Validation!$A:$D,4,0)</f>
        <v>Capital Actions</v>
      </c>
      <c r="W211" s="150" t="str">
        <f>+VLOOKUP($L211,Data_Validation!$A:$E,5,0)</f>
        <v>$</v>
      </c>
      <c r="X211" s="150">
        <f>+VLOOKUP($L211,Data_Validation!$A:$F,6,0)</f>
        <v>0</v>
      </c>
    </row>
    <row r="212" spans="1:24" ht="15" customHeight="1">
      <c r="A212" s="141" t="s">
        <v>1001</v>
      </c>
      <c r="B212" s="141" t="s">
        <v>1002</v>
      </c>
      <c r="C212" s="142">
        <v>-100</v>
      </c>
      <c r="D212" s="142">
        <v>0</v>
      </c>
      <c r="E212" s="142">
        <v>-100</v>
      </c>
      <c r="F212" s="141" t="s">
        <v>892</v>
      </c>
      <c r="G212" s="141" t="s">
        <v>999</v>
      </c>
      <c r="H212" s="143" t="s">
        <v>452</v>
      </c>
      <c r="I212" s="151"/>
      <c r="J212" s="151"/>
      <c r="K212" s="151"/>
      <c r="L212" s="145" t="str">
        <f t="shared" si="0"/>
        <v>350B</v>
      </c>
      <c r="M212" s="146" t="str">
        <f t="shared" si="1"/>
        <v>ACTIONS B</v>
      </c>
      <c r="N212" s="147">
        <f>+IF(OR($Q212=Parametres!$G$2,$Q212=Parametres!$G$3),I212,C212)</f>
        <v>-100</v>
      </c>
      <c r="O212" s="147">
        <f>+IF(OR($Q212=Parametres!$G$2,$Q212=Parametres!$G$3),J212,D212)</f>
        <v>0</v>
      </c>
      <c r="P212" s="147">
        <f>+IF(OR($Q212=Parametres!$G$2,$Q212=Parametres!$G$3),K212,E212)</f>
        <v>-100</v>
      </c>
      <c r="Q212" s="146" t="str">
        <f t="shared" ref="Q212:S212" si="212">+F212</f>
        <v>3-Passifs</v>
      </c>
      <c r="R212" s="145" t="str">
        <f t="shared" si="212"/>
        <v>350</v>
      </c>
      <c r="S212" s="146" t="str">
        <f t="shared" si="212"/>
        <v>_</v>
      </c>
      <c r="T212" s="165" t="str">
        <f>+VLOOKUP($L212,Data_Validation!$A:$D,1,0)</f>
        <v>350B</v>
      </c>
      <c r="U212" s="150" t="str">
        <f>+VLOOKUP($L212,Data_Validation!$A:$D,3,0)</f>
        <v>Bilan</v>
      </c>
      <c r="V212" s="150" t="str">
        <f>+VLOOKUP($L212,Data_Validation!$A:$D,4,0)</f>
        <v>Capital Actions</v>
      </c>
      <c r="W212" s="150" t="str">
        <f>+VLOOKUP($L212,Data_Validation!$A:$E,5,0)</f>
        <v>$</v>
      </c>
      <c r="X212" s="150">
        <f>+VLOOKUP($L212,Data_Validation!$A:$F,6,0)</f>
        <v>0</v>
      </c>
    </row>
    <row r="213" spans="1:24" ht="15" customHeight="1">
      <c r="A213" s="141" t="s">
        <v>1005</v>
      </c>
      <c r="B213" s="141" t="s">
        <v>1006</v>
      </c>
      <c r="C213" s="142">
        <v>-16018.11</v>
      </c>
      <c r="D213" s="142">
        <v>-1875.25</v>
      </c>
      <c r="E213" s="142">
        <v>-17893.36</v>
      </c>
      <c r="F213" s="141" t="s">
        <v>892</v>
      </c>
      <c r="G213" s="141" t="s">
        <v>1006</v>
      </c>
      <c r="H213" s="143" t="s">
        <v>452</v>
      </c>
      <c r="I213" s="151"/>
      <c r="J213" s="151"/>
      <c r="K213" s="151"/>
      <c r="L213" s="145" t="str">
        <f t="shared" si="0"/>
        <v>352</v>
      </c>
      <c r="M213" s="146" t="str">
        <f t="shared" si="1"/>
        <v>AMORT.CUM. EQUIP. &amp; OUTILLAGES</v>
      </c>
      <c r="N213" s="147">
        <f>+IF(OR($Q213=Parametres!$G$2,$Q213=Parametres!$G$3),I213,C213)</f>
        <v>-16018.11</v>
      </c>
      <c r="O213" s="147">
        <f>+IF(OR($Q213=Parametres!$G$2,$Q213=Parametres!$G$3),J213,D213)</f>
        <v>-1875.25</v>
      </c>
      <c r="P213" s="147">
        <f>+IF(OR($Q213=Parametres!$G$2,$Q213=Parametres!$G$3),K213,E213)</f>
        <v>-17893.36</v>
      </c>
      <c r="Q213" s="146" t="str">
        <f t="shared" ref="Q213:S213" si="213">+F213</f>
        <v>3-Passifs</v>
      </c>
      <c r="R213" s="145" t="str">
        <f t="shared" si="213"/>
        <v>352</v>
      </c>
      <c r="S213" s="146" t="str">
        <f t="shared" si="213"/>
        <v>_</v>
      </c>
      <c r="T213" s="149" t="str">
        <f>+VLOOKUP($L213,Data_Validation!$A:$D,1,0)</f>
        <v>352</v>
      </c>
      <c r="U213" s="150" t="str">
        <f>+VLOOKUP($L213,Data_Validation!$A:$D,3,0)</f>
        <v>Bilan</v>
      </c>
      <c r="V213" s="150" t="str">
        <f>+VLOOKUP($L213,Data_Validation!$A:$D,4,0)</f>
        <v>Équipements Service</v>
      </c>
      <c r="W213" s="150" t="str">
        <f>+VLOOKUP($L213,Data_Validation!$A:$E,5,0)</f>
        <v>$</v>
      </c>
      <c r="X213" s="150">
        <f>+VLOOKUP($L213,Data_Validation!$A:$F,6,0)</f>
        <v>0</v>
      </c>
    </row>
    <row r="214" spans="1:24" ht="15" customHeight="1">
      <c r="A214" s="141" t="s">
        <v>1010</v>
      </c>
      <c r="B214" s="141" t="s">
        <v>1011</v>
      </c>
      <c r="C214" s="142">
        <v>-96.7</v>
      </c>
      <c r="D214" s="142">
        <v>-10.75</v>
      </c>
      <c r="E214" s="142">
        <v>-107.45</v>
      </c>
      <c r="F214" s="141" t="s">
        <v>892</v>
      </c>
      <c r="G214" s="141" t="s">
        <v>1011</v>
      </c>
      <c r="H214" s="143" t="s">
        <v>452</v>
      </c>
      <c r="I214" s="143"/>
      <c r="J214" s="143"/>
      <c r="K214" s="143"/>
      <c r="L214" s="145" t="str">
        <f t="shared" si="0"/>
        <v>353</v>
      </c>
      <c r="M214" s="146" t="str">
        <f t="shared" si="1"/>
        <v>AMORT.CUM. EQUIP. PIECES &amp; ACCESS.</v>
      </c>
      <c r="N214" s="147">
        <f>+IF(OR($Q214=Parametres!$G$2,$Q214=Parametres!$G$3),I214,C214)</f>
        <v>-96.7</v>
      </c>
      <c r="O214" s="147">
        <f>+IF(OR($Q214=Parametres!$G$2,$Q214=Parametres!$G$3),J214,D214)</f>
        <v>-10.75</v>
      </c>
      <c r="P214" s="147">
        <f>+IF(OR($Q214=Parametres!$G$2,$Q214=Parametres!$G$3),K214,E214)</f>
        <v>-107.45</v>
      </c>
      <c r="Q214" s="146" t="str">
        <f t="shared" ref="Q214:S214" si="214">+F214</f>
        <v>3-Passifs</v>
      </c>
      <c r="R214" s="145" t="str">
        <f t="shared" si="214"/>
        <v>353</v>
      </c>
      <c r="S214" s="146" t="str">
        <f t="shared" si="214"/>
        <v>_</v>
      </c>
      <c r="T214" s="165" t="str">
        <f>+VLOOKUP($L214,Data_Validation!$A:$D,1,0)</f>
        <v>353</v>
      </c>
      <c r="U214" s="150" t="str">
        <f>+VLOOKUP($L214,Data_Validation!$A:$D,3,0)</f>
        <v>Bilan</v>
      </c>
      <c r="V214" s="150" t="str">
        <f>+VLOOKUP($L214,Data_Validation!$A:$D,4,0)</f>
        <v>Équipements Service</v>
      </c>
      <c r="W214" s="150" t="str">
        <f>+VLOOKUP($L214,Data_Validation!$A:$E,5,0)</f>
        <v>$</v>
      </c>
      <c r="X214" s="150">
        <f>+VLOOKUP($L214,Data_Validation!$A:$F,6,0)</f>
        <v>0</v>
      </c>
    </row>
    <row r="215" spans="1:24" ht="15.75" customHeight="1">
      <c r="A215" s="141" t="s">
        <v>1012</v>
      </c>
      <c r="B215" s="141" t="s">
        <v>1013</v>
      </c>
      <c r="C215" s="142">
        <v>-14750.4</v>
      </c>
      <c r="D215" s="142">
        <v>-1639</v>
      </c>
      <c r="E215" s="142">
        <v>-16389.400000000001</v>
      </c>
      <c r="F215" s="141" t="s">
        <v>892</v>
      </c>
      <c r="G215" s="141" t="s">
        <v>1013</v>
      </c>
      <c r="H215" s="143" t="s">
        <v>452</v>
      </c>
      <c r="I215" s="151"/>
      <c r="J215" s="151"/>
      <c r="K215" s="151"/>
      <c r="L215" s="145" t="str">
        <f t="shared" si="0"/>
        <v>354A</v>
      </c>
      <c r="M215" s="146" t="str">
        <f t="shared" si="1"/>
        <v>AMORT.CUM. MEUBLES &amp; ACCESSOIRES</v>
      </c>
      <c r="N215" s="147">
        <f>+IF(OR($Q215=Parametres!$G$2,$Q215=Parametres!$G$3),I215,C215)</f>
        <v>-14750.4</v>
      </c>
      <c r="O215" s="147">
        <f>+IF(OR($Q215=Parametres!$G$2,$Q215=Parametres!$G$3),J215,D215)</f>
        <v>-1639</v>
      </c>
      <c r="P215" s="147">
        <f>+IF(OR($Q215=Parametres!$G$2,$Q215=Parametres!$G$3),K215,E215)</f>
        <v>-16389.400000000001</v>
      </c>
      <c r="Q215" s="146" t="str">
        <f t="shared" ref="Q215:S215" si="215">+F215</f>
        <v>3-Passifs</v>
      </c>
      <c r="R215" s="145" t="str">
        <f t="shared" si="215"/>
        <v>354A</v>
      </c>
      <c r="S215" s="146" t="str">
        <f t="shared" si="215"/>
        <v>_</v>
      </c>
      <c r="T215" s="150" t="str">
        <f>+VLOOKUP($L215,Data_Validation!$A:$D,1,0)</f>
        <v>354A</v>
      </c>
      <c r="U215" s="150" t="str">
        <f>+VLOOKUP($L215,Data_Validation!$A:$D,3,0)</f>
        <v>Bilan</v>
      </c>
      <c r="V215" s="150" t="str">
        <f>+VLOOKUP($L215,Data_Validation!$A:$D,4,0)</f>
        <v>Mobilier</v>
      </c>
      <c r="W215" s="150" t="str">
        <f>+VLOOKUP($L215,Data_Validation!$A:$E,5,0)</f>
        <v>$</v>
      </c>
      <c r="X215" s="150">
        <f>+VLOOKUP($L215,Data_Validation!$A:$F,6,0)</f>
        <v>0</v>
      </c>
    </row>
    <row r="216" spans="1:24" ht="15" customHeight="1">
      <c r="A216" s="141" t="s">
        <v>1015</v>
      </c>
      <c r="B216" s="141" t="s">
        <v>1016</v>
      </c>
      <c r="C216" s="142">
        <v>-746.56</v>
      </c>
      <c r="D216" s="142">
        <v>-83</v>
      </c>
      <c r="E216" s="142">
        <v>-829.56</v>
      </c>
      <c r="F216" s="141" t="s">
        <v>892</v>
      </c>
      <c r="G216" s="141" t="s">
        <v>1016</v>
      </c>
      <c r="H216" s="141" t="s">
        <v>452</v>
      </c>
      <c r="I216" s="182"/>
      <c r="J216" s="182"/>
      <c r="K216" s="182"/>
      <c r="L216" s="145" t="str">
        <f t="shared" si="0"/>
        <v>354B</v>
      </c>
      <c r="M216" s="146" t="str">
        <f t="shared" si="1"/>
        <v>AMORT.CUM. ENSEIGNE</v>
      </c>
      <c r="N216" s="147">
        <f>+IF(OR($Q216=Parametres!$G$2,$Q216=Parametres!$G$3),I216,C216)</f>
        <v>-746.56</v>
      </c>
      <c r="O216" s="147">
        <f>+IF(OR($Q216=Parametres!$G$2,$Q216=Parametres!$G$3),J216,D216)</f>
        <v>-83</v>
      </c>
      <c r="P216" s="147">
        <f>+IF(OR($Q216=Parametres!$G$2,$Q216=Parametres!$G$3),K216,E216)</f>
        <v>-829.56</v>
      </c>
      <c r="Q216" s="146" t="str">
        <f t="shared" ref="Q216:S216" si="216">+F216</f>
        <v>3-Passifs</v>
      </c>
      <c r="R216" s="145" t="str">
        <f t="shared" si="216"/>
        <v>354B</v>
      </c>
      <c r="S216" s="146" t="str">
        <f t="shared" si="216"/>
        <v>_</v>
      </c>
      <c r="T216" s="165" t="str">
        <f>+VLOOKUP($L216,Data_Validation!$A:$D,1,0)</f>
        <v>354B</v>
      </c>
      <c r="U216" s="150" t="str">
        <f>+VLOOKUP($L216,Data_Validation!$A:$D,3,0)</f>
        <v>Bilan</v>
      </c>
      <c r="V216" s="150" t="str">
        <f>+VLOOKUP($L216,Data_Validation!$A:$D,4,0)</f>
        <v>Enseigne</v>
      </c>
      <c r="W216" s="150" t="str">
        <f>+VLOOKUP($L216,Data_Validation!$A:$E,5,0)</f>
        <v>$</v>
      </c>
      <c r="X216" s="150">
        <f>+VLOOKUP($L216,Data_Validation!$A:$F,6,0)</f>
        <v>0</v>
      </c>
    </row>
    <row r="217" spans="1:24" ht="15" customHeight="1">
      <c r="A217" s="141" t="s">
        <v>1019</v>
      </c>
      <c r="B217" s="141" t="s">
        <v>1020</v>
      </c>
      <c r="C217" s="142">
        <v>-4145.4799999999996</v>
      </c>
      <c r="D217" s="142">
        <v>-469.75</v>
      </c>
      <c r="E217" s="142">
        <v>-4615.2299999999996</v>
      </c>
      <c r="F217" s="141" t="s">
        <v>892</v>
      </c>
      <c r="G217" s="141" t="s">
        <v>1020</v>
      </c>
      <c r="H217" s="143" t="s">
        <v>452</v>
      </c>
      <c r="I217" s="151"/>
      <c r="J217" s="151"/>
      <c r="K217" s="151"/>
      <c r="L217" s="145" t="str">
        <f t="shared" si="0"/>
        <v>354C</v>
      </c>
      <c r="M217" s="146" t="str">
        <f t="shared" si="1"/>
        <v>AMORT.CUM. EQUIP. INFORMATIQUE</v>
      </c>
      <c r="N217" s="147">
        <f>+IF(OR($Q217=Parametres!$G$2,$Q217=Parametres!$G$3),I217,C217)</f>
        <v>-4145.4799999999996</v>
      </c>
      <c r="O217" s="147">
        <f>+IF(OR($Q217=Parametres!$G$2,$Q217=Parametres!$G$3),J217,D217)</f>
        <v>-469.75</v>
      </c>
      <c r="P217" s="147">
        <f>+IF(OR($Q217=Parametres!$G$2,$Q217=Parametres!$G$3),K217,E217)</f>
        <v>-4615.2299999999996</v>
      </c>
      <c r="Q217" s="146" t="str">
        <f t="shared" ref="Q217:S217" si="217">+F217</f>
        <v>3-Passifs</v>
      </c>
      <c r="R217" s="145" t="str">
        <f t="shared" si="217"/>
        <v>354C</v>
      </c>
      <c r="S217" s="146" t="str">
        <f t="shared" si="217"/>
        <v>_</v>
      </c>
      <c r="T217" s="149" t="str">
        <f>+VLOOKUP($L217,Data_Validation!$A:$D,1,0)</f>
        <v>354C</v>
      </c>
      <c r="U217" s="150" t="str">
        <f>+VLOOKUP($L217,Data_Validation!$A:$D,3,0)</f>
        <v>Bilan</v>
      </c>
      <c r="V217" s="150" t="str">
        <f>+VLOOKUP($L217,Data_Validation!$A:$D,4,0)</f>
        <v>Équipements Informatique</v>
      </c>
      <c r="W217" s="150" t="str">
        <f>+VLOOKUP($L217,Data_Validation!$A:$E,5,0)</f>
        <v>$</v>
      </c>
      <c r="X217" s="150">
        <f>+VLOOKUP($L217,Data_Validation!$A:$F,6,0)</f>
        <v>0</v>
      </c>
    </row>
    <row r="218" spans="1:24" ht="15" customHeight="1">
      <c r="A218" s="141" t="s">
        <v>1024</v>
      </c>
      <c r="B218" s="141" t="s">
        <v>1025</v>
      </c>
      <c r="C218" s="142">
        <v>131805.45000000001</v>
      </c>
      <c r="D218" s="142">
        <v>0</v>
      </c>
      <c r="E218" s="142">
        <v>131805.45000000001</v>
      </c>
      <c r="F218" s="141" t="s">
        <v>1026</v>
      </c>
      <c r="G218" s="141" t="s">
        <v>1025</v>
      </c>
      <c r="H218" s="143" t="s">
        <v>452</v>
      </c>
      <c r="I218" s="143"/>
      <c r="J218" s="143"/>
      <c r="K218" s="143"/>
      <c r="L218" s="145" t="str">
        <f t="shared" si="0"/>
        <v>370</v>
      </c>
      <c r="M218" s="146" t="str">
        <f t="shared" si="1"/>
        <v>BENEFICES NON REPARTIS</v>
      </c>
      <c r="N218" s="147">
        <f>+IF(OR($Q218=Parametres!$G$2,$Q218=Parametres!$G$3),I218,C218)</f>
        <v>131805.45000000001</v>
      </c>
      <c r="O218" s="147">
        <f>+IF(OR($Q218=Parametres!$G$2,$Q218=Parametres!$G$3),J218,D218)</f>
        <v>0</v>
      </c>
      <c r="P218" s="147">
        <f>+IF(OR($Q218=Parametres!$G$2,$Q218=Parametres!$G$3),K218,E218)</f>
        <v>131805.45000000001</v>
      </c>
      <c r="Q218" s="146" t="str">
        <f t="shared" ref="Q218:S218" si="218">+F218</f>
        <v>4-Valeur nette</v>
      </c>
      <c r="R218" s="145" t="str">
        <f t="shared" si="218"/>
        <v>370</v>
      </c>
      <c r="S218" s="146" t="str">
        <f t="shared" si="218"/>
        <v>_</v>
      </c>
      <c r="T218" s="150" t="str">
        <f>+VLOOKUP($L218,Data_Validation!$A:$D,1,0)</f>
        <v>370</v>
      </c>
      <c r="U218" s="150" t="str">
        <f>+VLOOKUP($L218,Data_Validation!$A:$D,3,0)</f>
        <v>Bilan</v>
      </c>
      <c r="V218" s="150" t="str">
        <f>+VLOOKUP($L218,Data_Validation!$A:$D,4,0)</f>
        <v>Bénéfices non répartis</v>
      </c>
      <c r="W218" s="150" t="str">
        <f>+VLOOKUP($L218,Data_Validation!$A:$E,5,0)</f>
        <v>$</v>
      </c>
      <c r="X218" s="150">
        <f>+VLOOKUP($L218,Data_Validation!$A:$F,6,0)</f>
        <v>0</v>
      </c>
    </row>
    <row r="219" spans="1:24" ht="15.75" customHeight="1">
      <c r="A219" s="141" t="s">
        <v>1029</v>
      </c>
      <c r="B219" s="141" t="s">
        <v>1030</v>
      </c>
      <c r="C219" s="142">
        <v>-195637.98</v>
      </c>
      <c r="D219" s="142">
        <v>0</v>
      </c>
      <c r="E219" s="142">
        <v>-195637.98</v>
      </c>
      <c r="F219" s="141" t="s">
        <v>1031</v>
      </c>
      <c r="G219" s="141" t="s">
        <v>1030</v>
      </c>
      <c r="H219" s="143" t="s">
        <v>452</v>
      </c>
      <c r="I219" s="151"/>
      <c r="J219" s="151"/>
      <c r="K219" s="151"/>
      <c r="L219" s="145" t="str">
        <f t="shared" si="0"/>
        <v>401A</v>
      </c>
      <c r="M219" s="146" t="str">
        <f t="shared" si="1"/>
        <v>VTES -VTE - M240I COUPE</v>
      </c>
      <c r="N219" s="147">
        <f>+IF(OR($Q219=Parametres!$G$2,$Q219=Parametres!$G$3),I219,C219)</f>
        <v>-195637.98</v>
      </c>
      <c r="O219" s="147">
        <f>+IF(OR($Q219=Parametres!$G$2,$Q219=Parametres!$G$3),J219,D219)</f>
        <v>0</v>
      </c>
      <c r="P219" s="147">
        <f>+IF(OR($Q219=Parametres!$G$2,$Q219=Parametres!$G$3),K219,E219)</f>
        <v>-195637.98</v>
      </c>
      <c r="Q219" s="146" t="str">
        <f t="shared" ref="Q219:S219" si="219">+F219</f>
        <v>5-Ventes</v>
      </c>
      <c r="R219" s="145" t="str">
        <f t="shared" si="219"/>
        <v>401A</v>
      </c>
      <c r="S219" s="146" t="str">
        <f t="shared" si="219"/>
        <v>_</v>
      </c>
      <c r="T219" s="150" t="str">
        <f>+VLOOKUP($L219,Data_Validation!$A:$D,1,0)</f>
        <v>401A</v>
      </c>
      <c r="U219" s="150" t="str">
        <f>+VLOOKUP($L219,Data_Validation!$A:$D,3,0)</f>
        <v>Véhicules neufs</v>
      </c>
      <c r="V219" s="150" t="str">
        <f>+VLOOKUP($L219,Data_Validation!$A:$D,4,0)</f>
        <v>Autos détail</v>
      </c>
      <c r="W219" s="150" t="str">
        <f>+VLOOKUP($L219,Data_Validation!$A:$E,5,0)</f>
        <v>$</v>
      </c>
      <c r="X219" s="150" t="str">
        <f>+VLOOKUP($L219,Data_Validation!$A:$F,6,0)</f>
        <v>oui</v>
      </c>
    </row>
    <row r="220" spans="1:24" ht="15" customHeight="1">
      <c r="A220" s="141" t="s">
        <v>1033</v>
      </c>
      <c r="B220" s="141" t="s">
        <v>1034</v>
      </c>
      <c r="C220" s="142">
        <v>0</v>
      </c>
      <c r="D220" s="142">
        <v>-53069.5</v>
      </c>
      <c r="E220" s="142">
        <v>-53069.5</v>
      </c>
      <c r="F220" s="141" t="s">
        <v>1031</v>
      </c>
      <c r="G220" s="141" t="s">
        <v>1034</v>
      </c>
      <c r="H220" s="143" t="s">
        <v>452</v>
      </c>
      <c r="I220" s="151"/>
      <c r="J220" s="151"/>
      <c r="K220" s="151"/>
      <c r="L220" s="145" t="str">
        <f t="shared" si="0"/>
        <v>401B</v>
      </c>
      <c r="M220" s="146" t="str">
        <f t="shared" si="1"/>
        <v>VTES -228I XDR GRAN COUPE</v>
      </c>
      <c r="N220" s="147">
        <f>+IF(OR($Q220=Parametres!$G$2,$Q220=Parametres!$G$3),I220,C220)</f>
        <v>0</v>
      </c>
      <c r="O220" s="147">
        <f>+IF(OR($Q220=Parametres!$G$2,$Q220=Parametres!$G$3),J220,D220)</f>
        <v>-53069.5</v>
      </c>
      <c r="P220" s="147">
        <f>+IF(OR($Q220=Parametres!$G$2,$Q220=Parametres!$G$3),K220,E220)</f>
        <v>-53069.5</v>
      </c>
      <c r="Q220" s="146" t="str">
        <f t="shared" ref="Q220:S220" si="220">+F220</f>
        <v>5-Ventes</v>
      </c>
      <c r="R220" s="145" t="str">
        <f t="shared" si="220"/>
        <v>401B</v>
      </c>
      <c r="S220" s="146" t="str">
        <f t="shared" si="220"/>
        <v>_</v>
      </c>
      <c r="T220" s="150" t="str">
        <f>+VLOOKUP($L220,Data_Validation!$A:$D,1,0)</f>
        <v>401B</v>
      </c>
      <c r="U220" s="150" t="str">
        <f>+VLOOKUP($L220,Data_Validation!$A:$D,3,0)</f>
        <v>Véhicules neufs</v>
      </c>
      <c r="V220" s="150" t="str">
        <f>+VLOOKUP($L220,Data_Validation!$A:$D,4,0)</f>
        <v>Autos détail</v>
      </c>
      <c r="W220" s="150" t="str">
        <f>+VLOOKUP($L220,Data_Validation!$A:$E,5,0)</f>
        <v>$</v>
      </c>
      <c r="X220" s="150" t="str">
        <f>+VLOOKUP($L220,Data_Validation!$A:$F,6,0)</f>
        <v>Oui</v>
      </c>
    </row>
    <row r="221" spans="1:24" ht="15" customHeight="1">
      <c r="A221" s="141" t="s">
        <v>1037</v>
      </c>
      <c r="B221" s="141" t="s">
        <v>1038</v>
      </c>
      <c r="C221" s="142">
        <v>0</v>
      </c>
      <c r="D221" s="142">
        <v>-97829.49</v>
      </c>
      <c r="E221" s="142">
        <v>-97829.49</v>
      </c>
      <c r="F221" s="141" t="s">
        <v>1031</v>
      </c>
      <c r="G221" s="141" t="s">
        <v>1038</v>
      </c>
      <c r="H221" s="143" t="s">
        <v>452</v>
      </c>
      <c r="I221" s="151"/>
      <c r="J221" s="151"/>
      <c r="K221" s="151"/>
      <c r="L221" s="145" t="str">
        <f t="shared" si="0"/>
        <v>401F</v>
      </c>
      <c r="M221" s="146" t="str">
        <f t="shared" si="1"/>
        <v>VTES -VTE - M2</v>
      </c>
      <c r="N221" s="147">
        <f>+IF(OR($Q221=Parametres!$G$2,$Q221=Parametres!$G$3),I221,C221)</f>
        <v>0</v>
      </c>
      <c r="O221" s="147">
        <f>+IF(OR($Q221=Parametres!$G$2,$Q221=Parametres!$G$3),J221,D221)</f>
        <v>-97829.49</v>
      </c>
      <c r="P221" s="147">
        <f>+IF(OR($Q221=Parametres!$G$2,$Q221=Parametres!$G$3),K221,E221)</f>
        <v>-97829.49</v>
      </c>
      <c r="Q221" s="146" t="str">
        <f t="shared" ref="Q221:S221" si="221">+F221</f>
        <v>5-Ventes</v>
      </c>
      <c r="R221" s="145" t="str">
        <f t="shared" si="221"/>
        <v>401F</v>
      </c>
      <c r="S221" s="146" t="str">
        <f t="shared" si="221"/>
        <v>_</v>
      </c>
      <c r="T221" s="150" t="str">
        <f>+VLOOKUP($L221,Data_Validation!$A:$D,1,0)</f>
        <v>401F</v>
      </c>
      <c r="U221" s="150" t="str">
        <f>+VLOOKUP($L221,Data_Validation!$A:$D,3,0)</f>
        <v>Véhicules neufs</v>
      </c>
      <c r="V221" s="150" t="str">
        <f>+VLOOKUP($L221,Data_Validation!$A:$D,4,0)</f>
        <v>Autos détail</v>
      </c>
      <c r="W221" s="150" t="str">
        <f>+VLOOKUP($L221,Data_Validation!$A:$E,5,0)</f>
        <v>$</v>
      </c>
      <c r="X221" s="150" t="str">
        <f>+VLOOKUP($L221,Data_Validation!$A:$F,6,0)</f>
        <v>Oui</v>
      </c>
    </row>
    <row r="222" spans="1:24" ht="15" customHeight="1">
      <c r="A222" s="141" t="s">
        <v>1039</v>
      </c>
      <c r="B222" s="141" t="s">
        <v>1040</v>
      </c>
      <c r="C222" s="142">
        <v>-130748.5</v>
      </c>
      <c r="D222" s="142">
        <v>0</v>
      </c>
      <c r="E222" s="142">
        <v>-130748.5</v>
      </c>
      <c r="F222" s="141" t="s">
        <v>1031</v>
      </c>
      <c r="G222" s="141" t="s">
        <v>1041</v>
      </c>
      <c r="H222" s="143" t="s">
        <v>452</v>
      </c>
      <c r="I222" s="143"/>
      <c r="J222" s="143"/>
      <c r="K222" s="143"/>
      <c r="L222" s="145" t="str">
        <f t="shared" si="0"/>
        <v>401G</v>
      </c>
      <c r="M222" s="146" t="str">
        <f t="shared" si="1"/>
        <v>M2 CS</v>
      </c>
      <c r="N222" s="147">
        <f>+IF(OR($Q222=Parametres!$G$2,$Q222=Parametres!$G$3),I222,C222)</f>
        <v>-130748.5</v>
      </c>
      <c r="O222" s="147">
        <f>+IF(OR($Q222=Parametres!$G$2,$Q222=Parametres!$G$3),J222,D222)</f>
        <v>0</v>
      </c>
      <c r="P222" s="147">
        <f>+IF(OR($Q222=Parametres!$G$2,$Q222=Parametres!$G$3),K222,E222)</f>
        <v>-130748.5</v>
      </c>
      <c r="Q222" s="146" t="str">
        <f t="shared" ref="Q222:S222" si="222">+F222</f>
        <v>5-Ventes</v>
      </c>
      <c r="R222" s="145" t="str">
        <f t="shared" si="222"/>
        <v>401</v>
      </c>
      <c r="S222" s="146" t="str">
        <f t="shared" si="222"/>
        <v>_</v>
      </c>
      <c r="T222" s="165" t="str">
        <f>+VLOOKUP($L222,Data_Validation!$A:$D,1,0)</f>
        <v>401G</v>
      </c>
      <c r="U222" s="150" t="str">
        <f>+VLOOKUP($L222,Data_Validation!$A:$D,3,0)</f>
        <v>Véhicules neufs</v>
      </c>
      <c r="V222" s="150" t="str">
        <f>+VLOOKUP($L222,Data_Validation!$A:$D,4,0)</f>
        <v>Autos détail</v>
      </c>
      <c r="W222" s="150" t="str">
        <f>+VLOOKUP($L222,Data_Validation!$A:$E,5,0)</f>
        <v>$</v>
      </c>
      <c r="X222" s="150" t="str">
        <f>+VLOOKUP($L222,Data_Validation!$A:$F,6,0)</f>
        <v>Oui</v>
      </c>
    </row>
    <row r="223" spans="1:24" ht="15" customHeight="1">
      <c r="A223" s="141" t="s">
        <v>1043</v>
      </c>
      <c r="B223" s="141" t="s">
        <v>1044</v>
      </c>
      <c r="C223" s="142">
        <v>-355579.14</v>
      </c>
      <c r="D223" s="142">
        <v>-109029.49</v>
      </c>
      <c r="E223" s="142">
        <v>-464608.63</v>
      </c>
      <c r="F223" s="141" t="s">
        <v>1031</v>
      </c>
      <c r="G223" s="141" t="s">
        <v>1045</v>
      </c>
      <c r="H223" s="143" t="s">
        <v>452</v>
      </c>
      <c r="I223" s="151"/>
      <c r="J223" s="151"/>
      <c r="K223" s="151"/>
      <c r="L223" s="145" t="str">
        <f t="shared" si="0"/>
        <v>402E</v>
      </c>
      <c r="M223" s="146" t="str">
        <f t="shared" si="1"/>
        <v>IX XDRIVE60</v>
      </c>
      <c r="N223" s="147">
        <f>+IF(OR($Q223=Parametres!$G$2,$Q223=Parametres!$G$3),I223,C223)</f>
        <v>-355579.14</v>
      </c>
      <c r="O223" s="148">
        <f>+IF(OR($Q223=Parametres!$G$2,$Q223=Parametres!$G$3),J223,D223)</f>
        <v>-109029.49</v>
      </c>
      <c r="P223" s="147">
        <f>+IF(OR($Q223=Parametres!$G$2,$Q223=Parametres!$G$3),K223,E223)</f>
        <v>-464608.63</v>
      </c>
      <c r="Q223" s="146" t="str">
        <f t="shared" ref="Q223:S223" si="223">+F223</f>
        <v>5-Ventes</v>
      </c>
      <c r="R223" s="145" t="str">
        <f t="shared" si="223"/>
        <v>402</v>
      </c>
      <c r="S223" s="146" t="str">
        <f t="shared" si="223"/>
        <v>_</v>
      </c>
      <c r="T223" s="150" t="str">
        <f>+VLOOKUP($L223,Data_Validation!$A:$D,1,0)</f>
        <v>402E</v>
      </c>
      <c r="U223" s="150" t="str">
        <f>+VLOOKUP($L223,Data_Validation!$A:$D,3,0)</f>
        <v>Véhicules neufs</v>
      </c>
      <c r="V223" s="150" t="str">
        <f>+VLOOKUP($L223,Data_Validation!$A:$D,4,0)</f>
        <v>Camions détail</v>
      </c>
      <c r="W223" s="150" t="str">
        <f>+VLOOKUP($L223,Data_Validation!$A:$E,5,0)</f>
        <v>$</v>
      </c>
      <c r="X223" s="150" t="str">
        <f>+VLOOKUP($L223,Data_Validation!$A:$F,6,0)</f>
        <v>oui</v>
      </c>
    </row>
    <row r="224" spans="1:24" ht="15" customHeight="1">
      <c r="A224" s="141" t="s">
        <v>1046</v>
      </c>
      <c r="B224" s="141" t="s">
        <v>1047</v>
      </c>
      <c r="C224" s="142">
        <v>-175648.31</v>
      </c>
      <c r="D224" s="142">
        <v>0</v>
      </c>
      <c r="E224" s="142">
        <v>-175648.31</v>
      </c>
      <c r="F224" s="141" t="s">
        <v>1031</v>
      </c>
      <c r="G224" s="141" t="s">
        <v>1047</v>
      </c>
      <c r="H224" s="143" t="s">
        <v>452</v>
      </c>
      <c r="I224" s="151"/>
      <c r="J224" s="151"/>
      <c r="K224" s="151"/>
      <c r="L224" s="145" t="str">
        <f t="shared" si="0"/>
        <v>403I</v>
      </c>
      <c r="M224" s="146" t="str">
        <f t="shared" si="1"/>
        <v>VTES -i4 M50i XDRIVE GRAN COUPE</v>
      </c>
      <c r="N224" s="147">
        <f>+IF(OR($Q224=Parametres!$G$2,$Q224=Parametres!$G$3),I224,C224)</f>
        <v>-175648.31</v>
      </c>
      <c r="O224" s="148">
        <f>+IF(OR($Q224=Parametres!$G$2,$Q224=Parametres!$G$3),J224,D224)</f>
        <v>0</v>
      </c>
      <c r="P224" s="147">
        <f>+IF(OR($Q224=Parametres!$G$2,$Q224=Parametres!$G$3),K224,E224)</f>
        <v>-175648.31</v>
      </c>
      <c r="Q224" s="146" t="str">
        <f t="shared" ref="Q224:S224" si="224">+F224</f>
        <v>5-Ventes</v>
      </c>
      <c r="R224" s="145" t="str">
        <f t="shared" si="224"/>
        <v>403I</v>
      </c>
      <c r="S224" s="146" t="str">
        <f t="shared" si="224"/>
        <v>_</v>
      </c>
      <c r="T224" s="150" t="str">
        <f>+VLOOKUP($L224,Data_Validation!$A:$D,1,0)</f>
        <v>403I</v>
      </c>
      <c r="U224" s="150" t="str">
        <f>+VLOOKUP($L224,Data_Validation!$A:$D,3,0)</f>
        <v>Véhicules neufs</v>
      </c>
      <c r="V224" s="150" t="str">
        <f>+VLOOKUP($L224,Data_Validation!$A:$D,4,0)</f>
        <v>Autos détail</v>
      </c>
      <c r="W224" s="150" t="str">
        <f>+VLOOKUP($L224,Data_Validation!$A:$E,5,0)</f>
        <v>$</v>
      </c>
      <c r="X224" s="150" t="str">
        <f>+VLOOKUP($L224,Data_Validation!$A:$F,6,0)</f>
        <v>OUI</v>
      </c>
    </row>
    <row r="225" spans="1:24" ht="15.75" customHeight="1">
      <c r="A225" s="141" t="s">
        <v>1048</v>
      </c>
      <c r="B225" s="141" t="s">
        <v>1049</v>
      </c>
      <c r="C225" s="144">
        <v>-86079.49</v>
      </c>
      <c r="D225" s="144">
        <v>-83079.490000000005</v>
      </c>
      <c r="E225" s="144">
        <v>-169158.98</v>
      </c>
      <c r="F225" s="141" t="s">
        <v>1031</v>
      </c>
      <c r="G225" s="141" t="s">
        <v>1049</v>
      </c>
      <c r="H225" s="143" t="s">
        <v>452</v>
      </c>
      <c r="I225" s="142"/>
      <c r="J225" s="142"/>
      <c r="K225" s="142"/>
      <c r="L225" s="145" t="str">
        <f t="shared" si="0"/>
        <v>404J</v>
      </c>
      <c r="M225" s="146" t="str">
        <f t="shared" si="1"/>
        <v>I4 EDRIVE40</v>
      </c>
      <c r="N225" s="147">
        <f>+IF(OR($Q225=Parametres!$G$2,$Q225=Parametres!$G$3),I225,C225)</f>
        <v>-86079.49</v>
      </c>
      <c r="O225" s="147">
        <f>+IF(OR($Q225=Parametres!$G$2,$Q225=Parametres!$G$3),J225,D225)</f>
        <v>-83079.490000000005</v>
      </c>
      <c r="P225" s="147">
        <f>+IF(OR($Q225=Parametres!$G$2,$Q225=Parametres!$G$3),K225,E225)</f>
        <v>-169158.98</v>
      </c>
      <c r="Q225" s="146" t="str">
        <f t="shared" ref="Q225:S225" si="225">+F225</f>
        <v>5-Ventes</v>
      </c>
      <c r="R225" s="145" t="str">
        <f t="shared" si="225"/>
        <v>404J</v>
      </c>
      <c r="S225" s="146" t="str">
        <f t="shared" si="225"/>
        <v>_</v>
      </c>
      <c r="T225" s="150" t="str">
        <f>+VLOOKUP($L225,Data_Validation!$A:$D,1,0)</f>
        <v>404J</v>
      </c>
      <c r="U225" s="150" t="str">
        <f>+VLOOKUP($L225,Data_Validation!$A:$D,3,0)</f>
        <v>Véhicules neufs</v>
      </c>
      <c r="V225" s="150" t="str">
        <f>+VLOOKUP($L225,Data_Validation!$A:$D,4,0)</f>
        <v>Autos détail</v>
      </c>
      <c r="W225" s="150" t="str">
        <f>+VLOOKUP($L225,Data_Validation!$A:$E,5,0)</f>
        <v>$</v>
      </c>
      <c r="X225" s="150" t="str">
        <f>+VLOOKUP($L225,Data_Validation!$A:$F,6,0)</f>
        <v>Oui</v>
      </c>
    </row>
    <row r="226" spans="1:24" ht="15" customHeight="1">
      <c r="A226" s="141" t="s">
        <v>1050</v>
      </c>
      <c r="B226" s="141" t="s">
        <v>1051</v>
      </c>
      <c r="C226" s="144">
        <v>-67419.490000000005</v>
      </c>
      <c r="D226" s="144">
        <v>0</v>
      </c>
      <c r="E226" s="144">
        <v>-67419.490000000005</v>
      </c>
      <c r="F226" s="141" t="s">
        <v>1031</v>
      </c>
      <c r="G226" s="141" t="s">
        <v>1052</v>
      </c>
      <c r="H226" s="143" t="s">
        <v>452</v>
      </c>
      <c r="I226" s="142"/>
      <c r="J226" s="142"/>
      <c r="K226" s="142"/>
      <c r="L226" s="145" t="str">
        <f t="shared" si="0"/>
        <v>404K</v>
      </c>
      <c r="M226" s="146" t="str">
        <f t="shared" si="1"/>
        <v>I4 XDRIVE40 GRAN COUPE</v>
      </c>
      <c r="N226" s="147">
        <f>+IF(OR($Q226=Parametres!$G$2,$Q226=Parametres!$G$3),I226,C226)</f>
        <v>-67419.490000000005</v>
      </c>
      <c r="O226" s="242">
        <f>+IF(OR($Q226=Parametres!$G$2,$Q226=Parametres!$G$3),J226,D226)</f>
        <v>0</v>
      </c>
      <c r="P226" s="147">
        <f>+IF(OR($Q226=Parametres!$G$2,$Q226=Parametres!$G$3),K226,E226)</f>
        <v>-67419.490000000005</v>
      </c>
      <c r="Q226" s="146" t="str">
        <f t="shared" ref="Q226:S226" si="226">+F226</f>
        <v>5-Ventes</v>
      </c>
      <c r="R226" s="145" t="str">
        <f t="shared" si="226"/>
        <v>404</v>
      </c>
      <c r="S226" s="146" t="str">
        <f t="shared" si="226"/>
        <v>_</v>
      </c>
      <c r="T226" s="165" t="str">
        <f>+VLOOKUP($L226,Data_Validation!$A:$D,1,0)</f>
        <v>404K</v>
      </c>
      <c r="U226" s="150" t="str">
        <f>+VLOOKUP($L226,Data_Validation!$A:$D,3,0)</f>
        <v>Véhicules neufs</v>
      </c>
      <c r="V226" s="150" t="str">
        <f>+VLOOKUP($L226,Data_Validation!$A:$D,4,0)</f>
        <v>Autos détail</v>
      </c>
      <c r="W226" s="150" t="str">
        <f>+VLOOKUP($L226,Data_Validation!$A:$E,5,0)</f>
        <v>$</v>
      </c>
      <c r="X226" s="150" t="str">
        <f>+VLOOKUP($L226,Data_Validation!$A:$F,6,0)</f>
        <v>Oui</v>
      </c>
    </row>
    <row r="227" spans="1:24" ht="15" customHeight="1">
      <c r="A227" s="141" t="s">
        <v>1053</v>
      </c>
      <c r="B227" s="141" t="s">
        <v>1054</v>
      </c>
      <c r="C227" s="144">
        <v>-508686.4</v>
      </c>
      <c r="D227" s="144">
        <v>0</v>
      </c>
      <c r="E227" s="144">
        <v>-508686.4</v>
      </c>
      <c r="F227" s="141" t="s">
        <v>1031</v>
      </c>
      <c r="G227" s="141" t="s">
        <v>1054</v>
      </c>
      <c r="H227" s="143" t="s">
        <v>452</v>
      </c>
      <c r="I227" s="142"/>
      <c r="J227" s="142"/>
      <c r="K227" s="142"/>
      <c r="L227" s="145" t="str">
        <f t="shared" si="0"/>
        <v>405H</v>
      </c>
      <c r="M227" s="146" t="str">
        <f t="shared" si="1"/>
        <v>VTES -M4 COMPETITION CABRIOLET XDRIVE</v>
      </c>
      <c r="N227" s="147">
        <f>+IF(OR($Q227=Parametres!$G$2,$Q227=Parametres!$G$3),I227,C227)</f>
        <v>-508686.4</v>
      </c>
      <c r="O227" s="147">
        <f>+IF(OR($Q227=Parametres!$G$2,$Q227=Parametres!$G$3),J227,D227)</f>
        <v>0</v>
      </c>
      <c r="P227" s="147">
        <f>+IF(OR($Q227=Parametres!$G$2,$Q227=Parametres!$G$3),K227,E227)</f>
        <v>-508686.4</v>
      </c>
      <c r="Q227" s="146" t="str">
        <f t="shared" ref="Q227:S227" si="227">+F227</f>
        <v>5-Ventes</v>
      </c>
      <c r="R227" s="145" t="str">
        <f t="shared" si="227"/>
        <v>405H</v>
      </c>
      <c r="S227" s="146" t="str">
        <f t="shared" si="227"/>
        <v>_</v>
      </c>
      <c r="T227" s="150" t="str">
        <f>+VLOOKUP($L227,Data_Validation!$A:$D,1,0)</f>
        <v>405H</v>
      </c>
      <c r="U227" s="150" t="str">
        <f>+VLOOKUP($L227,Data_Validation!$A:$D,3,0)</f>
        <v>Véhicules neufs</v>
      </c>
      <c r="V227" s="150" t="str">
        <f>+VLOOKUP($L227,Data_Validation!$A:$D,4,0)</f>
        <v>Autos détail</v>
      </c>
      <c r="W227" s="150" t="str">
        <f>+VLOOKUP($L227,Data_Validation!$A:$E,5,0)</f>
        <v>$</v>
      </c>
      <c r="X227" s="150" t="str">
        <f>+VLOOKUP($L227,Data_Validation!$A:$F,6,0)</f>
        <v>oui</v>
      </c>
    </row>
    <row r="228" spans="1:24" ht="15" customHeight="1">
      <c r="A228" s="141" t="s">
        <v>1056</v>
      </c>
      <c r="B228" s="141" t="s">
        <v>1057</v>
      </c>
      <c r="C228" s="144">
        <v>-131229.49</v>
      </c>
      <c r="D228" s="144">
        <v>0</v>
      </c>
      <c r="E228" s="144">
        <v>-131229.49</v>
      </c>
      <c r="F228" s="141" t="s">
        <v>1031</v>
      </c>
      <c r="G228" s="141" t="s">
        <v>1057</v>
      </c>
      <c r="H228" s="143" t="s">
        <v>452</v>
      </c>
      <c r="I228" s="142"/>
      <c r="J228" s="142"/>
      <c r="K228" s="142"/>
      <c r="L228" s="145" t="str">
        <f t="shared" si="0"/>
        <v>405J</v>
      </c>
      <c r="M228" s="146" t="str">
        <f t="shared" si="1"/>
        <v>VTES -M4 COMPETITION</v>
      </c>
      <c r="N228" s="147">
        <f>+IF(OR($Q228=Parametres!$G$2,$Q228=Parametres!$G$3),I228,C228)</f>
        <v>-131229.49</v>
      </c>
      <c r="O228" s="147">
        <f>+IF(OR($Q228=Parametres!$G$2,$Q228=Parametres!$G$3),J228,D228)</f>
        <v>0</v>
      </c>
      <c r="P228" s="147">
        <f>+IF(OR($Q228=Parametres!$G$2,$Q228=Parametres!$G$3),K228,E228)</f>
        <v>-131229.49</v>
      </c>
      <c r="Q228" s="146" t="str">
        <f t="shared" ref="Q228:S228" si="228">+F228</f>
        <v>5-Ventes</v>
      </c>
      <c r="R228" s="145" t="str">
        <f t="shared" si="228"/>
        <v>405J</v>
      </c>
      <c r="S228" s="146" t="str">
        <f t="shared" si="228"/>
        <v>_</v>
      </c>
      <c r="T228" s="150" t="str">
        <f>+VLOOKUP($L228,Data_Validation!$A:$D,1,0)</f>
        <v>405J</v>
      </c>
      <c r="U228" s="150" t="str">
        <f>+VLOOKUP($L228,Data_Validation!$A:$D,3,0)</f>
        <v>Véhicules neufs</v>
      </c>
      <c r="V228" s="150" t="str">
        <f>+VLOOKUP($L228,Data_Validation!$A:$D,4,0)</f>
        <v>Autos détail</v>
      </c>
      <c r="W228" s="150" t="str">
        <f>+VLOOKUP($L228,Data_Validation!$A:$E,5,0)</f>
        <v>$</v>
      </c>
      <c r="X228" s="150" t="str">
        <f>+VLOOKUP($L228,Data_Validation!$A:$F,6,0)</f>
        <v>oui</v>
      </c>
    </row>
    <row r="229" spans="1:24" ht="15.75" customHeight="1">
      <c r="A229" s="141" t="s">
        <v>1060</v>
      </c>
      <c r="B229" s="141" t="s">
        <v>1061</v>
      </c>
      <c r="C229" s="142">
        <v>-497313.69</v>
      </c>
      <c r="D229" s="142">
        <v>-87379.49</v>
      </c>
      <c r="E229" s="142">
        <v>-584693.18000000005</v>
      </c>
      <c r="F229" s="141" t="s">
        <v>1031</v>
      </c>
      <c r="G229" s="141" t="s">
        <v>1061</v>
      </c>
      <c r="H229" s="143" t="s">
        <v>452</v>
      </c>
      <c r="I229" s="143"/>
      <c r="J229" s="143"/>
      <c r="K229" s="143"/>
      <c r="L229" s="145" t="str">
        <f t="shared" si="0"/>
        <v>405K</v>
      </c>
      <c r="M229" s="146" t="str">
        <f t="shared" si="1"/>
        <v>VTES -M440I XDR COUPE</v>
      </c>
      <c r="N229" s="147">
        <f>+IF(OR($Q229=Parametres!$G$2,$Q229=Parametres!$G$3),I229,C229)</f>
        <v>-497313.69</v>
      </c>
      <c r="O229" s="147">
        <f>+IF(OR($Q229=Parametres!$G$2,$Q229=Parametres!$G$3),J229,D229)</f>
        <v>-87379.49</v>
      </c>
      <c r="P229" s="147">
        <f>+IF(OR($Q229=Parametres!$G$2,$Q229=Parametres!$G$3),K229,E229)</f>
        <v>-584693.18000000005</v>
      </c>
      <c r="Q229" s="146" t="str">
        <f t="shared" ref="Q229:S229" si="229">+F229</f>
        <v>5-Ventes</v>
      </c>
      <c r="R229" s="145" t="str">
        <f t="shared" si="229"/>
        <v>405K</v>
      </c>
      <c r="S229" s="146" t="str">
        <f t="shared" si="229"/>
        <v>_</v>
      </c>
      <c r="T229" s="150" t="str">
        <f>+VLOOKUP($L229,Data_Validation!$A:$D,1,0)</f>
        <v>405K</v>
      </c>
      <c r="U229" s="150" t="str">
        <f>+VLOOKUP($L229,Data_Validation!$A:$D,3,0)</f>
        <v>Véhicules neufs</v>
      </c>
      <c r="V229" s="150" t="str">
        <f>+VLOOKUP($L229,Data_Validation!$A:$D,4,0)</f>
        <v>Autos détail</v>
      </c>
      <c r="W229" s="150" t="str">
        <f>+VLOOKUP($L229,Data_Validation!$A:$E,5,0)</f>
        <v>$</v>
      </c>
      <c r="X229" s="150" t="str">
        <f>+VLOOKUP($L229,Data_Validation!$A:$F,6,0)</f>
        <v>Oui</v>
      </c>
    </row>
    <row r="230" spans="1:24" ht="15" customHeight="1">
      <c r="A230" s="141" t="s">
        <v>1063</v>
      </c>
      <c r="B230" s="141" t="s">
        <v>1064</v>
      </c>
      <c r="C230" s="142">
        <v>-209227.99</v>
      </c>
      <c r="D230" s="142">
        <v>0</v>
      </c>
      <c r="E230" s="142">
        <v>-209227.99</v>
      </c>
      <c r="F230" s="141" t="s">
        <v>1031</v>
      </c>
      <c r="G230" s="141" t="s">
        <v>1064</v>
      </c>
      <c r="H230" s="143" t="s">
        <v>452</v>
      </c>
      <c r="I230" s="151"/>
      <c r="J230" s="151"/>
      <c r="K230" s="151"/>
      <c r="L230" s="145" t="str">
        <f t="shared" si="0"/>
        <v>405L</v>
      </c>
      <c r="M230" s="146" t="str">
        <f t="shared" si="1"/>
        <v>M440I XDRIVE CABRIOLET</v>
      </c>
      <c r="N230" s="147">
        <f>+IF(OR($Q230=Parametres!$G$2,$Q230=Parametres!$G$3),I230,C230)</f>
        <v>-209227.99</v>
      </c>
      <c r="O230" s="147">
        <f>+IF(OR($Q230=Parametres!$G$2,$Q230=Parametres!$G$3),J230,D230)</f>
        <v>0</v>
      </c>
      <c r="P230" s="147">
        <f>+IF(OR($Q230=Parametres!$G$2,$Q230=Parametres!$G$3),K230,E230)</f>
        <v>-209227.99</v>
      </c>
      <c r="Q230" s="146" t="str">
        <f t="shared" ref="Q230:S230" si="230">+F230</f>
        <v>5-Ventes</v>
      </c>
      <c r="R230" s="145" t="str">
        <f t="shared" si="230"/>
        <v>405L</v>
      </c>
      <c r="S230" s="146" t="str">
        <f t="shared" si="230"/>
        <v>_</v>
      </c>
      <c r="T230" s="150" t="str">
        <f>+VLOOKUP($L230,Data_Validation!$A:$D,1,0)</f>
        <v>405L</v>
      </c>
      <c r="U230" s="150" t="str">
        <f>+VLOOKUP($L230,Data_Validation!$A:$D,3,0)</f>
        <v>Véhicules neufs</v>
      </c>
      <c r="V230" s="150" t="str">
        <f>+VLOOKUP($L230,Data_Validation!$A:$D,4,0)</f>
        <v>Autos détail</v>
      </c>
      <c r="W230" s="150" t="str">
        <f>+VLOOKUP($L230,Data_Validation!$A:$E,5,0)</f>
        <v>$</v>
      </c>
      <c r="X230" s="150" t="str">
        <f>+VLOOKUP($L230,Data_Validation!$A:$F,6,0)</f>
        <v>Oui</v>
      </c>
    </row>
    <row r="231" spans="1:24" ht="15" customHeight="1">
      <c r="A231" s="141" t="s">
        <v>1065</v>
      </c>
      <c r="B231" s="141" t="s">
        <v>1066</v>
      </c>
      <c r="C231" s="144">
        <v>-131309.48000000001</v>
      </c>
      <c r="D231" s="144">
        <v>0</v>
      </c>
      <c r="E231" s="144">
        <v>-131309.48000000001</v>
      </c>
      <c r="F231" s="141" t="s">
        <v>1031</v>
      </c>
      <c r="G231" s="141" t="s">
        <v>1066</v>
      </c>
      <c r="H231" s="143" t="s">
        <v>452</v>
      </c>
      <c r="I231" s="142"/>
      <c r="J231" s="142"/>
      <c r="K231" s="142"/>
      <c r="L231" s="145" t="str">
        <f t="shared" si="0"/>
        <v>406D</v>
      </c>
      <c r="M231" s="146" t="str">
        <f t="shared" si="1"/>
        <v>VTES -VTE - 230I XDR COUPE</v>
      </c>
      <c r="N231" s="147">
        <f>+IF(OR($Q231=Parametres!$G$2,$Q231=Parametres!$G$3),I231,C231)</f>
        <v>-131309.48000000001</v>
      </c>
      <c r="O231" s="147">
        <f>+IF(OR($Q231=Parametres!$G$2,$Q231=Parametres!$G$3),J231,D231)</f>
        <v>0</v>
      </c>
      <c r="P231" s="147">
        <f>+IF(OR($Q231=Parametres!$G$2,$Q231=Parametres!$G$3),K231,E231)</f>
        <v>-131309.48000000001</v>
      </c>
      <c r="Q231" s="146" t="str">
        <f t="shared" ref="Q231:S231" si="231">+F231</f>
        <v>5-Ventes</v>
      </c>
      <c r="R231" s="145" t="str">
        <f t="shared" si="231"/>
        <v>406D</v>
      </c>
      <c r="S231" s="146" t="str">
        <f t="shared" si="231"/>
        <v>_</v>
      </c>
      <c r="T231" s="149" t="str">
        <f>+VLOOKUP($L231,Data_Validation!$A:$D,1,0)</f>
        <v>406D</v>
      </c>
      <c r="U231" s="150" t="str">
        <f>+VLOOKUP($L231,Data_Validation!$A:$D,3,0)</f>
        <v>Véhicules neufs</v>
      </c>
      <c r="V231" s="150" t="str">
        <f>+VLOOKUP($L231,Data_Validation!$A:$D,4,0)</f>
        <v>Autos détail</v>
      </c>
      <c r="W231" s="150" t="str">
        <f>+VLOOKUP($L231,Data_Validation!$A:$E,5,0)</f>
        <v>$</v>
      </c>
      <c r="X231" s="150" t="str">
        <f>+VLOOKUP($L231,Data_Validation!$A:$F,6,0)</f>
        <v>Oui</v>
      </c>
    </row>
    <row r="232" spans="1:24" ht="15" customHeight="1">
      <c r="A232" s="141" t="s">
        <v>1068</v>
      </c>
      <c r="B232" s="141" t="s">
        <v>1069</v>
      </c>
      <c r="C232" s="142">
        <v>0</v>
      </c>
      <c r="D232" s="142">
        <v>-156807.98000000001</v>
      </c>
      <c r="E232" s="142">
        <v>-156807.98000000001</v>
      </c>
      <c r="F232" s="141" t="s">
        <v>1031</v>
      </c>
      <c r="G232" s="141" t="s">
        <v>1069</v>
      </c>
      <c r="H232" s="143" t="s">
        <v>452</v>
      </c>
      <c r="I232" s="151"/>
      <c r="J232" s="151"/>
      <c r="K232" s="151"/>
      <c r="L232" s="145" t="str">
        <f t="shared" si="0"/>
        <v>406G</v>
      </c>
      <c r="M232" s="146" t="str">
        <f t="shared" si="1"/>
        <v>VTES -VTE - M240I XDRIVE COUPE</v>
      </c>
      <c r="N232" s="147">
        <f>+IF(OR($Q232=Parametres!$G$2,$Q232=Parametres!$G$3),I232,C232)</f>
        <v>0</v>
      </c>
      <c r="O232" s="147">
        <f>+IF(OR($Q232=Parametres!$G$2,$Q232=Parametres!$G$3),J232,D232)</f>
        <v>-156807.98000000001</v>
      </c>
      <c r="P232" s="147">
        <f>+IF(OR($Q232=Parametres!$G$2,$Q232=Parametres!$G$3),K232,E232)</f>
        <v>-156807.98000000001</v>
      </c>
      <c r="Q232" s="146" t="str">
        <f t="shared" ref="Q232:S232" si="232">+F232</f>
        <v>5-Ventes</v>
      </c>
      <c r="R232" s="145" t="str">
        <f t="shared" si="232"/>
        <v>406G</v>
      </c>
      <c r="S232" s="146" t="str">
        <f t="shared" si="232"/>
        <v>_</v>
      </c>
      <c r="T232" s="150" t="str">
        <f>+VLOOKUP($L232,Data_Validation!$A:$D,1,0)</f>
        <v>406G</v>
      </c>
      <c r="U232" s="150" t="str">
        <f>+VLOOKUP($L232,Data_Validation!$A:$D,3,0)</f>
        <v>Véhicules neufs</v>
      </c>
      <c r="V232" s="150" t="str">
        <f>+VLOOKUP($L232,Data_Validation!$A:$D,4,0)</f>
        <v>Autos détail</v>
      </c>
      <c r="W232" s="150" t="str">
        <f>+VLOOKUP($L232,Data_Validation!$A:$E,5,0)</f>
        <v>$</v>
      </c>
      <c r="X232" s="150" t="str">
        <f>+VLOOKUP($L232,Data_Validation!$A:$F,6,0)</f>
        <v>Oui</v>
      </c>
    </row>
    <row r="233" spans="1:24" ht="15" customHeight="1">
      <c r="A233" s="141" t="s">
        <v>1070</v>
      </c>
      <c r="B233" s="141" t="s">
        <v>1071</v>
      </c>
      <c r="C233" s="142">
        <v>-364872.08</v>
      </c>
      <c r="D233" s="142">
        <v>-113129.49</v>
      </c>
      <c r="E233" s="142">
        <v>-478001.57</v>
      </c>
      <c r="F233" s="141" t="s">
        <v>1031</v>
      </c>
      <c r="G233" s="141" t="s">
        <v>1071</v>
      </c>
      <c r="H233" s="143" t="s">
        <v>452</v>
      </c>
      <c r="I233" s="151"/>
      <c r="J233" s="151"/>
      <c r="K233" s="151"/>
      <c r="L233" s="145" t="str">
        <f t="shared" si="0"/>
        <v>407C</v>
      </c>
      <c r="M233" s="146" t="str">
        <f t="shared" si="1"/>
        <v>VTES -M3 COMPETITION</v>
      </c>
      <c r="N233" s="147">
        <f>+IF(OR($Q233=Parametres!$G$2,$Q233=Parametres!$G$3),I233,C233)</f>
        <v>-364872.08</v>
      </c>
      <c r="O233" s="147">
        <f>+IF(OR($Q233=Parametres!$G$2,$Q233=Parametres!$G$3),J233,D233)</f>
        <v>-113129.49</v>
      </c>
      <c r="P233" s="147">
        <f>+IF(OR($Q233=Parametres!$G$2,$Q233=Parametres!$G$3),K233,E233)</f>
        <v>-478001.57</v>
      </c>
      <c r="Q233" s="146" t="str">
        <f t="shared" ref="Q233:S233" si="233">+F233</f>
        <v>5-Ventes</v>
      </c>
      <c r="R233" s="145" t="str">
        <f t="shared" si="233"/>
        <v>407C</v>
      </c>
      <c r="S233" s="146" t="str">
        <f t="shared" si="233"/>
        <v>_</v>
      </c>
      <c r="T233" s="150" t="str">
        <f>+VLOOKUP($L233,Data_Validation!$A:$D,1,0)</f>
        <v>407C</v>
      </c>
      <c r="U233" s="150" t="str">
        <f>+VLOOKUP($L233,Data_Validation!$A:$D,3,0)</f>
        <v>Véhicules neufs</v>
      </c>
      <c r="V233" s="150" t="str">
        <f>+VLOOKUP($L233,Data_Validation!$A:$D,4,0)</f>
        <v>Autos détail</v>
      </c>
      <c r="W233" s="150" t="str">
        <f>+VLOOKUP($L233,Data_Validation!$A:$E,5,0)</f>
        <v>$</v>
      </c>
      <c r="X233" s="150" t="str">
        <f>+VLOOKUP($L233,Data_Validation!$A:$F,6,0)</f>
        <v>Oui</v>
      </c>
    </row>
    <row r="234" spans="1:24" ht="15.75" customHeight="1">
      <c r="A234" s="141" t="s">
        <v>1073</v>
      </c>
      <c r="B234" s="141" t="s">
        <v>1074</v>
      </c>
      <c r="C234" s="144">
        <v>-339713.65</v>
      </c>
      <c r="D234" s="144">
        <v>-64250.49</v>
      </c>
      <c r="E234" s="144">
        <v>-403964.14</v>
      </c>
      <c r="F234" s="141" t="s">
        <v>1031</v>
      </c>
      <c r="G234" s="141" t="s">
        <v>1074</v>
      </c>
      <c r="H234" s="143" t="s">
        <v>452</v>
      </c>
      <c r="I234" s="142"/>
      <c r="J234" s="142"/>
      <c r="K234" s="142"/>
      <c r="L234" s="145" t="str">
        <f t="shared" si="0"/>
        <v>409</v>
      </c>
      <c r="M234" s="146" t="str">
        <f t="shared" si="1"/>
        <v>X2 XDRIVE28I</v>
      </c>
      <c r="N234" s="147">
        <f>+IF(OR($Q234=Parametres!$G$2,$Q234=Parametres!$G$3),I234,C234)</f>
        <v>-339713.65</v>
      </c>
      <c r="O234" s="147">
        <f>+IF(OR($Q234=Parametres!$G$2,$Q234=Parametres!$G$3),J234,D234)</f>
        <v>-64250.49</v>
      </c>
      <c r="P234" s="147">
        <f>+IF(OR($Q234=Parametres!$G$2,$Q234=Parametres!$G$3),K234,E234)</f>
        <v>-403964.14</v>
      </c>
      <c r="Q234" s="146" t="str">
        <f t="shared" ref="Q234:S234" si="234">+F234</f>
        <v>5-Ventes</v>
      </c>
      <c r="R234" s="145" t="str">
        <f t="shared" si="234"/>
        <v>409</v>
      </c>
      <c r="S234" s="146" t="str">
        <f t="shared" si="234"/>
        <v>_</v>
      </c>
      <c r="T234" s="150" t="str">
        <f>+VLOOKUP($L234,Data_Validation!$A:$D,1,0)</f>
        <v>409</v>
      </c>
      <c r="U234" s="150" t="str">
        <f>+VLOOKUP($L234,Data_Validation!$A:$D,3,0)</f>
        <v>Véhicules neufs</v>
      </c>
      <c r="V234" s="150" t="str">
        <f>+VLOOKUP($L234,Data_Validation!$A:$D,4,0)</f>
        <v>Camions détail</v>
      </c>
      <c r="W234" s="150" t="str">
        <f>+VLOOKUP($L234,Data_Validation!$A:$E,5,0)</f>
        <v>$</v>
      </c>
      <c r="X234" s="150" t="str">
        <f>+VLOOKUP($L234,Data_Validation!$A:$F,6,0)</f>
        <v>OUI</v>
      </c>
    </row>
    <row r="235" spans="1:24" ht="15" customHeight="1">
      <c r="A235" s="141" t="s">
        <v>1077</v>
      </c>
      <c r="B235" s="141" t="s">
        <v>1078</v>
      </c>
      <c r="C235" s="142">
        <v>-223975.93</v>
      </c>
      <c r="D235" s="142">
        <v>0</v>
      </c>
      <c r="E235" s="142">
        <v>-223975.93</v>
      </c>
      <c r="F235" s="141" t="s">
        <v>1031</v>
      </c>
      <c r="G235" s="141" t="s">
        <v>1078</v>
      </c>
      <c r="H235" s="143" t="s">
        <v>452</v>
      </c>
      <c r="I235" s="151"/>
      <c r="J235" s="151"/>
      <c r="K235" s="151"/>
      <c r="L235" s="145" t="str">
        <f t="shared" si="0"/>
        <v>409A</v>
      </c>
      <c r="M235" s="146" t="str">
        <f t="shared" si="1"/>
        <v>X2 M35I XDRIVE</v>
      </c>
      <c r="N235" s="147">
        <f>+IF(OR($Q235=Parametres!$G$2,$Q235=Parametres!$G$3),I235,C235)</f>
        <v>-223975.93</v>
      </c>
      <c r="O235" s="147">
        <f>+IF(OR($Q235=Parametres!$G$2,$Q235=Parametres!$G$3),J235,D235)</f>
        <v>0</v>
      </c>
      <c r="P235" s="147">
        <f>+IF(OR($Q235=Parametres!$G$2,$Q235=Parametres!$G$3),K235,E235)</f>
        <v>-223975.93</v>
      </c>
      <c r="Q235" s="146" t="str">
        <f t="shared" ref="Q235:S235" si="235">+F235</f>
        <v>5-Ventes</v>
      </c>
      <c r="R235" s="145" t="str">
        <f t="shared" si="235"/>
        <v>409A</v>
      </c>
      <c r="S235" s="146" t="str">
        <f t="shared" si="235"/>
        <v>_</v>
      </c>
      <c r="T235" s="150" t="str">
        <f>+VLOOKUP($L235,Data_Validation!$A:$D,1,0)</f>
        <v>409A</v>
      </c>
      <c r="U235" s="150" t="str">
        <f>+VLOOKUP($L235,Data_Validation!$A:$D,3,0)</f>
        <v>Véhicules neufs</v>
      </c>
      <c r="V235" s="150" t="str">
        <f>+VLOOKUP($L235,Data_Validation!$A:$D,4,0)</f>
        <v>Camions détail</v>
      </c>
      <c r="W235" s="150" t="str">
        <f>+VLOOKUP($L235,Data_Validation!$A:$E,5,0)</f>
        <v>$</v>
      </c>
      <c r="X235" s="150" t="str">
        <f>+VLOOKUP($L235,Data_Validation!$A:$F,6,0)</f>
        <v>OUI</v>
      </c>
    </row>
    <row r="236" spans="1:24" ht="15" customHeight="1">
      <c r="A236" s="141" t="s">
        <v>1079</v>
      </c>
      <c r="B236" s="141" t="s">
        <v>1080</v>
      </c>
      <c r="C236" s="142">
        <v>-1550963.94</v>
      </c>
      <c r="D236" s="142">
        <v>0</v>
      </c>
      <c r="E236" s="142">
        <v>-1550963.94</v>
      </c>
      <c r="F236" s="141" t="s">
        <v>1031</v>
      </c>
      <c r="G236" s="141" t="s">
        <v>1080</v>
      </c>
      <c r="H236" s="143" t="s">
        <v>452</v>
      </c>
      <c r="I236" s="151"/>
      <c r="J236" s="151"/>
      <c r="K236" s="151"/>
      <c r="L236" s="145" t="str">
        <f t="shared" si="0"/>
        <v>409C</v>
      </c>
      <c r="M236" s="146" t="str">
        <f t="shared" si="1"/>
        <v>X3 M50 XDRIVE</v>
      </c>
      <c r="N236" s="147">
        <f>+IF(OR($Q236=Parametres!$G$2,$Q236=Parametres!$G$3),I236,C236)</f>
        <v>-1550963.94</v>
      </c>
      <c r="O236" s="147">
        <f>+IF(OR($Q236=Parametres!$G$2,$Q236=Parametres!$G$3),J236,D236)</f>
        <v>0</v>
      </c>
      <c r="P236" s="147">
        <f>+IF(OR($Q236=Parametres!$G$2,$Q236=Parametres!$G$3),K236,E236)</f>
        <v>-1550963.94</v>
      </c>
      <c r="Q236" s="146" t="str">
        <f t="shared" ref="Q236:S236" si="236">+F236</f>
        <v>5-Ventes</v>
      </c>
      <c r="R236" s="145" t="str">
        <f t="shared" si="236"/>
        <v>409C</v>
      </c>
      <c r="S236" s="146" t="str">
        <f t="shared" si="236"/>
        <v>_</v>
      </c>
      <c r="T236" s="150" t="str">
        <f>+VLOOKUP($L236,Data_Validation!$A:$D,1,0)</f>
        <v>409C</v>
      </c>
      <c r="U236" s="150" t="str">
        <f>+VLOOKUP($L236,Data_Validation!$A:$D,3,0)</f>
        <v>Véhicules neufs</v>
      </c>
      <c r="V236" s="150" t="str">
        <f>+VLOOKUP($L236,Data_Validation!$A:$D,4,0)</f>
        <v>Camions détail</v>
      </c>
      <c r="W236" s="150" t="str">
        <f>+VLOOKUP($L236,Data_Validation!$A:$E,5,0)</f>
        <v>$</v>
      </c>
      <c r="X236" s="150" t="str">
        <f>+VLOOKUP($L236,Data_Validation!$A:$F,6,0)</f>
        <v>oui</v>
      </c>
    </row>
    <row r="237" spans="1:24" ht="15" customHeight="1">
      <c r="A237" s="141" t="s">
        <v>1082</v>
      </c>
      <c r="B237" s="141" t="s">
        <v>1083</v>
      </c>
      <c r="C237" s="142">
        <v>-283917.96000000002</v>
      </c>
      <c r="D237" s="142">
        <v>-69019.5</v>
      </c>
      <c r="E237" s="142">
        <v>-352937.46</v>
      </c>
      <c r="F237" s="141" t="s">
        <v>1031</v>
      </c>
      <c r="G237" s="141" t="s">
        <v>1083</v>
      </c>
      <c r="H237" s="143" t="s">
        <v>452</v>
      </c>
      <c r="I237" s="151"/>
      <c r="J237" s="151"/>
      <c r="K237" s="151"/>
      <c r="L237" s="145" t="str">
        <f t="shared" si="0"/>
        <v>411C</v>
      </c>
      <c r="M237" s="146" t="str">
        <f t="shared" si="1"/>
        <v>VTES -VTE - 330I XDRIVE SEDAN</v>
      </c>
      <c r="N237" s="147">
        <f>+IF(OR($Q237=Parametres!$G$2,$Q237=Parametres!$G$3),I237,C237)</f>
        <v>-283917.96000000002</v>
      </c>
      <c r="O237" s="147">
        <f>+IF(OR($Q237=Parametres!$G$2,$Q237=Parametres!$G$3),J237,D237)</f>
        <v>-69019.5</v>
      </c>
      <c r="P237" s="147">
        <f>+IF(OR($Q237=Parametres!$G$2,$Q237=Parametres!$G$3),K237,E237)</f>
        <v>-352937.46</v>
      </c>
      <c r="Q237" s="146" t="str">
        <f t="shared" ref="Q237:S237" si="237">+F237</f>
        <v>5-Ventes</v>
      </c>
      <c r="R237" s="145" t="str">
        <f t="shared" si="237"/>
        <v>411C</v>
      </c>
      <c r="S237" s="146" t="str">
        <f t="shared" si="237"/>
        <v>_</v>
      </c>
      <c r="T237" s="149" t="str">
        <f>+VLOOKUP($L237,Data_Validation!$A:$D,1,0)</f>
        <v>411C</v>
      </c>
      <c r="U237" s="150" t="str">
        <f>+VLOOKUP($L237,Data_Validation!$A:$D,3,0)</f>
        <v>Véhicules neufs</v>
      </c>
      <c r="V237" s="150" t="str">
        <f>+VLOOKUP($L237,Data_Validation!$A:$D,4,0)</f>
        <v>Autos détail</v>
      </c>
      <c r="W237" s="150" t="str">
        <f>+VLOOKUP($L237,Data_Validation!$A:$E,5,0)</f>
        <v>$</v>
      </c>
      <c r="X237" s="150" t="str">
        <f>+VLOOKUP($L237,Data_Validation!$A:$F,6,0)</f>
        <v>Oui</v>
      </c>
    </row>
    <row r="238" spans="1:24" ht="15.75" customHeight="1">
      <c r="A238" s="141" t="s">
        <v>1086</v>
      </c>
      <c r="B238" s="141" t="s">
        <v>1087</v>
      </c>
      <c r="C238" s="142">
        <v>-450777.47</v>
      </c>
      <c r="D238" s="142">
        <v>0</v>
      </c>
      <c r="E238" s="142">
        <v>-450777.47</v>
      </c>
      <c r="F238" s="141" t="s">
        <v>1031</v>
      </c>
      <c r="G238" s="141" t="s">
        <v>1087</v>
      </c>
      <c r="H238" s="143" t="s">
        <v>452</v>
      </c>
      <c r="I238" s="151"/>
      <c r="J238" s="151"/>
      <c r="K238" s="151"/>
      <c r="L238" s="145" t="str">
        <f t="shared" si="0"/>
        <v>412C</v>
      </c>
      <c r="M238" s="146" t="str">
        <f t="shared" si="1"/>
        <v>M340I XDRIVE</v>
      </c>
      <c r="N238" s="147">
        <f>+IF(OR($Q238=Parametres!$G$2,$Q238=Parametres!$G$3),I238,C238)</f>
        <v>-450777.47</v>
      </c>
      <c r="O238" s="147">
        <f>+IF(OR($Q238=Parametres!$G$2,$Q238=Parametres!$G$3),J238,D238)</f>
        <v>0</v>
      </c>
      <c r="P238" s="147">
        <f>+IF(OR($Q238=Parametres!$G$2,$Q238=Parametres!$G$3),K238,E238)</f>
        <v>-450777.47</v>
      </c>
      <c r="Q238" s="146" t="str">
        <f t="shared" ref="Q238:S238" si="238">+F238</f>
        <v>5-Ventes</v>
      </c>
      <c r="R238" s="145" t="str">
        <f t="shared" si="238"/>
        <v>412C</v>
      </c>
      <c r="S238" s="146" t="str">
        <f t="shared" si="238"/>
        <v>_</v>
      </c>
      <c r="T238" s="150" t="str">
        <f>+VLOOKUP($L238,Data_Validation!$A:$D,1,0)</f>
        <v>412C</v>
      </c>
      <c r="U238" s="150" t="str">
        <f>+VLOOKUP($L238,Data_Validation!$A:$D,3,0)</f>
        <v>Véhicules neufs</v>
      </c>
      <c r="V238" s="150" t="str">
        <f>+VLOOKUP($L238,Data_Validation!$A:$D,4,0)</f>
        <v>Autos détail</v>
      </c>
      <c r="W238" s="150" t="str">
        <f>+VLOOKUP($L238,Data_Validation!$A:$E,5,0)</f>
        <v>$</v>
      </c>
      <c r="X238" s="150" t="str">
        <f>+VLOOKUP($L238,Data_Validation!$A:$F,6,0)</f>
        <v>Oui</v>
      </c>
    </row>
    <row r="239" spans="1:24" ht="15" customHeight="1">
      <c r="A239" s="141" t="s">
        <v>1089</v>
      </c>
      <c r="B239" s="141" t="s">
        <v>1090</v>
      </c>
      <c r="C239" s="142">
        <v>-190208.98</v>
      </c>
      <c r="D239" s="142">
        <v>0</v>
      </c>
      <c r="E239" s="142">
        <v>-190208.98</v>
      </c>
      <c r="F239" s="141" t="s">
        <v>1031</v>
      </c>
      <c r="G239" s="141" t="s">
        <v>1090</v>
      </c>
      <c r="H239" s="143" t="s">
        <v>452</v>
      </c>
      <c r="I239" s="151"/>
      <c r="J239" s="151"/>
      <c r="K239" s="151"/>
      <c r="L239" s="145" t="str">
        <f t="shared" si="0"/>
        <v>414C</v>
      </c>
      <c r="M239" s="146" t="str">
        <f t="shared" si="1"/>
        <v>I4 M60 XDRIVE GRAN COUPE</v>
      </c>
      <c r="N239" s="147">
        <f>+IF(OR($Q239=Parametres!$G$2,$Q239=Parametres!$G$3),I239,C239)</f>
        <v>-190208.98</v>
      </c>
      <c r="O239" s="147">
        <f>+IF(OR($Q239=Parametres!$G$2,$Q239=Parametres!$G$3),J239,D239)</f>
        <v>0</v>
      </c>
      <c r="P239" s="147">
        <f>+IF(OR($Q239=Parametres!$G$2,$Q239=Parametres!$G$3),K239,E239)</f>
        <v>-190208.98</v>
      </c>
      <c r="Q239" s="146" t="str">
        <f t="shared" ref="Q239:S239" si="239">+F239</f>
        <v>5-Ventes</v>
      </c>
      <c r="R239" s="145" t="str">
        <f t="shared" si="239"/>
        <v>414C</v>
      </c>
      <c r="S239" s="146" t="str">
        <f t="shared" si="239"/>
        <v>_</v>
      </c>
      <c r="T239" s="165" t="str">
        <f>+VLOOKUP($L239,Data_Validation!$A:$D,1,0)</f>
        <v>414C</v>
      </c>
      <c r="U239" s="150" t="str">
        <f>+VLOOKUP($L239,Data_Validation!$A:$D,3,0)</f>
        <v>Véhicules neufs</v>
      </c>
      <c r="V239" s="150" t="str">
        <f>+VLOOKUP($L239,Data_Validation!$A:$D,4,0)</f>
        <v>Autos détail</v>
      </c>
      <c r="W239" s="150" t="str">
        <f>+VLOOKUP($L239,Data_Validation!$A:$E,5,0)</f>
        <v>$</v>
      </c>
      <c r="X239" s="150" t="str">
        <f>+VLOOKUP($L239,Data_Validation!$A:$F,6,0)</f>
        <v>Oui</v>
      </c>
    </row>
    <row r="240" spans="1:24" ht="15" customHeight="1">
      <c r="A240" s="141" t="s">
        <v>1093</v>
      </c>
      <c r="B240" s="141" t="s">
        <v>1094</v>
      </c>
      <c r="C240" s="144">
        <v>-158768.28</v>
      </c>
      <c r="D240" s="144">
        <v>0</v>
      </c>
      <c r="E240" s="144">
        <v>-158768.28</v>
      </c>
      <c r="F240" s="141" t="s">
        <v>1031</v>
      </c>
      <c r="G240" s="141" t="s">
        <v>1094</v>
      </c>
      <c r="H240" s="143" t="s">
        <v>452</v>
      </c>
      <c r="I240" s="142"/>
      <c r="J240" s="142"/>
      <c r="K240" s="142"/>
      <c r="L240" s="145" t="str">
        <f t="shared" si="0"/>
        <v>415A</v>
      </c>
      <c r="M240" s="146" t="str">
        <f t="shared" si="1"/>
        <v>VTES -VTE - 750e xDRIVE</v>
      </c>
      <c r="N240" s="147">
        <f>+IF(OR($Q240=Parametres!$G$2,$Q240=Parametres!$G$3),I240,C240)</f>
        <v>-158768.28</v>
      </c>
      <c r="O240" s="147">
        <f>+IF(OR($Q240=Parametres!$G$2,$Q240=Parametres!$G$3),J240,D240)</f>
        <v>0</v>
      </c>
      <c r="P240" s="147">
        <f>+IF(OR($Q240=Parametres!$G$2,$Q240=Parametres!$G$3),K240,E240)</f>
        <v>-158768.28</v>
      </c>
      <c r="Q240" s="146" t="str">
        <f t="shared" ref="Q240:S240" si="240">+F240</f>
        <v>5-Ventes</v>
      </c>
      <c r="R240" s="145" t="str">
        <f t="shared" si="240"/>
        <v>415A</v>
      </c>
      <c r="S240" s="146" t="str">
        <f t="shared" si="240"/>
        <v>_</v>
      </c>
      <c r="T240" s="150" t="str">
        <f>+VLOOKUP($L240,Data_Validation!$A:$D,1,0)</f>
        <v>415A</v>
      </c>
      <c r="U240" s="150" t="str">
        <f>+VLOOKUP($L240,Data_Validation!$A:$D,3,0)</f>
        <v>Véhicules neufs</v>
      </c>
      <c r="V240" s="150" t="str">
        <f>+VLOOKUP($L240,Data_Validation!$A:$D,4,0)</f>
        <v>Autos détail</v>
      </c>
      <c r="W240" s="150" t="str">
        <f>+VLOOKUP($L240,Data_Validation!$A:$E,5,0)</f>
        <v>$</v>
      </c>
      <c r="X240" s="150" t="str">
        <f>+VLOOKUP($L240,Data_Validation!$A:$F,6,0)</f>
        <v>Oui</v>
      </c>
    </row>
    <row r="241" spans="1:24" ht="15" customHeight="1">
      <c r="A241" s="141" t="s">
        <v>1096</v>
      </c>
      <c r="B241" s="141" t="s">
        <v>1097</v>
      </c>
      <c r="C241" s="144">
        <v>-1788784.31</v>
      </c>
      <c r="D241" s="144">
        <v>-389317.7</v>
      </c>
      <c r="E241" s="144">
        <v>-2178102.0099999998</v>
      </c>
      <c r="F241" s="141" t="s">
        <v>1031</v>
      </c>
      <c r="G241" s="141" t="s">
        <v>1097</v>
      </c>
      <c r="H241" s="143" t="s">
        <v>452</v>
      </c>
      <c r="I241" s="142"/>
      <c r="J241" s="142"/>
      <c r="K241" s="142"/>
      <c r="L241" s="145" t="str">
        <f t="shared" si="0"/>
        <v>416</v>
      </c>
      <c r="M241" s="146" t="str">
        <f t="shared" si="1"/>
        <v>VTE - X1 XDRIVE 28I</v>
      </c>
      <c r="N241" s="147">
        <f>+IF(OR($Q241=Parametres!$G$2,$Q241=Parametres!$G$3),I241,C241)</f>
        <v>-1788784.31</v>
      </c>
      <c r="O241" s="147">
        <f>+IF(OR($Q241=Parametres!$G$2,$Q241=Parametres!$G$3),J241,D241)</f>
        <v>-389317.7</v>
      </c>
      <c r="P241" s="147">
        <f>+IF(OR($Q241=Parametres!$G$2,$Q241=Parametres!$G$3),K241,E241)</f>
        <v>-2178102.0099999998</v>
      </c>
      <c r="Q241" s="146" t="str">
        <f t="shared" ref="Q241:S241" si="241">+F241</f>
        <v>5-Ventes</v>
      </c>
      <c r="R241" s="145" t="str">
        <f t="shared" si="241"/>
        <v>416</v>
      </c>
      <c r="S241" s="146" t="str">
        <f t="shared" si="241"/>
        <v>_</v>
      </c>
      <c r="T241" s="165" t="str">
        <f>+VLOOKUP($L241,Data_Validation!$A:$D,1,0)</f>
        <v>416</v>
      </c>
      <c r="U241" s="150" t="str">
        <f>+VLOOKUP($L241,Data_Validation!$A:$D,3,0)</f>
        <v>Véhicules neufs</v>
      </c>
      <c r="V241" s="150" t="str">
        <f>+VLOOKUP($L241,Data_Validation!$A:$D,4,0)</f>
        <v>Camions détail</v>
      </c>
      <c r="W241" s="150" t="str">
        <f>+VLOOKUP($L241,Data_Validation!$A:$E,5,0)</f>
        <v>$</v>
      </c>
      <c r="X241" s="150" t="str">
        <f>+VLOOKUP($L241,Data_Validation!$A:$F,6,0)</f>
        <v>Oui</v>
      </c>
    </row>
    <row r="242" spans="1:24" ht="15" customHeight="1">
      <c r="A242" s="141" t="s">
        <v>1098</v>
      </c>
      <c r="B242" s="141" t="s">
        <v>1099</v>
      </c>
      <c r="C242" s="151">
        <v>-582084.11</v>
      </c>
      <c r="D242" s="151">
        <v>-290207.96999999997</v>
      </c>
      <c r="E242" s="151">
        <v>-872292.08</v>
      </c>
      <c r="F242" s="141" t="s">
        <v>1031</v>
      </c>
      <c r="G242" s="141" t="s">
        <v>1099</v>
      </c>
      <c r="H242" s="143" t="s">
        <v>452</v>
      </c>
      <c r="I242" s="151"/>
      <c r="J242" s="151"/>
      <c r="K242" s="151"/>
      <c r="L242" s="145" t="str">
        <f t="shared" si="0"/>
        <v>416A</v>
      </c>
      <c r="M242" s="146" t="str">
        <f t="shared" si="1"/>
        <v>VTES -VTE - X1 M35i xDRIVE</v>
      </c>
      <c r="N242" s="147">
        <f>+IF(OR($Q242=Parametres!$G$2,$Q242=Parametres!$G$3),I242,C242)</f>
        <v>-582084.11</v>
      </c>
      <c r="O242" s="147">
        <f>+IF(OR($Q242=Parametres!$G$2,$Q242=Parametres!$G$3),J242,D242)</f>
        <v>-290207.96999999997</v>
      </c>
      <c r="P242" s="147">
        <f>+IF(OR($Q242=Parametres!$G$2,$Q242=Parametres!$G$3),K242,E242)</f>
        <v>-872292.08</v>
      </c>
      <c r="Q242" s="146" t="str">
        <f t="shared" ref="Q242:S242" si="242">+F242</f>
        <v>5-Ventes</v>
      </c>
      <c r="R242" s="145" t="str">
        <f t="shared" si="242"/>
        <v>416A</v>
      </c>
      <c r="S242" s="146" t="str">
        <f t="shared" si="242"/>
        <v>_</v>
      </c>
      <c r="T242" s="150" t="str">
        <f>+VLOOKUP($L242,Data_Validation!$A:$D,1,0)</f>
        <v>416A</v>
      </c>
      <c r="U242" s="150" t="str">
        <f>+VLOOKUP($L242,Data_Validation!$A:$D,3,0)</f>
        <v>Véhicules neufs</v>
      </c>
      <c r="V242" s="150" t="str">
        <f>+VLOOKUP($L242,Data_Validation!$A:$D,4,0)</f>
        <v>Camions détail</v>
      </c>
      <c r="W242" s="150" t="str">
        <f>+VLOOKUP($L242,Data_Validation!$A:$E,5,0)</f>
        <v>$</v>
      </c>
      <c r="X242" s="150" t="str">
        <f>+VLOOKUP($L242,Data_Validation!$A:$F,6,0)</f>
        <v>Oui</v>
      </c>
    </row>
    <row r="243" spans="1:24" ht="15.75" customHeight="1">
      <c r="A243" s="141" t="s">
        <v>1100</v>
      </c>
      <c r="B243" s="141" t="s">
        <v>1101</v>
      </c>
      <c r="C243" s="151">
        <v>-2232410.9</v>
      </c>
      <c r="D243" s="151">
        <v>-266487.49</v>
      </c>
      <c r="E243" s="151">
        <v>-2498898.39</v>
      </c>
      <c r="F243" s="141" t="s">
        <v>1031</v>
      </c>
      <c r="G243" s="141" t="s">
        <v>1101</v>
      </c>
      <c r="H243" s="143" t="s">
        <v>452</v>
      </c>
      <c r="I243" s="151"/>
      <c r="J243" s="151"/>
      <c r="K243" s="151"/>
      <c r="L243" s="145" t="str">
        <f t="shared" si="0"/>
        <v>418</v>
      </c>
      <c r="M243" s="146" t="str">
        <f t="shared" si="1"/>
        <v>VTE - AUTRES MODELES BMW</v>
      </c>
      <c r="N243" s="147">
        <f>+IF(OR($Q243=Parametres!$G$2,$Q243=Parametres!$G$3),I243,C243)</f>
        <v>-2232410.9</v>
      </c>
      <c r="O243" s="147">
        <f>+IF(OR($Q243=Parametres!$G$2,$Q243=Parametres!$G$3),J243,D243)</f>
        <v>-266487.49</v>
      </c>
      <c r="P243" s="147">
        <f>+IF(OR($Q243=Parametres!$G$2,$Q243=Parametres!$G$3),K243,E243)</f>
        <v>-2498898.39</v>
      </c>
      <c r="Q243" s="146" t="str">
        <f t="shared" ref="Q243:S243" si="243">+F243</f>
        <v>5-Ventes</v>
      </c>
      <c r="R243" s="145" t="str">
        <f t="shared" si="243"/>
        <v>418</v>
      </c>
      <c r="S243" s="146" t="str">
        <f t="shared" si="243"/>
        <v>_</v>
      </c>
      <c r="T243" s="165" t="str">
        <f>+VLOOKUP($L243,Data_Validation!$A:$D,1,0)</f>
        <v>418</v>
      </c>
      <c r="U243" s="150" t="str">
        <f>+VLOOKUP($L243,Data_Validation!$A:$D,3,0)</f>
        <v>Véhicules neufs</v>
      </c>
      <c r="V243" s="150" t="str">
        <f>+VLOOKUP($L243,Data_Validation!$A:$D,4,0)</f>
        <v>Ex-Démos et courtoisies</v>
      </c>
      <c r="W243" s="150" t="str">
        <f>+VLOOKUP($L243,Data_Validation!$A:$E,5,0)</f>
        <v>$</v>
      </c>
      <c r="X243" s="150" t="str">
        <f>+VLOOKUP($L243,Data_Validation!$A:$F,6,0)</f>
        <v>Oui</v>
      </c>
    </row>
    <row r="244" spans="1:24" ht="15" customHeight="1">
      <c r="A244" s="141" t="s">
        <v>1105</v>
      </c>
      <c r="B244" s="141" t="s">
        <v>1106</v>
      </c>
      <c r="C244" s="151">
        <v>-304574.36</v>
      </c>
      <c r="D244" s="151">
        <v>0</v>
      </c>
      <c r="E244" s="151">
        <v>-304574.36</v>
      </c>
      <c r="F244" s="141" t="s">
        <v>1031</v>
      </c>
      <c r="G244" s="141" t="s">
        <v>1101</v>
      </c>
      <c r="H244" s="143" t="s">
        <v>452</v>
      </c>
      <c r="I244" s="151"/>
      <c r="J244" s="151"/>
      <c r="K244" s="151"/>
      <c r="L244" s="145" t="str">
        <f t="shared" si="0"/>
        <v>418A</v>
      </c>
      <c r="M244" s="146" t="str">
        <f t="shared" si="1"/>
        <v>VTE - AUTRES MODELES BMW CAMION</v>
      </c>
      <c r="N244" s="147">
        <f>+IF(OR($Q244=Parametres!$G$2,$Q244=Parametres!$G$3),I244,C244)</f>
        <v>-304574.36</v>
      </c>
      <c r="O244" s="147">
        <f>+IF(OR($Q244=Parametres!$G$2,$Q244=Parametres!$G$3),J244,D244)</f>
        <v>0</v>
      </c>
      <c r="P244" s="147">
        <f>+IF(OR($Q244=Parametres!$G$2,$Q244=Parametres!$G$3),K244,E244)</f>
        <v>-304574.36</v>
      </c>
      <c r="Q244" s="146" t="str">
        <f t="shared" ref="Q244:S244" si="244">+F244</f>
        <v>5-Ventes</v>
      </c>
      <c r="R244" s="145" t="str">
        <f t="shared" si="244"/>
        <v>418</v>
      </c>
      <c r="S244" s="146" t="str">
        <f t="shared" si="244"/>
        <v>_</v>
      </c>
      <c r="T244" s="149" t="str">
        <f>+VLOOKUP($L244,Data_Validation!$A:$D,1,0)</f>
        <v>418A</v>
      </c>
      <c r="U244" s="150" t="str">
        <f>+VLOOKUP($L244,Data_Validation!$A:$D,3,0)</f>
        <v>Véhicules neufs</v>
      </c>
      <c r="V244" s="150" t="str">
        <f>+VLOOKUP($L244,Data_Validation!$A:$D,4,0)</f>
        <v>Ex-Démos et courtoisies</v>
      </c>
      <c r="W244" s="150" t="str">
        <f>+VLOOKUP($L244,Data_Validation!$A:$E,5,0)</f>
        <v>$</v>
      </c>
      <c r="X244" s="150" t="str">
        <f>+VLOOKUP($L244,Data_Validation!$A:$F,6,0)</f>
        <v>Oui</v>
      </c>
    </row>
    <row r="245" spans="1:24" ht="15" customHeight="1">
      <c r="A245" s="141" t="s">
        <v>1109</v>
      </c>
      <c r="B245" s="141" t="s">
        <v>1110</v>
      </c>
      <c r="C245" s="151">
        <v>-1331700.31</v>
      </c>
      <c r="D245" s="151">
        <v>-187993</v>
      </c>
      <c r="E245" s="151">
        <v>-1519693.31</v>
      </c>
      <c r="F245" s="141" t="s">
        <v>1031</v>
      </c>
      <c r="G245" s="141" t="s">
        <v>1110</v>
      </c>
      <c r="H245" s="143" t="s">
        <v>452</v>
      </c>
      <c r="I245" s="151"/>
      <c r="J245" s="151"/>
      <c r="K245" s="151"/>
      <c r="L245" s="145" t="str">
        <f t="shared" si="0"/>
        <v>419</v>
      </c>
      <c r="M245" s="146" t="str">
        <f t="shared" si="1"/>
        <v>VTE - FLEET VOITURE BMW</v>
      </c>
      <c r="N245" s="147">
        <f>+IF(OR($Q245=Parametres!$G$2,$Q245=Parametres!$G$3),I245,C245)</f>
        <v>-1331700.31</v>
      </c>
      <c r="O245" s="147">
        <f>+IF(OR($Q245=Parametres!$G$2,$Q245=Parametres!$G$3),J245,D245)</f>
        <v>-187993</v>
      </c>
      <c r="P245" s="147">
        <f>+IF(OR($Q245=Parametres!$G$2,$Q245=Parametres!$G$3),K245,E245)</f>
        <v>-1519693.31</v>
      </c>
      <c r="Q245" s="146" t="str">
        <f t="shared" ref="Q245:S245" si="245">+F245</f>
        <v>5-Ventes</v>
      </c>
      <c r="R245" s="145" t="str">
        <f t="shared" si="245"/>
        <v>419</v>
      </c>
      <c r="S245" s="146" t="str">
        <f t="shared" si="245"/>
        <v>_</v>
      </c>
      <c r="T245" s="165" t="str">
        <f>+VLOOKUP($L245,Data_Validation!$A:$D,1,0)</f>
        <v>419</v>
      </c>
      <c r="U245" s="150" t="str">
        <f>+VLOOKUP($L245,Data_Validation!$A:$D,3,0)</f>
        <v>Véhicules neufs</v>
      </c>
      <c r="V245" s="150" t="str">
        <f>+VLOOKUP($L245,Data_Validation!$A:$D,4,0)</f>
        <v>Flottes</v>
      </c>
      <c r="W245" s="150" t="str">
        <f>+VLOOKUP($L245,Data_Validation!$A:$E,5,0)</f>
        <v>$</v>
      </c>
      <c r="X245" s="150" t="str">
        <f>+VLOOKUP($L245,Data_Validation!$A:$F,6,0)</f>
        <v>Oui</v>
      </c>
    </row>
    <row r="246" spans="1:24" ht="15" customHeight="1">
      <c r="A246" s="141" t="s">
        <v>1111</v>
      </c>
      <c r="B246" s="141" t="s">
        <v>1112</v>
      </c>
      <c r="C246" s="151">
        <v>-471102.75</v>
      </c>
      <c r="D246" s="151">
        <v>0</v>
      </c>
      <c r="E246" s="151">
        <v>-471102.75</v>
      </c>
      <c r="F246" s="141" t="s">
        <v>1031</v>
      </c>
      <c r="G246" s="141" t="s">
        <v>1112</v>
      </c>
      <c r="H246" s="143" t="s">
        <v>452</v>
      </c>
      <c r="I246" s="151"/>
      <c r="J246" s="151"/>
      <c r="K246" s="151"/>
      <c r="L246" s="145" t="str">
        <f t="shared" si="0"/>
        <v>419A</v>
      </c>
      <c r="M246" s="146" t="str">
        <f t="shared" si="1"/>
        <v>VTE - FLEET CAMION BMW</v>
      </c>
      <c r="N246" s="147">
        <f>+IF(OR($Q246=Parametres!$G$2,$Q246=Parametres!$G$3),I246,C246)</f>
        <v>-471102.75</v>
      </c>
      <c r="O246" s="147">
        <f>+IF(OR($Q246=Parametres!$G$2,$Q246=Parametres!$G$3),J246,D246)</f>
        <v>0</v>
      </c>
      <c r="P246" s="147">
        <f>+IF(OR($Q246=Parametres!$G$2,$Q246=Parametres!$G$3),K246,E246)</f>
        <v>-471102.75</v>
      </c>
      <c r="Q246" s="146" t="str">
        <f t="shared" ref="Q246:S246" si="246">+F246</f>
        <v>5-Ventes</v>
      </c>
      <c r="R246" s="145" t="str">
        <f t="shared" si="246"/>
        <v>419A</v>
      </c>
      <c r="S246" s="146" t="str">
        <f t="shared" si="246"/>
        <v>_</v>
      </c>
      <c r="T246" s="165" t="str">
        <f>+VLOOKUP($L246,Data_Validation!$A:$D,1,0)</f>
        <v>419A</v>
      </c>
      <c r="U246" s="150" t="str">
        <f>+VLOOKUP($L246,Data_Validation!$A:$D,3,0)</f>
        <v>Véhicules neufs</v>
      </c>
      <c r="V246" s="150" t="str">
        <f>+VLOOKUP($L246,Data_Validation!$A:$D,4,0)</f>
        <v>Flottes</v>
      </c>
      <c r="W246" s="150" t="str">
        <f>+VLOOKUP($L246,Data_Validation!$A:$E,5,0)</f>
        <v>$</v>
      </c>
      <c r="X246" s="150" t="str">
        <f>+VLOOKUP($L246,Data_Validation!$A:$F,6,0)</f>
        <v>Oui</v>
      </c>
    </row>
    <row r="247" spans="1:24" ht="15.75" customHeight="1">
      <c r="A247" s="141" t="s">
        <v>1113</v>
      </c>
      <c r="B247" s="141" t="s">
        <v>1114</v>
      </c>
      <c r="C247" s="151">
        <v>-324980.99</v>
      </c>
      <c r="D247" s="151">
        <v>0</v>
      </c>
      <c r="E247" s="151">
        <v>-324980.99</v>
      </c>
      <c r="F247" s="141" t="s">
        <v>1031</v>
      </c>
      <c r="G247" s="141" t="s">
        <v>1114</v>
      </c>
      <c r="H247" s="143" t="s">
        <v>452</v>
      </c>
      <c r="I247" s="151"/>
      <c r="J247" s="151"/>
      <c r="K247" s="151"/>
      <c r="L247" s="145" t="str">
        <f t="shared" si="0"/>
        <v>422A</v>
      </c>
      <c r="M247" s="146" t="str">
        <f t="shared" si="1"/>
        <v>VTE - X6 XDRIVE 35I</v>
      </c>
      <c r="N247" s="147">
        <f>+IF(OR($Q247=Parametres!$G$2,$Q247=Parametres!$G$3),I247,C247)</f>
        <v>-324980.99</v>
      </c>
      <c r="O247" s="147">
        <f>+IF(OR($Q247=Parametres!$G$2,$Q247=Parametres!$G$3),J247,D247)</f>
        <v>0</v>
      </c>
      <c r="P247" s="147">
        <f>+IF(OR($Q247=Parametres!$G$2,$Q247=Parametres!$G$3),K247,E247)</f>
        <v>-324980.99</v>
      </c>
      <c r="Q247" s="146" t="str">
        <f t="shared" ref="Q247:S247" si="247">+F247</f>
        <v>5-Ventes</v>
      </c>
      <c r="R247" s="145" t="str">
        <f t="shared" si="247"/>
        <v>422A</v>
      </c>
      <c r="S247" s="146" t="str">
        <f t="shared" si="247"/>
        <v>_</v>
      </c>
      <c r="T247" s="165" t="str">
        <f>+VLOOKUP($L247,Data_Validation!$A:$D,1,0)</f>
        <v>422A</v>
      </c>
      <c r="U247" s="150" t="str">
        <f>+VLOOKUP($L247,Data_Validation!$A:$D,3,0)</f>
        <v>Véhicules neufs</v>
      </c>
      <c r="V247" s="150" t="str">
        <f>+VLOOKUP($L247,Data_Validation!$A:$D,4,0)</f>
        <v>Camions détail</v>
      </c>
      <c r="W247" s="150" t="str">
        <f>+VLOOKUP($L247,Data_Validation!$A:$E,5,0)</f>
        <v>$</v>
      </c>
      <c r="X247" s="150" t="str">
        <f>+VLOOKUP($L247,Data_Validation!$A:$F,6,0)</f>
        <v>Oui</v>
      </c>
    </row>
    <row r="248" spans="1:24" ht="15" customHeight="1">
      <c r="A248" s="141" t="s">
        <v>1115</v>
      </c>
      <c r="B248" s="141" t="s">
        <v>1116</v>
      </c>
      <c r="C248" s="142">
        <v>-508551.65</v>
      </c>
      <c r="D248" s="142">
        <v>-147129.49</v>
      </c>
      <c r="E248" s="142">
        <v>-655681.14</v>
      </c>
      <c r="F248" s="141" t="s">
        <v>1031</v>
      </c>
      <c r="G248" s="141" t="s">
        <v>1116</v>
      </c>
      <c r="H248" s="143" t="s">
        <v>452</v>
      </c>
      <c r="I248" s="151"/>
      <c r="J248" s="151"/>
      <c r="K248" s="151"/>
      <c r="L248" s="145" t="str">
        <f t="shared" si="0"/>
        <v>422C</v>
      </c>
      <c r="M248" s="146" t="str">
        <f t="shared" si="1"/>
        <v>VTES -VTE - X6 M60i</v>
      </c>
      <c r="N248" s="147">
        <f>+IF(OR($Q248=Parametres!$G$2,$Q248=Parametres!$G$3),I248,C248)</f>
        <v>-508551.65</v>
      </c>
      <c r="O248" s="148">
        <f>+IF(OR($Q248=Parametres!$G$2,$Q248=Parametres!$G$3),J248,D248)</f>
        <v>-147129.49</v>
      </c>
      <c r="P248" s="147">
        <f>+IF(OR($Q248=Parametres!$G$2,$Q248=Parametres!$G$3),K248,E248)</f>
        <v>-655681.14</v>
      </c>
      <c r="Q248" s="146" t="str">
        <f t="shared" ref="Q248:S248" si="248">+F248</f>
        <v>5-Ventes</v>
      </c>
      <c r="R248" s="145" t="str">
        <f t="shared" si="248"/>
        <v>422C</v>
      </c>
      <c r="S248" s="146" t="str">
        <f t="shared" si="248"/>
        <v>_</v>
      </c>
      <c r="T248" s="150" t="str">
        <f>+VLOOKUP($L248,Data_Validation!$A:$D,1,0)</f>
        <v>422C</v>
      </c>
      <c r="U248" s="150" t="str">
        <f>+VLOOKUP($L248,Data_Validation!$A:$D,3,0)</f>
        <v>Véhicules neufs</v>
      </c>
      <c r="V248" s="150" t="str">
        <f>+VLOOKUP($L248,Data_Validation!$A:$D,4,0)</f>
        <v>Camions détail</v>
      </c>
      <c r="W248" s="150" t="str">
        <f>+VLOOKUP($L248,Data_Validation!$A:$E,5,0)</f>
        <v>$</v>
      </c>
      <c r="X248" s="150" t="str">
        <f>+VLOOKUP($L248,Data_Validation!$A:$F,6,0)</f>
        <v>oui</v>
      </c>
    </row>
    <row r="249" spans="1:24" ht="15" customHeight="1">
      <c r="A249" s="141" t="s">
        <v>1117</v>
      </c>
      <c r="B249" s="141" t="s">
        <v>1118</v>
      </c>
      <c r="C249" s="142">
        <v>-897605.6</v>
      </c>
      <c r="D249" s="142">
        <v>0</v>
      </c>
      <c r="E249" s="142">
        <v>-897605.6</v>
      </c>
      <c r="F249" s="141" t="s">
        <v>1031</v>
      </c>
      <c r="G249" s="141" t="s">
        <v>1118</v>
      </c>
      <c r="H249" s="143" t="s">
        <v>452</v>
      </c>
      <c r="I249" s="151"/>
      <c r="J249" s="151"/>
      <c r="K249" s="151"/>
      <c r="L249" s="145" t="str">
        <f t="shared" si="0"/>
        <v>423C</v>
      </c>
      <c r="M249" s="146" t="str">
        <f t="shared" si="1"/>
        <v>VTES -X3 XDRIVE 30E</v>
      </c>
      <c r="N249" s="147">
        <f>+IF(OR($Q249=Parametres!$G$2,$Q249=Parametres!$G$3),I249,C249)</f>
        <v>-897605.6</v>
      </c>
      <c r="O249" s="147">
        <f>+IF(OR($Q249=Parametres!$G$2,$Q249=Parametres!$G$3),J249,D249)</f>
        <v>0</v>
      </c>
      <c r="P249" s="147">
        <f>+IF(OR($Q249=Parametres!$G$2,$Q249=Parametres!$G$3),K249,E249)</f>
        <v>-897605.6</v>
      </c>
      <c r="Q249" s="146" t="str">
        <f t="shared" ref="Q249:S249" si="249">+F249</f>
        <v>5-Ventes</v>
      </c>
      <c r="R249" s="145" t="str">
        <f t="shared" si="249"/>
        <v>423C</v>
      </c>
      <c r="S249" s="146" t="str">
        <f t="shared" si="249"/>
        <v>_</v>
      </c>
      <c r="T249" s="149" t="str">
        <f>+VLOOKUP($L249,Data_Validation!$A:$D,1,0)</f>
        <v>423C</v>
      </c>
      <c r="U249" s="150" t="str">
        <f>+VLOOKUP($L249,Data_Validation!$A:$D,3,0)</f>
        <v>Véhicules neufs</v>
      </c>
      <c r="V249" s="150" t="str">
        <f>+VLOOKUP($L249,Data_Validation!$A:$D,4,0)</f>
        <v>Camions détail</v>
      </c>
      <c r="W249" s="150" t="str">
        <f>+VLOOKUP($L249,Data_Validation!$A:$E,5,0)</f>
        <v>$</v>
      </c>
      <c r="X249" s="150" t="str">
        <f>+VLOOKUP($L249,Data_Validation!$A:$F,6,0)</f>
        <v>Oui</v>
      </c>
    </row>
    <row r="250" spans="1:24" ht="15" customHeight="1">
      <c r="A250" s="141" t="s">
        <v>1119</v>
      </c>
      <c r="B250" s="141" t="s">
        <v>1120</v>
      </c>
      <c r="C250" s="151">
        <v>-963694.64</v>
      </c>
      <c r="D250" s="151">
        <v>-116306.49</v>
      </c>
      <c r="E250" s="151">
        <v>-1080001.1299999999</v>
      </c>
      <c r="F250" s="141" t="s">
        <v>1031</v>
      </c>
      <c r="G250" s="141" t="s">
        <v>1120</v>
      </c>
      <c r="H250" s="143" t="s">
        <v>452</v>
      </c>
      <c r="I250" s="151"/>
      <c r="J250" s="151"/>
      <c r="K250" s="151"/>
      <c r="L250" s="145" t="str">
        <f t="shared" si="0"/>
        <v>423D</v>
      </c>
      <c r="M250" s="146" t="str">
        <f t="shared" si="1"/>
        <v>VTES -VTE - X5 XDRIVE 35I/ X5 XDRIVE 40I</v>
      </c>
      <c r="N250" s="147">
        <f>+IF(OR($Q250=Parametres!$G$2,$Q250=Parametres!$G$3),I250,C250)</f>
        <v>-963694.64</v>
      </c>
      <c r="O250" s="147">
        <f>+IF(OR($Q250=Parametres!$G$2,$Q250=Parametres!$G$3),J250,D250)</f>
        <v>-116306.49</v>
      </c>
      <c r="P250" s="147">
        <f>+IF(OR($Q250=Parametres!$G$2,$Q250=Parametres!$G$3),K250,E250)</f>
        <v>-1080001.1299999999</v>
      </c>
      <c r="Q250" s="146" t="str">
        <f t="shared" ref="Q250:S250" si="250">+F250</f>
        <v>5-Ventes</v>
      </c>
      <c r="R250" s="145" t="str">
        <f t="shared" si="250"/>
        <v>423D</v>
      </c>
      <c r="S250" s="146" t="str">
        <f t="shared" si="250"/>
        <v>_</v>
      </c>
      <c r="T250" s="165" t="str">
        <f>+VLOOKUP($L250,Data_Validation!$A:$D,1,0)</f>
        <v>423D</v>
      </c>
      <c r="U250" s="150" t="str">
        <f>+VLOOKUP($L250,Data_Validation!$A:$D,3,0)</f>
        <v>Véhicules neufs</v>
      </c>
      <c r="V250" s="150" t="str">
        <f>+VLOOKUP($L250,Data_Validation!$A:$D,4,0)</f>
        <v>Camions détail</v>
      </c>
      <c r="W250" s="150" t="str">
        <f>+VLOOKUP($L250,Data_Validation!$A:$E,5,0)</f>
        <v>$</v>
      </c>
      <c r="X250" s="150" t="str">
        <f>+VLOOKUP($L250,Data_Validation!$A:$F,6,0)</f>
        <v>Oui</v>
      </c>
    </row>
    <row r="251" spans="1:24" ht="15" customHeight="1">
      <c r="A251" s="141" t="s">
        <v>1121</v>
      </c>
      <c r="B251" s="141" t="s">
        <v>1122</v>
      </c>
      <c r="C251" s="144">
        <v>-681301.97</v>
      </c>
      <c r="D251" s="144">
        <v>0</v>
      </c>
      <c r="E251" s="144">
        <v>-681301.97</v>
      </c>
      <c r="F251" s="141" t="s">
        <v>1031</v>
      </c>
      <c r="G251" s="141" t="s">
        <v>1122</v>
      </c>
      <c r="H251" s="143" t="s">
        <v>452</v>
      </c>
      <c r="I251" s="142"/>
      <c r="J251" s="142"/>
      <c r="K251" s="142"/>
      <c r="L251" s="145" t="str">
        <f t="shared" si="0"/>
        <v>423F</v>
      </c>
      <c r="M251" s="146" t="str">
        <f t="shared" si="1"/>
        <v>VTES -VTE - X5 xDRIVE50e</v>
      </c>
      <c r="N251" s="147">
        <f>+IF(OR($Q251=Parametres!$G$2,$Q251=Parametres!$G$3),I251,C251)</f>
        <v>-681301.97</v>
      </c>
      <c r="O251" s="147">
        <f>+IF(OR($Q251=Parametres!$G$2,$Q251=Parametres!$G$3),J251,D251)</f>
        <v>0</v>
      </c>
      <c r="P251" s="147">
        <f>+IF(OR($Q251=Parametres!$G$2,$Q251=Parametres!$G$3),K251,E251)</f>
        <v>-681301.97</v>
      </c>
      <c r="Q251" s="146" t="str">
        <f t="shared" ref="Q251:S251" si="251">+F251</f>
        <v>5-Ventes</v>
      </c>
      <c r="R251" s="145" t="str">
        <f t="shared" si="251"/>
        <v>423F</v>
      </c>
      <c r="S251" s="146" t="str">
        <f t="shared" si="251"/>
        <v>_</v>
      </c>
      <c r="T251" s="150" t="str">
        <f>+VLOOKUP($L251,Data_Validation!$A:$D,1,0)</f>
        <v>423F</v>
      </c>
      <c r="U251" s="150" t="str">
        <f>+VLOOKUP($L251,Data_Validation!$A:$D,3,0)</f>
        <v>Véhicules neufs</v>
      </c>
      <c r="V251" s="150" t="str">
        <f>+VLOOKUP($L251,Data_Validation!$A:$D,4,0)</f>
        <v>Camions détail</v>
      </c>
      <c r="W251" s="150" t="str">
        <f>+VLOOKUP($L251,Data_Validation!$A:$E,5,0)</f>
        <v>$</v>
      </c>
      <c r="X251" s="150" t="str">
        <f>+VLOOKUP($L251,Data_Validation!$A:$F,6,0)</f>
        <v>oui</v>
      </c>
    </row>
    <row r="252" spans="1:24" ht="15.75" customHeight="1">
      <c r="A252" s="141" t="s">
        <v>1123</v>
      </c>
      <c r="B252" s="141" t="s">
        <v>1124</v>
      </c>
      <c r="C252" s="142">
        <v>0</v>
      </c>
      <c r="D252" s="142">
        <v>-186226.98</v>
      </c>
      <c r="E252" s="142">
        <v>-186226.98</v>
      </c>
      <c r="F252" s="141" t="s">
        <v>1031</v>
      </c>
      <c r="G252" s="141" t="s">
        <v>1125</v>
      </c>
      <c r="H252" s="143" t="s">
        <v>452</v>
      </c>
      <c r="I252" s="151"/>
      <c r="J252" s="151"/>
      <c r="K252" s="151"/>
      <c r="L252" s="145" t="str">
        <f t="shared" si="0"/>
        <v>423J</v>
      </c>
      <c r="M252" s="146" t="str">
        <f t="shared" si="1"/>
        <v>IX3</v>
      </c>
      <c r="N252" s="147">
        <f>+IF(OR($Q252=Parametres!$G$2,$Q252=Parametres!$G$3),I252,C252)</f>
        <v>0</v>
      </c>
      <c r="O252" s="147">
        <f>+IF(OR($Q252=Parametres!$G$2,$Q252=Parametres!$G$3),J252,D252)</f>
        <v>-186226.98</v>
      </c>
      <c r="P252" s="147">
        <f>+IF(OR($Q252=Parametres!$G$2,$Q252=Parametres!$G$3),K252,E252)</f>
        <v>-186226.98</v>
      </c>
      <c r="Q252" s="146" t="str">
        <f t="shared" ref="Q252:S252" si="252">+F252</f>
        <v>5-Ventes</v>
      </c>
      <c r="R252" s="145" t="str">
        <f t="shared" si="252"/>
        <v>423</v>
      </c>
      <c r="S252" s="146" t="str">
        <f t="shared" si="252"/>
        <v>_</v>
      </c>
      <c r="T252" s="165" t="str">
        <f>+VLOOKUP($L252,Data_Validation!$A:$D,1,0)</f>
        <v>423J</v>
      </c>
      <c r="U252" s="150" t="str">
        <f>+VLOOKUP($L252,Data_Validation!$A:$D,3,0)</f>
        <v>Véhicules neufs</v>
      </c>
      <c r="V252" s="150" t="str">
        <f>+VLOOKUP($L252,Data_Validation!$A:$D,4,0)</f>
        <v>Camions détail</v>
      </c>
      <c r="W252" s="150" t="str">
        <f>+VLOOKUP($L252,Data_Validation!$A:$E,5,0)</f>
        <v>$</v>
      </c>
      <c r="X252" s="150" t="str">
        <f>+VLOOKUP($L252,Data_Validation!$A:$F,6,0)</f>
        <v>Oui</v>
      </c>
    </row>
    <row r="253" spans="1:24" ht="15" customHeight="1">
      <c r="A253" s="141" t="s">
        <v>1128</v>
      </c>
      <c r="B253" s="141" t="s">
        <v>1129</v>
      </c>
      <c r="C253" s="142">
        <v>-468671.43</v>
      </c>
      <c r="D253" s="142">
        <v>-299093.15000000002</v>
      </c>
      <c r="E253" s="142">
        <v>-767764.58</v>
      </c>
      <c r="F253" s="141" t="s">
        <v>1031</v>
      </c>
      <c r="G253" s="141" t="s">
        <v>1130</v>
      </c>
      <c r="H253" s="143" t="s">
        <v>452</v>
      </c>
      <c r="I253" s="151"/>
      <c r="J253" s="151"/>
      <c r="K253" s="151"/>
      <c r="L253" s="145" t="str">
        <f t="shared" si="0"/>
        <v>424A</v>
      </c>
      <c r="M253" s="146" t="str">
        <f t="shared" si="1"/>
        <v>X3 30 XDRIVE</v>
      </c>
      <c r="N253" s="147">
        <f>+IF(OR($Q253=Parametres!$G$2,$Q253=Parametres!$G$3),I253,C253)</f>
        <v>-468671.43</v>
      </c>
      <c r="O253" s="147">
        <f>+IF(OR($Q253=Parametres!$G$2,$Q253=Parametres!$G$3),J253,D253)</f>
        <v>-299093.15000000002</v>
      </c>
      <c r="P253" s="147">
        <f>+IF(OR($Q253=Parametres!$G$2,$Q253=Parametres!$G$3),K253,E253)</f>
        <v>-767764.58</v>
      </c>
      <c r="Q253" s="146" t="str">
        <f t="shared" ref="Q253:S253" si="253">+F253</f>
        <v>5-Ventes</v>
      </c>
      <c r="R253" s="145" t="str">
        <f t="shared" si="253"/>
        <v>424</v>
      </c>
      <c r="S253" s="146" t="str">
        <f t="shared" si="253"/>
        <v>_</v>
      </c>
      <c r="T253" s="165" t="str">
        <f>+VLOOKUP($L253,Data_Validation!$A:$D,1,0)</f>
        <v>424A</v>
      </c>
      <c r="U253" s="150" t="str">
        <f>+VLOOKUP($L253,Data_Validation!$A:$D,3,0)</f>
        <v>Véhicules neufs</v>
      </c>
      <c r="V253" s="150" t="str">
        <f>+VLOOKUP($L253,Data_Validation!$A:$D,4,0)</f>
        <v>Camions détail</v>
      </c>
      <c r="W253" s="150" t="str">
        <f>+VLOOKUP($L253,Data_Validation!$A:$E,5,0)</f>
        <v>$</v>
      </c>
      <c r="X253" s="150" t="str">
        <f>+VLOOKUP($L253,Data_Validation!$A:$F,6,0)</f>
        <v>Oui</v>
      </c>
    </row>
    <row r="254" spans="1:24" ht="15" customHeight="1">
      <c r="A254" s="141" t="s">
        <v>1133</v>
      </c>
      <c r="B254" s="141" t="s">
        <v>1134</v>
      </c>
      <c r="C254" s="142">
        <v>-119087.79</v>
      </c>
      <c r="D254" s="142">
        <v>0</v>
      </c>
      <c r="E254" s="142">
        <v>-119087.79</v>
      </c>
      <c r="F254" s="141" t="s">
        <v>1031</v>
      </c>
      <c r="G254" s="141" t="s">
        <v>1134</v>
      </c>
      <c r="H254" s="143" t="s">
        <v>452</v>
      </c>
      <c r="I254" s="151"/>
      <c r="J254" s="151"/>
      <c r="K254" s="151"/>
      <c r="L254" s="145" t="str">
        <f t="shared" si="0"/>
        <v>424E</v>
      </c>
      <c r="M254" s="146" t="str">
        <f t="shared" si="1"/>
        <v>VTES -VTE - i5 M60 xDRIVE</v>
      </c>
      <c r="N254" s="147">
        <f>+IF(OR($Q254=Parametres!$G$2,$Q254=Parametres!$G$3),I254,C254)</f>
        <v>-119087.79</v>
      </c>
      <c r="O254" s="148">
        <f>+IF(OR($Q254=Parametres!$G$2,$Q254=Parametres!$G$3),J254,D254)</f>
        <v>0</v>
      </c>
      <c r="P254" s="147">
        <f>+IF(OR($Q254=Parametres!$G$2,$Q254=Parametres!$G$3),K254,E254)</f>
        <v>-119087.79</v>
      </c>
      <c r="Q254" s="146" t="str">
        <f t="shared" ref="Q254:S254" si="254">+F254</f>
        <v>5-Ventes</v>
      </c>
      <c r="R254" s="145" t="str">
        <f t="shared" si="254"/>
        <v>424E</v>
      </c>
      <c r="S254" s="146" t="str">
        <f t="shared" si="254"/>
        <v>_</v>
      </c>
      <c r="T254" s="150" t="str">
        <f>+VLOOKUP($L254,Data_Validation!$A:$D,1,0)</f>
        <v>424E</v>
      </c>
      <c r="U254" s="150" t="str">
        <f>+VLOOKUP($L254,Data_Validation!$A:$D,3,0)</f>
        <v>Véhicules neufs</v>
      </c>
      <c r="V254" s="150" t="str">
        <f>+VLOOKUP($L254,Data_Validation!$A:$D,4,0)</f>
        <v>Autos détail</v>
      </c>
      <c r="W254" s="150" t="str">
        <f>+VLOOKUP($L254,Data_Validation!$A:$E,5,0)</f>
        <v>$</v>
      </c>
      <c r="X254" s="150" t="str">
        <f>+VLOOKUP($L254,Data_Validation!$A:$F,6,0)</f>
        <v>Oui</v>
      </c>
    </row>
    <row r="255" spans="1:24" ht="15" customHeight="1">
      <c r="A255" s="141" t="s">
        <v>1135</v>
      </c>
      <c r="B255" s="141" t="s">
        <v>1136</v>
      </c>
      <c r="C255" s="142">
        <v>-106169.5</v>
      </c>
      <c r="D255" s="142">
        <v>0</v>
      </c>
      <c r="E255" s="142">
        <v>-106169.5</v>
      </c>
      <c r="F255" s="141" t="s">
        <v>1031</v>
      </c>
      <c r="G255" s="141" t="s">
        <v>1136</v>
      </c>
      <c r="H255" s="143" t="s">
        <v>452</v>
      </c>
      <c r="I255" s="151"/>
      <c r="J255" s="151"/>
      <c r="K255" s="151"/>
      <c r="L255" s="145" t="str">
        <f t="shared" si="0"/>
        <v>426A</v>
      </c>
      <c r="M255" s="146" t="str">
        <f t="shared" si="1"/>
        <v>VTES -VTE - 530I XDRIVE</v>
      </c>
      <c r="N255" s="147">
        <f>+IF(OR($Q255=Parametres!$G$2,$Q255=Parametres!$G$3),I255,C255)</f>
        <v>-106169.5</v>
      </c>
      <c r="O255" s="147">
        <f>+IF(OR($Q255=Parametres!$G$2,$Q255=Parametres!$G$3),J255,D255)</f>
        <v>0</v>
      </c>
      <c r="P255" s="147">
        <f>+IF(OR($Q255=Parametres!$G$2,$Q255=Parametres!$G$3),K255,E255)</f>
        <v>-106169.5</v>
      </c>
      <c r="Q255" s="146" t="str">
        <f t="shared" ref="Q255:S255" si="255">+F255</f>
        <v>5-Ventes</v>
      </c>
      <c r="R255" s="145" t="str">
        <f t="shared" si="255"/>
        <v>426A</v>
      </c>
      <c r="S255" s="146" t="str">
        <f t="shared" si="255"/>
        <v>_</v>
      </c>
      <c r="T255" s="150" t="str">
        <f>+VLOOKUP($L255,Data_Validation!$A:$D,1,0)</f>
        <v>426A</v>
      </c>
      <c r="U255" s="150" t="str">
        <f>+VLOOKUP($L255,Data_Validation!$A:$D,3,0)</f>
        <v>Véhicules neufs</v>
      </c>
      <c r="V255" s="150" t="str">
        <f>+VLOOKUP($L255,Data_Validation!$A:$D,4,0)</f>
        <v>Autos détail</v>
      </c>
      <c r="W255" s="150" t="str">
        <f>+VLOOKUP($L255,Data_Validation!$A:$E,5,0)</f>
        <v>$</v>
      </c>
      <c r="X255" s="150" t="str">
        <f>+VLOOKUP($L255,Data_Validation!$A:$F,6,0)</f>
        <v>Oui</v>
      </c>
    </row>
    <row r="256" spans="1:24" ht="15.75" customHeight="1">
      <c r="A256" s="141" t="s">
        <v>1137</v>
      </c>
      <c r="B256" s="141" t="s">
        <v>1138</v>
      </c>
      <c r="C256" s="142">
        <v>0</v>
      </c>
      <c r="D256" s="142">
        <v>-163473.49</v>
      </c>
      <c r="E256" s="142">
        <v>-163473.49</v>
      </c>
      <c r="F256" s="141" t="s">
        <v>1031</v>
      </c>
      <c r="G256" s="141" t="s">
        <v>1138</v>
      </c>
      <c r="H256" s="143" t="s">
        <v>452</v>
      </c>
      <c r="I256" s="151"/>
      <c r="J256" s="151"/>
      <c r="K256" s="151"/>
      <c r="L256" s="145" t="str">
        <f t="shared" si="0"/>
        <v>428</v>
      </c>
      <c r="M256" s="146" t="str">
        <f t="shared" si="1"/>
        <v>VTE - X6 M</v>
      </c>
      <c r="N256" s="147">
        <f>+IF(OR($Q256=Parametres!$G$2,$Q256=Parametres!$G$3),I256,C256)</f>
        <v>0</v>
      </c>
      <c r="O256" s="147">
        <f>+IF(OR($Q256=Parametres!$G$2,$Q256=Parametres!$G$3),J256,D256)</f>
        <v>-163473.49</v>
      </c>
      <c r="P256" s="147">
        <f>+IF(OR($Q256=Parametres!$G$2,$Q256=Parametres!$G$3),K256,E256)</f>
        <v>-163473.49</v>
      </c>
      <c r="Q256" s="146" t="str">
        <f t="shared" ref="Q256:S256" si="256">+F256</f>
        <v>5-Ventes</v>
      </c>
      <c r="R256" s="145" t="str">
        <f t="shared" si="256"/>
        <v>428</v>
      </c>
      <c r="S256" s="146" t="str">
        <f t="shared" si="256"/>
        <v>_</v>
      </c>
      <c r="T256" s="165" t="str">
        <f>+VLOOKUP($L256,Data_Validation!$A:$D,1,0)</f>
        <v>428</v>
      </c>
      <c r="U256" s="150" t="str">
        <f>+VLOOKUP($L256,Data_Validation!$A:$D,3,0)</f>
        <v>Véhicules neufs</v>
      </c>
      <c r="V256" s="150" t="str">
        <f>+VLOOKUP($L256,Data_Validation!$A:$D,4,0)</f>
        <v>Camions détail</v>
      </c>
      <c r="W256" s="150" t="str">
        <f>+VLOOKUP($L256,Data_Validation!$A:$E,5,0)</f>
        <v>$</v>
      </c>
      <c r="X256" s="150" t="str">
        <f>+VLOOKUP($L256,Data_Validation!$A:$F,6,0)</f>
        <v>Oui</v>
      </c>
    </row>
    <row r="257" spans="1:24" ht="15" customHeight="1">
      <c r="A257" s="141" t="s">
        <v>1139</v>
      </c>
      <c r="B257" s="141" t="s">
        <v>26</v>
      </c>
      <c r="C257" s="144">
        <v>-471604.98</v>
      </c>
      <c r="D257" s="144">
        <v>-159161.99</v>
      </c>
      <c r="E257" s="144">
        <v>-630766.97</v>
      </c>
      <c r="F257" s="141" t="s">
        <v>1031</v>
      </c>
      <c r="G257" s="141" t="s">
        <v>26</v>
      </c>
      <c r="H257" s="143" t="s">
        <v>452</v>
      </c>
      <c r="I257" s="142"/>
      <c r="J257" s="142"/>
      <c r="K257" s="142"/>
      <c r="L257" s="145" t="str">
        <f t="shared" ref="L257:L511" si="257">+B257</f>
        <v>430</v>
      </c>
      <c r="M257" s="146" t="str">
        <f t="shared" ref="M257:M511" si="258">+A257</f>
        <v>VTE - M5 SEDAN</v>
      </c>
      <c r="N257" s="147">
        <f>+IF(OR($Q257=Parametres!$G$2,$Q257=Parametres!$G$3),I257,C257)</f>
        <v>-471604.98</v>
      </c>
      <c r="O257" s="147">
        <f>+IF(OR($Q257=Parametres!$G$2,$Q257=Parametres!$G$3),J257,D257)</f>
        <v>-159161.99</v>
      </c>
      <c r="P257" s="147">
        <f>+IF(OR($Q257=Parametres!$G$2,$Q257=Parametres!$G$3),K257,E257)</f>
        <v>-630766.97</v>
      </c>
      <c r="Q257" s="146" t="str">
        <f t="shared" ref="Q257:S257" si="259">+F257</f>
        <v>5-Ventes</v>
      </c>
      <c r="R257" s="145" t="str">
        <f t="shared" si="259"/>
        <v>430</v>
      </c>
      <c r="S257" s="146" t="str">
        <f t="shared" si="259"/>
        <v>_</v>
      </c>
      <c r="T257" s="150" t="str">
        <f>+VLOOKUP($L257,Data_Validation!$A:$D,1,0)</f>
        <v>430</v>
      </c>
      <c r="U257" s="150" t="str">
        <f>+VLOOKUP($L257,Data_Validation!$A:$D,3,0)</f>
        <v>Véhicules neufs</v>
      </c>
      <c r="V257" s="150" t="str">
        <f>+VLOOKUP($L257,Data_Validation!$A:$D,4,0)</f>
        <v>Autos détail</v>
      </c>
      <c r="W257" s="150" t="str">
        <f>+VLOOKUP($L257,Data_Validation!$A:$E,5,0)</f>
        <v>$</v>
      </c>
      <c r="X257" s="150" t="str">
        <f>+VLOOKUP($L257,Data_Validation!$A:$F,6,0)</f>
        <v>Oui</v>
      </c>
    </row>
    <row r="258" spans="1:24" ht="15" customHeight="1">
      <c r="A258" s="141" t="s">
        <v>1140</v>
      </c>
      <c r="B258" s="141" t="s">
        <v>1141</v>
      </c>
      <c r="C258" s="142">
        <v>-78653.94</v>
      </c>
      <c r="D258" s="142">
        <v>-16739.97</v>
      </c>
      <c r="E258" s="142">
        <v>-95393.91</v>
      </c>
      <c r="F258" s="141" t="s">
        <v>1031</v>
      </c>
      <c r="G258" s="141" t="s">
        <v>26</v>
      </c>
      <c r="H258" s="143" t="s">
        <v>452</v>
      </c>
      <c r="I258" s="151"/>
      <c r="J258" s="151"/>
      <c r="K258" s="151"/>
      <c r="L258" s="145" t="str">
        <f t="shared" si="257"/>
        <v>430A</v>
      </c>
      <c r="M258" s="146" t="str">
        <f t="shared" si="258"/>
        <v>VTES -VTE - MARQUAGE NEUF BMW AUTO</v>
      </c>
      <c r="N258" s="147">
        <f>+IF(OR($Q258=Parametres!$G$2,$Q258=Parametres!$G$3),I258,C258)</f>
        <v>-78653.94</v>
      </c>
      <c r="O258" s="147">
        <f>+IF(OR($Q258=Parametres!$G$2,$Q258=Parametres!$G$3),J258,D258)</f>
        <v>-16739.97</v>
      </c>
      <c r="P258" s="147">
        <f>+IF(OR($Q258=Parametres!$G$2,$Q258=Parametres!$G$3),K258,E258)</f>
        <v>-95393.91</v>
      </c>
      <c r="Q258" s="146" t="str">
        <f t="shared" ref="Q258:S258" si="260">+F258</f>
        <v>5-Ventes</v>
      </c>
      <c r="R258" s="145" t="str">
        <f t="shared" si="260"/>
        <v>430</v>
      </c>
      <c r="S258" s="146" t="str">
        <f t="shared" si="260"/>
        <v>_</v>
      </c>
      <c r="T258" s="165" t="str">
        <f>+VLOOKUP($L258,Data_Validation!$A:$D,1,0)</f>
        <v>430A</v>
      </c>
      <c r="U258" s="150" t="str">
        <f>+VLOOKUP($L258,Data_Validation!$A:$D,3,0)</f>
        <v>Véhicules neufs</v>
      </c>
      <c r="V258" s="150" t="str">
        <f>+VLOOKUP($L258,Data_Validation!$A:$D,4,0)</f>
        <v>Rev. Autres</v>
      </c>
      <c r="W258" s="150" t="str">
        <f>+VLOOKUP($L258,Data_Validation!$A:$E,5,0)</f>
        <v>$</v>
      </c>
      <c r="X258" s="150" t="str">
        <f>+VLOOKUP($L258,Data_Validation!$A:$F,6,0)</f>
        <v>Oui</v>
      </c>
    </row>
    <row r="259" spans="1:24" ht="15" customHeight="1">
      <c r="A259" s="141" t="s">
        <v>1145</v>
      </c>
      <c r="B259" s="141" t="s">
        <v>1146</v>
      </c>
      <c r="C259" s="142">
        <v>-68218.02</v>
      </c>
      <c r="D259" s="142">
        <v>-14985</v>
      </c>
      <c r="E259" s="142">
        <v>-83203.02</v>
      </c>
      <c r="F259" s="141" t="s">
        <v>1031</v>
      </c>
      <c r="G259" s="141" t="s">
        <v>26</v>
      </c>
      <c r="H259" s="143" t="s">
        <v>452</v>
      </c>
      <c r="I259" s="151"/>
      <c r="J259" s="151"/>
      <c r="K259" s="151"/>
      <c r="L259" s="145" t="str">
        <f t="shared" si="257"/>
        <v>430C</v>
      </c>
      <c r="M259" s="146" t="str">
        <f t="shared" si="258"/>
        <v>VTE - ACCESSOIRES NEUFS BMW AUTO</v>
      </c>
      <c r="N259" s="147">
        <f>+IF(OR($Q259=Parametres!$G$2,$Q259=Parametres!$G$3),I259,C259)</f>
        <v>-68218.02</v>
      </c>
      <c r="O259" s="147">
        <f>+IF(OR($Q259=Parametres!$G$2,$Q259=Parametres!$G$3),J259,D259)</f>
        <v>-14985</v>
      </c>
      <c r="P259" s="147">
        <f>+IF(OR($Q259=Parametres!$G$2,$Q259=Parametres!$G$3),K259,E259)</f>
        <v>-83203.02</v>
      </c>
      <c r="Q259" s="146" t="str">
        <f t="shared" ref="Q259:S259" si="261">+F259</f>
        <v>5-Ventes</v>
      </c>
      <c r="R259" s="145" t="str">
        <f t="shared" si="261"/>
        <v>430</v>
      </c>
      <c r="S259" s="146" t="str">
        <f t="shared" si="261"/>
        <v>_</v>
      </c>
      <c r="T259" s="149" t="str">
        <f>+VLOOKUP($L259,Data_Validation!$A:$D,1,0)</f>
        <v>430C</v>
      </c>
      <c r="U259" s="150" t="str">
        <f>+VLOOKUP($L259,Data_Validation!$A:$D,3,0)</f>
        <v>Véhicules neufs</v>
      </c>
      <c r="V259" s="150" t="str">
        <f>+VLOOKUP($L259,Data_Validation!$A:$D,4,0)</f>
        <v>Rev. Autres</v>
      </c>
      <c r="W259" s="150" t="str">
        <f>+VLOOKUP($L259,Data_Validation!$A:$E,5,0)</f>
        <v>$</v>
      </c>
      <c r="X259" s="150" t="str">
        <f>+VLOOKUP($L259,Data_Validation!$A:$F,6,0)</f>
        <v>Oui</v>
      </c>
    </row>
    <row r="260" spans="1:24" ht="15" customHeight="1">
      <c r="A260" s="141" t="s">
        <v>1149</v>
      </c>
      <c r="B260" s="141" t="s">
        <v>1150</v>
      </c>
      <c r="C260" s="142">
        <v>-128180</v>
      </c>
      <c r="D260" s="142">
        <v>-27734</v>
      </c>
      <c r="E260" s="142">
        <v>-155914</v>
      </c>
      <c r="F260" s="141" t="s">
        <v>1031</v>
      </c>
      <c r="G260" s="141" t="s">
        <v>26</v>
      </c>
      <c r="H260" s="143" t="s">
        <v>452</v>
      </c>
      <c r="I260" s="151"/>
      <c r="J260" s="151"/>
      <c r="K260" s="151"/>
      <c r="L260" s="145" t="str">
        <f t="shared" si="257"/>
        <v>430E</v>
      </c>
      <c r="M260" s="146" t="str">
        <f t="shared" si="258"/>
        <v>VTE - PROTEC ESTHETIQUE NEUF BMW AUTO</v>
      </c>
      <c r="N260" s="147">
        <f>+IF(OR($Q260=Parametres!$G$2,$Q260=Parametres!$G$3),I260,C260)</f>
        <v>-128180</v>
      </c>
      <c r="O260" s="147">
        <f>+IF(OR($Q260=Parametres!$G$2,$Q260=Parametres!$G$3),J260,D260)</f>
        <v>-27734</v>
      </c>
      <c r="P260" s="147">
        <f>+IF(OR($Q260=Parametres!$G$2,$Q260=Parametres!$G$3),K260,E260)</f>
        <v>-155914</v>
      </c>
      <c r="Q260" s="146" t="str">
        <f t="shared" ref="Q260:S260" si="262">+F260</f>
        <v>5-Ventes</v>
      </c>
      <c r="R260" s="145" t="str">
        <f t="shared" si="262"/>
        <v>430</v>
      </c>
      <c r="S260" s="146" t="str">
        <f t="shared" si="262"/>
        <v>_</v>
      </c>
      <c r="T260" s="165" t="str">
        <f>+VLOOKUP($L260,Data_Validation!$A:$D,1,0)</f>
        <v>430E</v>
      </c>
      <c r="U260" s="150" t="str">
        <f>+VLOOKUP($L260,Data_Validation!$A:$D,3,0)</f>
        <v>Véhicules neufs</v>
      </c>
      <c r="V260" s="150" t="str">
        <f>+VLOOKUP($L260,Data_Validation!$A:$D,4,0)</f>
        <v>Rev. Protections</v>
      </c>
      <c r="W260" s="150" t="str">
        <f>+VLOOKUP($L260,Data_Validation!$A:$E,5,0)</f>
        <v>$</v>
      </c>
      <c r="X260" s="150" t="str">
        <f>+VLOOKUP($L260,Data_Validation!$A:$F,6,0)</f>
        <v>Oui</v>
      </c>
    </row>
    <row r="261" spans="1:24" ht="15" customHeight="1">
      <c r="A261" s="141" t="s">
        <v>1151</v>
      </c>
      <c r="B261" s="141" t="s">
        <v>1152</v>
      </c>
      <c r="C261" s="142">
        <v>-4185.67</v>
      </c>
      <c r="D261" s="142">
        <v>0</v>
      </c>
      <c r="E261" s="142">
        <v>-4185.67</v>
      </c>
      <c r="F261" s="141" t="s">
        <v>1031</v>
      </c>
      <c r="G261" s="141" t="s">
        <v>26</v>
      </c>
      <c r="H261" s="143" t="s">
        <v>452</v>
      </c>
      <c r="I261" s="151"/>
      <c r="J261" s="151"/>
      <c r="K261" s="151"/>
      <c r="L261" s="145" t="str">
        <f t="shared" si="257"/>
        <v>430F</v>
      </c>
      <c r="M261" s="146" t="str">
        <f t="shared" si="258"/>
        <v>VTE - RIST FINANCE NEUF BMW AUTO</v>
      </c>
      <c r="N261" s="147">
        <f>+IF(OR($Q261=Parametres!$G$2,$Q261=Parametres!$G$3),I261,C261)</f>
        <v>-4185.67</v>
      </c>
      <c r="O261" s="147">
        <f>+IF(OR($Q261=Parametres!$G$2,$Q261=Parametres!$G$3),J261,D261)</f>
        <v>0</v>
      </c>
      <c r="P261" s="147">
        <f>+IF(OR($Q261=Parametres!$G$2,$Q261=Parametres!$G$3),K261,E261)</f>
        <v>-4185.67</v>
      </c>
      <c r="Q261" s="146" t="str">
        <f t="shared" ref="Q261:S261" si="263">+F261</f>
        <v>5-Ventes</v>
      </c>
      <c r="R261" s="145" t="str">
        <f t="shared" si="263"/>
        <v>430</v>
      </c>
      <c r="S261" s="146" t="str">
        <f t="shared" si="263"/>
        <v>_</v>
      </c>
      <c r="T261" s="150" t="str">
        <f>+VLOOKUP($L261,Data_Validation!$A:$D,1,0)</f>
        <v>430F</v>
      </c>
      <c r="U261" s="150" t="str">
        <f>+VLOOKUP($L261,Data_Validation!$A:$D,3,0)</f>
        <v>Véhicules neufs</v>
      </c>
      <c r="V261" s="150" t="str">
        <f>+VLOOKUP($L261,Data_Validation!$A:$D,4,0)</f>
        <v>Rev. Finances</v>
      </c>
      <c r="W261" s="150" t="str">
        <f>+VLOOKUP($L261,Data_Validation!$A:$E,5,0)</f>
        <v>$</v>
      </c>
      <c r="X261" s="150" t="str">
        <f>+VLOOKUP($L261,Data_Validation!$A:$F,6,0)</f>
        <v>Oui</v>
      </c>
    </row>
    <row r="262" spans="1:24" ht="15.75" customHeight="1">
      <c r="A262" s="141" t="s">
        <v>1153</v>
      </c>
      <c r="B262" s="141" t="s">
        <v>1154</v>
      </c>
      <c r="C262" s="151">
        <v>0</v>
      </c>
      <c r="D262" s="151">
        <v>-595</v>
      </c>
      <c r="E262" s="151">
        <v>-595</v>
      </c>
      <c r="F262" s="141" t="s">
        <v>1031</v>
      </c>
      <c r="G262" s="141" t="s">
        <v>26</v>
      </c>
      <c r="H262" s="143" t="s">
        <v>452</v>
      </c>
      <c r="I262" s="151"/>
      <c r="J262" s="151"/>
      <c r="K262" s="151"/>
      <c r="L262" s="145" t="str">
        <f t="shared" si="257"/>
        <v>430P</v>
      </c>
      <c r="M262" s="146" t="str">
        <f t="shared" si="258"/>
        <v>VTE - PROTEC PNEUS/JANTES NEUF BMW AUTO</v>
      </c>
      <c r="N262" s="147">
        <f>+IF(OR($Q262=Parametres!$G$2,$Q262=Parametres!$G$3),I262,C262)</f>
        <v>0</v>
      </c>
      <c r="O262" s="147">
        <f>+IF(OR($Q262=Parametres!$G$2,$Q262=Parametres!$G$3),J262,D262)</f>
        <v>-595</v>
      </c>
      <c r="P262" s="147">
        <f>+IF(OR($Q262=Parametres!$G$2,$Q262=Parametres!$G$3),K262,E262)</f>
        <v>-595</v>
      </c>
      <c r="Q262" s="146" t="str">
        <f t="shared" ref="Q262:S262" si="264">+F262</f>
        <v>5-Ventes</v>
      </c>
      <c r="R262" s="145" t="str">
        <f t="shared" si="264"/>
        <v>430</v>
      </c>
      <c r="S262" s="146" t="str">
        <f t="shared" si="264"/>
        <v>_</v>
      </c>
      <c r="T262" s="165" t="str">
        <f>+VLOOKUP($L262,Data_Validation!$A:$D,1,0)</f>
        <v>430P</v>
      </c>
      <c r="U262" s="150" t="str">
        <f>+VLOOKUP($L262,Data_Validation!$A:$D,3,0)</f>
        <v>Véhicules neufs</v>
      </c>
      <c r="V262" s="150" t="str">
        <f>+VLOOKUP($L262,Data_Validation!$A:$D,4,0)</f>
        <v>Rev. Protections</v>
      </c>
      <c r="W262" s="150" t="str">
        <f>+VLOOKUP($L262,Data_Validation!$A:$E,5,0)</f>
        <v>$</v>
      </c>
      <c r="X262" s="150" t="str">
        <f>+VLOOKUP($L262,Data_Validation!$A:$F,6,0)</f>
        <v>Oui</v>
      </c>
    </row>
    <row r="263" spans="1:24" ht="15" customHeight="1">
      <c r="A263" s="141" t="s">
        <v>1155</v>
      </c>
      <c r="B263" s="141" t="s">
        <v>1156</v>
      </c>
      <c r="C263" s="142">
        <v>-5041</v>
      </c>
      <c r="D263" s="142">
        <v>-2565</v>
      </c>
      <c r="E263" s="142">
        <v>-7606</v>
      </c>
      <c r="F263" s="141" t="s">
        <v>1031</v>
      </c>
      <c r="G263" s="141" t="s">
        <v>26</v>
      </c>
      <c r="H263" s="143" t="s">
        <v>452</v>
      </c>
      <c r="I263" s="151"/>
      <c r="J263" s="151"/>
      <c r="K263" s="151"/>
      <c r="L263" s="145" t="str">
        <f t="shared" si="257"/>
        <v>430T</v>
      </c>
      <c r="M263" s="146" t="str">
        <f t="shared" si="258"/>
        <v>VTES -VTE - TRAITEMENT PROTECTION NEUF BMW AU</v>
      </c>
      <c r="N263" s="147">
        <f>+IF(OR($Q263=Parametres!$G$2,$Q263=Parametres!$G$3),I263,C263)</f>
        <v>-5041</v>
      </c>
      <c r="O263" s="147">
        <f>+IF(OR($Q263=Parametres!$G$2,$Q263=Parametres!$G$3),J263,D263)</f>
        <v>-2565</v>
      </c>
      <c r="P263" s="147">
        <f>+IF(OR($Q263=Parametres!$G$2,$Q263=Parametres!$G$3),K263,E263)</f>
        <v>-7606</v>
      </c>
      <c r="Q263" s="146" t="str">
        <f t="shared" ref="Q263:S263" si="265">+F263</f>
        <v>5-Ventes</v>
      </c>
      <c r="R263" s="145" t="str">
        <f t="shared" si="265"/>
        <v>430</v>
      </c>
      <c r="S263" s="146" t="str">
        <f t="shared" si="265"/>
        <v>_</v>
      </c>
      <c r="T263" s="150" t="str">
        <f>+VLOOKUP($L263,Data_Validation!$A:$D,1,0)</f>
        <v>430T</v>
      </c>
      <c r="U263" s="150" t="str">
        <f>+VLOOKUP($L263,Data_Validation!$A:$D,3,0)</f>
        <v>Véhicules neufs</v>
      </c>
      <c r="V263" s="150" t="str">
        <f>+VLOOKUP($L263,Data_Validation!$A:$D,4,0)</f>
        <v>Rev. Autres</v>
      </c>
      <c r="W263" s="150" t="str">
        <f>+VLOOKUP($L263,Data_Validation!$A:$E,5,0)</f>
        <v>$</v>
      </c>
      <c r="X263" s="150" t="str">
        <f>+VLOOKUP($L263,Data_Validation!$A:$F,6,0)</f>
        <v>Oui</v>
      </c>
    </row>
    <row r="264" spans="1:24" ht="15" customHeight="1">
      <c r="A264" s="141" t="s">
        <v>1159</v>
      </c>
      <c r="B264" s="141" t="s">
        <v>1160</v>
      </c>
      <c r="C264" s="144">
        <v>-74428</v>
      </c>
      <c r="D264" s="144">
        <v>-9770</v>
      </c>
      <c r="E264" s="144">
        <v>-84198</v>
      </c>
      <c r="F264" s="141" t="s">
        <v>1031</v>
      </c>
      <c r="G264" s="141" t="s">
        <v>26</v>
      </c>
      <c r="H264" s="143" t="s">
        <v>452</v>
      </c>
      <c r="I264" s="142"/>
      <c r="J264" s="142"/>
      <c r="K264" s="142"/>
      <c r="L264" s="145" t="str">
        <f t="shared" si="257"/>
        <v>430U</v>
      </c>
      <c r="M264" s="146" t="str">
        <f t="shared" si="258"/>
        <v>VTE - ASSIST USURE NEUF BMW AUTO</v>
      </c>
      <c r="N264" s="147">
        <f>+IF(OR($Q264=Parametres!$G$2,$Q264=Parametres!$G$3),I264,C264)</f>
        <v>-74428</v>
      </c>
      <c r="O264" s="147">
        <f>+IF(OR($Q264=Parametres!$G$2,$Q264=Parametres!$G$3),J264,D264)</f>
        <v>-9770</v>
      </c>
      <c r="P264" s="147">
        <f>+IF(OR($Q264=Parametres!$G$2,$Q264=Parametres!$G$3),K264,E264)</f>
        <v>-84198</v>
      </c>
      <c r="Q264" s="146" t="str">
        <f t="shared" ref="Q264:S264" si="266">+F264</f>
        <v>5-Ventes</v>
      </c>
      <c r="R264" s="145" t="str">
        <f t="shared" si="266"/>
        <v>430</v>
      </c>
      <c r="S264" s="146" t="str">
        <f t="shared" si="266"/>
        <v>_</v>
      </c>
      <c r="T264" s="165" t="str">
        <f>+VLOOKUP($L264,Data_Validation!$A:$D,1,0)</f>
        <v>430U</v>
      </c>
      <c r="U264" s="150" t="str">
        <f>+VLOOKUP($L264,Data_Validation!$A:$D,3,0)</f>
        <v>Véhicules neufs</v>
      </c>
      <c r="V264" s="150" t="str">
        <f>+VLOOKUP($L264,Data_Validation!$A:$D,4,0)</f>
        <v>Rev. Protections</v>
      </c>
      <c r="W264" s="150" t="str">
        <f>+VLOOKUP($L264,Data_Validation!$A:$E,5,0)</f>
        <v>$</v>
      </c>
      <c r="X264" s="150" t="str">
        <f>+VLOOKUP($L264,Data_Validation!$A:$F,6,0)</f>
        <v>Oui</v>
      </c>
    </row>
    <row r="265" spans="1:24" ht="15" customHeight="1">
      <c r="A265" s="141" t="s">
        <v>1161</v>
      </c>
      <c r="B265" s="141" t="s">
        <v>1162</v>
      </c>
      <c r="C265" s="142">
        <v>-421360.44</v>
      </c>
      <c r="D265" s="142">
        <v>0</v>
      </c>
      <c r="E265" s="142">
        <v>-421360.44</v>
      </c>
      <c r="F265" s="141" t="s">
        <v>1031</v>
      </c>
      <c r="G265" s="141" t="s">
        <v>1162</v>
      </c>
      <c r="H265" s="143" t="s">
        <v>452</v>
      </c>
      <c r="I265" s="151"/>
      <c r="J265" s="151"/>
      <c r="K265" s="151"/>
      <c r="L265" s="145" t="str">
        <f t="shared" si="257"/>
        <v>432</v>
      </c>
      <c r="M265" s="146" t="str">
        <f t="shared" si="258"/>
        <v>VTES -VTE - 530E XDRIVE</v>
      </c>
      <c r="N265" s="147">
        <f>+IF(OR($Q265=Parametres!$G$2,$Q265=Parametres!$G$3),I265,C265)</f>
        <v>-421360.44</v>
      </c>
      <c r="O265" s="147">
        <f>+IF(OR($Q265=Parametres!$G$2,$Q265=Parametres!$G$3),J265,D265)</f>
        <v>0</v>
      </c>
      <c r="P265" s="147">
        <f>+IF(OR($Q265=Parametres!$G$2,$Q265=Parametres!$G$3),K265,E265)</f>
        <v>-421360.44</v>
      </c>
      <c r="Q265" s="146" t="str">
        <f t="shared" ref="Q265:S265" si="267">+F265</f>
        <v>5-Ventes</v>
      </c>
      <c r="R265" s="145" t="str">
        <f t="shared" si="267"/>
        <v>432</v>
      </c>
      <c r="S265" s="146" t="str">
        <f t="shared" si="267"/>
        <v>_</v>
      </c>
      <c r="T265" s="150" t="str">
        <f>+VLOOKUP($L265,Data_Validation!$A:$D,1,0)</f>
        <v>432</v>
      </c>
      <c r="U265" s="150" t="str">
        <f>+VLOOKUP($L265,Data_Validation!$A:$D,3,0)</f>
        <v>Véhicules neufs</v>
      </c>
      <c r="V265" s="150" t="str">
        <f>+VLOOKUP($L265,Data_Validation!$A:$D,4,0)</f>
        <v>Autos détail</v>
      </c>
      <c r="W265" s="150" t="str">
        <f>+VLOOKUP($L265,Data_Validation!$A:$E,5,0)</f>
        <v>$</v>
      </c>
      <c r="X265" s="150" t="str">
        <f>+VLOOKUP($L265,Data_Validation!$A:$F,6,0)</f>
        <v>Oui</v>
      </c>
    </row>
    <row r="266" spans="1:24" ht="15" customHeight="1">
      <c r="A266" s="141" t="s">
        <v>1164</v>
      </c>
      <c r="B266" s="141" t="s">
        <v>1165</v>
      </c>
      <c r="C266" s="142">
        <v>-55750</v>
      </c>
      <c r="D266" s="142">
        <v>0</v>
      </c>
      <c r="E266" s="142">
        <v>-55750</v>
      </c>
      <c r="F266" s="141" t="s">
        <v>1031</v>
      </c>
      <c r="G266" s="141" t="s">
        <v>1162</v>
      </c>
      <c r="H266" s="143" t="s">
        <v>452</v>
      </c>
      <c r="I266" s="143"/>
      <c r="J266" s="143"/>
      <c r="K266" s="143"/>
      <c r="L266" s="145" t="str">
        <f t="shared" si="257"/>
        <v>432A</v>
      </c>
      <c r="M266" s="146" t="str">
        <f t="shared" si="258"/>
        <v>VTE - GAR PROL NEUF BMW AUTO</v>
      </c>
      <c r="N266" s="147">
        <f>+IF(OR($Q266=Parametres!$G$2,$Q266=Parametres!$G$3),I266,C266)</f>
        <v>-55750</v>
      </c>
      <c r="O266" s="148">
        <f>+IF(OR($Q266=Parametres!$G$2,$Q266=Parametres!$G$3),J266,D266)</f>
        <v>0</v>
      </c>
      <c r="P266" s="147">
        <f>+IF(OR($Q266=Parametres!$G$2,$Q266=Parametres!$G$3),K266,E266)</f>
        <v>-55750</v>
      </c>
      <c r="Q266" s="146" t="str">
        <f t="shared" ref="Q266:S266" si="268">+F266</f>
        <v>5-Ventes</v>
      </c>
      <c r="R266" s="145" t="str">
        <f t="shared" si="268"/>
        <v>432</v>
      </c>
      <c r="S266" s="146" t="str">
        <f t="shared" si="268"/>
        <v>_</v>
      </c>
      <c r="T266" s="149" t="str">
        <f>+VLOOKUP($L266,Data_Validation!$A:$D,1,0)</f>
        <v>432A</v>
      </c>
      <c r="U266" s="150" t="str">
        <f>+VLOOKUP($L266,Data_Validation!$A:$D,3,0)</f>
        <v>Véhicules neufs</v>
      </c>
      <c r="V266" s="150" t="str">
        <f>+VLOOKUP($L266,Data_Validation!$A:$D,4,0)</f>
        <v>Rev. Protections</v>
      </c>
      <c r="W266" s="150" t="str">
        <f>+VLOOKUP($L266,Data_Validation!$A:$E,5,0)</f>
        <v>$</v>
      </c>
      <c r="X266" s="150" t="str">
        <f>+VLOOKUP($L266,Data_Validation!$A:$F,6,0)</f>
        <v>Oui</v>
      </c>
    </row>
    <row r="267" spans="1:24" ht="15" customHeight="1">
      <c r="A267" s="141" t="s">
        <v>1166</v>
      </c>
      <c r="B267" s="141" t="s">
        <v>1167</v>
      </c>
      <c r="C267" s="142">
        <v>-37725.300000000003</v>
      </c>
      <c r="D267" s="142">
        <v>-8352</v>
      </c>
      <c r="E267" s="142">
        <v>-46077.3</v>
      </c>
      <c r="F267" s="141" t="s">
        <v>1031</v>
      </c>
      <c r="G267" s="141" t="s">
        <v>1168</v>
      </c>
      <c r="H267" s="143" t="s">
        <v>452</v>
      </c>
      <c r="I267" s="151"/>
      <c r="J267" s="151"/>
      <c r="K267" s="151"/>
      <c r="L267" s="145" t="str">
        <f t="shared" si="257"/>
        <v>434A</v>
      </c>
      <c r="M267" s="146" t="str">
        <f t="shared" si="258"/>
        <v>VTE - CONT ENTRT NEUF BMW AUTO</v>
      </c>
      <c r="N267" s="147">
        <f>+IF(OR($Q267=Parametres!$G$2,$Q267=Parametres!$G$3),I267,C267)</f>
        <v>-37725.300000000003</v>
      </c>
      <c r="O267" s="147">
        <f>+IF(OR($Q267=Parametres!$G$2,$Q267=Parametres!$G$3),J267,D267)</f>
        <v>-8352</v>
      </c>
      <c r="P267" s="147">
        <f>+IF(OR($Q267=Parametres!$G$2,$Q267=Parametres!$G$3),K267,E267)</f>
        <v>-46077.3</v>
      </c>
      <c r="Q267" s="146" t="str">
        <f t="shared" ref="Q267:S267" si="269">+F267</f>
        <v>5-Ventes</v>
      </c>
      <c r="R267" s="145" t="str">
        <f t="shared" si="269"/>
        <v>434</v>
      </c>
      <c r="S267" s="146" t="str">
        <f t="shared" si="269"/>
        <v>_</v>
      </c>
      <c r="T267" s="165" t="str">
        <f>+VLOOKUP($L267,Data_Validation!$A:$D,1,0)</f>
        <v>434A</v>
      </c>
      <c r="U267" s="150" t="str">
        <f>+VLOOKUP($L267,Data_Validation!$A:$D,3,0)</f>
        <v>Véhicules neufs</v>
      </c>
      <c r="V267" s="150" t="str">
        <f>+VLOOKUP($L267,Data_Validation!$A:$D,4,0)</f>
        <v>Rev. Protections</v>
      </c>
      <c r="W267" s="150" t="str">
        <f>+VLOOKUP($L267,Data_Validation!$A:$E,5,0)</f>
        <v>$</v>
      </c>
      <c r="X267" s="150" t="str">
        <f>+VLOOKUP($L267,Data_Validation!$A:$F,6,0)</f>
        <v>Oui</v>
      </c>
    </row>
    <row r="268" spans="1:24" ht="15" customHeight="1">
      <c r="A268" s="141" t="s">
        <v>1169</v>
      </c>
      <c r="B268" s="141" t="s">
        <v>1170</v>
      </c>
      <c r="C268" s="142">
        <v>-1681697.56</v>
      </c>
      <c r="D268" s="142">
        <v>-338705</v>
      </c>
      <c r="E268" s="142">
        <v>-2020402.56</v>
      </c>
      <c r="F268" s="141" t="s">
        <v>1031</v>
      </c>
      <c r="G268" s="141" t="s">
        <v>1170</v>
      </c>
      <c r="H268" s="143" t="s">
        <v>452</v>
      </c>
      <c r="I268" s="143"/>
      <c r="J268" s="143"/>
      <c r="K268" s="143"/>
      <c r="L268" s="145" t="str">
        <f t="shared" si="257"/>
        <v>440A</v>
      </c>
      <c r="M268" s="146" t="str">
        <f t="shared" si="258"/>
        <v>VTE - USAGE BMW AUTO CERT</v>
      </c>
      <c r="N268" s="147">
        <f>+IF(OR($Q268=Parametres!$G$2,$Q268=Parametres!$G$3),I268,C268)</f>
        <v>-1681697.56</v>
      </c>
      <c r="O268" s="147">
        <f>+IF(OR($Q268=Parametres!$G$2,$Q268=Parametres!$G$3),J268,D268)</f>
        <v>-338705</v>
      </c>
      <c r="P268" s="147">
        <f>+IF(OR($Q268=Parametres!$G$2,$Q268=Parametres!$G$3),K268,E268)</f>
        <v>-2020402.56</v>
      </c>
      <c r="Q268" s="146" t="str">
        <f t="shared" ref="Q268:S268" si="270">+F268</f>
        <v>5-Ventes</v>
      </c>
      <c r="R268" s="145" t="str">
        <f t="shared" si="270"/>
        <v>440A</v>
      </c>
      <c r="S268" s="146" t="str">
        <f t="shared" si="270"/>
        <v>_</v>
      </c>
      <c r="T268" s="150" t="str">
        <f>+VLOOKUP($L268,Data_Validation!$A:$D,1,0)</f>
        <v>440A</v>
      </c>
      <c r="U268" s="150" t="str">
        <f>+VLOOKUP($L268,Data_Validation!$A:$D,3,0)</f>
        <v>Véhicules usagés</v>
      </c>
      <c r="V268" s="150" t="str">
        <f>+VLOOKUP($L268,Data_Validation!$A:$D,4,0)</f>
        <v>Certifié</v>
      </c>
      <c r="W268" s="150" t="str">
        <f>+VLOOKUP($L268,Data_Validation!$A:$E,5,0)</f>
        <v>$</v>
      </c>
      <c r="X268" s="150" t="str">
        <f>+VLOOKUP($L268,Data_Validation!$A:$F,6,0)</f>
        <v>Oui</v>
      </c>
    </row>
    <row r="269" spans="1:24" ht="15" customHeight="1">
      <c r="A269" s="141" t="s">
        <v>1171</v>
      </c>
      <c r="B269" s="141" t="s">
        <v>1172</v>
      </c>
      <c r="C269" s="142">
        <v>-714930.9</v>
      </c>
      <c r="D269" s="142">
        <v>-86205</v>
      </c>
      <c r="E269" s="142">
        <v>-801135.9</v>
      </c>
      <c r="F269" s="141" t="s">
        <v>1031</v>
      </c>
      <c r="G269" s="141" t="s">
        <v>1172</v>
      </c>
      <c r="H269" s="143" t="s">
        <v>452</v>
      </c>
      <c r="I269" s="151"/>
      <c r="J269" s="151"/>
      <c r="K269" s="151"/>
      <c r="L269" s="145" t="str">
        <f t="shared" si="257"/>
        <v>440B</v>
      </c>
      <c r="M269" s="146" t="str">
        <f t="shared" si="258"/>
        <v>VTE - USAGE BMW AUTO NON-CERT</v>
      </c>
      <c r="N269" s="147">
        <f>+IF(OR($Q269=Parametres!$G$2,$Q269=Parametres!$G$3),I269,C269)</f>
        <v>-714930.9</v>
      </c>
      <c r="O269" s="147">
        <f>+IF(OR($Q269=Parametres!$G$2,$Q269=Parametres!$G$3),J269,D269)</f>
        <v>-86205</v>
      </c>
      <c r="P269" s="147">
        <f>+IF(OR($Q269=Parametres!$G$2,$Q269=Parametres!$G$3),K269,E269)</f>
        <v>-801135.9</v>
      </c>
      <c r="Q269" s="146" t="str">
        <f t="shared" ref="Q269:S269" si="271">+F269</f>
        <v>5-Ventes</v>
      </c>
      <c r="R269" s="145" t="str">
        <f t="shared" si="271"/>
        <v>440B</v>
      </c>
      <c r="S269" s="146" t="str">
        <f t="shared" si="271"/>
        <v>_</v>
      </c>
      <c r="T269" s="165" t="str">
        <f>+VLOOKUP($L269,Data_Validation!$A:$D,1,0)</f>
        <v>440B</v>
      </c>
      <c r="U269" s="150" t="str">
        <f>+VLOOKUP($L269,Data_Validation!$A:$D,3,0)</f>
        <v>Véhicules usagés</v>
      </c>
      <c r="V269" s="150" t="str">
        <f>+VLOOKUP($L269,Data_Validation!$A:$D,4,0)</f>
        <v>Non Certifié</v>
      </c>
      <c r="W269" s="150" t="str">
        <f>+VLOOKUP($L269,Data_Validation!$A:$E,5,0)</f>
        <v>$</v>
      </c>
      <c r="X269" s="150" t="str">
        <f>+VLOOKUP($L269,Data_Validation!$A:$F,6,0)</f>
        <v>Oui</v>
      </c>
    </row>
    <row r="270" spans="1:24" ht="15" customHeight="1">
      <c r="A270" s="141" t="s">
        <v>1173</v>
      </c>
      <c r="B270" s="141" t="s">
        <v>1174</v>
      </c>
      <c r="C270" s="144">
        <v>-1364846.8</v>
      </c>
      <c r="D270" s="144">
        <v>-18400</v>
      </c>
      <c r="E270" s="144">
        <v>-1383246.8</v>
      </c>
      <c r="F270" s="141" t="s">
        <v>1031</v>
      </c>
      <c r="G270" s="141" t="s">
        <v>1174</v>
      </c>
      <c r="H270" s="143" t="s">
        <v>452</v>
      </c>
      <c r="I270" s="142"/>
      <c r="J270" s="142"/>
      <c r="K270" s="142"/>
      <c r="L270" s="145" t="str">
        <f t="shared" si="257"/>
        <v>442</v>
      </c>
      <c r="M270" s="146" t="str">
        <f t="shared" si="258"/>
        <v>VTE - USAGE AUTRES</v>
      </c>
      <c r="N270" s="147">
        <f>+IF(OR($Q270=Parametres!$G$2,$Q270=Parametres!$G$3),I270,C270)</f>
        <v>-1364846.8</v>
      </c>
      <c r="O270" s="147">
        <f>+IF(OR($Q270=Parametres!$G$2,$Q270=Parametres!$G$3),J270,D270)</f>
        <v>-18400</v>
      </c>
      <c r="P270" s="147">
        <f>+IF(OR($Q270=Parametres!$G$2,$Q270=Parametres!$G$3),K270,E270)</f>
        <v>-1383246.8</v>
      </c>
      <c r="Q270" s="146" t="str">
        <f t="shared" ref="Q270:S270" si="272">+F270</f>
        <v>5-Ventes</v>
      </c>
      <c r="R270" s="145" t="str">
        <f t="shared" si="272"/>
        <v>442</v>
      </c>
      <c r="S270" s="146" t="str">
        <f t="shared" si="272"/>
        <v>_</v>
      </c>
      <c r="T270" s="165" t="str">
        <f>+VLOOKUP($L270,Data_Validation!$A:$D,1,0)</f>
        <v>442</v>
      </c>
      <c r="U270" s="150" t="str">
        <f>+VLOOKUP($L270,Data_Validation!$A:$D,3,0)</f>
        <v>Véhicules usagés</v>
      </c>
      <c r="V270" s="150" t="str">
        <f>+VLOOKUP($L270,Data_Validation!$A:$D,4,0)</f>
        <v>Autres marques</v>
      </c>
      <c r="W270" s="150" t="str">
        <f>+VLOOKUP($L270,Data_Validation!$A:$E,5,0)</f>
        <v>$</v>
      </c>
      <c r="X270" s="150" t="str">
        <f>+VLOOKUP($L270,Data_Validation!$A:$F,6,0)</f>
        <v>Oui</v>
      </c>
    </row>
    <row r="271" spans="1:24" ht="15" customHeight="1">
      <c r="A271" s="141" t="s">
        <v>1175</v>
      </c>
      <c r="B271" s="141" t="s">
        <v>1176</v>
      </c>
      <c r="C271" s="144">
        <v>-87317.49</v>
      </c>
      <c r="D271" s="144">
        <v>-84729.49</v>
      </c>
      <c r="E271" s="144">
        <v>-172046.98</v>
      </c>
      <c r="F271" s="141" t="s">
        <v>1031</v>
      </c>
      <c r="G271" s="141" t="s">
        <v>1177</v>
      </c>
      <c r="H271" s="143" t="s">
        <v>452</v>
      </c>
      <c r="I271" s="142"/>
      <c r="J271" s="142"/>
      <c r="K271" s="142"/>
      <c r="L271" s="145" t="str">
        <f t="shared" si="257"/>
        <v>443B</v>
      </c>
      <c r="M271" s="146" t="str">
        <f t="shared" si="258"/>
        <v>M440I XDRIVE GRAN COUPE</v>
      </c>
      <c r="N271" s="147">
        <f>+IF(OR($Q271=Parametres!$G$2,$Q271=Parametres!$G$3),I271,C271)</f>
        <v>-87317.49</v>
      </c>
      <c r="O271" s="147">
        <f>+IF(OR($Q271=Parametres!$G$2,$Q271=Parametres!$G$3),J271,D271)</f>
        <v>-84729.49</v>
      </c>
      <c r="P271" s="147">
        <f>+IF(OR($Q271=Parametres!$G$2,$Q271=Parametres!$G$3),K271,E271)</f>
        <v>-172046.98</v>
      </c>
      <c r="Q271" s="146" t="str">
        <f t="shared" ref="Q271:S271" si="273">+F271</f>
        <v>5-Ventes</v>
      </c>
      <c r="R271" s="145" t="str">
        <f t="shared" si="273"/>
        <v>443</v>
      </c>
      <c r="S271" s="146" t="str">
        <f t="shared" si="273"/>
        <v>_</v>
      </c>
      <c r="T271" s="165" t="str">
        <f>+VLOOKUP($L271,Data_Validation!$A:$D,1,0)</f>
        <v>443B</v>
      </c>
      <c r="U271" s="150" t="str">
        <f>+VLOOKUP($L271,Data_Validation!$A:$D,3,0)</f>
        <v>Véhicules neufs</v>
      </c>
      <c r="V271" s="150" t="str">
        <f>+VLOOKUP($L271,Data_Validation!$A:$D,4,0)</f>
        <v>Autos détail</v>
      </c>
      <c r="W271" s="150" t="str">
        <f>+VLOOKUP($L271,Data_Validation!$A:$E,5,0)</f>
        <v>$</v>
      </c>
      <c r="X271" s="150" t="str">
        <f>+VLOOKUP($L271,Data_Validation!$A:$F,6,0)</f>
        <v>Oui</v>
      </c>
    </row>
    <row r="272" spans="1:24" ht="15.75" customHeight="1">
      <c r="A272" s="141" t="s">
        <v>1178</v>
      </c>
      <c r="B272" s="141" t="s">
        <v>1179</v>
      </c>
      <c r="C272" s="142">
        <v>-763314</v>
      </c>
      <c r="D272" s="142">
        <v>-119700</v>
      </c>
      <c r="E272" s="142">
        <v>-883014</v>
      </c>
      <c r="F272" s="141" t="s">
        <v>1031</v>
      </c>
      <c r="G272" s="141" t="s">
        <v>1179</v>
      </c>
      <c r="H272" s="143" t="s">
        <v>452</v>
      </c>
      <c r="I272" s="151"/>
      <c r="J272" s="151"/>
      <c r="K272" s="151"/>
      <c r="L272" s="145" t="str">
        <f t="shared" si="257"/>
        <v>444A</v>
      </c>
      <c r="M272" s="146" t="str">
        <f t="shared" si="258"/>
        <v>VTE - GROS BMW AUTO</v>
      </c>
      <c r="N272" s="147">
        <f>+IF(OR($Q272=Parametres!$G$2,$Q272=Parametres!$G$3),I272,C272)</f>
        <v>-763314</v>
      </c>
      <c r="O272" s="147">
        <f>+IF(OR($Q272=Parametres!$G$2,$Q272=Parametres!$G$3),J272,D272)</f>
        <v>-119700</v>
      </c>
      <c r="P272" s="147">
        <f>+IF(OR($Q272=Parametres!$G$2,$Q272=Parametres!$G$3),K272,E272)</f>
        <v>-883014</v>
      </c>
      <c r="Q272" s="146" t="str">
        <f t="shared" ref="Q272:S272" si="274">+F272</f>
        <v>5-Ventes</v>
      </c>
      <c r="R272" s="145" t="str">
        <f t="shared" si="274"/>
        <v>444A</v>
      </c>
      <c r="S272" s="146" t="str">
        <f t="shared" si="274"/>
        <v>_</v>
      </c>
      <c r="T272" s="165" t="str">
        <f>+VLOOKUP($L272,Data_Validation!$A:$D,1,0)</f>
        <v>444A</v>
      </c>
      <c r="U272" s="150" t="str">
        <f>+VLOOKUP($L272,Data_Validation!$A:$D,3,0)</f>
        <v>Véhicules usagés</v>
      </c>
      <c r="V272" s="150" t="str">
        <f>+VLOOKUP($L272,Data_Validation!$A:$D,4,0)</f>
        <v>Ventes au Gros</v>
      </c>
      <c r="W272" s="150" t="str">
        <f>+VLOOKUP($L272,Data_Validation!$A:$E,5,0)</f>
        <v>$</v>
      </c>
      <c r="X272" s="150" t="str">
        <f>+VLOOKUP($L272,Data_Validation!$A:$F,6,0)</f>
        <v>Oui</v>
      </c>
    </row>
    <row r="273" spans="1:24" ht="15" customHeight="1">
      <c r="A273" s="141" t="s">
        <v>1182</v>
      </c>
      <c r="B273" s="141" t="s">
        <v>1183</v>
      </c>
      <c r="C273" s="144">
        <v>-3264366.79</v>
      </c>
      <c r="D273" s="144">
        <v>-78511.11</v>
      </c>
      <c r="E273" s="144">
        <v>-3342877.9</v>
      </c>
      <c r="F273" s="141" t="s">
        <v>1031</v>
      </c>
      <c r="G273" s="141" t="s">
        <v>1183</v>
      </c>
      <c r="H273" s="143" t="s">
        <v>452</v>
      </c>
      <c r="I273" s="142"/>
      <c r="J273" s="142"/>
      <c r="K273" s="142"/>
      <c r="L273" s="145" t="str">
        <f t="shared" si="257"/>
        <v>444B</v>
      </c>
      <c r="M273" s="146" t="str">
        <f t="shared" si="258"/>
        <v>VTE - GROS BMW CAMION</v>
      </c>
      <c r="N273" s="147">
        <f>+IF(OR($Q273=Parametres!$G$2,$Q273=Parametres!$G$3),I273,C273)</f>
        <v>-3264366.79</v>
      </c>
      <c r="O273" s="147">
        <f>+IF(OR($Q273=Parametres!$G$2,$Q273=Parametres!$G$3),J273,D273)</f>
        <v>-78511.11</v>
      </c>
      <c r="P273" s="147">
        <f>+IF(OR($Q273=Parametres!$G$2,$Q273=Parametres!$G$3),K273,E273)</f>
        <v>-3342877.9</v>
      </c>
      <c r="Q273" s="146" t="str">
        <f t="shared" ref="Q273:S273" si="275">+F273</f>
        <v>5-Ventes</v>
      </c>
      <c r="R273" s="145" t="str">
        <f t="shared" si="275"/>
        <v>444B</v>
      </c>
      <c r="S273" s="146" t="str">
        <f t="shared" si="275"/>
        <v>_</v>
      </c>
      <c r="T273" s="165" t="str">
        <f>+VLOOKUP($L273,Data_Validation!$A:$D,1,0)</f>
        <v>444B</v>
      </c>
      <c r="U273" s="150" t="str">
        <f>+VLOOKUP($L273,Data_Validation!$A:$D,3,0)</f>
        <v>Véhicules usagés</v>
      </c>
      <c r="V273" s="150" t="str">
        <f>+VLOOKUP($L273,Data_Validation!$A:$D,4,0)</f>
        <v>Ventes au Gros</v>
      </c>
      <c r="W273" s="150" t="str">
        <f>+VLOOKUP($L273,Data_Validation!$A:$E,5,0)</f>
        <v>$</v>
      </c>
      <c r="X273" s="150" t="str">
        <f>+VLOOKUP($L273,Data_Validation!$A:$F,6,0)</f>
        <v>Oui</v>
      </c>
    </row>
    <row r="274" spans="1:24" ht="15" customHeight="1">
      <c r="A274" s="141" t="s">
        <v>1186</v>
      </c>
      <c r="B274" s="141" t="s">
        <v>1187</v>
      </c>
      <c r="C274" s="142">
        <v>-3187108.99</v>
      </c>
      <c r="D274" s="142">
        <v>-438900</v>
      </c>
      <c r="E274" s="142">
        <v>-3626008.99</v>
      </c>
      <c r="F274" s="141" t="s">
        <v>1031</v>
      </c>
      <c r="G274" s="141" t="s">
        <v>1187</v>
      </c>
      <c r="H274" s="143" t="s">
        <v>452</v>
      </c>
      <c r="I274" s="151"/>
      <c r="J274" s="151"/>
      <c r="K274" s="151"/>
      <c r="L274" s="145" t="str">
        <f t="shared" si="257"/>
        <v>444C</v>
      </c>
      <c r="M274" s="146" t="str">
        <f t="shared" si="258"/>
        <v>VTE - GROS AUTRES</v>
      </c>
      <c r="N274" s="147">
        <f>+IF(OR($Q274=Parametres!$G$2,$Q274=Parametres!$G$3),I274,C274)</f>
        <v>-3187108.99</v>
      </c>
      <c r="O274" s="147">
        <f>+IF(OR($Q274=Parametres!$G$2,$Q274=Parametres!$G$3),J274,D274)</f>
        <v>-438900</v>
      </c>
      <c r="P274" s="147">
        <f>+IF(OR($Q274=Parametres!$G$2,$Q274=Parametres!$G$3),K274,E274)</f>
        <v>-3626008.99</v>
      </c>
      <c r="Q274" s="146" t="str">
        <f t="shared" ref="Q274:S274" si="276">+F274</f>
        <v>5-Ventes</v>
      </c>
      <c r="R274" s="145" t="str">
        <f t="shared" si="276"/>
        <v>444C</v>
      </c>
      <c r="S274" s="146" t="str">
        <f t="shared" si="276"/>
        <v>_</v>
      </c>
      <c r="T274" s="165" t="str">
        <f>+VLOOKUP($L274,Data_Validation!$A:$D,1,0)</f>
        <v>444C</v>
      </c>
      <c r="U274" s="150" t="str">
        <f>+VLOOKUP($L274,Data_Validation!$A:$D,3,0)</f>
        <v>Véhicules usagés</v>
      </c>
      <c r="V274" s="150" t="str">
        <f>+VLOOKUP($L274,Data_Validation!$A:$D,4,0)</f>
        <v>Ventes au Gros</v>
      </c>
      <c r="W274" s="150" t="str">
        <f>+VLOOKUP($L274,Data_Validation!$A:$E,5,0)</f>
        <v>$</v>
      </c>
      <c r="X274" s="150" t="str">
        <f>+VLOOKUP($L274,Data_Validation!$A:$F,6,0)</f>
        <v>Oui</v>
      </c>
    </row>
    <row r="275" spans="1:24" ht="15" customHeight="1">
      <c r="A275" s="141" t="s">
        <v>1190</v>
      </c>
      <c r="B275" s="141" t="s">
        <v>1191</v>
      </c>
      <c r="C275" s="151">
        <v>-2954125.76</v>
      </c>
      <c r="D275" s="151">
        <v>-343461</v>
      </c>
      <c r="E275" s="151">
        <v>-3297586.76</v>
      </c>
      <c r="F275" s="141" t="s">
        <v>1031</v>
      </c>
      <c r="G275" s="141" t="s">
        <v>1191</v>
      </c>
      <c r="H275" s="143" t="s">
        <v>452</v>
      </c>
      <c r="I275" s="151"/>
      <c r="J275" s="151"/>
      <c r="K275" s="151"/>
      <c r="L275" s="145" t="str">
        <f t="shared" si="257"/>
        <v>446A</v>
      </c>
      <c r="M275" s="146" t="str">
        <f t="shared" si="258"/>
        <v>VTE - USAGE BMW CAMION CERT</v>
      </c>
      <c r="N275" s="147">
        <f>+IF(OR($Q275=Parametres!$G$2,$Q275=Parametres!$G$3),I275,C275)</f>
        <v>-2954125.76</v>
      </c>
      <c r="O275" s="147">
        <f>+IF(OR($Q275=Parametres!$G$2,$Q275=Parametres!$G$3),J275,D275)</f>
        <v>-343461</v>
      </c>
      <c r="P275" s="147">
        <f>+IF(OR($Q275=Parametres!$G$2,$Q275=Parametres!$G$3),K275,E275)</f>
        <v>-3297586.76</v>
      </c>
      <c r="Q275" s="146" t="str">
        <f t="shared" ref="Q275:S275" si="277">+F275</f>
        <v>5-Ventes</v>
      </c>
      <c r="R275" s="145" t="str">
        <f t="shared" si="277"/>
        <v>446A</v>
      </c>
      <c r="S275" s="146" t="str">
        <f t="shared" si="277"/>
        <v>_</v>
      </c>
      <c r="T275" s="165" t="str">
        <f>+VLOOKUP($L275,Data_Validation!$A:$D,1,0)</f>
        <v>446A</v>
      </c>
      <c r="U275" s="150" t="str">
        <f>+VLOOKUP($L275,Data_Validation!$A:$D,3,0)</f>
        <v>Véhicules usagés</v>
      </c>
      <c r="V275" s="150" t="str">
        <f>+VLOOKUP($L275,Data_Validation!$A:$D,4,0)</f>
        <v>Certifié</v>
      </c>
      <c r="W275" s="150" t="str">
        <f>+VLOOKUP($L275,Data_Validation!$A:$E,5,0)</f>
        <v>$</v>
      </c>
      <c r="X275" s="150" t="str">
        <f>+VLOOKUP($L275,Data_Validation!$A:$F,6,0)</f>
        <v>Oui</v>
      </c>
    </row>
    <row r="276" spans="1:24" ht="15" customHeight="1">
      <c r="A276" s="141" t="s">
        <v>1192</v>
      </c>
      <c r="B276" s="141" t="s">
        <v>1193</v>
      </c>
      <c r="C276" s="142">
        <v>-746847.45</v>
      </c>
      <c r="D276" s="142">
        <v>0</v>
      </c>
      <c r="E276" s="142">
        <v>-746847.45</v>
      </c>
      <c r="F276" s="141" t="s">
        <v>1031</v>
      </c>
      <c r="G276" s="141" t="s">
        <v>1193</v>
      </c>
      <c r="H276" s="143" t="s">
        <v>452</v>
      </c>
      <c r="I276" s="151"/>
      <c r="J276" s="151"/>
      <c r="K276" s="151"/>
      <c r="L276" s="145" t="str">
        <f t="shared" si="257"/>
        <v>446B</v>
      </c>
      <c r="M276" s="146" t="str">
        <f t="shared" si="258"/>
        <v>VTE - USAGE BMW CAMION NON-CERT</v>
      </c>
      <c r="N276" s="147">
        <f>+IF(OR($Q276=Parametres!$G$2,$Q276=Parametres!$G$3),I276,C276)</f>
        <v>-746847.45</v>
      </c>
      <c r="O276" s="147">
        <f>+IF(OR($Q276=Parametres!$G$2,$Q276=Parametres!$G$3),J276,D276)</f>
        <v>0</v>
      </c>
      <c r="P276" s="147">
        <f>+IF(OR($Q276=Parametres!$G$2,$Q276=Parametres!$G$3),K276,E276)</f>
        <v>-746847.45</v>
      </c>
      <c r="Q276" s="146" t="str">
        <f t="shared" ref="Q276:S276" si="278">+F276</f>
        <v>5-Ventes</v>
      </c>
      <c r="R276" s="145" t="str">
        <f t="shared" si="278"/>
        <v>446B</v>
      </c>
      <c r="S276" s="146" t="str">
        <f t="shared" si="278"/>
        <v>_</v>
      </c>
      <c r="T276" s="149" t="str">
        <f>+VLOOKUP($L276,Data_Validation!$A:$D,1,0)</f>
        <v>446B</v>
      </c>
      <c r="U276" s="150" t="str">
        <f>+VLOOKUP($L276,Data_Validation!$A:$D,3,0)</f>
        <v>Véhicules usagés</v>
      </c>
      <c r="V276" s="150" t="str">
        <f>+VLOOKUP($L276,Data_Validation!$A:$D,4,0)</f>
        <v>Non Certifié</v>
      </c>
      <c r="W276" s="150" t="str">
        <f>+VLOOKUP($L276,Data_Validation!$A:$E,5,0)</f>
        <v>$</v>
      </c>
      <c r="X276" s="150" t="str">
        <f>+VLOOKUP($L276,Data_Validation!$A:$F,6,0)</f>
        <v>Oui</v>
      </c>
    </row>
    <row r="277" spans="1:24" ht="15" customHeight="1">
      <c r="A277" s="141" t="s">
        <v>1196</v>
      </c>
      <c r="B277" s="141" t="s">
        <v>1197</v>
      </c>
      <c r="C277" s="151">
        <v>-506515.57</v>
      </c>
      <c r="D277" s="151">
        <v>0</v>
      </c>
      <c r="E277" s="151">
        <v>-506515.57</v>
      </c>
      <c r="F277" s="141" t="s">
        <v>1031</v>
      </c>
      <c r="G277" s="141" t="s">
        <v>1197</v>
      </c>
      <c r="H277" s="143" t="s">
        <v>452</v>
      </c>
      <c r="I277" s="151"/>
      <c r="J277" s="151"/>
      <c r="K277" s="151"/>
      <c r="L277" s="145" t="str">
        <f t="shared" si="257"/>
        <v>447</v>
      </c>
      <c r="M277" s="146" t="str">
        <f t="shared" si="258"/>
        <v>VTE - X5 M</v>
      </c>
      <c r="N277" s="147">
        <f>+IF(OR($Q277=Parametres!$G$2,$Q277=Parametres!$G$3),I277,C277)</f>
        <v>-506515.57</v>
      </c>
      <c r="O277" s="147">
        <f>+IF(OR($Q277=Parametres!$G$2,$Q277=Parametres!$G$3),J277,D277)</f>
        <v>0</v>
      </c>
      <c r="P277" s="147">
        <f>+IF(OR($Q277=Parametres!$G$2,$Q277=Parametres!$G$3),K277,E277)</f>
        <v>-506515.57</v>
      </c>
      <c r="Q277" s="146" t="str">
        <f t="shared" ref="Q277:S277" si="279">+F277</f>
        <v>5-Ventes</v>
      </c>
      <c r="R277" s="145" t="str">
        <f t="shared" si="279"/>
        <v>447</v>
      </c>
      <c r="S277" s="146" t="str">
        <f t="shared" si="279"/>
        <v>_</v>
      </c>
      <c r="T277" s="165" t="str">
        <f>+VLOOKUP($L277,Data_Validation!$A:$D,1,0)</f>
        <v>447</v>
      </c>
      <c r="U277" s="150" t="str">
        <f>+VLOOKUP($L277,Data_Validation!$A:$D,3,0)</f>
        <v>Véhicules neufs</v>
      </c>
      <c r="V277" s="150" t="str">
        <f>+VLOOKUP($L277,Data_Validation!$A:$D,4,0)</f>
        <v>Camions détail</v>
      </c>
      <c r="W277" s="150" t="str">
        <f>+VLOOKUP($L277,Data_Validation!$A:$E,5,0)</f>
        <v>$</v>
      </c>
      <c r="X277" s="150" t="str">
        <f>+VLOOKUP($L277,Data_Validation!$A:$F,6,0)</f>
        <v>Oui</v>
      </c>
    </row>
    <row r="278" spans="1:24" ht="15" customHeight="1">
      <c r="A278" s="141" t="s">
        <v>1200</v>
      </c>
      <c r="B278" s="141" t="s">
        <v>1201</v>
      </c>
      <c r="C278" s="151">
        <v>-772046.64</v>
      </c>
      <c r="D278" s="151">
        <v>-72933.679999999993</v>
      </c>
      <c r="E278" s="151">
        <v>-844980.32</v>
      </c>
      <c r="F278" s="141" t="s">
        <v>1031</v>
      </c>
      <c r="G278" s="141" t="s">
        <v>1201</v>
      </c>
      <c r="H278" s="143" t="s">
        <v>452</v>
      </c>
      <c r="I278" s="151"/>
      <c r="J278" s="151"/>
      <c r="K278" s="151"/>
      <c r="L278" s="145" t="str">
        <f t="shared" si="257"/>
        <v>448</v>
      </c>
      <c r="M278" s="146" t="str">
        <f t="shared" si="258"/>
        <v>VTE - RACHAT LOCATION BMW</v>
      </c>
      <c r="N278" s="147">
        <f>+IF(OR($Q278=Parametres!$G$2,$Q278=Parametres!$G$3),I278,C278)</f>
        <v>-772046.64</v>
      </c>
      <c r="O278" s="147">
        <f>+IF(OR($Q278=Parametres!$G$2,$Q278=Parametres!$G$3),J278,D278)</f>
        <v>-72933.679999999993</v>
      </c>
      <c r="P278" s="147">
        <f>+IF(OR($Q278=Parametres!$G$2,$Q278=Parametres!$G$3),K278,E278)</f>
        <v>-844980.32</v>
      </c>
      <c r="Q278" s="146" t="str">
        <f t="shared" ref="Q278:S278" si="280">+F278</f>
        <v>5-Ventes</v>
      </c>
      <c r="R278" s="145" t="str">
        <f t="shared" si="280"/>
        <v>448</v>
      </c>
      <c r="S278" s="146" t="str">
        <f t="shared" si="280"/>
        <v>_</v>
      </c>
      <c r="T278" s="165" t="str">
        <f>+VLOOKUP($L278,Data_Validation!$A:$D,1,0)</f>
        <v>448</v>
      </c>
      <c r="U278" s="150" t="str">
        <f>+VLOOKUP($L278,Data_Validation!$A:$D,3,0)</f>
        <v>Véhicules neufs</v>
      </c>
      <c r="V278" s="150" t="str">
        <f>+VLOOKUP($L278,Data_Validation!$A:$D,4,0)</f>
        <v>Rachat bail</v>
      </c>
      <c r="W278" s="150" t="str">
        <f>+VLOOKUP($L278,Data_Validation!$A:$E,5,0)</f>
        <v>$</v>
      </c>
      <c r="X278" s="150" t="str">
        <f>+VLOOKUP($L278,Data_Validation!$A:$F,6,0)</f>
        <v>Oui</v>
      </c>
    </row>
    <row r="279" spans="1:24" ht="15.75" customHeight="1">
      <c r="A279" s="141" t="s">
        <v>1204</v>
      </c>
      <c r="B279" s="141" t="s">
        <v>1205</v>
      </c>
      <c r="C279" s="142">
        <v>-9477.99</v>
      </c>
      <c r="D279" s="142">
        <v>0</v>
      </c>
      <c r="E279" s="142">
        <v>-9477.99</v>
      </c>
      <c r="F279" s="141" t="s">
        <v>1031</v>
      </c>
      <c r="G279" s="141" t="s">
        <v>1205</v>
      </c>
      <c r="H279" s="143" t="s">
        <v>452</v>
      </c>
      <c r="I279" s="151"/>
      <c r="J279" s="151"/>
      <c r="K279" s="151"/>
      <c r="L279" s="145" t="str">
        <f t="shared" si="257"/>
        <v>450</v>
      </c>
      <c r="M279" s="146" t="str">
        <f t="shared" si="258"/>
        <v>VTES -MARQUAGE USAGE BMW CERT</v>
      </c>
      <c r="N279" s="147">
        <f>+IF(OR($Q279=Parametres!$G$2,$Q279=Parametres!$G$3),I279,C279)</f>
        <v>-9477.99</v>
      </c>
      <c r="O279" s="147">
        <f>+IF(OR($Q279=Parametres!$G$2,$Q279=Parametres!$G$3),J279,D279)</f>
        <v>0</v>
      </c>
      <c r="P279" s="147">
        <f>+IF(OR($Q279=Parametres!$G$2,$Q279=Parametres!$G$3),K279,E279)</f>
        <v>-9477.99</v>
      </c>
      <c r="Q279" s="146" t="str">
        <f t="shared" ref="Q279:S279" si="281">+F279</f>
        <v>5-Ventes</v>
      </c>
      <c r="R279" s="145" t="str">
        <f t="shared" si="281"/>
        <v>450</v>
      </c>
      <c r="S279" s="146" t="str">
        <f t="shared" si="281"/>
        <v>_</v>
      </c>
      <c r="T279" s="149" t="str">
        <f>+VLOOKUP($L279,Data_Validation!$A:$D,1,0)</f>
        <v>450</v>
      </c>
      <c r="U279" s="150" t="str">
        <f>+VLOOKUP($L279,Data_Validation!$A:$D,3,0)</f>
        <v>Véhicules usagés</v>
      </c>
      <c r="V279" s="150" t="str">
        <f>+VLOOKUP($L279,Data_Validation!$A:$D,4,0)</f>
        <v>Rev. Autres</v>
      </c>
      <c r="W279" s="150" t="str">
        <f>+VLOOKUP($L279,Data_Validation!$A:$E,5,0)</f>
        <v>$</v>
      </c>
      <c r="X279" s="150" t="str">
        <f>+VLOOKUP($L279,Data_Validation!$A:$F,6,0)</f>
        <v>Oui</v>
      </c>
    </row>
    <row r="280" spans="1:24" ht="15" customHeight="1">
      <c r="A280" s="141" t="s">
        <v>1206</v>
      </c>
      <c r="B280" s="141" t="s">
        <v>1207</v>
      </c>
      <c r="C280" s="142">
        <v>-12326</v>
      </c>
      <c r="D280" s="142">
        <v>0</v>
      </c>
      <c r="E280" s="142">
        <v>-12326</v>
      </c>
      <c r="F280" s="141" t="s">
        <v>1031</v>
      </c>
      <c r="G280" s="141" t="s">
        <v>1205</v>
      </c>
      <c r="H280" s="143" t="s">
        <v>452</v>
      </c>
      <c r="I280" s="151"/>
      <c r="J280" s="151"/>
      <c r="K280" s="151"/>
      <c r="L280" s="145" t="str">
        <f t="shared" si="257"/>
        <v>450C</v>
      </c>
      <c r="M280" s="146" t="str">
        <f t="shared" si="258"/>
        <v>VTES -ACCESSOIRES USAGE BMW CERT</v>
      </c>
      <c r="N280" s="147">
        <f>+IF(OR($Q280=Parametres!$G$2,$Q280=Parametres!$G$3),I280,C280)</f>
        <v>-12326</v>
      </c>
      <c r="O280" s="147">
        <f>+IF(OR($Q280=Parametres!$G$2,$Q280=Parametres!$G$3),J280,D280)</f>
        <v>0</v>
      </c>
      <c r="P280" s="147">
        <f>+IF(OR($Q280=Parametres!$G$2,$Q280=Parametres!$G$3),K280,E280)</f>
        <v>-12326</v>
      </c>
      <c r="Q280" s="146" t="str">
        <f t="shared" ref="Q280:S280" si="282">+F280</f>
        <v>5-Ventes</v>
      </c>
      <c r="R280" s="145" t="str">
        <f t="shared" si="282"/>
        <v>450</v>
      </c>
      <c r="S280" s="146" t="str">
        <f t="shared" si="282"/>
        <v>_</v>
      </c>
      <c r="T280" s="165" t="str">
        <f>+VLOOKUP($L280,Data_Validation!$A:$D,1,0)</f>
        <v>450C</v>
      </c>
      <c r="U280" s="150" t="str">
        <f>+VLOOKUP($L280,Data_Validation!$A:$D,3,0)</f>
        <v>Véhicules usagés</v>
      </c>
      <c r="V280" s="150" t="str">
        <f>+VLOOKUP($L280,Data_Validation!$A:$D,4,0)</f>
        <v>Rev. Autres</v>
      </c>
      <c r="W280" s="150" t="str">
        <f>+VLOOKUP($L280,Data_Validation!$A:$E,5,0)</f>
        <v>$</v>
      </c>
      <c r="X280" s="150" t="str">
        <f>+VLOOKUP($L280,Data_Validation!$A:$F,6,0)</f>
        <v>Oui</v>
      </c>
    </row>
    <row r="281" spans="1:24" ht="15" customHeight="1">
      <c r="A281" s="141" t="s">
        <v>1210</v>
      </c>
      <c r="B281" s="141" t="s">
        <v>1211</v>
      </c>
      <c r="C281" s="142">
        <v>-7460</v>
      </c>
      <c r="D281" s="142">
        <v>0</v>
      </c>
      <c r="E281" s="142">
        <v>-7460</v>
      </c>
      <c r="F281" s="141" t="s">
        <v>1031</v>
      </c>
      <c r="G281" s="141" t="s">
        <v>1205</v>
      </c>
      <c r="H281" s="143" t="s">
        <v>452</v>
      </c>
      <c r="I281" s="151"/>
      <c r="J281" s="151"/>
      <c r="K281" s="151"/>
      <c r="L281" s="145" t="str">
        <f t="shared" si="257"/>
        <v>450E</v>
      </c>
      <c r="M281" s="146" t="str">
        <f t="shared" si="258"/>
        <v>VTE - PROTEC ESTHETIQUE USAGE BMW AUTO</v>
      </c>
      <c r="N281" s="147">
        <f>+IF(OR($Q281=Parametres!$G$2,$Q281=Parametres!$G$3),I281,C281)</f>
        <v>-7460</v>
      </c>
      <c r="O281" s="147">
        <f>+IF(OR($Q281=Parametres!$G$2,$Q281=Parametres!$G$3),J281,D281)</f>
        <v>0</v>
      </c>
      <c r="P281" s="147">
        <f>+IF(OR($Q281=Parametres!$G$2,$Q281=Parametres!$G$3),K281,E281)</f>
        <v>-7460</v>
      </c>
      <c r="Q281" s="146" t="str">
        <f t="shared" ref="Q281:S281" si="283">+F281</f>
        <v>5-Ventes</v>
      </c>
      <c r="R281" s="145" t="str">
        <f t="shared" si="283"/>
        <v>450</v>
      </c>
      <c r="S281" s="146" t="str">
        <f t="shared" si="283"/>
        <v>_</v>
      </c>
      <c r="T281" s="150" t="str">
        <f>+VLOOKUP($L281,Data_Validation!$A:$D,1,0)</f>
        <v>450E</v>
      </c>
      <c r="U281" s="150" t="str">
        <f>+VLOOKUP($L281,Data_Validation!$A:$D,3,0)</f>
        <v>Véhicules usagés</v>
      </c>
      <c r="V281" s="150" t="str">
        <f>+VLOOKUP($L281,Data_Validation!$A:$D,4,0)</f>
        <v>Rev. Protections</v>
      </c>
      <c r="W281" s="150" t="str">
        <f>+VLOOKUP($L281,Data_Validation!$A:$E,5,0)</f>
        <v>$</v>
      </c>
      <c r="X281" s="150" t="str">
        <f>+VLOOKUP($L281,Data_Validation!$A:$F,6,0)</f>
        <v>Oui</v>
      </c>
    </row>
    <row r="282" spans="1:24" ht="15" customHeight="1">
      <c r="A282" s="141" t="s">
        <v>1214</v>
      </c>
      <c r="B282" s="141" t="s">
        <v>1215</v>
      </c>
      <c r="C282" s="142">
        <v>-26419.33</v>
      </c>
      <c r="D282" s="142">
        <v>-2941.14</v>
      </c>
      <c r="E282" s="142">
        <v>-29360.47</v>
      </c>
      <c r="F282" s="141" t="s">
        <v>1031</v>
      </c>
      <c r="G282" s="141" t="s">
        <v>1205</v>
      </c>
      <c r="H282" s="143" t="s">
        <v>452</v>
      </c>
      <c r="I282" s="151"/>
      <c r="J282" s="151"/>
      <c r="K282" s="151"/>
      <c r="L282" s="145" t="str">
        <f t="shared" si="257"/>
        <v>450F</v>
      </c>
      <c r="M282" s="146" t="str">
        <f t="shared" si="258"/>
        <v>VTE - RIST FINANCE USAGE BMW AUTO</v>
      </c>
      <c r="N282" s="147">
        <f>+IF(OR($Q282=Parametres!$G$2,$Q282=Parametres!$G$3),I282,C282)</f>
        <v>-26419.33</v>
      </c>
      <c r="O282" s="147">
        <f>+IF(OR($Q282=Parametres!$G$2,$Q282=Parametres!$G$3),J282,D282)</f>
        <v>-2941.14</v>
      </c>
      <c r="P282" s="147">
        <f>+IF(OR($Q282=Parametres!$G$2,$Q282=Parametres!$G$3),K282,E282)</f>
        <v>-29360.47</v>
      </c>
      <c r="Q282" s="146" t="str">
        <f t="shared" ref="Q282:S282" si="284">+F282</f>
        <v>5-Ventes</v>
      </c>
      <c r="R282" s="145" t="str">
        <f t="shared" si="284"/>
        <v>450</v>
      </c>
      <c r="S282" s="146" t="str">
        <f t="shared" si="284"/>
        <v>_</v>
      </c>
      <c r="T282" s="149" t="str">
        <f>+VLOOKUP($L282,Data_Validation!$A:$D,1,0)</f>
        <v>450F</v>
      </c>
      <c r="U282" s="150" t="str">
        <f>+VLOOKUP($L282,Data_Validation!$A:$D,3,0)</f>
        <v>Véhicules usagés</v>
      </c>
      <c r="V282" s="150" t="str">
        <f>+VLOOKUP($L282,Data_Validation!$A:$D,4,0)</f>
        <v>Rev. Finances</v>
      </c>
      <c r="W282" s="150" t="str">
        <f>+VLOOKUP($L282,Data_Validation!$A:$E,5,0)</f>
        <v>$</v>
      </c>
      <c r="X282" s="150" t="str">
        <f>+VLOOKUP($L282,Data_Validation!$A:$F,6,0)</f>
        <v>Oui</v>
      </c>
    </row>
    <row r="283" spans="1:24" ht="15.75" customHeight="1">
      <c r="A283" s="141" t="s">
        <v>1218</v>
      </c>
      <c r="B283" s="141" t="s">
        <v>1219</v>
      </c>
      <c r="C283" s="142">
        <v>-3705</v>
      </c>
      <c r="D283" s="142">
        <v>0</v>
      </c>
      <c r="E283" s="142">
        <v>-3705</v>
      </c>
      <c r="F283" s="141" t="s">
        <v>1031</v>
      </c>
      <c r="G283" s="141" t="s">
        <v>1205</v>
      </c>
      <c r="H283" s="143" t="s">
        <v>452</v>
      </c>
      <c r="I283" s="151"/>
      <c r="J283" s="151"/>
      <c r="K283" s="151"/>
      <c r="L283" s="145" t="str">
        <f t="shared" si="257"/>
        <v>450P</v>
      </c>
      <c r="M283" s="146" t="str">
        <f t="shared" si="258"/>
        <v>VTES -PROTEC PNEUS/JANTES USAGE BMW CERT</v>
      </c>
      <c r="N283" s="147">
        <f>+IF(OR($Q283=Parametres!$G$2,$Q283=Parametres!$G$3),I283,C283)</f>
        <v>-3705</v>
      </c>
      <c r="O283" s="147">
        <f>+IF(OR($Q283=Parametres!$G$2,$Q283=Parametres!$G$3),J283,D283)</f>
        <v>0</v>
      </c>
      <c r="P283" s="147">
        <f>+IF(OR($Q283=Parametres!$G$2,$Q283=Parametres!$G$3),K283,E283)</f>
        <v>-3705</v>
      </c>
      <c r="Q283" s="146" t="str">
        <f t="shared" ref="Q283:S283" si="285">+F283</f>
        <v>5-Ventes</v>
      </c>
      <c r="R283" s="145" t="str">
        <f t="shared" si="285"/>
        <v>450</v>
      </c>
      <c r="S283" s="146" t="str">
        <f t="shared" si="285"/>
        <v>_</v>
      </c>
      <c r="T283" s="150" t="str">
        <f>+VLOOKUP($L283,Data_Validation!$A:$D,1,0)</f>
        <v>450P</v>
      </c>
      <c r="U283" s="150" t="str">
        <f>+VLOOKUP($L283,Data_Validation!$A:$D,3,0)</f>
        <v>Véhicules usagés</v>
      </c>
      <c r="V283" s="150" t="str">
        <f>+VLOOKUP($L283,Data_Validation!$A:$D,4,0)</f>
        <v>Rev. Protections</v>
      </c>
      <c r="W283" s="150" t="str">
        <f>+VLOOKUP($L283,Data_Validation!$A:$E,5,0)</f>
        <v>$</v>
      </c>
      <c r="X283" s="150" t="str">
        <f>+VLOOKUP($L283,Data_Validation!$A:$F,6,0)</f>
        <v>Oui</v>
      </c>
    </row>
    <row r="284" spans="1:24" ht="15" customHeight="1">
      <c r="A284" s="141" t="s">
        <v>1223</v>
      </c>
      <c r="B284" s="141" t="s">
        <v>1224</v>
      </c>
      <c r="C284" s="142">
        <v>-2154</v>
      </c>
      <c r="D284" s="142">
        <v>0</v>
      </c>
      <c r="E284" s="142">
        <v>-2154</v>
      </c>
      <c r="F284" s="141" t="s">
        <v>1031</v>
      </c>
      <c r="G284" s="141" t="s">
        <v>1205</v>
      </c>
      <c r="H284" s="143" t="s">
        <v>452</v>
      </c>
      <c r="I284" s="151"/>
      <c r="J284" s="151"/>
      <c r="K284" s="151"/>
      <c r="L284" s="145" t="str">
        <f t="shared" si="257"/>
        <v>450R</v>
      </c>
      <c r="M284" s="146" t="str">
        <f t="shared" si="258"/>
        <v>VTES -ASS. REMP. USAGE BMW CERT</v>
      </c>
      <c r="N284" s="147">
        <f>+IF(OR($Q284=Parametres!$G$2,$Q284=Parametres!$G$3),I284,C284)</f>
        <v>-2154</v>
      </c>
      <c r="O284" s="147">
        <f>+IF(OR($Q284=Parametres!$G$2,$Q284=Parametres!$G$3),J284,D284)</f>
        <v>0</v>
      </c>
      <c r="P284" s="147">
        <f>+IF(OR($Q284=Parametres!$G$2,$Q284=Parametres!$G$3),K284,E284)</f>
        <v>-2154</v>
      </c>
      <c r="Q284" s="146" t="str">
        <f t="shared" ref="Q284:S284" si="286">+F284</f>
        <v>5-Ventes</v>
      </c>
      <c r="R284" s="145" t="str">
        <f t="shared" si="286"/>
        <v>450</v>
      </c>
      <c r="S284" s="146" t="str">
        <f t="shared" si="286"/>
        <v>_</v>
      </c>
      <c r="T284" s="150" t="str">
        <f>+VLOOKUP($L284,Data_Validation!$A:$D,1,0)</f>
        <v>450R</v>
      </c>
      <c r="U284" s="150" t="str">
        <f>+VLOOKUP($L284,Data_Validation!$A:$D,3,0)</f>
        <v>Véhicules usagés</v>
      </c>
      <c r="V284" s="150" t="str">
        <f>+VLOOKUP($L284,Data_Validation!$A:$D,4,0)</f>
        <v>Rev. Protections</v>
      </c>
      <c r="W284" s="150" t="str">
        <f>+VLOOKUP($L284,Data_Validation!$A:$E,5,0)</f>
        <v>$</v>
      </c>
      <c r="X284" s="150" t="str">
        <f>+VLOOKUP($L284,Data_Validation!$A:$F,6,0)</f>
        <v>Oui</v>
      </c>
    </row>
    <row r="285" spans="1:24" ht="15" customHeight="1">
      <c r="A285" s="141" t="s">
        <v>1226</v>
      </c>
      <c r="B285" s="141" t="s">
        <v>1227</v>
      </c>
      <c r="C285" s="142">
        <v>-1758.99</v>
      </c>
      <c r="D285" s="142">
        <v>0</v>
      </c>
      <c r="E285" s="142">
        <v>-1758.99</v>
      </c>
      <c r="F285" s="141" t="s">
        <v>1031</v>
      </c>
      <c r="G285" s="141" t="s">
        <v>1205</v>
      </c>
      <c r="H285" s="143" t="s">
        <v>452</v>
      </c>
      <c r="I285" s="151"/>
      <c r="J285" s="151"/>
      <c r="K285" s="151"/>
      <c r="L285" s="145" t="str">
        <f t="shared" si="257"/>
        <v>450T</v>
      </c>
      <c r="M285" s="146" t="str">
        <f t="shared" si="258"/>
        <v>VTES -VTES -TRAITEMENT PROTECTION USAGE BMW C</v>
      </c>
      <c r="N285" s="147">
        <f>+IF(OR($Q285=Parametres!$G$2,$Q285=Parametres!$G$3),I285,C285)</f>
        <v>-1758.99</v>
      </c>
      <c r="O285" s="147">
        <f>+IF(OR($Q285=Parametres!$G$2,$Q285=Parametres!$G$3),J285,D285)</f>
        <v>0</v>
      </c>
      <c r="P285" s="147">
        <f>+IF(OR($Q285=Parametres!$G$2,$Q285=Parametres!$G$3),K285,E285)</f>
        <v>-1758.99</v>
      </c>
      <c r="Q285" s="146" t="str">
        <f t="shared" ref="Q285:S285" si="287">+F285</f>
        <v>5-Ventes</v>
      </c>
      <c r="R285" s="145" t="str">
        <f t="shared" si="287"/>
        <v>450</v>
      </c>
      <c r="S285" s="146" t="str">
        <f t="shared" si="287"/>
        <v>_</v>
      </c>
      <c r="T285" s="150" t="str">
        <f>+VLOOKUP($L285,Data_Validation!$A:$D,1,0)</f>
        <v>450T</v>
      </c>
      <c r="U285" s="150" t="str">
        <f>+VLOOKUP($L285,Data_Validation!$A:$D,3,0)</f>
        <v>Véhicules usagés</v>
      </c>
      <c r="V285" s="150" t="str">
        <f>+VLOOKUP($L285,Data_Validation!$A:$D,4,0)</f>
        <v>Rev. Autres</v>
      </c>
      <c r="W285" s="150" t="str">
        <f>+VLOOKUP($L285,Data_Validation!$A:$E,5,0)</f>
        <v>$</v>
      </c>
      <c r="X285" s="150" t="str">
        <f>+VLOOKUP($L285,Data_Validation!$A:$F,6,0)</f>
        <v>Oui</v>
      </c>
    </row>
    <row r="286" spans="1:24" ht="15" customHeight="1">
      <c r="A286" s="141" t="s">
        <v>1228</v>
      </c>
      <c r="B286" s="141" t="s">
        <v>1229</v>
      </c>
      <c r="C286" s="142">
        <v>-1197</v>
      </c>
      <c r="D286" s="142">
        <v>0</v>
      </c>
      <c r="E286" s="142">
        <v>-1197</v>
      </c>
      <c r="F286" s="141" t="s">
        <v>1031</v>
      </c>
      <c r="G286" s="141" t="s">
        <v>1229</v>
      </c>
      <c r="H286" s="143" t="s">
        <v>452</v>
      </c>
      <c r="I286" s="151"/>
      <c r="J286" s="151"/>
      <c r="K286" s="151"/>
      <c r="L286" s="145" t="str">
        <f t="shared" si="257"/>
        <v>451</v>
      </c>
      <c r="M286" s="146" t="str">
        <f t="shared" si="258"/>
        <v>VTES -VTE - MARQUAGE USAGE AUTRE</v>
      </c>
      <c r="N286" s="147">
        <f>+IF(OR($Q286=Parametres!$G$2,$Q286=Parametres!$G$3),I286,C286)</f>
        <v>-1197</v>
      </c>
      <c r="O286" s="147">
        <f>+IF(OR($Q286=Parametres!$G$2,$Q286=Parametres!$G$3),J286,D286)</f>
        <v>0</v>
      </c>
      <c r="P286" s="147">
        <f>+IF(OR($Q286=Parametres!$G$2,$Q286=Parametres!$G$3),K286,E286)</f>
        <v>-1197</v>
      </c>
      <c r="Q286" s="146" t="str">
        <f t="shared" ref="Q286:S286" si="288">+F286</f>
        <v>5-Ventes</v>
      </c>
      <c r="R286" s="145" t="str">
        <f t="shared" si="288"/>
        <v>451</v>
      </c>
      <c r="S286" s="146" t="str">
        <f t="shared" si="288"/>
        <v>_</v>
      </c>
      <c r="T286" s="169" t="str">
        <f>+VLOOKUP($L286,Data_Validation!$A:$D,1,0)</f>
        <v>451</v>
      </c>
      <c r="U286" s="150" t="str">
        <f>+VLOOKUP($L286,Data_Validation!$A:$D,3,0)</f>
        <v>Véhicules usagés</v>
      </c>
      <c r="V286" s="150" t="str">
        <f>+VLOOKUP($L286,Data_Validation!$A:$D,4,0)</f>
        <v>Rev. Autres</v>
      </c>
      <c r="W286" s="150" t="str">
        <f>+VLOOKUP($L286,Data_Validation!$A:$E,5,0)</f>
        <v>$</v>
      </c>
      <c r="X286" s="150" t="str">
        <f>+VLOOKUP($L286,Data_Validation!$A:$F,6,0)</f>
        <v>Oui</v>
      </c>
    </row>
    <row r="287" spans="1:24" ht="15.75" customHeight="1">
      <c r="A287" s="141" t="s">
        <v>1232</v>
      </c>
      <c r="B287" s="141" t="s">
        <v>1233</v>
      </c>
      <c r="C287" s="142">
        <v>-3700</v>
      </c>
      <c r="D287" s="142">
        <v>0</v>
      </c>
      <c r="E287" s="142">
        <v>-3700</v>
      </c>
      <c r="F287" s="141" t="s">
        <v>1031</v>
      </c>
      <c r="G287" s="141" t="s">
        <v>1229</v>
      </c>
      <c r="H287" s="143" t="s">
        <v>452</v>
      </c>
      <c r="I287" s="143"/>
      <c r="J287" s="143"/>
      <c r="K287" s="143"/>
      <c r="L287" s="145" t="str">
        <f t="shared" si="257"/>
        <v>451C</v>
      </c>
      <c r="M287" s="233" t="str">
        <f t="shared" si="258"/>
        <v>VTE - ACCESSOIRES USAGE AUTRE</v>
      </c>
      <c r="N287" s="147">
        <f>+IF(OR($Q287=Parametres!$G$2,$Q287=Parametres!$G$3),I287,C287)</f>
        <v>-3700</v>
      </c>
      <c r="O287" s="234">
        <f>+IF(OR($Q287=Parametres!$G$2,$Q287=Parametres!$G$3),J287,D287)</f>
        <v>0</v>
      </c>
      <c r="P287" s="235">
        <f>+IF(OR($Q287=Parametres!$G$2,$Q287=Parametres!$G$3),K287,E287)</f>
        <v>-3700</v>
      </c>
      <c r="Q287" s="146" t="str">
        <f t="shared" ref="Q287:S287" si="289">+F287</f>
        <v>5-Ventes</v>
      </c>
      <c r="R287" s="145" t="str">
        <f t="shared" si="289"/>
        <v>451</v>
      </c>
      <c r="S287" s="146" t="str">
        <f t="shared" si="289"/>
        <v>_</v>
      </c>
      <c r="T287" s="169" t="str">
        <f>+VLOOKUP($L287,Data_Validation!$A:$D,1,0)</f>
        <v>451C</v>
      </c>
      <c r="U287" s="150" t="str">
        <f>+VLOOKUP($L287,Data_Validation!$A:$D,3,0)</f>
        <v>Véhicules usagés</v>
      </c>
      <c r="V287" s="150" t="str">
        <f>+VLOOKUP($L287,Data_Validation!$A:$D,4,0)</f>
        <v>Rev. Autres</v>
      </c>
      <c r="W287" s="150" t="str">
        <f>+VLOOKUP($L287,Data_Validation!$A:$E,5,0)</f>
        <v>$</v>
      </c>
      <c r="X287" s="150" t="str">
        <f>+VLOOKUP($L287,Data_Validation!$A:$F,6,0)</f>
        <v>Oui</v>
      </c>
    </row>
    <row r="288" spans="1:24" ht="15" customHeight="1">
      <c r="A288" s="141" t="s">
        <v>1236</v>
      </c>
      <c r="B288" s="141" t="s">
        <v>1237</v>
      </c>
      <c r="C288" s="151">
        <v>-2872</v>
      </c>
      <c r="D288" s="151">
        <v>0</v>
      </c>
      <c r="E288" s="151">
        <v>-2872</v>
      </c>
      <c r="F288" s="141" t="s">
        <v>1031</v>
      </c>
      <c r="G288" s="141" t="s">
        <v>1229</v>
      </c>
      <c r="H288" s="143" t="s">
        <v>452</v>
      </c>
      <c r="I288" s="151"/>
      <c r="J288" s="151"/>
      <c r="K288" s="151"/>
      <c r="L288" s="145" t="str">
        <f t="shared" si="257"/>
        <v>451T</v>
      </c>
      <c r="M288" s="146" t="str">
        <f t="shared" si="258"/>
        <v>VTES -VTE - TRAITEMENT PROTECTION USAGE AUTRE</v>
      </c>
      <c r="N288" s="147">
        <f>+IF(OR($Q288=Parametres!$G$2,$Q288=Parametres!$G$3),I288,C288)</f>
        <v>-2872</v>
      </c>
      <c r="O288" s="147">
        <f>+IF(OR($Q288=Parametres!$G$2,$Q288=Parametres!$G$3),J288,D288)</f>
        <v>0</v>
      </c>
      <c r="P288" s="147">
        <f>+IF(OR($Q288=Parametres!$G$2,$Q288=Parametres!$G$3),K288,E288)</f>
        <v>-2872</v>
      </c>
      <c r="Q288" s="146" t="str">
        <f t="shared" ref="Q288:S288" si="290">+F288</f>
        <v>5-Ventes</v>
      </c>
      <c r="R288" s="145" t="str">
        <f t="shared" si="290"/>
        <v>451</v>
      </c>
      <c r="S288" s="146" t="str">
        <f t="shared" si="290"/>
        <v>_</v>
      </c>
      <c r="T288" s="165" t="str">
        <f>+VLOOKUP($L288,Data_Validation!$A:$D,1,0)</f>
        <v>451T</v>
      </c>
      <c r="U288" s="150" t="str">
        <f>+VLOOKUP($L288,Data_Validation!$A:$D,3,0)</f>
        <v>Véhicules usagés</v>
      </c>
      <c r="V288" s="150" t="str">
        <f>+VLOOKUP($L288,Data_Validation!$A:$D,4,0)</f>
        <v>Rev. Autres</v>
      </c>
      <c r="W288" s="150" t="str">
        <f>+VLOOKUP($L288,Data_Validation!$A:$E,5,0)</f>
        <v>$</v>
      </c>
      <c r="X288" s="150" t="str">
        <f>+VLOOKUP($L288,Data_Validation!$A:$F,6,0)</f>
        <v>Oui</v>
      </c>
    </row>
    <row r="289" spans="1:24" ht="15" customHeight="1">
      <c r="A289" s="141" t="s">
        <v>1241</v>
      </c>
      <c r="B289" s="141" t="s">
        <v>1242</v>
      </c>
      <c r="C289" s="142">
        <v>-91236.1</v>
      </c>
      <c r="D289" s="142">
        <v>0</v>
      </c>
      <c r="E289" s="142">
        <v>-91236.1</v>
      </c>
      <c r="F289" s="141" t="s">
        <v>1031</v>
      </c>
      <c r="G289" s="141" t="s">
        <v>1242</v>
      </c>
      <c r="H289" s="143" t="s">
        <v>452</v>
      </c>
      <c r="I289" s="151"/>
      <c r="J289" s="151"/>
      <c r="K289" s="151"/>
      <c r="L289" s="145" t="str">
        <f t="shared" si="257"/>
        <v>452</v>
      </c>
      <c r="M289" s="146" t="str">
        <f t="shared" si="258"/>
        <v>VTES -GAR PROL USAGE BMW CERT</v>
      </c>
      <c r="N289" s="147">
        <f>+IF(OR($Q289=Parametres!$G$2,$Q289=Parametres!$G$3),I289,C289)</f>
        <v>-91236.1</v>
      </c>
      <c r="O289" s="147">
        <f>+IF(OR($Q289=Parametres!$G$2,$Q289=Parametres!$G$3),J289,D289)</f>
        <v>0</v>
      </c>
      <c r="P289" s="147">
        <f>+IF(OR($Q289=Parametres!$G$2,$Q289=Parametres!$G$3),K289,E289)</f>
        <v>-91236.1</v>
      </c>
      <c r="Q289" s="146" t="str">
        <f t="shared" ref="Q289:S289" si="291">+F289</f>
        <v>5-Ventes</v>
      </c>
      <c r="R289" s="145" t="str">
        <f t="shared" si="291"/>
        <v>452</v>
      </c>
      <c r="S289" s="146" t="str">
        <f t="shared" si="291"/>
        <v>_</v>
      </c>
      <c r="T289" s="165" t="str">
        <f>+VLOOKUP($L289,Data_Validation!$A:$D,1,0)</f>
        <v>452</v>
      </c>
      <c r="U289" s="150" t="str">
        <f>+VLOOKUP($L289,Data_Validation!$A:$D,3,0)</f>
        <v>Véhicules usagés</v>
      </c>
      <c r="V289" s="150" t="str">
        <f>+VLOOKUP($L289,Data_Validation!$A:$D,4,0)</f>
        <v>Rev. Protections</v>
      </c>
      <c r="W289" s="150" t="str">
        <f>+VLOOKUP($L289,Data_Validation!$A:$E,5,0)</f>
        <v>$</v>
      </c>
      <c r="X289" s="150" t="str">
        <f>+VLOOKUP($L289,Data_Validation!$A:$F,6,0)</f>
        <v>Oui</v>
      </c>
    </row>
    <row r="290" spans="1:24" ht="15" customHeight="1">
      <c r="A290" s="141" t="s">
        <v>1243</v>
      </c>
      <c r="B290" s="141" t="s">
        <v>1244</v>
      </c>
      <c r="C290" s="144">
        <v>-84858.49</v>
      </c>
      <c r="D290" s="144">
        <v>0</v>
      </c>
      <c r="E290" s="144">
        <v>-84858.49</v>
      </c>
      <c r="F290" s="141" t="s">
        <v>1031</v>
      </c>
      <c r="G290" s="141" t="s">
        <v>1244</v>
      </c>
      <c r="H290" s="143" t="s">
        <v>452</v>
      </c>
      <c r="I290" s="142"/>
      <c r="J290" s="142"/>
      <c r="K290" s="142"/>
      <c r="L290" s="145" t="str">
        <f t="shared" si="257"/>
        <v>452A</v>
      </c>
      <c r="M290" s="146" t="str">
        <f t="shared" si="258"/>
        <v>VTES -VTES - Z4 30I XDR</v>
      </c>
      <c r="N290" s="147">
        <f>+IF(OR($Q290=Parametres!$G$2,$Q290=Parametres!$G$3),I290,C290)</f>
        <v>-84858.49</v>
      </c>
      <c r="O290" s="147">
        <f>+IF(OR($Q290=Parametres!$G$2,$Q290=Parametres!$G$3),J290,D290)</f>
        <v>0</v>
      </c>
      <c r="P290" s="147">
        <f>+IF(OR($Q290=Parametres!$G$2,$Q290=Parametres!$G$3),K290,E290)</f>
        <v>-84858.49</v>
      </c>
      <c r="Q290" s="146" t="str">
        <f t="shared" ref="Q290:S290" si="292">+F290</f>
        <v>5-Ventes</v>
      </c>
      <c r="R290" s="145" t="str">
        <f t="shared" si="292"/>
        <v>452A</v>
      </c>
      <c r="S290" s="146" t="str">
        <f t="shared" si="292"/>
        <v>_</v>
      </c>
      <c r="T290" s="150" t="str">
        <f>+VLOOKUP($L290,Data_Validation!$A:$D,1,0)</f>
        <v>452A</v>
      </c>
      <c r="U290" s="150" t="str">
        <f>+VLOOKUP($L290,Data_Validation!$A:$D,3,0)</f>
        <v>Véhicules neufs</v>
      </c>
      <c r="V290" s="150" t="str">
        <f>+VLOOKUP($L290,Data_Validation!$A:$D,4,0)</f>
        <v>Autos détail</v>
      </c>
      <c r="W290" s="150" t="str">
        <f>+VLOOKUP($L290,Data_Validation!$A:$E,5,0)</f>
        <v>$</v>
      </c>
      <c r="X290" s="150" t="str">
        <f>+VLOOKUP($L290,Data_Validation!$A:$F,6,0)</f>
        <v>Oui</v>
      </c>
    </row>
    <row r="291" spans="1:24" ht="15.75" customHeight="1">
      <c r="A291" s="141" t="s">
        <v>1248</v>
      </c>
      <c r="B291" s="141" t="s">
        <v>1249</v>
      </c>
      <c r="C291" s="142">
        <v>-686479.4</v>
      </c>
      <c r="D291" s="142">
        <v>-96809.49</v>
      </c>
      <c r="E291" s="142">
        <v>-783288.89</v>
      </c>
      <c r="F291" s="141" t="s">
        <v>1031</v>
      </c>
      <c r="G291" s="141" t="s">
        <v>1249</v>
      </c>
      <c r="H291" s="143" t="s">
        <v>452</v>
      </c>
      <c r="I291" s="143"/>
      <c r="J291" s="143"/>
      <c r="K291" s="143"/>
      <c r="L291" s="145" t="str">
        <f t="shared" si="257"/>
        <v>452B</v>
      </c>
      <c r="M291" s="146" t="str">
        <f t="shared" si="258"/>
        <v>VTES -VTES - Z4 M40I</v>
      </c>
      <c r="N291" s="147">
        <f>+IF(OR($Q291=Parametres!$G$2,$Q291=Parametres!$G$3),I291,C291)</f>
        <v>-686479.4</v>
      </c>
      <c r="O291" s="147">
        <f>+IF(OR($Q291=Parametres!$G$2,$Q291=Parametres!$G$3),J291,D291)</f>
        <v>-96809.49</v>
      </c>
      <c r="P291" s="147">
        <f>+IF(OR($Q291=Parametres!$G$2,$Q291=Parametres!$G$3),K291,E291)</f>
        <v>-783288.89</v>
      </c>
      <c r="Q291" s="146" t="str">
        <f t="shared" ref="Q291:S291" si="293">+F291</f>
        <v>5-Ventes</v>
      </c>
      <c r="R291" s="145" t="str">
        <f t="shared" si="293"/>
        <v>452B</v>
      </c>
      <c r="S291" s="146" t="str">
        <f t="shared" si="293"/>
        <v>_</v>
      </c>
      <c r="T291" s="149" t="str">
        <f>+VLOOKUP($L291,Data_Validation!$A:$D,1,0)</f>
        <v>452B</v>
      </c>
      <c r="U291" s="150" t="str">
        <f>+VLOOKUP($L291,Data_Validation!$A:$D,3,0)</f>
        <v>Véhicules neufs</v>
      </c>
      <c r="V291" s="150" t="str">
        <f>+VLOOKUP($L291,Data_Validation!$A:$D,4,0)</f>
        <v>Autos détail</v>
      </c>
      <c r="W291" s="150" t="str">
        <f>+VLOOKUP($L291,Data_Validation!$A:$E,5,0)</f>
        <v>$</v>
      </c>
      <c r="X291" s="150" t="str">
        <f>+VLOOKUP($L291,Data_Validation!$A:$F,6,0)</f>
        <v>Oui</v>
      </c>
    </row>
    <row r="292" spans="1:24" ht="15" customHeight="1">
      <c r="A292" s="141" t="s">
        <v>1250</v>
      </c>
      <c r="B292" s="141" t="s">
        <v>1251</v>
      </c>
      <c r="C292" s="142">
        <v>-59111</v>
      </c>
      <c r="D292" s="142">
        <v>0</v>
      </c>
      <c r="E292" s="142">
        <v>-59111</v>
      </c>
      <c r="F292" s="141" t="s">
        <v>1031</v>
      </c>
      <c r="G292" s="141" t="s">
        <v>1242</v>
      </c>
      <c r="H292" s="143" t="s">
        <v>452</v>
      </c>
      <c r="I292" s="151"/>
      <c r="J292" s="151"/>
      <c r="K292" s="151"/>
      <c r="L292" s="145" t="str">
        <f t="shared" si="257"/>
        <v>452C</v>
      </c>
      <c r="M292" s="146" t="str">
        <f t="shared" si="258"/>
        <v>VTES -GAR PROL USAGE BMW NON-CERT</v>
      </c>
      <c r="N292" s="147">
        <f>+IF(OR($Q292=Parametres!$G$2,$Q292=Parametres!$G$3),I292,C292)</f>
        <v>-59111</v>
      </c>
      <c r="O292" s="147">
        <f>+IF(OR($Q292=Parametres!$G$2,$Q292=Parametres!$G$3),J292,D292)</f>
        <v>0</v>
      </c>
      <c r="P292" s="147">
        <f>+IF(OR($Q292=Parametres!$G$2,$Q292=Parametres!$G$3),K292,E292)</f>
        <v>-59111</v>
      </c>
      <c r="Q292" s="146" t="str">
        <f t="shared" ref="Q292:S292" si="294">+F292</f>
        <v>5-Ventes</v>
      </c>
      <c r="R292" s="145" t="str">
        <f t="shared" si="294"/>
        <v>452</v>
      </c>
      <c r="S292" s="146" t="str">
        <f t="shared" si="294"/>
        <v>_</v>
      </c>
      <c r="T292" s="150" t="str">
        <f>+VLOOKUP($L292,Data_Validation!$A:$D,1,0)</f>
        <v>452C</v>
      </c>
      <c r="U292" s="150" t="str">
        <f>+VLOOKUP($L292,Data_Validation!$A:$D,3,0)</f>
        <v>Véhicules usagés</v>
      </c>
      <c r="V292" s="150" t="str">
        <f>+VLOOKUP($L292,Data_Validation!$A:$D,4,0)</f>
        <v>Rev. Protections</v>
      </c>
      <c r="W292" s="150" t="str">
        <f>+VLOOKUP($L292,Data_Validation!$A:$E,5,0)</f>
        <v>$</v>
      </c>
      <c r="X292" s="150" t="str">
        <f>+VLOOKUP($L292,Data_Validation!$A:$F,6,0)</f>
        <v>Oui</v>
      </c>
    </row>
    <row r="293" spans="1:24" ht="15" customHeight="1">
      <c r="A293" s="141" t="s">
        <v>1254</v>
      </c>
      <c r="B293" s="141" t="s">
        <v>1255</v>
      </c>
      <c r="C293" s="151">
        <v>-20345.79</v>
      </c>
      <c r="D293" s="151">
        <v>0</v>
      </c>
      <c r="E293" s="151">
        <v>-20345.79</v>
      </c>
      <c r="F293" s="141" t="s">
        <v>1031</v>
      </c>
      <c r="G293" s="141" t="s">
        <v>1255</v>
      </c>
      <c r="H293" s="143" t="s">
        <v>452</v>
      </c>
      <c r="I293" s="151"/>
      <c r="J293" s="151"/>
      <c r="K293" s="151"/>
      <c r="L293" s="145" t="str">
        <f t="shared" si="257"/>
        <v>453</v>
      </c>
      <c r="M293" s="146" t="str">
        <f t="shared" si="258"/>
        <v>VTE - RIST FINANCE USAGE AUTRE</v>
      </c>
      <c r="N293" s="147">
        <f>+IF(OR($Q293=Parametres!$G$2,$Q293=Parametres!$G$3),I293,C293)</f>
        <v>-20345.79</v>
      </c>
      <c r="O293" s="147">
        <f>+IF(OR($Q293=Parametres!$G$2,$Q293=Parametres!$G$3),J293,D293)</f>
        <v>0</v>
      </c>
      <c r="P293" s="147">
        <f>+IF(OR($Q293=Parametres!$G$2,$Q293=Parametres!$G$3),K293,E293)</f>
        <v>-20345.79</v>
      </c>
      <c r="Q293" s="146" t="str">
        <f t="shared" ref="Q293:S293" si="295">+F293</f>
        <v>5-Ventes</v>
      </c>
      <c r="R293" s="145" t="str">
        <f t="shared" si="295"/>
        <v>453</v>
      </c>
      <c r="S293" s="146" t="str">
        <f t="shared" si="295"/>
        <v>_</v>
      </c>
      <c r="T293" s="150" t="str">
        <f>+VLOOKUP($L293,Data_Validation!$A:$D,1,0)</f>
        <v>453</v>
      </c>
      <c r="U293" s="150" t="str">
        <f>+VLOOKUP($L293,Data_Validation!$A:$D,3,0)</f>
        <v>Véhicules usagés</v>
      </c>
      <c r="V293" s="150" t="str">
        <f>+VLOOKUP($L293,Data_Validation!$A:$D,4,0)</f>
        <v>Rev. Finances</v>
      </c>
      <c r="W293" s="150" t="str">
        <f>+VLOOKUP($L293,Data_Validation!$A:$E,5,0)</f>
        <v>$</v>
      </c>
      <c r="X293" s="150" t="str">
        <f>+VLOOKUP($L293,Data_Validation!$A:$F,6,0)</f>
        <v>Oui</v>
      </c>
    </row>
    <row r="294" spans="1:24" ht="15" customHeight="1">
      <c r="A294" s="141" t="s">
        <v>1256</v>
      </c>
      <c r="B294" s="141" t="s">
        <v>1257</v>
      </c>
      <c r="C294" s="151">
        <v>-14520</v>
      </c>
      <c r="D294" s="151">
        <v>0</v>
      </c>
      <c r="E294" s="151">
        <v>-14520</v>
      </c>
      <c r="F294" s="141" t="s">
        <v>1031</v>
      </c>
      <c r="G294" s="141" t="s">
        <v>1257</v>
      </c>
      <c r="H294" s="143" t="s">
        <v>452</v>
      </c>
      <c r="I294" s="151"/>
      <c r="J294" s="151"/>
      <c r="K294" s="151"/>
      <c r="L294" s="145" t="str">
        <f t="shared" si="257"/>
        <v>454</v>
      </c>
      <c r="M294" s="146" t="str">
        <f t="shared" si="258"/>
        <v>VTE - CONT ENTRET USAGE BMW AUTO</v>
      </c>
      <c r="N294" s="147">
        <f>+IF(OR($Q294=Parametres!$G$2,$Q294=Parametres!$G$3),I294,C294)</f>
        <v>-14520</v>
      </c>
      <c r="O294" s="147">
        <f>+IF(OR($Q294=Parametres!$G$2,$Q294=Parametres!$G$3),J294,D294)</f>
        <v>0</v>
      </c>
      <c r="P294" s="147">
        <f>+IF(OR($Q294=Parametres!$G$2,$Q294=Parametres!$G$3),K294,E294)</f>
        <v>-14520</v>
      </c>
      <c r="Q294" s="146" t="str">
        <f t="shared" ref="Q294:S294" si="296">+F294</f>
        <v>5-Ventes</v>
      </c>
      <c r="R294" s="145" t="str">
        <f t="shared" si="296"/>
        <v>454</v>
      </c>
      <c r="S294" s="146" t="str">
        <f t="shared" si="296"/>
        <v>_</v>
      </c>
      <c r="T294" s="150" t="str">
        <f>+VLOOKUP($L294,Data_Validation!$A:$D,1,0)</f>
        <v>454</v>
      </c>
      <c r="U294" s="150" t="str">
        <f>+VLOOKUP($L294,Data_Validation!$A:$D,3,0)</f>
        <v>Véhicules usagés</v>
      </c>
      <c r="V294" s="150" t="str">
        <f>+VLOOKUP($L294,Data_Validation!$A:$D,4,0)</f>
        <v>Rev. Protections</v>
      </c>
      <c r="W294" s="150" t="str">
        <f>+VLOOKUP($L294,Data_Validation!$A:$E,5,0)</f>
        <v>$</v>
      </c>
      <c r="X294" s="150" t="str">
        <f>+VLOOKUP($L294,Data_Validation!$A:$F,6,0)</f>
        <v>OUI</v>
      </c>
    </row>
    <row r="295" spans="1:24" ht="15" customHeight="1">
      <c r="A295" s="141" t="s">
        <v>1261</v>
      </c>
      <c r="B295" s="141" t="s">
        <v>1262</v>
      </c>
      <c r="C295" s="151">
        <v>-58972.76</v>
      </c>
      <c r="D295" s="151">
        <v>-5859</v>
      </c>
      <c r="E295" s="151">
        <v>-64831.76</v>
      </c>
      <c r="F295" s="141" t="s">
        <v>1031</v>
      </c>
      <c r="G295" s="141" t="s">
        <v>1257</v>
      </c>
      <c r="H295" s="143" t="s">
        <v>452</v>
      </c>
      <c r="I295" s="151"/>
      <c r="J295" s="151"/>
      <c r="K295" s="151"/>
      <c r="L295" s="145" t="str">
        <f t="shared" si="257"/>
        <v>454A</v>
      </c>
      <c r="M295" s="146" t="str">
        <f t="shared" si="258"/>
        <v>VTES -CONT ENTRET USAGE BMW NON-CERT</v>
      </c>
      <c r="N295" s="147">
        <f>+IF(OR($Q295=Parametres!$G$2,$Q295=Parametres!$G$3),I295,C295)</f>
        <v>-58972.76</v>
      </c>
      <c r="O295" s="147">
        <f>+IF(OR($Q295=Parametres!$G$2,$Q295=Parametres!$G$3),J295,D295)</f>
        <v>-5859</v>
      </c>
      <c r="P295" s="147">
        <f>+IF(OR($Q295=Parametres!$G$2,$Q295=Parametres!$G$3),K295,E295)</f>
        <v>-64831.76</v>
      </c>
      <c r="Q295" s="146" t="str">
        <f t="shared" ref="Q295:S295" si="297">+F295</f>
        <v>5-Ventes</v>
      </c>
      <c r="R295" s="145" t="str">
        <f t="shared" si="297"/>
        <v>454</v>
      </c>
      <c r="S295" s="146" t="str">
        <f t="shared" si="297"/>
        <v>_</v>
      </c>
      <c r="T295" s="150" t="str">
        <f>+VLOOKUP($L295,Data_Validation!$A:$D,1,0)</f>
        <v>454A</v>
      </c>
      <c r="U295" s="150" t="str">
        <f>+VLOOKUP($L295,Data_Validation!$A:$D,3,0)</f>
        <v>Véhicules usagés</v>
      </c>
      <c r="V295" s="150" t="str">
        <f>+VLOOKUP($L295,Data_Validation!$A:$D,4,0)</f>
        <v>Rev. Protections</v>
      </c>
      <c r="W295" s="150" t="str">
        <f>+VLOOKUP($L295,Data_Validation!$A:$E,5,0)</f>
        <v>$</v>
      </c>
      <c r="X295" s="150" t="str">
        <f>+VLOOKUP($L295,Data_Validation!$A:$F,6,0)</f>
        <v>oui</v>
      </c>
    </row>
    <row r="296" spans="1:24" ht="15" customHeight="1">
      <c r="A296" s="141" t="s">
        <v>1263</v>
      </c>
      <c r="B296" s="141" t="s">
        <v>1264</v>
      </c>
      <c r="C296" s="142">
        <v>-2500</v>
      </c>
      <c r="D296" s="142">
        <v>0</v>
      </c>
      <c r="E296" s="142">
        <v>-2500</v>
      </c>
      <c r="F296" s="141" t="s">
        <v>1031</v>
      </c>
      <c r="G296" s="141" t="s">
        <v>1205</v>
      </c>
      <c r="H296" s="143" t="s">
        <v>452</v>
      </c>
      <c r="I296" s="151"/>
      <c r="J296" s="151"/>
      <c r="K296" s="151"/>
      <c r="L296" s="145" t="str">
        <f t="shared" si="257"/>
        <v>454C</v>
      </c>
      <c r="M296" s="146" t="str">
        <f t="shared" si="258"/>
        <v>VTES -ACCESSOIRES USAGE BMW NON-CERT</v>
      </c>
      <c r="N296" s="147">
        <f>+IF(OR($Q296=Parametres!$G$2,$Q296=Parametres!$G$3),I296,C296)</f>
        <v>-2500</v>
      </c>
      <c r="O296" s="147">
        <f>+IF(OR($Q296=Parametres!$G$2,$Q296=Parametres!$G$3),J296,D296)</f>
        <v>0</v>
      </c>
      <c r="P296" s="147">
        <f>+IF(OR($Q296=Parametres!$G$2,$Q296=Parametres!$G$3),K296,E296)</f>
        <v>-2500</v>
      </c>
      <c r="Q296" s="146" t="str">
        <f t="shared" ref="Q296:S296" si="298">+F296</f>
        <v>5-Ventes</v>
      </c>
      <c r="R296" s="145" t="str">
        <f t="shared" si="298"/>
        <v>450</v>
      </c>
      <c r="S296" s="146" t="str">
        <f t="shared" si="298"/>
        <v>_</v>
      </c>
      <c r="T296" s="150" t="str">
        <f>+VLOOKUP($L296,Data_Validation!$A:$D,1,0)</f>
        <v>454C</v>
      </c>
      <c r="U296" s="150" t="str">
        <f>+VLOOKUP($L296,Data_Validation!$A:$D,3,0)</f>
        <v>Véhicules usagés</v>
      </c>
      <c r="V296" s="150" t="str">
        <f>+VLOOKUP($L296,Data_Validation!$A:$D,4,0)</f>
        <v>Rev. Autres</v>
      </c>
      <c r="W296" s="150" t="str">
        <f>+VLOOKUP($L296,Data_Validation!$A:$E,5,0)</f>
        <v>$</v>
      </c>
      <c r="X296" s="150" t="str">
        <f>+VLOOKUP($L296,Data_Validation!$A:$F,6,0)</f>
        <v>Oui</v>
      </c>
    </row>
    <row r="297" spans="1:24" ht="15.75" customHeight="1">
      <c r="A297" s="141" t="s">
        <v>1265</v>
      </c>
      <c r="B297" s="141" t="s">
        <v>1266</v>
      </c>
      <c r="C297" s="151">
        <v>-9149.66</v>
      </c>
      <c r="D297" s="151">
        <v>0</v>
      </c>
      <c r="E297" s="151">
        <v>-9149.66</v>
      </c>
      <c r="F297" s="141" t="s">
        <v>1031</v>
      </c>
      <c r="G297" s="141" t="s">
        <v>1205</v>
      </c>
      <c r="H297" s="143" t="s">
        <v>452</v>
      </c>
      <c r="I297" s="151"/>
      <c r="J297" s="151"/>
      <c r="K297" s="151"/>
      <c r="L297" s="145" t="str">
        <f t="shared" si="257"/>
        <v>454F</v>
      </c>
      <c r="M297" s="146" t="str">
        <f t="shared" si="258"/>
        <v>VTES -RIST FINANCE USAGE BMW NON-CERT</v>
      </c>
      <c r="N297" s="147">
        <f>+IF(OR($Q297=Parametres!$G$2,$Q297=Parametres!$G$3),I297,C297)</f>
        <v>-9149.66</v>
      </c>
      <c r="O297" s="147">
        <f>+IF(OR($Q297=Parametres!$G$2,$Q297=Parametres!$G$3),J297,D297)</f>
        <v>0</v>
      </c>
      <c r="P297" s="147">
        <f>+IF(OR($Q297=Parametres!$G$2,$Q297=Parametres!$G$3),K297,E297)</f>
        <v>-9149.66</v>
      </c>
      <c r="Q297" s="146" t="str">
        <f t="shared" ref="Q297:S297" si="299">+F297</f>
        <v>5-Ventes</v>
      </c>
      <c r="R297" s="145" t="str">
        <f t="shared" si="299"/>
        <v>450</v>
      </c>
      <c r="S297" s="146" t="str">
        <f t="shared" si="299"/>
        <v>_</v>
      </c>
      <c r="T297" s="150" t="str">
        <f>+VLOOKUP($L297,Data_Validation!$A:$D,1,0)</f>
        <v>454F</v>
      </c>
      <c r="U297" s="150" t="str">
        <f>+VLOOKUP($L297,Data_Validation!$A:$D,3,0)</f>
        <v>Véhicules usagés</v>
      </c>
      <c r="V297" s="150" t="str">
        <f>+VLOOKUP($L297,Data_Validation!$A:$D,4,0)</f>
        <v>Rev. Finances</v>
      </c>
      <c r="W297" s="150" t="str">
        <f>+VLOOKUP($L297,Data_Validation!$A:$E,5,0)</f>
        <v>$</v>
      </c>
      <c r="X297" s="150" t="str">
        <f>+VLOOKUP($L297,Data_Validation!$A:$F,6,0)</f>
        <v>Oui</v>
      </c>
    </row>
    <row r="298" spans="1:24" ht="15" customHeight="1">
      <c r="A298" s="141" t="s">
        <v>1267</v>
      </c>
      <c r="B298" s="141" t="s">
        <v>1268</v>
      </c>
      <c r="C298" s="142">
        <v>-798</v>
      </c>
      <c r="D298" s="142">
        <v>0</v>
      </c>
      <c r="E298" s="142">
        <v>-798</v>
      </c>
      <c r="F298" s="141" t="s">
        <v>1031</v>
      </c>
      <c r="G298" s="141" t="s">
        <v>1205</v>
      </c>
      <c r="H298" s="143" t="s">
        <v>452</v>
      </c>
      <c r="I298" s="151"/>
      <c r="J298" s="151"/>
      <c r="K298" s="151"/>
      <c r="L298" s="145" t="str">
        <f t="shared" si="257"/>
        <v>454M</v>
      </c>
      <c r="M298" s="146" t="str">
        <f t="shared" si="258"/>
        <v>VTES -MARQUAGE USAGE BMW NON-CERT</v>
      </c>
      <c r="N298" s="147">
        <f>+IF(OR($Q298=Parametres!$G$2,$Q298=Parametres!$G$3),I298,C298)</f>
        <v>-798</v>
      </c>
      <c r="O298" s="147">
        <f>+IF(OR($Q298=Parametres!$G$2,$Q298=Parametres!$G$3),J298,D298)</f>
        <v>0</v>
      </c>
      <c r="P298" s="147">
        <f>+IF(OR($Q298=Parametres!$G$2,$Q298=Parametres!$G$3),K298,E298)</f>
        <v>-798</v>
      </c>
      <c r="Q298" s="146" t="str">
        <f t="shared" ref="Q298:S298" si="300">+F298</f>
        <v>5-Ventes</v>
      </c>
      <c r="R298" s="145" t="str">
        <f t="shared" si="300"/>
        <v>450</v>
      </c>
      <c r="S298" s="146" t="str">
        <f t="shared" si="300"/>
        <v>_</v>
      </c>
      <c r="T298" s="150" t="str">
        <f>+VLOOKUP($L298,Data_Validation!$A:$D,1,0)</f>
        <v>454M</v>
      </c>
      <c r="U298" s="150" t="str">
        <f>+VLOOKUP($L298,Data_Validation!$A:$D,3,0)</f>
        <v>Véhicules usagés</v>
      </c>
      <c r="V298" s="150" t="str">
        <f>+VLOOKUP($L298,Data_Validation!$A:$D,4,0)</f>
        <v>Rev. Protections</v>
      </c>
      <c r="W298" s="150" t="str">
        <f>+VLOOKUP($L298,Data_Validation!$A:$E,5,0)</f>
        <v>$</v>
      </c>
      <c r="X298" s="150" t="str">
        <f>+VLOOKUP($L298,Data_Validation!$A:$F,6,0)</f>
        <v>Oui</v>
      </c>
    </row>
    <row r="299" spans="1:24" ht="15" customHeight="1">
      <c r="A299" s="141" t="s">
        <v>1269</v>
      </c>
      <c r="B299" s="141" t="s">
        <v>1270</v>
      </c>
      <c r="C299" s="142">
        <v>-1499</v>
      </c>
      <c r="D299" s="142">
        <v>0</v>
      </c>
      <c r="E299" s="142">
        <v>-1499</v>
      </c>
      <c r="F299" s="141" t="s">
        <v>1031</v>
      </c>
      <c r="G299" s="141" t="s">
        <v>1205</v>
      </c>
      <c r="H299" s="143" t="s">
        <v>452</v>
      </c>
      <c r="I299" s="151"/>
      <c r="J299" s="151"/>
      <c r="K299" s="151"/>
      <c r="L299" s="145" t="str">
        <f t="shared" si="257"/>
        <v>454T</v>
      </c>
      <c r="M299" s="146" t="str">
        <f t="shared" si="258"/>
        <v>VTES -VTES -TRAITEMENT PROTECTION USAGE BMW N</v>
      </c>
      <c r="N299" s="147">
        <f>+IF(OR($Q299=Parametres!$G$2,$Q299=Parametres!$G$3),I299,C299)</f>
        <v>-1499</v>
      </c>
      <c r="O299" s="147">
        <f>+IF(OR($Q299=Parametres!$G$2,$Q299=Parametres!$G$3),J299,D299)</f>
        <v>0</v>
      </c>
      <c r="P299" s="147">
        <f>+IF(OR($Q299=Parametres!$G$2,$Q299=Parametres!$G$3),K299,E299)</f>
        <v>-1499</v>
      </c>
      <c r="Q299" s="146" t="str">
        <f t="shared" ref="Q299:S299" si="301">+F299</f>
        <v>5-Ventes</v>
      </c>
      <c r="R299" s="145" t="str">
        <f t="shared" si="301"/>
        <v>450</v>
      </c>
      <c r="S299" s="146" t="str">
        <f t="shared" si="301"/>
        <v>_</v>
      </c>
      <c r="T299" s="150" t="str">
        <f>+VLOOKUP($L299,Data_Validation!$A:$D,1,0)</f>
        <v>454T</v>
      </c>
      <c r="U299" s="150" t="str">
        <f>+VLOOKUP($L299,Data_Validation!$A:$D,3,0)</f>
        <v>Véhicules usagés</v>
      </c>
      <c r="V299" s="150" t="str">
        <f>+VLOOKUP($L299,Data_Validation!$A:$D,4,0)</f>
        <v>Rev. Autres</v>
      </c>
      <c r="W299" s="150" t="str">
        <f>+VLOOKUP($L299,Data_Validation!$A:$E,5,0)</f>
        <v>$</v>
      </c>
      <c r="X299" s="150" t="str">
        <f>+VLOOKUP($L299,Data_Validation!$A:$F,6,0)</f>
        <v>Oui</v>
      </c>
    </row>
    <row r="300" spans="1:24" ht="15" customHeight="1">
      <c r="A300" s="141" t="s">
        <v>1271</v>
      </c>
      <c r="B300" s="141" t="s">
        <v>1272</v>
      </c>
      <c r="C300" s="142">
        <v>-4885</v>
      </c>
      <c r="D300" s="142">
        <v>0</v>
      </c>
      <c r="E300" s="142">
        <v>-4885</v>
      </c>
      <c r="F300" s="141" t="s">
        <v>1031</v>
      </c>
      <c r="G300" s="141" t="s">
        <v>1272</v>
      </c>
      <c r="H300" s="143" t="s">
        <v>452</v>
      </c>
      <c r="I300" s="151"/>
      <c r="J300" s="151"/>
      <c r="K300" s="151"/>
      <c r="L300" s="145" t="str">
        <f t="shared" si="257"/>
        <v>455</v>
      </c>
      <c r="M300" s="146" t="str">
        <f t="shared" si="258"/>
        <v>VTE - GAR PROL USAGE AUTRE</v>
      </c>
      <c r="N300" s="147">
        <f>+IF(OR($Q300=Parametres!$G$2,$Q300=Parametres!$G$3),I300,C300)</f>
        <v>-4885</v>
      </c>
      <c r="O300" s="147">
        <f>+IF(OR($Q300=Parametres!$G$2,$Q300=Parametres!$G$3),J300,D300)</f>
        <v>0</v>
      </c>
      <c r="P300" s="147">
        <f>+IF(OR($Q300=Parametres!$G$2,$Q300=Parametres!$G$3),K300,E300)</f>
        <v>-4885</v>
      </c>
      <c r="Q300" s="146" t="str">
        <f t="shared" ref="Q300:S300" si="302">+F300</f>
        <v>5-Ventes</v>
      </c>
      <c r="R300" s="145" t="str">
        <f t="shared" si="302"/>
        <v>455</v>
      </c>
      <c r="S300" s="146" t="str">
        <f t="shared" si="302"/>
        <v>_</v>
      </c>
      <c r="T300" s="149" t="str">
        <f>+VLOOKUP($L300,Data_Validation!$A:$D,1,0)</f>
        <v>455</v>
      </c>
      <c r="U300" s="150" t="str">
        <f>+VLOOKUP($L300,Data_Validation!$A:$D,3,0)</f>
        <v>Véhicules usagés</v>
      </c>
      <c r="V300" s="150" t="str">
        <f>+VLOOKUP($L300,Data_Validation!$A:$D,4,0)</f>
        <v>Rev. Protections</v>
      </c>
      <c r="W300" s="150" t="str">
        <f>+VLOOKUP($L300,Data_Validation!$A:$E,5,0)</f>
        <v>$</v>
      </c>
      <c r="X300" s="150" t="str">
        <f>+VLOOKUP($L300,Data_Validation!$A:$F,6,0)</f>
        <v>Oui</v>
      </c>
    </row>
    <row r="301" spans="1:24" ht="15.75" customHeight="1">
      <c r="A301" s="141" t="s">
        <v>1273</v>
      </c>
      <c r="B301" s="141" t="s">
        <v>1274</v>
      </c>
      <c r="C301" s="144">
        <v>-61486.12</v>
      </c>
      <c r="D301" s="144">
        <v>-4866.72</v>
      </c>
      <c r="E301" s="144">
        <v>-66352.84</v>
      </c>
      <c r="F301" s="141" t="s">
        <v>1031</v>
      </c>
      <c r="G301" s="141" t="s">
        <v>1274</v>
      </c>
      <c r="H301" s="143" t="s">
        <v>452</v>
      </c>
      <c r="I301" s="142"/>
      <c r="J301" s="142"/>
      <c r="K301" s="142"/>
      <c r="L301" s="145" t="str">
        <f t="shared" si="257"/>
        <v>459A</v>
      </c>
      <c r="M301" s="146" t="str">
        <f t="shared" si="258"/>
        <v>VTE - BMW SPA PROGRAMME</v>
      </c>
      <c r="N301" s="147">
        <f>+IF(OR($Q301=Parametres!$G$2,$Q301=Parametres!$G$3),I301,C301)</f>
        <v>-61486.12</v>
      </c>
      <c r="O301" s="147">
        <f>+IF(OR($Q301=Parametres!$G$2,$Q301=Parametres!$G$3),J301,D301)</f>
        <v>-4866.72</v>
      </c>
      <c r="P301" s="147">
        <f>+IF(OR($Q301=Parametres!$G$2,$Q301=Parametres!$G$3),K301,E301)</f>
        <v>-66352.84</v>
      </c>
      <c r="Q301" s="146" t="str">
        <f t="shared" ref="Q301:S301" si="303">+F301</f>
        <v>5-Ventes</v>
      </c>
      <c r="R301" s="145" t="str">
        <f t="shared" si="303"/>
        <v>459A</v>
      </c>
      <c r="S301" s="146" t="str">
        <f t="shared" si="303"/>
        <v>_</v>
      </c>
      <c r="T301" s="165" t="str">
        <f>+VLOOKUP($L301,Data_Validation!$A:$D,1,0)</f>
        <v>459A</v>
      </c>
      <c r="U301" s="150" t="str">
        <f>+VLOOKUP($L301,Data_Validation!$A:$D,3,0)</f>
        <v>service</v>
      </c>
      <c r="V301" s="150" t="str">
        <f>+VLOOKUP($L301,Data_Validation!$A:$D,4,0)</f>
        <v>M/O Esthétique</v>
      </c>
      <c r="W301" s="150" t="str">
        <f>+VLOOKUP($L301,Data_Validation!$A:$E,5,0)</f>
        <v>$</v>
      </c>
      <c r="X301" s="150" t="str">
        <f>+VLOOKUP($L301,Data_Validation!$A:$F,6,0)</f>
        <v>Oui</v>
      </c>
    </row>
    <row r="302" spans="1:24" ht="15" customHeight="1">
      <c r="A302" s="141" t="s">
        <v>1277</v>
      </c>
      <c r="B302" s="141" t="s">
        <v>1278</v>
      </c>
      <c r="C302" s="142">
        <v>-2159.8000000000002</v>
      </c>
      <c r="D302" s="142">
        <v>0</v>
      </c>
      <c r="E302" s="142">
        <v>-2159.8000000000002</v>
      </c>
      <c r="F302" s="141" t="s">
        <v>1031</v>
      </c>
      <c r="G302" s="141" t="s">
        <v>1279</v>
      </c>
      <c r="H302" s="143" t="s">
        <v>452</v>
      </c>
      <c r="I302" s="151"/>
      <c r="J302" s="151"/>
      <c r="K302" s="151"/>
      <c r="L302" s="145" t="str">
        <f t="shared" si="257"/>
        <v>459B</v>
      </c>
      <c r="M302" s="146" t="str">
        <f t="shared" si="258"/>
        <v>VTES -VTE - SUBLET ESTHETIQUE</v>
      </c>
      <c r="N302" s="147">
        <f>+IF(OR($Q302=Parametres!$G$2,$Q302=Parametres!$G$3),I302,C302)</f>
        <v>-2159.8000000000002</v>
      </c>
      <c r="O302" s="147">
        <f>+IF(OR($Q302=Parametres!$G$2,$Q302=Parametres!$G$3),J302,D302)</f>
        <v>0</v>
      </c>
      <c r="P302" s="147">
        <f>+IF(OR($Q302=Parametres!$G$2,$Q302=Parametres!$G$3),K302,E302)</f>
        <v>-2159.8000000000002</v>
      </c>
      <c r="Q302" s="146" t="str">
        <f t="shared" ref="Q302:S302" si="304">+F302</f>
        <v>5-Ventes</v>
      </c>
      <c r="R302" s="145" t="str">
        <f t="shared" si="304"/>
        <v>459</v>
      </c>
      <c r="S302" s="146" t="str">
        <f t="shared" si="304"/>
        <v>_</v>
      </c>
      <c r="T302" s="150" t="str">
        <f>+VLOOKUP($L302,Data_Validation!$A:$D,1,0)</f>
        <v>459B</v>
      </c>
      <c r="U302" s="150" t="str">
        <f>+VLOOKUP($L302,Data_Validation!$A:$D,3,0)</f>
        <v>Service</v>
      </c>
      <c r="V302" s="150" t="str">
        <f>+VLOOKUP($L302,Data_Validation!$A:$D,4,0)</f>
        <v>M/O Esthétique</v>
      </c>
      <c r="W302" s="150" t="str">
        <f>+VLOOKUP($L302,Data_Validation!$A:$E,5,0)</f>
        <v>$</v>
      </c>
      <c r="X302" s="150" t="str">
        <f>+VLOOKUP($L302,Data_Validation!$A:$F,6,0)</f>
        <v>OUI</v>
      </c>
    </row>
    <row r="303" spans="1:24" ht="15" customHeight="1">
      <c r="A303" s="141" t="s">
        <v>1282</v>
      </c>
      <c r="B303" s="141" t="s">
        <v>1283</v>
      </c>
      <c r="C303" s="142">
        <v>-234704.79</v>
      </c>
      <c r="D303" s="142">
        <v>-21251.15</v>
      </c>
      <c r="E303" s="142">
        <v>-255955.94</v>
      </c>
      <c r="F303" s="141" t="s">
        <v>1031</v>
      </c>
      <c r="G303" s="141" t="s">
        <v>1283</v>
      </c>
      <c r="H303" s="143" t="s">
        <v>452</v>
      </c>
      <c r="I303" s="151"/>
      <c r="J303" s="151"/>
      <c r="K303" s="151"/>
      <c r="L303" s="145" t="str">
        <f t="shared" si="257"/>
        <v>460A</v>
      </c>
      <c r="M303" s="146" t="str">
        <f t="shared" si="258"/>
        <v>VTE - M/O CLIENT BMW AUTO</v>
      </c>
      <c r="N303" s="147">
        <f>+IF(OR($Q303=Parametres!$G$2,$Q303=Parametres!$G$3),I303,C303)</f>
        <v>-234704.79</v>
      </c>
      <c r="O303" s="148">
        <f>+IF(OR($Q303=Parametres!$G$2,$Q303=Parametres!$G$3),J303,D303)</f>
        <v>-21251.15</v>
      </c>
      <c r="P303" s="147">
        <f>+IF(OR($Q303=Parametres!$G$2,$Q303=Parametres!$G$3),K303,E303)</f>
        <v>-255955.94</v>
      </c>
      <c r="Q303" s="146" t="str">
        <f t="shared" ref="Q303:S303" si="305">+F303</f>
        <v>5-Ventes</v>
      </c>
      <c r="R303" s="145" t="str">
        <f t="shared" si="305"/>
        <v>460A</v>
      </c>
      <c r="S303" s="146" t="str">
        <f t="shared" si="305"/>
        <v>_</v>
      </c>
      <c r="T303" s="150" t="str">
        <f>+VLOOKUP($L303,Data_Validation!$A:$D,1,0)</f>
        <v>460A</v>
      </c>
      <c r="U303" s="150" t="str">
        <f>+VLOOKUP($L303,Data_Validation!$A:$D,3,0)</f>
        <v>service</v>
      </c>
      <c r="V303" s="150" t="str">
        <f>+VLOOKUP($L303,Data_Validation!$A:$D,4,0)</f>
        <v>M/O Client</v>
      </c>
      <c r="W303" s="150" t="str">
        <f>+VLOOKUP($L303,Data_Validation!$A:$E,5,0)</f>
        <v>$</v>
      </c>
      <c r="X303" s="150" t="str">
        <f>+VLOOKUP($L303,Data_Validation!$A:$F,6,0)</f>
        <v>Oui</v>
      </c>
    </row>
    <row r="304" spans="1:24" ht="15" customHeight="1">
      <c r="A304" s="141" t="s">
        <v>1284</v>
      </c>
      <c r="B304" s="141" t="s">
        <v>1285</v>
      </c>
      <c r="C304" s="142">
        <v>-309180.42</v>
      </c>
      <c r="D304" s="142">
        <v>-27305.68</v>
      </c>
      <c r="E304" s="142">
        <v>-336486.1</v>
      </c>
      <c r="F304" s="141" t="s">
        <v>1031</v>
      </c>
      <c r="G304" s="141" t="s">
        <v>1283</v>
      </c>
      <c r="H304" s="143" t="s">
        <v>452</v>
      </c>
      <c r="I304" s="151"/>
      <c r="J304" s="151"/>
      <c r="K304" s="151"/>
      <c r="L304" s="145" t="str">
        <f t="shared" si="257"/>
        <v>460B</v>
      </c>
      <c r="M304" s="146" t="str">
        <f t="shared" si="258"/>
        <v>VTE - M/O CLIENT BMW CAMION</v>
      </c>
      <c r="N304" s="147">
        <f>+IF(OR($Q304=Parametres!$G$2,$Q304=Parametres!$G$3),I304,C304)</f>
        <v>-309180.42</v>
      </c>
      <c r="O304" s="147">
        <f>+IF(OR($Q304=Parametres!$G$2,$Q304=Parametres!$G$3),J304,D304)</f>
        <v>-27305.68</v>
      </c>
      <c r="P304" s="147">
        <f>+IF(OR($Q304=Parametres!$G$2,$Q304=Parametres!$G$3),K304,E304)</f>
        <v>-336486.1</v>
      </c>
      <c r="Q304" s="146" t="str">
        <f t="shared" ref="Q304:S304" si="306">+F304</f>
        <v>5-Ventes</v>
      </c>
      <c r="R304" s="145" t="str">
        <f t="shared" si="306"/>
        <v>460A</v>
      </c>
      <c r="S304" s="146" t="str">
        <f t="shared" si="306"/>
        <v>_</v>
      </c>
      <c r="T304" s="165" t="str">
        <f>+VLOOKUP($L304,Data_Validation!$A:$D,1,0)</f>
        <v>460B</v>
      </c>
      <c r="U304" s="150" t="str">
        <f>+VLOOKUP($L304,Data_Validation!$A:$D,3,0)</f>
        <v>service</v>
      </c>
      <c r="V304" s="150" t="str">
        <f>+VLOOKUP($L304,Data_Validation!$A:$D,4,0)</f>
        <v>M/O Client</v>
      </c>
      <c r="W304" s="150" t="str">
        <f>+VLOOKUP($L304,Data_Validation!$A:$E,5,0)</f>
        <v>$</v>
      </c>
      <c r="X304" s="150" t="str">
        <f>+VLOOKUP($L304,Data_Validation!$A:$F,6,0)</f>
        <v>Oui</v>
      </c>
    </row>
    <row r="305" spans="1:24" ht="15.75" customHeight="1">
      <c r="A305" s="141" t="s">
        <v>1286</v>
      </c>
      <c r="B305" s="141" t="s">
        <v>1287</v>
      </c>
      <c r="C305" s="142">
        <v>-44070.14</v>
      </c>
      <c r="D305" s="142">
        <v>-2175.36</v>
      </c>
      <c r="E305" s="142">
        <v>-46245.5</v>
      </c>
      <c r="F305" s="141" t="s">
        <v>1031</v>
      </c>
      <c r="G305" s="141" t="s">
        <v>1283</v>
      </c>
      <c r="H305" s="143" t="s">
        <v>452</v>
      </c>
      <c r="I305" s="151"/>
      <c r="J305" s="151"/>
      <c r="K305" s="151"/>
      <c r="L305" s="145" t="str">
        <f t="shared" si="257"/>
        <v>460D</v>
      </c>
      <c r="M305" s="146" t="str">
        <f t="shared" si="258"/>
        <v>VTE - M/O CLIENT BMW I</v>
      </c>
      <c r="N305" s="147">
        <f>+IF(OR($Q305=Parametres!$G$2,$Q305=Parametres!$G$3),I305,C305)</f>
        <v>-44070.14</v>
      </c>
      <c r="O305" s="147">
        <f>+IF(OR($Q305=Parametres!$G$2,$Q305=Parametres!$G$3),J305,D305)</f>
        <v>-2175.36</v>
      </c>
      <c r="P305" s="147">
        <f>+IF(OR($Q305=Parametres!$G$2,$Q305=Parametres!$G$3),K305,E305)</f>
        <v>-46245.5</v>
      </c>
      <c r="Q305" s="146" t="str">
        <f t="shared" ref="Q305:S305" si="307">+F305</f>
        <v>5-Ventes</v>
      </c>
      <c r="R305" s="145" t="str">
        <f t="shared" si="307"/>
        <v>460A</v>
      </c>
      <c r="S305" s="146" t="str">
        <f t="shared" si="307"/>
        <v>_</v>
      </c>
      <c r="T305" s="165" t="str">
        <f>+VLOOKUP($L305,Data_Validation!$A:$D,1,0)</f>
        <v>460D</v>
      </c>
      <c r="U305" s="150" t="str">
        <f>+VLOOKUP($L305,Data_Validation!$A:$D,3,0)</f>
        <v>service</v>
      </c>
      <c r="V305" s="150" t="str">
        <f>+VLOOKUP($L305,Data_Validation!$A:$D,4,0)</f>
        <v>M/O Client</v>
      </c>
      <c r="W305" s="150" t="str">
        <f>+VLOOKUP($L305,Data_Validation!$A:$E,5,0)</f>
        <v>$</v>
      </c>
      <c r="X305" s="150" t="str">
        <f>+VLOOKUP($L305,Data_Validation!$A:$F,6,0)</f>
        <v>Oui</v>
      </c>
    </row>
    <row r="306" spans="1:24" ht="15" customHeight="1">
      <c r="A306" s="141" t="s">
        <v>1290</v>
      </c>
      <c r="B306" s="141" t="s">
        <v>1291</v>
      </c>
      <c r="C306" s="142">
        <v>-54118.68</v>
      </c>
      <c r="D306" s="142">
        <v>-7205.18</v>
      </c>
      <c r="E306" s="142">
        <v>-61323.86</v>
      </c>
      <c r="F306" s="141" t="s">
        <v>1031</v>
      </c>
      <c r="G306" s="141" t="s">
        <v>1291</v>
      </c>
      <c r="H306" s="143" t="s">
        <v>452</v>
      </c>
      <c r="I306" s="151"/>
      <c r="J306" s="151"/>
      <c r="K306" s="151"/>
      <c r="L306" s="145" t="str">
        <f t="shared" si="257"/>
        <v>461A</v>
      </c>
      <c r="M306" s="146" t="str">
        <f t="shared" si="258"/>
        <v>VTE - M/O GARANTIE BMW AUTO</v>
      </c>
      <c r="N306" s="147">
        <f>+IF(OR($Q306=Parametres!$G$2,$Q306=Parametres!$G$3),I306,C306)</f>
        <v>-54118.68</v>
      </c>
      <c r="O306" s="147">
        <f>+IF(OR($Q306=Parametres!$G$2,$Q306=Parametres!$G$3),J306,D306)</f>
        <v>-7205.18</v>
      </c>
      <c r="P306" s="147">
        <f>+IF(OR($Q306=Parametres!$G$2,$Q306=Parametres!$G$3),K306,E306)</f>
        <v>-61323.86</v>
      </c>
      <c r="Q306" s="146" t="str">
        <f t="shared" ref="Q306:S306" si="308">+F306</f>
        <v>5-Ventes</v>
      </c>
      <c r="R306" s="145" t="str">
        <f t="shared" si="308"/>
        <v>461A</v>
      </c>
      <c r="S306" s="146" t="str">
        <f t="shared" si="308"/>
        <v>_</v>
      </c>
      <c r="T306" s="150" t="str">
        <f>+VLOOKUP($L306,Data_Validation!$A:$D,1,0)</f>
        <v>461A</v>
      </c>
      <c r="U306" s="150" t="str">
        <f>+VLOOKUP($L306,Data_Validation!$A:$D,3,0)</f>
        <v>service</v>
      </c>
      <c r="V306" s="150" t="str">
        <f>+VLOOKUP($L306,Data_Validation!$A:$D,4,0)</f>
        <v>M/O Garantie</v>
      </c>
      <c r="W306" s="150" t="str">
        <f>+VLOOKUP($L306,Data_Validation!$A:$E,5,0)</f>
        <v>$</v>
      </c>
      <c r="X306" s="150" t="str">
        <f>+VLOOKUP($L306,Data_Validation!$A:$F,6,0)</f>
        <v>Oui</v>
      </c>
    </row>
    <row r="307" spans="1:24" ht="15" customHeight="1">
      <c r="A307" s="141" t="s">
        <v>1294</v>
      </c>
      <c r="B307" s="141" t="s">
        <v>1295</v>
      </c>
      <c r="C307" s="142">
        <v>-99087.02</v>
      </c>
      <c r="D307" s="142">
        <v>-10782.28</v>
      </c>
      <c r="E307" s="142">
        <v>-109869.3</v>
      </c>
      <c r="F307" s="141" t="s">
        <v>1031</v>
      </c>
      <c r="G307" s="141" t="s">
        <v>1291</v>
      </c>
      <c r="H307" s="143" t="s">
        <v>452</v>
      </c>
      <c r="I307" s="151"/>
      <c r="J307" s="151"/>
      <c r="K307" s="151"/>
      <c r="L307" s="145" t="str">
        <f t="shared" si="257"/>
        <v>461B</v>
      </c>
      <c r="M307" s="146" t="str">
        <f t="shared" si="258"/>
        <v>VTE - M/O GARANTIE BMW CAMION</v>
      </c>
      <c r="N307" s="147">
        <f>+IF(OR($Q307=Parametres!$G$2,$Q307=Parametres!$G$3),I307,C307)</f>
        <v>-99087.02</v>
      </c>
      <c r="O307" s="147">
        <f>+IF(OR($Q307=Parametres!$G$2,$Q307=Parametres!$G$3),J307,D307)</f>
        <v>-10782.28</v>
      </c>
      <c r="P307" s="147">
        <f>+IF(OR($Q307=Parametres!$G$2,$Q307=Parametres!$G$3),K307,E307)</f>
        <v>-109869.3</v>
      </c>
      <c r="Q307" s="146" t="str">
        <f t="shared" ref="Q307:S307" si="309">+F307</f>
        <v>5-Ventes</v>
      </c>
      <c r="R307" s="145" t="str">
        <f t="shared" si="309"/>
        <v>461A</v>
      </c>
      <c r="S307" s="146" t="str">
        <f t="shared" si="309"/>
        <v>_</v>
      </c>
      <c r="T307" s="165" t="str">
        <f>+VLOOKUP($L307,Data_Validation!$A:$D,1,0)</f>
        <v>461B</v>
      </c>
      <c r="U307" s="150" t="str">
        <f>+VLOOKUP($L307,Data_Validation!$A:$D,3,0)</f>
        <v>service</v>
      </c>
      <c r="V307" s="150" t="str">
        <f>+VLOOKUP($L307,Data_Validation!$A:$D,4,0)</f>
        <v>M/O Garantie</v>
      </c>
      <c r="W307" s="150" t="str">
        <f>+VLOOKUP($L307,Data_Validation!$A:$E,5,0)</f>
        <v>$</v>
      </c>
      <c r="X307" s="150" t="str">
        <f>+VLOOKUP($L307,Data_Validation!$A:$F,6,0)</f>
        <v>Oui</v>
      </c>
    </row>
    <row r="308" spans="1:24" ht="15" customHeight="1">
      <c r="A308" s="141" t="s">
        <v>1299</v>
      </c>
      <c r="B308" s="141" t="s">
        <v>1300</v>
      </c>
      <c r="C308" s="144">
        <v>-28797.71</v>
      </c>
      <c r="D308" s="144">
        <v>-2674.47</v>
      </c>
      <c r="E308" s="144">
        <v>-31472.18</v>
      </c>
      <c r="F308" s="141" t="s">
        <v>1031</v>
      </c>
      <c r="G308" s="141" t="s">
        <v>1300</v>
      </c>
      <c r="H308" s="143" t="s">
        <v>452</v>
      </c>
      <c r="I308" s="142"/>
      <c r="J308" s="142"/>
      <c r="K308" s="142"/>
      <c r="L308" s="145" t="str">
        <f t="shared" si="257"/>
        <v>461D</v>
      </c>
      <c r="M308" s="146" t="str">
        <f t="shared" si="258"/>
        <v>VTE - M/O ENTRETIEN BMW AUTO</v>
      </c>
      <c r="N308" s="147">
        <f>+IF(OR($Q308=Parametres!$G$2,$Q308=Parametres!$G$3),I308,C308)</f>
        <v>-28797.71</v>
      </c>
      <c r="O308" s="147">
        <f>+IF(OR($Q308=Parametres!$G$2,$Q308=Parametres!$G$3),J308,D308)</f>
        <v>-2674.47</v>
      </c>
      <c r="P308" s="147">
        <f>+IF(OR($Q308=Parametres!$G$2,$Q308=Parametres!$G$3),K308,E308)</f>
        <v>-31472.18</v>
      </c>
      <c r="Q308" s="146" t="str">
        <f t="shared" ref="Q308:S308" si="310">+F308</f>
        <v>5-Ventes</v>
      </c>
      <c r="R308" s="145" t="str">
        <f t="shared" si="310"/>
        <v>461D</v>
      </c>
      <c r="S308" s="146" t="str">
        <f t="shared" si="310"/>
        <v>_</v>
      </c>
      <c r="T308" s="165" t="str">
        <f>+VLOOKUP($L308,Data_Validation!$A:$D,1,0)</f>
        <v>461D</v>
      </c>
      <c r="U308" s="150" t="str">
        <f>+VLOOKUP($L308,Data_Validation!$A:$D,3,0)</f>
        <v>service</v>
      </c>
      <c r="V308" s="150" t="str">
        <f>+VLOOKUP($L308,Data_Validation!$A:$D,4,0)</f>
        <v>M/O Garantie</v>
      </c>
      <c r="W308" s="150" t="str">
        <f>+VLOOKUP($L308,Data_Validation!$A:$E,5,0)</f>
        <v>$</v>
      </c>
      <c r="X308" s="150" t="str">
        <f>+VLOOKUP($L308,Data_Validation!$A:$F,6,0)</f>
        <v>Oui</v>
      </c>
    </row>
    <row r="309" spans="1:24" ht="15.75" customHeight="1">
      <c r="A309" s="141" t="s">
        <v>1303</v>
      </c>
      <c r="B309" s="141" t="s">
        <v>1304</v>
      </c>
      <c r="C309" s="142">
        <v>-63896.75</v>
      </c>
      <c r="D309" s="142">
        <v>-6572.88</v>
      </c>
      <c r="E309" s="142">
        <v>-70469.63</v>
      </c>
      <c r="F309" s="141" t="s">
        <v>1031</v>
      </c>
      <c r="G309" s="141" t="s">
        <v>1300</v>
      </c>
      <c r="H309" s="143" t="s">
        <v>452</v>
      </c>
      <c r="I309" s="151"/>
      <c r="J309" s="151"/>
      <c r="K309" s="151"/>
      <c r="L309" s="145" t="str">
        <f t="shared" si="257"/>
        <v>461E</v>
      </c>
      <c r="M309" s="146" t="str">
        <f t="shared" si="258"/>
        <v>VTE - M/O ENTRETIEN BMW CAMION</v>
      </c>
      <c r="N309" s="147">
        <f>+IF(OR($Q309=Parametres!$G$2,$Q309=Parametres!$G$3),I309,C309)</f>
        <v>-63896.75</v>
      </c>
      <c r="O309" s="147">
        <f>+IF(OR($Q309=Parametres!$G$2,$Q309=Parametres!$G$3),J309,D309)</f>
        <v>-6572.88</v>
      </c>
      <c r="P309" s="147">
        <f>+IF(OR($Q309=Parametres!$G$2,$Q309=Parametres!$G$3),K309,E309)</f>
        <v>-70469.63</v>
      </c>
      <c r="Q309" s="146" t="str">
        <f t="shared" ref="Q309:S309" si="311">+F309</f>
        <v>5-Ventes</v>
      </c>
      <c r="R309" s="145" t="str">
        <f t="shared" si="311"/>
        <v>461D</v>
      </c>
      <c r="S309" s="146" t="str">
        <f t="shared" si="311"/>
        <v>_</v>
      </c>
      <c r="T309" s="165" t="str">
        <f>+VLOOKUP($L309,Data_Validation!$A:$D,1,0)</f>
        <v>461E</v>
      </c>
      <c r="U309" s="150" t="str">
        <f>+VLOOKUP($L309,Data_Validation!$A:$D,3,0)</f>
        <v>service</v>
      </c>
      <c r="V309" s="150" t="str">
        <f>+VLOOKUP($L309,Data_Validation!$A:$D,4,0)</f>
        <v>M/O Garantie</v>
      </c>
      <c r="W309" s="150" t="str">
        <f>+VLOOKUP($L309,Data_Validation!$A:$E,5,0)</f>
        <v>$</v>
      </c>
      <c r="X309" s="150" t="str">
        <f>+VLOOKUP($L309,Data_Validation!$A:$F,6,0)</f>
        <v>Oui</v>
      </c>
    </row>
    <row r="310" spans="1:24" ht="15" customHeight="1">
      <c r="A310" s="141" t="s">
        <v>1307</v>
      </c>
      <c r="B310" s="141" t="s">
        <v>1308</v>
      </c>
      <c r="C310" s="142">
        <v>-6664.58</v>
      </c>
      <c r="D310" s="142">
        <v>-373.1</v>
      </c>
      <c r="E310" s="142">
        <v>-7037.68</v>
      </c>
      <c r="F310" s="141" t="s">
        <v>1031</v>
      </c>
      <c r="G310" s="141" t="s">
        <v>1300</v>
      </c>
      <c r="H310" s="143" t="s">
        <v>452</v>
      </c>
      <c r="I310" s="151"/>
      <c r="J310" s="151"/>
      <c r="K310" s="151"/>
      <c r="L310" s="145" t="str">
        <f t="shared" si="257"/>
        <v>461G</v>
      </c>
      <c r="M310" s="146" t="str">
        <f t="shared" si="258"/>
        <v>VTE - M/O ENTRETIEN BMW I</v>
      </c>
      <c r="N310" s="147">
        <f>+IF(OR($Q310=Parametres!$G$2,$Q310=Parametres!$G$3),I310,C310)</f>
        <v>-6664.58</v>
      </c>
      <c r="O310" s="147">
        <f>+IF(OR($Q310=Parametres!$G$2,$Q310=Parametres!$G$3),J310,D310)</f>
        <v>-373.1</v>
      </c>
      <c r="P310" s="147">
        <f>+IF(OR($Q310=Parametres!$G$2,$Q310=Parametres!$G$3),K310,E310)</f>
        <v>-7037.68</v>
      </c>
      <c r="Q310" s="146" t="str">
        <f t="shared" ref="Q310:S310" si="312">+F310</f>
        <v>5-Ventes</v>
      </c>
      <c r="R310" s="145" t="str">
        <f t="shared" si="312"/>
        <v>461D</v>
      </c>
      <c r="S310" s="146" t="str">
        <f t="shared" si="312"/>
        <v>_</v>
      </c>
      <c r="T310" s="150" t="str">
        <f>+VLOOKUP($L310,Data_Validation!$A:$D,1,0)</f>
        <v>461G</v>
      </c>
      <c r="U310" s="150" t="str">
        <f>+VLOOKUP($L310,Data_Validation!$A:$D,3,0)</f>
        <v>service</v>
      </c>
      <c r="V310" s="150" t="str">
        <f>+VLOOKUP($L310,Data_Validation!$A:$D,4,0)</f>
        <v>M/O Garantie</v>
      </c>
      <c r="W310" s="150" t="str">
        <f>+VLOOKUP($L310,Data_Validation!$A:$E,5,0)</f>
        <v>$</v>
      </c>
      <c r="X310" s="150" t="str">
        <f>+VLOOKUP($L310,Data_Validation!$A:$F,6,0)</f>
        <v>Oui</v>
      </c>
    </row>
    <row r="311" spans="1:24" ht="15" customHeight="1">
      <c r="A311" s="141" t="s">
        <v>1311</v>
      </c>
      <c r="B311" s="141" t="s">
        <v>1312</v>
      </c>
      <c r="C311" s="142">
        <v>-11929.16</v>
      </c>
      <c r="D311" s="142">
        <v>-976.8</v>
      </c>
      <c r="E311" s="142">
        <v>-12905.96</v>
      </c>
      <c r="F311" s="141" t="s">
        <v>1031</v>
      </c>
      <c r="G311" s="141" t="s">
        <v>1291</v>
      </c>
      <c r="H311" s="143" t="s">
        <v>452</v>
      </c>
      <c r="I311" s="151"/>
      <c r="J311" s="151"/>
      <c r="K311" s="151"/>
      <c r="L311" s="145" t="str">
        <f t="shared" si="257"/>
        <v>461H</v>
      </c>
      <c r="M311" s="146" t="str">
        <f t="shared" si="258"/>
        <v>VTE - M/O GARANTIE BMW</v>
      </c>
      <c r="N311" s="147">
        <f>+IF(OR($Q311=Parametres!$G$2,$Q311=Parametres!$G$3),I311,C311)</f>
        <v>-11929.16</v>
      </c>
      <c r="O311" s="147">
        <f>+IF(OR($Q311=Parametres!$G$2,$Q311=Parametres!$G$3),J311,D311)</f>
        <v>-976.8</v>
      </c>
      <c r="P311" s="147">
        <f>+IF(OR($Q311=Parametres!$G$2,$Q311=Parametres!$G$3),K311,E311)</f>
        <v>-12905.96</v>
      </c>
      <c r="Q311" s="146" t="str">
        <f t="shared" ref="Q311:S311" si="313">+F311</f>
        <v>5-Ventes</v>
      </c>
      <c r="R311" s="145" t="str">
        <f t="shared" si="313"/>
        <v>461A</v>
      </c>
      <c r="S311" s="146" t="str">
        <f t="shared" si="313"/>
        <v>_</v>
      </c>
      <c r="T311" s="165" t="str">
        <f>+VLOOKUP($L311,Data_Validation!$A:$D,1,0)</f>
        <v>461H</v>
      </c>
      <c r="U311" s="150" t="str">
        <f>+VLOOKUP($L311,Data_Validation!$A:$D,3,0)</f>
        <v>service</v>
      </c>
      <c r="V311" s="150" t="str">
        <f>+VLOOKUP($L311,Data_Validation!$A:$D,4,0)</f>
        <v>M/O Garantie</v>
      </c>
      <c r="W311" s="150" t="str">
        <f>+VLOOKUP($L311,Data_Validation!$A:$E,5,0)</f>
        <v>$</v>
      </c>
      <c r="X311" s="150" t="str">
        <f>+VLOOKUP($L311,Data_Validation!$A:$F,6,0)</f>
        <v>Oui</v>
      </c>
    </row>
    <row r="312" spans="1:24" ht="15" customHeight="1">
      <c r="A312" s="141" t="s">
        <v>1313</v>
      </c>
      <c r="B312" s="141" t="s">
        <v>1314</v>
      </c>
      <c r="C312" s="142">
        <v>-147530.85</v>
      </c>
      <c r="D312" s="142">
        <v>-12428.57</v>
      </c>
      <c r="E312" s="142">
        <v>-159959.42000000001</v>
      </c>
      <c r="F312" s="141" t="s">
        <v>1031</v>
      </c>
      <c r="G312" s="141" t="s">
        <v>1314</v>
      </c>
      <c r="H312" s="143" t="s">
        <v>452</v>
      </c>
      <c r="I312" s="151"/>
      <c r="J312" s="151"/>
      <c r="K312" s="151"/>
      <c r="L312" s="145" t="str">
        <f t="shared" si="257"/>
        <v>462A</v>
      </c>
      <c r="M312" s="146" t="str">
        <f t="shared" si="258"/>
        <v>VTE - M/O INTERNE BMW AUTO</v>
      </c>
      <c r="N312" s="147">
        <f>+IF(OR($Q312=Parametres!$G$2,$Q312=Parametres!$G$3),I312,C312)</f>
        <v>-147530.85</v>
      </c>
      <c r="O312" s="147">
        <f>+IF(OR($Q312=Parametres!$G$2,$Q312=Parametres!$G$3),J312,D312)</f>
        <v>-12428.57</v>
      </c>
      <c r="P312" s="147">
        <f>+IF(OR($Q312=Parametres!$G$2,$Q312=Parametres!$G$3),K312,E312)</f>
        <v>-159959.42000000001</v>
      </c>
      <c r="Q312" s="146" t="str">
        <f t="shared" ref="Q312:S312" si="314">+F312</f>
        <v>5-Ventes</v>
      </c>
      <c r="R312" s="145" t="str">
        <f t="shared" si="314"/>
        <v>462A</v>
      </c>
      <c r="S312" s="146" t="str">
        <f t="shared" si="314"/>
        <v>_</v>
      </c>
      <c r="T312" s="165" t="str">
        <f>+VLOOKUP($L312,Data_Validation!$A:$D,1,0)</f>
        <v>462A</v>
      </c>
      <c r="U312" s="150" t="str">
        <f>+VLOOKUP($L312,Data_Validation!$A:$D,3,0)</f>
        <v>service</v>
      </c>
      <c r="V312" s="150" t="str">
        <f>+VLOOKUP($L312,Data_Validation!$A:$D,4,0)</f>
        <v>M/O Interne</v>
      </c>
      <c r="W312" s="150" t="str">
        <f>+VLOOKUP($L312,Data_Validation!$A:$E,5,0)</f>
        <v>$</v>
      </c>
      <c r="X312" s="150" t="str">
        <f>+VLOOKUP($L312,Data_Validation!$A:$F,6,0)</f>
        <v>Oui</v>
      </c>
    </row>
    <row r="313" spans="1:24" ht="15" customHeight="1">
      <c r="A313" s="141" t="s">
        <v>1315</v>
      </c>
      <c r="B313" s="141" t="s">
        <v>1316</v>
      </c>
      <c r="C313" s="144">
        <v>-262005.43</v>
      </c>
      <c r="D313" s="144">
        <v>-25528.240000000002</v>
      </c>
      <c r="E313" s="144">
        <v>-287533.67</v>
      </c>
      <c r="F313" s="141" t="s">
        <v>1031</v>
      </c>
      <c r="G313" s="141" t="s">
        <v>1314</v>
      </c>
      <c r="H313" s="143" t="s">
        <v>452</v>
      </c>
      <c r="I313" s="142"/>
      <c r="J313" s="142"/>
      <c r="K313" s="142"/>
      <c r="L313" s="145" t="str">
        <f t="shared" si="257"/>
        <v>462B</v>
      </c>
      <c r="M313" s="146" t="str">
        <f t="shared" si="258"/>
        <v>VTE - M/O INTERNE BMW CAMION</v>
      </c>
      <c r="N313" s="147">
        <f>+IF(OR($Q313=Parametres!$G$2,$Q313=Parametres!$G$3),I313,C313)</f>
        <v>-262005.43</v>
      </c>
      <c r="O313" s="147">
        <f>+IF(OR($Q313=Parametres!$G$2,$Q313=Parametres!$G$3),J313,D313)</f>
        <v>-25528.240000000002</v>
      </c>
      <c r="P313" s="147">
        <f>+IF(OR($Q313=Parametres!$G$2,$Q313=Parametres!$G$3),K313,E313)</f>
        <v>-287533.67</v>
      </c>
      <c r="Q313" s="146" t="str">
        <f t="shared" ref="Q313:S313" si="315">+F313</f>
        <v>5-Ventes</v>
      </c>
      <c r="R313" s="145" t="str">
        <f t="shared" si="315"/>
        <v>462A</v>
      </c>
      <c r="S313" s="146" t="str">
        <f t="shared" si="315"/>
        <v>_</v>
      </c>
      <c r="T313" s="165" t="str">
        <f>+VLOOKUP($L313,Data_Validation!$A:$D,1,0)</f>
        <v>462B</v>
      </c>
      <c r="U313" s="150" t="str">
        <f>+VLOOKUP($L313,Data_Validation!$A:$D,3,0)</f>
        <v>service</v>
      </c>
      <c r="V313" s="150" t="str">
        <f>+VLOOKUP($L313,Data_Validation!$A:$D,4,0)</f>
        <v>M/O Interne</v>
      </c>
      <c r="W313" s="150" t="str">
        <f>+VLOOKUP($L313,Data_Validation!$A:$E,5,0)</f>
        <v>$</v>
      </c>
      <c r="X313" s="150" t="str">
        <f>+VLOOKUP($L313,Data_Validation!$A:$F,6,0)</f>
        <v>Oui</v>
      </c>
    </row>
    <row r="314" spans="1:24" ht="15" customHeight="1">
      <c r="A314" s="141" t="s">
        <v>1317</v>
      </c>
      <c r="B314" s="141" t="s">
        <v>1318</v>
      </c>
      <c r="C314" s="142">
        <v>-26446.5</v>
      </c>
      <c r="D314" s="142">
        <v>-2872.52</v>
      </c>
      <c r="E314" s="142">
        <v>-29319.02</v>
      </c>
      <c r="F314" s="141" t="s">
        <v>1031</v>
      </c>
      <c r="G314" s="141" t="s">
        <v>1314</v>
      </c>
      <c r="H314" s="143" t="s">
        <v>452</v>
      </c>
      <c r="I314" s="151"/>
      <c r="J314" s="151"/>
      <c r="K314" s="151"/>
      <c r="L314" s="145" t="str">
        <f t="shared" si="257"/>
        <v>462D</v>
      </c>
      <c r="M314" s="146" t="str">
        <f t="shared" si="258"/>
        <v>VTE - M/O INTERNE BMW I</v>
      </c>
      <c r="N314" s="147">
        <f>+IF(OR($Q314=Parametres!$G$2,$Q314=Parametres!$G$3),I314,C314)</f>
        <v>-26446.5</v>
      </c>
      <c r="O314" s="147">
        <f>+IF(OR($Q314=Parametres!$G$2,$Q314=Parametres!$G$3),J314,D314)</f>
        <v>-2872.52</v>
      </c>
      <c r="P314" s="147">
        <f>+IF(OR($Q314=Parametres!$G$2,$Q314=Parametres!$G$3),K314,E314)</f>
        <v>-29319.02</v>
      </c>
      <c r="Q314" s="146" t="str">
        <f t="shared" ref="Q314:S314" si="316">+F314</f>
        <v>5-Ventes</v>
      </c>
      <c r="R314" s="145" t="str">
        <f t="shared" si="316"/>
        <v>462A</v>
      </c>
      <c r="S314" s="146" t="str">
        <f t="shared" si="316"/>
        <v>_</v>
      </c>
      <c r="T314" s="165" t="str">
        <f>+VLOOKUP($L314,Data_Validation!$A:$D,1,0)</f>
        <v>462D</v>
      </c>
      <c r="U314" s="150" t="str">
        <f>+VLOOKUP($L314,Data_Validation!$A:$D,3,0)</f>
        <v>service</v>
      </c>
      <c r="V314" s="150" t="str">
        <f>+VLOOKUP($L314,Data_Validation!$A:$D,4,0)</f>
        <v>M/O Interne</v>
      </c>
      <c r="W314" s="150" t="str">
        <f>+VLOOKUP($L314,Data_Validation!$A:$E,5,0)</f>
        <v>$</v>
      </c>
      <c r="X314" s="150" t="str">
        <f>+VLOOKUP($L314,Data_Validation!$A:$F,6,0)</f>
        <v>Oui</v>
      </c>
    </row>
    <row r="315" spans="1:24" ht="15" customHeight="1">
      <c r="A315" s="141" t="s">
        <v>1319</v>
      </c>
      <c r="B315" s="141" t="s">
        <v>1320</v>
      </c>
      <c r="C315" s="151">
        <v>-5548.74</v>
      </c>
      <c r="D315" s="151">
        <v>0</v>
      </c>
      <c r="E315" s="151">
        <v>-5548.74</v>
      </c>
      <c r="F315" s="141" t="s">
        <v>1031</v>
      </c>
      <c r="G315" s="141" t="s">
        <v>1314</v>
      </c>
      <c r="H315" s="143" t="s">
        <v>452</v>
      </c>
      <c r="I315" s="151"/>
      <c r="J315" s="151"/>
      <c r="K315" s="151"/>
      <c r="L315" s="145" t="str">
        <f t="shared" si="257"/>
        <v>462L</v>
      </c>
      <c r="M315" s="146" t="str">
        <f t="shared" si="258"/>
        <v>VTES -SUBLET INTERNE AUTO</v>
      </c>
      <c r="N315" s="147">
        <f>+IF(OR($Q315=Parametres!$G$2,$Q315=Parametres!$G$3),I315,C315)</f>
        <v>-5548.74</v>
      </c>
      <c r="O315" s="147">
        <f>+IF(OR($Q315=Parametres!$G$2,$Q315=Parametres!$G$3),J315,D315)</f>
        <v>0</v>
      </c>
      <c r="P315" s="147">
        <f>+IF(OR($Q315=Parametres!$G$2,$Q315=Parametres!$G$3),K315,E315)</f>
        <v>-5548.74</v>
      </c>
      <c r="Q315" s="146" t="str">
        <f t="shared" ref="Q315:S315" si="317">+F315</f>
        <v>5-Ventes</v>
      </c>
      <c r="R315" s="145" t="str">
        <f t="shared" si="317"/>
        <v>462A</v>
      </c>
      <c r="S315" s="146" t="str">
        <f t="shared" si="317"/>
        <v>_</v>
      </c>
      <c r="T315" s="150" t="str">
        <f>+VLOOKUP($L315,Data_Validation!$A:$D,1,0)</f>
        <v>462L</v>
      </c>
      <c r="U315" s="150" t="str">
        <f>+VLOOKUP($L315,Data_Validation!$A:$D,3,0)</f>
        <v>Service</v>
      </c>
      <c r="V315" s="150" t="str">
        <f>+VLOOKUP($L315,Data_Validation!$A:$D,4,0)</f>
        <v>M/O Interne</v>
      </c>
      <c r="W315" s="150" t="str">
        <f>+VLOOKUP($L315,Data_Validation!$A:$E,5,0)</f>
        <v>$</v>
      </c>
      <c r="X315" s="150" t="str">
        <f>+VLOOKUP($L315,Data_Validation!$A:$F,6,0)</f>
        <v>oui</v>
      </c>
    </row>
    <row r="316" spans="1:24" ht="15" customHeight="1">
      <c r="A316" s="141" t="s">
        <v>1321</v>
      </c>
      <c r="B316" s="141" t="s">
        <v>1322</v>
      </c>
      <c r="C316" s="151">
        <v>-7384.12</v>
      </c>
      <c r="D316" s="151">
        <v>0</v>
      </c>
      <c r="E316" s="151">
        <v>-7384.12</v>
      </c>
      <c r="F316" s="141" t="s">
        <v>1031</v>
      </c>
      <c r="G316" s="141" t="s">
        <v>1314</v>
      </c>
      <c r="H316" s="143" t="s">
        <v>452</v>
      </c>
      <c r="I316" s="151"/>
      <c r="J316" s="151"/>
      <c r="K316" s="151"/>
      <c r="L316" s="145" t="str">
        <f t="shared" si="257"/>
        <v>462M</v>
      </c>
      <c r="M316" s="146" t="str">
        <f t="shared" si="258"/>
        <v>VTES -SUBLET INTERNE CAMION</v>
      </c>
      <c r="N316" s="147">
        <f>+IF(OR($Q316=Parametres!$G$2,$Q316=Parametres!$G$3),I316,C316)</f>
        <v>-7384.12</v>
      </c>
      <c r="O316" s="147">
        <f>+IF(OR($Q316=Parametres!$G$2,$Q316=Parametres!$G$3),J316,D316)</f>
        <v>0</v>
      </c>
      <c r="P316" s="147">
        <f>+IF(OR($Q316=Parametres!$G$2,$Q316=Parametres!$G$3),K316,E316)</f>
        <v>-7384.12</v>
      </c>
      <c r="Q316" s="146" t="str">
        <f t="shared" ref="Q316:S316" si="318">+F316</f>
        <v>5-Ventes</v>
      </c>
      <c r="R316" s="145" t="str">
        <f t="shared" si="318"/>
        <v>462A</v>
      </c>
      <c r="S316" s="146" t="str">
        <f t="shared" si="318"/>
        <v>_</v>
      </c>
      <c r="T316" s="150" t="str">
        <f>+VLOOKUP($L316,Data_Validation!$A:$D,1,0)</f>
        <v>462M</v>
      </c>
      <c r="U316" s="150" t="str">
        <f>+VLOOKUP($L316,Data_Validation!$A:$D,3,0)</f>
        <v>Service</v>
      </c>
      <c r="V316" s="150" t="str">
        <f>+VLOOKUP($L316,Data_Validation!$A:$D,4,0)</f>
        <v>M/O Interne</v>
      </c>
      <c r="W316" s="150" t="str">
        <f>+VLOOKUP($L316,Data_Validation!$A:$E,5,0)</f>
        <v>$</v>
      </c>
      <c r="X316" s="150" t="str">
        <f>+VLOOKUP($L316,Data_Validation!$A:$F,6,0)</f>
        <v>oui</v>
      </c>
    </row>
    <row r="317" spans="1:24" ht="15" customHeight="1">
      <c r="A317" s="141" t="s">
        <v>1323</v>
      </c>
      <c r="B317" s="141" t="s">
        <v>1324</v>
      </c>
      <c r="C317" s="144">
        <v>-608.17999999999995</v>
      </c>
      <c r="D317" s="144">
        <v>0</v>
      </c>
      <c r="E317" s="144">
        <v>-608.17999999999995</v>
      </c>
      <c r="F317" s="141" t="s">
        <v>1031</v>
      </c>
      <c r="G317" s="141" t="s">
        <v>1314</v>
      </c>
      <c r="H317" s="143" t="s">
        <v>452</v>
      </c>
      <c r="I317" s="142"/>
      <c r="J317" s="142"/>
      <c r="K317" s="142"/>
      <c r="L317" s="145" t="str">
        <f t="shared" si="257"/>
        <v>462N</v>
      </c>
      <c r="M317" s="146" t="str">
        <f t="shared" si="258"/>
        <v>VTES -SUBLET INTERNE ESTHETIQUE</v>
      </c>
      <c r="N317" s="147">
        <f>+IF(OR($Q317=Parametres!$G$2,$Q317=Parametres!$G$3),I317,C317)</f>
        <v>-608.17999999999995</v>
      </c>
      <c r="O317" s="147">
        <f>+IF(OR($Q317=Parametres!$G$2,$Q317=Parametres!$G$3),J317,D317)</f>
        <v>0</v>
      </c>
      <c r="P317" s="147">
        <f>+IF(OR($Q317=Parametres!$G$2,$Q317=Parametres!$G$3),K317,E317)</f>
        <v>-608.17999999999995</v>
      </c>
      <c r="Q317" s="146" t="str">
        <f t="shared" ref="Q317:S317" si="319">+F317</f>
        <v>5-Ventes</v>
      </c>
      <c r="R317" s="145" t="str">
        <f t="shared" si="319"/>
        <v>462A</v>
      </c>
      <c r="S317" s="146" t="str">
        <f t="shared" si="319"/>
        <v>_</v>
      </c>
      <c r="T317" s="150" t="str">
        <f>+VLOOKUP($L317,Data_Validation!$A:$D,1,0)</f>
        <v>462N</v>
      </c>
      <c r="U317" s="150" t="str">
        <f>+VLOOKUP($L317,Data_Validation!$A:$D,3,0)</f>
        <v>Service</v>
      </c>
      <c r="V317" s="150" t="str">
        <f>+VLOOKUP($L317,Data_Validation!$A:$D,4,0)</f>
        <v>M/O Interne</v>
      </c>
      <c r="W317" s="150" t="str">
        <f>+VLOOKUP($L317,Data_Validation!$A:$E,5,0)</f>
        <v>$</v>
      </c>
      <c r="X317" s="150" t="str">
        <f>+VLOOKUP($L317,Data_Validation!$A:$F,6,0)</f>
        <v>oui</v>
      </c>
    </row>
    <row r="318" spans="1:24" ht="15.75" customHeight="1">
      <c r="A318" s="141" t="s">
        <v>1326</v>
      </c>
      <c r="B318" s="141" t="s">
        <v>1327</v>
      </c>
      <c r="C318" s="144">
        <v>-31100.799999999999</v>
      </c>
      <c r="D318" s="144">
        <v>-6854.37</v>
      </c>
      <c r="E318" s="144">
        <v>-37955.17</v>
      </c>
      <c r="F318" s="141" t="s">
        <v>1031</v>
      </c>
      <c r="G318" s="141" t="s">
        <v>1314</v>
      </c>
      <c r="H318" s="143" t="s">
        <v>452</v>
      </c>
      <c r="I318" s="142"/>
      <c r="J318" s="142"/>
      <c r="K318" s="142"/>
      <c r="L318" s="145" t="str">
        <f t="shared" si="257"/>
        <v>462Q</v>
      </c>
      <c r="M318" s="146" t="str">
        <f t="shared" si="258"/>
        <v>VTES -M/O ESTHETIQUE INTERNE AUTO</v>
      </c>
      <c r="N318" s="147">
        <f>+IF(OR($Q318=Parametres!$G$2,$Q318=Parametres!$G$3),I318,C318)</f>
        <v>-31100.799999999999</v>
      </c>
      <c r="O318" s="147">
        <f>+IF(OR($Q318=Parametres!$G$2,$Q318=Parametres!$G$3),J318,D318)</f>
        <v>-6854.37</v>
      </c>
      <c r="P318" s="147">
        <f>+IF(OR($Q318=Parametres!$G$2,$Q318=Parametres!$G$3),K318,E318)</f>
        <v>-37955.17</v>
      </c>
      <c r="Q318" s="146" t="str">
        <f t="shared" ref="Q318:S318" si="320">+F318</f>
        <v>5-Ventes</v>
      </c>
      <c r="R318" s="145" t="str">
        <f t="shared" si="320"/>
        <v>462A</v>
      </c>
      <c r="S318" s="146" t="str">
        <f t="shared" si="320"/>
        <v>_</v>
      </c>
      <c r="T318" s="165" t="str">
        <f>+VLOOKUP($L318,Data_Validation!$A:$D,1,0)</f>
        <v>462Q</v>
      </c>
      <c r="U318" s="150" t="str">
        <f>+VLOOKUP($L318,Data_Validation!$A:$D,3,0)</f>
        <v>service</v>
      </c>
      <c r="V318" s="150" t="str">
        <f>+VLOOKUP($L318,Data_Validation!$A:$D,4,0)</f>
        <v>M/O Interne</v>
      </c>
      <c r="W318" s="150" t="str">
        <f>+VLOOKUP($L318,Data_Validation!$A:$E,5,0)</f>
        <v>$</v>
      </c>
      <c r="X318" s="150" t="str">
        <f>+VLOOKUP($L318,Data_Validation!$A:$F,6,0)</f>
        <v>Oui</v>
      </c>
    </row>
    <row r="319" spans="1:24" ht="15" customHeight="1">
      <c r="A319" s="141" t="s">
        <v>1328</v>
      </c>
      <c r="B319" s="141" t="s">
        <v>1329</v>
      </c>
      <c r="C319" s="151">
        <v>-40684.959999999999</v>
      </c>
      <c r="D319" s="151">
        <v>-11012.13</v>
      </c>
      <c r="E319" s="151">
        <v>-51697.09</v>
      </c>
      <c r="F319" s="141" t="s">
        <v>1031</v>
      </c>
      <c r="G319" s="141" t="s">
        <v>1314</v>
      </c>
      <c r="H319" s="143" t="s">
        <v>452</v>
      </c>
      <c r="I319" s="151"/>
      <c r="J319" s="151"/>
      <c r="K319" s="151"/>
      <c r="L319" s="145" t="str">
        <f t="shared" si="257"/>
        <v>462R</v>
      </c>
      <c r="M319" s="146" t="str">
        <f t="shared" si="258"/>
        <v>VTES -M/O ESTHETIQUE INTERNE CAMION</v>
      </c>
      <c r="N319" s="147">
        <f>+IF(OR($Q319=Parametres!$G$2,$Q319=Parametres!$G$3),I319,C319)</f>
        <v>-40684.959999999999</v>
      </c>
      <c r="O319" s="147">
        <f>+IF(OR($Q319=Parametres!$G$2,$Q319=Parametres!$G$3),J319,D319)</f>
        <v>-11012.13</v>
      </c>
      <c r="P319" s="147">
        <f>+IF(OR($Q319=Parametres!$G$2,$Q319=Parametres!$G$3),K319,E319)</f>
        <v>-51697.09</v>
      </c>
      <c r="Q319" s="146" t="str">
        <f t="shared" ref="Q319:S319" si="321">+F319</f>
        <v>5-Ventes</v>
      </c>
      <c r="R319" s="145" t="str">
        <f t="shared" si="321"/>
        <v>462A</v>
      </c>
      <c r="S319" s="146" t="str">
        <f t="shared" si="321"/>
        <v>_</v>
      </c>
      <c r="T319" s="165" t="str">
        <f>+VLOOKUP($L319,Data_Validation!$A:$D,1,0)</f>
        <v>462R</v>
      </c>
      <c r="U319" s="150" t="str">
        <f>+VLOOKUP($L319,Data_Validation!$A:$D,3,0)</f>
        <v>service</v>
      </c>
      <c r="V319" s="150" t="str">
        <f>+VLOOKUP($L319,Data_Validation!$A:$D,4,0)</f>
        <v>M/O Interne</v>
      </c>
      <c r="W319" s="150" t="str">
        <f>+VLOOKUP($L319,Data_Validation!$A:$E,5,0)</f>
        <v>$</v>
      </c>
      <c r="X319" s="150" t="str">
        <f>+VLOOKUP($L319,Data_Validation!$A:$F,6,0)</f>
        <v>Oui</v>
      </c>
    </row>
    <row r="320" spans="1:24" ht="15" customHeight="1">
      <c r="A320" s="141" t="s">
        <v>1332</v>
      </c>
      <c r="B320" s="141" t="s">
        <v>1333</v>
      </c>
      <c r="C320" s="144">
        <v>-3844.84</v>
      </c>
      <c r="D320" s="144">
        <v>-914.99</v>
      </c>
      <c r="E320" s="144">
        <v>-4759.83</v>
      </c>
      <c r="F320" s="141" t="s">
        <v>1031</v>
      </c>
      <c r="G320" s="141" t="s">
        <v>1314</v>
      </c>
      <c r="H320" s="143" t="s">
        <v>452</v>
      </c>
      <c r="I320" s="142"/>
      <c r="J320" s="142"/>
      <c r="K320" s="142"/>
      <c r="L320" s="145" t="str">
        <f t="shared" si="257"/>
        <v>462S</v>
      </c>
      <c r="M320" s="146" t="str">
        <f t="shared" si="258"/>
        <v>VTES -M/O ESTHETIQUE INTERNE I</v>
      </c>
      <c r="N320" s="147">
        <f>+IF(OR($Q320=Parametres!$G$2,$Q320=Parametres!$G$3),I320,C320)</f>
        <v>-3844.84</v>
      </c>
      <c r="O320" s="147">
        <f>+IF(OR($Q320=Parametres!$G$2,$Q320=Parametres!$G$3),J320,D320)</f>
        <v>-914.99</v>
      </c>
      <c r="P320" s="147">
        <f>+IF(OR($Q320=Parametres!$G$2,$Q320=Parametres!$G$3),K320,E320)</f>
        <v>-4759.83</v>
      </c>
      <c r="Q320" s="146" t="str">
        <f t="shared" ref="Q320:S320" si="322">+F320</f>
        <v>5-Ventes</v>
      </c>
      <c r="R320" s="145" t="str">
        <f t="shared" si="322"/>
        <v>462A</v>
      </c>
      <c r="S320" s="146" t="str">
        <f t="shared" si="322"/>
        <v>_</v>
      </c>
      <c r="T320" s="165" t="str">
        <f>+VLOOKUP($L320,Data_Validation!$A:$D,1,0)</f>
        <v>462S</v>
      </c>
      <c r="U320" s="150" t="str">
        <f>+VLOOKUP($L320,Data_Validation!$A:$D,3,0)</f>
        <v>service</v>
      </c>
      <c r="V320" s="150" t="str">
        <f>+VLOOKUP($L320,Data_Validation!$A:$D,4,0)</f>
        <v>M/O Interne</v>
      </c>
      <c r="W320" s="150" t="str">
        <f>+VLOOKUP($L320,Data_Validation!$A:$E,5,0)</f>
        <v>$</v>
      </c>
      <c r="X320" s="150" t="str">
        <f>+VLOOKUP($L320,Data_Validation!$A:$F,6,0)</f>
        <v>Oui</v>
      </c>
    </row>
    <row r="321" spans="1:24" ht="15" customHeight="1">
      <c r="A321" s="141" t="s">
        <v>1334</v>
      </c>
      <c r="B321" s="141" t="s">
        <v>1335</v>
      </c>
      <c r="C321" s="142">
        <v>-20581.34</v>
      </c>
      <c r="D321" s="142">
        <v>-5155.8999999999996</v>
      </c>
      <c r="E321" s="142">
        <v>-25737.24</v>
      </c>
      <c r="F321" s="141" t="s">
        <v>1031</v>
      </c>
      <c r="G321" s="141" t="s">
        <v>1335</v>
      </c>
      <c r="H321" s="143" t="s">
        <v>452</v>
      </c>
      <c r="I321" s="151"/>
      <c r="J321" s="151"/>
      <c r="K321" s="151"/>
      <c r="L321" s="145" t="str">
        <f t="shared" si="257"/>
        <v>463A</v>
      </c>
      <c r="M321" s="146" t="str">
        <f t="shared" si="258"/>
        <v>VTE - SOUS-TRAITANCE BMW AUTO</v>
      </c>
      <c r="N321" s="147">
        <f>+IF(OR($Q321=Parametres!$G$2,$Q321=Parametres!$G$3),I321,C321)</f>
        <v>-20581.34</v>
      </c>
      <c r="O321" s="147">
        <f>+IF(OR($Q321=Parametres!$G$2,$Q321=Parametres!$G$3),J321,D321)</f>
        <v>-5155.8999999999996</v>
      </c>
      <c r="P321" s="147">
        <f>+IF(OR($Q321=Parametres!$G$2,$Q321=Parametres!$G$3),K321,E321)</f>
        <v>-25737.24</v>
      </c>
      <c r="Q321" s="146" t="str">
        <f t="shared" ref="Q321:S321" si="323">+F321</f>
        <v>5-Ventes</v>
      </c>
      <c r="R321" s="145" t="str">
        <f t="shared" si="323"/>
        <v>463A</v>
      </c>
      <c r="S321" s="146" t="str">
        <f t="shared" si="323"/>
        <v>_</v>
      </c>
      <c r="T321" s="165" t="str">
        <f>+VLOOKUP($L321,Data_Validation!$A:$D,1,0)</f>
        <v>463A</v>
      </c>
      <c r="U321" s="150" t="str">
        <f>+VLOOKUP($L321,Data_Validation!$A:$D,3,0)</f>
        <v>service</v>
      </c>
      <c r="V321" s="150" t="str">
        <f>+VLOOKUP($L321,Data_Validation!$A:$D,4,0)</f>
        <v>Sous-traitement</v>
      </c>
      <c r="W321" s="150" t="str">
        <f>+VLOOKUP($L321,Data_Validation!$A:$E,5,0)</f>
        <v>$</v>
      </c>
      <c r="X321" s="150" t="str">
        <f>+VLOOKUP($L321,Data_Validation!$A:$F,6,0)</f>
        <v>Oui</v>
      </c>
    </row>
    <row r="322" spans="1:24" ht="15.75" customHeight="1">
      <c r="A322" s="141" t="s">
        <v>1336</v>
      </c>
      <c r="B322" s="141" t="s">
        <v>1337</v>
      </c>
      <c r="C322" s="142">
        <v>-31254.09</v>
      </c>
      <c r="D322" s="142">
        <v>-6531.56</v>
      </c>
      <c r="E322" s="142">
        <v>-37785.65</v>
      </c>
      <c r="F322" s="141" t="s">
        <v>1031</v>
      </c>
      <c r="G322" s="141" t="s">
        <v>1335</v>
      </c>
      <c r="H322" s="143" t="s">
        <v>452</v>
      </c>
      <c r="I322" s="151"/>
      <c r="J322" s="151"/>
      <c r="K322" s="151"/>
      <c r="L322" s="145" t="str">
        <f t="shared" si="257"/>
        <v>463B</v>
      </c>
      <c r="M322" s="146" t="str">
        <f t="shared" si="258"/>
        <v>VTE - SOUS-TRAITANCE BMW CAMION</v>
      </c>
      <c r="N322" s="147">
        <f>+IF(OR($Q322=Parametres!$G$2,$Q322=Parametres!$G$3),I322,C322)</f>
        <v>-31254.09</v>
      </c>
      <c r="O322" s="147">
        <f>+IF(OR($Q322=Parametres!$G$2,$Q322=Parametres!$G$3),J322,D322)</f>
        <v>-6531.56</v>
      </c>
      <c r="P322" s="147">
        <f>+IF(OR($Q322=Parametres!$G$2,$Q322=Parametres!$G$3),K322,E322)</f>
        <v>-37785.65</v>
      </c>
      <c r="Q322" s="146" t="str">
        <f t="shared" ref="Q322:S322" si="324">+F322</f>
        <v>5-Ventes</v>
      </c>
      <c r="R322" s="145" t="str">
        <f t="shared" si="324"/>
        <v>463A</v>
      </c>
      <c r="S322" s="146" t="str">
        <f t="shared" si="324"/>
        <v>_</v>
      </c>
      <c r="T322" s="149" t="str">
        <f>+VLOOKUP($L322,Data_Validation!$A:$D,1,0)</f>
        <v>463B</v>
      </c>
      <c r="U322" s="150" t="str">
        <f>+VLOOKUP($L322,Data_Validation!$A:$D,3,0)</f>
        <v>service</v>
      </c>
      <c r="V322" s="150" t="str">
        <f>+VLOOKUP($L322,Data_Validation!$A:$D,4,0)</f>
        <v>Sous-traitement</v>
      </c>
      <c r="W322" s="150" t="str">
        <f>+VLOOKUP($L322,Data_Validation!$A:$E,5,0)</f>
        <v>$</v>
      </c>
      <c r="X322" s="150" t="str">
        <f>+VLOOKUP($L322,Data_Validation!$A:$F,6,0)</f>
        <v>Oui</v>
      </c>
    </row>
    <row r="323" spans="1:24" ht="15" customHeight="1">
      <c r="A323" s="141" t="s">
        <v>1338</v>
      </c>
      <c r="B323" s="141" t="s">
        <v>1339</v>
      </c>
      <c r="C323" s="144">
        <v>-1236.77</v>
      </c>
      <c r="D323" s="144">
        <v>-1097.93</v>
      </c>
      <c r="E323" s="144">
        <v>-2334.6999999999998</v>
      </c>
      <c r="F323" s="141" t="s">
        <v>1031</v>
      </c>
      <c r="G323" s="141" t="s">
        <v>1335</v>
      </c>
      <c r="H323" s="143" t="s">
        <v>452</v>
      </c>
      <c r="I323" s="142"/>
      <c r="J323" s="142"/>
      <c r="K323" s="142"/>
      <c r="L323" s="145" t="str">
        <f t="shared" si="257"/>
        <v>463D</v>
      </c>
      <c r="M323" s="146" t="str">
        <f t="shared" si="258"/>
        <v>VTE - SOUS-TRAITANCE BMW I</v>
      </c>
      <c r="N323" s="147">
        <f>+IF(OR($Q323=Parametres!$G$2,$Q323=Parametres!$G$3),I323,C323)</f>
        <v>-1236.77</v>
      </c>
      <c r="O323" s="147">
        <f>+IF(OR($Q323=Parametres!$G$2,$Q323=Parametres!$G$3),J323,D323)</f>
        <v>-1097.93</v>
      </c>
      <c r="P323" s="147">
        <f>+IF(OR($Q323=Parametres!$G$2,$Q323=Parametres!$G$3),K323,E323)</f>
        <v>-2334.6999999999998</v>
      </c>
      <c r="Q323" s="146" t="str">
        <f t="shared" ref="Q323:S323" si="325">+F323</f>
        <v>5-Ventes</v>
      </c>
      <c r="R323" s="145" t="str">
        <f t="shared" si="325"/>
        <v>463A</v>
      </c>
      <c r="S323" s="146" t="str">
        <f t="shared" si="325"/>
        <v>_</v>
      </c>
      <c r="T323" s="150" t="str">
        <f>+VLOOKUP($L323,Data_Validation!$A:$D,1,0)</f>
        <v>463D</v>
      </c>
      <c r="U323" s="150" t="str">
        <f>+VLOOKUP($L323,Data_Validation!$A:$D,3,0)</f>
        <v>service</v>
      </c>
      <c r="V323" s="150" t="str">
        <f>+VLOOKUP($L323,Data_Validation!$A:$D,4,0)</f>
        <v>Sous-traitement</v>
      </c>
      <c r="W323" s="150" t="str">
        <f>+VLOOKUP($L323,Data_Validation!$A:$E,5,0)</f>
        <v>$</v>
      </c>
      <c r="X323" s="150" t="str">
        <f>+VLOOKUP($L323,Data_Validation!$A:$F,6,0)</f>
        <v>Oui</v>
      </c>
    </row>
    <row r="324" spans="1:24" ht="15" customHeight="1">
      <c r="A324" s="141" t="s">
        <v>1340</v>
      </c>
      <c r="B324" s="141" t="s">
        <v>1341</v>
      </c>
      <c r="C324" s="144">
        <v>-202685.18</v>
      </c>
      <c r="D324" s="144">
        <v>-21828.68</v>
      </c>
      <c r="E324" s="144">
        <v>-224513.86</v>
      </c>
      <c r="F324" s="141" t="s">
        <v>1031</v>
      </c>
      <c r="G324" s="141" t="s">
        <v>1341</v>
      </c>
      <c r="H324" s="143" t="s">
        <v>452</v>
      </c>
      <c r="I324" s="142"/>
      <c r="J324" s="142"/>
      <c r="K324" s="142"/>
      <c r="L324" s="145" t="str">
        <f t="shared" si="257"/>
        <v>470A</v>
      </c>
      <c r="M324" s="146" t="str">
        <f t="shared" si="258"/>
        <v>VTE - PIECES BT CLIENT BMW AUTO</v>
      </c>
      <c r="N324" s="147">
        <f>+IF(OR($Q324=Parametres!$G$2,$Q324=Parametres!$G$3),I324,C324)</f>
        <v>-202685.18</v>
      </c>
      <c r="O324" s="147">
        <f>+IF(OR($Q324=Parametres!$G$2,$Q324=Parametres!$G$3),J324,D324)</f>
        <v>-21828.68</v>
      </c>
      <c r="P324" s="147">
        <f>+IF(OR($Q324=Parametres!$G$2,$Q324=Parametres!$G$3),K324,E324)</f>
        <v>-224513.86</v>
      </c>
      <c r="Q324" s="146" t="str">
        <f t="shared" ref="Q324:S324" si="326">+F324</f>
        <v>5-Ventes</v>
      </c>
      <c r="R324" s="145" t="str">
        <f t="shared" si="326"/>
        <v>470A</v>
      </c>
      <c r="S324" s="146" t="str">
        <f t="shared" si="326"/>
        <v>_</v>
      </c>
      <c r="T324" s="149" t="str">
        <f>+VLOOKUP($L324,Data_Validation!$A:$D,1,0)</f>
        <v>470A</v>
      </c>
      <c r="U324" s="150" t="str">
        <f>+VLOOKUP($L324,Data_Validation!$A:$D,3,0)</f>
        <v>Pièces</v>
      </c>
      <c r="V324" s="150" t="str">
        <f>+VLOOKUP($L324,Data_Validation!$A:$D,4,0)</f>
        <v>Pièces Ro Clients</v>
      </c>
      <c r="W324" s="150" t="str">
        <f>+VLOOKUP($L324,Data_Validation!$A:$E,5,0)</f>
        <v>$</v>
      </c>
      <c r="X324" s="150" t="str">
        <f>+VLOOKUP($L324,Data_Validation!$A:$F,6,0)</f>
        <v>Oui</v>
      </c>
    </row>
    <row r="325" spans="1:24" ht="15" customHeight="1">
      <c r="A325" s="141" t="s">
        <v>1342</v>
      </c>
      <c r="B325" s="141" t="s">
        <v>1343</v>
      </c>
      <c r="C325" s="151">
        <v>-379617.92</v>
      </c>
      <c r="D325" s="151">
        <v>-52052.959999999999</v>
      </c>
      <c r="E325" s="151">
        <v>-431670.88</v>
      </c>
      <c r="F325" s="141" t="s">
        <v>1031</v>
      </c>
      <c r="G325" s="141" t="s">
        <v>1341</v>
      </c>
      <c r="H325" s="143" t="s">
        <v>452</v>
      </c>
      <c r="I325" s="151"/>
      <c r="J325" s="151"/>
      <c r="K325" s="151"/>
      <c r="L325" s="145" t="str">
        <f t="shared" si="257"/>
        <v>470B</v>
      </c>
      <c r="M325" s="146" t="str">
        <f t="shared" si="258"/>
        <v>VTE - PIECES BT CLIENT BMW CAMION</v>
      </c>
      <c r="N325" s="147">
        <f>+IF(OR($Q325=Parametres!$G$2,$Q325=Parametres!$G$3),I325,C325)</f>
        <v>-379617.92</v>
      </c>
      <c r="O325" s="147">
        <f>+IF(OR($Q325=Parametres!$G$2,$Q325=Parametres!$G$3),J325,D325)</f>
        <v>-52052.959999999999</v>
      </c>
      <c r="P325" s="147">
        <f>+IF(OR($Q325=Parametres!$G$2,$Q325=Parametres!$G$3),K325,E325)</f>
        <v>-431670.88</v>
      </c>
      <c r="Q325" s="146" t="str">
        <f t="shared" ref="Q325:S325" si="327">+F325</f>
        <v>5-Ventes</v>
      </c>
      <c r="R325" s="145" t="str">
        <f t="shared" si="327"/>
        <v>470A</v>
      </c>
      <c r="S325" s="146" t="str">
        <f t="shared" si="327"/>
        <v>_</v>
      </c>
      <c r="T325" s="165" t="str">
        <f>+VLOOKUP($L325,Data_Validation!$A:$D,1,0)</f>
        <v>470B</v>
      </c>
      <c r="U325" s="150" t="str">
        <f>+VLOOKUP($L325,Data_Validation!$A:$D,3,0)</f>
        <v>Pièces</v>
      </c>
      <c r="V325" s="150" t="str">
        <f>+VLOOKUP($L325,Data_Validation!$A:$D,4,0)</f>
        <v>Pièces Ro Clients</v>
      </c>
      <c r="W325" s="150" t="str">
        <f>+VLOOKUP($L325,Data_Validation!$A:$E,5,0)</f>
        <v>$</v>
      </c>
      <c r="X325" s="150" t="str">
        <f>+VLOOKUP($L325,Data_Validation!$A:$F,6,0)</f>
        <v>Oui</v>
      </c>
    </row>
    <row r="326" spans="1:24" ht="15" customHeight="1">
      <c r="A326" s="141" t="s">
        <v>1345</v>
      </c>
      <c r="B326" s="141" t="s">
        <v>1346</v>
      </c>
      <c r="C326" s="142">
        <v>-45281.82</v>
      </c>
      <c r="D326" s="142">
        <v>-2687.87</v>
      </c>
      <c r="E326" s="142">
        <v>-47969.69</v>
      </c>
      <c r="F326" s="141" t="s">
        <v>1031</v>
      </c>
      <c r="G326" s="141" t="s">
        <v>1341</v>
      </c>
      <c r="H326" s="143" t="s">
        <v>452</v>
      </c>
      <c r="I326" s="151"/>
      <c r="J326" s="151"/>
      <c r="K326" s="151"/>
      <c r="L326" s="145" t="str">
        <f t="shared" si="257"/>
        <v>470D</v>
      </c>
      <c r="M326" s="146" t="str">
        <f t="shared" si="258"/>
        <v>VTE - PIECES BT CLIENT BMW I</v>
      </c>
      <c r="N326" s="147">
        <f>+IF(OR($Q326=Parametres!$G$2,$Q326=Parametres!$G$3),I326,C326)</f>
        <v>-45281.82</v>
      </c>
      <c r="O326" s="147">
        <f>+IF(OR($Q326=Parametres!$G$2,$Q326=Parametres!$G$3),J326,D326)</f>
        <v>-2687.87</v>
      </c>
      <c r="P326" s="147">
        <f>+IF(OR($Q326=Parametres!$G$2,$Q326=Parametres!$G$3),K326,E326)</f>
        <v>-47969.69</v>
      </c>
      <c r="Q326" s="146" t="str">
        <f t="shared" ref="Q326:S326" si="328">+F326</f>
        <v>5-Ventes</v>
      </c>
      <c r="R326" s="145" t="str">
        <f t="shared" si="328"/>
        <v>470A</v>
      </c>
      <c r="S326" s="146" t="str">
        <f t="shared" si="328"/>
        <v>_</v>
      </c>
      <c r="T326" s="149" t="str">
        <f>+VLOOKUP($L326,Data_Validation!$A:$D,1,0)</f>
        <v>470D</v>
      </c>
      <c r="U326" s="150" t="str">
        <f>+VLOOKUP($L326,Data_Validation!$A:$D,3,0)</f>
        <v>Pièces</v>
      </c>
      <c r="V326" s="150" t="str">
        <f>+VLOOKUP($L326,Data_Validation!$A:$D,4,0)</f>
        <v>Pièces Ro Clients</v>
      </c>
      <c r="W326" s="150" t="str">
        <f>+VLOOKUP($L326,Data_Validation!$A:$E,5,0)</f>
        <v>$</v>
      </c>
      <c r="X326" s="150" t="str">
        <f>+VLOOKUP($L326,Data_Validation!$A:$F,6,0)</f>
        <v>Oui</v>
      </c>
    </row>
    <row r="327" spans="1:24" ht="15.75" customHeight="1">
      <c r="A327" s="141" t="s">
        <v>1348</v>
      </c>
      <c r="B327" s="141" t="s">
        <v>1349</v>
      </c>
      <c r="C327" s="144">
        <v>-116416.62</v>
      </c>
      <c r="D327" s="144">
        <v>-31047.79</v>
      </c>
      <c r="E327" s="144">
        <v>-147464.41</v>
      </c>
      <c r="F327" s="141" t="s">
        <v>1031</v>
      </c>
      <c r="G327" s="141" t="s">
        <v>1349</v>
      </c>
      <c r="H327" s="143" t="s">
        <v>452</v>
      </c>
      <c r="I327" s="142"/>
      <c r="J327" s="142"/>
      <c r="K327" s="142"/>
      <c r="L327" s="145" t="str">
        <f t="shared" si="257"/>
        <v>472A</v>
      </c>
      <c r="M327" s="146" t="str">
        <f t="shared" si="258"/>
        <v>VTE - PIECES GARANTIE BMW AUTO</v>
      </c>
      <c r="N327" s="147">
        <f>+IF(OR($Q327=Parametres!$G$2,$Q327=Parametres!$G$3),I327,C327)</f>
        <v>-116416.62</v>
      </c>
      <c r="O327" s="147">
        <f>+IF(OR($Q327=Parametres!$G$2,$Q327=Parametres!$G$3),J327,D327)</f>
        <v>-31047.79</v>
      </c>
      <c r="P327" s="147">
        <f>+IF(OR($Q327=Parametres!$G$2,$Q327=Parametres!$G$3),K327,E327)</f>
        <v>-147464.41</v>
      </c>
      <c r="Q327" s="146" t="str">
        <f t="shared" ref="Q327:S327" si="329">+F327</f>
        <v>5-Ventes</v>
      </c>
      <c r="R327" s="145" t="str">
        <f t="shared" si="329"/>
        <v>472A</v>
      </c>
      <c r="S327" s="146" t="str">
        <f t="shared" si="329"/>
        <v>_</v>
      </c>
      <c r="T327" s="165" t="str">
        <f>+VLOOKUP($L327,Data_Validation!$A:$D,1,0)</f>
        <v>472A</v>
      </c>
      <c r="U327" s="150" t="str">
        <f>+VLOOKUP($L327,Data_Validation!$A:$D,3,0)</f>
        <v>pièces</v>
      </c>
      <c r="V327" s="150" t="str">
        <f>+VLOOKUP($L327,Data_Validation!$A:$D,4,0)</f>
        <v>P/A Garantie</v>
      </c>
      <c r="W327" s="150" t="str">
        <f>+VLOOKUP($L327,Data_Validation!$A:$E,5,0)</f>
        <v>$</v>
      </c>
      <c r="X327" s="150" t="str">
        <f>+VLOOKUP($L327,Data_Validation!$A:$F,6,0)</f>
        <v>Oui</v>
      </c>
    </row>
    <row r="328" spans="1:24" ht="15" customHeight="1">
      <c r="A328" s="141" t="s">
        <v>1359</v>
      </c>
      <c r="B328" s="141" t="s">
        <v>1360</v>
      </c>
      <c r="C328" s="142">
        <v>-230836.49</v>
      </c>
      <c r="D328" s="142">
        <v>-24227.86</v>
      </c>
      <c r="E328" s="142">
        <v>-255064.35</v>
      </c>
      <c r="F328" s="141" t="s">
        <v>1031</v>
      </c>
      <c r="G328" s="141" t="s">
        <v>1349</v>
      </c>
      <c r="H328" s="143" t="s">
        <v>452</v>
      </c>
      <c r="I328" s="151"/>
      <c r="J328" s="151"/>
      <c r="K328" s="151"/>
      <c r="L328" s="145" t="str">
        <f t="shared" si="257"/>
        <v>472B</v>
      </c>
      <c r="M328" s="146" t="str">
        <f t="shared" si="258"/>
        <v>VTE - PIECES GARANTIE BMW CAMION</v>
      </c>
      <c r="N328" s="147">
        <f>+IF(OR($Q328=Parametres!$G$2,$Q328=Parametres!$G$3),I328,C328)</f>
        <v>-230836.49</v>
      </c>
      <c r="O328" s="147">
        <f>+IF(OR($Q328=Parametres!$G$2,$Q328=Parametres!$G$3),J328,D328)</f>
        <v>-24227.86</v>
      </c>
      <c r="P328" s="147">
        <f>+IF(OR($Q328=Parametres!$G$2,$Q328=Parametres!$G$3),K328,E328)</f>
        <v>-255064.35</v>
      </c>
      <c r="Q328" s="146" t="str">
        <f t="shared" ref="Q328:S328" si="330">+F328</f>
        <v>5-Ventes</v>
      </c>
      <c r="R328" s="145" t="str">
        <f t="shared" si="330"/>
        <v>472A</v>
      </c>
      <c r="S328" s="146" t="str">
        <f t="shared" si="330"/>
        <v>_</v>
      </c>
      <c r="T328" s="149" t="str">
        <f>+VLOOKUP($L328,Data_Validation!$A:$D,1,0)</f>
        <v>472B</v>
      </c>
      <c r="U328" s="150" t="str">
        <f>+VLOOKUP($L328,Data_Validation!$A:$D,3,0)</f>
        <v>pièces</v>
      </c>
      <c r="V328" s="150" t="str">
        <f>+VLOOKUP($L328,Data_Validation!$A:$D,4,0)</f>
        <v>P/A Garantie</v>
      </c>
      <c r="W328" s="150" t="str">
        <f>+VLOOKUP($L328,Data_Validation!$A:$E,5,0)</f>
        <v>$</v>
      </c>
      <c r="X328" s="150" t="str">
        <f>+VLOOKUP($L328,Data_Validation!$A:$F,6,0)</f>
        <v>Oui</v>
      </c>
    </row>
    <row r="329" spans="1:24" ht="15" customHeight="1">
      <c r="A329" s="141" t="s">
        <v>1362</v>
      </c>
      <c r="B329" s="141" t="s">
        <v>1363</v>
      </c>
      <c r="C329" s="142">
        <v>-22399.89</v>
      </c>
      <c r="D329" s="142">
        <v>-2267.48</v>
      </c>
      <c r="E329" s="142">
        <v>-24667.37</v>
      </c>
      <c r="F329" s="141" t="s">
        <v>1031</v>
      </c>
      <c r="G329" s="141" t="s">
        <v>1363</v>
      </c>
      <c r="H329" s="143" t="s">
        <v>452</v>
      </c>
      <c r="I329" s="151"/>
      <c r="J329" s="151"/>
      <c r="K329" s="151"/>
      <c r="L329" s="145" t="str">
        <f t="shared" si="257"/>
        <v>472D</v>
      </c>
      <c r="M329" s="146" t="str">
        <f t="shared" si="258"/>
        <v>VTE - PIECES ENTRETIEN BMW AUTO</v>
      </c>
      <c r="N329" s="147">
        <f>+IF(OR($Q329=Parametres!$G$2,$Q329=Parametres!$G$3),I329,C329)</f>
        <v>-22399.89</v>
      </c>
      <c r="O329" s="147">
        <f>+IF(OR($Q329=Parametres!$G$2,$Q329=Parametres!$G$3),J329,D329)</f>
        <v>-2267.48</v>
      </c>
      <c r="P329" s="147">
        <f>+IF(OR($Q329=Parametres!$G$2,$Q329=Parametres!$G$3),K329,E329)</f>
        <v>-24667.37</v>
      </c>
      <c r="Q329" s="146" t="str">
        <f t="shared" ref="Q329:S329" si="331">+F329</f>
        <v>5-Ventes</v>
      </c>
      <c r="R329" s="145" t="str">
        <f t="shared" si="331"/>
        <v>472D</v>
      </c>
      <c r="S329" s="146" t="str">
        <f t="shared" si="331"/>
        <v>_</v>
      </c>
      <c r="T329" s="149" t="str">
        <f>+VLOOKUP($L329,Data_Validation!$A:$D,1,0)</f>
        <v>472D</v>
      </c>
      <c r="U329" s="150" t="str">
        <f>+VLOOKUP($L329,Data_Validation!$A:$D,3,0)</f>
        <v>pièces</v>
      </c>
      <c r="V329" s="150" t="str">
        <f>+VLOOKUP($L329,Data_Validation!$A:$D,4,0)</f>
        <v>P/A Garantie</v>
      </c>
      <c r="W329" s="150" t="str">
        <f>+VLOOKUP($L329,Data_Validation!$A:$E,5,0)</f>
        <v>$</v>
      </c>
      <c r="X329" s="150" t="str">
        <f>+VLOOKUP($L329,Data_Validation!$A:$F,6,0)</f>
        <v>Oui</v>
      </c>
    </row>
    <row r="330" spans="1:24" ht="15" customHeight="1">
      <c r="A330" s="141" t="s">
        <v>1364</v>
      </c>
      <c r="B330" s="141" t="s">
        <v>1365</v>
      </c>
      <c r="C330" s="144">
        <v>-56401.16</v>
      </c>
      <c r="D330" s="144">
        <v>-5248.34</v>
      </c>
      <c r="E330" s="144">
        <v>-61649.5</v>
      </c>
      <c r="F330" s="141" t="s">
        <v>1031</v>
      </c>
      <c r="G330" s="141" t="s">
        <v>1363</v>
      </c>
      <c r="H330" s="143" t="s">
        <v>452</v>
      </c>
      <c r="I330" s="142"/>
      <c r="J330" s="142"/>
      <c r="K330" s="142"/>
      <c r="L330" s="145" t="str">
        <f t="shared" si="257"/>
        <v>472E</v>
      </c>
      <c r="M330" s="146" t="str">
        <f t="shared" si="258"/>
        <v>VTE - PIECES ENTRETIEN BMW CAMION</v>
      </c>
      <c r="N330" s="147">
        <f>+IF(OR($Q330=Parametres!$G$2,$Q330=Parametres!$G$3),I330,C330)</f>
        <v>-56401.16</v>
      </c>
      <c r="O330" s="147">
        <f>+IF(OR($Q330=Parametres!$G$2,$Q330=Parametres!$G$3),J330,D330)</f>
        <v>-5248.34</v>
      </c>
      <c r="P330" s="147">
        <f>+IF(OR($Q330=Parametres!$G$2,$Q330=Parametres!$G$3),K330,E330)</f>
        <v>-61649.5</v>
      </c>
      <c r="Q330" s="146" t="str">
        <f t="shared" ref="Q330:S330" si="332">+F330</f>
        <v>5-Ventes</v>
      </c>
      <c r="R330" s="145" t="str">
        <f t="shared" si="332"/>
        <v>472D</v>
      </c>
      <c r="S330" s="146" t="str">
        <f t="shared" si="332"/>
        <v>_</v>
      </c>
      <c r="T330" s="165" t="str">
        <f>+VLOOKUP($L330,Data_Validation!$A:$D,1,0)</f>
        <v>472E</v>
      </c>
      <c r="U330" s="150" t="str">
        <f>+VLOOKUP($L330,Data_Validation!$A:$D,3,0)</f>
        <v>pièces</v>
      </c>
      <c r="V330" s="150" t="str">
        <f>+VLOOKUP($L330,Data_Validation!$A:$D,4,0)</f>
        <v>P/A Garantie</v>
      </c>
      <c r="W330" s="150" t="str">
        <f>+VLOOKUP($L330,Data_Validation!$A:$E,5,0)</f>
        <v>$</v>
      </c>
      <c r="X330" s="150" t="str">
        <f>+VLOOKUP($L330,Data_Validation!$A:$F,6,0)</f>
        <v>Oui</v>
      </c>
    </row>
    <row r="331" spans="1:24" ht="15" customHeight="1">
      <c r="A331" s="141" t="s">
        <v>1368</v>
      </c>
      <c r="B331" s="141" t="s">
        <v>1369</v>
      </c>
      <c r="C331" s="142">
        <v>-4603.1400000000003</v>
      </c>
      <c r="D331" s="142">
        <v>-317.08999999999997</v>
      </c>
      <c r="E331" s="142">
        <v>-4920.2299999999996</v>
      </c>
      <c r="F331" s="141" t="s">
        <v>1031</v>
      </c>
      <c r="G331" s="141" t="s">
        <v>1363</v>
      </c>
      <c r="H331" s="143" t="s">
        <v>452</v>
      </c>
      <c r="I331" s="151"/>
      <c r="J331" s="151"/>
      <c r="K331" s="151"/>
      <c r="L331" s="145" t="str">
        <f t="shared" si="257"/>
        <v>472G</v>
      </c>
      <c r="M331" s="146" t="str">
        <f t="shared" si="258"/>
        <v>VTE - PIECES ENTRETIEN BMW I</v>
      </c>
      <c r="N331" s="147">
        <f>+IF(OR($Q331=Parametres!$G$2,$Q331=Parametres!$G$3),I331,C331)</f>
        <v>-4603.1400000000003</v>
      </c>
      <c r="O331" s="147">
        <f>+IF(OR($Q331=Parametres!$G$2,$Q331=Parametres!$G$3),J331,D331)</f>
        <v>-317.08999999999997</v>
      </c>
      <c r="P331" s="147">
        <f>+IF(OR($Q331=Parametres!$G$2,$Q331=Parametres!$G$3),K331,E331)</f>
        <v>-4920.2299999999996</v>
      </c>
      <c r="Q331" s="146" t="str">
        <f t="shared" ref="Q331:S331" si="333">+F331</f>
        <v>5-Ventes</v>
      </c>
      <c r="R331" s="145" t="str">
        <f t="shared" si="333"/>
        <v>472D</v>
      </c>
      <c r="S331" s="146" t="str">
        <f t="shared" si="333"/>
        <v>_</v>
      </c>
      <c r="T331" s="149" t="str">
        <f>+VLOOKUP($L331,Data_Validation!$A:$D,1,0)</f>
        <v>472G</v>
      </c>
      <c r="U331" s="150" t="str">
        <f>+VLOOKUP($L331,Data_Validation!$A:$D,3,0)</f>
        <v>pièces</v>
      </c>
      <c r="V331" s="150" t="str">
        <f>+VLOOKUP($L331,Data_Validation!$A:$D,4,0)</f>
        <v>P/A Garantie</v>
      </c>
      <c r="W331" s="150" t="str">
        <f>+VLOOKUP($L331,Data_Validation!$A:$E,5,0)</f>
        <v>$</v>
      </c>
      <c r="X331" s="150" t="str">
        <f>+VLOOKUP($L331,Data_Validation!$A:$F,6,0)</f>
        <v>Oui</v>
      </c>
    </row>
    <row r="332" spans="1:24" ht="15" customHeight="1">
      <c r="A332" s="141" t="s">
        <v>1370</v>
      </c>
      <c r="B332" s="141" t="s">
        <v>1371</v>
      </c>
      <c r="C332" s="151">
        <v>-37488.89</v>
      </c>
      <c r="D332" s="151">
        <v>-3661.38</v>
      </c>
      <c r="E332" s="151">
        <v>-41150.269999999997</v>
      </c>
      <c r="F332" s="141" t="s">
        <v>1031</v>
      </c>
      <c r="G332" s="141" t="s">
        <v>1349</v>
      </c>
      <c r="H332" s="143" t="s">
        <v>452</v>
      </c>
      <c r="I332" s="151"/>
      <c r="J332" s="151"/>
      <c r="K332" s="151"/>
      <c r="L332" s="145" t="str">
        <f t="shared" si="257"/>
        <v>472H</v>
      </c>
      <c r="M332" s="146" t="str">
        <f t="shared" si="258"/>
        <v>VTE - PIECES GARANTIE BMW I</v>
      </c>
      <c r="N332" s="147">
        <f>+IF(OR($Q332=Parametres!$G$2,$Q332=Parametres!$G$3),I332,C332)</f>
        <v>-37488.89</v>
      </c>
      <c r="O332" s="147">
        <f>+IF(OR($Q332=Parametres!$G$2,$Q332=Parametres!$G$3),J332,D332)</f>
        <v>-3661.38</v>
      </c>
      <c r="P332" s="147">
        <f>+IF(OR($Q332=Parametres!$G$2,$Q332=Parametres!$G$3),K332,E332)</f>
        <v>-41150.269999999997</v>
      </c>
      <c r="Q332" s="146" t="str">
        <f t="shared" ref="Q332:S332" si="334">+F332</f>
        <v>5-Ventes</v>
      </c>
      <c r="R332" s="145" t="str">
        <f t="shared" si="334"/>
        <v>472A</v>
      </c>
      <c r="S332" s="146" t="str">
        <f t="shared" si="334"/>
        <v>_</v>
      </c>
      <c r="T332" s="150" t="str">
        <f>+VLOOKUP($L332,Data_Validation!$A:$D,1,0)</f>
        <v>472H</v>
      </c>
      <c r="U332" s="150" t="str">
        <f>+VLOOKUP($L332,Data_Validation!$A:$D,3,0)</f>
        <v>pièces</v>
      </c>
      <c r="V332" s="150" t="str">
        <f>+VLOOKUP($L332,Data_Validation!$A:$D,4,0)</f>
        <v>P/A Garantie</v>
      </c>
      <c r="W332" s="150" t="str">
        <f>+VLOOKUP($L332,Data_Validation!$A:$E,5,0)</f>
        <v>$</v>
      </c>
      <c r="X332" s="150" t="str">
        <f>+VLOOKUP($L332,Data_Validation!$A:$F,6,0)</f>
        <v>Oui</v>
      </c>
    </row>
    <row r="333" spans="1:24" ht="15.75" customHeight="1">
      <c r="A333" s="141" t="s">
        <v>1374</v>
      </c>
      <c r="B333" s="141" t="s">
        <v>1375</v>
      </c>
      <c r="C333" s="142">
        <v>-75378.05</v>
      </c>
      <c r="D333" s="142">
        <v>-12185.15</v>
      </c>
      <c r="E333" s="142">
        <v>-87563.199999999997</v>
      </c>
      <c r="F333" s="141" t="s">
        <v>1031</v>
      </c>
      <c r="G333" s="141" t="s">
        <v>1375</v>
      </c>
      <c r="H333" s="143" t="s">
        <v>452</v>
      </c>
      <c r="I333" s="151"/>
      <c r="J333" s="151"/>
      <c r="K333" s="151"/>
      <c r="L333" s="145" t="str">
        <f t="shared" si="257"/>
        <v>473A</v>
      </c>
      <c r="M333" s="146" t="str">
        <f t="shared" si="258"/>
        <v>VTE - PIECES INTERNE BMW AUTO</v>
      </c>
      <c r="N333" s="147">
        <f>+IF(OR($Q333=Parametres!$G$2,$Q333=Parametres!$G$3),I333,C333)</f>
        <v>-75378.05</v>
      </c>
      <c r="O333" s="147">
        <f>+IF(OR($Q333=Parametres!$G$2,$Q333=Parametres!$G$3),J333,D333)</f>
        <v>-12185.15</v>
      </c>
      <c r="P333" s="147">
        <f>+IF(OR($Q333=Parametres!$G$2,$Q333=Parametres!$G$3),K333,E333)</f>
        <v>-87563.199999999997</v>
      </c>
      <c r="Q333" s="146" t="str">
        <f t="shared" ref="Q333:S333" si="335">+F333</f>
        <v>5-Ventes</v>
      </c>
      <c r="R333" s="145" t="str">
        <f t="shared" si="335"/>
        <v>473A</v>
      </c>
      <c r="S333" s="146" t="str">
        <f t="shared" si="335"/>
        <v>_</v>
      </c>
      <c r="T333" s="165" t="str">
        <f>+VLOOKUP($L333,Data_Validation!$A:$D,1,0)</f>
        <v>473A</v>
      </c>
      <c r="U333" s="150" t="str">
        <f>+VLOOKUP($L333,Data_Validation!$A:$D,3,0)</f>
        <v>pièces</v>
      </c>
      <c r="V333" s="150" t="str">
        <f>+VLOOKUP($L333,Data_Validation!$A:$D,4,0)</f>
        <v>Ventes Internes</v>
      </c>
      <c r="W333" s="150" t="str">
        <f>+VLOOKUP($L333,Data_Validation!$A:$E,5,0)</f>
        <v>$</v>
      </c>
      <c r="X333" s="150" t="str">
        <f>+VLOOKUP($L333,Data_Validation!$A:$F,6,0)</f>
        <v>Oui</v>
      </c>
    </row>
    <row r="334" spans="1:24" ht="15.75" customHeight="1">
      <c r="A334" s="141" t="s">
        <v>1378</v>
      </c>
      <c r="B334" s="141" t="s">
        <v>1379</v>
      </c>
      <c r="C334" s="151">
        <v>-98432.1</v>
      </c>
      <c r="D334" s="151">
        <v>-14338.59</v>
      </c>
      <c r="E334" s="151">
        <v>-112770.69</v>
      </c>
      <c r="F334" s="141" t="s">
        <v>1031</v>
      </c>
      <c r="G334" s="141" t="s">
        <v>1375</v>
      </c>
      <c r="H334" s="143" t="s">
        <v>452</v>
      </c>
      <c r="I334" s="151"/>
      <c r="J334" s="151"/>
      <c r="K334" s="151"/>
      <c r="L334" s="145" t="str">
        <f t="shared" si="257"/>
        <v>473B</v>
      </c>
      <c r="M334" s="146" t="str">
        <f t="shared" si="258"/>
        <v>VTE - PIECES INTERNE BMW CAMION</v>
      </c>
      <c r="N334" s="147">
        <f>+IF(OR($Q334=Parametres!$G$2,$Q334=Parametres!$G$3),I334,C334)</f>
        <v>-98432.1</v>
      </c>
      <c r="O334" s="147">
        <f>+IF(OR($Q334=Parametres!$G$2,$Q334=Parametres!$G$3),J334,D334)</f>
        <v>-14338.59</v>
      </c>
      <c r="P334" s="147">
        <f>+IF(OR($Q334=Parametres!$G$2,$Q334=Parametres!$G$3),K334,E334)</f>
        <v>-112770.69</v>
      </c>
      <c r="Q334" s="146" t="str">
        <f t="shared" ref="Q334:S334" si="336">+F334</f>
        <v>5-Ventes</v>
      </c>
      <c r="R334" s="145" t="str">
        <f t="shared" si="336"/>
        <v>473A</v>
      </c>
      <c r="S334" s="146" t="str">
        <f t="shared" si="336"/>
        <v>_</v>
      </c>
      <c r="T334" s="149" t="str">
        <f>+VLOOKUP($L334,Data_Validation!$A:$D,1,0)</f>
        <v>473B</v>
      </c>
      <c r="U334" s="150" t="str">
        <f>+VLOOKUP($L334,Data_Validation!$A:$D,3,0)</f>
        <v>pièces</v>
      </c>
      <c r="V334" s="150" t="str">
        <f>+VLOOKUP($L334,Data_Validation!$A:$D,4,0)</f>
        <v>Ventes Internes</v>
      </c>
      <c r="W334" s="150" t="str">
        <f>+VLOOKUP($L334,Data_Validation!$A:$E,5,0)</f>
        <v>$</v>
      </c>
      <c r="X334" s="150" t="str">
        <f>+VLOOKUP($L334,Data_Validation!$A:$F,6,0)</f>
        <v>Oui</v>
      </c>
    </row>
    <row r="335" spans="1:24" ht="15" customHeight="1">
      <c r="A335" s="141" t="s">
        <v>1382</v>
      </c>
      <c r="B335" s="141" t="s">
        <v>1383</v>
      </c>
      <c r="C335" s="151">
        <v>-2704</v>
      </c>
      <c r="D335" s="151">
        <v>-561.99</v>
      </c>
      <c r="E335" s="151">
        <v>-3265.99</v>
      </c>
      <c r="F335" s="141" t="s">
        <v>1031</v>
      </c>
      <c r="G335" s="141" t="s">
        <v>1375</v>
      </c>
      <c r="H335" s="143" t="s">
        <v>452</v>
      </c>
      <c r="I335" s="151"/>
      <c r="J335" s="151"/>
      <c r="K335" s="151"/>
      <c r="L335" s="145" t="str">
        <f t="shared" si="257"/>
        <v>473D</v>
      </c>
      <c r="M335" s="146" t="str">
        <f t="shared" si="258"/>
        <v>VTE - PIECES INTERNE BMW I</v>
      </c>
      <c r="N335" s="147">
        <f>+IF(OR($Q335=Parametres!$G$2,$Q335=Parametres!$G$3),I335,C335)</f>
        <v>-2704</v>
      </c>
      <c r="O335" s="147">
        <f>+IF(OR($Q335=Parametres!$G$2,$Q335=Parametres!$G$3),J335,D335)</f>
        <v>-561.99</v>
      </c>
      <c r="P335" s="147">
        <f>+IF(OR($Q335=Parametres!$G$2,$Q335=Parametres!$G$3),K335,E335)</f>
        <v>-3265.99</v>
      </c>
      <c r="Q335" s="146" t="str">
        <f t="shared" ref="Q335:S335" si="337">+F335</f>
        <v>5-Ventes</v>
      </c>
      <c r="R335" s="145" t="str">
        <f t="shared" si="337"/>
        <v>473A</v>
      </c>
      <c r="S335" s="146" t="str">
        <f t="shared" si="337"/>
        <v>_</v>
      </c>
      <c r="T335" s="149" t="str">
        <f>+VLOOKUP($L335,Data_Validation!$A:$D,1,0)</f>
        <v>473D</v>
      </c>
      <c r="U335" s="150" t="str">
        <f>+VLOOKUP($L335,Data_Validation!$A:$D,3,0)</f>
        <v>pièces</v>
      </c>
      <c r="V335" s="150" t="str">
        <f>+VLOOKUP($L335,Data_Validation!$A:$D,4,0)</f>
        <v>Ventes Internes</v>
      </c>
      <c r="W335" s="150" t="str">
        <f>+VLOOKUP($L335,Data_Validation!$A:$E,5,0)</f>
        <v>$</v>
      </c>
      <c r="X335" s="150" t="str">
        <f>+VLOOKUP($L335,Data_Validation!$A:$F,6,0)</f>
        <v>Oui</v>
      </c>
    </row>
    <row r="336" spans="1:24" ht="15" customHeight="1">
      <c r="A336" s="141" t="s">
        <v>1386</v>
      </c>
      <c r="B336" s="141" t="s">
        <v>1387</v>
      </c>
      <c r="C336" s="142">
        <v>-134168.57999999999</v>
      </c>
      <c r="D336" s="142">
        <v>-27099.59</v>
      </c>
      <c r="E336" s="142">
        <v>-161268.17000000001</v>
      </c>
      <c r="F336" s="141" t="s">
        <v>1031</v>
      </c>
      <c r="G336" s="141" t="s">
        <v>1387</v>
      </c>
      <c r="H336" s="143" t="s">
        <v>452</v>
      </c>
      <c r="I336" s="151"/>
      <c r="J336" s="151"/>
      <c r="K336" s="151"/>
      <c r="L336" s="145" t="str">
        <f t="shared" si="257"/>
        <v>474A</v>
      </c>
      <c r="M336" s="146" t="str">
        <f t="shared" si="258"/>
        <v>VTE - PIECES COMPTOIR BMW AUTO</v>
      </c>
      <c r="N336" s="147">
        <f>+IF(OR($Q336=Parametres!$G$2,$Q336=Parametres!$G$3),I336,C336)</f>
        <v>-134168.57999999999</v>
      </c>
      <c r="O336" s="147">
        <f>+IF(OR($Q336=Parametres!$G$2,$Q336=Parametres!$G$3),J336,D336)</f>
        <v>-27099.59</v>
      </c>
      <c r="P336" s="147">
        <f>+IF(OR($Q336=Parametres!$G$2,$Q336=Parametres!$G$3),K336,E336)</f>
        <v>-161268.17000000001</v>
      </c>
      <c r="Q336" s="146" t="str">
        <f t="shared" ref="Q336:S336" si="338">+F336</f>
        <v>5-Ventes</v>
      </c>
      <c r="R336" s="145" t="str">
        <f t="shared" si="338"/>
        <v>474A</v>
      </c>
      <c r="S336" s="146" t="str">
        <f t="shared" si="338"/>
        <v>_</v>
      </c>
      <c r="T336" s="165" t="str">
        <f>+VLOOKUP($L336,Data_Validation!$A:$D,1,0)</f>
        <v>474A</v>
      </c>
      <c r="U336" s="150" t="str">
        <f>+VLOOKUP($L336,Data_Validation!$A:$D,3,0)</f>
        <v>pièces</v>
      </c>
      <c r="V336" s="150" t="str">
        <f>+VLOOKUP($L336,Data_Validation!$A:$D,4,0)</f>
        <v>Ventes Détails</v>
      </c>
      <c r="W336" s="150" t="str">
        <f>+VLOOKUP($L336,Data_Validation!$A:$E,5,0)</f>
        <v>$</v>
      </c>
      <c r="X336" s="150" t="str">
        <f>+VLOOKUP($L336,Data_Validation!$A:$F,6,0)</f>
        <v>Oui</v>
      </c>
    </row>
    <row r="337" spans="1:24" ht="15" customHeight="1">
      <c r="A337" s="141" t="s">
        <v>1389</v>
      </c>
      <c r="B337" s="141" t="s">
        <v>1390</v>
      </c>
      <c r="C337" s="151">
        <v>-7608.18</v>
      </c>
      <c r="D337" s="151">
        <v>-1039.81</v>
      </c>
      <c r="E337" s="151">
        <v>-8647.99</v>
      </c>
      <c r="F337" s="141" t="s">
        <v>1031</v>
      </c>
      <c r="G337" s="141" t="s">
        <v>1387</v>
      </c>
      <c r="H337" s="143" t="s">
        <v>452</v>
      </c>
      <c r="I337" s="151"/>
      <c r="J337" s="151"/>
      <c r="K337" s="151"/>
      <c r="L337" s="145" t="str">
        <f t="shared" si="257"/>
        <v>474D</v>
      </c>
      <c r="M337" s="146" t="str">
        <f t="shared" si="258"/>
        <v>VTE - PIECES COMP. BMW LIFESTYLE</v>
      </c>
      <c r="N337" s="147">
        <f>+IF(OR($Q337=Parametres!$G$2,$Q337=Parametres!$G$3),I337,C337)</f>
        <v>-7608.18</v>
      </c>
      <c r="O337" s="147">
        <f>+IF(OR($Q337=Parametres!$G$2,$Q337=Parametres!$G$3),J337,D337)</f>
        <v>-1039.81</v>
      </c>
      <c r="P337" s="147">
        <f>+IF(OR($Q337=Parametres!$G$2,$Q337=Parametres!$G$3),K337,E337)</f>
        <v>-8647.99</v>
      </c>
      <c r="Q337" s="146" t="str">
        <f t="shared" ref="Q337:S337" si="339">+F337</f>
        <v>5-Ventes</v>
      </c>
      <c r="R337" s="145" t="str">
        <f t="shared" si="339"/>
        <v>474A</v>
      </c>
      <c r="S337" s="146" t="str">
        <f t="shared" si="339"/>
        <v>_</v>
      </c>
      <c r="T337" s="165" t="str">
        <f>+VLOOKUP($L337,Data_Validation!$A:$D,1,0)</f>
        <v>474D</v>
      </c>
      <c r="U337" s="150" t="str">
        <f>+VLOOKUP($L337,Data_Validation!$A:$D,3,0)</f>
        <v>pièces</v>
      </c>
      <c r="V337" s="150" t="str">
        <f>+VLOOKUP($L337,Data_Validation!$A:$D,4,0)</f>
        <v>Ventes Détails</v>
      </c>
      <c r="W337" s="150" t="str">
        <f>+VLOOKUP($L337,Data_Validation!$A:$E,5,0)</f>
        <v>$</v>
      </c>
      <c r="X337" s="150" t="str">
        <f>+VLOOKUP($L337,Data_Validation!$A:$F,6,0)</f>
        <v>Oui</v>
      </c>
    </row>
    <row r="338" spans="1:24" ht="15.75" customHeight="1">
      <c r="A338" s="141" t="s">
        <v>1391</v>
      </c>
      <c r="B338" s="141" t="s">
        <v>1392</v>
      </c>
      <c r="C338" s="142">
        <v>-45195.43</v>
      </c>
      <c r="D338" s="142">
        <v>-6254.1</v>
      </c>
      <c r="E338" s="142">
        <v>-51449.53</v>
      </c>
      <c r="F338" s="141" t="s">
        <v>1031</v>
      </c>
      <c r="G338" s="141" t="s">
        <v>1387</v>
      </c>
      <c r="H338" s="143" t="s">
        <v>452</v>
      </c>
      <c r="I338" s="151"/>
      <c r="J338" s="151"/>
      <c r="K338" s="151"/>
      <c r="L338" s="145" t="str">
        <f t="shared" si="257"/>
        <v>474E</v>
      </c>
      <c r="M338" s="146" t="str">
        <f t="shared" si="258"/>
        <v>VTE - PIECES COMP. BMW ACCESSOIRE</v>
      </c>
      <c r="N338" s="147">
        <f>+IF(OR($Q338=Parametres!$G$2,$Q338=Parametres!$G$3),I338,C338)</f>
        <v>-45195.43</v>
      </c>
      <c r="O338" s="147">
        <f>+IF(OR($Q338=Parametres!$G$2,$Q338=Parametres!$G$3),J338,D338)</f>
        <v>-6254.1</v>
      </c>
      <c r="P338" s="147">
        <f>+IF(OR($Q338=Parametres!$G$2,$Q338=Parametres!$G$3),K338,E338)</f>
        <v>-51449.53</v>
      </c>
      <c r="Q338" s="146" t="str">
        <f t="shared" ref="Q338:S338" si="340">+F338</f>
        <v>5-Ventes</v>
      </c>
      <c r="R338" s="145" t="str">
        <f t="shared" si="340"/>
        <v>474A</v>
      </c>
      <c r="S338" s="146" t="str">
        <f t="shared" si="340"/>
        <v>_</v>
      </c>
      <c r="T338" s="165" t="str">
        <f>+VLOOKUP($L338,Data_Validation!$A:$D,1,0)</f>
        <v>474E</v>
      </c>
      <c r="U338" s="150" t="str">
        <f>+VLOOKUP($L338,Data_Validation!$A:$D,3,0)</f>
        <v>pièces</v>
      </c>
      <c r="V338" s="150" t="str">
        <f>+VLOOKUP($L338,Data_Validation!$A:$D,4,0)</f>
        <v>Ventes Détails</v>
      </c>
      <c r="W338" s="150" t="str">
        <f>+VLOOKUP($L338,Data_Validation!$A:$E,5,0)</f>
        <v>$</v>
      </c>
      <c r="X338" s="150" t="str">
        <f>+VLOOKUP($L338,Data_Validation!$A:$F,6,0)</f>
        <v>Oui</v>
      </c>
    </row>
    <row r="339" spans="1:24" ht="15" customHeight="1">
      <c r="A339" s="141" t="s">
        <v>1395</v>
      </c>
      <c r="B339" s="141" t="s">
        <v>1396</v>
      </c>
      <c r="C339" s="142">
        <v>-526554.89</v>
      </c>
      <c r="D339" s="142">
        <v>-67095.149999999994</v>
      </c>
      <c r="E339" s="142">
        <v>-593650.04</v>
      </c>
      <c r="F339" s="141" t="s">
        <v>1031</v>
      </c>
      <c r="G339" s="141" t="s">
        <v>1396</v>
      </c>
      <c r="H339" s="143" t="s">
        <v>452</v>
      </c>
      <c r="I339" s="151"/>
      <c r="J339" s="151"/>
      <c r="K339" s="151"/>
      <c r="L339" s="145" t="str">
        <f t="shared" si="257"/>
        <v>475A</v>
      </c>
      <c r="M339" s="146" t="str">
        <f t="shared" si="258"/>
        <v>VTE - PIECES GROS BMW AUTO</v>
      </c>
      <c r="N339" s="147">
        <f>+IF(OR($Q339=Parametres!$G$2,$Q339=Parametres!$G$3),I339,C339)</f>
        <v>-526554.89</v>
      </c>
      <c r="O339" s="147">
        <f>+IF(OR($Q339=Parametres!$G$2,$Q339=Parametres!$G$3),J339,D339)</f>
        <v>-67095.149999999994</v>
      </c>
      <c r="P339" s="147">
        <f>+IF(OR($Q339=Parametres!$G$2,$Q339=Parametres!$G$3),K339,E339)</f>
        <v>-593650.04</v>
      </c>
      <c r="Q339" s="146" t="str">
        <f t="shared" ref="Q339:S339" si="341">+F339</f>
        <v>5-Ventes</v>
      </c>
      <c r="R339" s="145" t="str">
        <f t="shared" si="341"/>
        <v>475A</v>
      </c>
      <c r="S339" s="146" t="str">
        <f t="shared" si="341"/>
        <v>_</v>
      </c>
      <c r="T339" s="165" t="str">
        <f>+VLOOKUP($L339,Data_Validation!$A:$D,1,0)</f>
        <v>475A</v>
      </c>
      <c r="U339" s="150" t="str">
        <f>+VLOOKUP($L339,Data_Validation!$A:$D,3,0)</f>
        <v>pièces</v>
      </c>
      <c r="V339" s="150" t="str">
        <f>+VLOOKUP($L339,Data_Validation!$A:$D,4,0)</f>
        <v>Ventes de Gros</v>
      </c>
      <c r="W339" s="150" t="str">
        <f>+VLOOKUP($L339,Data_Validation!$A:$E,5,0)</f>
        <v>$</v>
      </c>
      <c r="X339" s="150" t="str">
        <f>+VLOOKUP($L339,Data_Validation!$A:$F,6,0)</f>
        <v>Oui</v>
      </c>
    </row>
    <row r="340" spans="1:24" ht="15" customHeight="1">
      <c r="A340" s="141" t="s">
        <v>1398</v>
      </c>
      <c r="B340" s="141" t="s">
        <v>1399</v>
      </c>
      <c r="C340" s="151">
        <v>-190345.24</v>
      </c>
      <c r="D340" s="151">
        <v>0</v>
      </c>
      <c r="E340" s="151">
        <v>-190345.24</v>
      </c>
      <c r="F340" s="141" t="s">
        <v>1031</v>
      </c>
      <c r="G340" s="141" t="s">
        <v>1399</v>
      </c>
      <c r="H340" s="143" t="s">
        <v>452</v>
      </c>
      <c r="I340" s="151"/>
      <c r="J340" s="151"/>
      <c r="K340" s="151"/>
      <c r="L340" s="145" t="str">
        <f t="shared" si="257"/>
        <v>480B</v>
      </c>
      <c r="M340" s="146" t="str">
        <f t="shared" si="258"/>
        <v>VTES -ALPINA XB7</v>
      </c>
      <c r="N340" s="147">
        <f>+IF(OR($Q340=Parametres!$G$2,$Q340=Parametres!$G$3),I340,C340)</f>
        <v>-190345.24</v>
      </c>
      <c r="O340" s="147">
        <f>+IF(OR($Q340=Parametres!$G$2,$Q340=Parametres!$G$3),J340,D340)</f>
        <v>0</v>
      </c>
      <c r="P340" s="147">
        <f>+IF(OR($Q340=Parametres!$G$2,$Q340=Parametres!$G$3),K340,E340)</f>
        <v>-190345.24</v>
      </c>
      <c r="Q340" s="146" t="str">
        <f t="shared" ref="Q340:S340" si="342">+F340</f>
        <v>5-Ventes</v>
      </c>
      <c r="R340" s="145" t="str">
        <f t="shared" si="342"/>
        <v>480B</v>
      </c>
      <c r="S340" s="146" t="str">
        <f t="shared" si="342"/>
        <v>_</v>
      </c>
      <c r="T340" s="165" t="str">
        <f>+VLOOKUP($L340,Data_Validation!$A:$D,1,0)</f>
        <v>480B</v>
      </c>
      <c r="U340" s="150" t="str">
        <f>+VLOOKUP($L340,Data_Validation!$A:$D,3,0)</f>
        <v>Véhicules neufs</v>
      </c>
      <c r="V340" s="150" t="str">
        <f>+VLOOKUP($L340,Data_Validation!$A:$D,4,0)</f>
        <v>Autos détail</v>
      </c>
      <c r="W340" s="150" t="str">
        <f>+VLOOKUP($L340,Data_Validation!$A:$E,5,0)</f>
        <v>$</v>
      </c>
      <c r="X340" s="150" t="str">
        <f>+VLOOKUP($L340,Data_Validation!$A:$F,6,0)</f>
        <v>Oui</v>
      </c>
    </row>
    <row r="341" spans="1:24" ht="15" customHeight="1">
      <c r="A341" s="141" t="s">
        <v>255</v>
      </c>
      <c r="B341" s="141" t="s">
        <v>1403</v>
      </c>
      <c r="C341" s="151">
        <v>-201992.6</v>
      </c>
      <c r="D341" s="151">
        <v>0</v>
      </c>
      <c r="E341" s="151">
        <v>-201992.6</v>
      </c>
      <c r="F341" s="141" t="s">
        <v>1031</v>
      </c>
      <c r="G341" s="141" t="s">
        <v>1403</v>
      </c>
      <c r="H341" s="143" t="s">
        <v>452</v>
      </c>
      <c r="I341" s="151"/>
      <c r="J341" s="151"/>
      <c r="K341" s="151"/>
      <c r="L341" s="145" t="str">
        <f t="shared" si="257"/>
        <v>481</v>
      </c>
      <c r="M341" s="146" t="str">
        <f t="shared" si="258"/>
        <v>XM</v>
      </c>
      <c r="N341" s="147">
        <f>+IF(OR($Q341=Parametres!$G$2,$Q341=Parametres!$G$3),I341,C341)</f>
        <v>-201992.6</v>
      </c>
      <c r="O341" s="147">
        <f>+IF(OR($Q341=Parametres!$G$2,$Q341=Parametres!$G$3),J341,D341)</f>
        <v>0</v>
      </c>
      <c r="P341" s="147">
        <f>+IF(OR($Q341=Parametres!$G$2,$Q341=Parametres!$G$3),K341,E341)</f>
        <v>-201992.6</v>
      </c>
      <c r="Q341" s="146" t="str">
        <f t="shared" ref="Q341:S341" si="343">+F341</f>
        <v>5-Ventes</v>
      </c>
      <c r="R341" s="145" t="str">
        <f t="shared" si="343"/>
        <v>481</v>
      </c>
      <c r="S341" s="146" t="str">
        <f t="shared" si="343"/>
        <v>_</v>
      </c>
      <c r="T341" s="150" t="str">
        <f>+VLOOKUP($L341,Data_Validation!$A:$D,1,0)</f>
        <v>481</v>
      </c>
      <c r="U341" s="150" t="str">
        <f>+VLOOKUP($L341,Data_Validation!$A:$D,3,0)</f>
        <v>Véhicules neufs</v>
      </c>
      <c r="V341" s="150" t="str">
        <f>+VLOOKUP($L341,Data_Validation!$A:$D,4,0)</f>
        <v>Camions détail</v>
      </c>
      <c r="W341" s="150" t="str">
        <f>+VLOOKUP($L341,Data_Validation!$A:$E,5,0)</f>
        <v>$</v>
      </c>
      <c r="X341" s="150" t="str">
        <f>+VLOOKUP($L341,Data_Validation!$A:$F,6,0)</f>
        <v>Oui</v>
      </c>
    </row>
    <row r="342" spans="1:24" ht="15" customHeight="1">
      <c r="A342" s="141" t="s">
        <v>1405</v>
      </c>
      <c r="B342" s="141" t="s">
        <v>1406</v>
      </c>
      <c r="C342" s="142">
        <v>-493667.2</v>
      </c>
      <c r="D342" s="142">
        <v>-97539</v>
      </c>
      <c r="E342" s="142">
        <v>-591206.19999999995</v>
      </c>
      <c r="F342" s="141" t="s">
        <v>1031</v>
      </c>
      <c r="G342" s="141" t="s">
        <v>1406</v>
      </c>
      <c r="H342" s="143" t="s">
        <v>452</v>
      </c>
      <c r="I342" s="143"/>
      <c r="J342" s="143"/>
      <c r="K342" s="143"/>
      <c r="L342" s="145" t="str">
        <f t="shared" si="257"/>
        <v>488A</v>
      </c>
      <c r="M342" s="146" t="str">
        <f t="shared" si="258"/>
        <v>VTE - PNEUS</v>
      </c>
      <c r="N342" s="147">
        <f>+IF(OR($Q342=Parametres!$G$2,$Q342=Parametres!$G$3),I342,C342)</f>
        <v>-493667.2</v>
      </c>
      <c r="O342" s="147">
        <f>+IF(OR($Q342=Parametres!$G$2,$Q342=Parametres!$G$3),J342,D342)</f>
        <v>-97539</v>
      </c>
      <c r="P342" s="147">
        <f>+IF(OR($Q342=Parametres!$G$2,$Q342=Parametres!$G$3),K342,E342)</f>
        <v>-591206.19999999995</v>
      </c>
      <c r="Q342" s="146" t="str">
        <f t="shared" ref="Q342:S342" si="344">+F342</f>
        <v>5-Ventes</v>
      </c>
      <c r="R342" s="145" t="str">
        <f t="shared" si="344"/>
        <v>488A</v>
      </c>
      <c r="S342" s="146" t="str">
        <f t="shared" si="344"/>
        <v>_</v>
      </c>
      <c r="T342" s="165" t="str">
        <f>+VLOOKUP($L342,Data_Validation!$A:$D,1,0)</f>
        <v>488A</v>
      </c>
      <c r="U342" s="150" t="str">
        <f>+VLOOKUP($L342,Data_Validation!$A:$D,3,0)</f>
        <v>pièces</v>
      </c>
      <c r="V342" s="150" t="str">
        <f>+VLOOKUP($L342,Data_Validation!$A:$D,4,0)</f>
        <v>Ventes Pneus</v>
      </c>
      <c r="W342" s="150" t="str">
        <f>+VLOOKUP($L342,Data_Validation!$A:$E,5,0)</f>
        <v>$</v>
      </c>
      <c r="X342" s="150" t="str">
        <f>+VLOOKUP($L342,Data_Validation!$A:$F,6,0)</f>
        <v>Oui</v>
      </c>
    </row>
    <row r="343" spans="1:24" ht="15.75" customHeight="1">
      <c r="A343" s="141" t="s">
        <v>1409</v>
      </c>
      <c r="B343" s="141" t="s">
        <v>1410</v>
      </c>
      <c r="C343" s="142">
        <v>-48347.839999999997</v>
      </c>
      <c r="D343" s="142">
        <v>-5036.93</v>
      </c>
      <c r="E343" s="142">
        <v>-53384.77</v>
      </c>
      <c r="F343" s="141" t="s">
        <v>1031</v>
      </c>
      <c r="G343" s="141" t="s">
        <v>1410</v>
      </c>
      <c r="H343" s="143" t="s">
        <v>452</v>
      </c>
      <c r="I343" s="151"/>
      <c r="J343" s="151"/>
      <c r="K343" s="151"/>
      <c r="L343" s="145" t="str">
        <f t="shared" si="257"/>
        <v>489A</v>
      </c>
      <c r="M343" s="146" t="str">
        <f t="shared" si="258"/>
        <v>VTE - HUILES &amp; GRAISSES</v>
      </c>
      <c r="N343" s="147">
        <f>+IF(OR($Q343=Parametres!$G$2,$Q343=Parametres!$G$3),I343,C343)</f>
        <v>-48347.839999999997</v>
      </c>
      <c r="O343" s="147">
        <f>+IF(OR($Q343=Parametres!$G$2,$Q343=Parametres!$G$3),J343,D343)</f>
        <v>-5036.93</v>
      </c>
      <c r="P343" s="147">
        <f>+IF(OR($Q343=Parametres!$G$2,$Q343=Parametres!$G$3),K343,E343)</f>
        <v>-53384.77</v>
      </c>
      <c r="Q343" s="146" t="str">
        <f t="shared" ref="Q343:S343" si="345">+F343</f>
        <v>5-Ventes</v>
      </c>
      <c r="R343" s="145" t="str">
        <f t="shared" si="345"/>
        <v>489A</v>
      </c>
      <c r="S343" s="146" t="str">
        <f t="shared" si="345"/>
        <v>_</v>
      </c>
      <c r="T343" s="149" t="str">
        <f>+VLOOKUP($L343,Data_Validation!$A:$D,1,0)</f>
        <v>489A</v>
      </c>
      <c r="U343" s="150" t="str">
        <f>+VLOOKUP($L343,Data_Validation!$A:$D,3,0)</f>
        <v>pièces</v>
      </c>
      <c r="V343" s="150" t="str">
        <f>+VLOOKUP($L343,Data_Validation!$A:$D,4,0)</f>
        <v>Huiles et Graisse</v>
      </c>
      <c r="W343" s="150" t="str">
        <f>+VLOOKUP($L343,Data_Validation!$A:$E,5,0)</f>
        <v>$</v>
      </c>
      <c r="X343" s="150" t="str">
        <f>+VLOOKUP($L343,Data_Validation!$A:$F,6,0)</f>
        <v>Oui</v>
      </c>
    </row>
    <row r="344" spans="1:24" ht="15" customHeight="1">
      <c r="A344" s="141" t="s">
        <v>1412</v>
      </c>
      <c r="B344" s="141" t="s">
        <v>1413</v>
      </c>
      <c r="C344" s="142">
        <v>-59657.77</v>
      </c>
      <c r="D344" s="142">
        <v>-5891.71</v>
      </c>
      <c r="E344" s="142">
        <v>-65549.48</v>
      </c>
      <c r="F344" s="141" t="s">
        <v>1031</v>
      </c>
      <c r="G344" s="141" t="s">
        <v>1410</v>
      </c>
      <c r="H344" s="143" t="s">
        <v>452</v>
      </c>
      <c r="I344" s="151"/>
      <c r="J344" s="151"/>
      <c r="K344" s="151"/>
      <c r="L344" s="145" t="str">
        <f t="shared" si="257"/>
        <v>489B</v>
      </c>
      <c r="M344" s="146" t="str">
        <f t="shared" si="258"/>
        <v>VTE - HUILE &amp; GRAISSE</v>
      </c>
      <c r="N344" s="147">
        <f>+IF(OR($Q344=Parametres!$G$2,$Q344=Parametres!$G$3),I344,C344)</f>
        <v>-59657.77</v>
      </c>
      <c r="O344" s="147">
        <f>+IF(OR($Q344=Parametres!$G$2,$Q344=Parametres!$G$3),J344,D344)</f>
        <v>-5891.71</v>
      </c>
      <c r="P344" s="147">
        <f>+IF(OR($Q344=Parametres!$G$2,$Q344=Parametres!$G$3),K344,E344)</f>
        <v>-65549.48</v>
      </c>
      <c r="Q344" s="146" t="str">
        <f t="shared" ref="Q344:S344" si="346">+F344</f>
        <v>5-Ventes</v>
      </c>
      <c r="R344" s="145" t="str">
        <f t="shared" si="346"/>
        <v>489A</v>
      </c>
      <c r="S344" s="146" t="str">
        <f t="shared" si="346"/>
        <v>_</v>
      </c>
      <c r="T344" s="165" t="str">
        <f>+VLOOKUP($L344,Data_Validation!$A:$D,1,0)</f>
        <v>489B</v>
      </c>
      <c r="U344" s="150" t="str">
        <f>+VLOOKUP($L344,Data_Validation!$A:$D,3,0)</f>
        <v>pièces</v>
      </c>
      <c r="V344" s="150" t="str">
        <f>+VLOOKUP($L344,Data_Validation!$A:$D,4,0)</f>
        <v>Huiles et Graisse</v>
      </c>
      <c r="W344" s="150" t="str">
        <f>+VLOOKUP($L344,Data_Validation!$A:$E,5,0)</f>
        <v>$</v>
      </c>
      <c r="X344" s="150" t="str">
        <f>+VLOOKUP($L344,Data_Validation!$A:$F,6,0)</f>
        <v>Oui</v>
      </c>
    </row>
    <row r="345" spans="1:24" ht="15" customHeight="1">
      <c r="A345" s="141" t="s">
        <v>1415</v>
      </c>
      <c r="B345" s="141" t="s">
        <v>1416</v>
      </c>
      <c r="C345" s="151">
        <v>184691.56</v>
      </c>
      <c r="D345" s="151">
        <v>1236.5</v>
      </c>
      <c r="E345" s="151">
        <v>185928.06</v>
      </c>
      <c r="F345" s="141" t="s">
        <v>1417</v>
      </c>
      <c r="G345" s="141" t="s">
        <v>1030</v>
      </c>
      <c r="H345" s="143" t="s">
        <v>452</v>
      </c>
      <c r="I345" s="151"/>
      <c r="J345" s="151"/>
      <c r="K345" s="151"/>
      <c r="L345" s="145" t="str">
        <f t="shared" si="257"/>
        <v>601A</v>
      </c>
      <c r="M345" s="146" t="str">
        <f t="shared" si="258"/>
        <v>C/V - M240I COUPE</v>
      </c>
      <c r="N345" s="147">
        <f>+IF(OR($Q345=Parametres!$G$2,$Q345=Parametres!$G$3),I345,C345)</f>
        <v>184691.56</v>
      </c>
      <c r="O345" s="147">
        <f>+IF(OR($Q345=Parametres!$G$2,$Q345=Parametres!$G$3),J345,D345)</f>
        <v>1236.5</v>
      </c>
      <c r="P345" s="147">
        <f>+IF(OR($Q345=Parametres!$G$2,$Q345=Parametres!$G$3),K345,E345)</f>
        <v>185928.06</v>
      </c>
      <c r="Q345" s="146" t="str">
        <f t="shared" ref="Q345:S345" si="347">+F345</f>
        <v>6-Coût des ventes</v>
      </c>
      <c r="R345" s="145" t="str">
        <f t="shared" si="347"/>
        <v>401A</v>
      </c>
      <c r="S345" s="146" t="str">
        <f t="shared" si="347"/>
        <v>_</v>
      </c>
      <c r="T345" s="150" t="str">
        <f>+VLOOKUP($L345,Data_Validation!$A:$D,1,0)</f>
        <v>601A</v>
      </c>
      <c r="U345" s="150" t="str">
        <f>+VLOOKUP($L345,Data_Validation!$A:$D,3,0)</f>
        <v>Véhicules neufs</v>
      </c>
      <c r="V345" s="150" t="str">
        <f>+VLOOKUP($L345,Data_Validation!$A:$D,4,0)</f>
        <v>Autos détail</v>
      </c>
      <c r="W345" s="150" t="str">
        <f>+VLOOKUP($L345,Data_Validation!$A:$E,5,0)</f>
        <v>$</v>
      </c>
      <c r="X345" s="150">
        <f>+VLOOKUP($L345,Data_Validation!$A:$F,6,0)</f>
        <v>0</v>
      </c>
    </row>
    <row r="346" spans="1:24" ht="15" customHeight="1">
      <c r="A346" s="141" t="s">
        <v>1418</v>
      </c>
      <c r="B346" s="141" t="s">
        <v>1419</v>
      </c>
      <c r="C346" s="142">
        <v>0</v>
      </c>
      <c r="D346" s="142">
        <v>49516.51</v>
      </c>
      <c r="E346" s="142">
        <v>49516.51</v>
      </c>
      <c r="F346" s="141" t="s">
        <v>1417</v>
      </c>
      <c r="G346" s="141" t="s">
        <v>1034</v>
      </c>
      <c r="H346" s="143" t="s">
        <v>452</v>
      </c>
      <c r="I346" s="151"/>
      <c r="J346" s="151"/>
      <c r="K346" s="151"/>
      <c r="L346" s="145" t="str">
        <f t="shared" si="257"/>
        <v>601B</v>
      </c>
      <c r="M346" s="146" t="str">
        <f t="shared" si="258"/>
        <v>C/V - 228I XDR GRAN COUPE</v>
      </c>
      <c r="N346" s="147">
        <f>+IF(OR($Q346=Parametres!$G$2,$Q346=Parametres!$G$3),I346,C346)</f>
        <v>0</v>
      </c>
      <c r="O346" s="147">
        <f>+IF(OR($Q346=Parametres!$G$2,$Q346=Parametres!$G$3),J346,D346)</f>
        <v>49516.51</v>
      </c>
      <c r="P346" s="147">
        <f>+IF(OR($Q346=Parametres!$G$2,$Q346=Parametres!$G$3),K346,E346)</f>
        <v>49516.51</v>
      </c>
      <c r="Q346" s="146" t="str">
        <f t="shared" ref="Q346:S346" si="348">+F346</f>
        <v>6-Coût des ventes</v>
      </c>
      <c r="R346" s="145" t="str">
        <f t="shared" si="348"/>
        <v>401B</v>
      </c>
      <c r="S346" s="146" t="str">
        <f t="shared" si="348"/>
        <v>_</v>
      </c>
      <c r="T346" s="165" t="str">
        <f>+VLOOKUP($L346,Data_Validation!$A:$D,1,0)</f>
        <v>601B</v>
      </c>
      <c r="U346" s="150" t="str">
        <f>+VLOOKUP($L346,Data_Validation!$A:$D,3,0)</f>
        <v>Véhicules neufs</v>
      </c>
      <c r="V346" s="150" t="str">
        <f>+VLOOKUP($L346,Data_Validation!$A:$D,4,0)</f>
        <v>Autos détail</v>
      </c>
      <c r="W346" s="150" t="str">
        <f>+VLOOKUP($L346,Data_Validation!$A:$E,5,0)</f>
        <v>$</v>
      </c>
      <c r="X346" s="150">
        <f>+VLOOKUP($L346,Data_Validation!$A:$F,6,0)</f>
        <v>0</v>
      </c>
    </row>
    <row r="347" spans="1:24" ht="15.75" customHeight="1">
      <c r="A347" s="141" t="s">
        <v>1424</v>
      </c>
      <c r="B347" s="141" t="s">
        <v>1425</v>
      </c>
      <c r="C347" s="142">
        <v>0</v>
      </c>
      <c r="D347" s="142">
        <v>96333.31</v>
      </c>
      <c r="E347" s="142">
        <v>96333.31</v>
      </c>
      <c r="F347" s="141" t="s">
        <v>1417</v>
      </c>
      <c r="G347" s="141" t="s">
        <v>1038</v>
      </c>
      <c r="H347" s="143" t="s">
        <v>452</v>
      </c>
      <c r="I347" s="143"/>
      <c r="J347" s="143"/>
      <c r="K347" s="143"/>
      <c r="L347" s="145" t="str">
        <f t="shared" si="257"/>
        <v>601F</v>
      </c>
      <c r="M347" s="146" t="str">
        <f t="shared" si="258"/>
        <v>C/V - M2</v>
      </c>
      <c r="N347" s="147">
        <f>+IF(OR($Q347=Parametres!$G$2,$Q347=Parametres!$G$3),I347,C347)</f>
        <v>0</v>
      </c>
      <c r="O347" s="147">
        <f>+IF(OR($Q347=Parametres!$G$2,$Q347=Parametres!$G$3),J347,D347)</f>
        <v>96333.31</v>
      </c>
      <c r="P347" s="147">
        <f>+IF(OR($Q347=Parametres!$G$2,$Q347=Parametres!$G$3),K347,E347)</f>
        <v>96333.31</v>
      </c>
      <c r="Q347" s="146" t="str">
        <f t="shared" ref="Q347:S347" si="349">+F347</f>
        <v>6-Coût des ventes</v>
      </c>
      <c r="R347" s="145" t="str">
        <f t="shared" si="349"/>
        <v>401F</v>
      </c>
      <c r="S347" s="146" t="str">
        <f t="shared" si="349"/>
        <v>_</v>
      </c>
      <c r="T347" s="150" t="str">
        <f>+VLOOKUP($L347,Data_Validation!$A:$D,1,0)</f>
        <v>601F</v>
      </c>
      <c r="U347" s="150" t="str">
        <f>+VLOOKUP($L347,Data_Validation!$A:$D,3,0)</f>
        <v>Véhicules neufs</v>
      </c>
      <c r="V347" s="150" t="str">
        <f>+VLOOKUP($L347,Data_Validation!$A:$D,4,0)</f>
        <v>Autos détail</v>
      </c>
      <c r="W347" s="150" t="str">
        <f>+VLOOKUP($L347,Data_Validation!$A:$E,5,0)</f>
        <v>$</v>
      </c>
      <c r="X347" s="150">
        <f>+VLOOKUP($L347,Data_Validation!$A:$F,6,0)</f>
        <v>0</v>
      </c>
    </row>
    <row r="348" spans="1:24" ht="15" customHeight="1">
      <c r="A348" s="141" t="s">
        <v>1039</v>
      </c>
      <c r="B348" s="141" t="s">
        <v>1428</v>
      </c>
      <c r="C348" s="142">
        <v>122080.74</v>
      </c>
      <c r="D348" s="142">
        <v>0</v>
      </c>
      <c r="E348" s="142">
        <v>122080.74</v>
      </c>
      <c r="F348" s="141" t="s">
        <v>1417</v>
      </c>
      <c r="G348" s="141" t="s">
        <v>1429</v>
      </c>
      <c r="H348" s="143" t="s">
        <v>452</v>
      </c>
      <c r="I348" s="151"/>
      <c r="J348" s="151"/>
      <c r="K348" s="151"/>
      <c r="L348" s="145" t="str">
        <f t="shared" si="257"/>
        <v>601G</v>
      </c>
      <c r="M348" s="146" t="str">
        <f t="shared" si="258"/>
        <v>M2 CS</v>
      </c>
      <c r="N348" s="147">
        <f>+IF(OR($Q348=Parametres!$G$2,$Q348=Parametres!$G$3),I348,C348)</f>
        <v>122080.74</v>
      </c>
      <c r="O348" s="147">
        <f>+IF(OR($Q348=Parametres!$G$2,$Q348=Parametres!$G$3),J348,D348)</f>
        <v>0</v>
      </c>
      <c r="P348" s="147">
        <f>+IF(OR($Q348=Parametres!$G$2,$Q348=Parametres!$G$3),K348,E348)</f>
        <v>122080.74</v>
      </c>
      <c r="Q348" s="146" t="str">
        <f t="shared" ref="Q348:S348" si="350">+F348</f>
        <v>6-Coût des ventes</v>
      </c>
      <c r="R348" s="145" t="str">
        <f t="shared" si="350"/>
        <v>601</v>
      </c>
      <c r="S348" s="146" t="str">
        <f t="shared" si="350"/>
        <v>_</v>
      </c>
      <c r="T348" s="165" t="str">
        <f>+VLOOKUP($L348,Data_Validation!$A:$D,1,0)</f>
        <v>601G</v>
      </c>
      <c r="U348" s="150" t="str">
        <f>+VLOOKUP($L348,Data_Validation!$A:$D,3,0)</f>
        <v>Véhicules neufs</v>
      </c>
      <c r="V348" s="150" t="str">
        <f>+VLOOKUP($L348,Data_Validation!$A:$D,4,0)</f>
        <v>Autos détail</v>
      </c>
      <c r="W348" s="150" t="str">
        <f>+VLOOKUP($L348,Data_Validation!$A:$E,5,0)</f>
        <v>$</v>
      </c>
      <c r="X348" s="150">
        <f>+VLOOKUP($L348,Data_Validation!$A:$F,6,0)</f>
        <v>0</v>
      </c>
    </row>
    <row r="349" spans="1:24" ht="15" customHeight="1">
      <c r="A349" s="141" t="s">
        <v>1043</v>
      </c>
      <c r="B349" s="141" t="s">
        <v>1433</v>
      </c>
      <c r="C349" s="144">
        <v>339135.32</v>
      </c>
      <c r="D349" s="144">
        <v>105939.47</v>
      </c>
      <c r="E349" s="144">
        <v>445074.79</v>
      </c>
      <c r="F349" s="141" t="s">
        <v>1417</v>
      </c>
      <c r="G349" s="141" t="s">
        <v>1434</v>
      </c>
      <c r="H349" s="143" t="s">
        <v>452</v>
      </c>
      <c r="I349" s="142"/>
      <c r="J349" s="142"/>
      <c r="K349" s="142"/>
      <c r="L349" s="145" t="str">
        <f t="shared" si="257"/>
        <v>602E</v>
      </c>
      <c r="M349" s="146" t="str">
        <f t="shared" si="258"/>
        <v>IX XDRIVE60</v>
      </c>
      <c r="N349" s="147">
        <f>+IF(OR($Q349=Parametres!$G$2,$Q349=Parametres!$G$3),I349,C349)</f>
        <v>339135.32</v>
      </c>
      <c r="O349" s="147">
        <f>+IF(OR($Q349=Parametres!$G$2,$Q349=Parametres!$G$3),J349,D349)</f>
        <v>105939.47</v>
      </c>
      <c r="P349" s="147">
        <f>+IF(OR($Q349=Parametres!$G$2,$Q349=Parametres!$G$3),K349,E349)</f>
        <v>445074.79</v>
      </c>
      <c r="Q349" s="146" t="str">
        <f t="shared" ref="Q349:S349" si="351">+F349</f>
        <v>6-Coût des ventes</v>
      </c>
      <c r="R349" s="145" t="str">
        <f t="shared" si="351"/>
        <v>602</v>
      </c>
      <c r="S349" s="146" t="str">
        <f t="shared" si="351"/>
        <v>_</v>
      </c>
      <c r="T349" s="150" t="str">
        <f>+VLOOKUP($L349,Data_Validation!$A:$D,1,0)</f>
        <v>602E</v>
      </c>
      <c r="U349" s="150" t="str">
        <f>+VLOOKUP($L349,Data_Validation!$A:$D,3,0)</f>
        <v>Véhicules neufs</v>
      </c>
      <c r="V349" s="150" t="str">
        <f>+VLOOKUP($L349,Data_Validation!$A:$D,4,0)</f>
        <v>Camions détail</v>
      </c>
      <c r="W349" s="150" t="str">
        <f>+VLOOKUP($L349,Data_Validation!$A:$E,5,0)</f>
        <v>$</v>
      </c>
      <c r="X349" s="150">
        <f>+VLOOKUP($L349,Data_Validation!$A:$F,6,0)</f>
        <v>0</v>
      </c>
    </row>
    <row r="350" spans="1:24" ht="15" customHeight="1">
      <c r="A350" s="141" t="s">
        <v>1438</v>
      </c>
      <c r="B350" s="141" t="s">
        <v>1439</v>
      </c>
      <c r="C350" s="144">
        <v>165578.84</v>
      </c>
      <c r="D350" s="144">
        <v>0</v>
      </c>
      <c r="E350" s="144">
        <v>165578.84</v>
      </c>
      <c r="F350" s="141" t="s">
        <v>1417</v>
      </c>
      <c r="G350" s="141" t="s">
        <v>1047</v>
      </c>
      <c r="H350" s="143" t="s">
        <v>452</v>
      </c>
      <c r="I350" s="142"/>
      <c r="J350" s="142"/>
      <c r="K350" s="142"/>
      <c r="L350" s="145" t="str">
        <f t="shared" si="257"/>
        <v>603I</v>
      </c>
      <c r="M350" s="146" t="str">
        <f t="shared" si="258"/>
        <v>C/V - i4 M50i XDRIVE GRAN COUPE</v>
      </c>
      <c r="N350" s="147">
        <f>+IF(OR($Q350=Parametres!$G$2,$Q350=Parametres!$G$3),I350,C350)</f>
        <v>165578.84</v>
      </c>
      <c r="O350" s="147">
        <f>+IF(OR($Q350=Parametres!$G$2,$Q350=Parametres!$G$3),J350,D350)</f>
        <v>0</v>
      </c>
      <c r="P350" s="147">
        <f>+IF(OR($Q350=Parametres!$G$2,$Q350=Parametres!$G$3),K350,E350)</f>
        <v>165578.84</v>
      </c>
      <c r="Q350" s="146" t="str">
        <f t="shared" ref="Q350:S350" si="352">+F350</f>
        <v>6-Coût des ventes</v>
      </c>
      <c r="R350" s="145" t="str">
        <f t="shared" si="352"/>
        <v>403I</v>
      </c>
      <c r="S350" s="146" t="str">
        <f t="shared" si="352"/>
        <v>_</v>
      </c>
      <c r="T350" s="150" t="str">
        <f>+VLOOKUP($L350,Data_Validation!$A:$D,1,0)</f>
        <v>603I</v>
      </c>
      <c r="U350" s="150" t="str">
        <f>+VLOOKUP($L350,Data_Validation!$A:$D,3,0)</f>
        <v>Véhicules neufs</v>
      </c>
      <c r="V350" s="150" t="str">
        <f>+VLOOKUP($L350,Data_Validation!$A:$D,4,0)</f>
        <v>Autos détail</v>
      </c>
      <c r="W350" s="150" t="str">
        <f>+VLOOKUP($L350,Data_Validation!$A:$E,5,0)</f>
        <v>$</v>
      </c>
      <c r="X350" s="150">
        <f>+VLOOKUP($L350,Data_Validation!$A:$F,6,0)</f>
        <v>0</v>
      </c>
    </row>
    <row r="351" spans="1:24" ht="15" customHeight="1">
      <c r="A351" s="141" t="s">
        <v>1048</v>
      </c>
      <c r="B351" s="141" t="s">
        <v>1441</v>
      </c>
      <c r="C351" s="142">
        <v>80003.33</v>
      </c>
      <c r="D351" s="142">
        <v>77538.33</v>
      </c>
      <c r="E351" s="142">
        <v>157541.66</v>
      </c>
      <c r="F351" s="141" t="s">
        <v>1417</v>
      </c>
      <c r="G351" s="141" t="s">
        <v>1049</v>
      </c>
      <c r="H351" s="143" t="s">
        <v>452</v>
      </c>
      <c r="I351" s="151"/>
      <c r="J351" s="151"/>
      <c r="K351" s="151"/>
      <c r="L351" s="145" t="str">
        <f t="shared" si="257"/>
        <v>604J</v>
      </c>
      <c r="M351" s="146" t="str">
        <f t="shared" si="258"/>
        <v>I4 EDRIVE40</v>
      </c>
      <c r="N351" s="147">
        <f>+IF(OR($Q351=Parametres!$G$2,$Q351=Parametres!$G$3),I351,C351)</f>
        <v>80003.33</v>
      </c>
      <c r="O351" s="147">
        <f>+IF(OR($Q351=Parametres!$G$2,$Q351=Parametres!$G$3),J351,D351)</f>
        <v>77538.33</v>
      </c>
      <c r="P351" s="147">
        <f>+IF(OR($Q351=Parametres!$G$2,$Q351=Parametres!$G$3),K351,E351)</f>
        <v>157541.66</v>
      </c>
      <c r="Q351" s="146" t="str">
        <f t="shared" ref="Q351:S351" si="353">+F351</f>
        <v>6-Coût des ventes</v>
      </c>
      <c r="R351" s="145" t="str">
        <f t="shared" si="353"/>
        <v>404J</v>
      </c>
      <c r="S351" s="146" t="str">
        <f t="shared" si="353"/>
        <v>_</v>
      </c>
      <c r="T351" s="150" t="str">
        <f>+VLOOKUP($L351,Data_Validation!$A:$D,1,0)</f>
        <v>604J</v>
      </c>
      <c r="U351" s="150" t="str">
        <f>+VLOOKUP($L351,Data_Validation!$A:$D,3,0)</f>
        <v>Véhicules neufs</v>
      </c>
      <c r="V351" s="150" t="str">
        <f>+VLOOKUP($L351,Data_Validation!$A:$D,4,0)</f>
        <v>Autos détail</v>
      </c>
      <c r="W351" s="150" t="str">
        <f>+VLOOKUP($L351,Data_Validation!$A:$E,5,0)</f>
        <v>$</v>
      </c>
      <c r="X351" s="150">
        <f>+VLOOKUP($L351,Data_Validation!$A:$F,6,0)</f>
        <v>0</v>
      </c>
    </row>
    <row r="352" spans="1:24" ht="15.75" customHeight="1">
      <c r="A352" s="141" t="s">
        <v>1050</v>
      </c>
      <c r="B352" s="141" t="s">
        <v>1442</v>
      </c>
      <c r="C352" s="151">
        <v>63912.53</v>
      </c>
      <c r="D352" s="151">
        <v>0</v>
      </c>
      <c r="E352" s="151">
        <v>63912.53</v>
      </c>
      <c r="F352" s="141" t="s">
        <v>1417</v>
      </c>
      <c r="G352" s="141" t="s">
        <v>1443</v>
      </c>
      <c r="H352" s="143" t="s">
        <v>452</v>
      </c>
      <c r="I352" s="151"/>
      <c r="J352" s="151"/>
      <c r="K352" s="151"/>
      <c r="L352" s="145" t="str">
        <f t="shared" si="257"/>
        <v>604K</v>
      </c>
      <c r="M352" s="146" t="str">
        <f t="shared" si="258"/>
        <v>I4 XDRIVE40 GRAN COUPE</v>
      </c>
      <c r="N352" s="147">
        <f>+IF(OR($Q352=Parametres!$G$2,$Q352=Parametres!$G$3),I352,C352)</f>
        <v>63912.53</v>
      </c>
      <c r="O352" s="147">
        <f>+IF(OR($Q352=Parametres!$G$2,$Q352=Parametres!$G$3),J352,D352)</f>
        <v>0</v>
      </c>
      <c r="P352" s="147">
        <f>+IF(OR($Q352=Parametres!$G$2,$Q352=Parametres!$G$3),K352,E352)</f>
        <v>63912.53</v>
      </c>
      <c r="Q352" s="146" t="str">
        <f t="shared" ref="Q352:S352" si="354">+F352</f>
        <v>6-Coût des ventes</v>
      </c>
      <c r="R352" s="145" t="str">
        <f t="shared" si="354"/>
        <v>604</v>
      </c>
      <c r="S352" s="146" t="str">
        <f t="shared" si="354"/>
        <v>_</v>
      </c>
      <c r="T352" s="165" t="str">
        <f>+VLOOKUP($L352,Data_Validation!$A:$D,1,0)</f>
        <v>604K</v>
      </c>
      <c r="U352" s="150" t="str">
        <f>+VLOOKUP($L352,Data_Validation!$A:$D,3,0)</f>
        <v>Véhicules neufs</v>
      </c>
      <c r="V352" s="150" t="str">
        <f>+VLOOKUP($L352,Data_Validation!$A:$D,4,0)</f>
        <v>Autos détail</v>
      </c>
      <c r="W352" s="150" t="str">
        <f>+VLOOKUP($L352,Data_Validation!$A:$E,5,0)</f>
        <v>$</v>
      </c>
      <c r="X352" s="150">
        <f>+VLOOKUP($L352,Data_Validation!$A:$F,6,0)</f>
        <v>0</v>
      </c>
    </row>
    <row r="353" spans="1:24" ht="15" customHeight="1">
      <c r="A353" s="141" t="s">
        <v>1446</v>
      </c>
      <c r="B353" s="141" t="s">
        <v>1447</v>
      </c>
      <c r="C353" s="142">
        <v>486186.74</v>
      </c>
      <c r="D353" s="142">
        <v>-3000</v>
      </c>
      <c r="E353" s="142">
        <v>483186.74</v>
      </c>
      <c r="F353" s="141" t="s">
        <v>1417</v>
      </c>
      <c r="G353" s="141" t="s">
        <v>1054</v>
      </c>
      <c r="H353" s="143" t="s">
        <v>452</v>
      </c>
      <c r="I353" s="151"/>
      <c r="J353" s="151"/>
      <c r="K353" s="151"/>
      <c r="L353" s="145" t="str">
        <f t="shared" si="257"/>
        <v>605H</v>
      </c>
      <c r="M353" s="146" t="str">
        <f t="shared" si="258"/>
        <v>C/V - M4 COMPETITION CABRIOLET XDRIVE</v>
      </c>
      <c r="N353" s="147">
        <f>+IF(OR($Q353=Parametres!$G$2,$Q353=Parametres!$G$3),I353,C353)</f>
        <v>486186.74</v>
      </c>
      <c r="O353" s="147">
        <f>+IF(OR($Q353=Parametres!$G$2,$Q353=Parametres!$G$3),J353,D353)</f>
        <v>-3000</v>
      </c>
      <c r="P353" s="147">
        <f>+IF(OR($Q353=Parametres!$G$2,$Q353=Parametres!$G$3),K353,E353)</f>
        <v>483186.74</v>
      </c>
      <c r="Q353" s="146" t="str">
        <f t="shared" ref="Q353:S353" si="355">+F353</f>
        <v>6-Coût des ventes</v>
      </c>
      <c r="R353" s="145" t="str">
        <f t="shared" si="355"/>
        <v>405H</v>
      </c>
      <c r="S353" s="146" t="str">
        <f t="shared" si="355"/>
        <v>_</v>
      </c>
      <c r="T353" s="150" t="str">
        <f>+VLOOKUP($L353,Data_Validation!$A:$D,1,0)</f>
        <v>605H</v>
      </c>
      <c r="U353" s="150" t="str">
        <f>+VLOOKUP($L353,Data_Validation!$A:$D,3,0)</f>
        <v>Véhicules neufs</v>
      </c>
      <c r="V353" s="150" t="str">
        <f>+VLOOKUP($L353,Data_Validation!$A:$D,4,0)</f>
        <v>Autos détail</v>
      </c>
      <c r="W353" s="150" t="str">
        <f>+VLOOKUP($L353,Data_Validation!$A:$E,5,0)</f>
        <v>$</v>
      </c>
      <c r="X353" s="150">
        <f>+VLOOKUP($L353,Data_Validation!$A:$F,6,0)</f>
        <v>0</v>
      </c>
    </row>
    <row r="354" spans="1:24" ht="15" customHeight="1">
      <c r="A354" s="141" t="s">
        <v>1452</v>
      </c>
      <c r="B354" s="141" t="s">
        <v>1453</v>
      </c>
      <c r="C354" s="151">
        <v>122042.51</v>
      </c>
      <c r="D354" s="151">
        <v>0</v>
      </c>
      <c r="E354" s="151">
        <v>122042.51</v>
      </c>
      <c r="F354" s="141" t="s">
        <v>1417</v>
      </c>
      <c r="G354" s="141" t="s">
        <v>1057</v>
      </c>
      <c r="H354" s="143" t="s">
        <v>452</v>
      </c>
      <c r="I354" s="151"/>
      <c r="J354" s="151"/>
      <c r="K354" s="151"/>
      <c r="L354" s="145" t="str">
        <f t="shared" si="257"/>
        <v>605J</v>
      </c>
      <c r="M354" s="146" t="str">
        <f t="shared" si="258"/>
        <v>C/V - M4 COMPETITION</v>
      </c>
      <c r="N354" s="147">
        <f>+IF(OR($Q354=Parametres!$G$2,$Q354=Parametres!$G$3),I354,C354)</f>
        <v>122042.51</v>
      </c>
      <c r="O354" s="147">
        <f>+IF(OR($Q354=Parametres!$G$2,$Q354=Parametres!$G$3),J354,D354)</f>
        <v>0</v>
      </c>
      <c r="P354" s="147">
        <f>+IF(OR($Q354=Parametres!$G$2,$Q354=Parametres!$G$3),K354,E354)</f>
        <v>122042.51</v>
      </c>
      <c r="Q354" s="146" t="str">
        <f t="shared" ref="Q354:S354" si="356">+F354</f>
        <v>6-Coût des ventes</v>
      </c>
      <c r="R354" s="145" t="str">
        <f t="shared" si="356"/>
        <v>405J</v>
      </c>
      <c r="S354" s="146" t="str">
        <f t="shared" si="356"/>
        <v>_</v>
      </c>
      <c r="T354" s="150" t="str">
        <f>+VLOOKUP($L354,Data_Validation!$A:$D,1,0)</f>
        <v>605J</v>
      </c>
      <c r="U354" s="150" t="str">
        <f>+VLOOKUP($L354,Data_Validation!$A:$D,3,0)</f>
        <v>Véhicules neufs</v>
      </c>
      <c r="V354" s="150" t="str">
        <f>+VLOOKUP($L354,Data_Validation!$A:$D,4,0)</f>
        <v>Autos détail</v>
      </c>
      <c r="W354" s="150" t="str">
        <f>+VLOOKUP($L354,Data_Validation!$A:$E,5,0)</f>
        <v>$</v>
      </c>
      <c r="X354" s="150">
        <f>+VLOOKUP($L354,Data_Validation!$A:$F,6,0)</f>
        <v>0</v>
      </c>
    </row>
    <row r="355" spans="1:24" ht="15" customHeight="1">
      <c r="A355" s="141" t="s">
        <v>1456</v>
      </c>
      <c r="B355" s="141" t="s">
        <v>1457</v>
      </c>
      <c r="C355" s="142">
        <v>465075.24</v>
      </c>
      <c r="D355" s="142">
        <v>81266.039999999994</v>
      </c>
      <c r="E355" s="142">
        <v>546341.28</v>
      </c>
      <c r="F355" s="141" t="s">
        <v>1417</v>
      </c>
      <c r="G355" s="141" t="s">
        <v>1061</v>
      </c>
      <c r="H355" s="143" t="s">
        <v>452</v>
      </c>
      <c r="I355" s="151"/>
      <c r="J355" s="151"/>
      <c r="K355" s="151"/>
      <c r="L355" s="145" t="str">
        <f t="shared" si="257"/>
        <v>605K</v>
      </c>
      <c r="M355" s="146" t="str">
        <f t="shared" si="258"/>
        <v>C/V - M440I XDR COUPE</v>
      </c>
      <c r="N355" s="147">
        <f>+IF(OR($Q355=Parametres!$G$2,$Q355=Parametres!$G$3),I355,C355)</f>
        <v>465075.24</v>
      </c>
      <c r="O355" s="147">
        <f>+IF(OR($Q355=Parametres!$G$2,$Q355=Parametres!$G$3),J355,D355)</f>
        <v>81266.039999999994</v>
      </c>
      <c r="P355" s="147">
        <f>+IF(OR($Q355=Parametres!$G$2,$Q355=Parametres!$G$3),K355,E355)</f>
        <v>546341.28</v>
      </c>
      <c r="Q355" s="146" t="str">
        <f t="shared" ref="Q355:S355" si="357">+F355</f>
        <v>6-Coût des ventes</v>
      </c>
      <c r="R355" s="145" t="str">
        <f t="shared" si="357"/>
        <v>405K</v>
      </c>
      <c r="S355" s="146" t="str">
        <f t="shared" si="357"/>
        <v>_</v>
      </c>
      <c r="T355" s="150" t="str">
        <f>+VLOOKUP($L355,Data_Validation!$A:$D,1,0)</f>
        <v>605K</v>
      </c>
      <c r="U355" s="150" t="str">
        <f>+VLOOKUP($L355,Data_Validation!$A:$D,3,0)</f>
        <v>Véhicules neufs</v>
      </c>
      <c r="V355" s="150" t="str">
        <f>+VLOOKUP($L355,Data_Validation!$A:$D,4,0)</f>
        <v>Autos détail</v>
      </c>
      <c r="W355" s="150" t="str">
        <f>+VLOOKUP($L355,Data_Validation!$A:$E,5,0)</f>
        <v>$</v>
      </c>
      <c r="X355" s="150">
        <f>+VLOOKUP($L355,Data_Validation!$A:$F,6,0)</f>
        <v>0</v>
      </c>
    </row>
    <row r="356" spans="1:24" ht="15" customHeight="1">
      <c r="A356" s="141" t="s">
        <v>1063</v>
      </c>
      <c r="B356" s="141" t="s">
        <v>1459</v>
      </c>
      <c r="C356" s="142">
        <v>195808.48</v>
      </c>
      <c r="D356" s="142">
        <v>0</v>
      </c>
      <c r="E356" s="142">
        <v>195808.48</v>
      </c>
      <c r="F356" s="141" t="s">
        <v>1417</v>
      </c>
      <c r="G356" s="141" t="s">
        <v>1459</v>
      </c>
      <c r="H356" s="143" t="s">
        <v>452</v>
      </c>
      <c r="I356" s="151"/>
      <c r="J356" s="151"/>
      <c r="K356" s="151"/>
      <c r="L356" s="145" t="str">
        <f t="shared" si="257"/>
        <v>605L</v>
      </c>
      <c r="M356" s="146" t="str">
        <f t="shared" si="258"/>
        <v>M440I XDRIVE CABRIOLET</v>
      </c>
      <c r="N356" s="147">
        <f>+IF(OR($Q356=Parametres!$G$2,$Q356=Parametres!$G$3),I356,C356)</f>
        <v>195808.48</v>
      </c>
      <c r="O356" s="147">
        <f>+IF(OR($Q356=Parametres!$G$2,$Q356=Parametres!$G$3),J356,D356)</f>
        <v>0</v>
      </c>
      <c r="P356" s="147">
        <f>+IF(OR($Q356=Parametres!$G$2,$Q356=Parametres!$G$3),K356,E356)</f>
        <v>195808.48</v>
      </c>
      <c r="Q356" s="146" t="str">
        <f t="shared" ref="Q356:S356" si="358">+F356</f>
        <v>6-Coût des ventes</v>
      </c>
      <c r="R356" s="145" t="str">
        <f t="shared" si="358"/>
        <v>605L</v>
      </c>
      <c r="S356" s="146" t="str">
        <f t="shared" si="358"/>
        <v>_</v>
      </c>
      <c r="T356" s="150" t="str">
        <f>+VLOOKUP($L356,Data_Validation!$A:$D,1,0)</f>
        <v>605L</v>
      </c>
      <c r="U356" s="150" t="str">
        <f>+VLOOKUP($L356,Data_Validation!$A:$D,3,0)</f>
        <v>Véhicules neufs</v>
      </c>
      <c r="V356" s="150" t="str">
        <f>+VLOOKUP($L356,Data_Validation!$A:$D,4,0)</f>
        <v>Autos détail</v>
      </c>
      <c r="W356" s="150" t="str">
        <f>+VLOOKUP($L356,Data_Validation!$A:$E,5,0)</f>
        <v>$</v>
      </c>
      <c r="X356" s="150">
        <f>+VLOOKUP($L356,Data_Validation!$A:$F,6,0)</f>
        <v>0</v>
      </c>
    </row>
    <row r="357" spans="1:24" ht="15" customHeight="1">
      <c r="A357" s="141" t="s">
        <v>1464</v>
      </c>
      <c r="B357" s="141" t="s">
        <v>1465</v>
      </c>
      <c r="C357" s="144">
        <v>124490.43</v>
      </c>
      <c r="D357" s="144">
        <v>0</v>
      </c>
      <c r="E357" s="144">
        <v>124490.43</v>
      </c>
      <c r="F357" s="141" t="s">
        <v>1417</v>
      </c>
      <c r="G357" s="141" t="s">
        <v>1066</v>
      </c>
      <c r="H357" s="143" t="s">
        <v>452</v>
      </c>
      <c r="I357" s="142"/>
      <c r="J357" s="142"/>
      <c r="K357" s="142"/>
      <c r="L357" s="145" t="str">
        <f t="shared" si="257"/>
        <v>606D</v>
      </c>
      <c r="M357" s="146" t="str">
        <f t="shared" si="258"/>
        <v>C/V - 230I XDR OCUPE</v>
      </c>
      <c r="N357" s="147">
        <f>+IF(OR($Q357=Parametres!$G$2,$Q357=Parametres!$G$3),I357,C357)</f>
        <v>124490.43</v>
      </c>
      <c r="O357" s="147">
        <f>+IF(OR($Q357=Parametres!$G$2,$Q357=Parametres!$G$3),J357,D357)</f>
        <v>0</v>
      </c>
      <c r="P357" s="147">
        <f>+IF(OR($Q357=Parametres!$G$2,$Q357=Parametres!$G$3),K357,E357)</f>
        <v>124490.43</v>
      </c>
      <c r="Q357" s="146" t="str">
        <f t="shared" ref="Q357:S357" si="359">+F357</f>
        <v>6-Coût des ventes</v>
      </c>
      <c r="R357" s="145" t="str">
        <f t="shared" si="359"/>
        <v>406D</v>
      </c>
      <c r="S357" s="146" t="str">
        <f t="shared" si="359"/>
        <v>_</v>
      </c>
      <c r="T357" s="165" t="str">
        <f>+VLOOKUP($L357,Data_Validation!$A:$D,1,0)</f>
        <v>606D</v>
      </c>
      <c r="U357" s="150" t="str">
        <f>+VLOOKUP($L357,Data_Validation!$A:$D,3,0)</f>
        <v>Véhicules neufs</v>
      </c>
      <c r="V357" s="150" t="str">
        <f>+VLOOKUP($L357,Data_Validation!$A:$D,4,0)</f>
        <v>Autos détail</v>
      </c>
      <c r="W357" s="150" t="str">
        <f>+VLOOKUP($L357,Data_Validation!$A:$E,5,0)</f>
        <v>$</v>
      </c>
      <c r="X357" s="150">
        <f>+VLOOKUP($L357,Data_Validation!$A:$F,6,0)</f>
        <v>0</v>
      </c>
    </row>
    <row r="358" spans="1:24" ht="15.75" customHeight="1">
      <c r="A358" s="141" t="s">
        <v>1468</v>
      </c>
      <c r="B358" s="141" t="s">
        <v>1469</v>
      </c>
      <c r="C358" s="151">
        <v>0</v>
      </c>
      <c r="D358" s="151">
        <v>152076.37</v>
      </c>
      <c r="E358" s="151">
        <v>152076.37</v>
      </c>
      <c r="F358" s="141" t="s">
        <v>1417</v>
      </c>
      <c r="G358" s="141" t="s">
        <v>1069</v>
      </c>
      <c r="H358" s="143" t="s">
        <v>452</v>
      </c>
      <c r="I358" s="151"/>
      <c r="J358" s="151"/>
      <c r="K358" s="151"/>
      <c r="L358" s="145" t="str">
        <f t="shared" si="257"/>
        <v>606G</v>
      </c>
      <c r="M358" s="146" t="str">
        <f t="shared" si="258"/>
        <v>C/V - M240I XDRIVE COUPE</v>
      </c>
      <c r="N358" s="147">
        <f>+IF(OR($Q358=Parametres!$G$2,$Q358=Parametres!$G$3),I358,C358)</f>
        <v>0</v>
      </c>
      <c r="O358" s="147">
        <f>+IF(OR($Q358=Parametres!$G$2,$Q358=Parametres!$G$3),J358,D358)</f>
        <v>152076.37</v>
      </c>
      <c r="P358" s="147">
        <f>+IF(OR($Q358=Parametres!$G$2,$Q358=Parametres!$G$3),K358,E358)</f>
        <v>152076.37</v>
      </c>
      <c r="Q358" s="146" t="str">
        <f t="shared" ref="Q358:S358" si="360">+F358</f>
        <v>6-Coût des ventes</v>
      </c>
      <c r="R358" s="145" t="str">
        <f t="shared" si="360"/>
        <v>406G</v>
      </c>
      <c r="S358" s="146" t="str">
        <f t="shared" si="360"/>
        <v>_</v>
      </c>
      <c r="T358" s="165" t="str">
        <f>+VLOOKUP($L358,Data_Validation!$A:$D,1,0)</f>
        <v>606G</v>
      </c>
      <c r="U358" s="150" t="str">
        <f>+VLOOKUP($L358,Data_Validation!$A:$D,3,0)</f>
        <v>Véhicules neufs</v>
      </c>
      <c r="V358" s="150" t="str">
        <f>+VLOOKUP($L358,Data_Validation!$A:$D,4,0)</f>
        <v>Autos détail</v>
      </c>
      <c r="W358" s="150" t="str">
        <f>+VLOOKUP($L358,Data_Validation!$A:$E,5,0)</f>
        <v>$</v>
      </c>
      <c r="X358" s="150">
        <f>+VLOOKUP($L358,Data_Validation!$A:$F,6,0)</f>
        <v>0</v>
      </c>
    </row>
    <row r="359" spans="1:24" ht="15" customHeight="1">
      <c r="A359" s="141" t="s">
        <v>1473</v>
      </c>
      <c r="B359" s="141" t="s">
        <v>1475</v>
      </c>
      <c r="C359" s="142">
        <v>352290.25</v>
      </c>
      <c r="D359" s="142">
        <v>105429.31</v>
      </c>
      <c r="E359" s="142">
        <v>457719.56</v>
      </c>
      <c r="F359" s="141" t="s">
        <v>1417</v>
      </c>
      <c r="G359" s="141" t="s">
        <v>1071</v>
      </c>
      <c r="H359" s="143" t="s">
        <v>452</v>
      </c>
      <c r="I359" s="151"/>
      <c r="J359" s="151"/>
      <c r="K359" s="151"/>
      <c r="L359" s="145" t="str">
        <f t="shared" si="257"/>
        <v>607C</v>
      </c>
      <c r="M359" s="146" t="str">
        <f t="shared" si="258"/>
        <v>C/V - M3 COMPETITION</v>
      </c>
      <c r="N359" s="147">
        <f>+IF(OR($Q359=Parametres!$G$2,$Q359=Parametres!$G$3),I359,C359)</f>
        <v>352290.25</v>
      </c>
      <c r="O359" s="147">
        <f>+IF(OR($Q359=Parametres!$G$2,$Q359=Parametres!$G$3),J359,D359)</f>
        <v>105429.31</v>
      </c>
      <c r="P359" s="147">
        <f>+IF(OR($Q359=Parametres!$G$2,$Q359=Parametres!$G$3),K359,E359)</f>
        <v>457719.56</v>
      </c>
      <c r="Q359" s="146" t="str">
        <f t="shared" ref="Q359:S359" si="361">+F359</f>
        <v>6-Coût des ventes</v>
      </c>
      <c r="R359" s="145" t="str">
        <f t="shared" si="361"/>
        <v>407C</v>
      </c>
      <c r="S359" s="146" t="str">
        <f t="shared" si="361"/>
        <v>_</v>
      </c>
      <c r="T359" s="150" t="str">
        <f>+VLOOKUP($L359,Data_Validation!$A:$D,1,0)</f>
        <v>607C</v>
      </c>
      <c r="U359" s="150" t="str">
        <f>+VLOOKUP($L359,Data_Validation!$A:$D,3,0)</f>
        <v>Véhicules neufs</v>
      </c>
      <c r="V359" s="150" t="str">
        <f>+VLOOKUP($L359,Data_Validation!$A:$D,4,0)</f>
        <v>Autos détail</v>
      </c>
      <c r="W359" s="150" t="str">
        <f>+VLOOKUP($L359,Data_Validation!$A:$E,5,0)</f>
        <v>$</v>
      </c>
      <c r="X359" s="150">
        <f>+VLOOKUP($L359,Data_Validation!$A:$F,6,0)</f>
        <v>0</v>
      </c>
    </row>
    <row r="360" spans="1:24" ht="15" customHeight="1">
      <c r="A360" s="141" t="s">
        <v>1073</v>
      </c>
      <c r="B360" s="141" t="s">
        <v>1478</v>
      </c>
      <c r="C360" s="144">
        <v>320096.37</v>
      </c>
      <c r="D360" s="144">
        <v>62861.84</v>
      </c>
      <c r="E360" s="144">
        <v>382958.21</v>
      </c>
      <c r="F360" s="141" t="s">
        <v>1417</v>
      </c>
      <c r="G360" s="141" t="s">
        <v>1074</v>
      </c>
      <c r="H360" s="143" t="s">
        <v>452</v>
      </c>
      <c r="I360" s="142"/>
      <c r="J360" s="142"/>
      <c r="K360" s="142"/>
      <c r="L360" s="145" t="str">
        <f t="shared" si="257"/>
        <v>609</v>
      </c>
      <c r="M360" s="146" t="str">
        <f t="shared" si="258"/>
        <v>X2 XDRIVE28I</v>
      </c>
      <c r="N360" s="147">
        <f>+IF(OR($Q360=Parametres!$G$2,$Q360=Parametres!$G$3),I360,C360)</f>
        <v>320096.37</v>
      </c>
      <c r="O360" s="147">
        <f>+IF(OR($Q360=Parametres!$G$2,$Q360=Parametres!$G$3),J360,D360)</f>
        <v>62861.84</v>
      </c>
      <c r="P360" s="147">
        <f>+IF(OR($Q360=Parametres!$G$2,$Q360=Parametres!$G$3),K360,E360)</f>
        <v>382958.21</v>
      </c>
      <c r="Q360" s="146" t="str">
        <f t="shared" ref="Q360:S360" si="362">+F360</f>
        <v>6-Coût des ventes</v>
      </c>
      <c r="R360" s="145" t="str">
        <f t="shared" si="362"/>
        <v>409</v>
      </c>
      <c r="S360" s="146" t="str">
        <f t="shared" si="362"/>
        <v>_</v>
      </c>
      <c r="T360" s="150" t="str">
        <f>+VLOOKUP($L360,Data_Validation!$A:$D,1,0)</f>
        <v>609</v>
      </c>
      <c r="U360" s="150" t="str">
        <f>+VLOOKUP($L360,Data_Validation!$A:$D,3,0)</f>
        <v>Véhicules neufs</v>
      </c>
      <c r="V360" s="150" t="str">
        <f>+VLOOKUP($L360,Data_Validation!$A:$D,4,0)</f>
        <v>Camions détail</v>
      </c>
      <c r="W360" s="150" t="str">
        <f>+VLOOKUP($L360,Data_Validation!$A:$E,5,0)</f>
        <v>$</v>
      </c>
      <c r="X360" s="150">
        <f>+VLOOKUP($L360,Data_Validation!$A:$F,6,0)</f>
        <v>0</v>
      </c>
    </row>
    <row r="361" spans="1:24" ht="15" customHeight="1">
      <c r="A361" s="141" t="s">
        <v>1077</v>
      </c>
      <c r="B361" s="141" t="s">
        <v>1481</v>
      </c>
      <c r="C361" s="142">
        <v>208122.73</v>
      </c>
      <c r="D361" s="142">
        <v>0</v>
      </c>
      <c r="E361" s="142">
        <v>208122.73</v>
      </c>
      <c r="F361" s="141" t="s">
        <v>1417</v>
      </c>
      <c r="G361" s="141" t="s">
        <v>1078</v>
      </c>
      <c r="H361" s="143" t="s">
        <v>452</v>
      </c>
      <c r="I361" s="151"/>
      <c r="J361" s="151"/>
      <c r="K361" s="151"/>
      <c r="L361" s="145" t="str">
        <f t="shared" si="257"/>
        <v>609A</v>
      </c>
      <c r="M361" s="146" t="str">
        <f t="shared" si="258"/>
        <v>X2 M35I XDRIVE</v>
      </c>
      <c r="N361" s="147">
        <f>+IF(OR($Q361=Parametres!$G$2,$Q361=Parametres!$G$3),I361,C361)</f>
        <v>208122.73</v>
      </c>
      <c r="O361" s="147">
        <f>+IF(OR($Q361=Parametres!$G$2,$Q361=Parametres!$G$3),J361,D361)</f>
        <v>0</v>
      </c>
      <c r="P361" s="147">
        <f>+IF(OR($Q361=Parametres!$G$2,$Q361=Parametres!$G$3),K361,E361)</f>
        <v>208122.73</v>
      </c>
      <c r="Q361" s="146" t="str">
        <f t="shared" ref="Q361:S361" si="363">+F361</f>
        <v>6-Coût des ventes</v>
      </c>
      <c r="R361" s="145" t="str">
        <f t="shared" si="363"/>
        <v>409A</v>
      </c>
      <c r="S361" s="146" t="str">
        <f t="shared" si="363"/>
        <v>_</v>
      </c>
      <c r="T361" s="150" t="str">
        <f>+VLOOKUP($L361,Data_Validation!$A:$D,1,0)</f>
        <v>609A</v>
      </c>
      <c r="U361" s="150" t="str">
        <f>+VLOOKUP($L361,Data_Validation!$A:$D,3,0)</f>
        <v>Véhicules neufs</v>
      </c>
      <c r="V361" s="150" t="str">
        <f>+VLOOKUP($L361,Data_Validation!$A:$D,4,0)</f>
        <v>Camions détail</v>
      </c>
      <c r="W361" s="150" t="str">
        <f>+VLOOKUP($L361,Data_Validation!$A:$E,5,0)</f>
        <v>$</v>
      </c>
      <c r="X361" s="150">
        <f>+VLOOKUP($L361,Data_Validation!$A:$F,6,0)</f>
        <v>0</v>
      </c>
    </row>
    <row r="362" spans="1:24" ht="15.75" customHeight="1">
      <c r="A362" s="141" t="s">
        <v>1079</v>
      </c>
      <c r="B362" s="141" t="s">
        <v>1482</v>
      </c>
      <c r="C362" s="144">
        <v>1469379.66</v>
      </c>
      <c r="D362" s="144">
        <v>0</v>
      </c>
      <c r="E362" s="144">
        <v>1469379.66</v>
      </c>
      <c r="F362" s="141" t="s">
        <v>1417</v>
      </c>
      <c r="G362" s="141" t="s">
        <v>1080</v>
      </c>
      <c r="H362" s="143" t="s">
        <v>452</v>
      </c>
      <c r="I362" s="142"/>
      <c r="J362" s="142"/>
      <c r="K362" s="142"/>
      <c r="L362" s="145" t="str">
        <f t="shared" si="257"/>
        <v>609C</v>
      </c>
      <c r="M362" s="146" t="str">
        <f t="shared" si="258"/>
        <v>X3 M50 XDRIVE</v>
      </c>
      <c r="N362" s="147">
        <f>+IF(OR($Q362=Parametres!$G$2,$Q362=Parametres!$G$3),I362,C362)</f>
        <v>1469379.66</v>
      </c>
      <c r="O362" s="147">
        <f>+IF(OR($Q362=Parametres!$G$2,$Q362=Parametres!$G$3),J362,D362)</f>
        <v>0</v>
      </c>
      <c r="P362" s="147">
        <f>+IF(OR($Q362=Parametres!$G$2,$Q362=Parametres!$G$3),K362,E362)</f>
        <v>1469379.66</v>
      </c>
      <c r="Q362" s="146" t="str">
        <f t="shared" ref="Q362:S362" si="364">+F362</f>
        <v>6-Coût des ventes</v>
      </c>
      <c r="R362" s="145" t="str">
        <f t="shared" si="364"/>
        <v>409C</v>
      </c>
      <c r="S362" s="146" t="str">
        <f t="shared" si="364"/>
        <v>_</v>
      </c>
      <c r="T362" s="150" t="str">
        <f>+VLOOKUP($L362,Data_Validation!$A:$D,1,0)</f>
        <v>609C</v>
      </c>
      <c r="U362" s="150" t="str">
        <f>+VLOOKUP($L362,Data_Validation!$A:$D,3,0)</f>
        <v>Véhicules neufs</v>
      </c>
      <c r="V362" s="150" t="str">
        <f>+VLOOKUP($L362,Data_Validation!$A:$D,4,0)</f>
        <v>Camions détail</v>
      </c>
      <c r="W362" s="150" t="str">
        <f>+VLOOKUP($L362,Data_Validation!$A:$E,5,0)</f>
        <v>$</v>
      </c>
      <c r="X362" s="150">
        <f>+VLOOKUP($L362,Data_Validation!$A:$F,6,0)</f>
        <v>0</v>
      </c>
    </row>
    <row r="363" spans="1:24" ht="15.75" customHeight="1">
      <c r="A363" s="141" t="s">
        <v>1484</v>
      </c>
      <c r="B363" s="141" t="s">
        <v>1485</v>
      </c>
      <c r="C363" s="151">
        <v>269738.17</v>
      </c>
      <c r="D363" s="151">
        <v>59895.4</v>
      </c>
      <c r="E363" s="151">
        <v>329633.57</v>
      </c>
      <c r="F363" s="141" t="s">
        <v>1417</v>
      </c>
      <c r="G363" s="141" t="s">
        <v>1083</v>
      </c>
      <c r="H363" s="143" t="s">
        <v>452</v>
      </c>
      <c r="I363" s="151"/>
      <c r="J363" s="151"/>
      <c r="K363" s="151"/>
      <c r="L363" s="145" t="str">
        <f t="shared" si="257"/>
        <v>611C</v>
      </c>
      <c r="M363" s="146" t="str">
        <f t="shared" si="258"/>
        <v>C/V - 330I XDRIVE SEDAN</v>
      </c>
      <c r="N363" s="147">
        <f>+IF(OR($Q363=Parametres!$G$2,$Q363=Parametres!$G$3),I363,C363)</f>
        <v>269738.17</v>
      </c>
      <c r="O363" s="147">
        <f>+IF(OR($Q363=Parametres!$G$2,$Q363=Parametres!$G$3),J363,D363)</f>
        <v>59895.4</v>
      </c>
      <c r="P363" s="147">
        <f>+IF(OR($Q363=Parametres!$G$2,$Q363=Parametres!$G$3),K363,E363)</f>
        <v>329633.57</v>
      </c>
      <c r="Q363" s="146" t="str">
        <f t="shared" ref="Q363:S363" si="365">+F363</f>
        <v>6-Coût des ventes</v>
      </c>
      <c r="R363" s="145" t="str">
        <f t="shared" si="365"/>
        <v>411C</v>
      </c>
      <c r="S363" s="146" t="str">
        <f t="shared" si="365"/>
        <v>_</v>
      </c>
      <c r="T363" s="149" t="str">
        <f>+VLOOKUP($L363,Data_Validation!$A:$D,1,0)</f>
        <v>611C</v>
      </c>
      <c r="U363" s="150" t="str">
        <f>+VLOOKUP($L363,Data_Validation!$A:$D,3,0)</f>
        <v>Véhicules neufs</v>
      </c>
      <c r="V363" s="150" t="str">
        <f>+VLOOKUP($L363,Data_Validation!$A:$D,4,0)</f>
        <v>Autos détail</v>
      </c>
      <c r="W363" s="150" t="str">
        <f>+VLOOKUP($L363,Data_Validation!$A:$E,5,0)</f>
        <v>$</v>
      </c>
      <c r="X363" s="150">
        <f>+VLOOKUP($L363,Data_Validation!$A:$F,6,0)</f>
        <v>0</v>
      </c>
    </row>
    <row r="364" spans="1:24" ht="15" customHeight="1">
      <c r="A364" s="141" t="s">
        <v>1086</v>
      </c>
      <c r="B364" s="141" t="s">
        <v>1486</v>
      </c>
      <c r="C364" s="142">
        <v>427828.28</v>
      </c>
      <c r="D364" s="142">
        <v>0</v>
      </c>
      <c r="E364" s="142">
        <v>427828.28</v>
      </c>
      <c r="F364" s="141" t="s">
        <v>1417</v>
      </c>
      <c r="G364" s="141" t="s">
        <v>1087</v>
      </c>
      <c r="H364" s="143" t="s">
        <v>452</v>
      </c>
      <c r="I364" s="151"/>
      <c r="J364" s="151"/>
      <c r="K364" s="151"/>
      <c r="L364" s="145" t="str">
        <f t="shared" si="257"/>
        <v>612C</v>
      </c>
      <c r="M364" s="146" t="str">
        <f t="shared" si="258"/>
        <v>M340I XDRIVE</v>
      </c>
      <c r="N364" s="147">
        <f>+IF(OR($Q364=Parametres!$G$2,$Q364=Parametres!$G$3),I364,C364)</f>
        <v>427828.28</v>
      </c>
      <c r="O364" s="147">
        <f>+IF(OR($Q364=Parametres!$G$2,$Q364=Parametres!$G$3),J364,D364)</f>
        <v>0</v>
      </c>
      <c r="P364" s="147">
        <f>+IF(OR($Q364=Parametres!$G$2,$Q364=Parametres!$G$3),K364,E364)</f>
        <v>427828.28</v>
      </c>
      <c r="Q364" s="146" t="str">
        <f t="shared" ref="Q364:S364" si="366">+F364</f>
        <v>6-Coût des ventes</v>
      </c>
      <c r="R364" s="145" t="str">
        <f t="shared" si="366"/>
        <v>412C</v>
      </c>
      <c r="S364" s="146" t="str">
        <f t="shared" si="366"/>
        <v>_</v>
      </c>
      <c r="T364" s="150" t="str">
        <f>+VLOOKUP($L364,Data_Validation!$A:$D,1,0)</f>
        <v>612C</v>
      </c>
      <c r="U364" s="150" t="str">
        <f>+VLOOKUP($L364,Data_Validation!$A:$D,3,0)</f>
        <v>Véhicules neufs</v>
      </c>
      <c r="V364" s="150" t="str">
        <f>+VLOOKUP($L364,Data_Validation!$A:$D,4,0)</f>
        <v>Autos détail</v>
      </c>
      <c r="W364" s="150" t="str">
        <f>+VLOOKUP($L364,Data_Validation!$A:$E,5,0)</f>
        <v>$</v>
      </c>
      <c r="X364" s="150">
        <f>+VLOOKUP($L364,Data_Validation!$A:$F,6,0)</f>
        <v>0</v>
      </c>
    </row>
    <row r="365" spans="1:24" ht="15" customHeight="1">
      <c r="A365" s="141" t="s">
        <v>1089</v>
      </c>
      <c r="B365" s="141" t="s">
        <v>1487</v>
      </c>
      <c r="C365" s="142">
        <v>177728.53</v>
      </c>
      <c r="D365" s="142">
        <v>0</v>
      </c>
      <c r="E365" s="142">
        <v>177728.53</v>
      </c>
      <c r="F365" s="141" t="s">
        <v>1417</v>
      </c>
      <c r="G365" s="141" t="s">
        <v>1090</v>
      </c>
      <c r="H365" s="143" t="s">
        <v>452</v>
      </c>
      <c r="I365" s="151"/>
      <c r="J365" s="151"/>
      <c r="K365" s="151"/>
      <c r="L365" s="145" t="str">
        <f t="shared" si="257"/>
        <v>614C</v>
      </c>
      <c r="M365" s="146" t="str">
        <f t="shared" si="258"/>
        <v>I4 M60 XDRIVE GRAN COUPE</v>
      </c>
      <c r="N365" s="147">
        <f>+IF(OR($Q365=Parametres!$G$2,$Q365=Parametres!$G$3),I365,C365)</f>
        <v>177728.53</v>
      </c>
      <c r="O365" s="147">
        <f>+IF(OR($Q365=Parametres!$G$2,$Q365=Parametres!$G$3),J365,D365)</f>
        <v>0</v>
      </c>
      <c r="P365" s="147">
        <f>+IF(OR($Q365=Parametres!$G$2,$Q365=Parametres!$G$3),K365,E365)</f>
        <v>177728.53</v>
      </c>
      <c r="Q365" s="146" t="str">
        <f t="shared" ref="Q365:S365" si="367">+F365</f>
        <v>6-Coût des ventes</v>
      </c>
      <c r="R365" s="145" t="str">
        <f t="shared" si="367"/>
        <v>414C</v>
      </c>
      <c r="S365" s="146" t="str">
        <f t="shared" si="367"/>
        <v>_</v>
      </c>
      <c r="T365" s="165" t="str">
        <f>+VLOOKUP($L365,Data_Validation!$A:$D,1,0)</f>
        <v>614C</v>
      </c>
      <c r="U365" s="150" t="str">
        <f>+VLOOKUP($L365,Data_Validation!$A:$D,3,0)</f>
        <v>Véhicules neufs</v>
      </c>
      <c r="V365" s="150" t="str">
        <f>+VLOOKUP($L365,Data_Validation!$A:$D,4,0)</f>
        <v>Autos détail</v>
      </c>
      <c r="W365" s="150" t="str">
        <f>+VLOOKUP($L365,Data_Validation!$A:$E,5,0)</f>
        <v>$</v>
      </c>
      <c r="X365" s="150">
        <f>+VLOOKUP($L365,Data_Validation!$A:$F,6,0)</f>
        <v>0</v>
      </c>
    </row>
    <row r="366" spans="1:24" ht="15" customHeight="1">
      <c r="A366" s="141" t="s">
        <v>1489</v>
      </c>
      <c r="B366" s="141" t="s">
        <v>1490</v>
      </c>
      <c r="C366" s="142">
        <v>150953.95000000001</v>
      </c>
      <c r="D366" s="142">
        <v>0</v>
      </c>
      <c r="E366" s="142">
        <v>150953.95000000001</v>
      </c>
      <c r="F366" s="141" t="s">
        <v>1417</v>
      </c>
      <c r="G366" s="141" t="s">
        <v>1094</v>
      </c>
      <c r="H366" s="143" t="s">
        <v>452</v>
      </c>
      <c r="I366" s="151"/>
      <c r="J366" s="151"/>
      <c r="K366" s="151"/>
      <c r="L366" s="145" t="str">
        <f t="shared" si="257"/>
        <v>615A</v>
      </c>
      <c r="M366" s="146" t="str">
        <f t="shared" si="258"/>
        <v>C/V - 750e xDRIVE</v>
      </c>
      <c r="N366" s="147">
        <f>+IF(OR($Q366=Parametres!$G$2,$Q366=Parametres!$G$3),I366,C366)</f>
        <v>150953.95000000001</v>
      </c>
      <c r="O366" s="147">
        <f>+IF(OR($Q366=Parametres!$G$2,$Q366=Parametres!$G$3),J366,D366)</f>
        <v>0</v>
      </c>
      <c r="P366" s="147">
        <f>+IF(OR($Q366=Parametres!$G$2,$Q366=Parametres!$G$3),K366,E366)</f>
        <v>150953.95000000001</v>
      </c>
      <c r="Q366" s="146" t="str">
        <f t="shared" ref="Q366:S366" si="368">+F366</f>
        <v>6-Coût des ventes</v>
      </c>
      <c r="R366" s="145" t="str">
        <f t="shared" si="368"/>
        <v>415A</v>
      </c>
      <c r="S366" s="146" t="str">
        <f t="shared" si="368"/>
        <v>_</v>
      </c>
      <c r="T366" s="150" t="str">
        <f>+VLOOKUP($L366,Data_Validation!$A:$D,1,0)</f>
        <v>615A</v>
      </c>
      <c r="U366" s="150" t="str">
        <f>+VLOOKUP($L366,Data_Validation!$A:$D,3,0)</f>
        <v>Véhicules neufs</v>
      </c>
      <c r="V366" s="150" t="str">
        <f>+VLOOKUP($L366,Data_Validation!$A:$D,4,0)</f>
        <v>Autos détail</v>
      </c>
      <c r="W366" s="150" t="str">
        <f>+VLOOKUP($L366,Data_Validation!$A:$E,5,0)</f>
        <v>$</v>
      </c>
      <c r="X366" s="150">
        <f>+VLOOKUP($L366,Data_Validation!$A:$F,6,0)</f>
        <v>0</v>
      </c>
    </row>
    <row r="367" spans="1:24" ht="15" customHeight="1">
      <c r="A367" s="141" t="s">
        <v>1492</v>
      </c>
      <c r="B367" s="141" t="s">
        <v>1493</v>
      </c>
      <c r="C367" s="151">
        <v>1684183.68</v>
      </c>
      <c r="D367" s="151">
        <v>369325.44</v>
      </c>
      <c r="E367" s="151">
        <v>2053509.1200000001</v>
      </c>
      <c r="F367" s="141" t="s">
        <v>1417</v>
      </c>
      <c r="G367" s="141" t="s">
        <v>1097</v>
      </c>
      <c r="H367" s="143" t="s">
        <v>452</v>
      </c>
      <c r="I367" s="151"/>
      <c r="J367" s="151"/>
      <c r="K367" s="151"/>
      <c r="L367" s="145" t="str">
        <f t="shared" si="257"/>
        <v>616</v>
      </c>
      <c r="M367" s="146" t="str">
        <f t="shared" si="258"/>
        <v>C/V - X1 XDRIVE 28I</v>
      </c>
      <c r="N367" s="147">
        <f>+IF(OR($Q367=Parametres!$G$2,$Q367=Parametres!$G$3),I367,C367)</f>
        <v>1684183.68</v>
      </c>
      <c r="O367" s="147">
        <f>+IF(OR($Q367=Parametres!$G$2,$Q367=Parametres!$G$3),J367,D367)</f>
        <v>369325.44</v>
      </c>
      <c r="P367" s="147">
        <f>+IF(OR($Q367=Parametres!$G$2,$Q367=Parametres!$G$3),K367,E367)</f>
        <v>2053509.1200000001</v>
      </c>
      <c r="Q367" s="146" t="str">
        <f t="shared" ref="Q367:S367" si="369">+F367</f>
        <v>6-Coût des ventes</v>
      </c>
      <c r="R367" s="145" t="str">
        <f t="shared" si="369"/>
        <v>416</v>
      </c>
      <c r="S367" s="146" t="str">
        <f t="shared" si="369"/>
        <v>_</v>
      </c>
      <c r="T367" s="150" t="str">
        <f>+VLOOKUP($L367,Data_Validation!$A:$D,1,0)</f>
        <v>616</v>
      </c>
      <c r="U367" s="150" t="str">
        <f>+VLOOKUP($L367,Data_Validation!$A:$D,3,0)</f>
        <v>Véhicules neufs</v>
      </c>
      <c r="V367" s="150" t="str">
        <f>+VLOOKUP($L367,Data_Validation!$A:$D,4,0)</f>
        <v>Camions détail</v>
      </c>
      <c r="W367" s="150" t="str">
        <f>+VLOOKUP($L367,Data_Validation!$A:$E,5,0)</f>
        <v>$</v>
      </c>
      <c r="X367" s="150">
        <f>+VLOOKUP($L367,Data_Validation!$A:$F,6,0)</f>
        <v>0</v>
      </c>
    </row>
    <row r="368" spans="1:24" ht="15" customHeight="1">
      <c r="A368" s="141" t="s">
        <v>1494</v>
      </c>
      <c r="B368" s="141" t="s">
        <v>1495</v>
      </c>
      <c r="C368" s="142">
        <v>555956.64</v>
      </c>
      <c r="D368" s="142">
        <v>279326.12</v>
      </c>
      <c r="E368" s="142">
        <v>835282.76</v>
      </c>
      <c r="F368" s="141" t="s">
        <v>1417</v>
      </c>
      <c r="G368" s="141" t="s">
        <v>1099</v>
      </c>
      <c r="H368" s="143" t="s">
        <v>452</v>
      </c>
      <c r="I368" s="151"/>
      <c r="J368" s="151"/>
      <c r="K368" s="151"/>
      <c r="L368" s="145" t="str">
        <f t="shared" si="257"/>
        <v>616A</v>
      </c>
      <c r="M368" s="146" t="str">
        <f t="shared" si="258"/>
        <v>C/V - X1 M35i xDRIVE</v>
      </c>
      <c r="N368" s="147">
        <f>+IF(OR($Q368=Parametres!$G$2,$Q368=Parametres!$G$3),I368,C368)</f>
        <v>555956.64</v>
      </c>
      <c r="O368" s="147">
        <f>+IF(OR($Q368=Parametres!$G$2,$Q368=Parametres!$G$3),J368,D368)</f>
        <v>279326.12</v>
      </c>
      <c r="P368" s="147">
        <f>+IF(OR($Q368=Parametres!$G$2,$Q368=Parametres!$G$3),K368,E368)</f>
        <v>835282.76</v>
      </c>
      <c r="Q368" s="146" t="str">
        <f t="shared" ref="Q368:S368" si="370">+F368</f>
        <v>6-Coût des ventes</v>
      </c>
      <c r="R368" s="145" t="str">
        <f t="shared" si="370"/>
        <v>416A</v>
      </c>
      <c r="S368" s="146" t="str">
        <f t="shared" si="370"/>
        <v>_</v>
      </c>
      <c r="T368" s="150" t="str">
        <f>+VLOOKUP($L368,Data_Validation!$A:$D,1,0)</f>
        <v>616A</v>
      </c>
      <c r="U368" s="150" t="str">
        <f>+VLOOKUP($L368,Data_Validation!$A:$D,3,0)</f>
        <v>Véhicules neufs</v>
      </c>
      <c r="V368" s="150" t="str">
        <f>+VLOOKUP($L368,Data_Validation!$A:$D,4,0)</f>
        <v>Camions détail</v>
      </c>
      <c r="W368" s="150" t="str">
        <f>+VLOOKUP($L368,Data_Validation!$A:$E,5,0)</f>
        <v>$</v>
      </c>
      <c r="X368" s="150">
        <f>+VLOOKUP($L368,Data_Validation!$A:$F,6,0)</f>
        <v>0</v>
      </c>
    </row>
    <row r="369" spans="1:24" ht="15.75" customHeight="1">
      <c r="A369" s="141" t="s">
        <v>1496</v>
      </c>
      <c r="B369" s="141" t="s">
        <v>1497</v>
      </c>
      <c r="C369" s="151">
        <v>-365232.8</v>
      </c>
      <c r="D369" s="151">
        <v>-59259</v>
      </c>
      <c r="E369" s="151">
        <v>-424491.8</v>
      </c>
      <c r="F369" s="141" t="s">
        <v>1417</v>
      </c>
      <c r="G369" s="141" t="s">
        <v>1498</v>
      </c>
      <c r="H369" s="143" t="s">
        <v>452</v>
      </c>
      <c r="I369" s="151"/>
      <c r="J369" s="151"/>
      <c r="K369" s="151"/>
      <c r="L369" s="145" t="str">
        <f t="shared" si="257"/>
        <v>617A</v>
      </c>
      <c r="M369" s="146" t="str">
        <f t="shared" si="258"/>
        <v>RESERVE DETAILLANT</v>
      </c>
      <c r="N369" s="147">
        <f>+IF(OR($Q369=Parametres!$G$2,$Q369=Parametres!$G$3),I369,C369)</f>
        <v>-365232.8</v>
      </c>
      <c r="O369" s="147">
        <f>+IF(OR($Q369=Parametres!$G$2,$Q369=Parametres!$G$3),J369,D369)</f>
        <v>-59259</v>
      </c>
      <c r="P369" s="147">
        <f>+IF(OR($Q369=Parametres!$G$2,$Q369=Parametres!$G$3),K369,E369)</f>
        <v>-424491.8</v>
      </c>
      <c r="Q369" s="146" t="str">
        <f t="shared" ref="Q369:S369" si="371">+F369</f>
        <v>6-Coût des ventes</v>
      </c>
      <c r="R369" s="145" t="str">
        <f t="shared" si="371"/>
        <v>617</v>
      </c>
      <c r="S369" s="146" t="str">
        <f t="shared" si="371"/>
        <v>_</v>
      </c>
      <c r="T369" s="165" t="str">
        <f>+VLOOKUP($L369,Data_Validation!$A:$D,1,0)</f>
        <v>617A</v>
      </c>
      <c r="U369" s="150" t="str">
        <f>+VLOOKUP($L369,Data_Validation!$A:$D,3,0)</f>
        <v>Véhicules neufs</v>
      </c>
      <c r="V369" s="150" t="str">
        <f>+VLOOKUP($L369,Data_Validation!$A:$D,4,0)</f>
        <v>holdbacks</v>
      </c>
      <c r="W369" s="150" t="str">
        <f>+VLOOKUP($L369,Data_Validation!$A:$E,5,0)</f>
        <v>$</v>
      </c>
      <c r="X369" s="150">
        <f>+VLOOKUP($L369,Data_Validation!$A:$F,6,0)</f>
        <v>0</v>
      </c>
    </row>
    <row r="370" spans="1:24" ht="15" customHeight="1">
      <c r="A370" s="141" t="s">
        <v>1499</v>
      </c>
      <c r="B370" s="141" t="s">
        <v>1500</v>
      </c>
      <c r="C370" s="142">
        <v>2215287.8199999998</v>
      </c>
      <c r="D370" s="142">
        <v>256800.2</v>
      </c>
      <c r="E370" s="142">
        <v>2472088.02</v>
      </c>
      <c r="F370" s="141" t="s">
        <v>1417</v>
      </c>
      <c r="G370" s="141" t="s">
        <v>1101</v>
      </c>
      <c r="H370" s="143" t="s">
        <v>452</v>
      </c>
      <c r="I370" s="151"/>
      <c r="J370" s="151"/>
      <c r="K370" s="151"/>
      <c r="L370" s="145" t="str">
        <f t="shared" si="257"/>
        <v>618</v>
      </c>
      <c r="M370" s="146" t="str">
        <f t="shared" si="258"/>
        <v>C/V - AUTRES MODELES BMW AUTO</v>
      </c>
      <c r="N370" s="147">
        <f>+IF(OR($Q370=Parametres!$G$2,$Q370=Parametres!$G$3),I370,C370)</f>
        <v>2215287.8199999998</v>
      </c>
      <c r="O370" s="147">
        <f>+IF(OR($Q370=Parametres!$G$2,$Q370=Parametres!$G$3),J370,D370)</f>
        <v>256800.2</v>
      </c>
      <c r="P370" s="147">
        <f>+IF(OR($Q370=Parametres!$G$2,$Q370=Parametres!$G$3),K370,E370)</f>
        <v>2472088.02</v>
      </c>
      <c r="Q370" s="146" t="str">
        <f t="shared" ref="Q370:S370" si="372">+F370</f>
        <v>6-Coût des ventes</v>
      </c>
      <c r="R370" s="145" t="str">
        <f t="shared" si="372"/>
        <v>418</v>
      </c>
      <c r="S370" s="146" t="str">
        <f t="shared" si="372"/>
        <v>_</v>
      </c>
      <c r="T370" s="150" t="str">
        <f>+VLOOKUP($L370,Data_Validation!$A:$D,1,0)</f>
        <v>618</v>
      </c>
      <c r="U370" s="150" t="str">
        <f>+VLOOKUP($L370,Data_Validation!$A:$D,3,0)</f>
        <v>Véhicules neufs</v>
      </c>
      <c r="V370" s="150" t="str">
        <f>+VLOOKUP($L370,Data_Validation!$A:$D,4,0)</f>
        <v>Ex-Démos et courtoisies</v>
      </c>
      <c r="W370" s="150" t="str">
        <f>+VLOOKUP($L370,Data_Validation!$A:$E,5,0)</f>
        <v>$</v>
      </c>
      <c r="X370" s="150">
        <f>+VLOOKUP($L370,Data_Validation!$A:$F,6,0)</f>
        <v>0</v>
      </c>
    </row>
    <row r="371" spans="1:24" ht="15" customHeight="1">
      <c r="A371" s="141" t="s">
        <v>1502</v>
      </c>
      <c r="B371" s="141" t="s">
        <v>1503</v>
      </c>
      <c r="C371" s="142">
        <v>295388.79999999999</v>
      </c>
      <c r="D371" s="142">
        <v>0</v>
      </c>
      <c r="E371" s="142">
        <v>295388.79999999999</v>
      </c>
      <c r="F371" s="141" t="s">
        <v>1417</v>
      </c>
      <c r="G371" s="141" t="s">
        <v>1101</v>
      </c>
      <c r="H371" s="143" t="s">
        <v>452</v>
      </c>
      <c r="I371" s="151"/>
      <c r="J371" s="151"/>
      <c r="K371" s="151"/>
      <c r="L371" s="145" t="str">
        <f t="shared" si="257"/>
        <v>618A</v>
      </c>
      <c r="M371" s="146" t="str">
        <f t="shared" si="258"/>
        <v>C/V - AUTRES MODELES BMW CAMION</v>
      </c>
      <c r="N371" s="147">
        <f>+IF(OR($Q371=Parametres!$G$2,$Q371=Parametres!$G$3),I371,C371)</f>
        <v>295388.79999999999</v>
      </c>
      <c r="O371" s="147">
        <f>+IF(OR($Q371=Parametres!$G$2,$Q371=Parametres!$G$3),J371,D371)</f>
        <v>0</v>
      </c>
      <c r="P371" s="147">
        <f>+IF(OR($Q371=Parametres!$G$2,$Q371=Parametres!$G$3),K371,E371)</f>
        <v>295388.79999999999</v>
      </c>
      <c r="Q371" s="146" t="str">
        <f t="shared" ref="Q371:S371" si="373">+F371</f>
        <v>6-Coût des ventes</v>
      </c>
      <c r="R371" s="145" t="str">
        <f t="shared" si="373"/>
        <v>418</v>
      </c>
      <c r="S371" s="146" t="str">
        <f t="shared" si="373"/>
        <v>_</v>
      </c>
      <c r="T371" s="150" t="str">
        <f>+VLOOKUP($L371,Data_Validation!$A:$D,1,0)</f>
        <v>618A</v>
      </c>
      <c r="U371" s="150" t="str">
        <f>+VLOOKUP($L371,Data_Validation!$A:$D,3,0)</f>
        <v>Véhicules neufs</v>
      </c>
      <c r="V371" s="150" t="str">
        <f>+VLOOKUP($L371,Data_Validation!$A:$D,4,0)</f>
        <v>Ex-Démos et courtoisies</v>
      </c>
      <c r="W371" s="150" t="str">
        <f>+VLOOKUP($L371,Data_Validation!$A:$E,5,0)</f>
        <v>$</v>
      </c>
      <c r="X371" s="150">
        <f>+VLOOKUP($L371,Data_Validation!$A:$F,6,0)</f>
        <v>0</v>
      </c>
    </row>
    <row r="372" spans="1:24" ht="15" customHeight="1">
      <c r="A372" s="141" t="s">
        <v>1504</v>
      </c>
      <c r="B372" s="141" t="s">
        <v>1505</v>
      </c>
      <c r="C372" s="142">
        <v>1295266.92</v>
      </c>
      <c r="D372" s="142">
        <v>187993</v>
      </c>
      <c r="E372" s="142">
        <v>1483259.92</v>
      </c>
      <c r="F372" s="141" t="s">
        <v>1417</v>
      </c>
      <c r="G372" s="141" t="s">
        <v>1110</v>
      </c>
      <c r="H372" s="143" t="s">
        <v>452</v>
      </c>
      <c r="I372" s="143"/>
      <c r="J372" s="143"/>
      <c r="K372" s="143"/>
      <c r="L372" s="145" t="str">
        <f t="shared" si="257"/>
        <v>619</v>
      </c>
      <c r="M372" s="146" t="str">
        <f t="shared" si="258"/>
        <v>C/V - FLEET VOITURE BMW</v>
      </c>
      <c r="N372" s="147">
        <f>+IF(OR($Q372=Parametres!$G$2,$Q372=Parametres!$G$3),I372,C372)</f>
        <v>1295266.92</v>
      </c>
      <c r="O372" s="147">
        <f>+IF(OR($Q372=Parametres!$G$2,$Q372=Parametres!$G$3),J372,D372)</f>
        <v>187993</v>
      </c>
      <c r="P372" s="147">
        <f>+IF(OR($Q372=Parametres!$G$2,$Q372=Parametres!$G$3),K372,E372)</f>
        <v>1483259.92</v>
      </c>
      <c r="Q372" s="146" t="str">
        <f t="shared" ref="Q372:S372" si="374">+F372</f>
        <v>6-Coût des ventes</v>
      </c>
      <c r="R372" s="145" t="str">
        <f t="shared" si="374"/>
        <v>419</v>
      </c>
      <c r="S372" s="146" t="str">
        <f t="shared" si="374"/>
        <v>_</v>
      </c>
      <c r="T372" s="150" t="str">
        <f>+VLOOKUP($L372,Data_Validation!$A:$D,1,0)</f>
        <v>619</v>
      </c>
      <c r="U372" s="150" t="str">
        <f>+VLOOKUP($L372,Data_Validation!$A:$D,3,0)</f>
        <v>Véhicules neufs</v>
      </c>
      <c r="V372" s="150" t="str">
        <f>+VLOOKUP($L372,Data_Validation!$A:$D,4,0)</f>
        <v>Flottes</v>
      </c>
      <c r="W372" s="150" t="str">
        <f>+VLOOKUP($L372,Data_Validation!$A:$E,5,0)</f>
        <v>$</v>
      </c>
      <c r="X372" s="150">
        <f>+VLOOKUP($L372,Data_Validation!$A:$F,6,0)</f>
        <v>0</v>
      </c>
    </row>
    <row r="373" spans="1:24" ht="15" customHeight="1">
      <c r="A373" s="141" t="s">
        <v>1507</v>
      </c>
      <c r="B373" s="141" t="s">
        <v>1508</v>
      </c>
      <c r="C373" s="151">
        <v>457525.57</v>
      </c>
      <c r="D373" s="151">
        <v>0</v>
      </c>
      <c r="E373" s="151">
        <v>457525.57</v>
      </c>
      <c r="F373" s="141" t="s">
        <v>1417</v>
      </c>
      <c r="G373" s="141" t="s">
        <v>1112</v>
      </c>
      <c r="H373" s="143" t="s">
        <v>452</v>
      </c>
      <c r="I373" s="151"/>
      <c r="J373" s="151"/>
      <c r="K373" s="151"/>
      <c r="L373" s="145" t="str">
        <f t="shared" si="257"/>
        <v>619A</v>
      </c>
      <c r="M373" s="146" t="str">
        <f t="shared" si="258"/>
        <v>C/V - FLEET CAMION BMW</v>
      </c>
      <c r="N373" s="147">
        <f>+IF(OR($Q373=Parametres!$G$2,$Q373=Parametres!$G$3),I373,C373)</f>
        <v>457525.57</v>
      </c>
      <c r="O373" s="147">
        <f>+IF(OR($Q373=Parametres!$G$2,$Q373=Parametres!$G$3),J373,D373)</f>
        <v>0</v>
      </c>
      <c r="P373" s="147">
        <f>+IF(OR($Q373=Parametres!$G$2,$Q373=Parametres!$G$3),K373,E373)</f>
        <v>457525.57</v>
      </c>
      <c r="Q373" s="146" t="str">
        <f t="shared" ref="Q373:S373" si="375">+F373</f>
        <v>6-Coût des ventes</v>
      </c>
      <c r="R373" s="145" t="str">
        <f t="shared" si="375"/>
        <v>419A</v>
      </c>
      <c r="S373" s="146" t="str">
        <f t="shared" si="375"/>
        <v>_</v>
      </c>
      <c r="T373" s="150" t="str">
        <f>+VLOOKUP($L373,Data_Validation!$A:$D,1,0)</f>
        <v>619A</v>
      </c>
      <c r="U373" s="150" t="str">
        <f>+VLOOKUP($L373,Data_Validation!$A:$D,3,0)</f>
        <v>Véhicules neufs</v>
      </c>
      <c r="V373" s="150" t="str">
        <f>+VLOOKUP($L373,Data_Validation!$A:$D,4,0)</f>
        <v>Flottes</v>
      </c>
      <c r="W373" s="150" t="str">
        <f>+VLOOKUP($L373,Data_Validation!$A:$E,5,0)</f>
        <v>$</v>
      </c>
      <c r="X373" s="150">
        <f>+VLOOKUP($L373,Data_Validation!$A:$F,6,0)</f>
        <v>0</v>
      </c>
    </row>
    <row r="374" spans="1:24" ht="15.75" customHeight="1">
      <c r="A374" s="141" t="s">
        <v>1509</v>
      </c>
      <c r="B374" s="141" t="s">
        <v>1510</v>
      </c>
      <c r="C374" s="144">
        <v>308839.64</v>
      </c>
      <c r="D374" s="144">
        <v>0</v>
      </c>
      <c r="E374" s="144">
        <v>308839.64</v>
      </c>
      <c r="F374" s="141" t="s">
        <v>1417</v>
      </c>
      <c r="G374" s="141" t="s">
        <v>1114</v>
      </c>
      <c r="H374" s="143" t="s">
        <v>452</v>
      </c>
      <c r="I374" s="142"/>
      <c r="J374" s="142"/>
      <c r="K374" s="142"/>
      <c r="L374" s="145" t="str">
        <f t="shared" si="257"/>
        <v>622A</v>
      </c>
      <c r="M374" s="146" t="str">
        <f t="shared" si="258"/>
        <v>C/V - X6 XDRIVE 35I</v>
      </c>
      <c r="N374" s="147">
        <f>+IF(OR($Q374=Parametres!$G$2,$Q374=Parametres!$G$3),I374,C374)</f>
        <v>308839.64</v>
      </c>
      <c r="O374" s="147">
        <f>+IF(OR($Q374=Parametres!$G$2,$Q374=Parametres!$G$3),J374,D374)</f>
        <v>0</v>
      </c>
      <c r="P374" s="147">
        <f>+IF(OR($Q374=Parametres!$G$2,$Q374=Parametres!$G$3),K374,E374)</f>
        <v>308839.64</v>
      </c>
      <c r="Q374" s="146" t="str">
        <f t="shared" ref="Q374:S374" si="376">+F374</f>
        <v>6-Coût des ventes</v>
      </c>
      <c r="R374" s="145" t="str">
        <f t="shared" si="376"/>
        <v>422A</v>
      </c>
      <c r="S374" s="146" t="str">
        <f t="shared" si="376"/>
        <v>_</v>
      </c>
      <c r="T374" s="150" t="str">
        <f>+VLOOKUP($L374,Data_Validation!$A:$D,1,0)</f>
        <v>622A</v>
      </c>
      <c r="U374" s="150" t="str">
        <f>+VLOOKUP($L374,Data_Validation!$A:$D,3,0)</f>
        <v>Véhicules neufs</v>
      </c>
      <c r="V374" s="150" t="str">
        <f>+VLOOKUP($L374,Data_Validation!$A:$D,4,0)</f>
        <v>Camions détail</v>
      </c>
      <c r="W374" s="150" t="str">
        <f>+VLOOKUP($L374,Data_Validation!$A:$E,5,0)</f>
        <v>$</v>
      </c>
      <c r="X374" s="150">
        <f>+VLOOKUP($L374,Data_Validation!$A:$F,6,0)</f>
        <v>0</v>
      </c>
    </row>
    <row r="375" spans="1:24" ht="15" customHeight="1">
      <c r="A375" s="141" t="s">
        <v>1513</v>
      </c>
      <c r="B375" s="141" t="s">
        <v>1514</v>
      </c>
      <c r="C375" s="142">
        <v>489475.04</v>
      </c>
      <c r="D375" s="142">
        <v>136872.51</v>
      </c>
      <c r="E375" s="142">
        <v>626347.55000000005</v>
      </c>
      <c r="F375" s="141" t="s">
        <v>1417</v>
      </c>
      <c r="G375" s="141" t="s">
        <v>1116</v>
      </c>
      <c r="H375" s="143" t="s">
        <v>452</v>
      </c>
      <c r="I375" s="151"/>
      <c r="J375" s="151"/>
      <c r="K375" s="151"/>
      <c r="L375" s="145" t="str">
        <f t="shared" si="257"/>
        <v>622C</v>
      </c>
      <c r="M375" s="146" t="str">
        <f t="shared" si="258"/>
        <v>C/V - X6 M60i</v>
      </c>
      <c r="N375" s="147">
        <f>+IF(OR($Q375=Parametres!$G$2,$Q375=Parametres!$G$3),I375,C375)</f>
        <v>489475.04</v>
      </c>
      <c r="O375" s="147">
        <f>+IF(OR($Q375=Parametres!$G$2,$Q375=Parametres!$G$3),J375,D375)</f>
        <v>136872.51</v>
      </c>
      <c r="P375" s="147">
        <f>+IF(OR($Q375=Parametres!$G$2,$Q375=Parametres!$G$3),K375,E375)</f>
        <v>626347.55000000005</v>
      </c>
      <c r="Q375" s="146" t="str">
        <f t="shared" ref="Q375:S375" si="377">+F375</f>
        <v>6-Coût des ventes</v>
      </c>
      <c r="R375" s="145" t="str">
        <f t="shared" si="377"/>
        <v>422C</v>
      </c>
      <c r="S375" s="146" t="str">
        <f t="shared" si="377"/>
        <v>_</v>
      </c>
      <c r="T375" s="150" t="str">
        <f>+VLOOKUP($L375,Data_Validation!$A:$D,1,0)</f>
        <v>622C</v>
      </c>
      <c r="U375" s="150" t="str">
        <f>+VLOOKUP($L375,Data_Validation!$A:$D,3,0)</f>
        <v>Véhicules neufs</v>
      </c>
      <c r="V375" s="150" t="str">
        <f>+VLOOKUP($L375,Data_Validation!$A:$D,4,0)</f>
        <v>Camions détail</v>
      </c>
      <c r="W375" s="150" t="str">
        <f>+VLOOKUP($L375,Data_Validation!$A:$E,5,0)</f>
        <v>$</v>
      </c>
      <c r="X375" s="150">
        <f>+VLOOKUP($L375,Data_Validation!$A:$F,6,0)</f>
        <v>0</v>
      </c>
    </row>
    <row r="376" spans="1:24" ht="15" customHeight="1">
      <c r="A376" s="141" t="s">
        <v>1515</v>
      </c>
      <c r="B376" s="141" t="s">
        <v>1516</v>
      </c>
      <c r="C376" s="151">
        <v>871992.91</v>
      </c>
      <c r="D376" s="151">
        <v>0</v>
      </c>
      <c r="E376" s="151">
        <v>871992.91</v>
      </c>
      <c r="F376" s="141" t="s">
        <v>1417</v>
      </c>
      <c r="G376" s="141" t="s">
        <v>1118</v>
      </c>
      <c r="H376" s="143" t="s">
        <v>452</v>
      </c>
      <c r="I376" s="151"/>
      <c r="J376" s="151"/>
      <c r="K376" s="151"/>
      <c r="L376" s="145" t="str">
        <f t="shared" si="257"/>
        <v>623C</v>
      </c>
      <c r="M376" s="146" t="str">
        <f t="shared" si="258"/>
        <v>C/V - X3 XDRIVE 30E</v>
      </c>
      <c r="N376" s="147">
        <f>+IF(OR($Q376=Parametres!$G$2,$Q376=Parametres!$G$3),I376,C376)</f>
        <v>871992.91</v>
      </c>
      <c r="O376" s="147">
        <f>+IF(OR($Q376=Parametres!$G$2,$Q376=Parametres!$G$3),J376,D376)</f>
        <v>0</v>
      </c>
      <c r="P376" s="147">
        <f>+IF(OR($Q376=Parametres!$G$2,$Q376=Parametres!$G$3),K376,E376)</f>
        <v>871992.91</v>
      </c>
      <c r="Q376" s="146" t="str">
        <f t="shared" ref="Q376:S376" si="378">+F376</f>
        <v>6-Coût des ventes</v>
      </c>
      <c r="R376" s="145" t="str">
        <f t="shared" si="378"/>
        <v>423C</v>
      </c>
      <c r="S376" s="146" t="str">
        <f t="shared" si="378"/>
        <v>_</v>
      </c>
      <c r="T376" s="150" t="str">
        <f>+VLOOKUP($L376,Data_Validation!$A:$D,1,0)</f>
        <v>623C</v>
      </c>
      <c r="U376" s="150" t="str">
        <f>+VLOOKUP($L376,Data_Validation!$A:$D,3,0)</f>
        <v>Véhicules neufs</v>
      </c>
      <c r="V376" s="150" t="str">
        <f>+VLOOKUP($L376,Data_Validation!$A:$D,4,0)</f>
        <v>Camions détail</v>
      </c>
      <c r="W376" s="150" t="str">
        <f>+VLOOKUP($L376,Data_Validation!$A:$E,5,0)</f>
        <v>$</v>
      </c>
      <c r="X376" s="150">
        <f>+VLOOKUP($L376,Data_Validation!$A:$F,6,0)</f>
        <v>0</v>
      </c>
    </row>
    <row r="377" spans="1:24" ht="15" customHeight="1">
      <c r="A377" s="141" t="s">
        <v>1519</v>
      </c>
      <c r="B377" s="141" t="s">
        <v>1520</v>
      </c>
      <c r="C377" s="142">
        <v>932467.79</v>
      </c>
      <c r="D377" s="142">
        <v>108479.95</v>
      </c>
      <c r="E377" s="142">
        <v>1040947.74</v>
      </c>
      <c r="F377" s="141" t="s">
        <v>1417</v>
      </c>
      <c r="G377" s="141" t="s">
        <v>1120</v>
      </c>
      <c r="H377" s="143" t="s">
        <v>452</v>
      </c>
      <c r="I377" s="151"/>
      <c r="J377" s="151"/>
      <c r="K377" s="151"/>
      <c r="L377" s="145" t="str">
        <f t="shared" si="257"/>
        <v>623D</v>
      </c>
      <c r="M377" s="146" t="str">
        <f t="shared" si="258"/>
        <v>C/V - X5 XDRIVE 35I/ X5 XDRIVE 40I</v>
      </c>
      <c r="N377" s="147">
        <f>+IF(OR($Q377=Parametres!$G$2,$Q377=Parametres!$G$3),I377,C377)</f>
        <v>932467.79</v>
      </c>
      <c r="O377" s="147">
        <f>+IF(OR($Q377=Parametres!$G$2,$Q377=Parametres!$G$3),J377,D377)</f>
        <v>108479.95</v>
      </c>
      <c r="P377" s="147">
        <f>+IF(OR($Q377=Parametres!$G$2,$Q377=Parametres!$G$3),K377,E377)</f>
        <v>1040947.74</v>
      </c>
      <c r="Q377" s="146" t="str">
        <f t="shared" ref="Q377:S377" si="379">+F377</f>
        <v>6-Coût des ventes</v>
      </c>
      <c r="R377" s="145" t="str">
        <f t="shared" si="379"/>
        <v>423D</v>
      </c>
      <c r="S377" s="146" t="str">
        <f t="shared" si="379"/>
        <v>_</v>
      </c>
      <c r="T377" s="150" t="str">
        <f>+VLOOKUP($L377,Data_Validation!$A:$D,1,0)</f>
        <v>623D</v>
      </c>
      <c r="U377" s="150" t="str">
        <f>+VLOOKUP($L377,Data_Validation!$A:$D,3,0)</f>
        <v>Véhicules neufs</v>
      </c>
      <c r="V377" s="150" t="str">
        <f>+VLOOKUP($L377,Data_Validation!$A:$D,4,0)</f>
        <v>Camions détail</v>
      </c>
      <c r="W377" s="150" t="str">
        <f>+VLOOKUP($L377,Data_Validation!$A:$E,5,0)</f>
        <v>$</v>
      </c>
      <c r="X377" s="150">
        <f>+VLOOKUP($L377,Data_Validation!$A:$F,6,0)</f>
        <v>0</v>
      </c>
    </row>
    <row r="378" spans="1:24" ht="15" customHeight="1">
      <c r="A378" s="141" t="s">
        <v>1521</v>
      </c>
      <c r="B378" s="141" t="s">
        <v>1522</v>
      </c>
      <c r="C378" s="142">
        <v>649267.22</v>
      </c>
      <c r="D378" s="142">
        <v>0</v>
      </c>
      <c r="E378" s="142">
        <v>649267.22</v>
      </c>
      <c r="F378" s="141" t="s">
        <v>1417</v>
      </c>
      <c r="G378" s="141" t="s">
        <v>1122</v>
      </c>
      <c r="H378" s="143" t="s">
        <v>452</v>
      </c>
      <c r="I378" s="151"/>
      <c r="J378" s="151"/>
      <c r="K378" s="151"/>
      <c r="L378" s="145" t="str">
        <f t="shared" si="257"/>
        <v>623F</v>
      </c>
      <c r="M378" s="146" t="str">
        <f t="shared" si="258"/>
        <v>C/V - X5 xDRIVE50e</v>
      </c>
      <c r="N378" s="147">
        <f>+IF(OR($Q378=Parametres!$G$2,$Q378=Parametres!$G$3),I378,C378)</f>
        <v>649267.22</v>
      </c>
      <c r="O378" s="147">
        <f>+IF(OR($Q378=Parametres!$G$2,$Q378=Parametres!$G$3),J378,D378)</f>
        <v>0</v>
      </c>
      <c r="P378" s="147">
        <f>+IF(OR($Q378=Parametres!$G$2,$Q378=Parametres!$G$3),K378,E378)</f>
        <v>649267.22</v>
      </c>
      <c r="Q378" s="146" t="str">
        <f t="shared" ref="Q378:S378" si="380">+F378</f>
        <v>6-Coût des ventes</v>
      </c>
      <c r="R378" s="145" t="str">
        <f t="shared" si="380"/>
        <v>423F</v>
      </c>
      <c r="S378" s="146" t="str">
        <f t="shared" si="380"/>
        <v>_</v>
      </c>
      <c r="T378" s="150" t="str">
        <f>+VLOOKUP($L378,Data_Validation!$A:$D,1,0)</f>
        <v>623F</v>
      </c>
      <c r="U378" s="150" t="str">
        <f>+VLOOKUP($L378,Data_Validation!$A:$D,3,0)</f>
        <v>Véhicules neufs</v>
      </c>
      <c r="V378" s="150" t="str">
        <f>+VLOOKUP($L378,Data_Validation!$A:$D,4,0)</f>
        <v>Camions détail</v>
      </c>
      <c r="W378" s="150" t="str">
        <f>+VLOOKUP($L378,Data_Validation!$A:$E,5,0)</f>
        <v>$</v>
      </c>
      <c r="X378" s="150">
        <f>+VLOOKUP($L378,Data_Validation!$A:$F,6,0)</f>
        <v>0</v>
      </c>
    </row>
    <row r="379" spans="1:24" ht="15.75" customHeight="1">
      <c r="A379" s="141" t="s">
        <v>1123</v>
      </c>
      <c r="B379" s="141" t="s">
        <v>1523</v>
      </c>
      <c r="C379" s="144">
        <v>0</v>
      </c>
      <c r="D379" s="144">
        <v>173735.01</v>
      </c>
      <c r="E379" s="144">
        <v>173735.01</v>
      </c>
      <c r="F379" s="141" t="s">
        <v>1417</v>
      </c>
      <c r="G379" s="141" t="s">
        <v>1525</v>
      </c>
      <c r="H379" s="143" t="s">
        <v>452</v>
      </c>
      <c r="I379" s="142"/>
      <c r="J379" s="142"/>
      <c r="K379" s="142"/>
      <c r="L379" s="145" t="str">
        <f t="shared" si="257"/>
        <v>623J</v>
      </c>
      <c r="M379" s="146" t="str">
        <f t="shared" si="258"/>
        <v>IX3</v>
      </c>
      <c r="N379" s="147">
        <f>+IF(OR($Q379=Parametres!$G$2,$Q379=Parametres!$G$3),I379,C379)</f>
        <v>0</v>
      </c>
      <c r="O379" s="147">
        <f>+IF(OR($Q379=Parametres!$G$2,$Q379=Parametres!$G$3),J379,D379)</f>
        <v>173735.01</v>
      </c>
      <c r="P379" s="147">
        <f>+IF(OR($Q379=Parametres!$G$2,$Q379=Parametres!$G$3),K379,E379)</f>
        <v>173735.01</v>
      </c>
      <c r="Q379" s="146" t="str">
        <f t="shared" ref="Q379:S379" si="381">+F379</f>
        <v>6-Coût des ventes</v>
      </c>
      <c r="R379" s="145" t="str">
        <f t="shared" si="381"/>
        <v>623</v>
      </c>
      <c r="S379" s="146" t="str">
        <f t="shared" si="381"/>
        <v>_</v>
      </c>
      <c r="T379" s="165" t="str">
        <f>+VLOOKUP($L379,Data_Validation!$A:$D,1,0)</f>
        <v>623J</v>
      </c>
      <c r="U379" s="150" t="str">
        <f>+VLOOKUP($L379,Data_Validation!$A:$D,3,0)</f>
        <v>Véhicules neufs</v>
      </c>
      <c r="V379" s="150" t="str">
        <f>+VLOOKUP($L379,Data_Validation!$A:$D,4,0)</f>
        <v>Camions détail</v>
      </c>
      <c r="W379" s="150" t="str">
        <f>+VLOOKUP($L379,Data_Validation!$A:$E,5,0)</f>
        <v>$</v>
      </c>
      <c r="X379" s="150">
        <f>+VLOOKUP($L379,Data_Validation!$A:$F,6,0)</f>
        <v>0</v>
      </c>
    </row>
    <row r="380" spans="1:24" ht="15" customHeight="1">
      <c r="A380" s="141" t="s">
        <v>1128</v>
      </c>
      <c r="B380" s="141" t="s">
        <v>1528</v>
      </c>
      <c r="C380" s="142">
        <v>442919.99</v>
      </c>
      <c r="D380" s="142">
        <v>279216.39</v>
      </c>
      <c r="E380" s="142">
        <v>722136.38</v>
      </c>
      <c r="F380" s="141" t="s">
        <v>1417</v>
      </c>
      <c r="G380" s="141" t="s">
        <v>1529</v>
      </c>
      <c r="H380" s="143" t="s">
        <v>452</v>
      </c>
      <c r="I380" s="151"/>
      <c r="J380" s="151"/>
      <c r="K380" s="151"/>
      <c r="L380" s="145" t="str">
        <f t="shared" si="257"/>
        <v>624A</v>
      </c>
      <c r="M380" s="146" t="str">
        <f t="shared" si="258"/>
        <v>X3 30 XDRIVE</v>
      </c>
      <c r="N380" s="147">
        <f>+IF(OR($Q380=Parametres!$G$2,$Q380=Parametres!$G$3),I380,C380)</f>
        <v>442919.99</v>
      </c>
      <c r="O380" s="147">
        <f>+IF(OR($Q380=Parametres!$G$2,$Q380=Parametres!$G$3),J380,D380)</f>
        <v>279216.39</v>
      </c>
      <c r="P380" s="147">
        <f>+IF(OR($Q380=Parametres!$G$2,$Q380=Parametres!$G$3),K380,E380)</f>
        <v>722136.38</v>
      </c>
      <c r="Q380" s="146" t="str">
        <f t="shared" ref="Q380:S380" si="382">+F380</f>
        <v>6-Coût des ventes</v>
      </c>
      <c r="R380" s="145" t="str">
        <f t="shared" si="382"/>
        <v>624</v>
      </c>
      <c r="S380" s="146" t="str">
        <f t="shared" si="382"/>
        <v>_</v>
      </c>
      <c r="T380" s="165" t="str">
        <f>+VLOOKUP($L380,Data_Validation!$A:$D,1,0)</f>
        <v>624A</v>
      </c>
      <c r="U380" s="150" t="str">
        <f>+VLOOKUP($L380,Data_Validation!$A:$D,3,0)</f>
        <v>Véhicules neufs</v>
      </c>
      <c r="V380" s="150" t="str">
        <f>+VLOOKUP($L380,Data_Validation!$A:$D,4,0)</f>
        <v>Camions détail</v>
      </c>
      <c r="W380" s="150" t="str">
        <f>+VLOOKUP($L380,Data_Validation!$A:$E,5,0)</f>
        <v>$</v>
      </c>
      <c r="X380" s="150">
        <f>+VLOOKUP($L380,Data_Validation!$A:$F,6,0)</f>
        <v>0</v>
      </c>
    </row>
    <row r="381" spans="1:24" ht="15" customHeight="1">
      <c r="A381" s="141" t="s">
        <v>1533</v>
      </c>
      <c r="B381" s="141" t="s">
        <v>1534</v>
      </c>
      <c r="C381" s="142">
        <v>114355.13</v>
      </c>
      <c r="D381" s="142">
        <v>0</v>
      </c>
      <c r="E381" s="142">
        <v>114355.13</v>
      </c>
      <c r="F381" s="141" t="s">
        <v>1417</v>
      </c>
      <c r="G381" s="141" t="s">
        <v>1536</v>
      </c>
      <c r="H381" s="143" t="s">
        <v>452</v>
      </c>
      <c r="I381" s="151"/>
      <c r="J381" s="151"/>
      <c r="K381" s="151"/>
      <c r="L381" s="145" t="str">
        <f t="shared" si="257"/>
        <v>624E</v>
      </c>
      <c r="M381" s="146" t="str">
        <f t="shared" si="258"/>
        <v>C/V - i5 M60 xDRIVE</v>
      </c>
      <c r="N381" s="147">
        <f>+IF(OR($Q381=Parametres!$G$2,$Q381=Parametres!$G$3),I381,C381)</f>
        <v>114355.13</v>
      </c>
      <c r="O381" s="147">
        <f>+IF(OR($Q381=Parametres!$G$2,$Q381=Parametres!$G$3),J381,D381)</f>
        <v>0</v>
      </c>
      <c r="P381" s="147">
        <f>+IF(OR($Q381=Parametres!$G$2,$Q381=Parametres!$G$3),K381,E381)</f>
        <v>114355.13</v>
      </c>
      <c r="Q381" s="146" t="str">
        <f t="shared" ref="Q381:S381" si="383">+F381</f>
        <v>6-Coût des ventes</v>
      </c>
      <c r="R381" s="145" t="str">
        <f t="shared" si="383"/>
        <v>404E</v>
      </c>
      <c r="S381" s="146" t="str">
        <f t="shared" si="383"/>
        <v>_</v>
      </c>
      <c r="T381" s="150" t="str">
        <f>+VLOOKUP($L381,Data_Validation!$A:$D,1,0)</f>
        <v>624E</v>
      </c>
      <c r="U381" s="150" t="str">
        <f>+VLOOKUP($L381,Data_Validation!$A:$D,3,0)</f>
        <v>Véhicules neufs</v>
      </c>
      <c r="V381" s="150" t="str">
        <f>+VLOOKUP($L381,Data_Validation!$A:$D,4,0)</f>
        <v>Autos détail</v>
      </c>
      <c r="W381" s="150" t="str">
        <f>+VLOOKUP($L381,Data_Validation!$A:$E,5,0)</f>
        <v>$</v>
      </c>
      <c r="X381" s="150">
        <f>+VLOOKUP($L381,Data_Validation!$A:$F,6,0)</f>
        <v>0</v>
      </c>
    </row>
    <row r="382" spans="1:24" ht="15" customHeight="1">
      <c r="A382" s="141" t="s">
        <v>1538</v>
      </c>
      <c r="B382" s="141" t="s">
        <v>1539</v>
      </c>
      <c r="C382" s="144">
        <v>104403.77</v>
      </c>
      <c r="D382" s="144">
        <v>0</v>
      </c>
      <c r="E382" s="144">
        <v>104403.77</v>
      </c>
      <c r="F382" s="141" t="s">
        <v>1417</v>
      </c>
      <c r="G382" s="141" t="s">
        <v>1136</v>
      </c>
      <c r="H382" s="143" t="s">
        <v>452</v>
      </c>
      <c r="I382" s="142"/>
      <c r="J382" s="142"/>
      <c r="K382" s="142"/>
      <c r="L382" s="145" t="str">
        <f t="shared" si="257"/>
        <v>626A</v>
      </c>
      <c r="M382" s="146" t="str">
        <f t="shared" si="258"/>
        <v>C/V - 530I XDRIVE</v>
      </c>
      <c r="N382" s="147">
        <f>+IF(OR($Q382=Parametres!$G$2,$Q382=Parametres!$G$3),I382,C382)</f>
        <v>104403.77</v>
      </c>
      <c r="O382" s="147">
        <f>+IF(OR($Q382=Parametres!$G$2,$Q382=Parametres!$G$3),J382,D382)</f>
        <v>0</v>
      </c>
      <c r="P382" s="147">
        <f>+IF(OR($Q382=Parametres!$G$2,$Q382=Parametres!$G$3),K382,E382)</f>
        <v>104403.77</v>
      </c>
      <c r="Q382" s="146" t="str">
        <f t="shared" ref="Q382:S382" si="384">+F382</f>
        <v>6-Coût des ventes</v>
      </c>
      <c r="R382" s="145" t="str">
        <f t="shared" si="384"/>
        <v>426A</v>
      </c>
      <c r="S382" s="146" t="str">
        <f t="shared" si="384"/>
        <v>_</v>
      </c>
      <c r="T382" s="150" t="str">
        <f>+VLOOKUP($L382,Data_Validation!$A:$D,1,0)</f>
        <v>626A</v>
      </c>
      <c r="U382" s="150" t="str">
        <f>+VLOOKUP($L382,Data_Validation!$A:$D,3,0)</f>
        <v>Véhicules neufs</v>
      </c>
      <c r="V382" s="150" t="str">
        <f>+VLOOKUP($L382,Data_Validation!$A:$D,4,0)</f>
        <v>Autos détail</v>
      </c>
      <c r="W382" s="150" t="str">
        <f>+VLOOKUP($L382,Data_Validation!$A:$E,5,0)</f>
        <v>$</v>
      </c>
      <c r="X382" s="150">
        <f>+VLOOKUP($L382,Data_Validation!$A:$F,6,0)</f>
        <v>0</v>
      </c>
    </row>
    <row r="383" spans="1:24" ht="15.75" customHeight="1">
      <c r="A383" s="141" t="s">
        <v>1541</v>
      </c>
      <c r="B383" s="141" t="s">
        <v>1542</v>
      </c>
      <c r="C383" s="144">
        <v>0</v>
      </c>
      <c r="D383" s="144">
        <v>157389.60999999999</v>
      </c>
      <c r="E383" s="144">
        <v>157389.60999999999</v>
      </c>
      <c r="F383" s="141" t="s">
        <v>1417</v>
      </c>
      <c r="G383" s="141" t="s">
        <v>1138</v>
      </c>
      <c r="H383" s="143" t="s">
        <v>452</v>
      </c>
      <c r="I383" s="142"/>
      <c r="J383" s="142"/>
      <c r="K383" s="142"/>
      <c r="L383" s="145" t="str">
        <f t="shared" si="257"/>
        <v>628</v>
      </c>
      <c r="M383" s="146" t="str">
        <f t="shared" si="258"/>
        <v>C/V - X6 M</v>
      </c>
      <c r="N383" s="147">
        <f>+IF(OR($Q383=Parametres!$G$2,$Q383=Parametres!$G$3),I383,C383)</f>
        <v>0</v>
      </c>
      <c r="O383" s="147">
        <f>+IF(OR($Q383=Parametres!$G$2,$Q383=Parametres!$G$3),J383,D383)</f>
        <v>157389.60999999999</v>
      </c>
      <c r="P383" s="147">
        <f>+IF(OR($Q383=Parametres!$G$2,$Q383=Parametres!$G$3),K383,E383)</f>
        <v>157389.60999999999</v>
      </c>
      <c r="Q383" s="146" t="str">
        <f t="shared" ref="Q383:S383" si="385">+F383</f>
        <v>6-Coût des ventes</v>
      </c>
      <c r="R383" s="145" t="str">
        <f t="shared" si="385"/>
        <v>428</v>
      </c>
      <c r="S383" s="146" t="str">
        <f t="shared" si="385"/>
        <v>_</v>
      </c>
      <c r="T383" s="149" t="str">
        <f>+VLOOKUP($L383,Data_Validation!$A:$D,1,0)</f>
        <v>628</v>
      </c>
      <c r="U383" s="150" t="str">
        <f>+VLOOKUP($L383,Data_Validation!$A:$D,3,0)</f>
        <v>Véhicules neufs</v>
      </c>
      <c r="V383" s="150" t="str">
        <f>+VLOOKUP($L383,Data_Validation!$A:$D,4,0)</f>
        <v>Camions détail</v>
      </c>
      <c r="W383" s="150" t="str">
        <f>+VLOOKUP($L383,Data_Validation!$A:$E,5,0)</f>
        <v>$</v>
      </c>
      <c r="X383" s="150">
        <f>+VLOOKUP($L383,Data_Validation!$A:$F,6,0)</f>
        <v>0</v>
      </c>
    </row>
    <row r="384" spans="1:24" ht="15" customHeight="1">
      <c r="A384" s="141" t="s">
        <v>1544</v>
      </c>
      <c r="B384" s="141" t="s">
        <v>1545</v>
      </c>
      <c r="C384" s="142">
        <v>449873.58</v>
      </c>
      <c r="D384" s="142">
        <v>148612.39000000001</v>
      </c>
      <c r="E384" s="142">
        <v>598485.97</v>
      </c>
      <c r="F384" s="141" t="s">
        <v>1417</v>
      </c>
      <c r="G384" s="141" t="s">
        <v>26</v>
      </c>
      <c r="H384" s="141" t="s">
        <v>452</v>
      </c>
      <c r="I384" s="182"/>
      <c r="J384" s="182"/>
      <c r="K384" s="182"/>
      <c r="L384" s="145" t="str">
        <f t="shared" si="257"/>
        <v>630</v>
      </c>
      <c r="M384" s="146" t="str">
        <f t="shared" si="258"/>
        <v>C/V - M5 SEDAN</v>
      </c>
      <c r="N384" s="147">
        <f>+IF(OR($Q384=Parametres!$G$2,$Q384=Parametres!$G$3),I384,C384)</f>
        <v>449873.58</v>
      </c>
      <c r="O384" s="147">
        <f>+IF(OR($Q384=Parametres!$G$2,$Q384=Parametres!$G$3),J384,D384)</f>
        <v>148612.39000000001</v>
      </c>
      <c r="P384" s="147">
        <f>+IF(OR($Q384=Parametres!$G$2,$Q384=Parametres!$G$3),K384,E384)</f>
        <v>598485.97</v>
      </c>
      <c r="Q384" s="146" t="str">
        <f t="shared" ref="Q384:S384" si="386">+F384</f>
        <v>6-Coût des ventes</v>
      </c>
      <c r="R384" s="145" t="str">
        <f t="shared" si="386"/>
        <v>430</v>
      </c>
      <c r="S384" s="146" t="str">
        <f t="shared" si="386"/>
        <v>_</v>
      </c>
      <c r="T384" s="150" t="str">
        <f>+VLOOKUP($L384,Data_Validation!$A:$D,1,0)</f>
        <v>630</v>
      </c>
      <c r="U384" s="150" t="str">
        <f>+VLOOKUP($L384,Data_Validation!$A:$D,3,0)</f>
        <v>Véhicules neufs</v>
      </c>
      <c r="V384" s="150" t="str">
        <f>+VLOOKUP($L384,Data_Validation!$A:$D,4,0)</f>
        <v>Autos détail</v>
      </c>
      <c r="W384" s="150" t="str">
        <f>+VLOOKUP($L384,Data_Validation!$A:$E,5,0)</f>
        <v>$</v>
      </c>
      <c r="X384" s="150">
        <f>+VLOOKUP($L384,Data_Validation!$A:$F,6,0)</f>
        <v>0</v>
      </c>
    </row>
    <row r="385" spans="1:24" ht="15" customHeight="1">
      <c r="A385" s="141" t="s">
        <v>1547</v>
      </c>
      <c r="B385" s="141" t="s">
        <v>1548</v>
      </c>
      <c r="C385" s="151">
        <v>15461</v>
      </c>
      <c r="D385" s="151">
        <v>3672</v>
      </c>
      <c r="E385" s="151">
        <v>19133</v>
      </c>
      <c r="F385" s="141" t="s">
        <v>1417</v>
      </c>
      <c r="G385" s="141" t="s">
        <v>26</v>
      </c>
      <c r="H385" s="143" t="s">
        <v>452</v>
      </c>
      <c r="I385" s="151"/>
      <c r="J385" s="151"/>
      <c r="K385" s="151"/>
      <c r="L385" s="145" t="str">
        <f t="shared" si="257"/>
        <v>630A</v>
      </c>
      <c r="M385" s="146" t="str">
        <f t="shared" si="258"/>
        <v>C/V - MARQUAGE OTOPROTEC NEUF BMW AUTO</v>
      </c>
      <c r="N385" s="147">
        <f>+IF(OR($Q385=Parametres!$G$2,$Q385=Parametres!$G$3),I385,C385)</f>
        <v>15461</v>
      </c>
      <c r="O385" s="147">
        <f>+IF(OR($Q385=Parametres!$G$2,$Q385=Parametres!$G$3),J385,D385)</f>
        <v>3672</v>
      </c>
      <c r="P385" s="147">
        <f>+IF(OR($Q385=Parametres!$G$2,$Q385=Parametres!$G$3),K385,E385)</f>
        <v>19133</v>
      </c>
      <c r="Q385" s="146" t="str">
        <f t="shared" ref="Q385:S385" si="387">+F385</f>
        <v>6-Coût des ventes</v>
      </c>
      <c r="R385" s="145" t="str">
        <f t="shared" si="387"/>
        <v>430</v>
      </c>
      <c r="S385" s="146" t="str">
        <f t="shared" si="387"/>
        <v>_</v>
      </c>
      <c r="T385" s="169" t="str">
        <f>+VLOOKUP($L385,Data_Validation!$A:$D,1,0)</f>
        <v>630A</v>
      </c>
      <c r="U385" s="150" t="str">
        <f>+VLOOKUP($L385,Data_Validation!$A:$D,3,0)</f>
        <v>Véhicules neufs</v>
      </c>
      <c r="V385" s="150" t="str">
        <f>+VLOOKUP($L385,Data_Validation!$A:$D,4,0)</f>
        <v>Rev. Autres</v>
      </c>
      <c r="W385" s="150" t="str">
        <f>+VLOOKUP($L385,Data_Validation!$A:$E,5,0)</f>
        <v>$</v>
      </c>
      <c r="X385" s="150">
        <f>+VLOOKUP($L385,Data_Validation!$A:$F,6,0)</f>
        <v>0</v>
      </c>
    </row>
    <row r="386" spans="1:24" ht="15" customHeight="1">
      <c r="A386" s="141" t="s">
        <v>1550</v>
      </c>
      <c r="B386" s="141" t="s">
        <v>1551</v>
      </c>
      <c r="C386" s="142">
        <v>43411.08</v>
      </c>
      <c r="D386" s="142">
        <v>7029</v>
      </c>
      <c r="E386" s="142">
        <v>50440.08</v>
      </c>
      <c r="F386" s="141" t="s">
        <v>1417</v>
      </c>
      <c r="G386" s="141" t="s">
        <v>26</v>
      </c>
      <c r="H386" s="143" t="s">
        <v>452</v>
      </c>
      <c r="I386" s="151"/>
      <c r="J386" s="151"/>
      <c r="K386" s="151"/>
      <c r="L386" s="145" t="str">
        <f t="shared" si="257"/>
        <v>630C</v>
      </c>
      <c r="M386" s="146" t="str">
        <f t="shared" si="258"/>
        <v>C/V - ACCESSOIRES NEUF BMW AUTO</v>
      </c>
      <c r="N386" s="147">
        <f>+IF(OR($Q386=Parametres!$G$2,$Q386=Parametres!$G$3),I386,C386)</f>
        <v>43411.08</v>
      </c>
      <c r="O386" s="148">
        <f>+IF(OR($Q386=Parametres!$G$2,$Q386=Parametres!$G$3),J386,D386)</f>
        <v>7029</v>
      </c>
      <c r="P386" s="147">
        <f>+IF(OR($Q386=Parametres!$G$2,$Q386=Parametres!$G$3),K386,E386)</f>
        <v>50440.08</v>
      </c>
      <c r="Q386" s="146" t="str">
        <f t="shared" ref="Q386:S386" si="388">+F386</f>
        <v>6-Coût des ventes</v>
      </c>
      <c r="R386" s="145" t="str">
        <f t="shared" si="388"/>
        <v>430</v>
      </c>
      <c r="S386" s="146" t="str">
        <f t="shared" si="388"/>
        <v>_</v>
      </c>
      <c r="T386" s="150" t="str">
        <f>+VLOOKUP($L386,Data_Validation!$A:$D,1,0)</f>
        <v>630C</v>
      </c>
      <c r="U386" s="150" t="str">
        <f>+VLOOKUP($L386,Data_Validation!$A:$D,3,0)</f>
        <v>Véhicules neufs</v>
      </c>
      <c r="V386" s="150" t="str">
        <f>+VLOOKUP($L386,Data_Validation!$A:$D,4,0)</f>
        <v>Rev. Autres</v>
      </c>
      <c r="W386" s="150" t="str">
        <f>+VLOOKUP($L386,Data_Validation!$A:$E,5,0)</f>
        <v>$</v>
      </c>
      <c r="X386" s="150">
        <f>+VLOOKUP($L386,Data_Validation!$A:$F,6,0)</f>
        <v>0</v>
      </c>
    </row>
    <row r="387" spans="1:24" ht="15.75" customHeight="1">
      <c r="A387" s="141" t="s">
        <v>1556</v>
      </c>
      <c r="B387" s="141" t="s">
        <v>1557</v>
      </c>
      <c r="C387" s="142">
        <v>56389.08</v>
      </c>
      <c r="D387" s="142">
        <v>15255</v>
      </c>
      <c r="E387" s="142">
        <v>71644.08</v>
      </c>
      <c r="F387" s="141" t="s">
        <v>1417</v>
      </c>
      <c r="G387" s="141" t="s">
        <v>26</v>
      </c>
      <c r="H387" s="143" t="s">
        <v>452</v>
      </c>
      <c r="I387" s="151"/>
      <c r="J387" s="151"/>
      <c r="K387" s="151"/>
      <c r="L387" s="145" t="str">
        <f t="shared" si="257"/>
        <v>630E</v>
      </c>
      <c r="M387" s="146" t="str">
        <f t="shared" si="258"/>
        <v>C/V - PROTEC ESTHETIQUE NAUF BMW AUTO</v>
      </c>
      <c r="N387" s="147">
        <f>+IF(OR($Q387=Parametres!$G$2,$Q387=Parametres!$G$3),I387,C387)</f>
        <v>56389.08</v>
      </c>
      <c r="O387" s="147">
        <f>+IF(OR($Q387=Parametres!$G$2,$Q387=Parametres!$G$3),J387,D387)</f>
        <v>15255</v>
      </c>
      <c r="P387" s="147">
        <f>+IF(OR($Q387=Parametres!$G$2,$Q387=Parametres!$G$3),K387,E387)</f>
        <v>71644.08</v>
      </c>
      <c r="Q387" s="146" t="str">
        <f t="shared" ref="Q387:S387" si="389">+F387</f>
        <v>6-Coût des ventes</v>
      </c>
      <c r="R387" s="145" t="str">
        <f t="shared" si="389"/>
        <v>430</v>
      </c>
      <c r="S387" s="146" t="str">
        <f t="shared" si="389"/>
        <v>_</v>
      </c>
      <c r="T387" s="149" t="str">
        <f>+VLOOKUP($L387,Data_Validation!$A:$D,1,0)</f>
        <v>630E</v>
      </c>
      <c r="U387" s="150" t="str">
        <f>+VLOOKUP($L387,Data_Validation!$A:$D,3,0)</f>
        <v>Véhicules neufs</v>
      </c>
      <c r="V387" s="150" t="str">
        <f>+VLOOKUP($L387,Data_Validation!$A:$D,4,0)</f>
        <v>Rev. Protections</v>
      </c>
      <c r="W387" s="150" t="str">
        <f>+VLOOKUP($L387,Data_Validation!$A:$E,5,0)</f>
        <v>$</v>
      </c>
      <c r="X387" s="150">
        <f>+VLOOKUP($L387,Data_Validation!$A:$F,6,0)</f>
        <v>0</v>
      </c>
    </row>
    <row r="388" spans="1:24" ht="15" customHeight="1">
      <c r="A388" s="141" t="s">
        <v>1558</v>
      </c>
      <c r="B388" s="141" t="s">
        <v>1559</v>
      </c>
      <c r="C388" s="142">
        <v>0</v>
      </c>
      <c r="D388" s="142">
        <v>270</v>
      </c>
      <c r="E388" s="142">
        <v>270</v>
      </c>
      <c r="F388" s="141" t="s">
        <v>1417</v>
      </c>
      <c r="G388" s="141" t="s">
        <v>26</v>
      </c>
      <c r="H388" s="143" t="s">
        <v>452</v>
      </c>
      <c r="I388" s="151"/>
      <c r="J388" s="151"/>
      <c r="K388" s="151"/>
      <c r="L388" s="145" t="str">
        <f t="shared" si="257"/>
        <v>630P</v>
      </c>
      <c r="M388" s="146" t="str">
        <f t="shared" si="258"/>
        <v>C/V - PROTEC PNEUS/JANTES NEUF BMW AUTO</v>
      </c>
      <c r="N388" s="147">
        <f>+IF(OR($Q388=Parametres!$G$2,$Q388=Parametres!$G$3),I388,C388)</f>
        <v>0</v>
      </c>
      <c r="O388" s="147">
        <f>+IF(OR($Q388=Parametres!$G$2,$Q388=Parametres!$G$3),J388,D388)</f>
        <v>270</v>
      </c>
      <c r="P388" s="147">
        <f>+IF(OR($Q388=Parametres!$G$2,$Q388=Parametres!$G$3),K388,E388)</f>
        <v>270</v>
      </c>
      <c r="Q388" s="146" t="str">
        <f t="shared" ref="Q388:S388" si="390">+F388</f>
        <v>6-Coût des ventes</v>
      </c>
      <c r="R388" s="145" t="str">
        <f t="shared" si="390"/>
        <v>430</v>
      </c>
      <c r="S388" s="146" t="str">
        <f t="shared" si="390"/>
        <v>_</v>
      </c>
      <c r="T388" s="165" t="str">
        <f>+VLOOKUP($L388,Data_Validation!$A:$D,1,0)</f>
        <v>630P</v>
      </c>
      <c r="U388" s="150" t="str">
        <f>+VLOOKUP($L388,Data_Validation!$A:$D,3,0)</f>
        <v>Véhicules neufs</v>
      </c>
      <c r="V388" s="150" t="str">
        <f>+VLOOKUP($L388,Data_Validation!$A:$D,4,0)</f>
        <v>Rev. Protections</v>
      </c>
      <c r="W388" s="150" t="str">
        <f>+VLOOKUP($L388,Data_Validation!$A:$E,5,0)</f>
        <v>$</v>
      </c>
      <c r="X388" s="150">
        <f>+VLOOKUP($L388,Data_Validation!$A:$F,6,0)</f>
        <v>0</v>
      </c>
    </row>
    <row r="389" spans="1:24" ht="15" customHeight="1">
      <c r="A389" s="141" t="s">
        <v>1560</v>
      </c>
      <c r="B389" s="141" t="s">
        <v>1561</v>
      </c>
      <c r="C389" s="142">
        <v>2290.2800000000002</v>
      </c>
      <c r="D389" s="142">
        <v>279.25</v>
      </c>
      <c r="E389" s="142">
        <v>2569.5300000000002</v>
      </c>
      <c r="F389" s="141" t="s">
        <v>1417</v>
      </c>
      <c r="G389" s="141" t="s">
        <v>26</v>
      </c>
      <c r="H389" s="143" t="s">
        <v>452</v>
      </c>
      <c r="I389" s="143"/>
      <c r="J389" s="143"/>
      <c r="K389" s="143"/>
      <c r="L389" s="145" t="str">
        <f t="shared" si="257"/>
        <v>630T</v>
      </c>
      <c r="M389" s="146" t="str">
        <f t="shared" si="258"/>
        <v>C/V - TRAITEMENT PROTECTION NEUF BMW AUTO</v>
      </c>
      <c r="N389" s="147">
        <f>+IF(OR($Q389=Parametres!$G$2,$Q389=Parametres!$G$3),I389,C389)</f>
        <v>2290.2800000000002</v>
      </c>
      <c r="O389" s="147">
        <f>+IF(OR($Q389=Parametres!$G$2,$Q389=Parametres!$G$3),J389,D389)</f>
        <v>279.25</v>
      </c>
      <c r="P389" s="147">
        <f>+IF(OR($Q389=Parametres!$G$2,$Q389=Parametres!$G$3),K389,E389)</f>
        <v>2569.5300000000002</v>
      </c>
      <c r="Q389" s="146" t="str">
        <f t="shared" ref="Q389:S389" si="391">+F389</f>
        <v>6-Coût des ventes</v>
      </c>
      <c r="R389" s="145" t="str">
        <f t="shared" si="391"/>
        <v>430</v>
      </c>
      <c r="S389" s="146" t="str">
        <f t="shared" si="391"/>
        <v>_</v>
      </c>
      <c r="T389" s="150" t="str">
        <f>+VLOOKUP($L389,Data_Validation!$A:$D,1,0)</f>
        <v>630T</v>
      </c>
      <c r="U389" s="150" t="str">
        <f>+VLOOKUP($L389,Data_Validation!$A:$D,3,0)</f>
        <v>Véhicules neufs</v>
      </c>
      <c r="V389" s="150" t="str">
        <f>+VLOOKUP($L389,Data_Validation!$A:$D,4,0)</f>
        <v>Rev. Autres</v>
      </c>
      <c r="W389" s="150" t="str">
        <f>+VLOOKUP($L389,Data_Validation!$A:$E,5,0)</f>
        <v>$</v>
      </c>
      <c r="X389" s="150">
        <f>+VLOOKUP($L389,Data_Validation!$A:$F,6,0)</f>
        <v>0</v>
      </c>
    </row>
    <row r="390" spans="1:24" ht="15" customHeight="1">
      <c r="A390" s="141" t="s">
        <v>1562</v>
      </c>
      <c r="B390" s="141" t="s">
        <v>1563</v>
      </c>
      <c r="C390" s="142">
        <v>55058</v>
      </c>
      <c r="D390" s="142">
        <v>7270</v>
      </c>
      <c r="E390" s="142">
        <v>62328</v>
      </c>
      <c r="F390" s="141" t="s">
        <v>1417</v>
      </c>
      <c r="G390" s="141" t="s">
        <v>26</v>
      </c>
      <c r="H390" s="143" t="s">
        <v>452</v>
      </c>
      <c r="I390" s="151"/>
      <c r="J390" s="151"/>
      <c r="K390" s="151"/>
      <c r="L390" s="145" t="str">
        <f t="shared" si="257"/>
        <v>630U</v>
      </c>
      <c r="M390" s="146" t="str">
        <f t="shared" si="258"/>
        <v>C/V - ASSIST USURE NEUF BMW AUTO</v>
      </c>
      <c r="N390" s="147">
        <f>+IF(OR($Q390=Parametres!$G$2,$Q390=Parametres!$G$3),I390,C390)</f>
        <v>55058</v>
      </c>
      <c r="O390" s="147">
        <f>+IF(OR($Q390=Parametres!$G$2,$Q390=Parametres!$G$3),J390,D390)</f>
        <v>7270</v>
      </c>
      <c r="P390" s="147">
        <f>+IF(OR($Q390=Parametres!$G$2,$Q390=Parametres!$G$3),K390,E390)</f>
        <v>62328</v>
      </c>
      <c r="Q390" s="146" t="str">
        <f t="shared" ref="Q390:S390" si="392">+F390</f>
        <v>6-Coût des ventes</v>
      </c>
      <c r="R390" s="145" t="str">
        <f t="shared" si="392"/>
        <v>430</v>
      </c>
      <c r="S390" s="146" t="str">
        <f t="shared" si="392"/>
        <v>_</v>
      </c>
      <c r="T390" s="150" t="str">
        <f>+VLOOKUP($L390,Data_Validation!$A:$D,1,0)</f>
        <v>630U</v>
      </c>
      <c r="U390" s="150" t="str">
        <f>+VLOOKUP($L390,Data_Validation!$A:$D,3,0)</f>
        <v>Véhicules neufs</v>
      </c>
      <c r="V390" s="150" t="str">
        <f>+VLOOKUP($L390,Data_Validation!$A:$D,4,0)</f>
        <v>Rev. Protections</v>
      </c>
      <c r="W390" s="150" t="str">
        <f>+VLOOKUP($L390,Data_Validation!$A:$E,5,0)</f>
        <v>$</v>
      </c>
      <c r="X390" s="150">
        <f>+VLOOKUP($L390,Data_Validation!$A:$F,6,0)</f>
        <v>0</v>
      </c>
    </row>
    <row r="391" spans="1:24" ht="15.75" customHeight="1">
      <c r="A391" s="141" t="s">
        <v>1564</v>
      </c>
      <c r="B391" s="141" t="s">
        <v>1565</v>
      </c>
      <c r="C391" s="142">
        <v>401002.22</v>
      </c>
      <c r="D391" s="142">
        <v>0</v>
      </c>
      <c r="E391" s="142">
        <v>401002.22</v>
      </c>
      <c r="F391" s="141" t="s">
        <v>1417</v>
      </c>
      <c r="G391" s="141" t="s">
        <v>1162</v>
      </c>
      <c r="H391" s="143" t="s">
        <v>452</v>
      </c>
      <c r="I391" s="151"/>
      <c r="J391" s="151"/>
      <c r="K391" s="151"/>
      <c r="L391" s="145" t="str">
        <f t="shared" si="257"/>
        <v>632</v>
      </c>
      <c r="M391" s="146" t="str">
        <f t="shared" si="258"/>
        <v>C/V - 530E XDRIVE</v>
      </c>
      <c r="N391" s="147">
        <f>+IF(OR($Q391=Parametres!$G$2,$Q391=Parametres!$G$3),I391,C391)</f>
        <v>401002.22</v>
      </c>
      <c r="O391" s="147">
        <f>+IF(OR($Q391=Parametres!$G$2,$Q391=Parametres!$G$3),J391,D391)</f>
        <v>0</v>
      </c>
      <c r="P391" s="147">
        <f>+IF(OR($Q391=Parametres!$G$2,$Q391=Parametres!$G$3),K391,E391)</f>
        <v>401002.22</v>
      </c>
      <c r="Q391" s="146" t="str">
        <f t="shared" ref="Q391:S391" si="393">+F391</f>
        <v>6-Coût des ventes</v>
      </c>
      <c r="R391" s="145" t="str">
        <f t="shared" si="393"/>
        <v>432</v>
      </c>
      <c r="S391" s="146" t="str">
        <f t="shared" si="393"/>
        <v>_</v>
      </c>
      <c r="T391" s="150" t="str">
        <f>+VLOOKUP($L391,Data_Validation!$A:$D,1,0)</f>
        <v>632</v>
      </c>
      <c r="U391" s="150" t="str">
        <f>+VLOOKUP($L391,Data_Validation!$A:$D,3,0)</f>
        <v>Véhicules neufs</v>
      </c>
      <c r="V391" s="150" t="str">
        <f>+VLOOKUP($L391,Data_Validation!$A:$D,4,0)</f>
        <v>Autos détail</v>
      </c>
      <c r="W391" s="150" t="str">
        <f>+VLOOKUP($L391,Data_Validation!$A:$E,5,0)</f>
        <v>$</v>
      </c>
      <c r="X391" s="150">
        <f>+VLOOKUP($L391,Data_Validation!$A:$F,6,0)</f>
        <v>0</v>
      </c>
    </row>
    <row r="392" spans="1:24" ht="15" customHeight="1">
      <c r="A392" s="141" t="s">
        <v>1568</v>
      </c>
      <c r="B392" s="141" t="s">
        <v>1569</v>
      </c>
      <c r="C392" s="142">
        <v>35545</v>
      </c>
      <c r="D392" s="142">
        <v>0</v>
      </c>
      <c r="E392" s="142">
        <v>35545</v>
      </c>
      <c r="F392" s="141" t="s">
        <v>1417</v>
      </c>
      <c r="G392" s="141" t="s">
        <v>1162</v>
      </c>
      <c r="H392" s="143" t="s">
        <v>452</v>
      </c>
      <c r="I392" s="151"/>
      <c r="J392" s="151"/>
      <c r="K392" s="151"/>
      <c r="L392" s="145" t="str">
        <f t="shared" si="257"/>
        <v>632A</v>
      </c>
      <c r="M392" s="146" t="str">
        <f t="shared" si="258"/>
        <v>C/V - GAR PROL NEUF BMW AUTO</v>
      </c>
      <c r="N392" s="147">
        <f>+IF(OR($Q392=Parametres!$G$2,$Q392=Parametres!$G$3),I392,C392)</f>
        <v>35545</v>
      </c>
      <c r="O392" s="147">
        <f>+IF(OR($Q392=Parametres!$G$2,$Q392=Parametres!$G$3),J392,D392)</f>
        <v>0</v>
      </c>
      <c r="P392" s="147">
        <f>+IF(OR($Q392=Parametres!$G$2,$Q392=Parametres!$G$3),K392,E392)</f>
        <v>35545</v>
      </c>
      <c r="Q392" s="146" t="str">
        <f t="shared" ref="Q392:S392" si="394">+F392</f>
        <v>6-Coût des ventes</v>
      </c>
      <c r="R392" s="145" t="str">
        <f t="shared" si="394"/>
        <v>432</v>
      </c>
      <c r="S392" s="146" t="str">
        <f t="shared" si="394"/>
        <v>_</v>
      </c>
      <c r="T392" s="150" t="str">
        <f>+VLOOKUP($L392,Data_Validation!$A:$D,1,0)</f>
        <v>632A</v>
      </c>
      <c r="U392" s="150" t="str">
        <f>+VLOOKUP($L392,Data_Validation!$A:$D,3,0)</f>
        <v>Véhicules neufs</v>
      </c>
      <c r="V392" s="150" t="str">
        <f>+VLOOKUP($L392,Data_Validation!$A:$D,4,0)</f>
        <v>Rev. Protections</v>
      </c>
      <c r="W392" s="150" t="str">
        <f>+VLOOKUP($L392,Data_Validation!$A:$E,5,0)</f>
        <v>$</v>
      </c>
      <c r="X392" s="150">
        <f>+VLOOKUP($L392,Data_Validation!$A:$F,6,0)</f>
        <v>0</v>
      </c>
    </row>
    <row r="393" spans="1:24" ht="15" customHeight="1">
      <c r="A393" s="141" t="s">
        <v>1572</v>
      </c>
      <c r="B393" s="141" t="s">
        <v>1573</v>
      </c>
      <c r="C393" s="142">
        <v>28978</v>
      </c>
      <c r="D393" s="142">
        <v>6720</v>
      </c>
      <c r="E393" s="142">
        <v>35698</v>
      </c>
      <c r="F393" s="141" t="s">
        <v>1417</v>
      </c>
      <c r="G393" s="141" t="s">
        <v>1168</v>
      </c>
      <c r="H393" s="143" t="s">
        <v>452</v>
      </c>
      <c r="I393" s="143"/>
      <c r="J393" s="143"/>
      <c r="K393" s="143"/>
      <c r="L393" s="145" t="str">
        <f t="shared" si="257"/>
        <v>634A</v>
      </c>
      <c r="M393" s="146" t="str">
        <f t="shared" si="258"/>
        <v>C/V - CONT ENTRET NEUF BMW AUTO</v>
      </c>
      <c r="N393" s="147">
        <f>+IF(OR($Q393=Parametres!$G$2,$Q393=Parametres!$G$3),I393,C393)</f>
        <v>28978</v>
      </c>
      <c r="O393" s="147">
        <f>+IF(OR($Q393=Parametres!$G$2,$Q393=Parametres!$G$3),J393,D393)</f>
        <v>6720</v>
      </c>
      <c r="P393" s="147">
        <f>+IF(OR($Q393=Parametres!$G$2,$Q393=Parametres!$G$3),K393,E393)</f>
        <v>35698</v>
      </c>
      <c r="Q393" s="146" t="str">
        <f t="shared" ref="Q393:S393" si="395">+F393</f>
        <v>6-Coût des ventes</v>
      </c>
      <c r="R393" s="145" t="str">
        <f t="shared" si="395"/>
        <v>434</v>
      </c>
      <c r="S393" s="146" t="str">
        <f t="shared" si="395"/>
        <v>_</v>
      </c>
      <c r="T393" s="165" t="str">
        <f>+VLOOKUP($L393,Data_Validation!$A:$D,1,0)</f>
        <v>634A</v>
      </c>
      <c r="U393" s="150" t="str">
        <f>+VLOOKUP($L393,Data_Validation!$A:$D,3,0)</f>
        <v>Véhicules neufs</v>
      </c>
      <c r="V393" s="150" t="str">
        <f>+VLOOKUP($L393,Data_Validation!$A:$D,4,0)</f>
        <v>Rev. Protections</v>
      </c>
      <c r="W393" s="150" t="str">
        <f>+VLOOKUP($L393,Data_Validation!$A:$E,5,0)</f>
        <v>$</v>
      </c>
      <c r="X393" s="150">
        <f>+VLOOKUP($L393,Data_Validation!$A:$F,6,0)</f>
        <v>0</v>
      </c>
    </row>
    <row r="394" spans="1:24" ht="15" customHeight="1">
      <c r="A394" s="141" t="s">
        <v>1574</v>
      </c>
      <c r="B394" s="141" t="s">
        <v>1575</v>
      </c>
      <c r="C394" s="142">
        <v>1594275.35</v>
      </c>
      <c r="D394" s="142">
        <v>319611.78000000003</v>
      </c>
      <c r="E394" s="142">
        <v>1913887.13</v>
      </c>
      <c r="F394" s="141" t="s">
        <v>1417</v>
      </c>
      <c r="G394" s="141" t="s">
        <v>1170</v>
      </c>
      <c r="H394" s="143" t="s">
        <v>452</v>
      </c>
      <c r="I394" s="151"/>
      <c r="J394" s="151"/>
      <c r="K394" s="151"/>
      <c r="L394" s="145" t="str">
        <f t="shared" si="257"/>
        <v>640A</v>
      </c>
      <c r="M394" s="146" t="str">
        <f t="shared" si="258"/>
        <v>C/V - USAGE BMW AUTO CERT</v>
      </c>
      <c r="N394" s="147">
        <f>+IF(OR($Q394=Parametres!$G$2,$Q394=Parametres!$G$3),I394,C394)</f>
        <v>1594275.35</v>
      </c>
      <c r="O394" s="147">
        <f>+IF(OR($Q394=Parametres!$G$2,$Q394=Parametres!$G$3),J394,D394)</f>
        <v>319611.78000000003</v>
      </c>
      <c r="P394" s="147">
        <f>+IF(OR($Q394=Parametres!$G$2,$Q394=Parametres!$G$3),K394,E394)</f>
        <v>1913887.13</v>
      </c>
      <c r="Q394" s="146" t="str">
        <f t="shared" ref="Q394:S394" si="396">+F394</f>
        <v>6-Coût des ventes</v>
      </c>
      <c r="R394" s="145" t="str">
        <f t="shared" si="396"/>
        <v>440A</v>
      </c>
      <c r="S394" s="146" t="str">
        <f t="shared" si="396"/>
        <v>_</v>
      </c>
      <c r="T394" s="150" t="str">
        <f>+VLOOKUP($L394,Data_Validation!$A:$D,1,0)</f>
        <v>640A</v>
      </c>
      <c r="U394" s="150" t="str">
        <f>+VLOOKUP($L394,Data_Validation!$A:$D,3,0)</f>
        <v>Véhicules usagés</v>
      </c>
      <c r="V394" s="150" t="str">
        <f>+VLOOKUP($L394,Data_Validation!$A:$D,4,0)</f>
        <v>Certifié</v>
      </c>
      <c r="W394" s="150" t="str">
        <f>+VLOOKUP($L394,Data_Validation!$A:$E,5,0)</f>
        <v>$</v>
      </c>
      <c r="X394" s="150">
        <f>+VLOOKUP($L394,Data_Validation!$A:$F,6,0)</f>
        <v>0</v>
      </c>
    </row>
    <row r="395" spans="1:24" ht="15.75" customHeight="1">
      <c r="A395" s="141" t="s">
        <v>1576</v>
      </c>
      <c r="B395" s="141" t="s">
        <v>1577</v>
      </c>
      <c r="C395" s="151">
        <v>634056.85</v>
      </c>
      <c r="D395" s="151">
        <v>79588.98</v>
      </c>
      <c r="E395" s="151">
        <v>713645.83</v>
      </c>
      <c r="F395" s="141" t="s">
        <v>1417</v>
      </c>
      <c r="G395" s="141" t="s">
        <v>1172</v>
      </c>
      <c r="H395" s="143" t="s">
        <v>452</v>
      </c>
      <c r="I395" s="151"/>
      <c r="J395" s="151"/>
      <c r="K395" s="151"/>
      <c r="L395" s="145" t="str">
        <f t="shared" si="257"/>
        <v>640B</v>
      </c>
      <c r="M395" s="146" t="str">
        <f t="shared" si="258"/>
        <v>C/V - USAGE BMW AUTO NON-CERT</v>
      </c>
      <c r="N395" s="147">
        <f>+IF(OR($Q395=Parametres!$G$2,$Q395=Parametres!$G$3),I395,C395)</f>
        <v>634056.85</v>
      </c>
      <c r="O395" s="147">
        <f>+IF(OR($Q395=Parametres!$G$2,$Q395=Parametres!$G$3),J395,D395)</f>
        <v>79588.98</v>
      </c>
      <c r="P395" s="147">
        <f>+IF(OR($Q395=Parametres!$G$2,$Q395=Parametres!$G$3),K395,E395)</f>
        <v>713645.83</v>
      </c>
      <c r="Q395" s="146" t="str">
        <f t="shared" ref="Q395:S395" si="397">+F395</f>
        <v>6-Coût des ventes</v>
      </c>
      <c r="R395" s="145" t="str">
        <f t="shared" si="397"/>
        <v>440B</v>
      </c>
      <c r="S395" s="146" t="str">
        <f t="shared" si="397"/>
        <v>_</v>
      </c>
      <c r="T395" s="150" t="str">
        <f>+VLOOKUP($L395,Data_Validation!$A:$D,1,0)</f>
        <v>640B</v>
      </c>
      <c r="U395" s="150" t="str">
        <f>+VLOOKUP($L395,Data_Validation!$A:$D,3,0)</f>
        <v>Véhicules usagés</v>
      </c>
      <c r="V395" s="150" t="str">
        <f>+VLOOKUP($L395,Data_Validation!$A:$D,4,0)</f>
        <v>Non Certifié</v>
      </c>
      <c r="W395" s="150" t="str">
        <f>+VLOOKUP($L395,Data_Validation!$A:$E,5,0)</f>
        <v>$</v>
      </c>
      <c r="X395" s="150">
        <f>+VLOOKUP($L395,Data_Validation!$A:$F,6,0)</f>
        <v>0</v>
      </c>
    </row>
    <row r="396" spans="1:24" ht="15" customHeight="1">
      <c r="A396" s="141" t="s">
        <v>1578</v>
      </c>
      <c r="B396" s="141" t="s">
        <v>1579</v>
      </c>
      <c r="C396" s="144">
        <v>27372.68</v>
      </c>
      <c r="D396" s="144">
        <v>2423.17</v>
      </c>
      <c r="E396" s="144">
        <v>29795.85</v>
      </c>
      <c r="F396" s="141" t="s">
        <v>1417</v>
      </c>
      <c r="G396" s="141" t="s">
        <v>1170</v>
      </c>
      <c r="H396" s="143" t="s">
        <v>452</v>
      </c>
      <c r="I396" s="142"/>
      <c r="J396" s="142"/>
      <c r="K396" s="142"/>
      <c r="L396" s="145" t="str">
        <f t="shared" si="257"/>
        <v>641A</v>
      </c>
      <c r="M396" s="146" t="str">
        <f t="shared" si="258"/>
        <v>C/V - RECOND. BMW AUTO CERT</v>
      </c>
      <c r="N396" s="147">
        <f>+IF(OR($Q396=Parametres!$G$2,$Q396=Parametres!$G$3),I396,C396)</f>
        <v>27372.68</v>
      </c>
      <c r="O396" s="147">
        <f>+IF(OR($Q396=Parametres!$G$2,$Q396=Parametres!$G$3),J396,D396)</f>
        <v>2423.17</v>
      </c>
      <c r="P396" s="147">
        <f>+IF(OR($Q396=Parametres!$G$2,$Q396=Parametres!$G$3),K396,E396)</f>
        <v>29795.85</v>
      </c>
      <c r="Q396" s="146" t="str">
        <f t="shared" ref="Q396:S396" si="398">+F396</f>
        <v>6-Coût des ventes</v>
      </c>
      <c r="R396" s="145" t="str">
        <f t="shared" si="398"/>
        <v>440A</v>
      </c>
      <c r="S396" s="146" t="str">
        <f t="shared" si="398"/>
        <v>_</v>
      </c>
      <c r="T396" s="149" t="str">
        <f>+VLOOKUP($L396,Data_Validation!$A:$D,1,0)</f>
        <v>641A</v>
      </c>
      <c r="U396" s="150" t="str">
        <f>+VLOOKUP($L396,Data_Validation!$A:$D,3,0)</f>
        <v>Véhicules usagés</v>
      </c>
      <c r="V396" s="150" t="str">
        <f>+VLOOKUP($L396,Data_Validation!$A:$D,4,0)</f>
        <v>Certifié</v>
      </c>
      <c r="W396" s="150" t="str">
        <f>+VLOOKUP($L396,Data_Validation!$A:$E,5,0)</f>
        <v>$</v>
      </c>
      <c r="X396" s="150">
        <f>+VLOOKUP($L396,Data_Validation!$A:$F,6,0)</f>
        <v>0</v>
      </c>
    </row>
    <row r="397" spans="1:24" ht="15" customHeight="1">
      <c r="A397" s="141" t="s">
        <v>1580</v>
      </c>
      <c r="B397" s="141" t="s">
        <v>1581</v>
      </c>
      <c r="C397" s="151">
        <v>15969.13</v>
      </c>
      <c r="D397" s="151">
        <v>1137.69</v>
      </c>
      <c r="E397" s="151">
        <v>17106.82</v>
      </c>
      <c r="F397" s="141" t="s">
        <v>1417</v>
      </c>
      <c r="G397" s="141" t="s">
        <v>1172</v>
      </c>
      <c r="H397" s="143" t="s">
        <v>452</v>
      </c>
      <c r="I397" s="151"/>
      <c r="J397" s="151"/>
      <c r="K397" s="151"/>
      <c r="L397" s="145" t="str">
        <f t="shared" si="257"/>
        <v>641B</v>
      </c>
      <c r="M397" s="146" t="str">
        <f t="shared" si="258"/>
        <v>C/V - RECOND. BMW AUTO NON-CERT</v>
      </c>
      <c r="N397" s="147">
        <f>+IF(OR($Q397=Parametres!$G$2,$Q397=Parametres!$G$3),I397,C397)</f>
        <v>15969.13</v>
      </c>
      <c r="O397" s="147">
        <f>+IF(OR($Q397=Parametres!$G$2,$Q397=Parametres!$G$3),J397,D397)</f>
        <v>1137.69</v>
      </c>
      <c r="P397" s="147">
        <f>+IF(OR($Q397=Parametres!$G$2,$Q397=Parametres!$G$3),K397,E397)</f>
        <v>17106.82</v>
      </c>
      <c r="Q397" s="146" t="str">
        <f t="shared" ref="Q397:S397" si="399">+F397</f>
        <v>6-Coût des ventes</v>
      </c>
      <c r="R397" s="145" t="str">
        <f t="shared" si="399"/>
        <v>440B</v>
      </c>
      <c r="S397" s="146" t="str">
        <f t="shared" si="399"/>
        <v>_</v>
      </c>
      <c r="T397" s="150" t="str">
        <f>+VLOOKUP($L397,Data_Validation!$A:$D,1,0)</f>
        <v>641B</v>
      </c>
      <c r="U397" s="150" t="str">
        <f>+VLOOKUP($L397,Data_Validation!$A:$D,3,0)</f>
        <v>Véhicules usagés</v>
      </c>
      <c r="V397" s="150" t="str">
        <f>+VLOOKUP($L397,Data_Validation!$A:$D,4,0)</f>
        <v>Non Certifié</v>
      </c>
      <c r="W397" s="150" t="str">
        <f>+VLOOKUP($L397,Data_Validation!$A:$E,5,0)</f>
        <v>$</v>
      </c>
      <c r="X397" s="150">
        <f>+VLOOKUP($L397,Data_Validation!$A:$F,6,0)</f>
        <v>0</v>
      </c>
    </row>
    <row r="398" spans="1:24" ht="15" customHeight="1">
      <c r="A398" s="141" t="s">
        <v>1584</v>
      </c>
      <c r="B398" s="141" t="s">
        <v>1585</v>
      </c>
      <c r="C398" s="142">
        <v>1267156.98</v>
      </c>
      <c r="D398" s="142">
        <v>14955.25</v>
      </c>
      <c r="E398" s="142">
        <v>1282112.23</v>
      </c>
      <c r="F398" s="141" t="s">
        <v>1417</v>
      </c>
      <c r="G398" s="141" t="s">
        <v>1174</v>
      </c>
      <c r="H398" s="143" t="s">
        <v>452</v>
      </c>
      <c r="I398" s="151"/>
      <c r="J398" s="151"/>
      <c r="K398" s="151"/>
      <c r="L398" s="145" t="str">
        <f t="shared" si="257"/>
        <v>642</v>
      </c>
      <c r="M398" s="146" t="str">
        <f t="shared" si="258"/>
        <v>C/V - USAGE AUTRES</v>
      </c>
      <c r="N398" s="147">
        <f>+IF(OR($Q398=Parametres!$G$2,$Q398=Parametres!$G$3),I398,C398)</f>
        <v>1267156.98</v>
      </c>
      <c r="O398" s="147">
        <f>+IF(OR($Q398=Parametres!$G$2,$Q398=Parametres!$G$3),J398,D398)</f>
        <v>14955.25</v>
      </c>
      <c r="P398" s="147">
        <f>+IF(OR($Q398=Parametres!$G$2,$Q398=Parametres!$G$3),K398,E398)</f>
        <v>1282112.23</v>
      </c>
      <c r="Q398" s="146" t="str">
        <f t="shared" ref="Q398:S398" si="400">+F398</f>
        <v>6-Coût des ventes</v>
      </c>
      <c r="R398" s="145" t="str">
        <f t="shared" si="400"/>
        <v>442</v>
      </c>
      <c r="S398" s="146" t="str">
        <f t="shared" si="400"/>
        <v>_</v>
      </c>
      <c r="T398" s="150" t="str">
        <f>+VLOOKUP($L398,Data_Validation!$A:$D,1,0)</f>
        <v>642</v>
      </c>
      <c r="U398" s="150" t="str">
        <f>+VLOOKUP($L398,Data_Validation!$A:$D,3,0)</f>
        <v>Véhicules usagés</v>
      </c>
      <c r="V398" s="150" t="str">
        <f>+VLOOKUP($L398,Data_Validation!$A:$D,4,0)</f>
        <v>Autres marques</v>
      </c>
      <c r="W398" s="150" t="str">
        <f>+VLOOKUP($L398,Data_Validation!$A:$E,5,0)</f>
        <v>$</v>
      </c>
      <c r="X398" s="150">
        <f>+VLOOKUP($L398,Data_Validation!$A:$F,6,0)</f>
        <v>0</v>
      </c>
    </row>
    <row r="399" spans="1:24" ht="15.75" customHeight="1">
      <c r="A399" s="141" t="s">
        <v>1588</v>
      </c>
      <c r="B399" s="141" t="s">
        <v>1589</v>
      </c>
      <c r="C399" s="142">
        <v>28181.52</v>
      </c>
      <c r="D399" s="142">
        <v>1678.98</v>
      </c>
      <c r="E399" s="142">
        <v>29860.5</v>
      </c>
      <c r="F399" s="141" t="s">
        <v>1417</v>
      </c>
      <c r="G399" s="141" t="s">
        <v>1174</v>
      </c>
      <c r="H399" s="143" t="s">
        <v>452</v>
      </c>
      <c r="I399" s="151"/>
      <c r="J399" s="151"/>
      <c r="K399" s="151"/>
      <c r="L399" s="145" t="str">
        <f t="shared" si="257"/>
        <v>643</v>
      </c>
      <c r="M399" s="146" t="str">
        <f t="shared" si="258"/>
        <v>C/V - RECOND. AUTRES</v>
      </c>
      <c r="N399" s="147">
        <f>+IF(OR($Q399=Parametres!$G$2,$Q399=Parametres!$G$3),I399,C399)</f>
        <v>28181.52</v>
      </c>
      <c r="O399" s="147">
        <f>+IF(OR($Q399=Parametres!$G$2,$Q399=Parametres!$G$3),J399,D399)</f>
        <v>1678.98</v>
      </c>
      <c r="P399" s="147">
        <f>+IF(OR($Q399=Parametres!$G$2,$Q399=Parametres!$G$3),K399,E399)</f>
        <v>29860.5</v>
      </c>
      <c r="Q399" s="146" t="str">
        <f t="shared" ref="Q399:S399" si="401">+F399</f>
        <v>6-Coût des ventes</v>
      </c>
      <c r="R399" s="145" t="str">
        <f t="shared" si="401"/>
        <v>442</v>
      </c>
      <c r="S399" s="146" t="str">
        <f t="shared" si="401"/>
        <v>_</v>
      </c>
      <c r="T399" s="150" t="str">
        <f>+VLOOKUP($L399,Data_Validation!$A:$D,1,0)</f>
        <v>643</v>
      </c>
      <c r="U399" s="150" t="str">
        <f>+VLOOKUP($L399,Data_Validation!$A:$D,3,0)</f>
        <v>Véhicules usagés</v>
      </c>
      <c r="V399" s="150" t="str">
        <f>+VLOOKUP($L399,Data_Validation!$A:$D,4,0)</f>
        <v>Autres marques</v>
      </c>
      <c r="W399" s="150" t="str">
        <f>+VLOOKUP($L399,Data_Validation!$A:$E,5,0)</f>
        <v>$</v>
      </c>
      <c r="X399" s="150">
        <f>+VLOOKUP($L399,Data_Validation!$A:$F,6,0)</f>
        <v>0</v>
      </c>
    </row>
    <row r="400" spans="1:24" ht="15" customHeight="1">
      <c r="A400" s="141" t="s">
        <v>1175</v>
      </c>
      <c r="B400" s="141" t="s">
        <v>1592</v>
      </c>
      <c r="C400" s="142">
        <v>83912.51</v>
      </c>
      <c r="D400" s="142">
        <v>79904.240000000005</v>
      </c>
      <c r="E400" s="142">
        <v>163816.75</v>
      </c>
      <c r="F400" s="141" t="s">
        <v>1417</v>
      </c>
      <c r="G400" s="141" t="s">
        <v>1589</v>
      </c>
      <c r="H400" s="143" t="s">
        <v>452</v>
      </c>
      <c r="I400" s="151"/>
      <c r="J400" s="151"/>
      <c r="K400" s="151"/>
      <c r="L400" s="145" t="str">
        <f t="shared" si="257"/>
        <v>643B</v>
      </c>
      <c r="M400" s="146" t="str">
        <f t="shared" si="258"/>
        <v>M440I XDRIVE GRAN COUPE</v>
      </c>
      <c r="N400" s="147">
        <f>+IF(OR($Q400=Parametres!$G$2,$Q400=Parametres!$G$3),I400,C400)</f>
        <v>83912.51</v>
      </c>
      <c r="O400" s="147">
        <f>+IF(OR($Q400=Parametres!$G$2,$Q400=Parametres!$G$3),J400,D400)</f>
        <v>79904.240000000005</v>
      </c>
      <c r="P400" s="147">
        <f>+IF(OR($Q400=Parametres!$G$2,$Q400=Parametres!$G$3),K400,E400)</f>
        <v>163816.75</v>
      </c>
      <c r="Q400" s="146" t="str">
        <f t="shared" ref="Q400:S400" si="402">+F400</f>
        <v>6-Coût des ventes</v>
      </c>
      <c r="R400" s="145" t="str">
        <f t="shared" si="402"/>
        <v>643</v>
      </c>
      <c r="S400" s="146" t="str">
        <f t="shared" si="402"/>
        <v>_</v>
      </c>
      <c r="T400" s="165" t="str">
        <f>+VLOOKUP($L400,Data_Validation!$A:$D,1,0)</f>
        <v>643B</v>
      </c>
      <c r="U400" s="150" t="str">
        <f>+VLOOKUP($L400,Data_Validation!$A:$D,3,0)</f>
        <v>Véhicules neufs</v>
      </c>
      <c r="V400" s="150" t="str">
        <f>+VLOOKUP($L400,Data_Validation!$A:$D,4,0)</f>
        <v>Autos détail</v>
      </c>
      <c r="W400" s="150" t="str">
        <f>+VLOOKUP($L400,Data_Validation!$A:$E,5,0)</f>
        <v>$</v>
      </c>
      <c r="X400" s="150">
        <f>+VLOOKUP($L400,Data_Validation!$A:$F,6,0)</f>
        <v>0</v>
      </c>
    </row>
    <row r="401" spans="1:24" ht="15" customHeight="1">
      <c r="A401" s="141" t="s">
        <v>1595</v>
      </c>
      <c r="B401" s="141" t="s">
        <v>1596</v>
      </c>
      <c r="C401" s="142">
        <v>745068.44</v>
      </c>
      <c r="D401" s="142">
        <v>104428.35</v>
      </c>
      <c r="E401" s="142">
        <v>849496.79</v>
      </c>
      <c r="F401" s="141" t="s">
        <v>1417</v>
      </c>
      <c r="G401" s="141" t="s">
        <v>1179</v>
      </c>
      <c r="H401" s="143" t="s">
        <v>452</v>
      </c>
      <c r="I401" s="151"/>
      <c r="J401" s="151"/>
      <c r="K401" s="151"/>
      <c r="L401" s="145" t="str">
        <f t="shared" si="257"/>
        <v>644A</v>
      </c>
      <c r="M401" s="146" t="str">
        <f t="shared" si="258"/>
        <v>C/V - GROS BMW AUTO</v>
      </c>
      <c r="N401" s="147">
        <f>+IF(OR($Q401=Parametres!$G$2,$Q401=Parametres!$G$3),I401,C401)</f>
        <v>745068.44</v>
      </c>
      <c r="O401" s="147">
        <f>+IF(OR($Q401=Parametres!$G$2,$Q401=Parametres!$G$3),J401,D401)</f>
        <v>104428.35</v>
      </c>
      <c r="P401" s="147">
        <f>+IF(OR($Q401=Parametres!$G$2,$Q401=Parametres!$G$3),K401,E401)</f>
        <v>849496.79</v>
      </c>
      <c r="Q401" s="146" t="str">
        <f t="shared" ref="Q401:S401" si="403">+F401</f>
        <v>6-Coût des ventes</v>
      </c>
      <c r="R401" s="145" t="str">
        <f t="shared" si="403"/>
        <v>444A</v>
      </c>
      <c r="S401" s="146" t="str">
        <f t="shared" si="403"/>
        <v>_</v>
      </c>
      <c r="T401" s="150" t="str">
        <f>+VLOOKUP($L401,Data_Validation!$A:$D,1,0)</f>
        <v>644A</v>
      </c>
      <c r="U401" s="150" t="str">
        <f>+VLOOKUP($L401,Data_Validation!$A:$D,3,0)</f>
        <v>Véhicules usagés</v>
      </c>
      <c r="V401" s="150" t="str">
        <f>+VLOOKUP($L401,Data_Validation!$A:$D,4,0)</f>
        <v>Ventes au Gros</v>
      </c>
      <c r="W401" s="150" t="str">
        <f>+VLOOKUP($L401,Data_Validation!$A:$E,5,0)</f>
        <v>$</v>
      </c>
      <c r="X401" s="150">
        <f>+VLOOKUP($L401,Data_Validation!$A:$F,6,0)</f>
        <v>0</v>
      </c>
    </row>
    <row r="402" spans="1:24" ht="15" customHeight="1">
      <c r="A402" s="141" t="s">
        <v>1597</v>
      </c>
      <c r="B402" s="141" t="s">
        <v>1598</v>
      </c>
      <c r="C402" s="151">
        <v>3200043.62</v>
      </c>
      <c r="D402" s="151">
        <v>75649.11</v>
      </c>
      <c r="E402" s="151">
        <v>3275692.73</v>
      </c>
      <c r="F402" s="141" t="s">
        <v>1417</v>
      </c>
      <c r="G402" s="141" t="s">
        <v>1183</v>
      </c>
      <c r="H402" s="143" t="s">
        <v>452</v>
      </c>
      <c r="I402" s="151"/>
      <c r="J402" s="151"/>
      <c r="K402" s="151"/>
      <c r="L402" s="145" t="str">
        <f t="shared" si="257"/>
        <v>644B</v>
      </c>
      <c r="M402" s="146" t="str">
        <f t="shared" si="258"/>
        <v>C/V - GROS BMW CAMION</v>
      </c>
      <c r="N402" s="147">
        <f>+IF(OR($Q402=Parametres!$G$2,$Q402=Parametres!$G$3),I402,C402)</f>
        <v>3200043.62</v>
      </c>
      <c r="O402" s="147">
        <f>+IF(OR($Q402=Parametres!$G$2,$Q402=Parametres!$G$3),J402,D402)</f>
        <v>75649.11</v>
      </c>
      <c r="P402" s="147">
        <f>+IF(OR($Q402=Parametres!$G$2,$Q402=Parametres!$G$3),K402,E402)</f>
        <v>3275692.73</v>
      </c>
      <c r="Q402" s="146" t="str">
        <f t="shared" ref="Q402:S402" si="404">+F402</f>
        <v>6-Coût des ventes</v>
      </c>
      <c r="R402" s="145" t="str">
        <f t="shared" si="404"/>
        <v>444B</v>
      </c>
      <c r="S402" s="146" t="str">
        <f t="shared" si="404"/>
        <v>_</v>
      </c>
      <c r="T402" s="150" t="str">
        <f>+VLOOKUP($L402,Data_Validation!$A:$D,1,0)</f>
        <v>644B</v>
      </c>
      <c r="U402" s="150" t="str">
        <f>+VLOOKUP($L402,Data_Validation!$A:$D,3,0)</f>
        <v>Véhicules usagés</v>
      </c>
      <c r="V402" s="150" t="str">
        <f>+VLOOKUP($L402,Data_Validation!$A:$D,4,0)</f>
        <v>Ventes au Gros</v>
      </c>
      <c r="W402" s="150" t="str">
        <f>+VLOOKUP($L402,Data_Validation!$A:$E,5,0)</f>
        <v>$</v>
      </c>
      <c r="X402" s="150">
        <f>+VLOOKUP($L402,Data_Validation!$A:$F,6,0)</f>
        <v>0</v>
      </c>
    </row>
    <row r="403" spans="1:24" ht="15.75" customHeight="1">
      <c r="A403" s="141" t="s">
        <v>1601</v>
      </c>
      <c r="B403" s="141" t="s">
        <v>1602</v>
      </c>
      <c r="C403" s="151">
        <v>3127429.11</v>
      </c>
      <c r="D403" s="151">
        <v>432761.05</v>
      </c>
      <c r="E403" s="151">
        <v>3560190.16</v>
      </c>
      <c r="F403" s="141" t="s">
        <v>1417</v>
      </c>
      <c r="G403" s="141" t="s">
        <v>1187</v>
      </c>
      <c r="H403" s="143" t="s">
        <v>452</v>
      </c>
      <c r="I403" s="151"/>
      <c r="J403" s="151"/>
      <c r="K403" s="151"/>
      <c r="L403" s="145" t="str">
        <f t="shared" si="257"/>
        <v>644C</v>
      </c>
      <c r="M403" s="146" t="str">
        <f t="shared" si="258"/>
        <v>C/V - GROS AUTRES</v>
      </c>
      <c r="N403" s="147">
        <f>+IF(OR($Q403=Parametres!$G$2,$Q403=Parametres!$G$3),I403,C403)</f>
        <v>3127429.11</v>
      </c>
      <c r="O403" s="147">
        <f>+IF(OR($Q403=Parametres!$G$2,$Q403=Parametres!$G$3),J403,D403)</f>
        <v>432761.05</v>
      </c>
      <c r="P403" s="147">
        <f>+IF(OR($Q403=Parametres!$G$2,$Q403=Parametres!$G$3),K403,E403)</f>
        <v>3560190.16</v>
      </c>
      <c r="Q403" s="146" t="str">
        <f t="shared" ref="Q403:S403" si="405">+F403</f>
        <v>6-Coût des ventes</v>
      </c>
      <c r="R403" s="145" t="str">
        <f t="shared" si="405"/>
        <v>444C</v>
      </c>
      <c r="S403" s="146" t="str">
        <f t="shared" si="405"/>
        <v>_</v>
      </c>
      <c r="T403" s="150" t="str">
        <f>+VLOOKUP($L403,Data_Validation!$A:$D,1,0)</f>
        <v>644C</v>
      </c>
      <c r="U403" s="150" t="str">
        <f>+VLOOKUP($L403,Data_Validation!$A:$D,3,0)</f>
        <v>Véhicules usagés</v>
      </c>
      <c r="V403" s="150" t="str">
        <f>+VLOOKUP($L403,Data_Validation!$A:$D,4,0)</f>
        <v>Ventes au Gros</v>
      </c>
      <c r="W403" s="150" t="str">
        <f>+VLOOKUP($L403,Data_Validation!$A:$E,5,0)</f>
        <v>$</v>
      </c>
      <c r="X403" s="150">
        <f>+VLOOKUP($L403,Data_Validation!$A:$F,6,0)</f>
        <v>0</v>
      </c>
    </row>
    <row r="404" spans="1:24" ht="15" customHeight="1">
      <c r="A404" s="141" t="s">
        <v>1605</v>
      </c>
      <c r="B404" s="141" t="s">
        <v>1606</v>
      </c>
      <c r="C404" s="142">
        <v>2790369.82</v>
      </c>
      <c r="D404" s="142">
        <v>322723.96000000002</v>
      </c>
      <c r="E404" s="142">
        <v>3113093.78</v>
      </c>
      <c r="F404" s="141" t="s">
        <v>1417</v>
      </c>
      <c r="G404" s="141" t="s">
        <v>1191</v>
      </c>
      <c r="H404" s="143" t="s">
        <v>452</v>
      </c>
      <c r="I404" s="143"/>
      <c r="J404" s="143"/>
      <c r="K404" s="143"/>
      <c r="L404" s="145" t="str">
        <f t="shared" si="257"/>
        <v>646A</v>
      </c>
      <c r="M404" s="146" t="str">
        <f t="shared" si="258"/>
        <v>C/V - USAGE BMW CAMION CERT</v>
      </c>
      <c r="N404" s="147">
        <f>+IF(OR($Q404=Parametres!$G$2,$Q404=Parametres!$G$3),I404,C404)</f>
        <v>2790369.82</v>
      </c>
      <c r="O404" s="148">
        <f>+IF(OR($Q404=Parametres!$G$2,$Q404=Parametres!$G$3),J404,D404)</f>
        <v>322723.96000000002</v>
      </c>
      <c r="P404" s="147">
        <f>+IF(OR($Q404=Parametres!$G$2,$Q404=Parametres!$G$3),K404,E404)</f>
        <v>3113093.78</v>
      </c>
      <c r="Q404" s="146" t="str">
        <f t="shared" ref="Q404:S404" si="406">+F404</f>
        <v>6-Coût des ventes</v>
      </c>
      <c r="R404" s="145" t="str">
        <f t="shared" si="406"/>
        <v>446A</v>
      </c>
      <c r="S404" s="146" t="str">
        <f t="shared" si="406"/>
        <v>_</v>
      </c>
      <c r="T404" s="150" t="str">
        <f>+VLOOKUP($L404,Data_Validation!$A:$D,1,0)</f>
        <v>646A</v>
      </c>
      <c r="U404" s="150" t="str">
        <f>+VLOOKUP($L404,Data_Validation!$A:$D,3,0)</f>
        <v>Véhicules usagés</v>
      </c>
      <c r="V404" s="150" t="str">
        <f>+VLOOKUP($L404,Data_Validation!$A:$D,4,0)</f>
        <v>Certifié</v>
      </c>
      <c r="W404" s="150" t="str">
        <f>+VLOOKUP($L404,Data_Validation!$A:$E,5,0)</f>
        <v>$</v>
      </c>
      <c r="X404" s="150">
        <f>+VLOOKUP($L404,Data_Validation!$A:$F,6,0)</f>
        <v>0</v>
      </c>
    </row>
    <row r="405" spans="1:24" ht="15" customHeight="1">
      <c r="A405" s="141" t="s">
        <v>1609</v>
      </c>
      <c r="B405" s="141" t="s">
        <v>1610</v>
      </c>
      <c r="C405" s="142">
        <v>692109.03</v>
      </c>
      <c r="D405" s="142">
        <v>0</v>
      </c>
      <c r="E405" s="142">
        <v>692109.03</v>
      </c>
      <c r="F405" s="141" t="s">
        <v>1417</v>
      </c>
      <c r="G405" s="141" t="s">
        <v>1193</v>
      </c>
      <c r="H405" s="143" t="s">
        <v>452</v>
      </c>
      <c r="I405" s="151"/>
      <c r="J405" s="151"/>
      <c r="K405" s="151"/>
      <c r="L405" s="145" t="str">
        <f t="shared" si="257"/>
        <v>646B</v>
      </c>
      <c r="M405" s="146" t="str">
        <f t="shared" si="258"/>
        <v>C/V - USAGE BMW CAMION NON-CERT</v>
      </c>
      <c r="N405" s="147">
        <f>+IF(OR($Q405=Parametres!$G$2,$Q405=Parametres!$G$3),I405,C405)</f>
        <v>692109.03</v>
      </c>
      <c r="O405" s="147">
        <f>+IF(OR($Q405=Parametres!$G$2,$Q405=Parametres!$G$3),J405,D405)</f>
        <v>0</v>
      </c>
      <c r="P405" s="147">
        <f>+IF(OR($Q405=Parametres!$G$2,$Q405=Parametres!$G$3),K405,E405)</f>
        <v>692109.03</v>
      </c>
      <c r="Q405" s="146" t="str">
        <f t="shared" ref="Q405:S405" si="407">+F405</f>
        <v>6-Coût des ventes</v>
      </c>
      <c r="R405" s="145" t="str">
        <f t="shared" si="407"/>
        <v>446B</v>
      </c>
      <c r="S405" s="146" t="str">
        <f t="shared" si="407"/>
        <v>_</v>
      </c>
      <c r="T405" s="150" t="str">
        <f>+VLOOKUP($L405,Data_Validation!$A:$D,1,0)</f>
        <v>646B</v>
      </c>
      <c r="U405" s="150" t="str">
        <f>+VLOOKUP($L405,Data_Validation!$A:$D,3,0)</f>
        <v>Véhicules usagés</v>
      </c>
      <c r="V405" s="150" t="str">
        <f>+VLOOKUP($L405,Data_Validation!$A:$D,4,0)</f>
        <v>Non Certifié</v>
      </c>
      <c r="W405" s="150" t="str">
        <f>+VLOOKUP($L405,Data_Validation!$A:$E,5,0)</f>
        <v>$</v>
      </c>
      <c r="X405" s="150">
        <f>+VLOOKUP($L405,Data_Validation!$A:$F,6,0)</f>
        <v>0</v>
      </c>
    </row>
    <row r="406" spans="1:24" ht="15" customHeight="1">
      <c r="A406" s="141" t="s">
        <v>1613</v>
      </c>
      <c r="B406" s="141" t="s">
        <v>1614</v>
      </c>
      <c r="C406" s="142">
        <v>484260.16</v>
      </c>
      <c r="D406" s="142">
        <v>0</v>
      </c>
      <c r="E406" s="142">
        <v>484260.16</v>
      </c>
      <c r="F406" s="141" t="s">
        <v>1417</v>
      </c>
      <c r="G406" s="141" t="s">
        <v>1197</v>
      </c>
      <c r="H406" s="143" t="s">
        <v>452</v>
      </c>
      <c r="I406" s="151"/>
      <c r="J406" s="151"/>
      <c r="K406" s="151"/>
      <c r="L406" s="145" t="str">
        <f t="shared" si="257"/>
        <v>647</v>
      </c>
      <c r="M406" s="146" t="str">
        <f t="shared" si="258"/>
        <v>C/V - X5 M</v>
      </c>
      <c r="N406" s="147">
        <f>+IF(OR($Q406=Parametres!$G$2,$Q406=Parametres!$G$3),I406,C406)</f>
        <v>484260.16</v>
      </c>
      <c r="O406" s="147">
        <f>+IF(OR($Q406=Parametres!$G$2,$Q406=Parametres!$G$3),J406,D406)</f>
        <v>0</v>
      </c>
      <c r="P406" s="147">
        <f>+IF(OR($Q406=Parametres!$G$2,$Q406=Parametres!$G$3),K406,E406)</f>
        <v>484260.16</v>
      </c>
      <c r="Q406" s="146" t="str">
        <f t="shared" ref="Q406:S406" si="408">+F406</f>
        <v>6-Coût des ventes</v>
      </c>
      <c r="R406" s="145" t="str">
        <f t="shared" si="408"/>
        <v>447</v>
      </c>
      <c r="S406" s="146" t="str">
        <f t="shared" si="408"/>
        <v>_</v>
      </c>
      <c r="T406" s="150" t="str">
        <f>+VLOOKUP($L406,Data_Validation!$A:$D,1,0)</f>
        <v>647</v>
      </c>
      <c r="U406" s="150" t="str">
        <f>+VLOOKUP($L406,Data_Validation!$A:$D,3,0)</f>
        <v>Véhicules neufs</v>
      </c>
      <c r="V406" s="150" t="str">
        <f>+VLOOKUP($L406,Data_Validation!$A:$D,4,0)</f>
        <v>Camions détail</v>
      </c>
      <c r="W406" s="150" t="str">
        <f>+VLOOKUP($L406,Data_Validation!$A:$E,5,0)</f>
        <v>$</v>
      </c>
      <c r="X406" s="150">
        <f>+VLOOKUP($L406,Data_Validation!$A:$F,6,0)</f>
        <v>0</v>
      </c>
    </row>
    <row r="407" spans="1:24" ht="15.75" customHeight="1">
      <c r="A407" s="141" t="s">
        <v>1615</v>
      </c>
      <c r="B407" s="141" t="s">
        <v>1616</v>
      </c>
      <c r="C407" s="144">
        <v>751571.63</v>
      </c>
      <c r="D407" s="144">
        <v>71434.679999999993</v>
      </c>
      <c r="E407" s="144">
        <v>823006.31</v>
      </c>
      <c r="F407" s="141" t="s">
        <v>1417</v>
      </c>
      <c r="G407" s="141" t="s">
        <v>1201</v>
      </c>
      <c r="H407" s="143" t="s">
        <v>452</v>
      </c>
      <c r="I407" s="142"/>
      <c r="J407" s="142"/>
      <c r="K407" s="142"/>
      <c r="L407" s="145" t="str">
        <f t="shared" si="257"/>
        <v>648</v>
      </c>
      <c r="M407" s="146" t="str">
        <f t="shared" si="258"/>
        <v>C/V - RACHAT LOCATION BMW</v>
      </c>
      <c r="N407" s="147">
        <f>+IF(OR($Q407=Parametres!$G$2,$Q407=Parametres!$G$3),I407,C407)</f>
        <v>751571.63</v>
      </c>
      <c r="O407" s="147">
        <f>+IF(OR($Q407=Parametres!$G$2,$Q407=Parametres!$G$3),J407,D407)</f>
        <v>71434.679999999993</v>
      </c>
      <c r="P407" s="147">
        <f>+IF(OR($Q407=Parametres!$G$2,$Q407=Parametres!$G$3),K407,E407)</f>
        <v>823006.31</v>
      </c>
      <c r="Q407" s="146" t="str">
        <f t="shared" ref="Q407:S407" si="409">+F407</f>
        <v>6-Coût des ventes</v>
      </c>
      <c r="R407" s="145" t="str">
        <f t="shared" si="409"/>
        <v>448</v>
      </c>
      <c r="S407" s="146" t="str">
        <f t="shared" si="409"/>
        <v>_</v>
      </c>
      <c r="T407" s="150" t="str">
        <f>+VLOOKUP($L407,Data_Validation!$A:$D,1,0)</f>
        <v>648</v>
      </c>
      <c r="U407" s="150" t="str">
        <f>+VLOOKUP($L407,Data_Validation!$A:$D,3,0)</f>
        <v>Véhicules neufs</v>
      </c>
      <c r="V407" s="150" t="str">
        <f>+VLOOKUP($L407,Data_Validation!$A:$D,4,0)</f>
        <v>Rachat bail</v>
      </c>
      <c r="W407" s="150" t="str">
        <f>+VLOOKUP($L407,Data_Validation!$A:$E,5,0)</f>
        <v>$</v>
      </c>
      <c r="X407" s="150">
        <f>+VLOOKUP($L407,Data_Validation!$A:$F,6,0)</f>
        <v>0</v>
      </c>
    </row>
    <row r="408" spans="1:24" ht="15" customHeight="1">
      <c r="A408" s="141" t="s">
        <v>1617</v>
      </c>
      <c r="B408" s="141" t="s">
        <v>1618</v>
      </c>
      <c r="C408" s="142">
        <v>92306.58</v>
      </c>
      <c r="D408" s="142">
        <v>7353.62</v>
      </c>
      <c r="E408" s="142">
        <v>99660.2</v>
      </c>
      <c r="F408" s="141" t="s">
        <v>1417</v>
      </c>
      <c r="G408" s="141" t="s">
        <v>1191</v>
      </c>
      <c r="H408" s="143" t="s">
        <v>452</v>
      </c>
      <c r="I408" s="151"/>
      <c r="J408" s="151"/>
      <c r="K408" s="151"/>
      <c r="L408" s="145" t="str">
        <f t="shared" si="257"/>
        <v>648A</v>
      </c>
      <c r="M408" s="146" t="str">
        <f t="shared" si="258"/>
        <v>C/V - RECOND. BMW CAMION CERT</v>
      </c>
      <c r="N408" s="147">
        <f>+IF(OR($Q408=Parametres!$G$2,$Q408=Parametres!$G$3),I408,C408)</f>
        <v>92306.58</v>
      </c>
      <c r="O408" s="147">
        <f>+IF(OR($Q408=Parametres!$G$2,$Q408=Parametres!$G$3),J408,D408)</f>
        <v>7353.62</v>
      </c>
      <c r="P408" s="147">
        <f>+IF(OR($Q408=Parametres!$G$2,$Q408=Parametres!$G$3),K408,E408)</f>
        <v>99660.2</v>
      </c>
      <c r="Q408" s="146" t="str">
        <f t="shared" ref="Q408:S408" si="410">+F408</f>
        <v>6-Coût des ventes</v>
      </c>
      <c r="R408" s="145" t="str">
        <f t="shared" si="410"/>
        <v>446A</v>
      </c>
      <c r="S408" s="146" t="str">
        <f t="shared" si="410"/>
        <v>_</v>
      </c>
      <c r="T408" s="150" t="str">
        <f>+VLOOKUP($L408,Data_Validation!$A:$D,1,0)</f>
        <v>648A</v>
      </c>
      <c r="U408" s="150" t="str">
        <f>+VLOOKUP($L408,Data_Validation!$A:$D,3,0)</f>
        <v>Véhicules usagés</v>
      </c>
      <c r="V408" s="150" t="str">
        <f>+VLOOKUP($L408,Data_Validation!$A:$D,4,0)</f>
        <v>Certifié</v>
      </c>
      <c r="W408" s="150" t="str">
        <f>+VLOOKUP($L408,Data_Validation!$A:$E,5,0)</f>
        <v>$</v>
      </c>
      <c r="X408" s="150">
        <f>+VLOOKUP($L408,Data_Validation!$A:$F,6,0)</f>
        <v>0</v>
      </c>
    </row>
    <row r="409" spans="1:24" ht="15" customHeight="1">
      <c r="A409" s="141" t="s">
        <v>1619</v>
      </c>
      <c r="B409" s="141" t="s">
        <v>1620</v>
      </c>
      <c r="C409" s="142">
        <v>24425.11</v>
      </c>
      <c r="D409" s="142">
        <v>0</v>
      </c>
      <c r="E409" s="142">
        <v>24425.11</v>
      </c>
      <c r="F409" s="141" t="s">
        <v>1417</v>
      </c>
      <c r="G409" s="141" t="s">
        <v>1193</v>
      </c>
      <c r="H409" s="143" t="s">
        <v>452</v>
      </c>
      <c r="I409" s="151"/>
      <c r="J409" s="151"/>
      <c r="K409" s="151"/>
      <c r="L409" s="145" t="str">
        <f t="shared" si="257"/>
        <v>648B</v>
      </c>
      <c r="M409" s="146" t="str">
        <f t="shared" si="258"/>
        <v>C/V - RECOND. BMW CAMION NON-CERT</v>
      </c>
      <c r="N409" s="147">
        <f>+IF(OR($Q409=Parametres!$G$2,$Q409=Parametres!$G$3),I409,C409)</f>
        <v>24425.11</v>
      </c>
      <c r="O409" s="147">
        <f>+IF(OR($Q409=Parametres!$G$2,$Q409=Parametres!$G$3),J409,D409)</f>
        <v>0</v>
      </c>
      <c r="P409" s="147">
        <f>+IF(OR($Q409=Parametres!$G$2,$Q409=Parametres!$G$3),K409,E409)</f>
        <v>24425.11</v>
      </c>
      <c r="Q409" s="146" t="str">
        <f t="shared" ref="Q409:S409" si="411">+F409</f>
        <v>6-Coût des ventes</v>
      </c>
      <c r="R409" s="145" t="str">
        <f t="shared" si="411"/>
        <v>446B</v>
      </c>
      <c r="S409" s="146" t="str">
        <f t="shared" si="411"/>
        <v>_</v>
      </c>
      <c r="T409" s="169" t="str">
        <f>+VLOOKUP($L409,Data_Validation!$A:$D,1,0)</f>
        <v>648B</v>
      </c>
      <c r="U409" s="150" t="str">
        <f>+VLOOKUP($L409,Data_Validation!$A:$D,3,0)</f>
        <v>Véhicules usagés</v>
      </c>
      <c r="V409" s="150" t="str">
        <f>+VLOOKUP($L409,Data_Validation!$A:$D,4,0)</f>
        <v>Non Certifié</v>
      </c>
      <c r="W409" s="150" t="str">
        <f>+VLOOKUP($L409,Data_Validation!$A:$E,5,0)</f>
        <v>$</v>
      </c>
      <c r="X409" s="150">
        <f>+VLOOKUP($L409,Data_Validation!$A:$F,6,0)</f>
        <v>0</v>
      </c>
    </row>
    <row r="410" spans="1:24" ht="15" customHeight="1">
      <c r="A410" s="141" t="s">
        <v>1623</v>
      </c>
      <c r="B410" s="141" t="s">
        <v>1624</v>
      </c>
      <c r="C410" s="144">
        <v>2839</v>
      </c>
      <c r="D410" s="144">
        <v>0</v>
      </c>
      <c r="E410" s="144">
        <v>2839</v>
      </c>
      <c r="F410" s="141" t="s">
        <v>1417</v>
      </c>
      <c r="G410" s="141" t="s">
        <v>1205</v>
      </c>
      <c r="H410" s="143" t="s">
        <v>452</v>
      </c>
      <c r="I410" s="142"/>
      <c r="J410" s="142"/>
      <c r="K410" s="142"/>
      <c r="L410" s="145" t="str">
        <f t="shared" si="257"/>
        <v>650</v>
      </c>
      <c r="M410" s="146" t="str">
        <f t="shared" si="258"/>
        <v>C/V - MARQUAGE OTOPROTEC USAGE BMW CERT</v>
      </c>
      <c r="N410" s="147">
        <f>+IF(OR($Q410=Parametres!$G$2,$Q410=Parametres!$G$3),I410,C410)</f>
        <v>2839</v>
      </c>
      <c r="O410" s="147">
        <f>+IF(OR($Q410=Parametres!$G$2,$Q410=Parametres!$G$3),J410,D410)</f>
        <v>0</v>
      </c>
      <c r="P410" s="147">
        <f>+IF(OR($Q410=Parametres!$G$2,$Q410=Parametres!$G$3),K410,E410)</f>
        <v>2839</v>
      </c>
      <c r="Q410" s="146" t="str">
        <f t="shared" ref="Q410:S410" si="412">+F410</f>
        <v>6-Coût des ventes</v>
      </c>
      <c r="R410" s="145" t="str">
        <f t="shared" si="412"/>
        <v>450</v>
      </c>
      <c r="S410" s="146" t="str">
        <f t="shared" si="412"/>
        <v>_</v>
      </c>
      <c r="T410" s="150" t="str">
        <f>+VLOOKUP($L410,Data_Validation!$A:$D,1,0)</f>
        <v>650</v>
      </c>
      <c r="U410" s="150" t="str">
        <f>+VLOOKUP($L410,Data_Validation!$A:$D,3,0)</f>
        <v>Véhicules usagés</v>
      </c>
      <c r="V410" s="150" t="str">
        <f>+VLOOKUP($L410,Data_Validation!$A:$D,4,0)</f>
        <v>Rev. Autres</v>
      </c>
      <c r="W410" s="150" t="str">
        <f>+VLOOKUP($L410,Data_Validation!$A:$E,5,0)</f>
        <v>$</v>
      </c>
      <c r="X410" s="150">
        <f>+VLOOKUP($L410,Data_Validation!$A:$F,6,0)</f>
        <v>0</v>
      </c>
    </row>
    <row r="411" spans="1:24" ht="15.75" customHeight="1">
      <c r="A411" s="141" t="s">
        <v>1627</v>
      </c>
      <c r="B411" s="141" t="s">
        <v>1628</v>
      </c>
      <c r="C411" s="144">
        <v>7212</v>
      </c>
      <c r="D411" s="144">
        <v>0</v>
      </c>
      <c r="E411" s="144">
        <v>7212</v>
      </c>
      <c r="F411" s="141" t="s">
        <v>1417</v>
      </c>
      <c r="G411" s="141" t="s">
        <v>1205</v>
      </c>
      <c r="H411" s="143" t="s">
        <v>452</v>
      </c>
      <c r="I411" s="142"/>
      <c r="J411" s="142"/>
      <c r="K411" s="142"/>
      <c r="L411" s="145" t="str">
        <f t="shared" si="257"/>
        <v>650C</v>
      </c>
      <c r="M411" s="146" t="str">
        <f t="shared" si="258"/>
        <v>C/V - ACCESSOIRES USAGE BMW CERT</v>
      </c>
      <c r="N411" s="147">
        <f>+IF(OR($Q411=Parametres!$G$2,$Q411=Parametres!$G$3),I411,C411)</f>
        <v>7212</v>
      </c>
      <c r="O411" s="147">
        <f>+IF(OR($Q411=Parametres!$G$2,$Q411=Parametres!$G$3),J411,D411)</f>
        <v>0</v>
      </c>
      <c r="P411" s="147">
        <f>+IF(OR($Q411=Parametres!$G$2,$Q411=Parametres!$G$3),K411,E411)</f>
        <v>7212</v>
      </c>
      <c r="Q411" s="146" t="str">
        <f t="shared" ref="Q411:S411" si="413">+F411</f>
        <v>6-Coût des ventes</v>
      </c>
      <c r="R411" s="145" t="str">
        <f t="shared" si="413"/>
        <v>450</v>
      </c>
      <c r="S411" s="146" t="str">
        <f t="shared" si="413"/>
        <v>_</v>
      </c>
      <c r="T411" s="165" t="str">
        <f>+VLOOKUP($L411,Data_Validation!$A:$D,1,0)</f>
        <v>650C</v>
      </c>
      <c r="U411" s="150" t="str">
        <f>+VLOOKUP($L411,Data_Validation!$A:$D,3,0)</f>
        <v>Véhicules usagés</v>
      </c>
      <c r="V411" s="150" t="str">
        <f>+VLOOKUP($L411,Data_Validation!$A:$D,4,0)</f>
        <v>Rev. Autres</v>
      </c>
      <c r="W411" s="150" t="str">
        <f>+VLOOKUP($L411,Data_Validation!$A:$E,5,0)</f>
        <v>$</v>
      </c>
      <c r="X411" s="150">
        <f>+VLOOKUP($L411,Data_Validation!$A:$F,6,0)</f>
        <v>0</v>
      </c>
    </row>
    <row r="412" spans="1:24" ht="15" customHeight="1">
      <c r="A412" s="141" t="s">
        <v>1631</v>
      </c>
      <c r="B412" s="141" t="s">
        <v>1632</v>
      </c>
      <c r="C412" s="151">
        <v>3720</v>
      </c>
      <c r="D412" s="151">
        <v>0</v>
      </c>
      <c r="E412" s="151">
        <v>3720</v>
      </c>
      <c r="F412" s="141" t="s">
        <v>1417</v>
      </c>
      <c r="G412" s="141" t="s">
        <v>1205</v>
      </c>
      <c r="H412" s="143" t="s">
        <v>452</v>
      </c>
      <c r="I412" s="151"/>
      <c r="J412" s="151"/>
      <c r="K412" s="151"/>
      <c r="L412" s="145" t="str">
        <f t="shared" si="257"/>
        <v>650E</v>
      </c>
      <c r="M412" s="146" t="str">
        <f t="shared" si="258"/>
        <v>C/V - PROTEC ESTHETIQUE USAGE BMW CERT</v>
      </c>
      <c r="N412" s="147">
        <f>+IF(OR($Q412=Parametres!$G$2,$Q412=Parametres!$G$3),I412,C412)</f>
        <v>3720</v>
      </c>
      <c r="O412" s="147">
        <f>+IF(OR($Q412=Parametres!$G$2,$Q412=Parametres!$G$3),J412,D412)</f>
        <v>0</v>
      </c>
      <c r="P412" s="147">
        <f>+IF(OR($Q412=Parametres!$G$2,$Q412=Parametres!$G$3),K412,E412)</f>
        <v>3720</v>
      </c>
      <c r="Q412" s="146" t="str">
        <f t="shared" ref="Q412:S412" si="414">+F412</f>
        <v>6-Coût des ventes</v>
      </c>
      <c r="R412" s="145" t="str">
        <f t="shared" si="414"/>
        <v>450</v>
      </c>
      <c r="S412" s="146" t="str">
        <f t="shared" si="414"/>
        <v>_</v>
      </c>
      <c r="T412" s="149" t="str">
        <f>+VLOOKUP($L412,Data_Validation!$A:$D,1,0)</f>
        <v>650E</v>
      </c>
      <c r="U412" s="150" t="str">
        <f>+VLOOKUP($L412,Data_Validation!$A:$D,3,0)</f>
        <v>Véhicules usagés</v>
      </c>
      <c r="V412" s="150" t="str">
        <f>+VLOOKUP($L412,Data_Validation!$A:$D,4,0)</f>
        <v>Rev. Protections</v>
      </c>
      <c r="W412" s="150" t="str">
        <f>+VLOOKUP($L412,Data_Validation!$A:$E,5,0)</f>
        <v>$</v>
      </c>
      <c r="X412" s="150">
        <f>+VLOOKUP($L412,Data_Validation!$A:$F,6,0)</f>
        <v>0</v>
      </c>
    </row>
    <row r="413" spans="1:24" ht="15" customHeight="1">
      <c r="A413" s="141" t="s">
        <v>1633</v>
      </c>
      <c r="B413" s="141" t="s">
        <v>1634</v>
      </c>
      <c r="C413" s="142">
        <v>2705</v>
      </c>
      <c r="D413" s="142">
        <v>0</v>
      </c>
      <c r="E413" s="142">
        <v>2705</v>
      </c>
      <c r="F413" s="141" t="s">
        <v>1417</v>
      </c>
      <c r="G413" s="141" t="s">
        <v>1205</v>
      </c>
      <c r="H413" s="143" t="s">
        <v>452</v>
      </c>
      <c r="I413" s="151"/>
      <c r="J413" s="151"/>
      <c r="K413" s="151"/>
      <c r="L413" s="145" t="str">
        <f t="shared" si="257"/>
        <v>650P</v>
      </c>
      <c r="M413" s="146" t="str">
        <f t="shared" si="258"/>
        <v>C/V - PROTEC PNEUS/JANTES USAGE BMW CERT</v>
      </c>
      <c r="N413" s="147">
        <f>+IF(OR($Q413=Parametres!$G$2,$Q413=Parametres!$G$3),I413,C413)</f>
        <v>2705</v>
      </c>
      <c r="O413" s="147">
        <f>+IF(OR($Q413=Parametres!$G$2,$Q413=Parametres!$G$3),J413,D413)</f>
        <v>0</v>
      </c>
      <c r="P413" s="147">
        <f>+IF(OR($Q413=Parametres!$G$2,$Q413=Parametres!$G$3),K413,E413)</f>
        <v>2705</v>
      </c>
      <c r="Q413" s="146" t="str">
        <f t="shared" ref="Q413:S413" si="415">+F413</f>
        <v>6-Coût des ventes</v>
      </c>
      <c r="R413" s="145" t="str">
        <f t="shared" si="415"/>
        <v>450</v>
      </c>
      <c r="S413" s="146" t="str">
        <f t="shared" si="415"/>
        <v>_</v>
      </c>
      <c r="T413" s="149" t="str">
        <f>+VLOOKUP($L413,Data_Validation!$A:$D,1,0)</f>
        <v>650P</v>
      </c>
      <c r="U413" s="150" t="str">
        <f>+VLOOKUP($L413,Data_Validation!$A:$D,3,0)</f>
        <v>Véhicules usagés</v>
      </c>
      <c r="V413" s="150" t="str">
        <f>+VLOOKUP($L413,Data_Validation!$A:$D,4,0)</f>
        <v>Rev. Protections</v>
      </c>
      <c r="W413" s="150" t="str">
        <f>+VLOOKUP($L413,Data_Validation!$A:$E,5,0)</f>
        <v>$</v>
      </c>
      <c r="X413" s="150">
        <f>+VLOOKUP($L413,Data_Validation!$A:$F,6,0)</f>
        <v>0</v>
      </c>
    </row>
    <row r="414" spans="1:24" ht="15" customHeight="1">
      <c r="A414" s="141" t="s">
        <v>1637</v>
      </c>
      <c r="B414" s="141" t="s">
        <v>1638</v>
      </c>
      <c r="C414" s="142">
        <v>1154</v>
      </c>
      <c r="D414" s="142">
        <v>0</v>
      </c>
      <c r="E414" s="142">
        <v>1154</v>
      </c>
      <c r="F414" s="141" t="s">
        <v>1417</v>
      </c>
      <c r="G414" s="141" t="s">
        <v>1205</v>
      </c>
      <c r="H414" s="143" t="s">
        <v>452</v>
      </c>
      <c r="I414" s="143"/>
      <c r="J414" s="143"/>
      <c r="K414" s="143"/>
      <c r="L414" s="145" t="str">
        <f t="shared" si="257"/>
        <v>650R</v>
      </c>
      <c r="M414" s="146" t="str">
        <f t="shared" si="258"/>
        <v>C/V - ASS. REMP. USAGE BMW CERT</v>
      </c>
      <c r="N414" s="147">
        <f>+IF(OR($Q414=Parametres!$G$2,$Q414=Parametres!$G$3),I414,C414)</f>
        <v>1154</v>
      </c>
      <c r="O414" s="147">
        <f>+IF(OR($Q414=Parametres!$G$2,$Q414=Parametres!$G$3),J414,D414)</f>
        <v>0</v>
      </c>
      <c r="P414" s="147">
        <f>+IF(OR($Q414=Parametres!$G$2,$Q414=Parametres!$G$3),K414,E414)</f>
        <v>1154</v>
      </c>
      <c r="Q414" s="146" t="str">
        <f t="shared" ref="Q414:S414" si="416">+F414</f>
        <v>6-Coût des ventes</v>
      </c>
      <c r="R414" s="145" t="str">
        <f t="shared" si="416"/>
        <v>450</v>
      </c>
      <c r="S414" s="146" t="str">
        <f t="shared" si="416"/>
        <v>_</v>
      </c>
      <c r="T414" s="150" t="str">
        <f>+VLOOKUP($L414,Data_Validation!$A:$D,1,0)</f>
        <v>650R</v>
      </c>
      <c r="U414" s="150" t="str">
        <f>+VLOOKUP($L414,Data_Validation!$A:$D,3,0)</f>
        <v>Véhicules usagés</v>
      </c>
      <c r="V414" s="150" t="str">
        <f>+VLOOKUP($L414,Data_Validation!$A:$D,4,0)</f>
        <v>Rev. Protections</v>
      </c>
      <c r="W414" s="150" t="str">
        <f>+VLOOKUP($L414,Data_Validation!$A:$E,5,0)</f>
        <v>$</v>
      </c>
      <c r="X414" s="150">
        <f>+VLOOKUP($L414,Data_Validation!$A:$F,6,0)</f>
        <v>0</v>
      </c>
    </row>
    <row r="415" spans="1:24" ht="15.75" customHeight="1">
      <c r="A415" s="141" t="s">
        <v>1639</v>
      </c>
      <c r="B415" s="141" t="s">
        <v>1640</v>
      </c>
      <c r="C415" s="142">
        <v>598.41</v>
      </c>
      <c r="D415" s="142">
        <v>0</v>
      </c>
      <c r="E415" s="142">
        <v>598.41</v>
      </c>
      <c r="F415" s="141" t="s">
        <v>1417</v>
      </c>
      <c r="G415" s="141" t="s">
        <v>1205</v>
      </c>
      <c r="H415" s="143" t="s">
        <v>452</v>
      </c>
      <c r="I415" s="151"/>
      <c r="J415" s="151"/>
      <c r="K415" s="151"/>
      <c r="L415" s="145" t="str">
        <f t="shared" si="257"/>
        <v>650T</v>
      </c>
      <c r="M415" s="146" t="str">
        <f t="shared" si="258"/>
        <v>C/V - TRAITEMENT PROTECTION USAGE BMW CERT</v>
      </c>
      <c r="N415" s="147">
        <f>+IF(OR($Q415=Parametres!$G$2,$Q415=Parametres!$G$3),I415,C415)</f>
        <v>598.41</v>
      </c>
      <c r="O415" s="147">
        <f>+IF(OR($Q415=Parametres!$G$2,$Q415=Parametres!$G$3),J415,D415)</f>
        <v>0</v>
      </c>
      <c r="P415" s="147">
        <f>+IF(OR($Q415=Parametres!$G$2,$Q415=Parametres!$G$3),K415,E415)</f>
        <v>598.41</v>
      </c>
      <c r="Q415" s="146" t="str">
        <f t="shared" ref="Q415:S415" si="417">+F415</f>
        <v>6-Coût des ventes</v>
      </c>
      <c r="R415" s="145" t="str">
        <f t="shared" si="417"/>
        <v>450</v>
      </c>
      <c r="S415" s="146" t="str">
        <f t="shared" si="417"/>
        <v>_</v>
      </c>
      <c r="T415" s="165" t="str">
        <f>+VLOOKUP($L415,Data_Validation!$A:$D,1,0)</f>
        <v>650T</v>
      </c>
      <c r="U415" s="150" t="str">
        <f>+VLOOKUP($L415,Data_Validation!$A:$D,3,0)</f>
        <v>Véhicules usagés</v>
      </c>
      <c r="V415" s="150" t="str">
        <f>+VLOOKUP($L415,Data_Validation!$A:$D,4,0)</f>
        <v>Rev. Autres</v>
      </c>
      <c r="W415" s="150" t="str">
        <f>+VLOOKUP($L415,Data_Validation!$A:$E,5,0)</f>
        <v>$</v>
      </c>
      <c r="X415" s="150">
        <f>+VLOOKUP($L415,Data_Validation!$A:$F,6,0)</f>
        <v>0</v>
      </c>
    </row>
    <row r="416" spans="1:24" ht="15" customHeight="1">
      <c r="A416" s="141" t="s">
        <v>1642</v>
      </c>
      <c r="B416" s="141" t="s">
        <v>1643</v>
      </c>
      <c r="C416" s="142">
        <v>213</v>
      </c>
      <c r="D416" s="142">
        <v>0</v>
      </c>
      <c r="E416" s="142">
        <v>213</v>
      </c>
      <c r="F416" s="141" t="s">
        <v>1417</v>
      </c>
      <c r="G416" s="141" t="s">
        <v>1229</v>
      </c>
      <c r="H416" s="143" t="s">
        <v>452</v>
      </c>
      <c r="I416" s="151"/>
      <c r="J416" s="151"/>
      <c r="K416" s="151"/>
      <c r="L416" s="145" t="str">
        <f t="shared" si="257"/>
        <v>651</v>
      </c>
      <c r="M416" s="146" t="str">
        <f t="shared" si="258"/>
        <v>C/V - MARQUAGE OTOPROTEC USAGE AUTRE</v>
      </c>
      <c r="N416" s="147">
        <f>+IF(OR($Q416=Parametres!$G$2,$Q416=Parametres!$G$3),I416,C416)</f>
        <v>213</v>
      </c>
      <c r="O416" s="147">
        <f>+IF(OR($Q416=Parametres!$G$2,$Q416=Parametres!$G$3),J416,D416)</f>
        <v>0</v>
      </c>
      <c r="P416" s="147">
        <f>+IF(OR($Q416=Parametres!$G$2,$Q416=Parametres!$G$3),K416,E416)</f>
        <v>213</v>
      </c>
      <c r="Q416" s="146" t="str">
        <f t="shared" ref="Q416:S416" si="418">+F416</f>
        <v>6-Coût des ventes</v>
      </c>
      <c r="R416" s="145" t="str">
        <f t="shared" si="418"/>
        <v>451</v>
      </c>
      <c r="S416" s="146" t="str">
        <f t="shared" si="418"/>
        <v>_</v>
      </c>
      <c r="T416" s="165" t="str">
        <f>+VLOOKUP($L416,Data_Validation!$A:$D,1,0)</f>
        <v>651</v>
      </c>
      <c r="U416" s="150" t="str">
        <f>+VLOOKUP($L416,Data_Validation!$A:$D,3,0)</f>
        <v>Véhicules usagés</v>
      </c>
      <c r="V416" s="150" t="str">
        <f>+VLOOKUP($L416,Data_Validation!$A:$D,4,0)</f>
        <v>Rev. Autres</v>
      </c>
      <c r="W416" s="150" t="str">
        <f>+VLOOKUP($L416,Data_Validation!$A:$E,5,0)</f>
        <v>$</v>
      </c>
      <c r="X416" s="150">
        <f>+VLOOKUP($L416,Data_Validation!$A:$F,6,0)</f>
        <v>0</v>
      </c>
    </row>
    <row r="417" spans="1:24" ht="15" customHeight="1">
      <c r="A417" s="141" t="s">
        <v>1644</v>
      </c>
      <c r="B417" s="141" t="s">
        <v>1645</v>
      </c>
      <c r="C417" s="144">
        <v>2699.95</v>
      </c>
      <c r="D417" s="144">
        <v>0</v>
      </c>
      <c r="E417" s="144">
        <v>2699.95</v>
      </c>
      <c r="F417" s="141" t="s">
        <v>1417</v>
      </c>
      <c r="G417" s="141" t="s">
        <v>1229</v>
      </c>
      <c r="H417" s="143" t="s">
        <v>452</v>
      </c>
      <c r="I417" s="142"/>
      <c r="J417" s="142"/>
      <c r="K417" s="142"/>
      <c r="L417" s="145" t="str">
        <f t="shared" si="257"/>
        <v>651C</v>
      </c>
      <c r="M417" s="146" t="str">
        <f t="shared" si="258"/>
        <v>C/V - ACCESSOIRES USAGE AUTRE</v>
      </c>
      <c r="N417" s="147">
        <f>+IF(OR($Q417=Parametres!$G$2,$Q417=Parametres!$G$3),I417,C417)</f>
        <v>2699.95</v>
      </c>
      <c r="O417" s="147">
        <f>+IF(OR($Q417=Parametres!$G$2,$Q417=Parametres!$G$3),J417,D417)</f>
        <v>0</v>
      </c>
      <c r="P417" s="147">
        <f>+IF(OR($Q417=Parametres!$G$2,$Q417=Parametres!$G$3),K417,E417)</f>
        <v>2699.95</v>
      </c>
      <c r="Q417" s="146" t="str">
        <f t="shared" ref="Q417:S417" si="419">+F417</f>
        <v>6-Coût des ventes</v>
      </c>
      <c r="R417" s="145" t="str">
        <f t="shared" si="419"/>
        <v>451</v>
      </c>
      <c r="S417" s="146" t="str">
        <f t="shared" si="419"/>
        <v>_</v>
      </c>
      <c r="T417" s="150" t="str">
        <f>+VLOOKUP($L417,Data_Validation!$A:$D,1,0)</f>
        <v>651C</v>
      </c>
      <c r="U417" s="150" t="str">
        <f>+VLOOKUP($L417,Data_Validation!$A:$D,3,0)</f>
        <v>Véhicules usagés</v>
      </c>
      <c r="V417" s="150" t="str">
        <f>+VLOOKUP($L417,Data_Validation!$A:$D,4,0)</f>
        <v>Rev. Autres</v>
      </c>
      <c r="W417" s="150" t="str">
        <f>+VLOOKUP($L417,Data_Validation!$A:$E,5,0)</f>
        <v>$</v>
      </c>
      <c r="X417" s="150">
        <f>+VLOOKUP($L417,Data_Validation!$A:$F,6,0)</f>
        <v>0</v>
      </c>
    </row>
    <row r="418" spans="1:24" ht="15" customHeight="1">
      <c r="A418" s="141" t="s">
        <v>1646</v>
      </c>
      <c r="B418" s="141" t="s">
        <v>1647</v>
      </c>
      <c r="C418" s="144">
        <v>851.21</v>
      </c>
      <c r="D418" s="144">
        <v>0</v>
      </c>
      <c r="E418" s="144">
        <v>851.21</v>
      </c>
      <c r="F418" s="141" t="s">
        <v>1417</v>
      </c>
      <c r="G418" s="141" t="s">
        <v>1229</v>
      </c>
      <c r="H418" s="143" t="s">
        <v>452</v>
      </c>
      <c r="I418" s="142"/>
      <c r="J418" s="142"/>
      <c r="K418" s="142"/>
      <c r="L418" s="145" t="str">
        <f t="shared" si="257"/>
        <v>651T</v>
      </c>
      <c r="M418" s="146" t="str">
        <f t="shared" si="258"/>
        <v>C/V - TRAITEMENT PROTECTION USAGE AUTRE</v>
      </c>
      <c r="N418" s="147">
        <f>+IF(OR($Q418=Parametres!$G$2,$Q418=Parametres!$G$3),I418,C418)</f>
        <v>851.21</v>
      </c>
      <c r="O418" s="147">
        <f>+IF(OR($Q418=Parametres!$G$2,$Q418=Parametres!$G$3),J418,D418)</f>
        <v>0</v>
      </c>
      <c r="P418" s="147">
        <f>+IF(OR($Q418=Parametres!$G$2,$Q418=Parametres!$G$3),K418,E418)</f>
        <v>851.21</v>
      </c>
      <c r="Q418" s="146" t="str">
        <f t="shared" ref="Q418:S418" si="420">+F418</f>
        <v>6-Coût des ventes</v>
      </c>
      <c r="R418" s="145" t="str">
        <f t="shared" si="420"/>
        <v>451</v>
      </c>
      <c r="S418" s="146" t="str">
        <f t="shared" si="420"/>
        <v>_</v>
      </c>
      <c r="T418" s="150" t="str">
        <f>+VLOOKUP($L418,Data_Validation!$A:$D,1,0)</f>
        <v>651T</v>
      </c>
      <c r="U418" s="150" t="str">
        <f>+VLOOKUP($L418,Data_Validation!$A:$D,3,0)</f>
        <v>Véhicules usagés</v>
      </c>
      <c r="V418" s="150" t="str">
        <f>+VLOOKUP($L418,Data_Validation!$A:$D,4,0)</f>
        <v>Rev. Autres</v>
      </c>
      <c r="W418" s="150" t="str">
        <f>+VLOOKUP($L418,Data_Validation!$A:$E,5,0)</f>
        <v>$</v>
      </c>
      <c r="X418" s="150">
        <f>+VLOOKUP($L418,Data_Validation!$A:$F,6,0)</f>
        <v>0</v>
      </c>
    </row>
    <row r="419" spans="1:24" ht="15.75" customHeight="1">
      <c r="A419" s="141" t="s">
        <v>1650</v>
      </c>
      <c r="B419" s="141" t="s">
        <v>1651</v>
      </c>
      <c r="C419" s="142">
        <v>55056</v>
      </c>
      <c r="D419" s="142">
        <v>0</v>
      </c>
      <c r="E419" s="142">
        <v>55056</v>
      </c>
      <c r="F419" s="141" t="s">
        <v>1417</v>
      </c>
      <c r="G419" s="141" t="s">
        <v>1242</v>
      </c>
      <c r="H419" s="143" t="s">
        <v>452</v>
      </c>
      <c r="I419" s="151"/>
      <c r="J419" s="151"/>
      <c r="K419" s="151"/>
      <c r="L419" s="145" t="str">
        <f t="shared" si="257"/>
        <v>652</v>
      </c>
      <c r="M419" s="146" t="str">
        <f t="shared" si="258"/>
        <v>C/V - GAR PROL USAGE BMW CERT</v>
      </c>
      <c r="N419" s="147">
        <f>+IF(OR($Q419=Parametres!$G$2,$Q419=Parametres!$G$3),I419,C419)</f>
        <v>55056</v>
      </c>
      <c r="O419" s="147">
        <f>+IF(OR($Q419=Parametres!$G$2,$Q419=Parametres!$G$3),J419,D419)</f>
        <v>0</v>
      </c>
      <c r="P419" s="147">
        <f>+IF(OR($Q419=Parametres!$G$2,$Q419=Parametres!$G$3),K419,E419)</f>
        <v>55056</v>
      </c>
      <c r="Q419" s="146" t="str">
        <f t="shared" ref="Q419:S419" si="421">+F419</f>
        <v>6-Coût des ventes</v>
      </c>
      <c r="R419" s="145" t="str">
        <f t="shared" si="421"/>
        <v>452</v>
      </c>
      <c r="S419" s="146" t="str">
        <f t="shared" si="421"/>
        <v>_</v>
      </c>
      <c r="T419" s="150" t="str">
        <f>+VLOOKUP($L419,Data_Validation!$A:$D,1,0)</f>
        <v>652</v>
      </c>
      <c r="U419" s="150" t="str">
        <f>+VLOOKUP($L419,Data_Validation!$A:$D,3,0)</f>
        <v>Véhicules usagés</v>
      </c>
      <c r="V419" s="150" t="str">
        <f>+VLOOKUP($L419,Data_Validation!$A:$D,4,0)</f>
        <v>Rev. Protections</v>
      </c>
      <c r="W419" s="150" t="str">
        <f>+VLOOKUP($L419,Data_Validation!$A:$E,5,0)</f>
        <v>$</v>
      </c>
      <c r="X419" s="150">
        <f>+VLOOKUP($L419,Data_Validation!$A:$F,6,0)</f>
        <v>0</v>
      </c>
    </row>
    <row r="420" spans="1:24" ht="15.75" customHeight="1">
      <c r="A420" s="141" t="s">
        <v>1652</v>
      </c>
      <c r="B420" s="141" t="s">
        <v>1653</v>
      </c>
      <c r="C420" s="142">
        <v>79307.199999999997</v>
      </c>
      <c r="D420" s="142">
        <v>0</v>
      </c>
      <c r="E420" s="142">
        <v>79307.199999999997</v>
      </c>
      <c r="F420" s="141" t="s">
        <v>1417</v>
      </c>
      <c r="G420" s="141" t="s">
        <v>1244</v>
      </c>
      <c r="H420" s="143" t="s">
        <v>452</v>
      </c>
      <c r="I420" s="151"/>
      <c r="J420" s="151"/>
      <c r="K420" s="151"/>
      <c r="L420" s="145" t="str">
        <f t="shared" si="257"/>
        <v>652A</v>
      </c>
      <c r="M420" s="146" t="str">
        <f t="shared" si="258"/>
        <v>C/V - Z4 30I XDR</v>
      </c>
      <c r="N420" s="147">
        <f>+IF(OR($Q420=Parametres!$G$2,$Q420=Parametres!$G$3),I420,C420)</f>
        <v>79307.199999999997</v>
      </c>
      <c r="O420" s="147">
        <f>+IF(OR($Q420=Parametres!$G$2,$Q420=Parametres!$G$3),J420,D420)</f>
        <v>0</v>
      </c>
      <c r="P420" s="147">
        <f>+IF(OR($Q420=Parametres!$G$2,$Q420=Parametres!$G$3),K420,E420)</f>
        <v>79307.199999999997</v>
      </c>
      <c r="Q420" s="146" t="str">
        <f t="shared" ref="Q420:S420" si="422">+F420</f>
        <v>6-Coût des ventes</v>
      </c>
      <c r="R420" s="145" t="str">
        <f t="shared" si="422"/>
        <v>452A</v>
      </c>
      <c r="S420" s="146" t="str">
        <f t="shared" si="422"/>
        <v>_</v>
      </c>
      <c r="T420" s="150" t="str">
        <f>+VLOOKUP($L420,Data_Validation!$A:$D,1,0)</f>
        <v>652A</v>
      </c>
      <c r="U420" s="150" t="str">
        <f>+VLOOKUP($L420,Data_Validation!$A:$D,3,0)</f>
        <v>Véhicules neufs</v>
      </c>
      <c r="V420" s="150" t="str">
        <f>+VLOOKUP($L420,Data_Validation!$A:$D,4,0)</f>
        <v>Autos détail</v>
      </c>
      <c r="W420" s="150" t="str">
        <f>+VLOOKUP($L420,Data_Validation!$A:$E,5,0)</f>
        <v>$</v>
      </c>
      <c r="X420" s="150">
        <f>+VLOOKUP($L420,Data_Validation!$A:$F,6,0)</f>
        <v>0</v>
      </c>
    </row>
    <row r="421" spans="1:24" ht="15" customHeight="1">
      <c r="A421" s="141" t="s">
        <v>1654</v>
      </c>
      <c r="B421" s="141" t="s">
        <v>1655</v>
      </c>
      <c r="C421" s="144">
        <v>637144.98</v>
      </c>
      <c r="D421" s="144">
        <v>91584.25</v>
      </c>
      <c r="E421" s="144">
        <v>728729.23</v>
      </c>
      <c r="F421" s="141" t="s">
        <v>1417</v>
      </c>
      <c r="G421" s="141" t="s">
        <v>1249</v>
      </c>
      <c r="H421" s="143" t="s">
        <v>452</v>
      </c>
      <c r="I421" s="142"/>
      <c r="J421" s="142"/>
      <c r="K421" s="142"/>
      <c r="L421" s="145" t="str">
        <f t="shared" si="257"/>
        <v>652B</v>
      </c>
      <c r="M421" s="146" t="str">
        <f t="shared" si="258"/>
        <v>C/V - Z4 M40I</v>
      </c>
      <c r="N421" s="147">
        <f>+IF(OR($Q421=Parametres!$G$2,$Q421=Parametres!$G$3),I421,C421)</f>
        <v>637144.98</v>
      </c>
      <c r="O421" s="147">
        <f>+IF(OR($Q421=Parametres!$G$2,$Q421=Parametres!$G$3),J421,D421)</f>
        <v>91584.25</v>
      </c>
      <c r="P421" s="147">
        <f>+IF(OR($Q421=Parametres!$G$2,$Q421=Parametres!$G$3),K421,E421)</f>
        <v>728729.23</v>
      </c>
      <c r="Q421" s="146" t="str">
        <f t="shared" ref="Q421:S421" si="423">+F421</f>
        <v>6-Coût des ventes</v>
      </c>
      <c r="R421" s="145" t="str">
        <f t="shared" si="423"/>
        <v>452B</v>
      </c>
      <c r="S421" s="146" t="str">
        <f t="shared" si="423"/>
        <v>_</v>
      </c>
      <c r="T421" s="149" t="str">
        <f>+VLOOKUP($L421,Data_Validation!$A:$D,1,0)</f>
        <v>652B</v>
      </c>
      <c r="U421" s="150" t="str">
        <f>+VLOOKUP($L421,Data_Validation!$A:$D,3,0)</f>
        <v>Véhicules neufs</v>
      </c>
      <c r="V421" s="150" t="str">
        <f>+VLOOKUP($L421,Data_Validation!$A:$D,4,0)</f>
        <v>Autos détail</v>
      </c>
      <c r="W421" s="150" t="str">
        <f>+VLOOKUP($L421,Data_Validation!$A:$E,5,0)</f>
        <v>$</v>
      </c>
      <c r="X421" s="150">
        <f>+VLOOKUP($L421,Data_Validation!$A:$F,6,0)</f>
        <v>0</v>
      </c>
    </row>
    <row r="422" spans="1:24" ht="15" customHeight="1">
      <c r="A422" s="141" t="s">
        <v>1656</v>
      </c>
      <c r="B422" s="141" t="s">
        <v>1657</v>
      </c>
      <c r="C422" s="142">
        <v>37209</v>
      </c>
      <c r="D422" s="142">
        <v>0</v>
      </c>
      <c r="E422" s="142">
        <v>37209</v>
      </c>
      <c r="F422" s="141" t="s">
        <v>1417</v>
      </c>
      <c r="G422" s="141" t="s">
        <v>1242</v>
      </c>
      <c r="H422" s="143" t="s">
        <v>452</v>
      </c>
      <c r="I422" s="151"/>
      <c r="J422" s="151"/>
      <c r="K422" s="151"/>
      <c r="L422" s="145" t="str">
        <f t="shared" si="257"/>
        <v>652C</v>
      </c>
      <c r="M422" s="146" t="str">
        <f t="shared" si="258"/>
        <v>C/V - GAR PROL USAGE BMW NON-CERT</v>
      </c>
      <c r="N422" s="147">
        <f>+IF(OR($Q422=Parametres!$G$2,$Q422=Parametres!$G$3),I422,C422)</f>
        <v>37209</v>
      </c>
      <c r="O422" s="148">
        <f>+IF(OR($Q422=Parametres!$G$2,$Q422=Parametres!$G$3),J422,D422)</f>
        <v>0</v>
      </c>
      <c r="P422" s="147">
        <f>+IF(OR($Q422=Parametres!$G$2,$Q422=Parametres!$G$3),K422,E422)</f>
        <v>37209</v>
      </c>
      <c r="Q422" s="146" t="str">
        <f t="shared" ref="Q422:S422" si="424">+F422</f>
        <v>6-Coût des ventes</v>
      </c>
      <c r="R422" s="145" t="str">
        <f t="shared" si="424"/>
        <v>452</v>
      </c>
      <c r="S422" s="146" t="str">
        <f t="shared" si="424"/>
        <v>_</v>
      </c>
      <c r="T422" s="150" t="str">
        <f>+VLOOKUP($L422,Data_Validation!$A:$D,1,0)</f>
        <v>652C</v>
      </c>
      <c r="U422" s="150" t="str">
        <f>+VLOOKUP($L422,Data_Validation!$A:$D,3,0)</f>
        <v>Véhicules usagés</v>
      </c>
      <c r="V422" s="150" t="str">
        <f>+VLOOKUP($L422,Data_Validation!$A:$D,4,0)</f>
        <v>Rev. Protections</v>
      </c>
      <c r="W422" s="150" t="str">
        <f>+VLOOKUP($L422,Data_Validation!$A:$E,5,0)</f>
        <v>$</v>
      </c>
      <c r="X422" s="150">
        <f>+VLOOKUP($L422,Data_Validation!$A:$F,6,0)</f>
        <v>0</v>
      </c>
    </row>
    <row r="423" spans="1:24" ht="15" customHeight="1">
      <c r="A423" s="141" t="s">
        <v>1658</v>
      </c>
      <c r="B423" s="141" t="s">
        <v>1659</v>
      </c>
      <c r="C423" s="142">
        <v>12170</v>
      </c>
      <c r="D423" s="142">
        <v>0</v>
      </c>
      <c r="E423" s="142">
        <v>12170</v>
      </c>
      <c r="F423" s="141" t="s">
        <v>1417</v>
      </c>
      <c r="G423" s="141" t="s">
        <v>1257</v>
      </c>
      <c r="H423" s="143" t="s">
        <v>452</v>
      </c>
      <c r="I423" s="151"/>
      <c r="J423" s="151"/>
      <c r="K423" s="151"/>
      <c r="L423" s="145" t="str">
        <f t="shared" si="257"/>
        <v>654</v>
      </c>
      <c r="M423" s="146" t="str">
        <f t="shared" si="258"/>
        <v>C/V - CONT ENTRET USAGE BMW CERT</v>
      </c>
      <c r="N423" s="147">
        <f>+IF(OR($Q423=Parametres!$G$2,$Q423=Parametres!$G$3),I423,C423)</f>
        <v>12170</v>
      </c>
      <c r="O423" s="147">
        <f>+IF(OR($Q423=Parametres!$G$2,$Q423=Parametres!$G$3),J423,D423)</f>
        <v>0</v>
      </c>
      <c r="P423" s="147">
        <f>+IF(OR($Q423=Parametres!$G$2,$Q423=Parametres!$G$3),K423,E423)</f>
        <v>12170</v>
      </c>
      <c r="Q423" s="146" t="str">
        <f t="shared" ref="Q423:S423" si="425">+F423</f>
        <v>6-Coût des ventes</v>
      </c>
      <c r="R423" s="145" t="str">
        <f t="shared" si="425"/>
        <v>454</v>
      </c>
      <c r="S423" s="146" t="str">
        <f t="shared" si="425"/>
        <v>_</v>
      </c>
      <c r="T423" s="150" t="str">
        <f>+VLOOKUP($L423,Data_Validation!$A:$D,1,0)</f>
        <v>654</v>
      </c>
      <c r="U423" s="150" t="str">
        <f>+VLOOKUP($L423,Data_Validation!$A:$D,3,0)</f>
        <v>Véhicules usagés</v>
      </c>
      <c r="V423" s="150" t="str">
        <f>+VLOOKUP($L423,Data_Validation!$A:$D,4,0)</f>
        <v>Rev. Protections</v>
      </c>
      <c r="W423" s="150" t="str">
        <f>+VLOOKUP($L423,Data_Validation!$A:$E,5,0)</f>
        <v>$</v>
      </c>
      <c r="X423" s="150">
        <f>+VLOOKUP($L423,Data_Validation!$A:$F,6,0)</f>
        <v>0</v>
      </c>
    </row>
    <row r="424" spans="1:24" ht="15" customHeight="1">
      <c r="A424" s="141" t="s">
        <v>1662</v>
      </c>
      <c r="B424" s="141" t="s">
        <v>1663</v>
      </c>
      <c r="C424" s="142">
        <v>45629</v>
      </c>
      <c r="D424" s="142">
        <v>4461</v>
      </c>
      <c r="E424" s="142">
        <v>50090</v>
      </c>
      <c r="F424" s="141" t="s">
        <v>1417</v>
      </c>
      <c r="G424" s="141" t="s">
        <v>1205</v>
      </c>
      <c r="H424" s="143" t="s">
        <v>452</v>
      </c>
      <c r="I424" s="151"/>
      <c r="J424" s="151"/>
      <c r="K424" s="151"/>
      <c r="L424" s="145" t="str">
        <f t="shared" si="257"/>
        <v>654A</v>
      </c>
      <c r="M424" s="146" t="str">
        <f t="shared" si="258"/>
        <v>C/V - CONT ENTRET USAGE BMW NON-CERT</v>
      </c>
      <c r="N424" s="147">
        <f>+IF(OR($Q424=Parametres!$G$2,$Q424=Parametres!$G$3),I424,C424)</f>
        <v>45629</v>
      </c>
      <c r="O424" s="147">
        <f>+IF(OR($Q424=Parametres!$G$2,$Q424=Parametres!$G$3),J424,D424)</f>
        <v>4461</v>
      </c>
      <c r="P424" s="147">
        <f>+IF(OR($Q424=Parametres!$G$2,$Q424=Parametres!$G$3),K424,E424)</f>
        <v>50090</v>
      </c>
      <c r="Q424" s="146" t="str">
        <f t="shared" ref="Q424:S424" si="426">+F424</f>
        <v>6-Coût des ventes</v>
      </c>
      <c r="R424" s="145" t="str">
        <f t="shared" si="426"/>
        <v>450</v>
      </c>
      <c r="S424" s="146" t="str">
        <f t="shared" si="426"/>
        <v>_</v>
      </c>
      <c r="T424" s="150" t="str">
        <f>+VLOOKUP($L424,Data_Validation!$A:$D,1,0)</f>
        <v>654A</v>
      </c>
      <c r="U424" s="150" t="str">
        <f>+VLOOKUP($L424,Data_Validation!$A:$D,3,0)</f>
        <v>Véhicules usagés</v>
      </c>
      <c r="V424" s="150" t="str">
        <f>+VLOOKUP($L424,Data_Validation!$A:$D,4,0)</f>
        <v>Rev. Protections</v>
      </c>
      <c r="W424" s="150" t="str">
        <f>+VLOOKUP($L424,Data_Validation!$A:$E,5,0)</f>
        <v>$</v>
      </c>
      <c r="X424" s="150">
        <f>+VLOOKUP($L424,Data_Validation!$A:$F,6,0)</f>
        <v>0</v>
      </c>
    </row>
    <row r="425" spans="1:24" ht="15.75" customHeight="1">
      <c r="A425" s="141" t="s">
        <v>1670</v>
      </c>
      <c r="B425" s="141" t="s">
        <v>1671</v>
      </c>
      <c r="C425" s="144">
        <v>1400</v>
      </c>
      <c r="D425" s="144">
        <v>0</v>
      </c>
      <c r="E425" s="144">
        <v>1400</v>
      </c>
      <c r="F425" s="141" t="s">
        <v>1417</v>
      </c>
      <c r="G425" s="141" t="s">
        <v>1205</v>
      </c>
      <c r="H425" s="143" t="s">
        <v>452</v>
      </c>
      <c r="I425" s="142"/>
      <c r="J425" s="142"/>
      <c r="K425" s="142"/>
      <c r="L425" s="145" t="str">
        <f t="shared" si="257"/>
        <v>654C</v>
      </c>
      <c r="M425" s="146" t="str">
        <f t="shared" si="258"/>
        <v>C/V - ACCESSOIRES USAGE BMW NON-CERT</v>
      </c>
      <c r="N425" s="147">
        <f>+IF(OR($Q425=Parametres!$G$2,$Q425=Parametres!$G$3),I425,C425)</f>
        <v>1400</v>
      </c>
      <c r="O425" s="147">
        <f>+IF(OR($Q425=Parametres!$G$2,$Q425=Parametres!$G$3),J425,D425)</f>
        <v>0</v>
      </c>
      <c r="P425" s="147">
        <f>+IF(OR($Q425=Parametres!$G$2,$Q425=Parametres!$G$3),K425,E425)</f>
        <v>1400</v>
      </c>
      <c r="Q425" s="146" t="str">
        <f t="shared" ref="Q425:S425" si="427">+F425</f>
        <v>6-Coût des ventes</v>
      </c>
      <c r="R425" s="145" t="str">
        <f t="shared" si="427"/>
        <v>450</v>
      </c>
      <c r="S425" s="146" t="str">
        <f t="shared" si="427"/>
        <v>_</v>
      </c>
      <c r="T425" s="150" t="str">
        <f>+VLOOKUP($L425,Data_Validation!$A:$D,1,0)</f>
        <v>654C</v>
      </c>
      <c r="U425" s="150" t="str">
        <f>+VLOOKUP($L425,Data_Validation!$A:$D,3,0)</f>
        <v>Véhicules usagés</v>
      </c>
      <c r="V425" s="150" t="str">
        <f>+VLOOKUP($L425,Data_Validation!$A:$D,4,0)</f>
        <v>Rev. Autres</v>
      </c>
      <c r="W425" s="150" t="str">
        <f>+VLOOKUP($L425,Data_Validation!$A:$E,5,0)</f>
        <v>$</v>
      </c>
      <c r="X425" s="150">
        <f>+VLOOKUP($L425,Data_Validation!$A:$F,6,0)</f>
        <v>0</v>
      </c>
    </row>
    <row r="426" spans="1:24" ht="15" customHeight="1">
      <c r="A426" s="141" t="s">
        <v>1675</v>
      </c>
      <c r="B426" s="141" t="s">
        <v>1676</v>
      </c>
      <c r="C426" s="142">
        <v>142</v>
      </c>
      <c r="D426" s="142">
        <v>0</v>
      </c>
      <c r="E426" s="142">
        <v>142</v>
      </c>
      <c r="F426" s="141" t="s">
        <v>1417</v>
      </c>
      <c r="G426" s="141" t="s">
        <v>1205</v>
      </c>
      <c r="H426" s="143" t="s">
        <v>452</v>
      </c>
      <c r="I426" s="143"/>
      <c r="J426" s="143"/>
      <c r="K426" s="143"/>
      <c r="L426" s="145" t="str">
        <f t="shared" si="257"/>
        <v>654M</v>
      </c>
      <c r="M426" s="146" t="str">
        <f t="shared" si="258"/>
        <v>C/V - MARQUAGE OTOPROTEC USAGE BMW NON-CERT</v>
      </c>
      <c r="N426" s="147">
        <f>+IF(OR($Q426=Parametres!$G$2,$Q426=Parametres!$G$3),I426,C426)</f>
        <v>142</v>
      </c>
      <c r="O426" s="147">
        <f>+IF(OR($Q426=Parametres!$G$2,$Q426=Parametres!$G$3),J426,D426)</f>
        <v>0</v>
      </c>
      <c r="P426" s="147">
        <f>+IF(OR($Q426=Parametres!$G$2,$Q426=Parametres!$G$3),K426,E426)</f>
        <v>142</v>
      </c>
      <c r="Q426" s="146" t="str">
        <f t="shared" ref="Q426:S426" si="428">+F426</f>
        <v>6-Coût des ventes</v>
      </c>
      <c r="R426" s="145" t="str">
        <f t="shared" si="428"/>
        <v>450</v>
      </c>
      <c r="S426" s="146" t="str">
        <f t="shared" si="428"/>
        <v>_</v>
      </c>
      <c r="T426" s="150" t="str">
        <f>+VLOOKUP($L426,Data_Validation!$A:$D,1,0)</f>
        <v>654M</v>
      </c>
      <c r="U426" s="150" t="str">
        <f>+VLOOKUP($L426,Data_Validation!$A:$D,3,0)</f>
        <v>Véhicules usagés</v>
      </c>
      <c r="V426" s="150" t="str">
        <f>+VLOOKUP($L426,Data_Validation!$A:$D,4,0)</f>
        <v>Rev. Protections</v>
      </c>
      <c r="W426" s="150" t="str">
        <f>+VLOOKUP($L426,Data_Validation!$A:$E,5,0)</f>
        <v>$</v>
      </c>
      <c r="X426" s="150">
        <f>+VLOOKUP($L426,Data_Validation!$A:$F,6,0)</f>
        <v>0</v>
      </c>
    </row>
    <row r="427" spans="1:24" ht="15" customHeight="1">
      <c r="A427" s="141" t="s">
        <v>1678</v>
      </c>
      <c r="B427" s="141" t="s">
        <v>1679</v>
      </c>
      <c r="C427" s="142">
        <v>679.25</v>
      </c>
      <c r="D427" s="142">
        <v>0</v>
      </c>
      <c r="E427" s="142">
        <v>679.25</v>
      </c>
      <c r="F427" s="141" t="s">
        <v>1417</v>
      </c>
      <c r="G427" s="141" t="s">
        <v>1205</v>
      </c>
      <c r="H427" s="143" t="s">
        <v>452</v>
      </c>
      <c r="I427" s="151"/>
      <c r="J427" s="151"/>
      <c r="K427" s="151"/>
      <c r="L427" s="145" t="str">
        <f t="shared" si="257"/>
        <v>654T</v>
      </c>
      <c r="M427" s="146" t="str">
        <f t="shared" si="258"/>
        <v>C/V - TRAITEMENT PROTECTION USAGE BMW NON-CER</v>
      </c>
      <c r="N427" s="147">
        <f>+IF(OR($Q427=Parametres!$G$2,$Q427=Parametres!$G$3),I427,C427)</f>
        <v>679.25</v>
      </c>
      <c r="O427" s="147">
        <f>+IF(OR($Q427=Parametres!$G$2,$Q427=Parametres!$G$3),J427,D427)</f>
        <v>0</v>
      </c>
      <c r="P427" s="147">
        <f>+IF(OR($Q427=Parametres!$G$2,$Q427=Parametres!$G$3),K427,E427)</f>
        <v>679.25</v>
      </c>
      <c r="Q427" s="146" t="str">
        <f t="shared" ref="Q427:S427" si="429">+F427</f>
        <v>6-Coût des ventes</v>
      </c>
      <c r="R427" s="145" t="str">
        <f t="shared" si="429"/>
        <v>450</v>
      </c>
      <c r="S427" s="146" t="str">
        <f t="shared" si="429"/>
        <v>_</v>
      </c>
      <c r="T427" s="150" t="str">
        <f>+VLOOKUP($L427,Data_Validation!$A:$D,1,0)</f>
        <v>654T</v>
      </c>
      <c r="U427" s="150" t="str">
        <f>+VLOOKUP($L427,Data_Validation!$A:$D,3,0)</f>
        <v>Véhicules usagés</v>
      </c>
      <c r="V427" s="150" t="str">
        <f>+VLOOKUP($L427,Data_Validation!$A:$D,4,0)</f>
        <v>Rev. Autres</v>
      </c>
      <c r="W427" s="150" t="str">
        <f>+VLOOKUP($L427,Data_Validation!$A:$E,5,0)</f>
        <v>$</v>
      </c>
      <c r="X427" s="150">
        <f>+VLOOKUP($L427,Data_Validation!$A:$F,6,0)</f>
        <v>0</v>
      </c>
    </row>
    <row r="428" spans="1:24" ht="15" customHeight="1">
      <c r="A428" s="141" t="s">
        <v>1684</v>
      </c>
      <c r="B428" s="141" t="s">
        <v>1685</v>
      </c>
      <c r="C428" s="144">
        <v>2565</v>
      </c>
      <c r="D428" s="144">
        <v>0</v>
      </c>
      <c r="E428" s="144">
        <v>2565</v>
      </c>
      <c r="F428" s="141" t="s">
        <v>1417</v>
      </c>
      <c r="G428" s="141" t="s">
        <v>1272</v>
      </c>
      <c r="H428" s="143" t="s">
        <v>452</v>
      </c>
      <c r="I428" s="142"/>
      <c r="J428" s="142"/>
      <c r="K428" s="142"/>
      <c r="L428" s="145" t="str">
        <f t="shared" si="257"/>
        <v>655</v>
      </c>
      <c r="M428" s="146" t="str">
        <f t="shared" si="258"/>
        <v>C/V - GAR PROL USAGE AUTRE</v>
      </c>
      <c r="N428" s="147">
        <f>+IF(OR($Q428=Parametres!$G$2,$Q428=Parametres!$G$3),I428,C428)</f>
        <v>2565</v>
      </c>
      <c r="O428" s="147">
        <f>+IF(OR($Q428=Parametres!$G$2,$Q428=Parametres!$G$3),J428,D428)</f>
        <v>0</v>
      </c>
      <c r="P428" s="147">
        <f>+IF(OR($Q428=Parametres!$G$2,$Q428=Parametres!$G$3),K428,E428)</f>
        <v>2565</v>
      </c>
      <c r="Q428" s="146" t="str">
        <f t="shared" ref="Q428:S428" si="430">+F428</f>
        <v>6-Coût des ventes</v>
      </c>
      <c r="R428" s="145" t="str">
        <f t="shared" si="430"/>
        <v>455</v>
      </c>
      <c r="S428" s="146" t="str">
        <f t="shared" si="430"/>
        <v>_</v>
      </c>
      <c r="T428" s="165" t="str">
        <f>+VLOOKUP($L428,Data_Validation!$A:$D,1,0)</f>
        <v>655</v>
      </c>
      <c r="U428" s="150" t="str">
        <f>+VLOOKUP($L428,Data_Validation!$A:$D,3,0)</f>
        <v>Véhicules usagés</v>
      </c>
      <c r="V428" s="150" t="str">
        <f>+VLOOKUP($L428,Data_Validation!$A:$D,4,0)</f>
        <v>Rev. Protections</v>
      </c>
      <c r="W428" s="150" t="str">
        <f>+VLOOKUP($L428,Data_Validation!$A:$E,5,0)</f>
        <v>$</v>
      </c>
      <c r="X428" s="150">
        <f>+VLOOKUP($L428,Data_Validation!$A:$F,6,0)</f>
        <v>0</v>
      </c>
    </row>
    <row r="429" spans="1:24" ht="15" customHeight="1">
      <c r="A429" s="141" t="s">
        <v>1689</v>
      </c>
      <c r="B429" s="141" t="s">
        <v>1690</v>
      </c>
      <c r="C429" s="142">
        <v>16540.45</v>
      </c>
      <c r="D429" s="142">
        <v>1331.31</v>
      </c>
      <c r="E429" s="142">
        <v>17871.759999999998</v>
      </c>
      <c r="F429" s="141" t="s">
        <v>1417</v>
      </c>
      <c r="G429" s="141" t="s">
        <v>1274</v>
      </c>
      <c r="H429" s="143" t="s">
        <v>452</v>
      </c>
      <c r="I429" s="151"/>
      <c r="J429" s="151"/>
      <c r="K429" s="151"/>
      <c r="L429" s="145" t="str">
        <f t="shared" si="257"/>
        <v>659A</v>
      </c>
      <c r="M429" s="146" t="str">
        <f t="shared" si="258"/>
        <v>C/V - BMW SPA PROGRAMME</v>
      </c>
      <c r="N429" s="147">
        <f>+IF(OR($Q429=Parametres!$G$2,$Q429=Parametres!$G$3),I429,C429)</f>
        <v>16540.45</v>
      </c>
      <c r="O429" s="147">
        <f>+IF(OR($Q429=Parametres!$G$2,$Q429=Parametres!$G$3),J429,D429)</f>
        <v>1331.31</v>
      </c>
      <c r="P429" s="147">
        <f>+IF(OR($Q429=Parametres!$G$2,$Q429=Parametres!$G$3),K429,E429)</f>
        <v>17871.759999999998</v>
      </c>
      <c r="Q429" s="146" t="str">
        <f t="shared" ref="Q429:S429" si="431">+F429</f>
        <v>6-Coût des ventes</v>
      </c>
      <c r="R429" s="145" t="str">
        <f t="shared" si="431"/>
        <v>459A</v>
      </c>
      <c r="S429" s="146" t="str">
        <f t="shared" si="431"/>
        <v>_</v>
      </c>
      <c r="T429" s="150" t="str">
        <f>+VLOOKUP($L429,Data_Validation!$A:$D,1,0)</f>
        <v>659A</v>
      </c>
      <c r="U429" s="150" t="str">
        <f>+VLOOKUP($L429,Data_Validation!$A:$D,3,0)</f>
        <v>service</v>
      </c>
      <c r="V429" s="150" t="str">
        <f>+VLOOKUP($L429,Data_Validation!$A:$D,4,0)</f>
        <v>M/O Esthétique</v>
      </c>
      <c r="W429" s="150" t="str">
        <f>+VLOOKUP($L429,Data_Validation!$A:$E,5,0)</f>
        <v>$</v>
      </c>
      <c r="X429" s="150">
        <f>+VLOOKUP($L429,Data_Validation!$A:$F,6,0)</f>
        <v>0</v>
      </c>
    </row>
    <row r="430" spans="1:24" ht="15" customHeight="1">
      <c r="A430" s="141" t="s">
        <v>1696</v>
      </c>
      <c r="B430" s="141" t="s">
        <v>1697</v>
      </c>
      <c r="C430" s="144">
        <v>2030.35</v>
      </c>
      <c r="D430" s="144">
        <v>0</v>
      </c>
      <c r="E430" s="144">
        <v>2030.35</v>
      </c>
      <c r="F430" s="141" t="s">
        <v>1417</v>
      </c>
      <c r="G430" s="141" t="s">
        <v>1274</v>
      </c>
      <c r="H430" s="143" t="s">
        <v>452</v>
      </c>
      <c r="I430" s="142"/>
      <c r="J430" s="142"/>
      <c r="K430" s="142"/>
      <c r="L430" s="145" t="str">
        <f t="shared" si="257"/>
        <v>659B</v>
      </c>
      <c r="M430" s="146" t="str">
        <f t="shared" si="258"/>
        <v>C/V - SUBLET ESTHETIQUE</v>
      </c>
      <c r="N430" s="147">
        <f>+IF(OR($Q430=Parametres!$G$2,$Q430=Parametres!$G$3),I430,C430)</f>
        <v>2030.35</v>
      </c>
      <c r="O430" s="147">
        <f>+IF(OR($Q430=Parametres!$G$2,$Q430=Parametres!$G$3),J430,D430)</f>
        <v>0</v>
      </c>
      <c r="P430" s="147">
        <f>+IF(OR($Q430=Parametres!$G$2,$Q430=Parametres!$G$3),K430,E430)</f>
        <v>2030.35</v>
      </c>
      <c r="Q430" s="146" t="str">
        <f t="shared" ref="Q430:S430" si="432">+F430</f>
        <v>6-Coût des ventes</v>
      </c>
      <c r="R430" s="145" t="str">
        <f t="shared" si="432"/>
        <v>459A</v>
      </c>
      <c r="S430" s="146" t="str">
        <f t="shared" si="432"/>
        <v>_</v>
      </c>
      <c r="T430" s="150" t="str">
        <f>+VLOOKUP($L430,Data_Validation!$A:$D,1,0)</f>
        <v>659B</v>
      </c>
      <c r="U430" s="150" t="str">
        <f>+VLOOKUP($L430,Data_Validation!$A:$D,3,0)</f>
        <v>Service</v>
      </c>
      <c r="V430" s="150" t="str">
        <f>+VLOOKUP($L430,Data_Validation!$A:$D,4,0)</f>
        <v>M/O Esthétique</v>
      </c>
      <c r="W430" s="150" t="str">
        <f>+VLOOKUP($L430,Data_Validation!$A:$E,5,0)</f>
        <v>$</v>
      </c>
      <c r="X430" s="150">
        <f>+VLOOKUP($L430,Data_Validation!$A:$F,6,0)</f>
        <v>0</v>
      </c>
    </row>
    <row r="431" spans="1:24" ht="15.75" customHeight="1">
      <c r="A431" s="141" t="s">
        <v>1699</v>
      </c>
      <c r="B431" s="141" t="s">
        <v>1700</v>
      </c>
      <c r="C431" s="142">
        <v>52487.360000000001</v>
      </c>
      <c r="D431" s="142">
        <v>4675.43</v>
      </c>
      <c r="E431" s="142">
        <v>57162.79</v>
      </c>
      <c r="F431" s="141" t="s">
        <v>1417</v>
      </c>
      <c r="G431" s="141" t="s">
        <v>1283</v>
      </c>
      <c r="H431" s="143" t="s">
        <v>452</v>
      </c>
      <c r="I431" s="143"/>
      <c r="J431" s="143"/>
      <c r="K431" s="143"/>
      <c r="L431" s="145" t="str">
        <f t="shared" si="257"/>
        <v>660A</v>
      </c>
      <c r="M431" s="146" t="str">
        <f t="shared" si="258"/>
        <v>C/V - M/O CLIENT BMW AUTO</v>
      </c>
      <c r="N431" s="147">
        <f>+IF(OR($Q431=Parametres!$G$2,$Q431=Parametres!$G$3),I431,C431)</f>
        <v>52487.360000000001</v>
      </c>
      <c r="O431" s="147">
        <f>+IF(OR($Q431=Parametres!$G$2,$Q431=Parametres!$G$3),J431,D431)</f>
        <v>4675.43</v>
      </c>
      <c r="P431" s="147">
        <f>+IF(OR($Q431=Parametres!$G$2,$Q431=Parametres!$G$3),K431,E431)</f>
        <v>57162.79</v>
      </c>
      <c r="Q431" s="146" t="str">
        <f t="shared" ref="Q431:S431" si="433">+F431</f>
        <v>6-Coût des ventes</v>
      </c>
      <c r="R431" s="145" t="str">
        <f t="shared" si="433"/>
        <v>460A</v>
      </c>
      <c r="S431" s="146" t="str">
        <f t="shared" si="433"/>
        <v>_</v>
      </c>
      <c r="T431" s="150" t="str">
        <f>+VLOOKUP($L431,Data_Validation!$A:$D,1,0)</f>
        <v>660A</v>
      </c>
      <c r="U431" s="150" t="str">
        <f>+VLOOKUP($L431,Data_Validation!$A:$D,3,0)</f>
        <v>service</v>
      </c>
      <c r="V431" s="150" t="str">
        <f>+VLOOKUP($L431,Data_Validation!$A:$D,4,0)</f>
        <v>M/O Client</v>
      </c>
      <c r="W431" s="150" t="str">
        <f>+VLOOKUP($L431,Data_Validation!$A:$E,5,0)</f>
        <v>$</v>
      </c>
      <c r="X431" s="150">
        <f>+VLOOKUP($L431,Data_Validation!$A:$F,6,0)</f>
        <v>0</v>
      </c>
    </row>
    <row r="432" spans="1:24" ht="15" customHeight="1">
      <c r="A432" s="141" t="s">
        <v>1706</v>
      </c>
      <c r="B432" s="141" t="s">
        <v>1707</v>
      </c>
      <c r="C432" s="142">
        <v>64399.5</v>
      </c>
      <c r="D432" s="142">
        <v>6260.24</v>
      </c>
      <c r="E432" s="142">
        <v>70659.740000000005</v>
      </c>
      <c r="F432" s="141" t="s">
        <v>1417</v>
      </c>
      <c r="G432" s="141" t="s">
        <v>1283</v>
      </c>
      <c r="H432" s="143" t="s">
        <v>452</v>
      </c>
      <c r="I432" s="151"/>
      <c r="J432" s="151"/>
      <c r="K432" s="151"/>
      <c r="L432" s="145" t="str">
        <f t="shared" si="257"/>
        <v>660B</v>
      </c>
      <c r="M432" s="146" t="str">
        <f t="shared" si="258"/>
        <v>C/V - M/O CLIENT BMW CAMION</v>
      </c>
      <c r="N432" s="147">
        <f>+IF(OR($Q432=Parametres!$G$2,$Q432=Parametres!$G$3),I432,C432)</f>
        <v>64399.5</v>
      </c>
      <c r="O432" s="147">
        <f>+IF(OR($Q432=Parametres!$G$2,$Q432=Parametres!$G$3),J432,D432)</f>
        <v>6260.24</v>
      </c>
      <c r="P432" s="147">
        <f>+IF(OR($Q432=Parametres!$G$2,$Q432=Parametres!$G$3),K432,E432)</f>
        <v>70659.740000000005</v>
      </c>
      <c r="Q432" s="146" t="str">
        <f t="shared" ref="Q432:S432" si="434">+F432</f>
        <v>6-Coût des ventes</v>
      </c>
      <c r="R432" s="145" t="str">
        <f t="shared" si="434"/>
        <v>460A</v>
      </c>
      <c r="S432" s="146" t="str">
        <f t="shared" si="434"/>
        <v>_</v>
      </c>
      <c r="T432" s="150" t="str">
        <f>+VLOOKUP($L432,Data_Validation!$A:$D,1,0)</f>
        <v>660B</v>
      </c>
      <c r="U432" s="150" t="str">
        <f>+VLOOKUP($L432,Data_Validation!$A:$D,3,0)</f>
        <v>service</v>
      </c>
      <c r="V432" s="150" t="str">
        <f>+VLOOKUP($L432,Data_Validation!$A:$D,4,0)</f>
        <v>M/O Client</v>
      </c>
      <c r="W432" s="150" t="str">
        <f>+VLOOKUP($L432,Data_Validation!$A:$E,5,0)</f>
        <v>$</v>
      </c>
      <c r="X432" s="150">
        <f>+VLOOKUP($L432,Data_Validation!$A:$F,6,0)</f>
        <v>0</v>
      </c>
    </row>
    <row r="433" spans="1:24" ht="15" customHeight="1">
      <c r="A433" s="141" t="s">
        <v>1711</v>
      </c>
      <c r="B433" s="141" t="s">
        <v>1712</v>
      </c>
      <c r="C433" s="142">
        <v>10200.24</v>
      </c>
      <c r="D433" s="142">
        <v>487.29</v>
      </c>
      <c r="E433" s="142">
        <v>10687.53</v>
      </c>
      <c r="F433" s="141" t="s">
        <v>1417</v>
      </c>
      <c r="G433" s="141" t="s">
        <v>1283</v>
      </c>
      <c r="H433" s="143" t="s">
        <v>452</v>
      </c>
      <c r="I433" s="151"/>
      <c r="J433" s="151"/>
      <c r="K433" s="151"/>
      <c r="L433" s="145" t="str">
        <f t="shared" si="257"/>
        <v>660D</v>
      </c>
      <c r="M433" s="146" t="str">
        <f t="shared" si="258"/>
        <v>C/V - M/O CLIENT BMW I</v>
      </c>
      <c r="N433" s="147">
        <f>+IF(OR($Q433=Parametres!$G$2,$Q433=Parametres!$G$3),I433,C433)</f>
        <v>10200.24</v>
      </c>
      <c r="O433" s="147">
        <f>+IF(OR($Q433=Parametres!$G$2,$Q433=Parametres!$G$3),J433,D433)</f>
        <v>487.29</v>
      </c>
      <c r="P433" s="147">
        <f>+IF(OR($Q433=Parametres!$G$2,$Q433=Parametres!$G$3),K433,E433)</f>
        <v>10687.53</v>
      </c>
      <c r="Q433" s="146" t="str">
        <f t="shared" ref="Q433:S433" si="435">+F433</f>
        <v>6-Coût des ventes</v>
      </c>
      <c r="R433" s="145" t="str">
        <f t="shared" si="435"/>
        <v>460A</v>
      </c>
      <c r="S433" s="146" t="str">
        <f t="shared" si="435"/>
        <v>_</v>
      </c>
      <c r="T433" s="165" t="str">
        <f>+VLOOKUP($L433,Data_Validation!$A:$D,1,0)</f>
        <v>660D</v>
      </c>
      <c r="U433" s="150" t="str">
        <f>+VLOOKUP($L433,Data_Validation!$A:$D,3,0)</f>
        <v>service</v>
      </c>
      <c r="V433" s="150" t="str">
        <f>+VLOOKUP($L433,Data_Validation!$A:$D,4,0)</f>
        <v>M/O Client</v>
      </c>
      <c r="W433" s="150" t="str">
        <f>+VLOOKUP($L433,Data_Validation!$A:$E,5,0)</f>
        <v>$</v>
      </c>
      <c r="X433" s="150">
        <f>+VLOOKUP($L433,Data_Validation!$A:$F,6,0)</f>
        <v>0</v>
      </c>
    </row>
    <row r="434" spans="1:24" ht="15" customHeight="1">
      <c r="A434" s="141" t="s">
        <v>1715</v>
      </c>
      <c r="B434" s="141" t="s">
        <v>1716</v>
      </c>
      <c r="C434" s="144">
        <v>19916.88</v>
      </c>
      <c r="D434" s="144">
        <v>1957.45</v>
      </c>
      <c r="E434" s="144">
        <v>21874.33</v>
      </c>
      <c r="F434" s="141" t="s">
        <v>1417</v>
      </c>
      <c r="G434" s="141" t="s">
        <v>1291</v>
      </c>
      <c r="H434" s="143" t="s">
        <v>452</v>
      </c>
      <c r="I434" s="142"/>
      <c r="J434" s="142"/>
      <c r="K434" s="142"/>
      <c r="L434" s="145" t="str">
        <f t="shared" si="257"/>
        <v>661A</v>
      </c>
      <c r="M434" s="146" t="str">
        <f t="shared" si="258"/>
        <v>C/V - M/O GARANTIE BMW AUTO</v>
      </c>
      <c r="N434" s="147">
        <f>+IF(OR($Q434=Parametres!$G$2,$Q434=Parametres!$G$3),I434,C434)</f>
        <v>19916.88</v>
      </c>
      <c r="O434" s="147">
        <f>+IF(OR($Q434=Parametres!$G$2,$Q434=Parametres!$G$3),J434,D434)</f>
        <v>1957.45</v>
      </c>
      <c r="P434" s="147">
        <f>+IF(OR($Q434=Parametres!$G$2,$Q434=Parametres!$G$3),K434,E434)</f>
        <v>21874.33</v>
      </c>
      <c r="Q434" s="146" t="str">
        <f t="shared" ref="Q434:S434" si="436">+F434</f>
        <v>6-Coût des ventes</v>
      </c>
      <c r="R434" s="145" t="str">
        <f t="shared" si="436"/>
        <v>461A</v>
      </c>
      <c r="S434" s="146" t="str">
        <f t="shared" si="436"/>
        <v>_</v>
      </c>
      <c r="T434" s="150" t="str">
        <f>+VLOOKUP($L434,Data_Validation!$A:$D,1,0)</f>
        <v>661A</v>
      </c>
      <c r="U434" s="150" t="str">
        <f>+VLOOKUP($L434,Data_Validation!$A:$D,3,0)</f>
        <v>service</v>
      </c>
      <c r="V434" s="150" t="str">
        <f>+VLOOKUP($L434,Data_Validation!$A:$D,4,0)</f>
        <v>M/O Garantie</v>
      </c>
      <c r="W434" s="150" t="str">
        <f>+VLOOKUP($L434,Data_Validation!$A:$E,5,0)</f>
        <v>$</v>
      </c>
      <c r="X434" s="150">
        <f>+VLOOKUP($L434,Data_Validation!$A:$F,6,0)</f>
        <v>0</v>
      </c>
    </row>
    <row r="435" spans="1:24" ht="15.75" customHeight="1">
      <c r="A435" s="141" t="s">
        <v>1717</v>
      </c>
      <c r="B435" s="141" t="s">
        <v>1718</v>
      </c>
      <c r="C435" s="142">
        <v>40704.9</v>
      </c>
      <c r="D435" s="142">
        <v>4134.6000000000004</v>
      </c>
      <c r="E435" s="142">
        <v>44839.5</v>
      </c>
      <c r="F435" s="141" t="s">
        <v>1417</v>
      </c>
      <c r="G435" s="141" t="s">
        <v>1291</v>
      </c>
      <c r="H435" s="143" t="s">
        <v>452</v>
      </c>
      <c r="I435" s="151"/>
      <c r="J435" s="151"/>
      <c r="K435" s="151"/>
      <c r="L435" s="145" t="str">
        <f t="shared" si="257"/>
        <v>661B</v>
      </c>
      <c r="M435" s="146" t="str">
        <f t="shared" si="258"/>
        <v>C/V - M/O GARANTIE BMW CAMION</v>
      </c>
      <c r="N435" s="147">
        <f>+IF(OR($Q435=Parametres!$G$2,$Q435=Parametres!$G$3),I435,C435)</f>
        <v>40704.9</v>
      </c>
      <c r="O435" s="147">
        <f>+IF(OR($Q435=Parametres!$G$2,$Q435=Parametres!$G$3),J435,D435)</f>
        <v>4134.6000000000004</v>
      </c>
      <c r="P435" s="147">
        <f>+IF(OR($Q435=Parametres!$G$2,$Q435=Parametres!$G$3),K435,E435)</f>
        <v>44839.5</v>
      </c>
      <c r="Q435" s="146" t="str">
        <f t="shared" ref="Q435:S435" si="437">+F435</f>
        <v>6-Coût des ventes</v>
      </c>
      <c r="R435" s="145" t="str">
        <f t="shared" si="437"/>
        <v>461A</v>
      </c>
      <c r="S435" s="146" t="str">
        <f t="shared" si="437"/>
        <v>_</v>
      </c>
      <c r="T435" s="150" t="str">
        <f>+VLOOKUP($L435,Data_Validation!$A:$D,1,0)</f>
        <v>661B</v>
      </c>
      <c r="U435" s="150" t="str">
        <f>+VLOOKUP($L435,Data_Validation!$A:$D,3,0)</f>
        <v>service</v>
      </c>
      <c r="V435" s="150" t="str">
        <f>+VLOOKUP($L435,Data_Validation!$A:$D,4,0)</f>
        <v>M/O Garantie</v>
      </c>
      <c r="W435" s="150" t="str">
        <f>+VLOOKUP($L435,Data_Validation!$A:$E,5,0)</f>
        <v>$</v>
      </c>
      <c r="X435" s="150">
        <f>+VLOOKUP($L435,Data_Validation!$A:$F,6,0)</f>
        <v>0</v>
      </c>
    </row>
    <row r="436" spans="1:24" ht="15" customHeight="1">
      <c r="A436" s="141" t="s">
        <v>1721</v>
      </c>
      <c r="B436" s="141" t="s">
        <v>1722</v>
      </c>
      <c r="C436" s="144">
        <v>8313.5300000000007</v>
      </c>
      <c r="D436" s="144">
        <v>687.01</v>
      </c>
      <c r="E436" s="144">
        <v>9000.5400000000009</v>
      </c>
      <c r="F436" s="141" t="s">
        <v>1417</v>
      </c>
      <c r="G436" s="141" t="s">
        <v>1300</v>
      </c>
      <c r="H436" s="143" t="s">
        <v>452</v>
      </c>
      <c r="I436" s="142"/>
      <c r="J436" s="142"/>
      <c r="K436" s="142"/>
      <c r="L436" s="145" t="str">
        <f t="shared" si="257"/>
        <v>661D</v>
      </c>
      <c r="M436" s="146" t="str">
        <f t="shared" si="258"/>
        <v>C/V - M/O ENTRETIEN BMW AUTO</v>
      </c>
      <c r="N436" s="147">
        <f>+IF(OR($Q436=Parametres!$G$2,$Q436=Parametres!$G$3),I436,C436)</f>
        <v>8313.5300000000007</v>
      </c>
      <c r="O436" s="147">
        <f>+IF(OR($Q436=Parametres!$G$2,$Q436=Parametres!$G$3),J436,D436)</f>
        <v>687.01</v>
      </c>
      <c r="P436" s="147">
        <f>+IF(OR($Q436=Parametres!$G$2,$Q436=Parametres!$G$3),K436,E436)</f>
        <v>9000.5400000000009</v>
      </c>
      <c r="Q436" s="146" t="str">
        <f t="shared" ref="Q436:S436" si="438">+F436</f>
        <v>6-Coût des ventes</v>
      </c>
      <c r="R436" s="145" t="str">
        <f t="shared" si="438"/>
        <v>461D</v>
      </c>
      <c r="S436" s="146" t="str">
        <f t="shared" si="438"/>
        <v>_</v>
      </c>
      <c r="T436" s="150" t="str">
        <f>+VLOOKUP($L436,Data_Validation!$A:$D,1,0)</f>
        <v>661D</v>
      </c>
      <c r="U436" s="150" t="str">
        <f>+VLOOKUP($L436,Data_Validation!$A:$D,3,0)</f>
        <v>service</v>
      </c>
      <c r="V436" s="150" t="str">
        <f>+VLOOKUP($L436,Data_Validation!$A:$D,4,0)</f>
        <v>M/O Garantie</v>
      </c>
      <c r="W436" s="150" t="str">
        <f>+VLOOKUP($L436,Data_Validation!$A:$E,5,0)</f>
        <v>$</v>
      </c>
      <c r="X436" s="150">
        <f>+VLOOKUP($L436,Data_Validation!$A:$F,6,0)</f>
        <v>0</v>
      </c>
    </row>
    <row r="437" spans="1:24" ht="15" customHeight="1">
      <c r="A437" s="141" t="s">
        <v>1725</v>
      </c>
      <c r="B437" s="141" t="s">
        <v>1726</v>
      </c>
      <c r="C437" s="142">
        <v>16866.57</v>
      </c>
      <c r="D437" s="142">
        <v>1614.95</v>
      </c>
      <c r="E437" s="142">
        <v>18481.52</v>
      </c>
      <c r="F437" s="141" t="s">
        <v>1417</v>
      </c>
      <c r="G437" s="141" t="s">
        <v>1300</v>
      </c>
      <c r="H437" s="143" t="s">
        <v>452</v>
      </c>
      <c r="I437" s="151"/>
      <c r="J437" s="151"/>
      <c r="K437" s="151"/>
      <c r="L437" s="145" t="str">
        <f t="shared" si="257"/>
        <v>661E</v>
      </c>
      <c r="M437" s="146" t="str">
        <f t="shared" si="258"/>
        <v>C/V - M/O ENTRETIEN BMW CAMION</v>
      </c>
      <c r="N437" s="147">
        <f>+IF(OR($Q437=Parametres!$G$2,$Q437=Parametres!$G$3),I437,C437)</f>
        <v>16866.57</v>
      </c>
      <c r="O437" s="147">
        <f>+IF(OR($Q437=Parametres!$G$2,$Q437=Parametres!$G$3),J437,D437)</f>
        <v>1614.95</v>
      </c>
      <c r="P437" s="147">
        <f>+IF(OR($Q437=Parametres!$G$2,$Q437=Parametres!$G$3),K437,E437)</f>
        <v>18481.52</v>
      </c>
      <c r="Q437" s="146" t="str">
        <f t="shared" ref="Q437:S437" si="439">+F437</f>
        <v>6-Coût des ventes</v>
      </c>
      <c r="R437" s="145" t="str">
        <f t="shared" si="439"/>
        <v>461D</v>
      </c>
      <c r="S437" s="146" t="str">
        <f t="shared" si="439"/>
        <v>_</v>
      </c>
      <c r="T437" s="150" t="str">
        <f>+VLOOKUP($L437,Data_Validation!$A:$D,1,0)</f>
        <v>661E</v>
      </c>
      <c r="U437" s="150" t="str">
        <f>+VLOOKUP($L437,Data_Validation!$A:$D,3,0)</f>
        <v>service</v>
      </c>
      <c r="V437" s="150" t="str">
        <f>+VLOOKUP($L437,Data_Validation!$A:$D,4,0)</f>
        <v>M/O Garantie</v>
      </c>
      <c r="W437" s="150" t="str">
        <f>+VLOOKUP($L437,Data_Validation!$A:$E,5,0)</f>
        <v>$</v>
      </c>
      <c r="X437" s="150">
        <f>+VLOOKUP($L437,Data_Validation!$A:$F,6,0)</f>
        <v>0</v>
      </c>
    </row>
    <row r="438" spans="1:24" ht="15" customHeight="1">
      <c r="A438" s="141" t="s">
        <v>1729</v>
      </c>
      <c r="B438" s="141" t="s">
        <v>1730</v>
      </c>
      <c r="C438" s="144">
        <v>1808.48</v>
      </c>
      <c r="D438" s="144">
        <v>75.709999999999994</v>
      </c>
      <c r="E438" s="144">
        <v>1884.19</v>
      </c>
      <c r="F438" s="141" t="s">
        <v>1417</v>
      </c>
      <c r="G438" s="141" t="s">
        <v>1300</v>
      </c>
      <c r="H438" s="143" t="s">
        <v>452</v>
      </c>
      <c r="I438" s="142"/>
      <c r="J438" s="142"/>
      <c r="K438" s="142"/>
      <c r="L438" s="145" t="str">
        <f t="shared" si="257"/>
        <v>661G</v>
      </c>
      <c r="M438" s="146" t="str">
        <f t="shared" si="258"/>
        <v>C/V - M/O ENTRETIEN BMW I</v>
      </c>
      <c r="N438" s="147">
        <f>+IF(OR($Q438=Parametres!$G$2,$Q438=Parametres!$G$3),I438,C438)</f>
        <v>1808.48</v>
      </c>
      <c r="O438" s="147">
        <f>+IF(OR($Q438=Parametres!$G$2,$Q438=Parametres!$G$3),J438,D438)</f>
        <v>75.709999999999994</v>
      </c>
      <c r="P438" s="147">
        <f>+IF(OR($Q438=Parametres!$G$2,$Q438=Parametres!$G$3),K438,E438)</f>
        <v>1884.19</v>
      </c>
      <c r="Q438" s="146" t="str">
        <f t="shared" ref="Q438:S438" si="440">+F438</f>
        <v>6-Coût des ventes</v>
      </c>
      <c r="R438" s="145" t="str">
        <f t="shared" si="440"/>
        <v>461D</v>
      </c>
      <c r="S438" s="146" t="str">
        <f t="shared" si="440"/>
        <v>_</v>
      </c>
      <c r="T438" s="165" t="str">
        <f>+VLOOKUP($L438,Data_Validation!$A:$D,1,0)</f>
        <v>661G</v>
      </c>
      <c r="U438" s="150" t="str">
        <f>+VLOOKUP($L438,Data_Validation!$A:$D,3,0)</f>
        <v>service</v>
      </c>
      <c r="V438" s="150" t="str">
        <f>+VLOOKUP($L438,Data_Validation!$A:$D,4,0)</f>
        <v>M/O Garantie</v>
      </c>
      <c r="W438" s="150" t="str">
        <f>+VLOOKUP($L438,Data_Validation!$A:$E,5,0)</f>
        <v>$</v>
      </c>
      <c r="X438" s="150">
        <f>+VLOOKUP($L438,Data_Validation!$A:$F,6,0)</f>
        <v>0</v>
      </c>
    </row>
    <row r="439" spans="1:24" ht="15" customHeight="1">
      <c r="A439" s="141" t="s">
        <v>1735</v>
      </c>
      <c r="B439" s="141" t="s">
        <v>1736</v>
      </c>
      <c r="C439" s="142">
        <v>6352.42</v>
      </c>
      <c r="D439" s="142">
        <v>498.45</v>
      </c>
      <c r="E439" s="142">
        <v>6850.87</v>
      </c>
      <c r="F439" s="141" t="s">
        <v>1417</v>
      </c>
      <c r="G439" s="141" t="s">
        <v>1291</v>
      </c>
      <c r="H439" s="143" t="s">
        <v>452</v>
      </c>
      <c r="I439" s="151"/>
      <c r="J439" s="151"/>
      <c r="K439" s="151"/>
      <c r="L439" s="145" t="str">
        <f t="shared" si="257"/>
        <v>661H</v>
      </c>
      <c r="M439" s="146" t="str">
        <f t="shared" si="258"/>
        <v>C/V - M/O GARANTIE BMW I</v>
      </c>
      <c r="N439" s="147">
        <f>+IF(OR($Q439=Parametres!$G$2,$Q439=Parametres!$G$3),I439,C439)</f>
        <v>6352.42</v>
      </c>
      <c r="O439" s="148">
        <f>+IF(OR($Q439=Parametres!$G$2,$Q439=Parametres!$G$3),J439,D439)</f>
        <v>498.45</v>
      </c>
      <c r="P439" s="147">
        <f>+IF(OR($Q439=Parametres!$G$2,$Q439=Parametres!$G$3),K439,E439)</f>
        <v>6850.87</v>
      </c>
      <c r="Q439" s="146" t="str">
        <f t="shared" ref="Q439:S439" si="441">+F439</f>
        <v>6-Coût des ventes</v>
      </c>
      <c r="R439" s="145" t="str">
        <f t="shared" si="441"/>
        <v>461A</v>
      </c>
      <c r="S439" s="146" t="str">
        <f t="shared" si="441"/>
        <v>_</v>
      </c>
      <c r="T439" s="165" t="str">
        <f>+VLOOKUP($L439,Data_Validation!$A:$D,1,0)</f>
        <v>661H</v>
      </c>
      <c r="U439" s="150" t="str">
        <f>+VLOOKUP($L439,Data_Validation!$A:$D,3,0)</f>
        <v>service</v>
      </c>
      <c r="V439" s="150" t="str">
        <f>+VLOOKUP($L439,Data_Validation!$A:$D,4,0)</f>
        <v>M/O Garantie</v>
      </c>
      <c r="W439" s="150" t="str">
        <f>+VLOOKUP($L439,Data_Validation!$A:$E,5,0)</f>
        <v>$</v>
      </c>
      <c r="X439" s="150">
        <f>+VLOOKUP($L439,Data_Validation!$A:$F,6,0)</f>
        <v>0</v>
      </c>
    </row>
    <row r="440" spans="1:24" ht="15" customHeight="1">
      <c r="A440" s="141" t="s">
        <v>1741</v>
      </c>
      <c r="B440" s="141" t="s">
        <v>1742</v>
      </c>
      <c r="C440" s="142">
        <v>30609.83</v>
      </c>
      <c r="D440" s="142">
        <v>2435.0500000000002</v>
      </c>
      <c r="E440" s="142">
        <v>33044.879999999997</v>
      </c>
      <c r="F440" s="141" t="s">
        <v>1417</v>
      </c>
      <c r="G440" s="141" t="s">
        <v>1314</v>
      </c>
      <c r="H440" s="143" t="s">
        <v>452</v>
      </c>
      <c r="I440" s="151"/>
      <c r="J440" s="151"/>
      <c r="K440" s="151"/>
      <c r="L440" s="145" t="str">
        <f t="shared" si="257"/>
        <v>662A</v>
      </c>
      <c r="M440" s="146" t="str">
        <f t="shared" si="258"/>
        <v>C/V - M/O INTERNE BMW AUTO</v>
      </c>
      <c r="N440" s="147">
        <f>+IF(OR($Q440=Parametres!$G$2,$Q440=Parametres!$G$3),I440,C440)</f>
        <v>30609.83</v>
      </c>
      <c r="O440" s="147">
        <f>+IF(OR($Q440=Parametres!$G$2,$Q440=Parametres!$G$3),J440,D440)</f>
        <v>2435.0500000000002</v>
      </c>
      <c r="P440" s="147">
        <f>+IF(OR($Q440=Parametres!$G$2,$Q440=Parametres!$G$3),K440,E440)</f>
        <v>33044.879999999997</v>
      </c>
      <c r="Q440" s="146" t="str">
        <f t="shared" ref="Q440:S440" si="442">+F440</f>
        <v>6-Coût des ventes</v>
      </c>
      <c r="R440" s="145" t="str">
        <f t="shared" si="442"/>
        <v>462A</v>
      </c>
      <c r="S440" s="146" t="str">
        <f t="shared" si="442"/>
        <v>_</v>
      </c>
      <c r="T440" s="150" t="str">
        <f>+VLOOKUP($L440,Data_Validation!$A:$D,1,0)</f>
        <v>662A</v>
      </c>
      <c r="U440" s="150" t="str">
        <f>+VLOOKUP($L440,Data_Validation!$A:$D,3,0)</f>
        <v>service</v>
      </c>
      <c r="V440" s="150" t="str">
        <f>+VLOOKUP($L440,Data_Validation!$A:$D,4,0)</f>
        <v>M/O Interne</v>
      </c>
      <c r="W440" s="150" t="str">
        <f>+VLOOKUP($L440,Data_Validation!$A:$E,5,0)</f>
        <v>$</v>
      </c>
      <c r="X440" s="150">
        <f>+VLOOKUP($L440,Data_Validation!$A:$F,6,0)</f>
        <v>0</v>
      </c>
    </row>
    <row r="441" spans="1:24" ht="15.75" customHeight="1">
      <c r="A441" s="141" t="s">
        <v>1743</v>
      </c>
      <c r="B441" s="141" t="s">
        <v>1744</v>
      </c>
      <c r="C441" s="144">
        <v>54203.45</v>
      </c>
      <c r="D441" s="144">
        <v>4989.55</v>
      </c>
      <c r="E441" s="144">
        <v>59193</v>
      </c>
      <c r="F441" s="141" t="s">
        <v>1417</v>
      </c>
      <c r="G441" s="141" t="s">
        <v>1314</v>
      </c>
      <c r="H441" s="143" t="s">
        <v>452</v>
      </c>
      <c r="I441" s="142"/>
      <c r="J441" s="142"/>
      <c r="K441" s="142"/>
      <c r="L441" s="145" t="str">
        <f t="shared" si="257"/>
        <v>662B</v>
      </c>
      <c r="M441" s="146" t="str">
        <f t="shared" si="258"/>
        <v>C/V - M/O INTERNE BMW CAMION</v>
      </c>
      <c r="N441" s="147">
        <f>+IF(OR($Q441=Parametres!$G$2,$Q441=Parametres!$G$3),I441,C441)</f>
        <v>54203.45</v>
      </c>
      <c r="O441" s="147">
        <f>+IF(OR($Q441=Parametres!$G$2,$Q441=Parametres!$G$3),J441,D441)</f>
        <v>4989.55</v>
      </c>
      <c r="P441" s="147">
        <f>+IF(OR($Q441=Parametres!$G$2,$Q441=Parametres!$G$3),K441,E441)</f>
        <v>59193</v>
      </c>
      <c r="Q441" s="146" t="str">
        <f t="shared" ref="Q441:S441" si="443">+F441</f>
        <v>6-Coût des ventes</v>
      </c>
      <c r="R441" s="145" t="str">
        <f t="shared" si="443"/>
        <v>462A</v>
      </c>
      <c r="S441" s="146" t="str">
        <f t="shared" si="443"/>
        <v>_</v>
      </c>
      <c r="T441" s="150" t="str">
        <f>+VLOOKUP($L441,Data_Validation!$A:$D,1,0)</f>
        <v>662B</v>
      </c>
      <c r="U441" s="150" t="str">
        <f>+VLOOKUP($L441,Data_Validation!$A:$D,3,0)</f>
        <v>service</v>
      </c>
      <c r="V441" s="150" t="str">
        <f>+VLOOKUP($L441,Data_Validation!$A:$D,4,0)</f>
        <v>M/O Interne</v>
      </c>
      <c r="W441" s="150" t="str">
        <f>+VLOOKUP($L441,Data_Validation!$A:$E,5,0)</f>
        <v>$</v>
      </c>
      <c r="X441" s="150">
        <f>+VLOOKUP($L441,Data_Validation!$A:$F,6,0)</f>
        <v>0</v>
      </c>
    </row>
    <row r="442" spans="1:24" ht="15" customHeight="1">
      <c r="A442" s="141" t="s">
        <v>1747</v>
      </c>
      <c r="B442" s="141" t="s">
        <v>1748</v>
      </c>
      <c r="C442" s="142">
        <v>5376.81</v>
      </c>
      <c r="D442" s="142">
        <v>576.16999999999996</v>
      </c>
      <c r="E442" s="142">
        <v>5952.98</v>
      </c>
      <c r="F442" s="141" t="s">
        <v>1417</v>
      </c>
      <c r="G442" s="141" t="s">
        <v>1314</v>
      </c>
      <c r="H442" s="143" t="s">
        <v>452</v>
      </c>
      <c r="I442" s="151"/>
      <c r="J442" s="151"/>
      <c r="K442" s="151"/>
      <c r="L442" s="145" t="str">
        <f t="shared" si="257"/>
        <v>662D</v>
      </c>
      <c r="M442" s="146" t="str">
        <f t="shared" si="258"/>
        <v>C/V - M/O INTERNE BMW I</v>
      </c>
      <c r="N442" s="147">
        <f>+IF(OR($Q442=Parametres!$G$2,$Q442=Parametres!$G$3),I442,C442)</f>
        <v>5376.81</v>
      </c>
      <c r="O442" s="147">
        <f>+IF(OR($Q442=Parametres!$G$2,$Q442=Parametres!$G$3),J442,D442)</f>
        <v>576.16999999999996</v>
      </c>
      <c r="P442" s="147">
        <f>+IF(OR($Q442=Parametres!$G$2,$Q442=Parametres!$G$3),K442,E442)</f>
        <v>5952.98</v>
      </c>
      <c r="Q442" s="146" t="str">
        <f t="shared" ref="Q442:S442" si="444">+F442</f>
        <v>6-Coût des ventes</v>
      </c>
      <c r="R442" s="145" t="str">
        <f t="shared" si="444"/>
        <v>462A</v>
      </c>
      <c r="S442" s="146" t="str">
        <f t="shared" si="444"/>
        <v>_</v>
      </c>
      <c r="T442" s="165" t="str">
        <f>+VLOOKUP($L442,Data_Validation!$A:$D,1,0)</f>
        <v>662D</v>
      </c>
      <c r="U442" s="150" t="str">
        <f>+VLOOKUP($L442,Data_Validation!$A:$D,3,0)</f>
        <v>service</v>
      </c>
      <c r="V442" s="150" t="str">
        <f>+VLOOKUP($L442,Data_Validation!$A:$D,4,0)</f>
        <v>M/O Interne</v>
      </c>
      <c r="W442" s="150" t="str">
        <f>+VLOOKUP($L442,Data_Validation!$A:$E,5,0)</f>
        <v>$</v>
      </c>
      <c r="X442" s="150">
        <f>+VLOOKUP($L442,Data_Validation!$A:$F,6,0)</f>
        <v>0</v>
      </c>
    </row>
    <row r="443" spans="1:24" ht="15" customHeight="1">
      <c r="A443" s="141" t="s">
        <v>1754</v>
      </c>
      <c r="B443" s="141" t="s">
        <v>1755</v>
      </c>
      <c r="C443" s="142">
        <v>4470.7700000000004</v>
      </c>
      <c r="D443" s="142">
        <v>0</v>
      </c>
      <c r="E443" s="142">
        <v>4470.7700000000004</v>
      </c>
      <c r="F443" s="141" t="s">
        <v>1417</v>
      </c>
      <c r="G443" s="141" t="s">
        <v>1314</v>
      </c>
      <c r="H443" s="143" t="s">
        <v>452</v>
      </c>
      <c r="I443" s="151"/>
      <c r="J443" s="151"/>
      <c r="K443" s="151"/>
      <c r="L443" s="145" t="str">
        <f t="shared" si="257"/>
        <v>662L</v>
      </c>
      <c r="M443" s="146" t="str">
        <f t="shared" si="258"/>
        <v>C/V - SUBLET INTERNE AUTO</v>
      </c>
      <c r="N443" s="147">
        <f>+IF(OR($Q443=Parametres!$G$2,$Q443=Parametres!$G$3),I443,C443)</f>
        <v>4470.7700000000004</v>
      </c>
      <c r="O443" s="147">
        <f>+IF(OR($Q443=Parametres!$G$2,$Q443=Parametres!$G$3),J443,D443)</f>
        <v>0</v>
      </c>
      <c r="P443" s="147">
        <f>+IF(OR($Q443=Parametres!$G$2,$Q443=Parametres!$G$3),K443,E443)</f>
        <v>4470.7700000000004</v>
      </c>
      <c r="Q443" s="146" t="str">
        <f t="shared" ref="Q443:S443" si="445">+F443</f>
        <v>6-Coût des ventes</v>
      </c>
      <c r="R443" s="145" t="str">
        <f t="shared" si="445"/>
        <v>462A</v>
      </c>
      <c r="S443" s="146" t="str">
        <f t="shared" si="445"/>
        <v>_</v>
      </c>
      <c r="T443" s="150" t="str">
        <f>+VLOOKUP($L443,Data_Validation!$A:$D,1,0)</f>
        <v>662L</v>
      </c>
      <c r="U443" s="150" t="str">
        <f>+VLOOKUP($L443,Data_Validation!$A:$D,3,0)</f>
        <v>Service</v>
      </c>
      <c r="V443" s="150" t="str">
        <f>+VLOOKUP($L443,Data_Validation!$A:$D,4,0)</f>
        <v>M/O Interne</v>
      </c>
      <c r="W443" s="150" t="str">
        <f>+VLOOKUP($L443,Data_Validation!$A:$E,5,0)</f>
        <v>$</v>
      </c>
      <c r="X443" s="150">
        <f>+VLOOKUP($L443,Data_Validation!$A:$F,6,0)</f>
        <v>0</v>
      </c>
    </row>
    <row r="444" spans="1:24" ht="15" customHeight="1">
      <c r="A444" s="141" t="s">
        <v>1756</v>
      </c>
      <c r="B444" s="141" t="s">
        <v>1757</v>
      </c>
      <c r="C444" s="142">
        <v>6032.45</v>
      </c>
      <c r="D444" s="142">
        <v>0</v>
      </c>
      <c r="E444" s="142">
        <v>6032.45</v>
      </c>
      <c r="F444" s="141" t="s">
        <v>1417</v>
      </c>
      <c r="G444" s="141" t="s">
        <v>1314</v>
      </c>
      <c r="H444" s="143" t="s">
        <v>452</v>
      </c>
      <c r="I444" s="151"/>
      <c r="J444" s="151"/>
      <c r="K444" s="151"/>
      <c r="L444" s="145" t="str">
        <f t="shared" si="257"/>
        <v>662M</v>
      </c>
      <c r="M444" s="146" t="str">
        <f t="shared" si="258"/>
        <v>C/V - SUBLET INTERNE CAMION</v>
      </c>
      <c r="N444" s="147">
        <f>+IF(OR($Q444=Parametres!$G$2,$Q444=Parametres!$G$3),I444,C444)</f>
        <v>6032.45</v>
      </c>
      <c r="O444" s="147">
        <f>+IF(OR($Q444=Parametres!$G$2,$Q444=Parametres!$G$3),J444,D444)</f>
        <v>0</v>
      </c>
      <c r="P444" s="147">
        <f>+IF(OR($Q444=Parametres!$G$2,$Q444=Parametres!$G$3),K444,E444)</f>
        <v>6032.45</v>
      </c>
      <c r="Q444" s="146" t="str">
        <f t="shared" ref="Q444:S444" si="446">+F444</f>
        <v>6-Coût des ventes</v>
      </c>
      <c r="R444" s="145" t="str">
        <f t="shared" si="446"/>
        <v>462A</v>
      </c>
      <c r="S444" s="146" t="str">
        <f t="shared" si="446"/>
        <v>_</v>
      </c>
      <c r="T444" s="150" t="str">
        <f>+VLOOKUP($L444,Data_Validation!$A:$D,1,0)</f>
        <v>662M</v>
      </c>
      <c r="U444" s="150" t="str">
        <f>+VLOOKUP($L444,Data_Validation!$A:$D,3,0)</f>
        <v>Service</v>
      </c>
      <c r="V444" s="150" t="str">
        <f>+VLOOKUP($L444,Data_Validation!$A:$D,4,0)</f>
        <v>M/O Interne</v>
      </c>
      <c r="W444" s="150" t="str">
        <f>+VLOOKUP($L444,Data_Validation!$A:$E,5,0)</f>
        <v>$</v>
      </c>
      <c r="X444" s="150">
        <f>+VLOOKUP($L444,Data_Validation!$A:$F,6,0)</f>
        <v>0</v>
      </c>
    </row>
    <row r="445" spans="1:24" ht="15" customHeight="1">
      <c r="A445" s="141" t="s">
        <v>1760</v>
      </c>
      <c r="B445" s="141" t="s">
        <v>1761</v>
      </c>
      <c r="C445" s="144">
        <v>450.5</v>
      </c>
      <c r="D445" s="144">
        <v>0</v>
      </c>
      <c r="E445" s="144">
        <v>450.5</v>
      </c>
      <c r="F445" s="141" t="s">
        <v>1417</v>
      </c>
      <c r="G445" s="141" t="s">
        <v>1314</v>
      </c>
      <c r="H445" s="143" t="s">
        <v>452</v>
      </c>
      <c r="I445" s="142"/>
      <c r="J445" s="142"/>
      <c r="K445" s="142"/>
      <c r="L445" s="145" t="str">
        <f t="shared" si="257"/>
        <v>662N</v>
      </c>
      <c r="M445" s="146" t="str">
        <f t="shared" si="258"/>
        <v>C/V - SUBLET INTERNE ELECTRIQUE</v>
      </c>
      <c r="N445" s="147">
        <f>+IF(OR($Q445=Parametres!$G$2,$Q445=Parametres!$G$3),I445,C445)</f>
        <v>450.5</v>
      </c>
      <c r="O445" s="147">
        <f>+IF(OR($Q445=Parametres!$G$2,$Q445=Parametres!$G$3),J445,D445)</f>
        <v>0</v>
      </c>
      <c r="P445" s="147">
        <f>+IF(OR($Q445=Parametres!$G$2,$Q445=Parametres!$G$3),K445,E445)</f>
        <v>450.5</v>
      </c>
      <c r="Q445" s="146" t="str">
        <f t="shared" ref="Q445:S445" si="447">+F445</f>
        <v>6-Coût des ventes</v>
      </c>
      <c r="R445" s="145" t="str">
        <f t="shared" si="447"/>
        <v>462A</v>
      </c>
      <c r="S445" s="146" t="str">
        <f t="shared" si="447"/>
        <v>_</v>
      </c>
      <c r="T445" s="150" t="str">
        <f>+VLOOKUP($L445,Data_Validation!$A:$D,1,0)</f>
        <v>662N</v>
      </c>
      <c r="U445" s="150" t="str">
        <f>+VLOOKUP($L445,Data_Validation!$A:$D,3,0)</f>
        <v>Service</v>
      </c>
      <c r="V445" s="150" t="str">
        <f>+VLOOKUP($L445,Data_Validation!$A:$D,4,0)</f>
        <v>M/O Interne</v>
      </c>
      <c r="W445" s="150" t="str">
        <f>+VLOOKUP($L445,Data_Validation!$A:$E,5,0)</f>
        <v>$</v>
      </c>
      <c r="X445" s="150">
        <f>+VLOOKUP($L445,Data_Validation!$A:$F,6,0)</f>
        <v>0</v>
      </c>
    </row>
    <row r="446" spans="1:24" ht="15.75" customHeight="1">
      <c r="A446" s="141" t="s">
        <v>1766</v>
      </c>
      <c r="B446" s="141" t="s">
        <v>1767</v>
      </c>
      <c r="C446" s="142">
        <v>8164.5</v>
      </c>
      <c r="D446" s="142">
        <v>2118.5</v>
      </c>
      <c r="E446" s="142">
        <v>10283</v>
      </c>
      <c r="F446" s="141" t="s">
        <v>1417</v>
      </c>
      <c r="G446" s="141" t="s">
        <v>1314</v>
      </c>
      <c r="H446" s="143" t="s">
        <v>452</v>
      </c>
      <c r="I446" s="151"/>
      <c r="J446" s="151"/>
      <c r="K446" s="151"/>
      <c r="L446" s="145" t="str">
        <f t="shared" si="257"/>
        <v>662Q</v>
      </c>
      <c r="M446" s="146" t="str">
        <f t="shared" si="258"/>
        <v>C/V - M/O ESTHETIQUE INTERNE AUTO</v>
      </c>
      <c r="N446" s="147">
        <f>+IF(OR($Q446=Parametres!$G$2,$Q446=Parametres!$G$3),I446,C446)</f>
        <v>8164.5</v>
      </c>
      <c r="O446" s="147">
        <f>+IF(OR($Q446=Parametres!$G$2,$Q446=Parametres!$G$3),J446,D446)</f>
        <v>2118.5</v>
      </c>
      <c r="P446" s="147">
        <f>+IF(OR($Q446=Parametres!$G$2,$Q446=Parametres!$G$3),K446,E446)</f>
        <v>10283</v>
      </c>
      <c r="Q446" s="146" t="str">
        <f t="shared" ref="Q446:S446" si="448">+F446</f>
        <v>6-Coût des ventes</v>
      </c>
      <c r="R446" s="145" t="str">
        <f t="shared" si="448"/>
        <v>462A</v>
      </c>
      <c r="S446" s="146" t="str">
        <f t="shared" si="448"/>
        <v>_</v>
      </c>
      <c r="T446" s="165" t="str">
        <f>+VLOOKUP($L446,Data_Validation!$A:$D,1,0)</f>
        <v>662Q</v>
      </c>
      <c r="U446" s="150" t="str">
        <f>+VLOOKUP($L446,Data_Validation!$A:$D,3,0)</f>
        <v>service</v>
      </c>
      <c r="V446" s="150" t="str">
        <f>+VLOOKUP($L446,Data_Validation!$A:$D,4,0)</f>
        <v>M/O Interne</v>
      </c>
      <c r="W446" s="150" t="str">
        <f>+VLOOKUP($L446,Data_Validation!$A:$E,5,0)</f>
        <v>$</v>
      </c>
      <c r="X446" s="150">
        <f>+VLOOKUP($L446,Data_Validation!$A:$F,6,0)</f>
        <v>0</v>
      </c>
    </row>
    <row r="447" spans="1:24" ht="15.75" customHeight="1">
      <c r="A447" s="141" t="s">
        <v>1769</v>
      </c>
      <c r="B447" s="141" t="s">
        <v>1770</v>
      </c>
      <c r="C447" s="142">
        <v>12270.75</v>
      </c>
      <c r="D447" s="142">
        <v>3457.32</v>
      </c>
      <c r="E447" s="142">
        <v>15728.07</v>
      </c>
      <c r="F447" s="141" t="s">
        <v>1417</v>
      </c>
      <c r="G447" s="141" t="s">
        <v>1314</v>
      </c>
      <c r="H447" s="143" t="s">
        <v>452</v>
      </c>
      <c r="I447" s="143"/>
      <c r="J447" s="143"/>
      <c r="K447" s="143"/>
      <c r="L447" s="145" t="str">
        <f t="shared" si="257"/>
        <v>662R</v>
      </c>
      <c r="M447" s="146" t="str">
        <f t="shared" si="258"/>
        <v>C/V - M/O ESTHETIQUE INTERNE CAMION</v>
      </c>
      <c r="N447" s="147">
        <f>+IF(OR($Q447=Parametres!$G$2,$Q447=Parametres!$G$3),I447,C447)</f>
        <v>12270.75</v>
      </c>
      <c r="O447" s="147">
        <f>+IF(OR($Q447=Parametres!$G$2,$Q447=Parametres!$G$3),J447,D447)</f>
        <v>3457.32</v>
      </c>
      <c r="P447" s="147">
        <f>+IF(OR($Q447=Parametres!$G$2,$Q447=Parametres!$G$3),K447,E447)</f>
        <v>15728.07</v>
      </c>
      <c r="Q447" s="146" t="str">
        <f t="shared" ref="Q447:S447" si="449">+F447</f>
        <v>6-Coût des ventes</v>
      </c>
      <c r="R447" s="145" t="str">
        <f t="shared" si="449"/>
        <v>462A</v>
      </c>
      <c r="S447" s="146" t="str">
        <f t="shared" si="449"/>
        <v>_</v>
      </c>
      <c r="T447" s="165" t="str">
        <f>+VLOOKUP($L447,Data_Validation!$A:$D,1,0)</f>
        <v>662R</v>
      </c>
      <c r="U447" s="150" t="str">
        <f>+VLOOKUP($L447,Data_Validation!$A:$D,3,0)</f>
        <v>service</v>
      </c>
      <c r="V447" s="150" t="str">
        <f>+VLOOKUP($L447,Data_Validation!$A:$D,4,0)</f>
        <v>M/O Interne</v>
      </c>
      <c r="W447" s="150" t="str">
        <f>+VLOOKUP($L447,Data_Validation!$A:$E,5,0)</f>
        <v>$</v>
      </c>
      <c r="X447" s="150">
        <f>+VLOOKUP($L447,Data_Validation!$A:$F,6,0)</f>
        <v>0</v>
      </c>
    </row>
    <row r="448" spans="1:24" ht="15" customHeight="1">
      <c r="A448" s="141" t="s">
        <v>1773</v>
      </c>
      <c r="B448" s="141" t="s">
        <v>1774</v>
      </c>
      <c r="C448" s="142">
        <v>1099.08</v>
      </c>
      <c r="D448" s="142">
        <v>362.91</v>
      </c>
      <c r="E448" s="142">
        <v>1461.99</v>
      </c>
      <c r="F448" s="141" t="s">
        <v>1417</v>
      </c>
      <c r="G448" s="141" t="s">
        <v>1314</v>
      </c>
      <c r="H448" s="143" t="s">
        <v>452</v>
      </c>
      <c r="I448" s="151"/>
      <c r="J448" s="151"/>
      <c r="K448" s="151"/>
      <c r="L448" s="145" t="str">
        <f t="shared" si="257"/>
        <v>662S</v>
      </c>
      <c r="M448" s="146" t="str">
        <f t="shared" si="258"/>
        <v>C/V - M/O ESTHETIEQUE INTERNE I</v>
      </c>
      <c r="N448" s="147">
        <f>+IF(OR($Q448=Parametres!$G$2,$Q448=Parametres!$G$3),I448,C448)</f>
        <v>1099.08</v>
      </c>
      <c r="O448" s="147">
        <f>+IF(OR($Q448=Parametres!$G$2,$Q448=Parametres!$G$3),J448,D448)</f>
        <v>362.91</v>
      </c>
      <c r="P448" s="147">
        <f>+IF(OR($Q448=Parametres!$G$2,$Q448=Parametres!$G$3),K448,E448)</f>
        <v>1461.99</v>
      </c>
      <c r="Q448" s="146" t="str">
        <f t="shared" ref="Q448:S448" si="450">+F448</f>
        <v>6-Coût des ventes</v>
      </c>
      <c r="R448" s="145" t="str">
        <f t="shared" si="450"/>
        <v>462A</v>
      </c>
      <c r="S448" s="146" t="str">
        <f t="shared" si="450"/>
        <v>_</v>
      </c>
      <c r="T448" s="165" t="str">
        <f>+VLOOKUP($L448,Data_Validation!$A:$D,1,0)</f>
        <v>662S</v>
      </c>
      <c r="U448" s="150" t="str">
        <f>+VLOOKUP($L448,Data_Validation!$A:$D,3,0)</f>
        <v>service</v>
      </c>
      <c r="V448" s="150" t="str">
        <f>+VLOOKUP($L448,Data_Validation!$A:$D,4,0)</f>
        <v>M/O Interne</v>
      </c>
      <c r="W448" s="150" t="str">
        <f>+VLOOKUP($L448,Data_Validation!$A:$E,5,0)</f>
        <v>$</v>
      </c>
      <c r="X448" s="150">
        <f>+VLOOKUP($L448,Data_Validation!$A:$F,6,0)</f>
        <v>0</v>
      </c>
    </row>
    <row r="449" spans="1:24" ht="15" customHeight="1">
      <c r="A449" s="141" t="s">
        <v>1775</v>
      </c>
      <c r="B449" s="141" t="s">
        <v>1776</v>
      </c>
      <c r="C449" s="142">
        <v>19229.11</v>
      </c>
      <c r="D449" s="142">
        <v>4058.88</v>
      </c>
      <c r="E449" s="142">
        <v>23287.99</v>
      </c>
      <c r="F449" s="141" t="s">
        <v>1417</v>
      </c>
      <c r="G449" s="141" t="s">
        <v>1335</v>
      </c>
      <c r="H449" s="143" t="s">
        <v>452</v>
      </c>
      <c r="I449" s="151"/>
      <c r="J449" s="151"/>
      <c r="K449" s="151"/>
      <c r="L449" s="145" t="str">
        <f t="shared" si="257"/>
        <v>663A</v>
      </c>
      <c r="M449" s="146" t="str">
        <f t="shared" si="258"/>
        <v>C/V - SOUS-TRAITANCE BMW AUTO</v>
      </c>
      <c r="N449" s="147">
        <f>+IF(OR($Q449=Parametres!$G$2,$Q449=Parametres!$G$3),I449,C449)</f>
        <v>19229.11</v>
      </c>
      <c r="O449" s="147">
        <f>+IF(OR($Q449=Parametres!$G$2,$Q449=Parametres!$G$3),J449,D449)</f>
        <v>4058.88</v>
      </c>
      <c r="P449" s="147">
        <f>+IF(OR($Q449=Parametres!$G$2,$Q449=Parametres!$G$3),K449,E449)</f>
        <v>23287.99</v>
      </c>
      <c r="Q449" s="146" t="str">
        <f t="shared" ref="Q449:S449" si="451">+F449</f>
        <v>6-Coût des ventes</v>
      </c>
      <c r="R449" s="145" t="str">
        <f t="shared" si="451"/>
        <v>463A</v>
      </c>
      <c r="S449" s="146" t="str">
        <f t="shared" si="451"/>
        <v>_</v>
      </c>
      <c r="T449" s="150" t="str">
        <f>+VLOOKUP($L449,Data_Validation!$A:$D,1,0)</f>
        <v>663A</v>
      </c>
      <c r="U449" s="150" t="str">
        <f>+VLOOKUP($L449,Data_Validation!$A:$D,3,0)</f>
        <v>service</v>
      </c>
      <c r="V449" s="150" t="str">
        <f>+VLOOKUP($L449,Data_Validation!$A:$D,4,0)</f>
        <v>Sous-traitement</v>
      </c>
      <c r="W449" s="150" t="str">
        <f>+VLOOKUP($L449,Data_Validation!$A:$E,5,0)</f>
        <v>$</v>
      </c>
      <c r="X449" s="150">
        <f>+VLOOKUP($L449,Data_Validation!$A:$F,6,0)</f>
        <v>0</v>
      </c>
    </row>
    <row r="450" spans="1:24" ht="15" customHeight="1">
      <c r="A450" s="141" t="s">
        <v>1781</v>
      </c>
      <c r="B450" s="141" t="s">
        <v>1782</v>
      </c>
      <c r="C450" s="142">
        <v>26865.15</v>
      </c>
      <c r="D450" s="142">
        <v>6103.86</v>
      </c>
      <c r="E450" s="142">
        <v>32969.01</v>
      </c>
      <c r="F450" s="141" t="s">
        <v>1417</v>
      </c>
      <c r="G450" s="141" t="s">
        <v>1335</v>
      </c>
      <c r="H450" s="143" t="s">
        <v>452</v>
      </c>
      <c r="I450" s="151"/>
      <c r="J450" s="151"/>
      <c r="K450" s="151"/>
      <c r="L450" s="145" t="str">
        <f t="shared" si="257"/>
        <v>663B</v>
      </c>
      <c r="M450" s="146" t="str">
        <f t="shared" si="258"/>
        <v>C/V - SOUS-TRAITANCE BMW CAMION</v>
      </c>
      <c r="N450" s="147">
        <f>+IF(OR($Q450=Parametres!$G$2,$Q450=Parametres!$G$3),I450,C450)</f>
        <v>26865.15</v>
      </c>
      <c r="O450" s="147">
        <f>+IF(OR($Q450=Parametres!$G$2,$Q450=Parametres!$G$3),J450,D450)</f>
        <v>6103.86</v>
      </c>
      <c r="P450" s="147">
        <f>+IF(OR($Q450=Parametres!$G$2,$Q450=Parametres!$G$3),K450,E450)</f>
        <v>32969.01</v>
      </c>
      <c r="Q450" s="146" t="str">
        <f t="shared" ref="Q450:S450" si="452">+F450</f>
        <v>6-Coût des ventes</v>
      </c>
      <c r="R450" s="145" t="str">
        <f t="shared" si="452"/>
        <v>463A</v>
      </c>
      <c r="S450" s="146" t="str">
        <f t="shared" si="452"/>
        <v>_</v>
      </c>
      <c r="T450" s="150" t="str">
        <f>+VLOOKUP($L450,Data_Validation!$A:$D,1,0)</f>
        <v>663B</v>
      </c>
      <c r="U450" s="150" t="str">
        <f>+VLOOKUP($L450,Data_Validation!$A:$D,3,0)</f>
        <v>service</v>
      </c>
      <c r="V450" s="150" t="str">
        <f>+VLOOKUP($L450,Data_Validation!$A:$D,4,0)</f>
        <v>Sous-traitement</v>
      </c>
      <c r="W450" s="150" t="str">
        <f>+VLOOKUP($L450,Data_Validation!$A:$E,5,0)</f>
        <v>$</v>
      </c>
      <c r="X450" s="150">
        <f>+VLOOKUP($L450,Data_Validation!$A:$F,6,0)</f>
        <v>0</v>
      </c>
    </row>
    <row r="451" spans="1:24" ht="15" customHeight="1">
      <c r="A451" s="141" t="s">
        <v>1784</v>
      </c>
      <c r="B451" s="141" t="s">
        <v>1785</v>
      </c>
      <c r="C451" s="142">
        <v>1030.31</v>
      </c>
      <c r="D451" s="142">
        <v>217.93</v>
      </c>
      <c r="E451" s="142">
        <v>1248.24</v>
      </c>
      <c r="F451" s="141" t="s">
        <v>1417</v>
      </c>
      <c r="G451" s="141" t="s">
        <v>1335</v>
      </c>
      <c r="H451" s="143" t="s">
        <v>452</v>
      </c>
      <c r="I451" s="151"/>
      <c r="J451" s="151"/>
      <c r="K451" s="151"/>
      <c r="L451" s="145" t="str">
        <f t="shared" si="257"/>
        <v>663D</v>
      </c>
      <c r="M451" s="146" t="str">
        <f t="shared" si="258"/>
        <v>C/V - SOUS-TRAITANCE BMW I</v>
      </c>
      <c r="N451" s="147">
        <f>+IF(OR($Q451=Parametres!$G$2,$Q451=Parametres!$G$3),I451,C451)</f>
        <v>1030.31</v>
      </c>
      <c r="O451" s="147">
        <f>+IF(OR($Q451=Parametres!$G$2,$Q451=Parametres!$G$3),J451,D451)</f>
        <v>217.93</v>
      </c>
      <c r="P451" s="147">
        <f>+IF(OR($Q451=Parametres!$G$2,$Q451=Parametres!$G$3),K451,E451)</f>
        <v>1248.24</v>
      </c>
      <c r="Q451" s="146" t="str">
        <f t="shared" ref="Q451:S451" si="453">+F451</f>
        <v>6-Coût des ventes</v>
      </c>
      <c r="R451" s="145" t="str">
        <f t="shared" si="453"/>
        <v>463A</v>
      </c>
      <c r="S451" s="146" t="str">
        <f t="shared" si="453"/>
        <v>_</v>
      </c>
      <c r="T451" s="149" t="str">
        <f>+VLOOKUP($L451,Data_Validation!$A:$D,1,0)</f>
        <v>663D</v>
      </c>
      <c r="U451" s="150" t="str">
        <f>+VLOOKUP($L451,Data_Validation!$A:$D,3,0)</f>
        <v>service</v>
      </c>
      <c r="V451" s="150" t="str">
        <f>+VLOOKUP($L451,Data_Validation!$A:$D,4,0)</f>
        <v>Sous-traitement</v>
      </c>
      <c r="W451" s="150" t="str">
        <f>+VLOOKUP($L451,Data_Validation!$A:$E,5,0)</f>
        <v>$</v>
      </c>
      <c r="X451" s="150">
        <f>+VLOOKUP($L451,Data_Validation!$A:$F,6,0)</f>
        <v>0</v>
      </c>
    </row>
    <row r="452" spans="1:24" ht="15.75" customHeight="1">
      <c r="A452" s="141" t="s">
        <v>1788</v>
      </c>
      <c r="B452" s="141" t="s">
        <v>1789</v>
      </c>
      <c r="C452" s="144">
        <v>9034.66</v>
      </c>
      <c r="D452" s="144">
        <v>1355.85</v>
      </c>
      <c r="E452" s="144">
        <v>10390.51</v>
      </c>
      <c r="F452" s="141" t="s">
        <v>1417</v>
      </c>
      <c r="G452" s="141" t="s">
        <v>1790</v>
      </c>
      <c r="H452" s="143" t="s">
        <v>452</v>
      </c>
      <c r="I452" s="142"/>
      <c r="J452" s="142"/>
      <c r="K452" s="142"/>
      <c r="L452" s="145" t="str">
        <f t="shared" si="257"/>
        <v>664A</v>
      </c>
      <c r="M452" s="146" t="str">
        <f t="shared" si="258"/>
        <v>C/V - AJUST. M/O BMW AUTO</v>
      </c>
      <c r="N452" s="147">
        <f>+IF(OR($Q452=Parametres!$G$2,$Q452=Parametres!$G$3),I452,C452)</f>
        <v>9034.66</v>
      </c>
      <c r="O452" s="147">
        <f>+IF(OR($Q452=Parametres!$G$2,$Q452=Parametres!$G$3),J452,D452)</f>
        <v>1355.85</v>
      </c>
      <c r="P452" s="147">
        <f>+IF(OR($Q452=Parametres!$G$2,$Q452=Parametres!$G$3),K452,E452)</f>
        <v>10390.51</v>
      </c>
      <c r="Q452" s="146" t="str">
        <f t="shared" ref="Q452:S452" si="454">+F452</f>
        <v>6-Coût des ventes</v>
      </c>
      <c r="R452" s="145" t="str">
        <f t="shared" si="454"/>
        <v>464</v>
      </c>
      <c r="S452" s="146" t="str">
        <f t="shared" si="454"/>
        <v>_</v>
      </c>
      <c r="T452" s="150" t="str">
        <f>+VLOOKUP($L452,Data_Validation!$A:$D,1,0)</f>
        <v>664A</v>
      </c>
      <c r="U452" s="150" t="str">
        <f>+VLOOKUP($L452,Data_Validation!$A:$D,3,0)</f>
        <v>service</v>
      </c>
      <c r="V452" s="150" t="str">
        <f>+VLOOKUP($L452,Data_Validation!$A:$D,4,0)</f>
        <v>Ajustement M/O</v>
      </c>
      <c r="W452" s="150" t="str">
        <f>+VLOOKUP($L452,Data_Validation!$A:$E,5,0)</f>
        <v>$</v>
      </c>
      <c r="X452" s="150">
        <f>+VLOOKUP($L452,Data_Validation!$A:$F,6,0)</f>
        <v>0</v>
      </c>
    </row>
    <row r="453" spans="1:24" ht="15" customHeight="1">
      <c r="A453" s="141" t="s">
        <v>1791</v>
      </c>
      <c r="B453" s="141" t="s">
        <v>1792</v>
      </c>
      <c r="C453" s="142">
        <v>6023.11</v>
      </c>
      <c r="D453" s="142">
        <v>903.9</v>
      </c>
      <c r="E453" s="142">
        <v>6927.01</v>
      </c>
      <c r="F453" s="141" t="s">
        <v>1417</v>
      </c>
      <c r="G453" s="141" t="s">
        <v>1790</v>
      </c>
      <c r="H453" s="143" t="s">
        <v>452</v>
      </c>
      <c r="I453" s="151"/>
      <c r="J453" s="151"/>
      <c r="K453" s="151"/>
      <c r="L453" s="145" t="str">
        <f t="shared" si="257"/>
        <v>664B</v>
      </c>
      <c r="M453" s="146" t="str">
        <f t="shared" si="258"/>
        <v>C/V - AJUST. M/O BMW CAMION</v>
      </c>
      <c r="N453" s="147">
        <f>+IF(OR($Q453=Parametres!$G$2,$Q453=Parametres!$G$3),I453,C453)</f>
        <v>6023.11</v>
      </c>
      <c r="O453" s="147">
        <f>+IF(OR($Q453=Parametres!$G$2,$Q453=Parametres!$G$3),J453,D453)</f>
        <v>903.9</v>
      </c>
      <c r="P453" s="147">
        <f>+IF(OR($Q453=Parametres!$G$2,$Q453=Parametres!$G$3),K453,E453)</f>
        <v>6927.01</v>
      </c>
      <c r="Q453" s="146" t="str">
        <f t="shared" ref="Q453:S453" si="455">+F453</f>
        <v>6-Coût des ventes</v>
      </c>
      <c r="R453" s="145" t="str">
        <f t="shared" si="455"/>
        <v>464</v>
      </c>
      <c r="S453" s="146" t="str">
        <f t="shared" si="455"/>
        <v>_</v>
      </c>
      <c r="T453" s="150" t="str">
        <f>+VLOOKUP($L453,Data_Validation!$A:$D,1,0)</f>
        <v>664B</v>
      </c>
      <c r="U453" s="150" t="str">
        <f>+VLOOKUP($L453,Data_Validation!$A:$D,3,0)</f>
        <v>service</v>
      </c>
      <c r="V453" s="150" t="str">
        <f>+VLOOKUP($L453,Data_Validation!$A:$D,4,0)</f>
        <v>Ajustement M/O</v>
      </c>
      <c r="W453" s="150" t="str">
        <f>+VLOOKUP($L453,Data_Validation!$A:$E,5,0)</f>
        <v>$</v>
      </c>
      <c r="X453" s="150">
        <f>+VLOOKUP($L453,Data_Validation!$A:$F,6,0)</f>
        <v>0</v>
      </c>
    </row>
    <row r="454" spans="1:24" ht="15" customHeight="1">
      <c r="A454" s="141" t="s">
        <v>1793</v>
      </c>
      <c r="B454" s="141" t="s">
        <v>1794</v>
      </c>
      <c r="C454" s="142">
        <v>125933.23</v>
      </c>
      <c r="D454" s="142">
        <v>13955.18</v>
      </c>
      <c r="E454" s="142">
        <v>139888.41</v>
      </c>
      <c r="F454" s="141" t="s">
        <v>1417</v>
      </c>
      <c r="G454" s="141" t="s">
        <v>1341</v>
      </c>
      <c r="H454" s="143" t="s">
        <v>452</v>
      </c>
      <c r="I454" s="151"/>
      <c r="J454" s="151"/>
      <c r="K454" s="151"/>
      <c r="L454" s="145" t="str">
        <f t="shared" si="257"/>
        <v>670A</v>
      </c>
      <c r="M454" s="146" t="str">
        <f t="shared" si="258"/>
        <v>C/V - PIECES BT CLIENT BMW AUTO</v>
      </c>
      <c r="N454" s="147">
        <f>+IF(OR($Q454=Parametres!$G$2,$Q454=Parametres!$G$3),I454,C454)</f>
        <v>125933.23</v>
      </c>
      <c r="O454" s="147">
        <f>+IF(OR($Q454=Parametres!$G$2,$Q454=Parametres!$G$3),J454,D454)</f>
        <v>13955.18</v>
      </c>
      <c r="P454" s="147">
        <f>+IF(OR($Q454=Parametres!$G$2,$Q454=Parametres!$G$3),K454,E454)</f>
        <v>139888.41</v>
      </c>
      <c r="Q454" s="146" t="str">
        <f t="shared" ref="Q454:S454" si="456">+F454</f>
        <v>6-Coût des ventes</v>
      </c>
      <c r="R454" s="145" t="str">
        <f t="shared" si="456"/>
        <v>470A</v>
      </c>
      <c r="S454" s="146" t="str">
        <f t="shared" si="456"/>
        <v>_</v>
      </c>
      <c r="T454" s="150" t="str">
        <f>+VLOOKUP($L454,Data_Validation!$A:$D,1,0)</f>
        <v>670A</v>
      </c>
      <c r="U454" s="150" t="str">
        <f>+VLOOKUP($L454,Data_Validation!$A:$D,3,0)</f>
        <v>Pièces</v>
      </c>
      <c r="V454" s="150" t="str">
        <f>+VLOOKUP($L454,Data_Validation!$A:$D,4,0)</f>
        <v>Pièces Ro Clients</v>
      </c>
      <c r="W454" s="150" t="str">
        <f>+VLOOKUP($L454,Data_Validation!$A:$E,5,0)</f>
        <v>$</v>
      </c>
      <c r="X454" s="150">
        <f>+VLOOKUP($L454,Data_Validation!$A:$F,6,0)</f>
        <v>0</v>
      </c>
    </row>
    <row r="455" spans="1:24" ht="15" customHeight="1">
      <c r="A455" s="141" t="s">
        <v>1795</v>
      </c>
      <c r="B455" s="141" t="s">
        <v>1796</v>
      </c>
      <c r="C455" s="151">
        <v>232461.1</v>
      </c>
      <c r="D455" s="151">
        <v>33509.769999999997</v>
      </c>
      <c r="E455" s="151">
        <v>265970.87</v>
      </c>
      <c r="F455" s="141" t="s">
        <v>1417</v>
      </c>
      <c r="G455" s="141" t="s">
        <v>1341</v>
      </c>
      <c r="H455" s="143" t="s">
        <v>452</v>
      </c>
      <c r="I455" s="151"/>
      <c r="J455" s="151"/>
      <c r="K455" s="151"/>
      <c r="L455" s="145" t="str">
        <f t="shared" si="257"/>
        <v>670B</v>
      </c>
      <c r="M455" s="146" t="str">
        <f t="shared" si="258"/>
        <v>C/V - PIECES BT CLIENT BMW CAMION</v>
      </c>
      <c r="N455" s="147">
        <f>+IF(OR($Q455=Parametres!$G$2,$Q455=Parametres!$G$3),I455,C455)</f>
        <v>232461.1</v>
      </c>
      <c r="O455" s="147">
        <f>+IF(OR($Q455=Parametres!$G$2,$Q455=Parametres!$G$3),J455,D455)</f>
        <v>33509.769999999997</v>
      </c>
      <c r="P455" s="147">
        <f>+IF(OR($Q455=Parametres!$G$2,$Q455=Parametres!$G$3),K455,E455)</f>
        <v>265970.87</v>
      </c>
      <c r="Q455" s="146" t="str">
        <f t="shared" ref="Q455:S455" si="457">+F455</f>
        <v>6-Coût des ventes</v>
      </c>
      <c r="R455" s="145" t="str">
        <f t="shared" si="457"/>
        <v>470A</v>
      </c>
      <c r="S455" s="146" t="str">
        <f t="shared" si="457"/>
        <v>_</v>
      </c>
      <c r="T455" s="150" t="str">
        <f>+VLOOKUP($L455,Data_Validation!$A:$D,1,0)</f>
        <v>670B</v>
      </c>
      <c r="U455" s="150" t="str">
        <f>+VLOOKUP($L455,Data_Validation!$A:$D,3,0)</f>
        <v>Pièces</v>
      </c>
      <c r="V455" s="150" t="str">
        <f>+VLOOKUP($L455,Data_Validation!$A:$D,4,0)</f>
        <v>Pièces Ro Clients</v>
      </c>
      <c r="W455" s="150" t="str">
        <f>+VLOOKUP($L455,Data_Validation!$A:$E,5,0)</f>
        <v>$</v>
      </c>
      <c r="X455" s="150">
        <f>+VLOOKUP($L455,Data_Validation!$A:$F,6,0)</f>
        <v>0</v>
      </c>
    </row>
    <row r="456" spans="1:24" ht="15.75" customHeight="1">
      <c r="A456" s="141" t="s">
        <v>1797</v>
      </c>
      <c r="B456" s="141" t="s">
        <v>1798</v>
      </c>
      <c r="C456" s="142">
        <v>31885.62</v>
      </c>
      <c r="D456" s="142">
        <v>1475.92</v>
      </c>
      <c r="E456" s="142">
        <v>33361.54</v>
      </c>
      <c r="F456" s="141" t="s">
        <v>1417</v>
      </c>
      <c r="G456" s="141" t="s">
        <v>1341</v>
      </c>
      <c r="H456" s="143" t="s">
        <v>452</v>
      </c>
      <c r="I456" s="151"/>
      <c r="J456" s="151"/>
      <c r="K456" s="151"/>
      <c r="L456" s="145" t="str">
        <f t="shared" si="257"/>
        <v>670D</v>
      </c>
      <c r="M456" s="146" t="str">
        <f t="shared" si="258"/>
        <v>C/V - PIECES BT CLIENT BMW I</v>
      </c>
      <c r="N456" s="147">
        <f>+IF(OR($Q456=Parametres!$G$2,$Q456=Parametres!$G$3),I456,C456)</f>
        <v>31885.62</v>
      </c>
      <c r="O456" s="148">
        <f>+IF(OR($Q456=Parametres!$G$2,$Q456=Parametres!$G$3),J456,D456)</f>
        <v>1475.92</v>
      </c>
      <c r="P456" s="147">
        <f>+IF(OR($Q456=Parametres!$G$2,$Q456=Parametres!$G$3),K456,E456)</f>
        <v>33361.54</v>
      </c>
      <c r="Q456" s="146" t="str">
        <f t="shared" ref="Q456:S456" si="458">+F456</f>
        <v>6-Coût des ventes</v>
      </c>
      <c r="R456" s="145" t="str">
        <f t="shared" si="458"/>
        <v>470A</v>
      </c>
      <c r="S456" s="146" t="str">
        <f t="shared" si="458"/>
        <v>_</v>
      </c>
      <c r="T456" s="150" t="str">
        <f>+VLOOKUP($L456,Data_Validation!$A:$D,1,0)</f>
        <v>670D</v>
      </c>
      <c r="U456" s="150" t="str">
        <f>+VLOOKUP($L456,Data_Validation!$A:$D,3,0)</f>
        <v>Pièces</v>
      </c>
      <c r="V456" s="150" t="str">
        <f>+VLOOKUP($L456,Data_Validation!$A:$D,4,0)</f>
        <v>Pièces Ro Clients</v>
      </c>
      <c r="W456" s="150" t="str">
        <f>+VLOOKUP($L456,Data_Validation!$A:$E,5,0)</f>
        <v>$</v>
      </c>
      <c r="X456" s="150">
        <f>+VLOOKUP($L456,Data_Validation!$A:$F,6,0)</f>
        <v>0</v>
      </c>
    </row>
    <row r="457" spans="1:24" ht="15" customHeight="1">
      <c r="A457" s="141" t="s">
        <v>1801</v>
      </c>
      <c r="B457" s="141" t="s">
        <v>1802</v>
      </c>
      <c r="C457" s="142">
        <v>83655.850000000006</v>
      </c>
      <c r="D457" s="142">
        <v>23963.42</v>
      </c>
      <c r="E457" s="142">
        <v>107619.27</v>
      </c>
      <c r="F457" s="141" t="s">
        <v>1417</v>
      </c>
      <c r="G457" s="141" t="s">
        <v>1349</v>
      </c>
      <c r="H457" s="143" t="s">
        <v>452</v>
      </c>
      <c r="I457" s="151"/>
      <c r="J457" s="151"/>
      <c r="K457" s="151"/>
      <c r="L457" s="145" t="str">
        <f t="shared" si="257"/>
        <v>672A</v>
      </c>
      <c r="M457" s="146" t="str">
        <f t="shared" si="258"/>
        <v>C/V - PIECES GARANTIE BMW AUTO</v>
      </c>
      <c r="N457" s="147">
        <f>+IF(OR($Q457=Parametres!$G$2,$Q457=Parametres!$G$3),I457,C457)</f>
        <v>83655.850000000006</v>
      </c>
      <c r="O457" s="147">
        <f>+IF(OR($Q457=Parametres!$G$2,$Q457=Parametres!$G$3),J457,D457)</f>
        <v>23963.42</v>
      </c>
      <c r="P457" s="147">
        <f>+IF(OR($Q457=Parametres!$G$2,$Q457=Parametres!$G$3),K457,E457)</f>
        <v>107619.27</v>
      </c>
      <c r="Q457" s="146" t="str">
        <f t="shared" ref="Q457:S457" si="459">+F457</f>
        <v>6-Coût des ventes</v>
      </c>
      <c r="R457" s="145" t="str">
        <f t="shared" si="459"/>
        <v>472A</v>
      </c>
      <c r="S457" s="146" t="str">
        <f t="shared" si="459"/>
        <v>_</v>
      </c>
      <c r="T457" s="150" t="str">
        <f>+VLOOKUP($L457,Data_Validation!$A:$D,1,0)</f>
        <v>672A</v>
      </c>
      <c r="U457" s="150" t="str">
        <f>+VLOOKUP($L457,Data_Validation!$A:$D,3,0)</f>
        <v>pièces</v>
      </c>
      <c r="V457" s="150" t="str">
        <f>+VLOOKUP($L457,Data_Validation!$A:$D,4,0)</f>
        <v>P/A Garantie</v>
      </c>
      <c r="W457" s="150" t="str">
        <f>+VLOOKUP($L457,Data_Validation!$A:$E,5,0)</f>
        <v>$</v>
      </c>
      <c r="X457" s="150">
        <f>+VLOOKUP($L457,Data_Validation!$A:$F,6,0)</f>
        <v>0</v>
      </c>
    </row>
    <row r="458" spans="1:24" ht="15" customHeight="1">
      <c r="A458" s="141" t="s">
        <v>1806</v>
      </c>
      <c r="B458" s="141" t="s">
        <v>1807</v>
      </c>
      <c r="C458" s="142">
        <v>164074.79999999999</v>
      </c>
      <c r="D458" s="142">
        <v>17269.45</v>
      </c>
      <c r="E458" s="142">
        <v>181344.25</v>
      </c>
      <c r="F458" s="141" t="s">
        <v>1417</v>
      </c>
      <c r="G458" s="141" t="s">
        <v>1349</v>
      </c>
      <c r="H458" s="143" t="s">
        <v>452</v>
      </c>
      <c r="I458" s="151"/>
      <c r="J458" s="151"/>
      <c r="K458" s="151"/>
      <c r="L458" s="145" t="str">
        <f t="shared" si="257"/>
        <v>672B</v>
      </c>
      <c r="M458" s="146" t="str">
        <f t="shared" si="258"/>
        <v>C/V - PIECES GARANTIE BMW CAMION</v>
      </c>
      <c r="N458" s="147">
        <f>+IF(OR($Q458=Parametres!$G$2,$Q458=Parametres!$G$3),I458,C458)</f>
        <v>164074.79999999999</v>
      </c>
      <c r="O458" s="147">
        <f>+IF(OR($Q458=Parametres!$G$2,$Q458=Parametres!$G$3),J458,D458)</f>
        <v>17269.45</v>
      </c>
      <c r="P458" s="147">
        <f>+IF(OR($Q458=Parametres!$G$2,$Q458=Parametres!$G$3),K458,E458)</f>
        <v>181344.25</v>
      </c>
      <c r="Q458" s="146" t="str">
        <f t="shared" ref="Q458:S458" si="460">+F458</f>
        <v>6-Coût des ventes</v>
      </c>
      <c r="R458" s="145" t="str">
        <f t="shared" si="460"/>
        <v>472A</v>
      </c>
      <c r="S458" s="146" t="str">
        <f t="shared" si="460"/>
        <v>_</v>
      </c>
      <c r="T458" s="150" t="str">
        <f>+VLOOKUP($L458,Data_Validation!$A:$D,1,0)</f>
        <v>672B</v>
      </c>
      <c r="U458" s="150" t="str">
        <f>+VLOOKUP($L458,Data_Validation!$A:$D,3,0)</f>
        <v>pièces</v>
      </c>
      <c r="V458" s="150" t="str">
        <f>+VLOOKUP($L458,Data_Validation!$A:$D,4,0)</f>
        <v>P/A Garantie</v>
      </c>
      <c r="W458" s="150" t="str">
        <f>+VLOOKUP($L458,Data_Validation!$A:$E,5,0)</f>
        <v>$</v>
      </c>
      <c r="X458" s="150">
        <f>+VLOOKUP($L458,Data_Validation!$A:$F,6,0)</f>
        <v>0</v>
      </c>
    </row>
    <row r="459" spans="1:24" ht="15" customHeight="1">
      <c r="A459" s="141" t="s">
        <v>1812</v>
      </c>
      <c r="B459" s="141" t="s">
        <v>1813</v>
      </c>
      <c r="C459" s="144">
        <v>15968.89</v>
      </c>
      <c r="D459" s="144">
        <v>1604.01</v>
      </c>
      <c r="E459" s="144">
        <v>17572.900000000001</v>
      </c>
      <c r="F459" s="141" t="s">
        <v>1417</v>
      </c>
      <c r="G459" s="141" t="s">
        <v>1363</v>
      </c>
      <c r="H459" s="143" t="s">
        <v>452</v>
      </c>
      <c r="I459" s="142"/>
      <c r="J459" s="142"/>
      <c r="K459" s="142"/>
      <c r="L459" s="145" t="str">
        <f t="shared" si="257"/>
        <v>672D</v>
      </c>
      <c r="M459" s="146" t="str">
        <f t="shared" si="258"/>
        <v>C/V - PIECES ENTRETIEN BMW AUTO</v>
      </c>
      <c r="N459" s="147">
        <f>+IF(OR($Q459=Parametres!$G$2,$Q459=Parametres!$G$3),I459,C459)</f>
        <v>15968.89</v>
      </c>
      <c r="O459" s="147">
        <f>+IF(OR($Q459=Parametres!$G$2,$Q459=Parametres!$G$3),J459,D459)</f>
        <v>1604.01</v>
      </c>
      <c r="P459" s="147">
        <f>+IF(OR($Q459=Parametres!$G$2,$Q459=Parametres!$G$3),K459,E459)</f>
        <v>17572.900000000001</v>
      </c>
      <c r="Q459" s="146" t="str">
        <f t="shared" ref="Q459:S459" si="461">+F459</f>
        <v>6-Coût des ventes</v>
      </c>
      <c r="R459" s="145" t="str">
        <f t="shared" si="461"/>
        <v>472D</v>
      </c>
      <c r="S459" s="146" t="str">
        <f t="shared" si="461"/>
        <v>_</v>
      </c>
      <c r="T459" s="165" t="str">
        <f>+VLOOKUP($L459,Data_Validation!$A:$D,1,0)</f>
        <v>672D</v>
      </c>
      <c r="U459" s="150" t="str">
        <f>+VLOOKUP($L459,Data_Validation!$A:$D,3,0)</f>
        <v>pièces</v>
      </c>
      <c r="V459" s="150" t="str">
        <f>+VLOOKUP($L459,Data_Validation!$A:$D,4,0)</f>
        <v>P/A Garantie</v>
      </c>
      <c r="W459" s="150" t="str">
        <f>+VLOOKUP($L459,Data_Validation!$A:$E,5,0)</f>
        <v>$</v>
      </c>
      <c r="X459" s="150">
        <f>+VLOOKUP($L459,Data_Validation!$A:$F,6,0)</f>
        <v>0</v>
      </c>
    </row>
    <row r="460" spans="1:24" ht="15" customHeight="1">
      <c r="A460" s="141" t="s">
        <v>1815</v>
      </c>
      <c r="B460" s="141" t="s">
        <v>1816</v>
      </c>
      <c r="C460" s="144">
        <v>40291.870000000003</v>
      </c>
      <c r="D460" s="144">
        <v>3748.72</v>
      </c>
      <c r="E460" s="144">
        <v>44040.59</v>
      </c>
      <c r="F460" s="141" t="s">
        <v>1417</v>
      </c>
      <c r="G460" s="141" t="s">
        <v>1363</v>
      </c>
      <c r="H460" s="143" t="s">
        <v>452</v>
      </c>
      <c r="I460" s="142"/>
      <c r="J460" s="142"/>
      <c r="K460" s="142"/>
      <c r="L460" s="145" t="str">
        <f t="shared" si="257"/>
        <v>672E</v>
      </c>
      <c r="M460" s="146" t="str">
        <f t="shared" si="258"/>
        <v>C/V - PIECES ENTRETIEN BMW CAMION</v>
      </c>
      <c r="N460" s="147">
        <f>+IF(OR($Q460=Parametres!$G$2,$Q460=Parametres!$G$3),I460,C460)</f>
        <v>40291.870000000003</v>
      </c>
      <c r="O460" s="147">
        <f>+IF(OR($Q460=Parametres!$G$2,$Q460=Parametres!$G$3),J460,D460)</f>
        <v>3748.72</v>
      </c>
      <c r="P460" s="147">
        <f>+IF(OR($Q460=Parametres!$G$2,$Q460=Parametres!$G$3),K460,E460)</f>
        <v>44040.59</v>
      </c>
      <c r="Q460" s="146" t="str">
        <f t="shared" ref="Q460:S460" si="462">+F460</f>
        <v>6-Coût des ventes</v>
      </c>
      <c r="R460" s="145" t="str">
        <f t="shared" si="462"/>
        <v>472D</v>
      </c>
      <c r="S460" s="146" t="str">
        <f t="shared" si="462"/>
        <v>_</v>
      </c>
      <c r="T460" s="165" t="str">
        <f>+VLOOKUP($L460,Data_Validation!$A:$D,1,0)</f>
        <v>672E</v>
      </c>
      <c r="U460" s="150" t="str">
        <f>+VLOOKUP($L460,Data_Validation!$A:$D,3,0)</f>
        <v>pièces</v>
      </c>
      <c r="V460" s="150" t="str">
        <f>+VLOOKUP($L460,Data_Validation!$A:$D,4,0)</f>
        <v>P/A Garantie</v>
      </c>
      <c r="W460" s="150" t="str">
        <f>+VLOOKUP($L460,Data_Validation!$A:$E,5,0)</f>
        <v>$</v>
      </c>
      <c r="X460" s="150">
        <f>+VLOOKUP($L460,Data_Validation!$A:$F,6,0)</f>
        <v>0</v>
      </c>
    </row>
    <row r="461" spans="1:24" ht="15" customHeight="1">
      <c r="A461" s="141" t="s">
        <v>1817</v>
      </c>
      <c r="B461" s="141" t="s">
        <v>1818</v>
      </c>
      <c r="C461" s="144">
        <v>3287.87</v>
      </c>
      <c r="D461" s="144">
        <v>226.49</v>
      </c>
      <c r="E461" s="144">
        <v>3514.36</v>
      </c>
      <c r="F461" s="141" t="s">
        <v>1417</v>
      </c>
      <c r="G461" s="141" t="s">
        <v>1363</v>
      </c>
      <c r="H461" s="143" t="s">
        <v>452</v>
      </c>
      <c r="I461" s="142"/>
      <c r="J461" s="142"/>
      <c r="K461" s="142"/>
      <c r="L461" s="145" t="str">
        <f t="shared" si="257"/>
        <v>672G</v>
      </c>
      <c r="M461" s="146" t="str">
        <f t="shared" si="258"/>
        <v>C/V - PIECES ENTRETIEN BMW I</v>
      </c>
      <c r="N461" s="147">
        <f>+IF(OR($Q461=Parametres!$G$2,$Q461=Parametres!$G$3),I461,C461)</f>
        <v>3287.87</v>
      </c>
      <c r="O461" s="147">
        <f>+IF(OR($Q461=Parametres!$G$2,$Q461=Parametres!$G$3),J461,D461)</f>
        <v>226.49</v>
      </c>
      <c r="P461" s="147">
        <f>+IF(OR($Q461=Parametres!$G$2,$Q461=Parametres!$G$3),K461,E461)</f>
        <v>3514.36</v>
      </c>
      <c r="Q461" s="146" t="str">
        <f t="shared" ref="Q461:S461" si="463">+F461</f>
        <v>6-Coût des ventes</v>
      </c>
      <c r="R461" s="145" t="str">
        <f t="shared" si="463"/>
        <v>472D</v>
      </c>
      <c r="S461" s="146" t="str">
        <f t="shared" si="463"/>
        <v>_</v>
      </c>
      <c r="T461" s="165" t="str">
        <f>+VLOOKUP($L461,Data_Validation!$A:$D,1,0)</f>
        <v>672G</v>
      </c>
      <c r="U461" s="150" t="str">
        <f>+VLOOKUP($L461,Data_Validation!$A:$D,3,0)</f>
        <v>pièces</v>
      </c>
      <c r="V461" s="150" t="str">
        <f>+VLOOKUP($L461,Data_Validation!$A:$D,4,0)</f>
        <v>P/A Garantie</v>
      </c>
      <c r="W461" s="150" t="str">
        <f>+VLOOKUP($L461,Data_Validation!$A:$E,5,0)</f>
        <v>$</v>
      </c>
      <c r="X461" s="150">
        <f>+VLOOKUP($L461,Data_Validation!$A:$F,6,0)</f>
        <v>0</v>
      </c>
    </row>
    <row r="462" spans="1:24" ht="15.75" customHeight="1">
      <c r="A462" s="141" t="s">
        <v>1819</v>
      </c>
      <c r="B462" s="141" t="s">
        <v>1820</v>
      </c>
      <c r="C462" s="142">
        <v>26606.48</v>
      </c>
      <c r="D462" s="142">
        <v>2615.2600000000002</v>
      </c>
      <c r="E462" s="142">
        <v>29221.74</v>
      </c>
      <c r="F462" s="141" t="s">
        <v>1417</v>
      </c>
      <c r="G462" s="141" t="s">
        <v>1349</v>
      </c>
      <c r="H462" s="143" t="s">
        <v>452</v>
      </c>
      <c r="I462" s="151"/>
      <c r="J462" s="151"/>
      <c r="K462" s="151"/>
      <c r="L462" s="145" t="str">
        <f t="shared" si="257"/>
        <v>672H</v>
      </c>
      <c r="M462" s="146" t="str">
        <f t="shared" si="258"/>
        <v>C/V - PIECES GARANTIE BMW I</v>
      </c>
      <c r="N462" s="147">
        <f>+IF(OR($Q462=Parametres!$G$2,$Q462=Parametres!$G$3),I462,C462)</f>
        <v>26606.48</v>
      </c>
      <c r="O462" s="147">
        <f>+IF(OR($Q462=Parametres!$G$2,$Q462=Parametres!$G$3),J462,D462)</f>
        <v>2615.2600000000002</v>
      </c>
      <c r="P462" s="147">
        <f>+IF(OR($Q462=Parametres!$G$2,$Q462=Parametres!$G$3),K462,E462)</f>
        <v>29221.74</v>
      </c>
      <c r="Q462" s="146" t="str">
        <f t="shared" ref="Q462:S462" si="464">+F462</f>
        <v>6-Coût des ventes</v>
      </c>
      <c r="R462" s="145" t="str">
        <f t="shared" si="464"/>
        <v>472A</v>
      </c>
      <c r="S462" s="146" t="str">
        <f t="shared" si="464"/>
        <v>_</v>
      </c>
      <c r="T462" s="165" t="str">
        <f>+VLOOKUP($L462,Data_Validation!$A:$D,1,0)</f>
        <v>672H</v>
      </c>
      <c r="U462" s="150" t="str">
        <f>+VLOOKUP($L462,Data_Validation!$A:$D,3,0)</f>
        <v>pièces</v>
      </c>
      <c r="V462" s="150" t="str">
        <f>+VLOOKUP($L462,Data_Validation!$A:$D,4,0)</f>
        <v>P/A Garantie</v>
      </c>
      <c r="W462" s="150" t="str">
        <f>+VLOOKUP($L462,Data_Validation!$A:$E,5,0)</f>
        <v>$</v>
      </c>
      <c r="X462" s="150">
        <f>+VLOOKUP($L462,Data_Validation!$A:$F,6,0)</f>
        <v>0</v>
      </c>
    </row>
    <row r="463" spans="1:24" ht="15" customHeight="1">
      <c r="A463" s="141" t="s">
        <v>1823</v>
      </c>
      <c r="B463" s="141" t="s">
        <v>1824</v>
      </c>
      <c r="C463" s="142">
        <v>61581.67</v>
      </c>
      <c r="D463" s="142">
        <v>10361.33</v>
      </c>
      <c r="E463" s="142">
        <v>71943</v>
      </c>
      <c r="F463" s="141" t="s">
        <v>1417</v>
      </c>
      <c r="G463" s="141" t="s">
        <v>1375</v>
      </c>
      <c r="H463" s="143" t="s">
        <v>452</v>
      </c>
      <c r="I463" s="151"/>
      <c r="J463" s="151"/>
      <c r="K463" s="151"/>
      <c r="L463" s="145" t="str">
        <f t="shared" si="257"/>
        <v>673A</v>
      </c>
      <c r="M463" s="146" t="str">
        <f t="shared" si="258"/>
        <v>C/V - PIECES INTERNE BMW AUTO</v>
      </c>
      <c r="N463" s="147">
        <f>+IF(OR($Q463=Parametres!$G$2,$Q463=Parametres!$G$3),I463,C463)</f>
        <v>61581.67</v>
      </c>
      <c r="O463" s="147">
        <f>+IF(OR($Q463=Parametres!$G$2,$Q463=Parametres!$G$3),J463,D463)</f>
        <v>10361.33</v>
      </c>
      <c r="P463" s="147">
        <f>+IF(OR($Q463=Parametres!$G$2,$Q463=Parametres!$G$3),K463,E463)</f>
        <v>71943</v>
      </c>
      <c r="Q463" s="146" t="str">
        <f t="shared" ref="Q463:S463" si="465">+F463</f>
        <v>6-Coût des ventes</v>
      </c>
      <c r="R463" s="145" t="str">
        <f t="shared" si="465"/>
        <v>473A</v>
      </c>
      <c r="S463" s="146" t="str">
        <f t="shared" si="465"/>
        <v>_</v>
      </c>
      <c r="T463" s="150" t="str">
        <f>+VLOOKUP($L463,Data_Validation!$A:$D,1,0)</f>
        <v>673A</v>
      </c>
      <c r="U463" s="150" t="str">
        <f>+VLOOKUP($L463,Data_Validation!$A:$D,3,0)</f>
        <v>pièces</v>
      </c>
      <c r="V463" s="150" t="str">
        <f>+VLOOKUP($L463,Data_Validation!$A:$D,4,0)</f>
        <v>Ventes Internes</v>
      </c>
      <c r="W463" s="150" t="str">
        <f>+VLOOKUP($L463,Data_Validation!$A:$E,5,0)</f>
        <v>$</v>
      </c>
      <c r="X463" s="150">
        <f>+VLOOKUP($L463,Data_Validation!$A:$F,6,0)</f>
        <v>0</v>
      </c>
    </row>
    <row r="464" spans="1:24" ht="15" customHeight="1">
      <c r="A464" s="141" t="s">
        <v>1832</v>
      </c>
      <c r="B464" s="141" t="s">
        <v>1833</v>
      </c>
      <c r="C464" s="142">
        <v>62743.25</v>
      </c>
      <c r="D464" s="142">
        <v>10527.38</v>
      </c>
      <c r="E464" s="142">
        <v>73270.63</v>
      </c>
      <c r="F464" s="141" t="s">
        <v>1417</v>
      </c>
      <c r="G464" s="141" t="s">
        <v>1375</v>
      </c>
      <c r="H464" s="143" t="s">
        <v>452</v>
      </c>
      <c r="I464" s="151"/>
      <c r="J464" s="151"/>
      <c r="K464" s="151"/>
      <c r="L464" s="145" t="str">
        <f t="shared" si="257"/>
        <v>673B</v>
      </c>
      <c r="M464" s="146" t="str">
        <f t="shared" si="258"/>
        <v>C/V - PIECES INTERNE BMW CAMION</v>
      </c>
      <c r="N464" s="147">
        <f>+IF(OR($Q464=Parametres!$G$2,$Q464=Parametres!$G$3),I464,C464)</f>
        <v>62743.25</v>
      </c>
      <c r="O464" s="147">
        <f>+IF(OR($Q464=Parametres!$G$2,$Q464=Parametres!$G$3),J464,D464)</f>
        <v>10527.38</v>
      </c>
      <c r="P464" s="147">
        <f>+IF(OR($Q464=Parametres!$G$2,$Q464=Parametres!$G$3),K464,E464)</f>
        <v>73270.63</v>
      </c>
      <c r="Q464" s="146" t="str">
        <f t="shared" ref="Q464:S464" si="466">+F464</f>
        <v>6-Coût des ventes</v>
      </c>
      <c r="R464" s="145" t="str">
        <f t="shared" si="466"/>
        <v>473A</v>
      </c>
      <c r="S464" s="146" t="str">
        <f t="shared" si="466"/>
        <v>_</v>
      </c>
      <c r="T464" s="150" t="str">
        <f>+VLOOKUP($L464,Data_Validation!$A:$D,1,0)</f>
        <v>673B</v>
      </c>
      <c r="U464" s="150" t="str">
        <f>+VLOOKUP($L464,Data_Validation!$A:$D,3,0)</f>
        <v>pièces</v>
      </c>
      <c r="V464" s="150" t="str">
        <f>+VLOOKUP($L464,Data_Validation!$A:$D,4,0)</f>
        <v>Ventes Internes</v>
      </c>
      <c r="W464" s="150" t="str">
        <f>+VLOOKUP($L464,Data_Validation!$A:$E,5,0)</f>
        <v>$</v>
      </c>
      <c r="X464" s="150">
        <f>+VLOOKUP($L464,Data_Validation!$A:$F,6,0)</f>
        <v>0</v>
      </c>
    </row>
    <row r="465" spans="1:24" ht="15" customHeight="1">
      <c r="A465" s="141" t="s">
        <v>1839</v>
      </c>
      <c r="B465" s="141" t="s">
        <v>1840</v>
      </c>
      <c r="C465" s="144">
        <v>1719.88</v>
      </c>
      <c r="D465" s="144">
        <v>428.15</v>
      </c>
      <c r="E465" s="144">
        <v>2148.0300000000002</v>
      </c>
      <c r="F465" s="141" t="s">
        <v>1417</v>
      </c>
      <c r="G465" s="141" t="s">
        <v>1375</v>
      </c>
      <c r="H465" s="143" t="s">
        <v>452</v>
      </c>
      <c r="I465" s="142"/>
      <c r="J465" s="142"/>
      <c r="K465" s="142"/>
      <c r="L465" s="145" t="str">
        <f t="shared" si="257"/>
        <v>673D</v>
      </c>
      <c r="M465" s="146" t="str">
        <f t="shared" si="258"/>
        <v>C/V - PIECES INTERNE BMW I</v>
      </c>
      <c r="N465" s="147">
        <f>+IF(OR($Q465=Parametres!$G$2,$Q465=Parametres!$G$3),I465,C465)</f>
        <v>1719.88</v>
      </c>
      <c r="O465" s="147">
        <f>+IF(OR($Q465=Parametres!$G$2,$Q465=Parametres!$G$3),J465,D465)</f>
        <v>428.15</v>
      </c>
      <c r="P465" s="147">
        <f>+IF(OR($Q465=Parametres!$G$2,$Q465=Parametres!$G$3),K465,E465)</f>
        <v>2148.0300000000002</v>
      </c>
      <c r="Q465" s="146" t="str">
        <f t="shared" ref="Q465:S465" si="467">+F465</f>
        <v>6-Coût des ventes</v>
      </c>
      <c r="R465" s="145" t="str">
        <f t="shared" si="467"/>
        <v>473A</v>
      </c>
      <c r="S465" s="146" t="str">
        <f t="shared" si="467"/>
        <v>_</v>
      </c>
      <c r="T465" s="165" t="str">
        <f>+VLOOKUP($L465,Data_Validation!$A:$D,1,0)</f>
        <v>673D</v>
      </c>
      <c r="U465" s="150" t="str">
        <f>+VLOOKUP($L465,Data_Validation!$A:$D,3,0)</f>
        <v>pièces</v>
      </c>
      <c r="V465" s="150" t="str">
        <f>+VLOOKUP($L465,Data_Validation!$A:$D,4,0)</f>
        <v>Ventes Internes</v>
      </c>
      <c r="W465" s="150" t="str">
        <f>+VLOOKUP($L465,Data_Validation!$A:$E,5,0)</f>
        <v>$</v>
      </c>
      <c r="X465" s="150">
        <f>+VLOOKUP($L465,Data_Validation!$A:$F,6,0)</f>
        <v>0</v>
      </c>
    </row>
    <row r="466" spans="1:24" ht="15" customHeight="1">
      <c r="A466" s="141" t="s">
        <v>1847</v>
      </c>
      <c r="B466" s="141" t="s">
        <v>1848</v>
      </c>
      <c r="C466" s="144">
        <v>88795.5</v>
      </c>
      <c r="D466" s="144">
        <v>17381.07</v>
      </c>
      <c r="E466" s="144">
        <v>106176.57</v>
      </c>
      <c r="F466" s="141" t="s">
        <v>1417</v>
      </c>
      <c r="G466" s="141" t="s">
        <v>1387</v>
      </c>
      <c r="H466" s="143" t="s">
        <v>452</v>
      </c>
      <c r="I466" s="142"/>
      <c r="J466" s="142"/>
      <c r="K466" s="142"/>
      <c r="L466" s="145" t="str">
        <f t="shared" si="257"/>
        <v>674A</v>
      </c>
      <c r="M466" s="146" t="str">
        <f t="shared" si="258"/>
        <v>C/V - PIECES COMPTOIR BMW AUTO</v>
      </c>
      <c r="N466" s="147">
        <f>+IF(OR($Q466=Parametres!$G$2,$Q466=Parametres!$G$3),I466,C466)</f>
        <v>88795.5</v>
      </c>
      <c r="O466" s="147">
        <f>+IF(OR($Q466=Parametres!$G$2,$Q466=Parametres!$G$3),J466,D466)</f>
        <v>17381.07</v>
      </c>
      <c r="P466" s="147">
        <f>+IF(OR($Q466=Parametres!$G$2,$Q466=Parametres!$G$3),K466,E466)</f>
        <v>106176.57</v>
      </c>
      <c r="Q466" s="146" t="str">
        <f t="shared" ref="Q466:S466" si="468">+F466</f>
        <v>6-Coût des ventes</v>
      </c>
      <c r="R466" s="145" t="str">
        <f t="shared" si="468"/>
        <v>474A</v>
      </c>
      <c r="S466" s="146" t="str">
        <f t="shared" si="468"/>
        <v>_</v>
      </c>
      <c r="T466" s="150" t="str">
        <f>+VLOOKUP($L466,Data_Validation!$A:$D,1,0)</f>
        <v>674A</v>
      </c>
      <c r="U466" s="150" t="str">
        <f>+VLOOKUP($L466,Data_Validation!$A:$D,3,0)</f>
        <v>pièces</v>
      </c>
      <c r="V466" s="150" t="str">
        <f>+VLOOKUP($L466,Data_Validation!$A:$D,4,0)</f>
        <v>Ventes Détails</v>
      </c>
      <c r="W466" s="150" t="str">
        <f>+VLOOKUP($L466,Data_Validation!$A:$E,5,0)</f>
        <v>$</v>
      </c>
      <c r="X466" s="150">
        <f>+VLOOKUP($L466,Data_Validation!$A:$F,6,0)</f>
        <v>0</v>
      </c>
    </row>
    <row r="467" spans="1:24" ht="15.75" customHeight="1">
      <c r="A467" s="141" t="s">
        <v>1851</v>
      </c>
      <c r="B467" s="141" t="s">
        <v>1852</v>
      </c>
      <c r="C467" s="142">
        <v>5202.8500000000004</v>
      </c>
      <c r="D467" s="142">
        <v>682.7</v>
      </c>
      <c r="E467" s="142">
        <v>5885.55</v>
      </c>
      <c r="F467" s="141" t="s">
        <v>1417</v>
      </c>
      <c r="G467" s="141" t="s">
        <v>1387</v>
      </c>
      <c r="H467" s="143" t="s">
        <v>452</v>
      </c>
      <c r="I467" s="151"/>
      <c r="J467" s="151"/>
      <c r="K467" s="151"/>
      <c r="L467" s="145" t="str">
        <f t="shared" si="257"/>
        <v>674D</v>
      </c>
      <c r="M467" s="146" t="str">
        <f t="shared" si="258"/>
        <v>C/V - PIECES COMP. BMW LIFESTYLE</v>
      </c>
      <c r="N467" s="147">
        <f>+IF(OR($Q467=Parametres!$G$2,$Q467=Parametres!$G$3),I467,C467)</f>
        <v>5202.8500000000004</v>
      </c>
      <c r="O467" s="147">
        <f>+IF(OR($Q467=Parametres!$G$2,$Q467=Parametres!$G$3),J467,D467)</f>
        <v>682.7</v>
      </c>
      <c r="P467" s="147">
        <f>+IF(OR($Q467=Parametres!$G$2,$Q467=Parametres!$G$3),K467,E467)</f>
        <v>5885.55</v>
      </c>
      <c r="Q467" s="146" t="str">
        <f t="shared" ref="Q467:S467" si="469">+F467</f>
        <v>6-Coût des ventes</v>
      </c>
      <c r="R467" s="145" t="str">
        <f t="shared" si="469"/>
        <v>474A</v>
      </c>
      <c r="S467" s="146" t="str">
        <f t="shared" si="469"/>
        <v>_</v>
      </c>
      <c r="T467" s="150" t="str">
        <f>+VLOOKUP($L467,Data_Validation!$A:$D,1,0)</f>
        <v>674D</v>
      </c>
      <c r="U467" s="150" t="str">
        <f>+VLOOKUP($L467,Data_Validation!$A:$D,3,0)</f>
        <v>pièces</v>
      </c>
      <c r="V467" s="150" t="str">
        <f>+VLOOKUP($L467,Data_Validation!$A:$D,4,0)</f>
        <v>Ventes Détails</v>
      </c>
      <c r="W467" s="150" t="str">
        <f>+VLOOKUP($L467,Data_Validation!$A:$E,5,0)</f>
        <v>$</v>
      </c>
      <c r="X467" s="150">
        <f>+VLOOKUP($L467,Data_Validation!$A:$F,6,0)</f>
        <v>0</v>
      </c>
    </row>
    <row r="468" spans="1:24" ht="15" customHeight="1">
      <c r="A468" s="141" t="s">
        <v>1853</v>
      </c>
      <c r="B468" s="141" t="s">
        <v>1854</v>
      </c>
      <c r="C468" s="142">
        <v>30856.44</v>
      </c>
      <c r="D468" s="142">
        <v>4551.9799999999996</v>
      </c>
      <c r="E468" s="142">
        <v>35408.42</v>
      </c>
      <c r="F468" s="141" t="s">
        <v>1417</v>
      </c>
      <c r="G468" s="141" t="s">
        <v>1387</v>
      </c>
      <c r="H468" s="143" t="s">
        <v>452</v>
      </c>
      <c r="I468" s="151"/>
      <c r="J468" s="151"/>
      <c r="K468" s="151"/>
      <c r="L468" s="145" t="str">
        <f t="shared" si="257"/>
        <v>674E</v>
      </c>
      <c r="M468" s="146" t="str">
        <f t="shared" si="258"/>
        <v>C/V - PIECES COMP. BMW ACCESSOIRE</v>
      </c>
      <c r="N468" s="147">
        <f>+IF(OR($Q468=Parametres!$G$2,$Q468=Parametres!$G$3),I468,C468)</f>
        <v>30856.44</v>
      </c>
      <c r="O468" s="147">
        <f>+IF(OR($Q468=Parametres!$G$2,$Q468=Parametres!$G$3),J468,D468)</f>
        <v>4551.9799999999996</v>
      </c>
      <c r="P468" s="147">
        <f>+IF(OR($Q468=Parametres!$G$2,$Q468=Parametres!$G$3),K468,E468)</f>
        <v>35408.42</v>
      </c>
      <c r="Q468" s="146" t="str">
        <f t="shared" ref="Q468:S468" si="470">+F468</f>
        <v>6-Coût des ventes</v>
      </c>
      <c r="R468" s="145" t="str">
        <f t="shared" si="470"/>
        <v>474A</v>
      </c>
      <c r="S468" s="146" t="str">
        <f t="shared" si="470"/>
        <v>_</v>
      </c>
      <c r="T468" s="150" t="str">
        <f>+VLOOKUP($L468,Data_Validation!$A:$D,1,0)</f>
        <v>674E</v>
      </c>
      <c r="U468" s="150" t="str">
        <f>+VLOOKUP($L468,Data_Validation!$A:$D,3,0)</f>
        <v>pièces</v>
      </c>
      <c r="V468" s="150" t="str">
        <f>+VLOOKUP($L468,Data_Validation!$A:$D,4,0)</f>
        <v>Ventes Détails</v>
      </c>
      <c r="W468" s="150" t="str">
        <f>+VLOOKUP($L468,Data_Validation!$A:$E,5,0)</f>
        <v>$</v>
      </c>
      <c r="X468" s="150">
        <f>+VLOOKUP($L468,Data_Validation!$A:$F,6,0)</f>
        <v>0</v>
      </c>
    </row>
    <row r="469" spans="1:24" ht="15" customHeight="1">
      <c r="A469" s="141" t="s">
        <v>1855</v>
      </c>
      <c r="B469" s="141" t="s">
        <v>1856</v>
      </c>
      <c r="C469" s="142">
        <v>405688.08</v>
      </c>
      <c r="D469" s="142">
        <v>51746.32</v>
      </c>
      <c r="E469" s="142">
        <v>457434.4</v>
      </c>
      <c r="F469" s="141" t="s">
        <v>1417</v>
      </c>
      <c r="G469" s="141" t="s">
        <v>1396</v>
      </c>
      <c r="H469" s="143" t="s">
        <v>452</v>
      </c>
      <c r="I469" s="151"/>
      <c r="J469" s="151"/>
      <c r="K469" s="151"/>
      <c r="L469" s="145" t="str">
        <f t="shared" si="257"/>
        <v>675A</v>
      </c>
      <c r="M469" s="146" t="str">
        <f t="shared" si="258"/>
        <v>C/V - PIECES GROS BMW AUTO</v>
      </c>
      <c r="N469" s="147">
        <f>+IF(OR($Q469=Parametres!$G$2,$Q469=Parametres!$G$3),I469,C469)</f>
        <v>405688.08</v>
      </c>
      <c r="O469" s="147">
        <f>+IF(OR($Q469=Parametres!$G$2,$Q469=Parametres!$G$3),J469,D469)</f>
        <v>51746.32</v>
      </c>
      <c r="P469" s="147">
        <f>+IF(OR($Q469=Parametres!$G$2,$Q469=Parametres!$G$3),K469,E469)</f>
        <v>457434.4</v>
      </c>
      <c r="Q469" s="146" t="str">
        <f t="shared" ref="Q469:S469" si="471">+F469</f>
        <v>6-Coût des ventes</v>
      </c>
      <c r="R469" s="145" t="str">
        <f t="shared" si="471"/>
        <v>475A</v>
      </c>
      <c r="S469" s="146" t="str">
        <f t="shared" si="471"/>
        <v>_</v>
      </c>
      <c r="T469" s="150" t="str">
        <f>+VLOOKUP($L469,Data_Validation!$A:$D,1,0)</f>
        <v>675A</v>
      </c>
      <c r="U469" s="150" t="str">
        <f>+VLOOKUP($L469,Data_Validation!$A:$D,3,0)</f>
        <v>pièces</v>
      </c>
      <c r="V469" s="150" t="str">
        <f>+VLOOKUP($L469,Data_Validation!$A:$D,4,0)</f>
        <v>Ventes de Gros</v>
      </c>
      <c r="W469" s="150" t="str">
        <f>+VLOOKUP($L469,Data_Validation!$A:$E,5,0)</f>
        <v>$</v>
      </c>
      <c r="X469" s="150">
        <f>+VLOOKUP($L469,Data_Validation!$A:$F,6,0)</f>
        <v>0</v>
      </c>
    </row>
    <row r="470" spans="1:24" ht="15" customHeight="1">
      <c r="A470" s="141" t="s">
        <v>1857</v>
      </c>
      <c r="B470" s="141" t="s">
        <v>1858</v>
      </c>
      <c r="C470" s="144">
        <v>26320.49</v>
      </c>
      <c r="D470" s="144">
        <v>2393.35</v>
      </c>
      <c r="E470" s="144">
        <v>28713.84</v>
      </c>
      <c r="F470" s="141" t="s">
        <v>1417</v>
      </c>
      <c r="G470" s="141" t="s">
        <v>1859</v>
      </c>
      <c r="H470" s="143" t="s">
        <v>452</v>
      </c>
      <c r="I470" s="142"/>
      <c r="J470" s="142"/>
      <c r="K470" s="142"/>
      <c r="L470" s="145" t="str">
        <f t="shared" si="257"/>
        <v>675L</v>
      </c>
      <c r="M470" s="146" t="str">
        <f t="shared" si="258"/>
        <v>C/V - RISTOURNES VENTES WHOLESALES</v>
      </c>
      <c r="N470" s="147">
        <f>+IF(OR($Q470=Parametres!$G$2,$Q470=Parametres!$G$3),I470,C470)</f>
        <v>26320.49</v>
      </c>
      <c r="O470" s="147">
        <f>+IF(OR($Q470=Parametres!$G$2,$Q470=Parametres!$G$3),J470,D470)</f>
        <v>2393.35</v>
      </c>
      <c r="P470" s="147">
        <f>+IF(OR($Q470=Parametres!$G$2,$Q470=Parametres!$G$3),K470,E470)</f>
        <v>28713.84</v>
      </c>
      <c r="Q470" s="146" t="str">
        <f t="shared" ref="Q470:S470" si="472">+F470</f>
        <v>6-Coût des ventes</v>
      </c>
      <c r="R470" s="145" t="str">
        <f t="shared" si="472"/>
        <v>675</v>
      </c>
      <c r="S470" s="146" t="str">
        <f t="shared" si="472"/>
        <v>_</v>
      </c>
      <c r="T470" s="150" t="str">
        <f>+VLOOKUP($L470,Data_Validation!$A:$D,1,0)</f>
        <v>675L</v>
      </c>
      <c r="U470" s="150" t="str">
        <f>+VLOOKUP($L470,Data_Validation!$A:$D,3,0)</f>
        <v>Pièces</v>
      </c>
      <c r="V470" s="150" t="str">
        <f>+VLOOKUP($L470,Data_Validation!$A:$D,4,0)</f>
        <v>Ventes de Gros</v>
      </c>
      <c r="W470" s="150" t="str">
        <f>+VLOOKUP($L470,Data_Validation!$A:$E,5,0)</f>
        <v>$</v>
      </c>
      <c r="X470" s="150">
        <f>+VLOOKUP($L470,Data_Validation!$A:$F,6,0)</f>
        <v>0</v>
      </c>
    </row>
    <row r="471" spans="1:24" ht="15" customHeight="1">
      <c r="A471" s="141" t="s">
        <v>1860</v>
      </c>
      <c r="B471" s="141" t="s">
        <v>1861</v>
      </c>
      <c r="C471" s="142">
        <v>-61282.93</v>
      </c>
      <c r="D471" s="142">
        <v>-16735.52</v>
      </c>
      <c r="E471" s="142">
        <v>-78018.45</v>
      </c>
      <c r="F471" s="141" t="s">
        <v>1417</v>
      </c>
      <c r="G471" s="141" t="s">
        <v>1862</v>
      </c>
      <c r="H471" s="143" t="s">
        <v>452</v>
      </c>
      <c r="I471" s="143"/>
      <c r="J471" s="143"/>
      <c r="K471" s="143"/>
      <c r="L471" s="145" t="str">
        <f t="shared" si="257"/>
        <v>677A</v>
      </c>
      <c r="M471" s="146" t="str">
        <f t="shared" si="258"/>
        <v>C/V - RABAIS ACHAT VOLUME BMW AUTO</v>
      </c>
      <c r="N471" s="147">
        <f>+IF(OR($Q471=Parametres!$G$2,$Q471=Parametres!$G$3),I471,C471)</f>
        <v>-61282.93</v>
      </c>
      <c r="O471" s="147">
        <f>+IF(OR($Q471=Parametres!$G$2,$Q471=Parametres!$G$3),J471,D471)</f>
        <v>-16735.52</v>
      </c>
      <c r="P471" s="147">
        <f>+IF(OR($Q471=Parametres!$G$2,$Q471=Parametres!$G$3),K471,E471)</f>
        <v>-78018.45</v>
      </c>
      <c r="Q471" s="146" t="str">
        <f t="shared" ref="Q471:S471" si="473">+F471</f>
        <v>6-Coût des ventes</v>
      </c>
      <c r="R471" s="145" t="str">
        <f t="shared" si="473"/>
        <v>477</v>
      </c>
      <c r="S471" s="146" t="str">
        <f t="shared" si="473"/>
        <v>_</v>
      </c>
      <c r="T471" s="149" t="str">
        <f>+VLOOKUP($L471,Data_Validation!$A:$D,1,0)</f>
        <v>677A</v>
      </c>
      <c r="U471" s="150" t="str">
        <f>+VLOOKUP($L471,Data_Validation!$A:$D,3,0)</f>
        <v>pièces</v>
      </c>
      <c r="V471" s="150" t="str">
        <f>+VLOOKUP($L471,Data_Validation!$A:$D,4,0)</f>
        <v>Escomptes</v>
      </c>
      <c r="W471" s="150" t="str">
        <f>+VLOOKUP($L471,Data_Validation!$A:$E,5,0)</f>
        <v>$</v>
      </c>
      <c r="X471" s="150">
        <f>+VLOOKUP($L471,Data_Validation!$A:$F,6,0)</f>
        <v>0</v>
      </c>
    </row>
    <row r="472" spans="1:24" ht="15" customHeight="1">
      <c r="A472" s="141" t="s">
        <v>1863</v>
      </c>
      <c r="B472" s="141" t="s">
        <v>1864</v>
      </c>
      <c r="C472" s="144">
        <v>180906.53</v>
      </c>
      <c r="D472" s="144">
        <v>0</v>
      </c>
      <c r="E472" s="144">
        <v>180906.53</v>
      </c>
      <c r="F472" s="141" t="s">
        <v>1417</v>
      </c>
      <c r="G472" s="141" t="s">
        <v>1399</v>
      </c>
      <c r="H472" s="143" t="s">
        <v>452</v>
      </c>
      <c r="I472" s="142"/>
      <c r="J472" s="142"/>
      <c r="K472" s="142"/>
      <c r="L472" s="145" t="str">
        <f t="shared" si="257"/>
        <v>680B</v>
      </c>
      <c r="M472" s="146" t="str">
        <f t="shared" si="258"/>
        <v>C/V - ALPINA XB7</v>
      </c>
      <c r="N472" s="147">
        <f>+IF(OR($Q472=Parametres!$G$2,$Q472=Parametres!$G$3),I472,C472)</f>
        <v>180906.53</v>
      </c>
      <c r="O472" s="147">
        <f>+IF(OR($Q472=Parametres!$G$2,$Q472=Parametres!$G$3),J472,D472)</f>
        <v>0</v>
      </c>
      <c r="P472" s="147">
        <f>+IF(OR($Q472=Parametres!$G$2,$Q472=Parametres!$G$3),K472,E472)</f>
        <v>180906.53</v>
      </c>
      <c r="Q472" s="146" t="str">
        <f t="shared" ref="Q472:S472" si="474">+F472</f>
        <v>6-Coût des ventes</v>
      </c>
      <c r="R472" s="145" t="str">
        <f t="shared" si="474"/>
        <v>480B</v>
      </c>
      <c r="S472" s="146" t="str">
        <f t="shared" si="474"/>
        <v>_</v>
      </c>
      <c r="T472" s="165" t="str">
        <f>+VLOOKUP($L472,Data_Validation!$A:$D,1,0)</f>
        <v>680B</v>
      </c>
      <c r="U472" s="150" t="str">
        <f>+VLOOKUP($L472,Data_Validation!$A:$D,3,0)</f>
        <v>Véhicules neufs</v>
      </c>
      <c r="V472" s="150" t="str">
        <f>+VLOOKUP($L472,Data_Validation!$A:$D,4,0)</f>
        <v>Autos détail</v>
      </c>
      <c r="W472" s="150" t="str">
        <f>+VLOOKUP($L472,Data_Validation!$A:$E,5,0)</f>
        <v>$</v>
      </c>
      <c r="X472" s="150">
        <f>+VLOOKUP($L472,Data_Validation!$A:$F,6,0)</f>
        <v>0</v>
      </c>
    </row>
    <row r="473" spans="1:24" ht="15.75" customHeight="1">
      <c r="A473" s="141" t="s">
        <v>255</v>
      </c>
      <c r="B473" s="141" t="s">
        <v>1825</v>
      </c>
      <c r="C473" s="142">
        <v>193432.55</v>
      </c>
      <c r="D473" s="142">
        <v>0</v>
      </c>
      <c r="E473" s="142">
        <v>193432.55</v>
      </c>
      <c r="F473" s="141" t="s">
        <v>1417</v>
      </c>
      <c r="G473" s="141" t="s">
        <v>1825</v>
      </c>
      <c r="H473" s="141" t="s">
        <v>452</v>
      </c>
      <c r="I473" s="151"/>
      <c r="J473" s="151"/>
      <c r="K473" s="151"/>
      <c r="L473" s="145" t="str">
        <f t="shared" si="257"/>
        <v>681</v>
      </c>
      <c r="M473" s="146" t="str">
        <f t="shared" si="258"/>
        <v>XM</v>
      </c>
      <c r="N473" s="147">
        <f>+IF(OR($Q473=Parametres!$G$2,$Q473=Parametres!$G$3),I473,C473)</f>
        <v>193432.55</v>
      </c>
      <c r="O473" s="147">
        <f>+IF(OR($Q473=Parametres!$G$2,$Q473=Parametres!$G$3),J473,D473)</f>
        <v>0</v>
      </c>
      <c r="P473" s="147">
        <f>+IF(OR($Q473=Parametres!$G$2,$Q473=Parametres!$G$3),K473,E473)</f>
        <v>193432.55</v>
      </c>
      <c r="Q473" s="146" t="str">
        <f t="shared" ref="Q473:S473" si="475">+F473</f>
        <v>6-Coût des ventes</v>
      </c>
      <c r="R473" s="145" t="str">
        <f t="shared" si="475"/>
        <v>681</v>
      </c>
      <c r="S473" s="146" t="str">
        <f t="shared" si="475"/>
        <v>_</v>
      </c>
      <c r="T473" s="150" t="str">
        <f>+VLOOKUP($L473,Data_Validation!$A:$D,1,0)</f>
        <v>681</v>
      </c>
      <c r="U473" s="150" t="str">
        <f>+VLOOKUP($L473,Data_Validation!$A:$D,3,0)</f>
        <v>Véhicules neufs</v>
      </c>
      <c r="V473" s="150" t="str">
        <f>+VLOOKUP($L473,Data_Validation!$A:$D,4,0)</f>
        <v>Camions détail</v>
      </c>
      <c r="W473" s="150" t="str">
        <f>+VLOOKUP($L473,Data_Validation!$A:$E,5,0)</f>
        <v>$</v>
      </c>
      <c r="X473" s="150">
        <f>+VLOOKUP($L473,Data_Validation!$A:$F,6,0)</f>
        <v>0</v>
      </c>
    </row>
    <row r="474" spans="1:24" ht="15" customHeight="1">
      <c r="A474" s="141" t="s">
        <v>1867</v>
      </c>
      <c r="B474" s="141" t="s">
        <v>1868</v>
      </c>
      <c r="C474" s="144">
        <v>365065.15</v>
      </c>
      <c r="D474" s="144">
        <v>71062.720000000001</v>
      </c>
      <c r="E474" s="144">
        <v>436127.87</v>
      </c>
      <c r="F474" s="141" t="s">
        <v>1417</v>
      </c>
      <c r="G474" s="141" t="s">
        <v>1406</v>
      </c>
      <c r="H474" s="143" t="s">
        <v>452</v>
      </c>
      <c r="I474" s="142"/>
      <c r="J474" s="142"/>
      <c r="K474" s="142"/>
      <c r="L474" s="145" t="str">
        <f t="shared" si="257"/>
        <v>688A</v>
      </c>
      <c r="M474" s="146" t="str">
        <f t="shared" si="258"/>
        <v>C/V - PNEUS</v>
      </c>
      <c r="N474" s="147">
        <f>+IF(OR($Q474=Parametres!$G$2,$Q474=Parametres!$G$3),I474,C474)</f>
        <v>365065.15</v>
      </c>
      <c r="O474" s="147">
        <f>+IF(OR($Q474=Parametres!$G$2,$Q474=Parametres!$G$3),J474,D474)</f>
        <v>71062.720000000001</v>
      </c>
      <c r="P474" s="147">
        <f>+IF(OR($Q474=Parametres!$G$2,$Q474=Parametres!$G$3),K474,E474)</f>
        <v>436127.87</v>
      </c>
      <c r="Q474" s="146" t="str">
        <f t="shared" ref="Q474:S474" si="476">+F474</f>
        <v>6-Coût des ventes</v>
      </c>
      <c r="R474" s="145" t="str">
        <f t="shared" si="476"/>
        <v>488A</v>
      </c>
      <c r="S474" s="146" t="str">
        <f t="shared" si="476"/>
        <v>_</v>
      </c>
      <c r="T474" s="150" t="str">
        <f>+VLOOKUP($L474,Data_Validation!$A:$D,1,0)</f>
        <v>688A</v>
      </c>
      <c r="U474" s="150" t="str">
        <f>+VLOOKUP($L474,Data_Validation!$A:$D,3,0)</f>
        <v>pièces</v>
      </c>
      <c r="V474" s="150" t="str">
        <f>+VLOOKUP($L474,Data_Validation!$A:$D,4,0)</f>
        <v>Ventes Pneus</v>
      </c>
      <c r="W474" s="150" t="str">
        <f>+VLOOKUP($L474,Data_Validation!$A:$E,5,0)</f>
        <v>$</v>
      </c>
      <c r="X474" s="150">
        <f>+VLOOKUP($L474,Data_Validation!$A:$F,6,0)</f>
        <v>0</v>
      </c>
    </row>
    <row r="475" spans="1:24" ht="15" customHeight="1">
      <c r="A475" s="141" t="s">
        <v>1869</v>
      </c>
      <c r="B475" s="141" t="s">
        <v>1870</v>
      </c>
      <c r="C475" s="142">
        <v>31827.67</v>
      </c>
      <c r="D475" s="142">
        <v>3299.58</v>
      </c>
      <c r="E475" s="142">
        <v>35127.25</v>
      </c>
      <c r="F475" s="141" t="s">
        <v>1417</v>
      </c>
      <c r="G475" s="141" t="s">
        <v>1410</v>
      </c>
      <c r="H475" s="143" t="s">
        <v>452</v>
      </c>
      <c r="I475" s="151"/>
      <c r="J475" s="151"/>
      <c r="K475" s="151"/>
      <c r="L475" s="145" t="str">
        <f t="shared" si="257"/>
        <v>689A</v>
      </c>
      <c r="M475" s="146" t="str">
        <f t="shared" si="258"/>
        <v>C/V - HUILES &amp; GRAISSES</v>
      </c>
      <c r="N475" s="147">
        <f>+IF(OR($Q475=Parametres!$G$2,$Q475=Parametres!$G$3),I475,C475)</f>
        <v>31827.67</v>
      </c>
      <c r="O475" s="147">
        <f>+IF(OR($Q475=Parametres!$G$2,$Q475=Parametres!$G$3),J475,D475)</f>
        <v>3299.58</v>
      </c>
      <c r="P475" s="147">
        <f>+IF(OR($Q475=Parametres!$G$2,$Q475=Parametres!$G$3),K475,E475)</f>
        <v>35127.25</v>
      </c>
      <c r="Q475" s="146" t="str">
        <f t="shared" ref="Q475:S475" si="477">+F475</f>
        <v>6-Coût des ventes</v>
      </c>
      <c r="R475" s="145" t="str">
        <f t="shared" si="477"/>
        <v>489A</v>
      </c>
      <c r="S475" s="146" t="str">
        <f t="shared" si="477"/>
        <v>_</v>
      </c>
      <c r="T475" s="150" t="str">
        <f>+VLOOKUP($L475,Data_Validation!$A:$D,1,0)</f>
        <v>689A</v>
      </c>
      <c r="U475" s="150" t="str">
        <f>+VLOOKUP($L475,Data_Validation!$A:$D,3,0)</f>
        <v>pièces</v>
      </c>
      <c r="V475" s="150" t="str">
        <f>+VLOOKUP($L475,Data_Validation!$A:$D,4,0)</f>
        <v>Huiles et Graisse</v>
      </c>
      <c r="W475" s="150" t="str">
        <f>+VLOOKUP($L475,Data_Validation!$A:$E,5,0)</f>
        <v>$</v>
      </c>
      <c r="X475" s="150">
        <f>+VLOOKUP($L475,Data_Validation!$A:$F,6,0)</f>
        <v>0</v>
      </c>
    </row>
    <row r="476" spans="1:24" ht="15" customHeight="1">
      <c r="A476" s="141" t="s">
        <v>1873</v>
      </c>
      <c r="B476" s="141" t="s">
        <v>1874</v>
      </c>
      <c r="C476" s="142">
        <v>39797.910000000003</v>
      </c>
      <c r="D476" s="142">
        <v>3868.5</v>
      </c>
      <c r="E476" s="142">
        <v>43666.41</v>
      </c>
      <c r="F476" s="141" t="s">
        <v>1417</v>
      </c>
      <c r="G476" s="141" t="s">
        <v>1410</v>
      </c>
      <c r="H476" s="143" t="s">
        <v>452</v>
      </c>
      <c r="I476" s="151"/>
      <c r="J476" s="151"/>
      <c r="K476" s="151"/>
      <c r="L476" s="145" t="str">
        <f t="shared" si="257"/>
        <v>689B</v>
      </c>
      <c r="M476" s="146" t="str">
        <f t="shared" si="258"/>
        <v>C/V - HUILE &amp; GRAISSE</v>
      </c>
      <c r="N476" s="147">
        <f>+IF(OR($Q476=Parametres!$G$2,$Q476=Parametres!$G$3),I476,C476)</f>
        <v>39797.910000000003</v>
      </c>
      <c r="O476" s="147">
        <f>+IF(OR($Q476=Parametres!$G$2,$Q476=Parametres!$G$3),J476,D476)</f>
        <v>3868.5</v>
      </c>
      <c r="P476" s="147">
        <f>+IF(OR($Q476=Parametres!$G$2,$Q476=Parametres!$G$3),K476,E476)</f>
        <v>43666.41</v>
      </c>
      <c r="Q476" s="146" t="str">
        <f t="shared" ref="Q476:S476" si="478">+F476</f>
        <v>6-Coût des ventes</v>
      </c>
      <c r="R476" s="145" t="str">
        <f t="shared" si="478"/>
        <v>489A</v>
      </c>
      <c r="S476" s="146" t="str">
        <f t="shared" si="478"/>
        <v>_</v>
      </c>
      <c r="T476" s="150" t="str">
        <f>+VLOOKUP($L476,Data_Validation!$A:$D,1,0)</f>
        <v>689B</v>
      </c>
      <c r="U476" s="150" t="str">
        <f>+VLOOKUP($L476,Data_Validation!$A:$D,3,0)</f>
        <v>pièces</v>
      </c>
      <c r="V476" s="150" t="str">
        <f>+VLOOKUP($L476,Data_Validation!$A:$D,4,0)</f>
        <v>Huiles et Graisse</v>
      </c>
      <c r="W476" s="150" t="str">
        <f>+VLOOKUP($L476,Data_Validation!$A:$E,5,0)</f>
        <v>$</v>
      </c>
      <c r="X476" s="150">
        <f>+VLOOKUP($L476,Data_Validation!$A:$F,6,0)</f>
        <v>0</v>
      </c>
    </row>
    <row r="477" spans="1:24" ht="15.75" customHeight="1">
      <c r="A477" s="141" t="s">
        <v>1846</v>
      </c>
      <c r="B477" s="141" t="s">
        <v>1845</v>
      </c>
      <c r="C477" s="142">
        <v>226525.97</v>
      </c>
      <c r="D477" s="142">
        <v>42155.05</v>
      </c>
      <c r="E477" s="142">
        <v>268681.02</v>
      </c>
      <c r="F477" s="141" t="s">
        <v>1875</v>
      </c>
      <c r="G477" s="141" t="s">
        <v>1876</v>
      </c>
      <c r="H477" s="143" t="s">
        <v>452</v>
      </c>
      <c r="I477" s="151"/>
      <c r="J477" s="151"/>
      <c r="K477" s="151"/>
      <c r="L477" s="145" t="str">
        <f t="shared" si="257"/>
        <v>11A</v>
      </c>
      <c r="M477" s="146" t="str">
        <f t="shared" si="258"/>
        <v>COMM. VENDEURS - NEUF BMW</v>
      </c>
      <c r="N477" s="147">
        <f>+IF(OR($Q477=Parametres!$G$2,$Q477=Parametres!$G$3),I477,C477)</f>
        <v>226525.97</v>
      </c>
      <c r="O477" s="147">
        <f>+IF(OR($Q477=Parametres!$G$2,$Q477=Parametres!$G$3),J477,D477)</f>
        <v>42155.05</v>
      </c>
      <c r="P477" s="147">
        <f>+IF(OR($Q477=Parametres!$G$2,$Q477=Parametres!$G$3),K477,E477)</f>
        <v>268681.02</v>
      </c>
      <c r="Q477" s="146" t="str">
        <f t="shared" ref="Q477:S477" si="479">+F477</f>
        <v>7-Dépenses</v>
      </c>
      <c r="R477" s="145" t="str">
        <f t="shared" si="479"/>
        <v>11</v>
      </c>
      <c r="S477" s="146" t="str">
        <f t="shared" si="479"/>
        <v>_</v>
      </c>
      <c r="T477" s="150" t="str">
        <f>+VLOOKUP($L477,Data_Validation!$A:$D,1,0)</f>
        <v>11A</v>
      </c>
      <c r="U477" s="150" t="str">
        <f>+VLOOKUP($L477,Data_Validation!$A:$D,3,0)</f>
        <v>Véhicules neufs</v>
      </c>
      <c r="V477" s="150" t="str">
        <f>+VLOOKUP($L477,Data_Validation!$A:$D,4,0)</f>
        <v>Comm. vendeurs</v>
      </c>
      <c r="W477" s="150" t="str">
        <f>+VLOOKUP($L477,Data_Validation!$A:$E,5,0)</f>
        <v>$</v>
      </c>
      <c r="X477" s="150">
        <f>+VLOOKUP($L477,Data_Validation!$A:$F,6,0)</f>
        <v>0</v>
      </c>
    </row>
    <row r="478" spans="1:24" ht="15" customHeight="1">
      <c r="A478" s="141" t="s">
        <v>1850</v>
      </c>
      <c r="B478" s="141" t="s">
        <v>1849</v>
      </c>
      <c r="C478" s="144">
        <v>131719.69</v>
      </c>
      <c r="D478" s="144">
        <v>15757.95</v>
      </c>
      <c r="E478" s="144">
        <v>147477.64000000001</v>
      </c>
      <c r="F478" s="141" t="s">
        <v>1875</v>
      </c>
      <c r="G478" s="141" t="s">
        <v>1876</v>
      </c>
      <c r="H478" s="143" t="s">
        <v>452</v>
      </c>
      <c r="I478" s="142"/>
      <c r="J478" s="142"/>
      <c r="K478" s="142"/>
      <c r="L478" s="145" t="str">
        <f t="shared" si="257"/>
        <v>11C</v>
      </c>
      <c r="M478" s="146" t="str">
        <f t="shared" si="258"/>
        <v>COMM. VENDEURS - USAGE BMW</v>
      </c>
      <c r="N478" s="147">
        <f>+IF(OR($Q478=Parametres!$G$2,$Q478=Parametres!$G$3),I478,C478)</f>
        <v>131719.69</v>
      </c>
      <c r="O478" s="147">
        <f>+IF(OR($Q478=Parametres!$G$2,$Q478=Parametres!$G$3),J478,D478)</f>
        <v>15757.95</v>
      </c>
      <c r="P478" s="147">
        <f>+IF(OR($Q478=Parametres!$G$2,$Q478=Parametres!$G$3),K478,E478)</f>
        <v>147477.64000000001</v>
      </c>
      <c r="Q478" s="146" t="str">
        <f t="shared" ref="Q478:S478" si="480">+F478</f>
        <v>7-Dépenses</v>
      </c>
      <c r="R478" s="145" t="str">
        <f t="shared" si="480"/>
        <v>11</v>
      </c>
      <c r="S478" s="146" t="str">
        <f t="shared" si="480"/>
        <v>_</v>
      </c>
      <c r="T478" s="150" t="str">
        <f>+VLOOKUP($L478,Data_Validation!$A:$D,1,0)</f>
        <v>11C</v>
      </c>
      <c r="U478" s="150" t="str">
        <f>+VLOOKUP($L478,Data_Validation!$A:$D,3,0)</f>
        <v>Véhicules usagés</v>
      </c>
      <c r="V478" s="150" t="str">
        <f>+VLOOKUP($L478,Data_Validation!$A:$D,4,0)</f>
        <v>Comm. vendeurs</v>
      </c>
      <c r="W478" s="150" t="str">
        <f>+VLOOKUP($L478,Data_Validation!$A:$E,5,0)</f>
        <v>$</v>
      </c>
      <c r="X478" s="150">
        <f>+VLOOKUP($L478,Data_Validation!$A:$F,6,0)</f>
        <v>0</v>
      </c>
    </row>
    <row r="479" spans="1:24" ht="15" customHeight="1">
      <c r="A479" s="141" t="s">
        <v>1877</v>
      </c>
      <c r="B479" s="141" t="s">
        <v>1878</v>
      </c>
      <c r="C479" s="144">
        <v>52953.19</v>
      </c>
      <c r="D479" s="144">
        <v>8622.68</v>
      </c>
      <c r="E479" s="144">
        <v>61575.87</v>
      </c>
      <c r="F479" s="141" t="s">
        <v>1875</v>
      </c>
      <c r="G479" s="141" t="s">
        <v>1879</v>
      </c>
      <c r="H479" s="143" t="s">
        <v>452</v>
      </c>
      <c r="I479" s="142"/>
      <c r="J479" s="142"/>
      <c r="K479" s="142"/>
      <c r="L479" s="145" t="str">
        <f t="shared" si="257"/>
        <v>12A</v>
      </c>
      <c r="M479" s="146" t="str">
        <f t="shared" si="258"/>
        <v>COMM. F&amp;I - NEUF BMW</v>
      </c>
      <c r="N479" s="147">
        <f>+IF(OR($Q479=Parametres!$G$2,$Q479=Parametres!$G$3),I479,C479)</f>
        <v>52953.19</v>
      </c>
      <c r="O479" s="147">
        <f>+IF(OR($Q479=Parametres!$G$2,$Q479=Parametres!$G$3),J479,D479)</f>
        <v>8622.68</v>
      </c>
      <c r="P479" s="147">
        <f>+IF(OR($Q479=Parametres!$G$2,$Q479=Parametres!$G$3),K479,E479)</f>
        <v>61575.87</v>
      </c>
      <c r="Q479" s="146" t="str">
        <f t="shared" ref="Q479:S479" si="481">+F479</f>
        <v>7-Dépenses</v>
      </c>
      <c r="R479" s="145" t="str">
        <f t="shared" si="481"/>
        <v>12</v>
      </c>
      <c r="S479" s="146" t="str">
        <f t="shared" si="481"/>
        <v>_</v>
      </c>
      <c r="T479" s="150" t="str">
        <f>+VLOOKUP($L479,Data_Validation!$A:$D,1,0)</f>
        <v>12A</v>
      </c>
      <c r="U479" s="150" t="str">
        <f>+VLOOKUP($L479,Data_Validation!$A:$D,3,0)</f>
        <v>Véhicules neufs</v>
      </c>
      <c r="V479" s="150" t="str">
        <f>+VLOOKUP($L479,Data_Validation!$A:$D,4,0)</f>
        <v>Comm. F&amp;I</v>
      </c>
      <c r="W479" s="150" t="str">
        <f>+VLOOKUP($L479,Data_Validation!$A:$E,5,0)</f>
        <v>$</v>
      </c>
      <c r="X479" s="150">
        <f>+VLOOKUP($L479,Data_Validation!$A:$F,6,0)</f>
        <v>0</v>
      </c>
    </row>
    <row r="480" spans="1:24" ht="15" customHeight="1">
      <c r="A480" s="141" t="s">
        <v>1880</v>
      </c>
      <c r="B480" s="141" t="s">
        <v>1881</v>
      </c>
      <c r="C480" s="142">
        <v>29873.41</v>
      </c>
      <c r="D480" s="142">
        <v>441.16</v>
      </c>
      <c r="E480" s="142">
        <v>30314.57</v>
      </c>
      <c r="F480" s="141" t="s">
        <v>1875</v>
      </c>
      <c r="G480" s="141" t="s">
        <v>1879</v>
      </c>
      <c r="H480" s="143" t="s">
        <v>452</v>
      </c>
      <c r="I480" s="143"/>
      <c r="J480" s="143"/>
      <c r="K480" s="143"/>
      <c r="L480" s="145" t="str">
        <f t="shared" si="257"/>
        <v>12C</v>
      </c>
      <c r="M480" s="146" t="str">
        <f t="shared" si="258"/>
        <v>COMM. F&amp;I - USAGE BMW</v>
      </c>
      <c r="N480" s="147">
        <f>+IF(OR($Q480=Parametres!$G$2,$Q480=Parametres!$G$3),I480,C480)</f>
        <v>29873.41</v>
      </c>
      <c r="O480" s="147">
        <f>+IF(OR($Q480=Parametres!$G$2,$Q480=Parametres!$G$3),J480,D480)</f>
        <v>441.16</v>
      </c>
      <c r="P480" s="147">
        <f>+IF(OR($Q480=Parametres!$G$2,$Q480=Parametres!$G$3),K480,E480)</f>
        <v>30314.57</v>
      </c>
      <c r="Q480" s="146" t="str">
        <f t="shared" ref="Q480:S480" si="482">+F480</f>
        <v>7-Dépenses</v>
      </c>
      <c r="R480" s="145" t="str">
        <f t="shared" si="482"/>
        <v>12</v>
      </c>
      <c r="S480" s="146" t="str">
        <f t="shared" si="482"/>
        <v>_</v>
      </c>
      <c r="T480" s="150" t="str">
        <f>+VLOOKUP($L480,Data_Validation!$A:$D,1,0)</f>
        <v>12C</v>
      </c>
      <c r="U480" s="150" t="str">
        <f>+VLOOKUP($L480,Data_Validation!$A:$D,3,0)</f>
        <v>Véhicules usagés</v>
      </c>
      <c r="V480" s="150" t="str">
        <f>+VLOOKUP($L480,Data_Validation!$A:$D,4,0)</f>
        <v>Comm. F&amp;I</v>
      </c>
      <c r="W480" s="150" t="str">
        <f>+VLOOKUP($L480,Data_Validation!$A:$E,5,0)</f>
        <v>$</v>
      </c>
      <c r="X480" s="150">
        <f>+VLOOKUP($L480,Data_Validation!$A:$F,6,0)</f>
        <v>0</v>
      </c>
    </row>
    <row r="481" spans="1:24" ht="15" customHeight="1">
      <c r="A481" s="141" t="s">
        <v>1882</v>
      </c>
      <c r="B481" s="141" t="s">
        <v>1883</v>
      </c>
      <c r="C481" s="142">
        <v>35475.96</v>
      </c>
      <c r="D481" s="142">
        <v>3513.73</v>
      </c>
      <c r="E481" s="142">
        <v>38989.69</v>
      </c>
      <c r="F481" s="141" t="s">
        <v>1875</v>
      </c>
      <c r="G481" s="141" t="s">
        <v>1884</v>
      </c>
      <c r="H481" s="143" t="s">
        <v>452</v>
      </c>
      <c r="I481" s="151"/>
      <c r="J481" s="151"/>
      <c r="K481" s="151"/>
      <c r="L481" s="145" t="str">
        <f t="shared" si="257"/>
        <v>13A</v>
      </c>
      <c r="M481" s="146" t="str">
        <f t="shared" si="258"/>
        <v>FRAIS LIVRAISON - NEUF BMW</v>
      </c>
      <c r="N481" s="147">
        <f>+IF(OR($Q481=Parametres!$G$2,$Q481=Parametres!$G$3),I481,C481)</f>
        <v>35475.96</v>
      </c>
      <c r="O481" s="148">
        <f>+IF(OR($Q481=Parametres!$G$2,$Q481=Parametres!$G$3),J481,D481)</f>
        <v>3513.73</v>
      </c>
      <c r="P481" s="147">
        <f>+IF(OR($Q481=Parametres!$G$2,$Q481=Parametres!$G$3),K481,E481)</f>
        <v>38989.69</v>
      </c>
      <c r="Q481" s="146" t="str">
        <f t="shared" ref="Q481:S481" si="483">+F481</f>
        <v>7-Dépenses</v>
      </c>
      <c r="R481" s="145" t="str">
        <f t="shared" si="483"/>
        <v>13</v>
      </c>
      <c r="S481" s="146" t="str">
        <f t="shared" si="483"/>
        <v>_</v>
      </c>
      <c r="T481" s="150" t="str">
        <f>+VLOOKUP($L481,Data_Validation!$A:$D,1,0)</f>
        <v>13A</v>
      </c>
      <c r="U481" s="150" t="str">
        <f>+VLOOKUP($L481,Data_Validation!$A:$D,3,0)</f>
        <v>Véhicules neufs</v>
      </c>
      <c r="V481" s="150" t="str">
        <f>+VLOOKUP($L481,Data_Validation!$A:$D,4,0)</f>
        <v>Frais de livraison</v>
      </c>
      <c r="W481" s="150" t="str">
        <f>+VLOOKUP($L481,Data_Validation!$A:$E,5,0)</f>
        <v>$</v>
      </c>
      <c r="X481" s="150">
        <f>+VLOOKUP($L481,Data_Validation!$A:$F,6,0)</f>
        <v>0</v>
      </c>
    </row>
    <row r="482" spans="1:24" ht="15.75" customHeight="1">
      <c r="A482" s="141" t="s">
        <v>1885</v>
      </c>
      <c r="B482" s="141" t="s">
        <v>1886</v>
      </c>
      <c r="C482" s="142">
        <v>9427.9699999999993</v>
      </c>
      <c r="D482" s="142">
        <v>107.08</v>
      </c>
      <c r="E482" s="142">
        <v>9535.0499999999993</v>
      </c>
      <c r="F482" s="141" t="s">
        <v>1875</v>
      </c>
      <c r="G482" s="141" t="s">
        <v>1884</v>
      </c>
      <c r="H482" s="143" t="s">
        <v>452</v>
      </c>
      <c r="I482" s="143"/>
      <c r="J482" s="143"/>
      <c r="K482" s="143"/>
      <c r="L482" s="145" t="str">
        <f t="shared" si="257"/>
        <v>13C</v>
      </c>
      <c r="M482" s="146" t="str">
        <f t="shared" si="258"/>
        <v>FRAIS LIVRAISON - USAGE BMW</v>
      </c>
      <c r="N482" s="147">
        <f>+IF(OR($Q482=Parametres!$G$2,$Q482=Parametres!$G$3),I482,C482)</f>
        <v>9427.9699999999993</v>
      </c>
      <c r="O482" s="147">
        <f>+IF(OR($Q482=Parametres!$G$2,$Q482=Parametres!$G$3),J482,D482)</f>
        <v>107.08</v>
      </c>
      <c r="P482" s="147">
        <f>+IF(OR($Q482=Parametres!$G$2,$Q482=Parametres!$G$3),K482,E482)</f>
        <v>9535.0499999999993</v>
      </c>
      <c r="Q482" s="146" t="str">
        <f t="shared" ref="Q482:S482" si="484">+F482</f>
        <v>7-Dépenses</v>
      </c>
      <c r="R482" s="145" t="str">
        <f t="shared" si="484"/>
        <v>13</v>
      </c>
      <c r="S482" s="146" t="str">
        <f t="shared" si="484"/>
        <v>_</v>
      </c>
      <c r="T482" s="150" t="str">
        <f>+VLOOKUP($L482,Data_Validation!$A:$D,1,0)</f>
        <v>13C</v>
      </c>
      <c r="U482" s="150" t="str">
        <f>+VLOOKUP($L482,Data_Validation!$A:$D,3,0)</f>
        <v>Véhicules usagés</v>
      </c>
      <c r="V482" s="150" t="str">
        <f>+VLOOKUP($L482,Data_Validation!$A:$D,4,0)</f>
        <v>Frais de livraison</v>
      </c>
      <c r="W482" s="150" t="str">
        <f>+VLOOKUP($L482,Data_Validation!$A:$E,5,0)</f>
        <v>$</v>
      </c>
      <c r="X482" s="150">
        <f>+VLOOKUP($L482,Data_Validation!$A:$F,6,0)</f>
        <v>0</v>
      </c>
    </row>
    <row r="483" spans="1:24" ht="15" customHeight="1">
      <c r="A483" s="141" t="s">
        <v>1887</v>
      </c>
      <c r="B483" s="141" t="s">
        <v>1888</v>
      </c>
      <c r="C483" s="144">
        <v>19955.45</v>
      </c>
      <c r="D483" s="144">
        <v>1965.1</v>
      </c>
      <c r="E483" s="144">
        <v>21920.55</v>
      </c>
      <c r="F483" s="141" t="s">
        <v>1875</v>
      </c>
      <c r="G483" s="141" t="s">
        <v>1889</v>
      </c>
      <c r="H483" s="143" t="s">
        <v>452</v>
      </c>
      <c r="I483" s="142"/>
      <c r="J483" s="142"/>
      <c r="K483" s="142"/>
      <c r="L483" s="145" t="str">
        <f t="shared" si="257"/>
        <v>14A</v>
      </c>
      <c r="M483" s="146" t="str">
        <f t="shared" si="258"/>
        <v>ENTRETIEN INVENTAIRE NEUF</v>
      </c>
      <c r="N483" s="147">
        <f>+IF(OR($Q483=Parametres!$G$2,$Q483=Parametres!$G$3),I483,C483)</f>
        <v>19955.45</v>
      </c>
      <c r="O483" s="147">
        <f>+IF(OR($Q483=Parametres!$G$2,$Q483=Parametres!$G$3),J483,D483)</f>
        <v>1965.1</v>
      </c>
      <c r="P483" s="147">
        <f>+IF(OR($Q483=Parametres!$G$2,$Q483=Parametres!$G$3),K483,E483)</f>
        <v>21920.55</v>
      </c>
      <c r="Q483" s="146" t="str">
        <f t="shared" ref="Q483:S483" si="485">+F483</f>
        <v>7-Dépenses</v>
      </c>
      <c r="R483" s="145" t="str">
        <f t="shared" si="485"/>
        <v>14</v>
      </c>
      <c r="S483" s="146" t="str">
        <f t="shared" si="485"/>
        <v>_</v>
      </c>
      <c r="T483" s="149" t="str">
        <f>+VLOOKUP($L483,Data_Validation!$A:$D,1,0)</f>
        <v>14A</v>
      </c>
      <c r="U483" s="150" t="str">
        <f>+VLOOKUP($L483,Data_Validation!$A:$D,3,0)</f>
        <v>Véhicules neufs</v>
      </c>
      <c r="V483" s="150" t="str">
        <f>+VLOOKUP($L483,Data_Validation!$A:$D,4,0)</f>
        <v>Entretien stock</v>
      </c>
      <c r="W483" s="150" t="str">
        <f>+VLOOKUP($L483,Data_Validation!$A:$E,5,0)</f>
        <v>$</v>
      </c>
      <c r="X483" s="150">
        <f>+VLOOKUP($L483,Data_Validation!$A:$F,6,0)</f>
        <v>0</v>
      </c>
    </row>
    <row r="484" spans="1:24" ht="15" customHeight="1">
      <c r="A484" s="141" t="s">
        <v>1890</v>
      </c>
      <c r="B484" s="141" t="s">
        <v>1891</v>
      </c>
      <c r="C484" s="142">
        <v>7442.33</v>
      </c>
      <c r="D484" s="142">
        <v>1614.56</v>
      </c>
      <c r="E484" s="142">
        <v>9056.89</v>
      </c>
      <c r="F484" s="141" t="s">
        <v>1875</v>
      </c>
      <c r="G484" s="141" t="s">
        <v>1889</v>
      </c>
      <c r="H484" s="143" t="s">
        <v>452</v>
      </c>
      <c r="I484" s="143"/>
      <c r="J484" s="143"/>
      <c r="K484" s="143"/>
      <c r="L484" s="145" t="str">
        <f t="shared" si="257"/>
        <v>14C</v>
      </c>
      <c r="M484" s="233" t="str">
        <f t="shared" si="258"/>
        <v>ENTRETIEN INVENTAIRE USAGE</v>
      </c>
      <c r="N484" s="147">
        <f>+IF(OR($Q484=Parametres!$G$2,$Q484=Parametres!$G$3),I484,C484)</f>
        <v>7442.33</v>
      </c>
      <c r="O484" s="234">
        <f>+IF(OR($Q484=Parametres!$G$2,$Q484=Parametres!$G$3),J484,D484)</f>
        <v>1614.56</v>
      </c>
      <c r="P484" s="235">
        <f>+IF(OR($Q484=Parametres!$G$2,$Q484=Parametres!$G$3),K484,E484)</f>
        <v>9056.89</v>
      </c>
      <c r="Q484" s="146" t="str">
        <f t="shared" ref="Q484:S484" si="486">+F484</f>
        <v>7-Dépenses</v>
      </c>
      <c r="R484" s="145" t="str">
        <f t="shared" si="486"/>
        <v>14</v>
      </c>
      <c r="S484" s="146" t="str">
        <f t="shared" si="486"/>
        <v>_</v>
      </c>
      <c r="T484" s="165" t="str">
        <f>+VLOOKUP($L484,Data_Validation!$A:$D,1,0)</f>
        <v>14C</v>
      </c>
      <c r="U484" s="150" t="str">
        <f>+VLOOKUP($L484,Data_Validation!$A:$D,3,0)</f>
        <v>Véhicules usagés</v>
      </c>
      <c r="V484" s="150" t="str">
        <f>+VLOOKUP($L484,Data_Validation!$A:$D,4,0)</f>
        <v>Entretien stock</v>
      </c>
      <c r="W484" s="150" t="str">
        <f>+VLOOKUP($L484,Data_Validation!$A:$E,5,0)</f>
        <v>$</v>
      </c>
      <c r="X484" s="150">
        <f>+VLOOKUP($L484,Data_Validation!$A:$F,6,0)</f>
        <v>0</v>
      </c>
    </row>
    <row r="485" spans="1:24" ht="15" customHeight="1">
      <c r="A485" s="141" t="s">
        <v>1892</v>
      </c>
      <c r="B485" s="141" t="s">
        <v>1893</v>
      </c>
      <c r="C485" s="142">
        <v>75993.649999999994</v>
      </c>
      <c r="D485" s="142">
        <v>16523.580000000002</v>
      </c>
      <c r="E485" s="142">
        <v>92517.23</v>
      </c>
      <c r="F485" s="141" t="s">
        <v>1875</v>
      </c>
      <c r="G485" s="141" t="s">
        <v>1894</v>
      </c>
      <c r="H485" s="143" t="s">
        <v>452</v>
      </c>
      <c r="I485" s="151"/>
      <c r="J485" s="151"/>
      <c r="K485" s="151"/>
      <c r="L485" s="145" t="str">
        <f t="shared" si="257"/>
        <v>16A</v>
      </c>
      <c r="M485" s="146" t="str">
        <f t="shared" si="258"/>
        <v>PUBLICITE - NEUF BMW</v>
      </c>
      <c r="N485" s="147">
        <f>+IF(OR($Q485=Parametres!$G$2,$Q485=Parametres!$G$3),I485,C485)</f>
        <v>75993.649999999994</v>
      </c>
      <c r="O485" s="147">
        <f>+IF(OR($Q485=Parametres!$G$2,$Q485=Parametres!$G$3),J485,D485)</f>
        <v>16523.580000000002</v>
      </c>
      <c r="P485" s="147">
        <f>+IF(OR($Q485=Parametres!$G$2,$Q485=Parametres!$G$3),K485,E485)</f>
        <v>92517.23</v>
      </c>
      <c r="Q485" s="146" t="str">
        <f t="shared" ref="Q485:S485" si="487">+F485</f>
        <v>7-Dépenses</v>
      </c>
      <c r="R485" s="145" t="str">
        <f t="shared" si="487"/>
        <v>16</v>
      </c>
      <c r="S485" s="146" t="str">
        <f t="shared" si="487"/>
        <v>_</v>
      </c>
      <c r="T485" s="150" t="str">
        <f>+VLOOKUP($L485,Data_Validation!$A:$D,1,0)</f>
        <v>16A</v>
      </c>
      <c r="U485" s="150" t="str">
        <f>+VLOOKUP($L485,Data_Validation!$A:$D,3,0)</f>
        <v>Véhicules neufs</v>
      </c>
      <c r="V485" s="150" t="str">
        <f>+VLOOKUP($L485,Data_Validation!$A:$D,4,0)</f>
        <v>Publicité 1</v>
      </c>
      <c r="W485" s="150" t="str">
        <f>+VLOOKUP($L485,Data_Validation!$A:$E,5,0)</f>
        <v>$</v>
      </c>
      <c r="X485" s="150">
        <f>+VLOOKUP($L485,Data_Validation!$A:$F,6,0)</f>
        <v>0</v>
      </c>
    </row>
    <row r="486" spans="1:24" ht="15.75" customHeight="1">
      <c r="A486" s="141" t="s">
        <v>1895</v>
      </c>
      <c r="B486" s="141" t="s">
        <v>1896</v>
      </c>
      <c r="C486" s="144">
        <v>21428.400000000001</v>
      </c>
      <c r="D486" s="144">
        <v>4019.39</v>
      </c>
      <c r="E486" s="144">
        <v>25447.79</v>
      </c>
      <c r="F486" s="141" t="s">
        <v>1875</v>
      </c>
      <c r="G486" s="141" t="s">
        <v>1894</v>
      </c>
      <c r="H486" s="143" t="s">
        <v>452</v>
      </c>
      <c r="I486" s="142"/>
      <c r="J486" s="142"/>
      <c r="K486" s="142"/>
      <c r="L486" s="145" t="str">
        <f t="shared" si="257"/>
        <v>16C</v>
      </c>
      <c r="M486" s="146" t="str">
        <f t="shared" si="258"/>
        <v>PUBLICITE - USAGE BMW</v>
      </c>
      <c r="N486" s="147">
        <f>+IF(OR($Q486=Parametres!$G$2,$Q486=Parametres!$G$3),I486,C486)</f>
        <v>21428.400000000001</v>
      </c>
      <c r="O486" s="147">
        <f>+IF(OR($Q486=Parametres!$G$2,$Q486=Parametres!$G$3),J486,D486)</f>
        <v>4019.39</v>
      </c>
      <c r="P486" s="147">
        <f>+IF(OR($Q486=Parametres!$G$2,$Q486=Parametres!$G$3),K486,E486)</f>
        <v>25447.79</v>
      </c>
      <c r="Q486" s="146" t="str">
        <f t="shared" ref="Q486:S486" si="488">+F486</f>
        <v>7-Dépenses</v>
      </c>
      <c r="R486" s="145" t="str">
        <f t="shared" si="488"/>
        <v>16</v>
      </c>
      <c r="S486" s="146" t="str">
        <f t="shared" si="488"/>
        <v>_</v>
      </c>
      <c r="T486" s="150" t="str">
        <f>+VLOOKUP($L486,Data_Validation!$A:$D,1,0)</f>
        <v>16C</v>
      </c>
      <c r="U486" s="150" t="str">
        <f>+VLOOKUP($L486,Data_Validation!$A:$D,3,0)</f>
        <v>Véhicules usagés</v>
      </c>
      <c r="V486" s="150" t="str">
        <f>+VLOOKUP($L486,Data_Validation!$A:$D,4,0)</f>
        <v>Publicité 1</v>
      </c>
      <c r="W486" s="150" t="str">
        <f>+VLOOKUP($L486,Data_Validation!$A:$E,5,0)</f>
        <v>$</v>
      </c>
      <c r="X486" s="150">
        <f>+VLOOKUP($L486,Data_Validation!$A:$F,6,0)</f>
        <v>0</v>
      </c>
    </row>
    <row r="487" spans="1:24" ht="15" customHeight="1">
      <c r="A487" s="141" t="s">
        <v>1897</v>
      </c>
      <c r="B487" s="141" t="s">
        <v>1898</v>
      </c>
      <c r="C487" s="142">
        <v>12985.44</v>
      </c>
      <c r="D487" s="142">
        <v>1260.1600000000001</v>
      </c>
      <c r="E487" s="142">
        <v>14245.6</v>
      </c>
      <c r="F487" s="141" t="s">
        <v>1875</v>
      </c>
      <c r="G487" s="141" t="s">
        <v>1894</v>
      </c>
      <c r="H487" s="143" t="s">
        <v>452</v>
      </c>
      <c r="I487" s="151"/>
      <c r="J487" s="151"/>
      <c r="K487" s="151"/>
      <c r="L487" s="145" t="str">
        <f t="shared" si="257"/>
        <v>16E</v>
      </c>
      <c r="M487" s="146" t="str">
        <f t="shared" si="258"/>
        <v>PUBLICITE - SERV. BMW</v>
      </c>
      <c r="N487" s="147">
        <f>+IF(OR($Q487=Parametres!$G$2,$Q487=Parametres!$G$3),I487,C487)</f>
        <v>12985.44</v>
      </c>
      <c r="O487" s="147">
        <f>+IF(OR($Q487=Parametres!$G$2,$Q487=Parametres!$G$3),J487,D487)</f>
        <v>1260.1600000000001</v>
      </c>
      <c r="P487" s="147">
        <f>+IF(OR($Q487=Parametres!$G$2,$Q487=Parametres!$G$3),K487,E487)</f>
        <v>14245.6</v>
      </c>
      <c r="Q487" s="146" t="str">
        <f t="shared" ref="Q487:S487" si="489">+F487</f>
        <v>7-Dépenses</v>
      </c>
      <c r="R487" s="145" t="str">
        <f t="shared" si="489"/>
        <v>16</v>
      </c>
      <c r="S487" s="146" t="str">
        <f t="shared" si="489"/>
        <v>_</v>
      </c>
      <c r="T487" s="150" t="str">
        <f>+VLOOKUP($L487,Data_Validation!$A:$D,1,0)</f>
        <v>16E</v>
      </c>
      <c r="U487" s="150" t="str">
        <f>+VLOOKUP($L487,Data_Validation!$A:$D,3,0)</f>
        <v>Service</v>
      </c>
      <c r="V487" s="150" t="str">
        <f>+VLOOKUP($L487,Data_Validation!$A:$D,4,0)</f>
        <v>Publicité 2</v>
      </c>
      <c r="W487" s="150" t="str">
        <f>+VLOOKUP($L487,Data_Validation!$A:$E,5,0)</f>
        <v>$</v>
      </c>
      <c r="X487" s="150">
        <f>+VLOOKUP($L487,Data_Validation!$A:$F,6,0)</f>
        <v>0</v>
      </c>
    </row>
    <row r="488" spans="1:24" ht="15" customHeight="1">
      <c r="A488" s="141" t="s">
        <v>1899</v>
      </c>
      <c r="B488" s="141" t="s">
        <v>1900</v>
      </c>
      <c r="C488" s="142">
        <v>9040.2199999999993</v>
      </c>
      <c r="D488" s="142">
        <v>840.1</v>
      </c>
      <c r="E488" s="142">
        <v>9880.32</v>
      </c>
      <c r="F488" s="141" t="s">
        <v>1875</v>
      </c>
      <c r="G488" s="141" t="s">
        <v>1894</v>
      </c>
      <c r="H488" s="143" t="s">
        <v>452</v>
      </c>
      <c r="I488" s="151"/>
      <c r="J488" s="151"/>
      <c r="K488" s="151"/>
      <c r="L488" s="145" t="str">
        <f t="shared" si="257"/>
        <v>16G</v>
      </c>
      <c r="M488" s="146" t="str">
        <f t="shared" si="258"/>
        <v>PUBLICITE - PIECE BMW</v>
      </c>
      <c r="N488" s="147">
        <f>+IF(OR($Q488=Parametres!$G$2,$Q488=Parametres!$G$3),I488,C488)</f>
        <v>9040.2199999999993</v>
      </c>
      <c r="O488" s="147">
        <f>+IF(OR($Q488=Parametres!$G$2,$Q488=Parametres!$G$3),J488,D488)</f>
        <v>840.1</v>
      </c>
      <c r="P488" s="147">
        <f>+IF(OR($Q488=Parametres!$G$2,$Q488=Parametres!$G$3),K488,E488)</f>
        <v>9880.32</v>
      </c>
      <c r="Q488" s="146" t="str">
        <f t="shared" ref="Q488:S488" si="490">+F488</f>
        <v>7-Dépenses</v>
      </c>
      <c r="R488" s="145" t="str">
        <f t="shared" si="490"/>
        <v>16</v>
      </c>
      <c r="S488" s="146" t="str">
        <f t="shared" si="490"/>
        <v>_</v>
      </c>
      <c r="T488" s="150" t="str">
        <f>+VLOOKUP($L488,Data_Validation!$A:$D,1,0)</f>
        <v>16G</v>
      </c>
      <c r="U488" s="150" t="str">
        <f>+VLOOKUP($L488,Data_Validation!$A:$D,3,0)</f>
        <v>Pièces</v>
      </c>
      <c r="V488" s="150" t="str">
        <f>+VLOOKUP($L488,Data_Validation!$A:$D,4,0)</f>
        <v>Publicité 2</v>
      </c>
      <c r="W488" s="150" t="str">
        <f>+VLOOKUP($L488,Data_Validation!$A:$E,5,0)</f>
        <v>$</v>
      </c>
      <c r="X488" s="150">
        <f>+VLOOKUP($L488,Data_Validation!$A:$F,6,0)</f>
        <v>0</v>
      </c>
    </row>
    <row r="489" spans="1:24" ht="15" customHeight="1">
      <c r="A489" s="141" t="s">
        <v>1904</v>
      </c>
      <c r="B489" s="141" t="s">
        <v>1905</v>
      </c>
      <c r="C489" s="142">
        <v>-1640</v>
      </c>
      <c r="D489" s="142">
        <v>-60</v>
      </c>
      <c r="E489" s="142">
        <v>-1700</v>
      </c>
      <c r="F489" s="141" t="s">
        <v>1875</v>
      </c>
      <c r="G489" s="141" t="s">
        <v>1906</v>
      </c>
      <c r="H489" s="143" t="s">
        <v>452</v>
      </c>
      <c r="I489" s="151"/>
      <c r="J489" s="151"/>
      <c r="K489" s="151"/>
      <c r="L489" s="145" t="str">
        <f t="shared" si="257"/>
        <v>17A</v>
      </c>
      <c r="M489" s="146" t="str">
        <f t="shared" si="258"/>
        <v>PUBLICITE GROUPE - NEUF BMW</v>
      </c>
      <c r="N489" s="147">
        <f>+IF(OR($Q489=Parametres!$G$2,$Q489=Parametres!$G$3),I489,C489)</f>
        <v>-1640</v>
      </c>
      <c r="O489" s="147">
        <f>+IF(OR($Q489=Parametres!$G$2,$Q489=Parametres!$G$3),J489,D489)</f>
        <v>-60</v>
      </c>
      <c r="P489" s="147">
        <f>+IF(OR($Q489=Parametres!$G$2,$Q489=Parametres!$G$3),K489,E489)</f>
        <v>-1700</v>
      </c>
      <c r="Q489" s="146" t="str">
        <f t="shared" ref="Q489:S489" si="491">+F489</f>
        <v>7-Dépenses</v>
      </c>
      <c r="R489" s="145" t="str">
        <f t="shared" si="491"/>
        <v>17</v>
      </c>
      <c r="S489" s="146" t="str">
        <f t="shared" si="491"/>
        <v>_</v>
      </c>
      <c r="T489" s="150" t="str">
        <f>+VLOOKUP($L489,Data_Validation!$A:$D,1,0)</f>
        <v>17A</v>
      </c>
      <c r="U489" s="150" t="str">
        <f>+VLOOKUP($L489,Data_Validation!$A:$D,3,0)</f>
        <v>Véhicules neufs</v>
      </c>
      <c r="V489" s="150" t="str">
        <f>+VLOOKUP($L489,Data_Validation!$A:$D,4,0)</f>
        <v>Publicité 1</v>
      </c>
      <c r="W489" s="150" t="str">
        <f>+VLOOKUP($L489,Data_Validation!$A:$E,5,0)</f>
        <v>$</v>
      </c>
      <c r="X489" s="150">
        <f>+VLOOKUP($L489,Data_Validation!$A:$F,6,0)</f>
        <v>0</v>
      </c>
    </row>
    <row r="490" spans="1:24" ht="15" customHeight="1">
      <c r="A490" s="141" t="s">
        <v>1907</v>
      </c>
      <c r="B490" s="141" t="s">
        <v>1908</v>
      </c>
      <c r="C490" s="142">
        <v>174199.41</v>
      </c>
      <c r="D490" s="142">
        <v>24043.91</v>
      </c>
      <c r="E490" s="142">
        <v>198243.32</v>
      </c>
      <c r="F490" s="141" t="s">
        <v>1875</v>
      </c>
      <c r="G490" s="141" t="s">
        <v>1909</v>
      </c>
      <c r="H490" s="143" t="s">
        <v>452</v>
      </c>
      <c r="I490" s="151"/>
      <c r="J490" s="151"/>
      <c r="K490" s="151"/>
      <c r="L490" s="145" t="str">
        <f t="shared" si="257"/>
        <v>18A</v>
      </c>
      <c r="M490" s="146" t="str">
        <f t="shared" si="258"/>
        <v>INT. FLOOR PLAN - NEUF BMW</v>
      </c>
      <c r="N490" s="147">
        <f>+IF(OR($Q490=Parametres!$G$2,$Q490=Parametres!$G$3),I490,C490)</f>
        <v>174199.41</v>
      </c>
      <c r="O490" s="147">
        <f>+IF(OR($Q490=Parametres!$G$2,$Q490=Parametres!$G$3),J490,D490)</f>
        <v>24043.91</v>
      </c>
      <c r="P490" s="147">
        <f>+IF(OR($Q490=Parametres!$G$2,$Q490=Parametres!$G$3),K490,E490)</f>
        <v>198243.32</v>
      </c>
      <c r="Q490" s="146" t="str">
        <f t="shared" ref="Q490:S490" si="492">+F490</f>
        <v>7-Dépenses</v>
      </c>
      <c r="R490" s="145" t="str">
        <f t="shared" si="492"/>
        <v>18</v>
      </c>
      <c r="S490" s="146" t="str">
        <f t="shared" si="492"/>
        <v>_</v>
      </c>
      <c r="T490" s="150" t="str">
        <f>+VLOOKUP($L490,Data_Validation!$A:$D,1,0)</f>
        <v>18A</v>
      </c>
      <c r="U490" s="150" t="str">
        <f>+VLOOKUP($L490,Data_Validation!$A:$D,3,0)</f>
        <v>Véhicules neufs</v>
      </c>
      <c r="V490" s="150" t="str">
        <f>+VLOOKUP($L490,Data_Validation!$A:$D,4,0)</f>
        <v>Intérêt de gros</v>
      </c>
      <c r="W490" s="150" t="str">
        <f>+VLOOKUP($L490,Data_Validation!$A:$E,5,0)</f>
        <v>$</v>
      </c>
      <c r="X490" s="150">
        <f>+VLOOKUP($L490,Data_Validation!$A:$F,6,0)</f>
        <v>0</v>
      </c>
    </row>
    <row r="491" spans="1:24" ht="15.75" customHeight="1">
      <c r="A491" s="141" t="s">
        <v>1910</v>
      </c>
      <c r="B491" s="141" t="s">
        <v>1911</v>
      </c>
      <c r="C491" s="142">
        <v>54098.879999999997</v>
      </c>
      <c r="D491" s="142">
        <v>6692.59</v>
      </c>
      <c r="E491" s="142">
        <v>60791.47</v>
      </c>
      <c r="F491" s="141" t="s">
        <v>1875</v>
      </c>
      <c r="G491" s="141" t="s">
        <v>1909</v>
      </c>
      <c r="H491" s="143" t="s">
        <v>452</v>
      </c>
      <c r="I491" s="151"/>
      <c r="J491" s="151"/>
      <c r="K491" s="151"/>
      <c r="L491" s="145" t="str">
        <f t="shared" si="257"/>
        <v>18C</v>
      </c>
      <c r="M491" s="146" t="str">
        <f t="shared" si="258"/>
        <v>INT. FLOOR PLAN - USAGE BMW</v>
      </c>
      <c r="N491" s="147">
        <f>+IF(OR($Q491=Parametres!$G$2,$Q491=Parametres!$G$3),I491,C491)</f>
        <v>54098.879999999997</v>
      </c>
      <c r="O491" s="147">
        <f>+IF(OR($Q491=Parametres!$G$2,$Q491=Parametres!$G$3),J491,D491)</f>
        <v>6692.59</v>
      </c>
      <c r="P491" s="147">
        <f>+IF(OR($Q491=Parametres!$G$2,$Q491=Parametres!$G$3),K491,E491)</f>
        <v>60791.47</v>
      </c>
      <c r="Q491" s="146" t="str">
        <f t="shared" ref="Q491:S491" si="493">+F491</f>
        <v>7-Dépenses</v>
      </c>
      <c r="R491" s="145" t="str">
        <f t="shared" si="493"/>
        <v>18</v>
      </c>
      <c r="S491" s="146" t="str">
        <f t="shared" si="493"/>
        <v>_</v>
      </c>
      <c r="T491" s="150" t="str">
        <f>+VLOOKUP($L491,Data_Validation!$A:$D,1,0)</f>
        <v>18C</v>
      </c>
      <c r="U491" s="150" t="str">
        <f>+VLOOKUP($L491,Data_Validation!$A:$D,3,0)</f>
        <v>Véhicules usagés</v>
      </c>
      <c r="V491" s="150" t="str">
        <f>+VLOOKUP($L491,Data_Validation!$A:$D,4,0)</f>
        <v>Intérêt de gros</v>
      </c>
      <c r="W491" s="150" t="str">
        <f>+VLOOKUP($L491,Data_Validation!$A:$E,5,0)</f>
        <v>$</v>
      </c>
      <c r="X491" s="150">
        <f>+VLOOKUP($L491,Data_Validation!$A:$F,6,0)</f>
        <v>0</v>
      </c>
    </row>
    <row r="492" spans="1:24" ht="15" customHeight="1">
      <c r="A492" s="141" t="s">
        <v>1912</v>
      </c>
      <c r="B492" s="141" t="s">
        <v>1913</v>
      </c>
      <c r="C492" s="144">
        <v>-29247.38</v>
      </c>
      <c r="D492" s="144">
        <v>-4510.96</v>
      </c>
      <c r="E492" s="144">
        <v>-33758.339999999997</v>
      </c>
      <c r="F492" s="141" t="s">
        <v>1875</v>
      </c>
      <c r="G492" s="141" t="s">
        <v>1909</v>
      </c>
      <c r="H492" s="143" t="s">
        <v>452</v>
      </c>
      <c r="I492" s="142"/>
      <c r="J492" s="142"/>
      <c r="K492" s="142"/>
      <c r="L492" s="145" t="str">
        <f t="shared" si="257"/>
        <v>18L</v>
      </c>
      <c r="M492" s="146" t="str">
        <f t="shared" si="258"/>
        <v>CREDIT INT FLOOR PLAN</v>
      </c>
      <c r="N492" s="147">
        <f>+IF(OR($Q492=Parametres!$G$2,$Q492=Parametres!$G$3),I492,C492)</f>
        <v>-29247.38</v>
      </c>
      <c r="O492" s="147">
        <f>+IF(OR($Q492=Parametres!$G$2,$Q492=Parametres!$G$3),J492,D492)</f>
        <v>-4510.96</v>
      </c>
      <c r="P492" s="147">
        <f>+IF(OR($Q492=Parametres!$G$2,$Q492=Parametres!$G$3),K492,E492)</f>
        <v>-33758.339999999997</v>
      </c>
      <c r="Q492" s="146" t="str">
        <f t="shared" ref="Q492:S492" si="494">+F492</f>
        <v>7-Dépenses</v>
      </c>
      <c r="R492" s="145" t="str">
        <f t="shared" si="494"/>
        <v>18</v>
      </c>
      <c r="S492" s="146" t="str">
        <f t="shared" si="494"/>
        <v>_</v>
      </c>
      <c r="T492" s="150" t="str">
        <f>+VLOOKUP($L492,Data_Validation!$A:$D,1,0)</f>
        <v>18L</v>
      </c>
      <c r="U492" s="150" t="str">
        <f>+VLOOKUP($L492,Data_Validation!$A:$D,3,0)</f>
        <v>Autres</v>
      </c>
      <c r="V492" s="150" t="str">
        <f>+VLOOKUP($L492,Data_Validation!$A:$D,4,0)</f>
        <v>Revenus d'intérêts floor plan</v>
      </c>
      <c r="W492" s="150" t="str">
        <f>+VLOOKUP($L492,Data_Validation!$A:$E,5,0)</f>
        <v>$</v>
      </c>
      <c r="X492" s="150">
        <f>+VLOOKUP($L492,Data_Validation!$A:$F,6,0)</f>
        <v>0</v>
      </c>
    </row>
    <row r="493" spans="1:24" ht="15" customHeight="1">
      <c r="A493" s="141" t="s">
        <v>1914</v>
      </c>
      <c r="B493" s="141" t="s">
        <v>1915</v>
      </c>
      <c r="C493" s="142">
        <v>-39102.120000000003</v>
      </c>
      <c r="D493" s="142">
        <v>-9281.7800000000007</v>
      </c>
      <c r="E493" s="142">
        <v>-48383.9</v>
      </c>
      <c r="F493" s="141" t="s">
        <v>1875</v>
      </c>
      <c r="G493" s="141" t="s">
        <v>1916</v>
      </c>
      <c r="H493" s="143" t="s">
        <v>452</v>
      </c>
      <c r="I493" s="151"/>
      <c r="J493" s="151"/>
      <c r="K493" s="151"/>
      <c r="L493" s="145" t="str">
        <f t="shared" si="257"/>
        <v>19A</v>
      </c>
      <c r="M493" s="146" t="str">
        <f t="shared" si="258"/>
        <v>RECOUV. PUBLICITE - NEUF BMW</v>
      </c>
      <c r="N493" s="147">
        <f>+IF(OR($Q493=Parametres!$G$2,$Q493=Parametres!$G$3),I493,C493)</f>
        <v>-39102.120000000003</v>
      </c>
      <c r="O493" s="147">
        <f>+IF(OR($Q493=Parametres!$G$2,$Q493=Parametres!$G$3),J493,D493)</f>
        <v>-9281.7800000000007</v>
      </c>
      <c r="P493" s="147">
        <f>+IF(OR($Q493=Parametres!$G$2,$Q493=Parametres!$G$3),K493,E493)</f>
        <v>-48383.9</v>
      </c>
      <c r="Q493" s="146" t="str">
        <f t="shared" ref="Q493:S493" si="495">+F493</f>
        <v>7-Dépenses</v>
      </c>
      <c r="R493" s="145" t="str">
        <f t="shared" si="495"/>
        <v>19</v>
      </c>
      <c r="S493" s="146" t="str">
        <f t="shared" si="495"/>
        <v>_</v>
      </c>
      <c r="T493" s="149" t="str">
        <f>+VLOOKUP($L493,Data_Validation!$A:$D,1,0)</f>
        <v>19A</v>
      </c>
      <c r="U493" s="150" t="str">
        <f>+VLOOKUP($L493,Data_Validation!$A:$D,3,0)</f>
        <v>Véhicules neufs</v>
      </c>
      <c r="V493" s="150" t="str">
        <f>+VLOOKUP($L493,Data_Validation!$A:$D,4,0)</f>
        <v>Publicité 1</v>
      </c>
      <c r="W493" s="150" t="str">
        <f>+VLOOKUP($L493,Data_Validation!$A:$E,5,0)</f>
        <v>$</v>
      </c>
      <c r="X493" s="150">
        <f>+VLOOKUP($L493,Data_Validation!$A:$F,6,0)</f>
        <v>0</v>
      </c>
    </row>
    <row r="494" spans="1:24" ht="15" customHeight="1">
      <c r="A494" s="141" t="s">
        <v>1917</v>
      </c>
      <c r="B494" s="141" t="s">
        <v>1918</v>
      </c>
      <c r="C494" s="142">
        <v>-14095.02</v>
      </c>
      <c r="D494" s="142">
        <v>-2318.34</v>
      </c>
      <c r="E494" s="142">
        <v>-16413.36</v>
      </c>
      <c r="F494" s="141" t="s">
        <v>1875</v>
      </c>
      <c r="G494" s="141" t="s">
        <v>1916</v>
      </c>
      <c r="H494" s="143" t="s">
        <v>452</v>
      </c>
      <c r="I494" s="151"/>
      <c r="J494" s="151"/>
      <c r="K494" s="151"/>
      <c r="L494" s="145" t="str">
        <f t="shared" si="257"/>
        <v>19C</v>
      </c>
      <c r="M494" s="146" t="str">
        <f t="shared" si="258"/>
        <v>RECOUV. PUBLICITE - USAGE BMW</v>
      </c>
      <c r="N494" s="147">
        <f>+IF(OR($Q494=Parametres!$G$2,$Q494=Parametres!$G$3),I494,C494)</f>
        <v>-14095.02</v>
      </c>
      <c r="O494" s="147">
        <f>+IF(OR($Q494=Parametres!$G$2,$Q494=Parametres!$G$3),J494,D494)</f>
        <v>-2318.34</v>
      </c>
      <c r="P494" s="147">
        <f>+IF(OR($Q494=Parametres!$G$2,$Q494=Parametres!$G$3),K494,E494)</f>
        <v>-16413.36</v>
      </c>
      <c r="Q494" s="146" t="str">
        <f t="shared" ref="Q494:S494" si="496">+F494</f>
        <v>7-Dépenses</v>
      </c>
      <c r="R494" s="145" t="str">
        <f t="shared" si="496"/>
        <v>19</v>
      </c>
      <c r="S494" s="146" t="str">
        <f t="shared" si="496"/>
        <v>_</v>
      </c>
      <c r="T494" s="165" t="str">
        <f>+VLOOKUP($L494,Data_Validation!$A:$D,1,0)</f>
        <v>19C</v>
      </c>
      <c r="U494" s="150" t="str">
        <f>+VLOOKUP($L494,Data_Validation!$A:$D,3,0)</f>
        <v>Véhicules usagés</v>
      </c>
      <c r="V494" s="150" t="str">
        <f>+VLOOKUP($L494,Data_Validation!$A:$D,4,0)</f>
        <v>Publicité 1</v>
      </c>
      <c r="W494" s="150" t="str">
        <f>+VLOOKUP($L494,Data_Validation!$A:$E,5,0)</f>
        <v>$</v>
      </c>
      <c r="X494" s="150">
        <f>+VLOOKUP($L494,Data_Validation!$A:$F,6,0)</f>
        <v>0</v>
      </c>
    </row>
    <row r="495" spans="1:24" ht="15.75" customHeight="1">
      <c r="A495" s="141" t="s">
        <v>1921</v>
      </c>
      <c r="B495" s="141" t="s">
        <v>1922</v>
      </c>
      <c r="C495" s="142">
        <v>50386.36</v>
      </c>
      <c r="D495" s="142">
        <v>6803.08</v>
      </c>
      <c r="E495" s="142">
        <v>57189.440000000002</v>
      </c>
      <c r="F495" s="141" t="s">
        <v>1875</v>
      </c>
      <c r="G495" s="141" t="s">
        <v>1923</v>
      </c>
      <c r="H495" s="143" t="s">
        <v>452</v>
      </c>
      <c r="I495" s="151"/>
      <c r="J495" s="151"/>
      <c r="K495" s="151"/>
      <c r="L495" s="145" t="str">
        <f t="shared" si="257"/>
        <v>20A</v>
      </c>
      <c r="M495" s="146" t="str">
        <f t="shared" si="258"/>
        <v>SAL. PROPRIETAIRE - NEUF BMW</v>
      </c>
      <c r="N495" s="147">
        <f>+IF(OR($Q495=Parametres!$G$2,$Q495=Parametres!$G$3),I495,C495)</f>
        <v>50386.36</v>
      </c>
      <c r="O495" s="147">
        <f>+IF(OR($Q495=Parametres!$G$2,$Q495=Parametres!$G$3),J495,D495)</f>
        <v>6803.08</v>
      </c>
      <c r="P495" s="147">
        <f>+IF(OR($Q495=Parametres!$G$2,$Q495=Parametres!$G$3),K495,E495)</f>
        <v>57189.440000000002</v>
      </c>
      <c r="Q495" s="146" t="str">
        <f t="shared" ref="Q495:S495" si="497">+F495</f>
        <v>7-Dépenses</v>
      </c>
      <c r="R495" s="145" t="str">
        <f t="shared" si="497"/>
        <v>20</v>
      </c>
      <c r="S495" s="146" t="str">
        <f t="shared" si="497"/>
        <v>_</v>
      </c>
      <c r="T495" s="150" t="str">
        <f>+VLOOKUP($L495,Data_Validation!$A:$D,1,0)</f>
        <v>20A</v>
      </c>
      <c r="U495" s="150" t="str">
        <f>+VLOOKUP($L495,Data_Validation!$A:$D,3,0)</f>
        <v>Véhicules neufs</v>
      </c>
      <c r="V495" s="150" t="str">
        <f>+VLOOKUP($L495,Data_Validation!$A:$D,4,0)</f>
        <v>Salaires propriétaire</v>
      </c>
      <c r="W495" s="150" t="str">
        <f>+VLOOKUP($L495,Data_Validation!$A:$E,5,0)</f>
        <v>$</v>
      </c>
      <c r="X495" s="150">
        <f>+VLOOKUP($L495,Data_Validation!$A:$F,6,0)</f>
        <v>0</v>
      </c>
    </row>
    <row r="496" spans="1:24" ht="15" customHeight="1">
      <c r="A496" s="141" t="s">
        <v>1924</v>
      </c>
      <c r="B496" s="141" t="s">
        <v>1925</v>
      </c>
      <c r="C496" s="144">
        <v>18894.89</v>
      </c>
      <c r="D496" s="144">
        <v>2551.15</v>
      </c>
      <c r="E496" s="144">
        <v>21446.04</v>
      </c>
      <c r="F496" s="141" t="s">
        <v>1875</v>
      </c>
      <c r="G496" s="141" t="s">
        <v>1923</v>
      </c>
      <c r="H496" s="143" t="s">
        <v>452</v>
      </c>
      <c r="I496" s="142"/>
      <c r="J496" s="142"/>
      <c r="K496" s="142"/>
      <c r="L496" s="145" t="str">
        <f t="shared" si="257"/>
        <v>20C</v>
      </c>
      <c r="M496" s="146" t="str">
        <f t="shared" si="258"/>
        <v>SAL. PROPRIETAIRE - USAGE BMW</v>
      </c>
      <c r="N496" s="147">
        <f>+IF(OR($Q496=Parametres!$G$2,$Q496=Parametres!$G$3),I496,C496)</f>
        <v>18894.89</v>
      </c>
      <c r="O496" s="148">
        <f>+IF(OR($Q496=Parametres!$G$2,$Q496=Parametres!$G$3),J496,D496)</f>
        <v>2551.15</v>
      </c>
      <c r="P496" s="147">
        <f>+IF(OR($Q496=Parametres!$G$2,$Q496=Parametres!$G$3),K496,E496)</f>
        <v>21446.04</v>
      </c>
      <c r="Q496" s="146" t="str">
        <f t="shared" ref="Q496:S496" si="498">+F496</f>
        <v>7-Dépenses</v>
      </c>
      <c r="R496" s="145" t="str">
        <f t="shared" si="498"/>
        <v>20</v>
      </c>
      <c r="S496" s="146" t="str">
        <f t="shared" si="498"/>
        <v>_</v>
      </c>
      <c r="T496" s="150" t="str">
        <f>+VLOOKUP($L496,Data_Validation!$A:$D,1,0)</f>
        <v>20C</v>
      </c>
      <c r="U496" s="150" t="str">
        <f>+VLOOKUP($L496,Data_Validation!$A:$D,3,0)</f>
        <v>Véhicules usagés</v>
      </c>
      <c r="V496" s="150" t="str">
        <f>+VLOOKUP($L496,Data_Validation!$A:$D,4,0)</f>
        <v>Salaires propriétaire</v>
      </c>
      <c r="W496" s="150" t="str">
        <f>+VLOOKUP($L496,Data_Validation!$A:$E,5,0)</f>
        <v>$</v>
      </c>
      <c r="X496" s="150">
        <f>+VLOOKUP($L496,Data_Validation!$A:$F,6,0)</f>
        <v>0</v>
      </c>
    </row>
    <row r="497" spans="1:24" ht="15" customHeight="1">
      <c r="A497" s="141" t="s">
        <v>1926</v>
      </c>
      <c r="B497" s="141" t="s">
        <v>1927</v>
      </c>
      <c r="C497" s="142">
        <v>31491.48</v>
      </c>
      <c r="D497" s="142">
        <v>4251.93</v>
      </c>
      <c r="E497" s="142">
        <v>35743.410000000003</v>
      </c>
      <c r="F497" s="141" t="s">
        <v>1875</v>
      </c>
      <c r="G497" s="141" t="s">
        <v>1923</v>
      </c>
      <c r="H497" s="141" t="s">
        <v>452</v>
      </c>
      <c r="I497" s="151"/>
      <c r="J497" s="151"/>
      <c r="K497" s="151"/>
      <c r="L497" s="145" t="str">
        <f t="shared" si="257"/>
        <v>20E</v>
      </c>
      <c r="M497" s="146" t="str">
        <f t="shared" si="258"/>
        <v>SAL. PROPRIETAIRE - SERV. BMW</v>
      </c>
      <c r="N497" s="147">
        <f>+IF(OR($Q497=Parametres!$G$2,$Q497=Parametres!$G$3),I497,C497)</f>
        <v>31491.48</v>
      </c>
      <c r="O497" s="148">
        <f>+IF(OR($Q497=Parametres!$G$2,$Q497=Parametres!$G$3),J497,D497)</f>
        <v>4251.93</v>
      </c>
      <c r="P497" s="147">
        <f>+IF(OR($Q497=Parametres!$G$2,$Q497=Parametres!$G$3),K497,E497)</f>
        <v>35743.410000000003</v>
      </c>
      <c r="Q497" s="146" t="str">
        <f t="shared" ref="Q497:S497" si="499">+F497</f>
        <v>7-Dépenses</v>
      </c>
      <c r="R497" s="145" t="str">
        <f t="shared" si="499"/>
        <v>20</v>
      </c>
      <c r="S497" s="146" t="str">
        <f t="shared" si="499"/>
        <v>_</v>
      </c>
      <c r="T497" s="150" t="str">
        <f>+VLOOKUP($L497,Data_Validation!$A:$D,1,0)</f>
        <v>20E</v>
      </c>
      <c r="U497" s="150" t="str">
        <f>+VLOOKUP($L497,Data_Validation!$A:$D,3,0)</f>
        <v>Service</v>
      </c>
      <c r="V497" s="150" t="str">
        <f>+VLOOKUP($L497,Data_Validation!$A:$D,4,0)</f>
        <v>Salaires propriétaire</v>
      </c>
      <c r="W497" s="150" t="str">
        <f>+VLOOKUP($L497,Data_Validation!$A:$E,5,0)</f>
        <v>$</v>
      </c>
      <c r="X497" s="150">
        <f>+VLOOKUP($L497,Data_Validation!$A:$F,6,0)</f>
        <v>0</v>
      </c>
    </row>
    <row r="498" spans="1:24" ht="15" customHeight="1">
      <c r="A498" s="141" t="s">
        <v>1928</v>
      </c>
      <c r="B498" s="141" t="s">
        <v>1929</v>
      </c>
      <c r="C498" s="142">
        <v>25192.87</v>
      </c>
      <c r="D498" s="142">
        <v>3401.51</v>
      </c>
      <c r="E498" s="142">
        <v>28594.38</v>
      </c>
      <c r="F498" s="141" t="s">
        <v>1875</v>
      </c>
      <c r="G498" s="141" t="s">
        <v>1923</v>
      </c>
      <c r="H498" s="143" t="s">
        <v>452</v>
      </c>
      <c r="I498" s="151"/>
      <c r="J498" s="151"/>
      <c r="K498" s="151"/>
      <c r="L498" s="145" t="str">
        <f t="shared" si="257"/>
        <v>20G</v>
      </c>
      <c r="M498" s="146" t="str">
        <f t="shared" si="258"/>
        <v>SAL. PROPRIETAIRE - PIECE BMW</v>
      </c>
      <c r="N498" s="147">
        <f>+IF(OR($Q498=Parametres!$G$2,$Q498=Parametres!$G$3),I498,C498)</f>
        <v>25192.87</v>
      </c>
      <c r="O498" s="147">
        <f>+IF(OR($Q498=Parametres!$G$2,$Q498=Parametres!$G$3),J498,D498)</f>
        <v>3401.51</v>
      </c>
      <c r="P498" s="147">
        <f>+IF(OR($Q498=Parametres!$G$2,$Q498=Parametres!$G$3),K498,E498)</f>
        <v>28594.38</v>
      </c>
      <c r="Q498" s="146" t="str">
        <f t="shared" ref="Q498:S498" si="500">+F498</f>
        <v>7-Dépenses</v>
      </c>
      <c r="R498" s="145" t="str">
        <f t="shared" si="500"/>
        <v>20</v>
      </c>
      <c r="S498" s="146" t="str">
        <f t="shared" si="500"/>
        <v>_</v>
      </c>
      <c r="T498" s="169" t="str">
        <f>+VLOOKUP($L498,Data_Validation!$A:$D,1,0)</f>
        <v>20G</v>
      </c>
      <c r="U498" s="150" t="str">
        <f>+VLOOKUP($L498,Data_Validation!$A:$D,3,0)</f>
        <v>Pièces</v>
      </c>
      <c r="V498" s="150" t="str">
        <f>+VLOOKUP($L498,Data_Validation!$A:$D,4,0)</f>
        <v>Salaires propriétaire</v>
      </c>
      <c r="W498" s="150" t="str">
        <f>+VLOOKUP($L498,Data_Validation!$A:$E,5,0)</f>
        <v>$</v>
      </c>
      <c r="X498" s="150">
        <f>+VLOOKUP($L498,Data_Validation!$A:$F,6,0)</f>
        <v>0</v>
      </c>
    </row>
    <row r="499" spans="1:24" ht="15" customHeight="1">
      <c r="A499" s="141" t="s">
        <v>1930</v>
      </c>
      <c r="B499" s="141" t="s">
        <v>1931</v>
      </c>
      <c r="C499" s="142">
        <v>81037.13</v>
      </c>
      <c r="D499" s="142">
        <v>8487.75</v>
      </c>
      <c r="E499" s="142">
        <v>89524.88</v>
      </c>
      <c r="F499" s="141" t="s">
        <v>1875</v>
      </c>
      <c r="G499" s="141" t="s">
        <v>1932</v>
      </c>
      <c r="H499" s="141" t="s">
        <v>452</v>
      </c>
      <c r="I499" s="151"/>
      <c r="J499" s="151"/>
      <c r="K499" s="151"/>
      <c r="L499" s="145" t="str">
        <f t="shared" si="257"/>
        <v>21A</v>
      </c>
      <c r="M499" s="146" t="str">
        <f t="shared" si="258"/>
        <v>SAL. SUPERVISION - NEUF BMW</v>
      </c>
      <c r="N499" s="147">
        <f>+IF(OR($Q499=Parametres!$G$2,$Q499=Parametres!$G$3),I499,C499)</f>
        <v>81037.13</v>
      </c>
      <c r="O499" s="147">
        <f>+IF(OR($Q499=Parametres!$G$2,$Q499=Parametres!$G$3),J499,D499)</f>
        <v>8487.75</v>
      </c>
      <c r="P499" s="147">
        <f>+IF(OR($Q499=Parametres!$G$2,$Q499=Parametres!$G$3),K499,E499)</f>
        <v>89524.88</v>
      </c>
      <c r="Q499" s="146" t="str">
        <f t="shared" ref="Q499:S499" si="501">+F499</f>
        <v>7-Dépenses</v>
      </c>
      <c r="R499" s="145" t="str">
        <f t="shared" si="501"/>
        <v>21</v>
      </c>
      <c r="S499" s="146" t="str">
        <f t="shared" si="501"/>
        <v>_</v>
      </c>
      <c r="T499" s="150" t="str">
        <f>+VLOOKUP($L499,Data_Validation!$A:$D,1,0)</f>
        <v>21A</v>
      </c>
      <c r="U499" s="150" t="str">
        <f>+VLOOKUP($L499,Data_Validation!$A:$D,3,0)</f>
        <v>Véhicules neufs</v>
      </c>
      <c r="V499" s="150" t="str">
        <f>+VLOOKUP($L499,Data_Validation!$A:$D,4,0)</f>
        <v>Salaires cadres</v>
      </c>
      <c r="W499" s="150" t="str">
        <f>+VLOOKUP($L499,Data_Validation!$A:$E,5,0)</f>
        <v>$</v>
      </c>
      <c r="X499" s="150">
        <f>+VLOOKUP($L499,Data_Validation!$A:$F,6,0)</f>
        <v>0</v>
      </c>
    </row>
    <row r="500" spans="1:24" ht="15.75" customHeight="1">
      <c r="A500" s="141" t="s">
        <v>1933</v>
      </c>
      <c r="B500" s="141" t="s">
        <v>1934</v>
      </c>
      <c r="C500" s="142">
        <v>53128.66</v>
      </c>
      <c r="D500" s="142">
        <v>4132.67</v>
      </c>
      <c r="E500" s="142">
        <v>57261.33</v>
      </c>
      <c r="F500" s="141" t="s">
        <v>1875</v>
      </c>
      <c r="G500" s="141" t="s">
        <v>1932</v>
      </c>
      <c r="H500" s="143" t="s">
        <v>452</v>
      </c>
      <c r="I500" s="143"/>
      <c r="J500" s="143"/>
      <c r="K500" s="143"/>
      <c r="L500" s="145" t="str">
        <f t="shared" si="257"/>
        <v>21C</v>
      </c>
      <c r="M500" s="146" t="str">
        <f t="shared" si="258"/>
        <v>SAL. SUPERVISION - USAGE BMW</v>
      </c>
      <c r="N500" s="147">
        <f>+IF(OR($Q500=Parametres!$G$2,$Q500=Parametres!$G$3),I500,C500)</f>
        <v>53128.66</v>
      </c>
      <c r="O500" s="147">
        <f>+IF(OR($Q500=Parametres!$G$2,$Q500=Parametres!$G$3),J500,D500)</f>
        <v>4132.67</v>
      </c>
      <c r="P500" s="147">
        <f>+IF(OR($Q500=Parametres!$G$2,$Q500=Parametres!$G$3),K500,E500)</f>
        <v>57261.33</v>
      </c>
      <c r="Q500" s="146" t="str">
        <f t="shared" ref="Q500:S500" si="502">+F500</f>
        <v>7-Dépenses</v>
      </c>
      <c r="R500" s="145" t="str">
        <f t="shared" si="502"/>
        <v>21</v>
      </c>
      <c r="S500" s="146" t="str">
        <f t="shared" si="502"/>
        <v>_</v>
      </c>
      <c r="T500" s="150" t="str">
        <f>+VLOOKUP($L500,Data_Validation!$A:$D,1,0)</f>
        <v>21C</v>
      </c>
      <c r="U500" s="150" t="str">
        <f>+VLOOKUP($L500,Data_Validation!$A:$D,3,0)</f>
        <v>Véhicules usagés</v>
      </c>
      <c r="V500" s="150" t="str">
        <f>+VLOOKUP($L500,Data_Validation!$A:$D,4,0)</f>
        <v>Salaires cadres</v>
      </c>
      <c r="W500" s="150" t="str">
        <f>+VLOOKUP($L500,Data_Validation!$A:$E,5,0)</f>
        <v>$</v>
      </c>
      <c r="X500" s="150">
        <f>+VLOOKUP($L500,Data_Validation!$A:$F,6,0)</f>
        <v>0</v>
      </c>
    </row>
    <row r="501" spans="1:24" ht="15" customHeight="1">
      <c r="A501" s="141" t="s">
        <v>1935</v>
      </c>
      <c r="B501" s="141" t="s">
        <v>1936</v>
      </c>
      <c r="C501" s="142">
        <v>76601.06</v>
      </c>
      <c r="D501" s="142">
        <v>8152.65</v>
      </c>
      <c r="E501" s="142">
        <v>84753.71</v>
      </c>
      <c r="F501" s="141" t="s">
        <v>1875</v>
      </c>
      <c r="G501" s="141" t="s">
        <v>1932</v>
      </c>
      <c r="H501" s="143" t="s">
        <v>452</v>
      </c>
      <c r="I501" s="143"/>
      <c r="J501" s="143"/>
      <c r="K501" s="143"/>
      <c r="L501" s="145" t="str">
        <f t="shared" si="257"/>
        <v>21E</v>
      </c>
      <c r="M501" s="146" t="str">
        <f t="shared" si="258"/>
        <v>SAL. SUPERVISION - SERV. BMW</v>
      </c>
      <c r="N501" s="147">
        <f>+IF(OR($Q501=Parametres!$G$2,$Q501=Parametres!$G$3),I501,C501)</f>
        <v>76601.06</v>
      </c>
      <c r="O501" s="147">
        <f>+IF(OR($Q501=Parametres!$G$2,$Q501=Parametres!$G$3),J501,D501)</f>
        <v>8152.65</v>
      </c>
      <c r="P501" s="147">
        <f>+IF(OR($Q501=Parametres!$G$2,$Q501=Parametres!$G$3),K501,E501)</f>
        <v>84753.71</v>
      </c>
      <c r="Q501" s="146" t="str">
        <f t="shared" ref="Q501:S501" si="503">+F501</f>
        <v>7-Dépenses</v>
      </c>
      <c r="R501" s="145" t="str">
        <f t="shared" si="503"/>
        <v>21</v>
      </c>
      <c r="S501" s="146" t="str">
        <f t="shared" si="503"/>
        <v>_</v>
      </c>
      <c r="T501" s="150" t="str">
        <f>+VLOOKUP($L501,Data_Validation!$A:$D,1,0)</f>
        <v>21E</v>
      </c>
      <c r="U501" s="150" t="str">
        <f>+VLOOKUP($L501,Data_Validation!$A:$D,3,0)</f>
        <v>Service</v>
      </c>
      <c r="V501" s="150" t="str">
        <f>+VLOOKUP($L501,Data_Validation!$A:$D,4,0)</f>
        <v>Salaires cadres</v>
      </c>
      <c r="W501" s="150" t="str">
        <f>+VLOOKUP($L501,Data_Validation!$A:$E,5,0)</f>
        <v>$</v>
      </c>
      <c r="X501" s="150">
        <f>+VLOOKUP($L501,Data_Validation!$A:$F,6,0)</f>
        <v>0</v>
      </c>
    </row>
    <row r="502" spans="1:24" ht="15" customHeight="1">
      <c r="A502" s="141" t="s">
        <v>1939</v>
      </c>
      <c r="B502" s="141" t="s">
        <v>1940</v>
      </c>
      <c r="C502" s="142">
        <v>23000.62</v>
      </c>
      <c r="D502" s="142">
        <v>1505.43</v>
      </c>
      <c r="E502" s="142">
        <v>24506.05</v>
      </c>
      <c r="F502" s="141" t="s">
        <v>1875</v>
      </c>
      <c r="G502" s="141" t="s">
        <v>1932</v>
      </c>
      <c r="H502" s="141" t="s">
        <v>452</v>
      </c>
      <c r="I502" s="143"/>
      <c r="J502" s="143"/>
      <c r="K502" s="143"/>
      <c r="L502" s="145" t="str">
        <f t="shared" si="257"/>
        <v>21G</v>
      </c>
      <c r="M502" s="146" t="str">
        <f t="shared" si="258"/>
        <v>SAL. SUPERVISION - PIECE BMW</v>
      </c>
      <c r="N502" s="147">
        <f>+IF(OR($Q502=Parametres!$G$2,$Q502=Parametres!$G$3),I502,C502)</f>
        <v>23000.62</v>
      </c>
      <c r="O502" s="147">
        <f>+IF(OR($Q502=Parametres!$G$2,$Q502=Parametres!$G$3),J502,D502)</f>
        <v>1505.43</v>
      </c>
      <c r="P502" s="147">
        <f>+IF(OR($Q502=Parametres!$G$2,$Q502=Parametres!$G$3),K502,E502)</f>
        <v>24506.05</v>
      </c>
      <c r="Q502" s="146" t="str">
        <f t="shared" ref="Q502:S502" si="504">+F502</f>
        <v>7-Dépenses</v>
      </c>
      <c r="R502" s="145" t="str">
        <f t="shared" si="504"/>
        <v>21</v>
      </c>
      <c r="S502" s="146" t="str">
        <f t="shared" si="504"/>
        <v>_</v>
      </c>
      <c r="T502" s="150" t="str">
        <f>+VLOOKUP($L502,Data_Validation!$A:$D,1,0)</f>
        <v>21G</v>
      </c>
      <c r="U502" s="150" t="str">
        <f>+VLOOKUP($L502,Data_Validation!$A:$D,3,0)</f>
        <v>Pièces</v>
      </c>
      <c r="V502" s="150" t="str">
        <f>+VLOOKUP($L502,Data_Validation!$A:$D,4,0)</f>
        <v>Salaires cadres</v>
      </c>
      <c r="W502" s="150" t="str">
        <f>+VLOOKUP($L502,Data_Validation!$A:$E,5,0)</f>
        <v>$</v>
      </c>
      <c r="X502" s="150">
        <f>+VLOOKUP($L502,Data_Validation!$A:$F,6,0)</f>
        <v>0</v>
      </c>
    </row>
    <row r="503" spans="1:24" ht="15" customHeight="1">
      <c r="A503" s="141" t="s">
        <v>1941</v>
      </c>
      <c r="B503" s="141" t="s">
        <v>1942</v>
      </c>
      <c r="C503" s="142">
        <v>33772.25</v>
      </c>
      <c r="D503" s="142">
        <v>4055.85</v>
      </c>
      <c r="E503" s="142">
        <v>37828.1</v>
      </c>
      <c r="F503" s="141" t="s">
        <v>1875</v>
      </c>
      <c r="G503" s="141" t="s">
        <v>1943</v>
      </c>
      <c r="H503" s="143" t="s">
        <v>452</v>
      </c>
      <c r="I503" s="151"/>
      <c r="J503" s="151"/>
      <c r="K503" s="151"/>
      <c r="L503" s="145" t="str">
        <f t="shared" si="257"/>
        <v>22A</v>
      </c>
      <c r="M503" s="146" t="str">
        <f t="shared" si="258"/>
        <v>SAL. ADMIN. - NEUF BMW</v>
      </c>
      <c r="N503" s="147">
        <f>+IF(OR($Q503=Parametres!$G$2,$Q503=Parametres!$G$3),I503,C503)</f>
        <v>33772.25</v>
      </c>
      <c r="O503" s="147">
        <f>+IF(OR($Q503=Parametres!$G$2,$Q503=Parametres!$G$3),J503,D503)</f>
        <v>4055.85</v>
      </c>
      <c r="P503" s="147">
        <f>+IF(OR($Q503=Parametres!$G$2,$Q503=Parametres!$G$3),K503,E503)</f>
        <v>37828.1</v>
      </c>
      <c r="Q503" s="146" t="str">
        <f t="shared" ref="Q503:S503" si="505">+F503</f>
        <v>7-Dépenses</v>
      </c>
      <c r="R503" s="145" t="str">
        <f t="shared" si="505"/>
        <v>22</v>
      </c>
      <c r="S503" s="146" t="str">
        <f t="shared" si="505"/>
        <v>_</v>
      </c>
      <c r="T503" s="150" t="str">
        <f>+VLOOKUP($L503,Data_Validation!$A:$D,1,0)</f>
        <v>22A</v>
      </c>
      <c r="U503" s="150" t="str">
        <f>+VLOOKUP($L503,Data_Validation!$A:$D,3,0)</f>
        <v>Véhicules neufs</v>
      </c>
      <c r="V503" s="150" t="str">
        <f>+VLOOKUP($L503,Data_Validation!$A:$D,4,0)</f>
        <v>Salaires commis</v>
      </c>
      <c r="W503" s="150" t="str">
        <f>+VLOOKUP($L503,Data_Validation!$A:$E,5,0)</f>
        <v>$</v>
      </c>
      <c r="X503" s="150">
        <f>+VLOOKUP($L503,Data_Validation!$A:$F,6,0)</f>
        <v>0</v>
      </c>
    </row>
    <row r="504" spans="1:24" ht="15" customHeight="1">
      <c r="A504" s="141" t="s">
        <v>1944</v>
      </c>
      <c r="B504" s="141" t="s">
        <v>1945</v>
      </c>
      <c r="C504" s="142">
        <v>13329.09</v>
      </c>
      <c r="D504" s="142">
        <v>1520.94</v>
      </c>
      <c r="E504" s="142">
        <v>14850.03</v>
      </c>
      <c r="F504" s="141" t="s">
        <v>1875</v>
      </c>
      <c r="G504" s="141" t="s">
        <v>1943</v>
      </c>
      <c r="H504" s="143" t="s">
        <v>452</v>
      </c>
      <c r="I504" s="151"/>
      <c r="J504" s="151"/>
      <c r="K504" s="151"/>
      <c r="L504" s="145" t="str">
        <f t="shared" si="257"/>
        <v>22C</v>
      </c>
      <c r="M504" s="146" t="str">
        <f t="shared" si="258"/>
        <v>SAL. ADMIN. - USAGE BMW</v>
      </c>
      <c r="N504" s="147">
        <f>+IF(OR($Q504=Parametres!$G$2,$Q504=Parametres!$G$3),I504,C504)</f>
        <v>13329.09</v>
      </c>
      <c r="O504" s="147">
        <f>+IF(OR($Q504=Parametres!$G$2,$Q504=Parametres!$G$3),J504,D504)</f>
        <v>1520.94</v>
      </c>
      <c r="P504" s="147">
        <f>+IF(OR($Q504=Parametres!$G$2,$Q504=Parametres!$G$3),K504,E504)</f>
        <v>14850.03</v>
      </c>
      <c r="Q504" s="146" t="str">
        <f t="shared" ref="Q504:S504" si="506">+F504</f>
        <v>7-Dépenses</v>
      </c>
      <c r="R504" s="145" t="str">
        <f t="shared" si="506"/>
        <v>22</v>
      </c>
      <c r="S504" s="146" t="str">
        <f t="shared" si="506"/>
        <v>_</v>
      </c>
      <c r="T504" s="150" t="str">
        <f>+VLOOKUP($L504,Data_Validation!$A:$D,1,0)</f>
        <v>22C</v>
      </c>
      <c r="U504" s="150" t="str">
        <f>+VLOOKUP($L504,Data_Validation!$A:$D,3,0)</f>
        <v>Véhicules usagés</v>
      </c>
      <c r="V504" s="150" t="str">
        <f>+VLOOKUP($L504,Data_Validation!$A:$D,4,0)</f>
        <v>Salaires commis</v>
      </c>
      <c r="W504" s="150" t="str">
        <f>+VLOOKUP($L504,Data_Validation!$A:$E,5,0)</f>
        <v>$</v>
      </c>
      <c r="X504" s="150">
        <f>+VLOOKUP($L504,Data_Validation!$A:$F,6,0)</f>
        <v>0</v>
      </c>
    </row>
    <row r="505" spans="1:24" ht="15.75" customHeight="1">
      <c r="A505" s="141" t="s">
        <v>1950</v>
      </c>
      <c r="B505" s="141" t="s">
        <v>1951</v>
      </c>
      <c r="C505" s="142">
        <v>20254.75</v>
      </c>
      <c r="D505" s="142">
        <v>2534.9</v>
      </c>
      <c r="E505" s="142">
        <v>22789.65</v>
      </c>
      <c r="F505" s="141" t="s">
        <v>1875</v>
      </c>
      <c r="G505" s="141" t="s">
        <v>1943</v>
      </c>
      <c r="H505" s="141" t="s">
        <v>452</v>
      </c>
      <c r="I505" s="143"/>
      <c r="J505" s="143"/>
      <c r="K505" s="143"/>
      <c r="L505" s="145" t="str">
        <f t="shared" si="257"/>
        <v>22E</v>
      </c>
      <c r="M505" s="146" t="str">
        <f t="shared" si="258"/>
        <v>SAL. ADMIN. - SERV. BMW</v>
      </c>
      <c r="N505" s="147">
        <f>+IF(OR($Q505=Parametres!$G$2,$Q505=Parametres!$G$3),I505,C505)</f>
        <v>20254.75</v>
      </c>
      <c r="O505" s="147">
        <f>+IF(OR($Q505=Parametres!$G$2,$Q505=Parametres!$G$3),J505,D505)</f>
        <v>2534.9</v>
      </c>
      <c r="P505" s="147">
        <f>+IF(OR($Q505=Parametres!$G$2,$Q505=Parametres!$G$3),K505,E505)</f>
        <v>22789.65</v>
      </c>
      <c r="Q505" s="146" t="str">
        <f t="shared" ref="Q505:S505" si="507">+F505</f>
        <v>7-Dépenses</v>
      </c>
      <c r="R505" s="145" t="str">
        <f t="shared" si="507"/>
        <v>22</v>
      </c>
      <c r="S505" s="146" t="str">
        <f t="shared" si="507"/>
        <v>_</v>
      </c>
      <c r="T505" s="150" t="str">
        <f>+VLOOKUP($L505,Data_Validation!$A:$D,1,0)</f>
        <v>22E</v>
      </c>
      <c r="U505" s="150" t="str">
        <f>+VLOOKUP($L505,Data_Validation!$A:$D,3,0)</f>
        <v>Service</v>
      </c>
      <c r="V505" s="150" t="str">
        <f>+VLOOKUP($L505,Data_Validation!$A:$D,4,0)</f>
        <v>Salaires commis</v>
      </c>
      <c r="W505" s="150" t="str">
        <f>+VLOOKUP($L505,Data_Validation!$A:$E,5,0)</f>
        <v>$</v>
      </c>
      <c r="X505" s="150">
        <f>+VLOOKUP($L505,Data_Validation!$A:$F,6,0)</f>
        <v>0</v>
      </c>
    </row>
    <row r="506" spans="1:24" ht="15" customHeight="1">
      <c r="A506" s="141" t="s">
        <v>1954</v>
      </c>
      <c r="B506" s="141" t="s">
        <v>1955</v>
      </c>
      <c r="C506" s="142">
        <v>14853.66</v>
      </c>
      <c r="D506" s="142">
        <v>2027.91</v>
      </c>
      <c r="E506" s="142">
        <v>16881.57</v>
      </c>
      <c r="F506" s="141" t="s">
        <v>1875</v>
      </c>
      <c r="G506" s="141" t="s">
        <v>1943</v>
      </c>
      <c r="H506" s="143" t="s">
        <v>452</v>
      </c>
      <c r="I506" s="151"/>
      <c r="J506" s="151"/>
      <c r="K506" s="151"/>
      <c r="L506" s="145" t="str">
        <f t="shared" si="257"/>
        <v>22G</v>
      </c>
      <c r="M506" s="146" t="str">
        <f t="shared" si="258"/>
        <v>SAL. ADMIN. - PIECE BMW</v>
      </c>
      <c r="N506" s="147">
        <f>+IF(OR($Q506=Parametres!$G$2,$Q506=Parametres!$G$3),I506,C506)</f>
        <v>14853.66</v>
      </c>
      <c r="O506" s="147">
        <f>+IF(OR($Q506=Parametres!$G$2,$Q506=Parametres!$G$3),J506,D506)</f>
        <v>2027.91</v>
      </c>
      <c r="P506" s="147">
        <f>+IF(OR($Q506=Parametres!$G$2,$Q506=Parametres!$G$3),K506,E506)</f>
        <v>16881.57</v>
      </c>
      <c r="Q506" s="146" t="str">
        <f t="shared" ref="Q506:S506" si="508">+F506</f>
        <v>7-Dépenses</v>
      </c>
      <c r="R506" s="145" t="str">
        <f t="shared" si="508"/>
        <v>22</v>
      </c>
      <c r="S506" s="146" t="str">
        <f t="shared" si="508"/>
        <v>_</v>
      </c>
      <c r="T506" s="150" t="str">
        <f>+VLOOKUP($L506,Data_Validation!$A:$D,1,0)</f>
        <v>22G</v>
      </c>
      <c r="U506" s="150" t="str">
        <f>+VLOOKUP($L506,Data_Validation!$A:$D,3,0)</f>
        <v>Pièces</v>
      </c>
      <c r="V506" s="150" t="str">
        <f>+VLOOKUP($L506,Data_Validation!$A:$D,4,0)</f>
        <v>Salaires commis</v>
      </c>
      <c r="W506" s="150" t="str">
        <f>+VLOOKUP($L506,Data_Validation!$A:$E,5,0)</f>
        <v>$</v>
      </c>
      <c r="X506" s="150">
        <f>+VLOOKUP($L506,Data_Validation!$A:$F,6,0)</f>
        <v>0</v>
      </c>
    </row>
    <row r="507" spans="1:24" ht="15" customHeight="1">
      <c r="A507" s="141" t="s">
        <v>1956</v>
      </c>
      <c r="B507" s="141" t="s">
        <v>1957</v>
      </c>
      <c r="C507" s="142">
        <v>950</v>
      </c>
      <c r="D507" s="142">
        <v>450</v>
      </c>
      <c r="E507" s="142">
        <v>1400</v>
      </c>
      <c r="F507" s="141" t="s">
        <v>1875</v>
      </c>
      <c r="G507" s="141" t="s">
        <v>1958</v>
      </c>
      <c r="H507" s="143" t="s">
        <v>452</v>
      </c>
      <c r="I507" s="143"/>
      <c r="J507" s="143"/>
      <c r="K507" s="143"/>
      <c r="L507" s="145" t="str">
        <f t="shared" si="257"/>
        <v>23A</v>
      </c>
      <c r="M507" s="146" t="str">
        <f t="shared" si="258"/>
        <v>SAL. AUTRES - NEUF BMW</v>
      </c>
      <c r="N507" s="147">
        <f>+IF(OR($Q507=Parametres!$G$2,$Q507=Parametres!$G$3),I507,C507)</f>
        <v>950</v>
      </c>
      <c r="O507" s="147">
        <f>+IF(OR($Q507=Parametres!$G$2,$Q507=Parametres!$G$3),J507,D507)</f>
        <v>450</v>
      </c>
      <c r="P507" s="147">
        <f>+IF(OR($Q507=Parametres!$G$2,$Q507=Parametres!$G$3),K507,E507)</f>
        <v>1400</v>
      </c>
      <c r="Q507" s="146" t="str">
        <f t="shared" ref="Q507:S507" si="509">+F507</f>
        <v>7-Dépenses</v>
      </c>
      <c r="R507" s="145" t="str">
        <f t="shared" si="509"/>
        <v>23</v>
      </c>
      <c r="S507" s="146" t="str">
        <f t="shared" si="509"/>
        <v>_</v>
      </c>
      <c r="T507" s="150" t="str">
        <f>+VLOOKUP($L507,Data_Validation!$A:$D,1,0)</f>
        <v>23A</v>
      </c>
      <c r="U507" s="150" t="str">
        <f>+VLOOKUP($L507,Data_Validation!$A:$D,3,0)</f>
        <v>Véhicules neufs</v>
      </c>
      <c r="V507" s="150" t="str">
        <f>+VLOOKUP($L507,Data_Validation!$A:$D,4,0)</f>
        <v>salaires autres</v>
      </c>
      <c r="W507" s="150" t="str">
        <f>+VLOOKUP($L507,Data_Validation!$A:$E,5,0)</f>
        <v>$</v>
      </c>
      <c r="X507" s="150">
        <f>+VLOOKUP($L507,Data_Validation!$A:$F,6,0)</f>
        <v>0</v>
      </c>
    </row>
    <row r="508" spans="1:24" ht="15" customHeight="1">
      <c r="A508" s="141" t="s">
        <v>1959</v>
      </c>
      <c r="B508" s="141" t="s">
        <v>1960</v>
      </c>
      <c r="C508" s="142">
        <v>99381.94</v>
      </c>
      <c r="D508" s="142">
        <v>14307.96</v>
      </c>
      <c r="E508" s="142">
        <v>113689.9</v>
      </c>
      <c r="F508" s="141" t="s">
        <v>1875</v>
      </c>
      <c r="G508" s="141" t="s">
        <v>1958</v>
      </c>
      <c r="H508" s="143" t="s">
        <v>452</v>
      </c>
      <c r="I508" s="143"/>
      <c r="J508" s="143"/>
      <c r="K508" s="143"/>
      <c r="L508" s="145" t="str">
        <f t="shared" si="257"/>
        <v>23E</v>
      </c>
      <c r="M508" s="146" t="str">
        <f t="shared" si="258"/>
        <v>SAL. AUTRES - SERV. BMW</v>
      </c>
      <c r="N508" s="147">
        <f>+IF(OR($Q508=Parametres!$G$2,$Q508=Parametres!$G$3),I508,C508)</f>
        <v>99381.94</v>
      </c>
      <c r="O508" s="147">
        <f>+IF(OR($Q508=Parametres!$G$2,$Q508=Parametres!$G$3),J508,D508)</f>
        <v>14307.96</v>
      </c>
      <c r="P508" s="147">
        <f>+IF(OR($Q508=Parametres!$G$2,$Q508=Parametres!$G$3),K508,E508)</f>
        <v>113689.9</v>
      </c>
      <c r="Q508" s="146" t="str">
        <f t="shared" ref="Q508:S508" si="510">+F508</f>
        <v>7-Dépenses</v>
      </c>
      <c r="R508" s="145" t="str">
        <f t="shared" si="510"/>
        <v>23</v>
      </c>
      <c r="S508" s="146" t="str">
        <f t="shared" si="510"/>
        <v>_</v>
      </c>
      <c r="T508" s="150" t="str">
        <f>+VLOOKUP($L508,Data_Validation!$A:$D,1,0)</f>
        <v>23E</v>
      </c>
      <c r="U508" s="150" t="str">
        <f>+VLOOKUP($L508,Data_Validation!$A:$D,3,0)</f>
        <v>Service</v>
      </c>
      <c r="V508" s="150" t="str">
        <f>+VLOOKUP($L508,Data_Validation!$A:$D,4,0)</f>
        <v>salaires autres</v>
      </c>
      <c r="W508" s="150" t="str">
        <f>+VLOOKUP($L508,Data_Validation!$A:$E,5,0)</f>
        <v>$</v>
      </c>
      <c r="X508" s="150">
        <f>+VLOOKUP($L508,Data_Validation!$A:$F,6,0)</f>
        <v>0</v>
      </c>
    </row>
    <row r="509" spans="1:24" ht="15.75" customHeight="1">
      <c r="A509" s="141" t="s">
        <v>1961</v>
      </c>
      <c r="B509" s="141" t="s">
        <v>1962</v>
      </c>
      <c r="C509" s="142">
        <v>130718.99</v>
      </c>
      <c r="D509" s="142">
        <v>16607</v>
      </c>
      <c r="E509" s="142">
        <v>147325.99</v>
      </c>
      <c r="F509" s="141" t="s">
        <v>1875</v>
      </c>
      <c r="G509" s="141" t="s">
        <v>1958</v>
      </c>
      <c r="H509" s="143" t="s">
        <v>452</v>
      </c>
      <c r="I509" s="143"/>
      <c r="J509" s="143"/>
      <c r="K509" s="143"/>
      <c r="L509" s="145" t="str">
        <f t="shared" si="257"/>
        <v>23G</v>
      </c>
      <c r="M509" s="146" t="str">
        <f t="shared" si="258"/>
        <v>SAL. AUTRES - PIECE BMW</v>
      </c>
      <c r="N509" s="147">
        <f>+IF(OR($Q509=Parametres!$G$2,$Q509=Parametres!$G$3),I509,C509)</f>
        <v>130718.99</v>
      </c>
      <c r="O509" s="147">
        <f>+IF(OR($Q509=Parametres!$G$2,$Q509=Parametres!$G$3),J509,D509)</f>
        <v>16607</v>
      </c>
      <c r="P509" s="147">
        <f>+IF(OR($Q509=Parametres!$G$2,$Q509=Parametres!$G$3),K509,E509)</f>
        <v>147325.99</v>
      </c>
      <c r="Q509" s="146" t="str">
        <f t="shared" ref="Q509:S509" si="511">+F509</f>
        <v>7-Dépenses</v>
      </c>
      <c r="R509" s="145" t="str">
        <f t="shared" si="511"/>
        <v>23</v>
      </c>
      <c r="S509" s="146" t="str">
        <f t="shared" si="511"/>
        <v>_</v>
      </c>
      <c r="T509" s="150" t="str">
        <f>+VLOOKUP($L509,Data_Validation!$A:$D,1,0)</f>
        <v>23G</v>
      </c>
      <c r="U509" s="150" t="str">
        <f>+VLOOKUP($L509,Data_Validation!$A:$D,3,0)</f>
        <v>Pièces</v>
      </c>
      <c r="V509" s="150" t="str">
        <f>+VLOOKUP($L509,Data_Validation!$A:$D,4,0)</f>
        <v>salaires autres</v>
      </c>
      <c r="W509" s="150" t="str">
        <f>+VLOOKUP($L509,Data_Validation!$A:$E,5,0)</f>
        <v>$</v>
      </c>
      <c r="X509" s="150">
        <f>+VLOOKUP($L509,Data_Validation!$A:$F,6,0)</f>
        <v>0</v>
      </c>
    </row>
    <row r="510" spans="1:24" ht="15" customHeight="1">
      <c r="A510" s="141" t="s">
        <v>1964</v>
      </c>
      <c r="B510" s="141" t="s">
        <v>1965</v>
      </c>
      <c r="C510" s="142">
        <v>50588.77</v>
      </c>
      <c r="D510" s="142">
        <v>7775.1</v>
      </c>
      <c r="E510" s="142">
        <v>58363.87</v>
      </c>
      <c r="F510" s="141" t="s">
        <v>1875</v>
      </c>
      <c r="G510" s="141" t="s">
        <v>1966</v>
      </c>
      <c r="H510" s="143" t="s">
        <v>452</v>
      </c>
      <c r="I510" s="151"/>
      <c r="J510" s="151"/>
      <c r="K510" s="151"/>
      <c r="L510" s="145" t="str">
        <f t="shared" si="257"/>
        <v>24A</v>
      </c>
      <c r="M510" s="146" t="str">
        <f t="shared" si="258"/>
        <v>SAL. ABSENCE - NEUF BMW</v>
      </c>
      <c r="N510" s="147">
        <f>+IF(OR($Q510=Parametres!$G$2,$Q510=Parametres!$G$3),I510,C510)</f>
        <v>50588.77</v>
      </c>
      <c r="O510" s="147">
        <f>+IF(OR($Q510=Parametres!$G$2,$Q510=Parametres!$G$3),J510,D510)</f>
        <v>7775.1</v>
      </c>
      <c r="P510" s="147">
        <f>+IF(OR($Q510=Parametres!$G$2,$Q510=Parametres!$G$3),K510,E510)</f>
        <v>58363.87</v>
      </c>
      <c r="Q510" s="146" t="str">
        <f t="shared" ref="Q510:S510" si="512">+F510</f>
        <v>7-Dépenses</v>
      </c>
      <c r="R510" s="145" t="str">
        <f t="shared" si="512"/>
        <v>24</v>
      </c>
      <c r="S510" s="146" t="str">
        <f t="shared" si="512"/>
        <v>_</v>
      </c>
      <c r="T510" s="150" t="str">
        <f>+VLOOKUP($L510,Data_Validation!$A:$D,1,0)</f>
        <v>24A</v>
      </c>
      <c r="U510" s="150" t="str">
        <f>+VLOOKUP($L510,Data_Validation!$A:$D,3,0)</f>
        <v>Véhicules neufs</v>
      </c>
      <c r="V510" s="150" t="str">
        <f>+VLOOKUP($L510,Data_Validation!$A:$D,4,0)</f>
        <v>Salaires en absences</v>
      </c>
      <c r="W510" s="150" t="str">
        <f>+VLOOKUP($L510,Data_Validation!$A:$E,5,0)</f>
        <v>$</v>
      </c>
      <c r="X510" s="150">
        <f>+VLOOKUP($L510,Data_Validation!$A:$F,6,0)</f>
        <v>0</v>
      </c>
    </row>
    <row r="511" spans="1:24" ht="15" customHeight="1">
      <c r="A511" s="141" t="s">
        <v>1969</v>
      </c>
      <c r="B511" s="141" t="s">
        <v>1970</v>
      </c>
      <c r="C511" s="142">
        <v>25875.26</v>
      </c>
      <c r="D511" s="142">
        <v>3983.91</v>
      </c>
      <c r="E511" s="142">
        <v>29859.17</v>
      </c>
      <c r="F511" s="141" t="s">
        <v>1875</v>
      </c>
      <c r="G511" s="141" t="s">
        <v>1966</v>
      </c>
      <c r="H511" s="143" t="s">
        <v>452</v>
      </c>
      <c r="I511" s="151"/>
      <c r="J511" s="151"/>
      <c r="K511" s="151"/>
      <c r="L511" s="145" t="str">
        <f t="shared" si="257"/>
        <v>24C</v>
      </c>
      <c r="M511" s="146" t="str">
        <f t="shared" si="258"/>
        <v>SAL. ABSENCE - USAGE BMW</v>
      </c>
      <c r="N511" s="147">
        <f>+IF(OR($Q511=Parametres!$G$2,$Q511=Parametres!$G$3),I511,C511)</f>
        <v>25875.26</v>
      </c>
      <c r="O511" s="147">
        <f>+IF(OR($Q511=Parametres!$G$2,$Q511=Parametres!$G$3),J511,D511)</f>
        <v>3983.91</v>
      </c>
      <c r="P511" s="147">
        <f>+IF(OR($Q511=Parametres!$G$2,$Q511=Parametres!$G$3),K511,E511)</f>
        <v>29859.17</v>
      </c>
      <c r="Q511" s="146" t="str">
        <f t="shared" ref="Q511:S511" si="513">+F511</f>
        <v>7-Dépenses</v>
      </c>
      <c r="R511" s="145" t="str">
        <f t="shared" si="513"/>
        <v>24</v>
      </c>
      <c r="S511" s="146" t="str">
        <f t="shared" si="513"/>
        <v>_</v>
      </c>
      <c r="T511" s="150" t="str">
        <f>+VLOOKUP($L511,Data_Validation!$A:$D,1,0)</f>
        <v>24C</v>
      </c>
      <c r="U511" s="150" t="str">
        <f>+VLOOKUP($L511,Data_Validation!$A:$D,3,0)</f>
        <v>Véhicules usagés</v>
      </c>
      <c r="V511" s="150" t="str">
        <f>+VLOOKUP($L511,Data_Validation!$A:$D,4,0)</f>
        <v>Salaires en absences</v>
      </c>
      <c r="W511" s="150" t="str">
        <f>+VLOOKUP($L511,Data_Validation!$A:$E,5,0)</f>
        <v>$</v>
      </c>
      <c r="X511" s="150">
        <f>+VLOOKUP($L511,Data_Validation!$A:$F,6,0)</f>
        <v>0</v>
      </c>
    </row>
    <row r="512" spans="1:24" ht="15" customHeight="1">
      <c r="A512" s="141" t="s">
        <v>1973</v>
      </c>
      <c r="B512" s="141" t="s">
        <v>1974</v>
      </c>
      <c r="C512" s="142">
        <v>90716.22</v>
      </c>
      <c r="D512" s="142">
        <v>12120.61</v>
      </c>
      <c r="E512" s="142">
        <v>102836.83</v>
      </c>
      <c r="F512" s="141" t="s">
        <v>1875</v>
      </c>
      <c r="G512" s="141" t="s">
        <v>1966</v>
      </c>
      <c r="H512" s="141" t="s">
        <v>452</v>
      </c>
      <c r="I512" s="143"/>
      <c r="J512" s="143"/>
      <c r="K512" s="143"/>
      <c r="L512" s="145" t="str">
        <f t="shared" ref="L512:L766" si="514">+B512</f>
        <v>24E</v>
      </c>
      <c r="M512" s="146" t="str">
        <f t="shared" ref="M512:M766" si="515">+A512</f>
        <v>SAL. ABSENCE - SERV. BMW</v>
      </c>
      <c r="N512" s="147">
        <f>+IF(OR($Q512=Parametres!$G$2,$Q512=Parametres!$G$3),I512,C512)</f>
        <v>90716.22</v>
      </c>
      <c r="O512" s="147">
        <f>+IF(OR($Q512=Parametres!$G$2,$Q512=Parametres!$G$3),J512,D512)</f>
        <v>12120.61</v>
      </c>
      <c r="P512" s="147">
        <f>+IF(OR($Q512=Parametres!$G$2,$Q512=Parametres!$G$3),K512,E512)</f>
        <v>102836.83</v>
      </c>
      <c r="Q512" s="146" t="str">
        <f t="shared" ref="Q512:S512" si="516">+F512</f>
        <v>7-Dépenses</v>
      </c>
      <c r="R512" s="145" t="str">
        <f t="shared" si="516"/>
        <v>24</v>
      </c>
      <c r="S512" s="146" t="str">
        <f t="shared" si="516"/>
        <v>_</v>
      </c>
      <c r="T512" s="150" t="str">
        <f>+VLOOKUP($L512,Data_Validation!$A:$D,1,0)</f>
        <v>24E</v>
      </c>
      <c r="U512" s="150" t="str">
        <f>+VLOOKUP($L512,Data_Validation!$A:$D,3,0)</f>
        <v>Service</v>
      </c>
      <c r="V512" s="150" t="str">
        <f>+VLOOKUP($L512,Data_Validation!$A:$D,4,0)</f>
        <v>Salaires en absences</v>
      </c>
      <c r="W512" s="150" t="str">
        <f>+VLOOKUP($L512,Data_Validation!$A:$E,5,0)</f>
        <v>$</v>
      </c>
      <c r="X512" s="150">
        <f>+VLOOKUP($L512,Data_Validation!$A:$F,6,0)</f>
        <v>0</v>
      </c>
    </row>
    <row r="513" spans="1:24" ht="15.75" customHeight="1">
      <c r="A513" s="141" t="s">
        <v>1975</v>
      </c>
      <c r="B513" s="141" t="s">
        <v>1976</v>
      </c>
      <c r="C513" s="142">
        <v>23082.83</v>
      </c>
      <c r="D513" s="142">
        <v>3924.58</v>
      </c>
      <c r="E513" s="142">
        <v>27007.41</v>
      </c>
      <c r="F513" s="141" t="s">
        <v>1875</v>
      </c>
      <c r="G513" s="141" t="s">
        <v>1966</v>
      </c>
      <c r="H513" s="143" t="s">
        <v>452</v>
      </c>
      <c r="I513" s="151"/>
      <c r="J513" s="151"/>
      <c r="K513" s="151"/>
      <c r="L513" s="145" t="str">
        <f t="shared" si="514"/>
        <v>24G</v>
      </c>
      <c r="M513" s="146" t="str">
        <f t="shared" si="515"/>
        <v>SAL. ABSENCE - PIECE BMW</v>
      </c>
      <c r="N513" s="147">
        <f>+IF(OR($Q513=Parametres!$G$2,$Q513=Parametres!$G$3),I513,C513)</f>
        <v>23082.83</v>
      </c>
      <c r="O513" s="147">
        <f>+IF(OR($Q513=Parametres!$G$2,$Q513=Parametres!$G$3),J513,D513)</f>
        <v>3924.58</v>
      </c>
      <c r="P513" s="147">
        <f>+IF(OR($Q513=Parametres!$G$2,$Q513=Parametres!$G$3),K513,E513)</f>
        <v>27007.41</v>
      </c>
      <c r="Q513" s="146" t="str">
        <f t="shared" ref="Q513:S513" si="517">+F513</f>
        <v>7-Dépenses</v>
      </c>
      <c r="R513" s="145" t="str">
        <f t="shared" si="517"/>
        <v>24</v>
      </c>
      <c r="S513" s="146" t="str">
        <f t="shared" si="517"/>
        <v>_</v>
      </c>
      <c r="T513" s="150" t="str">
        <f>+VLOOKUP($L513,Data_Validation!$A:$D,1,0)</f>
        <v>24G</v>
      </c>
      <c r="U513" s="150" t="str">
        <f>+VLOOKUP($L513,Data_Validation!$A:$D,3,0)</f>
        <v>Pièces</v>
      </c>
      <c r="V513" s="150" t="str">
        <f>+VLOOKUP($L513,Data_Validation!$A:$D,4,0)</f>
        <v>Salaires en absences</v>
      </c>
      <c r="W513" s="150" t="str">
        <f>+VLOOKUP($L513,Data_Validation!$A:$E,5,0)</f>
        <v>$</v>
      </c>
      <c r="X513" s="150">
        <f>+VLOOKUP($L513,Data_Validation!$A:$F,6,0)</f>
        <v>0</v>
      </c>
    </row>
    <row r="514" spans="1:24" ht="15" customHeight="1">
      <c r="A514" s="141" t="s">
        <v>1979</v>
      </c>
      <c r="B514" s="141" t="s">
        <v>1980</v>
      </c>
      <c r="C514" s="142">
        <v>60422.47</v>
      </c>
      <c r="D514" s="142">
        <v>5864.43</v>
      </c>
      <c r="E514" s="142">
        <v>66286.899999999994</v>
      </c>
      <c r="F514" s="141" t="s">
        <v>1875</v>
      </c>
      <c r="G514" s="141" t="s">
        <v>1981</v>
      </c>
      <c r="H514" s="143" t="s">
        <v>452</v>
      </c>
      <c r="I514" s="151"/>
      <c r="J514" s="151"/>
      <c r="K514" s="151"/>
      <c r="L514" s="145" t="str">
        <f t="shared" si="514"/>
        <v>25A</v>
      </c>
      <c r="M514" s="146" t="str">
        <f t="shared" si="515"/>
        <v>TAXES PAYE - NEUF BMW</v>
      </c>
      <c r="N514" s="147">
        <f>+IF(OR($Q514=Parametres!$G$2,$Q514=Parametres!$G$3),I514,C514)</f>
        <v>60422.47</v>
      </c>
      <c r="O514" s="147">
        <f>+IF(OR($Q514=Parametres!$G$2,$Q514=Parametres!$G$3),J514,D514)</f>
        <v>5864.43</v>
      </c>
      <c r="P514" s="147">
        <f>+IF(OR($Q514=Parametres!$G$2,$Q514=Parametres!$G$3),K514,E514)</f>
        <v>66286.899999999994</v>
      </c>
      <c r="Q514" s="146" t="str">
        <f t="shared" ref="Q514:S514" si="518">+F514</f>
        <v>7-Dépenses</v>
      </c>
      <c r="R514" s="145" t="str">
        <f t="shared" si="518"/>
        <v>25</v>
      </c>
      <c r="S514" s="146" t="str">
        <f t="shared" si="518"/>
        <v>_</v>
      </c>
      <c r="T514" s="150" t="str">
        <f>+VLOOKUP($L514,Data_Validation!$A:$D,1,0)</f>
        <v>25A</v>
      </c>
      <c r="U514" s="150" t="str">
        <f>+VLOOKUP($L514,Data_Validation!$A:$D,3,0)</f>
        <v>Véhicules neufs</v>
      </c>
      <c r="V514" s="150" t="str">
        <f>+VLOOKUP($L514,Data_Validation!$A:$D,4,0)</f>
        <v>Déduction à la source</v>
      </c>
      <c r="W514" s="150" t="str">
        <f>+VLOOKUP($L514,Data_Validation!$A:$E,5,0)</f>
        <v>$</v>
      </c>
      <c r="X514" s="150">
        <f>+VLOOKUP($L514,Data_Validation!$A:$F,6,0)</f>
        <v>0</v>
      </c>
    </row>
    <row r="515" spans="1:24" ht="15" customHeight="1">
      <c r="A515" s="141" t="s">
        <v>1982</v>
      </c>
      <c r="B515" s="141" t="s">
        <v>1983</v>
      </c>
      <c r="C515" s="142">
        <v>30855.78</v>
      </c>
      <c r="D515" s="142">
        <v>3005.51</v>
      </c>
      <c r="E515" s="142">
        <v>33861.29</v>
      </c>
      <c r="F515" s="141" t="s">
        <v>1875</v>
      </c>
      <c r="G515" s="141" t="s">
        <v>1981</v>
      </c>
      <c r="H515" s="143" t="s">
        <v>452</v>
      </c>
      <c r="I515" s="151"/>
      <c r="J515" s="151"/>
      <c r="K515" s="151"/>
      <c r="L515" s="145" t="str">
        <f t="shared" si="514"/>
        <v>25C</v>
      </c>
      <c r="M515" s="146" t="str">
        <f t="shared" si="515"/>
        <v>TAXES PAYE - USAGE BMW</v>
      </c>
      <c r="N515" s="147">
        <f>+IF(OR($Q515=Parametres!$G$2,$Q515=Parametres!$G$3),I515,C515)</f>
        <v>30855.78</v>
      </c>
      <c r="O515" s="147">
        <f>+IF(OR($Q515=Parametres!$G$2,$Q515=Parametres!$G$3),J515,D515)</f>
        <v>3005.51</v>
      </c>
      <c r="P515" s="147">
        <f>+IF(OR($Q515=Parametres!$G$2,$Q515=Parametres!$G$3),K515,E515)</f>
        <v>33861.29</v>
      </c>
      <c r="Q515" s="146" t="str">
        <f t="shared" ref="Q515:S515" si="519">+F515</f>
        <v>7-Dépenses</v>
      </c>
      <c r="R515" s="145" t="str">
        <f t="shared" si="519"/>
        <v>25</v>
      </c>
      <c r="S515" s="146" t="str">
        <f t="shared" si="519"/>
        <v>_</v>
      </c>
      <c r="T515" s="150" t="str">
        <f>+VLOOKUP($L515,Data_Validation!$A:$D,1,0)</f>
        <v>25C</v>
      </c>
      <c r="U515" s="150" t="str">
        <f>+VLOOKUP($L515,Data_Validation!$A:$D,3,0)</f>
        <v>Véhicules usagés</v>
      </c>
      <c r="V515" s="150" t="str">
        <f>+VLOOKUP($L515,Data_Validation!$A:$D,4,0)</f>
        <v>Déduction à la source</v>
      </c>
      <c r="W515" s="150" t="str">
        <f>+VLOOKUP($L515,Data_Validation!$A:$E,5,0)</f>
        <v>$</v>
      </c>
      <c r="X515" s="150">
        <f>+VLOOKUP($L515,Data_Validation!$A:$F,6,0)</f>
        <v>0</v>
      </c>
    </row>
    <row r="516" spans="1:24" ht="15" customHeight="1">
      <c r="A516" s="141" t="s">
        <v>1984</v>
      </c>
      <c r="B516" s="141" t="s">
        <v>1985</v>
      </c>
      <c r="C516" s="142">
        <v>106872.71</v>
      </c>
      <c r="D516" s="142">
        <v>11912.46</v>
      </c>
      <c r="E516" s="142">
        <v>118785.17</v>
      </c>
      <c r="F516" s="141" t="s">
        <v>1875</v>
      </c>
      <c r="G516" s="141" t="s">
        <v>1981</v>
      </c>
      <c r="H516" s="143" t="s">
        <v>452</v>
      </c>
      <c r="I516" s="151"/>
      <c r="J516" s="151"/>
      <c r="K516" s="151"/>
      <c r="L516" s="145" t="str">
        <f t="shared" si="514"/>
        <v>25E</v>
      </c>
      <c r="M516" s="146" t="str">
        <f t="shared" si="515"/>
        <v>TAXES PAYE - SERV. BMW</v>
      </c>
      <c r="N516" s="147">
        <f>+IF(OR($Q516=Parametres!$G$2,$Q516=Parametres!$G$3),I516,C516)</f>
        <v>106872.71</v>
      </c>
      <c r="O516" s="147">
        <f>+IF(OR($Q516=Parametres!$G$2,$Q516=Parametres!$G$3),J516,D516)</f>
        <v>11912.46</v>
      </c>
      <c r="P516" s="147">
        <f>+IF(OR($Q516=Parametres!$G$2,$Q516=Parametres!$G$3),K516,E516)</f>
        <v>118785.17</v>
      </c>
      <c r="Q516" s="146" t="str">
        <f t="shared" ref="Q516:S516" si="520">+F516</f>
        <v>7-Dépenses</v>
      </c>
      <c r="R516" s="145" t="str">
        <f t="shared" si="520"/>
        <v>25</v>
      </c>
      <c r="S516" s="146" t="str">
        <f t="shared" si="520"/>
        <v>_</v>
      </c>
      <c r="T516" s="150" t="str">
        <f>+VLOOKUP($L516,Data_Validation!$A:$D,1,0)</f>
        <v>25E</v>
      </c>
      <c r="U516" s="150" t="str">
        <f>+VLOOKUP($L516,Data_Validation!$A:$D,3,0)</f>
        <v>Service</v>
      </c>
      <c r="V516" s="150" t="str">
        <f>+VLOOKUP($L516,Data_Validation!$A:$D,4,0)</f>
        <v>Déduction à la source</v>
      </c>
      <c r="W516" s="150" t="str">
        <f>+VLOOKUP($L516,Data_Validation!$A:$E,5,0)</f>
        <v>$</v>
      </c>
      <c r="X516" s="150">
        <f>+VLOOKUP($L516,Data_Validation!$A:$F,6,0)</f>
        <v>0</v>
      </c>
    </row>
    <row r="517" spans="1:24" ht="15.75" customHeight="1">
      <c r="A517" s="141" t="s">
        <v>1986</v>
      </c>
      <c r="B517" s="141" t="s">
        <v>1987</v>
      </c>
      <c r="C517" s="142">
        <v>26385.72</v>
      </c>
      <c r="D517" s="142">
        <v>3348.81</v>
      </c>
      <c r="E517" s="142">
        <v>29734.53</v>
      </c>
      <c r="F517" s="141" t="s">
        <v>1875</v>
      </c>
      <c r="G517" s="141" t="s">
        <v>1981</v>
      </c>
      <c r="H517" s="143" t="s">
        <v>452</v>
      </c>
      <c r="I517" s="143"/>
      <c r="J517" s="143"/>
      <c r="K517" s="143"/>
      <c r="L517" s="145" t="str">
        <f t="shared" si="514"/>
        <v>25G</v>
      </c>
      <c r="M517" s="146" t="str">
        <f t="shared" si="515"/>
        <v>TAXES PAYE - PIECE BMW</v>
      </c>
      <c r="N517" s="147">
        <f>+IF(OR($Q517=Parametres!$G$2,$Q517=Parametres!$G$3),I517,C517)</f>
        <v>26385.72</v>
      </c>
      <c r="O517" s="147">
        <f>+IF(OR($Q517=Parametres!$G$2,$Q517=Parametres!$G$3),J517,D517)</f>
        <v>3348.81</v>
      </c>
      <c r="P517" s="147">
        <f>+IF(OR($Q517=Parametres!$G$2,$Q517=Parametres!$G$3),K517,E517)</f>
        <v>29734.53</v>
      </c>
      <c r="Q517" s="146" t="str">
        <f t="shared" ref="Q517:S517" si="521">+F517</f>
        <v>7-Dépenses</v>
      </c>
      <c r="R517" s="145" t="str">
        <f t="shared" si="521"/>
        <v>25</v>
      </c>
      <c r="S517" s="146" t="str">
        <f t="shared" si="521"/>
        <v>_</v>
      </c>
      <c r="T517" s="150" t="str">
        <f>+VLOOKUP($L517,Data_Validation!$A:$D,1,0)</f>
        <v>25G</v>
      </c>
      <c r="U517" s="150" t="str">
        <f>+VLOOKUP($L517,Data_Validation!$A:$D,3,0)</f>
        <v>Pièces</v>
      </c>
      <c r="V517" s="150" t="str">
        <f>+VLOOKUP($L517,Data_Validation!$A:$D,4,0)</f>
        <v>Déduction à la source</v>
      </c>
      <c r="W517" s="150" t="str">
        <f>+VLOOKUP($L517,Data_Validation!$A:$E,5,0)</f>
        <v>$</v>
      </c>
      <c r="X517" s="150">
        <f>+VLOOKUP($L517,Data_Validation!$A:$F,6,0)</f>
        <v>0</v>
      </c>
    </row>
    <row r="518" spans="1:24" ht="15" customHeight="1">
      <c r="A518" s="141" t="s">
        <v>1994</v>
      </c>
      <c r="B518" s="141" t="s">
        <v>1995</v>
      </c>
      <c r="C518" s="142">
        <v>-0.04</v>
      </c>
      <c r="D518" s="142">
        <v>0</v>
      </c>
      <c r="E518" s="142">
        <v>-0.04</v>
      </c>
      <c r="F518" s="141" t="s">
        <v>1875</v>
      </c>
      <c r="G518" s="141" t="s">
        <v>1981</v>
      </c>
      <c r="H518" s="143" t="s">
        <v>452</v>
      </c>
      <c r="I518" s="151"/>
      <c r="J518" s="151"/>
      <c r="K518" s="151"/>
      <c r="L518" s="145" t="str">
        <f t="shared" si="514"/>
        <v>25I</v>
      </c>
      <c r="M518" s="146" t="str">
        <f t="shared" si="515"/>
        <v>TAXES PAYE - CARROSSERIE BMW</v>
      </c>
      <c r="N518" s="147">
        <f>+IF(OR($Q518=Parametres!$G$2,$Q518=Parametres!$G$3),I518,C518)</f>
        <v>-0.04</v>
      </c>
      <c r="O518" s="147">
        <f>+IF(OR($Q518=Parametres!$G$2,$Q518=Parametres!$G$3),J518,D518)</f>
        <v>0</v>
      </c>
      <c r="P518" s="147">
        <f>+IF(OR($Q518=Parametres!$G$2,$Q518=Parametres!$G$3),K518,E518)</f>
        <v>-0.04</v>
      </c>
      <c r="Q518" s="146" t="str">
        <f t="shared" ref="Q518:S518" si="522">+F518</f>
        <v>7-Dépenses</v>
      </c>
      <c r="R518" s="145" t="str">
        <f t="shared" si="522"/>
        <v>25</v>
      </c>
      <c r="S518" s="146" t="str">
        <f t="shared" si="522"/>
        <v>_</v>
      </c>
      <c r="T518" s="165" t="str">
        <f>+VLOOKUP($L518,Data_Validation!$A:$D,1,0)</f>
        <v>25I</v>
      </c>
      <c r="U518" s="150" t="str">
        <f>+VLOOKUP($L518,Data_Validation!$A:$D,3,0)</f>
        <v>Carrosserie</v>
      </c>
      <c r="V518" s="150" t="str">
        <f>+VLOOKUP($L518,Data_Validation!$A:$D,4,0)</f>
        <v>Déduction à la source</v>
      </c>
      <c r="W518" s="150" t="str">
        <f>+VLOOKUP($L518,Data_Validation!$A:$E,5,0)</f>
        <v>$</v>
      </c>
      <c r="X518" s="150">
        <f>+VLOOKUP($L518,Data_Validation!$A:$F,6,0)</f>
        <v>0</v>
      </c>
    </row>
    <row r="519" spans="1:24" ht="15" customHeight="1">
      <c r="A519" s="141" t="s">
        <v>2001</v>
      </c>
      <c r="B519" s="141" t="s">
        <v>2002</v>
      </c>
      <c r="C519" s="142">
        <v>108945.66</v>
      </c>
      <c r="D519" s="142">
        <v>13056.46</v>
      </c>
      <c r="E519" s="142">
        <v>122002.12</v>
      </c>
      <c r="F519" s="141" t="s">
        <v>1875</v>
      </c>
      <c r="G519" s="141" t="s">
        <v>2003</v>
      </c>
      <c r="H519" s="143" t="s">
        <v>452</v>
      </c>
      <c r="I519" s="151"/>
      <c r="J519" s="151"/>
      <c r="K519" s="151"/>
      <c r="L519" s="145" t="str">
        <f t="shared" si="514"/>
        <v>26E</v>
      </c>
      <c r="M519" s="146" t="str">
        <f t="shared" si="515"/>
        <v>SAL. SPECIALISTES - SERV. BMW</v>
      </c>
      <c r="N519" s="147">
        <f>+IF(OR($Q519=Parametres!$G$2,$Q519=Parametres!$G$3),I519,C519)</f>
        <v>108945.66</v>
      </c>
      <c r="O519" s="147">
        <f>+IF(OR($Q519=Parametres!$G$2,$Q519=Parametres!$G$3),J519,D519)</f>
        <v>13056.46</v>
      </c>
      <c r="P519" s="147">
        <f>+IF(OR($Q519=Parametres!$G$2,$Q519=Parametres!$G$3),K519,E519)</f>
        <v>122002.12</v>
      </c>
      <c r="Q519" s="146" t="str">
        <f t="shared" ref="Q519:S519" si="523">+F519</f>
        <v>7-Dépenses</v>
      </c>
      <c r="R519" s="145" t="str">
        <f t="shared" si="523"/>
        <v>26</v>
      </c>
      <c r="S519" s="146" t="str">
        <f t="shared" si="523"/>
        <v>_</v>
      </c>
      <c r="T519" s="150" t="str">
        <f>+VLOOKUP($L519,Data_Validation!$A:$D,1,0)</f>
        <v>26E</v>
      </c>
      <c r="U519" s="150" t="str">
        <f>+VLOOKUP($L519,Data_Validation!$A:$D,3,0)</f>
        <v>Service</v>
      </c>
      <c r="V519" s="150" t="str">
        <f>+VLOOKUP($L519,Data_Validation!$A:$D,4,0)</f>
        <v>Salaires spécialistes</v>
      </c>
      <c r="W519" s="150" t="str">
        <f>+VLOOKUP($L519,Data_Validation!$A:$E,5,0)</f>
        <v>$</v>
      </c>
      <c r="X519" s="150">
        <f>+VLOOKUP($L519,Data_Validation!$A:$F,6,0)</f>
        <v>0</v>
      </c>
    </row>
    <row r="520" spans="1:24" ht="15" customHeight="1">
      <c r="A520" s="141" t="s">
        <v>2008</v>
      </c>
      <c r="B520" s="141" t="s">
        <v>2009</v>
      </c>
      <c r="C520" s="142">
        <v>31817.01</v>
      </c>
      <c r="D520" s="142">
        <v>2171.66</v>
      </c>
      <c r="E520" s="142">
        <v>33988.67</v>
      </c>
      <c r="F520" s="141" t="s">
        <v>1875</v>
      </c>
      <c r="G520" s="141" t="s">
        <v>2010</v>
      </c>
      <c r="H520" s="143" t="s">
        <v>452</v>
      </c>
      <c r="I520" s="151"/>
      <c r="J520" s="151"/>
      <c r="K520" s="151"/>
      <c r="L520" s="145" t="str">
        <f t="shared" si="514"/>
        <v>27A</v>
      </c>
      <c r="M520" s="146" t="str">
        <f t="shared" si="515"/>
        <v>AVANT. SOCIAUX - NEUF BMW</v>
      </c>
      <c r="N520" s="147">
        <f>+IF(OR($Q520=Parametres!$G$2,$Q520=Parametres!$G$3),I520,C520)</f>
        <v>31817.01</v>
      </c>
      <c r="O520" s="147">
        <f>+IF(OR($Q520=Parametres!$G$2,$Q520=Parametres!$G$3),J520,D520)</f>
        <v>2171.66</v>
      </c>
      <c r="P520" s="147">
        <f>+IF(OR($Q520=Parametres!$G$2,$Q520=Parametres!$G$3),K520,E520)</f>
        <v>33988.67</v>
      </c>
      <c r="Q520" s="146" t="str">
        <f t="shared" ref="Q520:S520" si="524">+F520</f>
        <v>7-Dépenses</v>
      </c>
      <c r="R520" s="145" t="str">
        <f t="shared" si="524"/>
        <v>27</v>
      </c>
      <c r="S520" s="146" t="str">
        <f t="shared" si="524"/>
        <v>_</v>
      </c>
      <c r="T520" s="150" t="str">
        <f>+VLOOKUP($L520,Data_Validation!$A:$D,1,0)</f>
        <v>27A</v>
      </c>
      <c r="U520" s="150" t="str">
        <f>+VLOOKUP($L520,Data_Validation!$A:$D,3,0)</f>
        <v>Véhicules neufs</v>
      </c>
      <c r="V520" s="150" t="str">
        <f>+VLOOKUP($L520,Data_Validation!$A:$D,4,0)</f>
        <v>Bénéfices marginaux</v>
      </c>
      <c r="W520" s="150" t="str">
        <f>+VLOOKUP($L520,Data_Validation!$A:$E,5,0)</f>
        <v>$</v>
      </c>
      <c r="X520" s="150">
        <f>+VLOOKUP($L520,Data_Validation!$A:$F,6,0)</f>
        <v>0</v>
      </c>
    </row>
    <row r="521" spans="1:24" ht="15.75" customHeight="1">
      <c r="A521" s="141" t="s">
        <v>2013</v>
      </c>
      <c r="B521" s="141" t="s">
        <v>2014</v>
      </c>
      <c r="C521" s="142">
        <v>15390.82</v>
      </c>
      <c r="D521" s="142">
        <v>980.6</v>
      </c>
      <c r="E521" s="142">
        <v>16371.42</v>
      </c>
      <c r="F521" s="141" t="s">
        <v>1875</v>
      </c>
      <c r="G521" s="141" t="s">
        <v>2010</v>
      </c>
      <c r="H521" s="141" t="s">
        <v>452</v>
      </c>
      <c r="I521" s="182"/>
      <c r="J521" s="182"/>
      <c r="K521" s="182"/>
      <c r="L521" s="145" t="str">
        <f t="shared" si="514"/>
        <v>27C</v>
      </c>
      <c r="M521" s="146" t="str">
        <f t="shared" si="515"/>
        <v>AVANT. SOCIAUX - USAGE BMW</v>
      </c>
      <c r="N521" s="147">
        <f>+IF(OR($Q521=Parametres!$G$2,$Q521=Parametres!$G$3),I521,C521)</f>
        <v>15390.82</v>
      </c>
      <c r="O521" s="147">
        <f>+IF(OR($Q521=Parametres!$G$2,$Q521=Parametres!$G$3),J521,D521)</f>
        <v>980.6</v>
      </c>
      <c r="P521" s="147">
        <f>+IF(OR($Q521=Parametres!$G$2,$Q521=Parametres!$G$3),K521,E521)</f>
        <v>16371.42</v>
      </c>
      <c r="Q521" s="146" t="str">
        <f t="shared" ref="Q521:S521" si="525">+F521</f>
        <v>7-Dépenses</v>
      </c>
      <c r="R521" s="145" t="str">
        <f t="shared" si="525"/>
        <v>27</v>
      </c>
      <c r="S521" s="146" t="str">
        <f t="shared" si="525"/>
        <v>_</v>
      </c>
      <c r="T521" s="150" t="str">
        <f>+VLOOKUP($L521,Data_Validation!$A:$D,1,0)</f>
        <v>27C</v>
      </c>
      <c r="U521" s="150" t="str">
        <f>+VLOOKUP($L521,Data_Validation!$A:$D,3,0)</f>
        <v>Véhicules usagés</v>
      </c>
      <c r="V521" s="150" t="str">
        <f>+VLOOKUP($L521,Data_Validation!$A:$D,4,0)</f>
        <v>Bénéfices marginaux</v>
      </c>
      <c r="W521" s="150" t="str">
        <f>+VLOOKUP($L521,Data_Validation!$A:$E,5,0)</f>
        <v>$</v>
      </c>
      <c r="X521" s="150">
        <f>+VLOOKUP($L521,Data_Validation!$A:$F,6,0)</f>
        <v>0</v>
      </c>
    </row>
    <row r="522" spans="1:24" ht="15" customHeight="1">
      <c r="A522" s="141" t="s">
        <v>2021</v>
      </c>
      <c r="B522" s="141" t="s">
        <v>2022</v>
      </c>
      <c r="C522" s="142">
        <v>47883.24</v>
      </c>
      <c r="D522" s="142">
        <v>5556.41</v>
      </c>
      <c r="E522" s="142">
        <v>53439.65</v>
      </c>
      <c r="F522" s="141" t="s">
        <v>1875</v>
      </c>
      <c r="G522" s="141" t="s">
        <v>2010</v>
      </c>
      <c r="H522" s="141" t="s">
        <v>452</v>
      </c>
      <c r="I522" s="143"/>
      <c r="J522" s="143"/>
      <c r="K522" s="143"/>
      <c r="L522" s="145" t="str">
        <f t="shared" si="514"/>
        <v>27E</v>
      </c>
      <c r="M522" s="146" t="str">
        <f t="shared" si="515"/>
        <v>AVANT. SOCIAUX - SERV. BMW</v>
      </c>
      <c r="N522" s="147">
        <f>+IF(OR($Q522=Parametres!$G$2,$Q522=Parametres!$G$3),I522,C522)</f>
        <v>47883.24</v>
      </c>
      <c r="O522" s="148">
        <f>+IF(OR($Q522=Parametres!$G$2,$Q522=Parametres!$G$3),J522,D522)</f>
        <v>5556.41</v>
      </c>
      <c r="P522" s="147">
        <f>+IF(OR($Q522=Parametres!$G$2,$Q522=Parametres!$G$3),K522,E522)</f>
        <v>53439.65</v>
      </c>
      <c r="Q522" s="146" t="str">
        <f t="shared" ref="Q522:S522" si="526">+F522</f>
        <v>7-Dépenses</v>
      </c>
      <c r="R522" s="145" t="str">
        <f t="shared" si="526"/>
        <v>27</v>
      </c>
      <c r="S522" s="146" t="str">
        <f t="shared" si="526"/>
        <v>_</v>
      </c>
      <c r="T522" s="150" t="str">
        <f>+VLOOKUP($L522,Data_Validation!$A:$D,1,0)</f>
        <v>27E</v>
      </c>
      <c r="U522" s="150" t="str">
        <f>+VLOOKUP($L522,Data_Validation!$A:$D,3,0)</f>
        <v>Service</v>
      </c>
      <c r="V522" s="150" t="str">
        <f>+VLOOKUP($L522,Data_Validation!$A:$D,4,0)</f>
        <v>Bénéfices marginaux</v>
      </c>
      <c r="W522" s="150" t="str">
        <f>+VLOOKUP($L522,Data_Validation!$A:$E,5,0)</f>
        <v>$</v>
      </c>
      <c r="X522" s="150">
        <f>+VLOOKUP($L522,Data_Validation!$A:$F,6,0)</f>
        <v>0</v>
      </c>
    </row>
    <row r="523" spans="1:24" ht="15" customHeight="1">
      <c r="A523" s="141" t="s">
        <v>2024</v>
      </c>
      <c r="B523" s="141" t="s">
        <v>2025</v>
      </c>
      <c r="C523" s="142">
        <v>20397.48</v>
      </c>
      <c r="D523" s="142">
        <v>2739.19</v>
      </c>
      <c r="E523" s="142">
        <v>23136.67</v>
      </c>
      <c r="F523" s="141" t="s">
        <v>1875</v>
      </c>
      <c r="G523" s="141" t="s">
        <v>2010</v>
      </c>
      <c r="H523" s="143" t="s">
        <v>452</v>
      </c>
      <c r="I523" s="151"/>
      <c r="J523" s="151"/>
      <c r="K523" s="151"/>
      <c r="L523" s="145" t="str">
        <f t="shared" si="514"/>
        <v>27G</v>
      </c>
      <c r="M523" s="146" t="str">
        <f t="shared" si="515"/>
        <v>AVANT. SOCIAUX - PIECE BMW</v>
      </c>
      <c r="N523" s="147">
        <f>+IF(OR($Q523=Parametres!$G$2,$Q523=Parametres!$G$3),I523,C523)</f>
        <v>20397.48</v>
      </c>
      <c r="O523" s="148">
        <f>+IF(OR($Q523=Parametres!$G$2,$Q523=Parametres!$G$3),J523,D523)</f>
        <v>2739.19</v>
      </c>
      <c r="P523" s="147">
        <f>+IF(OR($Q523=Parametres!$G$2,$Q523=Parametres!$G$3),K523,E523)</f>
        <v>23136.67</v>
      </c>
      <c r="Q523" s="146" t="str">
        <f t="shared" ref="Q523:S523" si="527">+F523</f>
        <v>7-Dépenses</v>
      </c>
      <c r="R523" s="145" t="str">
        <f t="shared" si="527"/>
        <v>27</v>
      </c>
      <c r="S523" s="146" t="str">
        <f t="shared" si="527"/>
        <v>_</v>
      </c>
      <c r="T523" s="150" t="str">
        <f>+VLOOKUP($L523,Data_Validation!$A:$D,1,0)</f>
        <v>27G</v>
      </c>
      <c r="U523" s="150" t="str">
        <f>+VLOOKUP($L523,Data_Validation!$A:$D,3,0)</f>
        <v>Pièces</v>
      </c>
      <c r="V523" s="150" t="str">
        <f>+VLOOKUP($L523,Data_Validation!$A:$D,4,0)</f>
        <v>Bénéfices marginaux</v>
      </c>
      <c r="W523" s="150" t="str">
        <f>+VLOOKUP($L523,Data_Validation!$A:$E,5,0)</f>
        <v>$</v>
      </c>
      <c r="X523" s="150">
        <f>+VLOOKUP($L523,Data_Validation!$A:$F,6,0)</f>
        <v>0</v>
      </c>
    </row>
    <row r="524" spans="1:24" ht="15" customHeight="1">
      <c r="A524" s="141" t="s">
        <v>2029</v>
      </c>
      <c r="B524" s="141" t="s">
        <v>2030</v>
      </c>
      <c r="C524" s="144">
        <v>9629.75</v>
      </c>
      <c r="D524" s="144">
        <v>1000.72</v>
      </c>
      <c r="E524" s="144">
        <v>10630.47</v>
      </c>
      <c r="F524" s="141" t="s">
        <v>1875</v>
      </c>
      <c r="G524" s="141" t="s">
        <v>2031</v>
      </c>
      <c r="H524" s="143" t="s">
        <v>452</v>
      </c>
      <c r="I524" s="142"/>
      <c r="J524" s="142"/>
      <c r="K524" s="142"/>
      <c r="L524" s="145" t="str">
        <f t="shared" si="514"/>
        <v>29A</v>
      </c>
      <c r="M524" s="146" t="str">
        <f t="shared" si="515"/>
        <v>FONDS PENSIONS - NEUF BMW</v>
      </c>
      <c r="N524" s="147">
        <f>+IF(OR($Q524=Parametres!$G$2,$Q524=Parametres!$G$3),I524,C524)</f>
        <v>9629.75</v>
      </c>
      <c r="O524" s="147">
        <f>+IF(OR($Q524=Parametres!$G$2,$Q524=Parametres!$G$3),J524,D524)</f>
        <v>1000.72</v>
      </c>
      <c r="P524" s="147">
        <f>+IF(OR($Q524=Parametres!$G$2,$Q524=Parametres!$G$3),K524,E524)</f>
        <v>10630.47</v>
      </c>
      <c r="Q524" s="146" t="str">
        <f t="shared" ref="Q524:S524" si="528">+F524</f>
        <v>7-Dépenses</v>
      </c>
      <c r="R524" s="145" t="str">
        <f t="shared" si="528"/>
        <v>29</v>
      </c>
      <c r="S524" s="146" t="str">
        <f t="shared" si="528"/>
        <v>_</v>
      </c>
      <c r="T524" s="150" t="str">
        <f>+VLOOKUP($L524,Data_Validation!$A:$E,1,0)</f>
        <v>29A</v>
      </c>
      <c r="U524" s="150" t="str">
        <f>+VLOOKUP($L524,Data_Validation!$A:$E,3,0)</f>
        <v>Véhicules neufs</v>
      </c>
      <c r="V524" s="150" t="str">
        <f>+VLOOKUP($L524,Data_Validation!$A:$E,4,0)</f>
        <v>csst</v>
      </c>
      <c r="W524" s="150" t="str">
        <f>VLOOKUP($L524,Data_Validation!$A:$E,5,FALSE)</f>
        <v>$</v>
      </c>
      <c r="X524" s="150">
        <f>+VLOOKUP($L524,Data_Validation!$A:$F,6,0)</f>
        <v>0</v>
      </c>
    </row>
    <row r="525" spans="1:24" ht="15" customHeight="1">
      <c r="A525" s="141" t="s">
        <v>2034</v>
      </c>
      <c r="B525" s="141" t="s">
        <v>2035</v>
      </c>
      <c r="C525" s="142">
        <v>4775.6899999999996</v>
      </c>
      <c r="D525" s="142">
        <v>487.1</v>
      </c>
      <c r="E525" s="142">
        <v>5262.79</v>
      </c>
      <c r="F525" s="141" t="s">
        <v>1875</v>
      </c>
      <c r="G525" s="141" t="s">
        <v>2031</v>
      </c>
      <c r="H525" s="141" t="s">
        <v>452</v>
      </c>
      <c r="I525" s="182"/>
      <c r="J525" s="182"/>
      <c r="K525" s="182"/>
      <c r="L525" s="145" t="str">
        <f t="shared" si="514"/>
        <v>29C</v>
      </c>
      <c r="M525" s="146" t="str">
        <f t="shared" si="515"/>
        <v>FONDS PENSIONS - USAGE BMW</v>
      </c>
      <c r="N525" s="147">
        <f>+IF(OR($Q525=Parametres!$G$2,$Q525=Parametres!$G$3),I525,C525)</f>
        <v>4775.6899999999996</v>
      </c>
      <c r="O525" s="147">
        <f>+IF(OR($Q525=Parametres!$G$2,$Q525=Parametres!$G$3),J525,D525)</f>
        <v>487.1</v>
      </c>
      <c r="P525" s="147">
        <f>+IF(OR($Q525=Parametres!$G$2,$Q525=Parametres!$G$3),K525,E525)</f>
        <v>5262.79</v>
      </c>
      <c r="Q525" s="146" t="str">
        <f t="shared" ref="Q525:S525" si="529">+F525</f>
        <v>7-Dépenses</v>
      </c>
      <c r="R525" s="145" t="str">
        <f t="shared" si="529"/>
        <v>29</v>
      </c>
      <c r="S525" s="146" t="str">
        <f t="shared" si="529"/>
        <v>_</v>
      </c>
      <c r="T525" s="165" t="str">
        <f>+VLOOKUP($L525,Data_Validation!$A:$D,1,0)</f>
        <v>29C</v>
      </c>
      <c r="U525" s="150" t="str">
        <f>+VLOOKUP($L525,Data_Validation!$A:$D,3,0)</f>
        <v>Véhicules usagés</v>
      </c>
      <c r="V525" s="150" t="str">
        <f>+VLOOKUP($L525,Data_Validation!$A:$D,4,0)</f>
        <v>csst</v>
      </c>
      <c r="W525" s="150" t="str">
        <f>+VLOOKUP($L525,Data_Validation!$A:$E,5,0)</f>
        <v>$</v>
      </c>
      <c r="X525" s="150">
        <f>+VLOOKUP($L525,Data_Validation!$A:$F,6,0)</f>
        <v>0</v>
      </c>
    </row>
    <row r="526" spans="1:24" ht="15.75" customHeight="1">
      <c r="A526" s="141" t="s">
        <v>2036</v>
      </c>
      <c r="B526" s="141" t="s">
        <v>2037</v>
      </c>
      <c r="C526" s="142">
        <v>15079.45</v>
      </c>
      <c r="D526" s="142">
        <v>1601.32</v>
      </c>
      <c r="E526" s="142">
        <v>16680.77</v>
      </c>
      <c r="F526" s="141" t="s">
        <v>1875</v>
      </c>
      <c r="G526" s="141" t="s">
        <v>2031</v>
      </c>
      <c r="H526" s="143" t="s">
        <v>452</v>
      </c>
      <c r="I526" s="151"/>
      <c r="J526" s="151"/>
      <c r="K526" s="151"/>
      <c r="L526" s="145" t="str">
        <f t="shared" si="514"/>
        <v>29E</v>
      </c>
      <c r="M526" s="146" t="str">
        <f t="shared" si="515"/>
        <v>FONDS PENSIONS - SERV. BMW</v>
      </c>
      <c r="N526" s="147">
        <f>+IF(OR($Q526=Parametres!$G$2,$Q526=Parametres!$G$3),I526,C526)</f>
        <v>15079.45</v>
      </c>
      <c r="O526" s="147">
        <f>+IF(OR($Q526=Parametres!$G$2,$Q526=Parametres!$G$3),J526,D526)</f>
        <v>1601.32</v>
      </c>
      <c r="P526" s="147">
        <f>+IF(OR($Q526=Parametres!$G$2,$Q526=Parametres!$G$3),K526,E526)</f>
        <v>16680.77</v>
      </c>
      <c r="Q526" s="146" t="str">
        <f t="shared" ref="Q526:S526" si="530">+F526</f>
        <v>7-Dépenses</v>
      </c>
      <c r="R526" s="145" t="str">
        <f t="shared" si="530"/>
        <v>29</v>
      </c>
      <c r="S526" s="146" t="str">
        <f t="shared" si="530"/>
        <v>_</v>
      </c>
      <c r="T526" s="150" t="str">
        <f>+VLOOKUP($L526,Data_Validation!$A:$D,1,0)</f>
        <v>29E</v>
      </c>
      <c r="U526" s="150" t="str">
        <f>+VLOOKUP($L526,Data_Validation!$A:$D,3,0)</f>
        <v>Service</v>
      </c>
      <c r="V526" s="150" t="str">
        <f>+VLOOKUP($L526,Data_Validation!$A:$D,4,0)</f>
        <v>csst</v>
      </c>
      <c r="W526" s="150" t="str">
        <f>+VLOOKUP($L526,Data_Validation!$A:$E,5,0)</f>
        <v>$</v>
      </c>
      <c r="X526" s="150">
        <f>+VLOOKUP($L526,Data_Validation!$A:$F,6,0)</f>
        <v>0</v>
      </c>
    </row>
    <row r="527" spans="1:24" ht="15" customHeight="1">
      <c r="A527" s="141" t="s">
        <v>2040</v>
      </c>
      <c r="B527" s="141" t="s">
        <v>2041</v>
      </c>
      <c r="C527" s="142">
        <v>4107.08</v>
      </c>
      <c r="D527" s="142">
        <v>527.05999999999995</v>
      </c>
      <c r="E527" s="142">
        <v>4634.1400000000003</v>
      </c>
      <c r="F527" s="141" t="s">
        <v>1875</v>
      </c>
      <c r="G527" s="141" t="s">
        <v>2031</v>
      </c>
      <c r="H527" s="143" t="s">
        <v>452</v>
      </c>
      <c r="I527" s="151"/>
      <c r="J527" s="151"/>
      <c r="K527" s="151"/>
      <c r="L527" s="145" t="str">
        <f t="shared" si="514"/>
        <v>29G</v>
      </c>
      <c r="M527" s="146" t="str">
        <f t="shared" si="515"/>
        <v>FONDS PENSIONS - PIECE BMW</v>
      </c>
      <c r="N527" s="147">
        <f>+IF(OR($Q527=Parametres!$G$2,$Q527=Parametres!$G$3),I527,C527)</f>
        <v>4107.08</v>
      </c>
      <c r="O527" s="147">
        <f>+IF(OR($Q527=Parametres!$G$2,$Q527=Parametres!$G$3),J527,D527)</f>
        <v>527.05999999999995</v>
      </c>
      <c r="P527" s="147">
        <f>+IF(OR($Q527=Parametres!$G$2,$Q527=Parametres!$G$3),K527,E527)</f>
        <v>4634.1400000000003</v>
      </c>
      <c r="Q527" s="146" t="str">
        <f t="shared" ref="Q527:S527" si="531">+F527</f>
        <v>7-Dépenses</v>
      </c>
      <c r="R527" s="145" t="str">
        <f t="shared" si="531"/>
        <v>29</v>
      </c>
      <c r="S527" s="146" t="str">
        <f t="shared" si="531"/>
        <v>_</v>
      </c>
      <c r="T527" s="150" t="str">
        <f>+VLOOKUP($L527,Data_Validation!$A:$D,1,0)</f>
        <v>29G</v>
      </c>
      <c r="U527" s="150" t="str">
        <f>+VLOOKUP($L527,Data_Validation!$A:$D,3,0)</f>
        <v>Pièces</v>
      </c>
      <c r="V527" s="150" t="str">
        <f>+VLOOKUP($L527,Data_Validation!$A:$D,4,0)</f>
        <v>csst</v>
      </c>
      <c r="W527" s="150" t="str">
        <f>+VLOOKUP($L527,Data_Validation!$A:$E,5,0)</f>
        <v>$</v>
      </c>
      <c r="X527" s="150">
        <f>+VLOOKUP($L527,Data_Validation!$A:$F,6,0)</f>
        <v>0</v>
      </c>
    </row>
    <row r="528" spans="1:24" ht="15" customHeight="1">
      <c r="A528" s="141" t="s">
        <v>2042</v>
      </c>
      <c r="B528" s="141" t="s">
        <v>2043</v>
      </c>
      <c r="C528" s="142">
        <v>260.58</v>
      </c>
      <c r="D528" s="142">
        <v>0</v>
      </c>
      <c r="E528" s="142">
        <v>260.58</v>
      </c>
      <c r="F528" s="141" t="s">
        <v>1875</v>
      </c>
      <c r="G528" s="141" t="s">
        <v>2044</v>
      </c>
      <c r="H528" s="143" t="s">
        <v>452</v>
      </c>
      <c r="I528" s="151"/>
      <c r="J528" s="151"/>
      <c r="K528" s="151"/>
      <c r="L528" s="145" t="str">
        <f t="shared" si="514"/>
        <v>51A</v>
      </c>
      <c r="M528" s="146" t="str">
        <f t="shared" si="515"/>
        <v>UNIFORMES - NEUF BMW</v>
      </c>
      <c r="N528" s="147">
        <f>+IF(OR($Q528=Parametres!$G$2,$Q528=Parametres!$G$3),I528,C528)</f>
        <v>260.58</v>
      </c>
      <c r="O528" s="147">
        <f>+IF(OR($Q528=Parametres!$G$2,$Q528=Parametres!$G$3),J528,D528)</f>
        <v>0</v>
      </c>
      <c r="P528" s="147">
        <f>+IF(OR($Q528=Parametres!$G$2,$Q528=Parametres!$G$3),K528,E528)</f>
        <v>260.58</v>
      </c>
      <c r="Q528" s="146" t="str">
        <f t="shared" ref="Q528:S528" si="532">+F528</f>
        <v>7-Dépenses</v>
      </c>
      <c r="R528" s="145" t="str">
        <f t="shared" si="532"/>
        <v>51</v>
      </c>
      <c r="S528" s="146" t="str">
        <f t="shared" si="532"/>
        <v>_</v>
      </c>
      <c r="T528" s="150" t="str">
        <f>+VLOOKUP($L528,Data_Validation!$A:$D,1,0)</f>
        <v>51A</v>
      </c>
      <c r="U528" s="150" t="str">
        <f>+VLOOKUP($L528,Data_Validation!$A:$D,3,0)</f>
        <v>Véhicules neufs</v>
      </c>
      <c r="V528" s="150" t="str">
        <f>+VLOOKUP($L528,Data_Validation!$A:$D,4,0)</f>
        <v>Uniformes</v>
      </c>
      <c r="W528" s="150" t="str">
        <f>+VLOOKUP($L528,Data_Validation!$A:$E,5,0)</f>
        <v>$</v>
      </c>
      <c r="X528" s="150">
        <f>+VLOOKUP($L528,Data_Validation!$A:$F,6,0)</f>
        <v>0</v>
      </c>
    </row>
    <row r="529" spans="1:24" ht="15" customHeight="1">
      <c r="A529" s="141" t="s">
        <v>2045</v>
      </c>
      <c r="B529" s="141" t="s">
        <v>2046</v>
      </c>
      <c r="C529" s="142">
        <v>109.83</v>
      </c>
      <c r="D529" s="142">
        <v>0</v>
      </c>
      <c r="E529" s="142">
        <v>109.83</v>
      </c>
      <c r="F529" s="141" t="s">
        <v>1875</v>
      </c>
      <c r="G529" s="141" t="s">
        <v>2044</v>
      </c>
      <c r="H529" s="143" t="s">
        <v>452</v>
      </c>
      <c r="I529" s="143"/>
      <c r="J529" s="143"/>
      <c r="K529" s="143"/>
      <c r="L529" s="145" t="str">
        <f t="shared" si="514"/>
        <v>51C</v>
      </c>
      <c r="M529" s="146" t="str">
        <f t="shared" si="515"/>
        <v>UNIFORMES - USAGE BMW</v>
      </c>
      <c r="N529" s="147">
        <f>+IF(OR($Q529=Parametres!$G$2,$Q529=Parametres!$G$3),I529,C529)</f>
        <v>109.83</v>
      </c>
      <c r="O529" s="147">
        <f>+IF(OR($Q529=Parametres!$G$2,$Q529=Parametres!$G$3),J529,D529)</f>
        <v>0</v>
      </c>
      <c r="P529" s="147">
        <f>+IF(OR($Q529=Parametres!$G$2,$Q529=Parametres!$G$3),K529,E529)</f>
        <v>109.83</v>
      </c>
      <c r="Q529" s="146" t="str">
        <f t="shared" ref="Q529:S529" si="533">+F529</f>
        <v>7-Dépenses</v>
      </c>
      <c r="R529" s="145" t="str">
        <f t="shared" si="533"/>
        <v>51</v>
      </c>
      <c r="S529" s="146" t="str">
        <f t="shared" si="533"/>
        <v>_</v>
      </c>
      <c r="T529" s="150" t="str">
        <f>+VLOOKUP($L529,Data_Validation!$A:$D,1,0)</f>
        <v>51C</v>
      </c>
      <c r="U529" s="150" t="str">
        <f>+VLOOKUP($L529,Data_Validation!$A:$D,3,0)</f>
        <v>Véhicules usagés</v>
      </c>
      <c r="V529" s="150" t="str">
        <f>+VLOOKUP($L529,Data_Validation!$A:$D,4,0)</f>
        <v>Uniformes</v>
      </c>
      <c r="W529" s="150" t="str">
        <f>+VLOOKUP($L529,Data_Validation!$A:$E,5,0)</f>
        <v>$</v>
      </c>
      <c r="X529" s="150">
        <f>+VLOOKUP($L529,Data_Validation!$A:$F,6,0)</f>
        <v>0</v>
      </c>
    </row>
    <row r="530" spans="1:24" ht="15" customHeight="1">
      <c r="A530" s="141" t="s">
        <v>2049</v>
      </c>
      <c r="B530" s="141" t="s">
        <v>2050</v>
      </c>
      <c r="C530" s="142">
        <v>9440.81</v>
      </c>
      <c r="D530" s="142">
        <v>1172.5999999999999</v>
      </c>
      <c r="E530" s="142">
        <v>10613.41</v>
      </c>
      <c r="F530" s="141" t="s">
        <v>1875</v>
      </c>
      <c r="G530" s="141" t="s">
        <v>2044</v>
      </c>
      <c r="H530" s="143" t="s">
        <v>452</v>
      </c>
      <c r="I530" s="151"/>
      <c r="J530" s="151"/>
      <c r="K530" s="151"/>
      <c r="L530" s="145" t="str">
        <f t="shared" si="514"/>
        <v>51E</v>
      </c>
      <c r="M530" s="146" t="str">
        <f t="shared" si="515"/>
        <v>UNIFORMES - SERV. BMW</v>
      </c>
      <c r="N530" s="147">
        <f>+IF(OR($Q530=Parametres!$G$2,$Q530=Parametres!$G$3),I530,C530)</f>
        <v>9440.81</v>
      </c>
      <c r="O530" s="147">
        <f>+IF(OR($Q530=Parametres!$G$2,$Q530=Parametres!$G$3),J530,D530)</f>
        <v>1172.5999999999999</v>
      </c>
      <c r="P530" s="147">
        <f>+IF(OR($Q530=Parametres!$G$2,$Q530=Parametres!$G$3),K530,E530)</f>
        <v>10613.41</v>
      </c>
      <c r="Q530" s="146" t="str">
        <f t="shared" ref="Q530:S530" si="534">+F530</f>
        <v>7-Dépenses</v>
      </c>
      <c r="R530" s="145" t="str">
        <f t="shared" si="534"/>
        <v>51</v>
      </c>
      <c r="S530" s="146" t="str">
        <f t="shared" si="534"/>
        <v>_</v>
      </c>
      <c r="T530" s="150" t="str">
        <f>+VLOOKUP($L530,Data_Validation!$A:$D,1,0)</f>
        <v>51E</v>
      </c>
      <c r="U530" s="150" t="str">
        <f>+VLOOKUP($L530,Data_Validation!$A:$D,3,0)</f>
        <v>Service</v>
      </c>
      <c r="V530" s="150" t="str">
        <f>+VLOOKUP($L530,Data_Validation!$A:$D,4,0)</f>
        <v>Uniformes</v>
      </c>
      <c r="W530" s="150" t="str">
        <f>+VLOOKUP($L530,Data_Validation!$A:$E,5,0)</f>
        <v>$</v>
      </c>
      <c r="X530" s="150">
        <f>+VLOOKUP($L530,Data_Validation!$A:$F,6,0)</f>
        <v>0</v>
      </c>
    </row>
    <row r="531" spans="1:24" ht="15" customHeight="1">
      <c r="A531" s="141" t="s">
        <v>2051</v>
      </c>
      <c r="B531" s="141" t="s">
        <v>2052</v>
      </c>
      <c r="C531" s="142">
        <v>241.12</v>
      </c>
      <c r="D531" s="142">
        <v>0</v>
      </c>
      <c r="E531" s="142">
        <v>241.12</v>
      </c>
      <c r="F531" s="141" t="s">
        <v>1875</v>
      </c>
      <c r="G531" s="141" t="s">
        <v>2044</v>
      </c>
      <c r="H531" s="143" t="s">
        <v>452</v>
      </c>
      <c r="I531" s="151"/>
      <c r="J531" s="151"/>
      <c r="K531" s="151"/>
      <c r="L531" s="145" t="str">
        <f t="shared" si="514"/>
        <v>51G</v>
      </c>
      <c r="M531" s="146" t="str">
        <f t="shared" si="515"/>
        <v>UNIFOMRES - PIECE BMW</v>
      </c>
      <c r="N531" s="147">
        <f>+IF(OR($Q531=Parametres!$G$2,$Q531=Parametres!$G$3),I531,C531)</f>
        <v>241.12</v>
      </c>
      <c r="O531" s="147">
        <f>+IF(OR($Q531=Parametres!$G$2,$Q531=Parametres!$G$3),J531,D531)</f>
        <v>0</v>
      </c>
      <c r="P531" s="147">
        <f>+IF(OR($Q531=Parametres!$G$2,$Q531=Parametres!$G$3),K531,E531)</f>
        <v>241.12</v>
      </c>
      <c r="Q531" s="146" t="str">
        <f t="shared" ref="Q531:S531" si="535">+F531</f>
        <v>7-Dépenses</v>
      </c>
      <c r="R531" s="145" t="str">
        <f t="shared" si="535"/>
        <v>51</v>
      </c>
      <c r="S531" s="146" t="str">
        <f t="shared" si="535"/>
        <v>_</v>
      </c>
      <c r="T531" s="150" t="str">
        <f>+VLOOKUP($L531,Data_Validation!$A:$D,1,0)</f>
        <v>51G</v>
      </c>
      <c r="U531" s="150" t="str">
        <f>+VLOOKUP($L531,Data_Validation!$A:$D,3,0)</f>
        <v>pièces</v>
      </c>
      <c r="V531" s="150" t="str">
        <f>+VLOOKUP($L531,Data_Validation!$A:$D,4,0)</f>
        <v>Uniformes</v>
      </c>
      <c r="W531" s="150" t="str">
        <f>+VLOOKUP($L531,Data_Validation!$A:$E,5,0)</f>
        <v>$</v>
      </c>
      <c r="X531" s="150">
        <f>+VLOOKUP($L531,Data_Validation!$A:$F,6,0)</f>
        <v>0</v>
      </c>
    </row>
    <row r="532" spans="1:24" ht="15" customHeight="1">
      <c r="A532" s="141" t="s">
        <v>2057</v>
      </c>
      <c r="B532" s="141" t="s">
        <v>2058</v>
      </c>
      <c r="C532" s="142">
        <v>52023.37</v>
      </c>
      <c r="D532" s="142">
        <v>7798.73</v>
      </c>
      <c r="E532" s="142">
        <v>59822.1</v>
      </c>
      <c r="F532" s="141" t="s">
        <v>1875</v>
      </c>
      <c r="G532" s="141" t="s">
        <v>2059</v>
      </c>
      <c r="H532" s="143" t="s">
        <v>452</v>
      </c>
      <c r="I532" s="151"/>
      <c r="J532" s="151"/>
      <c r="K532" s="151"/>
      <c r="L532" s="145" t="str">
        <f t="shared" si="514"/>
        <v>52E</v>
      </c>
      <c r="M532" s="146" t="str">
        <f t="shared" si="515"/>
        <v>DEP. VEHICULES PRETS - SERV. BMW</v>
      </c>
      <c r="N532" s="147">
        <f>+IF(OR($Q532=Parametres!$G$2,$Q532=Parametres!$G$3),I532,C532)</f>
        <v>52023.37</v>
      </c>
      <c r="O532" s="147">
        <f>+IF(OR($Q532=Parametres!$G$2,$Q532=Parametres!$G$3),J532,D532)</f>
        <v>7798.73</v>
      </c>
      <c r="P532" s="147">
        <f>+IF(OR($Q532=Parametres!$G$2,$Q532=Parametres!$G$3),K532,E532)</f>
        <v>59822.1</v>
      </c>
      <c r="Q532" s="146" t="str">
        <f t="shared" ref="Q532:S532" si="536">+F532</f>
        <v>7-Dépenses</v>
      </c>
      <c r="R532" s="145" t="str">
        <f t="shared" si="536"/>
        <v>52</v>
      </c>
      <c r="S532" s="146" t="str">
        <f t="shared" si="536"/>
        <v>_</v>
      </c>
      <c r="T532" s="150" t="str">
        <f>+VLOOKUP($L532,Data_Validation!$A:$D,1,0)</f>
        <v>52E</v>
      </c>
      <c r="U532" s="150" t="str">
        <f>+VLOOKUP($L532,Data_Validation!$A:$D,3,0)</f>
        <v>Service</v>
      </c>
      <c r="V532" s="150" t="str">
        <f>+VLOOKUP($L532,Data_Validation!$A:$D,4,0)</f>
        <v>Frais véhicules de cie</v>
      </c>
      <c r="W532" s="150" t="str">
        <f>+VLOOKUP($L532,Data_Validation!$A:$E,5,0)</f>
        <v>$</v>
      </c>
      <c r="X532" s="150">
        <f>+VLOOKUP($L532,Data_Validation!$A:$F,6,0)</f>
        <v>0</v>
      </c>
    </row>
    <row r="533" spans="1:24" ht="15.75" customHeight="1">
      <c r="A533" s="141" t="s">
        <v>2064</v>
      </c>
      <c r="B533" s="141" t="s">
        <v>2065</v>
      </c>
      <c r="C533" s="144">
        <v>35461.870000000003</v>
      </c>
      <c r="D533" s="144">
        <v>5199.16</v>
      </c>
      <c r="E533" s="144">
        <v>40661.03</v>
      </c>
      <c r="F533" s="141" t="s">
        <v>1875</v>
      </c>
      <c r="G533" s="141" t="s">
        <v>2059</v>
      </c>
      <c r="H533" s="143" t="s">
        <v>452</v>
      </c>
      <c r="I533" s="142"/>
      <c r="J533" s="142"/>
      <c r="K533" s="142"/>
      <c r="L533" s="145" t="str">
        <f t="shared" si="514"/>
        <v>52G</v>
      </c>
      <c r="M533" s="146" t="str">
        <f t="shared" si="515"/>
        <v>DEP. VEHICULES PRETS - PIECE BMW</v>
      </c>
      <c r="N533" s="147">
        <f>+IF(OR($Q533=Parametres!$G$2,$Q533=Parametres!$G$3),I533,C533)</f>
        <v>35461.870000000003</v>
      </c>
      <c r="O533" s="147">
        <f>+IF(OR($Q533=Parametres!$G$2,$Q533=Parametres!$G$3),J533,D533)</f>
        <v>5199.16</v>
      </c>
      <c r="P533" s="147">
        <f>+IF(OR($Q533=Parametres!$G$2,$Q533=Parametres!$G$3),K533,E533)</f>
        <v>40661.03</v>
      </c>
      <c r="Q533" s="146" t="str">
        <f t="shared" ref="Q533:S533" si="537">+F533</f>
        <v>7-Dépenses</v>
      </c>
      <c r="R533" s="145" t="str">
        <f t="shared" si="537"/>
        <v>52</v>
      </c>
      <c r="S533" s="146" t="str">
        <f t="shared" si="537"/>
        <v>_</v>
      </c>
      <c r="T533" s="150" t="str">
        <f>+VLOOKUP($L533,Data_Validation!$A:$D,1,0)</f>
        <v>52G</v>
      </c>
      <c r="U533" s="150" t="str">
        <f>+VLOOKUP($L533,Data_Validation!$A:$D,3,0)</f>
        <v>pièces</v>
      </c>
      <c r="V533" s="150" t="str">
        <f>+VLOOKUP($L533,Data_Validation!$A:$D,4,0)</f>
        <v>Frais véhicules de cie</v>
      </c>
      <c r="W533" s="150" t="str">
        <f>+VLOOKUP($L533,Data_Validation!$A:$E,5,0)</f>
        <v>$</v>
      </c>
      <c r="X533" s="150">
        <f>+VLOOKUP($L533,Data_Validation!$A:$F,6,0)</f>
        <v>0</v>
      </c>
    </row>
    <row r="534" spans="1:24" ht="15" customHeight="1">
      <c r="A534" s="141" t="s">
        <v>2066</v>
      </c>
      <c r="B534" s="141" t="s">
        <v>2067</v>
      </c>
      <c r="C534" s="144">
        <v>10010.049999999999</v>
      </c>
      <c r="D534" s="144">
        <v>1358.64</v>
      </c>
      <c r="E534" s="144">
        <v>11368.69</v>
      </c>
      <c r="F534" s="141" t="s">
        <v>1875</v>
      </c>
      <c r="G534" s="141" t="s">
        <v>2068</v>
      </c>
      <c r="H534" s="143" t="s">
        <v>452</v>
      </c>
      <c r="I534" s="142"/>
      <c r="J534" s="142"/>
      <c r="K534" s="142"/>
      <c r="L534" s="145" t="str">
        <f t="shared" si="514"/>
        <v>53A</v>
      </c>
      <c r="M534" s="146" t="str">
        <f t="shared" si="515"/>
        <v>VEH. COMPAGNIE - NEUF BMW</v>
      </c>
      <c r="N534" s="147">
        <f>+IF(OR($Q534=Parametres!$G$2,$Q534=Parametres!$G$3),I534,C534)</f>
        <v>10010.049999999999</v>
      </c>
      <c r="O534" s="148">
        <f>+IF(OR($Q534=Parametres!$G$2,$Q534=Parametres!$G$3),J534,D534)</f>
        <v>1358.64</v>
      </c>
      <c r="P534" s="147">
        <f>+IF(OR($Q534=Parametres!$G$2,$Q534=Parametres!$G$3),K534,E534)</f>
        <v>11368.69</v>
      </c>
      <c r="Q534" s="146" t="str">
        <f t="shared" ref="Q534:S534" si="538">+F534</f>
        <v>7-Dépenses</v>
      </c>
      <c r="R534" s="145" t="str">
        <f t="shared" si="538"/>
        <v>53</v>
      </c>
      <c r="S534" s="146" t="str">
        <f t="shared" si="538"/>
        <v>_</v>
      </c>
      <c r="T534" s="150" t="str">
        <f>+VLOOKUP($L534,Data_Validation!$A:$D,1,0)</f>
        <v>53A</v>
      </c>
      <c r="U534" s="150" t="str">
        <f>+VLOOKUP($L534,Data_Validation!$A:$D,3,0)</f>
        <v>Véhicules neufs</v>
      </c>
      <c r="V534" s="150" t="str">
        <f>+VLOOKUP($L534,Data_Validation!$A:$D,4,0)</f>
        <v>Frais véhicules de cie</v>
      </c>
      <c r="W534" s="150" t="str">
        <f>+VLOOKUP($L534,Data_Validation!$A:$E,5,0)</f>
        <v>$</v>
      </c>
      <c r="X534" s="150">
        <f>+VLOOKUP($L534,Data_Validation!$A:$F,6,0)</f>
        <v>0</v>
      </c>
    </row>
    <row r="535" spans="1:24" ht="15" customHeight="1">
      <c r="A535" s="141" t="s">
        <v>2071</v>
      </c>
      <c r="B535" s="141" t="s">
        <v>2072</v>
      </c>
      <c r="C535" s="142">
        <v>3798.34</v>
      </c>
      <c r="D535" s="142">
        <v>511.21</v>
      </c>
      <c r="E535" s="142">
        <v>4309.55</v>
      </c>
      <c r="F535" s="141" t="s">
        <v>1875</v>
      </c>
      <c r="G535" s="141" t="s">
        <v>2068</v>
      </c>
      <c r="H535" s="143" t="s">
        <v>452</v>
      </c>
      <c r="I535" s="151"/>
      <c r="J535" s="151"/>
      <c r="K535" s="151"/>
      <c r="L535" s="145" t="str">
        <f t="shared" si="514"/>
        <v>53C</v>
      </c>
      <c r="M535" s="146" t="str">
        <f t="shared" si="515"/>
        <v>VEH. COMPAGNIE - USAGE BMW</v>
      </c>
      <c r="N535" s="147">
        <f>+IF(OR($Q535=Parametres!$G$2,$Q535=Parametres!$G$3),I535,C535)</f>
        <v>3798.34</v>
      </c>
      <c r="O535" s="147">
        <f>+IF(OR($Q535=Parametres!$G$2,$Q535=Parametres!$G$3),J535,D535)</f>
        <v>511.21</v>
      </c>
      <c r="P535" s="147">
        <f>+IF(OR($Q535=Parametres!$G$2,$Q535=Parametres!$G$3),K535,E535)</f>
        <v>4309.55</v>
      </c>
      <c r="Q535" s="146" t="str">
        <f t="shared" ref="Q535:S535" si="539">+F535</f>
        <v>7-Dépenses</v>
      </c>
      <c r="R535" s="145" t="str">
        <f t="shared" si="539"/>
        <v>53</v>
      </c>
      <c r="S535" s="146" t="str">
        <f t="shared" si="539"/>
        <v>_</v>
      </c>
      <c r="T535" s="150" t="str">
        <f>+VLOOKUP($L535,Data_Validation!$A:$D,1,0)</f>
        <v>53C</v>
      </c>
      <c r="U535" s="150" t="str">
        <f>+VLOOKUP($L535,Data_Validation!$A:$D,3,0)</f>
        <v>Véhicules usagés</v>
      </c>
      <c r="V535" s="150" t="str">
        <f>+VLOOKUP($L535,Data_Validation!$A:$D,4,0)</f>
        <v>Frais véhicules de cie</v>
      </c>
      <c r="W535" s="150" t="str">
        <f>+VLOOKUP($L535,Data_Validation!$A:$E,5,0)</f>
        <v>$</v>
      </c>
      <c r="X535" s="150">
        <f>+VLOOKUP($L535,Data_Validation!$A:$F,6,0)</f>
        <v>0</v>
      </c>
    </row>
    <row r="536" spans="1:24" ht="15" customHeight="1">
      <c r="A536" s="141" t="s">
        <v>2075</v>
      </c>
      <c r="B536" s="141" t="s">
        <v>2076</v>
      </c>
      <c r="C536" s="142">
        <v>5195.4399999999996</v>
      </c>
      <c r="D536" s="142">
        <v>872.4</v>
      </c>
      <c r="E536" s="142">
        <v>6067.84</v>
      </c>
      <c r="F536" s="141" t="s">
        <v>1875</v>
      </c>
      <c r="G536" s="141" t="s">
        <v>2068</v>
      </c>
      <c r="H536" s="143" t="s">
        <v>452</v>
      </c>
      <c r="I536" s="151"/>
      <c r="J536" s="151"/>
      <c r="K536" s="151"/>
      <c r="L536" s="145" t="str">
        <f t="shared" si="514"/>
        <v>53E</v>
      </c>
      <c r="M536" s="146" t="str">
        <f t="shared" si="515"/>
        <v>VEH. COMPAGNIE - SERV. BMW</v>
      </c>
      <c r="N536" s="147">
        <f>+IF(OR($Q536=Parametres!$G$2,$Q536=Parametres!$G$3),I536,C536)</f>
        <v>5195.4399999999996</v>
      </c>
      <c r="O536" s="148">
        <f>+IF(OR($Q536=Parametres!$G$2,$Q536=Parametres!$G$3),J536,D536)</f>
        <v>872.4</v>
      </c>
      <c r="P536" s="147">
        <f>+IF(OR($Q536=Parametres!$G$2,$Q536=Parametres!$G$3),K536,E536)</f>
        <v>6067.84</v>
      </c>
      <c r="Q536" s="146" t="str">
        <f t="shared" ref="Q536:S536" si="540">+F536</f>
        <v>7-Dépenses</v>
      </c>
      <c r="R536" s="145" t="str">
        <f t="shared" si="540"/>
        <v>53</v>
      </c>
      <c r="S536" s="146" t="str">
        <f t="shared" si="540"/>
        <v>_</v>
      </c>
      <c r="T536" s="150" t="str">
        <f>+VLOOKUP($L536,Data_Validation!$A:$D,1,0)</f>
        <v>53E</v>
      </c>
      <c r="U536" s="150" t="str">
        <f>+VLOOKUP($L536,Data_Validation!$A:$D,3,0)</f>
        <v>Service</v>
      </c>
      <c r="V536" s="150" t="str">
        <f>+VLOOKUP($L536,Data_Validation!$A:$D,4,0)</f>
        <v>Frais véhicules de cie</v>
      </c>
      <c r="W536" s="150" t="str">
        <f>+VLOOKUP($L536,Data_Validation!$A:$E,5,0)</f>
        <v>$</v>
      </c>
      <c r="X536" s="150">
        <f>+VLOOKUP($L536,Data_Validation!$A:$F,6,0)</f>
        <v>0</v>
      </c>
    </row>
    <row r="537" spans="1:24" ht="15.75" customHeight="1">
      <c r="A537" s="141" t="s">
        <v>2077</v>
      </c>
      <c r="B537" s="141" t="s">
        <v>2078</v>
      </c>
      <c r="C537" s="144">
        <v>2428.2199999999998</v>
      </c>
      <c r="D537" s="144">
        <v>262.31</v>
      </c>
      <c r="E537" s="144">
        <v>2690.53</v>
      </c>
      <c r="F537" s="141" t="s">
        <v>1875</v>
      </c>
      <c r="G537" s="141" t="s">
        <v>2068</v>
      </c>
      <c r="H537" s="143" t="s">
        <v>452</v>
      </c>
      <c r="I537" s="142"/>
      <c r="J537" s="142"/>
      <c r="K537" s="142"/>
      <c r="L537" s="145" t="str">
        <f t="shared" si="514"/>
        <v>53G</v>
      </c>
      <c r="M537" s="146" t="str">
        <f t="shared" si="515"/>
        <v>VEH. COMPAGNIE - PIECE BMW</v>
      </c>
      <c r="N537" s="147">
        <f>+IF(OR($Q537=Parametres!$G$2,$Q537=Parametres!$G$3),I537,C537)</f>
        <v>2428.2199999999998</v>
      </c>
      <c r="O537" s="147">
        <f>+IF(OR($Q537=Parametres!$G$2,$Q537=Parametres!$G$3),J537,D537)</f>
        <v>262.31</v>
      </c>
      <c r="P537" s="147">
        <f>+IF(OR($Q537=Parametres!$G$2,$Q537=Parametres!$G$3),K537,E537)</f>
        <v>2690.53</v>
      </c>
      <c r="Q537" s="146" t="str">
        <f t="shared" ref="Q537:S537" si="541">+F537</f>
        <v>7-Dépenses</v>
      </c>
      <c r="R537" s="145" t="str">
        <f t="shared" si="541"/>
        <v>53</v>
      </c>
      <c r="S537" s="146" t="str">
        <f t="shared" si="541"/>
        <v>_</v>
      </c>
      <c r="T537" s="150" t="str">
        <f>+VLOOKUP($L537,Data_Validation!$A:$D,1,0)</f>
        <v>53G</v>
      </c>
      <c r="U537" s="150" t="str">
        <f>+VLOOKUP($L537,Data_Validation!$A:$D,3,0)</f>
        <v>pièces</v>
      </c>
      <c r="V537" s="150" t="str">
        <f>+VLOOKUP($L537,Data_Validation!$A:$D,4,0)</f>
        <v>Frais véhicules de cie</v>
      </c>
      <c r="W537" s="150" t="str">
        <f>+VLOOKUP($L537,Data_Validation!$A:$E,5,0)</f>
        <v>$</v>
      </c>
      <c r="X537" s="150">
        <f>+VLOOKUP($L537,Data_Validation!$A:$F,6,0)</f>
        <v>0</v>
      </c>
    </row>
    <row r="538" spans="1:24" ht="15" customHeight="1">
      <c r="A538" s="141" t="s">
        <v>2080</v>
      </c>
      <c r="B538" s="141" t="s">
        <v>2081</v>
      </c>
      <c r="C538" s="144">
        <v>4235.92</v>
      </c>
      <c r="D538" s="144">
        <v>502.77</v>
      </c>
      <c r="E538" s="144">
        <v>4738.6899999999996</v>
      </c>
      <c r="F538" s="141" t="s">
        <v>1875</v>
      </c>
      <c r="G538" s="141" t="s">
        <v>2082</v>
      </c>
      <c r="H538" s="143" t="s">
        <v>452</v>
      </c>
      <c r="I538" s="142"/>
      <c r="J538" s="142"/>
      <c r="K538" s="142"/>
      <c r="L538" s="145" t="str">
        <f t="shared" si="514"/>
        <v>60A</v>
      </c>
      <c r="M538" s="146" t="str">
        <f t="shared" si="515"/>
        <v>FOURNITURES BUREAU - NEUF BMW</v>
      </c>
      <c r="N538" s="147">
        <f>+IF(OR($Q538=Parametres!$G$2,$Q538=Parametres!$G$3),I538,C538)</f>
        <v>4235.92</v>
      </c>
      <c r="O538" s="148">
        <f>+IF(OR($Q538=Parametres!$G$2,$Q538=Parametres!$G$3),J538,D538)</f>
        <v>502.77</v>
      </c>
      <c r="P538" s="147">
        <f>+IF(OR($Q538=Parametres!$G$2,$Q538=Parametres!$G$3),K538,E538)</f>
        <v>4738.6899999999996</v>
      </c>
      <c r="Q538" s="146" t="str">
        <f t="shared" ref="Q538:S538" si="542">+F538</f>
        <v>7-Dépenses</v>
      </c>
      <c r="R538" s="145" t="str">
        <f t="shared" si="542"/>
        <v>60</v>
      </c>
      <c r="S538" s="146" t="str">
        <f t="shared" si="542"/>
        <v>_</v>
      </c>
      <c r="T538" s="150" t="str">
        <f>+VLOOKUP($L538,Data_Validation!$A:$D,1,0)</f>
        <v>60A</v>
      </c>
      <c r="U538" s="150" t="str">
        <f>+VLOOKUP($L538,Data_Validation!$A:$D,3,0)</f>
        <v>Véhicules neufs</v>
      </c>
      <c r="V538" s="150" t="str">
        <f>+VLOOKUP($L538,Data_Validation!$A:$D,4,0)</f>
        <v>papeterie</v>
      </c>
      <c r="W538" s="150" t="str">
        <f>+VLOOKUP($L538,Data_Validation!$A:$E,5,0)</f>
        <v>$</v>
      </c>
      <c r="X538" s="150">
        <f>+VLOOKUP($L538,Data_Validation!$A:$F,6,0)</f>
        <v>0</v>
      </c>
    </row>
    <row r="539" spans="1:24" ht="15" customHeight="1">
      <c r="A539" s="141" t="s">
        <v>2085</v>
      </c>
      <c r="B539" s="141" t="s">
        <v>2086</v>
      </c>
      <c r="C539" s="144">
        <v>1937.96</v>
      </c>
      <c r="D539" s="144">
        <v>230.61</v>
      </c>
      <c r="E539" s="144">
        <v>2168.5700000000002</v>
      </c>
      <c r="F539" s="141" t="s">
        <v>1875</v>
      </c>
      <c r="G539" s="141" t="s">
        <v>2082</v>
      </c>
      <c r="H539" s="143" t="s">
        <v>452</v>
      </c>
      <c r="I539" s="142"/>
      <c r="J539" s="142"/>
      <c r="K539" s="142"/>
      <c r="L539" s="145" t="str">
        <f t="shared" si="514"/>
        <v>60C</v>
      </c>
      <c r="M539" s="146" t="str">
        <f t="shared" si="515"/>
        <v>FOURNITURES BUREAU - USAGE BMW</v>
      </c>
      <c r="N539" s="147">
        <f>+IF(OR($Q539=Parametres!$G$2,$Q539=Parametres!$G$3),I539,C539)</f>
        <v>1937.96</v>
      </c>
      <c r="O539" s="147">
        <f>+IF(OR($Q539=Parametres!$G$2,$Q539=Parametres!$G$3),J539,D539)</f>
        <v>230.61</v>
      </c>
      <c r="P539" s="147">
        <f>+IF(OR($Q539=Parametres!$G$2,$Q539=Parametres!$G$3),K539,E539)</f>
        <v>2168.5700000000002</v>
      </c>
      <c r="Q539" s="146" t="str">
        <f t="shared" ref="Q539:S539" si="543">+F539</f>
        <v>7-Dépenses</v>
      </c>
      <c r="R539" s="145" t="str">
        <f t="shared" si="543"/>
        <v>60</v>
      </c>
      <c r="S539" s="146" t="str">
        <f t="shared" si="543"/>
        <v>_</v>
      </c>
      <c r="T539" s="165" t="str">
        <f>+VLOOKUP($L539,Data_Validation!$A:$D,1,0)</f>
        <v>60C</v>
      </c>
      <c r="U539" s="150" t="str">
        <f>+VLOOKUP($L539,Data_Validation!$A:$D,3,0)</f>
        <v>Véhicules usagés</v>
      </c>
      <c r="V539" s="150" t="str">
        <f>+VLOOKUP($L539,Data_Validation!$A:$D,4,0)</f>
        <v>papeterie</v>
      </c>
      <c r="W539" s="150" t="str">
        <f>+VLOOKUP($L539,Data_Validation!$A:$E,5,0)</f>
        <v>$</v>
      </c>
      <c r="X539" s="150">
        <f>+VLOOKUP($L539,Data_Validation!$A:$F,6,0)</f>
        <v>0</v>
      </c>
    </row>
    <row r="540" spans="1:24" ht="15" customHeight="1">
      <c r="A540" s="141" t="s">
        <v>2087</v>
      </c>
      <c r="B540" s="141" t="s">
        <v>2088</v>
      </c>
      <c r="C540" s="142">
        <v>4376.8599999999997</v>
      </c>
      <c r="D540" s="142">
        <v>363.19</v>
      </c>
      <c r="E540" s="142">
        <v>4740.05</v>
      </c>
      <c r="F540" s="141" t="s">
        <v>1875</v>
      </c>
      <c r="G540" s="141" t="s">
        <v>2082</v>
      </c>
      <c r="H540" s="143" t="s">
        <v>452</v>
      </c>
      <c r="I540" s="151"/>
      <c r="J540" s="151"/>
      <c r="K540" s="151"/>
      <c r="L540" s="145" t="str">
        <f t="shared" si="514"/>
        <v>60E</v>
      </c>
      <c r="M540" s="146" t="str">
        <f t="shared" si="515"/>
        <v>FOURNITURES BUREAU - SERV. BMW</v>
      </c>
      <c r="N540" s="147">
        <f>+IF(OR($Q540=Parametres!$G$2,$Q540=Parametres!$G$3),I540,C540)</f>
        <v>4376.8599999999997</v>
      </c>
      <c r="O540" s="147">
        <f>+IF(OR($Q540=Parametres!$G$2,$Q540=Parametres!$G$3),J540,D540)</f>
        <v>363.19</v>
      </c>
      <c r="P540" s="147">
        <f>+IF(OR($Q540=Parametres!$G$2,$Q540=Parametres!$G$3),K540,E540)</f>
        <v>4740.05</v>
      </c>
      <c r="Q540" s="146" t="str">
        <f t="shared" ref="Q540:S540" si="544">+F540</f>
        <v>7-Dépenses</v>
      </c>
      <c r="R540" s="145" t="str">
        <f t="shared" si="544"/>
        <v>60</v>
      </c>
      <c r="S540" s="146" t="str">
        <f t="shared" si="544"/>
        <v>_</v>
      </c>
      <c r="T540" s="150" t="str">
        <f>+VLOOKUP($L540,Data_Validation!$A:$D,1,0)</f>
        <v>60E</v>
      </c>
      <c r="U540" s="150" t="str">
        <f>+VLOOKUP($L540,Data_Validation!$A:$D,3,0)</f>
        <v>Service</v>
      </c>
      <c r="V540" s="150" t="str">
        <f>+VLOOKUP($L540,Data_Validation!$A:$D,4,0)</f>
        <v>papeterie</v>
      </c>
      <c r="W540" s="150" t="str">
        <f>+VLOOKUP($L540,Data_Validation!$A:$E,5,0)</f>
        <v>$</v>
      </c>
      <c r="X540" s="150">
        <f>+VLOOKUP($L540,Data_Validation!$A:$F,6,0)</f>
        <v>0</v>
      </c>
    </row>
    <row r="541" spans="1:24" ht="15" customHeight="1">
      <c r="A541" s="141" t="s">
        <v>2090</v>
      </c>
      <c r="B541" s="141" t="s">
        <v>2091</v>
      </c>
      <c r="C541" s="142">
        <v>1822.22</v>
      </c>
      <c r="D541" s="142">
        <v>162.22999999999999</v>
      </c>
      <c r="E541" s="142">
        <v>1984.45</v>
      </c>
      <c r="F541" s="141" t="s">
        <v>1875</v>
      </c>
      <c r="G541" s="141" t="s">
        <v>2082</v>
      </c>
      <c r="H541" s="143" t="s">
        <v>452</v>
      </c>
      <c r="I541" s="151"/>
      <c r="J541" s="151"/>
      <c r="K541" s="151"/>
      <c r="L541" s="145" t="str">
        <f t="shared" si="514"/>
        <v>60G</v>
      </c>
      <c r="M541" s="146" t="str">
        <f t="shared" si="515"/>
        <v>FOURNITURES BUREAU - PIECE BMW</v>
      </c>
      <c r="N541" s="147">
        <f>+IF(OR($Q541=Parametres!$G$2,$Q541=Parametres!$G$3),I541,C541)</f>
        <v>1822.22</v>
      </c>
      <c r="O541" s="147">
        <f>+IF(OR($Q541=Parametres!$G$2,$Q541=Parametres!$G$3),J541,D541)</f>
        <v>162.22999999999999</v>
      </c>
      <c r="P541" s="147">
        <f>+IF(OR($Q541=Parametres!$G$2,$Q541=Parametres!$G$3),K541,E541)</f>
        <v>1984.45</v>
      </c>
      <c r="Q541" s="146" t="str">
        <f t="shared" ref="Q541:S541" si="545">+F541</f>
        <v>7-Dépenses</v>
      </c>
      <c r="R541" s="145" t="str">
        <f t="shared" si="545"/>
        <v>60</v>
      </c>
      <c r="S541" s="146" t="str">
        <f t="shared" si="545"/>
        <v>_</v>
      </c>
      <c r="T541" s="165" t="str">
        <f>+VLOOKUP($L541,Data_Validation!$A:$D,1,0)</f>
        <v>60G</v>
      </c>
      <c r="U541" s="150" t="str">
        <f>+VLOOKUP($L541,Data_Validation!$A:$D,3,0)</f>
        <v>pièces</v>
      </c>
      <c r="V541" s="150" t="str">
        <f>+VLOOKUP($L541,Data_Validation!$A:$D,4,0)</f>
        <v>papeterie</v>
      </c>
      <c r="W541" s="150" t="str">
        <f>+VLOOKUP($L541,Data_Validation!$A:$E,5,0)</f>
        <v>$</v>
      </c>
      <c r="X541" s="150">
        <f>+VLOOKUP($L541,Data_Validation!$A:$F,6,0)</f>
        <v>0</v>
      </c>
    </row>
    <row r="542" spans="1:24" ht="15.75" customHeight="1">
      <c r="A542" s="141" t="s">
        <v>2096</v>
      </c>
      <c r="B542" s="141" t="s">
        <v>2097</v>
      </c>
      <c r="C542" s="144">
        <v>896.12</v>
      </c>
      <c r="D542" s="144">
        <v>39.6</v>
      </c>
      <c r="E542" s="144">
        <v>935.72</v>
      </c>
      <c r="F542" s="141" t="s">
        <v>1875</v>
      </c>
      <c r="G542" s="141" t="s">
        <v>2098</v>
      </c>
      <c r="H542" s="143" t="s">
        <v>452</v>
      </c>
      <c r="I542" s="142"/>
      <c r="J542" s="142"/>
      <c r="K542" s="142"/>
      <c r="L542" s="145" t="str">
        <f t="shared" si="514"/>
        <v>61A</v>
      </c>
      <c r="M542" s="146" t="str">
        <f t="shared" si="515"/>
        <v>AUTRES FOURNITURES - NEUF BMW</v>
      </c>
      <c r="N542" s="147">
        <f>+IF(OR($Q542=Parametres!$G$2,$Q542=Parametres!$G$3),I542,C542)</f>
        <v>896.12</v>
      </c>
      <c r="O542" s="148">
        <f>+IF(OR($Q542=Parametres!$G$2,$Q542=Parametres!$G$3),J542,D542)</f>
        <v>39.6</v>
      </c>
      <c r="P542" s="147">
        <f>+IF(OR($Q542=Parametres!$G$2,$Q542=Parametres!$G$3),K542,E542)</f>
        <v>935.72</v>
      </c>
      <c r="Q542" s="146" t="str">
        <f t="shared" ref="Q542:S542" si="546">+F542</f>
        <v>7-Dépenses</v>
      </c>
      <c r="R542" s="145" t="str">
        <f t="shared" si="546"/>
        <v>61</v>
      </c>
      <c r="S542" s="146" t="str">
        <f t="shared" si="546"/>
        <v>_</v>
      </c>
      <c r="T542" s="165" t="str">
        <f>+VLOOKUP($L542,Data_Validation!$A:$D,1,0)</f>
        <v>61A</v>
      </c>
      <c r="U542" s="150" t="str">
        <f>+VLOOKUP($L542,Data_Validation!$A:$D,3,0)</f>
        <v>Véhicules neufs</v>
      </c>
      <c r="V542" s="150" t="str">
        <f>+VLOOKUP($L542,Data_Validation!$A:$D,4,0)</f>
        <v>fournitures autres</v>
      </c>
      <c r="W542" s="150" t="str">
        <f>+VLOOKUP($L542,Data_Validation!$A:$E,5,0)</f>
        <v>$</v>
      </c>
      <c r="X542" s="150">
        <f>+VLOOKUP($L542,Data_Validation!$A:$F,6,0)</f>
        <v>0</v>
      </c>
    </row>
    <row r="543" spans="1:24" ht="15" customHeight="1">
      <c r="A543" s="141" t="s">
        <v>2100</v>
      </c>
      <c r="B543" s="141" t="s">
        <v>2101</v>
      </c>
      <c r="C543" s="144">
        <v>353.34</v>
      </c>
      <c r="D543" s="144">
        <v>14.85</v>
      </c>
      <c r="E543" s="144">
        <v>368.19</v>
      </c>
      <c r="F543" s="141" t="s">
        <v>1875</v>
      </c>
      <c r="G543" s="141" t="s">
        <v>2098</v>
      </c>
      <c r="H543" s="143" t="s">
        <v>452</v>
      </c>
      <c r="I543" s="142"/>
      <c r="J543" s="142"/>
      <c r="K543" s="142"/>
      <c r="L543" s="145" t="str">
        <f t="shared" si="514"/>
        <v>61C</v>
      </c>
      <c r="M543" s="146" t="str">
        <f t="shared" si="515"/>
        <v>AUTRES FOURNITURES - USAGE BMW</v>
      </c>
      <c r="N543" s="147">
        <f>+IF(OR($Q543=Parametres!$G$2,$Q543=Parametres!$G$3),I543,C543)</f>
        <v>353.34</v>
      </c>
      <c r="O543" s="148">
        <f>+IF(OR($Q543=Parametres!$G$2,$Q543=Parametres!$G$3),J543,D543)</f>
        <v>14.85</v>
      </c>
      <c r="P543" s="147">
        <f>+IF(OR($Q543=Parametres!$G$2,$Q543=Parametres!$G$3),K543,E543)</f>
        <v>368.19</v>
      </c>
      <c r="Q543" s="146" t="str">
        <f t="shared" ref="Q543:S543" si="547">+F543</f>
        <v>7-Dépenses</v>
      </c>
      <c r="R543" s="145" t="str">
        <f t="shared" si="547"/>
        <v>61</v>
      </c>
      <c r="S543" s="146" t="str">
        <f t="shared" si="547"/>
        <v>_</v>
      </c>
      <c r="T543" s="165" t="str">
        <f>+VLOOKUP($L543,Data_Validation!$A:$D,1,0)</f>
        <v>61C</v>
      </c>
      <c r="U543" s="150" t="str">
        <f>+VLOOKUP($L543,Data_Validation!$A:$D,3,0)</f>
        <v>Véhicules usagés</v>
      </c>
      <c r="V543" s="150" t="str">
        <f>+VLOOKUP($L543,Data_Validation!$A:$D,4,0)</f>
        <v>fournitures autres</v>
      </c>
      <c r="W543" s="150" t="str">
        <f>+VLOOKUP($L543,Data_Validation!$A:$E,5,0)</f>
        <v>$</v>
      </c>
      <c r="X543" s="150">
        <f>+VLOOKUP($L543,Data_Validation!$A:$F,6,0)</f>
        <v>0</v>
      </c>
    </row>
    <row r="544" spans="1:24" ht="15" customHeight="1">
      <c r="A544" s="141" t="s">
        <v>2102</v>
      </c>
      <c r="B544" s="141" t="s">
        <v>2103</v>
      </c>
      <c r="C544" s="144">
        <v>26101.8</v>
      </c>
      <c r="D544" s="144">
        <v>2943.86</v>
      </c>
      <c r="E544" s="144">
        <v>29045.66</v>
      </c>
      <c r="F544" s="141" t="s">
        <v>1875</v>
      </c>
      <c r="G544" s="141" t="s">
        <v>2098</v>
      </c>
      <c r="H544" s="143" t="s">
        <v>452</v>
      </c>
      <c r="I544" s="142"/>
      <c r="J544" s="142"/>
      <c r="K544" s="142"/>
      <c r="L544" s="145" t="str">
        <f t="shared" si="514"/>
        <v>61E</v>
      </c>
      <c r="M544" s="146" t="str">
        <f t="shared" si="515"/>
        <v>AUTRES FOURNITURES - SERV. BMW</v>
      </c>
      <c r="N544" s="147">
        <f>+IF(OR($Q544=Parametres!$G$2,$Q544=Parametres!$G$3),I544,C544)</f>
        <v>26101.8</v>
      </c>
      <c r="O544" s="147">
        <f>+IF(OR($Q544=Parametres!$G$2,$Q544=Parametres!$G$3),J544,D544)</f>
        <v>2943.86</v>
      </c>
      <c r="P544" s="147">
        <f>+IF(OR($Q544=Parametres!$G$2,$Q544=Parametres!$G$3),K544,E544)</f>
        <v>29045.66</v>
      </c>
      <c r="Q544" s="146" t="str">
        <f t="shared" ref="Q544:S544" si="548">+F544</f>
        <v>7-Dépenses</v>
      </c>
      <c r="R544" s="145" t="str">
        <f t="shared" si="548"/>
        <v>61</v>
      </c>
      <c r="S544" s="146" t="str">
        <f t="shared" si="548"/>
        <v>_</v>
      </c>
      <c r="T544" s="150" t="str">
        <f>+VLOOKUP($L544,Data_Validation!$A:$D,1,0)</f>
        <v>61E</v>
      </c>
      <c r="U544" s="150" t="str">
        <f>+VLOOKUP($L544,Data_Validation!$A:$D,3,0)</f>
        <v>Service</v>
      </c>
      <c r="V544" s="150" t="str">
        <f>+VLOOKUP($L544,Data_Validation!$A:$D,4,0)</f>
        <v>fournitures autres</v>
      </c>
      <c r="W544" s="150" t="str">
        <f>+VLOOKUP($L544,Data_Validation!$A:$E,5,0)</f>
        <v>$</v>
      </c>
      <c r="X544" s="150">
        <f>+VLOOKUP($L544,Data_Validation!$A:$F,6,0)</f>
        <v>0</v>
      </c>
    </row>
    <row r="545" spans="1:24" ht="15" customHeight="1">
      <c r="A545" s="141" t="s">
        <v>2104</v>
      </c>
      <c r="B545" s="141" t="s">
        <v>2105</v>
      </c>
      <c r="C545" s="144">
        <v>554.04</v>
      </c>
      <c r="D545" s="144">
        <v>19.8</v>
      </c>
      <c r="E545" s="144">
        <v>573.84</v>
      </c>
      <c r="F545" s="141" t="s">
        <v>1875</v>
      </c>
      <c r="G545" s="141" t="s">
        <v>2098</v>
      </c>
      <c r="H545" s="143" t="s">
        <v>452</v>
      </c>
      <c r="I545" s="142"/>
      <c r="J545" s="142"/>
      <c r="K545" s="142"/>
      <c r="L545" s="145" t="str">
        <f t="shared" si="514"/>
        <v>61G</v>
      </c>
      <c r="M545" s="146" t="str">
        <f t="shared" si="515"/>
        <v>AUTRES FOURNITURES - PIECE BMW</v>
      </c>
      <c r="N545" s="147">
        <f>+IF(OR($Q545=Parametres!$G$2,$Q545=Parametres!$G$3),I545,C545)</f>
        <v>554.04</v>
      </c>
      <c r="O545" s="148">
        <f>+IF(OR($Q545=Parametres!$G$2,$Q545=Parametres!$G$3),J545,D545)</f>
        <v>19.8</v>
      </c>
      <c r="P545" s="147">
        <f>+IF(OR($Q545=Parametres!$G$2,$Q545=Parametres!$G$3),K545,E545)</f>
        <v>573.84</v>
      </c>
      <c r="Q545" s="146" t="str">
        <f t="shared" ref="Q545:S545" si="549">+F545</f>
        <v>7-Dépenses</v>
      </c>
      <c r="R545" s="145" t="str">
        <f t="shared" si="549"/>
        <v>61</v>
      </c>
      <c r="S545" s="146" t="str">
        <f t="shared" si="549"/>
        <v>_</v>
      </c>
      <c r="T545" s="165" t="str">
        <f>+VLOOKUP($L545,Data_Validation!$A:$D,1,0)</f>
        <v>61G</v>
      </c>
      <c r="U545" s="150" t="str">
        <f>+VLOOKUP($L545,Data_Validation!$A:$D,3,0)</f>
        <v>pièces</v>
      </c>
      <c r="V545" s="150" t="str">
        <f>+VLOOKUP($L545,Data_Validation!$A:$D,4,0)</f>
        <v>fournitures autres</v>
      </c>
      <c r="W545" s="150" t="str">
        <f>+VLOOKUP($L545,Data_Validation!$A:$E,5,0)</f>
        <v>$</v>
      </c>
      <c r="X545" s="150">
        <f>+VLOOKUP($L545,Data_Validation!$A:$F,6,0)</f>
        <v>0</v>
      </c>
    </row>
    <row r="546" spans="1:24" ht="15" customHeight="1">
      <c r="A546" s="141" t="s">
        <v>2107</v>
      </c>
      <c r="B546" s="141" t="s">
        <v>2108</v>
      </c>
      <c r="C546" s="144">
        <v>401.44</v>
      </c>
      <c r="D546" s="144">
        <v>0</v>
      </c>
      <c r="E546" s="144">
        <v>401.44</v>
      </c>
      <c r="F546" s="141" t="s">
        <v>1875</v>
      </c>
      <c r="G546" s="141" t="s">
        <v>2109</v>
      </c>
      <c r="H546" s="143" t="s">
        <v>452</v>
      </c>
      <c r="I546" s="142"/>
      <c r="J546" s="142"/>
      <c r="K546" s="142"/>
      <c r="L546" s="145" t="str">
        <f t="shared" si="514"/>
        <v>63A</v>
      </c>
      <c r="M546" s="146" t="str">
        <f t="shared" si="515"/>
        <v>AJUST. GARANTIE - NEUF BMW</v>
      </c>
      <c r="N546" s="147">
        <f>+IF(OR($Q546=Parametres!$G$2,$Q546=Parametres!$G$3),I546,C546)</f>
        <v>401.44</v>
      </c>
      <c r="O546" s="148">
        <f>+IF(OR($Q546=Parametres!$G$2,$Q546=Parametres!$G$3),J546,D546)</f>
        <v>0</v>
      </c>
      <c r="P546" s="147">
        <f>+IF(OR($Q546=Parametres!$G$2,$Q546=Parametres!$G$3),K546,E546)</f>
        <v>401.44</v>
      </c>
      <c r="Q546" s="146" t="str">
        <f t="shared" ref="Q546:S546" si="550">+F546</f>
        <v>7-Dépenses</v>
      </c>
      <c r="R546" s="145" t="str">
        <f t="shared" si="550"/>
        <v>63</v>
      </c>
      <c r="S546" s="146" t="str">
        <f t="shared" si="550"/>
        <v>_</v>
      </c>
      <c r="T546" s="150" t="str">
        <f>+VLOOKUP($L546,Data_Validation!$A:$D,1,0)</f>
        <v>63A</v>
      </c>
      <c r="U546" s="150" t="str">
        <f>+VLOOKUP($L546,Data_Validation!$A:$D,3,0)</f>
        <v>Véhicules neufs</v>
      </c>
      <c r="V546" s="150" t="str">
        <f>+VLOOKUP($L546,Data_Validation!$A:$D,4,0)</f>
        <v>Service gratuit 1</v>
      </c>
      <c r="W546" s="150" t="str">
        <f>+VLOOKUP($L546,Data_Validation!$A:$E,5,0)</f>
        <v>$</v>
      </c>
      <c r="X546" s="150">
        <f>+VLOOKUP($L546,Data_Validation!$A:$F,6,0)</f>
        <v>0</v>
      </c>
    </row>
    <row r="547" spans="1:24" ht="15.75" customHeight="1">
      <c r="A547" s="141" t="s">
        <v>2111</v>
      </c>
      <c r="B547" s="141" t="s">
        <v>2112</v>
      </c>
      <c r="C547" s="144">
        <v>7950.87</v>
      </c>
      <c r="D547" s="144">
        <v>2991.49</v>
      </c>
      <c r="E547" s="144">
        <v>10942.36</v>
      </c>
      <c r="F547" s="141" t="s">
        <v>1875</v>
      </c>
      <c r="G547" s="141" t="s">
        <v>2109</v>
      </c>
      <c r="H547" s="143" t="s">
        <v>452</v>
      </c>
      <c r="I547" s="142"/>
      <c r="J547" s="142"/>
      <c r="K547" s="142"/>
      <c r="L547" s="145" t="str">
        <f t="shared" si="514"/>
        <v>63E</v>
      </c>
      <c r="M547" s="146" t="str">
        <f t="shared" si="515"/>
        <v>AJUST. GARANTIE - SERV. BMW</v>
      </c>
      <c r="N547" s="147">
        <f>+IF(OR($Q547=Parametres!$G$2,$Q547=Parametres!$G$3),I547,C547)</f>
        <v>7950.87</v>
      </c>
      <c r="O547" s="148">
        <f>+IF(OR($Q547=Parametres!$G$2,$Q547=Parametres!$G$3),J547,D547)</f>
        <v>2991.49</v>
      </c>
      <c r="P547" s="147">
        <f>+IF(OR($Q547=Parametres!$G$2,$Q547=Parametres!$G$3),K547,E547)</f>
        <v>10942.36</v>
      </c>
      <c r="Q547" s="146" t="str">
        <f t="shared" ref="Q547:S547" si="551">+F547</f>
        <v>7-Dépenses</v>
      </c>
      <c r="R547" s="145" t="str">
        <f t="shared" si="551"/>
        <v>63</v>
      </c>
      <c r="S547" s="146" t="str">
        <f t="shared" si="551"/>
        <v>_</v>
      </c>
      <c r="T547" s="165" t="str">
        <f>+VLOOKUP($L547,Data_Validation!$A:$D,1,0)</f>
        <v>63E</v>
      </c>
      <c r="U547" s="150" t="str">
        <f>+VLOOKUP($L547,Data_Validation!$A:$D,3,0)</f>
        <v>Service</v>
      </c>
      <c r="V547" s="150" t="str">
        <f>+VLOOKUP($L547,Data_Validation!$A:$D,4,0)</f>
        <v>service gratuit 2</v>
      </c>
      <c r="W547" s="150" t="str">
        <f>+VLOOKUP($L547,Data_Validation!$A:$E,5,0)</f>
        <v>$</v>
      </c>
      <c r="X547" s="150">
        <f>+VLOOKUP($L547,Data_Validation!$A:$F,6,0)</f>
        <v>0</v>
      </c>
    </row>
    <row r="548" spans="1:24" ht="15" customHeight="1">
      <c r="A548" s="141" t="s">
        <v>2115</v>
      </c>
      <c r="B548" s="141" t="s">
        <v>2116</v>
      </c>
      <c r="C548" s="144">
        <v>2768.96</v>
      </c>
      <c r="D548" s="144">
        <v>744.93</v>
      </c>
      <c r="E548" s="144">
        <v>3513.89</v>
      </c>
      <c r="F548" s="141" t="s">
        <v>1875</v>
      </c>
      <c r="G548" s="141" t="s">
        <v>2109</v>
      </c>
      <c r="H548" s="143" t="s">
        <v>452</v>
      </c>
      <c r="I548" s="142"/>
      <c r="J548" s="142"/>
      <c r="K548" s="142"/>
      <c r="L548" s="145" t="str">
        <f t="shared" si="514"/>
        <v>63G</v>
      </c>
      <c r="M548" s="146" t="str">
        <f t="shared" si="515"/>
        <v>AJUST. GARANTIE - PIECE BMW</v>
      </c>
      <c r="N548" s="147">
        <f>+IF(OR($Q548=Parametres!$G$2,$Q548=Parametres!$G$3),I548,C548)</f>
        <v>2768.96</v>
      </c>
      <c r="O548" s="147">
        <f>+IF(OR($Q548=Parametres!$G$2,$Q548=Parametres!$G$3),J548,D548)</f>
        <v>744.93</v>
      </c>
      <c r="P548" s="147">
        <f>+IF(OR($Q548=Parametres!$G$2,$Q548=Parametres!$G$3),K548,E548)</f>
        <v>3513.89</v>
      </c>
      <c r="Q548" s="146" t="str">
        <f t="shared" ref="Q548:S548" si="552">+F548</f>
        <v>7-Dépenses</v>
      </c>
      <c r="R548" s="145" t="str">
        <f t="shared" si="552"/>
        <v>63</v>
      </c>
      <c r="S548" s="146" t="str">
        <f t="shared" si="552"/>
        <v>_</v>
      </c>
      <c r="T548" s="150" t="str">
        <f>+VLOOKUP($L548,Data_Validation!$A:$D,1,0)</f>
        <v>63G</v>
      </c>
      <c r="U548" s="150" t="str">
        <f>+VLOOKUP($L548,Data_Validation!$A:$D,3,0)</f>
        <v>pièces</v>
      </c>
      <c r="V548" s="150" t="str">
        <f>+VLOOKUP($L548,Data_Validation!$A:$D,4,0)</f>
        <v>service gratuit 2</v>
      </c>
      <c r="W548" s="150" t="str">
        <f>+VLOOKUP($L548,Data_Validation!$A:$E,5,0)</f>
        <v>$</v>
      </c>
      <c r="X548" s="150">
        <f>+VLOOKUP($L548,Data_Validation!$A:$F,6,0)</f>
        <v>0</v>
      </c>
    </row>
    <row r="549" spans="1:24" ht="15" customHeight="1">
      <c r="A549" s="141" t="s">
        <v>2117</v>
      </c>
      <c r="B549" s="141" t="s">
        <v>2118</v>
      </c>
      <c r="C549" s="144">
        <v>1971.2</v>
      </c>
      <c r="D549" s="144">
        <v>0</v>
      </c>
      <c r="E549" s="144">
        <v>1971.2</v>
      </c>
      <c r="F549" s="141" t="s">
        <v>1875</v>
      </c>
      <c r="G549" s="141" t="s">
        <v>2119</v>
      </c>
      <c r="H549" s="143" t="s">
        <v>452</v>
      </c>
      <c r="I549" s="142"/>
      <c r="J549" s="142"/>
      <c r="K549" s="142"/>
      <c r="L549" s="145" t="str">
        <f t="shared" si="514"/>
        <v>67A</v>
      </c>
      <c r="M549" s="146" t="str">
        <f t="shared" si="515"/>
        <v>CONTRIBUTIONS - NEUF BMW</v>
      </c>
      <c r="N549" s="147">
        <f>+IF(OR($Q549=Parametres!$G$2,$Q549=Parametres!$G$3),I549,C549)</f>
        <v>1971.2</v>
      </c>
      <c r="O549" s="148">
        <f>+IF(OR($Q549=Parametres!$G$2,$Q549=Parametres!$G$3),J549,D549)</f>
        <v>0</v>
      </c>
      <c r="P549" s="147">
        <f>+IF(OR($Q549=Parametres!$G$2,$Q549=Parametres!$G$3),K549,E549)</f>
        <v>1971.2</v>
      </c>
      <c r="Q549" s="146" t="str">
        <f t="shared" ref="Q549:S549" si="553">+F549</f>
        <v>7-Dépenses</v>
      </c>
      <c r="R549" s="145" t="str">
        <f t="shared" si="553"/>
        <v>67</v>
      </c>
      <c r="S549" s="146" t="str">
        <f t="shared" si="553"/>
        <v>_</v>
      </c>
      <c r="T549" s="150" t="str">
        <f>+VLOOKUP($L549,Data_Validation!$A:$D,1,0)</f>
        <v>67A</v>
      </c>
      <c r="U549" s="150" t="str">
        <f>+VLOOKUP($L549,Data_Validation!$A:$D,3,0)</f>
        <v>Véhicules neufs</v>
      </c>
      <c r="V549" s="150" t="str">
        <f>+VLOOKUP($L549,Data_Validation!$A:$D,4,0)</f>
        <v>Publicité 1</v>
      </c>
      <c r="W549" s="150" t="str">
        <f>+VLOOKUP($L549,Data_Validation!$A:$E,5,0)</f>
        <v>$</v>
      </c>
      <c r="X549" s="150">
        <f>+VLOOKUP($L549,Data_Validation!$A:$F,6,0)</f>
        <v>0</v>
      </c>
    </row>
    <row r="550" spans="1:24" ht="15" customHeight="1">
      <c r="A550" s="141" t="s">
        <v>2120</v>
      </c>
      <c r="B550" s="141" t="s">
        <v>2121</v>
      </c>
      <c r="C550" s="144">
        <v>750</v>
      </c>
      <c r="D550" s="144">
        <v>0</v>
      </c>
      <c r="E550" s="144">
        <v>750</v>
      </c>
      <c r="F550" s="141" t="s">
        <v>1875</v>
      </c>
      <c r="G550" s="141" t="s">
        <v>2119</v>
      </c>
      <c r="H550" s="143" t="s">
        <v>452</v>
      </c>
      <c r="I550" s="142"/>
      <c r="J550" s="142"/>
      <c r="K550" s="142"/>
      <c r="L550" s="145" t="str">
        <f t="shared" si="514"/>
        <v>67C</v>
      </c>
      <c r="M550" s="146" t="str">
        <f t="shared" si="515"/>
        <v>CONTRIBUTIONS - USAGE BMW</v>
      </c>
      <c r="N550" s="147">
        <f>+IF(OR($Q550=Parametres!$G$2,$Q550=Parametres!$G$3),I550,C550)</f>
        <v>750</v>
      </c>
      <c r="O550" s="148">
        <f>+IF(OR($Q550=Parametres!$G$2,$Q550=Parametres!$G$3),J550,D550)</f>
        <v>0</v>
      </c>
      <c r="P550" s="147">
        <f>+IF(OR($Q550=Parametres!$G$2,$Q550=Parametres!$G$3),K550,E550)</f>
        <v>750</v>
      </c>
      <c r="Q550" s="146" t="str">
        <f t="shared" ref="Q550:S550" si="554">+F550</f>
        <v>7-Dépenses</v>
      </c>
      <c r="R550" s="145" t="str">
        <f t="shared" si="554"/>
        <v>67</v>
      </c>
      <c r="S550" s="146" t="str">
        <f t="shared" si="554"/>
        <v>_</v>
      </c>
      <c r="T550" s="165" t="str">
        <f>+VLOOKUP($L550,Data_Validation!$A:$D,1,0)</f>
        <v>67C</v>
      </c>
      <c r="U550" s="150" t="str">
        <f>+VLOOKUP($L550,Data_Validation!$A:$D,3,0)</f>
        <v>Véhicules usagés</v>
      </c>
      <c r="V550" s="150" t="str">
        <f>+VLOOKUP($L550,Data_Validation!$A:$D,4,0)</f>
        <v>Publicité 1</v>
      </c>
      <c r="W550" s="150" t="str">
        <f>+VLOOKUP($L550,Data_Validation!$A:$E,5,0)</f>
        <v>$</v>
      </c>
      <c r="X550" s="150">
        <f>+VLOOKUP($L550,Data_Validation!$A:$F,6,0)</f>
        <v>0</v>
      </c>
    </row>
    <row r="551" spans="1:24" ht="15.75" customHeight="1">
      <c r="A551" s="141" t="s">
        <v>2124</v>
      </c>
      <c r="B551" s="141" t="s">
        <v>2125</v>
      </c>
      <c r="C551" s="144">
        <v>1250</v>
      </c>
      <c r="D551" s="144">
        <v>0</v>
      </c>
      <c r="E551" s="144">
        <v>1250</v>
      </c>
      <c r="F551" s="141" t="s">
        <v>1875</v>
      </c>
      <c r="G551" s="141" t="s">
        <v>2119</v>
      </c>
      <c r="H551" s="143" t="s">
        <v>452</v>
      </c>
      <c r="I551" s="142"/>
      <c r="J551" s="142"/>
      <c r="K551" s="142"/>
      <c r="L551" s="145" t="str">
        <f t="shared" si="514"/>
        <v>67E</v>
      </c>
      <c r="M551" s="146" t="str">
        <f t="shared" si="515"/>
        <v>CONTRIBUTIONS - SERV. BMW</v>
      </c>
      <c r="N551" s="147">
        <f>+IF(OR($Q551=Parametres!$G$2,$Q551=Parametres!$G$3),I551,C551)</f>
        <v>1250</v>
      </c>
      <c r="O551" s="147">
        <f>+IF(OR($Q551=Parametres!$G$2,$Q551=Parametres!$G$3),J551,D551)</f>
        <v>0</v>
      </c>
      <c r="P551" s="147">
        <f>+IF(OR($Q551=Parametres!$G$2,$Q551=Parametres!$G$3),K551,E551)</f>
        <v>1250</v>
      </c>
      <c r="Q551" s="146" t="str">
        <f t="shared" ref="Q551:S551" si="555">+F551</f>
        <v>7-Dépenses</v>
      </c>
      <c r="R551" s="145" t="str">
        <f t="shared" si="555"/>
        <v>67</v>
      </c>
      <c r="S551" s="146" t="str">
        <f t="shared" si="555"/>
        <v>_</v>
      </c>
      <c r="T551" s="150" t="str">
        <f>+VLOOKUP($L551,Data_Validation!$A:$D,1,0)</f>
        <v>67E</v>
      </c>
      <c r="U551" s="150" t="str">
        <f>+VLOOKUP($L551,Data_Validation!$A:$D,3,0)</f>
        <v>Service</v>
      </c>
      <c r="V551" s="150" t="str">
        <f>+VLOOKUP($L551,Data_Validation!$A:$D,4,0)</f>
        <v>Publicité 2</v>
      </c>
      <c r="W551" s="150" t="str">
        <f>+VLOOKUP($L551,Data_Validation!$A:$E,5,0)</f>
        <v>$</v>
      </c>
      <c r="X551" s="150">
        <f>+VLOOKUP($L551,Data_Validation!$A:$F,6,0)</f>
        <v>0</v>
      </c>
    </row>
    <row r="552" spans="1:24" ht="15" customHeight="1">
      <c r="A552" s="141" t="s">
        <v>2126</v>
      </c>
      <c r="B552" s="141" t="s">
        <v>2127</v>
      </c>
      <c r="C552" s="144">
        <v>1000</v>
      </c>
      <c r="D552" s="144">
        <v>0</v>
      </c>
      <c r="E552" s="144">
        <v>1000</v>
      </c>
      <c r="F552" s="141" t="s">
        <v>1875</v>
      </c>
      <c r="G552" s="141" t="s">
        <v>2119</v>
      </c>
      <c r="H552" s="143" t="s">
        <v>452</v>
      </c>
      <c r="I552" s="142"/>
      <c r="J552" s="142"/>
      <c r="K552" s="142"/>
      <c r="L552" s="145" t="str">
        <f t="shared" si="514"/>
        <v>67G</v>
      </c>
      <c r="M552" s="146" t="str">
        <f t="shared" si="515"/>
        <v>CONTRIBUTIONS - PIECE BMW</v>
      </c>
      <c r="N552" s="147">
        <f>+IF(OR($Q552=Parametres!$G$2,$Q552=Parametres!$G$3),I552,C552)</f>
        <v>1000</v>
      </c>
      <c r="O552" s="148">
        <f>+IF(OR($Q552=Parametres!$G$2,$Q552=Parametres!$G$3),J552,D552)</f>
        <v>0</v>
      </c>
      <c r="P552" s="147">
        <f>+IF(OR($Q552=Parametres!$G$2,$Q552=Parametres!$G$3),K552,E552)</f>
        <v>1000</v>
      </c>
      <c r="Q552" s="146" t="str">
        <f t="shared" ref="Q552:S552" si="556">+F552</f>
        <v>7-Dépenses</v>
      </c>
      <c r="R552" s="145" t="str">
        <f t="shared" si="556"/>
        <v>67</v>
      </c>
      <c r="S552" s="146" t="str">
        <f t="shared" si="556"/>
        <v>_</v>
      </c>
      <c r="T552" s="149" t="str">
        <f>+VLOOKUP($L552,Data_Validation!$A:$D,1,0)</f>
        <v>67G</v>
      </c>
      <c r="U552" s="150" t="str">
        <f>+VLOOKUP($L552,Data_Validation!$A:$D,3,0)</f>
        <v>pièces</v>
      </c>
      <c r="V552" s="150" t="str">
        <f>+VLOOKUP($L552,Data_Validation!$A:$D,4,0)</f>
        <v>Publicité 2</v>
      </c>
      <c r="W552" s="150" t="str">
        <f>+VLOOKUP($L552,Data_Validation!$A:$E,5,0)</f>
        <v>$</v>
      </c>
      <c r="X552" s="150">
        <f>+VLOOKUP($L552,Data_Validation!$A:$F,6,0)</f>
        <v>0</v>
      </c>
    </row>
    <row r="553" spans="1:24" ht="15" customHeight="1">
      <c r="A553" s="141" t="s">
        <v>2130</v>
      </c>
      <c r="B553" s="141" t="s">
        <v>2131</v>
      </c>
      <c r="C553" s="144">
        <v>8747.86</v>
      </c>
      <c r="D553" s="144">
        <v>938.21</v>
      </c>
      <c r="E553" s="144">
        <v>9686.07</v>
      </c>
      <c r="F553" s="141" t="s">
        <v>1875</v>
      </c>
      <c r="G553" s="141" t="s">
        <v>2132</v>
      </c>
      <c r="H553" s="143" t="s">
        <v>452</v>
      </c>
      <c r="I553" s="142"/>
      <c r="J553" s="142"/>
      <c r="K553" s="142"/>
      <c r="L553" s="145" t="str">
        <f t="shared" si="514"/>
        <v>68A</v>
      </c>
      <c r="M553" s="146" t="str">
        <f t="shared" si="515"/>
        <v>TRAV. GRACIEUX - NEUF BMW</v>
      </c>
      <c r="N553" s="147">
        <f>+IF(OR($Q553=Parametres!$G$2,$Q553=Parametres!$G$3),I553,C553)</f>
        <v>8747.86</v>
      </c>
      <c r="O553" s="148">
        <f>+IF(OR($Q553=Parametres!$G$2,$Q553=Parametres!$G$3),J553,D553)</f>
        <v>938.21</v>
      </c>
      <c r="P553" s="147">
        <f>+IF(OR($Q553=Parametres!$G$2,$Q553=Parametres!$G$3),K553,E553)</f>
        <v>9686.07</v>
      </c>
      <c r="Q553" s="146" t="str">
        <f t="shared" ref="Q553:S553" si="557">+F553</f>
        <v>7-Dépenses</v>
      </c>
      <c r="R553" s="145" t="str">
        <f t="shared" si="557"/>
        <v>68</v>
      </c>
      <c r="S553" s="146" t="str">
        <f t="shared" si="557"/>
        <v>_</v>
      </c>
      <c r="T553" s="149" t="str">
        <f>+VLOOKUP($L553,Data_Validation!$A:$D,1,0)</f>
        <v>68A</v>
      </c>
      <c r="U553" s="150" t="str">
        <f>+VLOOKUP($L553,Data_Validation!$A:$D,3,0)</f>
        <v>Véhicules neufs</v>
      </c>
      <c r="V553" s="150" t="str">
        <f>+VLOOKUP($L553,Data_Validation!$A:$D,4,0)</f>
        <v>service gratuit 1</v>
      </c>
      <c r="W553" s="150" t="str">
        <f>+VLOOKUP($L553,Data_Validation!$A:$E,5,0)</f>
        <v>$</v>
      </c>
      <c r="X553" s="150">
        <f>+VLOOKUP($L553,Data_Validation!$A:$F,6,0)</f>
        <v>0</v>
      </c>
    </row>
    <row r="554" spans="1:24" ht="15" customHeight="1">
      <c r="A554" s="141" t="s">
        <v>2135</v>
      </c>
      <c r="B554" s="141" t="s">
        <v>2136</v>
      </c>
      <c r="C554" s="144">
        <v>12252.48</v>
      </c>
      <c r="D554" s="144">
        <v>2725.57</v>
      </c>
      <c r="E554" s="144">
        <v>14978.05</v>
      </c>
      <c r="F554" s="141" t="s">
        <v>1875</v>
      </c>
      <c r="G554" s="141" t="s">
        <v>2132</v>
      </c>
      <c r="H554" s="143" t="s">
        <v>452</v>
      </c>
      <c r="I554" s="142"/>
      <c r="J554" s="142"/>
      <c r="K554" s="142"/>
      <c r="L554" s="145" t="str">
        <f t="shared" si="514"/>
        <v>68C</v>
      </c>
      <c r="M554" s="146" t="str">
        <f t="shared" si="515"/>
        <v>TRAV. GRACIEUX - USAGE BMW</v>
      </c>
      <c r="N554" s="147">
        <f>+IF(OR($Q554=Parametres!$G$2,$Q554=Parametres!$G$3),I554,C554)</f>
        <v>12252.48</v>
      </c>
      <c r="O554" s="148">
        <f>+IF(OR($Q554=Parametres!$G$2,$Q554=Parametres!$G$3),J554,D554)</f>
        <v>2725.57</v>
      </c>
      <c r="P554" s="147">
        <f>+IF(OR($Q554=Parametres!$G$2,$Q554=Parametres!$G$3),K554,E554)</f>
        <v>14978.05</v>
      </c>
      <c r="Q554" s="146" t="str">
        <f t="shared" ref="Q554:S554" si="558">+F554</f>
        <v>7-Dépenses</v>
      </c>
      <c r="R554" s="145" t="str">
        <f t="shared" si="558"/>
        <v>68</v>
      </c>
      <c r="S554" s="146" t="str">
        <f t="shared" si="558"/>
        <v>_</v>
      </c>
      <c r="T554" s="150" t="str">
        <f>+VLOOKUP($L554,Data_Validation!$A:$D,1,0)</f>
        <v>68C</v>
      </c>
      <c r="U554" s="150" t="str">
        <f>+VLOOKUP($L554,Data_Validation!$A:$D,3,0)</f>
        <v>Véhicules usagés</v>
      </c>
      <c r="V554" s="150" t="str">
        <f>+VLOOKUP($L554,Data_Validation!$A:$D,4,0)</f>
        <v>service gratuit 1</v>
      </c>
      <c r="W554" s="150" t="str">
        <f>+VLOOKUP($L554,Data_Validation!$A:$E,5,0)</f>
        <v>$</v>
      </c>
      <c r="X554" s="150">
        <f>+VLOOKUP($L554,Data_Validation!$A:$F,6,0)</f>
        <v>0</v>
      </c>
    </row>
    <row r="555" spans="1:24" ht="15.75" customHeight="1">
      <c r="A555" s="141" t="s">
        <v>2141</v>
      </c>
      <c r="B555" s="141" t="s">
        <v>2142</v>
      </c>
      <c r="C555" s="144">
        <v>22484.81</v>
      </c>
      <c r="D555" s="144">
        <v>4146.34</v>
      </c>
      <c r="E555" s="144">
        <v>26631.15</v>
      </c>
      <c r="F555" s="141" t="s">
        <v>1875</v>
      </c>
      <c r="G555" s="141" t="s">
        <v>2132</v>
      </c>
      <c r="H555" s="143" t="s">
        <v>452</v>
      </c>
      <c r="I555" s="142"/>
      <c r="J555" s="142"/>
      <c r="K555" s="142"/>
      <c r="L555" s="145" t="str">
        <f t="shared" si="514"/>
        <v>68E</v>
      </c>
      <c r="M555" s="146" t="str">
        <f t="shared" si="515"/>
        <v>TRAV. GRACIEUX - SERV. BMW</v>
      </c>
      <c r="N555" s="147">
        <f>+IF(OR($Q555=Parametres!$G$2,$Q555=Parametres!$G$3),I555,C555)</f>
        <v>22484.81</v>
      </c>
      <c r="O555" s="148">
        <f>+IF(OR($Q555=Parametres!$G$2,$Q555=Parametres!$G$3),J555,D555)</f>
        <v>4146.34</v>
      </c>
      <c r="P555" s="147">
        <f>+IF(OR($Q555=Parametres!$G$2,$Q555=Parametres!$G$3),K555,E555)</f>
        <v>26631.15</v>
      </c>
      <c r="Q555" s="146" t="str">
        <f t="shared" ref="Q555:S555" si="559">+F555</f>
        <v>7-Dépenses</v>
      </c>
      <c r="R555" s="145" t="str">
        <f t="shared" si="559"/>
        <v>68</v>
      </c>
      <c r="S555" s="146" t="str">
        <f t="shared" si="559"/>
        <v>_</v>
      </c>
      <c r="T555" s="150" t="str">
        <f>+VLOOKUP($L555,Data_Validation!$A:$D,1,0)</f>
        <v>68E</v>
      </c>
      <c r="U555" s="150" t="str">
        <f>+VLOOKUP($L555,Data_Validation!$A:$D,3,0)</f>
        <v>Service</v>
      </c>
      <c r="V555" s="150" t="str">
        <f>+VLOOKUP($L555,Data_Validation!$A:$D,4,0)</f>
        <v>service gratuit 2</v>
      </c>
      <c r="W555" s="150" t="str">
        <f>+VLOOKUP($L555,Data_Validation!$A:$E,5,0)</f>
        <v>$</v>
      </c>
      <c r="X555" s="150">
        <f>+VLOOKUP($L555,Data_Validation!$A:$F,6,0)</f>
        <v>0</v>
      </c>
    </row>
    <row r="556" spans="1:24" ht="15" customHeight="1">
      <c r="A556" s="141" t="s">
        <v>2146</v>
      </c>
      <c r="B556" s="141" t="s">
        <v>2147</v>
      </c>
      <c r="C556" s="142">
        <v>370.88</v>
      </c>
      <c r="D556" s="142">
        <v>17.690000000000001</v>
      </c>
      <c r="E556" s="142">
        <v>388.57</v>
      </c>
      <c r="F556" s="141" t="s">
        <v>1875</v>
      </c>
      <c r="G556" s="141" t="s">
        <v>2132</v>
      </c>
      <c r="H556" s="143" t="s">
        <v>452</v>
      </c>
      <c r="I556" s="151"/>
      <c r="J556" s="151"/>
      <c r="K556" s="151"/>
      <c r="L556" s="145" t="str">
        <f t="shared" si="514"/>
        <v>68G</v>
      </c>
      <c r="M556" s="146" t="str">
        <f t="shared" si="515"/>
        <v>TRAV. GRACIEUX - PIECE BMW</v>
      </c>
      <c r="N556" s="147">
        <f>+IF(OR($Q556=Parametres!$G$2,$Q556=Parametres!$G$3),I556,C556)</f>
        <v>370.88</v>
      </c>
      <c r="O556" s="147">
        <f>+IF(OR($Q556=Parametres!$G$2,$Q556=Parametres!$G$3),J556,D556)</f>
        <v>17.690000000000001</v>
      </c>
      <c r="P556" s="147">
        <f>+IF(OR($Q556=Parametres!$G$2,$Q556=Parametres!$G$3),K556,E556)</f>
        <v>388.57</v>
      </c>
      <c r="Q556" s="146" t="str">
        <f t="shared" ref="Q556:S556" si="560">+F556</f>
        <v>7-Dépenses</v>
      </c>
      <c r="R556" s="145" t="str">
        <f t="shared" si="560"/>
        <v>68</v>
      </c>
      <c r="S556" s="146" t="str">
        <f t="shared" si="560"/>
        <v>_</v>
      </c>
      <c r="T556" s="150" t="str">
        <f>+VLOOKUP($L556,Data_Validation!$A:$D,1,0)</f>
        <v>68G</v>
      </c>
      <c r="U556" s="150" t="str">
        <f>+VLOOKUP($L556,Data_Validation!$A:$D,3,0)</f>
        <v>pièces</v>
      </c>
      <c r="V556" s="150" t="str">
        <f>+VLOOKUP($L556,Data_Validation!$A:$D,4,0)</f>
        <v>service gratuit 2</v>
      </c>
      <c r="W556" s="150" t="str">
        <f>+VLOOKUP($L556,Data_Validation!$A:$E,5,0)</f>
        <v>$</v>
      </c>
      <c r="X556" s="150">
        <f>+VLOOKUP($L556,Data_Validation!$A:$F,6,0)</f>
        <v>0</v>
      </c>
    </row>
    <row r="557" spans="1:24" ht="15" customHeight="1">
      <c r="A557" s="141" t="s">
        <v>2152</v>
      </c>
      <c r="B557" s="141" t="s">
        <v>2153</v>
      </c>
      <c r="C557" s="144">
        <v>73364.820000000007</v>
      </c>
      <c r="D557" s="144">
        <v>9112.19</v>
      </c>
      <c r="E557" s="144">
        <v>82477.009999999995</v>
      </c>
      <c r="F557" s="141" t="s">
        <v>1875</v>
      </c>
      <c r="G557" s="141" t="s">
        <v>2154</v>
      </c>
      <c r="H557" s="143" t="s">
        <v>452</v>
      </c>
      <c r="I557" s="142"/>
      <c r="J557" s="142"/>
      <c r="K557" s="142"/>
      <c r="L557" s="145" t="str">
        <f t="shared" si="514"/>
        <v>69A</v>
      </c>
      <c r="M557" s="146" t="str">
        <f t="shared" si="515"/>
        <v>FRAIS INFORMATIQUE - NEUF BMW</v>
      </c>
      <c r="N557" s="147">
        <f>+IF(OR($Q557=Parametres!$G$2,$Q557=Parametres!$G$3),I557,C557)</f>
        <v>73364.820000000007</v>
      </c>
      <c r="O557" s="147">
        <f>+IF(OR($Q557=Parametres!$G$2,$Q557=Parametres!$G$3),J557,D557)</f>
        <v>9112.19</v>
      </c>
      <c r="P557" s="147">
        <f>+IF(OR($Q557=Parametres!$G$2,$Q557=Parametres!$G$3),K557,E557)</f>
        <v>82477.009999999995</v>
      </c>
      <c r="Q557" s="146" t="str">
        <f t="shared" ref="Q557:S557" si="561">+F557</f>
        <v>7-Dépenses</v>
      </c>
      <c r="R557" s="145" t="str">
        <f t="shared" si="561"/>
        <v>69</v>
      </c>
      <c r="S557" s="146" t="str">
        <f t="shared" si="561"/>
        <v>_</v>
      </c>
      <c r="T557" s="150" t="str">
        <f>+VLOOKUP($L557,Data_Validation!$A:$D,1,0)</f>
        <v>69A</v>
      </c>
      <c r="U557" s="150" t="str">
        <f>+VLOOKUP($L557,Data_Validation!$A:$D,3,0)</f>
        <v>Véhicules neufs</v>
      </c>
      <c r="V557" s="150" t="str">
        <f>+VLOOKUP($L557,Data_Validation!$A:$D,4,0)</f>
        <v>informatique</v>
      </c>
      <c r="W557" s="150" t="str">
        <f>+VLOOKUP($L557,Data_Validation!$A:$E,5,0)</f>
        <v>$</v>
      </c>
      <c r="X557" s="150">
        <f>+VLOOKUP($L557,Data_Validation!$A:$F,6,0)</f>
        <v>0</v>
      </c>
    </row>
    <row r="558" spans="1:24" ht="15" customHeight="1">
      <c r="A558" s="141" t="s">
        <v>2158</v>
      </c>
      <c r="B558" s="141" t="s">
        <v>2159</v>
      </c>
      <c r="C558" s="142">
        <v>34598.49</v>
      </c>
      <c r="D558" s="142">
        <v>4230.96</v>
      </c>
      <c r="E558" s="142">
        <v>38829.449999999997</v>
      </c>
      <c r="F558" s="141" t="s">
        <v>1875</v>
      </c>
      <c r="G558" s="141" t="s">
        <v>2154</v>
      </c>
      <c r="H558" s="143" t="s">
        <v>452</v>
      </c>
      <c r="I558" s="151"/>
      <c r="J558" s="151"/>
      <c r="K558" s="151"/>
      <c r="L558" s="145" t="str">
        <f t="shared" si="514"/>
        <v>69C</v>
      </c>
      <c r="M558" s="146" t="str">
        <f t="shared" si="515"/>
        <v>FRAIS INFORMATIQUE - USAGE BMW</v>
      </c>
      <c r="N558" s="147">
        <f>+IF(OR($Q558=Parametres!$G$2,$Q558=Parametres!$G$3),I558,C558)</f>
        <v>34598.49</v>
      </c>
      <c r="O558" s="147">
        <f>+IF(OR($Q558=Parametres!$G$2,$Q558=Parametres!$G$3),J558,D558)</f>
        <v>4230.96</v>
      </c>
      <c r="P558" s="147">
        <f>+IF(OR($Q558=Parametres!$G$2,$Q558=Parametres!$G$3),K558,E558)</f>
        <v>38829.449999999997</v>
      </c>
      <c r="Q558" s="146" t="str">
        <f t="shared" ref="Q558:S558" si="562">+F558</f>
        <v>7-Dépenses</v>
      </c>
      <c r="R558" s="145" t="str">
        <f t="shared" si="562"/>
        <v>69</v>
      </c>
      <c r="S558" s="146" t="str">
        <f t="shared" si="562"/>
        <v>_</v>
      </c>
      <c r="T558" s="150" t="str">
        <f>+VLOOKUP($L558,Data_Validation!$A:$D,1,0)</f>
        <v>69C</v>
      </c>
      <c r="U558" s="150" t="str">
        <f>+VLOOKUP($L558,Data_Validation!$A:$D,3,0)</f>
        <v>Véhicules usagés</v>
      </c>
      <c r="V558" s="150" t="str">
        <f>+VLOOKUP($L558,Data_Validation!$A:$D,4,0)</f>
        <v>informatique</v>
      </c>
      <c r="W558" s="150" t="str">
        <f>+VLOOKUP($L558,Data_Validation!$A:$E,5,0)</f>
        <v>$</v>
      </c>
      <c r="X558" s="150">
        <f>+VLOOKUP($L558,Data_Validation!$A:$F,6,0)</f>
        <v>0</v>
      </c>
    </row>
    <row r="559" spans="1:24" ht="15.75" customHeight="1">
      <c r="A559" s="141" t="s">
        <v>2164</v>
      </c>
      <c r="B559" s="141" t="s">
        <v>2165</v>
      </c>
      <c r="C559" s="142">
        <v>51636.32</v>
      </c>
      <c r="D559" s="142">
        <v>7113.84</v>
      </c>
      <c r="E559" s="142">
        <v>58750.16</v>
      </c>
      <c r="F559" s="141" t="s">
        <v>1875</v>
      </c>
      <c r="G559" s="141" t="s">
        <v>2154</v>
      </c>
      <c r="H559" s="143" t="s">
        <v>452</v>
      </c>
      <c r="I559" s="151"/>
      <c r="J559" s="151"/>
      <c r="K559" s="151"/>
      <c r="L559" s="145" t="str">
        <f t="shared" si="514"/>
        <v>69E</v>
      </c>
      <c r="M559" s="146" t="str">
        <f t="shared" si="515"/>
        <v>FRAIS INFORMATIQUE - SERV. BMW</v>
      </c>
      <c r="N559" s="147">
        <f>+IF(OR($Q559=Parametres!$G$2,$Q559=Parametres!$G$3),I559,C559)</f>
        <v>51636.32</v>
      </c>
      <c r="O559" s="147">
        <f>+IF(OR($Q559=Parametres!$G$2,$Q559=Parametres!$G$3),J559,D559)</f>
        <v>7113.84</v>
      </c>
      <c r="P559" s="147">
        <f>+IF(OR($Q559=Parametres!$G$2,$Q559=Parametres!$G$3),K559,E559)</f>
        <v>58750.16</v>
      </c>
      <c r="Q559" s="146" t="str">
        <f t="shared" ref="Q559:S559" si="563">+F559</f>
        <v>7-Dépenses</v>
      </c>
      <c r="R559" s="145" t="str">
        <f t="shared" si="563"/>
        <v>69</v>
      </c>
      <c r="S559" s="146" t="str">
        <f t="shared" si="563"/>
        <v>_</v>
      </c>
      <c r="T559" s="150" t="str">
        <f>+VLOOKUP($L559,Data_Validation!$A:$D,1,0)</f>
        <v>69E</v>
      </c>
      <c r="U559" s="150" t="str">
        <f>+VLOOKUP($L559,Data_Validation!$A:$D,3,0)</f>
        <v>Service</v>
      </c>
      <c r="V559" s="150" t="str">
        <f>+VLOOKUP($L559,Data_Validation!$A:$D,4,0)</f>
        <v>informatique</v>
      </c>
      <c r="W559" s="150" t="str">
        <f>+VLOOKUP($L559,Data_Validation!$A:$E,5,0)</f>
        <v>$</v>
      </c>
      <c r="X559" s="150">
        <f>+VLOOKUP($L559,Data_Validation!$A:$F,6,0)</f>
        <v>0</v>
      </c>
    </row>
    <row r="560" spans="1:24" ht="15" customHeight="1">
      <c r="A560" s="141" t="s">
        <v>2171</v>
      </c>
      <c r="B560" s="141" t="s">
        <v>2172</v>
      </c>
      <c r="C560" s="144">
        <v>19911.41</v>
      </c>
      <c r="D560" s="144">
        <v>2712.28</v>
      </c>
      <c r="E560" s="144">
        <v>22623.69</v>
      </c>
      <c r="F560" s="141" t="s">
        <v>1875</v>
      </c>
      <c r="G560" s="141" t="s">
        <v>2154</v>
      </c>
      <c r="H560" s="143" t="s">
        <v>452</v>
      </c>
      <c r="I560" s="142"/>
      <c r="J560" s="142"/>
      <c r="K560" s="142"/>
      <c r="L560" s="145" t="str">
        <f t="shared" si="514"/>
        <v>69G</v>
      </c>
      <c r="M560" s="146" t="str">
        <f t="shared" si="515"/>
        <v>FRAIS INFORMATIQUE - PIECE BMW</v>
      </c>
      <c r="N560" s="147">
        <f>+IF(OR($Q560=Parametres!$G$2,$Q560=Parametres!$G$3),I560,C560)</f>
        <v>19911.41</v>
      </c>
      <c r="O560" s="148">
        <f>+IF(OR($Q560=Parametres!$G$2,$Q560=Parametres!$G$3),J560,D560)</f>
        <v>2712.28</v>
      </c>
      <c r="P560" s="147">
        <f>+IF(OR($Q560=Parametres!$G$2,$Q560=Parametres!$G$3),K560,E560)</f>
        <v>22623.69</v>
      </c>
      <c r="Q560" s="146" t="str">
        <f t="shared" ref="Q560:S560" si="564">+F560</f>
        <v>7-Dépenses</v>
      </c>
      <c r="R560" s="145" t="str">
        <f t="shared" si="564"/>
        <v>69</v>
      </c>
      <c r="S560" s="146" t="str">
        <f t="shared" si="564"/>
        <v>_</v>
      </c>
      <c r="T560" s="165" t="str">
        <f>+VLOOKUP($L560,Data_Validation!$A:$D,1,0)</f>
        <v>69G</v>
      </c>
      <c r="U560" s="150" t="str">
        <f>+VLOOKUP($L560,Data_Validation!$A:$D,3,0)</f>
        <v>pièces</v>
      </c>
      <c r="V560" s="150" t="str">
        <f>+VLOOKUP($L560,Data_Validation!$A:$D,4,0)</f>
        <v>informatique</v>
      </c>
      <c r="W560" s="150" t="str">
        <f>+VLOOKUP($L560,Data_Validation!$A:$E,5,0)</f>
        <v>$</v>
      </c>
      <c r="X560" s="150">
        <f>+VLOOKUP($L560,Data_Validation!$A:$F,6,0)</f>
        <v>0</v>
      </c>
    </row>
    <row r="561" spans="1:24" ht="15" customHeight="1">
      <c r="A561" s="141" t="s">
        <v>2179</v>
      </c>
      <c r="B561" s="141" t="s">
        <v>2180</v>
      </c>
      <c r="C561" s="144">
        <v>24917.74</v>
      </c>
      <c r="D561" s="144">
        <v>5679.59</v>
      </c>
      <c r="E561" s="144">
        <v>30597.33</v>
      </c>
      <c r="F561" s="141" t="s">
        <v>1875</v>
      </c>
      <c r="G561" s="141" t="s">
        <v>2181</v>
      </c>
      <c r="H561" s="143" t="s">
        <v>452</v>
      </c>
      <c r="I561" s="142"/>
      <c r="J561" s="142"/>
      <c r="K561" s="142"/>
      <c r="L561" s="145" t="str">
        <f t="shared" si="514"/>
        <v>70A</v>
      </c>
      <c r="M561" s="146" t="str">
        <f t="shared" si="515"/>
        <v>SERV. EXTERIEURS - NEUF BMW</v>
      </c>
      <c r="N561" s="147">
        <f>+IF(OR($Q561=Parametres!$G$2,$Q561=Parametres!$G$3),I561,C561)</f>
        <v>24917.74</v>
      </c>
      <c r="O561" s="148">
        <f>+IF(OR($Q561=Parametres!$G$2,$Q561=Parametres!$G$3),J561,D561)</f>
        <v>5679.59</v>
      </c>
      <c r="P561" s="147">
        <f>+IF(OR($Q561=Parametres!$G$2,$Q561=Parametres!$G$3),K561,E561)</f>
        <v>30597.33</v>
      </c>
      <c r="Q561" s="146" t="str">
        <f t="shared" ref="Q561:S561" si="565">+F561</f>
        <v>7-Dépenses</v>
      </c>
      <c r="R561" s="145" t="str">
        <f t="shared" si="565"/>
        <v>70</v>
      </c>
      <c r="S561" s="146" t="str">
        <f t="shared" si="565"/>
        <v>_</v>
      </c>
      <c r="T561" s="150" t="str">
        <f>+VLOOKUP($L561,Data_Validation!$A:$D,1,0)</f>
        <v>70A</v>
      </c>
      <c r="U561" s="150" t="str">
        <f>+VLOOKUP($L561,Data_Validation!$A:$D,3,0)</f>
        <v>Véhicules neufs</v>
      </c>
      <c r="V561" s="150" t="str">
        <f>+VLOOKUP($L561,Data_Validation!$A:$D,4,0)</f>
        <v>services extérieurs</v>
      </c>
      <c r="W561" s="150" t="str">
        <f>+VLOOKUP($L561,Data_Validation!$A:$E,5,0)</f>
        <v>$</v>
      </c>
      <c r="X561" s="150">
        <f>+VLOOKUP($L561,Data_Validation!$A:$F,6,0)</f>
        <v>0</v>
      </c>
    </row>
    <row r="562" spans="1:24" ht="15" customHeight="1">
      <c r="A562" s="141" t="s">
        <v>2188</v>
      </c>
      <c r="B562" s="141" t="s">
        <v>2189</v>
      </c>
      <c r="C562" s="144">
        <v>25881.27</v>
      </c>
      <c r="D562" s="144">
        <v>4643.66</v>
      </c>
      <c r="E562" s="144">
        <v>30524.93</v>
      </c>
      <c r="F562" s="141" t="s">
        <v>1875</v>
      </c>
      <c r="G562" s="141" t="s">
        <v>2181</v>
      </c>
      <c r="H562" s="143" t="s">
        <v>452</v>
      </c>
      <c r="I562" s="142"/>
      <c r="J562" s="142"/>
      <c r="K562" s="142"/>
      <c r="L562" s="145" t="str">
        <f t="shared" si="514"/>
        <v>70C</v>
      </c>
      <c r="M562" s="146" t="str">
        <f t="shared" si="515"/>
        <v>SERV. EXTERIEURS - USAGE BMW</v>
      </c>
      <c r="N562" s="147">
        <f>+IF(OR($Q562=Parametres!$G$2,$Q562=Parametres!$G$3),I562,C562)</f>
        <v>25881.27</v>
      </c>
      <c r="O562" s="147">
        <f>+IF(OR($Q562=Parametres!$G$2,$Q562=Parametres!$G$3),J562,D562)</f>
        <v>4643.66</v>
      </c>
      <c r="P562" s="147">
        <f>+IF(OR($Q562=Parametres!$G$2,$Q562=Parametres!$G$3),K562,E562)</f>
        <v>30524.93</v>
      </c>
      <c r="Q562" s="146" t="str">
        <f t="shared" ref="Q562:S562" si="566">+F562</f>
        <v>7-Dépenses</v>
      </c>
      <c r="R562" s="145" t="str">
        <f t="shared" si="566"/>
        <v>70</v>
      </c>
      <c r="S562" s="146" t="str">
        <f t="shared" si="566"/>
        <v>_</v>
      </c>
      <c r="T562" s="150" t="str">
        <f>+VLOOKUP($L562,Data_Validation!$A:$D,1,0)</f>
        <v>70C</v>
      </c>
      <c r="U562" s="150" t="str">
        <f>+VLOOKUP($L562,Data_Validation!$A:$D,3,0)</f>
        <v>Véhicules usagés</v>
      </c>
      <c r="V562" s="150" t="str">
        <f>+VLOOKUP($L562,Data_Validation!$A:$D,4,0)</f>
        <v>services extérieurs</v>
      </c>
      <c r="W562" s="150" t="str">
        <f>+VLOOKUP($L562,Data_Validation!$A:$E,5,0)</f>
        <v>$</v>
      </c>
      <c r="X562" s="150">
        <f>+VLOOKUP($L562,Data_Validation!$A:$F,6,0)</f>
        <v>0</v>
      </c>
    </row>
    <row r="563" spans="1:24" ht="15.75" customHeight="1">
      <c r="A563" s="141" t="s">
        <v>2196</v>
      </c>
      <c r="B563" s="141" t="s">
        <v>2197</v>
      </c>
      <c r="C563" s="142">
        <v>64094.080000000002</v>
      </c>
      <c r="D563" s="142">
        <v>10983.58</v>
      </c>
      <c r="E563" s="142">
        <v>75077.66</v>
      </c>
      <c r="F563" s="141" t="s">
        <v>1875</v>
      </c>
      <c r="G563" s="141" t="s">
        <v>2181</v>
      </c>
      <c r="H563" s="143" t="s">
        <v>452</v>
      </c>
      <c r="I563" s="151"/>
      <c r="J563" s="151"/>
      <c r="K563" s="151"/>
      <c r="L563" s="145" t="str">
        <f t="shared" si="514"/>
        <v>70E</v>
      </c>
      <c r="M563" s="146" t="str">
        <f t="shared" si="515"/>
        <v>SERV. EXTERIEURS - SERV. BMW</v>
      </c>
      <c r="N563" s="147">
        <f>+IF(OR($Q563=Parametres!$G$2,$Q563=Parametres!$G$3),I563,C563)</f>
        <v>64094.080000000002</v>
      </c>
      <c r="O563" s="147">
        <f>+IF(OR($Q563=Parametres!$G$2,$Q563=Parametres!$G$3),J563,D563)</f>
        <v>10983.58</v>
      </c>
      <c r="P563" s="147">
        <f>+IF(OR($Q563=Parametres!$G$2,$Q563=Parametres!$G$3),K563,E563)</f>
        <v>75077.66</v>
      </c>
      <c r="Q563" s="146" t="str">
        <f t="shared" ref="Q563:S563" si="567">+F563</f>
        <v>7-Dépenses</v>
      </c>
      <c r="R563" s="145" t="str">
        <f t="shared" si="567"/>
        <v>70</v>
      </c>
      <c r="S563" s="146" t="str">
        <f t="shared" si="567"/>
        <v>_</v>
      </c>
      <c r="T563" s="150" t="str">
        <f>+VLOOKUP($L563,Data_Validation!$A:$D,1,0)</f>
        <v>70E</v>
      </c>
      <c r="U563" s="150" t="str">
        <f>+VLOOKUP($L563,Data_Validation!$A:$D,3,0)</f>
        <v>Service</v>
      </c>
      <c r="V563" s="150" t="str">
        <f>+VLOOKUP($L563,Data_Validation!$A:$D,4,0)</f>
        <v>services extérieurs</v>
      </c>
      <c r="W563" s="150" t="str">
        <f>+VLOOKUP($L563,Data_Validation!$A:$E,5,0)</f>
        <v>$</v>
      </c>
      <c r="X563" s="150">
        <f>+VLOOKUP($L563,Data_Validation!$A:$F,6,0)</f>
        <v>0</v>
      </c>
    </row>
    <row r="564" spans="1:24" ht="15" customHeight="1">
      <c r="A564" s="141" t="s">
        <v>2200</v>
      </c>
      <c r="B564" s="141" t="s">
        <v>2201</v>
      </c>
      <c r="C564" s="144">
        <v>11665.14</v>
      </c>
      <c r="D564" s="144">
        <v>2807.57</v>
      </c>
      <c r="E564" s="144">
        <v>14472.71</v>
      </c>
      <c r="F564" s="141" t="s">
        <v>1875</v>
      </c>
      <c r="G564" s="141" t="s">
        <v>2181</v>
      </c>
      <c r="H564" s="143" t="s">
        <v>452</v>
      </c>
      <c r="I564" s="142"/>
      <c r="J564" s="142"/>
      <c r="K564" s="142"/>
      <c r="L564" s="145" t="str">
        <f t="shared" si="514"/>
        <v>70G</v>
      </c>
      <c r="M564" s="146" t="str">
        <f t="shared" si="515"/>
        <v>SERV. EXTERIEURS - PIECE BMW</v>
      </c>
      <c r="N564" s="147">
        <f>+IF(OR($Q564=Parametres!$G$2,$Q564=Parametres!$G$3),I564,C564)</f>
        <v>11665.14</v>
      </c>
      <c r="O564" s="148">
        <f>+IF(OR($Q564=Parametres!$G$2,$Q564=Parametres!$G$3),J564,D564)</f>
        <v>2807.57</v>
      </c>
      <c r="P564" s="147">
        <f>+IF(OR($Q564=Parametres!$G$2,$Q564=Parametres!$G$3),K564,E564)</f>
        <v>14472.71</v>
      </c>
      <c r="Q564" s="146" t="str">
        <f t="shared" ref="Q564:S564" si="568">+F564</f>
        <v>7-Dépenses</v>
      </c>
      <c r="R564" s="145" t="str">
        <f t="shared" si="568"/>
        <v>70</v>
      </c>
      <c r="S564" s="146" t="str">
        <f t="shared" si="568"/>
        <v>_</v>
      </c>
      <c r="T564" s="150" t="str">
        <f>+VLOOKUP($L564,Data_Validation!$A:$D,1,0)</f>
        <v>70G</v>
      </c>
      <c r="U564" s="150" t="str">
        <f>+VLOOKUP($L564,Data_Validation!$A:$D,3,0)</f>
        <v>pièces</v>
      </c>
      <c r="V564" s="150" t="str">
        <f>+VLOOKUP($L564,Data_Validation!$A:$D,4,0)</f>
        <v>services extérieurs</v>
      </c>
      <c r="W564" s="150" t="str">
        <f>+VLOOKUP($L564,Data_Validation!$A:$E,5,0)</f>
        <v>$</v>
      </c>
      <c r="X564" s="150">
        <f>+VLOOKUP($L564,Data_Validation!$A:$F,6,0)</f>
        <v>0</v>
      </c>
    </row>
    <row r="565" spans="1:24" ht="15" customHeight="1">
      <c r="A565" s="141" t="s">
        <v>2205</v>
      </c>
      <c r="B565" s="141" t="s">
        <v>2206</v>
      </c>
      <c r="C565" s="142">
        <v>19459.18</v>
      </c>
      <c r="D565" s="142">
        <v>4468.8</v>
      </c>
      <c r="E565" s="142">
        <v>23927.98</v>
      </c>
      <c r="F565" s="141" t="s">
        <v>1875</v>
      </c>
      <c r="G565" s="141" t="s">
        <v>2207</v>
      </c>
      <c r="H565" s="143" t="s">
        <v>452</v>
      </c>
      <c r="I565" s="151"/>
      <c r="J565" s="151"/>
      <c r="K565" s="151"/>
      <c r="L565" s="145" t="str">
        <f t="shared" si="514"/>
        <v>71A</v>
      </c>
      <c r="M565" s="146" t="str">
        <f t="shared" si="515"/>
        <v>FRAIS REPRESENTATION - NEUF BMW</v>
      </c>
      <c r="N565" s="147">
        <f>+IF(OR($Q565=Parametres!$G$2,$Q565=Parametres!$G$3),I565,C565)</f>
        <v>19459.18</v>
      </c>
      <c r="O565" s="147">
        <f>+IF(OR($Q565=Parametres!$G$2,$Q565=Parametres!$G$3),J565,D565)</f>
        <v>4468.8</v>
      </c>
      <c r="P565" s="147">
        <f>+IF(OR($Q565=Parametres!$G$2,$Q565=Parametres!$G$3),K565,E565)</f>
        <v>23927.98</v>
      </c>
      <c r="Q565" s="146" t="str">
        <f t="shared" ref="Q565:S565" si="569">+F565</f>
        <v>7-Dépenses</v>
      </c>
      <c r="R565" s="145" t="str">
        <f t="shared" si="569"/>
        <v>71</v>
      </c>
      <c r="S565" s="146" t="str">
        <f t="shared" si="569"/>
        <v>_</v>
      </c>
      <c r="T565" s="150" t="str">
        <f>+VLOOKUP($L565,Data_Validation!$A:$D,1,0)</f>
        <v>71A</v>
      </c>
      <c r="U565" s="150" t="str">
        <f>+VLOOKUP($L565,Data_Validation!$A:$D,3,0)</f>
        <v>Véhicules neufs</v>
      </c>
      <c r="V565" s="150" t="str">
        <f>+VLOOKUP($L565,Data_Validation!$A:$D,4,0)</f>
        <v>Frais de déplacement</v>
      </c>
      <c r="W565" s="150" t="str">
        <f>+VLOOKUP($L565,Data_Validation!$A:$E,5,0)</f>
        <v>$</v>
      </c>
      <c r="X565" s="150">
        <f>+VLOOKUP($L565,Data_Validation!$A:$F,6,0)</f>
        <v>0</v>
      </c>
    </row>
    <row r="566" spans="1:24" ht="15" customHeight="1">
      <c r="A566" s="141" t="s">
        <v>2210</v>
      </c>
      <c r="B566" s="141" t="s">
        <v>2211</v>
      </c>
      <c r="C566" s="142">
        <v>7066.07</v>
      </c>
      <c r="D566" s="142">
        <v>753.67</v>
      </c>
      <c r="E566" s="142">
        <v>7819.74</v>
      </c>
      <c r="F566" s="141" t="s">
        <v>1875</v>
      </c>
      <c r="G566" s="141" t="s">
        <v>2207</v>
      </c>
      <c r="H566" s="143" t="s">
        <v>452</v>
      </c>
      <c r="I566" s="151"/>
      <c r="J566" s="151"/>
      <c r="K566" s="151"/>
      <c r="L566" s="145" t="str">
        <f t="shared" si="514"/>
        <v>71C</v>
      </c>
      <c r="M566" s="146" t="str">
        <f t="shared" si="515"/>
        <v>FRAIS REPRESENTATION - USAGE BMW</v>
      </c>
      <c r="N566" s="147">
        <f>+IF(OR($Q566=Parametres!$G$2,$Q566=Parametres!$G$3),I566,C566)</f>
        <v>7066.07</v>
      </c>
      <c r="O566" s="147">
        <f>+IF(OR($Q566=Parametres!$G$2,$Q566=Parametres!$G$3),J566,D566)</f>
        <v>753.67</v>
      </c>
      <c r="P566" s="147">
        <f>+IF(OR($Q566=Parametres!$G$2,$Q566=Parametres!$G$3),K566,E566)</f>
        <v>7819.74</v>
      </c>
      <c r="Q566" s="146" t="str">
        <f t="shared" ref="Q566:S566" si="570">+F566</f>
        <v>7-Dépenses</v>
      </c>
      <c r="R566" s="145" t="str">
        <f t="shared" si="570"/>
        <v>71</v>
      </c>
      <c r="S566" s="146" t="str">
        <f t="shared" si="570"/>
        <v>_</v>
      </c>
      <c r="T566" s="165" t="str">
        <f>+VLOOKUP($L566,Data_Validation!$A:$D,1,0)</f>
        <v>71C</v>
      </c>
      <c r="U566" s="150" t="str">
        <f>+VLOOKUP($L566,Data_Validation!$A:$D,3,0)</f>
        <v>Véhicules usagés</v>
      </c>
      <c r="V566" s="150" t="str">
        <f>+VLOOKUP($L566,Data_Validation!$A:$D,4,0)</f>
        <v>Frais de déplacement</v>
      </c>
      <c r="W566" s="150" t="str">
        <f>+VLOOKUP($L566,Data_Validation!$A:$E,5,0)</f>
        <v>$</v>
      </c>
      <c r="X566" s="150">
        <f>+VLOOKUP($L566,Data_Validation!$A:$F,6,0)</f>
        <v>0</v>
      </c>
    </row>
    <row r="567" spans="1:24" ht="15.75" customHeight="1">
      <c r="A567" s="141" t="s">
        <v>2218</v>
      </c>
      <c r="B567" s="141" t="s">
        <v>2219</v>
      </c>
      <c r="C567" s="142">
        <v>14130.31</v>
      </c>
      <c r="D567" s="142">
        <v>1626.9</v>
      </c>
      <c r="E567" s="142">
        <v>15757.21</v>
      </c>
      <c r="F567" s="141" t="s">
        <v>1875</v>
      </c>
      <c r="G567" s="141" t="s">
        <v>2207</v>
      </c>
      <c r="H567" s="143" t="s">
        <v>452</v>
      </c>
      <c r="I567" s="151"/>
      <c r="J567" s="151"/>
      <c r="K567" s="151"/>
      <c r="L567" s="145" t="str">
        <f t="shared" si="514"/>
        <v>71E</v>
      </c>
      <c r="M567" s="146" t="str">
        <f t="shared" si="515"/>
        <v>FRAIS REPRESENTATION - SERV. BMW</v>
      </c>
      <c r="N567" s="147">
        <f>+IF(OR($Q567=Parametres!$G$2,$Q567=Parametres!$G$3),I567,C567)</f>
        <v>14130.31</v>
      </c>
      <c r="O567" s="147">
        <f>+IF(OR($Q567=Parametres!$G$2,$Q567=Parametres!$G$3),J567,D567)</f>
        <v>1626.9</v>
      </c>
      <c r="P567" s="147">
        <f>+IF(OR($Q567=Parametres!$G$2,$Q567=Parametres!$G$3),K567,E567)</f>
        <v>15757.21</v>
      </c>
      <c r="Q567" s="146" t="str">
        <f t="shared" ref="Q567:S567" si="571">+F567</f>
        <v>7-Dépenses</v>
      </c>
      <c r="R567" s="145" t="str">
        <f t="shared" si="571"/>
        <v>71</v>
      </c>
      <c r="S567" s="146" t="str">
        <f t="shared" si="571"/>
        <v>_</v>
      </c>
      <c r="T567" s="165" t="str">
        <f>+VLOOKUP($L567,Data_Validation!$A:$D,1,0)</f>
        <v>71E</v>
      </c>
      <c r="U567" s="150" t="str">
        <f>+VLOOKUP($L567,Data_Validation!$A:$D,3,0)</f>
        <v>Service</v>
      </c>
      <c r="V567" s="150" t="str">
        <f>+VLOOKUP($L567,Data_Validation!$A:$D,4,0)</f>
        <v>Frais de déplacement</v>
      </c>
      <c r="W567" s="150" t="str">
        <f>+VLOOKUP($L567,Data_Validation!$A:$E,5,0)</f>
        <v>$</v>
      </c>
      <c r="X567" s="150">
        <f>+VLOOKUP($L567,Data_Validation!$A:$F,6,0)</f>
        <v>0</v>
      </c>
    </row>
    <row r="568" spans="1:24" ht="15" customHeight="1">
      <c r="A568" s="141" t="s">
        <v>2222</v>
      </c>
      <c r="B568" s="141" t="s">
        <v>2223</v>
      </c>
      <c r="C568" s="142">
        <v>10279.26</v>
      </c>
      <c r="D568" s="142">
        <v>1124.9100000000001</v>
      </c>
      <c r="E568" s="142">
        <v>11404.17</v>
      </c>
      <c r="F568" s="141" t="s">
        <v>1875</v>
      </c>
      <c r="G568" s="141" t="s">
        <v>2207</v>
      </c>
      <c r="H568" s="141" t="s">
        <v>452</v>
      </c>
      <c r="I568" s="182"/>
      <c r="J568" s="182"/>
      <c r="K568" s="182"/>
      <c r="L568" s="145" t="str">
        <f t="shared" si="514"/>
        <v>71G</v>
      </c>
      <c r="M568" s="146" t="str">
        <f t="shared" si="515"/>
        <v>FRAIS REPRESENTATION - PIECE BMW</v>
      </c>
      <c r="N568" s="147">
        <f>+IF(OR($Q568=Parametres!$G$2,$Q568=Parametres!$G$3),I568,C568)</f>
        <v>10279.26</v>
      </c>
      <c r="O568" s="147">
        <f>+IF(OR($Q568=Parametres!$G$2,$Q568=Parametres!$G$3),J568,D568)</f>
        <v>1124.9100000000001</v>
      </c>
      <c r="P568" s="147">
        <f>+IF(OR($Q568=Parametres!$G$2,$Q568=Parametres!$G$3),K568,E568)</f>
        <v>11404.17</v>
      </c>
      <c r="Q568" s="146" t="str">
        <f t="shared" ref="Q568:S568" si="572">+F568</f>
        <v>7-Dépenses</v>
      </c>
      <c r="R568" s="145" t="str">
        <f t="shared" si="572"/>
        <v>71</v>
      </c>
      <c r="S568" s="146" t="str">
        <f t="shared" si="572"/>
        <v>_</v>
      </c>
      <c r="T568" s="150" t="str">
        <f>+VLOOKUP($L568,Data_Validation!$A:$D,1,0)</f>
        <v>71G</v>
      </c>
      <c r="U568" s="150" t="str">
        <f>+VLOOKUP($L568,Data_Validation!$A:$D,3,0)</f>
        <v>pièces</v>
      </c>
      <c r="V568" s="150" t="str">
        <f>+VLOOKUP($L568,Data_Validation!$A:$D,4,0)</f>
        <v>Frais de déplacement</v>
      </c>
      <c r="W568" s="150" t="str">
        <f>+VLOOKUP($L568,Data_Validation!$A:$E,5,0)</f>
        <v>$</v>
      </c>
      <c r="X568" s="150">
        <f>+VLOOKUP($L568,Data_Validation!$A:$F,6,0)</f>
        <v>0</v>
      </c>
    </row>
    <row r="569" spans="1:24" ht="15" customHeight="1">
      <c r="A569" s="141" t="s">
        <v>2228</v>
      </c>
      <c r="B569" s="141" t="s">
        <v>2229</v>
      </c>
      <c r="C569" s="142">
        <v>738.62</v>
      </c>
      <c r="D569" s="142">
        <v>86.11</v>
      </c>
      <c r="E569" s="142">
        <v>824.73</v>
      </c>
      <c r="F569" s="141" t="s">
        <v>1875</v>
      </c>
      <c r="G569" s="141" t="s">
        <v>2230</v>
      </c>
      <c r="H569" s="141" t="s">
        <v>452</v>
      </c>
      <c r="I569" s="182"/>
      <c r="J569" s="182"/>
      <c r="K569" s="182"/>
      <c r="L569" s="145" t="str">
        <f t="shared" si="514"/>
        <v>72A</v>
      </c>
      <c r="M569" s="146" t="str">
        <f t="shared" si="515"/>
        <v>COTIS. &amp; ABONN. - NEUF BMW</v>
      </c>
      <c r="N569" s="147">
        <f>+IF(OR($Q569=Parametres!$G$2,$Q569=Parametres!$G$3),I569,C569)</f>
        <v>738.62</v>
      </c>
      <c r="O569" s="147">
        <f>+IF(OR($Q569=Parametres!$G$2,$Q569=Parametres!$G$3),J569,D569)</f>
        <v>86.11</v>
      </c>
      <c r="P569" s="147">
        <f>+IF(OR($Q569=Parametres!$G$2,$Q569=Parametres!$G$3),K569,E569)</f>
        <v>824.73</v>
      </c>
      <c r="Q569" s="146" t="str">
        <f t="shared" ref="Q569:S569" si="573">+F569</f>
        <v>7-Dépenses</v>
      </c>
      <c r="R569" s="145" t="str">
        <f t="shared" si="573"/>
        <v>72</v>
      </c>
      <c r="S569" s="146" t="str">
        <f t="shared" si="573"/>
        <v>_</v>
      </c>
      <c r="T569" s="169" t="str">
        <f>+VLOOKUP($L569,Data_Validation!$A:$D,1,0)</f>
        <v>72A</v>
      </c>
      <c r="U569" s="150" t="str">
        <f>+VLOOKUP($L569,Data_Validation!$A:$D,3,0)</f>
        <v>Véhicules neufs</v>
      </c>
      <c r="V569" s="150" t="str">
        <f>+VLOOKUP($L569,Data_Validation!$A:$D,4,0)</f>
        <v>divers</v>
      </c>
      <c r="W569" s="150" t="str">
        <f>+VLOOKUP($L569,Data_Validation!$A:$E,5,0)</f>
        <v>$</v>
      </c>
      <c r="X569" s="150">
        <f>+VLOOKUP($L569,Data_Validation!$A:$F,6,0)</f>
        <v>0</v>
      </c>
    </row>
    <row r="570" spans="1:24" ht="15" customHeight="1">
      <c r="A570" s="141" t="s">
        <v>2235</v>
      </c>
      <c r="B570" s="141" t="s">
        <v>2236</v>
      </c>
      <c r="C570" s="142">
        <v>277.02</v>
      </c>
      <c r="D570" s="142">
        <v>32.299999999999997</v>
      </c>
      <c r="E570" s="142">
        <v>309.32</v>
      </c>
      <c r="F570" s="141" t="s">
        <v>1875</v>
      </c>
      <c r="G570" s="141" t="s">
        <v>2230</v>
      </c>
      <c r="H570" s="143" t="s">
        <v>452</v>
      </c>
      <c r="I570" s="151"/>
      <c r="J570" s="151"/>
      <c r="K570" s="151"/>
      <c r="L570" s="145" t="str">
        <f t="shared" si="514"/>
        <v>72C</v>
      </c>
      <c r="M570" s="233" t="str">
        <f t="shared" si="515"/>
        <v>COTIS. &amp; ABONN. - USAGE BMW</v>
      </c>
      <c r="N570" s="147">
        <f>+IF(OR($Q570=Parametres!$G$2,$Q570=Parametres!$G$3),I570,C570)</f>
        <v>277.02</v>
      </c>
      <c r="O570" s="234">
        <f>+IF(OR($Q570=Parametres!$G$2,$Q570=Parametres!$G$3),J570,D570)</f>
        <v>32.299999999999997</v>
      </c>
      <c r="P570" s="235">
        <f>+IF(OR($Q570=Parametres!$G$2,$Q570=Parametres!$G$3),K570,E570)</f>
        <v>309.32</v>
      </c>
      <c r="Q570" s="146" t="str">
        <f t="shared" ref="Q570:S570" si="574">+F570</f>
        <v>7-Dépenses</v>
      </c>
      <c r="R570" s="145" t="str">
        <f t="shared" si="574"/>
        <v>72</v>
      </c>
      <c r="S570" s="146" t="str">
        <f t="shared" si="574"/>
        <v>_</v>
      </c>
      <c r="T570" s="165" t="str">
        <f>+VLOOKUP($L570,Data_Validation!$A:$D,1,0)</f>
        <v>72C</v>
      </c>
      <c r="U570" s="150" t="str">
        <f>+VLOOKUP($L570,Data_Validation!$A:$D,3,0)</f>
        <v>Véhicules usagés</v>
      </c>
      <c r="V570" s="150" t="str">
        <f>+VLOOKUP($L570,Data_Validation!$A:$D,4,0)</f>
        <v>divers</v>
      </c>
      <c r="W570" s="150" t="str">
        <f>+VLOOKUP($L570,Data_Validation!$A:$E,5,0)</f>
        <v>$</v>
      </c>
      <c r="X570" s="150">
        <f>+VLOOKUP($L570,Data_Validation!$A:$F,6,0)</f>
        <v>0</v>
      </c>
    </row>
    <row r="571" spans="1:24" ht="15" customHeight="1">
      <c r="A571" s="141" t="s">
        <v>2240</v>
      </c>
      <c r="B571" s="141" t="s">
        <v>2241</v>
      </c>
      <c r="C571" s="142">
        <v>461.67</v>
      </c>
      <c r="D571" s="142">
        <v>53.83</v>
      </c>
      <c r="E571" s="142">
        <v>515.5</v>
      </c>
      <c r="F571" s="141" t="s">
        <v>1875</v>
      </c>
      <c r="G571" s="141" t="s">
        <v>2230</v>
      </c>
      <c r="H571" s="143" t="s">
        <v>452</v>
      </c>
      <c r="I571" s="143"/>
      <c r="J571" s="143"/>
      <c r="K571" s="143"/>
      <c r="L571" s="145" t="str">
        <f t="shared" si="514"/>
        <v>72E</v>
      </c>
      <c r="M571" s="146" t="str">
        <f t="shared" si="515"/>
        <v>COTIS. &amp; ABONN. - SERV. BMW</v>
      </c>
      <c r="N571" s="147">
        <f>+IF(OR($Q571=Parametres!$G$2,$Q571=Parametres!$G$3),I571,C571)</f>
        <v>461.67</v>
      </c>
      <c r="O571" s="148">
        <f>+IF(OR($Q571=Parametres!$G$2,$Q571=Parametres!$G$3),J571,D571)</f>
        <v>53.83</v>
      </c>
      <c r="P571" s="147">
        <f>+IF(OR($Q571=Parametres!$G$2,$Q571=Parametres!$G$3),K571,E571)</f>
        <v>515.5</v>
      </c>
      <c r="Q571" s="146" t="str">
        <f t="shared" ref="Q571:S571" si="575">+F571</f>
        <v>7-Dépenses</v>
      </c>
      <c r="R571" s="145" t="str">
        <f t="shared" si="575"/>
        <v>72</v>
      </c>
      <c r="S571" s="146" t="str">
        <f t="shared" si="575"/>
        <v>_</v>
      </c>
      <c r="T571" s="165" t="str">
        <f>+VLOOKUP($L571,Data_Validation!$A:$D,1,0)</f>
        <v>72E</v>
      </c>
      <c r="U571" s="150" t="str">
        <f>+VLOOKUP($L571,Data_Validation!$A:$D,3,0)</f>
        <v>Service</v>
      </c>
      <c r="V571" s="150" t="str">
        <f>+VLOOKUP($L571,Data_Validation!$A:$D,4,0)</f>
        <v>divers</v>
      </c>
      <c r="W571" s="150" t="str">
        <f>+VLOOKUP($L571,Data_Validation!$A:$E,5,0)</f>
        <v>$</v>
      </c>
      <c r="X571" s="150">
        <f>+VLOOKUP($L571,Data_Validation!$A:$F,6,0)</f>
        <v>0</v>
      </c>
    </row>
    <row r="572" spans="1:24" ht="15.75" customHeight="1">
      <c r="A572" s="141" t="s">
        <v>2245</v>
      </c>
      <c r="B572" s="141" t="s">
        <v>2246</v>
      </c>
      <c r="C572" s="142">
        <v>369.25</v>
      </c>
      <c r="D572" s="142">
        <v>43.04</v>
      </c>
      <c r="E572" s="142">
        <v>412.29</v>
      </c>
      <c r="F572" s="141" t="s">
        <v>1875</v>
      </c>
      <c r="G572" s="141" t="s">
        <v>2230</v>
      </c>
      <c r="H572" s="143" t="s">
        <v>452</v>
      </c>
      <c r="I572" s="151"/>
      <c r="J572" s="151"/>
      <c r="K572" s="151"/>
      <c r="L572" s="145" t="str">
        <f t="shared" si="514"/>
        <v>72G</v>
      </c>
      <c r="M572" s="146" t="str">
        <f t="shared" si="515"/>
        <v>COTIS. &amp; ABONN. - PIECE BMW</v>
      </c>
      <c r="N572" s="147">
        <f>+IF(OR($Q572=Parametres!$G$2,$Q572=Parametres!$G$3),I572,C572)</f>
        <v>369.25</v>
      </c>
      <c r="O572" s="147">
        <f>+IF(OR($Q572=Parametres!$G$2,$Q572=Parametres!$G$3),J572,D572)</f>
        <v>43.04</v>
      </c>
      <c r="P572" s="147">
        <f>+IF(OR($Q572=Parametres!$G$2,$Q572=Parametres!$G$3),K572,E572)</f>
        <v>412.29</v>
      </c>
      <c r="Q572" s="146" t="str">
        <f t="shared" ref="Q572:S572" si="576">+F572</f>
        <v>7-Dépenses</v>
      </c>
      <c r="R572" s="145" t="str">
        <f t="shared" si="576"/>
        <v>72</v>
      </c>
      <c r="S572" s="146" t="str">
        <f t="shared" si="576"/>
        <v>_</v>
      </c>
      <c r="T572" s="165" t="str">
        <f>+VLOOKUP($L572,Data_Validation!$A:$D,1,0)</f>
        <v>72G</v>
      </c>
      <c r="U572" s="150" t="str">
        <f>+VLOOKUP($L572,Data_Validation!$A:$D,3,0)</f>
        <v>pièces</v>
      </c>
      <c r="V572" s="150" t="str">
        <f>+VLOOKUP($L572,Data_Validation!$A:$D,4,0)</f>
        <v>divers</v>
      </c>
      <c r="W572" s="150" t="str">
        <f>+VLOOKUP($L572,Data_Validation!$A:$E,5,0)</f>
        <v>$</v>
      </c>
      <c r="X572" s="150">
        <f>+VLOOKUP($L572,Data_Validation!$A:$F,6,0)</f>
        <v>0</v>
      </c>
    </row>
    <row r="573" spans="1:24" ht="15" customHeight="1">
      <c r="A573" s="141" t="s">
        <v>2248</v>
      </c>
      <c r="B573" s="141" t="s">
        <v>2249</v>
      </c>
      <c r="C573" s="142">
        <v>22217.82</v>
      </c>
      <c r="D573" s="142">
        <v>2788.45</v>
      </c>
      <c r="E573" s="142">
        <v>25006.27</v>
      </c>
      <c r="F573" s="141" t="s">
        <v>1875</v>
      </c>
      <c r="G573" s="141" t="s">
        <v>2250</v>
      </c>
      <c r="H573" s="143" t="s">
        <v>452</v>
      </c>
      <c r="I573" s="151"/>
      <c r="J573" s="151"/>
      <c r="K573" s="151"/>
      <c r="L573" s="145" t="str">
        <f t="shared" si="514"/>
        <v>73A</v>
      </c>
      <c r="M573" s="146" t="str">
        <f t="shared" si="515"/>
        <v>REMISE CARTE CREDIT - NEUF BMW</v>
      </c>
      <c r="N573" s="147">
        <f>+IF(OR($Q573=Parametres!$G$2,$Q573=Parametres!$G$3),I573,C573)</f>
        <v>22217.82</v>
      </c>
      <c r="O573" s="147">
        <f>+IF(OR($Q573=Parametres!$G$2,$Q573=Parametres!$G$3),J573,D573)</f>
        <v>2788.45</v>
      </c>
      <c r="P573" s="147">
        <f>+IF(OR($Q573=Parametres!$G$2,$Q573=Parametres!$G$3),K573,E573)</f>
        <v>25006.27</v>
      </c>
      <c r="Q573" s="146" t="str">
        <f t="shared" ref="Q573:S573" si="577">+F573</f>
        <v>7-Dépenses</v>
      </c>
      <c r="R573" s="145" t="str">
        <f t="shared" si="577"/>
        <v>73</v>
      </c>
      <c r="S573" s="146" t="str">
        <f t="shared" si="577"/>
        <v>_</v>
      </c>
      <c r="T573" s="150" t="str">
        <f>+VLOOKUP($L573,Data_Validation!$A:$D,1,0)</f>
        <v>73A</v>
      </c>
      <c r="U573" s="150" t="str">
        <f>+VLOOKUP($L573,Data_Validation!$A:$D,3,0)</f>
        <v>Véhicules neufs</v>
      </c>
      <c r="V573" s="150" t="str">
        <f>+VLOOKUP($L573,Data_Validation!$A:$D,4,0)</f>
        <v>frais bancaires</v>
      </c>
      <c r="W573" s="150" t="str">
        <f>+VLOOKUP($L573,Data_Validation!$A:$E,5,0)</f>
        <v>$</v>
      </c>
      <c r="X573" s="150">
        <f>+VLOOKUP($L573,Data_Validation!$A:$F,6,0)</f>
        <v>0</v>
      </c>
    </row>
    <row r="574" spans="1:24" ht="15" customHeight="1">
      <c r="A574" s="141" t="s">
        <v>2252</v>
      </c>
      <c r="B574" s="141" t="s">
        <v>2253</v>
      </c>
      <c r="C574" s="142">
        <v>8098.74</v>
      </c>
      <c r="D574" s="142">
        <v>1044.3399999999999</v>
      </c>
      <c r="E574" s="142">
        <v>9143.08</v>
      </c>
      <c r="F574" s="141" t="s">
        <v>1875</v>
      </c>
      <c r="G574" s="141" t="s">
        <v>2250</v>
      </c>
      <c r="H574" s="143" t="s">
        <v>452</v>
      </c>
      <c r="I574" s="151"/>
      <c r="J574" s="151"/>
      <c r="K574" s="151"/>
      <c r="L574" s="145" t="str">
        <f t="shared" si="514"/>
        <v>73C</v>
      </c>
      <c r="M574" s="146" t="str">
        <f t="shared" si="515"/>
        <v>REMISE CARTE CREDIT - USAGE BMW</v>
      </c>
      <c r="N574" s="147">
        <f>+IF(OR($Q574=Parametres!$G$2,$Q574=Parametres!$G$3),I574,C574)</f>
        <v>8098.74</v>
      </c>
      <c r="O574" s="147">
        <f>+IF(OR($Q574=Parametres!$G$2,$Q574=Parametres!$G$3),J574,D574)</f>
        <v>1044.3399999999999</v>
      </c>
      <c r="P574" s="147">
        <f>+IF(OR($Q574=Parametres!$G$2,$Q574=Parametres!$G$3),K574,E574)</f>
        <v>9143.08</v>
      </c>
      <c r="Q574" s="146" t="str">
        <f t="shared" ref="Q574:S574" si="578">+F574</f>
        <v>7-Dépenses</v>
      </c>
      <c r="R574" s="145" t="str">
        <f t="shared" si="578"/>
        <v>73</v>
      </c>
      <c r="S574" s="146" t="str">
        <f t="shared" si="578"/>
        <v>_</v>
      </c>
      <c r="T574" s="169" t="str">
        <f>+VLOOKUP($L574,Data_Validation!$A:$D,1,0)</f>
        <v>73C</v>
      </c>
      <c r="U574" s="150" t="str">
        <f>+VLOOKUP($L574,Data_Validation!$A:$D,3,0)</f>
        <v>Véhicules usagés</v>
      </c>
      <c r="V574" s="150" t="str">
        <f>+VLOOKUP($L574,Data_Validation!$A:$D,4,0)</f>
        <v>frais bancaires</v>
      </c>
      <c r="W574" s="150" t="str">
        <f>+VLOOKUP($L574,Data_Validation!$A:$E,5,0)</f>
        <v>$</v>
      </c>
      <c r="X574" s="150">
        <f>+VLOOKUP($L574,Data_Validation!$A:$F,6,0)</f>
        <v>0</v>
      </c>
    </row>
    <row r="575" spans="1:24" ht="15" customHeight="1">
      <c r="A575" s="141" t="s">
        <v>2260</v>
      </c>
      <c r="B575" s="141" t="s">
        <v>2261</v>
      </c>
      <c r="C575" s="142">
        <v>14557.48</v>
      </c>
      <c r="D575" s="142">
        <v>1787.88</v>
      </c>
      <c r="E575" s="142">
        <v>16345.36</v>
      </c>
      <c r="F575" s="141" t="s">
        <v>1875</v>
      </c>
      <c r="G575" s="141" t="s">
        <v>2250</v>
      </c>
      <c r="H575" s="143" t="s">
        <v>452</v>
      </c>
      <c r="I575" s="151"/>
      <c r="J575" s="151"/>
      <c r="K575" s="151"/>
      <c r="L575" s="145" t="str">
        <f t="shared" si="514"/>
        <v>73E</v>
      </c>
      <c r="M575" s="146" t="str">
        <f t="shared" si="515"/>
        <v>REMISE CARTE CREDIT - SERV. BMW</v>
      </c>
      <c r="N575" s="147">
        <f>+IF(OR($Q575=Parametres!$G$2,$Q575=Parametres!$G$3),I575,C575)</f>
        <v>14557.48</v>
      </c>
      <c r="O575" s="147">
        <f>+IF(OR($Q575=Parametres!$G$2,$Q575=Parametres!$G$3),J575,D575)</f>
        <v>1787.88</v>
      </c>
      <c r="P575" s="147">
        <f>+IF(OR($Q575=Parametres!$G$2,$Q575=Parametres!$G$3),K575,E575)</f>
        <v>16345.36</v>
      </c>
      <c r="Q575" s="146" t="str">
        <f t="shared" ref="Q575:S575" si="579">+F575</f>
        <v>7-Dépenses</v>
      </c>
      <c r="R575" s="145" t="str">
        <f t="shared" si="579"/>
        <v>73</v>
      </c>
      <c r="S575" s="146" t="str">
        <f t="shared" si="579"/>
        <v>_</v>
      </c>
      <c r="T575" s="150" t="str">
        <f>+VLOOKUP($L575,Data_Validation!$A:$D,1,0)</f>
        <v>73E</v>
      </c>
      <c r="U575" s="150" t="str">
        <f>+VLOOKUP($L575,Data_Validation!$A:$D,3,0)</f>
        <v>Service</v>
      </c>
      <c r="V575" s="150" t="str">
        <f>+VLOOKUP($L575,Data_Validation!$A:$D,4,0)</f>
        <v>frais bancaires</v>
      </c>
      <c r="W575" s="150" t="str">
        <f>+VLOOKUP($L575,Data_Validation!$A:$E,5,0)</f>
        <v>$</v>
      </c>
      <c r="X575" s="150">
        <f>+VLOOKUP($L575,Data_Validation!$A:$F,6,0)</f>
        <v>0</v>
      </c>
    </row>
    <row r="576" spans="1:24" ht="15" customHeight="1">
      <c r="A576" s="141" t="s">
        <v>2263</v>
      </c>
      <c r="B576" s="141" t="s">
        <v>2264</v>
      </c>
      <c r="C576" s="142">
        <v>10786.51</v>
      </c>
      <c r="D576" s="142">
        <v>1345.77</v>
      </c>
      <c r="E576" s="142">
        <v>12132.28</v>
      </c>
      <c r="F576" s="141" t="s">
        <v>1875</v>
      </c>
      <c r="G576" s="141" t="s">
        <v>2250</v>
      </c>
      <c r="H576" s="143" t="s">
        <v>452</v>
      </c>
      <c r="I576" s="151"/>
      <c r="J576" s="151"/>
      <c r="K576" s="151"/>
      <c r="L576" s="145" t="str">
        <f t="shared" si="514"/>
        <v>73G</v>
      </c>
      <c r="M576" s="146" t="str">
        <f t="shared" si="515"/>
        <v>REMISE CARTE CREDIT - PIECE BMW</v>
      </c>
      <c r="N576" s="147">
        <f>+IF(OR($Q576=Parametres!$G$2,$Q576=Parametres!$G$3),I576,C576)</f>
        <v>10786.51</v>
      </c>
      <c r="O576" s="148">
        <f>+IF(OR($Q576=Parametres!$G$2,$Q576=Parametres!$G$3),J576,D576)</f>
        <v>1345.77</v>
      </c>
      <c r="P576" s="147">
        <f>+IF(OR($Q576=Parametres!$G$2,$Q576=Parametres!$G$3),K576,E576)</f>
        <v>12132.28</v>
      </c>
      <c r="Q576" s="146" t="str">
        <f t="shared" ref="Q576:S576" si="580">+F576</f>
        <v>7-Dépenses</v>
      </c>
      <c r="R576" s="145" t="str">
        <f t="shared" si="580"/>
        <v>73</v>
      </c>
      <c r="S576" s="146" t="str">
        <f t="shared" si="580"/>
        <v>_</v>
      </c>
      <c r="T576" s="150" t="str">
        <f>+VLOOKUP($L576,Data_Validation!$A:$D,1,0)</f>
        <v>73G</v>
      </c>
      <c r="U576" s="150" t="str">
        <f>+VLOOKUP($L576,Data_Validation!$A:$D,3,0)</f>
        <v>pièces</v>
      </c>
      <c r="V576" s="150" t="str">
        <f>+VLOOKUP($L576,Data_Validation!$A:$D,4,0)</f>
        <v>frais bancaires</v>
      </c>
      <c r="W576" s="150" t="str">
        <f>+VLOOKUP($L576,Data_Validation!$A:$E,5,0)</f>
        <v>$</v>
      </c>
      <c r="X576" s="150">
        <f>+VLOOKUP($L576,Data_Validation!$A:$F,6,0)</f>
        <v>0</v>
      </c>
    </row>
    <row r="577" spans="1:24" ht="15" customHeight="1">
      <c r="A577" s="141" t="s">
        <v>2270</v>
      </c>
      <c r="B577" s="141" t="s">
        <v>2271</v>
      </c>
      <c r="C577" s="144">
        <v>4926.3999999999996</v>
      </c>
      <c r="D577" s="144">
        <v>600</v>
      </c>
      <c r="E577" s="144">
        <v>5526.4</v>
      </c>
      <c r="F577" s="141" t="s">
        <v>1875</v>
      </c>
      <c r="G577" s="141" t="s">
        <v>2272</v>
      </c>
      <c r="H577" s="143" t="s">
        <v>452</v>
      </c>
      <c r="I577" s="142"/>
      <c r="J577" s="142"/>
      <c r="K577" s="142"/>
      <c r="L577" s="145" t="str">
        <f t="shared" si="514"/>
        <v>74A</v>
      </c>
      <c r="M577" s="146" t="str">
        <f t="shared" si="515"/>
        <v>FRAIS LEGAUX &amp; CTB - NEUF BMW</v>
      </c>
      <c r="N577" s="147">
        <f>+IF(OR($Q577=Parametres!$G$2,$Q577=Parametres!$G$3),I577,C577)</f>
        <v>4926.3999999999996</v>
      </c>
      <c r="O577" s="147">
        <f>+IF(OR($Q577=Parametres!$G$2,$Q577=Parametres!$G$3),J577,D577)</f>
        <v>600</v>
      </c>
      <c r="P577" s="147">
        <f>+IF(OR($Q577=Parametres!$G$2,$Q577=Parametres!$G$3),K577,E577)</f>
        <v>5526.4</v>
      </c>
      <c r="Q577" s="146" t="str">
        <f t="shared" ref="Q577:S577" si="581">+F577</f>
        <v>7-Dépenses</v>
      </c>
      <c r="R577" s="145" t="str">
        <f t="shared" si="581"/>
        <v>74</v>
      </c>
      <c r="S577" s="146" t="str">
        <f t="shared" si="581"/>
        <v>_</v>
      </c>
      <c r="T577" s="150" t="str">
        <f>+VLOOKUP($L577,Data_Validation!$A:$D,1,0)</f>
        <v>74A</v>
      </c>
      <c r="U577" s="150" t="str">
        <f>+VLOOKUP($L577,Data_Validation!$A:$D,3,0)</f>
        <v>Véhicules neufs</v>
      </c>
      <c r="V577" s="150" t="str">
        <f>+VLOOKUP($L577,Data_Validation!$A:$D,4,0)</f>
        <v>honoraires</v>
      </c>
      <c r="W577" s="150" t="str">
        <f>+VLOOKUP($L577,Data_Validation!$A:$E,5,0)</f>
        <v>$</v>
      </c>
      <c r="X577" s="150">
        <f>+VLOOKUP($L577,Data_Validation!$A:$F,6,0)</f>
        <v>0</v>
      </c>
    </row>
    <row r="578" spans="1:24" ht="15" customHeight="1">
      <c r="A578" s="141" t="s">
        <v>2279</v>
      </c>
      <c r="B578" s="141" t="s">
        <v>2280</v>
      </c>
      <c r="C578" s="142">
        <v>1847.4</v>
      </c>
      <c r="D578" s="142">
        <v>225</v>
      </c>
      <c r="E578" s="142">
        <v>2072.4</v>
      </c>
      <c r="F578" s="141" t="s">
        <v>1875</v>
      </c>
      <c r="G578" s="141" t="s">
        <v>2272</v>
      </c>
      <c r="H578" s="143" t="s">
        <v>452</v>
      </c>
      <c r="I578" s="143"/>
      <c r="J578" s="143"/>
      <c r="K578" s="143"/>
      <c r="L578" s="145" t="str">
        <f t="shared" si="514"/>
        <v>74C</v>
      </c>
      <c r="M578" s="146" t="str">
        <f t="shared" si="515"/>
        <v>FRAIS LEGAUX &amp; CTB - USAGE BMW</v>
      </c>
      <c r="N578" s="147">
        <f>+IF(OR($Q578=Parametres!$G$2,$Q578=Parametres!$G$3),I578,C578)</f>
        <v>1847.4</v>
      </c>
      <c r="O578" s="147">
        <f>+IF(OR($Q578=Parametres!$G$2,$Q578=Parametres!$G$3),J578,D578)</f>
        <v>225</v>
      </c>
      <c r="P578" s="147">
        <f>+IF(OR($Q578=Parametres!$G$2,$Q578=Parametres!$G$3),K578,E578)</f>
        <v>2072.4</v>
      </c>
      <c r="Q578" s="146" t="str">
        <f t="shared" ref="Q578:S578" si="582">+F578</f>
        <v>7-Dépenses</v>
      </c>
      <c r="R578" s="145" t="str">
        <f t="shared" si="582"/>
        <v>74</v>
      </c>
      <c r="S578" s="146" t="str">
        <f t="shared" si="582"/>
        <v>_</v>
      </c>
      <c r="T578" s="150" t="str">
        <f>+VLOOKUP($L578,Data_Validation!$A:$D,1,0)</f>
        <v>74C</v>
      </c>
      <c r="U578" s="150" t="str">
        <f>+VLOOKUP($L578,Data_Validation!$A:$D,3,0)</f>
        <v>Véhicules usagés</v>
      </c>
      <c r="V578" s="150" t="str">
        <f>+VLOOKUP($L578,Data_Validation!$A:$D,4,0)</f>
        <v>honoraires</v>
      </c>
      <c r="W578" s="150" t="str">
        <f>+VLOOKUP($L578,Data_Validation!$A:$E,5,0)</f>
        <v>$</v>
      </c>
      <c r="X578" s="150">
        <f>+VLOOKUP($L578,Data_Validation!$A:$F,6,0)</f>
        <v>0</v>
      </c>
    </row>
    <row r="579" spans="1:24" ht="15.75" customHeight="1">
      <c r="A579" s="141" t="s">
        <v>2283</v>
      </c>
      <c r="B579" s="141" t="s">
        <v>2284</v>
      </c>
      <c r="C579" s="142">
        <v>3079</v>
      </c>
      <c r="D579" s="142">
        <v>375</v>
      </c>
      <c r="E579" s="142">
        <v>3454</v>
      </c>
      <c r="F579" s="141" t="s">
        <v>1875</v>
      </c>
      <c r="G579" s="141" t="s">
        <v>2272</v>
      </c>
      <c r="H579" s="143" t="s">
        <v>452</v>
      </c>
      <c r="I579" s="151"/>
      <c r="J579" s="151"/>
      <c r="K579" s="151"/>
      <c r="L579" s="145" t="str">
        <f t="shared" si="514"/>
        <v>74E</v>
      </c>
      <c r="M579" s="146" t="str">
        <f t="shared" si="515"/>
        <v>FRAIS LEGAUX &amp; CTB - SERV. BMW</v>
      </c>
      <c r="N579" s="147">
        <f>+IF(OR($Q579=Parametres!$G$2,$Q579=Parametres!$G$3),I579,C579)</f>
        <v>3079</v>
      </c>
      <c r="O579" s="147">
        <f>+IF(OR($Q579=Parametres!$G$2,$Q579=Parametres!$G$3),J579,D579)</f>
        <v>375</v>
      </c>
      <c r="P579" s="147">
        <f>+IF(OR($Q579=Parametres!$G$2,$Q579=Parametres!$G$3),K579,E579)</f>
        <v>3454</v>
      </c>
      <c r="Q579" s="146" t="str">
        <f t="shared" ref="Q579:S579" si="583">+F579</f>
        <v>7-Dépenses</v>
      </c>
      <c r="R579" s="145" t="str">
        <f t="shared" si="583"/>
        <v>74</v>
      </c>
      <c r="S579" s="146" t="str">
        <f t="shared" si="583"/>
        <v>_</v>
      </c>
      <c r="T579" s="150" t="str">
        <f>+VLOOKUP($L579,Data_Validation!$A:$D,1,0)</f>
        <v>74E</v>
      </c>
      <c r="U579" s="150" t="str">
        <f>+VLOOKUP($L579,Data_Validation!$A:$D,3,0)</f>
        <v>Service</v>
      </c>
      <c r="V579" s="150" t="str">
        <f>+VLOOKUP($L579,Data_Validation!$A:$D,4,0)</f>
        <v>honoraires</v>
      </c>
      <c r="W579" s="150" t="str">
        <f>+VLOOKUP($L579,Data_Validation!$A:$E,5,0)</f>
        <v>$</v>
      </c>
      <c r="X579" s="150">
        <f>+VLOOKUP($L579,Data_Validation!$A:$F,6,0)</f>
        <v>0</v>
      </c>
    </row>
    <row r="580" spans="1:24" ht="15" customHeight="1">
      <c r="A580" s="141" t="s">
        <v>2291</v>
      </c>
      <c r="B580" s="141" t="s">
        <v>2292</v>
      </c>
      <c r="C580" s="142">
        <v>2463.1999999999998</v>
      </c>
      <c r="D580" s="142">
        <v>300</v>
      </c>
      <c r="E580" s="142">
        <v>2763.2</v>
      </c>
      <c r="F580" s="141" t="s">
        <v>1875</v>
      </c>
      <c r="G580" s="141" t="s">
        <v>2272</v>
      </c>
      <c r="H580" s="143" t="s">
        <v>452</v>
      </c>
      <c r="I580" s="151"/>
      <c r="J580" s="151"/>
      <c r="K580" s="151"/>
      <c r="L580" s="145" t="str">
        <f t="shared" si="514"/>
        <v>74G</v>
      </c>
      <c r="M580" s="146" t="str">
        <f t="shared" si="515"/>
        <v>FRAIS LEGAUX &amp; CTB - PIECE BMW</v>
      </c>
      <c r="N580" s="147">
        <f>+IF(OR($Q580=Parametres!$G$2,$Q580=Parametres!$G$3),I580,C580)</f>
        <v>2463.1999999999998</v>
      </c>
      <c r="O580" s="147">
        <f>+IF(OR($Q580=Parametres!$G$2,$Q580=Parametres!$G$3),J580,D580)</f>
        <v>300</v>
      </c>
      <c r="P580" s="147">
        <f>+IF(OR($Q580=Parametres!$G$2,$Q580=Parametres!$G$3),K580,E580)</f>
        <v>2763.2</v>
      </c>
      <c r="Q580" s="146" t="str">
        <f t="shared" ref="Q580:S580" si="584">+F580</f>
        <v>7-Dépenses</v>
      </c>
      <c r="R580" s="145" t="str">
        <f t="shared" si="584"/>
        <v>74</v>
      </c>
      <c r="S580" s="146" t="str">
        <f t="shared" si="584"/>
        <v>_</v>
      </c>
      <c r="T580" s="150" t="str">
        <f>+VLOOKUP($L580,Data_Validation!$A:$D,1,0)</f>
        <v>74G</v>
      </c>
      <c r="U580" s="150" t="str">
        <f>+VLOOKUP($L580,Data_Validation!$A:$D,3,0)</f>
        <v>pièces</v>
      </c>
      <c r="V580" s="150" t="str">
        <f>+VLOOKUP($L580,Data_Validation!$A:$D,4,0)</f>
        <v>honoraires</v>
      </c>
      <c r="W580" s="150" t="str">
        <f>+VLOOKUP($L580,Data_Validation!$A:$E,5,0)</f>
        <v>$</v>
      </c>
      <c r="X580" s="150">
        <f>+VLOOKUP($L580,Data_Validation!$A:$F,6,0)</f>
        <v>0</v>
      </c>
    </row>
    <row r="581" spans="1:24" ht="15" customHeight="1">
      <c r="A581" s="141" t="s">
        <v>2301</v>
      </c>
      <c r="B581" s="141" t="s">
        <v>2302</v>
      </c>
      <c r="C581" s="144">
        <v>1733.84</v>
      </c>
      <c r="D581" s="144">
        <v>181.63</v>
      </c>
      <c r="E581" s="144">
        <v>1915.47</v>
      </c>
      <c r="F581" s="141" t="s">
        <v>1875</v>
      </c>
      <c r="G581" s="141" t="s">
        <v>2303</v>
      </c>
      <c r="H581" s="143" t="s">
        <v>452</v>
      </c>
      <c r="I581" s="142"/>
      <c r="J581" s="142"/>
      <c r="K581" s="142"/>
      <c r="L581" s="145" t="str">
        <f t="shared" si="514"/>
        <v>75A</v>
      </c>
      <c r="M581" s="146" t="str">
        <f t="shared" si="515"/>
        <v>TELEPHONE - NEUF BMW</v>
      </c>
      <c r="N581" s="147">
        <f>+IF(OR($Q581=Parametres!$G$2,$Q581=Parametres!$G$3),I581,C581)</f>
        <v>1733.84</v>
      </c>
      <c r="O581" s="147">
        <f>+IF(OR($Q581=Parametres!$G$2,$Q581=Parametres!$G$3),J581,D581)</f>
        <v>181.63</v>
      </c>
      <c r="P581" s="147">
        <f>+IF(OR($Q581=Parametres!$G$2,$Q581=Parametres!$G$3),K581,E581)</f>
        <v>1915.47</v>
      </c>
      <c r="Q581" s="146" t="str">
        <f t="shared" ref="Q581:S581" si="585">+F581</f>
        <v>7-Dépenses</v>
      </c>
      <c r="R581" s="145" t="str">
        <f t="shared" si="585"/>
        <v>75</v>
      </c>
      <c r="S581" s="146" t="str">
        <f t="shared" si="585"/>
        <v>_</v>
      </c>
      <c r="T581" s="150" t="str">
        <f>+VLOOKUP($L581,Data_Validation!$A:$D,1,0)</f>
        <v>75A</v>
      </c>
      <c r="U581" s="150" t="str">
        <f>+VLOOKUP($L581,Data_Validation!$A:$D,3,0)</f>
        <v>Véhicules neufs</v>
      </c>
      <c r="V581" s="150" t="str">
        <f>+VLOOKUP($L581,Data_Validation!$A:$D,4,0)</f>
        <v>Téléphone</v>
      </c>
      <c r="W581" s="150" t="str">
        <f>+VLOOKUP($L581,Data_Validation!$A:$E,5,0)</f>
        <v>$</v>
      </c>
      <c r="X581" s="150">
        <f>+VLOOKUP($L581,Data_Validation!$A:$F,6,0)</f>
        <v>0</v>
      </c>
    </row>
    <row r="582" spans="1:24" ht="15" customHeight="1">
      <c r="A582" s="141" t="s">
        <v>2308</v>
      </c>
      <c r="B582" s="141" t="s">
        <v>2309</v>
      </c>
      <c r="C582" s="144">
        <v>695.65</v>
      </c>
      <c r="D582" s="144">
        <v>75.92</v>
      </c>
      <c r="E582" s="144">
        <v>771.57</v>
      </c>
      <c r="F582" s="141" t="s">
        <v>1875</v>
      </c>
      <c r="G582" s="141" t="s">
        <v>2303</v>
      </c>
      <c r="H582" s="143" t="s">
        <v>452</v>
      </c>
      <c r="I582" s="142"/>
      <c r="J582" s="142"/>
      <c r="K582" s="142"/>
      <c r="L582" s="145" t="str">
        <f t="shared" si="514"/>
        <v>75C</v>
      </c>
      <c r="M582" s="146" t="str">
        <f t="shared" si="515"/>
        <v>TELEPHONE - USAGE BMW</v>
      </c>
      <c r="N582" s="147">
        <f>+IF(OR($Q582=Parametres!$G$2,$Q582=Parametres!$G$3),I582,C582)</f>
        <v>695.65</v>
      </c>
      <c r="O582" s="147">
        <f>+IF(OR($Q582=Parametres!$G$2,$Q582=Parametres!$G$3),J582,D582)</f>
        <v>75.92</v>
      </c>
      <c r="P582" s="147">
        <f>+IF(OR($Q582=Parametres!$G$2,$Q582=Parametres!$G$3),K582,E582)</f>
        <v>771.57</v>
      </c>
      <c r="Q582" s="146" t="str">
        <f t="shared" ref="Q582:S582" si="586">+F582</f>
        <v>7-Dépenses</v>
      </c>
      <c r="R582" s="145" t="str">
        <f t="shared" si="586"/>
        <v>75</v>
      </c>
      <c r="S582" s="146" t="str">
        <f t="shared" si="586"/>
        <v>_</v>
      </c>
      <c r="T582" s="165" t="str">
        <f>+VLOOKUP($L582,Data_Validation!$A:$D,1,0)</f>
        <v>75C</v>
      </c>
      <c r="U582" s="150" t="str">
        <f>+VLOOKUP($L582,Data_Validation!$A:$D,3,0)</f>
        <v>Véhicules usagés</v>
      </c>
      <c r="V582" s="150" t="str">
        <f>+VLOOKUP($L582,Data_Validation!$A:$D,4,0)</f>
        <v>Téléphone</v>
      </c>
      <c r="W582" s="150" t="str">
        <f>+VLOOKUP($L582,Data_Validation!$A:$E,5,0)</f>
        <v>$</v>
      </c>
      <c r="X582" s="150">
        <f>+VLOOKUP($L582,Data_Validation!$A:$F,6,0)</f>
        <v>0</v>
      </c>
    </row>
    <row r="583" spans="1:24" ht="15.75" customHeight="1">
      <c r="A583" s="141" t="s">
        <v>2320</v>
      </c>
      <c r="B583" s="141" t="s">
        <v>2321</v>
      </c>
      <c r="C583" s="144">
        <v>1165.3499999999999</v>
      </c>
      <c r="D583" s="144">
        <v>120.43</v>
      </c>
      <c r="E583" s="144">
        <v>1285.78</v>
      </c>
      <c r="F583" s="141" t="s">
        <v>1875</v>
      </c>
      <c r="G583" s="141" t="s">
        <v>2303</v>
      </c>
      <c r="H583" s="143" t="s">
        <v>452</v>
      </c>
      <c r="I583" s="142"/>
      <c r="J583" s="142"/>
      <c r="K583" s="142"/>
      <c r="L583" s="145" t="str">
        <f t="shared" si="514"/>
        <v>75E</v>
      </c>
      <c r="M583" s="146" t="str">
        <f t="shared" si="515"/>
        <v>TELEPHONE - SERV. BMW</v>
      </c>
      <c r="N583" s="147">
        <f>+IF(OR($Q583=Parametres!$G$2,$Q583=Parametres!$G$3),I583,C583)</f>
        <v>1165.3499999999999</v>
      </c>
      <c r="O583" s="147">
        <f>+IF(OR($Q583=Parametres!$G$2,$Q583=Parametres!$G$3),J583,D583)</f>
        <v>120.43</v>
      </c>
      <c r="P583" s="147">
        <f>+IF(OR($Q583=Parametres!$G$2,$Q583=Parametres!$G$3),K583,E583)</f>
        <v>1285.78</v>
      </c>
      <c r="Q583" s="146" t="str">
        <f t="shared" ref="Q583:S583" si="587">+F583</f>
        <v>7-Dépenses</v>
      </c>
      <c r="R583" s="145" t="str">
        <f t="shared" si="587"/>
        <v>75</v>
      </c>
      <c r="S583" s="146" t="str">
        <f t="shared" si="587"/>
        <v>_</v>
      </c>
      <c r="T583" s="165" t="str">
        <f>+VLOOKUP($L583,Data_Validation!$A:$D,1,0)</f>
        <v>75E</v>
      </c>
      <c r="U583" s="150" t="str">
        <f>+VLOOKUP($L583,Data_Validation!$A:$D,3,0)</f>
        <v>Service</v>
      </c>
      <c r="V583" s="150" t="str">
        <f>+VLOOKUP($L583,Data_Validation!$A:$D,4,0)</f>
        <v>Téléphone</v>
      </c>
      <c r="W583" s="150" t="str">
        <f>+VLOOKUP($L583,Data_Validation!$A:$E,5,0)</f>
        <v>$</v>
      </c>
      <c r="X583" s="150">
        <f>+VLOOKUP($L583,Data_Validation!$A:$F,6,0)</f>
        <v>0</v>
      </c>
    </row>
    <row r="584" spans="1:24" ht="15" customHeight="1">
      <c r="A584" s="141" t="s">
        <v>2326</v>
      </c>
      <c r="B584" s="141" t="s">
        <v>2327</v>
      </c>
      <c r="C584" s="142">
        <v>1074.22</v>
      </c>
      <c r="D584" s="142">
        <v>103.73</v>
      </c>
      <c r="E584" s="142">
        <v>1177.95</v>
      </c>
      <c r="F584" s="141" t="s">
        <v>1875</v>
      </c>
      <c r="G584" s="141" t="s">
        <v>2303</v>
      </c>
      <c r="H584" s="143" t="s">
        <v>452</v>
      </c>
      <c r="I584" s="151"/>
      <c r="J584" s="151"/>
      <c r="K584" s="151"/>
      <c r="L584" s="145" t="str">
        <f t="shared" si="514"/>
        <v>75G</v>
      </c>
      <c r="M584" s="146" t="str">
        <f t="shared" si="515"/>
        <v>TELEPHONE - PIECE BMW</v>
      </c>
      <c r="N584" s="147">
        <f>+IF(OR($Q584=Parametres!$G$2,$Q584=Parametres!$G$3),I584,C584)</f>
        <v>1074.22</v>
      </c>
      <c r="O584" s="147">
        <f>+IF(OR($Q584=Parametres!$G$2,$Q584=Parametres!$G$3),J584,D584)</f>
        <v>103.73</v>
      </c>
      <c r="P584" s="147">
        <f>+IF(OR($Q584=Parametres!$G$2,$Q584=Parametres!$G$3),K584,E584)</f>
        <v>1177.95</v>
      </c>
      <c r="Q584" s="146" t="str">
        <f t="shared" ref="Q584:S584" si="588">+F584</f>
        <v>7-Dépenses</v>
      </c>
      <c r="R584" s="145" t="str">
        <f t="shared" si="588"/>
        <v>75</v>
      </c>
      <c r="S584" s="146" t="str">
        <f t="shared" si="588"/>
        <v>_</v>
      </c>
      <c r="T584" s="165" t="str">
        <f>+VLOOKUP($L584,Data_Validation!$A:$D,1,0)</f>
        <v>75G</v>
      </c>
      <c r="U584" s="150" t="str">
        <f>+VLOOKUP($L584,Data_Validation!$A:$D,3,0)</f>
        <v>pièces</v>
      </c>
      <c r="V584" s="150" t="str">
        <f>+VLOOKUP($L584,Data_Validation!$A:$D,4,0)</f>
        <v>Téléphone</v>
      </c>
      <c r="W584" s="150" t="str">
        <f>+VLOOKUP($L584,Data_Validation!$A:$E,5,0)</f>
        <v>$</v>
      </c>
      <c r="X584" s="150">
        <f>+VLOOKUP($L584,Data_Validation!$A:$F,6,0)</f>
        <v>0</v>
      </c>
    </row>
    <row r="585" spans="1:24" ht="15" customHeight="1">
      <c r="A585" s="141" t="s">
        <v>2334</v>
      </c>
      <c r="B585" s="141" t="s">
        <v>2335</v>
      </c>
      <c r="C585" s="142">
        <v>1784.45</v>
      </c>
      <c r="D585" s="142">
        <v>-584.34</v>
      </c>
      <c r="E585" s="142">
        <v>1200.1099999999999</v>
      </c>
      <c r="F585" s="141" t="s">
        <v>1875</v>
      </c>
      <c r="G585" s="141" t="s">
        <v>2336</v>
      </c>
      <c r="H585" s="143" t="s">
        <v>452</v>
      </c>
      <c r="I585" s="151"/>
      <c r="J585" s="151"/>
      <c r="K585" s="151"/>
      <c r="L585" s="145" t="str">
        <f t="shared" si="514"/>
        <v>76A</v>
      </c>
      <c r="M585" s="146" t="str">
        <f t="shared" si="515"/>
        <v>FORMATION - NEUF BMW</v>
      </c>
      <c r="N585" s="147">
        <f>+IF(OR($Q585=Parametres!$G$2,$Q585=Parametres!$G$3),I585,C585)</f>
        <v>1784.45</v>
      </c>
      <c r="O585" s="147">
        <f>+IF(OR($Q585=Parametres!$G$2,$Q585=Parametres!$G$3),J585,D585)</f>
        <v>-584.34</v>
      </c>
      <c r="P585" s="147">
        <f>+IF(OR($Q585=Parametres!$G$2,$Q585=Parametres!$G$3),K585,E585)</f>
        <v>1200.1099999999999</v>
      </c>
      <c r="Q585" s="146" t="str">
        <f t="shared" ref="Q585:S585" si="589">+F585</f>
        <v>7-Dépenses</v>
      </c>
      <c r="R585" s="145" t="str">
        <f t="shared" si="589"/>
        <v>76</v>
      </c>
      <c r="S585" s="146" t="str">
        <f t="shared" si="589"/>
        <v>_</v>
      </c>
      <c r="T585" s="150" t="str">
        <f>+VLOOKUP($L585,Data_Validation!$A:$D,1,0)</f>
        <v>76A</v>
      </c>
      <c r="U585" s="150" t="str">
        <f>+VLOOKUP($L585,Data_Validation!$A:$D,3,0)</f>
        <v>Véhicules neufs</v>
      </c>
      <c r="V585" s="150" t="str">
        <f>+VLOOKUP($L585,Data_Validation!$A:$D,4,0)</f>
        <v>Formation</v>
      </c>
      <c r="W585" s="150" t="str">
        <f>+VLOOKUP($L585,Data_Validation!$A:$E,5,0)</f>
        <v>$</v>
      </c>
      <c r="X585" s="150">
        <f>+VLOOKUP($L585,Data_Validation!$A:$F,6,0)</f>
        <v>0</v>
      </c>
    </row>
    <row r="586" spans="1:24" ht="15" customHeight="1">
      <c r="A586" s="141" t="s">
        <v>2341</v>
      </c>
      <c r="B586" s="141" t="s">
        <v>2342</v>
      </c>
      <c r="C586" s="142">
        <v>542.67999999999995</v>
      </c>
      <c r="D586" s="142">
        <v>-219.13</v>
      </c>
      <c r="E586" s="142">
        <v>323.55</v>
      </c>
      <c r="F586" s="141" t="s">
        <v>1875</v>
      </c>
      <c r="G586" s="141" t="s">
        <v>2336</v>
      </c>
      <c r="H586" s="143" t="s">
        <v>452</v>
      </c>
      <c r="I586" s="151"/>
      <c r="J586" s="151"/>
      <c r="K586" s="151"/>
      <c r="L586" s="145" t="str">
        <f t="shared" si="514"/>
        <v>76C</v>
      </c>
      <c r="M586" s="146" t="str">
        <f t="shared" si="515"/>
        <v>FORMATION - USAGE BMW</v>
      </c>
      <c r="N586" s="147">
        <f>+IF(OR($Q586=Parametres!$G$2,$Q586=Parametres!$G$3),I586,C586)</f>
        <v>542.67999999999995</v>
      </c>
      <c r="O586" s="147">
        <f>+IF(OR($Q586=Parametres!$G$2,$Q586=Parametres!$G$3),J586,D586)</f>
        <v>-219.13</v>
      </c>
      <c r="P586" s="147">
        <f>+IF(OR($Q586=Parametres!$G$2,$Q586=Parametres!$G$3),K586,E586)</f>
        <v>323.55</v>
      </c>
      <c r="Q586" s="146" t="str">
        <f t="shared" ref="Q586:S586" si="590">+F586</f>
        <v>7-Dépenses</v>
      </c>
      <c r="R586" s="145" t="str">
        <f t="shared" si="590"/>
        <v>76</v>
      </c>
      <c r="S586" s="146" t="str">
        <f t="shared" si="590"/>
        <v>_</v>
      </c>
      <c r="T586" s="165" t="str">
        <f>+VLOOKUP($L586,Data_Validation!$A:$D,1,0)</f>
        <v>76C</v>
      </c>
      <c r="U586" s="150" t="str">
        <f>+VLOOKUP($L586,Data_Validation!$A:$D,3,0)</f>
        <v>Véhicules usagés</v>
      </c>
      <c r="V586" s="150" t="str">
        <f>+VLOOKUP($L586,Data_Validation!$A:$D,4,0)</f>
        <v>Formation</v>
      </c>
      <c r="W586" s="150" t="str">
        <f>+VLOOKUP($L586,Data_Validation!$A:$E,5,0)</f>
        <v>$</v>
      </c>
      <c r="X586" s="150">
        <f>+VLOOKUP($L586,Data_Validation!$A:$F,6,0)</f>
        <v>0</v>
      </c>
    </row>
    <row r="587" spans="1:24" ht="15" customHeight="1">
      <c r="A587" s="141" t="s">
        <v>2347</v>
      </c>
      <c r="B587" s="141" t="s">
        <v>2348</v>
      </c>
      <c r="C587" s="142">
        <v>13269.96</v>
      </c>
      <c r="D587" s="142">
        <v>1786.09</v>
      </c>
      <c r="E587" s="142">
        <v>15056.05</v>
      </c>
      <c r="F587" s="141" t="s">
        <v>1875</v>
      </c>
      <c r="G587" s="141" t="s">
        <v>2336</v>
      </c>
      <c r="H587" s="143" t="s">
        <v>452</v>
      </c>
      <c r="I587" s="151"/>
      <c r="J587" s="151"/>
      <c r="K587" s="151"/>
      <c r="L587" s="145" t="str">
        <f t="shared" si="514"/>
        <v>76E</v>
      </c>
      <c r="M587" s="146" t="str">
        <f t="shared" si="515"/>
        <v>FORMATION - SERV. BMW</v>
      </c>
      <c r="N587" s="147">
        <f>+IF(OR($Q587=Parametres!$G$2,$Q587=Parametres!$G$3),I587,C587)</f>
        <v>13269.96</v>
      </c>
      <c r="O587" s="147">
        <f>+IF(OR($Q587=Parametres!$G$2,$Q587=Parametres!$G$3),J587,D587)</f>
        <v>1786.09</v>
      </c>
      <c r="P587" s="147">
        <f>+IF(OR($Q587=Parametres!$G$2,$Q587=Parametres!$G$3),K587,E587)</f>
        <v>15056.05</v>
      </c>
      <c r="Q587" s="146" t="str">
        <f t="shared" ref="Q587:S587" si="591">+F587</f>
        <v>7-Dépenses</v>
      </c>
      <c r="R587" s="145" t="str">
        <f t="shared" si="591"/>
        <v>76</v>
      </c>
      <c r="S587" s="146" t="str">
        <f t="shared" si="591"/>
        <v>_</v>
      </c>
      <c r="T587" s="150" t="str">
        <f>+VLOOKUP($L587,Data_Validation!$A:$D,1,0)</f>
        <v>76E</v>
      </c>
      <c r="U587" s="150" t="str">
        <f>+VLOOKUP($L587,Data_Validation!$A:$D,3,0)</f>
        <v>Service</v>
      </c>
      <c r="V587" s="150" t="str">
        <f>+VLOOKUP($L587,Data_Validation!$A:$D,4,0)</f>
        <v>Formation</v>
      </c>
      <c r="W587" s="150" t="str">
        <f>+VLOOKUP($L587,Data_Validation!$A:$E,5,0)</f>
        <v>$</v>
      </c>
      <c r="X587" s="150">
        <f>+VLOOKUP($L587,Data_Validation!$A:$F,6,0)</f>
        <v>0</v>
      </c>
    </row>
    <row r="588" spans="1:24" ht="15" customHeight="1">
      <c r="A588" s="141" t="s">
        <v>2352</v>
      </c>
      <c r="B588" s="141" t="s">
        <v>2353</v>
      </c>
      <c r="C588" s="142">
        <v>1461.76</v>
      </c>
      <c r="D588" s="142">
        <v>-292.18</v>
      </c>
      <c r="E588" s="142">
        <v>1169.58</v>
      </c>
      <c r="F588" s="141" t="s">
        <v>1875</v>
      </c>
      <c r="G588" s="141" t="s">
        <v>2336</v>
      </c>
      <c r="H588" s="143" t="s">
        <v>452</v>
      </c>
      <c r="I588" s="151"/>
      <c r="J588" s="151"/>
      <c r="K588" s="151"/>
      <c r="L588" s="145" t="str">
        <f t="shared" si="514"/>
        <v>76G</v>
      </c>
      <c r="M588" s="146" t="str">
        <f t="shared" si="515"/>
        <v>FORMATION - PIECE BMW</v>
      </c>
      <c r="N588" s="147">
        <f>+IF(OR($Q588=Parametres!$G$2,$Q588=Parametres!$G$3),I588,C588)</f>
        <v>1461.76</v>
      </c>
      <c r="O588" s="147">
        <f>+IF(OR($Q588=Parametres!$G$2,$Q588=Parametres!$G$3),J588,D588)</f>
        <v>-292.18</v>
      </c>
      <c r="P588" s="147">
        <f>+IF(OR($Q588=Parametres!$G$2,$Q588=Parametres!$G$3),K588,E588)</f>
        <v>1169.58</v>
      </c>
      <c r="Q588" s="146" t="str">
        <f t="shared" ref="Q588:S588" si="592">+F588</f>
        <v>7-Dépenses</v>
      </c>
      <c r="R588" s="145" t="str">
        <f t="shared" si="592"/>
        <v>76</v>
      </c>
      <c r="S588" s="146" t="str">
        <f t="shared" si="592"/>
        <v>_</v>
      </c>
      <c r="T588" s="150" t="str">
        <f>+VLOOKUP($L588,Data_Validation!$A:$D,1,0)</f>
        <v>76G</v>
      </c>
      <c r="U588" s="150" t="str">
        <f>+VLOOKUP($L588,Data_Validation!$A:$D,3,0)</f>
        <v>pièces</v>
      </c>
      <c r="V588" s="150" t="str">
        <f>+VLOOKUP($L588,Data_Validation!$A:$D,4,0)</f>
        <v>Formation</v>
      </c>
      <c r="W588" s="150" t="str">
        <f>+VLOOKUP($L588,Data_Validation!$A:$E,5,0)</f>
        <v>$</v>
      </c>
      <c r="X588" s="150">
        <f>+VLOOKUP($L588,Data_Validation!$A:$F,6,0)</f>
        <v>0</v>
      </c>
    </row>
    <row r="589" spans="1:24" ht="15" customHeight="1">
      <c r="A589" s="141" t="s">
        <v>2356</v>
      </c>
      <c r="B589" s="141" t="s">
        <v>2357</v>
      </c>
      <c r="C589" s="142">
        <v>4028.21</v>
      </c>
      <c r="D589" s="142">
        <v>512.6</v>
      </c>
      <c r="E589" s="142">
        <v>4540.8100000000004</v>
      </c>
      <c r="F589" s="141" t="s">
        <v>1875</v>
      </c>
      <c r="G589" s="141" t="s">
        <v>2358</v>
      </c>
      <c r="H589" s="143" t="s">
        <v>452</v>
      </c>
      <c r="I589" s="151"/>
      <c r="J589" s="151"/>
      <c r="K589" s="151"/>
      <c r="L589" s="145" t="str">
        <f t="shared" si="514"/>
        <v>77A</v>
      </c>
      <c r="M589" s="146" t="str">
        <f t="shared" si="515"/>
        <v>FRAIS DIVERS - NEUF BMW</v>
      </c>
      <c r="N589" s="147">
        <f>+IF(OR($Q589=Parametres!$G$2,$Q589=Parametres!$G$3),I589,C589)</f>
        <v>4028.21</v>
      </c>
      <c r="O589" s="147">
        <f>+IF(OR($Q589=Parametres!$G$2,$Q589=Parametres!$G$3),J589,D589)</f>
        <v>512.6</v>
      </c>
      <c r="P589" s="147">
        <f>+IF(OR($Q589=Parametres!$G$2,$Q589=Parametres!$G$3),K589,E589)</f>
        <v>4540.8100000000004</v>
      </c>
      <c r="Q589" s="146" t="str">
        <f t="shared" ref="Q589:S589" si="593">+F589</f>
        <v>7-Dépenses</v>
      </c>
      <c r="R589" s="145" t="str">
        <f t="shared" si="593"/>
        <v>77</v>
      </c>
      <c r="S589" s="146" t="str">
        <f t="shared" si="593"/>
        <v>_</v>
      </c>
      <c r="T589" s="150" t="str">
        <f>+VLOOKUP($L589,Data_Validation!$A:$D,1,0)</f>
        <v>77A</v>
      </c>
      <c r="U589" s="150" t="str">
        <f>+VLOOKUP($L589,Data_Validation!$A:$D,3,0)</f>
        <v>Véhicules neufs</v>
      </c>
      <c r="V589" s="150" t="str">
        <f>+VLOOKUP($L589,Data_Validation!$A:$D,4,0)</f>
        <v>divers</v>
      </c>
      <c r="W589" s="150" t="str">
        <f>+VLOOKUP($L589,Data_Validation!$A:$E,5,0)</f>
        <v>$</v>
      </c>
      <c r="X589" s="150">
        <f>+VLOOKUP($L589,Data_Validation!$A:$F,6,0)</f>
        <v>0</v>
      </c>
    </row>
    <row r="590" spans="1:24" ht="15" customHeight="1">
      <c r="A590" s="141" t="s">
        <v>2363</v>
      </c>
      <c r="B590" s="141" t="s">
        <v>2364</v>
      </c>
      <c r="C590" s="144">
        <v>1546.07</v>
      </c>
      <c r="D590" s="144">
        <v>192.23</v>
      </c>
      <c r="E590" s="144">
        <v>1738.3</v>
      </c>
      <c r="F590" s="141" t="s">
        <v>1875</v>
      </c>
      <c r="G590" s="141" t="s">
        <v>2358</v>
      </c>
      <c r="H590" s="143" t="s">
        <v>452</v>
      </c>
      <c r="I590" s="142"/>
      <c r="J590" s="142"/>
      <c r="K590" s="142"/>
      <c r="L590" s="145" t="str">
        <f t="shared" si="514"/>
        <v>77C</v>
      </c>
      <c r="M590" s="146" t="str">
        <f t="shared" si="515"/>
        <v>FRAIS DIVERS - USAGE BMW</v>
      </c>
      <c r="N590" s="147">
        <f>+IF(OR($Q590=Parametres!$G$2,$Q590=Parametres!$G$3),I590,C590)</f>
        <v>1546.07</v>
      </c>
      <c r="O590" s="148">
        <f>+IF(OR($Q590=Parametres!$G$2,$Q590=Parametres!$G$3),J590,D590)</f>
        <v>192.23</v>
      </c>
      <c r="P590" s="147">
        <f>+IF(OR($Q590=Parametres!$G$2,$Q590=Parametres!$G$3),K590,E590)</f>
        <v>1738.3</v>
      </c>
      <c r="Q590" s="146" t="str">
        <f t="shared" ref="Q590:S590" si="594">+F590</f>
        <v>7-Dépenses</v>
      </c>
      <c r="R590" s="145" t="str">
        <f t="shared" si="594"/>
        <v>77</v>
      </c>
      <c r="S590" s="146" t="str">
        <f t="shared" si="594"/>
        <v>_</v>
      </c>
      <c r="T590" s="165" t="str">
        <f>+VLOOKUP($L590,Data_Validation!$A:$D,1,0)</f>
        <v>77C</v>
      </c>
      <c r="U590" s="150" t="str">
        <f>+VLOOKUP($L590,Data_Validation!$A:$D,3,0)</f>
        <v>Véhicules usagés</v>
      </c>
      <c r="V590" s="150" t="str">
        <f>+VLOOKUP($L590,Data_Validation!$A:$D,4,0)</f>
        <v>divers</v>
      </c>
      <c r="W590" s="150" t="str">
        <f>+VLOOKUP($L590,Data_Validation!$A:$E,5,0)</f>
        <v>$</v>
      </c>
      <c r="X590" s="150">
        <f>+VLOOKUP($L590,Data_Validation!$A:$F,6,0)</f>
        <v>0</v>
      </c>
    </row>
    <row r="591" spans="1:24" ht="15" customHeight="1">
      <c r="A591" s="141" t="s">
        <v>2367</v>
      </c>
      <c r="B591" s="141" t="s">
        <v>2368</v>
      </c>
      <c r="C591" s="144">
        <v>3893.22</v>
      </c>
      <c r="D591" s="144">
        <v>953.38</v>
      </c>
      <c r="E591" s="144">
        <v>4846.6000000000004</v>
      </c>
      <c r="F591" s="141" t="s">
        <v>1875</v>
      </c>
      <c r="G591" s="141" t="s">
        <v>2358</v>
      </c>
      <c r="H591" s="143" t="s">
        <v>452</v>
      </c>
      <c r="I591" s="142"/>
      <c r="J591" s="142"/>
      <c r="K591" s="142"/>
      <c r="L591" s="145" t="str">
        <f t="shared" si="514"/>
        <v>77E</v>
      </c>
      <c r="M591" s="146" t="str">
        <f t="shared" si="515"/>
        <v>FRAIS DIVERS - SERV. BMW</v>
      </c>
      <c r="N591" s="147">
        <f>+IF(OR($Q591=Parametres!$G$2,$Q591=Parametres!$G$3),I591,C591)</f>
        <v>3893.22</v>
      </c>
      <c r="O591" s="148">
        <f>+IF(OR($Q591=Parametres!$G$2,$Q591=Parametres!$G$3),J591,D591)</f>
        <v>953.38</v>
      </c>
      <c r="P591" s="147">
        <f>+IF(OR($Q591=Parametres!$G$2,$Q591=Parametres!$G$3),K591,E591)</f>
        <v>4846.6000000000004</v>
      </c>
      <c r="Q591" s="146" t="str">
        <f t="shared" ref="Q591:S591" si="595">+F591</f>
        <v>7-Dépenses</v>
      </c>
      <c r="R591" s="145" t="str">
        <f t="shared" si="595"/>
        <v>77</v>
      </c>
      <c r="S591" s="146" t="str">
        <f t="shared" si="595"/>
        <v>_</v>
      </c>
      <c r="T591" s="150" t="str">
        <f>+VLOOKUP($L591,Data_Validation!$A:$D,1,0)</f>
        <v>77E</v>
      </c>
      <c r="U591" s="150" t="str">
        <f>+VLOOKUP($L591,Data_Validation!$A:$D,3,0)</f>
        <v>Service</v>
      </c>
      <c r="V591" s="150" t="str">
        <f>+VLOOKUP($L591,Data_Validation!$A:$D,4,0)</f>
        <v>divers</v>
      </c>
      <c r="W591" s="150" t="str">
        <f>+VLOOKUP($L591,Data_Validation!$A:$E,5,0)</f>
        <v>$</v>
      </c>
      <c r="X591" s="150">
        <f>+VLOOKUP($L591,Data_Validation!$A:$F,6,0)</f>
        <v>0</v>
      </c>
    </row>
    <row r="592" spans="1:24" ht="15" customHeight="1">
      <c r="A592" s="141" t="s">
        <v>2375</v>
      </c>
      <c r="B592" s="141" t="s">
        <v>2376</v>
      </c>
      <c r="C592" s="144">
        <v>1905.53</v>
      </c>
      <c r="D592" s="144">
        <v>256.29000000000002</v>
      </c>
      <c r="E592" s="144">
        <v>2161.8200000000002</v>
      </c>
      <c r="F592" s="141" t="s">
        <v>1875</v>
      </c>
      <c r="G592" s="141" t="s">
        <v>2358</v>
      </c>
      <c r="H592" s="143" t="s">
        <v>452</v>
      </c>
      <c r="I592" s="142"/>
      <c r="J592" s="142"/>
      <c r="K592" s="142"/>
      <c r="L592" s="145" t="str">
        <f t="shared" si="514"/>
        <v>77G</v>
      </c>
      <c r="M592" s="146" t="str">
        <f t="shared" si="515"/>
        <v>FRAIS DIVERS - PIECE BMW</v>
      </c>
      <c r="N592" s="147">
        <f>+IF(OR($Q592=Parametres!$G$2,$Q592=Parametres!$G$3),I592,C592)</f>
        <v>1905.53</v>
      </c>
      <c r="O592" s="148">
        <f>+IF(OR($Q592=Parametres!$G$2,$Q592=Parametres!$G$3),J592,D592)</f>
        <v>256.29000000000002</v>
      </c>
      <c r="P592" s="147">
        <f>+IF(OR($Q592=Parametres!$G$2,$Q592=Parametres!$G$3),K592,E592)</f>
        <v>2161.8200000000002</v>
      </c>
      <c r="Q592" s="146" t="str">
        <f t="shared" ref="Q592:S592" si="596">+F592</f>
        <v>7-Dépenses</v>
      </c>
      <c r="R592" s="145" t="str">
        <f t="shared" si="596"/>
        <v>77</v>
      </c>
      <c r="S592" s="146" t="str">
        <f t="shared" si="596"/>
        <v>_</v>
      </c>
      <c r="T592" s="165" t="str">
        <f>+VLOOKUP($L592,Data_Validation!$A:$D,1,0)</f>
        <v>77G</v>
      </c>
      <c r="U592" s="150" t="str">
        <f>+VLOOKUP($L592,Data_Validation!$A:$D,3,0)</f>
        <v>pièces</v>
      </c>
      <c r="V592" s="150" t="str">
        <f>+VLOOKUP($L592,Data_Validation!$A:$D,4,0)</f>
        <v>divers</v>
      </c>
      <c r="W592" s="150" t="str">
        <f>+VLOOKUP($L592,Data_Validation!$A:$E,5,0)</f>
        <v>$</v>
      </c>
      <c r="X592" s="150">
        <f>+VLOOKUP($L592,Data_Validation!$A:$F,6,0)</f>
        <v>0</v>
      </c>
    </row>
    <row r="593" spans="1:24" ht="15" customHeight="1">
      <c r="A593" s="141" t="s">
        <v>2381</v>
      </c>
      <c r="B593" s="141" t="s">
        <v>2382</v>
      </c>
      <c r="C593" s="144">
        <v>1101.8399999999999</v>
      </c>
      <c r="D593" s="144">
        <v>235.32</v>
      </c>
      <c r="E593" s="144">
        <v>1337.16</v>
      </c>
      <c r="F593" s="141" t="s">
        <v>1875</v>
      </c>
      <c r="G593" s="141" t="s">
        <v>2383</v>
      </c>
      <c r="H593" s="143" t="s">
        <v>452</v>
      </c>
      <c r="I593" s="142"/>
      <c r="J593" s="142"/>
      <c r="K593" s="142"/>
      <c r="L593" s="145" t="str">
        <f t="shared" si="514"/>
        <v>78A</v>
      </c>
      <c r="M593" s="146" t="str">
        <f t="shared" si="515"/>
        <v>TRANSPORT - NEUF BMW</v>
      </c>
      <c r="N593" s="147">
        <f>+IF(OR($Q593=Parametres!$G$2,$Q593=Parametres!$G$3),I593,C593)</f>
        <v>1101.8399999999999</v>
      </c>
      <c r="O593" s="148">
        <f>+IF(OR($Q593=Parametres!$G$2,$Q593=Parametres!$G$3),J593,D593)</f>
        <v>235.32</v>
      </c>
      <c r="P593" s="147">
        <f>+IF(OR($Q593=Parametres!$G$2,$Q593=Parametres!$G$3),K593,E593)</f>
        <v>1337.16</v>
      </c>
      <c r="Q593" s="146" t="str">
        <f t="shared" ref="Q593:S593" si="597">+F593</f>
        <v>7-Dépenses</v>
      </c>
      <c r="R593" s="145" t="str">
        <f t="shared" si="597"/>
        <v>78</v>
      </c>
      <c r="S593" s="146" t="str">
        <f t="shared" si="597"/>
        <v>_</v>
      </c>
      <c r="T593" s="165" t="str">
        <f>+VLOOKUP($L593,Data_Validation!$A:$D,1,0)</f>
        <v>78A</v>
      </c>
      <c r="U593" s="150" t="str">
        <f>+VLOOKUP($L593,Data_Validation!$A:$D,3,0)</f>
        <v>Véhicules neufs</v>
      </c>
      <c r="V593" s="150" t="str">
        <f>+VLOOKUP($L593,Data_Validation!$A:$D,4,0)</f>
        <v>Frais postaux</v>
      </c>
      <c r="W593" s="150" t="str">
        <f>+VLOOKUP($L593,Data_Validation!$A:$E,5,0)</f>
        <v>$</v>
      </c>
      <c r="X593" s="150">
        <f>+VLOOKUP($L593,Data_Validation!$A:$F,6,0)</f>
        <v>0</v>
      </c>
    </row>
    <row r="594" spans="1:24" ht="15" customHeight="1">
      <c r="A594" s="141" t="s">
        <v>2386</v>
      </c>
      <c r="B594" s="141" t="s">
        <v>2387</v>
      </c>
      <c r="C594" s="142">
        <v>958.96</v>
      </c>
      <c r="D594" s="142">
        <v>66.95</v>
      </c>
      <c r="E594" s="142">
        <v>1025.9100000000001</v>
      </c>
      <c r="F594" s="141" t="s">
        <v>1875</v>
      </c>
      <c r="G594" s="141" t="s">
        <v>2383</v>
      </c>
      <c r="H594" s="143" t="s">
        <v>452</v>
      </c>
      <c r="I594" s="151"/>
      <c r="J594" s="151"/>
      <c r="K594" s="151"/>
      <c r="L594" s="145" t="str">
        <f t="shared" si="514"/>
        <v>78C</v>
      </c>
      <c r="M594" s="146" t="str">
        <f t="shared" si="515"/>
        <v>TRANSPORT - USAGE BMW</v>
      </c>
      <c r="N594" s="147">
        <f>+IF(OR($Q594=Parametres!$G$2,$Q594=Parametres!$G$3),I594,C594)</f>
        <v>958.96</v>
      </c>
      <c r="O594" s="147">
        <f>+IF(OR($Q594=Parametres!$G$2,$Q594=Parametres!$G$3),J594,D594)</f>
        <v>66.95</v>
      </c>
      <c r="P594" s="147">
        <f>+IF(OR($Q594=Parametres!$G$2,$Q594=Parametres!$G$3),K594,E594)</f>
        <v>1025.9100000000001</v>
      </c>
      <c r="Q594" s="146" t="str">
        <f t="shared" ref="Q594:S594" si="598">+F594</f>
        <v>7-Dépenses</v>
      </c>
      <c r="R594" s="145" t="str">
        <f t="shared" si="598"/>
        <v>78</v>
      </c>
      <c r="S594" s="146" t="str">
        <f t="shared" si="598"/>
        <v>_</v>
      </c>
      <c r="T594" s="165" t="str">
        <f>+VLOOKUP($L594,Data_Validation!$A:$D,1,0)</f>
        <v>78C</v>
      </c>
      <c r="U594" s="150" t="str">
        <f>+VLOOKUP($L594,Data_Validation!$A:$D,3,0)</f>
        <v>Véhicules usagés</v>
      </c>
      <c r="V594" s="150" t="str">
        <f>+VLOOKUP($L594,Data_Validation!$A:$D,4,0)</f>
        <v>Frais postaux</v>
      </c>
      <c r="W594" s="150" t="str">
        <f>+VLOOKUP($L594,Data_Validation!$A:$E,5,0)</f>
        <v>$</v>
      </c>
      <c r="X594" s="150">
        <f>+VLOOKUP($L594,Data_Validation!$A:$F,6,0)</f>
        <v>0</v>
      </c>
    </row>
    <row r="595" spans="1:24" ht="15" customHeight="1">
      <c r="A595" s="141" t="s">
        <v>2391</v>
      </c>
      <c r="B595" s="141" t="s">
        <v>2392</v>
      </c>
      <c r="C595" s="142">
        <v>2812.69</v>
      </c>
      <c r="D595" s="142">
        <v>252.02</v>
      </c>
      <c r="E595" s="142">
        <v>3064.71</v>
      </c>
      <c r="F595" s="141" t="s">
        <v>1875</v>
      </c>
      <c r="G595" s="141" t="s">
        <v>2383</v>
      </c>
      <c r="H595" s="143" t="s">
        <v>452</v>
      </c>
      <c r="I595" s="151"/>
      <c r="J595" s="151"/>
      <c r="K595" s="151"/>
      <c r="L595" s="145" t="str">
        <f t="shared" si="514"/>
        <v>78E</v>
      </c>
      <c r="M595" s="146" t="str">
        <f t="shared" si="515"/>
        <v>TRANSPORT - SERV. BMW</v>
      </c>
      <c r="N595" s="147">
        <f>+IF(OR($Q595=Parametres!$G$2,$Q595=Parametres!$G$3),I595,C595)</f>
        <v>2812.69</v>
      </c>
      <c r="O595" s="147">
        <f>+IF(OR($Q595=Parametres!$G$2,$Q595=Parametres!$G$3),J595,D595)</f>
        <v>252.02</v>
      </c>
      <c r="P595" s="147">
        <f>+IF(OR($Q595=Parametres!$G$2,$Q595=Parametres!$G$3),K595,E595)</f>
        <v>3064.71</v>
      </c>
      <c r="Q595" s="146" t="str">
        <f t="shared" ref="Q595:S595" si="599">+F595</f>
        <v>7-Dépenses</v>
      </c>
      <c r="R595" s="145" t="str">
        <f t="shared" si="599"/>
        <v>78</v>
      </c>
      <c r="S595" s="146" t="str">
        <f t="shared" si="599"/>
        <v>_</v>
      </c>
      <c r="T595" s="165" t="str">
        <f>+VLOOKUP($L595,Data_Validation!$A:$D,1,0)</f>
        <v>78E</v>
      </c>
      <c r="U595" s="150" t="str">
        <f>+VLOOKUP($L595,Data_Validation!$A:$D,3,0)</f>
        <v>Service</v>
      </c>
      <c r="V595" s="150" t="str">
        <f>+VLOOKUP($L595,Data_Validation!$A:$D,4,0)</f>
        <v>Frais postaux</v>
      </c>
      <c r="W595" s="150" t="str">
        <f>+VLOOKUP($L595,Data_Validation!$A:$E,5,0)</f>
        <v>$</v>
      </c>
      <c r="X595" s="150">
        <f>+VLOOKUP($L595,Data_Validation!$A:$F,6,0)</f>
        <v>0</v>
      </c>
    </row>
    <row r="596" spans="1:24" ht="15" customHeight="1">
      <c r="A596" s="141" t="s">
        <v>2397</v>
      </c>
      <c r="B596" s="141" t="s">
        <v>2398</v>
      </c>
      <c r="C596" s="142">
        <v>7622.57</v>
      </c>
      <c r="D596" s="142">
        <v>-377.76</v>
      </c>
      <c r="E596" s="142">
        <v>7244.81</v>
      </c>
      <c r="F596" s="141" t="s">
        <v>1875</v>
      </c>
      <c r="G596" s="141" t="s">
        <v>2383</v>
      </c>
      <c r="H596" s="141" t="s">
        <v>452</v>
      </c>
      <c r="I596" s="182"/>
      <c r="J596" s="182"/>
      <c r="K596" s="182"/>
      <c r="L596" s="145" t="str">
        <f t="shared" si="514"/>
        <v>78G</v>
      </c>
      <c r="M596" s="146" t="str">
        <f t="shared" si="515"/>
        <v>TRANSPORT - PIECE BMW</v>
      </c>
      <c r="N596" s="147">
        <f>+IF(OR($Q596=Parametres!$G$2,$Q596=Parametres!$G$3),I596,C596)</f>
        <v>7622.57</v>
      </c>
      <c r="O596" s="147">
        <f>+IF(OR($Q596=Parametres!$G$2,$Q596=Parametres!$G$3),J596,D596)</f>
        <v>-377.76</v>
      </c>
      <c r="P596" s="147">
        <f>+IF(OR($Q596=Parametres!$G$2,$Q596=Parametres!$G$3),K596,E596)</f>
        <v>7244.81</v>
      </c>
      <c r="Q596" s="146" t="str">
        <f t="shared" ref="Q596:S596" si="600">+F596</f>
        <v>7-Dépenses</v>
      </c>
      <c r="R596" s="145" t="str">
        <f t="shared" si="600"/>
        <v>78</v>
      </c>
      <c r="S596" s="146" t="str">
        <f t="shared" si="600"/>
        <v>_</v>
      </c>
      <c r="T596" s="165" t="str">
        <f>+VLOOKUP($L596,Data_Validation!$A:$D,1,0)</f>
        <v>78G</v>
      </c>
      <c r="U596" s="150" t="str">
        <f>+VLOOKUP($L596,Data_Validation!$A:$D,3,0)</f>
        <v>pièces</v>
      </c>
      <c r="V596" s="150" t="str">
        <f>+VLOOKUP($L596,Data_Validation!$A:$D,4,0)</f>
        <v>Frais postaux</v>
      </c>
      <c r="W596" s="150" t="str">
        <f>+VLOOKUP($L596,Data_Validation!$A:$E,5,0)</f>
        <v>$</v>
      </c>
      <c r="X596" s="150">
        <f>+VLOOKUP($L596,Data_Validation!$A:$F,6,0)</f>
        <v>0</v>
      </c>
    </row>
    <row r="597" spans="1:24" ht="15" customHeight="1">
      <c r="A597" s="141" t="s">
        <v>2402</v>
      </c>
      <c r="B597" s="141" t="s">
        <v>2403</v>
      </c>
      <c r="C597" s="142">
        <v>160000</v>
      </c>
      <c r="D597" s="142">
        <v>20000</v>
      </c>
      <c r="E597" s="142">
        <v>180000</v>
      </c>
      <c r="F597" s="141" t="s">
        <v>1875</v>
      </c>
      <c r="G597" s="141" t="s">
        <v>2405</v>
      </c>
      <c r="H597" s="143" t="s">
        <v>452</v>
      </c>
      <c r="I597" s="143"/>
      <c r="J597" s="143"/>
      <c r="K597" s="143"/>
      <c r="L597" s="145" t="str">
        <f t="shared" si="514"/>
        <v>80A</v>
      </c>
      <c r="M597" s="146" t="str">
        <f t="shared" si="515"/>
        <v>LOYER OU EQUIV. - NEUF BMW</v>
      </c>
      <c r="N597" s="147">
        <f>+IF(OR($Q597=Parametres!$G$2,$Q597=Parametres!$G$3),I597,C597)</f>
        <v>160000</v>
      </c>
      <c r="O597" s="147">
        <f>+IF(OR($Q597=Parametres!$G$2,$Q597=Parametres!$G$3),J597,D597)</f>
        <v>20000</v>
      </c>
      <c r="P597" s="147">
        <f>+IF(OR($Q597=Parametres!$G$2,$Q597=Parametres!$G$3),K597,E597)</f>
        <v>180000</v>
      </c>
      <c r="Q597" s="146" t="str">
        <f t="shared" ref="Q597:S597" si="601">+F597</f>
        <v>7-Dépenses</v>
      </c>
      <c r="R597" s="145" t="str">
        <f t="shared" si="601"/>
        <v>80</v>
      </c>
      <c r="S597" s="146" t="str">
        <f t="shared" si="601"/>
        <v>_</v>
      </c>
      <c r="T597" s="150" t="str">
        <f>+VLOOKUP($L597,Data_Validation!$A:$D,1,0)</f>
        <v>80A</v>
      </c>
      <c r="U597" s="150" t="str">
        <f>+VLOOKUP($L597,Data_Validation!$A:$D,3,0)</f>
        <v>Véhicules neufs</v>
      </c>
      <c r="V597" s="150" t="str">
        <f>+VLOOKUP($L597,Data_Validation!$A:$D,4,0)</f>
        <v>loyer</v>
      </c>
      <c r="W597" s="150" t="str">
        <f>+VLOOKUP($L597,Data_Validation!$A:$E,5,0)</f>
        <v>$</v>
      </c>
      <c r="X597" s="150">
        <f>+VLOOKUP($L597,Data_Validation!$A:$F,6,0)</f>
        <v>0</v>
      </c>
    </row>
    <row r="598" spans="1:24" ht="15" customHeight="1">
      <c r="A598" s="141" t="s">
        <v>2411</v>
      </c>
      <c r="B598" s="141" t="s">
        <v>2412</v>
      </c>
      <c r="C598" s="142">
        <v>60000</v>
      </c>
      <c r="D598" s="142">
        <v>7500</v>
      </c>
      <c r="E598" s="142">
        <v>67500</v>
      </c>
      <c r="F598" s="141" t="s">
        <v>1875</v>
      </c>
      <c r="G598" s="141" t="s">
        <v>2405</v>
      </c>
      <c r="H598" s="143" t="s">
        <v>452</v>
      </c>
      <c r="I598" s="143"/>
      <c r="J598" s="143"/>
      <c r="K598" s="143"/>
      <c r="L598" s="145" t="str">
        <f t="shared" si="514"/>
        <v>80C</v>
      </c>
      <c r="M598" s="146" t="str">
        <f t="shared" si="515"/>
        <v>LOYER OU EQUIV. - USAGE BMW</v>
      </c>
      <c r="N598" s="147">
        <f>+IF(OR($Q598=Parametres!$G$2,$Q598=Parametres!$G$3),I598,C598)</f>
        <v>60000</v>
      </c>
      <c r="O598" s="148">
        <f>+IF(OR($Q598=Parametres!$G$2,$Q598=Parametres!$G$3),J598,D598)</f>
        <v>7500</v>
      </c>
      <c r="P598" s="147">
        <f>+IF(OR($Q598=Parametres!$G$2,$Q598=Parametres!$G$3),K598,E598)</f>
        <v>67500</v>
      </c>
      <c r="Q598" s="146" t="str">
        <f t="shared" ref="Q598:S598" si="602">+F598</f>
        <v>7-Dépenses</v>
      </c>
      <c r="R598" s="145" t="str">
        <f t="shared" si="602"/>
        <v>80</v>
      </c>
      <c r="S598" s="146" t="str">
        <f t="shared" si="602"/>
        <v>_</v>
      </c>
      <c r="T598" s="150" t="str">
        <f>+VLOOKUP($L598,Data_Validation!$A:$D,1,0)</f>
        <v>80C</v>
      </c>
      <c r="U598" s="150" t="str">
        <f>+VLOOKUP($L598,Data_Validation!$A:$D,3,0)</f>
        <v>Véhicules usagés</v>
      </c>
      <c r="V598" s="150" t="str">
        <f>+VLOOKUP($L598,Data_Validation!$A:$D,4,0)</f>
        <v>loyer</v>
      </c>
      <c r="W598" s="150" t="str">
        <f>+VLOOKUP($L598,Data_Validation!$A:$E,5,0)</f>
        <v>$</v>
      </c>
      <c r="X598" s="150">
        <f>+VLOOKUP($L598,Data_Validation!$A:$F,6,0)</f>
        <v>0</v>
      </c>
    </row>
    <row r="599" spans="1:24" ht="15" customHeight="1">
      <c r="A599" s="141" t="s">
        <v>2420</v>
      </c>
      <c r="B599" s="141" t="s">
        <v>2421</v>
      </c>
      <c r="C599" s="142">
        <v>100000</v>
      </c>
      <c r="D599" s="142">
        <v>12500</v>
      </c>
      <c r="E599" s="142">
        <v>112500</v>
      </c>
      <c r="F599" s="141" t="s">
        <v>1875</v>
      </c>
      <c r="G599" s="141" t="s">
        <v>2405</v>
      </c>
      <c r="H599" s="143" t="s">
        <v>452</v>
      </c>
      <c r="I599" s="143"/>
      <c r="J599" s="143"/>
      <c r="K599" s="143"/>
      <c r="L599" s="145" t="str">
        <f t="shared" si="514"/>
        <v>80E</v>
      </c>
      <c r="M599" s="146" t="str">
        <f t="shared" si="515"/>
        <v>LOYER OU EQUIV. - SERV. BMW</v>
      </c>
      <c r="N599" s="147">
        <f>+IF(OR($Q599=Parametres!$G$2,$Q599=Parametres!$G$3),I599,C599)</f>
        <v>100000</v>
      </c>
      <c r="O599" s="147">
        <f>+IF(OR($Q599=Parametres!$G$2,$Q599=Parametres!$G$3),J599,D599)</f>
        <v>12500</v>
      </c>
      <c r="P599" s="147">
        <f>+IF(OR($Q599=Parametres!$G$2,$Q599=Parametres!$G$3),K599,E599)</f>
        <v>112500</v>
      </c>
      <c r="Q599" s="146" t="str">
        <f t="shared" ref="Q599:S599" si="603">+F599</f>
        <v>7-Dépenses</v>
      </c>
      <c r="R599" s="145" t="str">
        <f t="shared" si="603"/>
        <v>80</v>
      </c>
      <c r="S599" s="146" t="str">
        <f t="shared" si="603"/>
        <v>_</v>
      </c>
      <c r="T599" s="150" t="str">
        <f>+VLOOKUP($L599,Data_Validation!$A:$D,1,0)</f>
        <v>80E</v>
      </c>
      <c r="U599" s="150" t="str">
        <f>+VLOOKUP($L599,Data_Validation!$A:$D,3,0)</f>
        <v>Service</v>
      </c>
      <c r="V599" s="150" t="str">
        <f>+VLOOKUP($L599,Data_Validation!$A:$D,4,0)</f>
        <v>loyer</v>
      </c>
      <c r="W599" s="150" t="str">
        <f>+VLOOKUP($L599,Data_Validation!$A:$E,5,0)</f>
        <v>$</v>
      </c>
      <c r="X599" s="150">
        <f>+VLOOKUP($L599,Data_Validation!$A:$F,6,0)</f>
        <v>0</v>
      </c>
    </row>
    <row r="600" spans="1:24" ht="15" customHeight="1">
      <c r="A600" s="141" t="s">
        <v>2424</v>
      </c>
      <c r="B600" s="141" t="s">
        <v>2425</v>
      </c>
      <c r="C600" s="142">
        <v>80000</v>
      </c>
      <c r="D600" s="142">
        <v>10000</v>
      </c>
      <c r="E600" s="142">
        <v>90000</v>
      </c>
      <c r="F600" s="141" t="s">
        <v>1875</v>
      </c>
      <c r="G600" s="141" t="s">
        <v>2405</v>
      </c>
      <c r="H600" s="141" t="s">
        <v>452</v>
      </c>
      <c r="I600" s="182"/>
      <c r="J600" s="182"/>
      <c r="K600" s="182"/>
      <c r="L600" s="145" t="str">
        <f t="shared" si="514"/>
        <v>80G</v>
      </c>
      <c r="M600" s="146" t="str">
        <f t="shared" si="515"/>
        <v>LOYER OU EQUIV. - PIECES BMW</v>
      </c>
      <c r="N600" s="147">
        <f>+IF(OR($Q600=Parametres!$G$2,$Q600=Parametres!$G$3),I600,C600)</f>
        <v>80000</v>
      </c>
      <c r="O600" s="147">
        <f>+IF(OR($Q600=Parametres!$G$2,$Q600=Parametres!$G$3),J600,D600)</f>
        <v>10000</v>
      </c>
      <c r="P600" s="147">
        <f>+IF(OR($Q600=Parametres!$G$2,$Q600=Parametres!$G$3),K600,E600)</f>
        <v>90000</v>
      </c>
      <c r="Q600" s="146" t="str">
        <f t="shared" ref="Q600:S600" si="604">+F600</f>
        <v>7-Dépenses</v>
      </c>
      <c r="R600" s="145" t="str">
        <f t="shared" si="604"/>
        <v>80</v>
      </c>
      <c r="S600" s="146" t="str">
        <f t="shared" si="604"/>
        <v>_</v>
      </c>
      <c r="T600" s="150" t="str">
        <f>+VLOOKUP($L600,Data_Validation!$A:$D,1,0)</f>
        <v>80G</v>
      </c>
      <c r="U600" s="150" t="str">
        <f>+VLOOKUP($L600,Data_Validation!$A:$D,3,0)</f>
        <v>pièces</v>
      </c>
      <c r="V600" s="150" t="str">
        <f>+VLOOKUP($L600,Data_Validation!$A:$D,4,0)</f>
        <v>loyer</v>
      </c>
      <c r="W600" s="150" t="str">
        <f>+VLOOKUP($L600,Data_Validation!$A:$E,5,0)</f>
        <v>$</v>
      </c>
      <c r="X600" s="150">
        <f>+VLOOKUP($L600,Data_Validation!$A:$F,6,0)</f>
        <v>0</v>
      </c>
    </row>
    <row r="601" spans="1:24" ht="15" customHeight="1">
      <c r="A601" s="141" t="s">
        <v>2433</v>
      </c>
      <c r="B601" s="141" t="s">
        <v>2434</v>
      </c>
      <c r="C601" s="142">
        <v>20139.88</v>
      </c>
      <c r="D601" s="142">
        <v>2454</v>
      </c>
      <c r="E601" s="142">
        <v>22593.88</v>
      </c>
      <c r="F601" s="141" t="s">
        <v>1875</v>
      </c>
      <c r="G601" s="141" t="s">
        <v>2435</v>
      </c>
      <c r="H601" s="141" t="s">
        <v>452</v>
      </c>
      <c r="I601" s="182"/>
      <c r="J601" s="182"/>
      <c r="K601" s="182"/>
      <c r="L601" s="145" t="str">
        <f t="shared" si="514"/>
        <v>84A</v>
      </c>
      <c r="M601" s="146" t="str">
        <f t="shared" si="515"/>
        <v>TAXES BATISSE - NEUF BMW</v>
      </c>
      <c r="N601" s="147">
        <f>+IF(OR($Q601=Parametres!$G$2,$Q601=Parametres!$G$3),I601,C601)</f>
        <v>20139.88</v>
      </c>
      <c r="O601" s="148">
        <f>+IF(OR($Q601=Parametres!$G$2,$Q601=Parametres!$G$3),J601,D601)</f>
        <v>2454</v>
      </c>
      <c r="P601" s="147">
        <f>+IF(OR($Q601=Parametres!$G$2,$Q601=Parametres!$G$3),K601,E601)</f>
        <v>22593.88</v>
      </c>
      <c r="Q601" s="146" t="str">
        <f t="shared" ref="Q601:S601" si="605">+F601</f>
        <v>7-Dépenses</v>
      </c>
      <c r="R601" s="145" t="str">
        <f t="shared" si="605"/>
        <v>84</v>
      </c>
      <c r="S601" s="146" t="str">
        <f t="shared" si="605"/>
        <v>_</v>
      </c>
      <c r="T601" s="169" t="str">
        <f>+VLOOKUP($L601,Data_Validation!$A:$D,1,0)</f>
        <v>84A</v>
      </c>
      <c r="U601" s="150" t="str">
        <f>+VLOOKUP($L601,Data_Validation!$A:$D,3,0)</f>
        <v>Véhicules neufs</v>
      </c>
      <c r="V601" s="150" t="str">
        <f>+VLOOKUP($L601,Data_Validation!$A:$D,4,0)</f>
        <v>Taxes foncières</v>
      </c>
      <c r="W601" s="150" t="str">
        <f>+VLOOKUP($L601,Data_Validation!$A:$E,5,0)</f>
        <v>$</v>
      </c>
      <c r="X601" s="150">
        <f>+VLOOKUP($L601,Data_Validation!$A:$F,6,0)</f>
        <v>0</v>
      </c>
    </row>
    <row r="602" spans="1:24" ht="15" customHeight="1">
      <c r="A602" s="141" t="s">
        <v>2440</v>
      </c>
      <c r="B602" s="141" t="s">
        <v>2441</v>
      </c>
      <c r="C602" s="142">
        <v>7552.43</v>
      </c>
      <c r="D602" s="142">
        <v>920.25</v>
      </c>
      <c r="E602" s="142">
        <v>8472.68</v>
      </c>
      <c r="F602" s="141" t="s">
        <v>1875</v>
      </c>
      <c r="G602" s="141" t="s">
        <v>2435</v>
      </c>
      <c r="H602" s="143" t="s">
        <v>452</v>
      </c>
      <c r="I602" s="143"/>
      <c r="J602" s="143"/>
      <c r="K602" s="143"/>
      <c r="L602" s="145" t="str">
        <f t="shared" si="514"/>
        <v>84C</v>
      </c>
      <c r="M602" s="146" t="str">
        <f t="shared" si="515"/>
        <v>TAXES BATISSE - USAGE BMW</v>
      </c>
      <c r="N602" s="147">
        <f>+IF(OR($Q602=Parametres!$G$2,$Q602=Parametres!$G$3),I602,C602)</f>
        <v>7552.43</v>
      </c>
      <c r="O602" s="148">
        <f>+IF(OR($Q602=Parametres!$G$2,$Q602=Parametres!$G$3),J602,D602)</f>
        <v>920.25</v>
      </c>
      <c r="P602" s="147">
        <f>+IF(OR($Q602=Parametres!$G$2,$Q602=Parametres!$G$3),K602,E602)</f>
        <v>8472.68</v>
      </c>
      <c r="Q602" s="146" t="str">
        <f t="shared" ref="Q602:S602" si="606">+F602</f>
        <v>7-Dépenses</v>
      </c>
      <c r="R602" s="145" t="str">
        <f t="shared" si="606"/>
        <v>84</v>
      </c>
      <c r="S602" s="146" t="str">
        <f t="shared" si="606"/>
        <v>_</v>
      </c>
      <c r="T602" s="150" t="str">
        <f>+VLOOKUP($L602,Data_Validation!$A:$D,1,0)</f>
        <v>84C</v>
      </c>
      <c r="U602" s="150" t="str">
        <f>+VLOOKUP($L602,Data_Validation!$A:$D,3,0)</f>
        <v>Véhicules usagés</v>
      </c>
      <c r="V602" s="150" t="str">
        <f>+VLOOKUP($L602,Data_Validation!$A:$D,4,0)</f>
        <v>Taxes foncières</v>
      </c>
      <c r="W602" s="150" t="str">
        <f>+VLOOKUP($L602,Data_Validation!$A:$E,5,0)</f>
        <v>$</v>
      </c>
      <c r="X602" s="150">
        <f>+VLOOKUP($L602,Data_Validation!$A:$F,6,0)</f>
        <v>0</v>
      </c>
    </row>
    <row r="603" spans="1:24" ht="15" customHeight="1">
      <c r="A603" s="141" t="s">
        <v>2444</v>
      </c>
      <c r="B603" s="141" t="s">
        <v>2445</v>
      </c>
      <c r="C603" s="142">
        <v>12587.45</v>
      </c>
      <c r="D603" s="142">
        <v>1533.75</v>
      </c>
      <c r="E603" s="142">
        <v>14121.2</v>
      </c>
      <c r="F603" s="141" t="s">
        <v>1875</v>
      </c>
      <c r="G603" s="141" t="s">
        <v>2435</v>
      </c>
      <c r="H603" s="143" t="s">
        <v>452</v>
      </c>
      <c r="I603" s="143"/>
      <c r="J603" s="143"/>
      <c r="K603" s="143"/>
      <c r="L603" s="145" t="str">
        <f t="shared" si="514"/>
        <v>84E</v>
      </c>
      <c r="M603" s="146" t="str">
        <f t="shared" si="515"/>
        <v>TAXES BATISSE - SERV. BMW</v>
      </c>
      <c r="N603" s="147">
        <f>+IF(OR($Q603=Parametres!$G$2,$Q603=Parametres!$G$3),I603,C603)</f>
        <v>12587.45</v>
      </c>
      <c r="O603" s="148">
        <f>+IF(OR($Q603=Parametres!$G$2,$Q603=Parametres!$G$3),J603,D603)</f>
        <v>1533.75</v>
      </c>
      <c r="P603" s="147">
        <f>+IF(OR($Q603=Parametres!$G$2,$Q603=Parametres!$G$3),K603,E603)</f>
        <v>14121.2</v>
      </c>
      <c r="Q603" s="146" t="str">
        <f t="shared" ref="Q603:S603" si="607">+F603</f>
        <v>7-Dépenses</v>
      </c>
      <c r="R603" s="145" t="str">
        <f t="shared" si="607"/>
        <v>84</v>
      </c>
      <c r="S603" s="146" t="str">
        <f t="shared" si="607"/>
        <v>_</v>
      </c>
      <c r="T603" s="150" t="str">
        <f>+VLOOKUP($L603,Data_Validation!$A:$D,1,0)</f>
        <v>84E</v>
      </c>
      <c r="U603" s="150" t="str">
        <f>+VLOOKUP($L603,Data_Validation!$A:$D,3,0)</f>
        <v>Service</v>
      </c>
      <c r="V603" s="150" t="str">
        <f>+VLOOKUP($L603,Data_Validation!$A:$D,4,0)</f>
        <v>Taxes foncières</v>
      </c>
      <c r="W603" s="150" t="str">
        <f>+VLOOKUP($L603,Data_Validation!$A:$E,5,0)</f>
        <v>$</v>
      </c>
      <c r="X603" s="150">
        <f>+VLOOKUP($L603,Data_Validation!$A:$F,6,0)</f>
        <v>0</v>
      </c>
    </row>
    <row r="604" spans="1:24" ht="15" customHeight="1">
      <c r="A604" s="141" t="s">
        <v>2450</v>
      </c>
      <c r="B604" s="141" t="s">
        <v>2452</v>
      </c>
      <c r="C604" s="142">
        <v>10069.969999999999</v>
      </c>
      <c r="D604" s="142">
        <v>1226.99</v>
      </c>
      <c r="E604" s="142">
        <v>11296.96</v>
      </c>
      <c r="F604" s="141" t="s">
        <v>1875</v>
      </c>
      <c r="G604" s="141" t="s">
        <v>2435</v>
      </c>
      <c r="H604" s="141" t="s">
        <v>452</v>
      </c>
      <c r="I604" s="151"/>
      <c r="J604" s="151"/>
      <c r="K604" s="151"/>
      <c r="L604" s="145" t="str">
        <f t="shared" si="514"/>
        <v>84G</v>
      </c>
      <c r="M604" s="146" t="str">
        <f t="shared" si="515"/>
        <v>TAXES BATISSE - PIECE BMW</v>
      </c>
      <c r="N604" s="147">
        <f>+IF(OR($Q604=Parametres!$G$2,$Q604=Parametres!$G$3),I604,C604)</f>
        <v>10069.969999999999</v>
      </c>
      <c r="O604" s="147">
        <f>+IF(OR($Q604=Parametres!$G$2,$Q604=Parametres!$G$3),J604,D604)</f>
        <v>1226.99</v>
      </c>
      <c r="P604" s="147">
        <f>+IF(OR($Q604=Parametres!$G$2,$Q604=Parametres!$G$3),K604,E604)</f>
        <v>11296.96</v>
      </c>
      <c r="Q604" s="146" t="str">
        <f t="shared" ref="Q604:S604" si="608">+F604</f>
        <v>7-Dépenses</v>
      </c>
      <c r="R604" s="145" t="str">
        <f t="shared" si="608"/>
        <v>84</v>
      </c>
      <c r="S604" s="146" t="str">
        <f t="shared" si="608"/>
        <v>_</v>
      </c>
      <c r="T604" s="150" t="str">
        <f>+VLOOKUP($L604,Data_Validation!$A:$D,1,0)</f>
        <v>84G</v>
      </c>
      <c r="U604" s="150" t="str">
        <f>+VLOOKUP($L604,Data_Validation!$A:$D,3,0)</f>
        <v>pièces</v>
      </c>
      <c r="V604" s="150" t="str">
        <f>+VLOOKUP($L604,Data_Validation!$A:$D,4,0)</f>
        <v>Taxes foncières</v>
      </c>
      <c r="W604" s="150" t="str">
        <f>+VLOOKUP($L604,Data_Validation!$A:$E,5,0)</f>
        <v>$</v>
      </c>
      <c r="X604" s="150">
        <f>+VLOOKUP($L604,Data_Validation!$A:$F,6,0)</f>
        <v>0</v>
      </c>
    </row>
    <row r="605" spans="1:24" ht="15" customHeight="1">
      <c r="A605" s="141" t="s">
        <v>2456</v>
      </c>
      <c r="B605" s="141" t="s">
        <v>2458</v>
      </c>
      <c r="C605" s="142">
        <v>11427.68</v>
      </c>
      <c r="D605" s="142">
        <v>1428.46</v>
      </c>
      <c r="E605" s="142">
        <v>12856.14</v>
      </c>
      <c r="F605" s="141" t="s">
        <v>1875</v>
      </c>
      <c r="G605" s="141" t="s">
        <v>2459</v>
      </c>
      <c r="H605" s="141" t="s">
        <v>452</v>
      </c>
      <c r="I605" s="151"/>
      <c r="J605" s="151"/>
      <c r="K605" s="151"/>
      <c r="L605" s="145" t="str">
        <f t="shared" si="514"/>
        <v>85A</v>
      </c>
      <c r="M605" s="146" t="str">
        <f t="shared" si="515"/>
        <v>ASS. BATISSE - NEUF BMW</v>
      </c>
      <c r="N605" s="147">
        <f>+IF(OR($Q605=Parametres!$G$2,$Q605=Parametres!$G$3),I605,C605)</f>
        <v>11427.68</v>
      </c>
      <c r="O605" s="147">
        <f>+IF(OR($Q605=Parametres!$G$2,$Q605=Parametres!$G$3),J605,D605)</f>
        <v>1428.46</v>
      </c>
      <c r="P605" s="147">
        <f>+IF(OR($Q605=Parametres!$G$2,$Q605=Parametres!$G$3),K605,E605)</f>
        <v>12856.14</v>
      </c>
      <c r="Q605" s="146" t="str">
        <f t="shared" ref="Q605:S605" si="609">+F605</f>
        <v>7-Dépenses</v>
      </c>
      <c r="R605" s="145" t="str">
        <f t="shared" si="609"/>
        <v>85</v>
      </c>
      <c r="S605" s="146" t="str">
        <f t="shared" si="609"/>
        <v>_</v>
      </c>
      <c r="T605" s="150" t="str">
        <f>+VLOOKUP($L605,Data_Validation!$A:$D,1,0)</f>
        <v>85A</v>
      </c>
      <c r="U605" s="150" t="str">
        <f>+VLOOKUP($L605,Data_Validation!$A:$D,3,0)</f>
        <v>Véhicules neufs</v>
      </c>
      <c r="V605" s="150" t="str">
        <f>+VLOOKUP($L605,Data_Validation!$A:$D,4,0)</f>
        <v>assurances</v>
      </c>
      <c r="W605" s="150" t="str">
        <f>+VLOOKUP($L605,Data_Validation!$A:$E,5,0)</f>
        <v>$</v>
      </c>
      <c r="X605" s="150">
        <f>+VLOOKUP($L605,Data_Validation!$A:$F,6,0)</f>
        <v>0</v>
      </c>
    </row>
    <row r="606" spans="1:24" ht="15" customHeight="1">
      <c r="A606" s="141" t="s">
        <v>2467</v>
      </c>
      <c r="B606" s="141" t="s">
        <v>2468</v>
      </c>
      <c r="C606" s="142">
        <v>4285.3599999999997</v>
      </c>
      <c r="D606" s="142">
        <v>535.66999999999996</v>
      </c>
      <c r="E606" s="142">
        <v>4821.03</v>
      </c>
      <c r="F606" s="141" t="s">
        <v>1875</v>
      </c>
      <c r="G606" s="141" t="s">
        <v>2459</v>
      </c>
      <c r="H606" s="141" t="s">
        <v>452</v>
      </c>
      <c r="I606" s="182"/>
      <c r="J606" s="182"/>
      <c r="K606" s="182"/>
      <c r="L606" s="145" t="str">
        <f t="shared" si="514"/>
        <v>85C</v>
      </c>
      <c r="M606" s="146" t="str">
        <f t="shared" si="515"/>
        <v>ASS. BATISSE - USAGE BMW</v>
      </c>
      <c r="N606" s="147">
        <f>+IF(OR($Q606=Parametres!$G$2,$Q606=Parametres!$G$3),I606,C606)</f>
        <v>4285.3599999999997</v>
      </c>
      <c r="O606" s="147">
        <f>+IF(OR($Q606=Parametres!$G$2,$Q606=Parametres!$G$3),J606,D606)</f>
        <v>535.66999999999996</v>
      </c>
      <c r="P606" s="147">
        <f>+IF(OR($Q606=Parametres!$G$2,$Q606=Parametres!$G$3),K606,E606)</f>
        <v>4821.03</v>
      </c>
      <c r="Q606" s="146" t="str">
        <f t="shared" ref="Q606:S606" si="610">+F606</f>
        <v>7-Dépenses</v>
      </c>
      <c r="R606" s="145" t="str">
        <f t="shared" si="610"/>
        <v>85</v>
      </c>
      <c r="S606" s="146" t="str">
        <f t="shared" si="610"/>
        <v>_</v>
      </c>
      <c r="T606" s="149" t="str">
        <f>+VLOOKUP($L606,Data_Validation!$A:$D,1,0)</f>
        <v>85C</v>
      </c>
      <c r="U606" s="150" t="str">
        <f>+VLOOKUP($L606,Data_Validation!$A:$D,3,0)</f>
        <v>Véhicules usagés</v>
      </c>
      <c r="V606" s="150" t="str">
        <f>+VLOOKUP($L606,Data_Validation!$A:$D,4,0)</f>
        <v>assurances</v>
      </c>
      <c r="W606" s="150" t="str">
        <f>+VLOOKUP($L606,Data_Validation!$A:$E,5,0)</f>
        <v>$</v>
      </c>
      <c r="X606" s="150">
        <f>+VLOOKUP($L606,Data_Validation!$A:$F,6,0)</f>
        <v>0</v>
      </c>
    </row>
    <row r="607" spans="1:24" ht="15" customHeight="1">
      <c r="A607" s="141" t="s">
        <v>2473</v>
      </c>
      <c r="B607" s="141" t="s">
        <v>2474</v>
      </c>
      <c r="C607" s="142">
        <v>7142.32</v>
      </c>
      <c r="D607" s="142">
        <v>892.79</v>
      </c>
      <c r="E607" s="142">
        <v>8035.11</v>
      </c>
      <c r="F607" s="141" t="s">
        <v>1875</v>
      </c>
      <c r="G607" s="141" t="s">
        <v>2459</v>
      </c>
      <c r="H607" s="143" t="s">
        <v>452</v>
      </c>
      <c r="I607" s="151"/>
      <c r="J607" s="151"/>
      <c r="K607" s="151"/>
      <c r="L607" s="145" t="str">
        <f t="shared" si="514"/>
        <v>85E</v>
      </c>
      <c r="M607" s="146" t="str">
        <f t="shared" si="515"/>
        <v>ASS. BATISSE - SERV. BMW</v>
      </c>
      <c r="N607" s="147">
        <f>+IF(OR($Q607=Parametres!$G$2,$Q607=Parametres!$G$3),I607,C607)</f>
        <v>7142.32</v>
      </c>
      <c r="O607" s="147">
        <f>+IF(OR($Q607=Parametres!$G$2,$Q607=Parametres!$G$3),J607,D607)</f>
        <v>892.79</v>
      </c>
      <c r="P607" s="147">
        <f>+IF(OR($Q607=Parametres!$G$2,$Q607=Parametres!$G$3),K607,E607)</f>
        <v>8035.11</v>
      </c>
      <c r="Q607" s="146" t="str">
        <f t="shared" ref="Q607:S607" si="611">+F607</f>
        <v>7-Dépenses</v>
      </c>
      <c r="R607" s="145" t="str">
        <f t="shared" si="611"/>
        <v>85</v>
      </c>
      <c r="S607" s="146" t="str">
        <f t="shared" si="611"/>
        <v>_</v>
      </c>
      <c r="T607" s="169" t="str">
        <f>+VLOOKUP($L607,Data_Validation!$A:$D,1,0)</f>
        <v>85E</v>
      </c>
      <c r="U607" s="150" t="str">
        <f>+VLOOKUP($L607,Data_Validation!$A:$D,3,0)</f>
        <v>Service</v>
      </c>
      <c r="V607" s="150" t="str">
        <f>+VLOOKUP($L607,Data_Validation!$A:$D,4,0)</f>
        <v>assurances</v>
      </c>
      <c r="W607" s="150" t="str">
        <f>+VLOOKUP($L607,Data_Validation!$A:$E,5,0)</f>
        <v>$</v>
      </c>
      <c r="X607" s="150">
        <f>+VLOOKUP($L607,Data_Validation!$A:$F,6,0)</f>
        <v>0</v>
      </c>
    </row>
    <row r="608" spans="1:24" ht="15" customHeight="1">
      <c r="A608" s="141" t="s">
        <v>2479</v>
      </c>
      <c r="B608" s="141" t="s">
        <v>2480</v>
      </c>
      <c r="C608" s="142">
        <v>5713.92</v>
      </c>
      <c r="D608" s="142">
        <v>714.24</v>
      </c>
      <c r="E608" s="142">
        <v>6428.16</v>
      </c>
      <c r="F608" s="141" t="s">
        <v>1875</v>
      </c>
      <c r="G608" s="141" t="s">
        <v>2459</v>
      </c>
      <c r="H608" s="143" t="s">
        <v>452</v>
      </c>
      <c r="I608" s="151"/>
      <c r="J608" s="151"/>
      <c r="K608" s="151"/>
      <c r="L608" s="145" t="str">
        <f t="shared" si="514"/>
        <v>85G</v>
      </c>
      <c r="M608" s="146" t="str">
        <f t="shared" si="515"/>
        <v>ASS. BATISSE - PIECE BMW</v>
      </c>
      <c r="N608" s="147">
        <f>+IF(OR($Q608=Parametres!$G$2,$Q608=Parametres!$G$3),I608,C608)</f>
        <v>5713.92</v>
      </c>
      <c r="O608" s="148">
        <f>+IF(OR($Q608=Parametres!$G$2,$Q608=Parametres!$G$3),J608,D608)</f>
        <v>714.24</v>
      </c>
      <c r="P608" s="147">
        <f>+IF(OR($Q608=Parametres!$G$2,$Q608=Parametres!$G$3),K608,E608)</f>
        <v>6428.16</v>
      </c>
      <c r="Q608" s="146" t="str">
        <f t="shared" ref="Q608:S608" si="612">+F608</f>
        <v>7-Dépenses</v>
      </c>
      <c r="R608" s="145" t="str">
        <f t="shared" si="612"/>
        <v>85</v>
      </c>
      <c r="S608" s="146" t="str">
        <f t="shared" si="612"/>
        <v>_</v>
      </c>
      <c r="T608" s="150" t="str">
        <f>+VLOOKUP($L608,Data_Validation!$A:$D,1,0)</f>
        <v>85G</v>
      </c>
      <c r="U608" s="150" t="str">
        <f>+VLOOKUP($L608,Data_Validation!$A:$D,3,0)</f>
        <v>pièces</v>
      </c>
      <c r="V608" s="150" t="str">
        <f>+VLOOKUP($L608,Data_Validation!$A:$D,4,0)</f>
        <v>assurances</v>
      </c>
      <c r="W608" s="150" t="str">
        <f>+VLOOKUP($L608,Data_Validation!$A:$E,5,0)</f>
        <v>$</v>
      </c>
      <c r="X608" s="150">
        <f>+VLOOKUP($L608,Data_Validation!$A:$F,6,0)</f>
        <v>0</v>
      </c>
    </row>
    <row r="609" spans="1:24" ht="15" customHeight="1">
      <c r="A609" s="141" t="s">
        <v>2487</v>
      </c>
      <c r="B609" s="141" t="s">
        <v>2488</v>
      </c>
      <c r="C609" s="142">
        <v>21082.71</v>
      </c>
      <c r="D609" s="142">
        <v>2504.29</v>
      </c>
      <c r="E609" s="142">
        <v>23587</v>
      </c>
      <c r="F609" s="141" t="s">
        <v>1875</v>
      </c>
      <c r="G609" s="141" t="s">
        <v>2489</v>
      </c>
      <c r="H609" s="143" t="s">
        <v>452</v>
      </c>
      <c r="I609" s="143"/>
      <c r="J609" s="143"/>
      <c r="K609" s="143"/>
      <c r="L609" s="145" t="str">
        <f t="shared" si="514"/>
        <v>87A</v>
      </c>
      <c r="M609" s="146" t="str">
        <f t="shared" si="515"/>
        <v>CHAUFF. ELECT. EAU - NEUF BMW</v>
      </c>
      <c r="N609" s="147">
        <f>+IF(OR($Q609=Parametres!$G$2,$Q609=Parametres!$G$3),I609,C609)</f>
        <v>21082.71</v>
      </c>
      <c r="O609" s="148">
        <f>+IF(OR($Q609=Parametres!$G$2,$Q609=Parametres!$G$3),J609,D609)</f>
        <v>2504.29</v>
      </c>
      <c r="P609" s="147">
        <f>+IF(OR($Q609=Parametres!$G$2,$Q609=Parametres!$G$3),K609,E609)</f>
        <v>23587</v>
      </c>
      <c r="Q609" s="146" t="str">
        <f t="shared" ref="Q609:S609" si="613">+F609</f>
        <v>7-Dépenses</v>
      </c>
      <c r="R609" s="145" t="str">
        <f t="shared" si="613"/>
        <v>87</v>
      </c>
      <c r="S609" s="146" t="str">
        <f t="shared" si="613"/>
        <v>_</v>
      </c>
      <c r="T609" s="149" t="str">
        <f>+VLOOKUP($L609,Data_Validation!$A:$D,1,0)</f>
        <v>87A</v>
      </c>
      <c r="U609" s="150" t="str">
        <f>+VLOOKUP($L609,Data_Validation!$A:$D,3,0)</f>
        <v>Véhicules neufs</v>
      </c>
      <c r="V609" s="150" t="str">
        <f>+VLOOKUP($L609,Data_Validation!$A:$D,4,0)</f>
        <v>Chauffage, éclairage</v>
      </c>
      <c r="W609" s="150" t="str">
        <f>+VLOOKUP($L609,Data_Validation!$A:$E,5,0)</f>
        <v>$</v>
      </c>
      <c r="X609" s="150">
        <f>+VLOOKUP($L609,Data_Validation!$A:$F,6,0)</f>
        <v>0</v>
      </c>
    </row>
    <row r="610" spans="1:24" ht="15" customHeight="1">
      <c r="A610" s="141" t="s">
        <v>2495</v>
      </c>
      <c r="B610" s="141" t="s">
        <v>2496</v>
      </c>
      <c r="C610" s="151">
        <v>7906.02</v>
      </c>
      <c r="D610" s="151">
        <v>939.11</v>
      </c>
      <c r="E610" s="151">
        <v>8845.1299999999992</v>
      </c>
      <c r="F610" s="141" t="s">
        <v>1875</v>
      </c>
      <c r="G610" s="141" t="s">
        <v>2489</v>
      </c>
      <c r="H610" s="143" t="s">
        <v>452</v>
      </c>
      <c r="I610" s="151"/>
      <c r="J610" s="151"/>
      <c r="K610" s="151"/>
      <c r="L610" s="145" t="str">
        <f t="shared" si="514"/>
        <v>87C</v>
      </c>
      <c r="M610" s="146" t="str">
        <f t="shared" si="515"/>
        <v>CHAUFF. ELECT. EAU - USAGE BMW</v>
      </c>
      <c r="N610" s="147">
        <f>+IF(OR($Q610=Parametres!$G$2,$Q610=Parametres!$G$3),I610,C610)</f>
        <v>7906.02</v>
      </c>
      <c r="O610" s="147">
        <f>+IF(OR($Q610=Parametres!$G$2,$Q610=Parametres!$G$3),J610,D610)</f>
        <v>939.11</v>
      </c>
      <c r="P610" s="147">
        <f>+IF(OR($Q610=Parametres!$G$2,$Q610=Parametres!$G$3),K610,E610)</f>
        <v>8845.1299999999992</v>
      </c>
      <c r="Q610" s="146" t="str">
        <f t="shared" ref="Q610:S610" si="614">+F610</f>
        <v>7-Dépenses</v>
      </c>
      <c r="R610" s="145" t="str">
        <f t="shared" si="614"/>
        <v>87</v>
      </c>
      <c r="S610" s="146" t="str">
        <f t="shared" si="614"/>
        <v>_</v>
      </c>
      <c r="T610" s="150" t="str">
        <f>+VLOOKUP($L610,Data_Validation!$A:$D,1,0)</f>
        <v>87C</v>
      </c>
      <c r="U610" s="150" t="str">
        <f>+VLOOKUP($L610,Data_Validation!$A:$D,3,0)</f>
        <v>Véhicules usagés</v>
      </c>
      <c r="V610" s="150" t="str">
        <f>+VLOOKUP($L610,Data_Validation!$A:$D,4,0)</f>
        <v>Chauffage, éclairage</v>
      </c>
      <c r="W610" s="150" t="str">
        <f>+VLOOKUP($L610,Data_Validation!$A:$E,5,0)</f>
        <v>$</v>
      </c>
      <c r="X610" s="150">
        <f>+VLOOKUP($L610,Data_Validation!$A:$F,6,0)</f>
        <v>0</v>
      </c>
    </row>
    <row r="611" spans="1:24" ht="15" customHeight="1">
      <c r="A611" s="141" t="s">
        <v>2503</v>
      </c>
      <c r="B611" s="141" t="s">
        <v>2504</v>
      </c>
      <c r="C611" s="151">
        <v>13176.73</v>
      </c>
      <c r="D611" s="151">
        <v>1565.18</v>
      </c>
      <c r="E611" s="151">
        <v>14741.91</v>
      </c>
      <c r="F611" s="141" t="s">
        <v>1875</v>
      </c>
      <c r="G611" s="141" t="s">
        <v>2489</v>
      </c>
      <c r="H611" s="143" t="s">
        <v>452</v>
      </c>
      <c r="I611" s="151"/>
      <c r="J611" s="151"/>
      <c r="K611" s="151"/>
      <c r="L611" s="145" t="str">
        <f t="shared" si="514"/>
        <v>87E</v>
      </c>
      <c r="M611" s="146" t="str">
        <f t="shared" si="515"/>
        <v>CHAUFF. ELECT. EAU - SERV. BMW</v>
      </c>
      <c r="N611" s="147">
        <f>+IF(OR($Q611=Parametres!$G$2,$Q611=Parametres!$G$3),I611,C611)</f>
        <v>13176.73</v>
      </c>
      <c r="O611" s="147">
        <f>+IF(OR($Q611=Parametres!$G$2,$Q611=Parametres!$G$3),J611,D611)</f>
        <v>1565.18</v>
      </c>
      <c r="P611" s="147">
        <f>+IF(OR($Q611=Parametres!$G$2,$Q611=Parametres!$G$3),K611,E611)</f>
        <v>14741.91</v>
      </c>
      <c r="Q611" s="146" t="str">
        <f t="shared" ref="Q611:S611" si="615">+F611</f>
        <v>7-Dépenses</v>
      </c>
      <c r="R611" s="145" t="str">
        <f t="shared" si="615"/>
        <v>87</v>
      </c>
      <c r="S611" s="146" t="str">
        <f t="shared" si="615"/>
        <v>_</v>
      </c>
      <c r="T611" s="150" t="str">
        <f>+VLOOKUP($L611,Data_Validation!$A:$D,1,0)</f>
        <v>87E</v>
      </c>
      <c r="U611" s="150" t="str">
        <f>+VLOOKUP($L611,Data_Validation!$A:$D,3,0)</f>
        <v>Service</v>
      </c>
      <c r="V611" s="150" t="str">
        <f>+VLOOKUP($L611,Data_Validation!$A:$D,4,0)</f>
        <v>Chauffage, éclairage</v>
      </c>
      <c r="W611" s="150" t="str">
        <f>+VLOOKUP($L611,Data_Validation!$A:$E,5,0)</f>
        <v>$</v>
      </c>
      <c r="X611" s="150">
        <f>+VLOOKUP($L611,Data_Validation!$A:$F,6,0)</f>
        <v>0</v>
      </c>
    </row>
    <row r="612" spans="1:24" ht="15" customHeight="1">
      <c r="A612" s="141" t="s">
        <v>2511</v>
      </c>
      <c r="B612" s="141" t="s">
        <v>2512</v>
      </c>
      <c r="C612" s="151">
        <v>10541.34</v>
      </c>
      <c r="D612" s="151">
        <v>1252.1300000000001</v>
      </c>
      <c r="E612" s="151">
        <v>11793.47</v>
      </c>
      <c r="F612" s="141" t="s">
        <v>1875</v>
      </c>
      <c r="G612" s="141" t="s">
        <v>2489</v>
      </c>
      <c r="H612" s="143" t="s">
        <v>452</v>
      </c>
      <c r="I612" s="151"/>
      <c r="J612" s="151"/>
      <c r="K612" s="151"/>
      <c r="L612" s="145" t="str">
        <f t="shared" si="514"/>
        <v>87G</v>
      </c>
      <c r="M612" s="146" t="str">
        <f t="shared" si="515"/>
        <v>CHAUFF. ELECT. EAU - PIECE BMW</v>
      </c>
      <c r="N612" s="147">
        <f>+IF(OR($Q612=Parametres!$G$2,$Q612=Parametres!$G$3),I612,C612)</f>
        <v>10541.34</v>
      </c>
      <c r="O612" s="147">
        <f>+IF(OR($Q612=Parametres!$G$2,$Q612=Parametres!$G$3),J612,D612)</f>
        <v>1252.1300000000001</v>
      </c>
      <c r="P612" s="147">
        <f>+IF(OR($Q612=Parametres!$G$2,$Q612=Parametres!$G$3),K612,E612)</f>
        <v>11793.47</v>
      </c>
      <c r="Q612" s="146" t="str">
        <f t="shared" ref="Q612:S612" si="616">+F612</f>
        <v>7-Dépenses</v>
      </c>
      <c r="R612" s="145" t="str">
        <f t="shared" si="616"/>
        <v>87</v>
      </c>
      <c r="S612" s="146" t="str">
        <f t="shared" si="616"/>
        <v>_</v>
      </c>
      <c r="T612" s="150" t="str">
        <f>+VLOOKUP($L612,Data_Validation!$A:$D,1,0)</f>
        <v>87G</v>
      </c>
      <c r="U612" s="150" t="str">
        <f>+VLOOKUP($L612,Data_Validation!$A:$D,3,0)</f>
        <v>pièces</v>
      </c>
      <c r="V612" s="150" t="str">
        <f>+VLOOKUP($L612,Data_Validation!$A:$D,4,0)</f>
        <v>Chauffage, éclairage</v>
      </c>
      <c r="W612" s="150" t="str">
        <f>+VLOOKUP($L612,Data_Validation!$A:$E,5,0)</f>
        <v>$</v>
      </c>
      <c r="X612" s="150">
        <f>+VLOOKUP($L612,Data_Validation!$A:$F,6,0)</f>
        <v>0</v>
      </c>
    </row>
    <row r="613" spans="1:24" ht="15" customHeight="1">
      <c r="A613" s="141" t="s">
        <v>2517</v>
      </c>
      <c r="B613" s="141" t="s">
        <v>2518</v>
      </c>
      <c r="C613" s="151">
        <v>8631.42</v>
      </c>
      <c r="D613" s="151">
        <v>1051.71</v>
      </c>
      <c r="E613" s="151">
        <v>9683.1299999999992</v>
      </c>
      <c r="F613" s="141" t="s">
        <v>1875</v>
      </c>
      <c r="G613" s="141" t="s">
        <v>2519</v>
      </c>
      <c r="H613" s="143" t="s">
        <v>452</v>
      </c>
      <c r="I613" s="151"/>
      <c r="J613" s="151"/>
      <c r="K613" s="151"/>
      <c r="L613" s="145" t="str">
        <f t="shared" si="514"/>
        <v>89A</v>
      </c>
      <c r="M613" s="146" t="str">
        <f t="shared" si="515"/>
        <v>TAXES &amp; PERMIS - NEUF BMW</v>
      </c>
      <c r="N613" s="147">
        <f>+IF(OR($Q613=Parametres!$G$2,$Q613=Parametres!$G$3),I613,C613)</f>
        <v>8631.42</v>
      </c>
      <c r="O613" s="147">
        <f>+IF(OR($Q613=Parametres!$G$2,$Q613=Parametres!$G$3),J613,D613)</f>
        <v>1051.71</v>
      </c>
      <c r="P613" s="147">
        <f>+IF(OR($Q613=Parametres!$G$2,$Q613=Parametres!$G$3),K613,E613)</f>
        <v>9683.1299999999992</v>
      </c>
      <c r="Q613" s="146" t="str">
        <f t="shared" ref="Q613:S613" si="617">+F613</f>
        <v>7-Dépenses</v>
      </c>
      <c r="R613" s="145" t="str">
        <f t="shared" si="617"/>
        <v>89</v>
      </c>
      <c r="S613" s="146" t="str">
        <f t="shared" si="617"/>
        <v>_</v>
      </c>
      <c r="T613" s="150" t="str">
        <f>+VLOOKUP($L613,Data_Validation!$A:$D,1,0)</f>
        <v>89A</v>
      </c>
      <c r="U613" s="150" t="str">
        <f>+VLOOKUP($L613,Data_Validation!$A:$D,3,0)</f>
        <v>Véhicules neufs</v>
      </c>
      <c r="V613" s="150" t="str">
        <f>+VLOOKUP($L613,Data_Validation!$A:$D,4,0)</f>
        <v>Taxes d`affaires</v>
      </c>
      <c r="W613" s="150" t="str">
        <f>+VLOOKUP($L613,Data_Validation!$A:$E,5,0)</f>
        <v>$</v>
      </c>
      <c r="X613" s="150">
        <f>+VLOOKUP($L613,Data_Validation!$A:$F,6,0)</f>
        <v>0</v>
      </c>
    </row>
    <row r="614" spans="1:24" ht="15" customHeight="1">
      <c r="A614" s="141" t="s">
        <v>2522</v>
      </c>
      <c r="B614" s="141" t="s">
        <v>2523</v>
      </c>
      <c r="C614" s="151">
        <v>3236.78</v>
      </c>
      <c r="D614" s="151">
        <v>394.39</v>
      </c>
      <c r="E614" s="151">
        <v>3631.17</v>
      </c>
      <c r="F614" s="141" t="s">
        <v>1875</v>
      </c>
      <c r="G614" s="141" t="s">
        <v>2519</v>
      </c>
      <c r="H614" s="143" t="s">
        <v>452</v>
      </c>
      <c r="I614" s="151"/>
      <c r="J614" s="151"/>
      <c r="K614" s="151"/>
      <c r="L614" s="145" t="str">
        <f t="shared" si="514"/>
        <v>89C</v>
      </c>
      <c r="M614" s="146" t="str">
        <f t="shared" si="515"/>
        <v>TAXES &amp; PERMIS - USAGE BMW</v>
      </c>
      <c r="N614" s="147">
        <f>+IF(OR($Q614=Parametres!$G$2,$Q614=Parametres!$G$3),I614,C614)</f>
        <v>3236.78</v>
      </c>
      <c r="O614" s="147">
        <f>+IF(OR($Q614=Parametres!$G$2,$Q614=Parametres!$G$3),J614,D614)</f>
        <v>394.39</v>
      </c>
      <c r="P614" s="147">
        <f>+IF(OR($Q614=Parametres!$G$2,$Q614=Parametres!$G$3),K614,E614)</f>
        <v>3631.17</v>
      </c>
      <c r="Q614" s="146" t="str">
        <f t="shared" ref="Q614:S614" si="618">+F614</f>
        <v>7-Dépenses</v>
      </c>
      <c r="R614" s="145" t="str">
        <f t="shared" si="618"/>
        <v>89</v>
      </c>
      <c r="S614" s="146" t="str">
        <f t="shared" si="618"/>
        <v>_</v>
      </c>
      <c r="T614" s="165" t="str">
        <f>+VLOOKUP($L614,Data_Validation!$A:$D,1,0)</f>
        <v>89C</v>
      </c>
      <c r="U614" s="150" t="str">
        <f>+VLOOKUP($L614,Data_Validation!$A:$D,3,0)</f>
        <v>Véhicules usagés</v>
      </c>
      <c r="V614" s="150" t="str">
        <f>+VLOOKUP($L614,Data_Validation!$A:$D,4,0)</f>
        <v>Taxes d`affaires</v>
      </c>
      <c r="W614" s="150" t="str">
        <f>+VLOOKUP($L614,Data_Validation!$A:$E,5,0)</f>
        <v>$</v>
      </c>
      <c r="X614" s="150">
        <f>+VLOOKUP($L614,Data_Validation!$A:$F,6,0)</f>
        <v>0</v>
      </c>
    </row>
    <row r="615" spans="1:24" ht="15" customHeight="1">
      <c r="A615" s="141" t="s">
        <v>2528</v>
      </c>
      <c r="B615" s="141" t="s">
        <v>2529</v>
      </c>
      <c r="C615" s="151">
        <v>5394.64</v>
      </c>
      <c r="D615" s="151">
        <v>657.32</v>
      </c>
      <c r="E615" s="151">
        <v>6051.96</v>
      </c>
      <c r="F615" s="141" t="s">
        <v>1875</v>
      </c>
      <c r="G615" s="141" t="s">
        <v>2519</v>
      </c>
      <c r="H615" s="143" t="s">
        <v>452</v>
      </c>
      <c r="I615" s="151"/>
      <c r="J615" s="151"/>
      <c r="K615" s="151"/>
      <c r="L615" s="145" t="str">
        <f t="shared" si="514"/>
        <v>89E</v>
      </c>
      <c r="M615" s="146" t="str">
        <f t="shared" si="515"/>
        <v>TAXES &amp; PERMIS - SERV. BMW</v>
      </c>
      <c r="N615" s="147">
        <f>+IF(OR($Q615=Parametres!$G$2,$Q615=Parametres!$G$3),I615,C615)</f>
        <v>5394.64</v>
      </c>
      <c r="O615" s="147">
        <f>+IF(OR($Q615=Parametres!$G$2,$Q615=Parametres!$G$3),J615,D615)</f>
        <v>657.32</v>
      </c>
      <c r="P615" s="147">
        <f>+IF(OR($Q615=Parametres!$G$2,$Q615=Parametres!$G$3),K615,E615)</f>
        <v>6051.96</v>
      </c>
      <c r="Q615" s="146" t="str">
        <f t="shared" ref="Q615:S615" si="619">+F615</f>
        <v>7-Dépenses</v>
      </c>
      <c r="R615" s="145" t="str">
        <f t="shared" si="619"/>
        <v>89</v>
      </c>
      <c r="S615" s="146" t="str">
        <f t="shared" si="619"/>
        <v>_</v>
      </c>
      <c r="T615" s="150" t="str">
        <f>+VLOOKUP($L615,Data_Validation!$A:$D,1,0)</f>
        <v>89E</v>
      </c>
      <c r="U615" s="150" t="str">
        <f>+VLOOKUP($L615,Data_Validation!$A:$D,3,0)</f>
        <v>Service</v>
      </c>
      <c r="V615" s="150" t="str">
        <f>+VLOOKUP($L615,Data_Validation!$A:$D,4,0)</f>
        <v>Taxes d`affaires</v>
      </c>
      <c r="W615" s="150" t="str">
        <f>+VLOOKUP($L615,Data_Validation!$A:$E,5,0)</f>
        <v>$</v>
      </c>
      <c r="X615" s="150">
        <f>+VLOOKUP($L615,Data_Validation!$A:$F,6,0)</f>
        <v>0</v>
      </c>
    </row>
    <row r="616" spans="1:24" ht="15" customHeight="1">
      <c r="A616" s="141" t="s">
        <v>2536</v>
      </c>
      <c r="B616" s="141" t="s">
        <v>2537</v>
      </c>
      <c r="C616" s="151">
        <v>4315.6499999999996</v>
      </c>
      <c r="D616" s="151">
        <v>525.86</v>
      </c>
      <c r="E616" s="151">
        <v>4841.51</v>
      </c>
      <c r="F616" s="141" t="s">
        <v>1875</v>
      </c>
      <c r="G616" s="141" t="s">
        <v>2519</v>
      </c>
      <c r="H616" s="143" t="s">
        <v>452</v>
      </c>
      <c r="I616" s="151"/>
      <c r="J616" s="151"/>
      <c r="K616" s="151"/>
      <c r="L616" s="145" t="str">
        <f t="shared" si="514"/>
        <v>89G</v>
      </c>
      <c r="M616" s="146" t="str">
        <f t="shared" si="515"/>
        <v>TAXES &amp; PERMIS - PIECE BMW</v>
      </c>
      <c r="N616" s="147">
        <f>+IF(OR($Q616=Parametres!$G$2,$Q616=Parametres!$G$3),I616,C616)</f>
        <v>4315.6499999999996</v>
      </c>
      <c r="O616" s="147">
        <f>+IF(OR($Q616=Parametres!$G$2,$Q616=Parametres!$G$3),J616,D616)</f>
        <v>525.86</v>
      </c>
      <c r="P616" s="147">
        <f>+IF(OR($Q616=Parametres!$G$2,$Q616=Parametres!$G$3),K616,E616)</f>
        <v>4841.51</v>
      </c>
      <c r="Q616" s="146" t="str">
        <f t="shared" ref="Q616:S616" si="620">+F616</f>
        <v>7-Dépenses</v>
      </c>
      <c r="R616" s="145" t="str">
        <f t="shared" si="620"/>
        <v>89</v>
      </c>
      <c r="S616" s="146" t="str">
        <f t="shared" si="620"/>
        <v>_</v>
      </c>
      <c r="T616" s="150" t="str">
        <f>+VLOOKUP($L616,Data_Validation!$A:$D,1,0)</f>
        <v>89G</v>
      </c>
      <c r="U616" s="150" t="str">
        <f>+VLOOKUP($L616,Data_Validation!$A:$D,3,0)</f>
        <v>pièces</v>
      </c>
      <c r="V616" s="150" t="str">
        <f>+VLOOKUP($L616,Data_Validation!$A:$D,4,0)</f>
        <v>Taxes d`affaires</v>
      </c>
      <c r="W616" s="150" t="str">
        <f>+VLOOKUP($L616,Data_Validation!$A:$E,5,0)</f>
        <v>$</v>
      </c>
      <c r="X616" s="150">
        <f>+VLOOKUP($L616,Data_Validation!$A:$F,6,0)</f>
        <v>0</v>
      </c>
    </row>
    <row r="617" spans="1:24" ht="15" customHeight="1">
      <c r="A617" s="141" t="s">
        <v>2544</v>
      </c>
      <c r="B617" s="141" t="s">
        <v>2545</v>
      </c>
      <c r="C617" s="151">
        <v>3600</v>
      </c>
      <c r="D617" s="151">
        <v>250</v>
      </c>
      <c r="E617" s="151">
        <v>3850</v>
      </c>
      <c r="F617" s="141" t="s">
        <v>1875</v>
      </c>
      <c r="G617" s="141" t="s">
        <v>2546</v>
      </c>
      <c r="H617" s="143" t="s">
        <v>452</v>
      </c>
      <c r="I617" s="151"/>
      <c r="J617" s="151"/>
      <c r="K617" s="151"/>
      <c r="L617" s="145" t="str">
        <f t="shared" si="514"/>
        <v>90E</v>
      </c>
      <c r="M617" s="146" t="str">
        <f t="shared" si="515"/>
        <v>REP. EQUIPEMENT - SERV. BMW</v>
      </c>
      <c r="N617" s="147">
        <f>+IF(OR($Q617=Parametres!$G$2,$Q617=Parametres!$G$3),I617,C617)</f>
        <v>3600</v>
      </c>
      <c r="O617" s="147">
        <f>+IF(OR($Q617=Parametres!$G$2,$Q617=Parametres!$G$3),J617,D617)</f>
        <v>250</v>
      </c>
      <c r="P617" s="147">
        <f>+IF(OR($Q617=Parametres!$G$2,$Q617=Parametres!$G$3),K617,E617)</f>
        <v>3850</v>
      </c>
      <c r="Q617" s="146" t="str">
        <f t="shared" ref="Q617:S617" si="621">+F617</f>
        <v>7-Dépenses</v>
      </c>
      <c r="R617" s="145" t="str">
        <f t="shared" si="621"/>
        <v>90</v>
      </c>
      <c r="S617" s="146" t="str">
        <f t="shared" si="621"/>
        <v>_</v>
      </c>
      <c r="T617" s="150" t="str">
        <f>+VLOOKUP($L617,Data_Validation!$A:$D,1,0)</f>
        <v>90E</v>
      </c>
      <c r="U617" s="150" t="str">
        <f>+VLOOKUP($L617,Data_Validation!$A:$D,3,0)</f>
        <v>Service</v>
      </c>
      <c r="V617" s="150" t="str">
        <f>+VLOOKUP($L617,Data_Validation!$A:$D,4,0)</f>
        <v>Réparation équipement</v>
      </c>
      <c r="W617" s="150" t="str">
        <f>+VLOOKUP($L617,Data_Validation!$A:$E,5,0)</f>
        <v>$</v>
      </c>
      <c r="X617" s="150">
        <f>+VLOOKUP($L617,Data_Validation!$A:$F,6,0)</f>
        <v>0</v>
      </c>
    </row>
    <row r="618" spans="1:24" ht="15" customHeight="1">
      <c r="A618" s="141" t="s">
        <v>2555</v>
      </c>
      <c r="B618" s="141" t="s">
        <v>2556</v>
      </c>
      <c r="C618" s="151">
        <v>7013.6</v>
      </c>
      <c r="D618" s="151">
        <v>876.7</v>
      </c>
      <c r="E618" s="151">
        <v>7890.3</v>
      </c>
      <c r="F618" s="141" t="s">
        <v>1875</v>
      </c>
      <c r="G618" s="141" t="s">
        <v>2557</v>
      </c>
      <c r="H618" s="143" t="s">
        <v>452</v>
      </c>
      <c r="I618" s="151"/>
      <c r="J618" s="151"/>
      <c r="K618" s="151"/>
      <c r="L618" s="145" t="str">
        <f t="shared" si="514"/>
        <v>91A</v>
      </c>
      <c r="M618" s="146" t="str">
        <f t="shared" si="515"/>
        <v>DEPREC. EQUIP. - NEUF BMW</v>
      </c>
      <c r="N618" s="147">
        <f>+IF(OR($Q618=Parametres!$G$2,$Q618=Parametres!$G$3),I618,C618)</f>
        <v>7013.6</v>
      </c>
      <c r="O618" s="147">
        <f>+IF(OR($Q618=Parametres!$G$2,$Q618=Parametres!$G$3),J618,D618)</f>
        <v>876.7</v>
      </c>
      <c r="P618" s="147">
        <f>+IF(OR($Q618=Parametres!$G$2,$Q618=Parametres!$G$3),K618,E618)</f>
        <v>7890.3</v>
      </c>
      <c r="Q618" s="146" t="str">
        <f t="shared" ref="Q618:S618" si="622">+F618</f>
        <v>7-Dépenses</v>
      </c>
      <c r="R618" s="145" t="str">
        <f t="shared" si="622"/>
        <v>91</v>
      </c>
      <c r="S618" s="146" t="str">
        <f t="shared" si="622"/>
        <v>_</v>
      </c>
      <c r="T618" s="150" t="str">
        <f>+VLOOKUP($L618,Data_Validation!$A:$D,1,0)</f>
        <v>91A</v>
      </c>
      <c r="U618" s="150" t="str">
        <f>+VLOOKUP($L618,Data_Validation!$A:$D,3,0)</f>
        <v>Véhicules neufs</v>
      </c>
      <c r="V618" s="150" t="str">
        <f>+VLOOKUP($L618,Data_Validation!$A:$D,4,0)</f>
        <v>amortissement</v>
      </c>
      <c r="W618" s="150" t="str">
        <f>+VLOOKUP($L618,Data_Validation!$A:$E,5,0)</f>
        <v>$</v>
      </c>
      <c r="X618" s="150">
        <f>+VLOOKUP($L618,Data_Validation!$A:$F,6,0)</f>
        <v>0</v>
      </c>
    </row>
    <row r="619" spans="1:24" ht="15" customHeight="1">
      <c r="A619" s="141" t="s">
        <v>2560</v>
      </c>
      <c r="B619" s="141" t="s">
        <v>2561</v>
      </c>
      <c r="C619" s="151">
        <v>2630.08</v>
      </c>
      <c r="D619" s="151">
        <v>328.76</v>
      </c>
      <c r="E619" s="151">
        <v>2958.84</v>
      </c>
      <c r="F619" s="141" t="s">
        <v>1875</v>
      </c>
      <c r="G619" s="141" t="s">
        <v>2557</v>
      </c>
      <c r="H619" s="143" t="s">
        <v>452</v>
      </c>
      <c r="I619" s="151"/>
      <c r="J619" s="151"/>
      <c r="K619" s="151"/>
      <c r="L619" s="145" t="str">
        <f t="shared" si="514"/>
        <v>91C</v>
      </c>
      <c r="M619" s="146" t="str">
        <f t="shared" si="515"/>
        <v>DEPREC. EQUIP. - USAGE BMW</v>
      </c>
      <c r="N619" s="147">
        <f>+IF(OR($Q619=Parametres!$G$2,$Q619=Parametres!$G$3),I619,C619)</f>
        <v>2630.08</v>
      </c>
      <c r="O619" s="147">
        <f>+IF(OR($Q619=Parametres!$G$2,$Q619=Parametres!$G$3),J619,D619)</f>
        <v>328.76</v>
      </c>
      <c r="P619" s="147">
        <f>+IF(OR($Q619=Parametres!$G$2,$Q619=Parametres!$G$3),K619,E619)</f>
        <v>2958.84</v>
      </c>
      <c r="Q619" s="146" t="str">
        <f t="shared" ref="Q619:S619" si="623">+F619</f>
        <v>7-Dépenses</v>
      </c>
      <c r="R619" s="145" t="str">
        <f t="shared" si="623"/>
        <v>91</v>
      </c>
      <c r="S619" s="146" t="str">
        <f t="shared" si="623"/>
        <v>_</v>
      </c>
      <c r="T619" s="150" t="str">
        <f>+VLOOKUP($L619,Data_Validation!$A:$D,1,0)</f>
        <v>91C</v>
      </c>
      <c r="U619" s="150" t="str">
        <f>+VLOOKUP($L619,Data_Validation!$A:$D,3,0)</f>
        <v>Véhicules usagés</v>
      </c>
      <c r="V619" s="150" t="str">
        <f>+VLOOKUP($L619,Data_Validation!$A:$D,4,0)</f>
        <v>amortissement</v>
      </c>
      <c r="W619" s="150" t="str">
        <f>+VLOOKUP($L619,Data_Validation!$A:$E,5,0)</f>
        <v>$</v>
      </c>
      <c r="X619" s="150">
        <f>+VLOOKUP($L619,Data_Validation!$A:$F,6,0)</f>
        <v>0</v>
      </c>
    </row>
    <row r="620" spans="1:24" ht="15" customHeight="1">
      <c r="A620" s="141" t="s">
        <v>2568</v>
      </c>
      <c r="B620" s="141" t="s">
        <v>2569</v>
      </c>
      <c r="C620" s="151">
        <v>19385.52</v>
      </c>
      <c r="D620" s="151">
        <v>2423.19</v>
      </c>
      <c r="E620" s="151">
        <v>21808.71</v>
      </c>
      <c r="F620" s="141" t="s">
        <v>1875</v>
      </c>
      <c r="G620" s="141" t="s">
        <v>2557</v>
      </c>
      <c r="H620" s="143" t="s">
        <v>452</v>
      </c>
      <c r="I620" s="151"/>
      <c r="J620" s="151"/>
      <c r="K620" s="151"/>
      <c r="L620" s="145" t="str">
        <f t="shared" si="514"/>
        <v>91E</v>
      </c>
      <c r="M620" s="146" t="str">
        <f t="shared" si="515"/>
        <v>DEPREC. EQUIP. - SERV. BMW</v>
      </c>
      <c r="N620" s="147">
        <f>+IF(OR($Q620=Parametres!$G$2,$Q620=Parametres!$G$3),I620,C620)</f>
        <v>19385.52</v>
      </c>
      <c r="O620" s="147">
        <f>+IF(OR($Q620=Parametres!$G$2,$Q620=Parametres!$G$3),J620,D620)</f>
        <v>2423.19</v>
      </c>
      <c r="P620" s="147">
        <f>+IF(OR($Q620=Parametres!$G$2,$Q620=Parametres!$G$3),K620,E620)</f>
        <v>21808.71</v>
      </c>
      <c r="Q620" s="146" t="str">
        <f t="shared" ref="Q620:S620" si="624">+F620</f>
        <v>7-Dépenses</v>
      </c>
      <c r="R620" s="145" t="str">
        <f t="shared" si="624"/>
        <v>91</v>
      </c>
      <c r="S620" s="146" t="str">
        <f t="shared" si="624"/>
        <v>_</v>
      </c>
      <c r="T620" s="150" t="str">
        <f>+VLOOKUP($L620,Data_Validation!$A:$D,1,0)</f>
        <v>91E</v>
      </c>
      <c r="U620" s="150" t="str">
        <f>+VLOOKUP($L620,Data_Validation!$A:$D,3,0)</f>
        <v>Service</v>
      </c>
      <c r="V620" s="150" t="str">
        <f>+VLOOKUP($L620,Data_Validation!$A:$D,4,0)</f>
        <v>amortissement</v>
      </c>
      <c r="W620" s="150" t="str">
        <f>+VLOOKUP($L620,Data_Validation!$A:$E,5,0)</f>
        <v>$</v>
      </c>
      <c r="X620" s="150">
        <f>+VLOOKUP($L620,Data_Validation!$A:$F,6,0)</f>
        <v>0</v>
      </c>
    </row>
    <row r="621" spans="1:24" ht="15" customHeight="1">
      <c r="A621" s="141" t="s">
        <v>2575</v>
      </c>
      <c r="B621" s="141" t="s">
        <v>2576</v>
      </c>
      <c r="C621" s="151">
        <v>3592.8</v>
      </c>
      <c r="D621" s="151">
        <v>449.1</v>
      </c>
      <c r="E621" s="151">
        <v>4041.9</v>
      </c>
      <c r="F621" s="141" t="s">
        <v>1875</v>
      </c>
      <c r="G621" s="141" t="s">
        <v>2557</v>
      </c>
      <c r="H621" s="143" t="s">
        <v>452</v>
      </c>
      <c r="I621" s="151"/>
      <c r="J621" s="151"/>
      <c r="K621" s="151"/>
      <c r="L621" s="145" t="str">
        <f t="shared" si="514"/>
        <v>91G</v>
      </c>
      <c r="M621" s="146" t="str">
        <f t="shared" si="515"/>
        <v>DEPREC. EQUIP. - PIECE BMW</v>
      </c>
      <c r="N621" s="147">
        <f>+IF(OR($Q621=Parametres!$G$2,$Q621=Parametres!$G$3),I621,C621)</f>
        <v>3592.8</v>
      </c>
      <c r="O621" s="147">
        <f>+IF(OR($Q621=Parametres!$G$2,$Q621=Parametres!$G$3),J621,D621)</f>
        <v>449.1</v>
      </c>
      <c r="P621" s="147">
        <f>+IF(OR($Q621=Parametres!$G$2,$Q621=Parametres!$G$3),K621,E621)</f>
        <v>4041.9</v>
      </c>
      <c r="Q621" s="146" t="str">
        <f t="shared" ref="Q621:S621" si="625">+F621</f>
        <v>7-Dépenses</v>
      </c>
      <c r="R621" s="145" t="str">
        <f t="shared" si="625"/>
        <v>91</v>
      </c>
      <c r="S621" s="146" t="str">
        <f t="shared" si="625"/>
        <v>_</v>
      </c>
      <c r="T621" s="150" t="str">
        <f>+VLOOKUP($L621,Data_Validation!$A:$D,1,0)</f>
        <v>91G</v>
      </c>
      <c r="U621" s="150" t="str">
        <f>+VLOOKUP($L621,Data_Validation!$A:$D,3,0)</f>
        <v>pièces</v>
      </c>
      <c r="V621" s="150" t="str">
        <f>+VLOOKUP($L621,Data_Validation!$A:$D,4,0)</f>
        <v>amortissement</v>
      </c>
      <c r="W621" s="150" t="str">
        <f>+VLOOKUP($L621,Data_Validation!$A:$E,5,0)</f>
        <v>$</v>
      </c>
      <c r="X621" s="150">
        <f>+VLOOKUP($L621,Data_Validation!$A:$F,6,0)</f>
        <v>0</v>
      </c>
    </row>
    <row r="622" spans="1:24" ht="15" customHeight="1">
      <c r="A622" s="141" t="s">
        <v>2583</v>
      </c>
      <c r="B622" s="141" t="s">
        <v>2584</v>
      </c>
      <c r="C622" s="151">
        <v>564.79999999999995</v>
      </c>
      <c r="D622" s="151">
        <v>65.599999999999994</v>
      </c>
      <c r="E622" s="151">
        <v>630.4</v>
      </c>
      <c r="F622" s="141" t="s">
        <v>1875</v>
      </c>
      <c r="G622" s="141" t="s">
        <v>2585</v>
      </c>
      <c r="H622" s="143" t="s">
        <v>452</v>
      </c>
      <c r="I622" s="151"/>
      <c r="J622" s="151"/>
      <c r="K622" s="151"/>
      <c r="L622" s="145" t="str">
        <f t="shared" si="514"/>
        <v>92A</v>
      </c>
      <c r="M622" s="146" t="str">
        <f t="shared" si="515"/>
        <v>LOCATION EQUIP. - NEUF BMW</v>
      </c>
      <c r="N622" s="147">
        <f>+IF(OR($Q622=Parametres!$G$2,$Q622=Parametres!$G$3),I622,C622)</f>
        <v>564.79999999999995</v>
      </c>
      <c r="O622" s="147">
        <f>+IF(OR($Q622=Parametres!$G$2,$Q622=Parametres!$G$3),J622,D622)</f>
        <v>65.599999999999994</v>
      </c>
      <c r="P622" s="147">
        <f>+IF(OR($Q622=Parametres!$G$2,$Q622=Parametres!$G$3),K622,E622)</f>
        <v>630.4</v>
      </c>
      <c r="Q622" s="146" t="str">
        <f t="shared" ref="Q622:S622" si="626">+F622</f>
        <v>7-Dépenses</v>
      </c>
      <c r="R622" s="145" t="str">
        <f t="shared" si="626"/>
        <v>92</v>
      </c>
      <c r="S622" s="146" t="str">
        <f t="shared" si="626"/>
        <v>_</v>
      </c>
      <c r="T622" s="165" t="str">
        <f>+VLOOKUP($L622,Data_Validation!$A:$D,1,0)</f>
        <v>92A</v>
      </c>
      <c r="U622" s="150" t="str">
        <f>+VLOOKUP($L622,Data_Validation!$A:$D,3,0)</f>
        <v>Véhicules neufs</v>
      </c>
      <c r="V622" s="150" t="str">
        <f>+VLOOKUP($L622,Data_Validation!$A:$D,4,0)</f>
        <v>Location équipement</v>
      </c>
      <c r="W622" s="150" t="str">
        <f>+VLOOKUP($L622,Data_Validation!$A:$E,5,0)</f>
        <v>$</v>
      </c>
      <c r="X622" s="150">
        <f>+VLOOKUP($L622,Data_Validation!$A:$F,6,0)</f>
        <v>0</v>
      </c>
    </row>
    <row r="623" spans="1:24" ht="15" customHeight="1">
      <c r="A623" s="141" t="s">
        <v>2590</v>
      </c>
      <c r="B623" s="141" t="s">
        <v>2591</v>
      </c>
      <c r="C623" s="151">
        <v>211.8</v>
      </c>
      <c r="D623" s="151">
        <v>24.6</v>
      </c>
      <c r="E623" s="151">
        <v>236.4</v>
      </c>
      <c r="F623" s="141" t="s">
        <v>1875</v>
      </c>
      <c r="G623" s="141" t="s">
        <v>2585</v>
      </c>
      <c r="H623" s="143" t="s">
        <v>452</v>
      </c>
      <c r="I623" s="151"/>
      <c r="J623" s="151"/>
      <c r="K623" s="151"/>
      <c r="L623" s="145" t="str">
        <f t="shared" si="514"/>
        <v>92C</v>
      </c>
      <c r="M623" s="146" t="str">
        <f t="shared" si="515"/>
        <v>LOCATION EQUIP. - USAGE BMW</v>
      </c>
      <c r="N623" s="147">
        <f>+IF(OR($Q623=Parametres!$G$2,$Q623=Parametres!$G$3),I623,C623)</f>
        <v>211.8</v>
      </c>
      <c r="O623" s="147">
        <f>+IF(OR($Q623=Parametres!$G$2,$Q623=Parametres!$G$3),J623,D623)</f>
        <v>24.6</v>
      </c>
      <c r="P623" s="147">
        <f>+IF(OR($Q623=Parametres!$G$2,$Q623=Parametres!$G$3),K623,E623)</f>
        <v>236.4</v>
      </c>
      <c r="Q623" s="146" t="str">
        <f t="shared" ref="Q623:S623" si="627">+F623</f>
        <v>7-Dépenses</v>
      </c>
      <c r="R623" s="145" t="str">
        <f t="shared" si="627"/>
        <v>92</v>
      </c>
      <c r="S623" s="146" t="str">
        <f t="shared" si="627"/>
        <v>_</v>
      </c>
      <c r="T623" s="149" t="str">
        <f>+VLOOKUP($L623,Data_Validation!$A:$D,1,0)</f>
        <v>92C</v>
      </c>
      <c r="U623" s="150" t="str">
        <f>+VLOOKUP($L623,Data_Validation!$A:$D,3,0)</f>
        <v>Véhicules usagés</v>
      </c>
      <c r="V623" s="150" t="str">
        <f>+VLOOKUP($L623,Data_Validation!$A:$D,4,0)</f>
        <v>Location équipement</v>
      </c>
      <c r="W623" s="150" t="str">
        <f>+VLOOKUP($L623,Data_Validation!$A:$E,5,0)</f>
        <v>$</v>
      </c>
      <c r="X623" s="150">
        <f>+VLOOKUP($L623,Data_Validation!$A:$F,6,0)</f>
        <v>0</v>
      </c>
    </row>
    <row r="624" spans="1:24" ht="15" customHeight="1">
      <c r="A624" s="141" t="s">
        <v>2597</v>
      </c>
      <c r="B624" s="141" t="s">
        <v>2598</v>
      </c>
      <c r="C624" s="151">
        <v>2268.92</v>
      </c>
      <c r="D624" s="151">
        <v>291</v>
      </c>
      <c r="E624" s="151">
        <v>2559.92</v>
      </c>
      <c r="F624" s="141" t="s">
        <v>1875</v>
      </c>
      <c r="G624" s="141" t="s">
        <v>2585</v>
      </c>
      <c r="H624" s="143" t="s">
        <v>452</v>
      </c>
      <c r="I624" s="151"/>
      <c r="J624" s="151"/>
      <c r="K624" s="151"/>
      <c r="L624" s="145" t="str">
        <f t="shared" si="514"/>
        <v>92E</v>
      </c>
      <c r="M624" s="146" t="str">
        <f t="shared" si="515"/>
        <v>LOCATION EQUIP. - SERV. BMW</v>
      </c>
      <c r="N624" s="147">
        <f>+IF(OR($Q624=Parametres!$G$2,$Q624=Parametres!$G$3),I624,C624)</f>
        <v>2268.92</v>
      </c>
      <c r="O624" s="147">
        <f>+IF(OR($Q624=Parametres!$G$2,$Q624=Parametres!$G$3),J624,D624)</f>
        <v>291</v>
      </c>
      <c r="P624" s="147">
        <f>+IF(OR($Q624=Parametres!$G$2,$Q624=Parametres!$G$3),K624,E624)</f>
        <v>2559.92</v>
      </c>
      <c r="Q624" s="146" t="str">
        <f t="shared" ref="Q624:S624" si="628">+F624</f>
        <v>7-Dépenses</v>
      </c>
      <c r="R624" s="145" t="str">
        <f t="shared" si="628"/>
        <v>92</v>
      </c>
      <c r="S624" s="146" t="str">
        <f t="shared" si="628"/>
        <v>_</v>
      </c>
      <c r="T624" s="169" t="str">
        <f>+VLOOKUP($L624,Data_Validation!$A:$D,1,0)</f>
        <v>92E</v>
      </c>
      <c r="U624" s="150" t="str">
        <f>+VLOOKUP($L624,Data_Validation!$A:$D,3,0)</f>
        <v>Service</v>
      </c>
      <c r="V624" s="150" t="str">
        <f>+VLOOKUP($L624,Data_Validation!$A:$D,4,0)</f>
        <v>Location équipement</v>
      </c>
      <c r="W624" s="150" t="str">
        <f>+VLOOKUP($L624,Data_Validation!$A:$E,5,0)</f>
        <v>$</v>
      </c>
      <c r="X624" s="150">
        <f>+VLOOKUP($L624,Data_Validation!$A:$F,6,0)</f>
        <v>0</v>
      </c>
    </row>
    <row r="625" spans="1:24" ht="15" customHeight="1">
      <c r="A625" s="141" t="s">
        <v>2604</v>
      </c>
      <c r="B625" s="141" t="s">
        <v>2605</v>
      </c>
      <c r="C625" s="151">
        <v>282.39999999999998</v>
      </c>
      <c r="D625" s="151">
        <v>32.799999999999997</v>
      </c>
      <c r="E625" s="151">
        <v>315.2</v>
      </c>
      <c r="F625" s="141" t="s">
        <v>1875</v>
      </c>
      <c r="G625" s="141" t="s">
        <v>2585</v>
      </c>
      <c r="H625" s="143" t="s">
        <v>452</v>
      </c>
      <c r="I625" s="151"/>
      <c r="J625" s="151"/>
      <c r="K625" s="151"/>
      <c r="L625" s="145" t="str">
        <f t="shared" si="514"/>
        <v>92G</v>
      </c>
      <c r="M625" s="146" t="str">
        <f t="shared" si="515"/>
        <v>LOCATION EQUIP. - PIECE BMW</v>
      </c>
      <c r="N625" s="147">
        <f>+IF(OR($Q625=Parametres!$G$2,$Q625=Parametres!$G$3),I625,C625)</f>
        <v>282.39999999999998</v>
      </c>
      <c r="O625" s="147">
        <f>+IF(OR($Q625=Parametres!$G$2,$Q625=Parametres!$G$3),J625,D625)</f>
        <v>32.799999999999997</v>
      </c>
      <c r="P625" s="147">
        <f>+IF(OR($Q625=Parametres!$G$2,$Q625=Parametres!$G$3),K625,E625)</f>
        <v>315.2</v>
      </c>
      <c r="Q625" s="146" t="str">
        <f t="shared" ref="Q625:S625" si="629">+F625</f>
        <v>7-Dépenses</v>
      </c>
      <c r="R625" s="145" t="str">
        <f t="shared" si="629"/>
        <v>92</v>
      </c>
      <c r="S625" s="146" t="str">
        <f t="shared" si="629"/>
        <v>_</v>
      </c>
      <c r="T625" s="165" t="str">
        <f>+VLOOKUP($L625,Data_Validation!$A:$D,1,0)</f>
        <v>92G</v>
      </c>
      <c r="U625" s="150" t="str">
        <f>+VLOOKUP($L625,Data_Validation!$A:$D,3,0)</f>
        <v>pièces</v>
      </c>
      <c r="V625" s="150" t="str">
        <f>+VLOOKUP($L625,Data_Validation!$A:$D,4,0)</f>
        <v>Location équipement</v>
      </c>
      <c r="W625" s="150" t="str">
        <f>+VLOOKUP($L625,Data_Validation!$A:$E,5,0)</f>
        <v>$</v>
      </c>
      <c r="X625" s="150">
        <f>+VLOOKUP($L625,Data_Validation!$A:$F,6,0)</f>
        <v>0</v>
      </c>
    </row>
    <row r="626" spans="1:24" ht="15" customHeight="1">
      <c r="A626" s="141" t="s">
        <v>1829</v>
      </c>
      <c r="B626" s="141" t="s">
        <v>1828</v>
      </c>
      <c r="C626" s="151">
        <v>-229.58</v>
      </c>
      <c r="D626" s="151">
        <v>-16.27</v>
      </c>
      <c r="E626" s="151">
        <v>-245.85</v>
      </c>
      <c r="F626" s="141" t="s">
        <v>2618</v>
      </c>
      <c r="G626" s="141" t="s">
        <v>1828</v>
      </c>
      <c r="H626" s="143" t="s">
        <v>452</v>
      </c>
      <c r="I626" s="151"/>
      <c r="J626" s="151"/>
      <c r="K626" s="151"/>
      <c r="L626" s="145" t="str">
        <f t="shared" si="514"/>
        <v>801</v>
      </c>
      <c r="M626" s="146" t="str">
        <f t="shared" si="515"/>
        <v>INTERETS GAGNES</v>
      </c>
      <c r="N626" s="147">
        <f>+IF(OR($Q626=Parametres!$G$2,$Q626=Parametres!$G$3),I626,C626)</f>
        <v>-229.58</v>
      </c>
      <c r="O626" s="147">
        <f>+IF(OR($Q626=Parametres!$G$2,$Q626=Parametres!$G$3),J626,D626)</f>
        <v>-16.27</v>
      </c>
      <c r="P626" s="147">
        <f>+IF(OR($Q626=Parametres!$G$2,$Q626=Parametres!$G$3),K626,E626)</f>
        <v>-245.85</v>
      </c>
      <c r="Q626" s="146" t="str">
        <f t="shared" ref="Q626:S626" si="630">+F626</f>
        <v>8-Autres revenus</v>
      </c>
      <c r="R626" s="145" t="str">
        <f t="shared" si="630"/>
        <v>801</v>
      </c>
      <c r="S626" s="146" t="str">
        <f t="shared" si="630"/>
        <v>_</v>
      </c>
      <c r="T626" s="149" t="str">
        <f>+VLOOKUP($L626,Data_Validation!$A:$D,1,0)</f>
        <v>801</v>
      </c>
      <c r="U626" s="150" t="str">
        <f>+VLOOKUP($L626,Data_Validation!$A:$D,3,0)</f>
        <v>TOTAL  DES  REVENUS  ET  DÉPENSES</v>
      </c>
      <c r="V626" s="150" t="str">
        <f>+VLOOKUP($L626,Data_Validation!$A:$D,4,0)</f>
        <v>Revenus autres</v>
      </c>
      <c r="W626" s="150" t="str">
        <f>+VLOOKUP($L626,Data_Validation!$A:$E,5,0)</f>
        <v>$</v>
      </c>
      <c r="X626" s="150">
        <f>+VLOOKUP($L626,Data_Validation!$A:$F,6,0)</f>
        <v>0</v>
      </c>
    </row>
    <row r="627" spans="1:24" ht="15" customHeight="1">
      <c r="A627" s="141" t="s">
        <v>456</v>
      </c>
      <c r="B627" s="141" t="s">
        <v>1831</v>
      </c>
      <c r="C627" s="151">
        <v>-50913.19</v>
      </c>
      <c r="D627" s="151">
        <v>-1.89</v>
      </c>
      <c r="E627" s="151">
        <v>-50915.08</v>
      </c>
      <c r="F627" s="141" t="s">
        <v>2618</v>
      </c>
      <c r="G627" s="141" t="s">
        <v>1831</v>
      </c>
      <c r="H627" s="143" t="s">
        <v>452</v>
      </c>
      <c r="I627" s="151"/>
      <c r="J627" s="151"/>
      <c r="K627" s="151"/>
      <c r="L627" s="145" t="str">
        <f t="shared" si="514"/>
        <v>805</v>
      </c>
      <c r="M627" s="146" t="str">
        <f t="shared" si="515"/>
        <v>AUTRES REVENUS</v>
      </c>
      <c r="N627" s="147">
        <f>+IF(OR($Q627=Parametres!$G$2,$Q627=Parametres!$G$3),I627,C627)</f>
        <v>-50913.19</v>
      </c>
      <c r="O627" s="147">
        <f>+IF(OR($Q627=Parametres!$G$2,$Q627=Parametres!$G$3),J627,D627)</f>
        <v>-1.89</v>
      </c>
      <c r="P627" s="147">
        <f>+IF(OR($Q627=Parametres!$G$2,$Q627=Parametres!$G$3),K627,E627)</f>
        <v>-50915.08</v>
      </c>
      <c r="Q627" s="146" t="str">
        <f t="shared" ref="Q627:S627" si="631">+F627</f>
        <v>8-Autres revenus</v>
      </c>
      <c r="R627" s="145" t="str">
        <f t="shared" si="631"/>
        <v>805</v>
      </c>
      <c r="S627" s="146" t="str">
        <f t="shared" si="631"/>
        <v>_</v>
      </c>
      <c r="T627" s="165" t="str">
        <f>+VLOOKUP($L627,Data_Validation!$A:$D,1,0)</f>
        <v>805</v>
      </c>
      <c r="U627" s="150" t="str">
        <f>+VLOOKUP($L627,Data_Validation!$A:$D,3,0)</f>
        <v>TOTAL  DES  REVENUS  ET  DÉPENSES</v>
      </c>
      <c r="V627" s="150" t="str">
        <f>+VLOOKUP($L627,Data_Validation!$A:$D,4,0)</f>
        <v>Revenus autres</v>
      </c>
      <c r="W627" s="150" t="str">
        <f>+VLOOKUP($L627,Data_Validation!$A:$E,5,0)</f>
        <v>$</v>
      </c>
      <c r="X627" s="150">
        <f>+VLOOKUP($L627,Data_Validation!$A:$F,6,0)</f>
        <v>0</v>
      </c>
    </row>
    <row r="628" spans="1:24" ht="15" customHeight="1">
      <c r="A628" s="141" t="s">
        <v>2630</v>
      </c>
      <c r="B628" s="141" t="s">
        <v>2631</v>
      </c>
      <c r="C628" s="151">
        <v>-119000</v>
      </c>
      <c r="D628" s="151">
        <v>-22610</v>
      </c>
      <c r="E628" s="151">
        <v>-141610</v>
      </c>
      <c r="F628" s="141" t="s">
        <v>2618</v>
      </c>
      <c r="G628" s="141" t="s">
        <v>2632</v>
      </c>
      <c r="H628" s="143" t="s">
        <v>452</v>
      </c>
      <c r="I628" s="151"/>
      <c r="J628" s="151"/>
      <c r="K628" s="151"/>
      <c r="L628" s="145" t="str">
        <f t="shared" si="514"/>
        <v>806A</v>
      </c>
      <c r="M628" s="146" t="str">
        <f t="shared" si="515"/>
        <v>FRAIS D'ADMINISTRATION NEUF</v>
      </c>
      <c r="N628" s="147">
        <f>+IF(OR($Q628=Parametres!$G$2,$Q628=Parametres!$G$3),I628,C628)</f>
        <v>-119000</v>
      </c>
      <c r="O628" s="147">
        <f>+IF(OR($Q628=Parametres!$G$2,$Q628=Parametres!$G$3),J628,D628)</f>
        <v>-22610</v>
      </c>
      <c r="P628" s="147">
        <f>+IF(OR($Q628=Parametres!$G$2,$Q628=Parametres!$G$3),K628,E628)</f>
        <v>-141610</v>
      </c>
      <c r="Q628" s="146" t="str">
        <f t="shared" ref="Q628:S628" si="632">+F628</f>
        <v>8-Autres revenus</v>
      </c>
      <c r="R628" s="145" t="str">
        <f t="shared" si="632"/>
        <v>806</v>
      </c>
      <c r="S628" s="146" t="str">
        <f t="shared" si="632"/>
        <v>_</v>
      </c>
      <c r="T628" s="165" t="str">
        <f>+VLOOKUP($L628,Data_Validation!$A:$D,1,0)</f>
        <v>806A</v>
      </c>
      <c r="U628" s="150" t="str">
        <f>+VLOOKUP($L628,Data_Validation!$A:$D,3,0)</f>
        <v>Véhicules neufs</v>
      </c>
      <c r="V628" s="150" t="str">
        <f>+VLOOKUP($L628,Data_Validation!$A:$D,4,0)</f>
        <v>Frais administration</v>
      </c>
      <c r="W628" s="150" t="str">
        <f>+VLOOKUP($L628,Data_Validation!$A:$E,5,0)</f>
        <v>$</v>
      </c>
      <c r="X628" s="150">
        <f>+VLOOKUP($L628,Data_Validation!$A:$F,6,0)</f>
        <v>0</v>
      </c>
    </row>
    <row r="629" spans="1:24" ht="15" customHeight="1">
      <c r="A629" s="141" t="s">
        <v>2637</v>
      </c>
      <c r="B629" s="141" t="s">
        <v>2638</v>
      </c>
      <c r="C629" s="151">
        <v>-88655</v>
      </c>
      <c r="D629" s="151">
        <v>-6545</v>
      </c>
      <c r="E629" s="151">
        <v>-95200</v>
      </c>
      <c r="F629" s="141" t="s">
        <v>2618</v>
      </c>
      <c r="G629" s="141" t="s">
        <v>2632</v>
      </c>
      <c r="H629" s="143" t="s">
        <v>452</v>
      </c>
      <c r="I629" s="151"/>
      <c r="J629" s="151"/>
      <c r="K629" s="151"/>
      <c r="L629" s="145" t="str">
        <f t="shared" si="514"/>
        <v>806C</v>
      </c>
      <c r="M629" s="146" t="str">
        <f t="shared" si="515"/>
        <v>FRAIS ADMINISTRATION USAGE</v>
      </c>
      <c r="N629" s="147">
        <f>+IF(OR($Q629=Parametres!$G$2,$Q629=Parametres!$G$3),I629,C629)</f>
        <v>-88655</v>
      </c>
      <c r="O629" s="147">
        <f>+IF(OR($Q629=Parametres!$G$2,$Q629=Parametres!$G$3),J629,D629)</f>
        <v>-6545</v>
      </c>
      <c r="P629" s="147">
        <f>+IF(OR($Q629=Parametres!$G$2,$Q629=Parametres!$G$3),K629,E629)</f>
        <v>-95200</v>
      </c>
      <c r="Q629" s="146" t="str">
        <f t="shared" ref="Q629:S629" si="633">+F629</f>
        <v>8-Autres revenus</v>
      </c>
      <c r="R629" s="145" t="str">
        <f t="shared" si="633"/>
        <v>806</v>
      </c>
      <c r="S629" s="146" t="str">
        <f t="shared" si="633"/>
        <v>_</v>
      </c>
      <c r="T629" s="149" t="str">
        <f>+VLOOKUP($L629,Data_Validation!$A:$D,1,0)</f>
        <v>806C</v>
      </c>
      <c r="U629" s="150" t="str">
        <f>+VLOOKUP($L629,Data_Validation!$A:$D,3,0)</f>
        <v>Véhicules usagés</v>
      </c>
      <c r="V629" s="150" t="str">
        <f>+VLOOKUP($L629,Data_Validation!$A:$D,4,0)</f>
        <v>Frais administration</v>
      </c>
      <c r="W629" s="150" t="str">
        <f>+VLOOKUP($L629,Data_Validation!$A:$E,5,0)</f>
        <v>$</v>
      </c>
      <c r="X629" s="150">
        <f>+VLOOKUP($L629,Data_Validation!$A:$F,6,0)</f>
        <v>0</v>
      </c>
    </row>
    <row r="630" spans="1:24" ht="15" customHeight="1">
      <c r="A630" s="141" t="s">
        <v>2645</v>
      </c>
      <c r="B630" s="141" t="s">
        <v>2646</v>
      </c>
      <c r="C630" s="151">
        <v>-196218.95</v>
      </c>
      <c r="D630" s="151">
        <v>-28611.94</v>
      </c>
      <c r="E630" s="151">
        <v>-224830.89</v>
      </c>
      <c r="F630" s="141" t="s">
        <v>2618</v>
      </c>
      <c r="G630" s="141" t="s">
        <v>2647</v>
      </c>
      <c r="H630" s="143" t="s">
        <v>452</v>
      </c>
      <c r="I630" s="151"/>
      <c r="J630" s="151"/>
      <c r="K630" s="151"/>
      <c r="L630" s="145" t="str">
        <f t="shared" si="514"/>
        <v>814A</v>
      </c>
      <c r="M630" s="146" t="str">
        <f t="shared" si="515"/>
        <v>MSP - BMW</v>
      </c>
      <c r="N630" s="147">
        <f>+IF(OR($Q630=Parametres!$G$2,$Q630=Parametres!$G$3),I630,C630)</f>
        <v>-196218.95</v>
      </c>
      <c r="O630" s="147">
        <f>+IF(OR($Q630=Parametres!$G$2,$Q630=Parametres!$G$3),J630,D630)</f>
        <v>-28611.94</v>
      </c>
      <c r="P630" s="147">
        <f>+IF(OR($Q630=Parametres!$G$2,$Q630=Parametres!$G$3),K630,E630)</f>
        <v>-224830.89</v>
      </c>
      <c r="Q630" s="146" t="str">
        <f t="shared" ref="Q630:S630" si="634">+F630</f>
        <v>8-Autres revenus</v>
      </c>
      <c r="R630" s="145" t="str">
        <f t="shared" si="634"/>
        <v>814</v>
      </c>
      <c r="S630" s="146" t="str">
        <f t="shared" si="634"/>
        <v>_</v>
      </c>
      <c r="T630" s="150" t="str">
        <f>+VLOOKUP($L630,Data_Validation!$A:$D,1,0)</f>
        <v>814A</v>
      </c>
      <c r="U630" s="150" t="str">
        <f>+VLOOKUP($L630,Data_Validation!$A:$D,3,0)</f>
        <v>TOTAL  DES  REVENUS  ET  DÉPENSES</v>
      </c>
      <c r="V630" s="150" t="str">
        <f>+VLOOKUP($L630,Data_Validation!$A:$D,4,0)</f>
        <v>Facility Fund</v>
      </c>
      <c r="W630" s="150" t="str">
        <f>+VLOOKUP($L630,Data_Validation!$A:$E,5,0)</f>
        <v>$</v>
      </c>
      <c r="X630" s="150">
        <f>+VLOOKUP($L630,Data_Validation!$A:$F,6,0)</f>
        <v>0</v>
      </c>
    </row>
    <row r="631" spans="1:24" ht="15" customHeight="1">
      <c r="A631" s="141" t="s">
        <v>1835</v>
      </c>
      <c r="B631" s="141" t="s">
        <v>1834</v>
      </c>
      <c r="C631" s="151">
        <v>-310608.33</v>
      </c>
      <c r="D631" s="151">
        <v>-86785.1</v>
      </c>
      <c r="E631" s="151">
        <v>-397393.43</v>
      </c>
      <c r="F631" s="141" t="s">
        <v>2618</v>
      </c>
      <c r="G631" s="141" t="s">
        <v>1834</v>
      </c>
      <c r="H631" s="143" t="s">
        <v>452</v>
      </c>
      <c r="I631" s="151"/>
      <c r="J631" s="151"/>
      <c r="K631" s="151"/>
      <c r="L631" s="145" t="str">
        <f t="shared" si="514"/>
        <v>815</v>
      </c>
      <c r="M631" s="146" t="str">
        <f t="shared" si="515"/>
        <v>REVENU RBSC BMW</v>
      </c>
      <c r="N631" s="147">
        <f>+IF(OR($Q631=Parametres!$G$2,$Q631=Parametres!$G$3),I631,C631)</f>
        <v>-310608.33</v>
      </c>
      <c r="O631" s="147">
        <f>+IF(OR($Q631=Parametres!$G$2,$Q631=Parametres!$G$3),J631,D631)</f>
        <v>-86785.1</v>
      </c>
      <c r="P631" s="147">
        <f>+IF(OR($Q631=Parametres!$G$2,$Q631=Parametres!$G$3),K631,E631)</f>
        <v>-397393.43</v>
      </c>
      <c r="Q631" s="146" t="str">
        <f t="shared" ref="Q631:S631" si="635">+F631</f>
        <v>8-Autres revenus</v>
      </c>
      <c r="R631" s="145" t="str">
        <f t="shared" si="635"/>
        <v>815</v>
      </c>
      <c r="S631" s="146" t="str">
        <f t="shared" si="635"/>
        <v>_</v>
      </c>
      <c r="T631" s="149" t="str">
        <f>+VLOOKUP($L631,Data_Validation!$A:$D,1,0)</f>
        <v>815</v>
      </c>
      <c r="U631" s="150" t="str">
        <f>+VLOOKUP($L631,Data_Validation!$A:$D,3,0)</f>
        <v>Véhicules neufs</v>
      </c>
      <c r="V631" s="150" t="str">
        <f>+VLOOKUP($L631,Data_Validation!$A:$D,4,0)</f>
        <v>RBSC NEUF</v>
      </c>
      <c r="W631" s="150" t="str">
        <f>+VLOOKUP($L631,Data_Validation!$A:$E,5,0)</f>
        <v>$</v>
      </c>
      <c r="X631" s="150">
        <f>+VLOOKUP($L631,Data_Validation!$A:$F,6,0)</f>
        <v>0</v>
      </c>
    </row>
    <row r="632" spans="1:24" ht="15" customHeight="1">
      <c r="A632" s="141" t="s">
        <v>2656</v>
      </c>
      <c r="B632" s="141" t="s">
        <v>2657</v>
      </c>
      <c r="C632" s="151">
        <v>-33325</v>
      </c>
      <c r="D632" s="151">
        <v>-2250</v>
      </c>
      <c r="E632" s="151">
        <v>-35575</v>
      </c>
      <c r="F632" s="141" t="s">
        <v>2618</v>
      </c>
      <c r="G632" s="141" t="s">
        <v>1834</v>
      </c>
      <c r="H632" s="143" t="s">
        <v>452</v>
      </c>
      <c r="I632" s="151"/>
      <c r="J632" s="151"/>
      <c r="K632" s="151"/>
      <c r="L632" s="145" t="str">
        <f t="shared" si="514"/>
        <v>815C</v>
      </c>
      <c r="M632" s="146" t="str">
        <f t="shared" si="515"/>
        <v>REVENU RBSC BMW USAGE</v>
      </c>
      <c r="N632" s="147">
        <f>+IF(OR($Q632=Parametres!$G$2,$Q632=Parametres!$G$3),I632,C632)</f>
        <v>-33325</v>
      </c>
      <c r="O632" s="147">
        <f>+IF(OR($Q632=Parametres!$G$2,$Q632=Parametres!$G$3),J632,D632)</f>
        <v>-2250</v>
      </c>
      <c r="P632" s="147">
        <f>+IF(OR($Q632=Parametres!$G$2,$Q632=Parametres!$G$3),K632,E632)</f>
        <v>-35575</v>
      </c>
      <c r="Q632" s="146" t="str">
        <f t="shared" ref="Q632:S632" si="636">+F632</f>
        <v>8-Autres revenus</v>
      </c>
      <c r="R632" s="145" t="str">
        <f t="shared" si="636"/>
        <v>815</v>
      </c>
      <c r="S632" s="146" t="str">
        <f t="shared" si="636"/>
        <v>_</v>
      </c>
      <c r="T632" s="165" t="str">
        <f>+VLOOKUP($L632,Data_Validation!$A:$D,1,0)</f>
        <v>815C</v>
      </c>
      <c r="U632" s="150" t="str">
        <f>+VLOOKUP($L632,Data_Validation!$A:$D,3,0)</f>
        <v>Véhicules usagés</v>
      </c>
      <c r="V632" s="150" t="str">
        <f>+VLOOKUP($L632,Data_Validation!$A:$D,4,0)</f>
        <v>RBSC used</v>
      </c>
      <c r="W632" s="150" t="str">
        <f>+VLOOKUP($L632,Data_Validation!$A:$E,5,0)</f>
        <v>$</v>
      </c>
      <c r="X632" s="150">
        <f>+VLOOKUP($L632,Data_Validation!$A:$F,6,0)</f>
        <v>0</v>
      </c>
    </row>
    <row r="633" spans="1:24" ht="15" customHeight="1">
      <c r="A633" s="141" t="s">
        <v>1838</v>
      </c>
      <c r="B633" s="141" t="s">
        <v>1837</v>
      </c>
      <c r="C633" s="151">
        <v>-24675</v>
      </c>
      <c r="D633" s="151">
        <v>0</v>
      </c>
      <c r="E633" s="151">
        <v>-24675</v>
      </c>
      <c r="F633" s="141" t="s">
        <v>2662</v>
      </c>
      <c r="G633" s="141" t="s">
        <v>1837</v>
      </c>
      <c r="H633" s="143" t="s">
        <v>452</v>
      </c>
      <c r="I633" s="151"/>
      <c r="J633" s="151"/>
      <c r="K633" s="151"/>
      <c r="L633" s="145" t="str">
        <f t="shared" si="514"/>
        <v>817</v>
      </c>
      <c r="M633" s="146" t="str">
        <f t="shared" si="515"/>
        <v>REVENU PERFORMANCE 360</v>
      </c>
      <c r="N633" s="147">
        <f>+IF(OR($Q633=Parametres!$G$2,$Q633=Parametres!$G$3),I633,C633)</f>
        <v>-24675</v>
      </c>
      <c r="O633" s="147">
        <f>+IF(OR($Q633=Parametres!$G$2,$Q633=Parametres!$G$3),J633,D633)</f>
        <v>0</v>
      </c>
      <c r="P633" s="147">
        <f>+IF(OR($Q633=Parametres!$G$2,$Q633=Parametres!$G$3),K633,E633)</f>
        <v>-24675</v>
      </c>
      <c r="Q633" s="146" t="str">
        <f t="shared" ref="Q633:S633" si="637">+F633</f>
        <v>9-Autres déductions</v>
      </c>
      <c r="R633" s="145" t="str">
        <f t="shared" si="637"/>
        <v>817</v>
      </c>
      <c r="S633" s="146" t="str">
        <f t="shared" si="637"/>
        <v>_</v>
      </c>
      <c r="T633" s="165" t="str">
        <f>+VLOOKUP($L633,Data_Validation!$A:$D,1,0)</f>
        <v>817</v>
      </c>
      <c r="U633" s="150" t="str">
        <f>+VLOOKUP($L633,Data_Validation!$A:$D,3,0)</f>
        <v>Véhicules usagés</v>
      </c>
      <c r="V633" s="150" t="str">
        <f>+VLOOKUP($L633,Data_Validation!$A:$D,4,0)</f>
        <v>Programme 360</v>
      </c>
      <c r="W633" s="150" t="str">
        <f>+VLOOKUP($L633,Data_Validation!$A:$E,5,0)</f>
        <v>$</v>
      </c>
      <c r="X633" s="150">
        <f>+VLOOKUP($L633,Data_Validation!$A:$F,6,0)</f>
        <v>0</v>
      </c>
    </row>
    <row r="634" spans="1:24" ht="15" customHeight="1">
      <c r="A634" s="141" t="s">
        <v>1842</v>
      </c>
      <c r="B634" s="141" t="s">
        <v>1841</v>
      </c>
      <c r="C634" s="151">
        <v>34.119999999999997</v>
      </c>
      <c r="D634" s="151">
        <v>0</v>
      </c>
      <c r="E634" s="151">
        <v>34.119999999999997</v>
      </c>
      <c r="F634" s="141" t="s">
        <v>2662</v>
      </c>
      <c r="G634" s="141" t="s">
        <v>2250</v>
      </c>
      <c r="H634" s="143" t="s">
        <v>452</v>
      </c>
      <c r="I634" s="151"/>
      <c r="J634" s="151"/>
      <c r="K634" s="151"/>
      <c r="L634" s="145" t="str">
        <f t="shared" si="514"/>
        <v>851</v>
      </c>
      <c r="M634" s="146" t="str">
        <f t="shared" si="515"/>
        <v>INTERETS PAYES</v>
      </c>
      <c r="N634" s="147">
        <f>+IF(OR($Q634=Parametres!$G$2,$Q634=Parametres!$G$3),I634,C634)</f>
        <v>34.119999999999997</v>
      </c>
      <c r="O634" s="147">
        <f>+IF(OR($Q634=Parametres!$G$2,$Q634=Parametres!$G$3),J634,D634)</f>
        <v>0</v>
      </c>
      <c r="P634" s="147">
        <f>+IF(OR($Q634=Parametres!$G$2,$Q634=Parametres!$G$3),K634,E634)</f>
        <v>34.119999999999997</v>
      </c>
      <c r="Q634" s="146" t="str">
        <f t="shared" ref="Q634:S634" si="638">+F634</f>
        <v>9-Autres déductions</v>
      </c>
      <c r="R634" s="145" t="str">
        <f t="shared" si="638"/>
        <v>73</v>
      </c>
      <c r="S634" s="146" t="str">
        <f t="shared" si="638"/>
        <v>_</v>
      </c>
      <c r="T634" s="149" t="str">
        <f>+VLOOKUP($L634,Data_Validation!$A:$D,1,0)</f>
        <v>851</v>
      </c>
      <c r="U634" s="150" t="str">
        <f>+VLOOKUP($L634,Data_Validation!$A:$D,3,0)</f>
        <v>TOTAL  DES  REVENUS  ET  DÉPENSES</v>
      </c>
      <c r="V634" s="150" t="str">
        <f>+VLOOKUP($L634,Data_Validation!$A:$D,4,0)</f>
        <v>Revenus autres</v>
      </c>
      <c r="W634" s="150" t="str">
        <f>+VLOOKUP($L634,Data_Validation!$A:$E,5,0)</f>
        <v>$</v>
      </c>
      <c r="X634" s="150">
        <f>+VLOOKUP($L634,Data_Validation!$A:$F,6,0)</f>
        <v>0</v>
      </c>
    </row>
    <row r="635" spans="1:24" ht="15" customHeight="1">
      <c r="A635" s="141" t="s">
        <v>1844</v>
      </c>
      <c r="B635" s="141" t="s">
        <v>1843</v>
      </c>
      <c r="C635" s="151">
        <v>10</v>
      </c>
      <c r="D635" s="151">
        <v>0</v>
      </c>
      <c r="E635" s="151">
        <v>10</v>
      </c>
      <c r="F635" s="141" t="s">
        <v>2662</v>
      </c>
      <c r="G635" s="141" t="s">
        <v>1843</v>
      </c>
      <c r="H635" s="143" t="s">
        <v>452</v>
      </c>
      <c r="I635" s="151"/>
      <c r="J635" s="151"/>
      <c r="K635" s="151"/>
      <c r="L635" s="145" t="str">
        <f t="shared" si="514"/>
        <v>855</v>
      </c>
      <c r="M635" s="146" t="str">
        <f t="shared" si="515"/>
        <v>AUTRES DEDUCTIONS</v>
      </c>
      <c r="N635" s="147">
        <f>+IF(OR($Q635=Parametres!$G$2,$Q635=Parametres!$G$3),I635,C635)</f>
        <v>10</v>
      </c>
      <c r="O635" s="147">
        <f>+IF(OR($Q635=Parametres!$G$2,$Q635=Parametres!$G$3),J635,D635)</f>
        <v>0</v>
      </c>
      <c r="P635" s="147">
        <f>+IF(OR($Q635=Parametres!$G$2,$Q635=Parametres!$G$3),K635,E635)</f>
        <v>10</v>
      </c>
      <c r="Q635" s="146" t="str">
        <f t="shared" ref="Q635:S635" si="639">+F635</f>
        <v>9-Autres déductions</v>
      </c>
      <c r="R635" s="145" t="str">
        <f t="shared" si="639"/>
        <v>855</v>
      </c>
      <c r="S635" s="146" t="str">
        <f t="shared" si="639"/>
        <v>_</v>
      </c>
      <c r="T635" s="149" t="str">
        <f>+VLOOKUP($L635,Data_Validation!$A:$D,1,0)</f>
        <v>855</v>
      </c>
      <c r="U635" s="150" t="str">
        <f>+VLOOKUP($L635,Data_Validation!$A:$D,3,0)</f>
        <v>TOTAL  DES  REVENUS  ET  DÉPENSES</v>
      </c>
      <c r="V635" s="150" t="str">
        <f>+VLOOKUP($L635,Data_Validation!$A:$D,4,0)</f>
        <v>Revenus autres</v>
      </c>
      <c r="W635" s="150" t="str">
        <f>+VLOOKUP($L635,Data_Validation!$A:$E,5,0)</f>
        <v>$</v>
      </c>
      <c r="X635" s="150">
        <f>+VLOOKUP($L635,Data_Validation!$A:$F,6,0)</f>
        <v>0</v>
      </c>
    </row>
    <row r="636" spans="1:24" ht="15" customHeight="1">
      <c r="A636" s="141" t="s">
        <v>1991</v>
      </c>
      <c r="B636" s="141" t="s">
        <v>1990</v>
      </c>
      <c r="C636" s="151"/>
      <c r="D636" s="151"/>
      <c r="E636" s="151"/>
      <c r="F636" s="141" t="s">
        <v>29</v>
      </c>
      <c r="G636" s="141" t="s">
        <v>797</v>
      </c>
      <c r="H636" s="143" t="s">
        <v>452</v>
      </c>
      <c r="I636" s="151">
        <v>30</v>
      </c>
      <c r="J636" s="151">
        <v>-4</v>
      </c>
      <c r="K636" s="151">
        <v>26</v>
      </c>
      <c r="L636" s="145" t="str">
        <f t="shared" si="514"/>
        <v>230@</v>
      </c>
      <c r="M636" s="146" t="str">
        <f t="shared" si="515"/>
        <v># DE VOITURES NEUVES BMW</v>
      </c>
      <c r="N636" s="147">
        <f>+IF(OR($Q636=Parametres!$G$2,$Q636=Parametres!$G$3),I636,C636)</f>
        <v>30</v>
      </c>
      <c r="O636" s="147">
        <f>+IF(OR($Q636=Parametres!$G$2,$Q636=Parametres!$G$3),J636,D636)</f>
        <v>-4</v>
      </c>
      <c r="P636" s="147">
        <f>+IF(OR($Q636=Parametres!$G$2,$Q636=Parametres!$G$3),K636,E636)</f>
        <v>26</v>
      </c>
      <c r="Q636" s="146" t="str">
        <f t="shared" ref="Q636:S636" si="640">+F636</f>
        <v>10-Compte compteur</v>
      </c>
      <c r="R636" s="145" t="str">
        <f t="shared" si="640"/>
        <v>230</v>
      </c>
      <c r="S636" s="146" t="str">
        <f t="shared" si="640"/>
        <v>_</v>
      </c>
      <c r="T636" s="165" t="str">
        <f>+VLOOKUP($L636,Data_Validation!$A:$D,1,0)</f>
        <v>230@</v>
      </c>
      <c r="U636" s="150" t="str">
        <f>+VLOOKUP($L636,Data_Validation!$A:$D,3,0)</f>
        <v>Autres</v>
      </c>
      <c r="V636" s="150">
        <f>+VLOOKUP($L636,Data_Validation!$A:$D,4,0)</f>
        <v>0</v>
      </c>
      <c r="W636" s="150">
        <f>+VLOOKUP($L636,Data_Validation!$A:$E,5,0)</f>
        <v>0</v>
      </c>
      <c r="X636" s="150">
        <f>+VLOOKUP($L636,Data_Validation!$A:$F,6,0)</f>
        <v>0</v>
      </c>
    </row>
    <row r="637" spans="1:24" ht="15" customHeight="1">
      <c r="A637" s="141" t="s">
        <v>1993</v>
      </c>
      <c r="B637" s="141" t="s">
        <v>1992</v>
      </c>
      <c r="C637" s="151"/>
      <c r="D637" s="151"/>
      <c r="E637" s="151"/>
      <c r="F637" s="141" t="s">
        <v>29</v>
      </c>
      <c r="G637" s="141" t="s">
        <v>799</v>
      </c>
      <c r="H637" s="143" t="s">
        <v>452</v>
      </c>
      <c r="I637" s="151">
        <v>54</v>
      </c>
      <c r="J637" s="151">
        <v>-5</v>
      </c>
      <c r="K637" s="151">
        <v>49</v>
      </c>
      <c r="L637" s="145" t="str">
        <f t="shared" si="514"/>
        <v>232@</v>
      </c>
      <c r="M637" s="146" t="str">
        <f t="shared" si="515"/>
        <v># DE CAMIONS NEUFS BMW</v>
      </c>
      <c r="N637" s="147">
        <f>+IF(OR($Q637=Parametres!$G$2,$Q637=Parametres!$G$3),I637,C637)</f>
        <v>54</v>
      </c>
      <c r="O637" s="147">
        <f>+IF(OR($Q637=Parametres!$G$2,$Q637=Parametres!$G$3),J637,D637)</f>
        <v>-5</v>
      </c>
      <c r="P637" s="147">
        <f>+IF(OR($Q637=Parametres!$G$2,$Q637=Parametres!$G$3),K637,E637)</f>
        <v>49</v>
      </c>
      <c r="Q637" s="146" t="str">
        <f t="shared" ref="Q637:S637" si="641">+F637</f>
        <v>10-Compte compteur</v>
      </c>
      <c r="R637" s="145" t="str">
        <f t="shared" si="641"/>
        <v>232</v>
      </c>
      <c r="S637" s="146" t="str">
        <f t="shared" si="641"/>
        <v>_</v>
      </c>
      <c r="T637" s="150" t="str">
        <f>+VLOOKUP($L637,Data_Validation!$A:$D,1,0)</f>
        <v>232@</v>
      </c>
      <c r="U637" s="150" t="str">
        <f>+VLOOKUP($L637,Data_Validation!$A:$D,3,0)</f>
        <v>Autres</v>
      </c>
      <c r="V637" s="150">
        <f>+VLOOKUP($L637,Data_Validation!$A:$D,4,0)</f>
        <v>0</v>
      </c>
      <c r="W637" s="150">
        <f>+VLOOKUP($L637,Data_Validation!$A:$E,5,0)</f>
        <v>0</v>
      </c>
      <c r="X637" s="150">
        <f>+VLOOKUP($L637,Data_Validation!$A:$F,6,0)</f>
        <v>0</v>
      </c>
    </row>
    <row r="638" spans="1:24" ht="15" customHeight="1">
      <c r="A638" s="141" t="s">
        <v>1997</v>
      </c>
      <c r="B638" s="141" t="s">
        <v>1996</v>
      </c>
      <c r="C638" s="151"/>
      <c r="D638" s="151"/>
      <c r="E638" s="151"/>
      <c r="F638" s="141" t="s">
        <v>29</v>
      </c>
      <c r="G638" s="141" t="s">
        <v>801</v>
      </c>
      <c r="H638" s="143" t="s">
        <v>452</v>
      </c>
      <c r="I638" s="151">
        <v>11</v>
      </c>
      <c r="J638" s="151">
        <v>0</v>
      </c>
      <c r="K638" s="151">
        <v>11</v>
      </c>
      <c r="L638" s="145" t="str">
        <f t="shared" si="514"/>
        <v>234@</v>
      </c>
      <c r="M638" s="146" t="str">
        <f t="shared" si="515"/>
        <v># OF INVENTAIRE VEHICULES I</v>
      </c>
      <c r="N638" s="147">
        <f>+IF(OR($Q638=Parametres!$G$2,$Q638=Parametres!$G$3),I638,C638)</f>
        <v>11</v>
      </c>
      <c r="O638" s="147">
        <f>+IF(OR($Q638=Parametres!$G$2,$Q638=Parametres!$G$3),J638,D638)</f>
        <v>0</v>
      </c>
      <c r="P638" s="147">
        <f>+IF(OR($Q638=Parametres!$G$2,$Q638=Parametres!$G$3),K638,E638)</f>
        <v>11</v>
      </c>
      <c r="Q638" s="146" t="str">
        <f t="shared" ref="Q638:S638" si="642">+F638</f>
        <v>10-Compte compteur</v>
      </c>
      <c r="R638" s="145" t="str">
        <f t="shared" si="642"/>
        <v>234</v>
      </c>
      <c r="S638" s="146" t="str">
        <f t="shared" si="642"/>
        <v>_</v>
      </c>
      <c r="T638" s="492" t="str">
        <f>+VLOOKUP($L638,Data_Validation!$A:$D,1,0)</f>
        <v>234@</v>
      </c>
      <c r="U638" s="150" t="str">
        <f>+VLOOKUP($L638,Data_Validation!$A:$D,3,0)</f>
        <v>Autres</v>
      </c>
      <c r="V638" s="150">
        <f>+VLOOKUP($L638,Data_Validation!$A:$D,4,0)</f>
        <v>0</v>
      </c>
      <c r="W638" s="150">
        <f>+VLOOKUP($L638,Data_Validation!$A:$E,5,0)</f>
        <v>0</v>
      </c>
      <c r="X638" s="150">
        <f>+VLOOKUP($L638,Data_Validation!$A:$F,6,0)</f>
        <v>0</v>
      </c>
    </row>
    <row r="639" spans="1:24" ht="15.75" customHeight="1">
      <c r="A639" s="141" t="s">
        <v>2012</v>
      </c>
      <c r="B639" s="141" t="s">
        <v>2011</v>
      </c>
      <c r="C639" s="151"/>
      <c r="D639" s="151"/>
      <c r="E639" s="151"/>
      <c r="F639" s="141" t="s">
        <v>29</v>
      </c>
      <c r="G639" s="141" t="s">
        <v>803</v>
      </c>
      <c r="H639" s="143" t="s">
        <v>452</v>
      </c>
      <c r="I639" s="151">
        <v>12</v>
      </c>
      <c r="J639" s="151">
        <v>10</v>
      </c>
      <c r="K639" s="151">
        <v>22</v>
      </c>
      <c r="L639" s="145" t="str">
        <f t="shared" si="514"/>
        <v>240A@</v>
      </c>
      <c r="M639" s="146" t="str">
        <f t="shared" si="515"/>
        <v># DE VOITURES USAGEES BMW</v>
      </c>
      <c r="N639" s="147">
        <f>+IF(OR($Q639=Parametres!$G$2,$Q639=Parametres!$G$3),I639,C639)</f>
        <v>12</v>
      </c>
      <c r="O639" s="147">
        <f>+IF(OR($Q639=Parametres!$G$2,$Q639=Parametres!$G$3),J639,D639)</f>
        <v>10</v>
      </c>
      <c r="P639" s="147">
        <f>+IF(OR($Q639=Parametres!$G$2,$Q639=Parametres!$G$3),K639,E639)</f>
        <v>22</v>
      </c>
      <c r="Q639" s="146" t="str">
        <f t="shared" ref="Q639:S639" si="643">+F639</f>
        <v>10-Compte compteur</v>
      </c>
      <c r="R639" s="145" t="str">
        <f t="shared" si="643"/>
        <v>240A</v>
      </c>
      <c r="S639" s="146" t="str">
        <f t="shared" si="643"/>
        <v>_</v>
      </c>
      <c r="T639" s="150" t="str">
        <f>+VLOOKUP($L639,Data_Validation!$A:$D,1,0)</f>
        <v>240A@</v>
      </c>
      <c r="U639" s="150" t="str">
        <f>+VLOOKUP($L639,Data_Validation!$A:$D,3,0)</f>
        <v>Autres</v>
      </c>
      <c r="V639" s="150">
        <f>+VLOOKUP($L639,Data_Validation!$A:$D,4,0)</f>
        <v>0</v>
      </c>
      <c r="W639" s="150">
        <f>+VLOOKUP($L639,Data_Validation!$A:$E,5,0)</f>
        <v>0</v>
      </c>
      <c r="X639" s="150">
        <f>+VLOOKUP($L639,Data_Validation!$A:$F,6,0)</f>
        <v>0</v>
      </c>
    </row>
    <row r="640" spans="1:24" ht="15.75" customHeight="1">
      <c r="A640" s="141" t="s">
        <v>2016</v>
      </c>
      <c r="B640" s="141" t="s">
        <v>2015</v>
      </c>
      <c r="C640" s="151"/>
      <c r="D640" s="151"/>
      <c r="E640" s="151"/>
      <c r="F640" s="141" t="s">
        <v>29</v>
      </c>
      <c r="G640" s="141" t="s">
        <v>805</v>
      </c>
      <c r="H640" s="143" t="s">
        <v>452</v>
      </c>
      <c r="I640" s="151">
        <v>15</v>
      </c>
      <c r="J640" s="151">
        <v>2</v>
      </c>
      <c r="K640" s="151">
        <v>17</v>
      </c>
      <c r="L640" s="145" t="str">
        <f t="shared" si="514"/>
        <v>240C@</v>
      </c>
      <c r="M640" s="146" t="str">
        <f t="shared" si="515"/>
        <v># DE VEHICULES USAGES AUTRES</v>
      </c>
      <c r="N640" s="147">
        <f>+IF(OR($Q640=Parametres!$G$2,$Q640=Parametres!$G$3),I640,C640)</f>
        <v>15</v>
      </c>
      <c r="O640" s="147">
        <f>+IF(OR($Q640=Parametres!$G$2,$Q640=Parametres!$G$3),J640,D640)</f>
        <v>2</v>
      </c>
      <c r="P640" s="147">
        <f>+IF(OR($Q640=Parametres!$G$2,$Q640=Parametres!$G$3),K640,E640)</f>
        <v>17</v>
      </c>
      <c r="Q640" s="146" t="str">
        <f t="shared" ref="Q640:S640" si="644">+F640</f>
        <v>10-Compte compteur</v>
      </c>
      <c r="R640" s="145" t="str">
        <f t="shared" si="644"/>
        <v>240C</v>
      </c>
      <c r="S640" s="146" t="str">
        <f t="shared" si="644"/>
        <v>_</v>
      </c>
      <c r="T640" s="149" t="str">
        <f>+VLOOKUP($L640,Data_Validation!$A:$D,1,0)</f>
        <v>240C@</v>
      </c>
      <c r="U640" s="150" t="str">
        <f>+VLOOKUP($L640,Data_Validation!$A:$D,3,0)</f>
        <v>Autres</v>
      </c>
      <c r="V640" s="150">
        <f>+VLOOKUP($L640,Data_Validation!$A:$D,4,0)</f>
        <v>0</v>
      </c>
      <c r="W640" s="150">
        <f>+VLOOKUP($L640,Data_Validation!$A:$E,5,0)</f>
        <v>0</v>
      </c>
      <c r="X640" s="150">
        <f>+VLOOKUP($L640,Data_Validation!$A:$F,6,0)</f>
        <v>0</v>
      </c>
    </row>
    <row r="641" spans="1:24" ht="15.75" customHeight="1">
      <c r="A641" s="141" t="s">
        <v>2019</v>
      </c>
      <c r="B641" s="141" t="s">
        <v>2017</v>
      </c>
      <c r="C641" s="151"/>
      <c r="D641" s="151"/>
      <c r="E641" s="151"/>
      <c r="F641" s="141" t="s">
        <v>29</v>
      </c>
      <c r="G641" s="141" t="s">
        <v>807</v>
      </c>
      <c r="H641" s="143" t="s">
        <v>452</v>
      </c>
      <c r="I641" s="151">
        <v>24</v>
      </c>
      <c r="J641" s="151">
        <v>6</v>
      </c>
      <c r="K641" s="151">
        <v>30</v>
      </c>
      <c r="L641" s="145" t="str">
        <f t="shared" si="514"/>
        <v>242A@</v>
      </c>
      <c r="M641" s="146" t="str">
        <f t="shared" si="515"/>
        <v># DE CAMIONS USAGES BMW</v>
      </c>
      <c r="N641" s="147">
        <f>+IF(OR($Q641=Parametres!$G$2,$Q641=Parametres!$G$3),I641,C641)</f>
        <v>24</v>
      </c>
      <c r="O641" s="147">
        <f>+IF(OR($Q641=Parametres!$G$2,$Q641=Parametres!$G$3),J641,D641)</f>
        <v>6</v>
      </c>
      <c r="P641" s="147">
        <f>+IF(OR($Q641=Parametres!$G$2,$Q641=Parametres!$G$3),K641,E641)</f>
        <v>30</v>
      </c>
      <c r="Q641" s="146" t="str">
        <f t="shared" ref="Q641:S641" si="645">+F641</f>
        <v>10-Compte compteur</v>
      </c>
      <c r="R641" s="145" t="str">
        <f t="shared" si="645"/>
        <v>242A</v>
      </c>
      <c r="S641" s="146" t="str">
        <f t="shared" si="645"/>
        <v>_</v>
      </c>
      <c r="T641" s="165" t="str">
        <f>+VLOOKUP($L641,Data_Validation!$A:$D,1,0)</f>
        <v>242A@</v>
      </c>
      <c r="U641" s="150" t="str">
        <f>+VLOOKUP($L641,Data_Validation!$A:$D,3,0)</f>
        <v>Autres</v>
      </c>
      <c r="V641" s="150">
        <f>+VLOOKUP($L641,Data_Validation!$A:$D,4,0)</f>
        <v>0</v>
      </c>
      <c r="W641" s="150">
        <f>+VLOOKUP($L641,Data_Validation!$A:$E,5,0)</f>
        <v>0</v>
      </c>
      <c r="X641" s="150">
        <f>+VLOOKUP($L641,Data_Validation!$A:$F,6,0)</f>
        <v>0</v>
      </c>
    </row>
    <row r="642" spans="1:24" ht="15.75" customHeight="1">
      <c r="A642" s="141" t="s">
        <v>2138</v>
      </c>
      <c r="B642" s="141" t="s">
        <v>2137</v>
      </c>
      <c r="C642" s="151"/>
      <c r="D642" s="151"/>
      <c r="E642" s="151"/>
      <c r="F642" s="141" t="s">
        <v>29</v>
      </c>
      <c r="G642" s="141" t="s">
        <v>1030</v>
      </c>
      <c r="H642" s="143" t="s">
        <v>452</v>
      </c>
      <c r="I642" s="151">
        <v>-2</v>
      </c>
      <c r="J642" s="151">
        <v>0</v>
      </c>
      <c r="K642" s="151">
        <v>-2</v>
      </c>
      <c r="L642" s="145" t="str">
        <f t="shared" si="514"/>
        <v>401A@</v>
      </c>
      <c r="M642" s="146" t="str">
        <f t="shared" si="515"/>
        <v># DE VTE - M240I COUPE</v>
      </c>
      <c r="N642" s="147">
        <f>+IF(OR($Q642=Parametres!$G$2,$Q642=Parametres!$G$3),I642,C642)</f>
        <v>-2</v>
      </c>
      <c r="O642" s="147">
        <f>+IF(OR($Q642=Parametres!$G$2,$Q642=Parametres!$G$3),J642,D642)</f>
        <v>0</v>
      </c>
      <c r="P642" s="147">
        <f>+IF(OR($Q642=Parametres!$G$2,$Q642=Parametres!$G$3),K642,E642)</f>
        <v>-2</v>
      </c>
      <c r="Q642" s="146" t="str">
        <f t="shared" ref="Q642:S642" si="646">+F642</f>
        <v>10-Compte compteur</v>
      </c>
      <c r="R642" s="145" t="str">
        <f t="shared" si="646"/>
        <v>401A</v>
      </c>
      <c r="S642" s="146" t="str">
        <f t="shared" si="646"/>
        <v>_</v>
      </c>
      <c r="T642" s="150" t="str">
        <f>+VLOOKUP($L642,Data_Validation!$A:$D,1,0)</f>
        <v>401A@</v>
      </c>
      <c r="U642" s="150" t="str">
        <f>+VLOOKUP($L642,Data_Validation!$A:$D,3,0)</f>
        <v>Véhicules neufs</v>
      </c>
      <c r="V642" s="150" t="str">
        <f>+VLOOKUP($L642,Data_Validation!$A:$D,4,0)</f>
        <v>Autos détail</v>
      </c>
      <c r="W642" s="150" t="str">
        <f>+VLOOKUP($L642,Data_Validation!$A:$E,5,0)</f>
        <v>nb</v>
      </c>
      <c r="X642" s="150">
        <f>+VLOOKUP($L642,Data_Validation!$A:$F,6,0)</f>
        <v>0</v>
      </c>
    </row>
    <row r="643" spans="1:24" ht="15.75" customHeight="1">
      <c r="A643" s="141" t="s">
        <v>2143</v>
      </c>
      <c r="B643" s="141" t="s">
        <v>2140</v>
      </c>
      <c r="C643" s="151"/>
      <c r="D643" s="151"/>
      <c r="E643" s="151"/>
      <c r="F643" s="141" t="s">
        <v>29</v>
      </c>
      <c r="G643" s="141" t="s">
        <v>1034</v>
      </c>
      <c r="H643" s="143" t="s">
        <v>452</v>
      </c>
      <c r="I643" s="151">
        <v>0</v>
      </c>
      <c r="J643" s="151">
        <v>-1</v>
      </c>
      <c r="K643" s="151">
        <v>-1</v>
      </c>
      <c r="L643" s="145" t="str">
        <f t="shared" si="514"/>
        <v>401B@</v>
      </c>
      <c r="M643" s="146" t="str">
        <f t="shared" si="515"/>
        <v># DE VTE - 228I XDR GRAN COUPE</v>
      </c>
      <c r="N643" s="147">
        <f>+IF(OR($Q643=Parametres!$G$2,$Q643=Parametres!$G$3),I643,C643)</f>
        <v>0</v>
      </c>
      <c r="O643" s="147">
        <f>+IF(OR($Q643=Parametres!$G$2,$Q643=Parametres!$G$3),J643,D643)</f>
        <v>-1</v>
      </c>
      <c r="P643" s="147">
        <f>+IF(OR($Q643=Parametres!$G$2,$Q643=Parametres!$G$3),K643,E643)</f>
        <v>-1</v>
      </c>
      <c r="Q643" s="146" t="str">
        <f t="shared" ref="Q643:S643" si="647">+F643</f>
        <v>10-Compte compteur</v>
      </c>
      <c r="R643" s="145" t="str">
        <f t="shared" si="647"/>
        <v>401B</v>
      </c>
      <c r="S643" s="146" t="str">
        <f t="shared" si="647"/>
        <v>_</v>
      </c>
      <c r="T643" s="165" t="str">
        <f>+VLOOKUP($L643,Data_Validation!$A:$D,1,0)</f>
        <v>401B@</v>
      </c>
      <c r="U643" s="150" t="str">
        <f>+VLOOKUP($L643,Data_Validation!$A:$D,3,0)</f>
        <v>Véhicules neufs</v>
      </c>
      <c r="V643" s="150" t="str">
        <f>+VLOOKUP($L643,Data_Validation!$A:$D,4,0)</f>
        <v>Autos détail</v>
      </c>
      <c r="W643" s="150" t="str">
        <f>+VLOOKUP($L643,Data_Validation!$A:$E,5,0)</f>
        <v>nb</v>
      </c>
      <c r="X643" s="150">
        <f>+VLOOKUP($L643,Data_Validation!$A:$F,6,0)</f>
        <v>0</v>
      </c>
    </row>
    <row r="644" spans="1:24" ht="15.75" customHeight="1">
      <c r="A644" s="141" t="s">
        <v>2145</v>
      </c>
      <c r="B644" s="141" t="s">
        <v>2144</v>
      </c>
      <c r="C644" s="151"/>
      <c r="D644" s="151"/>
      <c r="E644" s="151"/>
      <c r="F644" s="141" t="s">
        <v>29</v>
      </c>
      <c r="G644" s="141" t="s">
        <v>1038</v>
      </c>
      <c r="H644" s="143" t="s">
        <v>452</v>
      </c>
      <c r="I644" s="151">
        <v>0</v>
      </c>
      <c r="J644" s="151">
        <v>-1</v>
      </c>
      <c r="K644" s="151">
        <v>-1</v>
      </c>
      <c r="L644" s="145" t="str">
        <f t="shared" si="514"/>
        <v>401F@</v>
      </c>
      <c r="M644" s="146" t="str">
        <f t="shared" si="515"/>
        <v># OF VTES -VTE - M2</v>
      </c>
      <c r="N644" s="147">
        <f>+IF(OR($Q644=Parametres!$G$2,$Q644=Parametres!$G$3),I644,C644)</f>
        <v>0</v>
      </c>
      <c r="O644" s="147">
        <f>+IF(OR($Q644=Parametres!$G$2,$Q644=Parametres!$G$3),J644,D644)</f>
        <v>-1</v>
      </c>
      <c r="P644" s="147">
        <f>+IF(OR($Q644=Parametres!$G$2,$Q644=Parametres!$G$3),K644,E644)</f>
        <v>-1</v>
      </c>
      <c r="Q644" s="146" t="str">
        <f t="shared" ref="Q644:S644" si="648">+F644</f>
        <v>10-Compte compteur</v>
      </c>
      <c r="R644" s="145" t="str">
        <f t="shared" si="648"/>
        <v>401F</v>
      </c>
      <c r="S644" s="146" t="str">
        <f t="shared" si="648"/>
        <v>_</v>
      </c>
      <c r="T644" s="150" t="str">
        <f>+VLOOKUP($L644,Data_Validation!$A:$D,1,0)</f>
        <v>401F@</v>
      </c>
      <c r="U644" s="150" t="str">
        <f>+VLOOKUP($L644,Data_Validation!$A:$D,3,0)</f>
        <v>Véhicules neufs</v>
      </c>
      <c r="V644" s="150" t="str">
        <f>+VLOOKUP($L644,Data_Validation!$A:$D,4,0)</f>
        <v>Autos détail</v>
      </c>
      <c r="W644" s="150" t="str">
        <f>+VLOOKUP($L644,Data_Validation!$A:$E,5,0)</f>
        <v>NB</v>
      </c>
      <c r="X644" s="150">
        <f>+VLOOKUP($L644,Data_Validation!$A:$F,6,0)</f>
        <v>0</v>
      </c>
    </row>
    <row r="645" spans="1:24" ht="15.75" customHeight="1">
      <c r="A645" s="141" t="s">
        <v>1039</v>
      </c>
      <c r="B645" s="141" t="s">
        <v>2713</v>
      </c>
      <c r="C645" s="151"/>
      <c r="D645" s="151"/>
      <c r="E645" s="151"/>
      <c r="F645" s="141" t="s">
        <v>29</v>
      </c>
      <c r="G645" s="141" t="s">
        <v>1041</v>
      </c>
      <c r="H645" s="143" t="s">
        <v>452</v>
      </c>
      <c r="I645" s="151">
        <v>-1</v>
      </c>
      <c r="J645" s="151">
        <v>0</v>
      </c>
      <c r="K645" s="151">
        <v>-1</v>
      </c>
      <c r="L645" s="145" t="str">
        <f t="shared" si="514"/>
        <v>401G@</v>
      </c>
      <c r="M645" s="146" t="str">
        <f t="shared" si="515"/>
        <v>M2 CS</v>
      </c>
      <c r="N645" s="147">
        <f>+IF(OR($Q645=Parametres!$G$2,$Q645=Parametres!$G$3),I645,C645)</f>
        <v>-1</v>
      </c>
      <c r="O645" s="147">
        <f>+IF(OR($Q645=Parametres!$G$2,$Q645=Parametres!$G$3),J645,D645)</f>
        <v>0</v>
      </c>
      <c r="P645" s="147">
        <f>+IF(OR($Q645=Parametres!$G$2,$Q645=Parametres!$G$3),K645,E645)</f>
        <v>-1</v>
      </c>
      <c r="Q645" s="146" t="str">
        <f t="shared" ref="Q645:S645" si="649">+F645</f>
        <v>10-Compte compteur</v>
      </c>
      <c r="R645" s="145" t="str">
        <f t="shared" si="649"/>
        <v>401</v>
      </c>
      <c r="S645" s="146" t="str">
        <f t="shared" si="649"/>
        <v>_</v>
      </c>
      <c r="T645" s="165" t="str">
        <f>+VLOOKUP($L645,Data_Validation!$A:$D,1,0)</f>
        <v>401G@</v>
      </c>
      <c r="U645" s="150" t="str">
        <f>+VLOOKUP($L645,Data_Validation!$A:$D,3,0)</f>
        <v>Véhicules neufs</v>
      </c>
      <c r="V645" s="150" t="str">
        <f>+VLOOKUP($L645,Data_Validation!$A:$D,4,0)</f>
        <v>Autos détail</v>
      </c>
      <c r="W645" s="150" t="str">
        <f>+VLOOKUP($L645,Data_Validation!$A:$E,5,0)</f>
        <v>NB</v>
      </c>
      <c r="X645" s="150">
        <f>+VLOOKUP($L645,Data_Validation!$A:$F,6,0)</f>
        <v>0</v>
      </c>
    </row>
    <row r="646" spans="1:24" ht="15.75" customHeight="1">
      <c r="A646" s="141" t="s">
        <v>1043</v>
      </c>
      <c r="B646" s="141" t="s">
        <v>2157</v>
      </c>
      <c r="C646" s="151"/>
      <c r="D646" s="151"/>
      <c r="E646" s="151"/>
      <c r="F646" s="141" t="s">
        <v>29</v>
      </c>
      <c r="G646" s="141" t="s">
        <v>1045</v>
      </c>
      <c r="H646" s="143" t="s">
        <v>452</v>
      </c>
      <c r="I646" s="151">
        <v>-3</v>
      </c>
      <c r="J646" s="151">
        <v>-1</v>
      </c>
      <c r="K646" s="151">
        <v>-4</v>
      </c>
      <c r="L646" s="145" t="str">
        <f t="shared" si="514"/>
        <v>402E@</v>
      </c>
      <c r="M646" s="146" t="str">
        <f t="shared" si="515"/>
        <v>IX XDRIVE60</v>
      </c>
      <c r="N646" s="147">
        <f>+IF(OR($Q646=Parametres!$G$2,$Q646=Parametres!$G$3),I646,C646)</f>
        <v>-3</v>
      </c>
      <c r="O646" s="147">
        <f>+IF(OR($Q646=Parametres!$G$2,$Q646=Parametres!$G$3),J646,D646)</f>
        <v>-1</v>
      </c>
      <c r="P646" s="147">
        <f>+IF(OR($Q646=Parametres!$G$2,$Q646=Parametres!$G$3),K646,E646)</f>
        <v>-4</v>
      </c>
      <c r="Q646" s="146" t="str">
        <f t="shared" ref="Q646:S646" si="650">+F646</f>
        <v>10-Compte compteur</v>
      </c>
      <c r="R646" s="145" t="str">
        <f t="shared" si="650"/>
        <v>402</v>
      </c>
      <c r="S646" s="146" t="str">
        <f t="shared" si="650"/>
        <v>_</v>
      </c>
      <c r="T646" s="150" t="str">
        <f>+VLOOKUP($L646,Data_Validation!$A:$D,1,0)</f>
        <v>402E@</v>
      </c>
      <c r="U646" s="150" t="str">
        <f>+VLOOKUP($L646,Data_Validation!$A:$D,3,0)</f>
        <v>Véhicules neufs</v>
      </c>
      <c r="V646" s="150" t="str">
        <f>+VLOOKUP($L646,Data_Validation!$A:$D,4,0)</f>
        <v>Camions détail</v>
      </c>
      <c r="W646" s="150" t="str">
        <f>+VLOOKUP($L646,Data_Validation!$A:$E,5,0)</f>
        <v>NB</v>
      </c>
      <c r="X646" s="150">
        <f>+VLOOKUP($L646,Data_Validation!$A:$F,6,0)</f>
        <v>0</v>
      </c>
    </row>
    <row r="647" spans="1:24" ht="15.75" customHeight="1">
      <c r="A647" s="141" t="s">
        <v>2161</v>
      </c>
      <c r="B647" s="141" t="s">
        <v>2160</v>
      </c>
      <c r="C647" s="151"/>
      <c r="D647" s="151"/>
      <c r="E647" s="151"/>
      <c r="F647" s="141" t="s">
        <v>29</v>
      </c>
      <c r="G647" s="141" t="s">
        <v>1047</v>
      </c>
      <c r="H647" s="143" t="s">
        <v>452</v>
      </c>
      <c r="I647" s="151">
        <v>-2</v>
      </c>
      <c r="J647" s="151">
        <v>0</v>
      </c>
      <c r="K647" s="151">
        <v>-2</v>
      </c>
      <c r="L647" s="145" t="str">
        <f t="shared" si="514"/>
        <v>403I@</v>
      </c>
      <c r="M647" s="146" t="str">
        <f t="shared" si="515"/>
        <v># OF VTES -i4 M50i XDRIVE GRAN COUPE</v>
      </c>
      <c r="N647" s="147">
        <f>+IF(OR($Q647=Parametres!$G$2,$Q647=Parametres!$G$3),I647,C647)</f>
        <v>-2</v>
      </c>
      <c r="O647" s="147">
        <f>+IF(OR($Q647=Parametres!$G$2,$Q647=Parametres!$G$3),J647,D647)</f>
        <v>0</v>
      </c>
      <c r="P647" s="147">
        <f>+IF(OR($Q647=Parametres!$G$2,$Q647=Parametres!$G$3),K647,E647)</f>
        <v>-2</v>
      </c>
      <c r="Q647" s="146" t="str">
        <f t="shared" ref="Q647:S647" si="651">+F647</f>
        <v>10-Compte compteur</v>
      </c>
      <c r="R647" s="145" t="str">
        <f t="shared" si="651"/>
        <v>403I</v>
      </c>
      <c r="S647" s="146" t="str">
        <f t="shared" si="651"/>
        <v>_</v>
      </c>
      <c r="T647" s="150" t="str">
        <f>+VLOOKUP($L647,Data_Validation!$A:$D,1,0)</f>
        <v>403I@</v>
      </c>
      <c r="U647" s="150" t="str">
        <f>+VLOOKUP($L647,Data_Validation!$A:$D,3,0)</f>
        <v>Véhicules neufs</v>
      </c>
      <c r="V647" s="150" t="str">
        <f>+VLOOKUP($L647,Data_Validation!$A:$D,4,0)</f>
        <v>Autos détail</v>
      </c>
      <c r="W647" s="150" t="str">
        <f>+VLOOKUP($L647,Data_Validation!$A:$E,5,0)</f>
        <v>NB</v>
      </c>
      <c r="X647" s="150">
        <f>+VLOOKUP($L647,Data_Validation!$A:$F,6,0)</f>
        <v>0</v>
      </c>
    </row>
    <row r="648" spans="1:24" ht="15.75" customHeight="1">
      <c r="A648" s="141" t="s">
        <v>1048</v>
      </c>
      <c r="B648" s="141" t="s">
        <v>2167</v>
      </c>
      <c r="C648" s="151"/>
      <c r="D648" s="151"/>
      <c r="E648" s="151"/>
      <c r="F648" s="141" t="s">
        <v>29</v>
      </c>
      <c r="G648" s="141" t="s">
        <v>1049</v>
      </c>
      <c r="H648" s="143" t="s">
        <v>452</v>
      </c>
      <c r="I648" s="151">
        <v>-1</v>
      </c>
      <c r="J648" s="151">
        <v>-1</v>
      </c>
      <c r="K648" s="151">
        <v>-2</v>
      </c>
      <c r="L648" s="145" t="str">
        <f t="shared" si="514"/>
        <v>404J@</v>
      </c>
      <c r="M648" s="146" t="str">
        <f t="shared" si="515"/>
        <v>I4 EDRIVE40</v>
      </c>
      <c r="N648" s="147">
        <f>+IF(OR($Q648=Parametres!$G$2,$Q648=Parametres!$G$3),I648,C648)</f>
        <v>-1</v>
      </c>
      <c r="O648" s="147">
        <f>+IF(OR($Q648=Parametres!$G$2,$Q648=Parametres!$G$3),J648,D648)</f>
        <v>-1</v>
      </c>
      <c r="P648" s="147">
        <f>+IF(OR($Q648=Parametres!$G$2,$Q648=Parametres!$G$3),K648,E648)</f>
        <v>-2</v>
      </c>
      <c r="Q648" s="146" t="str">
        <f t="shared" ref="Q648:S648" si="652">+F648</f>
        <v>10-Compte compteur</v>
      </c>
      <c r="R648" s="145" t="str">
        <f t="shared" si="652"/>
        <v>404J</v>
      </c>
      <c r="S648" s="146" t="str">
        <f t="shared" si="652"/>
        <v>_</v>
      </c>
      <c r="T648" s="150" t="str">
        <f>+VLOOKUP($L648,Data_Validation!$A:$D,1,0)</f>
        <v>404J@</v>
      </c>
      <c r="U648" s="150" t="str">
        <f>+VLOOKUP($L648,Data_Validation!$A:$D,3,0)</f>
        <v>Véhicules neufs</v>
      </c>
      <c r="V648" s="150" t="str">
        <f>+VLOOKUP($L648,Data_Validation!$A:$D,4,0)</f>
        <v>Autos détail</v>
      </c>
      <c r="W648" s="150" t="str">
        <f>+VLOOKUP($L648,Data_Validation!$A:$E,5,0)</f>
        <v>nb</v>
      </c>
      <c r="X648" s="150">
        <f>+VLOOKUP($L648,Data_Validation!$A:$F,6,0)</f>
        <v>0</v>
      </c>
    </row>
    <row r="649" spans="1:24" ht="15.75" customHeight="1">
      <c r="A649" s="141" t="s">
        <v>1050</v>
      </c>
      <c r="B649" s="141" t="s">
        <v>2732</v>
      </c>
      <c r="C649" s="151"/>
      <c r="D649" s="151"/>
      <c r="E649" s="151"/>
      <c r="F649" s="141" t="s">
        <v>29</v>
      </c>
      <c r="G649" s="141" t="s">
        <v>1052</v>
      </c>
      <c r="H649" s="143" t="s">
        <v>452</v>
      </c>
      <c r="I649" s="151">
        <v>-1</v>
      </c>
      <c r="J649" s="151">
        <v>0</v>
      </c>
      <c r="K649" s="151">
        <v>-1</v>
      </c>
      <c r="L649" s="145" t="str">
        <f t="shared" si="514"/>
        <v>404K@</v>
      </c>
      <c r="M649" s="146" t="str">
        <f t="shared" si="515"/>
        <v>I4 XDRIVE40 GRAN COUPE</v>
      </c>
      <c r="N649" s="147">
        <f>+IF(OR($Q649=Parametres!$G$2,$Q649=Parametres!$G$3),I649,C649)</f>
        <v>-1</v>
      </c>
      <c r="O649" s="147">
        <f>+IF(OR($Q649=Parametres!$G$2,$Q649=Parametres!$G$3),J649,D649)</f>
        <v>0</v>
      </c>
      <c r="P649" s="147">
        <f>+IF(OR($Q649=Parametres!$G$2,$Q649=Parametres!$G$3),K649,E649)</f>
        <v>-1</v>
      </c>
      <c r="Q649" s="146" t="str">
        <f t="shared" ref="Q649:S649" si="653">+F649</f>
        <v>10-Compte compteur</v>
      </c>
      <c r="R649" s="145" t="str">
        <f t="shared" si="653"/>
        <v>404</v>
      </c>
      <c r="S649" s="146" t="str">
        <f t="shared" si="653"/>
        <v>_</v>
      </c>
      <c r="T649" s="165" t="str">
        <f>+VLOOKUP($L649,Data_Validation!$A:$D,1,0)</f>
        <v>404K@</v>
      </c>
      <c r="U649" s="150" t="str">
        <f>+VLOOKUP($L649,Data_Validation!$A:$D,3,0)</f>
        <v>Véhicules neufs</v>
      </c>
      <c r="V649" s="150" t="str">
        <f>+VLOOKUP($L649,Data_Validation!$A:$D,4,0)</f>
        <v>Autos détail</v>
      </c>
      <c r="W649" s="150" t="str">
        <f>+VLOOKUP($L649,Data_Validation!$A:$E,5,0)</f>
        <v>NB</v>
      </c>
      <c r="X649" s="150">
        <f>+VLOOKUP($L649,Data_Validation!$A:$F,6,0)</f>
        <v>0</v>
      </c>
    </row>
    <row r="650" spans="1:24" ht="15.75" customHeight="1">
      <c r="A650" s="141" t="s">
        <v>2191</v>
      </c>
      <c r="B650" s="141" t="s">
        <v>2190</v>
      </c>
      <c r="C650" s="151"/>
      <c r="D650" s="151"/>
      <c r="E650" s="151"/>
      <c r="F650" s="141" t="s">
        <v>29</v>
      </c>
      <c r="G650" s="141" t="s">
        <v>2737</v>
      </c>
      <c r="H650" s="143" t="s">
        <v>452</v>
      </c>
      <c r="I650" s="151">
        <v>-4</v>
      </c>
      <c r="J650" s="151">
        <v>0</v>
      </c>
      <c r="K650" s="151">
        <v>-4</v>
      </c>
      <c r="L650" s="145" t="str">
        <f t="shared" si="514"/>
        <v>405H@</v>
      </c>
      <c r="M650" s="146" t="str">
        <f t="shared" si="515"/>
        <v>M4 CABRIOLET</v>
      </c>
      <c r="N650" s="147">
        <f>+IF(OR($Q650=Parametres!$G$2,$Q650=Parametres!$G$3),I650,C650)</f>
        <v>-4</v>
      </c>
      <c r="O650" s="147">
        <f>+IF(OR($Q650=Parametres!$G$2,$Q650=Parametres!$G$3),J650,D650)</f>
        <v>0</v>
      </c>
      <c r="P650" s="147">
        <f>+IF(OR($Q650=Parametres!$G$2,$Q650=Parametres!$G$3),K650,E650)</f>
        <v>-4</v>
      </c>
      <c r="Q650" s="146" t="str">
        <f t="shared" ref="Q650:S650" si="654">+F650</f>
        <v>10-Compte compteur</v>
      </c>
      <c r="R650" s="145" t="str">
        <f t="shared" si="654"/>
        <v>405</v>
      </c>
      <c r="S650" s="146" t="str">
        <f t="shared" si="654"/>
        <v>_</v>
      </c>
      <c r="T650" s="150" t="str">
        <f>+VLOOKUP($L650,Data_Validation!$A:$D,1,0)</f>
        <v>405H@</v>
      </c>
      <c r="U650" s="150" t="str">
        <f>+VLOOKUP($L650,Data_Validation!$A:$D,3,0)</f>
        <v>Véhicules neufs</v>
      </c>
      <c r="V650" s="150" t="str">
        <f>+VLOOKUP($L650,Data_Validation!$A:$D,4,0)</f>
        <v>Autos détail</v>
      </c>
      <c r="W650" s="150" t="str">
        <f>+VLOOKUP($L650,Data_Validation!$A:$E,5,0)</f>
        <v>NB</v>
      </c>
      <c r="X650" s="150">
        <f>+VLOOKUP($L650,Data_Validation!$A:$F,6,0)</f>
        <v>0</v>
      </c>
    </row>
    <row r="651" spans="1:24" ht="15.75" customHeight="1">
      <c r="A651" s="141" t="s">
        <v>2199</v>
      </c>
      <c r="B651" s="141" t="s">
        <v>2198</v>
      </c>
      <c r="C651" s="151"/>
      <c r="D651" s="151"/>
      <c r="E651" s="151"/>
      <c r="F651" s="141" t="s">
        <v>29</v>
      </c>
      <c r="G651" s="141" t="s">
        <v>1057</v>
      </c>
      <c r="H651" s="143" t="s">
        <v>452</v>
      </c>
      <c r="I651" s="151">
        <v>-1</v>
      </c>
      <c r="J651" s="151">
        <v>0</v>
      </c>
      <c r="K651" s="151">
        <v>-1</v>
      </c>
      <c r="L651" s="145" t="str">
        <f t="shared" si="514"/>
        <v>405J@</v>
      </c>
      <c r="M651" s="146" t="str">
        <f t="shared" si="515"/>
        <v># OF VTES -M4 COMPETITION</v>
      </c>
      <c r="N651" s="147">
        <f>+IF(OR($Q651=Parametres!$G$2,$Q651=Parametres!$G$3),I651,C651)</f>
        <v>-1</v>
      </c>
      <c r="O651" s="147">
        <f>+IF(OR($Q651=Parametres!$G$2,$Q651=Parametres!$G$3),J651,D651)</f>
        <v>0</v>
      </c>
      <c r="P651" s="147">
        <f>+IF(OR($Q651=Parametres!$G$2,$Q651=Parametres!$G$3),K651,E651)</f>
        <v>-1</v>
      </c>
      <c r="Q651" s="146" t="str">
        <f t="shared" ref="Q651:S651" si="655">+F651</f>
        <v>10-Compte compteur</v>
      </c>
      <c r="R651" s="145" t="str">
        <f t="shared" si="655"/>
        <v>405J</v>
      </c>
      <c r="S651" s="146" t="str">
        <f t="shared" si="655"/>
        <v>_</v>
      </c>
      <c r="T651" s="150" t="str">
        <f>+VLOOKUP($L651,Data_Validation!$A:$D,1,0)</f>
        <v>405J@</v>
      </c>
      <c r="U651" s="150" t="str">
        <f>+VLOOKUP($L651,Data_Validation!$A:$D,3,0)</f>
        <v>Véhicules neufs</v>
      </c>
      <c r="V651" s="150" t="str">
        <f>+VLOOKUP($L651,Data_Validation!$A:$D,4,0)</f>
        <v>Autos détail</v>
      </c>
      <c r="W651" s="150" t="str">
        <f>+VLOOKUP($L651,Data_Validation!$A:$E,5,0)</f>
        <v>nb</v>
      </c>
      <c r="X651" s="150">
        <f>+VLOOKUP($L651,Data_Validation!$A:$F,6,0)</f>
        <v>0</v>
      </c>
    </row>
    <row r="652" spans="1:24" ht="15.75" customHeight="1">
      <c r="A652" s="141" t="s">
        <v>2203</v>
      </c>
      <c r="B652" s="141" t="s">
        <v>2202</v>
      </c>
      <c r="C652" s="151"/>
      <c r="D652" s="151"/>
      <c r="E652" s="151"/>
      <c r="F652" s="141" t="s">
        <v>29</v>
      </c>
      <c r="G652" s="141" t="s">
        <v>1061</v>
      </c>
      <c r="H652" s="143" t="s">
        <v>452</v>
      </c>
      <c r="I652" s="151">
        <v>-6</v>
      </c>
      <c r="J652" s="151">
        <v>-1</v>
      </c>
      <c r="K652" s="151">
        <v>-7</v>
      </c>
      <c r="L652" s="145" t="str">
        <f t="shared" si="514"/>
        <v>405K@</v>
      </c>
      <c r="M652" s="146" t="str">
        <f t="shared" si="515"/>
        <v># OF VTES -M440I XDR COUPE</v>
      </c>
      <c r="N652" s="147">
        <f>+IF(OR($Q652=Parametres!$G$2,$Q652=Parametres!$G$3),I652,C652)</f>
        <v>-6</v>
      </c>
      <c r="O652" s="147">
        <f>+IF(OR($Q652=Parametres!$G$2,$Q652=Parametres!$G$3),J652,D652)</f>
        <v>-1</v>
      </c>
      <c r="P652" s="147">
        <f>+IF(OR($Q652=Parametres!$G$2,$Q652=Parametres!$G$3),K652,E652)</f>
        <v>-7</v>
      </c>
      <c r="Q652" s="146" t="str">
        <f t="shared" ref="Q652:S652" si="656">+F652</f>
        <v>10-Compte compteur</v>
      </c>
      <c r="R652" s="145" t="str">
        <f t="shared" si="656"/>
        <v>405K</v>
      </c>
      <c r="S652" s="146" t="str">
        <f t="shared" si="656"/>
        <v>_</v>
      </c>
      <c r="T652" s="150" t="str">
        <f>+VLOOKUP($L652,Data_Validation!$A:$D,1,0)</f>
        <v>405K@</v>
      </c>
      <c r="U652" s="150" t="str">
        <f>+VLOOKUP($L652,Data_Validation!$A:$D,3,0)</f>
        <v>Véhicules neufs</v>
      </c>
      <c r="V652" s="150" t="str">
        <f>+VLOOKUP($L652,Data_Validation!$A:$D,4,0)</f>
        <v>Autos détail</v>
      </c>
      <c r="W652" s="150" t="str">
        <f>+VLOOKUP($L652,Data_Validation!$A:$E,5,0)</f>
        <v>nb</v>
      </c>
      <c r="X652" s="150">
        <f>+VLOOKUP($L652,Data_Validation!$A:$F,6,0)</f>
        <v>0</v>
      </c>
    </row>
    <row r="653" spans="1:24" ht="15.75" customHeight="1">
      <c r="A653" s="141" t="s">
        <v>1063</v>
      </c>
      <c r="B653" s="141" t="s">
        <v>2204</v>
      </c>
      <c r="C653" s="151"/>
      <c r="D653" s="151"/>
      <c r="E653" s="151"/>
      <c r="F653" s="141" t="s">
        <v>29</v>
      </c>
      <c r="G653" s="141" t="s">
        <v>1064</v>
      </c>
      <c r="H653" s="143" t="s">
        <v>452</v>
      </c>
      <c r="I653" s="151">
        <v>-2</v>
      </c>
      <c r="J653" s="151">
        <v>0</v>
      </c>
      <c r="K653" s="151">
        <v>-2</v>
      </c>
      <c r="L653" s="145" t="str">
        <f t="shared" si="514"/>
        <v>405L@</v>
      </c>
      <c r="M653" s="146" t="str">
        <f t="shared" si="515"/>
        <v>M440I XDRIVE CABRIOLET</v>
      </c>
      <c r="N653" s="147">
        <f>+IF(OR($Q653=Parametres!$G$2,$Q653=Parametres!$G$3),I653,C653)</f>
        <v>-2</v>
      </c>
      <c r="O653" s="147">
        <f>+IF(OR($Q653=Parametres!$G$2,$Q653=Parametres!$G$3),J653,D653)</f>
        <v>0</v>
      </c>
      <c r="P653" s="147">
        <f>+IF(OR($Q653=Parametres!$G$2,$Q653=Parametres!$G$3),K653,E653)</f>
        <v>-2</v>
      </c>
      <c r="Q653" s="146" t="str">
        <f t="shared" ref="Q653:S653" si="657">+F653</f>
        <v>10-Compte compteur</v>
      </c>
      <c r="R653" s="145" t="str">
        <f t="shared" si="657"/>
        <v>405L</v>
      </c>
      <c r="S653" s="146" t="str">
        <f t="shared" si="657"/>
        <v>_</v>
      </c>
      <c r="T653" s="150" t="str">
        <f>+VLOOKUP($L653,Data_Validation!$A:$D,1,0)</f>
        <v>405L@</v>
      </c>
      <c r="U653" s="150" t="str">
        <f>+VLOOKUP($L653,Data_Validation!$A:$D,3,0)</f>
        <v>Véhicules neufs</v>
      </c>
      <c r="V653" s="150" t="str">
        <f>+VLOOKUP($L653,Data_Validation!$A:$D,4,0)</f>
        <v>Autos détail</v>
      </c>
      <c r="W653" s="150" t="str">
        <f>+VLOOKUP($L653,Data_Validation!$A:$E,5,0)</f>
        <v>nb</v>
      </c>
      <c r="X653" s="150">
        <f>+VLOOKUP($L653,Data_Validation!$A:$F,6,0)</f>
        <v>0</v>
      </c>
    </row>
    <row r="654" spans="1:24" ht="15.75" customHeight="1">
      <c r="A654" s="141" t="s">
        <v>2209</v>
      </c>
      <c r="B654" s="141" t="s">
        <v>2208</v>
      </c>
      <c r="C654" s="151"/>
      <c r="D654" s="151"/>
      <c r="E654" s="151"/>
      <c r="F654" s="141" t="s">
        <v>29</v>
      </c>
      <c r="G654" s="141" t="s">
        <v>1066</v>
      </c>
      <c r="H654" s="143" t="s">
        <v>452</v>
      </c>
      <c r="I654" s="151">
        <v>-2</v>
      </c>
      <c r="J654" s="151">
        <v>0</v>
      </c>
      <c r="K654" s="151">
        <v>-2</v>
      </c>
      <c r="L654" s="145" t="str">
        <f t="shared" si="514"/>
        <v>406D@</v>
      </c>
      <c r="M654" s="146" t="str">
        <f t="shared" si="515"/>
        <v># DE VTE - 228I XDR COUPE / 230I XDR COUPE</v>
      </c>
      <c r="N654" s="147">
        <f>+IF(OR($Q654=Parametres!$G$2,$Q654=Parametres!$G$3),I654,C654)</f>
        <v>-2</v>
      </c>
      <c r="O654" s="147">
        <f>+IF(OR($Q654=Parametres!$G$2,$Q654=Parametres!$G$3),J654,D654)</f>
        <v>0</v>
      </c>
      <c r="P654" s="147">
        <f>+IF(OR($Q654=Parametres!$G$2,$Q654=Parametres!$G$3),K654,E654)</f>
        <v>-2</v>
      </c>
      <c r="Q654" s="146" t="str">
        <f t="shared" ref="Q654:S654" si="658">+F654</f>
        <v>10-Compte compteur</v>
      </c>
      <c r="R654" s="145" t="str">
        <f t="shared" si="658"/>
        <v>406D</v>
      </c>
      <c r="S654" s="146" t="str">
        <f t="shared" si="658"/>
        <v>_</v>
      </c>
      <c r="T654" s="149" t="str">
        <f>+VLOOKUP($L654,Data_Validation!$A:$D,1,0)</f>
        <v>406D@</v>
      </c>
      <c r="U654" s="150" t="str">
        <f>+VLOOKUP($L654,Data_Validation!$A:$D,3,0)</f>
        <v>Véhicules neufs</v>
      </c>
      <c r="V654" s="150" t="str">
        <f>+VLOOKUP($L654,Data_Validation!$A:$D,4,0)</f>
        <v>Autos détail</v>
      </c>
      <c r="W654" s="150" t="str">
        <f>+VLOOKUP($L654,Data_Validation!$A:$E,5,0)</f>
        <v>nb</v>
      </c>
      <c r="X654" s="150">
        <f>+VLOOKUP($L654,Data_Validation!$A:$F,6,0)</f>
        <v>0</v>
      </c>
    </row>
    <row r="655" spans="1:24" ht="15.75" customHeight="1">
      <c r="A655" s="141" t="s">
        <v>2221</v>
      </c>
      <c r="B655" s="141" t="s">
        <v>2220</v>
      </c>
      <c r="C655" s="151"/>
      <c r="D655" s="151"/>
      <c r="E655" s="151"/>
      <c r="F655" s="141" t="s">
        <v>29</v>
      </c>
      <c r="G655" s="141" t="s">
        <v>1069</v>
      </c>
      <c r="H655" s="143" t="s">
        <v>452</v>
      </c>
      <c r="I655" s="151">
        <v>0</v>
      </c>
      <c r="J655" s="151">
        <v>-2</v>
      </c>
      <c r="K655" s="151">
        <v>-2</v>
      </c>
      <c r="L655" s="145" t="str">
        <f t="shared" si="514"/>
        <v>406G@</v>
      </c>
      <c r="M655" s="146" t="str">
        <f t="shared" si="515"/>
        <v># DE VTE - M240I XDRIVE COUPE</v>
      </c>
      <c r="N655" s="147">
        <f>+IF(OR($Q655=Parametres!$G$2,$Q655=Parametres!$G$3),I655,C655)</f>
        <v>0</v>
      </c>
      <c r="O655" s="147">
        <f>+IF(OR($Q655=Parametres!$G$2,$Q655=Parametres!$G$3),J655,D655)</f>
        <v>-2</v>
      </c>
      <c r="P655" s="147">
        <f>+IF(OR($Q655=Parametres!$G$2,$Q655=Parametres!$G$3),K655,E655)</f>
        <v>-2</v>
      </c>
      <c r="Q655" s="146" t="str">
        <f t="shared" ref="Q655:S655" si="659">+F655</f>
        <v>10-Compte compteur</v>
      </c>
      <c r="R655" s="145" t="str">
        <f t="shared" si="659"/>
        <v>406G</v>
      </c>
      <c r="S655" s="146" t="str">
        <f t="shared" si="659"/>
        <v>_</v>
      </c>
      <c r="T655" s="150" t="str">
        <f>+VLOOKUP($L655,Data_Validation!$A:$D,1,0)</f>
        <v>406G@</v>
      </c>
      <c r="U655" s="150" t="str">
        <f>+VLOOKUP($L655,Data_Validation!$A:$D,3,0)</f>
        <v>Véhicules neufs</v>
      </c>
      <c r="V655" s="150" t="str">
        <f>+VLOOKUP($L655,Data_Validation!$A:$D,4,0)</f>
        <v>Autos détail</v>
      </c>
      <c r="W655" s="150" t="str">
        <f>+VLOOKUP($L655,Data_Validation!$A:$E,5,0)</f>
        <v>nb</v>
      </c>
      <c r="X655" s="150">
        <f>+VLOOKUP($L655,Data_Validation!$A:$F,6,0)</f>
        <v>0</v>
      </c>
    </row>
    <row r="656" spans="1:24" ht="15.75" customHeight="1">
      <c r="A656" s="141" t="s">
        <v>2239</v>
      </c>
      <c r="B656" s="141" t="s">
        <v>2238</v>
      </c>
      <c r="C656" s="151"/>
      <c r="D656" s="151"/>
      <c r="E656" s="151"/>
      <c r="F656" s="141" t="s">
        <v>29</v>
      </c>
      <c r="G656" s="141" t="s">
        <v>1071</v>
      </c>
      <c r="H656" s="143" t="s">
        <v>452</v>
      </c>
      <c r="I656" s="151">
        <v>-3</v>
      </c>
      <c r="J656" s="151">
        <v>-1</v>
      </c>
      <c r="K656" s="151">
        <v>-4</v>
      </c>
      <c r="L656" s="145" t="str">
        <f t="shared" si="514"/>
        <v>407C@</v>
      </c>
      <c r="M656" s="146" t="str">
        <f t="shared" si="515"/>
        <v># OF VTES -M3 COMPETITION</v>
      </c>
      <c r="N656" s="147">
        <f>+IF(OR($Q656=Parametres!$G$2,$Q656=Parametres!$G$3),I656,C656)</f>
        <v>-3</v>
      </c>
      <c r="O656" s="147">
        <f>+IF(OR($Q656=Parametres!$G$2,$Q656=Parametres!$G$3),J656,D656)</f>
        <v>-1</v>
      </c>
      <c r="P656" s="147">
        <f>+IF(OR($Q656=Parametres!$G$2,$Q656=Parametres!$G$3),K656,E656)</f>
        <v>-4</v>
      </c>
      <c r="Q656" s="146" t="str">
        <f t="shared" ref="Q656:S656" si="660">+F656</f>
        <v>10-Compte compteur</v>
      </c>
      <c r="R656" s="145" t="str">
        <f t="shared" si="660"/>
        <v>407C</v>
      </c>
      <c r="S656" s="146" t="str">
        <f t="shared" si="660"/>
        <v>_</v>
      </c>
      <c r="T656" s="150" t="str">
        <f>+VLOOKUP($L656,Data_Validation!$A:$D,1,0)</f>
        <v>407C@</v>
      </c>
      <c r="U656" s="150" t="str">
        <f>+VLOOKUP($L656,Data_Validation!$A:$D,3,0)</f>
        <v>Véhicules neufs</v>
      </c>
      <c r="V656" s="150" t="str">
        <f>+VLOOKUP($L656,Data_Validation!$A:$D,4,0)</f>
        <v>Autos détail</v>
      </c>
      <c r="W656" s="150" t="str">
        <f>+VLOOKUP($L656,Data_Validation!$A:$E,5,0)</f>
        <v>NB</v>
      </c>
      <c r="X656" s="150">
        <f>+VLOOKUP($L656,Data_Validation!$A:$F,6,0)</f>
        <v>0</v>
      </c>
    </row>
    <row r="657" spans="1:24" ht="15.75" customHeight="1">
      <c r="A657" s="141" t="s">
        <v>1073</v>
      </c>
      <c r="B657" s="141" t="s">
        <v>2244</v>
      </c>
      <c r="C657" s="151"/>
      <c r="D657" s="151"/>
      <c r="E657" s="151"/>
      <c r="F657" s="141" t="s">
        <v>29</v>
      </c>
      <c r="G657" s="141" t="s">
        <v>1074</v>
      </c>
      <c r="H657" s="143" t="s">
        <v>452</v>
      </c>
      <c r="I657" s="151">
        <v>-5</v>
      </c>
      <c r="J657" s="151">
        <v>-1</v>
      </c>
      <c r="K657" s="151">
        <v>-6</v>
      </c>
      <c r="L657" s="145" t="str">
        <f t="shared" si="514"/>
        <v>409@</v>
      </c>
      <c r="M657" s="146" t="str">
        <f t="shared" si="515"/>
        <v>X2 XDRIVE28I</v>
      </c>
      <c r="N657" s="147">
        <f>+IF(OR($Q657=Parametres!$G$2,$Q657=Parametres!$G$3),I657,C657)</f>
        <v>-5</v>
      </c>
      <c r="O657" s="147">
        <f>+IF(OR($Q657=Parametres!$G$2,$Q657=Parametres!$G$3),J657,D657)</f>
        <v>-1</v>
      </c>
      <c r="P657" s="147">
        <f>+IF(OR($Q657=Parametres!$G$2,$Q657=Parametres!$G$3),K657,E657)</f>
        <v>-6</v>
      </c>
      <c r="Q657" s="146" t="str">
        <f t="shared" ref="Q657:S657" si="661">+F657</f>
        <v>10-Compte compteur</v>
      </c>
      <c r="R657" s="145" t="str">
        <f t="shared" si="661"/>
        <v>409</v>
      </c>
      <c r="S657" s="146" t="str">
        <f t="shared" si="661"/>
        <v>_</v>
      </c>
      <c r="T657" s="150" t="str">
        <f>+VLOOKUP($L657,Data_Validation!$A:$D,1,0)</f>
        <v>409@</v>
      </c>
      <c r="U657" s="150" t="str">
        <f>+VLOOKUP($L657,Data_Validation!$A:$D,3,0)</f>
        <v>Véhicules neufs</v>
      </c>
      <c r="V657" s="150" t="str">
        <f>+VLOOKUP($L657,Data_Validation!$A:$D,4,0)</f>
        <v>Camions détail</v>
      </c>
      <c r="W657" s="150" t="str">
        <f>+VLOOKUP($L657,Data_Validation!$A:$E,5,0)</f>
        <v>NB</v>
      </c>
      <c r="X657" s="150">
        <f>+VLOOKUP($L657,Data_Validation!$A:$F,6,0)</f>
        <v>0</v>
      </c>
    </row>
    <row r="658" spans="1:24" ht="15.75" customHeight="1">
      <c r="A658" s="141" t="s">
        <v>1077</v>
      </c>
      <c r="B658" s="141" t="s">
        <v>2247</v>
      </c>
      <c r="C658" s="151"/>
      <c r="D658" s="151"/>
      <c r="E658" s="151"/>
      <c r="F658" s="141" t="s">
        <v>29</v>
      </c>
      <c r="G658" s="141" t="s">
        <v>1078</v>
      </c>
      <c r="H658" s="143" t="s">
        <v>452</v>
      </c>
      <c r="I658" s="151">
        <v>-3</v>
      </c>
      <c r="J658" s="151">
        <v>0</v>
      </c>
      <c r="K658" s="151">
        <v>-3</v>
      </c>
      <c r="L658" s="145" t="str">
        <f t="shared" si="514"/>
        <v>409A@</v>
      </c>
      <c r="M658" s="146" t="str">
        <f t="shared" si="515"/>
        <v>X2 M35I XDRIVE</v>
      </c>
      <c r="N658" s="147">
        <f>+IF(OR($Q658=Parametres!$G$2,$Q658=Parametres!$G$3),I658,C658)</f>
        <v>-3</v>
      </c>
      <c r="O658" s="147">
        <f>+IF(OR($Q658=Parametres!$G$2,$Q658=Parametres!$G$3),J658,D658)</f>
        <v>0</v>
      </c>
      <c r="P658" s="147">
        <f>+IF(OR($Q658=Parametres!$G$2,$Q658=Parametres!$G$3),K658,E658)</f>
        <v>-3</v>
      </c>
      <c r="Q658" s="146" t="str">
        <f t="shared" ref="Q658:S658" si="662">+F658</f>
        <v>10-Compte compteur</v>
      </c>
      <c r="R658" s="145" t="str">
        <f t="shared" si="662"/>
        <v>409A</v>
      </c>
      <c r="S658" s="146" t="str">
        <f t="shared" si="662"/>
        <v>_</v>
      </c>
      <c r="T658" s="150" t="str">
        <f>+VLOOKUP($L658,Data_Validation!$A:$D,1,0)</f>
        <v>409A@</v>
      </c>
      <c r="U658" s="150" t="str">
        <f>+VLOOKUP($L658,Data_Validation!$A:$D,3,0)</f>
        <v>Véhicules neufs</v>
      </c>
      <c r="V658" s="150" t="str">
        <f>+VLOOKUP($L658,Data_Validation!$A:$D,4,0)</f>
        <v>Camions détail</v>
      </c>
      <c r="W658" s="150" t="str">
        <f>+VLOOKUP($L658,Data_Validation!$A:$E,5,0)</f>
        <v>NB</v>
      </c>
      <c r="X658" s="150">
        <f>+VLOOKUP($L658,Data_Validation!$A:$F,6,0)</f>
        <v>0</v>
      </c>
    </row>
    <row r="659" spans="1:24" ht="15.75" customHeight="1">
      <c r="A659" s="141" t="s">
        <v>1079</v>
      </c>
      <c r="B659" s="141" t="s">
        <v>2251</v>
      </c>
      <c r="C659" s="151"/>
      <c r="D659" s="151"/>
      <c r="E659" s="151"/>
      <c r="F659" s="141" t="s">
        <v>29</v>
      </c>
      <c r="G659" s="141" t="s">
        <v>1080</v>
      </c>
      <c r="H659" s="143" t="s">
        <v>452</v>
      </c>
      <c r="I659" s="151">
        <v>-17</v>
      </c>
      <c r="J659" s="151">
        <v>0</v>
      </c>
      <c r="K659" s="151">
        <v>-17</v>
      </c>
      <c r="L659" s="145" t="str">
        <f t="shared" si="514"/>
        <v>409C@</v>
      </c>
      <c r="M659" s="146" t="str">
        <f t="shared" si="515"/>
        <v>X3 M50 XDRIVE</v>
      </c>
      <c r="N659" s="147">
        <f>+IF(OR($Q659=Parametres!$G$2,$Q659=Parametres!$G$3),I659,C659)</f>
        <v>-17</v>
      </c>
      <c r="O659" s="147">
        <f>+IF(OR($Q659=Parametres!$G$2,$Q659=Parametres!$G$3),J659,D659)</f>
        <v>0</v>
      </c>
      <c r="P659" s="147">
        <f>+IF(OR($Q659=Parametres!$G$2,$Q659=Parametres!$G$3),K659,E659)</f>
        <v>-17</v>
      </c>
      <c r="Q659" s="146" t="str">
        <f t="shared" ref="Q659:S659" si="663">+F659</f>
        <v>10-Compte compteur</v>
      </c>
      <c r="R659" s="145" t="str">
        <f t="shared" si="663"/>
        <v>409C</v>
      </c>
      <c r="S659" s="146" t="str">
        <f t="shared" si="663"/>
        <v>_</v>
      </c>
      <c r="T659" s="150" t="str">
        <f>+VLOOKUP($L659,Data_Validation!$A:$D,1,0)</f>
        <v>409C@</v>
      </c>
      <c r="U659" s="150" t="str">
        <f>+VLOOKUP($L659,Data_Validation!$A:$D,3,0)</f>
        <v>Véhicules neufs</v>
      </c>
      <c r="V659" s="150" t="str">
        <f>+VLOOKUP($L659,Data_Validation!$A:$D,4,0)</f>
        <v>Camions détail</v>
      </c>
      <c r="W659" s="150" t="str">
        <f>+VLOOKUP($L659,Data_Validation!$A:$E,5,0)</f>
        <v>nb</v>
      </c>
      <c r="X659" s="150">
        <f>+VLOOKUP($L659,Data_Validation!$A:$F,6,0)</f>
        <v>0</v>
      </c>
    </row>
    <row r="660" spans="1:24" ht="15.75" customHeight="1">
      <c r="A660" s="141" t="s">
        <v>2255</v>
      </c>
      <c r="B660" s="141" t="s">
        <v>2254</v>
      </c>
      <c r="C660" s="151"/>
      <c r="D660" s="151"/>
      <c r="E660" s="151"/>
      <c r="F660" s="141" t="s">
        <v>29</v>
      </c>
      <c r="G660" s="141" t="s">
        <v>1083</v>
      </c>
      <c r="H660" s="143" t="s">
        <v>452</v>
      </c>
      <c r="I660" s="151">
        <v>-4</v>
      </c>
      <c r="J660" s="151">
        <v>-1</v>
      </c>
      <c r="K660" s="151">
        <v>-5</v>
      </c>
      <c r="L660" s="145" t="str">
        <f t="shared" si="514"/>
        <v>411C@</v>
      </c>
      <c r="M660" s="146" t="str">
        <f t="shared" si="515"/>
        <v># DE VTE - 330I XDRIVE SEDAN</v>
      </c>
      <c r="N660" s="147">
        <f>+IF(OR($Q660=Parametres!$G$2,$Q660=Parametres!$G$3),I660,C660)</f>
        <v>-4</v>
      </c>
      <c r="O660" s="147">
        <f>+IF(OR($Q660=Parametres!$G$2,$Q660=Parametres!$G$3),J660,D660)</f>
        <v>-1</v>
      </c>
      <c r="P660" s="147">
        <f>+IF(OR($Q660=Parametres!$G$2,$Q660=Parametres!$G$3),K660,E660)</f>
        <v>-5</v>
      </c>
      <c r="Q660" s="146" t="str">
        <f t="shared" ref="Q660:S660" si="664">+F660</f>
        <v>10-Compte compteur</v>
      </c>
      <c r="R660" s="145" t="str">
        <f t="shared" si="664"/>
        <v>411C</v>
      </c>
      <c r="S660" s="146" t="str">
        <f t="shared" si="664"/>
        <v>_</v>
      </c>
      <c r="T660" s="150" t="str">
        <f>+VLOOKUP($L660,Data_Validation!$A:$D,1,0)</f>
        <v>411C@</v>
      </c>
      <c r="U660" s="150" t="str">
        <f>+VLOOKUP($L660,Data_Validation!$A:$D,3,0)</f>
        <v>Véhicules neufs</v>
      </c>
      <c r="V660" s="150" t="str">
        <f>+VLOOKUP($L660,Data_Validation!$A:$D,4,0)</f>
        <v>Autos détail</v>
      </c>
      <c r="W660" s="150" t="str">
        <f>+VLOOKUP($L660,Data_Validation!$A:$E,5,0)</f>
        <v>nb</v>
      </c>
      <c r="X660" s="150">
        <f>+VLOOKUP($L660,Data_Validation!$A:$F,6,0)</f>
        <v>0</v>
      </c>
    </row>
    <row r="661" spans="1:24" ht="15.75" customHeight="1">
      <c r="A661" s="141" t="s">
        <v>1086</v>
      </c>
      <c r="B661" s="141" t="s">
        <v>2269</v>
      </c>
      <c r="C661" s="151"/>
      <c r="D661" s="151"/>
      <c r="E661" s="151"/>
      <c r="F661" s="141" t="s">
        <v>29</v>
      </c>
      <c r="G661" s="141" t="s">
        <v>1087</v>
      </c>
      <c r="H661" s="143" t="s">
        <v>452</v>
      </c>
      <c r="I661" s="151">
        <v>-5</v>
      </c>
      <c r="J661" s="151">
        <v>0</v>
      </c>
      <c r="K661" s="151">
        <v>-5</v>
      </c>
      <c r="L661" s="145" t="str">
        <f t="shared" si="514"/>
        <v>412C@</v>
      </c>
      <c r="M661" s="146" t="str">
        <f t="shared" si="515"/>
        <v>M340I XDRIVE</v>
      </c>
      <c r="N661" s="147">
        <f>+IF(OR($Q661=Parametres!$G$2,$Q661=Parametres!$G$3),I661,C661)</f>
        <v>-5</v>
      </c>
      <c r="O661" s="147">
        <f>+IF(OR($Q661=Parametres!$G$2,$Q661=Parametres!$G$3),J661,D661)</f>
        <v>0</v>
      </c>
      <c r="P661" s="147">
        <f>+IF(OR($Q661=Parametres!$G$2,$Q661=Parametres!$G$3),K661,E661)</f>
        <v>-5</v>
      </c>
      <c r="Q661" s="146" t="str">
        <f t="shared" ref="Q661:S661" si="665">+F661</f>
        <v>10-Compte compteur</v>
      </c>
      <c r="R661" s="145" t="str">
        <f t="shared" si="665"/>
        <v>412C</v>
      </c>
      <c r="S661" s="146" t="str">
        <f t="shared" si="665"/>
        <v>_</v>
      </c>
      <c r="T661" s="150" t="str">
        <f>+VLOOKUP($L661,Data_Validation!$A:$D,1,0)</f>
        <v>412C@</v>
      </c>
      <c r="U661" s="150" t="str">
        <f>+VLOOKUP($L661,Data_Validation!$A:$D,3,0)</f>
        <v>Véhicules neufs</v>
      </c>
      <c r="V661" s="150" t="str">
        <f>+VLOOKUP($L661,Data_Validation!$A:$D,4,0)</f>
        <v>Autos détail</v>
      </c>
      <c r="W661" s="150" t="str">
        <f>+VLOOKUP($L661,Data_Validation!$A:$E,5,0)</f>
        <v>NB</v>
      </c>
      <c r="X661" s="150">
        <f>+VLOOKUP($L661,Data_Validation!$A:$F,6,0)</f>
        <v>0</v>
      </c>
    </row>
    <row r="662" spans="1:24" ht="15.75" customHeight="1">
      <c r="A662" s="141" t="s">
        <v>1089</v>
      </c>
      <c r="B662" s="141" t="s">
        <v>2779</v>
      </c>
      <c r="C662" s="151"/>
      <c r="D662" s="151"/>
      <c r="E662" s="151"/>
      <c r="F662" s="141" t="s">
        <v>29</v>
      </c>
      <c r="G662" s="141" t="s">
        <v>1090</v>
      </c>
      <c r="H662" s="143" t="s">
        <v>452</v>
      </c>
      <c r="I662" s="151">
        <v>-2</v>
      </c>
      <c r="J662" s="151">
        <v>0</v>
      </c>
      <c r="K662" s="151">
        <v>-2</v>
      </c>
      <c r="L662" s="145" t="str">
        <f t="shared" si="514"/>
        <v>414C@</v>
      </c>
      <c r="M662" s="146" t="str">
        <f t="shared" si="515"/>
        <v>I4 M60 XDRIVE GRAN COUPE</v>
      </c>
      <c r="N662" s="147">
        <f>+IF(OR($Q662=Parametres!$G$2,$Q662=Parametres!$G$3),I662,C662)</f>
        <v>-2</v>
      </c>
      <c r="O662" s="242">
        <f>+IF(OR($Q662=Parametres!$G$2,$Q662=Parametres!$G$3),J662,D662)</f>
        <v>0</v>
      </c>
      <c r="P662" s="147">
        <f>+IF(OR($Q662=Parametres!$G$2,$Q662=Parametres!$G$3),K662,E662)</f>
        <v>-2</v>
      </c>
      <c r="Q662" s="146" t="str">
        <f t="shared" ref="Q662:S662" si="666">+F662</f>
        <v>10-Compte compteur</v>
      </c>
      <c r="R662" s="145" t="str">
        <f t="shared" si="666"/>
        <v>414C</v>
      </c>
      <c r="S662" s="146" t="str">
        <f t="shared" si="666"/>
        <v>_</v>
      </c>
      <c r="T662" s="165" t="str">
        <f>+VLOOKUP($L662,Data_Validation!$A:$D,1,0)</f>
        <v>414C@</v>
      </c>
      <c r="U662" s="150" t="str">
        <f>+VLOOKUP($L662,Data_Validation!$A:$D,3,0)</f>
        <v>Véhicules neufs</v>
      </c>
      <c r="V662" s="150" t="str">
        <f>+VLOOKUP($L662,Data_Validation!$A:$D,4,0)</f>
        <v>Autos détail</v>
      </c>
      <c r="W662" s="150" t="str">
        <f>+VLOOKUP($L662,Data_Validation!$A:$E,5,0)</f>
        <v>NB</v>
      </c>
      <c r="X662" s="150">
        <f>+VLOOKUP($L662,Data_Validation!$A:$F,6,0)</f>
        <v>0</v>
      </c>
    </row>
    <row r="663" spans="1:24" ht="15.75" customHeight="1">
      <c r="A663" s="141" t="s">
        <v>2294</v>
      </c>
      <c r="B663" s="141" t="s">
        <v>2293</v>
      </c>
      <c r="C663" s="151"/>
      <c r="D663" s="151"/>
      <c r="E663" s="151"/>
      <c r="F663" s="141" t="s">
        <v>29</v>
      </c>
      <c r="G663" s="141" t="s">
        <v>1094</v>
      </c>
      <c r="H663" s="143" t="s">
        <v>452</v>
      </c>
      <c r="I663" s="151">
        <v>-1</v>
      </c>
      <c r="J663" s="151">
        <v>0</v>
      </c>
      <c r="K663" s="151">
        <v>-1</v>
      </c>
      <c r="L663" s="145" t="str">
        <f t="shared" si="514"/>
        <v>415A@</v>
      </c>
      <c r="M663" s="146" t="str">
        <f t="shared" si="515"/>
        <v># DE VTE - 750e xDRIVE</v>
      </c>
      <c r="N663" s="147">
        <f>+IF(OR($Q663=Parametres!$G$2,$Q663=Parametres!$G$3),I663,C663)</f>
        <v>-1</v>
      </c>
      <c r="O663" s="147">
        <f>+IF(OR($Q663=Parametres!$G$2,$Q663=Parametres!$G$3),J663,D663)</f>
        <v>0</v>
      </c>
      <c r="P663" s="147">
        <f>+IF(OR($Q663=Parametres!$G$2,$Q663=Parametres!$G$3),K663,E663)</f>
        <v>-1</v>
      </c>
      <c r="Q663" s="146" t="str">
        <f t="shared" ref="Q663:S663" si="667">+F663</f>
        <v>10-Compte compteur</v>
      </c>
      <c r="R663" s="145" t="str">
        <f t="shared" si="667"/>
        <v>415A</v>
      </c>
      <c r="S663" s="146" t="str">
        <f t="shared" si="667"/>
        <v>_</v>
      </c>
      <c r="T663" s="150" t="str">
        <f>+VLOOKUP($L663,Data_Validation!$A:$D,1,0)</f>
        <v>415A@</v>
      </c>
      <c r="U663" s="150" t="str">
        <f>+VLOOKUP($L663,Data_Validation!$A:$D,3,0)</f>
        <v>Véhicules neufs</v>
      </c>
      <c r="V663" s="150" t="str">
        <f>+VLOOKUP($L663,Data_Validation!$A:$D,4,0)</f>
        <v>Autos détail</v>
      </c>
      <c r="W663" s="150" t="str">
        <f>+VLOOKUP($L663,Data_Validation!$A:$E,5,0)</f>
        <v>nb</v>
      </c>
      <c r="X663" s="150">
        <f>+VLOOKUP($L663,Data_Validation!$A:$F,6,0)</f>
        <v>0</v>
      </c>
    </row>
    <row r="664" spans="1:24" ht="15.75" customHeight="1">
      <c r="A664" s="141" t="s">
        <v>2307</v>
      </c>
      <c r="B664" s="141" t="s">
        <v>2306</v>
      </c>
      <c r="C664" s="151"/>
      <c r="D664" s="151"/>
      <c r="E664" s="151"/>
      <c r="F664" s="141" t="s">
        <v>29</v>
      </c>
      <c r="G664" s="141" t="s">
        <v>1097</v>
      </c>
      <c r="H664" s="143" t="s">
        <v>452</v>
      </c>
      <c r="I664" s="151">
        <v>-28</v>
      </c>
      <c r="J664" s="151">
        <v>-6</v>
      </c>
      <c r="K664" s="151">
        <v>-34</v>
      </c>
      <c r="L664" s="145" t="str">
        <f t="shared" si="514"/>
        <v>416@</v>
      </c>
      <c r="M664" s="146" t="str">
        <f t="shared" si="515"/>
        <v># DE VTE - X1 XDRIVE 28I</v>
      </c>
      <c r="N664" s="147">
        <f>+IF(OR($Q664=Parametres!$G$2,$Q664=Parametres!$G$3),I664,C664)</f>
        <v>-28</v>
      </c>
      <c r="O664" s="147">
        <f>+IF(OR($Q664=Parametres!$G$2,$Q664=Parametres!$G$3),J664,D664)</f>
        <v>-6</v>
      </c>
      <c r="P664" s="147">
        <f>+IF(OR($Q664=Parametres!$G$2,$Q664=Parametres!$G$3),K664,E664)</f>
        <v>-34</v>
      </c>
      <c r="Q664" s="146" t="str">
        <f t="shared" ref="Q664:S664" si="668">+F664</f>
        <v>10-Compte compteur</v>
      </c>
      <c r="R664" s="145" t="str">
        <f t="shared" si="668"/>
        <v>416</v>
      </c>
      <c r="S664" s="146" t="str">
        <f t="shared" si="668"/>
        <v>_</v>
      </c>
      <c r="T664" s="150" t="str">
        <f>+VLOOKUP($L664,Data_Validation!$A:$D,1,0)</f>
        <v>416@</v>
      </c>
      <c r="U664" s="150" t="str">
        <f>+VLOOKUP($L664,Data_Validation!$A:$D,3,0)</f>
        <v>Véhicules neufs</v>
      </c>
      <c r="V664" s="150" t="str">
        <f>+VLOOKUP($L664,Data_Validation!$A:$D,4,0)</f>
        <v>Camions détail</v>
      </c>
      <c r="W664" s="150" t="str">
        <f>+VLOOKUP($L664,Data_Validation!$A:$E,5,0)</f>
        <v>nb</v>
      </c>
      <c r="X664" s="150">
        <f>+VLOOKUP($L664,Data_Validation!$A:$F,6,0)</f>
        <v>0</v>
      </c>
    </row>
    <row r="665" spans="1:24" ht="15.75" customHeight="1">
      <c r="A665" s="141" t="s">
        <v>2311</v>
      </c>
      <c r="B665" s="141" t="s">
        <v>2310</v>
      </c>
      <c r="C665" s="151"/>
      <c r="D665" s="151"/>
      <c r="E665" s="151"/>
      <c r="F665" s="141" t="s">
        <v>29</v>
      </c>
      <c r="G665" s="141" t="s">
        <v>1099</v>
      </c>
      <c r="H665" s="143" t="s">
        <v>452</v>
      </c>
      <c r="I665" s="151">
        <v>-8</v>
      </c>
      <c r="J665" s="151">
        <v>-4</v>
      </c>
      <c r="K665" s="151">
        <v>-12</v>
      </c>
      <c r="L665" s="145" t="str">
        <f t="shared" si="514"/>
        <v>416A@</v>
      </c>
      <c r="M665" s="146" t="str">
        <f t="shared" si="515"/>
        <v># DE VTE - X1 M35i xDRIVE</v>
      </c>
      <c r="N665" s="147">
        <f>+IF(OR($Q665=Parametres!$G$2,$Q665=Parametres!$G$3),I665,C665)</f>
        <v>-8</v>
      </c>
      <c r="O665" s="147">
        <f>+IF(OR($Q665=Parametres!$G$2,$Q665=Parametres!$G$3),J665,D665)</f>
        <v>-4</v>
      </c>
      <c r="P665" s="147">
        <f>+IF(OR($Q665=Parametres!$G$2,$Q665=Parametres!$G$3),K665,E665)</f>
        <v>-12</v>
      </c>
      <c r="Q665" s="146" t="str">
        <f t="shared" ref="Q665:S665" si="669">+F665</f>
        <v>10-Compte compteur</v>
      </c>
      <c r="R665" s="145" t="str">
        <f t="shared" si="669"/>
        <v>416A</v>
      </c>
      <c r="S665" s="146" t="str">
        <f t="shared" si="669"/>
        <v>_</v>
      </c>
      <c r="T665" s="150" t="str">
        <f>+VLOOKUP($L665,Data_Validation!$A:$D,1,0)</f>
        <v>416A@</v>
      </c>
      <c r="U665" s="150" t="str">
        <f>+VLOOKUP($L665,Data_Validation!$A:$D,3,0)</f>
        <v>Véhicules neufs</v>
      </c>
      <c r="V665" s="150" t="str">
        <f>+VLOOKUP($L665,Data_Validation!$A:$D,4,0)</f>
        <v>Camions détail</v>
      </c>
      <c r="W665" s="150" t="str">
        <f>+VLOOKUP($L665,Data_Validation!$A:$E,5,0)</f>
        <v>NB</v>
      </c>
      <c r="X665" s="150">
        <f>+VLOOKUP($L665,Data_Validation!$A:$F,6,0)</f>
        <v>0</v>
      </c>
    </row>
    <row r="666" spans="1:24" ht="15.75" customHeight="1">
      <c r="A666" s="141" t="s">
        <v>2319</v>
      </c>
      <c r="B666" s="141" t="s">
        <v>2318</v>
      </c>
      <c r="C666" s="151"/>
      <c r="D666" s="151"/>
      <c r="E666" s="151"/>
      <c r="F666" s="141" t="s">
        <v>29</v>
      </c>
      <c r="G666" s="141" t="s">
        <v>1101</v>
      </c>
      <c r="H666" s="143" t="s">
        <v>452</v>
      </c>
      <c r="I666" s="151">
        <v>-30</v>
      </c>
      <c r="J666" s="151">
        <v>-4</v>
      </c>
      <c r="K666" s="151">
        <v>-34</v>
      </c>
      <c r="L666" s="145" t="str">
        <f t="shared" si="514"/>
        <v>418@</v>
      </c>
      <c r="M666" s="146" t="str">
        <f t="shared" si="515"/>
        <v># DE VTE - AUTRES MODELES BMW</v>
      </c>
      <c r="N666" s="147">
        <f>+IF(OR($Q666=Parametres!$G$2,$Q666=Parametres!$G$3),I666,C666)</f>
        <v>-30</v>
      </c>
      <c r="O666" s="147">
        <f>+IF(OR($Q666=Parametres!$G$2,$Q666=Parametres!$G$3),J666,D666)</f>
        <v>-4</v>
      </c>
      <c r="P666" s="147">
        <f>+IF(OR($Q666=Parametres!$G$2,$Q666=Parametres!$G$3),K666,E666)</f>
        <v>-34</v>
      </c>
      <c r="Q666" s="146" t="str">
        <f t="shared" ref="Q666:S666" si="670">+F666</f>
        <v>10-Compte compteur</v>
      </c>
      <c r="R666" s="145" t="str">
        <f t="shared" si="670"/>
        <v>418</v>
      </c>
      <c r="S666" s="146" t="str">
        <f t="shared" si="670"/>
        <v>_</v>
      </c>
      <c r="T666" s="165" t="str">
        <f>+VLOOKUP($L666,Data_Validation!$A:$D,1,0)</f>
        <v>418@</v>
      </c>
      <c r="U666" s="150" t="str">
        <f>+VLOOKUP($L666,Data_Validation!$A:$D,3,0)</f>
        <v>Véhicules neufs</v>
      </c>
      <c r="V666" s="150" t="str">
        <f>+VLOOKUP($L666,Data_Validation!$A:$D,4,0)</f>
        <v>Ex-Démos et courtoisies</v>
      </c>
      <c r="W666" s="150" t="str">
        <f>+VLOOKUP($L666,Data_Validation!$A:$E,5,0)</f>
        <v>nb</v>
      </c>
      <c r="X666" s="150">
        <f>+VLOOKUP($L666,Data_Validation!$A:$F,6,0)</f>
        <v>0</v>
      </c>
    </row>
    <row r="667" spans="1:24" ht="15.75" customHeight="1">
      <c r="A667" s="141" t="s">
        <v>2323</v>
      </c>
      <c r="B667" s="141" t="s">
        <v>2322</v>
      </c>
      <c r="C667" s="151"/>
      <c r="D667" s="151"/>
      <c r="E667" s="151"/>
      <c r="F667" s="141" t="s">
        <v>29</v>
      </c>
      <c r="G667" s="141" t="s">
        <v>1101</v>
      </c>
      <c r="H667" s="143" t="s">
        <v>452</v>
      </c>
      <c r="I667" s="151">
        <v>-3</v>
      </c>
      <c r="J667" s="151">
        <v>0</v>
      </c>
      <c r="K667" s="151">
        <v>-3</v>
      </c>
      <c r="L667" s="145" t="str">
        <f t="shared" si="514"/>
        <v>418A@</v>
      </c>
      <c r="M667" s="146" t="str">
        <f t="shared" si="515"/>
        <v># DE VTE - AUTRES MODELES BMW CAMION</v>
      </c>
      <c r="N667" s="147">
        <f>+IF(OR($Q667=Parametres!$G$2,$Q667=Parametres!$G$3),I667,C667)</f>
        <v>-3</v>
      </c>
      <c r="O667" s="147">
        <f>+IF(OR($Q667=Parametres!$G$2,$Q667=Parametres!$G$3),J667,D667)</f>
        <v>0</v>
      </c>
      <c r="P667" s="147">
        <f>+IF(OR($Q667=Parametres!$G$2,$Q667=Parametres!$G$3),K667,E667)</f>
        <v>-3</v>
      </c>
      <c r="Q667" s="146" t="str">
        <f t="shared" ref="Q667:S667" si="671">+F667</f>
        <v>10-Compte compteur</v>
      </c>
      <c r="R667" s="145" t="str">
        <f t="shared" si="671"/>
        <v>418</v>
      </c>
      <c r="S667" s="146" t="str">
        <f t="shared" si="671"/>
        <v>_</v>
      </c>
      <c r="T667" s="149" t="str">
        <f>+VLOOKUP($L667,Data_Validation!$A:$D,1,0)</f>
        <v>418A@</v>
      </c>
      <c r="U667" s="150" t="str">
        <f>+VLOOKUP($L667,Data_Validation!$A:$D,3,0)</f>
        <v>Véhicules neufs</v>
      </c>
      <c r="V667" s="150" t="str">
        <f>+VLOOKUP($L667,Data_Validation!$A:$D,4,0)</f>
        <v>Ex-Démos et courtoisies</v>
      </c>
      <c r="W667" s="150" t="str">
        <f>+VLOOKUP($L667,Data_Validation!$A:$E,5,0)</f>
        <v>nb</v>
      </c>
      <c r="X667" s="150">
        <f>+VLOOKUP($L667,Data_Validation!$A:$F,6,0)</f>
        <v>0</v>
      </c>
    </row>
    <row r="668" spans="1:24" ht="15.75" customHeight="1">
      <c r="A668" s="141" t="s">
        <v>2325</v>
      </c>
      <c r="B668" s="141" t="s">
        <v>2324</v>
      </c>
      <c r="C668" s="151"/>
      <c r="D668" s="151"/>
      <c r="E668" s="151"/>
      <c r="F668" s="141" t="s">
        <v>29</v>
      </c>
      <c r="G668" s="141" t="s">
        <v>1110</v>
      </c>
      <c r="H668" s="143" t="s">
        <v>452</v>
      </c>
      <c r="I668" s="151">
        <v>-13</v>
      </c>
      <c r="J668" s="151">
        <v>-2</v>
      </c>
      <c r="K668" s="151">
        <v>-15</v>
      </c>
      <c r="L668" s="145" t="str">
        <f t="shared" si="514"/>
        <v>419@</v>
      </c>
      <c r="M668" s="146" t="str">
        <f t="shared" si="515"/>
        <v># DE VTE - FLEET VOITURE BMW</v>
      </c>
      <c r="N668" s="147">
        <f>+IF(OR($Q668=Parametres!$G$2,$Q668=Parametres!$G$3),I668,C668)</f>
        <v>-13</v>
      </c>
      <c r="O668" s="147">
        <f>+IF(OR($Q668=Parametres!$G$2,$Q668=Parametres!$G$3),J668,D668)</f>
        <v>-2</v>
      </c>
      <c r="P668" s="147">
        <f>+IF(OR($Q668=Parametres!$G$2,$Q668=Parametres!$G$3),K668,E668)</f>
        <v>-15</v>
      </c>
      <c r="Q668" s="146" t="str">
        <f t="shared" ref="Q668:S668" si="672">+F668</f>
        <v>10-Compte compteur</v>
      </c>
      <c r="R668" s="145" t="str">
        <f t="shared" si="672"/>
        <v>419</v>
      </c>
      <c r="S668" s="146" t="str">
        <f t="shared" si="672"/>
        <v>_</v>
      </c>
      <c r="T668" s="165" t="str">
        <f>+VLOOKUP($L668,Data_Validation!$A:$D,1,0)</f>
        <v>419@</v>
      </c>
      <c r="U668" s="150" t="str">
        <f>+VLOOKUP($L668,Data_Validation!$A:$D,3,0)</f>
        <v>Véhicules neufs</v>
      </c>
      <c r="V668" s="150" t="str">
        <f>+VLOOKUP($L668,Data_Validation!$A:$D,4,0)</f>
        <v>Flottes</v>
      </c>
      <c r="W668" s="150" t="str">
        <f>+VLOOKUP($L668,Data_Validation!$A:$E,5,0)</f>
        <v>nb</v>
      </c>
      <c r="X668" s="150">
        <f>+VLOOKUP($L668,Data_Validation!$A:$F,6,0)</f>
        <v>0</v>
      </c>
    </row>
    <row r="669" spans="1:24" ht="15.75" customHeight="1">
      <c r="A669" s="141" t="s">
        <v>2329</v>
      </c>
      <c r="B669" s="141" t="s">
        <v>2328</v>
      </c>
      <c r="C669" s="151"/>
      <c r="D669" s="151"/>
      <c r="E669" s="151"/>
      <c r="F669" s="141" t="s">
        <v>29</v>
      </c>
      <c r="G669" s="141" t="s">
        <v>1112</v>
      </c>
      <c r="H669" s="143" t="s">
        <v>452</v>
      </c>
      <c r="I669" s="151">
        <v>-7</v>
      </c>
      <c r="J669" s="151">
        <v>0</v>
      </c>
      <c r="K669" s="151">
        <v>-7</v>
      </c>
      <c r="L669" s="145" t="str">
        <f t="shared" si="514"/>
        <v>419A@</v>
      </c>
      <c r="M669" s="146" t="str">
        <f t="shared" si="515"/>
        <v># DE VTE - FLEET CAMION BMW</v>
      </c>
      <c r="N669" s="147">
        <f>+IF(OR($Q669=Parametres!$G$2,$Q669=Parametres!$G$3),I669,C669)</f>
        <v>-7</v>
      </c>
      <c r="O669" s="147">
        <f>+IF(OR($Q669=Parametres!$G$2,$Q669=Parametres!$G$3),J669,D669)</f>
        <v>0</v>
      </c>
      <c r="P669" s="147">
        <f>+IF(OR($Q669=Parametres!$G$2,$Q669=Parametres!$G$3),K669,E669)</f>
        <v>-7</v>
      </c>
      <c r="Q669" s="146" t="str">
        <f t="shared" ref="Q669:S669" si="673">+F669</f>
        <v>10-Compte compteur</v>
      </c>
      <c r="R669" s="145" t="str">
        <f t="shared" si="673"/>
        <v>419A</v>
      </c>
      <c r="S669" s="146" t="str">
        <f t="shared" si="673"/>
        <v>_</v>
      </c>
      <c r="T669" s="149" t="str">
        <f>+VLOOKUP($L669,Data_Validation!$A:$D,1,0)</f>
        <v>419A@</v>
      </c>
      <c r="U669" s="150" t="str">
        <f>+VLOOKUP($L669,Data_Validation!$A:$D,3,0)</f>
        <v>Véhicules neufs</v>
      </c>
      <c r="V669" s="150" t="str">
        <f>+VLOOKUP($L669,Data_Validation!$A:$D,4,0)</f>
        <v>Flottes</v>
      </c>
      <c r="W669" s="150" t="str">
        <f>+VLOOKUP($L669,Data_Validation!$A:$E,5,0)</f>
        <v>nb</v>
      </c>
      <c r="X669" s="150">
        <f>+VLOOKUP($L669,Data_Validation!$A:$F,6,0)</f>
        <v>0</v>
      </c>
    </row>
    <row r="670" spans="1:24" ht="15.75" customHeight="1">
      <c r="A670" s="141" t="s">
        <v>2340</v>
      </c>
      <c r="B670" s="141" t="s">
        <v>2339</v>
      </c>
      <c r="C670" s="151"/>
      <c r="D670" s="151"/>
      <c r="E670" s="151"/>
      <c r="F670" s="141" t="s">
        <v>29</v>
      </c>
      <c r="G670" s="141" t="s">
        <v>1114</v>
      </c>
      <c r="H670" s="143" t="s">
        <v>452</v>
      </c>
      <c r="I670" s="151">
        <v>-3</v>
      </c>
      <c r="J670" s="151">
        <v>0</v>
      </c>
      <c r="K670" s="151">
        <v>-3</v>
      </c>
      <c r="L670" s="145" t="str">
        <f t="shared" si="514"/>
        <v>422A@</v>
      </c>
      <c r="M670" s="146" t="str">
        <f t="shared" si="515"/>
        <v># DE VTE - X6 XDRIVE 35I</v>
      </c>
      <c r="N670" s="147">
        <f>+IF(OR($Q670=Parametres!$G$2,$Q670=Parametres!$G$3),I670,C670)</f>
        <v>-3</v>
      </c>
      <c r="O670" s="147">
        <f>+IF(OR($Q670=Parametres!$G$2,$Q670=Parametres!$G$3),J670,D670)</f>
        <v>0</v>
      </c>
      <c r="P670" s="147">
        <f>+IF(OR($Q670=Parametres!$G$2,$Q670=Parametres!$G$3),K670,E670)</f>
        <v>-3</v>
      </c>
      <c r="Q670" s="146" t="str">
        <f t="shared" ref="Q670:S670" si="674">+F670</f>
        <v>10-Compte compteur</v>
      </c>
      <c r="R670" s="145" t="str">
        <f t="shared" si="674"/>
        <v>422A</v>
      </c>
      <c r="S670" s="146" t="str">
        <f t="shared" si="674"/>
        <v>_</v>
      </c>
      <c r="T670" s="150" t="str">
        <f>+VLOOKUP($L670,Data_Validation!$A:$D,1,0)</f>
        <v>422A@</v>
      </c>
      <c r="U670" s="150" t="str">
        <f>+VLOOKUP($L670,Data_Validation!$A:$D,3,0)</f>
        <v>Véhicules neufs</v>
      </c>
      <c r="V670" s="150" t="str">
        <f>+VLOOKUP($L670,Data_Validation!$A:$D,4,0)</f>
        <v>Camions détail</v>
      </c>
      <c r="W670" s="150" t="str">
        <f>+VLOOKUP($L670,Data_Validation!$A:$E,5,0)</f>
        <v>nb</v>
      </c>
      <c r="X670" s="150">
        <f>+VLOOKUP($L670,Data_Validation!$A:$F,6,0)</f>
        <v>0</v>
      </c>
    </row>
    <row r="671" spans="1:24" ht="15.75" customHeight="1">
      <c r="A671" s="141" t="s">
        <v>2346</v>
      </c>
      <c r="B671" s="141" t="s">
        <v>2345</v>
      </c>
      <c r="C671" s="151"/>
      <c r="D671" s="151"/>
      <c r="E671" s="151"/>
      <c r="F671" s="141" t="s">
        <v>29</v>
      </c>
      <c r="G671" s="141" t="s">
        <v>1116</v>
      </c>
      <c r="H671" s="143" t="s">
        <v>452</v>
      </c>
      <c r="I671" s="151">
        <v>-4</v>
      </c>
      <c r="J671" s="151">
        <v>-1</v>
      </c>
      <c r="K671" s="151">
        <v>-5</v>
      </c>
      <c r="L671" s="145" t="str">
        <f t="shared" si="514"/>
        <v>422C@</v>
      </c>
      <c r="M671" s="146" t="str">
        <f t="shared" si="515"/>
        <v># DE VTE - X6 M60i</v>
      </c>
      <c r="N671" s="147">
        <f>+IF(OR($Q671=Parametres!$G$2,$Q671=Parametres!$G$3),I671,C671)</f>
        <v>-4</v>
      </c>
      <c r="O671" s="147">
        <f>+IF(OR($Q671=Parametres!$G$2,$Q671=Parametres!$G$3),J671,D671)</f>
        <v>-1</v>
      </c>
      <c r="P671" s="147">
        <f>+IF(OR($Q671=Parametres!$G$2,$Q671=Parametres!$G$3),K671,E671)</f>
        <v>-5</v>
      </c>
      <c r="Q671" s="146" t="str">
        <f t="shared" ref="Q671:S671" si="675">+F671</f>
        <v>10-Compte compteur</v>
      </c>
      <c r="R671" s="145" t="str">
        <f t="shared" si="675"/>
        <v>422C</v>
      </c>
      <c r="S671" s="146" t="str">
        <f t="shared" si="675"/>
        <v>_</v>
      </c>
      <c r="T671" s="150" t="str">
        <f>+VLOOKUP($L671,Data_Validation!$A:$D,1,0)</f>
        <v>422C@</v>
      </c>
      <c r="U671" s="150" t="str">
        <f>+VLOOKUP($L671,Data_Validation!$A:$D,3,0)</f>
        <v>Véhicules neufs</v>
      </c>
      <c r="V671" s="150" t="str">
        <f>+VLOOKUP($L671,Data_Validation!$A:$D,4,0)</f>
        <v>Camions détail</v>
      </c>
      <c r="W671" s="150" t="str">
        <f>+VLOOKUP($L671,Data_Validation!$A:$E,5,0)</f>
        <v>NB</v>
      </c>
      <c r="X671" s="150">
        <f>+VLOOKUP($L671,Data_Validation!$A:$F,6,0)</f>
        <v>0</v>
      </c>
    </row>
    <row r="672" spans="1:24" ht="15.75" customHeight="1">
      <c r="A672" s="141" t="s">
        <v>2355</v>
      </c>
      <c r="B672" s="141" t="s">
        <v>2354</v>
      </c>
      <c r="C672" s="151"/>
      <c r="D672" s="151"/>
      <c r="E672" s="151"/>
      <c r="F672" s="141" t="s">
        <v>29</v>
      </c>
      <c r="G672" s="141" t="s">
        <v>1118</v>
      </c>
      <c r="H672" s="143" t="s">
        <v>452</v>
      </c>
      <c r="I672" s="151">
        <v>-12</v>
      </c>
      <c r="J672" s="151">
        <v>0</v>
      </c>
      <c r="K672" s="151">
        <v>-12</v>
      </c>
      <c r="L672" s="145" t="str">
        <f t="shared" si="514"/>
        <v>423C@</v>
      </c>
      <c r="M672" s="146" t="str">
        <f t="shared" si="515"/>
        <v># DE VTE - X3 XDRIVE 30E</v>
      </c>
      <c r="N672" s="147">
        <f>+IF(OR($Q672=Parametres!$G$2,$Q672=Parametres!$G$3),I672,C672)</f>
        <v>-12</v>
      </c>
      <c r="O672" s="147">
        <f>+IF(OR($Q672=Parametres!$G$2,$Q672=Parametres!$G$3),J672,D672)</f>
        <v>0</v>
      </c>
      <c r="P672" s="147">
        <f>+IF(OR($Q672=Parametres!$G$2,$Q672=Parametres!$G$3),K672,E672)</f>
        <v>-12</v>
      </c>
      <c r="Q672" s="146" t="str">
        <f t="shared" ref="Q672:S672" si="676">+F672</f>
        <v>10-Compte compteur</v>
      </c>
      <c r="R672" s="145" t="str">
        <f t="shared" si="676"/>
        <v>423C</v>
      </c>
      <c r="S672" s="146" t="str">
        <f t="shared" si="676"/>
        <v>_</v>
      </c>
      <c r="T672" s="149" t="str">
        <f>+VLOOKUP($L672,Data_Validation!$A:$D,1,0)</f>
        <v>423C@</v>
      </c>
      <c r="U672" s="150" t="str">
        <f>+VLOOKUP($L672,Data_Validation!$A:$D,3,0)</f>
        <v>Véhicules neufs</v>
      </c>
      <c r="V672" s="150" t="str">
        <f>+VLOOKUP($L672,Data_Validation!$A:$D,4,0)</f>
        <v>Camions détail</v>
      </c>
      <c r="W672" s="150" t="str">
        <f>+VLOOKUP($L672,Data_Validation!$A:$E,5,0)</f>
        <v>nb</v>
      </c>
      <c r="X672" s="150">
        <f>+VLOOKUP($L672,Data_Validation!$A:$F,6,0)</f>
        <v>0</v>
      </c>
    </row>
    <row r="673" spans="1:24" ht="15.75" customHeight="1">
      <c r="A673" s="141" t="s">
        <v>2360</v>
      </c>
      <c r="B673" s="141" t="s">
        <v>2359</v>
      </c>
      <c r="C673" s="151"/>
      <c r="D673" s="151"/>
      <c r="E673" s="151"/>
      <c r="F673" s="141" t="s">
        <v>29</v>
      </c>
      <c r="G673" s="141" t="s">
        <v>1120</v>
      </c>
      <c r="H673" s="143" t="s">
        <v>452</v>
      </c>
      <c r="I673" s="151">
        <v>-9</v>
      </c>
      <c r="J673" s="151">
        <v>-1</v>
      </c>
      <c r="K673" s="151">
        <v>-10</v>
      </c>
      <c r="L673" s="145" t="str">
        <f t="shared" si="514"/>
        <v>423D@</v>
      </c>
      <c r="M673" s="146" t="str">
        <f t="shared" si="515"/>
        <v># DE VTE - X5 XDRIVE 35I/ X5 XDRIVE 40I</v>
      </c>
      <c r="N673" s="147">
        <f>+IF(OR($Q673=Parametres!$G$2,$Q673=Parametres!$G$3),I673,C673)</f>
        <v>-9</v>
      </c>
      <c r="O673" s="147">
        <f>+IF(OR($Q673=Parametres!$G$2,$Q673=Parametres!$G$3),J673,D673)</f>
        <v>-1</v>
      </c>
      <c r="P673" s="147">
        <f>+IF(OR($Q673=Parametres!$G$2,$Q673=Parametres!$G$3),K673,E673)</f>
        <v>-10</v>
      </c>
      <c r="Q673" s="146" t="str">
        <f t="shared" ref="Q673:S673" si="677">+F673</f>
        <v>10-Compte compteur</v>
      </c>
      <c r="R673" s="145" t="str">
        <f t="shared" si="677"/>
        <v>423D</v>
      </c>
      <c r="S673" s="146" t="str">
        <f t="shared" si="677"/>
        <v>_</v>
      </c>
      <c r="T673" s="165" t="str">
        <f>+VLOOKUP($L673,Data_Validation!$A:$D,1,0)</f>
        <v>423D@</v>
      </c>
      <c r="U673" s="150" t="str">
        <f>+VLOOKUP($L673,Data_Validation!$A:$D,3,0)</f>
        <v>Véhicules neufs</v>
      </c>
      <c r="V673" s="150" t="str">
        <f>+VLOOKUP($L673,Data_Validation!$A:$D,4,0)</f>
        <v>Camions détail</v>
      </c>
      <c r="W673" s="150" t="str">
        <f>+VLOOKUP($L673,Data_Validation!$A:$E,5,0)</f>
        <v>nb</v>
      </c>
      <c r="X673" s="150">
        <f>+VLOOKUP($L673,Data_Validation!$A:$F,6,0)</f>
        <v>0</v>
      </c>
    </row>
    <row r="674" spans="1:24" ht="15.75" customHeight="1">
      <c r="A674" s="141" t="s">
        <v>2366</v>
      </c>
      <c r="B674" s="141" t="s">
        <v>2365</v>
      </c>
      <c r="C674" s="151"/>
      <c r="D674" s="151"/>
      <c r="E674" s="151"/>
      <c r="F674" s="141" t="s">
        <v>29</v>
      </c>
      <c r="G674" s="141" t="s">
        <v>1122</v>
      </c>
      <c r="H674" s="143" t="s">
        <v>452</v>
      </c>
      <c r="I674" s="151">
        <v>-6</v>
      </c>
      <c r="J674" s="151">
        <v>0</v>
      </c>
      <c r="K674" s="151">
        <v>-6</v>
      </c>
      <c r="L674" s="145" t="str">
        <f t="shared" si="514"/>
        <v>423F@</v>
      </c>
      <c r="M674" s="146" t="str">
        <f t="shared" si="515"/>
        <v># DE VTE - X5 xDRIVE50e</v>
      </c>
      <c r="N674" s="147">
        <f>+IF(OR($Q674=Parametres!$G$2,$Q674=Parametres!$G$3),I674,C674)</f>
        <v>-6</v>
      </c>
      <c r="O674" s="147">
        <f>+IF(OR($Q674=Parametres!$G$2,$Q674=Parametres!$G$3),J674,D674)</f>
        <v>0</v>
      </c>
      <c r="P674" s="147">
        <f>+IF(OR($Q674=Parametres!$G$2,$Q674=Parametres!$G$3),K674,E674)</f>
        <v>-6</v>
      </c>
      <c r="Q674" s="146" t="str">
        <f t="shared" ref="Q674:S674" si="678">+F674</f>
        <v>10-Compte compteur</v>
      </c>
      <c r="R674" s="145" t="str">
        <f t="shared" si="678"/>
        <v>423F</v>
      </c>
      <c r="S674" s="146" t="str">
        <f t="shared" si="678"/>
        <v>_</v>
      </c>
      <c r="T674" s="150" t="str">
        <f>+VLOOKUP($L674,Data_Validation!$A:$D,1,0)</f>
        <v>423F@</v>
      </c>
      <c r="U674" s="150" t="str">
        <f>+VLOOKUP($L674,Data_Validation!$A:$D,3,0)</f>
        <v>Véhicules neufs</v>
      </c>
      <c r="V674" s="150" t="str">
        <f>+VLOOKUP($L674,Data_Validation!$A:$D,4,0)</f>
        <v>Camions détail</v>
      </c>
      <c r="W674" s="150" t="str">
        <f>+VLOOKUP($L674,Data_Validation!$A:$E,5,0)</f>
        <v>NB</v>
      </c>
      <c r="X674" s="150">
        <f>+VLOOKUP($L674,Data_Validation!$A:$F,6,0)</f>
        <v>0</v>
      </c>
    </row>
    <row r="675" spans="1:24" ht="15.75" customHeight="1">
      <c r="A675" s="141" t="s">
        <v>1123</v>
      </c>
      <c r="B675" s="141" t="s">
        <v>2825</v>
      </c>
      <c r="C675" s="151"/>
      <c r="D675" s="151"/>
      <c r="E675" s="151"/>
      <c r="F675" s="141" t="s">
        <v>29</v>
      </c>
      <c r="G675" s="141" t="s">
        <v>1125</v>
      </c>
      <c r="H675" s="143" t="s">
        <v>452</v>
      </c>
      <c r="I675" s="151">
        <v>0</v>
      </c>
      <c r="J675" s="151">
        <v>-2</v>
      </c>
      <c r="K675" s="151">
        <v>-2</v>
      </c>
      <c r="L675" s="145" t="str">
        <f t="shared" si="514"/>
        <v>423J@</v>
      </c>
      <c r="M675" s="146" t="str">
        <f t="shared" si="515"/>
        <v>IX3</v>
      </c>
      <c r="N675" s="147">
        <f>+IF(OR($Q675=Parametres!$G$2,$Q675=Parametres!$G$3),I675,C675)</f>
        <v>0</v>
      </c>
      <c r="O675" s="147">
        <f>+IF(OR($Q675=Parametres!$G$2,$Q675=Parametres!$G$3),J675,D675)</f>
        <v>-2</v>
      </c>
      <c r="P675" s="147">
        <f>+IF(OR($Q675=Parametres!$G$2,$Q675=Parametres!$G$3),K675,E675)</f>
        <v>-2</v>
      </c>
      <c r="Q675" s="146" t="str">
        <f t="shared" ref="Q675:S675" si="679">+F675</f>
        <v>10-Compte compteur</v>
      </c>
      <c r="R675" s="145" t="str">
        <f t="shared" si="679"/>
        <v>423</v>
      </c>
      <c r="S675" s="146" t="str">
        <f t="shared" si="679"/>
        <v>_</v>
      </c>
      <c r="T675" s="165" t="str">
        <f>+VLOOKUP($L675,Data_Validation!$A:$D,1,0)</f>
        <v>423J@</v>
      </c>
      <c r="U675" s="150" t="str">
        <f>+VLOOKUP($L675,Data_Validation!$A:$D,3,0)</f>
        <v>Véhicules neufs</v>
      </c>
      <c r="V675" s="150" t="str">
        <f>+VLOOKUP($L675,Data_Validation!$A:$D,4,0)</f>
        <v>Camions détail</v>
      </c>
      <c r="W675" s="150" t="str">
        <f>+VLOOKUP($L675,Data_Validation!$A:$E,5,0)</f>
        <v>NB</v>
      </c>
      <c r="X675" s="150">
        <f>+VLOOKUP($L675,Data_Validation!$A:$F,6,0)</f>
        <v>0</v>
      </c>
    </row>
    <row r="676" spans="1:24" ht="15.75" customHeight="1">
      <c r="A676" s="141" t="s">
        <v>1128</v>
      </c>
      <c r="B676" s="141" t="s">
        <v>2826</v>
      </c>
      <c r="C676" s="151"/>
      <c r="D676" s="151"/>
      <c r="E676" s="151"/>
      <c r="F676" s="141" t="s">
        <v>29</v>
      </c>
      <c r="G676" s="141" t="s">
        <v>1130</v>
      </c>
      <c r="H676" s="143" t="s">
        <v>452</v>
      </c>
      <c r="I676" s="151">
        <v>-7</v>
      </c>
      <c r="J676" s="151">
        <v>-4</v>
      </c>
      <c r="K676" s="151">
        <v>-11</v>
      </c>
      <c r="L676" s="145" t="str">
        <f t="shared" si="514"/>
        <v>424A@</v>
      </c>
      <c r="M676" s="146" t="str">
        <f t="shared" si="515"/>
        <v>X3 30 XDRIVE</v>
      </c>
      <c r="N676" s="147">
        <f>+IF(OR($Q676=Parametres!$G$2,$Q676=Parametres!$G$3),I676,C676)</f>
        <v>-7</v>
      </c>
      <c r="O676" s="147">
        <f>+IF(OR($Q676=Parametres!$G$2,$Q676=Parametres!$G$3),J676,D676)</f>
        <v>-4</v>
      </c>
      <c r="P676" s="147">
        <f>+IF(OR($Q676=Parametres!$G$2,$Q676=Parametres!$G$3),K676,E676)</f>
        <v>-11</v>
      </c>
      <c r="Q676" s="146" t="str">
        <f t="shared" ref="Q676:S676" si="680">+F676</f>
        <v>10-Compte compteur</v>
      </c>
      <c r="R676" s="145" t="str">
        <f t="shared" si="680"/>
        <v>424</v>
      </c>
      <c r="S676" s="146" t="str">
        <f t="shared" si="680"/>
        <v>_</v>
      </c>
      <c r="T676" s="165" t="str">
        <f>+VLOOKUP($L676,Data_Validation!$A:$D,1,0)</f>
        <v>424A@</v>
      </c>
      <c r="U676" s="150" t="str">
        <f>+VLOOKUP($L676,Data_Validation!$A:$D,3,0)</f>
        <v>Véhicules neufs</v>
      </c>
      <c r="V676" s="150" t="str">
        <f>+VLOOKUP($L676,Data_Validation!$A:$D,4,0)</f>
        <v>Camions détail</v>
      </c>
      <c r="W676" s="150" t="str">
        <f>+VLOOKUP($L676,Data_Validation!$A:$E,5,0)</f>
        <v>NB</v>
      </c>
      <c r="X676" s="150">
        <f>+VLOOKUP($L676,Data_Validation!$A:$F,6,0)</f>
        <v>0</v>
      </c>
    </row>
    <row r="677" spans="1:24" ht="15.75" customHeight="1">
      <c r="A677" s="141" t="s">
        <v>2385</v>
      </c>
      <c r="B677" s="141" t="s">
        <v>2384</v>
      </c>
      <c r="C677" s="151"/>
      <c r="D677" s="151"/>
      <c r="E677" s="151"/>
      <c r="F677" s="141" t="s">
        <v>29</v>
      </c>
      <c r="G677" s="141" t="s">
        <v>1134</v>
      </c>
      <c r="H677" s="143" t="s">
        <v>452</v>
      </c>
      <c r="I677" s="151">
        <v>-1</v>
      </c>
      <c r="J677" s="151">
        <v>0</v>
      </c>
      <c r="K677" s="151">
        <v>-1</v>
      </c>
      <c r="L677" s="145" t="str">
        <f t="shared" si="514"/>
        <v>424E@</v>
      </c>
      <c r="M677" s="146" t="str">
        <f t="shared" si="515"/>
        <v># OF VTES -VTE - i5 M60 xDRIVE</v>
      </c>
      <c r="N677" s="147">
        <f>+IF(OR($Q677=Parametres!$G$2,$Q677=Parametres!$G$3),I677,C677)</f>
        <v>-1</v>
      </c>
      <c r="O677" s="147">
        <f>+IF(OR($Q677=Parametres!$G$2,$Q677=Parametres!$G$3),J677,D677)</f>
        <v>0</v>
      </c>
      <c r="P677" s="147">
        <f>+IF(OR($Q677=Parametres!$G$2,$Q677=Parametres!$G$3),K677,E677)</f>
        <v>-1</v>
      </c>
      <c r="Q677" s="146" t="str">
        <f t="shared" ref="Q677:S677" si="681">+F677</f>
        <v>10-Compte compteur</v>
      </c>
      <c r="R677" s="145" t="str">
        <f t="shared" si="681"/>
        <v>424E</v>
      </c>
      <c r="S677" s="146" t="str">
        <f t="shared" si="681"/>
        <v>_</v>
      </c>
      <c r="T677" s="150" t="str">
        <f>+VLOOKUP($L677,Data_Validation!$A:$D,1,0)</f>
        <v>424E@</v>
      </c>
      <c r="U677" s="150" t="str">
        <f>+VLOOKUP($L677,Data_Validation!$A:$D,3,0)</f>
        <v>Véhicules neufs</v>
      </c>
      <c r="V677" s="150" t="str">
        <f>+VLOOKUP($L677,Data_Validation!$A:$D,4,0)</f>
        <v>Autos détail</v>
      </c>
      <c r="W677" s="150" t="str">
        <f>+VLOOKUP($L677,Data_Validation!$A:$E,5,0)</f>
        <v>NB</v>
      </c>
      <c r="X677" s="150">
        <f>+VLOOKUP($L677,Data_Validation!$A:$F,6,0)</f>
        <v>0</v>
      </c>
    </row>
    <row r="678" spans="1:24" ht="15.75" customHeight="1">
      <c r="A678" s="141" t="s">
        <v>2390</v>
      </c>
      <c r="B678" s="141" t="s">
        <v>2389</v>
      </c>
      <c r="C678" s="151"/>
      <c r="D678" s="151"/>
      <c r="E678" s="151"/>
      <c r="F678" s="141" t="s">
        <v>29</v>
      </c>
      <c r="G678" s="141" t="s">
        <v>1136</v>
      </c>
      <c r="H678" s="143" t="s">
        <v>452</v>
      </c>
      <c r="I678" s="151">
        <v>-1</v>
      </c>
      <c r="J678" s="151">
        <v>0</v>
      </c>
      <c r="K678" s="151">
        <v>-1</v>
      </c>
      <c r="L678" s="145" t="str">
        <f t="shared" si="514"/>
        <v>426A@</v>
      </c>
      <c r="M678" s="146" t="str">
        <f t="shared" si="515"/>
        <v># DE VTE -530I XDRIVE</v>
      </c>
      <c r="N678" s="147">
        <f>+IF(OR($Q678=Parametres!$G$2,$Q678=Parametres!$G$3),I678,C678)</f>
        <v>-1</v>
      </c>
      <c r="O678" s="147">
        <f>+IF(OR($Q678=Parametres!$G$2,$Q678=Parametres!$G$3),J678,D678)</f>
        <v>0</v>
      </c>
      <c r="P678" s="147">
        <f>+IF(OR($Q678=Parametres!$G$2,$Q678=Parametres!$G$3),K678,E678)</f>
        <v>-1</v>
      </c>
      <c r="Q678" s="146" t="str">
        <f t="shared" ref="Q678:S678" si="682">+F678</f>
        <v>10-Compte compteur</v>
      </c>
      <c r="R678" s="145" t="str">
        <f t="shared" si="682"/>
        <v>426A</v>
      </c>
      <c r="S678" s="146" t="str">
        <f t="shared" si="682"/>
        <v>_</v>
      </c>
      <c r="T678" s="150" t="str">
        <f>+VLOOKUP($L678,Data_Validation!$A:$D,1,0)</f>
        <v>426A@</v>
      </c>
      <c r="U678" s="150" t="str">
        <f>+VLOOKUP($L678,Data_Validation!$A:$D,3,0)</f>
        <v>Véhicules neufs</v>
      </c>
      <c r="V678" s="150" t="str">
        <f>+VLOOKUP($L678,Data_Validation!$A:$D,4,0)</f>
        <v>Autos détail</v>
      </c>
      <c r="W678" s="150" t="str">
        <f>+VLOOKUP($L678,Data_Validation!$A:$E,5,0)</f>
        <v>NB</v>
      </c>
      <c r="X678" s="150">
        <f>+VLOOKUP($L678,Data_Validation!$A:$F,6,0)</f>
        <v>0</v>
      </c>
    </row>
    <row r="679" spans="1:24" ht="15.75" customHeight="1">
      <c r="A679" s="141" t="s">
        <v>2396</v>
      </c>
      <c r="B679" s="141" t="s">
        <v>2395</v>
      </c>
      <c r="C679" s="151"/>
      <c r="D679" s="151"/>
      <c r="E679" s="151"/>
      <c r="F679" s="141" t="s">
        <v>29</v>
      </c>
      <c r="G679" s="141" t="s">
        <v>1138</v>
      </c>
      <c r="H679" s="143" t="s">
        <v>452</v>
      </c>
      <c r="I679" s="151">
        <v>0</v>
      </c>
      <c r="J679" s="151">
        <v>-1</v>
      </c>
      <c r="K679" s="151">
        <v>-1</v>
      </c>
      <c r="L679" s="145" t="str">
        <f t="shared" si="514"/>
        <v>428@</v>
      </c>
      <c r="M679" s="146" t="str">
        <f t="shared" si="515"/>
        <v># DE VTE - X6 M</v>
      </c>
      <c r="N679" s="147">
        <f>+IF(OR($Q679=Parametres!$G$2,$Q679=Parametres!$G$3),I679,C679)</f>
        <v>0</v>
      </c>
      <c r="O679" s="147">
        <f>+IF(OR($Q679=Parametres!$G$2,$Q679=Parametres!$G$3),J679,D679)</f>
        <v>-1</v>
      </c>
      <c r="P679" s="147">
        <f>+IF(OR($Q679=Parametres!$G$2,$Q679=Parametres!$G$3),K679,E679)</f>
        <v>-1</v>
      </c>
      <c r="Q679" s="146" t="str">
        <f t="shared" ref="Q679:S679" si="683">+F679</f>
        <v>10-Compte compteur</v>
      </c>
      <c r="R679" s="145" t="str">
        <f t="shared" si="683"/>
        <v>428</v>
      </c>
      <c r="S679" s="146" t="str">
        <f t="shared" si="683"/>
        <v>_</v>
      </c>
      <c r="T679" s="165" t="str">
        <f>+VLOOKUP($L679,Data_Validation!$A:$D,1,0)</f>
        <v>428@</v>
      </c>
      <c r="U679" s="150" t="str">
        <f>+VLOOKUP($L679,Data_Validation!$A:$D,3,0)</f>
        <v>Véhicules neufs</v>
      </c>
      <c r="V679" s="150" t="str">
        <f>+VLOOKUP($L679,Data_Validation!$A:$D,4,0)</f>
        <v>Camions détail</v>
      </c>
      <c r="W679" s="150" t="str">
        <f>+VLOOKUP($L679,Data_Validation!$A:$E,5,0)</f>
        <v>nb</v>
      </c>
      <c r="X679" s="150">
        <f>+VLOOKUP($L679,Data_Validation!$A:$F,6,0)</f>
        <v>0</v>
      </c>
    </row>
    <row r="680" spans="1:24" ht="15.75" customHeight="1">
      <c r="A680" s="141" t="s">
        <v>2419</v>
      </c>
      <c r="B680" s="141" t="s">
        <v>2418</v>
      </c>
      <c r="C680" s="151"/>
      <c r="D680" s="151"/>
      <c r="E680" s="151"/>
      <c r="F680" s="141" t="s">
        <v>29</v>
      </c>
      <c r="G680" s="141" t="s">
        <v>26</v>
      </c>
      <c r="H680" s="143" t="s">
        <v>452</v>
      </c>
      <c r="I680" s="151">
        <v>-3</v>
      </c>
      <c r="J680" s="151">
        <v>-1</v>
      </c>
      <c r="K680" s="151">
        <v>-4</v>
      </c>
      <c r="L680" s="145" t="str">
        <f t="shared" si="514"/>
        <v>430@</v>
      </c>
      <c r="M680" s="146" t="str">
        <f t="shared" si="515"/>
        <v># DE VTE - M5 SEDAN</v>
      </c>
      <c r="N680" s="147">
        <f>+IF(OR($Q680=Parametres!$G$2,$Q680=Parametres!$G$3),I680,C680)</f>
        <v>-3</v>
      </c>
      <c r="O680" s="147">
        <f>+IF(OR($Q680=Parametres!$G$2,$Q680=Parametres!$G$3),J680,D680)</f>
        <v>-1</v>
      </c>
      <c r="P680" s="147">
        <f>+IF(OR($Q680=Parametres!$G$2,$Q680=Parametres!$G$3),K680,E680)</f>
        <v>-4</v>
      </c>
      <c r="Q680" s="146" t="str">
        <f t="shared" ref="Q680:S680" si="684">+F680</f>
        <v>10-Compte compteur</v>
      </c>
      <c r="R680" s="145" t="str">
        <f t="shared" si="684"/>
        <v>430</v>
      </c>
      <c r="S680" s="146" t="str">
        <f t="shared" si="684"/>
        <v>_</v>
      </c>
      <c r="T680" s="492" t="str">
        <f>+VLOOKUP($L680,Data_Validation!$A:$D,1,0)</f>
        <v>430@</v>
      </c>
      <c r="U680" s="150" t="str">
        <f>+VLOOKUP($L680,Data_Validation!$A:$D,3,0)</f>
        <v>Véhicules neufs</v>
      </c>
      <c r="V680" s="150" t="str">
        <f>+VLOOKUP($L680,Data_Validation!$A:$D,4,0)</f>
        <v>Autos détail</v>
      </c>
      <c r="W680" s="150" t="str">
        <f>+VLOOKUP($L680,Data_Validation!$A:$E,5,0)</f>
        <v>nb</v>
      </c>
      <c r="X680" s="150">
        <f>+VLOOKUP($L680,Data_Validation!$A:$F,6,0)</f>
        <v>0</v>
      </c>
    </row>
    <row r="681" spans="1:24" ht="15.75" customHeight="1">
      <c r="A681" s="141" t="s">
        <v>2427</v>
      </c>
      <c r="B681" s="141" t="s">
        <v>2426</v>
      </c>
      <c r="C681" s="151"/>
      <c r="D681" s="151"/>
      <c r="E681" s="151"/>
      <c r="F681" s="141" t="s">
        <v>29</v>
      </c>
      <c r="G681" s="141" t="s">
        <v>26</v>
      </c>
      <c r="H681" s="143" t="s">
        <v>452</v>
      </c>
      <c r="I681" s="151">
        <v>-156</v>
      </c>
      <c r="J681" s="151">
        <v>-32</v>
      </c>
      <c r="K681" s="151">
        <v>-188</v>
      </c>
      <c r="L681" s="145" t="str">
        <f t="shared" si="514"/>
        <v>430A@</v>
      </c>
      <c r="M681" s="146" t="str">
        <f t="shared" si="515"/>
        <v># DE VTE - MARQUAGE OTOPROTEC NEUF BMW AUTO</v>
      </c>
      <c r="N681" s="147">
        <f>+IF(OR($Q681=Parametres!$G$2,$Q681=Parametres!$G$3),I681,C681)</f>
        <v>-156</v>
      </c>
      <c r="O681" s="147">
        <f>+IF(OR($Q681=Parametres!$G$2,$Q681=Parametres!$G$3),J681,D681)</f>
        <v>-32</v>
      </c>
      <c r="P681" s="147">
        <f>+IF(OR($Q681=Parametres!$G$2,$Q681=Parametres!$G$3),K681,E681)</f>
        <v>-188</v>
      </c>
      <c r="Q681" s="146" t="str">
        <f t="shared" ref="Q681:S681" si="685">+F681</f>
        <v>10-Compte compteur</v>
      </c>
      <c r="R681" s="145" t="str">
        <f t="shared" si="685"/>
        <v>430</v>
      </c>
      <c r="S681" s="146" t="str">
        <f t="shared" si="685"/>
        <v>_</v>
      </c>
      <c r="T681" s="150" t="str">
        <f>+VLOOKUP($L681,Data_Validation!$A:$D,1,0)</f>
        <v>430A@</v>
      </c>
      <c r="U681" s="150" t="str">
        <f>+VLOOKUP($L681,Data_Validation!$A:$D,3,0)</f>
        <v>Véhicules neufs</v>
      </c>
      <c r="V681" s="150" t="str">
        <f>+VLOOKUP($L681,Data_Validation!$A:$D,4,0)</f>
        <v>Rev. Autres</v>
      </c>
      <c r="W681" s="150" t="str">
        <f>+VLOOKUP($L681,Data_Validation!$A:$E,5,0)</f>
        <v>nb</v>
      </c>
      <c r="X681" s="150">
        <f>+VLOOKUP($L681,Data_Validation!$A:$F,6,0)</f>
        <v>0</v>
      </c>
    </row>
    <row r="682" spans="1:24" ht="15.75" customHeight="1">
      <c r="A682" s="141" t="s">
        <v>2439</v>
      </c>
      <c r="B682" s="141" t="s">
        <v>2438</v>
      </c>
      <c r="C682" s="151"/>
      <c r="D682" s="151"/>
      <c r="E682" s="151"/>
      <c r="F682" s="141" t="s">
        <v>29</v>
      </c>
      <c r="G682" s="141" t="s">
        <v>26</v>
      </c>
      <c r="H682" s="143" t="s">
        <v>452</v>
      </c>
      <c r="I682" s="151">
        <v>-35</v>
      </c>
      <c r="J682" s="151">
        <v>-7</v>
      </c>
      <c r="K682" s="151">
        <v>-42</v>
      </c>
      <c r="L682" s="145" t="str">
        <f t="shared" si="514"/>
        <v>430C@</v>
      </c>
      <c r="M682" s="146" t="str">
        <f t="shared" si="515"/>
        <v># DE VTE - ACCESSOIRES NEUFS BMW AUTO</v>
      </c>
      <c r="N682" s="147">
        <f>+IF(OR($Q682=Parametres!$G$2,$Q682=Parametres!$G$3),I682,C682)</f>
        <v>-35</v>
      </c>
      <c r="O682" s="147">
        <f>+IF(OR($Q682=Parametres!$G$2,$Q682=Parametres!$G$3),J682,D682)</f>
        <v>-7</v>
      </c>
      <c r="P682" s="147">
        <f>+IF(OR($Q682=Parametres!$G$2,$Q682=Parametres!$G$3),K682,E682)</f>
        <v>-42</v>
      </c>
      <c r="Q682" s="146" t="str">
        <f t="shared" ref="Q682:S682" si="686">+F682</f>
        <v>10-Compte compteur</v>
      </c>
      <c r="R682" s="145" t="str">
        <f t="shared" si="686"/>
        <v>430</v>
      </c>
      <c r="S682" s="146" t="str">
        <f t="shared" si="686"/>
        <v>_</v>
      </c>
      <c r="T682" s="149" t="str">
        <f>+VLOOKUP($L682,Data_Validation!$A:$D,1,0)</f>
        <v>430C@</v>
      </c>
      <c r="U682" s="150" t="str">
        <f>+VLOOKUP($L682,Data_Validation!$A:$D,3,0)</f>
        <v>Véhicules neufs</v>
      </c>
      <c r="V682" s="150" t="str">
        <f>+VLOOKUP($L682,Data_Validation!$A:$D,4,0)</f>
        <v>Rev. Autres</v>
      </c>
      <c r="W682" s="150" t="str">
        <f>+VLOOKUP($L682,Data_Validation!$A:$E,5,0)</f>
        <v>nb</v>
      </c>
      <c r="X682" s="150">
        <f>+VLOOKUP($L682,Data_Validation!$A:$F,6,0)</f>
        <v>0</v>
      </c>
    </row>
    <row r="683" spans="1:24" ht="15.75" customHeight="1">
      <c r="A683" s="141" t="s">
        <v>2443</v>
      </c>
      <c r="B683" s="141" t="s">
        <v>2442</v>
      </c>
      <c r="C683" s="151"/>
      <c r="D683" s="151"/>
      <c r="E683" s="151"/>
      <c r="F683" s="141" t="s">
        <v>29</v>
      </c>
      <c r="G683" s="141" t="s">
        <v>26</v>
      </c>
      <c r="H683" s="143" t="s">
        <v>452</v>
      </c>
      <c r="I683" s="151">
        <v>-151</v>
      </c>
      <c r="J683" s="151">
        <v>-29</v>
      </c>
      <c r="K683" s="151">
        <v>-180</v>
      </c>
      <c r="L683" s="145" t="str">
        <f t="shared" si="514"/>
        <v>430E@</v>
      </c>
      <c r="M683" s="146" t="str">
        <f t="shared" si="515"/>
        <v># DE SLS - PROTEC ESTHETIQUE NEUF BMW AUTO</v>
      </c>
      <c r="N683" s="147">
        <f>+IF(OR($Q683=Parametres!$G$2,$Q683=Parametres!$G$3),I683,C683)</f>
        <v>-151</v>
      </c>
      <c r="O683" s="147">
        <f>+IF(OR($Q683=Parametres!$G$2,$Q683=Parametres!$G$3),J683,D683)</f>
        <v>-29</v>
      </c>
      <c r="P683" s="147">
        <f>+IF(OR($Q683=Parametres!$G$2,$Q683=Parametres!$G$3),K683,E683)</f>
        <v>-180</v>
      </c>
      <c r="Q683" s="146" t="str">
        <f t="shared" ref="Q683:S683" si="687">+F683</f>
        <v>10-Compte compteur</v>
      </c>
      <c r="R683" s="145" t="str">
        <f t="shared" si="687"/>
        <v>430</v>
      </c>
      <c r="S683" s="146" t="str">
        <f t="shared" si="687"/>
        <v>_</v>
      </c>
      <c r="T683" s="165" t="str">
        <f>+VLOOKUP($L683,Data_Validation!$A:$D,1,0)</f>
        <v>430E@</v>
      </c>
      <c r="U683" s="150" t="str">
        <f>+VLOOKUP($L683,Data_Validation!$A:$D,3,0)</f>
        <v>Véhicules neufs</v>
      </c>
      <c r="V683" s="150" t="str">
        <f>+VLOOKUP($L683,Data_Validation!$A:$D,4,0)</f>
        <v>Rev. Protections</v>
      </c>
      <c r="W683" s="150" t="str">
        <f>+VLOOKUP($L683,Data_Validation!$A:$E,5,0)</f>
        <v>nb</v>
      </c>
      <c r="X683" s="150">
        <f>+VLOOKUP($L683,Data_Validation!$A:$F,6,0)</f>
        <v>0</v>
      </c>
    </row>
    <row r="684" spans="1:24" ht="15.75" customHeight="1">
      <c r="A684" s="141" t="s">
        <v>2447</v>
      </c>
      <c r="B684" s="141" t="s">
        <v>2446</v>
      </c>
      <c r="C684" s="151"/>
      <c r="D684" s="151"/>
      <c r="E684" s="151"/>
      <c r="F684" s="141" t="s">
        <v>29</v>
      </c>
      <c r="G684" s="141" t="s">
        <v>26</v>
      </c>
      <c r="H684" s="143" t="s">
        <v>452</v>
      </c>
      <c r="I684" s="151">
        <v>-3</v>
      </c>
      <c r="J684" s="151">
        <v>0</v>
      </c>
      <c r="K684" s="151">
        <v>-3</v>
      </c>
      <c r="L684" s="145" t="str">
        <f t="shared" si="514"/>
        <v>430F@</v>
      </c>
      <c r="M684" s="146" t="str">
        <f t="shared" si="515"/>
        <v># DE VTE - RIST FIN NEUF BMW AUTO</v>
      </c>
      <c r="N684" s="147">
        <f>+IF(OR($Q684=Parametres!$G$2,$Q684=Parametres!$G$3),I684,C684)</f>
        <v>-3</v>
      </c>
      <c r="O684" s="147">
        <f>+IF(OR($Q684=Parametres!$G$2,$Q684=Parametres!$G$3),J684,D684)</f>
        <v>0</v>
      </c>
      <c r="P684" s="147">
        <f>+IF(OR($Q684=Parametres!$G$2,$Q684=Parametres!$G$3),K684,E684)</f>
        <v>-3</v>
      </c>
      <c r="Q684" s="146" t="str">
        <f t="shared" ref="Q684:S684" si="688">+F684</f>
        <v>10-Compte compteur</v>
      </c>
      <c r="R684" s="145" t="str">
        <f t="shared" si="688"/>
        <v>430</v>
      </c>
      <c r="S684" s="146" t="str">
        <f t="shared" si="688"/>
        <v>_</v>
      </c>
      <c r="T684" s="165" t="str">
        <f>+VLOOKUP($L684,Data_Validation!$A:$D,1,0)</f>
        <v>430F@</v>
      </c>
      <c r="U684" s="150" t="str">
        <f>+VLOOKUP($L684,Data_Validation!$A:$D,3,0)</f>
        <v>Véhicules neufs</v>
      </c>
      <c r="V684" s="150" t="str">
        <f>+VLOOKUP($L684,Data_Validation!$A:$D,4,0)</f>
        <v>Rev. Finances</v>
      </c>
      <c r="W684" s="150" t="str">
        <f>+VLOOKUP($L684,Data_Validation!$A:$E,5,0)</f>
        <v>nb</v>
      </c>
      <c r="X684" s="150">
        <f>+VLOOKUP($L684,Data_Validation!$A:$F,6,0)</f>
        <v>0</v>
      </c>
    </row>
    <row r="685" spans="1:24" ht="15.75" customHeight="1">
      <c r="A685" s="141" t="s">
        <v>2449</v>
      </c>
      <c r="B685" s="141" t="s">
        <v>2448</v>
      </c>
      <c r="C685" s="151"/>
      <c r="D685" s="151"/>
      <c r="E685" s="151"/>
      <c r="F685" s="141" t="s">
        <v>29</v>
      </c>
      <c r="G685" s="141" t="s">
        <v>26</v>
      </c>
      <c r="H685" s="143" t="s">
        <v>452</v>
      </c>
      <c r="I685" s="151">
        <v>0</v>
      </c>
      <c r="J685" s="151">
        <v>-1</v>
      </c>
      <c r="K685" s="151">
        <v>-1</v>
      </c>
      <c r="L685" s="145" t="str">
        <f t="shared" si="514"/>
        <v>430P@</v>
      </c>
      <c r="M685" s="146" t="str">
        <f t="shared" si="515"/>
        <v># DE VTE - PROTEC PNEUS/JANTES NEUF BMW AUTO</v>
      </c>
      <c r="N685" s="147">
        <f>+IF(OR($Q685=Parametres!$G$2,$Q685=Parametres!$G$3),I685,C685)</f>
        <v>0</v>
      </c>
      <c r="O685" s="147">
        <f>+IF(OR($Q685=Parametres!$G$2,$Q685=Parametres!$G$3),J685,D685)</f>
        <v>-1</v>
      </c>
      <c r="P685" s="147">
        <f>+IF(OR($Q685=Parametres!$G$2,$Q685=Parametres!$G$3),K685,E685)</f>
        <v>-1</v>
      </c>
      <c r="Q685" s="146" t="str">
        <f t="shared" ref="Q685:S685" si="689">+F685</f>
        <v>10-Compte compteur</v>
      </c>
      <c r="R685" s="145" t="str">
        <f t="shared" si="689"/>
        <v>430</v>
      </c>
      <c r="S685" s="146" t="str">
        <f t="shared" si="689"/>
        <v>_</v>
      </c>
      <c r="T685" s="149" t="str">
        <f>+VLOOKUP($L685,Data_Validation!$A:$D,1,0)</f>
        <v>430P@</v>
      </c>
      <c r="U685" s="150" t="str">
        <f>+VLOOKUP($L685,Data_Validation!$A:$D,3,0)</f>
        <v>Véhicules neufs</v>
      </c>
      <c r="V685" s="150" t="str">
        <f>+VLOOKUP($L685,Data_Validation!$A:$D,4,0)</f>
        <v>Rev. Protections</v>
      </c>
      <c r="W685" s="150" t="str">
        <f>+VLOOKUP($L685,Data_Validation!$A:$E,5,0)</f>
        <v>nb</v>
      </c>
      <c r="X685" s="150">
        <f>+VLOOKUP($L685,Data_Validation!$A:$F,6,0)</f>
        <v>0</v>
      </c>
    </row>
    <row r="686" spans="1:24" ht="15.75" customHeight="1">
      <c r="A686" s="141" t="s">
        <v>2460</v>
      </c>
      <c r="B686" s="141" t="s">
        <v>2457</v>
      </c>
      <c r="C686" s="151"/>
      <c r="D686" s="151"/>
      <c r="E686" s="151"/>
      <c r="F686" s="141" t="s">
        <v>29</v>
      </c>
      <c r="G686" s="141" t="s">
        <v>26</v>
      </c>
      <c r="H686" s="143" t="s">
        <v>452</v>
      </c>
      <c r="I686" s="151">
        <v>-7</v>
      </c>
      <c r="J686" s="151">
        <v>-2</v>
      </c>
      <c r="K686" s="151">
        <v>-9</v>
      </c>
      <c r="L686" s="145" t="str">
        <f t="shared" si="514"/>
        <v>430T@</v>
      </c>
      <c r="M686" s="146" t="str">
        <f t="shared" si="515"/>
        <v># DE SLS - TRAITEMENT OTOPROTEC NEUF BMW AUTO</v>
      </c>
      <c r="N686" s="147">
        <f>+IF(OR($Q686=Parametres!$G$2,$Q686=Parametres!$G$3),I686,C686)</f>
        <v>-7</v>
      </c>
      <c r="O686" s="147">
        <f>+IF(OR($Q686=Parametres!$G$2,$Q686=Parametres!$G$3),J686,D686)</f>
        <v>-2</v>
      </c>
      <c r="P686" s="147">
        <f>+IF(OR($Q686=Parametres!$G$2,$Q686=Parametres!$G$3),K686,E686)</f>
        <v>-9</v>
      </c>
      <c r="Q686" s="146" t="str">
        <f t="shared" ref="Q686:S686" si="690">+F686</f>
        <v>10-Compte compteur</v>
      </c>
      <c r="R686" s="145" t="str">
        <f t="shared" si="690"/>
        <v>430</v>
      </c>
      <c r="S686" s="146" t="str">
        <f t="shared" si="690"/>
        <v>_</v>
      </c>
      <c r="T686" s="165" t="str">
        <f>+VLOOKUP($L686,Data_Validation!$A:$D,1,0)</f>
        <v>430T@</v>
      </c>
      <c r="U686" s="150" t="str">
        <f>+VLOOKUP($L686,Data_Validation!$A:$D,3,0)</f>
        <v>Véhicules neufs</v>
      </c>
      <c r="V686" s="150" t="str">
        <f>+VLOOKUP($L686,Data_Validation!$A:$D,4,0)</f>
        <v>Rev. Autres</v>
      </c>
      <c r="W686" s="150" t="str">
        <f>+VLOOKUP($L686,Data_Validation!$A:$E,5,0)</f>
        <v>nb</v>
      </c>
      <c r="X686" s="150">
        <f>+VLOOKUP($L686,Data_Validation!$A:$F,6,0)</f>
        <v>0</v>
      </c>
    </row>
    <row r="687" spans="1:24" ht="15.75" customHeight="1">
      <c r="A687" s="141" t="s">
        <v>2462</v>
      </c>
      <c r="B687" s="141" t="s">
        <v>2461</v>
      </c>
      <c r="C687" s="151"/>
      <c r="D687" s="151"/>
      <c r="E687" s="151"/>
      <c r="F687" s="141" t="s">
        <v>29</v>
      </c>
      <c r="G687" s="141" t="s">
        <v>26</v>
      </c>
      <c r="H687" s="143" t="s">
        <v>452</v>
      </c>
      <c r="I687" s="151">
        <v>-42</v>
      </c>
      <c r="J687" s="151">
        <v>-5</v>
      </c>
      <c r="K687" s="151">
        <v>-47</v>
      </c>
      <c r="L687" s="145" t="str">
        <f t="shared" si="514"/>
        <v>430U@</v>
      </c>
      <c r="M687" s="146" t="str">
        <f t="shared" si="515"/>
        <v># DE VTE - ASSIS USU NEUF BMW AUTO</v>
      </c>
      <c r="N687" s="147">
        <f>+IF(OR($Q687=Parametres!$G$2,$Q687=Parametres!$G$3),I687,C687)</f>
        <v>-42</v>
      </c>
      <c r="O687" s="147">
        <f>+IF(OR($Q687=Parametres!$G$2,$Q687=Parametres!$G$3),J687,D687)</f>
        <v>-5</v>
      </c>
      <c r="P687" s="147">
        <f>+IF(OR($Q687=Parametres!$G$2,$Q687=Parametres!$G$3),K687,E687)</f>
        <v>-47</v>
      </c>
      <c r="Q687" s="146" t="str">
        <f t="shared" ref="Q687:S687" si="691">+F687</f>
        <v>10-Compte compteur</v>
      </c>
      <c r="R687" s="145" t="str">
        <f t="shared" si="691"/>
        <v>430</v>
      </c>
      <c r="S687" s="146" t="str">
        <f t="shared" si="691"/>
        <v>_</v>
      </c>
      <c r="T687" s="149" t="str">
        <f>+VLOOKUP($L687,Data_Validation!$A:$D,1,0)</f>
        <v>430U@</v>
      </c>
      <c r="U687" s="150" t="str">
        <f>+VLOOKUP($L687,Data_Validation!$A:$D,3,0)</f>
        <v>Véhicules neufs</v>
      </c>
      <c r="V687" s="150" t="str">
        <f>+VLOOKUP($L687,Data_Validation!$A:$D,4,0)</f>
        <v>Rev. Protections</v>
      </c>
      <c r="W687" s="150" t="str">
        <f>+VLOOKUP($L687,Data_Validation!$A:$E,5,0)</f>
        <v>nb</v>
      </c>
      <c r="X687" s="150">
        <f>+VLOOKUP($L687,Data_Validation!$A:$F,6,0)</f>
        <v>0</v>
      </c>
    </row>
    <row r="688" spans="1:24" ht="15.75" customHeight="1">
      <c r="A688" s="141" t="s">
        <v>2494</v>
      </c>
      <c r="B688" s="141" t="s">
        <v>2493</v>
      </c>
      <c r="C688" s="151"/>
      <c r="D688" s="151"/>
      <c r="E688" s="151"/>
      <c r="F688" s="141" t="s">
        <v>29</v>
      </c>
      <c r="G688" s="141" t="s">
        <v>1162</v>
      </c>
      <c r="H688" s="143" t="s">
        <v>452</v>
      </c>
      <c r="I688" s="151">
        <v>-4</v>
      </c>
      <c r="J688" s="151">
        <v>0</v>
      </c>
      <c r="K688" s="151">
        <v>-4</v>
      </c>
      <c r="L688" s="145" t="str">
        <f t="shared" si="514"/>
        <v>432@</v>
      </c>
      <c r="M688" s="146" t="str">
        <f t="shared" si="515"/>
        <v># DE VTE - 530E XDRIVE</v>
      </c>
      <c r="N688" s="147">
        <f>+IF(OR($Q688=Parametres!$G$2,$Q688=Parametres!$G$3),I688,C688)</f>
        <v>-4</v>
      </c>
      <c r="O688" s="147">
        <f>+IF(OR($Q688=Parametres!$G$2,$Q688=Parametres!$G$3),J688,D688)</f>
        <v>0</v>
      </c>
      <c r="P688" s="147">
        <f>+IF(OR($Q688=Parametres!$G$2,$Q688=Parametres!$G$3),K688,E688)</f>
        <v>-4</v>
      </c>
      <c r="Q688" s="146" t="str">
        <f t="shared" ref="Q688:S688" si="692">+F688</f>
        <v>10-Compte compteur</v>
      </c>
      <c r="R688" s="145" t="str">
        <f t="shared" si="692"/>
        <v>432</v>
      </c>
      <c r="S688" s="146" t="str">
        <f t="shared" si="692"/>
        <v>_</v>
      </c>
      <c r="T688" s="150" t="str">
        <f>+VLOOKUP($L688,Data_Validation!$A:$D,1,0)</f>
        <v>432@</v>
      </c>
      <c r="U688" s="150" t="str">
        <f>+VLOOKUP($L688,Data_Validation!$A:$D,3,0)</f>
        <v>Véhicules neufs</v>
      </c>
      <c r="V688" s="150" t="str">
        <f>+VLOOKUP($L688,Data_Validation!$A:$D,4,0)</f>
        <v>Autos détail</v>
      </c>
      <c r="W688" s="150" t="str">
        <f>+VLOOKUP($L688,Data_Validation!$A:$E,5,0)</f>
        <v>NB</v>
      </c>
      <c r="X688" s="150">
        <f>+VLOOKUP($L688,Data_Validation!$A:$F,6,0)</f>
        <v>0</v>
      </c>
    </row>
    <row r="689" spans="1:24" ht="15.75" customHeight="1">
      <c r="A689" s="141" t="s">
        <v>2498</v>
      </c>
      <c r="B689" s="141" t="s">
        <v>2497</v>
      </c>
      <c r="C689" s="151"/>
      <c r="D689" s="151"/>
      <c r="E689" s="151"/>
      <c r="F689" s="141" t="s">
        <v>29</v>
      </c>
      <c r="G689" s="141" t="s">
        <v>1162</v>
      </c>
      <c r="H689" s="143" t="s">
        <v>452</v>
      </c>
      <c r="I689" s="151">
        <v>-13</v>
      </c>
      <c r="J689" s="151">
        <v>0</v>
      </c>
      <c r="K689" s="151">
        <v>-13</v>
      </c>
      <c r="L689" s="145" t="str">
        <f t="shared" si="514"/>
        <v>432A@</v>
      </c>
      <c r="M689" s="146" t="str">
        <f t="shared" si="515"/>
        <v># DE VTE - GAR PROL NEUF BMW AUTO</v>
      </c>
      <c r="N689" s="147">
        <f>+IF(OR($Q689=Parametres!$G$2,$Q689=Parametres!$G$3),I689,C689)</f>
        <v>-13</v>
      </c>
      <c r="O689" s="147">
        <f>+IF(OR($Q689=Parametres!$G$2,$Q689=Parametres!$G$3),J689,D689)</f>
        <v>0</v>
      </c>
      <c r="P689" s="147">
        <f>+IF(OR($Q689=Parametres!$G$2,$Q689=Parametres!$G$3),K689,E689)</f>
        <v>-13</v>
      </c>
      <c r="Q689" s="146" t="str">
        <f t="shared" ref="Q689:S689" si="693">+F689</f>
        <v>10-Compte compteur</v>
      </c>
      <c r="R689" s="145" t="str">
        <f t="shared" si="693"/>
        <v>432</v>
      </c>
      <c r="S689" s="146" t="str">
        <f t="shared" si="693"/>
        <v>_</v>
      </c>
      <c r="T689" s="165" t="str">
        <f>+VLOOKUP($L689,Data_Validation!$A:$D,1,0)</f>
        <v>432A@</v>
      </c>
      <c r="U689" s="150" t="str">
        <f>+VLOOKUP($L689,Data_Validation!$A:$D,3,0)</f>
        <v>Véhicules neufs</v>
      </c>
      <c r="V689" s="150" t="str">
        <f>+VLOOKUP($L689,Data_Validation!$A:$D,4,0)</f>
        <v>Rev. Protections</v>
      </c>
      <c r="W689" s="150" t="str">
        <f>+VLOOKUP($L689,Data_Validation!$A:$E,5,0)</f>
        <v>nb</v>
      </c>
      <c r="X689" s="150">
        <f>+VLOOKUP($L689,Data_Validation!$A:$F,6,0)</f>
        <v>0</v>
      </c>
    </row>
    <row r="690" spans="1:24" ht="15.75" customHeight="1">
      <c r="A690" s="141" t="s">
        <v>2502</v>
      </c>
      <c r="B690" s="141" t="s">
        <v>2501</v>
      </c>
      <c r="C690" s="151"/>
      <c r="D690" s="151"/>
      <c r="E690" s="151"/>
      <c r="F690" s="141" t="s">
        <v>29</v>
      </c>
      <c r="G690" s="141" t="s">
        <v>1168</v>
      </c>
      <c r="H690" s="143" t="s">
        <v>452</v>
      </c>
      <c r="I690" s="151">
        <v>-40</v>
      </c>
      <c r="J690" s="151">
        <v>-8</v>
      </c>
      <c r="K690" s="151">
        <v>-48</v>
      </c>
      <c r="L690" s="145" t="str">
        <f t="shared" si="514"/>
        <v>434A@</v>
      </c>
      <c r="M690" s="146" t="str">
        <f t="shared" si="515"/>
        <v># DE VTE - CONT ENTR NEUF BMW AUTO</v>
      </c>
      <c r="N690" s="147">
        <f>+IF(OR($Q690=Parametres!$G$2,$Q690=Parametres!$G$3),I690,C690)</f>
        <v>-40</v>
      </c>
      <c r="O690" s="147">
        <f>+IF(OR($Q690=Parametres!$G$2,$Q690=Parametres!$G$3),J690,D690)</f>
        <v>-8</v>
      </c>
      <c r="P690" s="147">
        <f>+IF(OR($Q690=Parametres!$G$2,$Q690=Parametres!$G$3),K690,E690)</f>
        <v>-48</v>
      </c>
      <c r="Q690" s="146" t="str">
        <f t="shared" ref="Q690:S690" si="694">+F690</f>
        <v>10-Compte compteur</v>
      </c>
      <c r="R690" s="145" t="str">
        <f t="shared" si="694"/>
        <v>434</v>
      </c>
      <c r="S690" s="146" t="str">
        <f t="shared" si="694"/>
        <v>_</v>
      </c>
      <c r="T690" s="150" t="str">
        <f>+VLOOKUP($L690,Data_Validation!$A:$D,1,0)</f>
        <v>434A@</v>
      </c>
      <c r="U690" s="150" t="str">
        <f>+VLOOKUP($L690,Data_Validation!$A:$D,3,0)</f>
        <v>Véhicules neufs</v>
      </c>
      <c r="V690" s="150" t="str">
        <f>+VLOOKUP($L690,Data_Validation!$A:$D,4,0)</f>
        <v>Rev. Protections</v>
      </c>
      <c r="W690" s="150" t="str">
        <f>+VLOOKUP($L690,Data_Validation!$A:$E,5,0)</f>
        <v>nb</v>
      </c>
      <c r="X690" s="150">
        <f>+VLOOKUP($L690,Data_Validation!$A:$F,6,0)</f>
        <v>0</v>
      </c>
    </row>
    <row r="691" spans="1:24" ht="15.75" customHeight="1">
      <c r="A691" s="141" t="s">
        <v>2506</v>
      </c>
      <c r="B691" s="141" t="s">
        <v>2505</v>
      </c>
      <c r="C691" s="151"/>
      <c r="D691" s="151"/>
      <c r="E691" s="151"/>
      <c r="F691" s="141" t="s">
        <v>29</v>
      </c>
      <c r="G691" s="141" t="s">
        <v>1170</v>
      </c>
      <c r="H691" s="143" t="s">
        <v>452</v>
      </c>
      <c r="I691" s="151">
        <v>-26</v>
      </c>
      <c r="J691" s="151">
        <v>-4</v>
      </c>
      <c r="K691" s="151">
        <v>-30</v>
      </c>
      <c r="L691" s="145" t="str">
        <f t="shared" si="514"/>
        <v>440A@</v>
      </c>
      <c r="M691" s="146" t="str">
        <f t="shared" si="515"/>
        <v># DE VTE - USAGE BMW AUTO CERT</v>
      </c>
      <c r="N691" s="147">
        <f>+IF(OR($Q691=Parametres!$G$2,$Q691=Parametres!$G$3),I691,C691)</f>
        <v>-26</v>
      </c>
      <c r="O691" s="147">
        <f>+IF(OR($Q691=Parametres!$G$2,$Q691=Parametres!$G$3),J691,D691)</f>
        <v>-4</v>
      </c>
      <c r="P691" s="147">
        <f>+IF(OR($Q691=Parametres!$G$2,$Q691=Parametres!$G$3),K691,E691)</f>
        <v>-30</v>
      </c>
      <c r="Q691" s="146" t="str">
        <f t="shared" ref="Q691:S691" si="695">+F691</f>
        <v>10-Compte compteur</v>
      </c>
      <c r="R691" s="145" t="str">
        <f t="shared" si="695"/>
        <v>440A</v>
      </c>
      <c r="S691" s="146" t="str">
        <f t="shared" si="695"/>
        <v>_</v>
      </c>
      <c r="T691" s="149" t="str">
        <f>+VLOOKUP($L691,Data_Validation!$A:$D,1,0)</f>
        <v>440A@</v>
      </c>
      <c r="U691" s="150" t="str">
        <f>+VLOOKUP($L691,Data_Validation!$A:$D,3,0)</f>
        <v>Véhicules usagés</v>
      </c>
      <c r="V691" s="150" t="str">
        <f>+VLOOKUP($L691,Data_Validation!$A:$D,4,0)</f>
        <v>Certifié</v>
      </c>
      <c r="W691" s="150" t="str">
        <f>+VLOOKUP($L691,Data_Validation!$A:$E,5,0)</f>
        <v>nb</v>
      </c>
      <c r="X691" s="150">
        <f>+VLOOKUP($L691,Data_Validation!$A:$F,6,0)</f>
        <v>0</v>
      </c>
    </row>
    <row r="692" spans="1:24" ht="15.75" customHeight="1">
      <c r="A692" s="141" t="s">
        <v>2508</v>
      </c>
      <c r="B692" s="141" t="s">
        <v>2507</v>
      </c>
      <c r="C692" s="151"/>
      <c r="D692" s="151"/>
      <c r="E692" s="151"/>
      <c r="F692" s="141" t="s">
        <v>29</v>
      </c>
      <c r="G692" s="141" t="s">
        <v>1172</v>
      </c>
      <c r="H692" s="143" t="s">
        <v>452</v>
      </c>
      <c r="I692" s="151">
        <v>-17</v>
      </c>
      <c r="J692" s="151">
        <v>-2</v>
      </c>
      <c r="K692" s="151">
        <v>-19</v>
      </c>
      <c r="L692" s="145" t="str">
        <f t="shared" si="514"/>
        <v>440B@</v>
      </c>
      <c r="M692" s="146" t="str">
        <f t="shared" si="515"/>
        <v># DE VTE - USAGE BMW AUTO NON-CERT</v>
      </c>
      <c r="N692" s="147">
        <f>+IF(OR($Q692=Parametres!$G$2,$Q692=Parametres!$G$3),I692,C692)</f>
        <v>-17</v>
      </c>
      <c r="O692" s="147">
        <f>+IF(OR($Q692=Parametres!$G$2,$Q692=Parametres!$G$3),J692,D692)</f>
        <v>-2</v>
      </c>
      <c r="P692" s="147">
        <f>+IF(OR($Q692=Parametres!$G$2,$Q692=Parametres!$G$3),K692,E692)</f>
        <v>-19</v>
      </c>
      <c r="Q692" s="146" t="str">
        <f t="shared" ref="Q692:S692" si="696">+F692</f>
        <v>10-Compte compteur</v>
      </c>
      <c r="R692" s="145" t="str">
        <f t="shared" si="696"/>
        <v>440B</v>
      </c>
      <c r="S692" s="146" t="str">
        <f t="shared" si="696"/>
        <v>_</v>
      </c>
      <c r="T692" s="149" t="str">
        <f>+VLOOKUP($L692,Data_Validation!$A:$D,1,0)</f>
        <v>440B@</v>
      </c>
      <c r="U692" s="150" t="str">
        <f>+VLOOKUP($L692,Data_Validation!$A:$D,3,0)</f>
        <v>Véhicules usagés</v>
      </c>
      <c r="V692" s="150" t="str">
        <f>+VLOOKUP($L692,Data_Validation!$A:$D,4,0)</f>
        <v>Non Certifié</v>
      </c>
      <c r="W692" s="150" t="str">
        <f>+VLOOKUP($L692,Data_Validation!$A:$E,5,0)</f>
        <v>nb</v>
      </c>
      <c r="X692" s="150">
        <f>+VLOOKUP($L692,Data_Validation!$A:$F,6,0)</f>
        <v>0</v>
      </c>
    </row>
    <row r="693" spans="1:24" ht="15.75" customHeight="1">
      <c r="A693" s="141" t="s">
        <v>2510</v>
      </c>
      <c r="B693" s="141" t="s">
        <v>2509</v>
      </c>
      <c r="C693" s="151"/>
      <c r="D693" s="151"/>
      <c r="E693" s="151"/>
      <c r="F693" s="141" t="s">
        <v>29</v>
      </c>
      <c r="G693" s="141" t="s">
        <v>1174</v>
      </c>
      <c r="H693" s="143" t="s">
        <v>452</v>
      </c>
      <c r="I693" s="151">
        <v>-34</v>
      </c>
      <c r="J693" s="151">
        <v>-1</v>
      </c>
      <c r="K693" s="151">
        <v>-35</v>
      </c>
      <c r="L693" s="145" t="str">
        <f t="shared" si="514"/>
        <v>442@</v>
      </c>
      <c r="M693" s="146" t="str">
        <f t="shared" si="515"/>
        <v># DE VTE - USAGE AUTRES</v>
      </c>
      <c r="N693" s="147">
        <f>+IF(OR($Q693=Parametres!$G$2,$Q693=Parametres!$G$3),I693,C693)</f>
        <v>-34</v>
      </c>
      <c r="O693" s="147">
        <f>+IF(OR($Q693=Parametres!$G$2,$Q693=Parametres!$G$3),J693,D693)</f>
        <v>-1</v>
      </c>
      <c r="P693" s="147">
        <f>+IF(OR($Q693=Parametres!$G$2,$Q693=Parametres!$G$3),K693,E693)</f>
        <v>-35</v>
      </c>
      <c r="Q693" s="146" t="str">
        <f t="shared" ref="Q693:S693" si="697">+F693</f>
        <v>10-Compte compteur</v>
      </c>
      <c r="R693" s="145" t="str">
        <f t="shared" si="697"/>
        <v>442</v>
      </c>
      <c r="S693" s="146" t="str">
        <f t="shared" si="697"/>
        <v>_</v>
      </c>
      <c r="T693" s="165" t="str">
        <f>+VLOOKUP($L693,Data_Validation!$A:$D,1,0)</f>
        <v>442@</v>
      </c>
      <c r="U693" s="150" t="str">
        <f>+VLOOKUP($L693,Data_Validation!$A:$D,3,0)</f>
        <v>Véhicules usagés</v>
      </c>
      <c r="V693" s="150" t="str">
        <f>+VLOOKUP($L693,Data_Validation!$A:$D,4,0)</f>
        <v>Autres marques</v>
      </c>
      <c r="W693" s="150" t="str">
        <f>+VLOOKUP($L693,Data_Validation!$A:$E,5,0)</f>
        <v>nb</v>
      </c>
      <c r="X693" s="150">
        <f>+VLOOKUP($L693,Data_Validation!$A:$F,6,0)</f>
        <v>0</v>
      </c>
    </row>
    <row r="694" spans="1:24" ht="15.75" customHeight="1">
      <c r="A694" s="141" t="s">
        <v>1175</v>
      </c>
      <c r="B694" s="141" t="s">
        <v>2870</v>
      </c>
      <c r="C694" s="151"/>
      <c r="D694" s="151"/>
      <c r="E694" s="151"/>
      <c r="F694" s="141" t="s">
        <v>29</v>
      </c>
      <c r="G694" s="141" t="s">
        <v>1177</v>
      </c>
      <c r="H694" s="143" t="s">
        <v>452</v>
      </c>
      <c r="I694" s="151">
        <v>-1</v>
      </c>
      <c r="J694" s="151">
        <v>-1</v>
      </c>
      <c r="K694" s="151">
        <v>-2</v>
      </c>
      <c r="L694" s="145" t="str">
        <f t="shared" si="514"/>
        <v>443B@</v>
      </c>
      <c r="M694" s="146" t="str">
        <f t="shared" si="515"/>
        <v>M440I XDRIVE GRAN COUPE</v>
      </c>
      <c r="N694" s="147">
        <f>+IF(OR($Q694=Parametres!$G$2,$Q694=Parametres!$G$3),I694,C694)</f>
        <v>-1</v>
      </c>
      <c r="O694" s="147">
        <f>+IF(OR($Q694=Parametres!$G$2,$Q694=Parametres!$G$3),J694,D694)</f>
        <v>-1</v>
      </c>
      <c r="P694" s="147">
        <f>+IF(OR($Q694=Parametres!$G$2,$Q694=Parametres!$G$3),K694,E694)</f>
        <v>-2</v>
      </c>
      <c r="Q694" s="146" t="str">
        <f t="shared" ref="Q694:S694" si="698">+F694</f>
        <v>10-Compte compteur</v>
      </c>
      <c r="R694" s="145" t="str">
        <f t="shared" si="698"/>
        <v>443</v>
      </c>
      <c r="S694" s="146" t="str">
        <f t="shared" si="698"/>
        <v>_</v>
      </c>
      <c r="T694" s="165" t="str">
        <f>+VLOOKUP($L694,Data_Validation!$A:$D,1,0)</f>
        <v>443B@</v>
      </c>
      <c r="U694" s="150" t="str">
        <f>+VLOOKUP($L694,Data_Validation!$A:$D,3,0)</f>
        <v>Véhicules neufs</v>
      </c>
      <c r="V694" s="150" t="str">
        <f>+VLOOKUP($L694,Data_Validation!$A:$D,4,0)</f>
        <v>Autos détail</v>
      </c>
      <c r="W694" s="150" t="str">
        <f>+VLOOKUP($L694,Data_Validation!$A:$E,5,0)</f>
        <v>NB</v>
      </c>
      <c r="X694" s="150">
        <f>+VLOOKUP($L694,Data_Validation!$A:$F,6,0)</f>
        <v>0</v>
      </c>
    </row>
    <row r="695" spans="1:24" ht="15.75" customHeight="1">
      <c r="A695" s="141" t="s">
        <v>2514</v>
      </c>
      <c r="B695" s="141" t="s">
        <v>2513</v>
      </c>
      <c r="C695" s="151"/>
      <c r="D695" s="151"/>
      <c r="E695" s="151"/>
      <c r="F695" s="141" t="s">
        <v>29</v>
      </c>
      <c r="G695" s="141" t="s">
        <v>1179</v>
      </c>
      <c r="H695" s="143" t="s">
        <v>452</v>
      </c>
      <c r="I695" s="151">
        <v>-28</v>
      </c>
      <c r="J695" s="151">
        <v>-6</v>
      </c>
      <c r="K695" s="151">
        <v>-34</v>
      </c>
      <c r="L695" s="145" t="str">
        <f t="shared" si="514"/>
        <v>444A@</v>
      </c>
      <c r="M695" s="146" t="str">
        <f t="shared" si="515"/>
        <v># DE VTE - GROS BMW AUTO</v>
      </c>
      <c r="N695" s="147">
        <f>+IF(OR($Q695=Parametres!$G$2,$Q695=Parametres!$G$3),I695,C695)</f>
        <v>-28</v>
      </c>
      <c r="O695" s="147">
        <f>+IF(OR($Q695=Parametres!$G$2,$Q695=Parametres!$G$3),J695,D695)</f>
        <v>-6</v>
      </c>
      <c r="P695" s="147">
        <f>+IF(OR($Q695=Parametres!$G$2,$Q695=Parametres!$G$3),K695,E695)</f>
        <v>-34</v>
      </c>
      <c r="Q695" s="146" t="str">
        <f t="shared" ref="Q695:S695" si="699">+F695</f>
        <v>10-Compte compteur</v>
      </c>
      <c r="R695" s="145" t="str">
        <f t="shared" si="699"/>
        <v>444A</v>
      </c>
      <c r="S695" s="146" t="str">
        <f t="shared" si="699"/>
        <v>_</v>
      </c>
      <c r="T695" s="150" t="str">
        <f>+VLOOKUP($L695,Data_Validation!$A:$D,1,0)</f>
        <v>444A@</v>
      </c>
      <c r="U695" s="150" t="str">
        <f>+VLOOKUP($L695,Data_Validation!$A:$D,3,0)</f>
        <v>Véhicules usagés</v>
      </c>
      <c r="V695" s="150" t="str">
        <f>+VLOOKUP($L695,Data_Validation!$A:$D,4,0)</f>
        <v>Ventes au Gros</v>
      </c>
      <c r="W695" s="150" t="str">
        <f>+VLOOKUP($L695,Data_Validation!$A:$E,5,0)</f>
        <v>nb</v>
      </c>
      <c r="X695" s="150">
        <f>+VLOOKUP($L695,Data_Validation!$A:$F,6,0)</f>
        <v>0</v>
      </c>
    </row>
    <row r="696" spans="1:24" ht="15.75" customHeight="1">
      <c r="A696" s="141" t="s">
        <v>2516</v>
      </c>
      <c r="B696" s="141" t="s">
        <v>2515</v>
      </c>
      <c r="C696" s="151"/>
      <c r="D696" s="151"/>
      <c r="E696" s="151"/>
      <c r="F696" s="141" t="s">
        <v>29</v>
      </c>
      <c r="G696" s="141" t="s">
        <v>1183</v>
      </c>
      <c r="H696" s="143" t="s">
        <v>452</v>
      </c>
      <c r="I696" s="151">
        <v>-82</v>
      </c>
      <c r="J696" s="151">
        <v>-3</v>
      </c>
      <c r="K696" s="151">
        <v>-85</v>
      </c>
      <c r="L696" s="145" t="str">
        <f t="shared" si="514"/>
        <v>444B@</v>
      </c>
      <c r="M696" s="146" t="str">
        <f t="shared" si="515"/>
        <v># DE VTE - GROS BMW CAMION</v>
      </c>
      <c r="N696" s="147">
        <f>+IF(OR($Q696=Parametres!$G$2,$Q696=Parametres!$G$3),I696,C696)</f>
        <v>-82</v>
      </c>
      <c r="O696" s="147">
        <f>+IF(OR($Q696=Parametres!$G$2,$Q696=Parametres!$G$3),J696,D696)</f>
        <v>-3</v>
      </c>
      <c r="P696" s="147">
        <f>+IF(OR($Q696=Parametres!$G$2,$Q696=Parametres!$G$3),K696,E696)</f>
        <v>-85</v>
      </c>
      <c r="Q696" s="146" t="str">
        <f t="shared" ref="Q696:S696" si="700">+F696</f>
        <v>10-Compte compteur</v>
      </c>
      <c r="R696" s="145" t="str">
        <f t="shared" si="700"/>
        <v>444B</v>
      </c>
      <c r="S696" s="146" t="str">
        <f t="shared" si="700"/>
        <v>_</v>
      </c>
      <c r="T696" s="149" t="str">
        <f>+VLOOKUP($L696,Data_Validation!$A:$D,1,0)</f>
        <v>444B@</v>
      </c>
      <c r="U696" s="150" t="str">
        <f>+VLOOKUP($L696,Data_Validation!$A:$D,3,0)</f>
        <v>Véhicules usagés</v>
      </c>
      <c r="V696" s="150" t="str">
        <f>+VLOOKUP($L696,Data_Validation!$A:$D,4,0)</f>
        <v>Ventes au Gros</v>
      </c>
      <c r="W696" s="150" t="str">
        <f>+VLOOKUP($L696,Data_Validation!$A:$E,5,0)</f>
        <v>nb</v>
      </c>
      <c r="X696" s="150">
        <f>+VLOOKUP($L696,Data_Validation!$A:$F,6,0)</f>
        <v>0</v>
      </c>
    </row>
    <row r="697" spans="1:24" ht="15.75" customHeight="1">
      <c r="A697" s="141" t="s">
        <v>2521</v>
      </c>
      <c r="B697" s="141" t="s">
        <v>2520</v>
      </c>
      <c r="C697" s="151"/>
      <c r="D697" s="151"/>
      <c r="E697" s="151"/>
      <c r="F697" s="141" t="s">
        <v>29</v>
      </c>
      <c r="G697" s="141" t="s">
        <v>1187</v>
      </c>
      <c r="H697" s="143" t="s">
        <v>452</v>
      </c>
      <c r="I697" s="151">
        <v>-96</v>
      </c>
      <c r="J697" s="151">
        <v>-16</v>
      </c>
      <c r="K697" s="151">
        <v>-112</v>
      </c>
      <c r="L697" s="145" t="str">
        <f t="shared" si="514"/>
        <v>444C@</v>
      </c>
      <c r="M697" s="146" t="str">
        <f t="shared" si="515"/>
        <v># DE VTE - GROS AUTRE</v>
      </c>
      <c r="N697" s="147">
        <f>+IF(OR($Q697=Parametres!$G$2,$Q697=Parametres!$G$3),I697,C697)</f>
        <v>-96</v>
      </c>
      <c r="O697" s="147">
        <f>+IF(OR($Q697=Parametres!$G$2,$Q697=Parametres!$G$3),J697,D697)</f>
        <v>-16</v>
      </c>
      <c r="P697" s="147">
        <f>+IF(OR($Q697=Parametres!$G$2,$Q697=Parametres!$G$3),K697,E697)</f>
        <v>-112</v>
      </c>
      <c r="Q697" s="146" t="str">
        <f t="shared" ref="Q697:S697" si="701">+F697</f>
        <v>10-Compte compteur</v>
      </c>
      <c r="R697" s="145" t="str">
        <f t="shared" si="701"/>
        <v>444C</v>
      </c>
      <c r="S697" s="146" t="str">
        <f t="shared" si="701"/>
        <v>_</v>
      </c>
      <c r="T697" s="149" t="str">
        <f>+VLOOKUP($L697,Data_Validation!$A:$D,1,0)</f>
        <v>444C@</v>
      </c>
      <c r="U697" s="150" t="str">
        <f>+VLOOKUP($L697,Data_Validation!$A:$D,3,0)</f>
        <v>Véhicules usagés</v>
      </c>
      <c r="V697" s="150" t="str">
        <f>+VLOOKUP($L697,Data_Validation!$A:$D,4,0)</f>
        <v>Ventes au Gros</v>
      </c>
      <c r="W697" s="150" t="str">
        <f>+VLOOKUP($L697,Data_Validation!$A:$E,5,0)</f>
        <v>nb</v>
      </c>
      <c r="X697" s="150">
        <f>+VLOOKUP($L697,Data_Validation!$A:$F,6,0)</f>
        <v>0</v>
      </c>
    </row>
    <row r="698" spans="1:24" ht="15.75" customHeight="1">
      <c r="A698" s="141" t="s">
        <v>2525</v>
      </c>
      <c r="B698" s="141" t="s">
        <v>2524</v>
      </c>
      <c r="C698" s="151"/>
      <c r="D698" s="151"/>
      <c r="E698" s="151"/>
      <c r="F698" s="141" t="s">
        <v>29</v>
      </c>
      <c r="G698" s="141" t="s">
        <v>1191</v>
      </c>
      <c r="H698" s="143" t="s">
        <v>452</v>
      </c>
      <c r="I698" s="151">
        <v>-59</v>
      </c>
      <c r="J698" s="151">
        <v>-7</v>
      </c>
      <c r="K698" s="151">
        <v>-66</v>
      </c>
      <c r="L698" s="145" t="str">
        <f t="shared" si="514"/>
        <v>446A@</v>
      </c>
      <c r="M698" s="146" t="str">
        <f t="shared" si="515"/>
        <v># DE VTE - USAGE BMW CAMION CERT</v>
      </c>
      <c r="N698" s="147">
        <f>+IF(OR($Q698=Parametres!$G$2,$Q698=Parametres!$G$3),I698,C698)</f>
        <v>-59</v>
      </c>
      <c r="O698" s="147">
        <f>+IF(OR($Q698=Parametres!$G$2,$Q698=Parametres!$G$3),J698,D698)</f>
        <v>-7</v>
      </c>
      <c r="P698" s="147">
        <f>+IF(OR($Q698=Parametres!$G$2,$Q698=Parametres!$G$3),K698,E698)</f>
        <v>-66</v>
      </c>
      <c r="Q698" s="146" t="str">
        <f t="shared" ref="Q698:S698" si="702">+F698</f>
        <v>10-Compte compteur</v>
      </c>
      <c r="R698" s="145" t="str">
        <f t="shared" si="702"/>
        <v>446A</v>
      </c>
      <c r="S698" s="146" t="str">
        <f t="shared" si="702"/>
        <v>_</v>
      </c>
      <c r="T698" s="149" t="str">
        <f>+VLOOKUP($L698,Data_Validation!$A:$D,1,0)</f>
        <v>446A@</v>
      </c>
      <c r="U698" s="150" t="str">
        <f>+VLOOKUP($L698,Data_Validation!$A:$D,3,0)</f>
        <v>Véhicules usagés</v>
      </c>
      <c r="V698" s="150" t="str">
        <f>+VLOOKUP($L698,Data_Validation!$A:$D,4,0)</f>
        <v>Certifié</v>
      </c>
      <c r="W698" s="150" t="str">
        <f>+VLOOKUP($L698,Data_Validation!$A:$E,5,0)</f>
        <v>nb</v>
      </c>
      <c r="X698" s="150">
        <f>+VLOOKUP($L698,Data_Validation!$A:$F,6,0)</f>
        <v>0</v>
      </c>
    </row>
    <row r="699" spans="1:24" ht="15.75" customHeight="1">
      <c r="A699" s="141" t="s">
        <v>2527</v>
      </c>
      <c r="B699" s="141" t="s">
        <v>2526</v>
      </c>
      <c r="C699" s="151"/>
      <c r="D699" s="151"/>
      <c r="E699" s="151"/>
      <c r="F699" s="141" t="s">
        <v>29</v>
      </c>
      <c r="G699" s="141" t="s">
        <v>1193</v>
      </c>
      <c r="H699" s="143" t="s">
        <v>452</v>
      </c>
      <c r="I699" s="151">
        <v>-17</v>
      </c>
      <c r="J699" s="151">
        <v>0</v>
      </c>
      <c r="K699" s="151">
        <v>-17</v>
      </c>
      <c r="L699" s="145" t="str">
        <f t="shared" si="514"/>
        <v>446B@</v>
      </c>
      <c r="M699" s="146" t="str">
        <f t="shared" si="515"/>
        <v># DE VTE - USAGE BMW CAMION NON-CERT</v>
      </c>
      <c r="N699" s="147">
        <f>+IF(OR($Q699=Parametres!$G$2,$Q699=Parametres!$G$3),I699,C699)</f>
        <v>-17</v>
      </c>
      <c r="O699" s="147">
        <f>+IF(OR($Q699=Parametres!$G$2,$Q699=Parametres!$G$3),J699,D699)</f>
        <v>0</v>
      </c>
      <c r="P699" s="147">
        <f>+IF(OR($Q699=Parametres!$G$2,$Q699=Parametres!$G$3),K699,E699)</f>
        <v>-17</v>
      </c>
      <c r="Q699" s="146" t="str">
        <f t="shared" ref="Q699:S699" si="703">+F699</f>
        <v>10-Compte compteur</v>
      </c>
      <c r="R699" s="145" t="str">
        <f t="shared" si="703"/>
        <v>446B</v>
      </c>
      <c r="S699" s="146" t="str">
        <f t="shared" si="703"/>
        <v>_</v>
      </c>
      <c r="T699" s="150" t="str">
        <f>+VLOOKUP($L699,Data_Validation!$A:$D,1,0)</f>
        <v>446B@</v>
      </c>
      <c r="U699" s="150" t="str">
        <f>+VLOOKUP($L699,Data_Validation!$A:$D,3,0)</f>
        <v>Véhicules usagés</v>
      </c>
      <c r="V699" s="150" t="str">
        <f>+VLOOKUP($L699,Data_Validation!$A:$D,4,0)</f>
        <v>Non Certifié</v>
      </c>
      <c r="W699" s="150" t="str">
        <f>+VLOOKUP($L699,Data_Validation!$A:$E,5,0)</f>
        <v>nb</v>
      </c>
      <c r="X699" s="150">
        <f>+VLOOKUP($L699,Data_Validation!$A:$F,6,0)</f>
        <v>0</v>
      </c>
    </row>
    <row r="700" spans="1:24" ht="15.75" customHeight="1">
      <c r="A700" s="141" t="s">
        <v>2531</v>
      </c>
      <c r="B700" s="141" t="s">
        <v>2530</v>
      </c>
      <c r="C700" s="151"/>
      <c r="D700" s="151"/>
      <c r="E700" s="151"/>
      <c r="F700" s="141" t="s">
        <v>29</v>
      </c>
      <c r="G700" s="141" t="s">
        <v>1197</v>
      </c>
      <c r="H700" s="143" t="s">
        <v>452</v>
      </c>
      <c r="I700" s="151">
        <v>-3</v>
      </c>
      <c r="J700" s="151">
        <v>0</v>
      </c>
      <c r="K700" s="151">
        <v>-3</v>
      </c>
      <c r="L700" s="145" t="str">
        <f t="shared" si="514"/>
        <v>447@</v>
      </c>
      <c r="M700" s="146" t="str">
        <f t="shared" si="515"/>
        <v># DE VTE - X5 M</v>
      </c>
      <c r="N700" s="147">
        <f>+IF(OR($Q700=Parametres!$G$2,$Q700=Parametres!$G$3),I700,C700)</f>
        <v>-3</v>
      </c>
      <c r="O700" s="147">
        <f>+IF(OR($Q700=Parametres!$G$2,$Q700=Parametres!$G$3),J700,D700)</f>
        <v>0</v>
      </c>
      <c r="P700" s="147">
        <f>+IF(OR($Q700=Parametres!$G$2,$Q700=Parametres!$G$3),K700,E700)</f>
        <v>-3</v>
      </c>
      <c r="Q700" s="146" t="str">
        <f t="shared" ref="Q700:S700" si="704">+F700</f>
        <v>10-Compte compteur</v>
      </c>
      <c r="R700" s="145" t="str">
        <f t="shared" si="704"/>
        <v>447</v>
      </c>
      <c r="S700" s="146" t="str">
        <f t="shared" si="704"/>
        <v>_</v>
      </c>
      <c r="T700" s="150" t="str">
        <f>+VLOOKUP($L700,Data_Validation!$A:$D,1,0)</f>
        <v>447@</v>
      </c>
      <c r="U700" s="150" t="str">
        <f>+VLOOKUP($L700,Data_Validation!$A:$D,3,0)</f>
        <v>Véhicules neufs</v>
      </c>
      <c r="V700" s="150" t="str">
        <f>+VLOOKUP($L700,Data_Validation!$A:$D,4,0)</f>
        <v>Camions détail</v>
      </c>
      <c r="W700" s="150" t="str">
        <f>+VLOOKUP($L700,Data_Validation!$A:$E,5,0)</f>
        <v>nb</v>
      </c>
      <c r="X700" s="150">
        <f>+VLOOKUP($L700,Data_Validation!$A:$F,6,0)</f>
        <v>0</v>
      </c>
    </row>
    <row r="701" spans="1:24" ht="15.75" customHeight="1">
      <c r="A701" s="141" t="s">
        <v>2533</v>
      </c>
      <c r="B701" s="141" t="s">
        <v>2532</v>
      </c>
      <c r="C701" s="151"/>
      <c r="D701" s="151"/>
      <c r="E701" s="151"/>
      <c r="F701" s="141" t="s">
        <v>29</v>
      </c>
      <c r="G701" s="141" t="s">
        <v>1201</v>
      </c>
      <c r="H701" s="143" t="s">
        <v>452</v>
      </c>
      <c r="I701" s="151">
        <v>-19</v>
      </c>
      <c r="J701" s="151">
        <v>-2</v>
      </c>
      <c r="K701" s="151">
        <v>-21</v>
      </c>
      <c r="L701" s="145" t="str">
        <f t="shared" si="514"/>
        <v>448@</v>
      </c>
      <c r="M701" s="146" t="str">
        <f t="shared" si="515"/>
        <v># DE VTE - RACHAT LOCATION BMW</v>
      </c>
      <c r="N701" s="147">
        <f>+IF(OR($Q701=Parametres!$G$2,$Q701=Parametres!$G$3),I701,C701)</f>
        <v>-19</v>
      </c>
      <c r="O701" s="147">
        <f>+IF(OR($Q701=Parametres!$G$2,$Q701=Parametres!$G$3),J701,D701)</f>
        <v>-2</v>
      </c>
      <c r="P701" s="147">
        <f>+IF(OR($Q701=Parametres!$G$2,$Q701=Parametres!$G$3),K701,E701)</f>
        <v>-21</v>
      </c>
      <c r="Q701" s="146" t="str">
        <f t="shared" ref="Q701:S701" si="705">+F701</f>
        <v>10-Compte compteur</v>
      </c>
      <c r="R701" s="145" t="str">
        <f t="shared" si="705"/>
        <v>448</v>
      </c>
      <c r="S701" s="146" t="str">
        <f t="shared" si="705"/>
        <v>_</v>
      </c>
      <c r="T701" s="150" t="str">
        <f>+VLOOKUP($L701,Data_Validation!$A:$D,1,0)</f>
        <v>448@</v>
      </c>
      <c r="U701" s="150" t="str">
        <f>+VLOOKUP($L701,Data_Validation!$A:$D,3,0)</f>
        <v>Véhicules neufs</v>
      </c>
      <c r="V701" s="150" t="str">
        <f>+VLOOKUP($L701,Data_Validation!$A:$D,4,0)</f>
        <v>Rachat bail</v>
      </c>
      <c r="W701" s="150" t="str">
        <f>+VLOOKUP($L701,Data_Validation!$A:$E,5,0)</f>
        <v>nb</v>
      </c>
      <c r="X701" s="150">
        <f>+VLOOKUP($L701,Data_Validation!$A:$F,6,0)</f>
        <v>0</v>
      </c>
    </row>
    <row r="702" spans="1:24" ht="15.75" customHeight="1">
      <c r="A702" s="141" t="s">
        <v>2535</v>
      </c>
      <c r="B702" s="141" t="s">
        <v>2534</v>
      </c>
      <c r="C702" s="151"/>
      <c r="D702" s="151"/>
      <c r="E702" s="151"/>
      <c r="F702" s="141" t="s">
        <v>29</v>
      </c>
      <c r="G702" s="141" t="s">
        <v>1205</v>
      </c>
      <c r="H702" s="143" t="s">
        <v>452</v>
      </c>
      <c r="I702" s="151">
        <v>-22</v>
      </c>
      <c r="J702" s="151">
        <v>0</v>
      </c>
      <c r="K702" s="151">
        <v>-22</v>
      </c>
      <c r="L702" s="145" t="str">
        <f t="shared" si="514"/>
        <v>450@</v>
      </c>
      <c r="M702" s="146" t="str">
        <f t="shared" si="515"/>
        <v># DE VTE - MARQUAGE OTOPROTEC USAGE BMW AUTO</v>
      </c>
      <c r="N702" s="147">
        <f>+IF(OR($Q702=Parametres!$G$2,$Q702=Parametres!$G$3),I702,C702)</f>
        <v>-22</v>
      </c>
      <c r="O702" s="147">
        <f>+IF(OR($Q702=Parametres!$G$2,$Q702=Parametres!$G$3),J702,D702)</f>
        <v>0</v>
      </c>
      <c r="P702" s="147">
        <f>+IF(OR($Q702=Parametres!$G$2,$Q702=Parametres!$G$3),K702,E702)</f>
        <v>-22</v>
      </c>
      <c r="Q702" s="146" t="str">
        <f t="shared" ref="Q702:S702" si="706">+F702</f>
        <v>10-Compte compteur</v>
      </c>
      <c r="R702" s="145" t="str">
        <f t="shared" si="706"/>
        <v>450</v>
      </c>
      <c r="S702" s="146" t="str">
        <f t="shared" si="706"/>
        <v>_</v>
      </c>
      <c r="T702" s="169" t="str">
        <f>+VLOOKUP($L702,Data_Validation!$A:$D,1,0)</f>
        <v>450@</v>
      </c>
      <c r="U702" s="150" t="str">
        <f>+VLOOKUP($L702,Data_Validation!$A:$D,3,0)</f>
        <v>Véhicules usagés</v>
      </c>
      <c r="V702" s="150" t="str">
        <f>+VLOOKUP($L702,Data_Validation!$A:$D,4,0)</f>
        <v>Rev. Autres</v>
      </c>
      <c r="W702" s="150" t="str">
        <f>+VLOOKUP($L702,Data_Validation!$A:$E,5,0)</f>
        <v>nb</v>
      </c>
      <c r="X702" s="150">
        <f>+VLOOKUP($L702,Data_Validation!$A:$F,6,0)</f>
        <v>0</v>
      </c>
    </row>
    <row r="703" spans="1:24" ht="15.75" customHeight="1">
      <c r="A703" s="141" t="s">
        <v>2548</v>
      </c>
      <c r="B703" s="141" t="s">
        <v>2547</v>
      </c>
      <c r="C703" s="151"/>
      <c r="D703" s="151"/>
      <c r="E703" s="151"/>
      <c r="F703" s="141" t="s">
        <v>29</v>
      </c>
      <c r="G703" s="141" t="s">
        <v>1205</v>
      </c>
      <c r="H703" s="143" t="s">
        <v>452</v>
      </c>
      <c r="I703" s="151">
        <v>-9</v>
      </c>
      <c r="J703" s="151">
        <v>0</v>
      </c>
      <c r="K703" s="151">
        <v>-9</v>
      </c>
      <c r="L703" s="145" t="str">
        <f t="shared" si="514"/>
        <v>450C@</v>
      </c>
      <c r="M703" s="146" t="str">
        <f t="shared" si="515"/>
        <v># DE VTE - ACCESSOIRES USAGE BMW</v>
      </c>
      <c r="N703" s="147">
        <f>+IF(OR($Q703=Parametres!$G$2,$Q703=Parametres!$G$3),I703,C703)</f>
        <v>-9</v>
      </c>
      <c r="O703" s="147">
        <f>+IF(OR($Q703=Parametres!$G$2,$Q703=Parametres!$G$3),J703,D703)</f>
        <v>0</v>
      </c>
      <c r="P703" s="147">
        <f>+IF(OR($Q703=Parametres!$G$2,$Q703=Parametres!$G$3),K703,E703)</f>
        <v>-9</v>
      </c>
      <c r="Q703" s="146" t="str">
        <f t="shared" ref="Q703:S703" si="707">+F703</f>
        <v>10-Compte compteur</v>
      </c>
      <c r="R703" s="145" t="str">
        <f t="shared" si="707"/>
        <v>450</v>
      </c>
      <c r="S703" s="146" t="str">
        <f t="shared" si="707"/>
        <v>_</v>
      </c>
      <c r="T703" s="165" t="str">
        <f>+VLOOKUP($L703,Data_Validation!$A:$D,1,0)</f>
        <v>450C@</v>
      </c>
      <c r="U703" s="150" t="str">
        <f>+VLOOKUP($L703,Data_Validation!$A:$D,3,0)</f>
        <v>Véhicules usagés</v>
      </c>
      <c r="V703" s="150" t="str">
        <f>+VLOOKUP($L703,Data_Validation!$A:$D,4,0)</f>
        <v>Rev. Autres</v>
      </c>
      <c r="W703" s="150" t="str">
        <f>+VLOOKUP($L703,Data_Validation!$A:$E,5,0)</f>
        <v>nb</v>
      </c>
      <c r="X703" s="150">
        <f>+VLOOKUP($L703,Data_Validation!$A:$F,6,0)</f>
        <v>0</v>
      </c>
    </row>
    <row r="704" spans="1:24" ht="15.75" customHeight="1">
      <c r="A704" s="141" t="s">
        <v>2559</v>
      </c>
      <c r="B704" s="141" t="s">
        <v>2558</v>
      </c>
      <c r="C704" s="151"/>
      <c r="D704" s="151"/>
      <c r="E704" s="151"/>
      <c r="F704" s="141" t="s">
        <v>29</v>
      </c>
      <c r="G704" s="141" t="s">
        <v>1205</v>
      </c>
      <c r="H704" s="143" t="s">
        <v>452</v>
      </c>
      <c r="I704" s="151">
        <v>-5</v>
      </c>
      <c r="J704" s="151">
        <v>0</v>
      </c>
      <c r="K704" s="151">
        <v>-5</v>
      </c>
      <c r="L704" s="145" t="str">
        <f t="shared" si="514"/>
        <v>450E@</v>
      </c>
      <c r="M704" s="146" t="str">
        <f t="shared" si="515"/>
        <v># DE SLS - PROTEC ESTHETIQUE USAGE BMW AUTO</v>
      </c>
      <c r="N704" s="147">
        <f>+IF(OR($Q704=Parametres!$G$2,$Q704=Parametres!$G$3),I704,C704)</f>
        <v>-5</v>
      </c>
      <c r="O704" s="147">
        <f>+IF(OR($Q704=Parametres!$G$2,$Q704=Parametres!$G$3),J704,D704)</f>
        <v>0</v>
      </c>
      <c r="P704" s="147">
        <f>+IF(OR($Q704=Parametres!$G$2,$Q704=Parametres!$G$3),K704,E704)</f>
        <v>-5</v>
      </c>
      <c r="Q704" s="146" t="str">
        <f t="shared" ref="Q704:S704" si="708">+F704</f>
        <v>10-Compte compteur</v>
      </c>
      <c r="R704" s="145" t="str">
        <f t="shared" si="708"/>
        <v>450</v>
      </c>
      <c r="S704" s="146" t="str">
        <f t="shared" si="708"/>
        <v>_</v>
      </c>
      <c r="T704" s="492" t="str">
        <f>+VLOOKUP($L704,Data_Validation!$A:$D,1,0)</f>
        <v>450E@</v>
      </c>
      <c r="U704" s="150" t="str">
        <f>+VLOOKUP($L704,Data_Validation!$A:$D,3,0)</f>
        <v>Véhicules usagés</v>
      </c>
      <c r="V704" s="150" t="str">
        <f>+VLOOKUP($L704,Data_Validation!$A:$D,4,0)</f>
        <v>Rev. Protections</v>
      </c>
      <c r="W704" s="150" t="str">
        <f>+VLOOKUP($L704,Data_Validation!$A:$E,5,0)</f>
        <v>nb</v>
      </c>
      <c r="X704" s="150">
        <f>+VLOOKUP($L704,Data_Validation!$A:$F,6,0)</f>
        <v>0</v>
      </c>
    </row>
    <row r="705" spans="1:24" ht="15.75" customHeight="1">
      <c r="A705" s="141" t="s">
        <v>2563</v>
      </c>
      <c r="B705" s="141" t="s">
        <v>2562</v>
      </c>
      <c r="C705" s="151"/>
      <c r="D705" s="151"/>
      <c r="E705" s="151"/>
      <c r="F705" s="141" t="s">
        <v>29</v>
      </c>
      <c r="G705" s="141" t="s">
        <v>1205</v>
      </c>
      <c r="H705" s="143" t="s">
        <v>452</v>
      </c>
      <c r="I705" s="151">
        <v>-43</v>
      </c>
      <c r="J705" s="151">
        <v>-5</v>
      </c>
      <c r="K705" s="151">
        <v>-48</v>
      </c>
      <c r="L705" s="145" t="str">
        <f t="shared" si="514"/>
        <v>450F@</v>
      </c>
      <c r="M705" s="146" t="str">
        <f t="shared" si="515"/>
        <v># DE VTE - RIST FIN USAGE BMW AUTO</v>
      </c>
      <c r="N705" s="147">
        <f>+IF(OR($Q705=Parametres!$G$2,$Q705=Parametres!$G$3),I705,C705)</f>
        <v>-43</v>
      </c>
      <c r="O705" s="147">
        <f>+IF(OR($Q705=Parametres!$G$2,$Q705=Parametres!$G$3),J705,D705)</f>
        <v>-5</v>
      </c>
      <c r="P705" s="147">
        <f>+IF(OR($Q705=Parametres!$G$2,$Q705=Parametres!$G$3),K705,E705)</f>
        <v>-48</v>
      </c>
      <c r="Q705" s="146" t="str">
        <f t="shared" ref="Q705:S705" si="709">+F705</f>
        <v>10-Compte compteur</v>
      </c>
      <c r="R705" s="145" t="str">
        <f t="shared" si="709"/>
        <v>450</v>
      </c>
      <c r="S705" s="146" t="str">
        <f t="shared" si="709"/>
        <v>_</v>
      </c>
      <c r="T705" s="149" t="str">
        <f>+VLOOKUP($L705,Data_Validation!$A:$D,1,0)</f>
        <v>450F@</v>
      </c>
      <c r="U705" s="150" t="str">
        <f>+VLOOKUP($L705,Data_Validation!$A:$D,3,0)</f>
        <v>Véhicules usagés</v>
      </c>
      <c r="V705" s="150" t="str">
        <f>+VLOOKUP($L705,Data_Validation!$A:$D,4,0)</f>
        <v>Rev. Finances</v>
      </c>
      <c r="W705" s="150" t="str">
        <f>+VLOOKUP($L705,Data_Validation!$A:$E,5,0)</f>
        <v>nb</v>
      </c>
      <c r="X705" s="150">
        <f>+VLOOKUP($L705,Data_Validation!$A:$F,6,0)</f>
        <v>0</v>
      </c>
    </row>
    <row r="706" spans="1:24" ht="15.75" customHeight="1">
      <c r="A706" s="141" t="s">
        <v>2577</v>
      </c>
      <c r="B706" s="141" t="s">
        <v>2574</v>
      </c>
      <c r="C706" s="151"/>
      <c r="D706" s="151"/>
      <c r="E706" s="151"/>
      <c r="F706" s="141" t="s">
        <v>29</v>
      </c>
      <c r="G706" s="141" t="s">
        <v>1205</v>
      </c>
      <c r="H706" s="143" t="s">
        <v>452</v>
      </c>
      <c r="I706" s="151">
        <v>-1</v>
      </c>
      <c r="J706" s="151">
        <v>0</v>
      </c>
      <c r="K706" s="151">
        <v>-1</v>
      </c>
      <c r="L706" s="145" t="str">
        <f t="shared" si="514"/>
        <v>450P@</v>
      </c>
      <c r="M706" s="146" t="str">
        <f t="shared" si="515"/>
        <v># DE SLS - PROTEC PNEUS/JANTES USAGE BMW AUTO</v>
      </c>
      <c r="N706" s="147">
        <f>+IF(OR($Q706=Parametres!$G$2,$Q706=Parametres!$G$3),I706,C706)</f>
        <v>-1</v>
      </c>
      <c r="O706" s="147">
        <f>+IF(OR($Q706=Parametres!$G$2,$Q706=Parametres!$G$3),J706,D706)</f>
        <v>0</v>
      </c>
      <c r="P706" s="147">
        <f>+IF(OR($Q706=Parametres!$G$2,$Q706=Parametres!$G$3),K706,E706)</f>
        <v>-1</v>
      </c>
      <c r="Q706" s="146" t="str">
        <f t="shared" ref="Q706:S706" si="710">+F706</f>
        <v>10-Compte compteur</v>
      </c>
      <c r="R706" s="145" t="str">
        <f t="shared" si="710"/>
        <v>450</v>
      </c>
      <c r="S706" s="146" t="str">
        <f t="shared" si="710"/>
        <v>_</v>
      </c>
      <c r="T706" s="165" t="str">
        <f>+VLOOKUP($L706,Data_Validation!$A:$D,1,0)</f>
        <v>450P@</v>
      </c>
      <c r="U706" s="150" t="str">
        <f>+VLOOKUP($L706,Data_Validation!$A:$D,3,0)</f>
        <v>Véhicules usagés</v>
      </c>
      <c r="V706" s="150" t="str">
        <f>+VLOOKUP($L706,Data_Validation!$A:$D,4,0)</f>
        <v>Rev. Protections</v>
      </c>
      <c r="W706" s="150" t="str">
        <f>+VLOOKUP($L706,Data_Validation!$A:$E,5,0)</f>
        <v>nb</v>
      </c>
      <c r="X706" s="150">
        <f>+VLOOKUP($L706,Data_Validation!$A:$F,6,0)</f>
        <v>0</v>
      </c>
    </row>
    <row r="707" spans="1:24" ht="15.75" customHeight="1">
      <c r="A707" s="141" t="s">
        <v>2581</v>
      </c>
      <c r="B707" s="141" t="s">
        <v>2580</v>
      </c>
      <c r="C707" s="151"/>
      <c r="D707" s="151"/>
      <c r="E707" s="151"/>
      <c r="F707" s="141" t="s">
        <v>29</v>
      </c>
      <c r="G707" s="141" t="s">
        <v>1205</v>
      </c>
      <c r="H707" s="143" t="s">
        <v>452</v>
      </c>
      <c r="I707" s="151">
        <v>-1</v>
      </c>
      <c r="J707" s="151">
        <v>0</v>
      </c>
      <c r="K707" s="151">
        <v>-1</v>
      </c>
      <c r="L707" s="145" t="str">
        <f t="shared" si="514"/>
        <v>450R@</v>
      </c>
      <c r="M707" s="146" t="str">
        <f t="shared" si="515"/>
        <v># DE VTE - ASS. REMP. USAGE BMW AUTO</v>
      </c>
      <c r="N707" s="147">
        <f>+IF(OR($Q707=Parametres!$G$2,$Q707=Parametres!$G$3),I707,C707)</f>
        <v>-1</v>
      </c>
      <c r="O707" s="147">
        <f>+IF(OR($Q707=Parametres!$G$2,$Q707=Parametres!$G$3),J707,D707)</f>
        <v>0</v>
      </c>
      <c r="P707" s="147">
        <f>+IF(OR($Q707=Parametres!$G$2,$Q707=Parametres!$G$3),K707,E707)</f>
        <v>-1</v>
      </c>
      <c r="Q707" s="146" t="str">
        <f t="shared" ref="Q707:S707" si="711">+F707</f>
        <v>10-Compte compteur</v>
      </c>
      <c r="R707" s="145" t="str">
        <f t="shared" si="711"/>
        <v>450</v>
      </c>
      <c r="S707" s="146" t="str">
        <f t="shared" si="711"/>
        <v>_</v>
      </c>
      <c r="T707" s="169" t="str">
        <f>+VLOOKUP($L707,Data_Validation!$A:$D,1,0)</f>
        <v>450R@</v>
      </c>
      <c r="U707" s="150" t="str">
        <f>+VLOOKUP($L707,Data_Validation!$A:$D,3,0)</f>
        <v>Véhicules usagés</v>
      </c>
      <c r="V707" s="150" t="str">
        <f>+VLOOKUP($L707,Data_Validation!$A:$D,4,0)</f>
        <v>Rev. Protections</v>
      </c>
      <c r="W707" s="150" t="str">
        <f>+VLOOKUP($L707,Data_Validation!$A:$E,5,0)</f>
        <v>NB</v>
      </c>
      <c r="X707" s="150">
        <f>+VLOOKUP($L707,Data_Validation!$A:$F,6,0)</f>
        <v>0</v>
      </c>
    </row>
    <row r="708" spans="1:24" ht="15.75" customHeight="1">
      <c r="A708" s="141" t="s">
        <v>2587</v>
      </c>
      <c r="B708" s="141" t="s">
        <v>2586</v>
      </c>
      <c r="C708" s="151"/>
      <c r="D708" s="151"/>
      <c r="E708" s="151"/>
      <c r="F708" s="141" t="s">
        <v>29</v>
      </c>
      <c r="G708" s="141" t="s">
        <v>1205</v>
      </c>
      <c r="H708" s="143" t="s">
        <v>452</v>
      </c>
      <c r="I708" s="151">
        <v>-3</v>
      </c>
      <c r="J708" s="151">
        <v>0</v>
      </c>
      <c r="K708" s="151">
        <v>-3</v>
      </c>
      <c r="L708" s="145" t="str">
        <f t="shared" si="514"/>
        <v>450T@</v>
      </c>
      <c r="M708" s="146" t="str">
        <f t="shared" si="515"/>
        <v># DE SLS - TRAITEMENT OTOPROTEC USAGE BMW AUT</v>
      </c>
      <c r="N708" s="147">
        <f>+IF(OR($Q708=Parametres!$G$2,$Q708=Parametres!$G$3),I708,C708)</f>
        <v>-3</v>
      </c>
      <c r="O708" s="147">
        <f>+IF(OR($Q708=Parametres!$G$2,$Q708=Parametres!$G$3),J708,D708)</f>
        <v>0</v>
      </c>
      <c r="P708" s="147">
        <f>+IF(OR($Q708=Parametres!$G$2,$Q708=Parametres!$G$3),K708,E708)</f>
        <v>-3</v>
      </c>
      <c r="Q708" s="146" t="str">
        <f t="shared" ref="Q708:S708" si="712">+F708</f>
        <v>10-Compte compteur</v>
      </c>
      <c r="R708" s="145" t="str">
        <f t="shared" si="712"/>
        <v>450</v>
      </c>
      <c r="S708" s="146" t="str">
        <f t="shared" si="712"/>
        <v>_</v>
      </c>
      <c r="T708" s="165" t="str">
        <f>+VLOOKUP($L708,Data_Validation!$A:$D,1,0)</f>
        <v>450T@</v>
      </c>
      <c r="U708" s="150" t="str">
        <f>+VLOOKUP($L708,Data_Validation!$A:$D,3,0)</f>
        <v>Véhicules usagés</v>
      </c>
      <c r="V708" s="150" t="str">
        <f>+VLOOKUP($L708,Data_Validation!$A:$D,4,0)</f>
        <v>Rev. Autres</v>
      </c>
      <c r="W708" s="150" t="str">
        <f>+VLOOKUP($L708,Data_Validation!$A:$E,5,0)</f>
        <v>nb</v>
      </c>
      <c r="X708" s="150">
        <f>+VLOOKUP($L708,Data_Validation!$A:$F,6,0)</f>
        <v>0</v>
      </c>
    </row>
    <row r="709" spans="1:24" ht="15.75" customHeight="1">
      <c r="A709" s="141" t="s">
        <v>2601</v>
      </c>
      <c r="B709" s="141" t="s">
        <v>2600</v>
      </c>
      <c r="C709" s="151"/>
      <c r="D709" s="151"/>
      <c r="E709" s="151"/>
      <c r="F709" s="141" t="s">
        <v>29</v>
      </c>
      <c r="G709" s="141" t="s">
        <v>1229</v>
      </c>
      <c r="H709" s="143" t="s">
        <v>452</v>
      </c>
      <c r="I709" s="151">
        <v>-3</v>
      </c>
      <c r="J709" s="151">
        <v>0</v>
      </c>
      <c r="K709" s="151">
        <v>-3</v>
      </c>
      <c r="L709" s="145" t="str">
        <f t="shared" si="514"/>
        <v>451@</v>
      </c>
      <c r="M709" s="146" t="str">
        <f t="shared" si="515"/>
        <v># DE VTE - MARQUAGE OTOPROTEC USAGE AUTRE</v>
      </c>
      <c r="N709" s="147">
        <f>+IF(OR($Q709=Parametres!$G$2,$Q709=Parametres!$G$3),I709,C709)</f>
        <v>-3</v>
      </c>
      <c r="O709" s="147">
        <f>+IF(OR($Q709=Parametres!$G$2,$Q709=Parametres!$G$3),J709,D709)</f>
        <v>0</v>
      </c>
      <c r="P709" s="147">
        <f>+IF(OR($Q709=Parametres!$G$2,$Q709=Parametres!$G$3),K709,E709)</f>
        <v>-3</v>
      </c>
      <c r="Q709" s="146" t="str">
        <f t="shared" ref="Q709:S709" si="713">+F709</f>
        <v>10-Compte compteur</v>
      </c>
      <c r="R709" s="145" t="str">
        <f t="shared" si="713"/>
        <v>451</v>
      </c>
      <c r="S709" s="146" t="str">
        <f t="shared" si="713"/>
        <v>_</v>
      </c>
      <c r="T709" s="149" t="str">
        <f>+VLOOKUP($L709,Data_Validation!$A:$D,1,0)</f>
        <v>451@</v>
      </c>
      <c r="U709" s="150" t="str">
        <f>+VLOOKUP($L709,Data_Validation!$A:$D,3,0)</f>
        <v>Véhicules usagés</v>
      </c>
      <c r="V709" s="150" t="str">
        <f>+VLOOKUP($L709,Data_Validation!$A:$D,4,0)</f>
        <v>Rev. Autres</v>
      </c>
      <c r="W709" s="150" t="str">
        <f>+VLOOKUP($L709,Data_Validation!$A:$E,5,0)</f>
        <v>nb</v>
      </c>
      <c r="X709" s="150">
        <f>+VLOOKUP($L709,Data_Validation!$A:$F,6,0)</f>
        <v>0</v>
      </c>
    </row>
    <row r="710" spans="1:24" ht="15.75" customHeight="1">
      <c r="A710" s="141" t="s">
        <v>2603</v>
      </c>
      <c r="B710" s="141" t="s">
        <v>2602</v>
      </c>
      <c r="C710" s="151"/>
      <c r="D710" s="151"/>
      <c r="E710" s="151"/>
      <c r="F710" s="141" t="s">
        <v>29</v>
      </c>
      <c r="G710" s="141" t="s">
        <v>1229</v>
      </c>
      <c r="H710" s="143" t="s">
        <v>452</v>
      </c>
      <c r="I710" s="151">
        <v>-2</v>
      </c>
      <c r="J710" s="151">
        <v>0</v>
      </c>
      <c r="K710" s="151">
        <v>-2</v>
      </c>
      <c r="L710" s="145" t="str">
        <f t="shared" si="514"/>
        <v>451C@</v>
      </c>
      <c r="M710" s="146" t="str">
        <f t="shared" si="515"/>
        <v># DE VTE - ACCESSOIRES USAGE AUTRE</v>
      </c>
      <c r="N710" s="147">
        <f>+IF(OR($Q710=Parametres!$G$2,$Q710=Parametres!$G$3),I710,C710)</f>
        <v>-2</v>
      </c>
      <c r="O710" s="147">
        <f>+IF(OR($Q710=Parametres!$G$2,$Q710=Parametres!$G$3),J710,D710)</f>
        <v>0</v>
      </c>
      <c r="P710" s="147">
        <f>+IF(OR($Q710=Parametres!$G$2,$Q710=Parametres!$G$3),K710,E710)</f>
        <v>-2</v>
      </c>
      <c r="Q710" s="146" t="str">
        <f t="shared" ref="Q710:S710" si="714">+F710</f>
        <v>10-Compte compteur</v>
      </c>
      <c r="R710" s="145" t="str">
        <f t="shared" si="714"/>
        <v>451</v>
      </c>
      <c r="S710" s="146" t="str">
        <f t="shared" si="714"/>
        <v>_</v>
      </c>
      <c r="T710" s="165" t="str">
        <f>+VLOOKUP($L710,Data_Validation!$A:$D,1,0)</f>
        <v>451C@</v>
      </c>
      <c r="U710" s="150" t="str">
        <f>+VLOOKUP($L710,Data_Validation!$A:$D,3,0)</f>
        <v>Véhicules usagés</v>
      </c>
      <c r="V710" s="150" t="str">
        <f>+VLOOKUP($L710,Data_Validation!$A:$D,4,0)</f>
        <v>Rev. Autres</v>
      </c>
      <c r="W710" s="150" t="str">
        <f>+VLOOKUP($L710,Data_Validation!$A:$E,5,0)</f>
        <v>nb</v>
      </c>
      <c r="X710" s="150">
        <f>+VLOOKUP($L710,Data_Validation!$A:$F,6,0)</f>
        <v>0</v>
      </c>
    </row>
    <row r="711" spans="1:24" ht="15.75" customHeight="1">
      <c r="A711" s="141" t="s">
        <v>2623</v>
      </c>
      <c r="B711" s="141" t="s">
        <v>2622</v>
      </c>
      <c r="C711" s="151"/>
      <c r="D711" s="151"/>
      <c r="E711" s="151"/>
      <c r="F711" s="141" t="s">
        <v>29</v>
      </c>
      <c r="G711" s="141" t="s">
        <v>1229</v>
      </c>
      <c r="H711" s="143" t="s">
        <v>452</v>
      </c>
      <c r="I711" s="151">
        <v>-2</v>
      </c>
      <c r="J711" s="151">
        <v>0</v>
      </c>
      <c r="K711" s="151">
        <v>-2</v>
      </c>
      <c r="L711" s="145" t="str">
        <f t="shared" si="514"/>
        <v>451T@</v>
      </c>
      <c r="M711" s="146" t="str">
        <f t="shared" si="515"/>
        <v># DE SLS - TRAITEMENT OTOPROTEC USAGE AUTRE</v>
      </c>
      <c r="N711" s="147">
        <f>+IF(OR($Q711=Parametres!$G$2,$Q711=Parametres!$G$3),I711,C711)</f>
        <v>-2</v>
      </c>
      <c r="O711" s="147">
        <f>+IF(OR($Q711=Parametres!$G$2,$Q711=Parametres!$G$3),J711,D711)</f>
        <v>0</v>
      </c>
      <c r="P711" s="147">
        <f>+IF(OR($Q711=Parametres!$G$2,$Q711=Parametres!$G$3),K711,E711)</f>
        <v>-2</v>
      </c>
      <c r="Q711" s="146" t="str">
        <f t="shared" ref="Q711:S711" si="715">+F711</f>
        <v>10-Compte compteur</v>
      </c>
      <c r="R711" s="145" t="str">
        <f t="shared" si="715"/>
        <v>451</v>
      </c>
      <c r="S711" s="146" t="str">
        <f t="shared" si="715"/>
        <v>_</v>
      </c>
      <c r="T711" s="150" t="str">
        <f>+VLOOKUP($L711,Data_Validation!$A:$D,1,0)</f>
        <v>451T@</v>
      </c>
      <c r="U711" s="150" t="str">
        <f>+VLOOKUP($L711,Data_Validation!$A:$D,3,0)</f>
        <v>Véhicules usagés</v>
      </c>
      <c r="V711" s="150" t="str">
        <f>+VLOOKUP($L711,Data_Validation!$A:$D,4,0)</f>
        <v>Rev. Autres</v>
      </c>
      <c r="W711" s="150" t="str">
        <f>+VLOOKUP($L711,Data_Validation!$A:$E,5,0)</f>
        <v>NB</v>
      </c>
      <c r="X711" s="150">
        <f>+VLOOKUP($L711,Data_Validation!$A:$F,6,0)</f>
        <v>0</v>
      </c>
    </row>
    <row r="712" spans="1:24" ht="15.75" customHeight="1">
      <c r="A712" s="141" t="s">
        <v>2629</v>
      </c>
      <c r="B712" s="141" t="s">
        <v>2628</v>
      </c>
      <c r="C712" s="151"/>
      <c r="D712" s="151"/>
      <c r="E712" s="151"/>
      <c r="F712" s="141" t="s">
        <v>29</v>
      </c>
      <c r="G712" s="141" t="s">
        <v>1242</v>
      </c>
      <c r="H712" s="143" t="s">
        <v>452</v>
      </c>
      <c r="I712" s="151">
        <v>-18</v>
      </c>
      <c r="J712" s="151">
        <v>0</v>
      </c>
      <c r="K712" s="151">
        <v>-18</v>
      </c>
      <c r="L712" s="145" t="str">
        <f t="shared" si="514"/>
        <v>452@</v>
      </c>
      <c r="M712" s="146" t="str">
        <f t="shared" si="515"/>
        <v># DE VTE - GAR PROL USAGE BMW AUTO</v>
      </c>
      <c r="N712" s="147">
        <f>+IF(OR($Q712=Parametres!$G$2,$Q712=Parametres!$G$3),I712,C712)</f>
        <v>-18</v>
      </c>
      <c r="O712" s="147">
        <f>+IF(OR($Q712=Parametres!$G$2,$Q712=Parametres!$G$3),J712,D712)</f>
        <v>0</v>
      </c>
      <c r="P712" s="147">
        <f>+IF(OR($Q712=Parametres!$G$2,$Q712=Parametres!$G$3),K712,E712)</f>
        <v>-18</v>
      </c>
      <c r="Q712" s="146" t="str">
        <f t="shared" ref="Q712:S712" si="716">+F712</f>
        <v>10-Compte compteur</v>
      </c>
      <c r="R712" s="145" t="str">
        <f t="shared" si="716"/>
        <v>452</v>
      </c>
      <c r="S712" s="146" t="str">
        <f t="shared" si="716"/>
        <v>_</v>
      </c>
      <c r="T712" s="165" t="str">
        <f>+VLOOKUP($L712,Data_Validation!$A:$D,1,0)</f>
        <v>452@</v>
      </c>
      <c r="U712" s="150" t="str">
        <f>+VLOOKUP($L712,Data_Validation!$A:$D,3,0)</f>
        <v>Véhicules usagés</v>
      </c>
      <c r="V712" s="150" t="str">
        <f>+VLOOKUP($L712,Data_Validation!$A:$D,4,0)</f>
        <v>Rev. Protections</v>
      </c>
      <c r="W712" s="150" t="str">
        <f>+VLOOKUP($L712,Data_Validation!$A:$E,5,0)</f>
        <v>nb</v>
      </c>
      <c r="X712" s="150">
        <f>+VLOOKUP($L712,Data_Validation!$A:$F,6,0)</f>
        <v>0</v>
      </c>
    </row>
    <row r="713" spans="1:24" ht="15.75" customHeight="1">
      <c r="A713" s="141" t="s">
        <v>2634</v>
      </c>
      <c r="B713" s="141" t="s">
        <v>2633</v>
      </c>
      <c r="C713" s="151"/>
      <c r="D713" s="151"/>
      <c r="E713" s="151"/>
      <c r="F713" s="141" t="s">
        <v>29</v>
      </c>
      <c r="G713" s="141" t="s">
        <v>1244</v>
      </c>
      <c r="H713" s="143" t="s">
        <v>452</v>
      </c>
      <c r="I713" s="151">
        <v>-1</v>
      </c>
      <c r="J713" s="151">
        <v>0</v>
      </c>
      <c r="K713" s="151">
        <v>-1</v>
      </c>
      <c r="L713" s="145" t="str">
        <f t="shared" si="514"/>
        <v>452A@</v>
      </c>
      <c r="M713" s="146" t="str">
        <f t="shared" si="515"/>
        <v># OF VTES -VTES - Z4 30I XDR</v>
      </c>
      <c r="N713" s="147">
        <f>+IF(OR($Q713=Parametres!$G$2,$Q713=Parametres!$G$3),I713,C713)</f>
        <v>-1</v>
      </c>
      <c r="O713" s="147">
        <f>+IF(OR($Q713=Parametres!$G$2,$Q713=Parametres!$G$3),J713,D713)</f>
        <v>0</v>
      </c>
      <c r="P713" s="147">
        <f>+IF(OR($Q713=Parametres!$G$2,$Q713=Parametres!$G$3),K713,E713)</f>
        <v>-1</v>
      </c>
      <c r="Q713" s="146" t="str">
        <f t="shared" ref="Q713:S713" si="717">+F713</f>
        <v>10-Compte compteur</v>
      </c>
      <c r="R713" s="145" t="str">
        <f t="shared" si="717"/>
        <v>452A</v>
      </c>
      <c r="S713" s="146" t="str">
        <f t="shared" si="717"/>
        <v>_</v>
      </c>
      <c r="T713" s="165" t="str">
        <f>+VLOOKUP($L713,Data_Validation!$A:$D,1,0)</f>
        <v>452A@</v>
      </c>
      <c r="U713" s="150" t="str">
        <f>+VLOOKUP($L713,Data_Validation!$A:$D,3,0)</f>
        <v>Véhicules neufs</v>
      </c>
      <c r="V713" s="150" t="str">
        <f>+VLOOKUP($L713,Data_Validation!$A:$D,4,0)</f>
        <v>Autos détail</v>
      </c>
      <c r="W713" s="150" t="str">
        <f>+VLOOKUP($L713,Data_Validation!$A:$E,5,0)</f>
        <v>nb</v>
      </c>
      <c r="X713" s="150">
        <f>+VLOOKUP($L713,Data_Validation!$A:$F,6,0)</f>
        <v>0</v>
      </c>
    </row>
    <row r="714" spans="1:24" ht="15.75" customHeight="1">
      <c r="A714" s="141" t="s">
        <v>2636</v>
      </c>
      <c r="B714" s="141" t="s">
        <v>2635</v>
      </c>
      <c r="C714" s="151"/>
      <c r="D714" s="151"/>
      <c r="E714" s="151"/>
      <c r="F714" s="141" t="s">
        <v>29</v>
      </c>
      <c r="G714" s="141" t="s">
        <v>1249</v>
      </c>
      <c r="H714" s="143" t="s">
        <v>452</v>
      </c>
      <c r="I714" s="143">
        <v>-7</v>
      </c>
      <c r="J714" s="143">
        <v>-1</v>
      </c>
      <c r="K714" s="143">
        <v>-8</v>
      </c>
      <c r="L714" s="145" t="str">
        <f t="shared" si="514"/>
        <v>452B@</v>
      </c>
      <c r="M714" s="146" t="str">
        <f t="shared" si="515"/>
        <v># OF VTES -VTES - Z4 M40I</v>
      </c>
      <c r="N714" s="147">
        <f>+IF(OR($Q714=Parametres!$G$2,$Q714=Parametres!$G$3),I714,C714)</f>
        <v>-7</v>
      </c>
      <c r="O714" s="147">
        <f>+IF(OR($Q714=Parametres!$G$2,$Q714=Parametres!$G$3),J714,D714)</f>
        <v>-1</v>
      </c>
      <c r="P714" s="147">
        <f>+IF(OR($Q714=Parametres!$G$2,$Q714=Parametres!$G$3),K714,E714)</f>
        <v>-8</v>
      </c>
      <c r="Q714" s="146" t="str">
        <f t="shared" ref="Q714:S714" si="718">+F714</f>
        <v>10-Compte compteur</v>
      </c>
      <c r="R714" s="145" t="str">
        <f t="shared" si="718"/>
        <v>452B</v>
      </c>
      <c r="S714" s="146" t="str">
        <f t="shared" si="718"/>
        <v>_</v>
      </c>
      <c r="T714" s="165" t="str">
        <f>+VLOOKUP($L714,Data_Validation!$A:$D,1,0)</f>
        <v>452B@</v>
      </c>
      <c r="U714" s="150" t="str">
        <f>+VLOOKUP($L714,Data_Validation!$A:$D,3,0)</f>
        <v>Véhicules neufs</v>
      </c>
      <c r="V714" s="150" t="str">
        <f>+VLOOKUP($L714,Data_Validation!$A:$D,4,0)</f>
        <v>Autos détail</v>
      </c>
      <c r="W714" s="150" t="str">
        <f>+VLOOKUP($L714,Data_Validation!$A:$E,5,0)</f>
        <v>nb</v>
      </c>
      <c r="X714" s="150">
        <f>+VLOOKUP($L714,Data_Validation!$A:$F,6,0)</f>
        <v>0</v>
      </c>
    </row>
    <row r="715" spans="1:24" ht="15.75" customHeight="1">
      <c r="A715" s="141" t="s">
        <v>2642</v>
      </c>
      <c r="B715" s="141" t="s">
        <v>2639</v>
      </c>
      <c r="C715" s="151"/>
      <c r="D715" s="151"/>
      <c r="E715" s="151"/>
      <c r="F715" s="141" t="s">
        <v>29</v>
      </c>
      <c r="G715" s="141" t="s">
        <v>1242</v>
      </c>
      <c r="H715" s="143" t="s">
        <v>452</v>
      </c>
      <c r="I715" s="143">
        <v>-9</v>
      </c>
      <c r="J715" s="143">
        <v>0</v>
      </c>
      <c r="K715" s="143">
        <v>-9</v>
      </c>
      <c r="L715" s="145" t="str">
        <f t="shared" si="514"/>
        <v>452C@</v>
      </c>
      <c r="M715" s="146" t="str">
        <f t="shared" si="515"/>
        <v># OF VTES -GAR PROL USAGE BMW NON-CERT</v>
      </c>
      <c r="N715" s="147">
        <f>+IF(OR($Q715=Parametres!$G$2,$Q715=Parametres!$G$3),I715,C715)</f>
        <v>-9</v>
      </c>
      <c r="O715" s="147">
        <f>+IF(OR($Q715=Parametres!$G$2,$Q715=Parametres!$G$3),J715,D715)</f>
        <v>0</v>
      </c>
      <c r="P715" s="147">
        <f>+IF(OR($Q715=Parametres!$G$2,$Q715=Parametres!$G$3),K715,E715)</f>
        <v>-9</v>
      </c>
      <c r="Q715" s="146" t="str">
        <f t="shared" ref="Q715:S715" si="719">+F715</f>
        <v>10-Compte compteur</v>
      </c>
      <c r="R715" s="145" t="str">
        <f t="shared" si="719"/>
        <v>452</v>
      </c>
      <c r="S715" s="146" t="str">
        <f t="shared" si="719"/>
        <v>_</v>
      </c>
      <c r="T715" s="150" t="str">
        <f>+VLOOKUP($L715,Data_Validation!$A:$D,1,0)</f>
        <v>452C@</v>
      </c>
      <c r="U715" s="150" t="str">
        <f>+VLOOKUP($L715,Data_Validation!$A:$D,3,0)</f>
        <v>Véhicules usagés</v>
      </c>
      <c r="V715" s="150" t="str">
        <f>+VLOOKUP($L715,Data_Validation!$A:$D,4,0)</f>
        <v>Rev. Protections</v>
      </c>
      <c r="W715" s="150" t="str">
        <f>+VLOOKUP($L715,Data_Validation!$A:$E,5,0)</f>
        <v>nb</v>
      </c>
      <c r="X715" s="150">
        <f>+VLOOKUP($L715,Data_Validation!$A:$F,6,0)</f>
        <v>0</v>
      </c>
    </row>
    <row r="716" spans="1:24" ht="15.75" customHeight="1">
      <c r="A716" s="141" t="s">
        <v>2644</v>
      </c>
      <c r="B716" s="141" t="s">
        <v>2643</v>
      </c>
      <c r="C716" s="151"/>
      <c r="D716" s="151"/>
      <c r="E716" s="151"/>
      <c r="F716" s="141" t="s">
        <v>29</v>
      </c>
      <c r="G716" s="141" t="s">
        <v>1255</v>
      </c>
      <c r="H716" s="143" t="s">
        <v>452</v>
      </c>
      <c r="I716" s="143">
        <v>-14</v>
      </c>
      <c r="J716" s="143">
        <v>0</v>
      </c>
      <c r="K716" s="143">
        <v>-14</v>
      </c>
      <c r="L716" s="145" t="str">
        <f t="shared" si="514"/>
        <v>453@</v>
      </c>
      <c r="M716" s="146" t="str">
        <f t="shared" si="515"/>
        <v># DE VTE - RIST FINANCE USAGE AUTRE</v>
      </c>
      <c r="N716" s="147">
        <f>+IF(OR($Q716=Parametres!$G$2,$Q716=Parametres!$G$3),I716,C716)</f>
        <v>-14</v>
      </c>
      <c r="O716" s="147">
        <f>+IF(OR($Q716=Parametres!$G$2,$Q716=Parametres!$G$3),J716,D716)</f>
        <v>0</v>
      </c>
      <c r="P716" s="147">
        <f>+IF(OR($Q716=Parametres!$G$2,$Q716=Parametres!$G$3),K716,E716)</f>
        <v>-14</v>
      </c>
      <c r="Q716" s="146" t="str">
        <f t="shared" ref="Q716:S716" si="720">+F716</f>
        <v>10-Compte compteur</v>
      </c>
      <c r="R716" s="145" t="str">
        <f t="shared" si="720"/>
        <v>453</v>
      </c>
      <c r="S716" s="146" t="str">
        <f t="shared" si="720"/>
        <v>_</v>
      </c>
      <c r="T716" s="165" t="str">
        <f>+VLOOKUP($L716,Data_Validation!$A:$D,1,0)</f>
        <v>453@</v>
      </c>
      <c r="U716" s="150" t="str">
        <f>+VLOOKUP($L716,Data_Validation!$A:$D,3,0)</f>
        <v>Véhicules usagés</v>
      </c>
      <c r="V716" s="150" t="str">
        <f>+VLOOKUP($L716,Data_Validation!$A:$D,4,0)</f>
        <v>Rev. Finances</v>
      </c>
      <c r="W716" s="150" t="str">
        <f>+VLOOKUP($L716,Data_Validation!$A:$E,5,0)</f>
        <v>nb</v>
      </c>
      <c r="X716" s="150">
        <f>+VLOOKUP($L716,Data_Validation!$A:$F,6,0)</f>
        <v>0</v>
      </c>
    </row>
    <row r="717" spans="1:24" ht="15.75" customHeight="1">
      <c r="A717" s="141" t="s">
        <v>2649</v>
      </c>
      <c r="B717" s="141" t="s">
        <v>2648</v>
      </c>
      <c r="C717" s="151"/>
      <c r="D717" s="151"/>
      <c r="E717" s="151"/>
      <c r="F717" s="141" t="s">
        <v>29</v>
      </c>
      <c r="G717" s="141" t="s">
        <v>1257</v>
      </c>
      <c r="H717" s="143" t="s">
        <v>452</v>
      </c>
      <c r="I717" s="143">
        <v>-8</v>
      </c>
      <c r="J717" s="143">
        <v>0</v>
      </c>
      <c r="K717" s="143">
        <v>-8</v>
      </c>
      <c r="L717" s="145" t="str">
        <f t="shared" si="514"/>
        <v>454@</v>
      </c>
      <c r="M717" s="146" t="str">
        <f t="shared" si="515"/>
        <v># DE VTE - CONT ENTR USAGE BMW AUTO</v>
      </c>
      <c r="N717" s="147">
        <f>+IF(OR($Q717=Parametres!$G$2,$Q717=Parametres!$G$3),I717,C717)</f>
        <v>-8</v>
      </c>
      <c r="O717" s="147">
        <f>+IF(OR($Q717=Parametres!$G$2,$Q717=Parametres!$G$3),J717,D717)</f>
        <v>0</v>
      </c>
      <c r="P717" s="147">
        <f>+IF(OR($Q717=Parametres!$G$2,$Q717=Parametres!$G$3),K717,E717)</f>
        <v>-8</v>
      </c>
      <c r="Q717" s="146" t="str">
        <f t="shared" ref="Q717:S717" si="721">+F717</f>
        <v>10-Compte compteur</v>
      </c>
      <c r="R717" s="145" t="str">
        <f t="shared" si="721"/>
        <v>454</v>
      </c>
      <c r="S717" s="146" t="str">
        <f t="shared" si="721"/>
        <v>_</v>
      </c>
      <c r="T717" s="150" t="str">
        <f>+VLOOKUP($L717,Data_Validation!$A:$D,1,0)</f>
        <v>454@</v>
      </c>
      <c r="U717" s="150" t="str">
        <f>+VLOOKUP($L717,Data_Validation!$A:$D,3,0)</f>
        <v>Véhicules usagés</v>
      </c>
      <c r="V717" s="150" t="str">
        <f>+VLOOKUP($L717,Data_Validation!$A:$D,4,0)</f>
        <v>Rev. Protections</v>
      </c>
      <c r="W717" s="150" t="str">
        <f>+VLOOKUP($L717,Data_Validation!$A:$E,5,0)</f>
        <v>NB</v>
      </c>
      <c r="X717" s="150">
        <f>+VLOOKUP($L717,Data_Validation!$A:$F,6,0)</f>
        <v>0</v>
      </c>
    </row>
    <row r="718" spans="1:24" ht="15.75" customHeight="1">
      <c r="A718" s="141" t="s">
        <v>2651</v>
      </c>
      <c r="B718" s="141" t="s">
        <v>2650</v>
      </c>
      <c r="C718" s="151"/>
      <c r="D718" s="151"/>
      <c r="E718" s="151"/>
      <c r="F718" s="141" t="s">
        <v>29</v>
      </c>
      <c r="G718" s="141" t="s">
        <v>1257</v>
      </c>
      <c r="H718" s="143" t="s">
        <v>452</v>
      </c>
      <c r="I718" s="143">
        <v>-58</v>
      </c>
      <c r="J718" s="143">
        <v>-7</v>
      </c>
      <c r="K718" s="143">
        <v>-65</v>
      </c>
      <c r="L718" s="145" t="str">
        <f t="shared" si="514"/>
        <v>454A@</v>
      </c>
      <c r="M718" s="146" t="str">
        <f t="shared" si="515"/>
        <v># OF VTES -CONT ENTRET USAGE BMW NON-CERT</v>
      </c>
      <c r="N718" s="147">
        <f>+IF(OR($Q718=Parametres!$G$2,$Q718=Parametres!$G$3),I718,C718)</f>
        <v>-58</v>
      </c>
      <c r="O718" s="147">
        <f>+IF(OR($Q718=Parametres!$G$2,$Q718=Parametres!$G$3),J718,D718)</f>
        <v>-7</v>
      </c>
      <c r="P718" s="147">
        <f>+IF(OR($Q718=Parametres!$G$2,$Q718=Parametres!$G$3),K718,E718)</f>
        <v>-65</v>
      </c>
      <c r="Q718" s="146" t="str">
        <f t="shared" ref="Q718:S718" si="722">+F718</f>
        <v>10-Compte compteur</v>
      </c>
      <c r="R718" s="145" t="str">
        <f t="shared" si="722"/>
        <v>454</v>
      </c>
      <c r="S718" s="146" t="str">
        <f t="shared" si="722"/>
        <v>_</v>
      </c>
      <c r="T718" s="150" t="str">
        <f>+VLOOKUP($L718,Data_Validation!$A:$D,1,0)</f>
        <v>454A@</v>
      </c>
      <c r="U718" s="150" t="str">
        <f>+VLOOKUP($L718,Data_Validation!$A:$D,3,0)</f>
        <v>Véhicules usagés</v>
      </c>
      <c r="V718" s="150" t="str">
        <f>+VLOOKUP($L718,Data_Validation!$A:$D,4,0)</f>
        <v>Rev. Protections</v>
      </c>
      <c r="W718" s="150" t="str">
        <f>+VLOOKUP($L718,Data_Validation!$A:$E,5,0)</f>
        <v>NB</v>
      </c>
      <c r="X718" s="150">
        <f>+VLOOKUP($L718,Data_Validation!$A:$F,6,0)</f>
        <v>0</v>
      </c>
    </row>
    <row r="719" spans="1:24" ht="15.75" customHeight="1">
      <c r="A719" s="141" t="s">
        <v>2653</v>
      </c>
      <c r="B719" s="141" t="s">
        <v>2652</v>
      </c>
      <c r="C719" s="151"/>
      <c r="D719" s="151"/>
      <c r="E719" s="151"/>
      <c r="F719" s="141" t="s">
        <v>29</v>
      </c>
      <c r="G719" s="141" t="s">
        <v>1205</v>
      </c>
      <c r="H719" s="143" t="s">
        <v>452</v>
      </c>
      <c r="I719" s="144">
        <v>-1</v>
      </c>
      <c r="J719" s="143">
        <v>0</v>
      </c>
      <c r="K719" s="144">
        <v>-1</v>
      </c>
      <c r="L719" s="145" t="str">
        <f t="shared" si="514"/>
        <v>454C@</v>
      </c>
      <c r="M719" s="146" t="str">
        <f t="shared" si="515"/>
        <v># OF VTES -ACCESSOIRES USAGE BMW NON-CERT</v>
      </c>
      <c r="N719" s="147">
        <f>+IF(OR($Q719=Parametres!$G$2,$Q719=Parametres!$G$3),I719,C719)</f>
        <v>-1</v>
      </c>
      <c r="O719" s="147">
        <f>+IF(OR($Q719=Parametres!$G$2,$Q719=Parametres!$G$3),J719,D719)</f>
        <v>0</v>
      </c>
      <c r="P719" s="147">
        <f>+IF(OR($Q719=Parametres!$G$2,$Q719=Parametres!$G$3),K719,E719)</f>
        <v>-1</v>
      </c>
      <c r="Q719" s="146" t="str">
        <f t="shared" ref="Q719:S719" si="723">+F719</f>
        <v>10-Compte compteur</v>
      </c>
      <c r="R719" s="145" t="str">
        <f t="shared" si="723"/>
        <v>450</v>
      </c>
      <c r="S719" s="146" t="str">
        <f t="shared" si="723"/>
        <v>_</v>
      </c>
      <c r="T719" s="150" t="str">
        <f>+VLOOKUP($L719,Data_Validation!$A:$D,1,0)</f>
        <v>454C@</v>
      </c>
      <c r="U719" s="150" t="str">
        <f>+VLOOKUP($L719,Data_Validation!$A:$D,3,0)</f>
        <v>Véhicules usagés</v>
      </c>
      <c r="V719" s="150" t="str">
        <f>+VLOOKUP($L719,Data_Validation!$A:$D,4,0)</f>
        <v>Rev. Autres</v>
      </c>
      <c r="W719" s="150" t="str">
        <f>+VLOOKUP($L719,Data_Validation!$A:$E,5,0)</f>
        <v>NB</v>
      </c>
      <c r="X719" s="150">
        <f>+VLOOKUP($L719,Data_Validation!$A:$F,6,0)</f>
        <v>0</v>
      </c>
    </row>
    <row r="720" spans="1:24" ht="15.75" customHeight="1">
      <c r="A720" s="141" t="s">
        <v>2659</v>
      </c>
      <c r="B720" s="141" t="s">
        <v>2658</v>
      </c>
      <c r="C720" s="151"/>
      <c r="D720" s="151"/>
      <c r="E720" s="151"/>
      <c r="F720" s="141" t="s">
        <v>29</v>
      </c>
      <c r="G720" s="141" t="s">
        <v>1205</v>
      </c>
      <c r="H720" s="143" t="s">
        <v>452</v>
      </c>
      <c r="I720" s="144">
        <v>-13</v>
      </c>
      <c r="J720" s="143">
        <v>0</v>
      </c>
      <c r="K720" s="144">
        <v>-13</v>
      </c>
      <c r="L720" s="145" t="str">
        <f t="shared" si="514"/>
        <v>454F@</v>
      </c>
      <c r="M720" s="146" t="str">
        <f t="shared" si="515"/>
        <v># OF VTES -RIST FINANCE USAGE BMW NON-CERT</v>
      </c>
      <c r="N720" s="147">
        <f>+IF(OR($Q720=Parametres!$G$2,$Q720=Parametres!$G$3),I720,C720)</f>
        <v>-13</v>
      </c>
      <c r="O720" s="147">
        <f>+IF(OR($Q720=Parametres!$G$2,$Q720=Parametres!$G$3),J720,D720)</f>
        <v>0</v>
      </c>
      <c r="P720" s="147">
        <f>+IF(OR($Q720=Parametres!$G$2,$Q720=Parametres!$G$3),K720,E720)</f>
        <v>-13</v>
      </c>
      <c r="Q720" s="146" t="str">
        <f t="shared" ref="Q720:S720" si="724">+F720</f>
        <v>10-Compte compteur</v>
      </c>
      <c r="R720" s="145" t="str">
        <f t="shared" si="724"/>
        <v>450</v>
      </c>
      <c r="S720" s="146" t="str">
        <f t="shared" si="724"/>
        <v>_</v>
      </c>
      <c r="T720" s="150" t="str">
        <f>+VLOOKUP($L720,Data_Validation!$A:$D,1,0)</f>
        <v>454F@</v>
      </c>
      <c r="U720" s="150" t="str">
        <f>+VLOOKUP($L720,Data_Validation!$A:$D,3,0)</f>
        <v>Véhicules usagés</v>
      </c>
      <c r="V720" s="150" t="str">
        <f>+VLOOKUP($L720,Data_Validation!$A:$D,4,0)</f>
        <v>Rev. Finances</v>
      </c>
      <c r="W720" s="150" t="str">
        <f>+VLOOKUP($L720,Data_Validation!$A:$E,5,0)</f>
        <v>nb</v>
      </c>
      <c r="X720" s="150">
        <f>+VLOOKUP($L720,Data_Validation!$A:$F,6,0)</f>
        <v>0</v>
      </c>
    </row>
    <row r="721" spans="1:24" ht="15.75" customHeight="1">
      <c r="A721" s="141" t="s">
        <v>2661</v>
      </c>
      <c r="B721" s="141" t="s">
        <v>2660</v>
      </c>
      <c r="C721" s="151"/>
      <c r="D721" s="151"/>
      <c r="E721" s="151"/>
      <c r="F721" s="141" t="s">
        <v>29</v>
      </c>
      <c r="G721" s="141" t="s">
        <v>1205</v>
      </c>
      <c r="H721" s="182" t="s">
        <v>452</v>
      </c>
      <c r="I721" s="179">
        <v>-2</v>
      </c>
      <c r="J721" s="182">
        <v>0</v>
      </c>
      <c r="K721" s="179">
        <v>-2</v>
      </c>
      <c r="L721" s="145" t="str">
        <f t="shared" si="514"/>
        <v>454M@</v>
      </c>
      <c r="M721" s="146" t="str">
        <f t="shared" si="515"/>
        <v># OF VTES -MARQUAGE USAGE BMW NON-CERT</v>
      </c>
      <c r="N721" s="147">
        <f>+IF(OR($Q721=Parametres!$G$2,$Q721=Parametres!$G$3),I721,C721)</f>
        <v>-2</v>
      </c>
      <c r="O721" s="147">
        <f>+IF(OR($Q721=Parametres!$G$2,$Q721=Parametres!$G$3),J721,D721)</f>
        <v>0</v>
      </c>
      <c r="P721" s="147">
        <f>+IF(OR($Q721=Parametres!$G$2,$Q721=Parametres!$G$3),K721,E721)</f>
        <v>-2</v>
      </c>
      <c r="Q721" s="146" t="str">
        <f t="shared" ref="Q721:S721" si="725">+F721</f>
        <v>10-Compte compteur</v>
      </c>
      <c r="R721" s="145" t="str">
        <f t="shared" si="725"/>
        <v>450</v>
      </c>
      <c r="S721" s="146" t="str">
        <f t="shared" si="725"/>
        <v>_</v>
      </c>
      <c r="T721" s="150" t="str">
        <f>+VLOOKUP($L721,Data_Validation!$A:$D,1,0)</f>
        <v>454M@</v>
      </c>
      <c r="U721" s="150" t="str">
        <f>+VLOOKUP($L721,Data_Validation!$A:$D,3,0)</f>
        <v>Véhicules usagés</v>
      </c>
      <c r="V721" s="150" t="str">
        <f>+VLOOKUP($L721,Data_Validation!$A:$D,4,0)</f>
        <v>Rev. Protections</v>
      </c>
      <c r="W721" s="150" t="str">
        <f>+VLOOKUP($L721,Data_Validation!$A:$E,5,0)</f>
        <v>nb</v>
      </c>
      <c r="X721" s="150">
        <f>+VLOOKUP($L721,Data_Validation!$A:$F,6,0)</f>
        <v>0</v>
      </c>
    </row>
    <row r="722" spans="1:24" ht="15.75" customHeight="1">
      <c r="A722" s="141" t="s">
        <v>2671</v>
      </c>
      <c r="B722" s="141" t="s">
        <v>2670</v>
      </c>
      <c r="C722" s="151"/>
      <c r="D722" s="151"/>
      <c r="E722" s="151"/>
      <c r="F722" s="141" t="s">
        <v>29</v>
      </c>
      <c r="G722" s="141" t="s">
        <v>1205</v>
      </c>
      <c r="H722" s="182" t="s">
        <v>452</v>
      </c>
      <c r="I722" s="182">
        <v>-2</v>
      </c>
      <c r="J722" s="182">
        <v>0</v>
      </c>
      <c r="K722" s="182">
        <v>-2</v>
      </c>
      <c r="L722" s="145" t="str">
        <f t="shared" si="514"/>
        <v>454T@</v>
      </c>
      <c r="M722" s="146" t="str">
        <f t="shared" si="515"/>
        <v># OF VTES -TRAITEMENT OTOPROTEC USAGE BMW NON</v>
      </c>
      <c r="N722" s="147">
        <f>+IF(OR($Q722=Parametres!$G$2,$Q722=Parametres!$G$3),I722,C722)</f>
        <v>-2</v>
      </c>
      <c r="O722" s="147">
        <f>+IF(OR($Q722=Parametres!$G$2,$Q722=Parametres!$G$3),J722,D722)</f>
        <v>0</v>
      </c>
      <c r="P722" s="147">
        <f>+IF(OR($Q722=Parametres!$G$2,$Q722=Parametres!$G$3),K722,E722)</f>
        <v>-2</v>
      </c>
      <c r="Q722" s="146" t="str">
        <f t="shared" ref="Q722:S722" si="726">+F722</f>
        <v>10-Compte compteur</v>
      </c>
      <c r="R722" s="145" t="str">
        <f t="shared" si="726"/>
        <v>450</v>
      </c>
      <c r="S722" s="146" t="str">
        <f t="shared" si="726"/>
        <v>_</v>
      </c>
      <c r="T722" s="150" t="str">
        <f>+VLOOKUP($L722,Data_Validation!$A:$D,1,0)</f>
        <v>454T@</v>
      </c>
      <c r="U722" s="150" t="str">
        <f>+VLOOKUP($L722,Data_Validation!$A:$D,3,0)</f>
        <v>Véhicules usagés</v>
      </c>
      <c r="V722" s="150" t="str">
        <f>+VLOOKUP($L722,Data_Validation!$A:$D,4,0)</f>
        <v>Rev. Autres</v>
      </c>
      <c r="W722" s="150" t="str">
        <f>+VLOOKUP($L722,Data_Validation!$A:$E,5,0)</f>
        <v>nb</v>
      </c>
      <c r="X722" s="150">
        <f>+VLOOKUP($L722,Data_Validation!$A:$F,6,0)</f>
        <v>0</v>
      </c>
    </row>
    <row r="723" spans="1:24" ht="15.75" customHeight="1">
      <c r="A723" s="141" t="s">
        <v>2677</v>
      </c>
      <c r="B723" s="141" t="s">
        <v>2676</v>
      </c>
      <c r="C723" s="151"/>
      <c r="D723" s="151"/>
      <c r="E723" s="151"/>
      <c r="F723" s="141" t="s">
        <v>29</v>
      </c>
      <c r="G723" s="141" t="s">
        <v>1272</v>
      </c>
      <c r="H723" s="182" t="s">
        <v>452</v>
      </c>
      <c r="I723" s="182">
        <v>-1</v>
      </c>
      <c r="J723" s="182">
        <v>0</v>
      </c>
      <c r="K723" s="182">
        <v>-1</v>
      </c>
      <c r="L723" s="145" t="str">
        <f t="shared" si="514"/>
        <v>455@</v>
      </c>
      <c r="M723" s="146" t="str">
        <f t="shared" si="515"/>
        <v># DE VTE - GAR PROLONGE USAGE AUTRE</v>
      </c>
      <c r="N723" s="147">
        <f>+IF(OR($Q723=Parametres!$G$2,$Q723=Parametres!$G$3),I723,C723)</f>
        <v>-1</v>
      </c>
      <c r="O723" s="147">
        <f>+IF(OR($Q723=Parametres!$G$2,$Q723=Parametres!$G$3),J723,D723)</f>
        <v>0</v>
      </c>
      <c r="P723" s="147">
        <f>+IF(OR($Q723=Parametres!$G$2,$Q723=Parametres!$G$3),K723,E723)</f>
        <v>-1</v>
      </c>
      <c r="Q723" s="146" t="str">
        <f t="shared" ref="Q723:S723" si="727">+F723</f>
        <v>10-Compte compteur</v>
      </c>
      <c r="R723" s="145" t="str">
        <f t="shared" si="727"/>
        <v>455</v>
      </c>
      <c r="S723" s="146" t="str">
        <f t="shared" si="727"/>
        <v>_</v>
      </c>
      <c r="T723" s="165" t="str">
        <f>+VLOOKUP($L723,Data_Validation!$A:$D,1,0)</f>
        <v>455@</v>
      </c>
      <c r="U723" s="150" t="str">
        <f>+VLOOKUP($L723,Data_Validation!$A:$D,3,0)</f>
        <v>Véhicules usagés</v>
      </c>
      <c r="V723" s="150" t="str">
        <f>+VLOOKUP($L723,Data_Validation!$A:$D,4,0)</f>
        <v>Rev. Protections</v>
      </c>
      <c r="W723" s="150" t="str">
        <f>+VLOOKUP($L723,Data_Validation!$A:$E,5,0)</f>
        <v>nb</v>
      </c>
      <c r="X723" s="150">
        <f>+VLOOKUP($L723,Data_Validation!$A:$F,6,0)</f>
        <v>0</v>
      </c>
    </row>
    <row r="724" spans="1:24" ht="15.75" customHeight="1">
      <c r="A724" s="141" t="s">
        <v>2680</v>
      </c>
      <c r="B724" s="141" t="s">
        <v>2679</v>
      </c>
      <c r="C724" s="151"/>
      <c r="D724" s="151"/>
      <c r="E724" s="151"/>
      <c r="F724" s="141" t="s">
        <v>29</v>
      </c>
      <c r="G724" s="141" t="s">
        <v>1274</v>
      </c>
      <c r="H724" s="182" t="s">
        <v>452</v>
      </c>
      <c r="I724" s="182">
        <v>-302</v>
      </c>
      <c r="J724" s="182">
        <v>-25</v>
      </c>
      <c r="K724" s="182">
        <v>-327</v>
      </c>
      <c r="L724" s="145" t="str">
        <f t="shared" si="514"/>
        <v>459A@</v>
      </c>
      <c r="M724" s="146" t="str">
        <f t="shared" si="515"/>
        <v># DE VTE - BMW SPA PROGRAMME</v>
      </c>
      <c r="N724" s="147">
        <f>+IF(OR($Q724=Parametres!$G$2,$Q724=Parametres!$G$3),I724,C724)</f>
        <v>-302</v>
      </c>
      <c r="O724" s="147">
        <f>+IF(OR($Q724=Parametres!$G$2,$Q724=Parametres!$G$3),J724,D724)</f>
        <v>-25</v>
      </c>
      <c r="P724" s="147">
        <f>+IF(OR($Q724=Parametres!$G$2,$Q724=Parametres!$G$3),K724,E724)</f>
        <v>-327</v>
      </c>
      <c r="Q724" s="146" t="str">
        <f t="shared" ref="Q724:S724" si="728">+F724</f>
        <v>10-Compte compteur</v>
      </c>
      <c r="R724" s="145" t="str">
        <f t="shared" si="728"/>
        <v>459A</v>
      </c>
      <c r="S724" s="146" t="str">
        <f t="shared" si="728"/>
        <v>_</v>
      </c>
      <c r="T724" s="165" t="str">
        <f>+VLOOKUP($L724,Data_Validation!$A:$D,1,0)</f>
        <v>459A@</v>
      </c>
      <c r="U724" s="150" t="str">
        <f>+VLOOKUP($L724,Data_Validation!$A:$D,3,0)</f>
        <v>service</v>
      </c>
      <c r="V724" s="150" t="str">
        <f>+VLOOKUP($L724,Data_Validation!$A:$D,4,0)</f>
        <v>M/O Esthétique</v>
      </c>
      <c r="W724" s="150" t="str">
        <f>+VLOOKUP($L724,Data_Validation!$A:$E,5,0)</f>
        <v>nb</v>
      </c>
      <c r="X724" s="150">
        <f>+VLOOKUP($L724,Data_Validation!$A:$F,6,0)</f>
        <v>0</v>
      </c>
    </row>
    <row r="725" spans="1:24" ht="15.75" customHeight="1">
      <c r="A725" s="141" t="s">
        <v>2682</v>
      </c>
      <c r="B725" s="141" t="s">
        <v>2681</v>
      </c>
      <c r="C725" s="151"/>
      <c r="D725" s="151"/>
      <c r="E725" s="151"/>
      <c r="F725" s="141" t="s">
        <v>29</v>
      </c>
      <c r="G725" s="141" t="s">
        <v>1279</v>
      </c>
      <c r="H725" s="182" t="s">
        <v>452</v>
      </c>
      <c r="I725" s="182">
        <v>-4</v>
      </c>
      <c r="J725" s="182">
        <v>0</v>
      </c>
      <c r="K725" s="182">
        <v>-4</v>
      </c>
      <c r="L725" s="145" t="str">
        <f t="shared" si="514"/>
        <v>459B@</v>
      </c>
      <c r="M725" s="146" t="str">
        <f t="shared" si="515"/>
        <v># OF VTES -VTE - SUBLET ESTHETIQUE</v>
      </c>
      <c r="N725" s="147">
        <f>+IF(OR($Q725=Parametres!$G$2,$Q725=Parametres!$G$3),I725,C725)</f>
        <v>-4</v>
      </c>
      <c r="O725" s="147">
        <f>+IF(OR($Q725=Parametres!$G$2,$Q725=Parametres!$G$3),J725,D725)</f>
        <v>0</v>
      </c>
      <c r="P725" s="147">
        <f>+IF(OR($Q725=Parametres!$G$2,$Q725=Parametres!$G$3),K725,E725)</f>
        <v>-4</v>
      </c>
      <c r="Q725" s="146" t="str">
        <f t="shared" ref="Q725:S725" si="729">+F725</f>
        <v>10-Compte compteur</v>
      </c>
      <c r="R725" s="145" t="str">
        <f t="shared" si="729"/>
        <v>459</v>
      </c>
      <c r="S725" s="146" t="str">
        <f t="shared" si="729"/>
        <v>_</v>
      </c>
      <c r="T725" s="150" t="str">
        <f>+VLOOKUP($L725,Data_Validation!$A:$D,1,0)</f>
        <v>459B@</v>
      </c>
      <c r="U725" s="150" t="str">
        <f>+VLOOKUP($L725,Data_Validation!$A:$D,3,0)</f>
        <v>Service</v>
      </c>
      <c r="V725" s="150" t="str">
        <f>+VLOOKUP($L725,Data_Validation!$A:$D,4,0)</f>
        <v>M/O Esthétique</v>
      </c>
      <c r="W725" s="150" t="str">
        <f>+VLOOKUP($L725,Data_Validation!$A:$E,5,0)</f>
        <v>nb</v>
      </c>
      <c r="X725" s="150">
        <f>+VLOOKUP($L725,Data_Validation!$A:$F,6,0)</f>
        <v>0</v>
      </c>
    </row>
    <row r="726" spans="1:24" ht="15.75" customHeight="1">
      <c r="A726" s="141" t="s">
        <v>2684</v>
      </c>
      <c r="B726" s="141" t="s">
        <v>2683</v>
      </c>
      <c r="C726" s="151"/>
      <c r="D726" s="151"/>
      <c r="E726" s="151"/>
      <c r="F726" s="141" t="s">
        <v>29</v>
      </c>
      <c r="G726" s="141" t="s">
        <v>1283</v>
      </c>
      <c r="H726" s="182" t="s">
        <v>452</v>
      </c>
      <c r="I726" s="182">
        <v>-610</v>
      </c>
      <c r="J726" s="182">
        <v>-52</v>
      </c>
      <c r="K726" s="182">
        <v>-662</v>
      </c>
      <c r="L726" s="145" t="str">
        <f t="shared" si="514"/>
        <v>460A@</v>
      </c>
      <c r="M726" s="146" t="str">
        <f t="shared" si="515"/>
        <v># DE VTE - M/O CLIENT BMW AUTO</v>
      </c>
      <c r="N726" s="147">
        <f>+IF(OR($Q726=Parametres!$G$2,$Q726=Parametres!$G$3),I726,C726)</f>
        <v>-610</v>
      </c>
      <c r="O726" s="147">
        <f>+IF(OR($Q726=Parametres!$G$2,$Q726=Parametres!$G$3),J726,D726)</f>
        <v>-52</v>
      </c>
      <c r="P726" s="147">
        <f>+IF(OR($Q726=Parametres!$G$2,$Q726=Parametres!$G$3),K726,E726)</f>
        <v>-662</v>
      </c>
      <c r="Q726" s="146" t="str">
        <f t="shared" ref="Q726:S726" si="730">+F726</f>
        <v>10-Compte compteur</v>
      </c>
      <c r="R726" s="145" t="str">
        <f t="shared" si="730"/>
        <v>460A</v>
      </c>
      <c r="S726" s="146" t="str">
        <f t="shared" si="730"/>
        <v>_</v>
      </c>
      <c r="T726" s="165" t="str">
        <f>+VLOOKUP($L726,Data_Validation!$A:$D,1,0)</f>
        <v>460A@</v>
      </c>
      <c r="U726" s="150" t="str">
        <f>+VLOOKUP($L726,Data_Validation!$A:$D,3,0)</f>
        <v>service</v>
      </c>
      <c r="V726" s="150" t="str">
        <f>+VLOOKUP($L726,Data_Validation!$A:$D,4,0)</f>
        <v>M/O Client</v>
      </c>
      <c r="W726" s="150" t="str">
        <f>+VLOOKUP($L726,Data_Validation!$A:$E,5,0)</f>
        <v>nb</v>
      </c>
      <c r="X726" s="150">
        <f>+VLOOKUP($L726,Data_Validation!$A:$F,6,0)</f>
        <v>0</v>
      </c>
    </row>
    <row r="727" spans="1:24" ht="15.75" customHeight="1">
      <c r="A727" s="141" t="s">
        <v>2686</v>
      </c>
      <c r="B727" s="141" t="s">
        <v>2685</v>
      </c>
      <c r="C727" s="151"/>
      <c r="D727" s="151"/>
      <c r="E727" s="151"/>
      <c r="F727" s="141" t="s">
        <v>29</v>
      </c>
      <c r="G727" s="141" t="s">
        <v>1283</v>
      </c>
      <c r="H727" s="182" t="s">
        <v>452</v>
      </c>
      <c r="I727" s="179">
        <v>-815</v>
      </c>
      <c r="J727" s="182">
        <v>-70</v>
      </c>
      <c r="K727" s="179">
        <v>-885</v>
      </c>
      <c r="L727" s="145" t="str">
        <f t="shared" si="514"/>
        <v>460B@</v>
      </c>
      <c r="M727" s="146" t="str">
        <f t="shared" si="515"/>
        <v># DE VTE - M/O CLIENT BMW CAMION</v>
      </c>
      <c r="N727" s="147">
        <f>+IF(OR($Q727=Parametres!$G$2,$Q727=Parametres!$G$3),I727,C727)</f>
        <v>-815</v>
      </c>
      <c r="O727" s="147">
        <f>+IF(OR($Q727=Parametres!$G$2,$Q727=Parametres!$G$3),J727,D727)</f>
        <v>-70</v>
      </c>
      <c r="P727" s="147">
        <f>+IF(OR($Q727=Parametres!$G$2,$Q727=Parametres!$G$3),K727,E727)</f>
        <v>-885</v>
      </c>
      <c r="Q727" s="146" t="str">
        <f t="shared" ref="Q727:S727" si="731">+F727</f>
        <v>10-Compte compteur</v>
      </c>
      <c r="R727" s="145" t="str">
        <f t="shared" si="731"/>
        <v>460A</v>
      </c>
      <c r="S727" s="146" t="str">
        <f t="shared" si="731"/>
        <v>_</v>
      </c>
      <c r="T727" s="165" t="str">
        <f>+VLOOKUP($L727,Data_Validation!$A:$D,1,0)</f>
        <v>460B@</v>
      </c>
      <c r="U727" s="150" t="str">
        <f>+VLOOKUP($L727,Data_Validation!$A:$D,3,0)</f>
        <v>service</v>
      </c>
      <c r="V727" s="150" t="str">
        <f>+VLOOKUP($L727,Data_Validation!$A:$D,4,0)</f>
        <v>M/O Client</v>
      </c>
      <c r="W727" s="150" t="str">
        <f>+VLOOKUP($L727,Data_Validation!$A:$E,5,0)</f>
        <v>nb</v>
      </c>
      <c r="X727" s="150">
        <f>+VLOOKUP($L727,Data_Validation!$A:$F,6,0)</f>
        <v>0</v>
      </c>
    </row>
    <row r="728" spans="1:24" ht="15.75" customHeight="1">
      <c r="A728" s="141" t="s">
        <v>2690</v>
      </c>
      <c r="B728" s="141" t="s">
        <v>2689</v>
      </c>
      <c r="C728" s="151"/>
      <c r="D728" s="151"/>
      <c r="E728" s="151"/>
      <c r="F728" s="141" t="s">
        <v>29</v>
      </c>
      <c r="G728" s="141" t="s">
        <v>1283</v>
      </c>
      <c r="H728" s="182" t="s">
        <v>452</v>
      </c>
      <c r="I728" s="182">
        <v>-116</v>
      </c>
      <c r="J728" s="182">
        <v>-10</v>
      </c>
      <c r="K728" s="182">
        <v>-126</v>
      </c>
      <c r="L728" s="145" t="str">
        <f t="shared" si="514"/>
        <v>460D@</v>
      </c>
      <c r="M728" s="146" t="str">
        <f t="shared" si="515"/>
        <v># DE VTE - M/O CLIENT BMW I</v>
      </c>
      <c r="N728" s="147">
        <f>+IF(OR($Q728=Parametres!$G$2,$Q728=Parametres!$G$3),I728,C728)</f>
        <v>-116</v>
      </c>
      <c r="O728" s="147">
        <f>+IF(OR($Q728=Parametres!$G$2,$Q728=Parametres!$G$3),J728,D728)</f>
        <v>-10</v>
      </c>
      <c r="P728" s="147">
        <f>+IF(OR($Q728=Parametres!$G$2,$Q728=Parametres!$G$3),K728,E728)</f>
        <v>-126</v>
      </c>
      <c r="Q728" s="146" t="str">
        <f t="shared" ref="Q728:S728" si="732">+F728</f>
        <v>10-Compte compteur</v>
      </c>
      <c r="R728" s="145" t="str">
        <f t="shared" si="732"/>
        <v>460A</v>
      </c>
      <c r="S728" s="146" t="str">
        <f t="shared" si="732"/>
        <v>_</v>
      </c>
      <c r="T728" s="165" t="str">
        <f>+VLOOKUP($L728,Data_Validation!$A:$D,1,0)</f>
        <v>460D@</v>
      </c>
      <c r="U728" s="150" t="str">
        <f>+VLOOKUP($L728,Data_Validation!$A:$D,3,0)</f>
        <v>service</v>
      </c>
      <c r="V728" s="150" t="str">
        <f>+VLOOKUP($L728,Data_Validation!$A:$D,4,0)</f>
        <v>M/O Client</v>
      </c>
      <c r="W728" s="150" t="str">
        <f>+VLOOKUP($L728,Data_Validation!$A:$E,5,0)</f>
        <v>nb</v>
      </c>
      <c r="X728" s="150">
        <f>+VLOOKUP($L728,Data_Validation!$A:$F,6,0)</f>
        <v>0</v>
      </c>
    </row>
    <row r="729" spans="1:24" ht="15.75" customHeight="1">
      <c r="A729" s="141" t="s">
        <v>2692</v>
      </c>
      <c r="B729" s="141" t="s">
        <v>2691</v>
      </c>
      <c r="C729" s="151"/>
      <c r="D729" s="151"/>
      <c r="E729" s="151"/>
      <c r="F729" s="141" t="s">
        <v>29</v>
      </c>
      <c r="G729" s="141" t="s">
        <v>1291</v>
      </c>
      <c r="H729" s="182" t="s">
        <v>452</v>
      </c>
      <c r="I729" s="182">
        <v>-284</v>
      </c>
      <c r="J729" s="182">
        <v>-26</v>
      </c>
      <c r="K729" s="182">
        <v>-310</v>
      </c>
      <c r="L729" s="145" t="str">
        <f t="shared" si="514"/>
        <v>461A@</v>
      </c>
      <c r="M729" s="146" t="str">
        <f t="shared" si="515"/>
        <v># DE VTE - M/O GARANTIE BMW AUTO</v>
      </c>
      <c r="N729" s="147">
        <f>+IF(OR($Q729=Parametres!$G$2,$Q729=Parametres!$G$3),I729,C729)</f>
        <v>-284</v>
      </c>
      <c r="O729" s="147">
        <f>+IF(OR($Q729=Parametres!$G$2,$Q729=Parametres!$G$3),J729,D729)</f>
        <v>-26</v>
      </c>
      <c r="P729" s="147">
        <f>+IF(OR($Q729=Parametres!$G$2,$Q729=Parametres!$G$3),K729,E729)</f>
        <v>-310</v>
      </c>
      <c r="Q729" s="146" t="str">
        <f t="shared" ref="Q729:S729" si="733">+F729</f>
        <v>10-Compte compteur</v>
      </c>
      <c r="R729" s="145" t="str">
        <f t="shared" si="733"/>
        <v>461A</v>
      </c>
      <c r="S729" s="146" t="str">
        <f t="shared" si="733"/>
        <v>_</v>
      </c>
      <c r="T729" s="165" t="str">
        <f>+VLOOKUP($L729,Data_Validation!$A:$D,1,0)</f>
        <v>461A@</v>
      </c>
      <c r="U729" s="150" t="str">
        <f>+VLOOKUP($L729,Data_Validation!$A:$D,3,0)</f>
        <v>service</v>
      </c>
      <c r="V729" s="150" t="str">
        <f>+VLOOKUP($L729,Data_Validation!$A:$D,4,0)</f>
        <v>M/O Garantie</v>
      </c>
      <c r="W729" s="150" t="str">
        <f>+VLOOKUP($L729,Data_Validation!$A:$E,5,0)</f>
        <v>nb</v>
      </c>
      <c r="X729" s="150">
        <f>+VLOOKUP($L729,Data_Validation!$A:$F,6,0)</f>
        <v>0</v>
      </c>
    </row>
    <row r="730" spans="1:24" ht="15.75" customHeight="1">
      <c r="A730" s="141" t="s">
        <v>2694</v>
      </c>
      <c r="B730" s="141" t="s">
        <v>2693</v>
      </c>
      <c r="C730" s="151"/>
      <c r="D730" s="151"/>
      <c r="E730" s="151"/>
      <c r="F730" s="141" t="s">
        <v>29</v>
      </c>
      <c r="G730" s="141" t="s">
        <v>1291</v>
      </c>
      <c r="H730" s="182" t="s">
        <v>452</v>
      </c>
      <c r="I730" s="182">
        <v>-527</v>
      </c>
      <c r="J730" s="182">
        <v>-53</v>
      </c>
      <c r="K730" s="182">
        <v>-580</v>
      </c>
      <c r="L730" s="145" t="str">
        <f t="shared" si="514"/>
        <v>461B@</v>
      </c>
      <c r="M730" s="146" t="str">
        <f t="shared" si="515"/>
        <v># DE VTE - M/O GARANTIE BMW CAMION</v>
      </c>
      <c r="N730" s="147">
        <f>+IF(OR($Q730=Parametres!$G$2,$Q730=Parametres!$G$3),I730,C730)</f>
        <v>-527</v>
      </c>
      <c r="O730" s="147">
        <f>+IF(OR($Q730=Parametres!$G$2,$Q730=Parametres!$G$3),J730,D730)</f>
        <v>-53</v>
      </c>
      <c r="P730" s="147">
        <f>+IF(OR($Q730=Parametres!$G$2,$Q730=Parametres!$G$3),K730,E730)</f>
        <v>-580</v>
      </c>
      <c r="Q730" s="146" t="str">
        <f t="shared" ref="Q730:S730" si="734">+F730</f>
        <v>10-Compte compteur</v>
      </c>
      <c r="R730" s="145" t="str">
        <f t="shared" si="734"/>
        <v>461A</v>
      </c>
      <c r="S730" s="146" t="str">
        <f t="shared" si="734"/>
        <v>_</v>
      </c>
      <c r="T730" s="165" t="str">
        <f>+VLOOKUP($L730,Data_Validation!$A:$D,1,0)</f>
        <v>461B@</v>
      </c>
      <c r="U730" s="150" t="str">
        <f>+VLOOKUP($L730,Data_Validation!$A:$D,3,0)</f>
        <v>service</v>
      </c>
      <c r="V730" s="150" t="str">
        <f>+VLOOKUP($L730,Data_Validation!$A:$D,4,0)</f>
        <v>M/O Garantie</v>
      </c>
      <c r="W730" s="150" t="str">
        <f>+VLOOKUP($L730,Data_Validation!$A:$E,5,0)</f>
        <v>nb</v>
      </c>
      <c r="X730" s="150">
        <f>+VLOOKUP($L730,Data_Validation!$A:$F,6,0)</f>
        <v>0</v>
      </c>
    </row>
    <row r="731" spans="1:24" ht="15.75" customHeight="1">
      <c r="A731" s="141" t="s">
        <v>2696</v>
      </c>
      <c r="B731" s="141" t="s">
        <v>2695</v>
      </c>
      <c r="C731" s="151"/>
      <c r="D731" s="151"/>
      <c r="E731" s="151"/>
      <c r="F731" s="141" t="s">
        <v>29</v>
      </c>
      <c r="G731" s="141" t="s">
        <v>1300</v>
      </c>
      <c r="H731" s="182" t="s">
        <v>452</v>
      </c>
      <c r="I731" s="182">
        <v>-223</v>
      </c>
      <c r="J731" s="182">
        <v>-23</v>
      </c>
      <c r="K731" s="182">
        <v>-246</v>
      </c>
      <c r="L731" s="145" t="str">
        <f t="shared" si="514"/>
        <v>461D@</v>
      </c>
      <c r="M731" s="146" t="str">
        <f t="shared" si="515"/>
        <v># DE VTE - M/O ENTRETIEN BMW AUTO</v>
      </c>
      <c r="N731" s="147">
        <f>+IF(OR($Q731=Parametres!$G$2,$Q731=Parametres!$G$3),I731,C731)</f>
        <v>-223</v>
      </c>
      <c r="O731" s="147">
        <f>+IF(OR($Q731=Parametres!$G$2,$Q731=Parametres!$G$3),J731,D731)</f>
        <v>-23</v>
      </c>
      <c r="P731" s="147">
        <f>+IF(OR($Q731=Parametres!$G$2,$Q731=Parametres!$G$3),K731,E731)</f>
        <v>-246</v>
      </c>
      <c r="Q731" s="146" t="str">
        <f t="shared" ref="Q731:S731" si="735">+F731</f>
        <v>10-Compte compteur</v>
      </c>
      <c r="R731" s="145" t="str">
        <f t="shared" si="735"/>
        <v>461D</v>
      </c>
      <c r="S731" s="146" t="str">
        <f t="shared" si="735"/>
        <v>_</v>
      </c>
      <c r="T731" s="165" t="str">
        <f>+VLOOKUP($L731,Data_Validation!$A:$D,1,0)</f>
        <v>461D@</v>
      </c>
      <c r="U731" s="150" t="str">
        <f>+VLOOKUP($L731,Data_Validation!$A:$D,3,0)</f>
        <v>service</v>
      </c>
      <c r="V731" s="150" t="str">
        <f>+VLOOKUP($L731,Data_Validation!$A:$D,4,0)</f>
        <v>M/O Garantie</v>
      </c>
      <c r="W731" s="150" t="str">
        <f>+VLOOKUP($L731,Data_Validation!$A:$E,5,0)</f>
        <v>nb</v>
      </c>
      <c r="X731" s="150">
        <f>+VLOOKUP($L731,Data_Validation!$A:$F,6,0)</f>
        <v>0</v>
      </c>
    </row>
    <row r="732" spans="1:24" ht="15.75" customHeight="1">
      <c r="A732" s="141" t="s">
        <v>2698</v>
      </c>
      <c r="B732" s="141" t="s">
        <v>2697</v>
      </c>
      <c r="C732" s="151"/>
      <c r="D732" s="151"/>
      <c r="E732" s="151"/>
      <c r="F732" s="141" t="s">
        <v>29</v>
      </c>
      <c r="G732" s="141" t="s">
        <v>1300</v>
      </c>
      <c r="H732" s="182" t="s">
        <v>452</v>
      </c>
      <c r="I732" s="182">
        <v>-542</v>
      </c>
      <c r="J732" s="182">
        <v>-55</v>
      </c>
      <c r="K732" s="182">
        <v>-597</v>
      </c>
      <c r="L732" s="145" t="str">
        <f t="shared" si="514"/>
        <v>461E@</v>
      </c>
      <c r="M732" s="146" t="str">
        <f t="shared" si="515"/>
        <v># DE VTE - M/O ENTRETIEN BMW CAMION</v>
      </c>
      <c r="N732" s="147">
        <f>+IF(OR($Q732=Parametres!$G$2,$Q732=Parametres!$G$3),I732,C732)</f>
        <v>-542</v>
      </c>
      <c r="O732" s="147">
        <f>+IF(OR($Q732=Parametres!$G$2,$Q732=Parametres!$G$3),J732,D732)</f>
        <v>-55</v>
      </c>
      <c r="P732" s="147">
        <f>+IF(OR($Q732=Parametres!$G$2,$Q732=Parametres!$G$3),K732,E732)</f>
        <v>-597</v>
      </c>
      <c r="Q732" s="146" t="str">
        <f t="shared" ref="Q732:S732" si="736">+F732</f>
        <v>10-Compte compteur</v>
      </c>
      <c r="R732" s="145" t="str">
        <f t="shared" si="736"/>
        <v>461D</v>
      </c>
      <c r="S732" s="146" t="str">
        <f t="shared" si="736"/>
        <v>_</v>
      </c>
      <c r="T732" s="165" t="str">
        <f>+VLOOKUP($L732,Data_Validation!$A:$D,1,0)</f>
        <v>461E@</v>
      </c>
      <c r="U732" s="150" t="str">
        <f>+VLOOKUP($L732,Data_Validation!$A:$D,3,0)</f>
        <v>service</v>
      </c>
      <c r="V732" s="150" t="str">
        <f>+VLOOKUP($L732,Data_Validation!$A:$D,4,0)</f>
        <v>M/O Garantie</v>
      </c>
      <c r="W732" s="150" t="str">
        <f>+VLOOKUP($L732,Data_Validation!$A:$E,5,0)</f>
        <v>nb</v>
      </c>
      <c r="X732" s="150">
        <f>+VLOOKUP($L732,Data_Validation!$A:$F,6,0)</f>
        <v>0</v>
      </c>
    </row>
    <row r="733" spans="1:24" ht="15.75" customHeight="1">
      <c r="A733" s="141" t="s">
        <v>2700</v>
      </c>
      <c r="B733" s="141" t="s">
        <v>2699</v>
      </c>
      <c r="C733" s="151"/>
      <c r="D733" s="151"/>
      <c r="E733" s="151"/>
      <c r="F733" s="141" t="s">
        <v>29</v>
      </c>
      <c r="G733" s="141" t="s">
        <v>1300</v>
      </c>
      <c r="H733" s="182" t="s">
        <v>452</v>
      </c>
      <c r="I733" s="182">
        <v>-39</v>
      </c>
      <c r="J733" s="182">
        <v>-2</v>
      </c>
      <c r="K733" s="182">
        <v>-41</v>
      </c>
      <c r="L733" s="145" t="str">
        <f t="shared" si="514"/>
        <v>461G@</v>
      </c>
      <c r="M733" s="146" t="str">
        <f t="shared" si="515"/>
        <v># DE VTE - M/O ENTRENTIEN BMW I</v>
      </c>
      <c r="N733" s="147">
        <f>+IF(OR($Q733=Parametres!$G$2,$Q733=Parametres!$G$3),I733,C733)</f>
        <v>-39</v>
      </c>
      <c r="O733" s="147">
        <f>+IF(OR($Q733=Parametres!$G$2,$Q733=Parametres!$G$3),J733,D733)</f>
        <v>-2</v>
      </c>
      <c r="P733" s="147">
        <f>+IF(OR($Q733=Parametres!$G$2,$Q733=Parametres!$G$3),K733,E733)</f>
        <v>-41</v>
      </c>
      <c r="Q733" s="146" t="str">
        <f t="shared" ref="Q733:S733" si="737">+F733</f>
        <v>10-Compte compteur</v>
      </c>
      <c r="R733" s="145" t="str">
        <f t="shared" si="737"/>
        <v>461D</v>
      </c>
      <c r="S733" s="146" t="str">
        <f t="shared" si="737"/>
        <v>_</v>
      </c>
      <c r="T733" s="165" t="str">
        <f>+VLOOKUP($L733,Data_Validation!$A:$D,1,0)</f>
        <v>461G@</v>
      </c>
      <c r="U733" s="150" t="str">
        <f>+VLOOKUP($L733,Data_Validation!$A:$D,3,0)</f>
        <v>service</v>
      </c>
      <c r="V733" s="150" t="str">
        <f>+VLOOKUP($L733,Data_Validation!$A:$D,4,0)</f>
        <v>M/O Garantie</v>
      </c>
      <c r="W733" s="150" t="str">
        <f>+VLOOKUP($L733,Data_Validation!$A:$E,5,0)</f>
        <v>nb</v>
      </c>
      <c r="X733" s="150">
        <f>+VLOOKUP($L733,Data_Validation!$A:$F,6,0)</f>
        <v>0</v>
      </c>
    </row>
    <row r="734" spans="1:24" ht="15.75" customHeight="1">
      <c r="A734" s="141" t="s">
        <v>2702</v>
      </c>
      <c r="B734" s="141" t="s">
        <v>2701</v>
      </c>
      <c r="C734" s="151"/>
      <c r="D734" s="151"/>
      <c r="E734" s="151"/>
      <c r="F734" s="141" t="s">
        <v>29</v>
      </c>
      <c r="G734" s="141" t="s">
        <v>1291</v>
      </c>
      <c r="H734" s="182" t="s">
        <v>452</v>
      </c>
      <c r="I734" s="179">
        <v>-74</v>
      </c>
      <c r="J734" s="182">
        <v>-8</v>
      </c>
      <c r="K734" s="179">
        <v>-82</v>
      </c>
      <c r="L734" s="145" t="str">
        <f t="shared" si="514"/>
        <v>461H@</v>
      </c>
      <c r="M734" s="146" t="str">
        <f t="shared" si="515"/>
        <v># DE VTE - M/O GARANTIE BMW</v>
      </c>
      <c r="N734" s="147">
        <f>+IF(OR($Q734=Parametres!$G$2,$Q734=Parametres!$G$3),I734,C734)</f>
        <v>-74</v>
      </c>
      <c r="O734" s="147">
        <f>+IF(OR($Q734=Parametres!$G$2,$Q734=Parametres!$G$3),J734,D734)</f>
        <v>-8</v>
      </c>
      <c r="P734" s="147">
        <f>+IF(OR($Q734=Parametres!$G$2,$Q734=Parametres!$G$3),K734,E734)</f>
        <v>-82</v>
      </c>
      <c r="Q734" s="146" t="str">
        <f t="shared" ref="Q734:S734" si="738">+F734</f>
        <v>10-Compte compteur</v>
      </c>
      <c r="R734" s="145" t="str">
        <f t="shared" si="738"/>
        <v>461A</v>
      </c>
      <c r="S734" s="146" t="str">
        <f t="shared" si="738"/>
        <v>_</v>
      </c>
      <c r="T734" s="165" t="str">
        <f>+VLOOKUP($L734,Data_Validation!$A:$D,1,0)</f>
        <v>461H@</v>
      </c>
      <c r="U734" s="150" t="str">
        <f>+VLOOKUP($L734,Data_Validation!$A:$D,3,0)</f>
        <v>service</v>
      </c>
      <c r="V734" s="150" t="str">
        <f>+VLOOKUP($L734,Data_Validation!$A:$D,4,0)</f>
        <v>M/O Garantie</v>
      </c>
      <c r="W734" s="150" t="str">
        <f>+VLOOKUP($L734,Data_Validation!$A:$E,5,0)</f>
        <v>nb</v>
      </c>
      <c r="X734" s="150">
        <f>+VLOOKUP($L734,Data_Validation!$A:$F,6,0)</f>
        <v>0</v>
      </c>
    </row>
    <row r="735" spans="1:24" ht="15.75" customHeight="1">
      <c r="A735" s="141" t="s">
        <v>2706</v>
      </c>
      <c r="B735" s="141" t="s">
        <v>2705</v>
      </c>
      <c r="C735" s="151"/>
      <c r="D735" s="151"/>
      <c r="E735" s="151"/>
      <c r="F735" s="141" t="s">
        <v>29</v>
      </c>
      <c r="G735" s="141" t="s">
        <v>1314</v>
      </c>
      <c r="H735" s="182" t="s">
        <v>452</v>
      </c>
      <c r="I735" s="179">
        <v>-384</v>
      </c>
      <c r="J735" s="182">
        <v>-44</v>
      </c>
      <c r="K735" s="179">
        <v>-428</v>
      </c>
      <c r="L735" s="145" t="str">
        <f t="shared" si="514"/>
        <v>462A@</v>
      </c>
      <c r="M735" s="146" t="str">
        <f t="shared" si="515"/>
        <v># DE VTE - M/O INTERNE BMW AUTO</v>
      </c>
      <c r="N735" s="147">
        <f>+IF(OR($Q735=Parametres!$G$2,$Q735=Parametres!$G$3),I735,C735)</f>
        <v>-384</v>
      </c>
      <c r="O735" s="147">
        <f>+IF(OR($Q735=Parametres!$G$2,$Q735=Parametres!$G$3),J735,D735)</f>
        <v>-44</v>
      </c>
      <c r="P735" s="147">
        <f>+IF(OR($Q735=Parametres!$G$2,$Q735=Parametres!$G$3),K735,E735)</f>
        <v>-428</v>
      </c>
      <c r="Q735" s="146" t="str">
        <f t="shared" ref="Q735:S735" si="739">+F735</f>
        <v>10-Compte compteur</v>
      </c>
      <c r="R735" s="145" t="str">
        <f t="shared" si="739"/>
        <v>462A</v>
      </c>
      <c r="S735" s="146" t="str">
        <f t="shared" si="739"/>
        <v>_</v>
      </c>
      <c r="T735" s="165" t="str">
        <f>+VLOOKUP($L735,Data_Validation!$A:$D,1,0)</f>
        <v>462A@</v>
      </c>
      <c r="U735" s="150" t="str">
        <f>+VLOOKUP($L735,Data_Validation!$A:$D,3,0)</f>
        <v>service</v>
      </c>
      <c r="V735" s="150" t="str">
        <f>+VLOOKUP($L735,Data_Validation!$A:$D,4,0)</f>
        <v>M/O Interne</v>
      </c>
      <c r="W735" s="150" t="str">
        <f>+VLOOKUP($L735,Data_Validation!$A:$E,5,0)</f>
        <v>nb</v>
      </c>
      <c r="X735" s="150">
        <f>+VLOOKUP($L735,Data_Validation!$A:$F,6,0)</f>
        <v>0</v>
      </c>
    </row>
    <row r="736" spans="1:24" ht="15.75" customHeight="1">
      <c r="A736" s="141" t="s">
        <v>2708</v>
      </c>
      <c r="B736" s="141" t="s">
        <v>2707</v>
      </c>
      <c r="C736" s="151"/>
      <c r="D736" s="151"/>
      <c r="E736" s="151"/>
      <c r="F736" s="141" t="s">
        <v>29</v>
      </c>
      <c r="G736" s="141" t="s">
        <v>1314</v>
      </c>
      <c r="H736" s="182" t="s">
        <v>452</v>
      </c>
      <c r="I736" s="179">
        <v>-629</v>
      </c>
      <c r="J736" s="182">
        <v>-73</v>
      </c>
      <c r="K736" s="179">
        <v>-702</v>
      </c>
      <c r="L736" s="145" t="str">
        <f t="shared" si="514"/>
        <v>462B@</v>
      </c>
      <c r="M736" s="146" t="str">
        <f t="shared" si="515"/>
        <v># DE VTE - M/O INTERNE BMW CAMION</v>
      </c>
      <c r="N736" s="147">
        <f>+IF(OR($Q736=Parametres!$G$2,$Q736=Parametres!$G$3),I736,C736)</f>
        <v>-629</v>
      </c>
      <c r="O736" s="147">
        <f>+IF(OR($Q736=Parametres!$G$2,$Q736=Parametres!$G$3),J736,D736)</f>
        <v>-73</v>
      </c>
      <c r="P736" s="147">
        <f>+IF(OR($Q736=Parametres!$G$2,$Q736=Parametres!$G$3),K736,E736)</f>
        <v>-702</v>
      </c>
      <c r="Q736" s="146" t="str">
        <f t="shared" ref="Q736:S736" si="740">+F736</f>
        <v>10-Compte compteur</v>
      </c>
      <c r="R736" s="145" t="str">
        <f t="shared" si="740"/>
        <v>462A</v>
      </c>
      <c r="S736" s="146" t="str">
        <f t="shared" si="740"/>
        <v>_</v>
      </c>
      <c r="T736" s="165" t="str">
        <f>+VLOOKUP($L736,Data_Validation!$A:$D,1,0)</f>
        <v>462B@</v>
      </c>
      <c r="U736" s="150" t="str">
        <f>+VLOOKUP($L736,Data_Validation!$A:$D,3,0)</f>
        <v>service</v>
      </c>
      <c r="V736" s="150" t="str">
        <f>+VLOOKUP($L736,Data_Validation!$A:$D,4,0)</f>
        <v>M/O Interne</v>
      </c>
      <c r="W736" s="150" t="str">
        <f>+VLOOKUP($L736,Data_Validation!$A:$E,5,0)</f>
        <v>nb</v>
      </c>
      <c r="X736" s="150">
        <f>+VLOOKUP($L736,Data_Validation!$A:$F,6,0)</f>
        <v>0</v>
      </c>
    </row>
    <row r="737" spans="1:24" ht="15.75" customHeight="1">
      <c r="A737" s="141" t="s">
        <v>2710</v>
      </c>
      <c r="B737" s="141" t="s">
        <v>2709</v>
      </c>
      <c r="C737" s="151"/>
      <c r="D737" s="151"/>
      <c r="E737" s="151"/>
      <c r="F737" s="141" t="s">
        <v>29</v>
      </c>
      <c r="G737" s="141" t="s">
        <v>1314</v>
      </c>
      <c r="H737" s="182" t="s">
        <v>452</v>
      </c>
      <c r="I737" s="182">
        <v>-84</v>
      </c>
      <c r="J737" s="182">
        <v>-9</v>
      </c>
      <c r="K737" s="182">
        <v>-93</v>
      </c>
      <c r="L737" s="145" t="str">
        <f t="shared" si="514"/>
        <v>462D@</v>
      </c>
      <c r="M737" s="146" t="str">
        <f t="shared" si="515"/>
        <v># DE VTE - M/O INTERNE BMW I</v>
      </c>
      <c r="N737" s="147">
        <f>+IF(OR($Q737=Parametres!$G$2,$Q737=Parametres!$G$3),I737,C737)</f>
        <v>-84</v>
      </c>
      <c r="O737" s="147">
        <f>+IF(OR($Q737=Parametres!$G$2,$Q737=Parametres!$G$3),J737,D737)</f>
        <v>-9</v>
      </c>
      <c r="P737" s="147">
        <f>+IF(OR($Q737=Parametres!$G$2,$Q737=Parametres!$G$3),K737,E737)</f>
        <v>-93</v>
      </c>
      <c r="Q737" s="146" t="str">
        <f t="shared" ref="Q737:S737" si="741">+F737</f>
        <v>10-Compte compteur</v>
      </c>
      <c r="R737" s="145" t="str">
        <f t="shared" si="741"/>
        <v>462A</v>
      </c>
      <c r="S737" s="146" t="str">
        <f t="shared" si="741"/>
        <v>_</v>
      </c>
      <c r="T737" s="165" t="str">
        <f>+VLOOKUP($L737,Data_Validation!$A:$D,1,0)</f>
        <v>462D@</v>
      </c>
      <c r="U737" s="150" t="str">
        <f>+VLOOKUP($L737,Data_Validation!$A:$D,3,0)</f>
        <v>service</v>
      </c>
      <c r="V737" s="150" t="str">
        <f>+VLOOKUP($L737,Data_Validation!$A:$D,4,0)</f>
        <v>M/O Interne</v>
      </c>
      <c r="W737" s="150" t="str">
        <f>+VLOOKUP($L737,Data_Validation!$A:$E,5,0)</f>
        <v>nb</v>
      </c>
      <c r="X737" s="150">
        <f>+VLOOKUP($L737,Data_Validation!$A:$F,6,0)</f>
        <v>0</v>
      </c>
    </row>
    <row r="738" spans="1:24" ht="15.75" customHeight="1">
      <c r="A738" s="141" t="s">
        <v>2712</v>
      </c>
      <c r="B738" s="141" t="s">
        <v>2711</v>
      </c>
      <c r="C738" s="151"/>
      <c r="D738" s="151"/>
      <c r="E738" s="151"/>
      <c r="F738" s="141" t="s">
        <v>29</v>
      </c>
      <c r="G738" s="141" t="s">
        <v>1314</v>
      </c>
      <c r="H738" s="182" t="s">
        <v>452</v>
      </c>
      <c r="I738" s="182">
        <v>-11</v>
      </c>
      <c r="J738" s="182">
        <v>0</v>
      </c>
      <c r="K738" s="182">
        <v>-11</v>
      </c>
      <c r="L738" s="145" t="str">
        <f t="shared" si="514"/>
        <v>462L@</v>
      </c>
      <c r="M738" s="146" t="str">
        <f t="shared" si="515"/>
        <v># OF VTES -SUBLET INTERNE AUTO</v>
      </c>
      <c r="N738" s="147">
        <f>+IF(OR($Q738=Parametres!$G$2,$Q738=Parametres!$G$3),I738,C738)</f>
        <v>-11</v>
      </c>
      <c r="O738" s="147">
        <f>+IF(OR($Q738=Parametres!$G$2,$Q738=Parametres!$G$3),J738,D738)</f>
        <v>0</v>
      </c>
      <c r="P738" s="147">
        <f>+IF(OR($Q738=Parametres!$G$2,$Q738=Parametres!$G$3),K738,E738)</f>
        <v>-11</v>
      </c>
      <c r="Q738" s="146" t="str">
        <f t="shared" ref="Q738:S738" si="742">+F738</f>
        <v>10-Compte compteur</v>
      </c>
      <c r="R738" s="145" t="str">
        <f t="shared" si="742"/>
        <v>462A</v>
      </c>
      <c r="S738" s="146" t="str">
        <f t="shared" si="742"/>
        <v>_</v>
      </c>
      <c r="T738" s="150" t="str">
        <f>+VLOOKUP($L738,Data_Validation!$A:$D,1,0)</f>
        <v>462L@</v>
      </c>
      <c r="U738" s="150" t="str">
        <f>+VLOOKUP($L738,Data_Validation!$A:$D,3,0)</f>
        <v>Service</v>
      </c>
      <c r="V738" s="150" t="str">
        <f>+VLOOKUP($L738,Data_Validation!$A:$D,4,0)</f>
        <v>M/O Interne</v>
      </c>
      <c r="W738" s="150" t="str">
        <f>+VLOOKUP($L738,Data_Validation!$A:$E,5,0)</f>
        <v>NB</v>
      </c>
      <c r="X738" s="150">
        <f>+VLOOKUP($L738,Data_Validation!$A:$F,6,0)</f>
        <v>0</v>
      </c>
    </row>
    <row r="739" spans="1:24" ht="15.75" customHeight="1">
      <c r="A739" s="141" t="s">
        <v>2715</v>
      </c>
      <c r="B739" s="141" t="s">
        <v>2714</v>
      </c>
      <c r="C739" s="151"/>
      <c r="D739" s="151"/>
      <c r="E739" s="151"/>
      <c r="F739" s="141" t="s">
        <v>29</v>
      </c>
      <c r="G739" s="141" t="s">
        <v>1314</v>
      </c>
      <c r="H739" s="182" t="s">
        <v>452</v>
      </c>
      <c r="I739" s="182">
        <v>-28</v>
      </c>
      <c r="J739" s="182">
        <v>0</v>
      </c>
      <c r="K739" s="182">
        <v>-28</v>
      </c>
      <c r="L739" s="145" t="str">
        <f t="shared" si="514"/>
        <v>462M@</v>
      </c>
      <c r="M739" s="146" t="str">
        <f t="shared" si="515"/>
        <v># OF VTES -SUBLET INTERNE CAMION</v>
      </c>
      <c r="N739" s="147">
        <f>+IF(OR($Q739=Parametres!$G$2,$Q739=Parametres!$G$3),I739,C739)</f>
        <v>-28</v>
      </c>
      <c r="O739" s="147">
        <f>+IF(OR($Q739=Parametres!$G$2,$Q739=Parametres!$G$3),J739,D739)</f>
        <v>0</v>
      </c>
      <c r="P739" s="147">
        <f>+IF(OR($Q739=Parametres!$G$2,$Q739=Parametres!$G$3),K739,E739)</f>
        <v>-28</v>
      </c>
      <c r="Q739" s="146" t="str">
        <f t="shared" ref="Q739:S739" si="743">+F739</f>
        <v>10-Compte compteur</v>
      </c>
      <c r="R739" s="145" t="str">
        <f t="shared" si="743"/>
        <v>462A</v>
      </c>
      <c r="S739" s="146" t="str">
        <f t="shared" si="743"/>
        <v>_</v>
      </c>
      <c r="T739" s="150" t="str">
        <f>+VLOOKUP($L739,Data_Validation!$A:$D,1,0)</f>
        <v>462M@</v>
      </c>
      <c r="U739" s="150" t="str">
        <f>+VLOOKUP($L739,Data_Validation!$A:$D,3,0)</f>
        <v>Service</v>
      </c>
      <c r="V739" s="150" t="str">
        <f>+VLOOKUP($L739,Data_Validation!$A:$D,4,0)</f>
        <v>M/O Interne</v>
      </c>
      <c r="W739" s="150" t="str">
        <f>+VLOOKUP($L739,Data_Validation!$A:$E,5,0)</f>
        <v>NB</v>
      </c>
      <c r="X739" s="150">
        <f>+VLOOKUP($L739,Data_Validation!$A:$F,6,0)</f>
        <v>0</v>
      </c>
    </row>
    <row r="740" spans="1:24" ht="15.75" customHeight="1">
      <c r="A740" s="141" t="s">
        <v>2717</v>
      </c>
      <c r="B740" s="141" t="s">
        <v>2716</v>
      </c>
      <c r="C740" s="151"/>
      <c r="D740" s="151"/>
      <c r="E740" s="151"/>
      <c r="F740" s="141" t="s">
        <v>29</v>
      </c>
      <c r="G740" s="141" t="s">
        <v>1314</v>
      </c>
      <c r="H740" s="182" t="s">
        <v>452</v>
      </c>
      <c r="I740" s="179">
        <v>-2</v>
      </c>
      <c r="J740" s="182">
        <v>0</v>
      </c>
      <c r="K740" s="179">
        <v>-2</v>
      </c>
      <c r="L740" s="145" t="str">
        <f t="shared" si="514"/>
        <v>462N@</v>
      </c>
      <c r="M740" s="146" t="str">
        <f t="shared" si="515"/>
        <v># OF VTES -SUBLET INTERNE ESTHETIQUE</v>
      </c>
      <c r="N740" s="147">
        <f>+IF(OR($Q740=Parametres!$G$2,$Q740=Parametres!$G$3),I740,C740)</f>
        <v>-2</v>
      </c>
      <c r="O740" s="147">
        <f>+IF(OR($Q740=Parametres!$G$2,$Q740=Parametres!$G$3),J740,D740)</f>
        <v>0</v>
      </c>
      <c r="P740" s="147">
        <f>+IF(OR($Q740=Parametres!$G$2,$Q740=Parametres!$G$3),K740,E740)</f>
        <v>-2</v>
      </c>
      <c r="Q740" s="146" t="str">
        <f t="shared" ref="Q740:S740" si="744">+F740</f>
        <v>10-Compte compteur</v>
      </c>
      <c r="R740" s="145" t="str">
        <f t="shared" si="744"/>
        <v>462A</v>
      </c>
      <c r="S740" s="146" t="str">
        <f t="shared" si="744"/>
        <v>_</v>
      </c>
      <c r="T740" s="150" t="str">
        <f>+VLOOKUP($L740,Data_Validation!$A:$D,1,0)</f>
        <v>462N@</v>
      </c>
      <c r="U740" s="150" t="str">
        <f>+VLOOKUP($L740,Data_Validation!$A:$D,3,0)</f>
        <v>Service</v>
      </c>
      <c r="V740" s="150" t="str">
        <f>+VLOOKUP($L740,Data_Validation!$A:$D,4,0)</f>
        <v>M/O Interne</v>
      </c>
      <c r="W740" s="150" t="str">
        <f>+VLOOKUP($L740,Data_Validation!$A:$E,5,0)</f>
        <v>nb</v>
      </c>
      <c r="X740" s="150">
        <f>+VLOOKUP($L740,Data_Validation!$A:$F,6,0)</f>
        <v>0</v>
      </c>
    </row>
    <row r="741" spans="1:24" ht="15.75" customHeight="1">
      <c r="A741" s="141" t="s">
        <v>2936</v>
      </c>
      <c r="B741" s="141" t="s">
        <v>2937</v>
      </c>
      <c r="C741" s="151"/>
      <c r="D741" s="151"/>
      <c r="E741" s="151"/>
      <c r="F741" s="141" t="s">
        <v>29</v>
      </c>
      <c r="G741" s="141" t="s">
        <v>1314</v>
      </c>
      <c r="H741" s="182" t="s">
        <v>452</v>
      </c>
      <c r="I741" s="182">
        <v>-121</v>
      </c>
      <c r="J741" s="182">
        <v>-35</v>
      </c>
      <c r="K741" s="182">
        <v>-156</v>
      </c>
      <c r="L741" s="145" t="str">
        <f t="shared" si="514"/>
        <v>462Q@</v>
      </c>
      <c r="M741" s="146" t="str">
        <f t="shared" si="515"/>
        <v># DE VTES -M/O ESTHETIQUE INTERNE AUTO</v>
      </c>
      <c r="N741" s="147">
        <f>+IF(OR($Q741=Parametres!$G$2,$Q741=Parametres!$G$3),I741,C741)</f>
        <v>-121</v>
      </c>
      <c r="O741" s="147">
        <f>+IF(OR($Q741=Parametres!$G$2,$Q741=Parametres!$G$3),J741,D741)</f>
        <v>-35</v>
      </c>
      <c r="P741" s="147">
        <f>+IF(OR($Q741=Parametres!$G$2,$Q741=Parametres!$G$3),K741,E741)</f>
        <v>-156</v>
      </c>
      <c r="Q741" s="146" t="str">
        <f t="shared" ref="Q741:S741" si="745">+F741</f>
        <v>10-Compte compteur</v>
      </c>
      <c r="R741" s="145" t="str">
        <f t="shared" si="745"/>
        <v>462A</v>
      </c>
      <c r="S741" s="146" t="str">
        <f t="shared" si="745"/>
        <v>_</v>
      </c>
      <c r="T741" s="165" t="str">
        <f>+VLOOKUP($L741,Data_Validation!$A:$D,1,0)</f>
        <v>462Q@</v>
      </c>
      <c r="U741" s="150" t="str">
        <f>+VLOOKUP($L741,Data_Validation!$A:$D,3,0)</f>
        <v>service</v>
      </c>
      <c r="V741" s="150" t="str">
        <f>+VLOOKUP($L741,Data_Validation!$A:$D,4,0)</f>
        <v>M/O Interne</v>
      </c>
      <c r="W741" s="150" t="str">
        <f>+VLOOKUP($L741,Data_Validation!$A:$E,5,0)</f>
        <v>NB</v>
      </c>
      <c r="X741" s="150">
        <f>+VLOOKUP($L741,Data_Validation!$A:$F,6,0)</f>
        <v>0</v>
      </c>
    </row>
    <row r="742" spans="1:24" ht="15.75" customHeight="1">
      <c r="A742" s="141" t="s">
        <v>2938</v>
      </c>
      <c r="B742" s="141" t="s">
        <v>2939</v>
      </c>
      <c r="C742" s="151"/>
      <c r="D742" s="151"/>
      <c r="E742" s="151"/>
      <c r="F742" s="141" t="s">
        <v>29</v>
      </c>
      <c r="G742" s="141" t="s">
        <v>1314</v>
      </c>
      <c r="H742" s="182" t="s">
        <v>452</v>
      </c>
      <c r="I742" s="182">
        <v>-162</v>
      </c>
      <c r="J742" s="182">
        <v>-55</v>
      </c>
      <c r="K742" s="182">
        <v>-217</v>
      </c>
      <c r="L742" s="145" t="str">
        <f t="shared" si="514"/>
        <v>462R@</v>
      </c>
      <c r="M742" s="146" t="str">
        <f t="shared" si="515"/>
        <v># DE VTES -M/O ESTHETIQUE INTERNE CAMION</v>
      </c>
      <c r="N742" s="147">
        <f>+IF(OR($Q742=Parametres!$G$2,$Q742=Parametres!$G$3),I742,C742)</f>
        <v>-162</v>
      </c>
      <c r="O742" s="147">
        <f>+IF(OR($Q742=Parametres!$G$2,$Q742=Parametres!$G$3),J742,D742)</f>
        <v>-55</v>
      </c>
      <c r="P742" s="147">
        <f>+IF(OR($Q742=Parametres!$G$2,$Q742=Parametres!$G$3),K742,E742)</f>
        <v>-217</v>
      </c>
      <c r="Q742" s="146" t="str">
        <f t="shared" ref="Q742:S742" si="746">+F742</f>
        <v>10-Compte compteur</v>
      </c>
      <c r="R742" s="145" t="str">
        <f t="shared" si="746"/>
        <v>462A</v>
      </c>
      <c r="S742" s="146" t="str">
        <f t="shared" si="746"/>
        <v>_</v>
      </c>
      <c r="T742" s="165" t="str">
        <f>+VLOOKUP($L742,Data_Validation!$A:$D,1,0)</f>
        <v>462R@</v>
      </c>
      <c r="U742" s="150" t="str">
        <f>+VLOOKUP($L742,Data_Validation!$A:$D,3,0)</f>
        <v>service</v>
      </c>
      <c r="V742" s="150" t="str">
        <f>+VLOOKUP($L742,Data_Validation!$A:$D,4,0)</f>
        <v>M/O Interne</v>
      </c>
      <c r="W742" s="150" t="str">
        <f>+VLOOKUP($L742,Data_Validation!$A:$E,5,0)</f>
        <v>NB</v>
      </c>
      <c r="X742" s="150">
        <f>+VLOOKUP($L742,Data_Validation!$A:$F,6,0)</f>
        <v>0</v>
      </c>
    </row>
    <row r="743" spans="1:24" ht="15.75" customHeight="1">
      <c r="A743" s="141" t="s">
        <v>2941</v>
      </c>
      <c r="B743" s="141" t="s">
        <v>2942</v>
      </c>
      <c r="C743" s="151"/>
      <c r="D743" s="151"/>
      <c r="E743" s="151"/>
      <c r="F743" s="141" t="s">
        <v>29</v>
      </c>
      <c r="G743" s="141" t="s">
        <v>1314</v>
      </c>
      <c r="H743" s="182" t="s">
        <v>452</v>
      </c>
      <c r="I743" s="182">
        <v>-16</v>
      </c>
      <c r="J743" s="182">
        <v>-4</v>
      </c>
      <c r="K743" s="182">
        <v>-20</v>
      </c>
      <c r="L743" s="145" t="str">
        <f t="shared" si="514"/>
        <v>462S@</v>
      </c>
      <c r="M743" s="146" t="str">
        <f t="shared" si="515"/>
        <v># DE VTES -M/O ESTHETIQUE INTERNE I</v>
      </c>
      <c r="N743" s="147">
        <f>+IF(OR($Q743=Parametres!$G$2,$Q743=Parametres!$G$3),I743,C743)</f>
        <v>-16</v>
      </c>
      <c r="O743" s="147">
        <f>+IF(OR($Q743=Parametres!$G$2,$Q743=Parametres!$G$3),J743,D743)</f>
        <v>-4</v>
      </c>
      <c r="P743" s="147">
        <f>+IF(OR($Q743=Parametres!$G$2,$Q743=Parametres!$G$3),K743,E743)</f>
        <v>-20</v>
      </c>
      <c r="Q743" s="146" t="str">
        <f t="shared" ref="Q743:S743" si="747">+F743</f>
        <v>10-Compte compteur</v>
      </c>
      <c r="R743" s="145" t="str">
        <f t="shared" si="747"/>
        <v>462A</v>
      </c>
      <c r="S743" s="146" t="str">
        <f t="shared" si="747"/>
        <v>_</v>
      </c>
      <c r="T743" s="165" t="str">
        <f>+VLOOKUP($L743,Data_Validation!$A:$D,1,0)</f>
        <v>462S@</v>
      </c>
      <c r="U743" s="150" t="str">
        <f>+VLOOKUP($L743,Data_Validation!$A:$D,3,0)</f>
        <v>service</v>
      </c>
      <c r="V743" s="150" t="str">
        <f>+VLOOKUP($L743,Data_Validation!$A:$D,4,0)</f>
        <v>M/O Interne</v>
      </c>
      <c r="W743" s="150" t="str">
        <f>+VLOOKUP($L743,Data_Validation!$A:$E,5,0)</f>
        <v>NB</v>
      </c>
      <c r="X743" s="150">
        <f>+VLOOKUP($L743,Data_Validation!$A:$F,6,0)</f>
        <v>0</v>
      </c>
    </row>
    <row r="744" spans="1:24" ht="15.75" customHeight="1">
      <c r="A744" s="141" t="s">
        <v>2719</v>
      </c>
      <c r="B744" s="141" t="s">
        <v>2718</v>
      </c>
      <c r="C744" s="151"/>
      <c r="D744" s="151"/>
      <c r="E744" s="151"/>
      <c r="F744" s="141" t="s">
        <v>29</v>
      </c>
      <c r="G744" s="141" t="s">
        <v>1335</v>
      </c>
      <c r="H744" s="182" t="s">
        <v>452</v>
      </c>
      <c r="I744" s="182">
        <v>-42</v>
      </c>
      <c r="J744" s="182">
        <v>-12</v>
      </c>
      <c r="K744" s="182">
        <v>-54</v>
      </c>
      <c r="L744" s="145" t="str">
        <f t="shared" si="514"/>
        <v>463A@</v>
      </c>
      <c r="M744" s="146" t="str">
        <f t="shared" si="515"/>
        <v># DE VTE - SOUS-TRAITANCE BMW AUTO</v>
      </c>
      <c r="N744" s="147">
        <f>+IF(OR($Q744=Parametres!$G$2,$Q744=Parametres!$G$3),I744,C744)</f>
        <v>-42</v>
      </c>
      <c r="O744" s="147">
        <f>+IF(OR($Q744=Parametres!$G$2,$Q744=Parametres!$G$3),J744,D744)</f>
        <v>-12</v>
      </c>
      <c r="P744" s="147">
        <f>+IF(OR($Q744=Parametres!$G$2,$Q744=Parametres!$G$3),K744,E744)</f>
        <v>-54</v>
      </c>
      <c r="Q744" s="146" t="str">
        <f t="shared" ref="Q744:S744" si="748">+F744</f>
        <v>10-Compte compteur</v>
      </c>
      <c r="R744" s="145" t="str">
        <f t="shared" si="748"/>
        <v>463A</v>
      </c>
      <c r="S744" s="146" t="str">
        <f t="shared" si="748"/>
        <v>_</v>
      </c>
      <c r="T744" s="165" t="str">
        <f>+VLOOKUP($L744,Data_Validation!$A:$D,1,0)</f>
        <v>463A@</v>
      </c>
      <c r="U744" s="150" t="str">
        <f>+VLOOKUP($L744,Data_Validation!$A:$D,3,0)</f>
        <v>service</v>
      </c>
      <c r="V744" s="150" t="str">
        <f>+VLOOKUP($L744,Data_Validation!$A:$D,4,0)</f>
        <v>Sous-traitement</v>
      </c>
      <c r="W744" s="150" t="str">
        <f>+VLOOKUP($L744,Data_Validation!$A:$E,5,0)</f>
        <v>nb</v>
      </c>
      <c r="X744" s="150">
        <f>+VLOOKUP($L744,Data_Validation!$A:$F,6,0)</f>
        <v>0</v>
      </c>
    </row>
    <row r="745" spans="1:24" ht="15.75" customHeight="1">
      <c r="A745" s="141" t="s">
        <v>2721</v>
      </c>
      <c r="B745" s="141" t="s">
        <v>2720</v>
      </c>
      <c r="C745" s="151"/>
      <c r="D745" s="151"/>
      <c r="E745" s="151"/>
      <c r="F745" s="141" t="s">
        <v>29</v>
      </c>
      <c r="G745" s="141" t="s">
        <v>1335</v>
      </c>
      <c r="H745" s="182" t="s">
        <v>452</v>
      </c>
      <c r="I745" s="182">
        <v>-68</v>
      </c>
      <c r="J745" s="182">
        <v>-10</v>
      </c>
      <c r="K745" s="182">
        <v>-78</v>
      </c>
      <c r="L745" s="145" t="str">
        <f t="shared" si="514"/>
        <v>463B@</v>
      </c>
      <c r="M745" s="146" t="str">
        <f t="shared" si="515"/>
        <v># DE VTE - SOUS-TRAITANCE BMW CAMION</v>
      </c>
      <c r="N745" s="147">
        <f>+IF(OR($Q745=Parametres!$G$2,$Q745=Parametres!$G$3),I745,C745)</f>
        <v>-68</v>
      </c>
      <c r="O745" s="147">
        <f>+IF(OR($Q745=Parametres!$G$2,$Q745=Parametres!$G$3),J745,D745)</f>
        <v>-10</v>
      </c>
      <c r="P745" s="147">
        <f>+IF(OR($Q745=Parametres!$G$2,$Q745=Parametres!$G$3),K745,E745)</f>
        <v>-78</v>
      </c>
      <c r="Q745" s="146" t="str">
        <f t="shared" ref="Q745:S745" si="749">+F745</f>
        <v>10-Compte compteur</v>
      </c>
      <c r="R745" s="145" t="str">
        <f t="shared" si="749"/>
        <v>463A</v>
      </c>
      <c r="S745" s="146" t="str">
        <f t="shared" si="749"/>
        <v>_</v>
      </c>
      <c r="T745" s="165" t="str">
        <f>+VLOOKUP($L745,Data_Validation!$A:$D,1,0)</f>
        <v>463B@</v>
      </c>
      <c r="U745" s="150" t="str">
        <f>+VLOOKUP($L745,Data_Validation!$A:$D,3,0)</f>
        <v>service</v>
      </c>
      <c r="V745" s="150" t="str">
        <f>+VLOOKUP($L745,Data_Validation!$A:$D,4,0)</f>
        <v>Sous-traitement</v>
      </c>
      <c r="W745" s="150" t="str">
        <f>+VLOOKUP($L745,Data_Validation!$A:$E,5,0)</f>
        <v>nb</v>
      </c>
      <c r="X745" s="150">
        <f>+VLOOKUP($L745,Data_Validation!$A:$F,6,0)</f>
        <v>0</v>
      </c>
    </row>
    <row r="746" spans="1:24" ht="15.75" customHeight="1">
      <c r="A746" s="141" t="s">
        <v>2723</v>
      </c>
      <c r="B746" s="141" t="s">
        <v>2722</v>
      </c>
      <c r="C746" s="151"/>
      <c r="D746" s="151"/>
      <c r="E746" s="151"/>
      <c r="F746" s="141" t="s">
        <v>29</v>
      </c>
      <c r="G746" s="141" t="s">
        <v>1335</v>
      </c>
      <c r="H746" s="182" t="s">
        <v>452</v>
      </c>
      <c r="I746" s="182">
        <v>-5</v>
      </c>
      <c r="J746" s="182">
        <v>-2</v>
      </c>
      <c r="K746" s="182">
        <v>-7</v>
      </c>
      <c r="L746" s="145" t="str">
        <f t="shared" si="514"/>
        <v>463D@</v>
      </c>
      <c r="M746" s="146" t="str">
        <f t="shared" si="515"/>
        <v># DE VTE - SOUS-TRAITANCE BMW I</v>
      </c>
      <c r="N746" s="147">
        <f>+IF(OR($Q746=Parametres!$G$2,$Q746=Parametres!$G$3),I746,C746)</f>
        <v>-5</v>
      </c>
      <c r="O746" s="147">
        <f>+IF(OR($Q746=Parametres!$G$2,$Q746=Parametres!$G$3),J746,D746)</f>
        <v>-2</v>
      </c>
      <c r="P746" s="147">
        <f>+IF(OR($Q746=Parametres!$G$2,$Q746=Parametres!$G$3),K746,E746)</f>
        <v>-7</v>
      </c>
      <c r="Q746" s="146" t="str">
        <f t="shared" ref="Q746:S746" si="750">+F746</f>
        <v>10-Compte compteur</v>
      </c>
      <c r="R746" s="145" t="str">
        <f t="shared" si="750"/>
        <v>463A</v>
      </c>
      <c r="S746" s="146" t="str">
        <f t="shared" si="750"/>
        <v>_</v>
      </c>
      <c r="T746" s="165" t="str">
        <f>+VLOOKUP($L746,Data_Validation!$A:$D,1,0)</f>
        <v>463D@</v>
      </c>
      <c r="U746" s="150" t="str">
        <f>+VLOOKUP($L746,Data_Validation!$A:$D,3,0)</f>
        <v>service</v>
      </c>
      <c r="V746" s="150" t="str">
        <f>+VLOOKUP($L746,Data_Validation!$A:$D,4,0)</f>
        <v>Sous-traitement</v>
      </c>
      <c r="W746" s="150" t="str">
        <f>+VLOOKUP($L746,Data_Validation!$A:$E,5,0)</f>
        <v>nb</v>
      </c>
      <c r="X746" s="150">
        <f>+VLOOKUP($L746,Data_Validation!$A:$F,6,0)</f>
        <v>0</v>
      </c>
    </row>
    <row r="747" spans="1:24" ht="15.75" customHeight="1">
      <c r="A747" s="141" t="s">
        <v>2731</v>
      </c>
      <c r="B747" s="141" t="s">
        <v>2730</v>
      </c>
      <c r="C747" s="151"/>
      <c r="D747" s="151"/>
      <c r="E747" s="151"/>
      <c r="F747" s="141" t="s">
        <v>29</v>
      </c>
      <c r="G747" s="141" t="s">
        <v>1341</v>
      </c>
      <c r="H747" s="182" t="s">
        <v>452</v>
      </c>
      <c r="I747" s="182">
        <v>-388</v>
      </c>
      <c r="J747" s="182">
        <v>-23</v>
      </c>
      <c r="K747" s="182">
        <v>-411</v>
      </c>
      <c r="L747" s="145" t="str">
        <f t="shared" si="514"/>
        <v>470A@</v>
      </c>
      <c r="M747" s="146" t="str">
        <f t="shared" si="515"/>
        <v># DE VTE - PCS BT CLIENT BMW AUTO</v>
      </c>
      <c r="N747" s="147">
        <f>+IF(OR($Q747=Parametres!$G$2,$Q747=Parametres!$G$3),I747,C747)</f>
        <v>-388</v>
      </c>
      <c r="O747" s="147">
        <f>+IF(OR($Q747=Parametres!$G$2,$Q747=Parametres!$G$3),J747,D747)</f>
        <v>-23</v>
      </c>
      <c r="P747" s="147">
        <f>+IF(OR($Q747=Parametres!$G$2,$Q747=Parametres!$G$3),K747,E747)</f>
        <v>-411</v>
      </c>
      <c r="Q747" s="146" t="str">
        <f t="shared" ref="Q747:S747" si="751">+F747</f>
        <v>10-Compte compteur</v>
      </c>
      <c r="R747" s="145" t="str">
        <f t="shared" si="751"/>
        <v>470A</v>
      </c>
      <c r="S747" s="146" t="str">
        <f t="shared" si="751"/>
        <v>_</v>
      </c>
      <c r="T747" s="165" t="str">
        <f>+VLOOKUP($L747,Data_Validation!$A:$D,1,0)</f>
        <v>470A@</v>
      </c>
      <c r="U747" s="150" t="str">
        <f>+VLOOKUP($L747,Data_Validation!$A:$D,3,0)</f>
        <v>Pièces</v>
      </c>
      <c r="V747" s="150" t="str">
        <f>+VLOOKUP($L747,Data_Validation!$A:$D,4,0)</f>
        <v>Pièces Ro Clients</v>
      </c>
      <c r="W747" s="150" t="str">
        <f>+VLOOKUP($L747,Data_Validation!$A:$E,5,0)</f>
        <v>nb</v>
      </c>
      <c r="X747" s="150">
        <f>+VLOOKUP($L747,Data_Validation!$A:$F,6,0)</f>
        <v>0</v>
      </c>
    </row>
    <row r="748" spans="1:24" ht="15.75" customHeight="1">
      <c r="A748" s="141" t="s">
        <v>2734</v>
      </c>
      <c r="B748" s="141" t="s">
        <v>2733</v>
      </c>
      <c r="C748" s="151"/>
      <c r="D748" s="151"/>
      <c r="E748" s="151"/>
      <c r="F748" s="141" t="s">
        <v>29</v>
      </c>
      <c r="G748" s="141" t="s">
        <v>1341</v>
      </c>
      <c r="H748" s="182" t="s">
        <v>452</v>
      </c>
      <c r="I748" s="182">
        <v>-485</v>
      </c>
      <c r="J748" s="182">
        <v>-51</v>
      </c>
      <c r="K748" s="182">
        <v>-536</v>
      </c>
      <c r="L748" s="145" t="str">
        <f t="shared" si="514"/>
        <v>470B@</v>
      </c>
      <c r="M748" s="146" t="str">
        <f t="shared" si="515"/>
        <v># DE VTE - PCS BT CLIENT BMW CAMION</v>
      </c>
      <c r="N748" s="147">
        <f>+IF(OR($Q748=Parametres!$G$2,$Q748=Parametres!$G$3),I748,C748)</f>
        <v>-485</v>
      </c>
      <c r="O748" s="147">
        <f>+IF(OR($Q748=Parametres!$G$2,$Q748=Parametres!$G$3),J748,D748)</f>
        <v>-51</v>
      </c>
      <c r="P748" s="147">
        <f>+IF(OR($Q748=Parametres!$G$2,$Q748=Parametres!$G$3),K748,E748)</f>
        <v>-536</v>
      </c>
      <c r="Q748" s="146" t="str">
        <f t="shared" ref="Q748:S748" si="752">+F748</f>
        <v>10-Compte compteur</v>
      </c>
      <c r="R748" s="145" t="str">
        <f t="shared" si="752"/>
        <v>470A</v>
      </c>
      <c r="S748" s="146" t="str">
        <f t="shared" si="752"/>
        <v>_</v>
      </c>
      <c r="T748" s="165" t="str">
        <f>+VLOOKUP($L748,Data_Validation!$A:$D,1,0)</f>
        <v>470B@</v>
      </c>
      <c r="U748" s="150" t="str">
        <f>+VLOOKUP($L748,Data_Validation!$A:$D,3,0)</f>
        <v>Pièces</v>
      </c>
      <c r="V748" s="150" t="str">
        <f>+VLOOKUP($L748,Data_Validation!$A:$D,4,0)</f>
        <v>Pièces Ro Clients</v>
      </c>
      <c r="W748" s="150" t="str">
        <f>+VLOOKUP($L748,Data_Validation!$A:$E,5,0)</f>
        <v>nb</v>
      </c>
      <c r="X748" s="150">
        <f>+VLOOKUP($L748,Data_Validation!$A:$F,6,0)</f>
        <v>0</v>
      </c>
    </row>
    <row r="749" spans="1:24" ht="15.75" customHeight="1">
      <c r="A749" s="141" t="s">
        <v>2736</v>
      </c>
      <c r="B749" s="141" t="s">
        <v>2735</v>
      </c>
      <c r="C749" s="151"/>
      <c r="D749" s="151"/>
      <c r="E749" s="151"/>
      <c r="F749" s="141" t="s">
        <v>29</v>
      </c>
      <c r="G749" s="141" t="s">
        <v>1341</v>
      </c>
      <c r="H749" s="182" t="s">
        <v>452</v>
      </c>
      <c r="I749" s="182">
        <v>-44</v>
      </c>
      <c r="J749" s="182">
        <v>-7</v>
      </c>
      <c r="K749" s="182">
        <v>-51</v>
      </c>
      <c r="L749" s="145" t="str">
        <f t="shared" si="514"/>
        <v>470D@</v>
      </c>
      <c r="M749" s="146" t="str">
        <f t="shared" si="515"/>
        <v># DE VTE - PIECES BT CLIENT BMW I</v>
      </c>
      <c r="N749" s="147">
        <f>+IF(OR($Q749=Parametres!$G$2,$Q749=Parametres!$G$3),I749,C749)</f>
        <v>-44</v>
      </c>
      <c r="O749" s="147">
        <f>+IF(OR($Q749=Parametres!$G$2,$Q749=Parametres!$G$3),J749,D749)</f>
        <v>-7</v>
      </c>
      <c r="P749" s="147">
        <f>+IF(OR($Q749=Parametres!$G$2,$Q749=Parametres!$G$3),K749,E749)</f>
        <v>-51</v>
      </c>
      <c r="Q749" s="146" t="str">
        <f t="shared" ref="Q749:S749" si="753">+F749</f>
        <v>10-Compte compteur</v>
      </c>
      <c r="R749" s="145" t="str">
        <f t="shared" si="753"/>
        <v>470A</v>
      </c>
      <c r="S749" s="146" t="str">
        <f t="shared" si="753"/>
        <v>_</v>
      </c>
      <c r="T749" s="165" t="str">
        <f>+VLOOKUP($L749,Data_Validation!$A:$D,1,0)</f>
        <v>470D@</v>
      </c>
      <c r="U749" s="150" t="str">
        <f>+VLOOKUP($L749,Data_Validation!$A:$D,3,0)</f>
        <v>Pièces</v>
      </c>
      <c r="V749" s="150" t="str">
        <f>+VLOOKUP($L749,Data_Validation!$A:$D,4,0)</f>
        <v>Pièces Ro Clients</v>
      </c>
      <c r="W749" s="150" t="str">
        <f>+VLOOKUP($L749,Data_Validation!$A:$E,5,0)</f>
        <v>nb</v>
      </c>
      <c r="X749" s="150">
        <f>+VLOOKUP($L749,Data_Validation!$A:$F,6,0)</f>
        <v>0</v>
      </c>
    </row>
    <row r="750" spans="1:24" ht="15.75" customHeight="1">
      <c r="A750" s="141" t="s">
        <v>2750</v>
      </c>
      <c r="B750" s="141" t="s">
        <v>2749</v>
      </c>
      <c r="C750" s="151"/>
      <c r="D750" s="151"/>
      <c r="E750" s="151"/>
      <c r="F750" s="141" t="s">
        <v>29</v>
      </c>
      <c r="G750" s="141" t="s">
        <v>1349</v>
      </c>
      <c r="H750" s="182" t="s">
        <v>452</v>
      </c>
      <c r="I750" s="182">
        <v>-221</v>
      </c>
      <c r="J750" s="182">
        <v>-25</v>
      </c>
      <c r="K750" s="182">
        <v>-246</v>
      </c>
      <c r="L750" s="145" t="str">
        <f t="shared" si="514"/>
        <v>472A@</v>
      </c>
      <c r="M750" s="146" t="str">
        <f t="shared" si="515"/>
        <v># DE VTE - PCS GARANTIE BMW AUTO</v>
      </c>
      <c r="N750" s="147">
        <f>+IF(OR($Q750=Parametres!$G$2,$Q750=Parametres!$G$3),I750,C750)</f>
        <v>-221</v>
      </c>
      <c r="O750" s="147">
        <f>+IF(OR($Q750=Parametres!$G$2,$Q750=Parametres!$G$3),J750,D750)</f>
        <v>-25</v>
      </c>
      <c r="P750" s="147">
        <f>+IF(OR($Q750=Parametres!$G$2,$Q750=Parametres!$G$3),K750,E750)</f>
        <v>-246</v>
      </c>
      <c r="Q750" s="146" t="str">
        <f t="shared" ref="Q750:S750" si="754">+F750</f>
        <v>10-Compte compteur</v>
      </c>
      <c r="R750" s="145" t="str">
        <f t="shared" si="754"/>
        <v>472A</v>
      </c>
      <c r="S750" s="146" t="str">
        <f t="shared" si="754"/>
        <v>_</v>
      </c>
      <c r="T750" s="165" t="str">
        <f>+VLOOKUP($L750,Data_Validation!$A:$D,1,0)</f>
        <v>472A@</v>
      </c>
      <c r="U750" s="150" t="str">
        <f>+VLOOKUP($L750,Data_Validation!$A:$D,3,0)</f>
        <v>pièces</v>
      </c>
      <c r="V750" s="150" t="str">
        <f>+VLOOKUP($L750,Data_Validation!$A:$D,4,0)</f>
        <v>P/A Garantie</v>
      </c>
      <c r="W750" s="150" t="str">
        <f>+VLOOKUP($L750,Data_Validation!$A:$E,5,0)</f>
        <v>nb</v>
      </c>
      <c r="X750" s="150">
        <f>+VLOOKUP($L750,Data_Validation!$A:$F,6,0)</f>
        <v>0</v>
      </c>
    </row>
    <row r="751" spans="1:24" ht="15.75" customHeight="1">
      <c r="A751" s="141" t="s">
        <v>2752</v>
      </c>
      <c r="B751" s="141" t="s">
        <v>2751</v>
      </c>
      <c r="C751" s="151"/>
      <c r="D751" s="151"/>
      <c r="E751" s="151"/>
      <c r="F751" s="141" t="s">
        <v>29</v>
      </c>
      <c r="G751" s="141" t="s">
        <v>1349</v>
      </c>
      <c r="H751" s="182" t="s">
        <v>452</v>
      </c>
      <c r="I751" s="182">
        <v>-307</v>
      </c>
      <c r="J751" s="182">
        <v>-36</v>
      </c>
      <c r="K751" s="182">
        <v>-343</v>
      </c>
      <c r="L751" s="145" t="str">
        <f t="shared" si="514"/>
        <v>472B@</v>
      </c>
      <c r="M751" s="146" t="str">
        <f t="shared" si="515"/>
        <v># DE VTE - PCS GARANTIE BMW CAMION</v>
      </c>
      <c r="N751" s="147">
        <f>+IF(OR($Q751=Parametres!$G$2,$Q751=Parametres!$G$3),I751,C751)</f>
        <v>-307</v>
      </c>
      <c r="O751" s="147">
        <f>+IF(OR($Q751=Parametres!$G$2,$Q751=Parametres!$G$3),J751,D751)</f>
        <v>-36</v>
      </c>
      <c r="P751" s="147">
        <f>+IF(OR($Q751=Parametres!$G$2,$Q751=Parametres!$G$3),K751,E751)</f>
        <v>-343</v>
      </c>
      <c r="Q751" s="146" t="str">
        <f t="shared" ref="Q751:S751" si="755">+F751</f>
        <v>10-Compte compteur</v>
      </c>
      <c r="R751" s="145" t="str">
        <f t="shared" si="755"/>
        <v>472A</v>
      </c>
      <c r="S751" s="146" t="str">
        <f t="shared" si="755"/>
        <v>_</v>
      </c>
      <c r="T751" s="165" t="str">
        <f>+VLOOKUP($L751,Data_Validation!$A:$D,1,0)</f>
        <v>472B@</v>
      </c>
      <c r="U751" s="150" t="str">
        <f>+VLOOKUP($L751,Data_Validation!$A:$D,3,0)</f>
        <v>pièces</v>
      </c>
      <c r="V751" s="150" t="str">
        <f>+VLOOKUP($L751,Data_Validation!$A:$D,4,0)</f>
        <v>P/A Garantie</v>
      </c>
      <c r="W751" s="150" t="str">
        <f>+VLOOKUP($L751,Data_Validation!$A:$E,5,0)</f>
        <v>nb</v>
      </c>
      <c r="X751" s="150">
        <f>+VLOOKUP($L751,Data_Validation!$A:$F,6,0)</f>
        <v>0</v>
      </c>
    </row>
    <row r="752" spans="1:24" ht="15.75" customHeight="1">
      <c r="A752" s="141" t="s">
        <v>2754</v>
      </c>
      <c r="B752" s="141" t="s">
        <v>2753</v>
      </c>
      <c r="C752" s="151"/>
      <c r="D752" s="151"/>
      <c r="E752" s="151"/>
      <c r="F752" s="141" t="s">
        <v>29</v>
      </c>
      <c r="G752" s="141" t="s">
        <v>1363</v>
      </c>
      <c r="H752" s="182" t="s">
        <v>452</v>
      </c>
      <c r="I752" s="182">
        <v>-202</v>
      </c>
      <c r="J752" s="182">
        <v>-19</v>
      </c>
      <c r="K752" s="182">
        <v>-221</v>
      </c>
      <c r="L752" s="145" t="str">
        <f t="shared" si="514"/>
        <v>472D@</v>
      </c>
      <c r="M752" s="146" t="str">
        <f t="shared" si="515"/>
        <v># DE VTE - PCS ENTRETIEN BMW AUTO</v>
      </c>
      <c r="N752" s="147">
        <f>+IF(OR($Q752=Parametres!$G$2,$Q752=Parametres!$G$3),I752,C752)</f>
        <v>-202</v>
      </c>
      <c r="O752" s="147">
        <f>+IF(OR($Q752=Parametres!$G$2,$Q752=Parametres!$G$3),J752,D752)</f>
        <v>-19</v>
      </c>
      <c r="P752" s="147">
        <f>+IF(OR($Q752=Parametres!$G$2,$Q752=Parametres!$G$3),K752,E752)</f>
        <v>-221</v>
      </c>
      <c r="Q752" s="146" t="str">
        <f t="shared" ref="Q752:S752" si="756">+F752</f>
        <v>10-Compte compteur</v>
      </c>
      <c r="R752" s="145" t="str">
        <f t="shared" si="756"/>
        <v>472D</v>
      </c>
      <c r="S752" s="146" t="str">
        <f t="shared" si="756"/>
        <v>_</v>
      </c>
      <c r="T752" s="165" t="str">
        <f>+VLOOKUP($L752,Data_Validation!$A:$D,1,0)</f>
        <v>472D@</v>
      </c>
      <c r="U752" s="150" t="str">
        <f>+VLOOKUP($L752,Data_Validation!$A:$D,3,0)</f>
        <v>pièces</v>
      </c>
      <c r="V752" s="150" t="str">
        <f>+VLOOKUP($L752,Data_Validation!$A:$D,4,0)</f>
        <v>P/A Garantie</v>
      </c>
      <c r="W752" s="150" t="str">
        <f>+VLOOKUP($L752,Data_Validation!$A:$E,5,0)</f>
        <v>nb</v>
      </c>
      <c r="X752" s="150">
        <f>+VLOOKUP($L752,Data_Validation!$A:$F,6,0)</f>
        <v>0</v>
      </c>
    </row>
    <row r="753" spans="1:24" ht="15.75" customHeight="1">
      <c r="A753" s="141" t="s">
        <v>2756</v>
      </c>
      <c r="B753" s="141" t="s">
        <v>2755</v>
      </c>
      <c r="C753" s="151"/>
      <c r="D753" s="151"/>
      <c r="E753" s="151"/>
      <c r="F753" s="141" t="s">
        <v>29</v>
      </c>
      <c r="G753" s="141" t="s">
        <v>1363</v>
      </c>
      <c r="H753" s="182" t="s">
        <v>452</v>
      </c>
      <c r="I753" s="182">
        <v>-496</v>
      </c>
      <c r="J753" s="182">
        <v>-51</v>
      </c>
      <c r="K753" s="182">
        <v>-547</v>
      </c>
      <c r="L753" s="145" t="str">
        <f t="shared" si="514"/>
        <v>472E@</v>
      </c>
      <c r="M753" s="146" t="str">
        <f t="shared" si="515"/>
        <v># DE VTE - PCS ENTRETIEN BMW CAMION</v>
      </c>
      <c r="N753" s="147">
        <f>+IF(OR($Q753=Parametres!$G$2,$Q753=Parametres!$G$3),I753,C753)</f>
        <v>-496</v>
      </c>
      <c r="O753" s="147">
        <f>+IF(OR($Q753=Parametres!$G$2,$Q753=Parametres!$G$3),J753,D753)</f>
        <v>-51</v>
      </c>
      <c r="P753" s="147">
        <f>+IF(OR($Q753=Parametres!$G$2,$Q753=Parametres!$G$3),K753,E753)</f>
        <v>-547</v>
      </c>
      <c r="Q753" s="146" t="str">
        <f t="shared" ref="Q753:S753" si="757">+F753</f>
        <v>10-Compte compteur</v>
      </c>
      <c r="R753" s="145" t="str">
        <f t="shared" si="757"/>
        <v>472D</v>
      </c>
      <c r="S753" s="146" t="str">
        <f t="shared" si="757"/>
        <v>_</v>
      </c>
      <c r="T753" s="165" t="str">
        <f>+VLOOKUP($L753,Data_Validation!$A:$D,1,0)</f>
        <v>472E@</v>
      </c>
      <c r="U753" s="150" t="str">
        <f>+VLOOKUP($L753,Data_Validation!$A:$D,3,0)</f>
        <v>pièces</v>
      </c>
      <c r="V753" s="150" t="str">
        <f>+VLOOKUP($L753,Data_Validation!$A:$D,4,0)</f>
        <v>P/A Garantie</v>
      </c>
      <c r="W753" s="150" t="str">
        <f>+VLOOKUP($L753,Data_Validation!$A:$E,5,0)</f>
        <v>nb</v>
      </c>
      <c r="X753" s="150">
        <f>+VLOOKUP($L753,Data_Validation!$A:$F,6,0)</f>
        <v>0</v>
      </c>
    </row>
    <row r="754" spans="1:24" ht="15.75" customHeight="1">
      <c r="A754" s="141" t="s">
        <v>2758</v>
      </c>
      <c r="B754" s="141" t="s">
        <v>2757</v>
      </c>
      <c r="C754" s="151"/>
      <c r="D754" s="151"/>
      <c r="E754" s="151"/>
      <c r="F754" s="141" t="s">
        <v>29</v>
      </c>
      <c r="G754" s="141" t="s">
        <v>1363</v>
      </c>
      <c r="H754" s="182" t="s">
        <v>452</v>
      </c>
      <c r="I754" s="182">
        <v>-38</v>
      </c>
      <c r="J754" s="182">
        <v>-2</v>
      </c>
      <c r="K754" s="182">
        <v>-40</v>
      </c>
      <c r="L754" s="145" t="str">
        <f t="shared" si="514"/>
        <v>472G@</v>
      </c>
      <c r="M754" s="146" t="str">
        <f t="shared" si="515"/>
        <v># DE VTE - PIECES ENTRETIEN BMW I</v>
      </c>
      <c r="N754" s="147">
        <f>+IF(OR($Q754=Parametres!$G$2,$Q754=Parametres!$G$3),I754,C754)</f>
        <v>-38</v>
      </c>
      <c r="O754" s="147">
        <f>+IF(OR($Q754=Parametres!$G$2,$Q754=Parametres!$G$3),J754,D754)</f>
        <v>-2</v>
      </c>
      <c r="P754" s="147">
        <f>+IF(OR($Q754=Parametres!$G$2,$Q754=Parametres!$G$3),K754,E754)</f>
        <v>-40</v>
      </c>
      <c r="Q754" s="146" t="str">
        <f t="shared" ref="Q754:S754" si="758">+F754</f>
        <v>10-Compte compteur</v>
      </c>
      <c r="R754" s="145" t="str">
        <f t="shared" si="758"/>
        <v>472D</v>
      </c>
      <c r="S754" s="146" t="str">
        <f t="shared" si="758"/>
        <v>_</v>
      </c>
      <c r="T754" s="165" t="str">
        <f>+VLOOKUP($L754,Data_Validation!$A:$D,1,0)</f>
        <v>472G@</v>
      </c>
      <c r="U754" s="150" t="str">
        <f>+VLOOKUP($L754,Data_Validation!$A:$D,3,0)</f>
        <v>pièces</v>
      </c>
      <c r="V754" s="150" t="str">
        <f>+VLOOKUP($L754,Data_Validation!$A:$D,4,0)</f>
        <v>P/A Garantie</v>
      </c>
      <c r="W754" s="150" t="str">
        <f>+VLOOKUP($L754,Data_Validation!$A:$E,5,0)</f>
        <v>nb</v>
      </c>
      <c r="X754" s="150">
        <f>+VLOOKUP($L754,Data_Validation!$A:$F,6,0)</f>
        <v>0</v>
      </c>
    </row>
    <row r="755" spans="1:24" ht="15.75" customHeight="1">
      <c r="A755" s="141" t="s">
        <v>2762</v>
      </c>
      <c r="B755" s="141" t="s">
        <v>2761</v>
      </c>
      <c r="C755" s="151"/>
      <c r="D755" s="151"/>
      <c r="E755" s="151"/>
      <c r="F755" s="141" t="s">
        <v>29</v>
      </c>
      <c r="G755" s="141" t="s">
        <v>1349</v>
      </c>
      <c r="H755" s="182" t="s">
        <v>452</v>
      </c>
      <c r="I755" s="182">
        <v>-70</v>
      </c>
      <c r="J755" s="182">
        <v>-9</v>
      </c>
      <c r="K755" s="182">
        <v>-79</v>
      </c>
      <c r="L755" s="145" t="str">
        <f t="shared" si="514"/>
        <v>472H@</v>
      </c>
      <c r="M755" s="146" t="str">
        <f t="shared" si="515"/>
        <v># DE VTE - PIECES GARANTIE BMW I</v>
      </c>
      <c r="N755" s="147">
        <f>+IF(OR($Q755=Parametres!$G$2,$Q755=Parametres!$G$3),I755,C755)</f>
        <v>-70</v>
      </c>
      <c r="O755" s="147">
        <f>+IF(OR($Q755=Parametres!$G$2,$Q755=Parametres!$G$3),J755,D755)</f>
        <v>-9</v>
      </c>
      <c r="P755" s="147">
        <f>+IF(OR($Q755=Parametres!$G$2,$Q755=Parametres!$G$3),K755,E755)</f>
        <v>-79</v>
      </c>
      <c r="Q755" s="146" t="str">
        <f t="shared" ref="Q755:S755" si="759">+F755</f>
        <v>10-Compte compteur</v>
      </c>
      <c r="R755" s="145" t="str">
        <f t="shared" si="759"/>
        <v>472A</v>
      </c>
      <c r="S755" s="146" t="str">
        <f t="shared" si="759"/>
        <v>_</v>
      </c>
      <c r="T755" s="165" t="str">
        <f>+VLOOKUP($L755,Data_Validation!$A:$D,1,0)</f>
        <v>472H@</v>
      </c>
      <c r="U755" s="150" t="str">
        <f>+VLOOKUP($L755,Data_Validation!$A:$D,3,0)</f>
        <v>pièces</v>
      </c>
      <c r="V755" s="150" t="str">
        <f>+VLOOKUP($L755,Data_Validation!$A:$D,4,0)</f>
        <v>P/A Garantie</v>
      </c>
      <c r="W755" s="150" t="str">
        <f>+VLOOKUP($L755,Data_Validation!$A:$E,5,0)</f>
        <v>nb</v>
      </c>
      <c r="X755" s="150">
        <f>+VLOOKUP($L755,Data_Validation!$A:$F,6,0)</f>
        <v>0</v>
      </c>
    </row>
    <row r="756" spans="1:24" ht="15.75" customHeight="1">
      <c r="A756" s="141" t="s">
        <v>2764</v>
      </c>
      <c r="B756" s="141" t="s">
        <v>2763</v>
      </c>
      <c r="C756" s="151"/>
      <c r="D756" s="151"/>
      <c r="E756" s="151"/>
      <c r="F756" s="141" t="s">
        <v>29</v>
      </c>
      <c r="G756" s="141" t="s">
        <v>1375</v>
      </c>
      <c r="H756" s="182" t="s">
        <v>452</v>
      </c>
      <c r="I756" s="182">
        <v>-364</v>
      </c>
      <c r="J756" s="182">
        <v>-53</v>
      </c>
      <c r="K756" s="182">
        <v>-417</v>
      </c>
      <c r="L756" s="145" t="str">
        <f t="shared" si="514"/>
        <v>473A@</v>
      </c>
      <c r="M756" s="146" t="str">
        <f t="shared" si="515"/>
        <v># DE VTE - PCS INTERNE BMW AUTO</v>
      </c>
      <c r="N756" s="147">
        <f>+IF(OR($Q756=Parametres!$G$2,$Q756=Parametres!$G$3),I756,C756)</f>
        <v>-364</v>
      </c>
      <c r="O756" s="147">
        <f>+IF(OR($Q756=Parametres!$G$2,$Q756=Parametres!$G$3),J756,D756)</f>
        <v>-53</v>
      </c>
      <c r="P756" s="147">
        <f>+IF(OR($Q756=Parametres!$G$2,$Q756=Parametres!$G$3),K756,E756)</f>
        <v>-417</v>
      </c>
      <c r="Q756" s="146" t="str">
        <f t="shared" ref="Q756:S756" si="760">+F756</f>
        <v>10-Compte compteur</v>
      </c>
      <c r="R756" s="145" t="str">
        <f t="shared" si="760"/>
        <v>473A</v>
      </c>
      <c r="S756" s="146" t="str">
        <f t="shared" si="760"/>
        <v>_</v>
      </c>
      <c r="T756" s="165" t="str">
        <f>+VLOOKUP($L756,Data_Validation!$A:$D,1,0)</f>
        <v>473A@</v>
      </c>
      <c r="U756" s="150" t="str">
        <f>+VLOOKUP($L756,Data_Validation!$A:$D,3,0)</f>
        <v>pièces</v>
      </c>
      <c r="V756" s="150" t="str">
        <f>+VLOOKUP($L756,Data_Validation!$A:$D,4,0)</f>
        <v>Ventes Internes</v>
      </c>
      <c r="W756" s="150" t="str">
        <f>+VLOOKUP($L756,Data_Validation!$A:$E,5,0)</f>
        <v>nb</v>
      </c>
      <c r="X756" s="150">
        <f>+VLOOKUP($L756,Data_Validation!$A:$F,6,0)</f>
        <v>0</v>
      </c>
    </row>
    <row r="757" spans="1:24" ht="15.75" customHeight="1">
      <c r="A757" s="141" t="s">
        <v>2766</v>
      </c>
      <c r="B757" s="141" t="s">
        <v>2765</v>
      </c>
      <c r="C757" s="151"/>
      <c r="D757" s="151"/>
      <c r="E757" s="151"/>
      <c r="F757" s="141" t="s">
        <v>29</v>
      </c>
      <c r="G757" s="141" t="s">
        <v>1375</v>
      </c>
      <c r="H757" s="182" t="s">
        <v>452</v>
      </c>
      <c r="I757" s="182">
        <v>-373</v>
      </c>
      <c r="J757" s="182">
        <v>-44</v>
      </c>
      <c r="K757" s="182">
        <v>-417</v>
      </c>
      <c r="L757" s="145" t="str">
        <f t="shared" si="514"/>
        <v>473B@</v>
      </c>
      <c r="M757" s="146" t="str">
        <f t="shared" si="515"/>
        <v># DE VTE - PCS INTERNE BMW CAMION</v>
      </c>
      <c r="N757" s="147">
        <f>+IF(OR($Q757=Parametres!$G$2,$Q757=Parametres!$G$3),I757,C757)</f>
        <v>-373</v>
      </c>
      <c r="O757" s="147">
        <f>+IF(OR($Q757=Parametres!$G$2,$Q757=Parametres!$G$3),J757,D757)</f>
        <v>-44</v>
      </c>
      <c r="P757" s="147">
        <f>+IF(OR($Q757=Parametres!$G$2,$Q757=Parametres!$G$3),K757,E757)</f>
        <v>-417</v>
      </c>
      <c r="Q757" s="146" t="str">
        <f t="shared" ref="Q757:S757" si="761">+F757</f>
        <v>10-Compte compteur</v>
      </c>
      <c r="R757" s="145" t="str">
        <f t="shared" si="761"/>
        <v>473A</v>
      </c>
      <c r="S757" s="146" t="str">
        <f t="shared" si="761"/>
        <v>_</v>
      </c>
      <c r="T757" s="165" t="str">
        <f>+VLOOKUP($L757,Data_Validation!$A:$D,1,0)</f>
        <v>473B@</v>
      </c>
      <c r="U757" s="150" t="str">
        <f>+VLOOKUP($L757,Data_Validation!$A:$D,3,0)</f>
        <v>pièces</v>
      </c>
      <c r="V757" s="150" t="str">
        <f>+VLOOKUP($L757,Data_Validation!$A:$D,4,0)</f>
        <v>Ventes Internes</v>
      </c>
      <c r="W757" s="150" t="str">
        <f>+VLOOKUP($L757,Data_Validation!$A:$E,5,0)</f>
        <v>nb</v>
      </c>
      <c r="X757" s="150">
        <f>+VLOOKUP($L757,Data_Validation!$A:$F,6,0)</f>
        <v>0</v>
      </c>
    </row>
    <row r="758" spans="1:24" ht="15.75" customHeight="1">
      <c r="A758" s="141" t="s">
        <v>2768</v>
      </c>
      <c r="B758" s="141" t="s">
        <v>2767</v>
      </c>
      <c r="C758" s="151"/>
      <c r="D758" s="151"/>
      <c r="E758" s="151"/>
      <c r="F758" s="141" t="s">
        <v>29</v>
      </c>
      <c r="G758" s="141" t="s">
        <v>1375</v>
      </c>
      <c r="H758" s="182" t="s">
        <v>452</v>
      </c>
      <c r="I758" s="182">
        <v>-27</v>
      </c>
      <c r="J758" s="182">
        <v>-7</v>
      </c>
      <c r="K758" s="182">
        <v>-34</v>
      </c>
      <c r="L758" s="145" t="str">
        <f t="shared" si="514"/>
        <v>473D@</v>
      </c>
      <c r="M758" s="146" t="str">
        <f t="shared" si="515"/>
        <v># DE VTE - PIECES INTERNE BMW I</v>
      </c>
      <c r="N758" s="147">
        <f>+IF(OR($Q758=Parametres!$G$2,$Q758=Parametres!$G$3),I758,C758)</f>
        <v>-27</v>
      </c>
      <c r="O758" s="147">
        <f>+IF(OR($Q758=Parametres!$G$2,$Q758=Parametres!$G$3),J758,D758)</f>
        <v>-7</v>
      </c>
      <c r="P758" s="147">
        <f>+IF(OR($Q758=Parametres!$G$2,$Q758=Parametres!$G$3),K758,E758)</f>
        <v>-34</v>
      </c>
      <c r="Q758" s="146" t="str">
        <f t="shared" ref="Q758:S758" si="762">+F758</f>
        <v>10-Compte compteur</v>
      </c>
      <c r="R758" s="145" t="str">
        <f t="shared" si="762"/>
        <v>473A</v>
      </c>
      <c r="S758" s="146" t="str">
        <f t="shared" si="762"/>
        <v>_</v>
      </c>
      <c r="T758" s="149" t="str">
        <f>+VLOOKUP($L758,Data_Validation!$A:$D,1,0)</f>
        <v>473D@</v>
      </c>
      <c r="U758" s="150" t="str">
        <f>+VLOOKUP($L758,Data_Validation!$A:$D,3,0)</f>
        <v>pièces</v>
      </c>
      <c r="V758" s="150" t="str">
        <f>+VLOOKUP($L758,Data_Validation!$A:$D,4,0)</f>
        <v>Ventes Internes</v>
      </c>
      <c r="W758" s="150" t="str">
        <f>+VLOOKUP($L758,Data_Validation!$A:$E,5,0)</f>
        <v>nb</v>
      </c>
      <c r="X758" s="150">
        <f>+VLOOKUP($L758,Data_Validation!$A:$F,6,0)</f>
        <v>0</v>
      </c>
    </row>
    <row r="759" spans="1:24" ht="15.75" customHeight="1">
      <c r="A759" s="141" t="s">
        <v>2770</v>
      </c>
      <c r="B759" s="141" t="s">
        <v>2769</v>
      </c>
      <c r="C759" s="151"/>
      <c r="D759" s="151"/>
      <c r="E759" s="151"/>
      <c r="F759" s="141" t="s">
        <v>29</v>
      </c>
      <c r="G759" s="141" t="s">
        <v>1387</v>
      </c>
      <c r="H759" s="182" t="s">
        <v>452</v>
      </c>
      <c r="I759" s="182">
        <v>-621</v>
      </c>
      <c r="J759" s="182">
        <v>-80</v>
      </c>
      <c r="K759" s="182">
        <v>-701</v>
      </c>
      <c r="L759" s="145" t="str">
        <f t="shared" si="514"/>
        <v>474A@</v>
      </c>
      <c r="M759" s="146" t="str">
        <f t="shared" si="515"/>
        <v># DE VTE - PCS COMPTOIR BMW AUTO</v>
      </c>
      <c r="N759" s="147">
        <f>+IF(OR($Q759=Parametres!$G$2,$Q759=Parametres!$G$3),I759,C759)</f>
        <v>-621</v>
      </c>
      <c r="O759" s="147">
        <f>+IF(OR($Q759=Parametres!$G$2,$Q759=Parametres!$G$3),J759,D759)</f>
        <v>-80</v>
      </c>
      <c r="P759" s="147">
        <f>+IF(OR($Q759=Parametres!$G$2,$Q759=Parametres!$G$3),K759,E759)</f>
        <v>-701</v>
      </c>
      <c r="Q759" s="146" t="str">
        <f t="shared" ref="Q759:S759" si="763">+F759</f>
        <v>10-Compte compteur</v>
      </c>
      <c r="R759" s="145" t="str">
        <f t="shared" si="763"/>
        <v>474A</v>
      </c>
      <c r="S759" s="146" t="str">
        <f t="shared" si="763"/>
        <v>_</v>
      </c>
      <c r="T759" s="165" t="str">
        <f>+VLOOKUP($L759,Data_Validation!$A:$D,1,0)</f>
        <v>474A@</v>
      </c>
      <c r="U759" s="150" t="str">
        <f>+VLOOKUP($L759,Data_Validation!$A:$D,3,0)</f>
        <v>pièces</v>
      </c>
      <c r="V759" s="150" t="str">
        <f>+VLOOKUP($L759,Data_Validation!$A:$D,4,0)</f>
        <v>Ventes Détails</v>
      </c>
      <c r="W759" s="150" t="str">
        <f>+VLOOKUP($L759,Data_Validation!$A:$E,5,0)</f>
        <v>nb</v>
      </c>
      <c r="X759" s="150">
        <f>+VLOOKUP($L759,Data_Validation!$A:$F,6,0)</f>
        <v>0</v>
      </c>
    </row>
    <row r="760" spans="1:24" ht="15.75" customHeight="1">
      <c r="A760" s="141" t="s">
        <v>2772</v>
      </c>
      <c r="B760" s="141" t="s">
        <v>2771</v>
      </c>
      <c r="C760" s="151"/>
      <c r="D760" s="151"/>
      <c r="E760" s="151"/>
      <c r="F760" s="141" t="s">
        <v>29</v>
      </c>
      <c r="G760" s="141" t="s">
        <v>1387</v>
      </c>
      <c r="H760" s="182" t="s">
        <v>452</v>
      </c>
      <c r="I760" s="182">
        <v>-58</v>
      </c>
      <c r="J760" s="182">
        <v>-11</v>
      </c>
      <c r="K760" s="182">
        <v>-69</v>
      </c>
      <c r="L760" s="145" t="str">
        <f t="shared" si="514"/>
        <v>474D@</v>
      </c>
      <c r="M760" s="146" t="str">
        <f t="shared" si="515"/>
        <v># DE VTE - PCS COMP. BMW LIFESTYLE</v>
      </c>
      <c r="N760" s="147">
        <f>+IF(OR($Q760=Parametres!$G$2,$Q760=Parametres!$G$3),I760,C760)</f>
        <v>-58</v>
      </c>
      <c r="O760" s="147">
        <f>+IF(OR($Q760=Parametres!$G$2,$Q760=Parametres!$G$3),J760,D760)</f>
        <v>-11</v>
      </c>
      <c r="P760" s="147">
        <f>+IF(OR($Q760=Parametres!$G$2,$Q760=Parametres!$G$3),K760,E760)</f>
        <v>-69</v>
      </c>
      <c r="Q760" s="146" t="str">
        <f t="shared" ref="Q760:S760" si="764">+F760</f>
        <v>10-Compte compteur</v>
      </c>
      <c r="R760" s="145" t="str">
        <f t="shared" si="764"/>
        <v>474A</v>
      </c>
      <c r="S760" s="146" t="str">
        <f t="shared" si="764"/>
        <v>_</v>
      </c>
      <c r="T760" s="165" t="str">
        <f>+VLOOKUP($L760,Data_Validation!$A:$D,1,0)</f>
        <v>474D@</v>
      </c>
      <c r="U760" s="150" t="str">
        <f>+VLOOKUP($L760,Data_Validation!$A:$D,3,0)</f>
        <v>pièces</v>
      </c>
      <c r="V760" s="150" t="str">
        <f>+VLOOKUP($L760,Data_Validation!$A:$D,4,0)</f>
        <v>Ventes Détails</v>
      </c>
      <c r="W760" s="150" t="str">
        <f>+VLOOKUP($L760,Data_Validation!$A:$E,5,0)</f>
        <v>nb</v>
      </c>
      <c r="X760" s="150">
        <f>+VLOOKUP($L760,Data_Validation!$A:$F,6,0)</f>
        <v>0</v>
      </c>
    </row>
    <row r="761" spans="1:24" ht="15.75" customHeight="1">
      <c r="A761" s="141" t="s">
        <v>2776</v>
      </c>
      <c r="B761" s="141" t="s">
        <v>2775</v>
      </c>
      <c r="C761" s="151"/>
      <c r="D761" s="151"/>
      <c r="E761" s="151"/>
      <c r="F761" s="141" t="s">
        <v>29</v>
      </c>
      <c r="G761" s="141" t="s">
        <v>1387</v>
      </c>
      <c r="H761" s="182" t="s">
        <v>452</v>
      </c>
      <c r="I761" s="182">
        <v>-279</v>
      </c>
      <c r="J761" s="182">
        <v>-42</v>
      </c>
      <c r="K761" s="182">
        <v>-321</v>
      </c>
      <c r="L761" s="145" t="str">
        <f t="shared" si="514"/>
        <v>474E@</v>
      </c>
      <c r="M761" s="146" t="str">
        <f t="shared" si="515"/>
        <v># DE VTE - PCS COMP. BMW ACCESS.</v>
      </c>
      <c r="N761" s="147">
        <f>+IF(OR($Q761=Parametres!$G$2,$Q761=Parametres!$G$3),I761,C761)</f>
        <v>-279</v>
      </c>
      <c r="O761" s="147">
        <f>+IF(OR($Q761=Parametres!$G$2,$Q761=Parametres!$G$3),J761,D761)</f>
        <v>-42</v>
      </c>
      <c r="P761" s="147">
        <f>+IF(OR($Q761=Parametres!$G$2,$Q761=Parametres!$G$3),K761,E761)</f>
        <v>-321</v>
      </c>
      <c r="Q761" s="146" t="str">
        <f t="shared" ref="Q761:S761" si="765">+F761</f>
        <v>10-Compte compteur</v>
      </c>
      <c r="R761" s="145" t="str">
        <f t="shared" si="765"/>
        <v>474A</v>
      </c>
      <c r="S761" s="146" t="str">
        <f t="shared" si="765"/>
        <v>_</v>
      </c>
      <c r="T761" s="165" t="str">
        <f>+VLOOKUP($L761,Data_Validation!$A:$D,1,0)</f>
        <v>474E@</v>
      </c>
      <c r="U761" s="150" t="str">
        <f>+VLOOKUP($L761,Data_Validation!$A:$D,3,0)</f>
        <v>pièces</v>
      </c>
      <c r="V761" s="150" t="str">
        <f>+VLOOKUP($L761,Data_Validation!$A:$D,4,0)</f>
        <v>Ventes Détails</v>
      </c>
      <c r="W761" s="150" t="str">
        <f>+VLOOKUP($L761,Data_Validation!$A:$E,5,0)</f>
        <v>nb</v>
      </c>
      <c r="X761" s="150">
        <f>+VLOOKUP($L761,Data_Validation!$A:$F,6,0)</f>
        <v>0</v>
      </c>
    </row>
    <row r="762" spans="1:24" ht="15.75" customHeight="1">
      <c r="A762" s="141" t="s">
        <v>2778</v>
      </c>
      <c r="B762" s="141" t="s">
        <v>2777</v>
      </c>
      <c r="C762" s="151"/>
      <c r="D762" s="151"/>
      <c r="E762" s="151"/>
      <c r="F762" s="141" t="s">
        <v>29</v>
      </c>
      <c r="G762" s="141" t="s">
        <v>1396</v>
      </c>
      <c r="H762" s="182" t="s">
        <v>452</v>
      </c>
      <c r="I762" s="179">
        <v>-798</v>
      </c>
      <c r="J762" s="182">
        <v>-81</v>
      </c>
      <c r="K762" s="179">
        <v>-879</v>
      </c>
      <c r="L762" s="145" t="str">
        <f t="shared" si="514"/>
        <v>475A@</v>
      </c>
      <c r="M762" s="146" t="str">
        <f t="shared" si="515"/>
        <v># DE VTE - PIECES GROS BMW AUTO</v>
      </c>
      <c r="N762" s="147">
        <f>+IF(OR($Q762=Parametres!$G$2,$Q762=Parametres!$G$3),I762,C762)</f>
        <v>-798</v>
      </c>
      <c r="O762" s="147">
        <f>+IF(OR($Q762=Parametres!$G$2,$Q762=Parametres!$G$3),J762,D762)</f>
        <v>-81</v>
      </c>
      <c r="P762" s="147">
        <f>+IF(OR($Q762=Parametres!$G$2,$Q762=Parametres!$G$3),K762,E762)</f>
        <v>-879</v>
      </c>
      <c r="Q762" s="146" t="str">
        <f t="shared" ref="Q762:S762" si="766">+F762</f>
        <v>10-Compte compteur</v>
      </c>
      <c r="R762" s="145" t="str">
        <f t="shared" si="766"/>
        <v>475A</v>
      </c>
      <c r="S762" s="146" t="str">
        <f t="shared" si="766"/>
        <v>_</v>
      </c>
      <c r="T762" s="165" t="str">
        <f>+VLOOKUP($L762,Data_Validation!$A:$D,1,0)</f>
        <v>475A@</v>
      </c>
      <c r="U762" s="150" t="str">
        <f>+VLOOKUP($L762,Data_Validation!$A:$D,3,0)</f>
        <v>pièces</v>
      </c>
      <c r="V762" s="150" t="str">
        <f>+VLOOKUP($L762,Data_Validation!$A:$D,4,0)</f>
        <v>Ventes de Gros</v>
      </c>
      <c r="W762" s="150" t="str">
        <f>+VLOOKUP($L762,Data_Validation!$A:$E,5,0)</f>
        <v>nb</v>
      </c>
      <c r="X762" s="150">
        <f>+VLOOKUP($L762,Data_Validation!$A:$F,6,0)</f>
        <v>0</v>
      </c>
    </row>
    <row r="763" spans="1:24" ht="15.75" customHeight="1">
      <c r="A763" s="141" t="s">
        <v>2961</v>
      </c>
      <c r="B763" s="141" t="s">
        <v>2962</v>
      </c>
      <c r="C763" s="151"/>
      <c r="D763" s="151"/>
      <c r="E763" s="151"/>
      <c r="F763" s="141" t="s">
        <v>29</v>
      </c>
      <c r="G763" s="141" t="s">
        <v>1399</v>
      </c>
      <c r="H763" s="182" t="s">
        <v>452</v>
      </c>
      <c r="I763" s="182">
        <v>-1</v>
      </c>
      <c r="J763" s="182">
        <v>0</v>
      </c>
      <c r="K763" s="182">
        <v>-1</v>
      </c>
      <c r="L763" s="145" t="str">
        <f t="shared" si="514"/>
        <v>480B@</v>
      </c>
      <c r="M763" s="146" t="str">
        <f t="shared" si="515"/>
        <v># OF VTES -ALPINA XB7</v>
      </c>
      <c r="N763" s="147">
        <f>+IF(OR($Q763=Parametres!$G$2,$Q763=Parametres!$G$3),I763,C763)</f>
        <v>-1</v>
      </c>
      <c r="O763" s="147">
        <f>+IF(OR($Q763=Parametres!$G$2,$Q763=Parametres!$G$3),J763,D763)</f>
        <v>0</v>
      </c>
      <c r="P763" s="147">
        <f>+IF(OR($Q763=Parametres!$G$2,$Q763=Parametres!$G$3),K763,E763)</f>
        <v>-1</v>
      </c>
      <c r="Q763" s="146" t="str">
        <f t="shared" ref="Q763:S763" si="767">+F763</f>
        <v>10-Compte compteur</v>
      </c>
      <c r="R763" s="145" t="str">
        <f t="shared" si="767"/>
        <v>480B</v>
      </c>
      <c r="S763" s="146" t="str">
        <f t="shared" si="767"/>
        <v>_</v>
      </c>
      <c r="T763" s="165" t="str">
        <f>+VLOOKUP($L763,Data_Validation!$A:$D,1,0)</f>
        <v>480B@</v>
      </c>
      <c r="U763" s="150" t="str">
        <f>+VLOOKUP($L763,Data_Validation!$A:$D,3,0)</f>
        <v>Véhicules neufs</v>
      </c>
      <c r="V763" s="150" t="str">
        <f>+VLOOKUP($L763,Data_Validation!$A:$D,4,0)</f>
        <v>Autos détail</v>
      </c>
      <c r="W763" s="150" t="str">
        <f>+VLOOKUP($L763,Data_Validation!$A:$E,5,0)</f>
        <v>NB</v>
      </c>
      <c r="X763" s="150">
        <f>+VLOOKUP($L763,Data_Validation!$A:$F,6,0)</f>
        <v>0</v>
      </c>
    </row>
    <row r="764" spans="1:24" ht="15.75" customHeight="1">
      <c r="A764" s="141" t="s">
        <v>255</v>
      </c>
      <c r="B764" s="141" t="s">
        <v>2799</v>
      </c>
      <c r="C764" s="151"/>
      <c r="D764" s="151"/>
      <c r="E764" s="151"/>
      <c r="F764" s="141" t="s">
        <v>29</v>
      </c>
      <c r="G764" s="141" t="s">
        <v>1403</v>
      </c>
      <c r="H764" s="182" t="s">
        <v>452</v>
      </c>
      <c r="I764" s="182">
        <v>-1</v>
      </c>
      <c r="J764" s="182">
        <v>0</v>
      </c>
      <c r="K764" s="182">
        <v>-1</v>
      </c>
      <c r="L764" s="145" t="str">
        <f t="shared" si="514"/>
        <v>481@</v>
      </c>
      <c r="M764" s="146" t="str">
        <f t="shared" si="515"/>
        <v>XM</v>
      </c>
      <c r="N764" s="147">
        <f>+IF(OR($Q764=Parametres!$G$2,$Q764=Parametres!$G$3),I764,C764)</f>
        <v>-1</v>
      </c>
      <c r="O764" s="147">
        <f>+IF(OR($Q764=Parametres!$G$2,$Q764=Parametres!$G$3),J764,D764)</f>
        <v>0</v>
      </c>
      <c r="P764" s="147">
        <f>+IF(OR($Q764=Parametres!$G$2,$Q764=Parametres!$G$3),K764,E764)</f>
        <v>-1</v>
      </c>
      <c r="Q764" s="146" t="str">
        <f t="shared" ref="Q764:S764" si="768">+F764</f>
        <v>10-Compte compteur</v>
      </c>
      <c r="R764" s="145" t="str">
        <f t="shared" si="768"/>
        <v>481</v>
      </c>
      <c r="S764" s="146" t="str">
        <f t="shared" si="768"/>
        <v>_</v>
      </c>
      <c r="T764" s="150" t="str">
        <f>+VLOOKUP($L764,Data_Validation!$A:$D,1,0)</f>
        <v>481@</v>
      </c>
      <c r="U764" s="150" t="str">
        <f>+VLOOKUP($L764,Data_Validation!$A:$D,3,0)</f>
        <v>Véhicules neufs</v>
      </c>
      <c r="V764" s="150" t="str">
        <f>+VLOOKUP($L764,Data_Validation!$A:$D,4,0)</f>
        <v>Camions détail</v>
      </c>
      <c r="W764" s="150" t="str">
        <f>+VLOOKUP($L764,Data_Validation!$A:$E,5,0)</f>
        <v>NB</v>
      </c>
      <c r="X764" s="150">
        <f>+VLOOKUP($L764,Data_Validation!$A:$F,6,0)</f>
        <v>0</v>
      </c>
    </row>
    <row r="765" spans="1:24" ht="15.75" customHeight="1">
      <c r="A765" s="141" t="s">
        <v>2808</v>
      </c>
      <c r="B765" s="141" t="s">
        <v>2807</v>
      </c>
      <c r="C765" s="151"/>
      <c r="D765" s="151"/>
      <c r="E765" s="151"/>
      <c r="F765" s="141" t="s">
        <v>29</v>
      </c>
      <c r="G765" s="141" t="s">
        <v>1406</v>
      </c>
      <c r="H765" s="182" t="s">
        <v>452</v>
      </c>
      <c r="I765" s="179">
        <v>-2112</v>
      </c>
      <c r="J765" s="182">
        <v>-203</v>
      </c>
      <c r="K765" s="179">
        <v>-2315</v>
      </c>
      <c r="L765" s="145" t="str">
        <f t="shared" si="514"/>
        <v>488A@</v>
      </c>
      <c r="M765" s="146" t="str">
        <f t="shared" si="515"/>
        <v># DE VTE - PNEUS</v>
      </c>
      <c r="N765" s="147">
        <f>+IF(OR($Q765=Parametres!$G$2,$Q765=Parametres!$G$3),I765,C765)</f>
        <v>-2112</v>
      </c>
      <c r="O765" s="147">
        <f>+IF(OR($Q765=Parametres!$G$2,$Q765=Parametres!$G$3),J765,D765)</f>
        <v>-203</v>
      </c>
      <c r="P765" s="147">
        <f>+IF(OR($Q765=Parametres!$G$2,$Q765=Parametres!$G$3),K765,E765)</f>
        <v>-2315</v>
      </c>
      <c r="Q765" s="146" t="str">
        <f t="shared" ref="Q765:S765" si="769">+F765</f>
        <v>10-Compte compteur</v>
      </c>
      <c r="R765" s="145" t="str">
        <f t="shared" si="769"/>
        <v>488A</v>
      </c>
      <c r="S765" s="146" t="str">
        <f t="shared" si="769"/>
        <v>_</v>
      </c>
      <c r="T765" s="165" t="str">
        <f>+VLOOKUP($L765,Data_Validation!$A:$D,1,0)</f>
        <v>488A@</v>
      </c>
      <c r="U765" s="150" t="str">
        <f>+VLOOKUP($L765,Data_Validation!$A:$D,3,0)</f>
        <v>pièces</v>
      </c>
      <c r="V765" s="150" t="str">
        <f>+VLOOKUP($L765,Data_Validation!$A:$D,4,0)</f>
        <v>Ventes Pneus</v>
      </c>
      <c r="W765" s="150" t="str">
        <f>+VLOOKUP($L765,Data_Validation!$A:$E,5,0)</f>
        <v>nb</v>
      </c>
      <c r="X765" s="150">
        <f>+VLOOKUP($L765,Data_Validation!$A:$F,6,0)</f>
        <v>0</v>
      </c>
    </row>
    <row r="766" spans="1:24" ht="15.75" customHeight="1">
      <c r="A766" s="141" t="s">
        <v>2812</v>
      </c>
      <c r="B766" s="141" t="s">
        <v>2811</v>
      </c>
      <c r="C766" s="151"/>
      <c r="D766" s="151"/>
      <c r="E766" s="151"/>
      <c r="F766" s="141" t="s">
        <v>29</v>
      </c>
      <c r="G766" s="141" t="s">
        <v>1410</v>
      </c>
      <c r="H766" s="182" t="s">
        <v>452</v>
      </c>
      <c r="I766" s="179">
        <v>-624</v>
      </c>
      <c r="J766" s="182">
        <v>-68</v>
      </c>
      <c r="K766" s="179">
        <v>-692</v>
      </c>
      <c r="L766" s="145" t="str">
        <f t="shared" si="514"/>
        <v>489A@</v>
      </c>
      <c r="M766" s="146" t="str">
        <f t="shared" si="515"/>
        <v># DE VTE - HUILES &amp; GRAISSES</v>
      </c>
      <c r="N766" s="147">
        <f>+IF(OR($Q766=Parametres!$G$2,$Q766=Parametres!$G$3),I766,C766)</f>
        <v>-624</v>
      </c>
      <c r="O766" s="147">
        <f>+IF(OR($Q766=Parametres!$G$2,$Q766=Parametres!$G$3),J766,D766)</f>
        <v>-68</v>
      </c>
      <c r="P766" s="147">
        <f>+IF(OR($Q766=Parametres!$G$2,$Q766=Parametres!$G$3),K766,E766)</f>
        <v>-692</v>
      </c>
      <c r="Q766" s="146" t="str">
        <f t="shared" ref="Q766:S766" si="770">+F766</f>
        <v>10-Compte compteur</v>
      </c>
      <c r="R766" s="145" t="str">
        <f t="shared" si="770"/>
        <v>489A</v>
      </c>
      <c r="S766" s="146" t="str">
        <f t="shared" si="770"/>
        <v>_</v>
      </c>
      <c r="T766" s="165" t="str">
        <f>+VLOOKUP($L766,Data_Validation!$A:$D,1,0)</f>
        <v>489A@</v>
      </c>
      <c r="U766" s="150" t="str">
        <f>+VLOOKUP($L766,Data_Validation!$A:$D,3,0)</f>
        <v>pièces</v>
      </c>
      <c r="V766" s="150" t="str">
        <f>+VLOOKUP($L766,Data_Validation!$A:$D,4,0)</f>
        <v>Huiles et Graisse</v>
      </c>
      <c r="W766" s="150" t="str">
        <f>+VLOOKUP($L766,Data_Validation!$A:$E,5,0)</f>
        <v>nb</v>
      </c>
      <c r="X766" s="150">
        <f>+VLOOKUP($L766,Data_Validation!$A:$F,6,0)</f>
        <v>0</v>
      </c>
    </row>
    <row r="767" spans="1:24" ht="15.75" customHeight="1">
      <c r="A767" s="141" t="s">
        <v>2814</v>
      </c>
      <c r="B767" s="141" t="s">
        <v>2813</v>
      </c>
      <c r="C767" s="151"/>
      <c r="D767" s="151"/>
      <c r="E767" s="151"/>
      <c r="F767" s="141" t="s">
        <v>29</v>
      </c>
      <c r="G767" s="141" t="s">
        <v>1410</v>
      </c>
      <c r="H767" s="182" t="s">
        <v>452</v>
      </c>
      <c r="I767" s="182">
        <v>-869</v>
      </c>
      <c r="J767" s="182">
        <v>-96</v>
      </c>
      <c r="K767" s="182">
        <v>-965</v>
      </c>
      <c r="L767" s="145" t="str">
        <f t="shared" ref="L767:L1021" si="771">+B767</f>
        <v>489B@</v>
      </c>
      <c r="M767" s="146" t="str">
        <f t="shared" ref="M767:M1021" si="772">+A767</f>
        <v># DE VTE - HUILE &amp; GRAISSE</v>
      </c>
      <c r="N767" s="147">
        <f>+IF(OR($Q767=Parametres!$G$2,$Q767=Parametres!$G$3),I767,C767)</f>
        <v>-869</v>
      </c>
      <c r="O767" s="147">
        <f>+IF(OR($Q767=Parametres!$G$2,$Q767=Parametres!$G$3),J767,D767)</f>
        <v>-96</v>
      </c>
      <c r="P767" s="147">
        <f>+IF(OR($Q767=Parametres!$G$2,$Q767=Parametres!$G$3),K767,E767)</f>
        <v>-965</v>
      </c>
      <c r="Q767" s="146" t="str">
        <f t="shared" ref="Q767:S767" si="773">+F767</f>
        <v>10-Compte compteur</v>
      </c>
      <c r="R767" s="145" t="str">
        <f t="shared" si="773"/>
        <v>489A</v>
      </c>
      <c r="S767" s="146" t="str">
        <f t="shared" si="773"/>
        <v>_</v>
      </c>
      <c r="T767" s="165" t="str">
        <f>+VLOOKUP($L767,Data_Validation!$A:$D,1,0)</f>
        <v>489B@</v>
      </c>
      <c r="U767" s="150" t="str">
        <f>+VLOOKUP($L767,Data_Validation!$A:$D,3,0)</f>
        <v>pièces</v>
      </c>
      <c r="V767" s="150" t="str">
        <f>+VLOOKUP($L767,Data_Validation!$A:$D,4,0)</f>
        <v>Huiles et Graisse</v>
      </c>
      <c r="W767" s="150" t="str">
        <f>+VLOOKUP($L767,Data_Validation!$A:$E,5,0)</f>
        <v>nb</v>
      </c>
      <c r="X767" s="150">
        <f>+VLOOKUP($L767,Data_Validation!$A:$F,6,0)</f>
        <v>0</v>
      </c>
    </row>
    <row r="768" spans="1:24" ht="15.75" customHeight="1">
      <c r="A768" s="141"/>
      <c r="B768" s="141"/>
      <c r="C768" s="151"/>
      <c r="D768" s="151"/>
      <c r="E768" s="151"/>
      <c r="F768" s="141"/>
      <c r="G768" s="141"/>
      <c r="H768" s="182"/>
      <c r="I768" s="182"/>
      <c r="J768" s="182"/>
      <c r="K768" s="182"/>
      <c r="L768" s="145">
        <f t="shared" si="771"/>
        <v>0</v>
      </c>
      <c r="M768" s="146">
        <f t="shared" si="772"/>
        <v>0</v>
      </c>
      <c r="N768" s="147">
        <f>+IF(OR($Q768=Parametres!$G$2,$Q768=Parametres!$G$3),I768,C768)</f>
        <v>0</v>
      </c>
      <c r="O768" s="147">
        <f>+IF(OR($Q768=Parametres!$G$2,$Q768=Parametres!$G$3),J768,D768)</f>
        <v>0</v>
      </c>
      <c r="P768" s="147">
        <f>+IF(OR($Q768=Parametres!$G$2,$Q768=Parametres!$G$3),K768,E768)</f>
        <v>0</v>
      </c>
      <c r="Q768" s="146">
        <f t="shared" ref="Q768:S768" si="774">+F768</f>
        <v>0</v>
      </c>
      <c r="R768" s="145">
        <f t="shared" si="774"/>
        <v>0</v>
      </c>
      <c r="S768" s="146">
        <f t="shared" si="774"/>
        <v>0</v>
      </c>
      <c r="T768" s="165" t="e">
        <f>+VLOOKUP($L768,Data_Validation!$A:$D,1,0)</f>
        <v>#N/A</v>
      </c>
      <c r="U768" s="150" t="e">
        <f>+VLOOKUP($L768,Data_Validation!$A:$D,3,0)</f>
        <v>#N/A</v>
      </c>
      <c r="V768" s="150" t="e">
        <f>+VLOOKUP($L768,Data_Validation!$A:$D,4,0)</f>
        <v>#N/A</v>
      </c>
      <c r="W768" s="150" t="e">
        <f>+VLOOKUP($L768,Data_Validation!$A:$E,5,0)</f>
        <v>#N/A</v>
      </c>
      <c r="X768" s="150" t="e">
        <f>+VLOOKUP($L768,Data_Validation!$A:$F,6,0)</f>
        <v>#N/A</v>
      </c>
    </row>
    <row r="769" spans="1:24" ht="15.75" customHeight="1">
      <c r="A769" s="141"/>
      <c r="B769" s="141"/>
      <c r="C769" s="151"/>
      <c r="D769" s="151"/>
      <c r="E769" s="151"/>
      <c r="F769" s="141"/>
      <c r="G769" s="141"/>
      <c r="H769" s="182"/>
      <c r="I769" s="182"/>
      <c r="J769" s="182"/>
      <c r="K769" s="182"/>
      <c r="L769" s="145">
        <f t="shared" si="771"/>
        <v>0</v>
      </c>
      <c r="M769" s="146">
        <f t="shared" si="772"/>
        <v>0</v>
      </c>
      <c r="N769" s="147">
        <f>+IF(OR($Q769=Parametres!$G$2,$Q769=Parametres!$G$3),I769,C769)</f>
        <v>0</v>
      </c>
      <c r="O769" s="147">
        <f>+IF(OR($Q769=Parametres!$G$2,$Q769=Parametres!$G$3),J769,D769)</f>
        <v>0</v>
      </c>
      <c r="P769" s="147">
        <f>+IF(OR($Q769=Parametres!$G$2,$Q769=Parametres!$G$3),K769,E769)</f>
        <v>0</v>
      </c>
      <c r="Q769" s="146">
        <f t="shared" ref="Q769:S769" si="775">+F769</f>
        <v>0</v>
      </c>
      <c r="R769" s="145">
        <f t="shared" si="775"/>
        <v>0</v>
      </c>
      <c r="S769" s="146">
        <f t="shared" si="775"/>
        <v>0</v>
      </c>
      <c r="T769" s="150" t="e">
        <f>+VLOOKUP($L769,Data_Validation!$A:$D,1,0)</f>
        <v>#N/A</v>
      </c>
      <c r="U769" s="150" t="e">
        <f>+VLOOKUP($L769,Data_Validation!$A:$D,3,0)</f>
        <v>#N/A</v>
      </c>
      <c r="V769" s="150" t="e">
        <f>+VLOOKUP($L769,Data_Validation!$A:$D,4,0)</f>
        <v>#N/A</v>
      </c>
      <c r="W769" s="150" t="e">
        <f>+VLOOKUP($L769,Data_Validation!$A:$E,5,0)</f>
        <v>#N/A</v>
      </c>
      <c r="X769" s="150" t="e">
        <f>+VLOOKUP($L769,Data_Validation!$A:$F,6,0)</f>
        <v>#N/A</v>
      </c>
    </row>
    <row r="770" spans="1:24" ht="15.75" customHeight="1">
      <c r="A770" s="141"/>
      <c r="B770" s="141"/>
      <c r="C770" s="151"/>
      <c r="D770" s="151"/>
      <c r="E770" s="151"/>
      <c r="F770" s="141"/>
      <c r="G770" s="141"/>
      <c r="H770" s="182"/>
      <c r="I770" s="182"/>
      <c r="J770" s="182"/>
      <c r="K770" s="182"/>
      <c r="L770" s="145">
        <f t="shared" si="771"/>
        <v>0</v>
      </c>
      <c r="M770" s="146">
        <f t="shared" si="772"/>
        <v>0</v>
      </c>
      <c r="N770" s="147">
        <f>+IF(OR($Q770=Parametres!$G$2,$Q770=Parametres!$G$3),I770,C770)</f>
        <v>0</v>
      </c>
      <c r="O770" s="147">
        <f>+IF(OR($Q770=Parametres!$G$2,$Q770=Parametres!$G$3),J770,D770)</f>
        <v>0</v>
      </c>
      <c r="P770" s="147">
        <f>+IF(OR($Q770=Parametres!$G$2,$Q770=Parametres!$G$3),K770,E770)</f>
        <v>0</v>
      </c>
      <c r="Q770" s="146">
        <f t="shared" ref="Q770:S770" si="776">+F770</f>
        <v>0</v>
      </c>
      <c r="R770" s="145">
        <f t="shared" si="776"/>
        <v>0</v>
      </c>
      <c r="S770" s="146">
        <f t="shared" si="776"/>
        <v>0</v>
      </c>
      <c r="T770" s="150" t="e">
        <f>+VLOOKUP($L770,Data_Validation!$A:$D,1,0)</f>
        <v>#N/A</v>
      </c>
      <c r="U770" s="150" t="e">
        <f>+VLOOKUP($L770,Data_Validation!$A:$D,3,0)</f>
        <v>#N/A</v>
      </c>
      <c r="V770" s="150" t="e">
        <f>+VLOOKUP($L770,Data_Validation!$A:$D,4,0)</f>
        <v>#N/A</v>
      </c>
      <c r="W770" s="150" t="e">
        <f>+VLOOKUP($L770,Data_Validation!$A:$E,5,0)</f>
        <v>#N/A</v>
      </c>
      <c r="X770" s="150" t="e">
        <f>+VLOOKUP($L770,Data_Validation!$A:$F,6,0)</f>
        <v>#N/A</v>
      </c>
    </row>
    <row r="771" spans="1:24" ht="15.75" customHeight="1">
      <c r="A771" s="141"/>
      <c r="B771" s="141"/>
      <c r="C771" s="151"/>
      <c r="D771" s="151"/>
      <c r="E771" s="151"/>
      <c r="F771" s="141"/>
      <c r="G771" s="141"/>
      <c r="H771" s="182"/>
      <c r="I771" s="182"/>
      <c r="J771" s="182"/>
      <c r="K771" s="182"/>
      <c r="L771" s="145">
        <f t="shared" si="771"/>
        <v>0</v>
      </c>
      <c r="M771" s="146">
        <f t="shared" si="772"/>
        <v>0</v>
      </c>
      <c r="N771" s="147">
        <f>+IF(OR($Q771=Parametres!$G$2,$Q771=Parametres!$G$3),I771,C771)</f>
        <v>0</v>
      </c>
      <c r="O771" s="147">
        <f>+IF(OR($Q771=Parametres!$G$2,$Q771=Parametres!$G$3),J771,D771)</f>
        <v>0</v>
      </c>
      <c r="P771" s="147">
        <f>+IF(OR($Q771=Parametres!$G$2,$Q771=Parametres!$G$3),K771,E771)</f>
        <v>0</v>
      </c>
      <c r="Q771" s="146">
        <f t="shared" ref="Q771:S771" si="777">+F771</f>
        <v>0</v>
      </c>
      <c r="R771" s="145">
        <f t="shared" si="777"/>
        <v>0</v>
      </c>
      <c r="S771" s="146">
        <f t="shared" si="777"/>
        <v>0</v>
      </c>
      <c r="T771" s="150" t="e">
        <f>+VLOOKUP($L771,Data_Validation!$A:$D,1,0)</f>
        <v>#N/A</v>
      </c>
      <c r="U771" s="150" t="e">
        <f>+VLOOKUP($L771,Data_Validation!$A:$D,3,0)</f>
        <v>#N/A</v>
      </c>
      <c r="V771" s="150" t="e">
        <f>+VLOOKUP($L771,Data_Validation!$A:$D,4,0)</f>
        <v>#N/A</v>
      </c>
      <c r="W771" s="150" t="e">
        <f>+VLOOKUP($L771,Data_Validation!$A:$E,5,0)</f>
        <v>#N/A</v>
      </c>
      <c r="X771" s="150" t="e">
        <f>+VLOOKUP($L771,Data_Validation!$A:$F,6,0)</f>
        <v>#N/A</v>
      </c>
    </row>
    <row r="772" spans="1:24" ht="15.75" customHeight="1">
      <c r="A772" s="141"/>
      <c r="B772" s="141"/>
      <c r="C772" s="151"/>
      <c r="D772" s="151"/>
      <c r="E772" s="151"/>
      <c r="F772" s="141"/>
      <c r="G772" s="141"/>
      <c r="H772" s="182"/>
      <c r="I772" s="182"/>
      <c r="J772" s="182"/>
      <c r="K772" s="182"/>
      <c r="L772" s="145">
        <f t="shared" si="771"/>
        <v>0</v>
      </c>
      <c r="M772" s="146">
        <f t="shared" si="772"/>
        <v>0</v>
      </c>
      <c r="N772" s="147">
        <f>+IF(OR($Q772=Parametres!$G$2,$Q772=Parametres!$G$3),I772,C772)</f>
        <v>0</v>
      </c>
      <c r="O772" s="147">
        <f>+IF(OR($Q772=Parametres!$G$2,$Q772=Parametres!$G$3),J772,D772)</f>
        <v>0</v>
      </c>
      <c r="P772" s="147">
        <f>+IF(OR($Q772=Parametres!$G$2,$Q772=Parametres!$G$3),K772,E772)</f>
        <v>0</v>
      </c>
      <c r="Q772" s="146">
        <f t="shared" ref="Q772:S772" si="778">+F772</f>
        <v>0</v>
      </c>
      <c r="R772" s="145">
        <f t="shared" si="778"/>
        <v>0</v>
      </c>
      <c r="S772" s="146">
        <f t="shared" si="778"/>
        <v>0</v>
      </c>
      <c r="T772" s="150" t="e">
        <f>+VLOOKUP($L772,Data_Validation!$A:$D,1,0)</f>
        <v>#N/A</v>
      </c>
      <c r="U772" s="150" t="e">
        <f>+VLOOKUP($L772,Data_Validation!$A:$D,3,0)</f>
        <v>#N/A</v>
      </c>
      <c r="V772" s="150" t="e">
        <f>+VLOOKUP($L772,Data_Validation!$A:$D,4,0)</f>
        <v>#N/A</v>
      </c>
      <c r="W772" s="150" t="e">
        <f>+VLOOKUP($L772,Data_Validation!$A:$E,5,0)</f>
        <v>#N/A</v>
      </c>
      <c r="X772" s="150" t="e">
        <f>+VLOOKUP($L772,Data_Validation!$A:$F,6,0)</f>
        <v>#N/A</v>
      </c>
    </row>
    <row r="773" spans="1:24" ht="15.75" customHeight="1">
      <c r="A773" s="141"/>
      <c r="B773" s="141"/>
      <c r="C773" s="151"/>
      <c r="D773" s="151"/>
      <c r="E773" s="151"/>
      <c r="F773" s="141"/>
      <c r="G773" s="141"/>
      <c r="H773" s="182"/>
      <c r="I773" s="182"/>
      <c r="J773" s="182"/>
      <c r="K773" s="182"/>
      <c r="L773" s="145">
        <f t="shared" si="771"/>
        <v>0</v>
      </c>
      <c r="M773" s="146">
        <f t="shared" si="772"/>
        <v>0</v>
      </c>
      <c r="N773" s="147">
        <f>+IF(OR($Q773=Parametres!$G$2,$Q773=Parametres!$G$3),I773,C773)</f>
        <v>0</v>
      </c>
      <c r="O773" s="147">
        <f>+IF(OR($Q773=Parametres!$G$2,$Q773=Parametres!$G$3),J773,D773)</f>
        <v>0</v>
      </c>
      <c r="P773" s="147">
        <f>+IF(OR($Q773=Parametres!$G$2,$Q773=Parametres!$G$3),K773,E773)</f>
        <v>0</v>
      </c>
      <c r="Q773" s="146">
        <f t="shared" ref="Q773:S773" si="779">+F773</f>
        <v>0</v>
      </c>
      <c r="R773" s="145">
        <f t="shared" si="779"/>
        <v>0</v>
      </c>
      <c r="S773" s="146">
        <f t="shared" si="779"/>
        <v>0</v>
      </c>
      <c r="T773" s="150" t="e">
        <f>+VLOOKUP($L773,Data_Validation!$A:$D,1,0)</f>
        <v>#N/A</v>
      </c>
      <c r="U773" s="150" t="e">
        <f>+VLOOKUP($L773,Data_Validation!$A:$D,3,0)</f>
        <v>#N/A</v>
      </c>
      <c r="V773" s="150" t="e">
        <f>+VLOOKUP($L773,Data_Validation!$A:$D,4,0)</f>
        <v>#N/A</v>
      </c>
      <c r="W773" s="150" t="e">
        <f>+VLOOKUP($L773,Data_Validation!$A:$E,5,0)</f>
        <v>#N/A</v>
      </c>
      <c r="X773" s="150" t="e">
        <f>+VLOOKUP($L773,Data_Validation!$A:$F,6,0)</f>
        <v>#N/A</v>
      </c>
    </row>
    <row r="774" spans="1:24" ht="15.75" customHeight="1">
      <c r="A774" s="141"/>
      <c r="B774" s="141"/>
      <c r="C774" s="151"/>
      <c r="D774" s="151"/>
      <c r="E774" s="151"/>
      <c r="F774" s="141"/>
      <c r="G774" s="141"/>
      <c r="H774" s="182"/>
      <c r="I774" s="182"/>
      <c r="J774" s="182"/>
      <c r="K774" s="182"/>
      <c r="L774" s="145">
        <f t="shared" si="771"/>
        <v>0</v>
      </c>
      <c r="M774" s="146">
        <f t="shared" si="772"/>
        <v>0</v>
      </c>
      <c r="N774" s="147">
        <f>+IF(OR($Q774=Parametres!$G$2,$Q774=Parametres!$G$3),I774,C774)</f>
        <v>0</v>
      </c>
      <c r="O774" s="147">
        <f>+IF(OR($Q774=Parametres!$G$2,$Q774=Parametres!$G$3),J774,D774)</f>
        <v>0</v>
      </c>
      <c r="P774" s="147">
        <f>+IF(OR($Q774=Parametres!$G$2,$Q774=Parametres!$G$3),K774,E774)</f>
        <v>0</v>
      </c>
      <c r="Q774" s="146">
        <f t="shared" ref="Q774:S774" si="780">+F774</f>
        <v>0</v>
      </c>
      <c r="R774" s="145">
        <f t="shared" si="780"/>
        <v>0</v>
      </c>
      <c r="S774" s="146">
        <f t="shared" si="780"/>
        <v>0</v>
      </c>
      <c r="T774" s="150" t="e">
        <f>+VLOOKUP($L774,Data_Validation!$A:$D,1,0)</f>
        <v>#N/A</v>
      </c>
      <c r="U774" s="150" t="e">
        <f>+VLOOKUP($L774,Data_Validation!$A:$D,3,0)</f>
        <v>#N/A</v>
      </c>
      <c r="V774" s="150" t="e">
        <f>+VLOOKUP($L774,Data_Validation!$A:$D,4,0)</f>
        <v>#N/A</v>
      </c>
      <c r="W774" s="150" t="e">
        <f>+VLOOKUP($L774,Data_Validation!$A:$E,5,0)</f>
        <v>#N/A</v>
      </c>
      <c r="X774" s="150" t="e">
        <f>+VLOOKUP($L774,Data_Validation!$A:$F,6,0)</f>
        <v>#N/A</v>
      </c>
    </row>
    <row r="775" spans="1:24" ht="15.75" customHeight="1">
      <c r="A775" s="141"/>
      <c r="B775" s="141"/>
      <c r="C775" s="151"/>
      <c r="D775" s="151"/>
      <c r="E775" s="151"/>
      <c r="F775" s="141"/>
      <c r="G775" s="141"/>
      <c r="H775" s="182"/>
      <c r="I775" s="182"/>
      <c r="J775" s="182"/>
      <c r="K775" s="182"/>
      <c r="L775" s="145">
        <f t="shared" si="771"/>
        <v>0</v>
      </c>
      <c r="M775" s="146">
        <f t="shared" si="772"/>
        <v>0</v>
      </c>
      <c r="N775" s="147">
        <f>+IF(OR($Q775=Parametres!$G$2,$Q775=Parametres!$G$3),I775,C775)</f>
        <v>0</v>
      </c>
      <c r="O775" s="147">
        <f>+IF(OR($Q775=Parametres!$G$2,$Q775=Parametres!$G$3),J775,D775)</f>
        <v>0</v>
      </c>
      <c r="P775" s="147">
        <f>+IF(OR($Q775=Parametres!$G$2,$Q775=Parametres!$G$3),K775,E775)</f>
        <v>0</v>
      </c>
      <c r="Q775" s="146">
        <f t="shared" ref="Q775:S775" si="781">+F775</f>
        <v>0</v>
      </c>
      <c r="R775" s="145">
        <f t="shared" si="781"/>
        <v>0</v>
      </c>
      <c r="S775" s="146">
        <f t="shared" si="781"/>
        <v>0</v>
      </c>
      <c r="T775" s="150" t="e">
        <f>+VLOOKUP($L775,Data_Validation!$A:$D,1,0)</f>
        <v>#N/A</v>
      </c>
      <c r="U775" s="150" t="e">
        <f>+VLOOKUP($L775,Data_Validation!$A:$D,3,0)</f>
        <v>#N/A</v>
      </c>
      <c r="V775" s="150" t="e">
        <f>+VLOOKUP($L775,Data_Validation!$A:$D,4,0)</f>
        <v>#N/A</v>
      </c>
      <c r="W775" s="150" t="e">
        <f>+VLOOKUP($L775,Data_Validation!$A:$E,5,0)</f>
        <v>#N/A</v>
      </c>
      <c r="X775" s="150" t="e">
        <f>+VLOOKUP($L775,Data_Validation!$A:$F,6,0)</f>
        <v>#N/A</v>
      </c>
    </row>
    <row r="776" spans="1:24" ht="15.75" customHeight="1">
      <c r="A776" s="141"/>
      <c r="B776" s="141"/>
      <c r="C776" s="151"/>
      <c r="D776" s="151"/>
      <c r="E776" s="151"/>
      <c r="F776" s="141"/>
      <c r="G776" s="141"/>
      <c r="H776" s="182"/>
      <c r="I776" s="182"/>
      <c r="J776" s="182"/>
      <c r="K776" s="182"/>
      <c r="L776" s="145">
        <f t="shared" si="771"/>
        <v>0</v>
      </c>
      <c r="M776" s="146">
        <f t="shared" si="772"/>
        <v>0</v>
      </c>
      <c r="N776" s="147">
        <f>+IF(OR($Q776=Parametres!$G$2,$Q776=Parametres!$G$3),I776,C776)</f>
        <v>0</v>
      </c>
      <c r="O776" s="147">
        <f>+IF(OR($Q776=Parametres!$G$2,$Q776=Parametres!$G$3),J776,D776)</f>
        <v>0</v>
      </c>
      <c r="P776" s="147">
        <f>+IF(OR($Q776=Parametres!$G$2,$Q776=Parametres!$G$3),K776,E776)</f>
        <v>0</v>
      </c>
      <c r="Q776" s="146">
        <f t="shared" ref="Q776:S776" si="782">+F776</f>
        <v>0</v>
      </c>
      <c r="R776" s="145">
        <f t="shared" si="782"/>
        <v>0</v>
      </c>
      <c r="S776" s="146">
        <f t="shared" si="782"/>
        <v>0</v>
      </c>
      <c r="T776" s="150" t="e">
        <f>+VLOOKUP($L776,Data_Validation!$A:$D,1,0)</f>
        <v>#N/A</v>
      </c>
      <c r="U776" s="150" t="e">
        <f>+VLOOKUP($L776,Data_Validation!$A:$D,3,0)</f>
        <v>#N/A</v>
      </c>
      <c r="V776" s="150" t="e">
        <f>+VLOOKUP($L776,Data_Validation!$A:$D,4,0)</f>
        <v>#N/A</v>
      </c>
      <c r="W776" s="150" t="e">
        <f>+VLOOKUP($L776,Data_Validation!$A:$E,5,0)</f>
        <v>#N/A</v>
      </c>
      <c r="X776" s="150" t="e">
        <f>+VLOOKUP($L776,Data_Validation!$A:$F,6,0)</f>
        <v>#N/A</v>
      </c>
    </row>
    <row r="777" spans="1:24" ht="15.75" customHeight="1">
      <c r="A777" s="141"/>
      <c r="B777" s="141"/>
      <c r="C777" s="151"/>
      <c r="D777" s="151"/>
      <c r="E777" s="151"/>
      <c r="F777" s="141"/>
      <c r="G777" s="141"/>
      <c r="H777" s="182"/>
      <c r="I777" s="182"/>
      <c r="J777" s="182"/>
      <c r="K777" s="182"/>
      <c r="L777" s="145">
        <f t="shared" si="771"/>
        <v>0</v>
      </c>
      <c r="M777" s="146">
        <f t="shared" si="772"/>
        <v>0</v>
      </c>
      <c r="N777" s="147">
        <f>+IF(OR($Q777=Parametres!$G$2,$Q777=Parametres!$G$3),I777,C777)</f>
        <v>0</v>
      </c>
      <c r="O777" s="147">
        <f>+IF(OR($Q777=Parametres!$G$2,$Q777=Parametres!$G$3),J777,D777)</f>
        <v>0</v>
      </c>
      <c r="P777" s="147">
        <f>+IF(OR($Q777=Parametres!$G$2,$Q777=Parametres!$G$3),K777,E777)</f>
        <v>0</v>
      </c>
      <c r="Q777" s="146">
        <f t="shared" ref="Q777:S777" si="783">+F777</f>
        <v>0</v>
      </c>
      <c r="R777" s="145">
        <f t="shared" si="783"/>
        <v>0</v>
      </c>
      <c r="S777" s="146">
        <f t="shared" si="783"/>
        <v>0</v>
      </c>
      <c r="T777" s="150" t="e">
        <f>+VLOOKUP($L777,Data_Validation!$A:$D,1,0)</f>
        <v>#N/A</v>
      </c>
      <c r="U777" s="150" t="e">
        <f>+VLOOKUP($L777,Data_Validation!$A:$D,3,0)</f>
        <v>#N/A</v>
      </c>
      <c r="V777" s="150" t="e">
        <f>+VLOOKUP($L777,Data_Validation!$A:$D,4,0)</f>
        <v>#N/A</v>
      </c>
      <c r="W777" s="150" t="e">
        <f>+VLOOKUP($L777,Data_Validation!$A:$E,5,0)</f>
        <v>#N/A</v>
      </c>
      <c r="X777" s="150" t="e">
        <f>+VLOOKUP($L777,Data_Validation!$A:$F,6,0)</f>
        <v>#N/A</v>
      </c>
    </row>
    <row r="778" spans="1:24" ht="15.75" customHeight="1">
      <c r="A778" s="141"/>
      <c r="B778" s="141"/>
      <c r="C778" s="151"/>
      <c r="D778" s="151"/>
      <c r="E778" s="151"/>
      <c r="F778" s="141"/>
      <c r="G778" s="141"/>
      <c r="H778" s="182"/>
      <c r="I778" s="182"/>
      <c r="J778" s="182"/>
      <c r="K778" s="182"/>
      <c r="L778" s="145">
        <f t="shared" si="771"/>
        <v>0</v>
      </c>
      <c r="M778" s="146">
        <f t="shared" si="772"/>
        <v>0</v>
      </c>
      <c r="N778" s="147">
        <f>+IF(OR($Q778=Parametres!$G$2,$Q778=Parametres!$G$3),I778,C778)</f>
        <v>0</v>
      </c>
      <c r="O778" s="147">
        <f>+IF(OR($Q778=Parametres!$G$2,$Q778=Parametres!$G$3),J778,D778)</f>
        <v>0</v>
      </c>
      <c r="P778" s="147">
        <f>+IF(OR($Q778=Parametres!$G$2,$Q778=Parametres!$G$3),K778,E778)</f>
        <v>0</v>
      </c>
      <c r="Q778" s="146">
        <f t="shared" ref="Q778:S778" si="784">+F778</f>
        <v>0</v>
      </c>
      <c r="R778" s="145">
        <f t="shared" si="784"/>
        <v>0</v>
      </c>
      <c r="S778" s="146">
        <f t="shared" si="784"/>
        <v>0</v>
      </c>
      <c r="T778" s="150" t="e">
        <f>+VLOOKUP($L778,Data_Validation!$A:$D,1,0)</f>
        <v>#N/A</v>
      </c>
      <c r="U778" s="150" t="e">
        <f>+VLOOKUP($L778,Data_Validation!$A:$D,3,0)</f>
        <v>#N/A</v>
      </c>
      <c r="V778" s="150" t="e">
        <f>+VLOOKUP($L778,Data_Validation!$A:$D,4,0)</f>
        <v>#N/A</v>
      </c>
      <c r="W778" s="150" t="e">
        <f>+VLOOKUP($L778,Data_Validation!$A:$E,5,0)</f>
        <v>#N/A</v>
      </c>
      <c r="X778" s="150" t="e">
        <f>+VLOOKUP($L778,Data_Validation!$A:$F,6,0)</f>
        <v>#N/A</v>
      </c>
    </row>
    <row r="779" spans="1:24" ht="15.75" customHeight="1">
      <c r="A779" s="141"/>
      <c r="B779" s="141"/>
      <c r="C779" s="151"/>
      <c r="D779" s="151"/>
      <c r="E779" s="151"/>
      <c r="F779" s="141"/>
      <c r="G779" s="141"/>
      <c r="H779" s="182"/>
      <c r="I779" s="182"/>
      <c r="J779" s="182"/>
      <c r="K779" s="182"/>
      <c r="L779" s="145">
        <f t="shared" si="771"/>
        <v>0</v>
      </c>
      <c r="M779" s="146">
        <f t="shared" si="772"/>
        <v>0</v>
      </c>
      <c r="N779" s="147">
        <f>+IF(OR($Q779=Parametres!$G$2,$Q779=Parametres!$G$3),I779,C779)</f>
        <v>0</v>
      </c>
      <c r="O779" s="147">
        <f>+IF(OR($Q779=Parametres!$G$2,$Q779=Parametres!$G$3),J779,D779)</f>
        <v>0</v>
      </c>
      <c r="P779" s="147">
        <f>+IF(OR($Q779=Parametres!$G$2,$Q779=Parametres!$G$3),K779,E779)</f>
        <v>0</v>
      </c>
      <c r="Q779" s="146">
        <f t="shared" ref="Q779:S779" si="785">+F779</f>
        <v>0</v>
      </c>
      <c r="R779" s="145">
        <f t="shared" si="785"/>
        <v>0</v>
      </c>
      <c r="S779" s="146">
        <f t="shared" si="785"/>
        <v>0</v>
      </c>
      <c r="T779" s="150" t="e">
        <f>+VLOOKUP($L779,Data_Validation!$A:$D,1,0)</f>
        <v>#N/A</v>
      </c>
      <c r="U779" s="150" t="e">
        <f>+VLOOKUP($L779,Data_Validation!$A:$D,3,0)</f>
        <v>#N/A</v>
      </c>
      <c r="V779" s="150" t="e">
        <f>+VLOOKUP($L779,Data_Validation!$A:$D,4,0)</f>
        <v>#N/A</v>
      </c>
      <c r="W779" s="150" t="e">
        <f>+VLOOKUP($L779,Data_Validation!$A:$E,5,0)</f>
        <v>#N/A</v>
      </c>
      <c r="X779" s="150" t="e">
        <f>+VLOOKUP($L779,Data_Validation!$A:$F,6,0)</f>
        <v>#N/A</v>
      </c>
    </row>
    <row r="780" spans="1:24" ht="15.75" customHeight="1">
      <c r="A780" s="141"/>
      <c r="B780" s="141"/>
      <c r="C780" s="151"/>
      <c r="D780" s="151"/>
      <c r="E780" s="151"/>
      <c r="F780" s="141"/>
      <c r="G780" s="141"/>
      <c r="H780" s="182"/>
      <c r="I780" s="182"/>
      <c r="J780" s="182"/>
      <c r="K780" s="182"/>
      <c r="L780" s="145">
        <f t="shared" si="771"/>
        <v>0</v>
      </c>
      <c r="M780" s="146">
        <f t="shared" si="772"/>
        <v>0</v>
      </c>
      <c r="N780" s="147">
        <f>+IF(OR($Q780=Parametres!$G$2,$Q780=Parametres!$G$3),I780,C780)</f>
        <v>0</v>
      </c>
      <c r="O780" s="147">
        <f>+IF(OR($Q780=Parametres!$G$2,$Q780=Parametres!$G$3),J780,D780)</f>
        <v>0</v>
      </c>
      <c r="P780" s="147">
        <f>+IF(OR($Q780=Parametres!$G$2,$Q780=Parametres!$G$3),K780,E780)</f>
        <v>0</v>
      </c>
      <c r="Q780" s="146">
        <f t="shared" ref="Q780:S780" si="786">+F780</f>
        <v>0</v>
      </c>
      <c r="R780" s="145">
        <f t="shared" si="786"/>
        <v>0</v>
      </c>
      <c r="S780" s="146">
        <f t="shared" si="786"/>
        <v>0</v>
      </c>
      <c r="T780" s="150" t="e">
        <f>+VLOOKUP($L780,Data_Validation!$A:$D,1,0)</f>
        <v>#N/A</v>
      </c>
      <c r="U780" s="150" t="e">
        <f>+VLOOKUP($L780,Data_Validation!$A:$D,3,0)</f>
        <v>#N/A</v>
      </c>
      <c r="V780" s="150" t="e">
        <f>+VLOOKUP($L780,Data_Validation!$A:$D,4,0)</f>
        <v>#N/A</v>
      </c>
      <c r="W780" s="150" t="e">
        <f>+VLOOKUP($L780,Data_Validation!$A:$E,5,0)</f>
        <v>#N/A</v>
      </c>
      <c r="X780" s="150" t="e">
        <f>+VLOOKUP($L780,Data_Validation!$A:$F,6,0)</f>
        <v>#N/A</v>
      </c>
    </row>
    <row r="781" spans="1:24" ht="15.75" customHeight="1">
      <c r="A781" s="141"/>
      <c r="B781" s="141"/>
      <c r="C781" s="151"/>
      <c r="D781" s="151"/>
      <c r="E781" s="151"/>
      <c r="F781" s="141"/>
      <c r="G781" s="141"/>
      <c r="H781" s="182"/>
      <c r="I781" s="182"/>
      <c r="J781" s="182"/>
      <c r="K781" s="182"/>
      <c r="L781" s="145">
        <f t="shared" si="771"/>
        <v>0</v>
      </c>
      <c r="M781" s="146">
        <f t="shared" si="772"/>
        <v>0</v>
      </c>
      <c r="N781" s="147">
        <f>+IF(OR($Q781=Parametres!$G$2,$Q781=Parametres!$G$3),I781,C781)</f>
        <v>0</v>
      </c>
      <c r="O781" s="147">
        <f>+IF(OR($Q781=Parametres!$G$2,$Q781=Parametres!$G$3),J781,D781)</f>
        <v>0</v>
      </c>
      <c r="P781" s="147">
        <f>+IF(OR($Q781=Parametres!$G$2,$Q781=Parametres!$G$3),K781,E781)</f>
        <v>0</v>
      </c>
      <c r="Q781" s="146">
        <f t="shared" ref="Q781:S781" si="787">+F781</f>
        <v>0</v>
      </c>
      <c r="R781" s="145">
        <f t="shared" si="787"/>
        <v>0</v>
      </c>
      <c r="S781" s="146">
        <f t="shared" si="787"/>
        <v>0</v>
      </c>
      <c r="T781" s="150" t="e">
        <f>+VLOOKUP($L781,Data_Validation!$A:$D,1,0)</f>
        <v>#N/A</v>
      </c>
      <c r="U781" s="150" t="e">
        <f>+VLOOKUP($L781,Data_Validation!$A:$D,3,0)</f>
        <v>#N/A</v>
      </c>
      <c r="V781" s="150" t="e">
        <f>+VLOOKUP($L781,Data_Validation!$A:$D,4,0)</f>
        <v>#N/A</v>
      </c>
      <c r="W781" s="150" t="e">
        <f>+VLOOKUP($L781,Data_Validation!$A:$E,5,0)</f>
        <v>#N/A</v>
      </c>
      <c r="X781" s="150" t="e">
        <f>+VLOOKUP($L781,Data_Validation!$A:$F,6,0)</f>
        <v>#N/A</v>
      </c>
    </row>
    <row r="782" spans="1:24" ht="15.75" customHeight="1">
      <c r="A782" s="141"/>
      <c r="B782" s="141"/>
      <c r="C782" s="151"/>
      <c r="D782" s="151"/>
      <c r="E782" s="151"/>
      <c r="F782" s="141"/>
      <c r="G782" s="141"/>
      <c r="H782" s="182"/>
      <c r="I782" s="182"/>
      <c r="J782" s="182"/>
      <c r="K782" s="182"/>
      <c r="L782" s="145">
        <f t="shared" si="771"/>
        <v>0</v>
      </c>
      <c r="M782" s="146">
        <f t="shared" si="772"/>
        <v>0</v>
      </c>
      <c r="N782" s="147">
        <f>+IF(OR($Q782=Parametres!$G$2,$Q782=Parametres!$G$3),I782,C782)</f>
        <v>0</v>
      </c>
      <c r="O782" s="147">
        <f>+IF(OR($Q782=Parametres!$G$2,$Q782=Parametres!$G$3),J782,D782)</f>
        <v>0</v>
      </c>
      <c r="P782" s="147">
        <f>+IF(OR($Q782=Parametres!$G$2,$Q782=Parametres!$G$3),K782,E782)</f>
        <v>0</v>
      </c>
      <c r="Q782" s="146">
        <f t="shared" ref="Q782:S782" si="788">+F782</f>
        <v>0</v>
      </c>
      <c r="R782" s="145">
        <f t="shared" si="788"/>
        <v>0</v>
      </c>
      <c r="S782" s="146">
        <f t="shared" si="788"/>
        <v>0</v>
      </c>
      <c r="T782" s="150" t="e">
        <f>+VLOOKUP($L782,Data_Validation!$A:$D,1,0)</f>
        <v>#N/A</v>
      </c>
      <c r="U782" s="150" t="e">
        <f>+VLOOKUP($L782,Data_Validation!$A:$D,3,0)</f>
        <v>#N/A</v>
      </c>
      <c r="V782" s="150" t="e">
        <f>+VLOOKUP($L782,Data_Validation!$A:$D,4,0)</f>
        <v>#N/A</v>
      </c>
      <c r="W782" s="150" t="e">
        <f>+VLOOKUP($L782,Data_Validation!$A:$E,5,0)</f>
        <v>#N/A</v>
      </c>
      <c r="X782" s="150" t="e">
        <f>+VLOOKUP($L782,Data_Validation!$A:$F,6,0)</f>
        <v>#N/A</v>
      </c>
    </row>
    <row r="783" spans="1:24" ht="15.75" customHeight="1">
      <c r="A783" s="141"/>
      <c r="B783" s="141"/>
      <c r="C783" s="151"/>
      <c r="D783" s="151"/>
      <c r="E783" s="151"/>
      <c r="F783" s="141"/>
      <c r="G783" s="141"/>
      <c r="H783" s="182"/>
      <c r="I783" s="182"/>
      <c r="J783" s="182"/>
      <c r="K783" s="182"/>
      <c r="L783" s="145">
        <f t="shared" si="771"/>
        <v>0</v>
      </c>
      <c r="M783" s="146">
        <f t="shared" si="772"/>
        <v>0</v>
      </c>
      <c r="N783" s="147">
        <f>+IF(OR($Q783=Parametres!$G$2,$Q783=Parametres!$G$3),I783,C783)</f>
        <v>0</v>
      </c>
      <c r="O783" s="147">
        <f>+IF(OR($Q783=Parametres!$G$2,$Q783=Parametres!$G$3),J783,D783)</f>
        <v>0</v>
      </c>
      <c r="P783" s="147">
        <f>+IF(OR($Q783=Parametres!$G$2,$Q783=Parametres!$G$3),K783,E783)</f>
        <v>0</v>
      </c>
      <c r="Q783" s="146">
        <f t="shared" ref="Q783:S783" si="789">+F783</f>
        <v>0</v>
      </c>
      <c r="R783" s="145">
        <f t="shared" si="789"/>
        <v>0</v>
      </c>
      <c r="S783" s="146">
        <f t="shared" si="789"/>
        <v>0</v>
      </c>
      <c r="T783" s="150" t="e">
        <f>+VLOOKUP($L783,Data_Validation!$A:$D,1,0)</f>
        <v>#N/A</v>
      </c>
      <c r="U783" s="150" t="e">
        <f>+VLOOKUP($L783,Data_Validation!$A:$D,3,0)</f>
        <v>#N/A</v>
      </c>
      <c r="V783" s="150" t="e">
        <f>+VLOOKUP($L783,Data_Validation!$A:$D,4,0)</f>
        <v>#N/A</v>
      </c>
      <c r="W783" s="150" t="e">
        <f>+VLOOKUP($L783,Data_Validation!$A:$E,5,0)</f>
        <v>#N/A</v>
      </c>
      <c r="X783" s="150" t="e">
        <f>+VLOOKUP($L783,Data_Validation!$A:$F,6,0)</f>
        <v>#N/A</v>
      </c>
    </row>
    <row r="784" spans="1:24" ht="15.75" customHeight="1">
      <c r="A784" s="141"/>
      <c r="B784" s="141"/>
      <c r="C784" s="151"/>
      <c r="D784" s="151"/>
      <c r="E784" s="151"/>
      <c r="F784" s="141"/>
      <c r="G784" s="141"/>
      <c r="H784" s="182"/>
      <c r="I784" s="182"/>
      <c r="J784" s="182"/>
      <c r="K784" s="182"/>
      <c r="L784" s="145">
        <f t="shared" si="771"/>
        <v>0</v>
      </c>
      <c r="M784" s="146">
        <f t="shared" si="772"/>
        <v>0</v>
      </c>
      <c r="N784" s="147">
        <f>+IF(OR($Q784=Parametres!$G$2,$Q784=Parametres!$G$3),I784,C784)</f>
        <v>0</v>
      </c>
      <c r="O784" s="147">
        <f>+IF(OR($Q784=Parametres!$G$2,$Q784=Parametres!$G$3),J784,D784)</f>
        <v>0</v>
      </c>
      <c r="P784" s="147">
        <f>+IF(OR($Q784=Parametres!$G$2,$Q784=Parametres!$G$3),K784,E784)</f>
        <v>0</v>
      </c>
      <c r="Q784" s="146">
        <f t="shared" ref="Q784:S784" si="790">+F784</f>
        <v>0</v>
      </c>
      <c r="R784" s="145">
        <f t="shared" si="790"/>
        <v>0</v>
      </c>
      <c r="S784" s="146">
        <f t="shared" si="790"/>
        <v>0</v>
      </c>
      <c r="T784" s="150" t="e">
        <f>+VLOOKUP($L784,Data_Validation!$A:$D,1,0)</f>
        <v>#N/A</v>
      </c>
      <c r="U784" s="150" t="e">
        <f>+VLOOKUP($L784,Data_Validation!$A:$D,3,0)</f>
        <v>#N/A</v>
      </c>
      <c r="V784" s="150" t="e">
        <f>+VLOOKUP($L784,Data_Validation!$A:$D,4,0)</f>
        <v>#N/A</v>
      </c>
      <c r="W784" s="150" t="e">
        <f>+VLOOKUP($L784,Data_Validation!$A:$E,5,0)</f>
        <v>#N/A</v>
      </c>
      <c r="X784" s="150" t="e">
        <f>+VLOOKUP($L784,Data_Validation!$A:$F,6,0)</f>
        <v>#N/A</v>
      </c>
    </row>
    <row r="785" spans="1:24" ht="15.75" customHeight="1">
      <c r="A785" s="141"/>
      <c r="B785" s="141"/>
      <c r="C785" s="151"/>
      <c r="D785" s="151"/>
      <c r="E785" s="151"/>
      <c r="F785" s="141"/>
      <c r="G785" s="141"/>
      <c r="H785" s="182"/>
      <c r="I785" s="182"/>
      <c r="J785" s="182"/>
      <c r="K785" s="182"/>
      <c r="L785" s="145">
        <f t="shared" si="771"/>
        <v>0</v>
      </c>
      <c r="M785" s="146">
        <f t="shared" si="772"/>
        <v>0</v>
      </c>
      <c r="N785" s="147">
        <f>+IF(OR($Q785=Parametres!$G$2,$Q785=Parametres!$G$3),I785,C785)</f>
        <v>0</v>
      </c>
      <c r="O785" s="147">
        <f>+IF(OR($Q785=Parametres!$G$2,$Q785=Parametres!$G$3),J785,D785)</f>
        <v>0</v>
      </c>
      <c r="P785" s="147">
        <f>+IF(OR($Q785=Parametres!$G$2,$Q785=Parametres!$G$3),K785,E785)</f>
        <v>0</v>
      </c>
      <c r="Q785" s="146">
        <f t="shared" ref="Q785:S785" si="791">+F785</f>
        <v>0</v>
      </c>
      <c r="R785" s="145">
        <f t="shared" si="791"/>
        <v>0</v>
      </c>
      <c r="S785" s="146">
        <f t="shared" si="791"/>
        <v>0</v>
      </c>
      <c r="T785" s="150" t="e">
        <f>+VLOOKUP($L785,Data_Validation!$A:$D,1,0)</f>
        <v>#N/A</v>
      </c>
      <c r="U785" s="150" t="e">
        <f>+VLOOKUP($L785,Data_Validation!$A:$D,3,0)</f>
        <v>#N/A</v>
      </c>
      <c r="V785" s="150" t="e">
        <f>+VLOOKUP($L785,Data_Validation!$A:$D,4,0)</f>
        <v>#N/A</v>
      </c>
      <c r="W785" s="150" t="e">
        <f>+VLOOKUP($L785,Data_Validation!$A:$E,5,0)</f>
        <v>#N/A</v>
      </c>
      <c r="X785" s="150" t="e">
        <f>+VLOOKUP($L785,Data_Validation!$A:$F,6,0)</f>
        <v>#N/A</v>
      </c>
    </row>
    <row r="786" spans="1:24" ht="15.75" customHeight="1">
      <c r="A786" s="141"/>
      <c r="B786" s="141"/>
      <c r="C786" s="151"/>
      <c r="D786" s="151"/>
      <c r="E786" s="151"/>
      <c r="F786" s="141"/>
      <c r="G786" s="141"/>
      <c r="H786" s="182"/>
      <c r="I786" s="182"/>
      <c r="J786" s="182"/>
      <c r="K786" s="182"/>
      <c r="L786" s="145">
        <f t="shared" si="771"/>
        <v>0</v>
      </c>
      <c r="M786" s="146">
        <f t="shared" si="772"/>
        <v>0</v>
      </c>
      <c r="N786" s="147">
        <f>+IF(OR($Q786=Parametres!$G$2,$Q786=Parametres!$G$3),I786,C786)</f>
        <v>0</v>
      </c>
      <c r="O786" s="147">
        <f>+IF(OR($Q786=Parametres!$G$2,$Q786=Parametres!$G$3),J786,D786)</f>
        <v>0</v>
      </c>
      <c r="P786" s="147">
        <f>+IF(OR($Q786=Parametres!$G$2,$Q786=Parametres!$G$3),K786,E786)</f>
        <v>0</v>
      </c>
      <c r="Q786" s="146">
        <f t="shared" ref="Q786:S786" si="792">+F786</f>
        <v>0</v>
      </c>
      <c r="R786" s="145">
        <f t="shared" si="792"/>
        <v>0</v>
      </c>
      <c r="S786" s="146">
        <f t="shared" si="792"/>
        <v>0</v>
      </c>
      <c r="T786" s="150" t="e">
        <f>+VLOOKUP($L786,Data_Validation!$A:$D,1,0)</f>
        <v>#N/A</v>
      </c>
      <c r="U786" s="150" t="e">
        <f>+VLOOKUP($L786,Data_Validation!$A:$D,3,0)</f>
        <v>#N/A</v>
      </c>
      <c r="V786" s="150" t="e">
        <f>+VLOOKUP($L786,Data_Validation!$A:$D,4,0)</f>
        <v>#N/A</v>
      </c>
      <c r="W786" s="150" t="e">
        <f>+VLOOKUP($L786,Data_Validation!$A:$E,5,0)</f>
        <v>#N/A</v>
      </c>
      <c r="X786" s="150" t="e">
        <f>+VLOOKUP($L786,Data_Validation!$A:$F,6,0)</f>
        <v>#N/A</v>
      </c>
    </row>
    <row r="787" spans="1:24" ht="15.75" customHeight="1">
      <c r="A787" s="141"/>
      <c r="B787" s="141"/>
      <c r="C787" s="151"/>
      <c r="D787" s="151"/>
      <c r="E787" s="151"/>
      <c r="F787" s="141"/>
      <c r="G787" s="141"/>
      <c r="H787" s="182"/>
      <c r="I787" s="182"/>
      <c r="J787" s="182"/>
      <c r="K787" s="182"/>
      <c r="L787" s="145">
        <f t="shared" si="771"/>
        <v>0</v>
      </c>
      <c r="M787" s="146">
        <f t="shared" si="772"/>
        <v>0</v>
      </c>
      <c r="N787" s="147">
        <f>+IF(OR($Q787=Parametres!$G$2,$Q787=Parametres!$G$3),I787,C787)</f>
        <v>0</v>
      </c>
      <c r="O787" s="147">
        <f>+IF(OR($Q787=Parametres!$G$2,$Q787=Parametres!$G$3),J787,D787)</f>
        <v>0</v>
      </c>
      <c r="P787" s="147">
        <f>+IF(OR($Q787=Parametres!$G$2,$Q787=Parametres!$G$3),K787,E787)</f>
        <v>0</v>
      </c>
      <c r="Q787" s="146">
        <f t="shared" ref="Q787:S787" si="793">+F787</f>
        <v>0</v>
      </c>
      <c r="R787" s="145">
        <f t="shared" si="793"/>
        <v>0</v>
      </c>
      <c r="S787" s="146">
        <f t="shared" si="793"/>
        <v>0</v>
      </c>
      <c r="T787" s="150" t="e">
        <f>+VLOOKUP($L787,Data_Validation!$A:$D,1,0)</f>
        <v>#N/A</v>
      </c>
      <c r="U787" s="150" t="e">
        <f>+VLOOKUP($L787,Data_Validation!$A:$D,3,0)</f>
        <v>#N/A</v>
      </c>
      <c r="V787" s="150" t="e">
        <f>+VLOOKUP($L787,Data_Validation!$A:$D,4,0)</f>
        <v>#N/A</v>
      </c>
      <c r="W787" s="150" t="e">
        <f>+VLOOKUP($L787,Data_Validation!$A:$E,5,0)</f>
        <v>#N/A</v>
      </c>
      <c r="X787" s="150" t="e">
        <f>+VLOOKUP($L787,Data_Validation!$A:$F,6,0)</f>
        <v>#N/A</v>
      </c>
    </row>
    <row r="788" spans="1:24" ht="15.75" customHeight="1">
      <c r="A788" s="141"/>
      <c r="B788" s="141"/>
      <c r="C788" s="151"/>
      <c r="D788" s="151"/>
      <c r="E788" s="151"/>
      <c r="F788" s="141"/>
      <c r="G788" s="141"/>
      <c r="H788" s="182"/>
      <c r="I788" s="182"/>
      <c r="J788" s="182"/>
      <c r="K788" s="182"/>
      <c r="L788" s="145">
        <f t="shared" si="771"/>
        <v>0</v>
      </c>
      <c r="M788" s="146">
        <f t="shared" si="772"/>
        <v>0</v>
      </c>
      <c r="N788" s="147">
        <f>+IF(OR($Q788=Parametres!$G$2,$Q788=Parametres!$G$3),I788,C788)</f>
        <v>0</v>
      </c>
      <c r="O788" s="147">
        <f>+IF(OR($Q788=Parametres!$G$2,$Q788=Parametres!$G$3),J788,D788)</f>
        <v>0</v>
      </c>
      <c r="P788" s="147">
        <f>+IF(OR($Q788=Parametres!$G$2,$Q788=Parametres!$G$3),K788,E788)</f>
        <v>0</v>
      </c>
      <c r="Q788" s="146">
        <f t="shared" ref="Q788:S788" si="794">+F788</f>
        <v>0</v>
      </c>
      <c r="R788" s="145">
        <f t="shared" si="794"/>
        <v>0</v>
      </c>
      <c r="S788" s="146">
        <f t="shared" si="794"/>
        <v>0</v>
      </c>
      <c r="T788" s="150" t="e">
        <f>+VLOOKUP($L788,Data_Validation!$A:$D,1,0)</f>
        <v>#N/A</v>
      </c>
      <c r="U788" s="150" t="e">
        <f>+VLOOKUP($L788,Data_Validation!$A:$D,3,0)</f>
        <v>#N/A</v>
      </c>
      <c r="V788" s="150" t="e">
        <f>+VLOOKUP($L788,Data_Validation!$A:$D,4,0)</f>
        <v>#N/A</v>
      </c>
      <c r="W788" s="150" t="e">
        <f>+VLOOKUP($L788,Data_Validation!$A:$E,5,0)</f>
        <v>#N/A</v>
      </c>
      <c r="X788" s="150" t="e">
        <f>+VLOOKUP($L788,Data_Validation!$A:$F,6,0)</f>
        <v>#N/A</v>
      </c>
    </row>
    <row r="789" spans="1:24" ht="15.75" customHeight="1">
      <c r="A789" s="141"/>
      <c r="B789" s="141"/>
      <c r="C789" s="151"/>
      <c r="D789" s="151"/>
      <c r="E789" s="151"/>
      <c r="F789" s="141"/>
      <c r="G789" s="141"/>
      <c r="H789" s="182"/>
      <c r="I789" s="182"/>
      <c r="J789" s="182"/>
      <c r="K789" s="182"/>
      <c r="L789" s="145">
        <f t="shared" si="771"/>
        <v>0</v>
      </c>
      <c r="M789" s="146">
        <f t="shared" si="772"/>
        <v>0</v>
      </c>
      <c r="N789" s="147">
        <f>+IF(OR($Q789=Parametres!$G$2,$Q789=Parametres!$G$3),I789,C789)</f>
        <v>0</v>
      </c>
      <c r="O789" s="147">
        <f>+IF(OR($Q789=Parametres!$G$2,$Q789=Parametres!$G$3),J789,D789)</f>
        <v>0</v>
      </c>
      <c r="P789" s="147">
        <f>+IF(OR($Q789=Parametres!$G$2,$Q789=Parametres!$G$3),K789,E789)</f>
        <v>0</v>
      </c>
      <c r="Q789" s="146">
        <f t="shared" ref="Q789:S789" si="795">+F789</f>
        <v>0</v>
      </c>
      <c r="R789" s="145">
        <f t="shared" si="795"/>
        <v>0</v>
      </c>
      <c r="S789" s="146">
        <f t="shared" si="795"/>
        <v>0</v>
      </c>
      <c r="T789" s="150" t="e">
        <f>+VLOOKUP($L789,Data_Validation!$A:$D,1,0)</f>
        <v>#N/A</v>
      </c>
      <c r="U789" s="150" t="e">
        <f>+VLOOKUP($L789,Data_Validation!$A:$D,3,0)</f>
        <v>#N/A</v>
      </c>
      <c r="V789" s="150" t="e">
        <f>+VLOOKUP($L789,Data_Validation!$A:$D,4,0)</f>
        <v>#N/A</v>
      </c>
      <c r="W789" s="150" t="e">
        <f>+VLOOKUP($L789,Data_Validation!$A:$E,5,0)</f>
        <v>#N/A</v>
      </c>
      <c r="X789" s="150" t="e">
        <f>+VLOOKUP($L789,Data_Validation!$A:$F,6,0)</f>
        <v>#N/A</v>
      </c>
    </row>
    <row r="790" spans="1:24" ht="15.75" customHeight="1">
      <c r="A790" s="141"/>
      <c r="B790" s="141"/>
      <c r="C790" s="151"/>
      <c r="D790" s="151"/>
      <c r="E790" s="151"/>
      <c r="F790" s="141"/>
      <c r="G790" s="141"/>
      <c r="H790" s="182"/>
      <c r="I790" s="182"/>
      <c r="J790" s="182"/>
      <c r="K790" s="182"/>
      <c r="L790" s="145">
        <f t="shared" si="771"/>
        <v>0</v>
      </c>
      <c r="M790" s="146">
        <f t="shared" si="772"/>
        <v>0</v>
      </c>
      <c r="N790" s="147">
        <f>+IF(OR($Q790=Parametres!$G$2,$Q790=Parametres!$G$3),I790,C790)</f>
        <v>0</v>
      </c>
      <c r="O790" s="147">
        <f>+IF(OR($Q790=Parametres!$G$2,$Q790=Parametres!$G$3),J790,D790)</f>
        <v>0</v>
      </c>
      <c r="P790" s="147">
        <f>+IF(OR($Q790=Parametres!$G$2,$Q790=Parametres!$G$3),K790,E790)</f>
        <v>0</v>
      </c>
      <c r="Q790" s="146">
        <f t="shared" ref="Q790:S790" si="796">+F790</f>
        <v>0</v>
      </c>
      <c r="R790" s="145">
        <f t="shared" si="796"/>
        <v>0</v>
      </c>
      <c r="S790" s="146">
        <f t="shared" si="796"/>
        <v>0</v>
      </c>
      <c r="T790" s="150" t="e">
        <f>+VLOOKUP($L790,Data_Validation!$A:$D,1,0)</f>
        <v>#N/A</v>
      </c>
      <c r="U790" s="150" t="e">
        <f>+VLOOKUP($L790,Data_Validation!$A:$D,3,0)</f>
        <v>#N/A</v>
      </c>
      <c r="V790" s="150" t="e">
        <f>+VLOOKUP($L790,Data_Validation!$A:$D,4,0)</f>
        <v>#N/A</v>
      </c>
      <c r="W790" s="150" t="e">
        <f>+VLOOKUP($L790,Data_Validation!$A:$E,5,0)</f>
        <v>#N/A</v>
      </c>
      <c r="X790" s="150" t="e">
        <f>+VLOOKUP($L790,Data_Validation!$A:$F,6,0)</f>
        <v>#N/A</v>
      </c>
    </row>
    <row r="791" spans="1:24" ht="15.75" customHeight="1">
      <c r="A791" s="141"/>
      <c r="B791" s="141"/>
      <c r="C791" s="151"/>
      <c r="D791" s="151"/>
      <c r="E791" s="151"/>
      <c r="F791" s="141"/>
      <c r="G791" s="141"/>
      <c r="H791" s="182"/>
      <c r="I791" s="182"/>
      <c r="J791" s="182"/>
      <c r="K791" s="182"/>
      <c r="L791" s="145">
        <f t="shared" si="771"/>
        <v>0</v>
      </c>
      <c r="M791" s="146">
        <f t="shared" si="772"/>
        <v>0</v>
      </c>
      <c r="N791" s="147">
        <f>+IF(OR($Q791=Parametres!$G$2,$Q791=Parametres!$G$3),I791,C791)</f>
        <v>0</v>
      </c>
      <c r="O791" s="147">
        <f>+IF(OR($Q791=Parametres!$G$2,$Q791=Parametres!$G$3),J791,D791)</f>
        <v>0</v>
      </c>
      <c r="P791" s="147">
        <f>+IF(OR($Q791=Parametres!$G$2,$Q791=Parametres!$G$3),K791,E791)</f>
        <v>0</v>
      </c>
      <c r="Q791" s="146">
        <f t="shared" ref="Q791:S791" si="797">+F791</f>
        <v>0</v>
      </c>
      <c r="R791" s="145">
        <f t="shared" si="797"/>
        <v>0</v>
      </c>
      <c r="S791" s="146">
        <f t="shared" si="797"/>
        <v>0</v>
      </c>
      <c r="T791" s="150" t="e">
        <f>+VLOOKUP($L791,Data_Validation!$A:$D,1,0)</f>
        <v>#N/A</v>
      </c>
      <c r="U791" s="150" t="e">
        <f>+VLOOKUP($L791,Data_Validation!$A:$D,3,0)</f>
        <v>#N/A</v>
      </c>
      <c r="V791" s="150" t="e">
        <f>+VLOOKUP($L791,Data_Validation!$A:$D,4,0)</f>
        <v>#N/A</v>
      </c>
      <c r="W791" s="150" t="e">
        <f>+VLOOKUP($L791,Data_Validation!$A:$E,5,0)</f>
        <v>#N/A</v>
      </c>
      <c r="X791" s="150" t="e">
        <f>+VLOOKUP($L791,Data_Validation!$A:$F,6,0)</f>
        <v>#N/A</v>
      </c>
    </row>
    <row r="792" spans="1:24" ht="15.75" customHeight="1">
      <c r="A792" s="141"/>
      <c r="B792" s="141"/>
      <c r="C792" s="151"/>
      <c r="D792" s="151"/>
      <c r="E792" s="151"/>
      <c r="F792" s="141"/>
      <c r="G792" s="141"/>
      <c r="H792" s="182"/>
      <c r="I792" s="182"/>
      <c r="J792" s="182"/>
      <c r="K792" s="182"/>
      <c r="L792" s="145">
        <f t="shared" si="771"/>
        <v>0</v>
      </c>
      <c r="M792" s="146">
        <f t="shared" si="772"/>
        <v>0</v>
      </c>
      <c r="N792" s="147">
        <f>+IF(OR($Q792=Parametres!$G$2,$Q792=Parametres!$G$3),I792,C792)</f>
        <v>0</v>
      </c>
      <c r="O792" s="147">
        <f>+IF(OR($Q792=Parametres!$G$2,$Q792=Parametres!$G$3),J792,D792)</f>
        <v>0</v>
      </c>
      <c r="P792" s="147">
        <f>+IF(OR($Q792=Parametres!$G$2,$Q792=Parametres!$G$3),K792,E792)</f>
        <v>0</v>
      </c>
      <c r="Q792" s="146">
        <f t="shared" ref="Q792:S792" si="798">+F792</f>
        <v>0</v>
      </c>
      <c r="R792" s="145">
        <f t="shared" si="798"/>
        <v>0</v>
      </c>
      <c r="S792" s="146">
        <f t="shared" si="798"/>
        <v>0</v>
      </c>
      <c r="T792" s="150" t="e">
        <f>+VLOOKUP($L792,Data_Validation!$A:$D,1,0)</f>
        <v>#N/A</v>
      </c>
      <c r="U792" s="150" t="e">
        <f>+VLOOKUP($L792,Data_Validation!$A:$D,3,0)</f>
        <v>#N/A</v>
      </c>
      <c r="V792" s="150" t="e">
        <f>+VLOOKUP($L792,Data_Validation!$A:$D,4,0)</f>
        <v>#N/A</v>
      </c>
      <c r="W792" s="150" t="e">
        <f>+VLOOKUP($L792,Data_Validation!$A:$E,5,0)</f>
        <v>#N/A</v>
      </c>
      <c r="X792" s="150" t="e">
        <f>+VLOOKUP($L792,Data_Validation!$A:$F,6,0)</f>
        <v>#N/A</v>
      </c>
    </row>
    <row r="793" spans="1:24" ht="15.75" customHeight="1">
      <c r="A793" s="141"/>
      <c r="B793" s="141"/>
      <c r="C793" s="151"/>
      <c r="D793" s="151"/>
      <c r="E793" s="151"/>
      <c r="F793" s="141"/>
      <c r="G793" s="141"/>
      <c r="H793" s="182"/>
      <c r="I793" s="182"/>
      <c r="J793" s="182"/>
      <c r="K793" s="182"/>
      <c r="L793" s="145">
        <f t="shared" si="771"/>
        <v>0</v>
      </c>
      <c r="M793" s="146">
        <f t="shared" si="772"/>
        <v>0</v>
      </c>
      <c r="N793" s="147">
        <f>+IF(OR($Q793=Parametres!$G$2,$Q793=Parametres!$G$3),I793,C793)</f>
        <v>0</v>
      </c>
      <c r="O793" s="147">
        <f>+IF(OR($Q793=Parametres!$G$2,$Q793=Parametres!$G$3),J793,D793)</f>
        <v>0</v>
      </c>
      <c r="P793" s="147">
        <f>+IF(OR($Q793=Parametres!$G$2,$Q793=Parametres!$G$3),K793,E793)</f>
        <v>0</v>
      </c>
      <c r="Q793" s="146">
        <f t="shared" ref="Q793:S793" si="799">+F793</f>
        <v>0</v>
      </c>
      <c r="R793" s="145">
        <f t="shared" si="799"/>
        <v>0</v>
      </c>
      <c r="S793" s="146">
        <f t="shared" si="799"/>
        <v>0</v>
      </c>
      <c r="T793" s="150" t="e">
        <f>+VLOOKUP($L793,Data_Validation!$A:$D,1,0)</f>
        <v>#N/A</v>
      </c>
      <c r="U793" s="150" t="e">
        <f>+VLOOKUP($L793,Data_Validation!$A:$D,3,0)</f>
        <v>#N/A</v>
      </c>
      <c r="V793" s="150" t="e">
        <f>+VLOOKUP($L793,Data_Validation!$A:$D,4,0)</f>
        <v>#N/A</v>
      </c>
      <c r="W793" s="150" t="e">
        <f>+VLOOKUP($L793,Data_Validation!$A:$E,5,0)</f>
        <v>#N/A</v>
      </c>
      <c r="X793" s="150" t="e">
        <f>+VLOOKUP($L793,Data_Validation!$A:$F,6,0)</f>
        <v>#N/A</v>
      </c>
    </row>
    <row r="794" spans="1:24" ht="15.75" customHeight="1">
      <c r="A794" s="141"/>
      <c r="B794" s="141"/>
      <c r="C794" s="151"/>
      <c r="D794" s="151"/>
      <c r="E794" s="151"/>
      <c r="F794" s="141"/>
      <c r="G794" s="141"/>
      <c r="H794" s="182"/>
      <c r="I794" s="182"/>
      <c r="J794" s="182"/>
      <c r="K794" s="182"/>
      <c r="L794" s="145">
        <f t="shared" si="771"/>
        <v>0</v>
      </c>
      <c r="M794" s="146">
        <f t="shared" si="772"/>
        <v>0</v>
      </c>
      <c r="N794" s="147">
        <f>+IF(OR($Q794=Parametres!$G$2,$Q794=Parametres!$G$3),I794,C794)</f>
        <v>0</v>
      </c>
      <c r="O794" s="147">
        <f>+IF(OR($Q794=Parametres!$G$2,$Q794=Parametres!$G$3),J794,D794)</f>
        <v>0</v>
      </c>
      <c r="P794" s="147">
        <f>+IF(OR($Q794=Parametres!$G$2,$Q794=Parametres!$G$3),K794,E794)</f>
        <v>0</v>
      </c>
      <c r="Q794" s="146">
        <f t="shared" ref="Q794:S794" si="800">+F794</f>
        <v>0</v>
      </c>
      <c r="R794" s="145">
        <f t="shared" si="800"/>
        <v>0</v>
      </c>
      <c r="S794" s="146">
        <f t="shared" si="800"/>
        <v>0</v>
      </c>
      <c r="T794" s="150" t="e">
        <f>+VLOOKUP($L794,Data_Validation!$A:$D,1,0)</f>
        <v>#N/A</v>
      </c>
      <c r="U794" s="150" t="e">
        <f>+VLOOKUP($L794,Data_Validation!$A:$D,3,0)</f>
        <v>#N/A</v>
      </c>
      <c r="V794" s="150" t="e">
        <f>+VLOOKUP($L794,Data_Validation!$A:$D,4,0)</f>
        <v>#N/A</v>
      </c>
      <c r="W794" s="150" t="e">
        <f>+VLOOKUP($L794,Data_Validation!$A:$E,5,0)</f>
        <v>#N/A</v>
      </c>
      <c r="X794" s="150" t="e">
        <f>+VLOOKUP($L794,Data_Validation!$A:$F,6,0)</f>
        <v>#N/A</v>
      </c>
    </row>
    <row r="795" spans="1:24" ht="15.75" customHeight="1">
      <c r="A795" s="141"/>
      <c r="B795" s="141"/>
      <c r="C795" s="151"/>
      <c r="D795" s="151"/>
      <c r="E795" s="151"/>
      <c r="F795" s="141"/>
      <c r="G795" s="141"/>
      <c r="H795" s="182"/>
      <c r="I795" s="182"/>
      <c r="J795" s="182"/>
      <c r="K795" s="182"/>
      <c r="L795" s="145">
        <f t="shared" si="771"/>
        <v>0</v>
      </c>
      <c r="M795" s="146">
        <f t="shared" si="772"/>
        <v>0</v>
      </c>
      <c r="N795" s="147">
        <f>+IF(OR($Q795=Parametres!$G$2,$Q795=Parametres!$G$3),I795,C795)</f>
        <v>0</v>
      </c>
      <c r="O795" s="147">
        <f>+IF(OR($Q795=Parametres!$G$2,$Q795=Parametres!$G$3),J795,D795)</f>
        <v>0</v>
      </c>
      <c r="P795" s="147">
        <f>+IF(OR($Q795=Parametres!$G$2,$Q795=Parametres!$G$3),K795,E795)</f>
        <v>0</v>
      </c>
      <c r="Q795" s="146">
        <f t="shared" ref="Q795:S795" si="801">+F795</f>
        <v>0</v>
      </c>
      <c r="R795" s="145">
        <f t="shared" si="801"/>
        <v>0</v>
      </c>
      <c r="S795" s="146">
        <f t="shared" si="801"/>
        <v>0</v>
      </c>
      <c r="T795" s="150" t="e">
        <f>+VLOOKUP($L795,Data_Validation!$A:$D,1,0)</f>
        <v>#N/A</v>
      </c>
      <c r="U795" s="150" t="e">
        <f>+VLOOKUP($L795,Data_Validation!$A:$D,3,0)</f>
        <v>#N/A</v>
      </c>
      <c r="V795" s="150" t="e">
        <f>+VLOOKUP($L795,Data_Validation!$A:$D,4,0)</f>
        <v>#N/A</v>
      </c>
      <c r="W795" s="150" t="e">
        <f>+VLOOKUP($L795,Data_Validation!$A:$E,5,0)</f>
        <v>#N/A</v>
      </c>
      <c r="X795" s="150" t="e">
        <f>+VLOOKUP($L795,Data_Validation!$A:$F,6,0)</f>
        <v>#N/A</v>
      </c>
    </row>
    <row r="796" spans="1:24" ht="15.75" customHeight="1">
      <c r="A796" s="141"/>
      <c r="B796" s="141"/>
      <c r="C796" s="151"/>
      <c r="D796" s="151"/>
      <c r="E796" s="151"/>
      <c r="F796" s="141"/>
      <c r="G796" s="141"/>
      <c r="H796" s="182"/>
      <c r="I796" s="182"/>
      <c r="J796" s="182"/>
      <c r="K796" s="182"/>
      <c r="L796" s="145">
        <f t="shared" si="771"/>
        <v>0</v>
      </c>
      <c r="M796" s="146">
        <f t="shared" si="772"/>
        <v>0</v>
      </c>
      <c r="N796" s="147">
        <f>+IF(OR($Q796=Parametres!$G$2,$Q796=Parametres!$G$3),I796,C796)</f>
        <v>0</v>
      </c>
      <c r="O796" s="147">
        <f>+IF(OR($Q796=Parametres!$G$2,$Q796=Parametres!$G$3),J796,D796)</f>
        <v>0</v>
      </c>
      <c r="P796" s="147">
        <f>+IF(OR($Q796=Parametres!$G$2,$Q796=Parametres!$G$3),K796,E796)</f>
        <v>0</v>
      </c>
      <c r="Q796" s="146">
        <f t="shared" ref="Q796:S796" si="802">+F796</f>
        <v>0</v>
      </c>
      <c r="R796" s="145">
        <f t="shared" si="802"/>
        <v>0</v>
      </c>
      <c r="S796" s="146">
        <f t="shared" si="802"/>
        <v>0</v>
      </c>
      <c r="T796" s="150" t="e">
        <f>+VLOOKUP($L796,Data_Validation!$A:$D,1,0)</f>
        <v>#N/A</v>
      </c>
      <c r="U796" s="150" t="e">
        <f>+VLOOKUP($L796,Data_Validation!$A:$D,3,0)</f>
        <v>#N/A</v>
      </c>
      <c r="V796" s="150" t="e">
        <f>+VLOOKUP($L796,Data_Validation!$A:$D,4,0)</f>
        <v>#N/A</v>
      </c>
      <c r="W796" s="150" t="e">
        <f>+VLOOKUP($L796,Data_Validation!$A:$E,5,0)</f>
        <v>#N/A</v>
      </c>
      <c r="X796" s="150" t="e">
        <f>+VLOOKUP($L796,Data_Validation!$A:$F,6,0)</f>
        <v>#N/A</v>
      </c>
    </row>
    <row r="797" spans="1:24" ht="15.75" customHeight="1">
      <c r="A797" s="141"/>
      <c r="B797" s="141"/>
      <c r="C797" s="151"/>
      <c r="D797" s="151"/>
      <c r="E797" s="151"/>
      <c r="F797" s="141"/>
      <c r="G797" s="141"/>
      <c r="H797" s="182"/>
      <c r="I797" s="182"/>
      <c r="J797" s="182"/>
      <c r="K797" s="182"/>
      <c r="L797" s="145">
        <f t="shared" si="771"/>
        <v>0</v>
      </c>
      <c r="M797" s="146">
        <f t="shared" si="772"/>
        <v>0</v>
      </c>
      <c r="N797" s="147">
        <f>+IF(OR($Q797=Parametres!$G$2,$Q797=Parametres!$G$3),I797,C797)</f>
        <v>0</v>
      </c>
      <c r="O797" s="147">
        <f>+IF(OR($Q797=Parametres!$G$2,$Q797=Parametres!$G$3),J797,D797)</f>
        <v>0</v>
      </c>
      <c r="P797" s="147">
        <f>+IF(OR($Q797=Parametres!$G$2,$Q797=Parametres!$G$3),K797,E797)</f>
        <v>0</v>
      </c>
      <c r="Q797" s="146">
        <f t="shared" ref="Q797:S797" si="803">+F797</f>
        <v>0</v>
      </c>
      <c r="R797" s="145">
        <f t="shared" si="803"/>
        <v>0</v>
      </c>
      <c r="S797" s="146">
        <f t="shared" si="803"/>
        <v>0</v>
      </c>
      <c r="T797" s="150" t="e">
        <f>+VLOOKUP($L797,Data_Validation!$A:$D,1,0)</f>
        <v>#N/A</v>
      </c>
      <c r="U797" s="150" t="e">
        <f>+VLOOKUP($L797,Data_Validation!$A:$D,3,0)</f>
        <v>#N/A</v>
      </c>
      <c r="V797" s="150" t="e">
        <f>+VLOOKUP($L797,Data_Validation!$A:$D,4,0)</f>
        <v>#N/A</v>
      </c>
      <c r="W797" s="150" t="e">
        <f>+VLOOKUP($L797,Data_Validation!$A:$E,5,0)</f>
        <v>#N/A</v>
      </c>
      <c r="X797" s="150" t="e">
        <f>+VLOOKUP($L797,Data_Validation!$A:$F,6,0)</f>
        <v>#N/A</v>
      </c>
    </row>
    <row r="798" spans="1:24" ht="15.75" customHeight="1">
      <c r="A798" s="141"/>
      <c r="B798" s="141"/>
      <c r="C798" s="151"/>
      <c r="D798" s="151"/>
      <c r="E798" s="151"/>
      <c r="F798" s="141"/>
      <c r="G798" s="141"/>
      <c r="H798" s="182"/>
      <c r="I798" s="182"/>
      <c r="J798" s="182"/>
      <c r="K798" s="182"/>
      <c r="L798" s="145">
        <f t="shared" si="771"/>
        <v>0</v>
      </c>
      <c r="M798" s="146">
        <f t="shared" si="772"/>
        <v>0</v>
      </c>
      <c r="N798" s="147">
        <f>+IF(OR($Q798=Parametres!$G$2,$Q798=Parametres!$G$3),I798,C798)</f>
        <v>0</v>
      </c>
      <c r="O798" s="147">
        <f>+IF(OR($Q798=Parametres!$G$2,$Q798=Parametres!$G$3),J798,D798)</f>
        <v>0</v>
      </c>
      <c r="P798" s="147">
        <f>+IF(OR($Q798=Parametres!$G$2,$Q798=Parametres!$G$3),K798,E798)</f>
        <v>0</v>
      </c>
      <c r="Q798" s="146">
        <f t="shared" ref="Q798:S798" si="804">+F798</f>
        <v>0</v>
      </c>
      <c r="R798" s="145">
        <f t="shared" si="804"/>
        <v>0</v>
      </c>
      <c r="S798" s="146">
        <f t="shared" si="804"/>
        <v>0</v>
      </c>
      <c r="T798" s="150" t="e">
        <f>+VLOOKUP($L798,Data_Validation!$A:$D,1,0)</f>
        <v>#N/A</v>
      </c>
      <c r="U798" s="150" t="e">
        <f>+VLOOKUP($L798,Data_Validation!$A:$D,3,0)</f>
        <v>#N/A</v>
      </c>
      <c r="V798" s="150" t="e">
        <f>+VLOOKUP($L798,Data_Validation!$A:$D,4,0)</f>
        <v>#N/A</v>
      </c>
      <c r="W798" s="150" t="e">
        <f>+VLOOKUP($L798,Data_Validation!$A:$E,5,0)</f>
        <v>#N/A</v>
      </c>
      <c r="X798" s="150" t="e">
        <f>+VLOOKUP($L798,Data_Validation!$A:$F,6,0)</f>
        <v>#N/A</v>
      </c>
    </row>
    <row r="799" spans="1:24" ht="15.75" customHeight="1">
      <c r="A799" s="141"/>
      <c r="B799" s="141"/>
      <c r="C799" s="151"/>
      <c r="D799" s="151"/>
      <c r="E799" s="151"/>
      <c r="F799" s="141"/>
      <c r="G799" s="141"/>
      <c r="H799" s="182"/>
      <c r="I799" s="182"/>
      <c r="J799" s="182"/>
      <c r="K799" s="182"/>
      <c r="L799" s="145">
        <f t="shared" si="771"/>
        <v>0</v>
      </c>
      <c r="M799" s="146">
        <f t="shared" si="772"/>
        <v>0</v>
      </c>
      <c r="N799" s="147">
        <f>+IF(OR($Q799=Parametres!$G$2,$Q799=Parametres!$G$3),I799,C799)</f>
        <v>0</v>
      </c>
      <c r="O799" s="147">
        <f>+IF(OR($Q799=Parametres!$G$2,$Q799=Parametres!$G$3),J799,D799)</f>
        <v>0</v>
      </c>
      <c r="P799" s="147">
        <f>+IF(OR($Q799=Parametres!$G$2,$Q799=Parametres!$G$3),K799,E799)</f>
        <v>0</v>
      </c>
      <c r="Q799" s="146">
        <f t="shared" ref="Q799:S799" si="805">+F799</f>
        <v>0</v>
      </c>
      <c r="R799" s="145">
        <f t="shared" si="805"/>
        <v>0</v>
      </c>
      <c r="S799" s="146">
        <f t="shared" si="805"/>
        <v>0</v>
      </c>
      <c r="T799" s="150" t="e">
        <f>+VLOOKUP($L799,Data_Validation!$A:$D,1,0)</f>
        <v>#N/A</v>
      </c>
      <c r="U799" s="150" t="e">
        <f>+VLOOKUP($L799,Data_Validation!$A:$D,3,0)</f>
        <v>#N/A</v>
      </c>
      <c r="V799" s="150" t="e">
        <f>+VLOOKUP($L799,Data_Validation!$A:$D,4,0)</f>
        <v>#N/A</v>
      </c>
      <c r="W799" s="150" t="e">
        <f>+VLOOKUP($L799,Data_Validation!$A:$E,5,0)</f>
        <v>#N/A</v>
      </c>
      <c r="X799" s="150" t="e">
        <f>+VLOOKUP($L799,Data_Validation!$A:$F,6,0)</f>
        <v>#N/A</v>
      </c>
    </row>
    <row r="800" spans="1:24" ht="15.75" customHeight="1">
      <c r="A800" s="141"/>
      <c r="B800" s="141"/>
      <c r="C800" s="151"/>
      <c r="D800" s="151"/>
      <c r="E800" s="151"/>
      <c r="F800" s="141"/>
      <c r="G800" s="141"/>
      <c r="H800" s="182"/>
      <c r="I800" s="182"/>
      <c r="J800" s="182"/>
      <c r="K800" s="182"/>
      <c r="L800" s="145">
        <f t="shared" si="771"/>
        <v>0</v>
      </c>
      <c r="M800" s="146">
        <f t="shared" si="772"/>
        <v>0</v>
      </c>
      <c r="N800" s="147">
        <f>+IF(OR($Q800=Parametres!$G$2,$Q800=Parametres!$G$3),I800,C800)</f>
        <v>0</v>
      </c>
      <c r="O800" s="147">
        <f>+IF(OR($Q800=Parametres!$G$2,$Q800=Parametres!$G$3),J800,D800)</f>
        <v>0</v>
      </c>
      <c r="P800" s="147">
        <f>+IF(OR($Q800=Parametres!$G$2,$Q800=Parametres!$G$3),K800,E800)</f>
        <v>0</v>
      </c>
      <c r="Q800" s="146">
        <f t="shared" ref="Q800:S800" si="806">+F800</f>
        <v>0</v>
      </c>
      <c r="R800" s="145">
        <f t="shared" si="806"/>
        <v>0</v>
      </c>
      <c r="S800" s="146">
        <f t="shared" si="806"/>
        <v>0</v>
      </c>
      <c r="T800" s="150" t="e">
        <f>+VLOOKUP($L800,Data_Validation!$A:$D,1,0)</f>
        <v>#N/A</v>
      </c>
      <c r="U800" s="150" t="e">
        <f>+VLOOKUP($L800,Data_Validation!$A:$D,3,0)</f>
        <v>#N/A</v>
      </c>
      <c r="V800" s="150" t="e">
        <f>+VLOOKUP($L800,Data_Validation!$A:$D,4,0)</f>
        <v>#N/A</v>
      </c>
      <c r="W800" s="150" t="e">
        <f>+VLOOKUP($L800,Data_Validation!$A:$E,5,0)</f>
        <v>#N/A</v>
      </c>
      <c r="X800" s="150" t="e">
        <f>+VLOOKUP($L800,Data_Validation!$A:$F,6,0)</f>
        <v>#N/A</v>
      </c>
    </row>
    <row r="801" spans="1:24" ht="15.75" customHeight="1">
      <c r="A801" s="141"/>
      <c r="B801" s="141"/>
      <c r="C801" s="151"/>
      <c r="D801" s="151"/>
      <c r="E801" s="151"/>
      <c r="F801" s="141"/>
      <c r="G801" s="141"/>
      <c r="H801" s="182"/>
      <c r="I801" s="182"/>
      <c r="J801" s="182"/>
      <c r="K801" s="182"/>
      <c r="L801" s="145">
        <f t="shared" si="771"/>
        <v>0</v>
      </c>
      <c r="M801" s="146">
        <f t="shared" si="772"/>
        <v>0</v>
      </c>
      <c r="N801" s="147">
        <f>+IF(OR($Q801=Parametres!$G$2,$Q801=Parametres!$G$3),I801,C801)</f>
        <v>0</v>
      </c>
      <c r="O801" s="147">
        <f>+IF(OR($Q801=Parametres!$G$2,$Q801=Parametres!$G$3),J801,D801)</f>
        <v>0</v>
      </c>
      <c r="P801" s="147">
        <f>+IF(OR($Q801=Parametres!$G$2,$Q801=Parametres!$G$3),K801,E801)</f>
        <v>0</v>
      </c>
      <c r="Q801" s="146">
        <f t="shared" ref="Q801:S801" si="807">+F801</f>
        <v>0</v>
      </c>
      <c r="R801" s="145">
        <f t="shared" si="807"/>
        <v>0</v>
      </c>
      <c r="S801" s="146">
        <f t="shared" si="807"/>
        <v>0</v>
      </c>
      <c r="T801" s="150" t="e">
        <f>+VLOOKUP($L801,Data_Validation!$A:$D,1,0)</f>
        <v>#N/A</v>
      </c>
      <c r="U801" s="150" t="e">
        <f>+VLOOKUP($L801,Data_Validation!$A:$D,3,0)</f>
        <v>#N/A</v>
      </c>
      <c r="V801" s="150" t="e">
        <f>+VLOOKUP($L801,Data_Validation!$A:$D,4,0)</f>
        <v>#N/A</v>
      </c>
      <c r="W801" s="150" t="e">
        <f>+VLOOKUP($L801,Data_Validation!$A:$E,5,0)</f>
        <v>#N/A</v>
      </c>
      <c r="X801" s="150" t="e">
        <f>+VLOOKUP($L801,Data_Validation!$A:$F,6,0)</f>
        <v>#N/A</v>
      </c>
    </row>
    <row r="802" spans="1:24" ht="15.75" customHeight="1">
      <c r="A802" s="141"/>
      <c r="B802" s="141"/>
      <c r="C802" s="151"/>
      <c r="D802" s="151"/>
      <c r="E802" s="151"/>
      <c r="F802" s="141"/>
      <c r="G802" s="141"/>
      <c r="H802" s="182"/>
      <c r="I802" s="182"/>
      <c r="J802" s="182"/>
      <c r="K802" s="182"/>
      <c r="L802" s="145">
        <f t="shared" si="771"/>
        <v>0</v>
      </c>
      <c r="M802" s="146">
        <f t="shared" si="772"/>
        <v>0</v>
      </c>
      <c r="N802" s="147">
        <f>+IF(OR($Q802=Parametres!$G$2,$Q802=Parametres!$G$3),I802,C802)</f>
        <v>0</v>
      </c>
      <c r="O802" s="147">
        <f>+IF(OR($Q802=Parametres!$G$2,$Q802=Parametres!$G$3),J802,D802)</f>
        <v>0</v>
      </c>
      <c r="P802" s="147">
        <f>+IF(OR($Q802=Parametres!$G$2,$Q802=Parametres!$G$3),K802,E802)</f>
        <v>0</v>
      </c>
      <c r="Q802" s="146">
        <f t="shared" ref="Q802:S802" si="808">+F802</f>
        <v>0</v>
      </c>
      <c r="R802" s="145">
        <f t="shared" si="808"/>
        <v>0</v>
      </c>
      <c r="S802" s="146">
        <f t="shared" si="808"/>
        <v>0</v>
      </c>
      <c r="T802" s="150" t="e">
        <f>+VLOOKUP($L802,Data_Validation!$A:$D,1,0)</f>
        <v>#N/A</v>
      </c>
      <c r="U802" s="150" t="e">
        <f>+VLOOKUP($L802,Data_Validation!$A:$D,3,0)</f>
        <v>#N/A</v>
      </c>
      <c r="V802" s="150" t="e">
        <f>+VLOOKUP($L802,Data_Validation!$A:$D,4,0)</f>
        <v>#N/A</v>
      </c>
      <c r="W802" s="150" t="e">
        <f>+VLOOKUP($L802,Data_Validation!$A:$E,5,0)</f>
        <v>#N/A</v>
      </c>
      <c r="X802" s="150" t="e">
        <f>+VLOOKUP($L802,Data_Validation!$A:$F,6,0)</f>
        <v>#N/A</v>
      </c>
    </row>
    <row r="803" spans="1:24" ht="15.75" customHeight="1">
      <c r="A803" s="141"/>
      <c r="B803" s="141"/>
      <c r="C803" s="151"/>
      <c r="D803" s="151"/>
      <c r="E803" s="151"/>
      <c r="F803" s="141"/>
      <c r="G803" s="141"/>
      <c r="H803" s="182"/>
      <c r="I803" s="182"/>
      <c r="J803" s="182"/>
      <c r="K803" s="182"/>
      <c r="L803" s="145">
        <f t="shared" si="771"/>
        <v>0</v>
      </c>
      <c r="M803" s="146">
        <f t="shared" si="772"/>
        <v>0</v>
      </c>
      <c r="N803" s="147">
        <f>+IF(OR($Q803=Parametres!$G$2,$Q803=Parametres!$G$3),I803,C803)</f>
        <v>0</v>
      </c>
      <c r="O803" s="147">
        <f>+IF(OR($Q803=Parametres!$G$2,$Q803=Parametres!$G$3),J803,D803)</f>
        <v>0</v>
      </c>
      <c r="P803" s="147">
        <f>+IF(OR($Q803=Parametres!$G$2,$Q803=Parametres!$G$3),K803,E803)</f>
        <v>0</v>
      </c>
      <c r="Q803" s="146">
        <f t="shared" ref="Q803:S803" si="809">+F803</f>
        <v>0</v>
      </c>
      <c r="R803" s="145">
        <f t="shared" si="809"/>
        <v>0</v>
      </c>
      <c r="S803" s="146">
        <f t="shared" si="809"/>
        <v>0</v>
      </c>
      <c r="T803" s="150" t="e">
        <f>+VLOOKUP($L803,Data_Validation!$A:$D,1,0)</f>
        <v>#N/A</v>
      </c>
      <c r="U803" s="150" t="e">
        <f>+VLOOKUP($L803,Data_Validation!$A:$D,3,0)</f>
        <v>#N/A</v>
      </c>
      <c r="V803" s="150" t="e">
        <f>+VLOOKUP($L803,Data_Validation!$A:$D,4,0)</f>
        <v>#N/A</v>
      </c>
      <c r="W803" s="150" t="e">
        <f>+VLOOKUP($L803,Data_Validation!$A:$E,5,0)</f>
        <v>#N/A</v>
      </c>
      <c r="X803" s="150" t="e">
        <f>+VLOOKUP($L803,Data_Validation!$A:$F,6,0)</f>
        <v>#N/A</v>
      </c>
    </row>
    <row r="804" spans="1:24" ht="15.75" customHeight="1">
      <c r="A804" s="141"/>
      <c r="B804" s="141"/>
      <c r="C804" s="151"/>
      <c r="D804" s="151"/>
      <c r="E804" s="151"/>
      <c r="F804" s="141"/>
      <c r="G804" s="141"/>
      <c r="H804" s="182"/>
      <c r="I804" s="182"/>
      <c r="J804" s="182"/>
      <c r="K804" s="182"/>
      <c r="L804" s="145">
        <f t="shared" si="771"/>
        <v>0</v>
      </c>
      <c r="M804" s="146">
        <f t="shared" si="772"/>
        <v>0</v>
      </c>
      <c r="N804" s="147">
        <f>+IF(OR($Q804=Parametres!$G$2,$Q804=Parametres!$G$3),I804,C804)</f>
        <v>0</v>
      </c>
      <c r="O804" s="147">
        <f>+IF(OR($Q804=Parametres!$G$2,$Q804=Parametres!$G$3),J804,D804)</f>
        <v>0</v>
      </c>
      <c r="P804" s="147">
        <f>+IF(OR($Q804=Parametres!$G$2,$Q804=Parametres!$G$3),K804,E804)</f>
        <v>0</v>
      </c>
      <c r="Q804" s="146">
        <f t="shared" ref="Q804:S804" si="810">+F804</f>
        <v>0</v>
      </c>
      <c r="R804" s="145">
        <f t="shared" si="810"/>
        <v>0</v>
      </c>
      <c r="S804" s="146">
        <f t="shared" si="810"/>
        <v>0</v>
      </c>
      <c r="T804" s="150" t="e">
        <f>+VLOOKUP($L804,Data_Validation!$A:$D,1,0)</f>
        <v>#N/A</v>
      </c>
      <c r="U804" s="150" t="e">
        <f>+VLOOKUP($L804,Data_Validation!$A:$D,3,0)</f>
        <v>#N/A</v>
      </c>
      <c r="V804" s="150" t="e">
        <f>+VLOOKUP($L804,Data_Validation!$A:$D,4,0)</f>
        <v>#N/A</v>
      </c>
      <c r="W804" s="150" t="e">
        <f>+VLOOKUP($L804,Data_Validation!$A:$E,5,0)</f>
        <v>#N/A</v>
      </c>
      <c r="X804" s="150" t="e">
        <f>+VLOOKUP($L804,Data_Validation!$A:$F,6,0)</f>
        <v>#N/A</v>
      </c>
    </row>
    <row r="805" spans="1:24" ht="15.75" customHeight="1">
      <c r="A805" s="141"/>
      <c r="B805" s="141"/>
      <c r="C805" s="151"/>
      <c r="D805" s="151"/>
      <c r="E805" s="151"/>
      <c r="F805" s="141"/>
      <c r="G805" s="141"/>
      <c r="H805" s="182"/>
      <c r="I805" s="182"/>
      <c r="J805" s="182"/>
      <c r="K805" s="182"/>
      <c r="L805" s="145">
        <f t="shared" si="771"/>
        <v>0</v>
      </c>
      <c r="M805" s="146">
        <f t="shared" si="772"/>
        <v>0</v>
      </c>
      <c r="N805" s="147">
        <f>+IF(OR($Q805=Parametres!$G$2,$Q805=Parametres!$G$3),I805,C805)</f>
        <v>0</v>
      </c>
      <c r="O805" s="147">
        <f>+IF(OR($Q805=Parametres!$G$2,$Q805=Parametres!$G$3),J805,D805)</f>
        <v>0</v>
      </c>
      <c r="P805" s="147">
        <f>+IF(OR($Q805=Parametres!$G$2,$Q805=Parametres!$G$3),K805,E805)</f>
        <v>0</v>
      </c>
      <c r="Q805" s="146">
        <f t="shared" ref="Q805:S805" si="811">+F805</f>
        <v>0</v>
      </c>
      <c r="R805" s="145">
        <f t="shared" si="811"/>
        <v>0</v>
      </c>
      <c r="S805" s="146">
        <f t="shared" si="811"/>
        <v>0</v>
      </c>
      <c r="T805" s="150" t="e">
        <f>+VLOOKUP($L805,Data_Validation!$A:$D,1,0)</f>
        <v>#N/A</v>
      </c>
      <c r="U805" s="150" t="e">
        <f>+VLOOKUP($L805,Data_Validation!$A:$D,3,0)</f>
        <v>#N/A</v>
      </c>
      <c r="V805" s="150" t="e">
        <f>+VLOOKUP($L805,Data_Validation!$A:$D,4,0)</f>
        <v>#N/A</v>
      </c>
      <c r="W805" s="150" t="e">
        <f>+VLOOKUP($L805,Data_Validation!$A:$E,5,0)</f>
        <v>#N/A</v>
      </c>
      <c r="X805" s="150" t="e">
        <f>+VLOOKUP($L805,Data_Validation!$A:$F,6,0)</f>
        <v>#N/A</v>
      </c>
    </row>
    <row r="806" spans="1:24" ht="15.75" customHeight="1">
      <c r="A806" s="141"/>
      <c r="B806" s="141"/>
      <c r="C806" s="151"/>
      <c r="D806" s="151"/>
      <c r="E806" s="151"/>
      <c r="F806" s="141"/>
      <c r="G806" s="141"/>
      <c r="H806" s="182"/>
      <c r="I806" s="182"/>
      <c r="J806" s="182"/>
      <c r="K806" s="182"/>
      <c r="L806" s="145">
        <f t="shared" si="771"/>
        <v>0</v>
      </c>
      <c r="M806" s="146">
        <f t="shared" si="772"/>
        <v>0</v>
      </c>
      <c r="N806" s="147">
        <f>+IF(OR($Q806=Parametres!$G$2,$Q806=Parametres!$G$3),I806,C806)</f>
        <v>0</v>
      </c>
      <c r="O806" s="147">
        <f>+IF(OR($Q806=Parametres!$G$2,$Q806=Parametres!$G$3),J806,D806)</f>
        <v>0</v>
      </c>
      <c r="P806" s="147">
        <f>+IF(OR($Q806=Parametres!$G$2,$Q806=Parametres!$G$3),K806,E806)</f>
        <v>0</v>
      </c>
      <c r="Q806" s="146">
        <f t="shared" ref="Q806:S806" si="812">+F806</f>
        <v>0</v>
      </c>
      <c r="R806" s="145">
        <f t="shared" si="812"/>
        <v>0</v>
      </c>
      <c r="S806" s="146">
        <f t="shared" si="812"/>
        <v>0</v>
      </c>
      <c r="T806" s="150" t="e">
        <f>+VLOOKUP($L806,Data_Validation!$A:$D,1,0)</f>
        <v>#N/A</v>
      </c>
      <c r="U806" s="150" t="e">
        <f>+VLOOKUP($L806,Data_Validation!$A:$D,3,0)</f>
        <v>#N/A</v>
      </c>
      <c r="V806" s="150" t="e">
        <f>+VLOOKUP($L806,Data_Validation!$A:$D,4,0)</f>
        <v>#N/A</v>
      </c>
      <c r="W806" s="150" t="e">
        <f>+VLOOKUP($L806,Data_Validation!$A:$E,5,0)</f>
        <v>#N/A</v>
      </c>
      <c r="X806" s="150" t="e">
        <f>+VLOOKUP($L806,Data_Validation!$A:$F,6,0)</f>
        <v>#N/A</v>
      </c>
    </row>
    <row r="807" spans="1:24" ht="15.75" customHeight="1">
      <c r="A807" s="141"/>
      <c r="B807" s="141"/>
      <c r="C807" s="151"/>
      <c r="D807" s="151"/>
      <c r="E807" s="151"/>
      <c r="F807" s="141"/>
      <c r="G807" s="141"/>
      <c r="H807" s="182"/>
      <c r="I807" s="182"/>
      <c r="J807" s="182"/>
      <c r="K807" s="182"/>
      <c r="L807" s="145">
        <f t="shared" si="771"/>
        <v>0</v>
      </c>
      <c r="M807" s="146">
        <f t="shared" si="772"/>
        <v>0</v>
      </c>
      <c r="N807" s="147">
        <f>+IF(OR($Q807=Parametres!$G$2,$Q807=Parametres!$G$3),I807,C807)</f>
        <v>0</v>
      </c>
      <c r="O807" s="147">
        <f>+IF(OR($Q807=Parametres!$G$2,$Q807=Parametres!$G$3),J807,D807)</f>
        <v>0</v>
      </c>
      <c r="P807" s="147">
        <f>+IF(OR($Q807=Parametres!$G$2,$Q807=Parametres!$G$3),K807,E807)</f>
        <v>0</v>
      </c>
      <c r="Q807" s="146">
        <f t="shared" ref="Q807:S807" si="813">+F807</f>
        <v>0</v>
      </c>
      <c r="R807" s="145">
        <f t="shared" si="813"/>
        <v>0</v>
      </c>
      <c r="S807" s="146">
        <f t="shared" si="813"/>
        <v>0</v>
      </c>
      <c r="T807" s="150" t="e">
        <f>+VLOOKUP($L807,Data_Validation!$A:$D,1,0)</f>
        <v>#N/A</v>
      </c>
      <c r="U807" s="150" t="e">
        <f>+VLOOKUP($L807,Data_Validation!$A:$D,3,0)</f>
        <v>#N/A</v>
      </c>
      <c r="V807" s="150" t="e">
        <f>+VLOOKUP($L807,Data_Validation!$A:$D,4,0)</f>
        <v>#N/A</v>
      </c>
      <c r="W807" s="150" t="e">
        <f>+VLOOKUP($L807,Data_Validation!$A:$E,5,0)</f>
        <v>#N/A</v>
      </c>
      <c r="X807" s="150" t="e">
        <f>+VLOOKUP($L807,Data_Validation!$A:$F,6,0)</f>
        <v>#N/A</v>
      </c>
    </row>
    <row r="808" spans="1:24" ht="15.75" customHeight="1">
      <c r="A808" s="141"/>
      <c r="B808" s="141"/>
      <c r="C808" s="151"/>
      <c r="D808" s="151"/>
      <c r="E808" s="151"/>
      <c r="F808" s="141"/>
      <c r="G808" s="141"/>
      <c r="H808" s="182"/>
      <c r="I808" s="182"/>
      <c r="J808" s="182"/>
      <c r="K808" s="182"/>
      <c r="L808" s="145">
        <f t="shared" si="771"/>
        <v>0</v>
      </c>
      <c r="M808" s="146">
        <f t="shared" si="772"/>
        <v>0</v>
      </c>
      <c r="N808" s="147">
        <f>+IF(OR($Q808=Parametres!$G$2,$Q808=Parametres!$G$3),I808,C808)</f>
        <v>0</v>
      </c>
      <c r="O808" s="147">
        <f>+IF(OR($Q808=Parametres!$G$2,$Q808=Parametres!$G$3),J808,D808)</f>
        <v>0</v>
      </c>
      <c r="P808" s="147">
        <f>+IF(OR($Q808=Parametres!$G$2,$Q808=Parametres!$G$3),K808,E808)</f>
        <v>0</v>
      </c>
      <c r="Q808" s="146">
        <f t="shared" ref="Q808:S808" si="814">+F808</f>
        <v>0</v>
      </c>
      <c r="R808" s="145">
        <f t="shared" si="814"/>
        <v>0</v>
      </c>
      <c r="S808" s="146">
        <f t="shared" si="814"/>
        <v>0</v>
      </c>
      <c r="T808" s="150" t="e">
        <f>+VLOOKUP($L808,Data_Validation!$A:$D,1,0)</f>
        <v>#N/A</v>
      </c>
      <c r="U808" s="150" t="e">
        <f>+VLOOKUP($L808,Data_Validation!$A:$D,3,0)</f>
        <v>#N/A</v>
      </c>
      <c r="V808" s="150" t="e">
        <f>+VLOOKUP($L808,Data_Validation!$A:$D,4,0)</f>
        <v>#N/A</v>
      </c>
      <c r="W808" s="150" t="e">
        <f>+VLOOKUP($L808,Data_Validation!$A:$E,5,0)</f>
        <v>#N/A</v>
      </c>
      <c r="X808" s="150" t="e">
        <f>+VLOOKUP($L808,Data_Validation!$A:$F,6,0)</f>
        <v>#N/A</v>
      </c>
    </row>
    <row r="809" spans="1:24" ht="15.75" customHeight="1">
      <c r="A809" s="141"/>
      <c r="B809" s="141"/>
      <c r="C809" s="151"/>
      <c r="D809" s="151"/>
      <c r="E809" s="151"/>
      <c r="F809" s="141"/>
      <c r="G809" s="141"/>
      <c r="H809" s="182"/>
      <c r="I809" s="182"/>
      <c r="J809" s="182"/>
      <c r="K809" s="182"/>
      <c r="L809" s="145">
        <f t="shared" si="771"/>
        <v>0</v>
      </c>
      <c r="M809" s="146">
        <f t="shared" si="772"/>
        <v>0</v>
      </c>
      <c r="N809" s="147">
        <f>+IF(OR($Q809=Parametres!$G$2,$Q809=Parametres!$G$3),I809,C809)</f>
        <v>0</v>
      </c>
      <c r="O809" s="147">
        <f>+IF(OR($Q809=Parametres!$G$2,$Q809=Parametres!$G$3),J809,D809)</f>
        <v>0</v>
      </c>
      <c r="P809" s="147">
        <f>+IF(OR($Q809=Parametres!$G$2,$Q809=Parametres!$G$3),K809,E809)</f>
        <v>0</v>
      </c>
      <c r="Q809" s="146">
        <f t="shared" ref="Q809:S809" si="815">+F809</f>
        <v>0</v>
      </c>
      <c r="R809" s="145">
        <f t="shared" si="815"/>
        <v>0</v>
      </c>
      <c r="S809" s="146">
        <f t="shared" si="815"/>
        <v>0</v>
      </c>
      <c r="T809" s="150" t="e">
        <f>+VLOOKUP($L809,Data_Validation!$A:$D,1,0)</f>
        <v>#N/A</v>
      </c>
      <c r="U809" s="150" t="e">
        <f>+VLOOKUP($L809,Data_Validation!$A:$D,3,0)</f>
        <v>#N/A</v>
      </c>
      <c r="V809" s="150" t="e">
        <f>+VLOOKUP($L809,Data_Validation!$A:$D,4,0)</f>
        <v>#N/A</v>
      </c>
      <c r="W809" s="150" t="e">
        <f>+VLOOKUP($L809,Data_Validation!$A:$E,5,0)</f>
        <v>#N/A</v>
      </c>
      <c r="X809" s="150" t="e">
        <f>+VLOOKUP($L809,Data_Validation!$A:$F,6,0)</f>
        <v>#N/A</v>
      </c>
    </row>
    <row r="810" spans="1:24" ht="15.75" customHeight="1">
      <c r="A810" s="141"/>
      <c r="B810" s="141"/>
      <c r="C810" s="151"/>
      <c r="D810" s="151"/>
      <c r="E810" s="151"/>
      <c r="F810" s="141"/>
      <c r="G810" s="141"/>
      <c r="H810" s="182"/>
      <c r="I810" s="182"/>
      <c r="J810" s="182"/>
      <c r="K810" s="182"/>
      <c r="L810" s="145">
        <f t="shared" si="771"/>
        <v>0</v>
      </c>
      <c r="M810" s="146">
        <f t="shared" si="772"/>
        <v>0</v>
      </c>
      <c r="N810" s="147">
        <f>+IF(OR($Q810=Parametres!$G$2,$Q810=Parametres!$G$3),I810,C810)</f>
        <v>0</v>
      </c>
      <c r="O810" s="147">
        <f>+IF(OR($Q810=Parametres!$G$2,$Q810=Parametres!$G$3),J810,D810)</f>
        <v>0</v>
      </c>
      <c r="P810" s="147">
        <f>+IF(OR($Q810=Parametres!$G$2,$Q810=Parametres!$G$3),K810,E810)</f>
        <v>0</v>
      </c>
      <c r="Q810" s="146">
        <f t="shared" ref="Q810:S810" si="816">+F810</f>
        <v>0</v>
      </c>
      <c r="R810" s="145">
        <f t="shared" si="816"/>
        <v>0</v>
      </c>
      <c r="S810" s="146">
        <f t="shared" si="816"/>
        <v>0</v>
      </c>
      <c r="T810" s="150" t="e">
        <f>+VLOOKUP($L810,Data_Validation!$A:$D,1,0)</f>
        <v>#N/A</v>
      </c>
      <c r="U810" s="150" t="e">
        <f>+VLOOKUP($L810,Data_Validation!$A:$D,3,0)</f>
        <v>#N/A</v>
      </c>
      <c r="V810" s="150" t="e">
        <f>+VLOOKUP($L810,Data_Validation!$A:$D,4,0)</f>
        <v>#N/A</v>
      </c>
      <c r="W810" s="150" t="e">
        <f>+VLOOKUP($L810,Data_Validation!$A:$E,5,0)</f>
        <v>#N/A</v>
      </c>
      <c r="X810" s="150" t="e">
        <f>+VLOOKUP($L810,Data_Validation!$A:$F,6,0)</f>
        <v>#N/A</v>
      </c>
    </row>
    <row r="811" spans="1:24" ht="15.75" customHeight="1">
      <c r="A811" s="141"/>
      <c r="B811" s="141"/>
      <c r="C811" s="151"/>
      <c r="D811" s="151"/>
      <c r="E811" s="151"/>
      <c r="F811" s="141"/>
      <c r="G811" s="141"/>
      <c r="H811" s="182"/>
      <c r="I811" s="182"/>
      <c r="J811" s="182"/>
      <c r="K811" s="182"/>
      <c r="L811" s="145">
        <f t="shared" si="771"/>
        <v>0</v>
      </c>
      <c r="M811" s="146">
        <f t="shared" si="772"/>
        <v>0</v>
      </c>
      <c r="N811" s="147">
        <f>+IF(OR($Q811=Parametres!$G$2,$Q811=Parametres!$G$3),I811,C811)</f>
        <v>0</v>
      </c>
      <c r="O811" s="147">
        <f>+IF(OR($Q811=Parametres!$G$2,$Q811=Parametres!$G$3),J811,D811)</f>
        <v>0</v>
      </c>
      <c r="P811" s="147">
        <f>+IF(OR($Q811=Parametres!$G$2,$Q811=Parametres!$G$3),K811,E811)</f>
        <v>0</v>
      </c>
      <c r="Q811" s="146">
        <f t="shared" ref="Q811:S811" si="817">+F811</f>
        <v>0</v>
      </c>
      <c r="R811" s="145">
        <f t="shared" si="817"/>
        <v>0</v>
      </c>
      <c r="S811" s="146">
        <f t="shared" si="817"/>
        <v>0</v>
      </c>
      <c r="T811" s="150" t="e">
        <f>+VLOOKUP($L811,Data_Validation!$A:$D,1,0)</f>
        <v>#N/A</v>
      </c>
      <c r="U811" s="150" t="e">
        <f>+VLOOKUP($L811,Data_Validation!$A:$D,3,0)</f>
        <v>#N/A</v>
      </c>
      <c r="V811" s="150" t="e">
        <f>+VLOOKUP($L811,Data_Validation!$A:$D,4,0)</f>
        <v>#N/A</v>
      </c>
      <c r="W811" s="150" t="e">
        <f>+VLOOKUP($L811,Data_Validation!$A:$E,5,0)</f>
        <v>#N/A</v>
      </c>
      <c r="X811" s="150" t="e">
        <f>+VLOOKUP($L811,Data_Validation!$A:$F,6,0)</f>
        <v>#N/A</v>
      </c>
    </row>
    <row r="812" spans="1:24" ht="15.75" customHeight="1">
      <c r="A812" s="141"/>
      <c r="B812" s="141"/>
      <c r="C812" s="151"/>
      <c r="D812" s="151"/>
      <c r="E812" s="151"/>
      <c r="F812" s="141"/>
      <c r="G812" s="141"/>
      <c r="H812" s="182"/>
      <c r="I812" s="182"/>
      <c r="J812" s="182"/>
      <c r="K812" s="182"/>
      <c r="L812" s="145">
        <f t="shared" si="771"/>
        <v>0</v>
      </c>
      <c r="M812" s="146">
        <f t="shared" si="772"/>
        <v>0</v>
      </c>
      <c r="N812" s="147">
        <f>+IF(OR($Q812=Parametres!$G$2,$Q812=Parametres!$G$3),I812,C812)</f>
        <v>0</v>
      </c>
      <c r="O812" s="147">
        <f>+IF(OR($Q812=Parametres!$G$2,$Q812=Parametres!$G$3),J812,D812)</f>
        <v>0</v>
      </c>
      <c r="P812" s="147">
        <f>+IF(OR($Q812=Parametres!$G$2,$Q812=Parametres!$G$3),K812,E812)</f>
        <v>0</v>
      </c>
      <c r="Q812" s="146">
        <f t="shared" ref="Q812:S812" si="818">+F812</f>
        <v>0</v>
      </c>
      <c r="R812" s="145">
        <f t="shared" si="818"/>
        <v>0</v>
      </c>
      <c r="S812" s="146">
        <f t="shared" si="818"/>
        <v>0</v>
      </c>
      <c r="T812" s="150" t="e">
        <f>+VLOOKUP($L812,Data_Validation!$A:$D,1,0)</f>
        <v>#N/A</v>
      </c>
      <c r="U812" s="150" t="e">
        <f>+VLOOKUP($L812,Data_Validation!$A:$D,3,0)</f>
        <v>#N/A</v>
      </c>
      <c r="V812" s="150" t="e">
        <f>+VLOOKUP($L812,Data_Validation!$A:$D,4,0)</f>
        <v>#N/A</v>
      </c>
      <c r="W812" s="150" t="e">
        <f>+VLOOKUP($L812,Data_Validation!$A:$E,5,0)</f>
        <v>#N/A</v>
      </c>
      <c r="X812" s="150" t="e">
        <f>+VLOOKUP($L812,Data_Validation!$A:$F,6,0)</f>
        <v>#N/A</v>
      </c>
    </row>
    <row r="813" spans="1:24" ht="15.75" customHeight="1">
      <c r="A813" s="141"/>
      <c r="B813" s="141"/>
      <c r="C813" s="151"/>
      <c r="D813" s="151"/>
      <c r="E813" s="151"/>
      <c r="F813" s="141"/>
      <c r="G813" s="141"/>
      <c r="H813" s="182"/>
      <c r="I813" s="182"/>
      <c r="J813" s="182"/>
      <c r="K813" s="182"/>
      <c r="L813" s="145">
        <f t="shared" si="771"/>
        <v>0</v>
      </c>
      <c r="M813" s="146">
        <f t="shared" si="772"/>
        <v>0</v>
      </c>
      <c r="N813" s="147">
        <f>+IF(OR($Q813=Parametres!$G$2,$Q813=Parametres!$G$3),I813,C813)</f>
        <v>0</v>
      </c>
      <c r="O813" s="147">
        <f>+IF(OR($Q813=Parametres!$G$2,$Q813=Parametres!$G$3),J813,D813)</f>
        <v>0</v>
      </c>
      <c r="P813" s="147">
        <f>+IF(OR($Q813=Parametres!$G$2,$Q813=Parametres!$G$3),K813,E813)</f>
        <v>0</v>
      </c>
      <c r="Q813" s="146">
        <f t="shared" ref="Q813:S813" si="819">+F813</f>
        <v>0</v>
      </c>
      <c r="R813" s="145">
        <f t="shared" si="819"/>
        <v>0</v>
      </c>
      <c r="S813" s="146">
        <f t="shared" si="819"/>
        <v>0</v>
      </c>
      <c r="T813" s="150" t="e">
        <f>+VLOOKUP($L813,Data_Validation!$A:$D,1,0)</f>
        <v>#N/A</v>
      </c>
      <c r="U813" s="150" t="e">
        <f>+VLOOKUP($L813,Data_Validation!$A:$D,3,0)</f>
        <v>#N/A</v>
      </c>
      <c r="V813" s="150" t="e">
        <f>+VLOOKUP($L813,Data_Validation!$A:$D,4,0)</f>
        <v>#N/A</v>
      </c>
      <c r="W813" s="150" t="e">
        <f>+VLOOKUP($L813,Data_Validation!$A:$E,5,0)</f>
        <v>#N/A</v>
      </c>
      <c r="X813" s="150" t="e">
        <f>+VLOOKUP($L813,Data_Validation!$A:$F,6,0)</f>
        <v>#N/A</v>
      </c>
    </row>
    <row r="814" spans="1:24" ht="15.75" customHeight="1">
      <c r="A814" s="141"/>
      <c r="B814" s="141"/>
      <c r="C814" s="151"/>
      <c r="D814" s="151"/>
      <c r="E814" s="151"/>
      <c r="F814" s="141"/>
      <c r="G814" s="141"/>
      <c r="H814" s="182"/>
      <c r="I814" s="182"/>
      <c r="J814" s="182"/>
      <c r="K814" s="182"/>
      <c r="L814" s="145">
        <f t="shared" si="771"/>
        <v>0</v>
      </c>
      <c r="M814" s="146">
        <f t="shared" si="772"/>
        <v>0</v>
      </c>
      <c r="N814" s="147">
        <f>+IF(OR($Q814=Parametres!$G$2,$Q814=Parametres!$G$3),I814,C814)</f>
        <v>0</v>
      </c>
      <c r="O814" s="147">
        <f>+IF(OR($Q814=Parametres!$G$2,$Q814=Parametres!$G$3),J814,D814)</f>
        <v>0</v>
      </c>
      <c r="P814" s="147">
        <f>+IF(OR($Q814=Parametres!$G$2,$Q814=Parametres!$G$3),K814,E814)</f>
        <v>0</v>
      </c>
      <c r="Q814" s="146">
        <f t="shared" ref="Q814:S814" si="820">+F814</f>
        <v>0</v>
      </c>
      <c r="R814" s="145">
        <f t="shared" si="820"/>
        <v>0</v>
      </c>
      <c r="S814" s="146">
        <f t="shared" si="820"/>
        <v>0</v>
      </c>
      <c r="T814" s="150" t="e">
        <f>+VLOOKUP($L814,Data_Validation!$A:$D,1,0)</f>
        <v>#N/A</v>
      </c>
      <c r="U814" s="150" t="e">
        <f>+VLOOKUP($L814,Data_Validation!$A:$D,3,0)</f>
        <v>#N/A</v>
      </c>
      <c r="V814" s="150" t="e">
        <f>+VLOOKUP($L814,Data_Validation!$A:$D,4,0)</f>
        <v>#N/A</v>
      </c>
      <c r="W814" s="150" t="e">
        <f>+VLOOKUP($L814,Data_Validation!$A:$E,5,0)</f>
        <v>#N/A</v>
      </c>
      <c r="X814" s="150" t="e">
        <f>+VLOOKUP($L814,Data_Validation!$A:$F,6,0)</f>
        <v>#N/A</v>
      </c>
    </row>
    <row r="815" spans="1:24" ht="15.75" customHeight="1">
      <c r="A815" s="141"/>
      <c r="B815" s="141"/>
      <c r="C815" s="151"/>
      <c r="D815" s="151"/>
      <c r="E815" s="151"/>
      <c r="F815" s="141"/>
      <c r="G815" s="141"/>
      <c r="H815" s="182"/>
      <c r="I815" s="182"/>
      <c r="J815" s="182"/>
      <c r="K815" s="182"/>
      <c r="L815" s="145">
        <f t="shared" si="771"/>
        <v>0</v>
      </c>
      <c r="M815" s="146">
        <f t="shared" si="772"/>
        <v>0</v>
      </c>
      <c r="N815" s="147">
        <f>+IF(OR($Q815=Parametres!$G$2,$Q815=Parametres!$G$3),I815,C815)</f>
        <v>0</v>
      </c>
      <c r="O815" s="147">
        <f>+IF(OR($Q815=Parametres!$G$2,$Q815=Parametres!$G$3),J815,D815)</f>
        <v>0</v>
      </c>
      <c r="P815" s="147">
        <f>+IF(OR($Q815=Parametres!$G$2,$Q815=Parametres!$G$3),K815,E815)</f>
        <v>0</v>
      </c>
      <c r="Q815" s="146">
        <f t="shared" ref="Q815:S815" si="821">+F815</f>
        <v>0</v>
      </c>
      <c r="R815" s="145">
        <f t="shared" si="821"/>
        <v>0</v>
      </c>
      <c r="S815" s="146">
        <f t="shared" si="821"/>
        <v>0</v>
      </c>
      <c r="T815" s="150" t="e">
        <f>+VLOOKUP($L815,Data_Validation!$A:$D,1,0)</f>
        <v>#N/A</v>
      </c>
      <c r="U815" s="150" t="e">
        <f>+VLOOKUP($L815,Data_Validation!$A:$D,3,0)</f>
        <v>#N/A</v>
      </c>
      <c r="V815" s="150" t="e">
        <f>+VLOOKUP($L815,Data_Validation!$A:$D,4,0)</f>
        <v>#N/A</v>
      </c>
      <c r="W815" s="150" t="e">
        <f>+VLOOKUP($L815,Data_Validation!$A:$E,5,0)</f>
        <v>#N/A</v>
      </c>
      <c r="X815" s="150" t="e">
        <f>+VLOOKUP($L815,Data_Validation!$A:$F,6,0)</f>
        <v>#N/A</v>
      </c>
    </row>
    <row r="816" spans="1:24" ht="15.75" customHeight="1">
      <c r="A816" s="141"/>
      <c r="B816" s="141"/>
      <c r="C816" s="151"/>
      <c r="D816" s="151"/>
      <c r="E816" s="151"/>
      <c r="F816" s="141"/>
      <c r="G816" s="141"/>
      <c r="H816" s="182"/>
      <c r="I816" s="182"/>
      <c r="J816" s="182"/>
      <c r="K816" s="182"/>
      <c r="L816" s="145">
        <f t="shared" si="771"/>
        <v>0</v>
      </c>
      <c r="M816" s="146">
        <f t="shared" si="772"/>
        <v>0</v>
      </c>
      <c r="N816" s="147">
        <f>+IF(OR($Q816=Parametres!$G$2,$Q816=Parametres!$G$3),I816,C816)</f>
        <v>0</v>
      </c>
      <c r="O816" s="147">
        <f>+IF(OR($Q816=Parametres!$G$2,$Q816=Parametres!$G$3),J816,D816)</f>
        <v>0</v>
      </c>
      <c r="P816" s="147">
        <f>+IF(OR($Q816=Parametres!$G$2,$Q816=Parametres!$G$3),K816,E816)</f>
        <v>0</v>
      </c>
      <c r="Q816" s="146">
        <f t="shared" ref="Q816:S816" si="822">+F816</f>
        <v>0</v>
      </c>
      <c r="R816" s="145">
        <f t="shared" si="822"/>
        <v>0</v>
      </c>
      <c r="S816" s="146">
        <f t="shared" si="822"/>
        <v>0</v>
      </c>
      <c r="T816" s="150" t="e">
        <f>+VLOOKUP($L816,Data_Validation!$A:$D,1,0)</f>
        <v>#N/A</v>
      </c>
      <c r="U816" s="150" t="e">
        <f>+VLOOKUP($L816,Data_Validation!$A:$D,3,0)</f>
        <v>#N/A</v>
      </c>
      <c r="V816" s="150" t="e">
        <f>+VLOOKUP($L816,Data_Validation!$A:$D,4,0)</f>
        <v>#N/A</v>
      </c>
      <c r="W816" s="150" t="e">
        <f>+VLOOKUP($L816,Data_Validation!$A:$E,5,0)</f>
        <v>#N/A</v>
      </c>
      <c r="X816" s="150" t="e">
        <f>+VLOOKUP($L816,Data_Validation!$A:$F,6,0)</f>
        <v>#N/A</v>
      </c>
    </row>
    <row r="817" spans="1:24" ht="15.75" customHeight="1">
      <c r="A817" s="141"/>
      <c r="B817" s="141"/>
      <c r="C817" s="151"/>
      <c r="D817" s="151"/>
      <c r="E817" s="151"/>
      <c r="F817" s="141"/>
      <c r="G817" s="141"/>
      <c r="H817" s="182"/>
      <c r="I817" s="182"/>
      <c r="J817" s="182"/>
      <c r="K817" s="182"/>
      <c r="L817" s="145">
        <f t="shared" si="771"/>
        <v>0</v>
      </c>
      <c r="M817" s="146">
        <f t="shared" si="772"/>
        <v>0</v>
      </c>
      <c r="N817" s="147">
        <f>+IF(OR($Q817=Parametres!$G$2,$Q817=Parametres!$G$3),I817,C817)</f>
        <v>0</v>
      </c>
      <c r="O817" s="147">
        <f>+IF(OR($Q817=Parametres!$G$2,$Q817=Parametres!$G$3),J817,D817)</f>
        <v>0</v>
      </c>
      <c r="P817" s="147">
        <f>+IF(OR($Q817=Parametres!$G$2,$Q817=Parametres!$G$3),K817,E817)</f>
        <v>0</v>
      </c>
      <c r="Q817" s="146">
        <f t="shared" ref="Q817:S817" si="823">+F817</f>
        <v>0</v>
      </c>
      <c r="R817" s="145">
        <f t="shared" si="823"/>
        <v>0</v>
      </c>
      <c r="S817" s="146">
        <f t="shared" si="823"/>
        <v>0</v>
      </c>
      <c r="T817" s="150" t="e">
        <f>+VLOOKUP($L817,Data_Validation!$A:$D,1,0)</f>
        <v>#N/A</v>
      </c>
      <c r="U817" s="150" t="e">
        <f>+VLOOKUP($L817,Data_Validation!$A:$D,3,0)</f>
        <v>#N/A</v>
      </c>
      <c r="V817" s="150" t="e">
        <f>+VLOOKUP($L817,Data_Validation!$A:$D,4,0)</f>
        <v>#N/A</v>
      </c>
      <c r="W817" s="150" t="e">
        <f>+VLOOKUP($L817,Data_Validation!$A:$E,5,0)</f>
        <v>#N/A</v>
      </c>
      <c r="X817" s="150" t="e">
        <f>+VLOOKUP($L817,Data_Validation!$A:$F,6,0)</f>
        <v>#N/A</v>
      </c>
    </row>
    <row r="818" spans="1:24" ht="15.75" customHeight="1">
      <c r="A818" s="141"/>
      <c r="B818" s="141"/>
      <c r="C818" s="151"/>
      <c r="D818" s="151"/>
      <c r="E818" s="151"/>
      <c r="F818" s="141"/>
      <c r="G818" s="141"/>
      <c r="H818" s="182"/>
      <c r="I818" s="182"/>
      <c r="J818" s="182"/>
      <c r="K818" s="182"/>
      <c r="L818" s="145">
        <f t="shared" si="771"/>
        <v>0</v>
      </c>
      <c r="M818" s="146">
        <f t="shared" si="772"/>
        <v>0</v>
      </c>
      <c r="N818" s="147">
        <f>+IF(OR($Q818=Parametres!$G$2,$Q818=Parametres!$G$3),I818,C818)</f>
        <v>0</v>
      </c>
      <c r="O818" s="147">
        <f>+IF(OR($Q818=Parametres!$G$2,$Q818=Parametres!$G$3),J818,D818)</f>
        <v>0</v>
      </c>
      <c r="P818" s="147">
        <f>+IF(OR($Q818=Parametres!$G$2,$Q818=Parametres!$G$3),K818,E818)</f>
        <v>0</v>
      </c>
      <c r="Q818" s="146">
        <f t="shared" ref="Q818:S818" si="824">+F818</f>
        <v>0</v>
      </c>
      <c r="R818" s="145">
        <f t="shared" si="824"/>
        <v>0</v>
      </c>
      <c r="S818" s="146">
        <f t="shared" si="824"/>
        <v>0</v>
      </c>
      <c r="T818" s="150" t="e">
        <f>+VLOOKUP($L818,Data_Validation!$A:$D,1,0)</f>
        <v>#N/A</v>
      </c>
      <c r="U818" s="150" t="e">
        <f>+VLOOKUP($L818,Data_Validation!$A:$D,3,0)</f>
        <v>#N/A</v>
      </c>
      <c r="V818" s="150" t="e">
        <f>+VLOOKUP($L818,Data_Validation!$A:$D,4,0)</f>
        <v>#N/A</v>
      </c>
      <c r="W818" s="150" t="e">
        <f>+VLOOKUP($L818,Data_Validation!$A:$E,5,0)</f>
        <v>#N/A</v>
      </c>
      <c r="X818" s="150" t="e">
        <f>+VLOOKUP($L818,Data_Validation!$A:$F,6,0)</f>
        <v>#N/A</v>
      </c>
    </row>
    <row r="819" spans="1:24" ht="15.75" customHeight="1">
      <c r="A819" s="141"/>
      <c r="B819" s="141"/>
      <c r="C819" s="151"/>
      <c r="D819" s="151"/>
      <c r="E819" s="151"/>
      <c r="F819" s="141"/>
      <c r="G819" s="141"/>
      <c r="H819" s="182"/>
      <c r="I819" s="182"/>
      <c r="J819" s="182"/>
      <c r="K819" s="182"/>
      <c r="L819" s="145">
        <f t="shared" si="771"/>
        <v>0</v>
      </c>
      <c r="M819" s="146">
        <f t="shared" si="772"/>
        <v>0</v>
      </c>
      <c r="N819" s="147">
        <f>+IF(OR($Q819=Parametres!$G$2,$Q819=Parametres!$G$3),I819,C819)</f>
        <v>0</v>
      </c>
      <c r="O819" s="147">
        <f>+IF(OR($Q819=Parametres!$G$2,$Q819=Parametres!$G$3),J819,D819)</f>
        <v>0</v>
      </c>
      <c r="P819" s="147">
        <f>+IF(OR($Q819=Parametres!$G$2,$Q819=Parametres!$G$3),K819,E819)</f>
        <v>0</v>
      </c>
      <c r="Q819" s="146">
        <f t="shared" ref="Q819:S819" si="825">+F819</f>
        <v>0</v>
      </c>
      <c r="R819" s="145">
        <f t="shared" si="825"/>
        <v>0</v>
      </c>
      <c r="S819" s="146">
        <f t="shared" si="825"/>
        <v>0</v>
      </c>
      <c r="T819" s="150" t="e">
        <f>+VLOOKUP($L819,Data_Validation!$A:$D,1,0)</f>
        <v>#N/A</v>
      </c>
      <c r="U819" s="150" t="e">
        <f>+VLOOKUP($L819,Data_Validation!$A:$D,3,0)</f>
        <v>#N/A</v>
      </c>
      <c r="V819" s="150" t="e">
        <f>+VLOOKUP($L819,Data_Validation!$A:$D,4,0)</f>
        <v>#N/A</v>
      </c>
      <c r="W819" s="150" t="e">
        <f>+VLOOKUP($L819,Data_Validation!$A:$E,5,0)</f>
        <v>#N/A</v>
      </c>
      <c r="X819" s="150" t="e">
        <f>+VLOOKUP($L819,Data_Validation!$A:$F,6,0)</f>
        <v>#N/A</v>
      </c>
    </row>
    <row r="820" spans="1:24" ht="15.75" customHeight="1">
      <c r="A820" s="141"/>
      <c r="B820" s="141"/>
      <c r="C820" s="151"/>
      <c r="D820" s="151"/>
      <c r="E820" s="151"/>
      <c r="F820" s="141"/>
      <c r="G820" s="141"/>
      <c r="H820" s="182"/>
      <c r="I820" s="182"/>
      <c r="J820" s="182"/>
      <c r="K820" s="182"/>
      <c r="L820" s="145">
        <f t="shared" si="771"/>
        <v>0</v>
      </c>
      <c r="M820" s="146">
        <f t="shared" si="772"/>
        <v>0</v>
      </c>
      <c r="N820" s="147">
        <f>+IF(OR($Q820=Parametres!$G$2,$Q820=Parametres!$G$3),I820,C820)</f>
        <v>0</v>
      </c>
      <c r="O820" s="147">
        <f>+IF(OR($Q820=Parametres!$G$2,$Q820=Parametres!$G$3),J820,D820)</f>
        <v>0</v>
      </c>
      <c r="P820" s="147">
        <f>+IF(OR($Q820=Parametres!$G$2,$Q820=Parametres!$G$3),K820,E820)</f>
        <v>0</v>
      </c>
      <c r="Q820" s="146">
        <f t="shared" ref="Q820:S820" si="826">+F820</f>
        <v>0</v>
      </c>
      <c r="R820" s="145">
        <f t="shared" si="826"/>
        <v>0</v>
      </c>
      <c r="S820" s="146">
        <f t="shared" si="826"/>
        <v>0</v>
      </c>
      <c r="T820" s="150" t="e">
        <f>+VLOOKUP($L820,Data_Validation!$A:$D,1,0)</f>
        <v>#N/A</v>
      </c>
      <c r="U820" s="150" t="e">
        <f>+VLOOKUP($L820,Data_Validation!$A:$D,3,0)</f>
        <v>#N/A</v>
      </c>
      <c r="V820" s="150" t="e">
        <f>+VLOOKUP($L820,Data_Validation!$A:$D,4,0)</f>
        <v>#N/A</v>
      </c>
      <c r="W820" s="150" t="e">
        <f>+VLOOKUP($L820,Data_Validation!$A:$E,5,0)</f>
        <v>#N/A</v>
      </c>
      <c r="X820" s="150" t="e">
        <f>+VLOOKUP($L820,Data_Validation!$A:$F,6,0)</f>
        <v>#N/A</v>
      </c>
    </row>
    <row r="821" spans="1:24" ht="15.75" customHeight="1">
      <c r="A821" s="141"/>
      <c r="B821" s="141"/>
      <c r="C821" s="151"/>
      <c r="D821" s="151"/>
      <c r="E821" s="151"/>
      <c r="F821" s="141"/>
      <c r="G821" s="141"/>
      <c r="H821" s="182"/>
      <c r="I821" s="182"/>
      <c r="J821" s="182"/>
      <c r="K821" s="182"/>
      <c r="L821" s="145">
        <f t="shared" si="771"/>
        <v>0</v>
      </c>
      <c r="M821" s="146">
        <f t="shared" si="772"/>
        <v>0</v>
      </c>
      <c r="N821" s="147">
        <f>+IF(OR($Q821=Parametres!$G$2,$Q821=Parametres!$G$3),I821,C821)</f>
        <v>0</v>
      </c>
      <c r="O821" s="147">
        <f>+IF(OR($Q821=Parametres!$G$2,$Q821=Parametres!$G$3),J821,D821)</f>
        <v>0</v>
      </c>
      <c r="P821" s="147">
        <f>+IF(OR($Q821=Parametres!$G$2,$Q821=Parametres!$G$3),K821,E821)</f>
        <v>0</v>
      </c>
      <c r="Q821" s="146">
        <f t="shared" ref="Q821:S821" si="827">+F821</f>
        <v>0</v>
      </c>
      <c r="R821" s="145">
        <f t="shared" si="827"/>
        <v>0</v>
      </c>
      <c r="S821" s="146">
        <f t="shared" si="827"/>
        <v>0</v>
      </c>
      <c r="T821" s="150" t="e">
        <f>+VLOOKUP($L821,Data_Validation!$A:$D,1,0)</f>
        <v>#N/A</v>
      </c>
      <c r="U821" s="150" t="e">
        <f>+VLOOKUP($L821,Data_Validation!$A:$D,3,0)</f>
        <v>#N/A</v>
      </c>
      <c r="V821" s="150" t="e">
        <f>+VLOOKUP($L821,Data_Validation!$A:$D,4,0)</f>
        <v>#N/A</v>
      </c>
      <c r="W821" s="150" t="e">
        <f>+VLOOKUP($L821,Data_Validation!$A:$E,5,0)</f>
        <v>#N/A</v>
      </c>
      <c r="X821" s="150" t="e">
        <f>+VLOOKUP($L821,Data_Validation!$A:$F,6,0)</f>
        <v>#N/A</v>
      </c>
    </row>
    <row r="822" spans="1:24" ht="15.75" customHeight="1">
      <c r="A822" s="141"/>
      <c r="B822" s="141"/>
      <c r="C822" s="151"/>
      <c r="D822" s="151"/>
      <c r="E822" s="151"/>
      <c r="F822" s="141"/>
      <c r="G822" s="141"/>
      <c r="H822" s="182"/>
      <c r="I822" s="182"/>
      <c r="J822" s="182"/>
      <c r="K822" s="182"/>
      <c r="L822" s="145">
        <f t="shared" si="771"/>
        <v>0</v>
      </c>
      <c r="M822" s="146">
        <f t="shared" si="772"/>
        <v>0</v>
      </c>
      <c r="N822" s="147">
        <f>+IF(OR($Q822=Parametres!$G$2,$Q822=Parametres!$G$3),I822,C822)</f>
        <v>0</v>
      </c>
      <c r="O822" s="147">
        <f>+IF(OR($Q822=Parametres!$G$2,$Q822=Parametres!$G$3),J822,D822)</f>
        <v>0</v>
      </c>
      <c r="P822" s="147">
        <f>+IF(OR($Q822=Parametres!$G$2,$Q822=Parametres!$G$3),K822,E822)</f>
        <v>0</v>
      </c>
      <c r="Q822" s="146">
        <f t="shared" ref="Q822:S822" si="828">+F822</f>
        <v>0</v>
      </c>
      <c r="R822" s="145">
        <f t="shared" si="828"/>
        <v>0</v>
      </c>
      <c r="S822" s="146">
        <f t="shared" si="828"/>
        <v>0</v>
      </c>
      <c r="T822" s="150" t="e">
        <f>+VLOOKUP($L822,Data_Validation!$A:$D,1,0)</f>
        <v>#N/A</v>
      </c>
      <c r="U822" s="150" t="e">
        <f>+VLOOKUP($L822,Data_Validation!$A:$D,3,0)</f>
        <v>#N/A</v>
      </c>
      <c r="V822" s="150" t="e">
        <f>+VLOOKUP($L822,Data_Validation!$A:$D,4,0)</f>
        <v>#N/A</v>
      </c>
      <c r="W822" s="150" t="e">
        <f>+VLOOKUP($L822,Data_Validation!$A:$E,5,0)</f>
        <v>#N/A</v>
      </c>
      <c r="X822" s="150" t="e">
        <f>+VLOOKUP($L822,Data_Validation!$A:$F,6,0)</f>
        <v>#N/A</v>
      </c>
    </row>
    <row r="823" spans="1:24" ht="15.75" customHeight="1">
      <c r="A823" s="141"/>
      <c r="B823" s="141"/>
      <c r="C823" s="151"/>
      <c r="D823" s="151"/>
      <c r="E823" s="151"/>
      <c r="F823" s="141"/>
      <c r="G823" s="141"/>
      <c r="H823" s="182"/>
      <c r="I823" s="182"/>
      <c r="J823" s="182"/>
      <c r="K823" s="182"/>
      <c r="L823" s="145">
        <f t="shared" si="771"/>
        <v>0</v>
      </c>
      <c r="M823" s="146">
        <f t="shared" si="772"/>
        <v>0</v>
      </c>
      <c r="N823" s="147">
        <f>+IF(OR($Q823=Parametres!$G$2,$Q823=Parametres!$G$3),I823,C823)</f>
        <v>0</v>
      </c>
      <c r="O823" s="147">
        <f>+IF(OR($Q823=Parametres!$G$2,$Q823=Parametres!$G$3),J823,D823)</f>
        <v>0</v>
      </c>
      <c r="P823" s="147">
        <f>+IF(OR($Q823=Parametres!$G$2,$Q823=Parametres!$G$3),K823,E823)</f>
        <v>0</v>
      </c>
      <c r="Q823" s="146">
        <f t="shared" ref="Q823:S823" si="829">+F823</f>
        <v>0</v>
      </c>
      <c r="R823" s="145">
        <f t="shared" si="829"/>
        <v>0</v>
      </c>
      <c r="S823" s="146">
        <f t="shared" si="829"/>
        <v>0</v>
      </c>
      <c r="T823" s="150" t="e">
        <f>+VLOOKUP($L823,Data_Validation!$A:$D,1,0)</f>
        <v>#N/A</v>
      </c>
      <c r="U823" s="150" t="e">
        <f>+VLOOKUP($L823,Data_Validation!$A:$D,3,0)</f>
        <v>#N/A</v>
      </c>
      <c r="V823" s="150" t="e">
        <f>+VLOOKUP($L823,Data_Validation!$A:$D,4,0)</f>
        <v>#N/A</v>
      </c>
      <c r="W823" s="150" t="e">
        <f>+VLOOKUP($L823,Data_Validation!$A:$E,5,0)</f>
        <v>#N/A</v>
      </c>
      <c r="X823" s="150" t="e">
        <f>+VLOOKUP($L823,Data_Validation!$A:$F,6,0)</f>
        <v>#N/A</v>
      </c>
    </row>
    <row r="824" spans="1:24" ht="15.75" customHeight="1">
      <c r="A824" s="141"/>
      <c r="B824" s="141"/>
      <c r="C824" s="151"/>
      <c r="D824" s="151"/>
      <c r="E824" s="151"/>
      <c r="F824" s="141"/>
      <c r="G824" s="141"/>
      <c r="H824" s="182"/>
      <c r="I824" s="182"/>
      <c r="J824" s="182"/>
      <c r="K824" s="182"/>
      <c r="L824" s="145">
        <f t="shared" si="771"/>
        <v>0</v>
      </c>
      <c r="M824" s="146">
        <f t="shared" si="772"/>
        <v>0</v>
      </c>
      <c r="N824" s="147">
        <f>+IF(OR($Q824=Parametres!$G$2,$Q824=Parametres!$G$3),I824,C824)</f>
        <v>0</v>
      </c>
      <c r="O824" s="147">
        <f>+IF(OR($Q824=Parametres!$G$2,$Q824=Parametres!$G$3),J824,D824)</f>
        <v>0</v>
      </c>
      <c r="P824" s="147">
        <f>+IF(OR($Q824=Parametres!$G$2,$Q824=Parametres!$G$3),K824,E824)</f>
        <v>0</v>
      </c>
      <c r="Q824" s="146">
        <f t="shared" ref="Q824:S824" si="830">+F824</f>
        <v>0</v>
      </c>
      <c r="R824" s="145">
        <f t="shared" si="830"/>
        <v>0</v>
      </c>
      <c r="S824" s="146">
        <f t="shared" si="830"/>
        <v>0</v>
      </c>
      <c r="T824" s="150" t="e">
        <f>+VLOOKUP($L824,Data_Validation!$A:$D,1,0)</f>
        <v>#N/A</v>
      </c>
      <c r="U824" s="150" t="e">
        <f>+VLOOKUP($L824,Data_Validation!$A:$D,3,0)</f>
        <v>#N/A</v>
      </c>
      <c r="V824" s="150" t="e">
        <f>+VLOOKUP($L824,Data_Validation!$A:$D,4,0)</f>
        <v>#N/A</v>
      </c>
      <c r="W824" s="150" t="e">
        <f>+VLOOKUP($L824,Data_Validation!$A:$E,5,0)</f>
        <v>#N/A</v>
      </c>
      <c r="X824" s="150" t="e">
        <f>+VLOOKUP($L824,Data_Validation!$A:$F,6,0)</f>
        <v>#N/A</v>
      </c>
    </row>
    <row r="825" spans="1:24" ht="15.75" customHeight="1">
      <c r="A825" s="141"/>
      <c r="B825" s="141"/>
      <c r="C825" s="151"/>
      <c r="D825" s="151"/>
      <c r="E825" s="151"/>
      <c r="F825" s="141"/>
      <c r="G825" s="141"/>
      <c r="H825" s="182"/>
      <c r="I825" s="182"/>
      <c r="J825" s="182"/>
      <c r="K825" s="182"/>
      <c r="L825" s="145">
        <f t="shared" si="771"/>
        <v>0</v>
      </c>
      <c r="M825" s="146">
        <f t="shared" si="772"/>
        <v>0</v>
      </c>
      <c r="N825" s="147">
        <f>+IF(OR($Q825=Parametres!$G$2,$Q825=Parametres!$G$3),I825,C825)</f>
        <v>0</v>
      </c>
      <c r="O825" s="147">
        <f>+IF(OR($Q825=Parametres!$G$2,$Q825=Parametres!$G$3),J825,D825)</f>
        <v>0</v>
      </c>
      <c r="P825" s="147">
        <f>+IF(OR($Q825=Parametres!$G$2,$Q825=Parametres!$G$3),K825,E825)</f>
        <v>0</v>
      </c>
      <c r="Q825" s="146">
        <f t="shared" ref="Q825:S825" si="831">+F825</f>
        <v>0</v>
      </c>
      <c r="R825" s="145">
        <f t="shared" si="831"/>
        <v>0</v>
      </c>
      <c r="S825" s="146">
        <f t="shared" si="831"/>
        <v>0</v>
      </c>
      <c r="T825" s="150" t="e">
        <f>+VLOOKUP($L825,Data_Validation!$A:$D,1,0)</f>
        <v>#N/A</v>
      </c>
      <c r="U825" s="150" t="e">
        <f>+VLOOKUP($L825,Data_Validation!$A:$D,3,0)</f>
        <v>#N/A</v>
      </c>
      <c r="V825" s="150" t="e">
        <f>+VLOOKUP($L825,Data_Validation!$A:$D,4,0)</f>
        <v>#N/A</v>
      </c>
      <c r="W825" s="150" t="e">
        <f>+VLOOKUP($L825,Data_Validation!$A:$E,5,0)</f>
        <v>#N/A</v>
      </c>
      <c r="X825" s="150" t="e">
        <f>+VLOOKUP($L825,Data_Validation!$A:$F,6,0)</f>
        <v>#N/A</v>
      </c>
    </row>
    <row r="826" spans="1:24" ht="15.75" customHeight="1">
      <c r="A826" s="141"/>
      <c r="B826" s="141"/>
      <c r="C826" s="151"/>
      <c r="D826" s="151"/>
      <c r="E826" s="151"/>
      <c r="F826" s="141"/>
      <c r="G826" s="141"/>
      <c r="H826" s="182"/>
      <c r="I826" s="182"/>
      <c r="J826" s="182"/>
      <c r="K826" s="182"/>
      <c r="L826" s="145">
        <f t="shared" si="771"/>
        <v>0</v>
      </c>
      <c r="M826" s="146">
        <f t="shared" si="772"/>
        <v>0</v>
      </c>
      <c r="N826" s="147">
        <f>+IF(OR($Q826=Parametres!$G$2,$Q826=Parametres!$G$3),I826,C826)</f>
        <v>0</v>
      </c>
      <c r="O826" s="147">
        <f>+IF(OR($Q826=Parametres!$G$2,$Q826=Parametres!$G$3),J826,D826)</f>
        <v>0</v>
      </c>
      <c r="P826" s="147">
        <f>+IF(OR($Q826=Parametres!$G$2,$Q826=Parametres!$G$3),K826,E826)</f>
        <v>0</v>
      </c>
      <c r="Q826" s="146">
        <f t="shared" ref="Q826:S826" si="832">+F826</f>
        <v>0</v>
      </c>
      <c r="R826" s="145">
        <f t="shared" si="832"/>
        <v>0</v>
      </c>
      <c r="S826" s="146">
        <f t="shared" si="832"/>
        <v>0</v>
      </c>
      <c r="T826" s="150" t="e">
        <f>+VLOOKUP($L826,Data_Validation!$A:$D,1,0)</f>
        <v>#N/A</v>
      </c>
      <c r="U826" s="150" t="e">
        <f>+VLOOKUP($L826,Data_Validation!$A:$D,3,0)</f>
        <v>#N/A</v>
      </c>
      <c r="V826" s="150" t="e">
        <f>+VLOOKUP($L826,Data_Validation!$A:$D,4,0)</f>
        <v>#N/A</v>
      </c>
      <c r="W826" s="150" t="e">
        <f>+VLOOKUP($L826,Data_Validation!$A:$E,5,0)</f>
        <v>#N/A</v>
      </c>
      <c r="X826" s="150" t="e">
        <f>+VLOOKUP($L826,Data_Validation!$A:$F,6,0)</f>
        <v>#N/A</v>
      </c>
    </row>
    <row r="827" spans="1:24" ht="15.75" customHeight="1">
      <c r="A827" s="141"/>
      <c r="B827" s="141"/>
      <c r="C827" s="151"/>
      <c r="D827" s="151"/>
      <c r="E827" s="151"/>
      <c r="F827" s="141"/>
      <c r="G827" s="141"/>
      <c r="H827" s="182"/>
      <c r="I827" s="182"/>
      <c r="J827" s="182"/>
      <c r="K827" s="182"/>
      <c r="L827" s="145">
        <f t="shared" si="771"/>
        <v>0</v>
      </c>
      <c r="M827" s="146">
        <f t="shared" si="772"/>
        <v>0</v>
      </c>
      <c r="N827" s="147">
        <f>+IF(OR($Q827=Parametres!$G$2,$Q827=Parametres!$G$3),I827,C827)</f>
        <v>0</v>
      </c>
      <c r="O827" s="147">
        <f>+IF(OR($Q827=Parametres!$G$2,$Q827=Parametres!$G$3),J827,D827)</f>
        <v>0</v>
      </c>
      <c r="P827" s="147">
        <f>+IF(OR($Q827=Parametres!$G$2,$Q827=Parametres!$G$3),K827,E827)</f>
        <v>0</v>
      </c>
      <c r="Q827" s="146">
        <f t="shared" ref="Q827:S827" si="833">+F827</f>
        <v>0</v>
      </c>
      <c r="R827" s="145">
        <f t="shared" si="833"/>
        <v>0</v>
      </c>
      <c r="S827" s="146">
        <f t="shared" si="833"/>
        <v>0</v>
      </c>
      <c r="T827" s="150" t="e">
        <f>+VLOOKUP($L827,Data_Validation!$A:$D,1,0)</f>
        <v>#N/A</v>
      </c>
      <c r="U827" s="150" t="e">
        <f>+VLOOKUP($L827,Data_Validation!$A:$D,3,0)</f>
        <v>#N/A</v>
      </c>
      <c r="V827" s="150" t="e">
        <f>+VLOOKUP($L827,Data_Validation!$A:$D,4,0)</f>
        <v>#N/A</v>
      </c>
      <c r="W827" s="150" t="e">
        <f>+VLOOKUP($L827,Data_Validation!$A:$E,5,0)</f>
        <v>#N/A</v>
      </c>
      <c r="X827" s="150" t="e">
        <f>+VLOOKUP($L827,Data_Validation!$A:$F,6,0)</f>
        <v>#N/A</v>
      </c>
    </row>
    <row r="828" spans="1:24" ht="15.75" customHeight="1">
      <c r="A828" s="141"/>
      <c r="B828" s="141"/>
      <c r="C828" s="151"/>
      <c r="D828" s="151"/>
      <c r="E828" s="151"/>
      <c r="F828" s="141"/>
      <c r="G828" s="141"/>
      <c r="H828" s="182"/>
      <c r="I828" s="182"/>
      <c r="J828" s="182"/>
      <c r="K828" s="182"/>
      <c r="L828" s="145">
        <f t="shared" si="771"/>
        <v>0</v>
      </c>
      <c r="M828" s="146">
        <f t="shared" si="772"/>
        <v>0</v>
      </c>
      <c r="N828" s="147">
        <f>+IF(OR($Q828=Parametres!$G$2,$Q828=Parametres!$G$3),I828,C828)</f>
        <v>0</v>
      </c>
      <c r="O828" s="147">
        <f>+IF(OR($Q828=Parametres!$G$2,$Q828=Parametres!$G$3),J828,D828)</f>
        <v>0</v>
      </c>
      <c r="P828" s="147">
        <f>+IF(OR($Q828=Parametres!$G$2,$Q828=Parametres!$G$3),K828,E828)</f>
        <v>0</v>
      </c>
      <c r="Q828" s="146">
        <f t="shared" ref="Q828:S828" si="834">+F828</f>
        <v>0</v>
      </c>
      <c r="R828" s="145">
        <f t="shared" si="834"/>
        <v>0</v>
      </c>
      <c r="S828" s="146">
        <f t="shared" si="834"/>
        <v>0</v>
      </c>
      <c r="T828" s="150" t="e">
        <f>+VLOOKUP($L828,Data_Validation!$A:$D,1,0)</f>
        <v>#N/A</v>
      </c>
      <c r="U828" s="150" t="e">
        <f>+VLOOKUP($L828,Data_Validation!$A:$D,3,0)</f>
        <v>#N/A</v>
      </c>
      <c r="V828" s="150" t="e">
        <f>+VLOOKUP($L828,Data_Validation!$A:$D,4,0)</f>
        <v>#N/A</v>
      </c>
      <c r="W828" s="150" t="e">
        <f>+VLOOKUP($L828,Data_Validation!$A:$E,5,0)</f>
        <v>#N/A</v>
      </c>
      <c r="X828" s="150" t="e">
        <f>+VLOOKUP($L828,Data_Validation!$A:$F,6,0)</f>
        <v>#N/A</v>
      </c>
    </row>
    <row r="829" spans="1:24" ht="15.75" customHeight="1">
      <c r="A829" s="141"/>
      <c r="B829" s="141"/>
      <c r="C829" s="151"/>
      <c r="D829" s="151"/>
      <c r="E829" s="151"/>
      <c r="F829" s="141"/>
      <c r="G829" s="141"/>
      <c r="H829" s="182"/>
      <c r="I829" s="182"/>
      <c r="J829" s="182"/>
      <c r="K829" s="182"/>
      <c r="L829" s="145">
        <f t="shared" si="771"/>
        <v>0</v>
      </c>
      <c r="M829" s="146">
        <f t="shared" si="772"/>
        <v>0</v>
      </c>
      <c r="N829" s="147">
        <f>+IF(OR($Q829=Parametres!$G$2,$Q829=Parametres!$G$3),I829,C829)</f>
        <v>0</v>
      </c>
      <c r="O829" s="147">
        <f>+IF(OR($Q829=Parametres!$G$2,$Q829=Parametres!$G$3),J829,D829)</f>
        <v>0</v>
      </c>
      <c r="P829" s="147">
        <f>+IF(OR($Q829=Parametres!$G$2,$Q829=Parametres!$G$3),K829,E829)</f>
        <v>0</v>
      </c>
      <c r="Q829" s="146">
        <f t="shared" ref="Q829:S829" si="835">+F829</f>
        <v>0</v>
      </c>
      <c r="R829" s="145">
        <f t="shared" si="835"/>
        <v>0</v>
      </c>
      <c r="S829" s="146">
        <f t="shared" si="835"/>
        <v>0</v>
      </c>
      <c r="T829" s="150" t="e">
        <f>+VLOOKUP($L829,Data_Validation!$A:$D,1,0)</f>
        <v>#N/A</v>
      </c>
      <c r="U829" s="150" t="e">
        <f>+VLOOKUP($L829,Data_Validation!$A:$D,3,0)</f>
        <v>#N/A</v>
      </c>
      <c r="V829" s="150" t="e">
        <f>+VLOOKUP($L829,Data_Validation!$A:$D,4,0)</f>
        <v>#N/A</v>
      </c>
      <c r="W829" s="150" t="e">
        <f>+VLOOKUP($L829,Data_Validation!$A:$E,5,0)</f>
        <v>#N/A</v>
      </c>
      <c r="X829" s="150" t="e">
        <f>+VLOOKUP($L829,Data_Validation!$A:$F,6,0)</f>
        <v>#N/A</v>
      </c>
    </row>
    <row r="830" spans="1:24" ht="15.75" customHeight="1">
      <c r="A830" s="141"/>
      <c r="B830" s="141"/>
      <c r="C830" s="151"/>
      <c r="D830" s="151"/>
      <c r="E830" s="151"/>
      <c r="F830" s="141"/>
      <c r="G830" s="141"/>
      <c r="H830" s="182"/>
      <c r="I830" s="182"/>
      <c r="J830" s="182"/>
      <c r="K830" s="182"/>
      <c r="L830" s="145">
        <f t="shared" si="771"/>
        <v>0</v>
      </c>
      <c r="M830" s="146">
        <f t="shared" si="772"/>
        <v>0</v>
      </c>
      <c r="N830" s="147">
        <f>+IF(OR($Q830=Parametres!$G$2,$Q830=Parametres!$G$3),I830,C830)</f>
        <v>0</v>
      </c>
      <c r="O830" s="147">
        <f>+IF(OR($Q830=Parametres!$G$2,$Q830=Parametres!$G$3),J830,D830)</f>
        <v>0</v>
      </c>
      <c r="P830" s="147">
        <f>+IF(OR($Q830=Parametres!$G$2,$Q830=Parametres!$G$3),K830,E830)</f>
        <v>0</v>
      </c>
      <c r="Q830" s="146">
        <f t="shared" ref="Q830:S830" si="836">+F830</f>
        <v>0</v>
      </c>
      <c r="R830" s="145">
        <f t="shared" si="836"/>
        <v>0</v>
      </c>
      <c r="S830" s="146">
        <f t="shared" si="836"/>
        <v>0</v>
      </c>
      <c r="T830" s="150" t="e">
        <f>+VLOOKUP($L830,Data_Validation!$A:$D,1,0)</f>
        <v>#N/A</v>
      </c>
      <c r="U830" s="150" t="e">
        <f>+VLOOKUP($L830,Data_Validation!$A:$D,3,0)</f>
        <v>#N/A</v>
      </c>
      <c r="V830" s="150" t="e">
        <f>+VLOOKUP($L830,Data_Validation!$A:$D,4,0)</f>
        <v>#N/A</v>
      </c>
      <c r="W830" s="150" t="e">
        <f>+VLOOKUP($L830,Data_Validation!$A:$E,5,0)</f>
        <v>#N/A</v>
      </c>
      <c r="X830" s="150" t="e">
        <f>+VLOOKUP($L830,Data_Validation!$A:$F,6,0)</f>
        <v>#N/A</v>
      </c>
    </row>
    <row r="831" spans="1:24" ht="15.75" customHeight="1">
      <c r="A831" s="141"/>
      <c r="B831" s="141"/>
      <c r="C831" s="151"/>
      <c r="D831" s="151"/>
      <c r="E831" s="151"/>
      <c r="F831" s="141"/>
      <c r="G831" s="141"/>
      <c r="H831" s="182"/>
      <c r="I831" s="182"/>
      <c r="J831" s="182"/>
      <c r="K831" s="182"/>
      <c r="L831" s="145">
        <f t="shared" si="771"/>
        <v>0</v>
      </c>
      <c r="M831" s="146">
        <f t="shared" si="772"/>
        <v>0</v>
      </c>
      <c r="N831" s="147">
        <f>+IF(OR($Q831=Parametres!$G$2,$Q831=Parametres!$G$3),I831,C831)</f>
        <v>0</v>
      </c>
      <c r="O831" s="147">
        <f>+IF(OR($Q831=Parametres!$G$2,$Q831=Parametres!$G$3),J831,D831)</f>
        <v>0</v>
      </c>
      <c r="P831" s="147">
        <f>+IF(OR($Q831=Parametres!$G$2,$Q831=Parametres!$G$3),K831,E831)</f>
        <v>0</v>
      </c>
      <c r="Q831" s="146">
        <f t="shared" ref="Q831:S831" si="837">+F831</f>
        <v>0</v>
      </c>
      <c r="R831" s="145">
        <f t="shared" si="837"/>
        <v>0</v>
      </c>
      <c r="S831" s="146">
        <f t="shared" si="837"/>
        <v>0</v>
      </c>
      <c r="T831" s="150" t="e">
        <f>+VLOOKUP($L831,Data_Validation!$A:$D,1,0)</f>
        <v>#N/A</v>
      </c>
      <c r="U831" s="150" t="e">
        <f>+VLOOKUP($L831,Data_Validation!$A:$D,3,0)</f>
        <v>#N/A</v>
      </c>
      <c r="V831" s="150" t="e">
        <f>+VLOOKUP($L831,Data_Validation!$A:$D,4,0)</f>
        <v>#N/A</v>
      </c>
      <c r="W831" s="150" t="e">
        <f>+VLOOKUP($L831,Data_Validation!$A:$E,5,0)</f>
        <v>#N/A</v>
      </c>
      <c r="X831" s="150" t="e">
        <f>+VLOOKUP($L831,Data_Validation!$A:$F,6,0)</f>
        <v>#N/A</v>
      </c>
    </row>
    <row r="832" spans="1:24" ht="15.75" customHeight="1">
      <c r="A832" s="141"/>
      <c r="B832" s="141"/>
      <c r="C832" s="151"/>
      <c r="D832" s="151"/>
      <c r="E832" s="151"/>
      <c r="F832" s="141"/>
      <c r="G832" s="141"/>
      <c r="H832" s="182"/>
      <c r="I832" s="182"/>
      <c r="J832" s="182"/>
      <c r="K832" s="182"/>
      <c r="L832" s="145">
        <f t="shared" si="771"/>
        <v>0</v>
      </c>
      <c r="M832" s="146">
        <f t="shared" si="772"/>
        <v>0</v>
      </c>
      <c r="N832" s="147">
        <f>+IF(OR($Q832=Parametres!$G$2,$Q832=Parametres!$G$3),I832,C832)</f>
        <v>0</v>
      </c>
      <c r="O832" s="147">
        <f>+IF(OR($Q832=Parametres!$G$2,$Q832=Parametres!$G$3),J832,D832)</f>
        <v>0</v>
      </c>
      <c r="P832" s="147">
        <f>+IF(OR($Q832=Parametres!$G$2,$Q832=Parametres!$G$3),K832,E832)</f>
        <v>0</v>
      </c>
      <c r="Q832" s="146">
        <f t="shared" ref="Q832:S832" si="838">+F832</f>
        <v>0</v>
      </c>
      <c r="R832" s="145">
        <f t="shared" si="838"/>
        <v>0</v>
      </c>
      <c r="S832" s="146">
        <f t="shared" si="838"/>
        <v>0</v>
      </c>
      <c r="T832" s="150" t="e">
        <f>+VLOOKUP($L832,Data_Validation!$A:$D,1,0)</f>
        <v>#N/A</v>
      </c>
      <c r="U832" s="150" t="e">
        <f>+VLOOKUP($L832,Data_Validation!$A:$D,3,0)</f>
        <v>#N/A</v>
      </c>
      <c r="V832" s="150" t="e">
        <f>+VLOOKUP($L832,Data_Validation!$A:$D,4,0)</f>
        <v>#N/A</v>
      </c>
      <c r="W832" s="150" t="e">
        <f>+VLOOKUP($L832,Data_Validation!$A:$E,5,0)</f>
        <v>#N/A</v>
      </c>
      <c r="X832" s="150" t="e">
        <f>+VLOOKUP($L832,Data_Validation!$A:$F,6,0)</f>
        <v>#N/A</v>
      </c>
    </row>
    <row r="833" spans="1:24" ht="15.75" customHeight="1">
      <c r="A833" s="141"/>
      <c r="B833" s="141"/>
      <c r="C833" s="151"/>
      <c r="D833" s="151"/>
      <c r="E833" s="151"/>
      <c r="F833" s="141"/>
      <c r="G833" s="141"/>
      <c r="H833" s="182"/>
      <c r="I833" s="182"/>
      <c r="J833" s="182"/>
      <c r="K833" s="182"/>
      <c r="L833" s="145">
        <f t="shared" si="771"/>
        <v>0</v>
      </c>
      <c r="M833" s="146">
        <f t="shared" si="772"/>
        <v>0</v>
      </c>
      <c r="N833" s="147">
        <f>+IF(OR($Q833=Parametres!$G$2,$Q833=Parametres!$G$3),I833,C833)</f>
        <v>0</v>
      </c>
      <c r="O833" s="147">
        <f>+IF(OR($Q833=Parametres!$G$2,$Q833=Parametres!$G$3),J833,D833)</f>
        <v>0</v>
      </c>
      <c r="P833" s="147">
        <f>+IF(OR($Q833=Parametres!$G$2,$Q833=Parametres!$G$3),K833,E833)</f>
        <v>0</v>
      </c>
      <c r="Q833" s="146">
        <f t="shared" ref="Q833:S833" si="839">+F833</f>
        <v>0</v>
      </c>
      <c r="R833" s="145">
        <f t="shared" si="839"/>
        <v>0</v>
      </c>
      <c r="S833" s="146">
        <f t="shared" si="839"/>
        <v>0</v>
      </c>
      <c r="T833" s="150" t="e">
        <f>+VLOOKUP($L833,Data_Validation!$A:$D,1,0)</f>
        <v>#N/A</v>
      </c>
      <c r="U833" s="150" t="e">
        <f>+VLOOKUP($L833,Data_Validation!$A:$D,3,0)</f>
        <v>#N/A</v>
      </c>
      <c r="V833" s="150" t="e">
        <f>+VLOOKUP($L833,Data_Validation!$A:$D,4,0)</f>
        <v>#N/A</v>
      </c>
      <c r="W833" s="150" t="e">
        <f>+VLOOKUP($L833,Data_Validation!$A:$E,5,0)</f>
        <v>#N/A</v>
      </c>
      <c r="X833" s="150" t="e">
        <f>+VLOOKUP($L833,Data_Validation!$A:$F,6,0)</f>
        <v>#N/A</v>
      </c>
    </row>
    <row r="834" spans="1:24" ht="15.75" customHeight="1">
      <c r="A834" s="141"/>
      <c r="B834" s="141"/>
      <c r="C834" s="151"/>
      <c r="D834" s="151"/>
      <c r="E834" s="151"/>
      <c r="F834" s="141"/>
      <c r="G834" s="141"/>
      <c r="H834" s="182"/>
      <c r="I834" s="182"/>
      <c r="J834" s="182"/>
      <c r="K834" s="182"/>
      <c r="L834" s="145">
        <f t="shared" si="771"/>
        <v>0</v>
      </c>
      <c r="M834" s="146">
        <f t="shared" si="772"/>
        <v>0</v>
      </c>
      <c r="N834" s="147">
        <f>+IF(OR($Q834=Parametres!$G$2,$Q834=Parametres!$G$3),I834,C834)</f>
        <v>0</v>
      </c>
      <c r="O834" s="147">
        <f>+IF(OR($Q834=Parametres!$G$2,$Q834=Parametres!$G$3),J834,D834)</f>
        <v>0</v>
      </c>
      <c r="P834" s="147">
        <f>+IF(OR($Q834=Parametres!$G$2,$Q834=Parametres!$G$3),K834,E834)</f>
        <v>0</v>
      </c>
      <c r="Q834" s="146">
        <f t="shared" ref="Q834:S834" si="840">+F834</f>
        <v>0</v>
      </c>
      <c r="R834" s="145">
        <f t="shared" si="840"/>
        <v>0</v>
      </c>
      <c r="S834" s="146">
        <f t="shared" si="840"/>
        <v>0</v>
      </c>
      <c r="T834" s="150" t="e">
        <f>+VLOOKUP($L834,Data_Validation!$A:$D,1,0)</f>
        <v>#N/A</v>
      </c>
      <c r="U834" s="150" t="e">
        <f>+VLOOKUP($L834,Data_Validation!$A:$D,3,0)</f>
        <v>#N/A</v>
      </c>
      <c r="V834" s="150" t="e">
        <f>+VLOOKUP($L834,Data_Validation!$A:$D,4,0)</f>
        <v>#N/A</v>
      </c>
      <c r="W834" s="150" t="e">
        <f>+VLOOKUP($L834,Data_Validation!$A:$E,5,0)</f>
        <v>#N/A</v>
      </c>
      <c r="X834" s="150" t="e">
        <f>+VLOOKUP($L834,Data_Validation!$A:$F,6,0)</f>
        <v>#N/A</v>
      </c>
    </row>
    <row r="835" spans="1:24" ht="15.75" customHeight="1">
      <c r="A835" s="141"/>
      <c r="B835" s="141"/>
      <c r="C835" s="151"/>
      <c r="D835" s="151"/>
      <c r="E835" s="151"/>
      <c r="F835" s="141"/>
      <c r="G835" s="141"/>
      <c r="H835" s="182"/>
      <c r="I835" s="182"/>
      <c r="J835" s="182"/>
      <c r="K835" s="182"/>
      <c r="L835" s="145">
        <f t="shared" si="771"/>
        <v>0</v>
      </c>
      <c r="M835" s="146">
        <f t="shared" si="772"/>
        <v>0</v>
      </c>
      <c r="N835" s="147">
        <f>+IF(OR($Q835=Parametres!$G$2,$Q835=Parametres!$G$3),I835,C835)</f>
        <v>0</v>
      </c>
      <c r="O835" s="147">
        <f>+IF(OR($Q835=Parametres!$G$2,$Q835=Parametres!$G$3),J835,D835)</f>
        <v>0</v>
      </c>
      <c r="P835" s="147">
        <f>+IF(OR($Q835=Parametres!$G$2,$Q835=Parametres!$G$3),K835,E835)</f>
        <v>0</v>
      </c>
      <c r="Q835" s="146">
        <f t="shared" ref="Q835:S835" si="841">+F835</f>
        <v>0</v>
      </c>
      <c r="R835" s="145">
        <f t="shared" si="841"/>
        <v>0</v>
      </c>
      <c r="S835" s="146">
        <f t="shared" si="841"/>
        <v>0</v>
      </c>
      <c r="T835" s="150" t="e">
        <f>+VLOOKUP($L835,Data_Validation!$A:$D,1,0)</f>
        <v>#N/A</v>
      </c>
      <c r="U835" s="150" t="e">
        <f>+VLOOKUP($L835,Data_Validation!$A:$D,3,0)</f>
        <v>#N/A</v>
      </c>
      <c r="V835" s="150" t="e">
        <f>+VLOOKUP($L835,Data_Validation!$A:$D,4,0)</f>
        <v>#N/A</v>
      </c>
      <c r="W835" s="150" t="e">
        <f>+VLOOKUP($L835,Data_Validation!$A:$E,5,0)</f>
        <v>#N/A</v>
      </c>
      <c r="X835" s="150" t="e">
        <f>+VLOOKUP($L835,Data_Validation!$A:$F,6,0)</f>
        <v>#N/A</v>
      </c>
    </row>
    <row r="836" spans="1:24" ht="15.75" customHeight="1">
      <c r="A836" s="141"/>
      <c r="B836" s="141"/>
      <c r="C836" s="151"/>
      <c r="D836" s="151"/>
      <c r="E836" s="151"/>
      <c r="F836" s="141"/>
      <c r="G836" s="141"/>
      <c r="H836" s="182"/>
      <c r="I836" s="182"/>
      <c r="J836" s="182"/>
      <c r="K836" s="182"/>
      <c r="L836" s="145">
        <f t="shared" si="771"/>
        <v>0</v>
      </c>
      <c r="M836" s="146">
        <f t="shared" si="772"/>
        <v>0</v>
      </c>
      <c r="N836" s="147">
        <f>+IF(OR($Q836=Parametres!$G$2,$Q836=Parametres!$G$3),I836,C836)</f>
        <v>0</v>
      </c>
      <c r="O836" s="147">
        <f>+IF(OR($Q836=Parametres!$G$2,$Q836=Parametres!$G$3),J836,D836)</f>
        <v>0</v>
      </c>
      <c r="P836" s="147">
        <f>+IF(OR($Q836=Parametres!$G$2,$Q836=Parametres!$G$3),K836,E836)</f>
        <v>0</v>
      </c>
      <c r="Q836" s="146">
        <f t="shared" ref="Q836:S836" si="842">+F836</f>
        <v>0</v>
      </c>
      <c r="R836" s="145">
        <f t="shared" si="842"/>
        <v>0</v>
      </c>
      <c r="S836" s="146">
        <f t="shared" si="842"/>
        <v>0</v>
      </c>
      <c r="T836" s="150" t="e">
        <f>+VLOOKUP($L836,Data_Validation!$A:$D,1,0)</f>
        <v>#N/A</v>
      </c>
      <c r="U836" s="150" t="e">
        <f>+VLOOKUP($L836,Data_Validation!$A:$D,3,0)</f>
        <v>#N/A</v>
      </c>
      <c r="V836" s="150" t="e">
        <f>+VLOOKUP($L836,Data_Validation!$A:$D,4,0)</f>
        <v>#N/A</v>
      </c>
      <c r="W836" s="150" t="e">
        <f>+VLOOKUP($L836,Data_Validation!$A:$E,5,0)</f>
        <v>#N/A</v>
      </c>
      <c r="X836" s="150" t="e">
        <f>+VLOOKUP($L836,Data_Validation!$A:$F,6,0)</f>
        <v>#N/A</v>
      </c>
    </row>
    <row r="837" spans="1:24" ht="15.75" customHeight="1">
      <c r="A837" s="141"/>
      <c r="B837" s="141"/>
      <c r="C837" s="151"/>
      <c r="D837" s="151"/>
      <c r="E837" s="151"/>
      <c r="F837" s="141"/>
      <c r="G837" s="141"/>
      <c r="H837" s="182"/>
      <c r="I837" s="182"/>
      <c r="J837" s="182"/>
      <c r="K837" s="182"/>
      <c r="L837" s="145">
        <f t="shared" si="771"/>
        <v>0</v>
      </c>
      <c r="M837" s="146">
        <f t="shared" si="772"/>
        <v>0</v>
      </c>
      <c r="N837" s="147">
        <f>+IF(OR($Q837=Parametres!$G$2,$Q837=Parametres!$G$3),I837,C837)</f>
        <v>0</v>
      </c>
      <c r="O837" s="147">
        <f>+IF(OR($Q837=Parametres!$G$2,$Q837=Parametres!$G$3),J837,D837)</f>
        <v>0</v>
      </c>
      <c r="P837" s="147">
        <f>+IF(OR($Q837=Parametres!$G$2,$Q837=Parametres!$G$3),K837,E837)</f>
        <v>0</v>
      </c>
      <c r="Q837" s="146">
        <f t="shared" ref="Q837:S837" si="843">+F837</f>
        <v>0</v>
      </c>
      <c r="R837" s="145">
        <f t="shared" si="843"/>
        <v>0</v>
      </c>
      <c r="S837" s="146">
        <f t="shared" si="843"/>
        <v>0</v>
      </c>
      <c r="T837" s="150" t="e">
        <f>+VLOOKUP($L837,Data_Validation!$A:$D,1,0)</f>
        <v>#N/A</v>
      </c>
      <c r="U837" s="150" t="e">
        <f>+VLOOKUP($L837,Data_Validation!$A:$D,3,0)</f>
        <v>#N/A</v>
      </c>
      <c r="V837" s="150" t="e">
        <f>+VLOOKUP($L837,Data_Validation!$A:$D,4,0)</f>
        <v>#N/A</v>
      </c>
      <c r="W837" s="150" t="e">
        <f>+VLOOKUP($L837,Data_Validation!$A:$E,5,0)</f>
        <v>#N/A</v>
      </c>
      <c r="X837" s="150" t="e">
        <f>+VLOOKUP($L837,Data_Validation!$A:$F,6,0)</f>
        <v>#N/A</v>
      </c>
    </row>
    <row r="838" spans="1:24" ht="15.75" customHeight="1">
      <c r="A838" s="141"/>
      <c r="B838" s="141"/>
      <c r="C838" s="151"/>
      <c r="D838" s="151"/>
      <c r="E838" s="151"/>
      <c r="F838" s="141"/>
      <c r="G838" s="141"/>
      <c r="H838" s="182"/>
      <c r="I838" s="182"/>
      <c r="J838" s="182"/>
      <c r="K838" s="182"/>
      <c r="L838" s="145">
        <f t="shared" si="771"/>
        <v>0</v>
      </c>
      <c r="M838" s="146">
        <f t="shared" si="772"/>
        <v>0</v>
      </c>
      <c r="N838" s="147">
        <f>+IF(OR($Q838=Parametres!$G$2,$Q838=Parametres!$G$3),I838,C838)</f>
        <v>0</v>
      </c>
      <c r="O838" s="147">
        <f>+IF(OR($Q838=Parametres!$G$2,$Q838=Parametres!$G$3),J838,D838)</f>
        <v>0</v>
      </c>
      <c r="P838" s="147">
        <f>+IF(OR($Q838=Parametres!$G$2,$Q838=Parametres!$G$3),K838,E838)</f>
        <v>0</v>
      </c>
      <c r="Q838" s="146">
        <f t="shared" ref="Q838:S838" si="844">+F838</f>
        <v>0</v>
      </c>
      <c r="R838" s="145">
        <f t="shared" si="844"/>
        <v>0</v>
      </c>
      <c r="S838" s="146">
        <f t="shared" si="844"/>
        <v>0</v>
      </c>
      <c r="T838" s="150" t="e">
        <f>+VLOOKUP($L838,Data_Validation!$A:$D,1,0)</f>
        <v>#N/A</v>
      </c>
      <c r="U838" s="150" t="e">
        <f>+VLOOKUP($L838,Data_Validation!$A:$D,3,0)</f>
        <v>#N/A</v>
      </c>
      <c r="V838" s="150" t="e">
        <f>+VLOOKUP($L838,Data_Validation!$A:$D,4,0)</f>
        <v>#N/A</v>
      </c>
      <c r="W838" s="150" t="e">
        <f>+VLOOKUP($L838,Data_Validation!$A:$E,5,0)</f>
        <v>#N/A</v>
      </c>
      <c r="X838" s="150" t="e">
        <f>+VLOOKUP($L838,Data_Validation!$A:$F,6,0)</f>
        <v>#N/A</v>
      </c>
    </row>
    <row r="839" spans="1:24" ht="15.75" customHeight="1">
      <c r="A839" s="141"/>
      <c r="B839" s="141"/>
      <c r="C839" s="151"/>
      <c r="D839" s="151"/>
      <c r="E839" s="151"/>
      <c r="F839" s="141"/>
      <c r="G839" s="141"/>
      <c r="H839" s="182"/>
      <c r="I839" s="182"/>
      <c r="J839" s="182"/>
      <c r="K839" s="182"/>
      <c r="L839" s="145">
        <f t="shared" si="771"/>
        <v>0</v>
      </c>
      <c r="M839" s="146">
        <f t="shared" si="772"/>
        <v>0</v>
      </c>
      <c r="N839" s="147">
        <f>+IF(OR($Q839=Parametres!$G$2,$Q839=Parametres!$G$3),I839,C839)</f>
        <v>0</v>
      </c>
      <c r="O839" s="147">
        <f>+IF(OR($Q839=Parametres!$G$2,$Q839=Parametres!$G$3),J839,D839)</f>
        <v>0</v>
      </c>
      <c r="P839" s="147">
        <f>+IF(OR($Q839=Parametres!$G$2,$Q839=Parametres!$G$3),K839,E839)</f>
        <v>0</v>
      </c>
      <c r="Q839" s="146">
        <f t="shared" ref="Q839:S839" si="845">+F839</f>
        <v>0</v>
      </c>
      <c r="R839" s="145">
        <f t="shared" si="845"/>
        <v>0</v>
      </c>
      <c r="S839" s="146">
        <f t="shared" si="845"/>
        <v>0</v>
      </c>
      <c r="T839" s="150" t="e">
        <f>+VLOOKUP($L839,Data_Validation!$A:$D,1,0)</f>
        <v>#N/A</v>
      </c>
      <c r="U839" s="150" t="e">
        <f>+VLOOKUP($L839,Data_Validation!$A:$D,3,0)</f>
        <v>#N/A</v>
      </c>
      <c r="V839" s="150" t="e">
        <f>+VLOOKUP($L839,Data_Validation!$A:$D,4,0)</f>
        <v>#N/A</v>
      </c>
      <c r="W839" s="150" t="e">
        <f>+VLOOKUP($L839,Data_Validation!$A:$E,5,0)</f>
        <v>#N/A</v>
      </c>
      <c r="X839" s="150" t="e">
        <f>+VLOOKUP($L839,Data_Validation!$A:$F,6,0)</f>
        <v>#N/A</v>
      </c>
    </row>
    <row r="840" spans="1:24" ht="15.75" customHeight="1">
      <c r="A840" s="141"/>
      <c r="B840" s="141"/>
      <c r="C840" s="151"/>
      <c r="D840" s="151"/>
      <c r="E840" s="151"/>
      <c r="F840" s="141"/>
      <c r="G840" s="141"/>
      <c r="H840" s="182"/>
      <c r="I840" s="182"/>
      <c r="J840" s="182"/>
      <c r="K840" s="182"/>
      <c r="L840" s="145">
        <f t="shared" si="771"/>
        <v>0</v>
      </c>
      <c r="M840" s="146">
        <f t="shared" si="772"/>
        <v>0</v>
      </c>
      <c r="N840" s="147">
        <f>+IF(OR($Q840=Parametres!$G$2,$Q840=Parametres!$G$3),I840,C840)</f>
        <v>0</v>
      </c>
      <c r="O840" s="147">
        <f>+IF(OR($Q840=Parametres!$G$2,$Q840=Parametres!$G$3),J840,D840)</f>
        <v>0</v>
      </c>
      <c r="P840" s="147">
        <f>+IF(OR($Q840=Parametres!$G$2,$Q840=Parametres!$G$3),K840,E840)</f>
        <v>0</v>
      </c>
      <c r="Q840" s="146">
        <f t="shared" ref="Q840:S840" si="846">+F840</f>
        <v>0</v>
      </c>
      <c r="R840" s="145">
        <f t="shared" si="846"/>
        <v>0</v>
      </c>
      <c r="S840" s="146">
        <f t="shared" si="846"/>
        <v>0</v>
      </c>
      <c r="T840" s="150" t="e">
        <f>+VLOOKUP($L840,Data_Validation!$A:$D,1,0)</f>
        <v>#N/A</v>
      </c>
      <c r="U840" s="150" t="e">
        <f>+VLOOKUP($L840,Data_Validation!$A:$D,3,0)</f>
        <v>#N/A</v>
      </c>
      <c r="V840" s="150" t="e">
        <f>+VLOOKUP($L840,Data_Validation!$A:$D,4,0)</f>
        <v>#N/A</v>
      </c>
      <c r="W840" s="150" t="e">
        <f>+VLOOKUP($L840,Data_Validation!$A:$E,5,0)</f>
        <v>#N/A</v>
      </c>
      <c r="X840" s="150" t="e">
        <f>+VLOOKUP($L840,Data_Validation!$A:$F,6,0)</f>
        <v>#N/A</v>
      </c>
    </row>
    <row r="841" spans="1:24" ht="15.75" customHeight="1">
      <c r="A841" s="141"/>
      <c r="B841" s="141"/>
      <c r="C841" s="151"/>
      <c r="D841" s="151"/>
      <c r="E841" s="151"/>
      <c r="F841" s="141"/>
      <c r="G841" s="141"/>
      <c r="H841" s="182"/>
      <c r="I841" s="182"/>
      <c r="J841" s="182"/>
      <c r="K841" s="182"/>
      <c r="L841" s="145">
        <f t="shared" si="771"/>
        <v>0</v>
      </c>
      <c r="M841" s="146">
        <f t="shared" si="772"/>
        <v>0</v>
      </c>
      <c r="N841" s="147">
        <f>+IF(OR($Q841=Parametres!$G$2,$Q841=Parametres!$G$3),I841,C841)</f>
        <v>0</v>
      </c>
      <c r="O841" s="147">
        <f>+IF(OR($Q841=Parametres!$G$2,$Q841=Parametres!$G$3),J841,D841)</f>
        <v>0</v>
      </c>
      <c r="P841" s="147">
        <f>+IF(OR($Q841=Parametres!$G$2,$Q841=Parametres!$G$3),K841,E841)</f>
        <v>0</v>
      </c>
      <c r="Q841" s="146">
        <f t="shared" ref="Q841:S841" si="847">+F841</f>
        <v>0</v>
      </c>
      <c r="R841" s="145">
        <f t="shared" si="847"/>
        <v>0</v>
      </c>
      <c r="S841" s="146">
        <f t="shared" si="847"/>
        <v>0</v>
      </c>
      <c r="T841" s="150" t="e">
        <f>+VLOOKUP($L841,Data_Validation!$A:$D,1,0)</f>
        <v>#N/A</v>
      </c>
      <c r="U841" s="150" t="e">
        <f>+VLOOKUP($L841,Data_Validation!$A:$D,3,0)</f>
        <v>#N/A</v>
      </c>
      <c r="V841" s="150" t="e">
        <f>+VLOOKUP($L841,Data_Validation!$A:$D,4,0)</f>
        <v>#N/A</v>
      </c>
      <c r="W841" s="150" t="e">
        <f>+VLOOKUP($L841,Data_Validation!$A:$E,5,0)</f>
        <v>#N/A</v>
      </c>
      <c r="X841" s="150" t="e">
        <f>+VLOOKUP($L841,Data_Validation!$A:$F,6,0)</f>
        <v>#N/A</v>
      </c>
    </row>
    <row r="842" spans="1:24" ht="15.75" customHeight="1">
      <c r="A842" s="141"/>
      <c r="B842" s="141"/>
      <c r="C842" s="151"/>
      <c r="D842" s="151"/>
      <c r="E842" s="151"/>
      <c r="F842" s="141"/>
      <c r="G842" s="141"/>
      <c r="H842" s="182"/>
      <c r="I842" s="182"/>
      <c r="J842" s="182"/>
      <c r="K842" s="182"/>
      <c r="L842" s="145">
        <f t="shared" si="771"/>
        <v>0</v>
      </c>
      <c r="M842" s="146">
        <f t="shared" si="772"/>
        <v>0</v>
      </c>
      <c r="N842" s="147">
        <f>+IF(OR($Q842=Parametres!$G$2,$Q842=Parametres!$G$3),I842,C842)</f>
        <v>0</v>
      </c>
      <c r="O842" s="147">
        <f>+IF(OR($Q842=Parametres!$G$2,$Q842=Parametres!$G$3),J842,D842)</f>
        <v>0</v>
      </c>
      <c r="P842" s="147">
        <f>+IF(OR($Q842=Parametres!$G$2,$Q842=Parametres!$G$3),K842,E842)</f>
        <v>0</v>
      </c>
      <c r="Q842" s="146">
        <f t="shared" ref="Q842:S842" si="848">+F842</f>
        <v>0</v>
      </c>
      <c r="R842" s="145">
        <f t="shared" si="848"/>
        <v>0</v>
      </c>
      <c r="S842" s="146">
        <f t="shared" si="848"/>
        <v>0</v>
      </c>
      <c r="T842" s="150" t="e">
        <f>+VLOOKUP($L842,Data_Validation!$A:$D,1,0)</f>
        <v>#N/A</v>
      </c>
      <c r="U842" s="150" t="e">
        <f>+VLOOKUP($L842,Data_Validation!$A:$D,3,0)</f>
        <v>#N/A</v>
      </c>
      <c r="V842" s="150" t="e">
        <f>+VLOOKUP($L842,Data_Validation!$A:$D,4,0)</f>
        <v>#N/A</v>
      </c>
      <c r="W842" s="150" t="e">
        <f>+VLOOKUP($L842,Data_Validation!$A:$E,5,0)</f>
        <v>#N/A</v>
      </c>
      <c r="X842" s="150" t="e">
        <f>+VLOOKUP($L842,Data_Validation!$A:$F,6,0)</f>
        <v>#N/A</v>
      </c>
    </row>
    <row r="843" spans="1:24" ht="15.75" customHeight="1">
      <c r="A843" s="141"/>
      <c r="B843" s="141"/>
      <c r="C843" s="151"/>
      <c r="D843" s="151"/>
      <c r="E843" s="151"/>
      <c r="F843" s="141"/>
      <c r="G843" s="141"/>
      <c r="H843" s="182"/>
      <c r="I843" s="182"/>
      <c r="J843" s="182"/>
      <c r="K843" s="182"/>
      <c r="L843" s="145">
        <f t="shared" si="771"/>
        <v>0</v>
      </c>
      <c r="M843" s="146">
        <f t="shared" si="772"/>
        <v>0</v>
      </c>
      <c r="N843" s="147">
        <f>+IF(OR($Q843=Parametres!$G$2,$Q843=Parametres!$G$3),I843,C843)</f>
        <v>0</v>
      </c>
      <c r="O843" s="147">
        <f>+IF(OR($Q843=Parametres!$G$2,$Q843=Parametres!$G$3),J843,D843)</f>
        <v>0</v>
      </c>
      <c r="P843" s="147">
        <f>+IF(OR($Q843=Parametres!$G$2,$Q843=Parametres!$G$3),K843,E843)</f>
        <v>0</v>
      </c>
      <c r="Q843" s="146">
        <f t="shared" ref="Q843:S843" si="849">+F843</f>
        <v>0</v>
      </c>
      <c r="R843" s="145">
        <f t="shared" si="849"/>
        <v>0</v>
      </c>
      <c r="S843" s="146">
        <f t="shared" si="849"/>
        <v>0</v>
      </c>
      <c r="T843" s="150" t="e">
        <f>+VLOOKUP($L843,Data_Validation!$A:$D,1,0)</f>
        <v>#N/A</v>
      </c>
      <c r="U843" s="150" t="e">
        <f>+VLOOKUP($L843,Data_Validation!$A:$D,3,0)</f>
        <v>#N/A</v>
      </c>
      <c r="V843" s="150" t="e">
        <f>+VLOOKUP($L843,Data_Validation!$A:$D,4,0)</f>
        <v>#N/A</v>
      </c>
      <c r="W843" s="150" t="e">
        <f>+VLOOKUP($L843,Data_Validation!$A:$E,5,0)</f>
        <v>#N/A</v>
      </c>
      <c r="X843" s="150" t="e">
        <f>+VLOOKUP($L843,Data_Validation!$A:$F,6,0)</f>
        <v>#N/A</v>
      </c>
    </row>
    <row r="844" spans="1:24" ht="15.75" customHeight="1">
      <c r="A844" s="141"/>
      <c r="B844" s="141"/>
      <c r="C844" s="151"/>
      <c r="D844" s="151"/>
      <c r="E844" s="151"/>
      <c r="F844" s="141"/>
      <c r="G844" s="141"/>
      <c r="H844" s="182"/>
      <c r="I844" s="182"/>
      <c r="J844" s="182"/>
      <c r="K844" s="182"/>
      <c r="L844" s="145">
        <f t="shared" si="771"/>
        <v>0</v>
      </c>
      <c r="M844" s="146">
        <f t="shared" si="772"/>
        <v>0</v>
      </c>
      <c r="N844" s="147">
        <f>+IF(OR($Q844=Parametres!$G$2,$Q844=Parametres!$G$3),I844,C844)</f>
        <v>0</v>
      </c>
      <c r="O844" s="147">
        <f>+IF(OR($Q844=Parametres!$G$2,$Q844=Parametres!$G$3),J844,D844)</f>
        <v>0</v>
      </c>
      <c r="P844" s="147">
        <f>+IF(OR($Q844=Parametres!$G$2,$Q844=Parametres!$G$3),K844,E844)</f>
        <v>0</v>
      </c>
      <c r="Q844" s="146">
        <f t="shared" ref="Q844:S844" si="850">+F844</f>
        <v>0</v>
      </c>
      <c r="R844" s="145">
        <f t="shared" si="850"/>
        <v>0</v>
      </c>
      <c r="S844" s="146">
        <f t="shared" si="850"/>
        <v>0</v>
      </c>
      <c r="T844" s="150" t="e">
        <f>+VLOOKUP($L844,Data_Validation!$A:$D,1,0)</f>
        <v>#N/A</v>
      </c>
      <c r="U844" s="150" t="e">
        <f>+VLOOKUP($L844,Data_Validation!$A:$D,3,0)</f>
        <v>#N/A</v>
      </c>
      <c r="V844" s="150" t="e">
        <f>+VLOOKUP($L844,Data_Validation!$A:$D,4,0)</f>
        <v>#N/A</v>
      </c>
      <c r="W844" s="150" t="e">
        <f>+VLOOKUP($L844,Data_Validation!$A:$E,5,0)</f>
        <v>#N/A</v>
      </c>
      <c r="X844" s="150" t="e">
        <f>+VLOOKUP($L844,Data_Validation!$A:$F,6,0)</f>
        <v>#N/A</v>
      </c>
    </row>
    <row r="845" spans="1:24" ht="15.75" customHeight="1">
      <c r="A845" s="141"/>
      <c r="B845" s="141"/>
      <c r="C845" s="151"/>
      <c r="D845" s="151"/>
      <c r="E845" s="151"/>
      <c r="F845" s="141"/>
      <c r="G845" s="141"/>
      <c r="H845" s="182"/>
      <c r="I845" s="182"/>
      <c r="J845" s="182"/>
      <c r="K845" s="182"/>
      <c r="L845" s="145">
        <f t="shared" si="771"/>
        <v>0</v>
      </c>
      <c r="M845" s="146">
        <f t="shared" si="772"/>
        <v>0</v>
      </c>
      <c r="N845" s="147">
        <f>+IF(OR($Q845=Parametres!$G$2,$Q845=Parametres!$G$3),I845,C845)</f>
        <v>0</v>
      </c>
      <c r="O845" s="147">
        <f>+IF(OR($Q845=Parametres!$G$2,$Q845=Parametres!$G$3),J845,D845)</f>
        <v>0</v>
      </c>
      <c r="P845" s="147">
        <f>+IF(OR($Q845=Parametres!$G$2,$Q845=Parametres!$G$3),K845,E845)</f>
        <v>0</v>
      </c>
      <c r="Q845" s="146">
        <f t="shared" ref="Q845:S845" si="851">+F845</f>
        <v>0</v>
      </c>
      <c r="R845" s="145">
        <f t="shared" si="851"/>
        <v>0</v>
      </c>
      <c r="S845" s="146">
        <f t="shared" si="851"/>
        <v>0</v>
      </c>
      <c r="T845" s="150" t="e">
        <f>+VLOOKUP($L845,Data_Validation!$A:$D,1,0)</f>
        <v>#N/A</v>
      </c>
      <c r="U845" s="150" t="e">
        <f>+VLOOKUP($L845,Data_Validation!$A:$D,3,0)</f>
        <v>#N/A</v>
      </c>
      <c r="V845" s="150" t="e">
        <f>+VLOOKUP($L845,Data_Validation!$A:$D,4,0)</f>
        <v>#N/A</v>
      </c>
      <c r="W845" s="150" t="e">
        <f>+VLOOKUP($L845,Data_Validation!$A:$E,5,0)</f>
        <v>#N/A</v>
      </c>
      <c r="X845" s="150" t="e">
        <f>+VLOOKUP($L845,Data_Validation!$A:$F,6,0)</f>
        <v>#N/A</v>
      </c>
    </row>
    <row r="846" spans="1:24" ht="15.75" customHeight="1">
      <c r="A846" s="141"/>
      <c r="B846" s="141"/>
      <c r="C846" s="151"/>
      <c r="D846" s="151"/>
      <c r="E846" s="151"/>
      <c r="F846" s="141"/>
      <c r="G846" s="141"/>
      <c r="H846" s="182"/>
      <c r="I846" s="182"/>
      <c r="J846" s="182"/>
      <c r="K846" s="182"/>
      <c r="L846" s="145">
        <f t="shared" si="771"/>
        <v>0</v>
      </c>
      <c r="M846" s="146">
        <f t="shared" si="772"/>
        <v>0</v>
      </c>
      <c r="N846" s="147">
        <f>+IF(OR($Q846=Parametres!$G$2,$Q846=Parametres!$G$3),I846,C846)</f>
        <v>0</v>
      </c>
      <c r="O846" s="147">
        <f>+IF(OR($Q846=Parametres!$G$2,$Q846=Parametres!$G$3),J846,D846)</f>
        <v>0</v>
      </c>
      <c r="P846" s="147">
        <f>+IF(OR($Q846=Parametres!$G$2,$Q846=Parametres!$G$3),K846,E846)</f>
        <v>0</v>
      </c>
      <c r="Q846" s="146">
        <f t="shared" ref="Q846:S846" si="852">+F846</f>
        <v>0</v>
      </c>
      <c r="R846" s="145">
        <f t="shared" si="852"/>
        <v>0</v>
      </c>
      <c r="S846" s="146">
        <f t="shared" si="852"/>
        <v>0</v>
      </c>
      <c r="T846" s="150" t="e">
        <f>+VLOOKUP($L846,Data_Validation!$A:$D,1,0)</f>
        <v>#N/A</v>
      </c>
      <c r="U846" s="150" t="e">
        <f>+VLOOKUP($L846,Data_Validation!$A:$D,3,0)</f>
        <v>#N/A</v>
      </c>
      <c r="V846" s="150" t="e">
        <f>+VLOOKUP($L846,Data_Validation!$A:$D,4,0)</f>
        <v>#N/A</v>
      </c>
      <c r="W846" s="150" t="e">
        <f>+VLOOKUP($L846,Data_Validation!$A:$E,5,0)</f>
        <v>#N/A</v>
      </c>
      <c r="X846" s="150" t="e">
        <f>+VLOOKUP($L846,Data_Validation!$A:$F,6,0)</f>
        <v>#N/A</v>
      </c>
    </row>
    <row r="847" spans="1:24" ht="15.75" customHeight="1">
      <c r="A847" s="141"/>
      <c r="B847" s="141"/>
      <c r="C847" s="151"/>
      <c r="D847" s="151"/>
      <c r="E847" s="151"/>
      <c r="F847" s="141"/>
      <c r="G847" s="141"/>
      <c r="H847" s="182"/>
      <c r="I847" s="182"/>
      <c r="J847" s="182"/>
      <c r="K847" s="182"/>
      <c r="L847" s="145">
        <f t="shared" si="771"/>
        <v>0</v>
      </c>
      <c r="M847" s="146">
        <f t="shared" si="772"/>
        <v>0</v>
      </c>
      <c r="N847" s="147">
        <f>+IF(OR($Q847=Parametres!$G$2,$Q847=Parametres!$G$3),I847,C847)</f>
        <v>0</v>
      </c>
      <c r="O847" s="147">
        <f>+IF(OR($Q847=Parametres!$G$2,$Q847=Parametres!$G$3),J847,D847)</f>
        <v>0</v>
      </c>
      <c r="P847" s="147">
        <f>+IF(OR($Q847=Parametres!$G$2,$Q847=Parametres!$G$3),K847,E847)</f>
        <v>0</v>
      </c>
      <c r="Q847" s="146">
        <f t="shared" ref="Q847:S847" si="853">+F847</f>
        <v>0</v>
      </c>
      <c r="R847" s="145">
        <f t="shared" si="853"/>
        <v>0</v>
      </c>
      <c r="S847" s="146">
        <f t="shared" si="853"/>
        <v>0</v>
      </c>
      <c r="T847" s="150" t="e">
        <f>+VLOOKUP($L847,Data_Validation!$A:$D,1,0)</f>
        <v>#N/A</v>
      </c>
      <c r="U847" s="150" t="e">
        <f>+VLOOKUP($L847,Data_Validation!$A:$D,3,0)</f>
        <v>#N/A</v>
      </c>
      <c r="V847" s="150" t="e">
        <f>+VLOOKUP($L847,Data_Validation!$A:$D,4,0)</f>
        <v>#N/A</v>
      </c>
      <c r="W847" s="150" t="e">
        <f>+VLOOKUP($L847,Data_Validation!$A:$E,5,0)</f>
        <v>#N/A</v>
      </c>
      <c r="X847" s="150" t="e">
        <f>+VLOOKUP($L847,Data_Validation!$A:$F,6,0)</f>
        <v>#N/A</v>
      </c>
    </row>
    <row r="848" spans="1:24" ht="15.75" customHeight="1">
      <c r="A848" s="141"/>
      <c r="B848" s="141"/>
      <c r="C848" s="151"/>
      <c r="D848" s="151"/>
      <c r="E848" s="151"/>
      <c r="F848" s="141"/>
      <c r="G848" s="141"/>
      <c r="H848" s="182"/>
      <c r="I848" s="182"/>
      <c r="J848" s="182"/>
      <c r="K848" s="182"/>
      <c r="L848" s="145">
        <f t="shared" si="771"/>
        <v>0</v>
      </c>
      <c r="M848" s="146">
        <f t="shared" si="772"/>
        <v>0</v>
      </c>
      <c r="N848" s="147">
        <f>+IF(OR($Q848=Parametres!$G$2,$Q848=Parametres!$G$3),I848,C848)</f>
        <v>0</v>
      </c>
      <c r="O848" s="147">
        <f>+IF(OR($Q848=Parametres!$G$2,$Q848=Parametres!$G$3),J848,D848)</f>
        <v>0</v>
      </c>
      <c r="P848" s="147">
        <f>+IF(OR($Q848=Parametres!$G$2,$Q848=Parametres!$G$3),K848,E848)</f>
        <v>0</v>
      </c>
      <c r="Q848" s="146">
        <f t="shared" ref="Q848:S848" si="854">+F848</f>
        <v>0</v>
      </c>
      <c r="R848" s="145">
        <f t="shared" si="854"/>
        <v>0</v>
      </c>
      <c r="S848" s="146">
        <f t="shared" si="854"/>
        <v>0</v>
      </c>
      <c r="T848" s="150" t="e">
        <f>+VLOOKUP($L848,Data_Validation!$A:$D,1,0)</f>
        <v>#N/A</v>
      </c>
      <c r="U848" s="150" t="e">
        <f>+VLOOKUP($L848,Data_Validation!$A:$D,3,0)</f>
        <v>#N/A</v>
      </c>
      <c r="V848" s="150" t="e">
        <f>+VLOOKUP($L848,Data_Validation!$A:$D,4,0)</f>
        <v>#N/A</v>
      </c>
      <c r="W848" s="150" t="e">
        <f>+VLOOKUP($L848,Data_Validation!$A:$E,5,0)</f>
        <v>#N/A</v>
      </c>
      <c r="X848" s="150" t="e">
        <f>+VLOOKUP($L848,Data_Validation!$A:$F,6,0)</f>
        <v>#N/A</v>
      </c>
    </row>
    <row r="849" spans="1:24" ht="15.75" customHeight="1">
      <c r="A849" s="141"/>
      <c r="B849" s="141"/>
      <c r="C849" s="151"/>
      <c r="D849" s="151"/>
      <c r="E849" s="151"/>
      <c r="F849" s="141"/>
      <c r="G849" s="141"/>
      <c r="H849" s="182"/>
      <c r="I849" s="182"/>
      <c r="J849" s="182"/>
      <c r="K849" s="182"/>
      <c r="L849" s="145">
        <f t="shared" si="771"/>
        <v>0</v>
      </c>
      <c r="M849" s="146">
        <f t="shared" si="772"/>
        <v>0</v>
      </c>
      <c r="N849" s="147">
        <f>+IF(OR($Q849=Parametres!$G$2,$Q849=Parametres!$G$3),I849,C849)</f>
        <v>0</v>
      </c>
      <c r="O849" s="147">
        <f>+IF(OR($Q849=Parametres!$G$2,$Q849=Parametres!$G$3),J849,D849)</f>
        <v>0</v>
      </c>
      <c r="P849" s="147">
        <f>+IF(OR($Q849=Parametres!$G$2,$Q849=Parametres!$G$3),K849,E849)</f>
        <v>0</v>
      </c>
      <c r="Q849" s="146">
        <f t="shared" ref="Q849:S849" si="855">+F849</f>
        <v>0</v>
      </c>
      <c r="R849" s="145">
        <f t="shared" si="855"/>
        <v>0</v>
      </c>
      <c r="S849" s="146">
        <f t="shared" si="855"/>
        <v>0</v>
      </c>
      <c r="T849" s="150" t="e">
        <f>+VLOOKUP($L849,Data_Validation!$A:$D,1,0)</f>
        <v>#N/A</v>
      </c>
      <c r="U849" s="150" t="e">
        <f>+VLOOKUP($L849,Data_Validation!$A:$D,3,0)</f>
        <v>#N/A</v>
      </c>
      <c r="V849" s="150" t="e">
        <f>+VLOOKUP($L849,Data_Validation!$A:$D,4,0)</f>
        <v>#N/A</v>
      </c>
      <c r="W849" s="150" t="e">
        <f>+VLOOKUP($L849,Data_Validation!$A:$E,5,0)</f>
        <v>#N/A</v>
      </c>
      <c r="X849" s="150" t="e">
        <f>+VLOOKUP($L849,Data_Validation!$A:$F,6,0)</f>
        <v>#N/A</v>
      </c>
    </row>
    <row r="850" spans="1:24" ht="15.75" customHeight="1">
      <c r="A850" s="141"/>
      <c r="B850" s="141"/>
      <c r="C850" s="151"/>
      <c r="D850" s="151"/>
      <c r="E850" s="151"/>
      <c r="F850" s="141"/>
      <c r="G850" s="141"/>
      <c r="H850" s="182"/>
      <c r="I850" s="182"/>
      <c r="J850" s="182"/>
      <c r="K850" s="182"/>
      <c r="L850" s="145">
        <f t="shared" si="771"/>
        <v>0</v>
      </c>
      <c r="M850" s="146">
        <f t="shared" si="772"/>
        <v>0</v>
      </c>
      <c r="N850" s="147">
        <f>+IF(OR($Q850=Parametres!$G$2,$Q850=Parametres!$G$3),I850,C850)</f>
        <v>0</v>
      </c>
      <c r="O850" s="147">
        <f>+IF(OR($Q850=Parametres!$G$2,$Q850=Parametres!$G$3),J850,D850)</f>
        <v>0</v>
      </c>
      <c r="P850" s="147">
        <f>+IF(OR($Q850=Parametres!$G$2,$Q850=Parametres!$G$3),K850,E850)</f>
        <v>0</v>
      </c>
      <c r="Q850" s="146">
        <f t="shared" ref="Q850:S850" si="856">+F850</f>
        <v>0</v>
      </c>
      <c r="R850" s="145">
        <f t="shared" si="856"/>
        <v>0</v>
      </c>
      <c r="S850" s="146">
        <f t="shared" si="856"/>
        <v>0</v>
      </c>
      <c r="T850" s="150" t="e">
        <f>+VLOOKUP($L850,Data_Validation!$A:$D,1,0)</f>
        <v>#N/A</v>
      </c>
      <c r="U850" s="150" t="e">
        <f>+VLOOKUP($L850,Data_Validation!$A:$D,3,0)</f>
        <v>#N/A</v>
      </c>
      <c r="V850" s="150" t="e">
        <f>+VLOOKUP($L850,Data_Validation!$A:$D,4,0)</f>
        <v>#N/A</v>
      </c>
      <c r="W850" s="150" t="e">
        <f>+VLOOKUP($L850,Data_Validation!$A:$E,5,0)</f>
        <v>#N/A</v>
      </c>
      <c r="X850" s="150" t="e">
        <f>+VLOOKUP($L850,Data_Validation!$A:$F,6,0)</f>
        <v>#N/A</v>
      </c>
    </row>
    <row r="851" spans="1:24" ht="15.75" customHeight="1">
      <c r="A851" s="141"/>
      <c r="B851" s="141"/>
      <c r="C851" s="151"/>
      <c r="D851" s="151"/>
      <c r="E851" s="151"/>
      <c r="F851" s="141"/>
      <c r="G851" s="141"/>
      <c r="H851" s="182"/>
      <c r="I851" s="182"/>
      <c r="J851" s="182"/>
      <c r="K851" s="182"/>
      <c r="L851" s="145">
        <f t="shared" si="771"/>
        <v>0</v>
      </c>
      <c r="M851" s="146">
        <f t="shared" si="772"/>
        <v>0</v>
      </c>
      <c r="N851" s="147">
        <f>+IF(OR($Q851=Parametres!$G$2,$Q851=Parametres!$G$3),I851,C851)</f>
        <v>0</v>
      </c>
      <c r="O851" s="147">
        <f>+IF(OR($Q851=Parametres!$G$2,$Q851=Parametres!$G$3),J851,D851)</f>
        <v>0</v>
      </c>
      <c r="P851" s="147">
        <f>+IF(OR($Q851=Parametres!$G$2,$Q851=Parametres!$G$3),K851,E851)</f>
        <v>0</v>
      </c>
      <c r="Q851" s="146">
        <f t="shared" ref="Q851:S851" si="857">+F851</f>
        <v>0</v>
      </c>
      <c r="R851" s="145">
        <f t="shared" si="857"/>
        <v>0</v>
      </c>
      <c r="S851" s="146">
        <f t="shared" si="857"/>
        <v>0</v>
      </c>
      <c r="T851" s="150" t="e">
        <f>+VLOOKUP($L851,Data_Validation!$A:$D,1,0)</f>
        <v>#N/A</v>
      </c>
      <c r="U851" s="150" t="e">
        <f>+VLOOKUP($L851,Data_Validation!$A:$D,3,0)</f>
        <v>#N/A</v>
      </c>
      <c r="V851" s="150" t="e">
        <f>+VLOOKUP($L851,Data_Validation!$A:$D,4,0)</f>
        <v>#N/A</v>
      </c>
      <c r="W851" s="150" t="e">
        <f>+VLOOKUP($L851,Data_Validation!$A:$E,5,0)</f>
        <v>#N/A</v>
      </c>
      <c r="X851" s="150" t="e">
        <f>+VLOOKUP($L851,Data_Validation!$A:$F,6,0)</f>
        <v>#N/A</v>
      </c>
    </row>
    <row r="852" spans="1:24" ht="15.75" customHeight="1">
      <c r="A852" s="141"/>
      <c r="B852" s="141"/>
      <c r="C852" s="151"/>
      <c r="D852" s="151"/>
      <c r="E852" s="151"/>
      <c r="F852" s="141"/>
      <c r="G852" s="141"/>
      <c r="H852" s="182"/>
      <c r="I852" s="182"/>
      <c r="J852" s="182"/>
      <c r="K852" s="182"/>
      <c r="L852" s="145">
        <f t="shared" si="771"/>
        <v>0</v>
      </c>
      <c r="M852" s="146">
        <f t="shared" si="772"/>
        <v>0</v>
      </c>
      <c r="N852" s="147">
        <f>+IF(OR($Q852=Parametres!$G$2,$Q852=Parametres!$G$3),I852,C852)</f>
        <v>0</v>
      </c>
      <c r="O852" s="147">
        <f>+IF(OR($Q852=Parametres!$G$2,$Q852=Parametres!$G$3),J852,D852)</f>
        <v>0</v>
      </c>
      <c r="P852" s="147">
        <f>+IF(OR($Q852=Parametres!$G$2,$Q852=Parametres!$G$3),K852,E852)</f>
        <v>0</v>
      </c>
      <c r="Q852" s="146">
        <f t="shared" ref="Q852:S852" si="858">+F852</f>
        <v>0</v>
      </c>
      <c r="R852" s="145">
        <f t="shared" si="858"/>
        <v>0</v>
      </c>
      <c r="S852" s="146">
        <f t="shared" si="858"/>
        <v>0</v>
      </c>
      <c r="T852" s="150" t="e">
        <f>+VLOOKUP($L852,Data_Validation!$A:$D,1,0)</f>
        <v>#N/A</v>
      </c>
      <c r="U852" s="150" t="e">
        <f>+VLOOKUP($L852,Data_Validation!$A:$D,3,0)</f>
        <v>#N/A</v>
      </c>
      <c r="V852" s="150" t="e">
        <f>+VLOOKUP($L852,Data_Validation!$A:$D,4,0)</f>
        <v>#N/A</v>
      </c>
      <c r="W852" s="150" t="e">
        <f>+VLOOKUP($L852,Data_Validation!$A:$E,5,0)</f>
        <v>#N/A</v>
      </c>
      <c r="X852" s="150" t="e">
        <f>+VLOOKUP($L852,Data_Validation!$A:$F,6,0)</f>
        <v>#N/A</v>
      </c>
    </row>
    <row r="853" spans="1:24" ht="15.75" customHeight="1">
      <c r="A853" s="141"/>
      <c r="B853" s="141"/>
      <c r="C853" s="151"/>
      <c r="D853" s="151"/>
      <c r="E853" s="151"/>
      <c r="F853" s="141"/>
      <c r="G853" s="141"/>
      <c r="H853" s="182"/>
      <c r="I853" s="182"/>
      <c r="J853" s="182"/>
      <c r="K853" s="182"/>
      <c r="L853" s="145">
        <f t="shared" si="771"/>
        <v>0</v>
      </c>
      <c r="M853" s="146">
        <f t="shared" si="772"/>
        <v>0</v>
      </c>
      <c r="N853" s="147">
        <f>+IF(OR($Q853=Parametres!$G$2,$Q853=Parametres!$G$3),I853,C853)</f>
        <v>0</v>
      </c>
      <c r="O853" s="147">
        <f>+IF(OR($Q853=Parametres!$G$2,$Q853=Parametres!$G$3),J853,D853)</f>
        <v>0</v>
      </c>
      <c r="P853" s="147">
        <f>+IF(OR($Q853=Parametres!$G$2,$Q853=Parametres!$G$3),K853,E853)</f>
        <v>0</v>
      </c>
      <c r="Q853" s="146">
        <f t="shared" ref="Q853:S853" si="859">+F853</f>
        <v>0</v>
      </c>
      <c r="R853" s="145">
        <f t="shared" si="859"/>
        <v>0</v>
      </c>
      <c r="S853" s="146">
        <f t="shared" si="859"/>
        <v>0</v>
      </c>
      <c r="T853" s="150" t="e">
        <f>+VLOOKUP($L853,Data_Validation!$A:$D,1,0)</f>
        <v>#N/A</v>
      </c>
      <c r="U853" s="150" t="e">
        <f>+VLOOKUP($L853,Data_Validation!$A:$D,3,0)</f>
        <v>#N/A</v>
      </c>
      <c r="V853" s="150" t="e">
        <f>+VLOOKUP($L853,Data_Validation!$A:$D,4,0)</f>
        <v>#N/A</v>
      </c>
      <c r="W853" s="150" t="e">
        <f>+VLOOKUP($L853,Data_Validation!$A:$E,5,0)</f>
        <v>#N/A</v>
      </c>
      <c r="X853" s="150" t="e">
        <f>+VLOOKUP($L853,Data_Validation!$A:$F,6,0)</f>
        <v>#N/A</v>
      </c>
    </row>
    <row r="854" spans="1:24" ht="15.75" customHeight="1">
      <c r="A854" s="141"/>
      <c r="B854" s="141"/>
      <c r="C854" s="151"/>
      <c r="D854" s="151"/>
      <c r="E854" s="151"/>
      <c r="F854" s="141"/>
      <c r="G854" s="141"/>
      <c r="H854" s="182"/>
      <c r="I854" s="182"/>
      <c r="J854" s="182"/>
      <c r="K854" s="182"/>
      <c r="L854" s="145">
        <f t="shared" si="771"/>
        <v>0</v>
      </c>
      <c r="M854" s="146">
        <f t="shared" si="772"/>
        <v>0</v>
      </c>
      <c r="N854" s="147">
        <f>+IF(OR($Q854=Parametres!$G$2,$Q854=Parametres!$G$3),I854,C854)</f>
        <v>0</v>
      </c>
      <c r="O854" s="147">
        <f>+IF(OR($Q854=Parametres!$G$2,$Q854=Parametres!$G$3),J854,D854)</f>
        <v>0</v>
      </c>
      <c r="P854" s="147">
        <f>+IF(OR($Q854=Parametres!$G$2,$Q854=Parametres!$G$3),K854,E854)</f>
        <v>0</v>
      </c>
      <c r="Q854" s="146">
        <f t="shared" ref="Q854:S854" si="860">+F854</f>
        <v>0</v>
      </c>
      <c r="R854" s="145">
        <f t="shared" si="860"/>
        <v>0</v>
      </c>
      <c r="S854" s="146">
        <f t="shared" si="860"/>
        <v>0</v>
      </c>
      <c r="T854" s="150" t="e">
        <f>+VLOOKUP($L854,Data_Validation!$A:$D,1,0)</f>
        <v>#N/A</v>
      </c>
      <c r="U854" s="150" t="e">
        <f>+VLOOKUP($L854,Data_Validation!$A:$D,3,0)</f>
        <v>#N/A</v>
      </c>
      <c r="V854" s="150" t="e">
        <f>+VLOOKUP($L854,Data_Validation!$A:$D,4,0)</f>
        <v>#N/A</v>
      </c>
      <c r="W854" s="150" t="e">
        <f>+VLOOKUP($L854,Data_Validation!$A:$E,5,0)</f>
        <v>#N/A</v>
      </c>
      <c r="X854" s="150" t="e">
        <f>+VLOOKUP($L854,Data_Validation!$A:$F,6,0)</f>
        <v>#N/A</v>
      </c>
    </row>
    <row r="855" spans="1:24" ht="15.75" customHeight="1">
      <c r="A855" s="141"/>
      <c r="B855" s="141"/>
      <c r="C855" s="151"/>
      <c r="D855" s="151"/>
      <c r="E855" s="151"/>
      <c r="F855" s="141"/>
      <c r="G855" s="141"/>
      <c r="H855" s="182"/>
      <c r="I855" s="182"/>
      <c r="J855" s="182"/>
      <c r="K855" s="182"/>
      <c r="L855" s="145">
        <f t="shared" si="771"/>
        <v>0</v>
      </c>
      <c r="M855" s="146">
        <f t="shared" si="772"/>
        <v>0</v>
      </c>
      <c r="N855" s="147">
        <f>+IF(OR($Q855=Parametres!$G$2,$Q855=Parametres!$G$3),I855,C855)</f>
        <v>0</v>
      </c>
      <c r="O855" s="147">
        <f>+IF(OR($Q855=Parametres!$G$2,$Q855=Parametres!$G$3),J855,D855)</f>
        <v>0</v>
      </c>
      <c r="P855" s="147">
        <f>+IF(OR($Q855=Parametres!$G$2,$Q855=Parametres!$G$3),K855,E855)</f>
        <v>0</v>
      </c>
      <c r="Q855" s="146">
        <f t="shared" ref="Q855:S855" si="861">+F855</f>
        <v>0</v>
      </c>
      <c r="R855" s="145">
        <f t="shared" si="861"/>
        <v>0</v>
      </c>
      <c r="S855" s="146">
        <f t="shared" si="861"/>
        <v>0</v>
      </c>
      <c r="T855" s="150" t="e">
        <f>+VLOOKUP($L855,Data_Validation!$A:$D,1,0)</f>
        <v>#N/A</v>
      </c>
      <c r="U855" s="150" t="e">
        <f>+VLOOKUP($L855,Data_Validation!$A:$D,3,0)</f>
        <v>#N/A</v>
      </c>
      <c r="V855" s="150" t="e">
        <f>+VLOOKUP($L855,Data_Validation!$A:$D,4,0)</f>
        <v>#N/A</v>
      </c>
      <c r="W855" s="150" t="e">
        <f>+VLOOKUP($L855,Data_Validation!$A:$E,5,0)</f>
        <v>#N/A</v>
      </c>
      <c r="X855" s="150" t="e">
        <f>+VLOOKUP($L855,Data_Validation!$A:$F,6,0)</f>
        <v>#N/A</v>
      </c>
    </row>
    <row r="856" spans="1:24" ht="15.75" customHeight="1">
      <c r="A856" s="141"/>
      <c r="B856" s="141"/>
      <c r="C856" s="151"/>
      <c r="D856" s="151"/>
      <c r="E856" s="151"/>
      <c r="F856" s="141"/>
      <c r="G856" s="141"/>
      <c r="H856" s="182"/>
      <c r="I856" s="182"/>
      <c r="J856" s="182"/>
      <c r="K856" s="182"/>
      <c r="L856" s="145">
        <f t="shared" si="771"/>
        <v>0</v>
      </c>
      <c r="M856" s="146">
        <f t="shared" si="772"/>
        <v>0</v>
      </c>
      <c r="N856" s="147">
        <f>+IF(OR($Q856=Parametres!$G$2,$Q856=Parametres!$G$3),I856,C856)</f>
        <v>0</v>
      </c>
      <c r="O856" s="147">
        <f>+IF(OR($Q856=Parametres!$G$2,$Q856=Parametres!$G$3),J856,D856)</f>
        <v>0</v>
      </c>
      <c r="P856" s="147">
        <f>+IF(OR($Q856=Parametres!$G$2,$Q856=Parametres!$G$3),K856,E856)</f>
        <v>0</v>
      </c>
      <c r="Q856" s="146">
        <f t="shared" ref="Q856:S856" si="862">+F856</f>
        <v>0</v>
      </c>
      <c r="R856" s="145">
        <f t="shared" si="862"/>
        <v>0</v>
      </c>
      <c r="S856" s="146">
        <f t="shared" si="862"/>
        <v>0</v>
      </c>
      <c r="T856" s="150" t="e">
        <f>+VLOOKUP($L856,Data_Validation!$A:$D,1,0)</f>
        <v>#N/A</v>
      </c>
      <c r="U856" s="150" t="e">
        <f>+VLOOKUP($L856,Data_Validation!$A:$D,3,0)</f>
        <v>#N/A</v>
      </c>
      <c r="V856" s="150" t="e">
        <f>+VLOOKUP($L856,Data_Validation!$A:$D,4,0)</f>
        <v>#N/A</v>
      </c>
      <c r="W856" s="150" t="e">
        <f>+VLOOKUP($L856,Data_Validation!$A:$E,5,0)</f>
        <v>#N/A</v>
      </c>
      <c r="X856" s="150" t="e">
        <f>+VLOOKUP($L856,Data_Validation!$A:$F,6,0)</f>
        <v>#N/A</v>
      </c>
    </row>
    <row r="857" spans="1:24" ht="15.75" customHeight="1">
      <c r="A857" s="141"/>
      <c r="B857" s="141"/>
      <c r="C857" s="151"/>
      <c r="D857" s="151"/>
      <c r="E857" s="151"/>
      <c r="F857" s="141"/>
      <c r="G857" s="141"/>
      <c r="H857" s="182"/>
      <c r="I857" s="182"/>
      <c r="J857" s="182"/>
      <c r="K857" s="182"/>
      <c r="L857" s="145">
        <f t="shared" si="771"/>
        <v>0</v>
      </c>
      <c r="M857" s="146">
        <f t="shared" si="772"/>
        <v>0</v>
      </c>
      <c r="N857" s="147">
        <f>+IF(OR($Q857=Parametres!$G$2,$Q857=Parametres!$G$3),I857,C857)</f>
        <v>0</v>
      </c>
      <c r="O857" s="147">
        <f>+IF(OR($Q857=Parametres!$G$2,$Q857=Parametres!$G$3),J857,D857)</f>
        <v>0</v>
      </c>
      <c r="P857" s="147">
        <f>+IF(OR($Q857=Parametres!$G$2,$Q857=Parametres!$G$3),K857,E857)</f>
        <v>0</v>
      </c>
      <c r="Q857" s="146">
        <f t="shared" ref="Q857:S857" si="863">+F857</f>
        <v>0</v>
      </c>
      <c r="R857" s="145">
        <f t="shared" si="863"/>
        <v>0</v>
      </c>
      <c r="S857" s="146">
        <f t="shared" si="863"/>
        <v>0</v>
      </c>
      <c r="T857" s="150" t="e">
        <f>+VLOOKUP($L857,Data_Validation!$A:$D,1,0)</f>
        <v>#N/A</v>
      </c>
      <c r="U857" s="150" t="e">
        <f>+VLOOKUP($L857,Data_Validation!$A:$D,3,0)</f>
        <v>#N/A</v>
      </c>
      <c r="V857" s="150" t="e">
        <f>+VLOOKUP($L857,Data_Validation!$A:$D,4,0)</f>
        <v>#N/A</v>
      </c>
      <c r="W857" s="150" t="e">
        <f>+VLOOKUP($L857,Data_Validation!$A:$E,5,0)</f>
        <v>#N/A</v>
      </c>
      <c r="X857" s="150" t="e">
        <f>+VLOOKUP($L857,Data_Validation!$A:$F,6,0)</f>
        <v>#N/A</v>
      </c>
    </row>
    <row r="858" spans="1:24" ht="15.75" customHeight="1">
      <c r="A858" s="141"/>
      <c r="B858" s="141"/>
      <c r="C858" s="151"/>
      <c r="D858" s="151"/>
      <c r="E858" s="151"/>
      <c r="F858" s="141"/>
      <c r="G858" s="141"/>
      <c r="H858" s="182"/>
      <c r="I858" s="182"/>
      <c r="J858" s="182"/>
      <c r="K858" s="182"/>
      <c r="L858" s="145">
        <f t="shared" si="771"/>
        <v>0</v>
      </c>
      <c r="M858" s="146">
        <f t="shared" si="772"/>
        <v>0</v>
      </c>
      <c r="N858" s="147">
        <f>+IF(OR($Q858=Parametres!$G$2,$Q858=Parametres!$G$3),I858,C858)</f>
        <v>0</v>
      </c>
      <c r="O858" s="147">
        <f>+IF(OR($Q858=Parametres!$G$2,$Q858=Parametres!$G$3),J858,D858)</f>
        <v>0</v>
      </c>
      <c r="P858" s="147">
        <f>+IF(OR($Q858=Parametres!$G$2,$Q858=Parametres!$G$3),K858,E858)</f>
        <v>0</v>
      </c>
      <c r="Q858" s="146">
        <f t="shared" ref="Q858:S858" si="864">+F858</f>
        <v>0</v>
      </c>
      <c r="R858" s="145">
        <f t="shared" si="864"/>
        <v>0</v>
      </c>
      <c r="S858" s="146">
        <f t="shared" si="864"/>
        <v>0</v>
      </c>
      <c r="T858" s="150" t="e">
        <f>+VLOOKUP($L858,Data_Validation!$A:$D,1,0)</f>
        <v>#N/A</v>
      </c>
      <c r="U858" s="150" t="e">
        <f>+VLOOKUP($L858,Data_Validation!$A:$D,3,0)</f>
        <v>#N/A</v>
      </c>
      <c r="V858" s="150" t="e">
        <f>+VLOOKUP($L858,Data_Validation!$A:$D,4,0)</f>
        <v>#N/A</v>
      </c>
      <c r="W858" s="150" t="e">
        <f>+VLOOKUP($L858,Data_Validation!$A:$E,5,0)</f>
        <v>#N/A</v>
      </c>
      <c r="X858" s="150" t="e">
        <f>+VLOOKUP($L858,Data_Validation!$A:$F,6,0)</f>
        <v>#N/A</v>
      </c>
    </row>
    <row r="859" spans="1:24" ht="15.75" customHeight="1">
      <c r="A859" s="141"/>
      <c r="B859" s="141"/>
      <c r="C859" s="151"/>
      <c r="D859" s="151"/>
      <c r="E859" s="151"/>
      <c r="F859" s="141"/>
      <c r="G859" s="141"/>
      <c r="H859" s="182"/>
      <c r="I859" s="182"/>
      <c r="J859" s="182"/>
      <c r="K859" s="182"/>
      <c r="L859" s="145">
        <f t="shared" si="771"/>
        <v>0</v>
      </c>
      <c r="M859" s="146">
        <f t="shared" si="772"/>
        <v>0</v>
      </c>
      <c r="N859" s="147">
        <f>+IF(OR($Q859=Parametres!$G$2,$Q859=Parametres!$G$3),I859,C859)</f>
        <v>0</v>
      </c>
      <c r="O859" s="147">
        <f>+IF(OR($Q859=Parametres!$G$2,$Q859=Parametres!$G$3),J859,D859)</f>
        <v>0</v>
      </c>
      <c r="P859" s="147">
        <f>+IF(OR($Q859=Parametres!$G$2,$Q859=Parametres!$G$3),K859,E859)</f>
        <v>0</v>
      </c>
      <c r="Q859" s="146">
        <f t="shared" ref="Q859:S859" si="865">+F859</f>
        <v>0</v>
      </c>
      <c r="R859" s="145">
        <f t="shared" si="865"/>
        <v>0</v>
      </c>
      <c r="S859" s="146">
        <f t="shared" si="865"/>
        <v>0</v>
      </c>
      <c r="T859" s="150" t="e">
        <f>+VLOOKUP($L859,Data_Validation!$A:$D,1,0)</f>
        <v>#N/A</v>
      </c>
      <c r="U859" s="150" t="e">
        <f>+VLOOKUP($L859,Data_Validation!$A:$D,3,0)</f>
        <v>#N/A</v>
      </c>
      <c r="V859" s="150" t="e">
        <f>+VLOOKUP($L859,Data_Validation!$A:$D,4,0)</f>
        <v>#N/A</v>
      </c>
      <c r="W859" s="150" t="e">
        <f>+VLOOKUP($L859,Data_Validation!$A:$E,5,0)</f>
        <v>#N/A</v>
      </c>
      <c r="X859" s="150" t="e">
        <f>+VLOOKUP($L859,Data_Validation!$A:$F,6,0)</f>
        <v>#N/A</v>
      </c>
    </row>
    <row r="860" spans="1:24" ht="15.75" customHeight="1">
      <c r="A860" s="141"/>
      <c r="B860" s="141"/>
      <c r="C860" s="151"/>
      <c r="D860" s="151"/>
      <c r="E860" s="151"/>
      <c r="F860" s="141"/>
      <c r="G860" s="141"/>
      <c r="H860" s="182"/>
      <c r="I860" s="182"/>
      <c r="J860" s="182"/>
      <c r="K860" s="182"/>
      <c r="L860" s="145">
        <f t="shared" si="771"/>
        <v>0</v>
      </c>
      <c r="M860" s="146">
        <f t="shared" si="772"/>
        <v>0</v>
      </c>
      <c r="N860" s="147">
        <f>+IF(OR($Q860=Parametres!$G$2,$Q860=Parametres!$G$3),I860,C860)</f>
        <v>0</v>
      </c>
      <c r="O860" s="147">
        <f>+IF(OR($Q860=Parametres!$G$2,$Q860=Parametres!$G$3),J860,D860)</f>
        <v>0</v>
      </c>
      <c r="P860" s="147">
        <f>+IF(OR($Q860=Parametres!$G$2,$Q860=Parametres!$G$3),K860,E860)</f>
        <v>0</v>
      </c>
      <c r="Q860" s="146">
        <f t="shared" ref="Q860:S860" si="866">+F860</f>
        <v>0</v>
      </c>
      <c r="R860" s="145">
        <f t="shared" si="866"/>
        <v>0</v>
      </c>
      <c r="S860" s="146">
        <f t="shared" si="866"/>
        <v>0</v>
      </c>
      <c r="T860" s="150" t="e">
        <f>+VLOOKUP($L860,Data_Validation!$A:$D,1,0)</f>
        <v>#N/A</v>
      </c>
      <c r="U860" s="150" t="e">
        <f>+VLOOKUP($L860,Data_Validation!$A:$D,3,0)</f>
        <v>#N/A</v>
      </c>
      <c r="V860" s="150" t="e">
        <f>+VLOOKUP($L860,Data_Validation!$A:$D,4,0)</f>
        <v>#N/A</v>
      </c>
      <c r="W860" s="150" t="e">
        <f>+VLOOKUP($L860,Data_Validation!$A:$E,5,0)</f>
        <v>#N/A</v>
      </c>
      <c r="X860" s="150" t="e">
        <f>+VLOOKUP($L860,Data_Validation!$A:$F,6,0)</f>
        <v>#N/A</v>
      </c>
    </row>
    <row r="861" spans="1:24" ht="15.75" customHeight="1">
      <c r="A861" s="141"/>
      <c r="B861" s="141"/>
      <c r="C861" s="151"/>
      <c r="D861" s="151"/>
      <c r="E861" s="151"/>
      <c r="F861" s="141"/>
      <c r="G861" s="141"/>
      <c r="H861" s="182"/>
      <c r="I861" s="182"/>
      <c r="J861" s="182"/>
      <c r="K861" s="182"/>
      <c r="L861" s="145">
        <f t="shared" si="771"/>
        <v>0</v>
      </c>
      <c r="M861" s="146">
        <f t="shared" si="772"/>
        <v>0</v>
      </c>
      <c r="N861" s="147">
        <f>+IF(OR($Q861=Parametres!$G$2,$Q861=Parametres!$G$3),I861,C861)</f>
        <v>0</v>
      </c>
      <c r="O861" s="147">
        <f>+IF(OR($Q861=Parametres!$G$2,$Q861=Parametres!$G$3),J861,D861)</f>
        <v>0</v>
      </c>
      <c r="P861" s="147">
        <f>+IF(OR($Q861=Parametres!$G$2,$Q861=Parametres!$G$3),K861,E861)</f>
        <v>0</v>
      </c>
      <c r="Q861" s="146">
        <f t="shared" ref="Q861:S861" si="867">+F861</f>
        <v>0</v>
      </c>
      <c r="R861" s="145">
        <f t="shared" si="867"/>
        <v>0</v>
      </c>
      <c r="S861" s="146">
        <f t="shared" si="867"/>
        <v>0</v>
      </c>
      <c r="T861" s="150" t="e">
        <f>+VLOOKUP($L861,Data_Validation!$A:$D,1,0)</f>
        <v>#N/A</v>
      </c>
      <c r="U861" s="150" t="e">
        <f>+VLOOKUP($L861,Data_Validation!$A:$D,3,0)</f>
        <v>#N/A</v>
      </c>
      <c r="V861" s="150" t="e">
        <f>+VLOOKUP($L861,Data_Validation!$A:$D,4,0)</f>
        <v>#N/A</v>
      </c>
      <c r="W861" s="150" t="e">
        <f>+VLOOKUP($L861,Data_Validation!$A:$E,5,0)</f>
        <v>#N/A</v>
      </c>
      <c r="X861" s="150" t="e">
        <f>+VLOOKUP($L861,Data_Validation!$A:$F,6,0)</f>
        <v>#N/A</v>
      </c>
    </row>
    <row r="862" spans="1:24" ht="15.75" customHeight="1">
      <c r="A862" s="141"/>
      <c r="B862" s="141"/>
      <c r="C862" s="151"/>
      <c r="D862" s="151"/>
      <c r="E862" s="151"/>
      <c r="F862" s="141"/>
      <c r="G862" s="141"/>
      <c r="H862" s="182"/>
      <c r="I862" s="182"/>
      <c r="J862" s="182"/>
      <c r="K862" s="182"/>
      <c r="L862" s="145">
        <f t="shared" si="771"/>
        <v>0</v>
      </c>
      <c r="M862" s="146">
        <f t="shared" si="772"/>
        <v>0</v>
      </c>
      <c r="N862" s="147">
        <f>+IF(OR($Q862=Parametres!$G$2,$Q862=Parametres!$G$3),I862,C862)</f>
        <v>0</v>
      </c>
      <c r="O862" s="147">
        <f>+IF(OR($Q862=Parametres!$G$2,$Q862=Parametres!$G$3),J862,D862)</f>
        <v>0</v>
      </c>
      <c r="P862" s="147">
        <f>+IF(OR($Q862=Parametres!$G$2,$Q862=Parametres!$G$3),K862,E862)</f>
        <v>0</v>
      </c>
      <c r="Q862" s="146">
        <f t="shared" ref="Q862:S862" si="868">+F862</f>
        <v>0</v>
      </c>
      <c r="R862" s="145">
        <f t="shared" si="868"/>
        <v>0</v>
      </c>
      <c r="S862" s="146">
        <f t="shared" si="868"/>
        <v>0</v>
      </c>
      <c r="T862" s="150" t="e">
        <f>+VLOOKUP($L862,Data_Validation!$A:$D,1,0)</f>
        <v>#N/A</v>
      </c>
      <c r="U862" s="150" t="e">
        <f>+VLOOKUP($L862,Data_Validation!$A:$D,3,0)</f>
        <v>#N/A</v>
      </c>
      <c r="V862" s="150" t="e">
        <f>+VLOOKUP($L862,Data_Validation!$A:$D,4,0)</f>
        <v>#N/A</v>
      </c>
      <c r="W862" s="150" t="e">
        <f>+VLOOKUP($L862,Data_Validation!$A:$E,5,0)</f>
        <v>#N/A</v>
      </c>
      <c r="X862" s="150" t="e">
        <f>+VLOOKUP($L862,Data_Validation!$A:$F,6,0)</f>
        <v>#N/A</v>
      </c>
    </row>
    <row r="863" spans="1:24" ht="15.75" customHeight="1">
      <c r="A863" s="141"/>
      <c r="B863" s="141"/>
      <c r="C863" s="151"/>
      <c r="D863" s="151"/>
      <c r="E863" s="151"/>
      <c r="F863" s="141"/>
      <c r="G863" s="141"/>
      <c r="H863" s="182"/>
      <c r="I863" s="182"/>
      <c r="J863" s="182"/>
      <c r="K863" s="182"/>
      <c r="L863" s="145">
        <f t="shared" si="771"/>
        <v>0</v>
      </c>
      <c r="M863" s="146">
        <f t="shared" si="772"/>
        <v>0</v>
      </c>
      <c r="N863" s="147">
        <f>+IF(OR($Q863=Parametres!$G$2,$Q863=Parametres!$G$3),I863,C863)</f>
        <v>0</v>
      </c>
      <c r="O863" s="147">
        <f>+IF(OR($Q863=Parametres!$G$2,$Q863=Parametres!$G$3),J863,D863)</f>
        <v>0</v>
      </c>
      <c r="P863" s="147">
        <f>+IF(OR($Q863=Parametres!$G$2,$Q863=Parametres!$G$3),K863,E863)</f>
        <v>0</v>
      </c>
      <c r="Q863" s="146">
        <f t="shared" ref="Q863:S863" si="869">+F863</f>
        <v>0</v>
      </c>
      <c r="R863" s="145">
        <f t="shared" si="869"/>
        <v>0</v>
      </c>
      <c r="S863" s="146">
        <f t="shared" si="869"/>
        <v>0</v>
      </c>
      <c r="T863" s="150" t="e">
        <f>+VLOOKUP($L863,Data_Validation!$A:$D,1,0)</f>
        <v>#N/A</v>
      </c>
      <c r="U863" s="150" t="e">
        <f>+VLOOKUP($L863,Data_Validation!$A:$D,3,0)</f>
        <v>#N/A</v>
      </c>
      <c r="V863" s="150" t="e">
        <f>+VLOOKUP($L863,Data_Validation!$A:$D,4,0)</f>
        <v>#N/A</v>
      </c>
      <c r="W863" s="150" t="e">
        <f>+VLOOKUP($L863,Data_Validation!$A:$E,5,0)</f>
        <v>#N/A</v>
      </c>
      <c r="X863" s="150" t="e">
        <f>+VLOOKUP($L863,Data_Validation!$A:$F,6,0)</f>
        <v>#N/A</v>
      </c>
    </row>
    <row r="864" spans="1:24" ht="15.75" customHeight="1">
      <c r="A864" s="141"/>
      <c r="B864" s="141"/>
      <c r="C864" s="151"/>
      <c r="D864" s="151"/>
      <c r="E864" s="151"/>
      <c r="F864" s="141"/>
      <c r="G864" s="141"/>
      <c r="H864" s="182"/>
      <c r="I864" s="182"/>
      <c r="J864" s="182"/>
      <c r="K864" s="182"/>
      <c r="L864" s="145">
        <f t="shared" si="771"/>
        <v>0</v>
      </c>
      <c r="M864" s="146">
        <f t="shared" si="772"/>
        <v>0</v>
      </c>
      <c r="N864" s="147">
        <f>+IF(OR($Q864=Parametres!$G$2,$Q864=Parametres!$G$3),I864,C864)</f>
        <v>0</v>
      </c>
      <c r="O864" s="147">
        <f>+IF(OR($Q864=Parametres!$G$2,$Q864=Parametres!$G$3),J864,D864)</f>
        <v>0</v>
      </c>
      <c r="P864" s="147">
        <f>+IF(OR($Q864=Parametres!$G$2,$Q864=Parametres!$G$3),K864,E864)</f>
        <v>0</v>
      </c>
      <c r="Q864" s="146">
        <f t="shared" ref="Q864:S864" si="870">+F864</f>
        <v>0</v>
      </c>
      <c r="R864" s="145">
        <f t="shared" si="870"/>
        <v>0</v>
      </c>
      <c r="S864" s="146">
        <f t="shared" si="870"/>
        <v>0</v>
      </c>
      <c r="T864" s="150" t="e">
        <f>+VLOOKUP($L864,Data_Validation!$A:$D,1,0)</f>
        <v>#N/A</v>
      </c>
      <c r="U864" s="150" t="e">
        <f>+VLOOKUP($L864,Data_Validation!$A:$D,3,0)</f>
        <v>#N/A</v>
      </c>
      <c r="V864" s="150" t="e">
        <f>+VLOOKUP($L864,Data_Validation!$A:$D,4,0)</f>
        <v>#N/A</v>
      </c>
      <c r="W864" s="150" t="e">
        <f>+VLOOKUP($L864,Data_Validation!$A:$E,5,0)</f>
        <v>#N/A</v>
      </c>
      <c r="X864" s="150" t="e">
        <f>+VLOOKUP($L864,Data_Validation!$A:$F,6,0)</f>
        <v>#N/A</v>
      </c>
    </row>
    <row r="865" spans="1:24" ht="15.75" customHeight="1">
      <c r="A865" s="141"/>
      <c r="B865" s="141"/>
      <c r="C865" s="151"/>
      <c r="D865" s="151"/>
      <c r="E865" s="151"/>
      <c r="F865" s="141"/>
      <c r="G865" s="141"/>
      <c r="H865" s="182"/>
      <c r="I865" s="182"/>
      <c r="J865" s="182"/>
      <c r="K865" s="182"/>
      <c r="L865" s="145">
        <f t="shared" si="771"/>
        <v>0</v>
      </c>
      <c r="M865" s="146">
        <f t="shared" si="772"/>
        <v>0</v>
      </c>
      <c r="N865" s="147">
        <f>+IF(OR($Q865=Parametres!$G$2,$Q865=Parametres!$G$3),I865,C865)</f>
        <v>0</v>
      </c>
      <c r="O865" s="147">
        <f>+IF(OR($Q865=Parametres!$G$2,$Q865=Parametres!$G$3),J865,D865)</f>
        <v>0</v>
      </c>
      <c r="P865" s="147">
        <f>+IF(OR($Q865=Parametres!$G$2,$Q865=Parametres!$G$3),K865,E865)</f>
        <v>0</v>
      </c>
      <c r="Q865" s="146">
        <f t="shared" ref="Q865:S865" si="871">+F865</f>
        <v>0</v>
      </c>
      <c r="R865" s="145">
        <f t="shared" si="871"/>
        <v>0</v>
      </c>
      <c r="S865" s="146">
        <f t="shared" si="871"/>
        <v>0</v>
      </c>
      <c r="T865" s="150" t="e">
        <f>+VLOOKUP($L865,Data_Validation!$A:$D,1,0)</f>
        <v>#N/A</v>
      </c>
      <c r="U865" s="150" t="e">
        <f>+VLOOKUP($L865,Data_Validation!$A:$D,3,0)</f>
        <v>#N/A</v>
      </c>
      <c r="V865" s="150" t="e">
        <f>+VLOOKUP($L865,Data_Validation!$A:$D,4,0)</f>
        <v>#N/A</v>
      </c>
      <c r="W865" s="150" t="e">
        <f>+VLOOKUP($L865,Data_Validation!$A:$E,5,0)</f>
        <v>#N/A</v>
      </c>
      <c r="X865" s="150" t="e">
        <f>+VLOOKUP($L865,Data_Validation!$A:$F,6,0)</f>
        <v>#N/A</v>
      </c>
    </row>
    <row r="866" spans="1:24" ht="15.75" customHeight="1">
      <c r="A866" s="141"/>
      <c r="B866" s="141"/>
      <c r="C866" s="151"/>
      <c r="D866" s="151"/>
      <c r="E866" s="151"/>
      <c r="F866" s="141"/>
      <c r="G866" s="141"/>
      <c r="H866" s="182"/>
      <c r="I866" s="182"/>
      <c r="J866" s="182"/>
      <c r="K866" s="182"/>
      <c r="L866" s="145">
        <f t="shared" si="771"/>
        <v>0</v>
      </c>
      <c r="M866" s="146">
        <f t="shared" si="772"/>
        <v>0</v>
      </c>
      <c r="N866" s="147">
        <f>+IF(OR($Q866=Parametres!$G$2,$Q866=Parametres!$G$3),I866,C866)</f>
        <v>0</v>
      </c>
      <c r="O866" s="147">
        <f>+IF(OR($Q866=Parametres!$G$2,$Q866=Parametres!$G$3),J866,D866)</f>
        <v>0</v>
      </c>
      <c r="P866" s="147">
        <f>+IF(OR($Q866=Parametres!$G$2,$Q866=Parametres!$G$3),K866,E866)</f>
        <v>0</v>
      </c>
      <c r="Q866" s="146">
        <f t="shared" ref="Q866:S866" si="872">+F866</f>
        <v>0</v>
      </c>
      <c r="R866" s="145">
        <f t="shared" si="872"/>
        <v>0</v>
      </c>
      <c r="S866" s="146">
        <f t="shared" si="872"/>
        <v>0</v>
      </c>
      <c r="T866" s="150" t="e">
        <f>+VLOOKUP($L866,Data_Validation!$A:$D,1,0)</f>
        <v>#N/A</v>
      </c>
      <c r="U866" s="150" t="e">
        <f>+VLOOKUP($L866,Data_Validation!$A:$D,3,0)</f>
        <v>#N/A</v>
      </c>
      <c r="V866" s="150" t="e">
        <f>+VLOOKUP($L866,Data_Validation!$A:$D,4,0)</f>
        <v>#N/A</v>
      </c>
      <c r="W866" s="150" t="e">
        <f>+VLOOKUP($L866,Data_Validation!$A:$E,5,0)</f>
        <v>#N/A</v>
      </c>
      <c r="X866" s="150" t="e">
        <f>+VLOOKUP($L866,Data_Validation!$A:$F,6,0)</f>
        <v>#N/A</v>
      </c>
    </row>
    <row r="867" spans="1:24" ht="15.75" customHeight="1">
      <c r="A867" s="141"/>
      <c r="B867" s="141"/>
      <c r="C867" s="151"/>
      <c r="D867" s="151"/>
      <c r="E867" s="151"/>
      <c r="F867" s="141"/>
      <c r="G867" s="141"/>
      <c r="H867" s="182"/>
      <c r="I867" s="182"/>
      <c r="J867" s="182"/>
      <c r="K867" s="182"/>
      <c r="L867" s="145">
        <f t="shared" si="771"/>
        <v>0</v>
      </c>
      <c r="M867" s="146">
        <f t="shared" si="772"/>
        <v>0</v>
      </c>
      <c r="N867" s="147">
        <f>+IF(OR($Q867=Parametres!$G$2,$Q867=Parametres!$G$3),I867,C867)</f>
        <v>0</v>
      </c>
      <c r="O867" s="147">
        <f>+IF(OR($Q867=Parametres!$G$2,$Q867=Parametres!$G$3),J867,D867)</f>
        <v>0</v>
      </c>
      <c r="P867" s="147">
        <f>+IF(OR($Q867=Parametres!$G$2,$Q867=Parametres!$G$3),K867,E867)</f>
        <v>0</v>
      </c>
      <c r="Q867" s="146">
        <f t="shared" ref="Q867:S867" si="873">+F867</f>
        <v>0</v>
      </c>
      <c r="R867" s="145">
        <f t="shared" si="873"/>
        <v>0</v>
      </c>
      <c r="S867" s="146">
        <f t="shared" si="873"/>
        <v>0</v>
      </c>
      <c r="T867" s="150" t="e">
        <f>+VLOOKUP($L867,Data_Validation!$A:$D,1,0)</f>
        <v>#N/A</v>
      </c>
      <c r="U867" s="150" t="e">
        <f>+VLOOKUP($L867,Data_Validation!$A:$D,3,0)</f>
        <v>#N/A</v>
      </c>
      <c r="V867" s="150" t="e">
        <f>+VLOOKUP($L867,Data_Validation!$A:$D,4,0)</f>
        <v>#N/A</v>
      </c>
      <c r="W867" s="150" t="e">
        <f>+VLOOKUP($L867,Data_Validation!$A:$E,5,0)</f>
        <v>#N/A</v>
      </c>
      <c r="X867" s="150" t="e">
        <f>+VLOOKUP($L867,Data_Validation!$A:$F,6,0)</f>
        <v>#N/A</v>
      </c>
    </row>
    <row r="868" spans="1:24" ht="15.75" customHeight="1">
      <c r="A868" s="141"/>
      <c r="B868" s="141"/>
      <c r="C868" s="151"/>
      <c r="D868" s="151"/>
      <c r="E868" s="151"/>
      <c r="F868" s="141"/>
      <c r="G868" s="141"/>
      <c r="H868" s="182"/>
      <c r="I868" s="182"/>
      <c r="J868" s="182"/>
      <c r="K868" s="182"/>
      <c r="L868" s="145">
        <f t="shared" si="771"/>
        <v>0</v>
      </c>
      <c r="M868" s="146">
        <f t="shared" si="772"/>
        <v>0</v>
      </c>
      <c r="N868" s="147">
        <f>+IF(OR($Q868=Parametres!$G$2,$Q868=Parametres!$G$3),I868,C868)</f>
        <v>0</v>
      </c>
      <c r="O868" s="147">
        <f>+IF(OR($Q868=Parametres!$G$2,$Q868=Parametres!$G$3),J868,D868)</f>
        <v>0</v>
      </c>
      <c r="P868" s="147">
        <f>+IF(OR($Q868=Parametres!$G$2,$Q868=Parametres!$G$3),K868,E868)</f>
        <v>0</v>
      </c>
      <c r="Q868" s="146">
        <f t="shared" ref="Q868:S868" si="874">+F868</f>
        <v>0</v>
      </c>
      <c r="R868" s="145">
        <f t="shared" si="874"/>
        <v>0</v>
      </c>
      <c r="S868" s="146">
        <f t="shared" si="874"/>
        <v>0</v>
      </c>
      <c r="T868" s="150" t="e">
        <f>+VLOOKUP($L868,Data_Validation!$A:$D,1,0)</f>
        <v>#N/A</v>
      </c>
      <c r="U868" s="150" t="e">
        <f>+VLOOKUP($L868,Data_Validation!$A:$D,3,0)</f>
        <v>#N/A</v>
      </c>
      <c r="V868" s="150" t="e">
        <f>+VLOOKUP($L868,Data_Validation!$A:$D,4,0)</f>
        <v>#N/A</v>
      </c>
      <c r="W868" s="150" t="e">
        <f>+VLOOKUP($L868,Data_Validation!$A:$E,5,0)</f>
        <v>#N/A</v>
      </c>
      <c r="X868" s="150" t="e">
        <f>+VLOOKUP($L868,Data_Validation!$A:$F,6,0)</f>
        <v>#N/A</v>
      </c>
    </row>
    <row r="869" spans="1:24" ht="15.75" customHeight="1">
      <c r="A869" s="141"/>
      <c r="B869" s="141"/>
      <c r="C869" s="151"/>
      <c r="D869" s="151"/>
      <c r="E869" s="151"/>
      <c r="F869" s="141"/>
      <c r="G869" s="141"/>
      <c r="H869" s="182"/>
      <c r="I869" s="182"/>
      <c r="J869" s="182"/>
      <c r="K869" s="182"/>
      <c r="L869" s="145">
        <f t="shared" si="771"/>
        <v>0</v>
      </c>
      <c r="M869" s="146">
        <f t="shared" si="772"/>
        <v>0</v>
      </c>
      <c r="N869" s="147">
        <f>+IF(OR($Q869=Parametres!$G$2,$Q869=Parametres!$G$3),I869,C869)</f>
        <v>0</v>
      </c>
      <c r="O869" s="147">
        <f>+IF(OR($Q869=Parametres!$G$2,$Q869=Parametres!$G$3),J869,D869)</f>
        <v>0</v>
      </c>
      <c r="P869" s="147">
        <f>+IF(OR($Q869=Parametres!$G$2,$Q869=Parametres!$G$3),K869,E869)</f>
        <v>0</v>
      </c>
      <c r="Q869" s="146">
        <f t="shared" ref="Q869:S869" si="875">+F869</f>
        <v>0</v>
      </c>
      <c r="R869" s="145">
        <f t="shared" si="875"/>
        <v>0</v>
      </c>
      <c r="S869" s="146">
        <f t="shared" si="875"/>
        <v>0</v>
      </c>
      <c r="T869" s="150" t="e">
        <f>+VLOOKUP($L869,Data_Validation!$A:$D,1,0)</f>
        <v>#N/A</v>
      </c>
      <c r="U869" s="150" t="e">
        <f>+VLOOKUP($L869,Data_Validation!$A:$D,3,0)</f>
        <v>#N/A</v>
      </c>
      <c r="V869" s="150" t="e">
        <f>+VLOOKUP($L869,Data_Validation!$A:$D,4,0)</f>
        <v>#N/A</v>
      </c>
      <c r="W869" s="150" t="e">
        <f>+VLOOKUP($L869,Data_Validation!$A:$E,5,0)</f>
        <v>#N/A</v>
      </c>
      <c r="X869" s="150" t="e">
        <f>+VLOOKUP($L869,Data_Validation!$A:$F,6,0)</f>
        <v>#N/A</v>
      </c>
    </row>
    <row r="870" spans="1:24" ht="15.75" customHeight="1">
      <c r="A870" s="141"/>
      <c r="B870" s="141"/>
      <c r="C870" s="151"/>
      <c r="D870" s="151"/>
      <c r="E870" s="151"/>
      <c r="F870" s="141"/>
      <c r="G870" s="141"/>
      <c r="H870" s="182"/>
      <c r="I870" s="182"/>
      <c r="J870" s="182"/>
      <c r="K870" s="182"/>
      <c r="L870" s="145">
        <f t="shared" si="771"/>
        <v>0</v>
      </c>
      <c r="M870" s="146">
        <f t="shared" si="772"/>
        <v>0</v>
      </c>
      <c r="N870" s="147">
        <f>+IF(OR($Q870=Parametres!$G$2,$Q870=Parametres!$G$3),I870,C870)</f>
        <v>0</v>
      </c>
      <c r="O870" s="147">
        <f>+IF(OR($Q870=Parametres!$G$2,$Q870=Parametres!$G$3),J870,D870)</f>
        <v>0</v>
      </c>
      <c r="P870" s="147">
        <f>+IF(OR($Q870=Parametres!$G$2,$Q870=Parametres!$G$3),K870,E870)</f>
        <v>0</v>
      </c>
      <c r="Q870" s="146">
        <f t="shared" ref="Q870:S870" si="876">+F870</f>
        <v>0</v>
      </c>
      <c r="R870" s="145">
        <f t="shared" si="876"/>
        <v>0</v>
      </c>
      <c r="S870" s="146">
        <f t="shared" si="876"/>
        <v>0</v>
      </c>
      <c r="T870" s="150" t="e">
        <f>+VLOOKUP($L870,Data_Validation!$A:$D,1,0)</f>
        <v>#N/A</v>
      </c>
      <c r="U870" s="150" t="e">
        <f>+VLOOKUP($L870,Data_Validation!$A:$D,3,0)</f>
        <v>#N/A</v>
      </c>
      <c r="V870" s="150" t="e">
        <f>+VLOOKUP($L870,Data_Validation!$A:$D,4,0)</f>
        <v>#N/A</v>
      </c>
      <c r="W870" s="150" t="e">
        <f>+VLOOKUP($L870,Data_Validation!$A:$E,5,0)</f>
        <v>#N/A</v>
      </c>
      <c r="X870" s="150" t="e">
        <f>+VLOOKUP($L870,Data_Validation!$A:$F,6,0)</f>
        <v>#N/A</v>
      </c>
    </row>
    <row r="871" spans="1:24" ht="15.75" customHeight="1">
      <c r="A871" s="141"/>
      <c r="B871" s="141"/>
      <c r="C871" s="151"/>
      <c r="D871" s="151"/>
      <c r="E871" s="151"/>
      <c r="F871" s="141"/>
      <c r="G871" s="141"/>
      <c r="H871" s="182"/>
      <c r="I871" s="182"/>
      <c r="J871" s="182"/>
      <c r="K871" s="182"/>
      <c r="L871" s="145">
        <f t="shared" si="771"/>
        <v>0</v>
      </c>
      <c r="M871" s="146">
        <f t="shared" si="772"/>
        <v>0</v>
      </c>
      <c r="N871" s="147">
        <f>+IF(OR($Q871=Parametres!$G$2,$Q871=Parametres!$G$3),I871,C871)</f>
        <v>0</v>
      </c>
      <c r="O871" s="147">
        <f>+IF(OR($Q871=Parametres!$G$2,$Q871=Parametres!$G$3),J871,D871)</f>
        <v>0</v>
      </c>
      <c r="P871" s="147">
        <f>+IF(OR($Q871=Parametres!$G$2,$Q871=Parametres!$G$3),K871,E871)</f>
        <v>0</v>
      </c>
      <c r="Q871" s="146">
        <f t="shared" ref="Q871:S871" si="877">+F871</f>
        <v>0</v>
      </c>
      <c r="R871" s="145">
        <f t="shared" si="877"/>
        <v>0</v>
      </c>
      <c r="S871" s="146">
        <f t="shared" si="877"/>
        <v>0</v>
      </c>
      <c r="T871" s="150" t="e">
        <f>+VLOOKUP($L871,Data_Validation!$A:$D,1,0)</f>
        <v>#N/A</v>
      </c>
      <c r="U871" s="150" t="e">
        <f>+VLOOKUP($L871,Data_Validation!$A:$D,3,0)</f>
        <v>#N/A</v>
      </c>
      <c r="V871" s="150" t="e">
        <f>+VLOOKUP($L871,Data_Validation!$A:$D,4,0)</f>
        <v>#N/A</v>
      </c>
      <c r="W871" s="150" t="e">
        <f>+VLOOKUP($L871,Data_Validation!$A:$E,5,0)</f>
        <v>#N/A</v>
      </c>
      <c r="X871" s="150" t="e">
        <f>+VLOOKUP($L871,Data_Validation!$A:$F,6,0)</f>
        <v>#N/A</v>
      </c>
    </row>
    <row r="872" spans="1:24" ht="15.75" customHeight="1">
      <c r="A872" s="141"/>
      <c r="B872" s="141"/>
      <c r="C872" s="151"/>
      <c r="D872" s="151"/>
      <c r="E872" s="151"/>
      <c r="F872" s="141"/>
      <c r="G872" s="141"/>
      <c r="H872" s="182"/>
      <c r="I872" s="182"/>
      <c r="J872" s="182"/>
      <c r="K872" s="182"/>
      <c r="L872" s="145">
        <f t="shared" si="771"/>
        <v>0</v>
      </c>
      <c r="M872" s="146">
        <f t="shared" si="772"/>
        <v>0</v>
      </c>
      <c r="N872" s="147">
        <f>+IF(OR($Q872=Parametres!$G$2,$Q872=Parametres!$G$3),I872,C872)</f>
        <v>0</v>
      </c>
      <c r="O872" s="147">
        <f>+IF(OR($Q872=Parametres!$G$2,$Q872=Parametres!$G$3),J872,D872)</f>
        <v>0</v>
      </c>
      <c r="P872" s="147">
        <f>+IF(OR($Q872=Parametres!$G$2,$Q872=Parametres!$G$3),K872,E872)</f>
        <v>0</v>
      </c>
      <c r="Q872" s="146">
        <f t="shared" ref="Q872:S872" si="878">+F872</f>
        <v>0</v>
      </c>
      <c r="R872" s="145">
        <f t="shared" si="878"/>
        <v>0</v>
      </c>
      <c r="S872" s="146">
        <f t="shared" si="878"/>
        <v>0</v>
      </c>
      <c r="T872" s="150" t="e">
        <f>+VLOOKUP($L872,Data_Validation!$A:$D,1,0)</f>
        <v>#N/A</v>
      </c>
      <c r="U872" s="150" t="e">
        <f>+VLOOKUP($L872,Data_Validation!$A:$D,3,0)</f>
        <v>#N/A</v>
      </c>
      <c r="V872" s="150" t="e">
        <f>+VLOOKUP($L872,Data_Validation!$A:$D,4,0)</f>
        <v>#N/A</v>
      </c>
      <c r="W872" s="150" t="e">
        <f>+VLOOKUP($L872,Data_Validation!$A:$E,5,0)</f>
        <v>#N/A</v>
      </c>
      <c r="X872" s="150" t="e">
        <f>+VLOOKUP($L872,Data_Validation!$A:$F,6,0)</f>
        <v>#N/A</v>
      </c>
    </row>
    <row r="873" spans="1:24" ht="15.75" customHeight="1">
      <c r="A873" s="141"/>
      <c r="B873" s="141"/>
      <c r="C873" s="151"/>
      <c r="D873" s="151"/>
      <c r="E873" s="151"/>
      <c r="F873" s="141"/>
      <c r="G873" s="141"/>
      <c r="H873" s="182"/>
      <c r="I873" s="182"/>
      <c r="J873" s="182"/>
      <c r="K873" s="182"/>
      <c r="L873" s="145">
        <f t="shared" si="771"/>
        <v>0</v>
      </c>
      <c r="M873" s="146">
        <f t="shared" si="772"/>
        <v>0</v>
      </c>
      <c r="N873" s="147">
        <f>+IF(OR($Q873=Parametres!$G$2,$Q873=Parametres!$G$3),I873,C873)</f>
        <v>0</v>
      </c>
      <c r="O873" s="147">
        <f>+IF(OR($Q873=Parametres!$G$2,$Q873=Parametres!$G$3),J873,D873)</f>
        <v>0</v>
      </c>
      <c r="P873" s="147">
        <f>+IF(OR($Q873=Parametres!$G$2,$Q873=Parametres!$G$3),K873,E873)</f>
        <v>0</v>
      </c>
      <c r="Q873" s="146">
        <f t="shared" ref="Q873:S873" si="879">+F873</f>
        <v>0</v>
      </c>
      <c r="R873" s="145">
        <f t="shared" si="879"/>
        <v>0</v>
      </c>
      <c r="S873" s="146">
        <f t="shared" si="879"/>
        <v>0</v>
      </c>
      <c r="T873" s="150" t="e">
        <f>+VLOOKUP($L873,Data_Validation!$A:$D,1,0)</f>
        <v>#N/A</v>
      </c>
      <c r="U873" s="150" t="e">
        <f>+VLOOKUP($L873,Data_Validation!$A:$D,3,0)</f>
        <v>#N/A</v>
      </c>
      <c r="V873" s="150" t="e">
        <f>+VLOOKUP($L873,Data_Validation!$A:$D,4,0)</f>
        <v>#N/A</v>
      </c>
      <c r="W873" s="150" t="e">
        <f>+VLOOKUP($L873,Data_Validation!$A:$E,5,0)</f>
        <v>#N/A</v>
      </c>
      <c r="X873" s="150" t="e">
        <f>+VLOOKUP($L873,Data_Validation!$A:$F,6,0)</f>
        <v>#N/A</v>
      </c>
    </row>
    <row r="874" spans="1:24" ht="15.75" customHeight="1">
      <c r="A874" s="141"/>
      <c r="B874" s="141"/>
      <c r="C874" s="151"/>
      <c r="D874" s="151"/>
      <c r="E874" s="151"/>
      <c r="F874" s="141"/>
      <c r="G874" s="141"/>
      <c r="H874" s="182"/>
      <c r="I874" s="182"/>
      <c r="J874" s="182"/>
      <c r="K874" s="182"/>
      <c r="L874" s="145">
        <f t="shared" si="771"/>
        <v>0</v>
      </c>
      <c r="M874" s="146">
        <f t="shared" si="772"/>
        <v>0</v>
      </c>
      <c r="N874" s="147">
        <f>+IF(OR($Q874=Parametres!$G$2,$Q874=Parametres!$G$3),I874,C874)</f>
        <v>0</v>
      </c>
      <c r="O874" s="147">
        <f>+IF(OR($Q874=Parametres!$G$2,$Q874=Parametres!$G$3),J874,D874)</f>
        <v>0</v>
      </c>
      <c r="P874" s="147">
        <f>+IF(OR($Q874=Parametres!$G$2,$Q874=Parametres!$G$3),K874,E874)</f>
        <v>0</v>
      </c>
      <c r="Q874" s="146">
        <f t="shared" ref="Q874:S874" si="880">+F874</f>
        <v>0</v>
      </c>
      <c r="R874" s="145">
        <f t="shared" si="880"/>
        <v>0</v>
      </c>
      <c r="S874" s="146">
        <f t="shared" si="880"/>
        <v>0</v>
      </c>
      <c r="T874" s="150" t="e">
        <f>+VLOOKUP($L874,Data_Validation!$A:$D,1,0)</f>
        <v>#N/A</v>
      </c>
      <c r="U874" s="150" t="e">
        <f>+VLOOKUP($L874,Data_Validation!$A:$D,3,0)</f>
        <v>#N/A</v>
      </c>
      <c r="V874" s="150" t="e">
        <f>+VLOOKUP($L874,Data_Validation!$A:$D,4,0)</f>
        <v>#N/A</v>
      </c>
      <c r="W874" s="150" t="e">
        <f>+VLOOKUP($L874,Data_Validation!$A:$E,5,0)</f>
        <v>#N/A</v>
      </c>
      <c r="X874" s="150" t="e">
        <f>+VLOOKUP($L874,Data_Validation!$A:$F,6,0)</f>
        <v>#N/A</v>
      </c>
    </row>
    <row r="875" spans="1:24" ht="15.75" customHeight="1">
      <c r="A875" s="141"/>
      <c r="B875" s="141"/>
      <c r="C875" s="151"/>
      <c r="D875" s="151"/>
      <c r="E875" s="151"/>
      <c r="F875" s="141"/>
      <c r="G875" s="141"/>
      <c r="H875" s="182"/>
      <c r="I875" s="182"/>
      <c r="J875" s="182"/>
      <c r="K875" s="182"/>
      <c r="L875" s="145">
        <f t="shared" si="771"/>
        <v>0</v>
      </c>
      <c r="M875" s="146">
        <f t="shared" si="772"/>
        <v>0</v>
      </c>
      <c r="N875" s="147">
        <f>+IF(OR($Q875=Parametres!$G$2,$Q875=Parametres!$G$3),I875,C875)</f>
        <v>0</v>
      </c>
      <c r="O875" s="147">
        <f>+IF(OR($Q875=Parametres!$G$2,$Q875=Parametres!$G$3),J875,D875)</f>
        <v>0</v>
      </c>
      <c r="P875" s="147">
        <f>+IF(OR($Q875=Parametres!$G$2,$Q875=Parametres!$G$3),K875,E875)</f>
        <v>0</v>
      </c>
      <c r="Q875" s="146">
        <f t="shared" ref="Q875:S875" si="881">+F875</f>
        <v>0</v>
      </c>
      <c r="R875" s="145">
        <f t="shared" si="881"/>
        <v>0</v>
      </c>
      <c r="S875" s="146">
        <f t="shared" si="881"/>
        <v>0</v>
      </c>
      <c r="T875" s="150" t="e">
        <f>+VLOOKUP($L875,Data_Validation!$A:$D,1,0)</f>
        <v>#N/A</v>
      </c>
      <c r="U875" s="150" t="e">
        <f>+VLOOKUP($L875,Data_Validation!$A:$D,3,0)</f>
        <v>#N/A</v>
      </c>
      <c r="V875" s="150" t="e">
        <f>+VLOOKUP($L875,Data_Validation!$A:$D,4,0)</f>
        <v>#N/A</v>
      </c>
      <c r="W875" s="150" t="e">
        <f>+VLOOKUP($L875,Data_Validation!$A:$E,5,0)</f>
        <v>#N/A</v>
      </c>
      <c r="X875" s="150" t="e">
        <f>+VLOOKUP($L875,Data_Validation!$A:$F,6,0)</f>
        <v>#N/A</v>
      </c>
    </row>
    <row r="876" spans="1:24" ht="15.75" customHeight="1">
      <c r="A876" s="141"/>
      <c r="B876" s="141"/>
      <c r="C876" s="151"/>
      <c r="D876" s="151"/>
      <c r="E876" s="151"/>
      <c r="F876" s="141"/>
      <c r="G876" s="141"/>
      <c r="H876" s="182"/>
      <c r="I876" s="182"/>
      <c r="J876" s="182"/>
      <c r="K876" s="182"/>
      <c r="L876" s="145">
        <f t="shared" si="771"/>
        <v>0</v>
      </c>
      <c r="M876" s="146">
        <f t="shared" si="772"/>
        <v>0</v>
      </c>
      <c r="N876" s="147">
        <f>+IF(OR($Q876=Parametres!$G$2,$Q876=Parametres!$G$3),I876,C876)</f>
        <v>0</v>
      </c>
      <c r="O876" s="147">
        <f>+IF(OR($Q876=Parametres!$G$2,$Q876=Parametres!$G$3),J876,D876)</f>
        <v>0</v>
      </c>
      <c r="P876" s="147">
        <f>+IF(OR($Q876=Parametres!$G$2,$Q876=Parametres!$G$3),K876,E876)</f>
        <v>0</v>
      </c>
      <c r="Q876" s="146">
        <f t="shared" ref="Q876:S876" si="882">+F876</f>
        <v>0</v>
      </c>
      <c r="R876" s="145">
        <f t="shared" si="882"/>
        <v>0</v>
      </c>
      <c r="S876" s="146">
        <f t="shared" si="882"/>
        <v>0</v>
      </c>
      <c r="T876" s="150" t="e">
        <f>+VLOOKUP($L876,Data_Validation!$A:$D,1,0)</f>
        <v>#N/A</v>
      </c>
      <c r="U876" s="150" t="e">
        <f>+VLOOKUP($L876,Data_Validation!$A:$D,3,0)</f>
        <v>#N/A</v>
      </c>
      <c r="V876" s="150" t="e">
        <f>+VLOOKUP($L876,Data_Validation!$A:$D,4,0)</f>
        <v>#N/A</v>
      </c>
      <c r="W876" s="150" t="e">
        <f>+VLOOKUP($L876,Data_Validation!$A:$E,5,0)</f>
        <v>#N/A</v>
      </c>
      <c r="X876" s="150" t="e">
        <f>+VLOOKUP($L876,Data_Validation!$A:$F,6,0)</f>
        <v>#N/A</v>
      </c>
    </row>
    <row r="877" spans="1:24" ht="15.75" customHeight="1">
      <c r="A877" s="141"/>
      <c r="B877" s="141"/>
      <c r="C877" s="151"/>
      <c r="D877" s="151"/>
      <c r="E877" s="151"/>
      <c r="F877" s="141"/>
      <c r="G877" s="141"/>
      <c r="H877" s="182"/>
      <c r="I877" s="182"/>
      <c r="J877" s="182"/>
      <c r="K877" s="182"/>
      <c r="L877" s="145">
        <f t="shared" si="771"/>
        <v>0</v>
      </c>
      <c r="M877" s="146">
        <f t="shared" si="772"/>
        <v>0</v>
      </c>
      <c r="N877" s="147">
        <f>+IF(OR($Q877=Parametres!$G$2,$Q877=Parametres!$G$3),I877,C877)</f>
        <v>0</v>
      </c>
      <c r="O877" s="147">
        <f>+IF(OR($Q877=Parametres!$G$2,$Q877=Parametres!$G$3),J877,D877)</f>
        <v>0</v>
      </c>
      <c r="P877" s="147">
        <f>+IF(OR($Q877=Parametres!$G$2,$Q877=Parametres!$G$3),K877,E877)</f>
        <v>0</v>
      </c>
      <c r="Q877" s="146">
        <f t="shared" ref="Q877:S877" si="883">+F877</f>
        <v>0</v>
      </c>
      <c r="R877" s="145">
        <f t="shared" si="883"/>
        <v>0</v>
      </c>
      <c r="S877" s="146">
        <f t="shared" si="883"/>
        <v>0</v>
      </c>
      <c r="T877" s="150" t="e">
        <f>+VLOOKUP($L877,Data_Validation!$A:$D,1,0)</f>
        <v>#N/A</v>
      </c>
      <c r="U877" s="150" t="e">
        <f>+VLOOKUP($L877,Data_Validation!$A:$D,3,0)</f>
        <v>#N/A</v>
      </c>
      <c r="V877" s="150" t="e">
        <f>+VLOOKUP($L877,Data_Validation!$A:$D,4,0)</f>
        <v>#N/A</v>
      </c>
      <c r="W877" s="150" t="e">
        <f>+VLOOKUP($L877,Data_Validation!$A:$E,5,0)</f>
        <v>#N/A</v>
      </c>
      <c r="X877" s="150" t="e">
        <f>+VLOOKUP($L877,Data_Validation!$A:$F,6,0)</f>
        <v>#N/A</v>
      </c>
    </row>
    <row r="878" spans="1:24" ht="15.75" customHeight="1">
      <c r="A878" s="141"/>
      <c r="B878" s="141"/>
      <c r="C878" s="151"/>
      <c r="D878" s="151"/>
      <c r="E878" s="151"/>
      <c r="F878" s="141"/>
      <c r="G878" s="141"/>
      <c r="H878" s="182"/>
      <c r="I878" s="182"/>
      <c r="J878" s="182"/>
      <c r="K878" s="182"/>
      <c r="L878" s="145">
        <f t="shared" si="771"/>
        <v>0</v>
      </c>
      <c r="M878" s="146">
        <f t="shared" si="772"/>
        <v>0</v>
      </c>
      <c r="N878" s="147">
        <f>+IF(OR($Q878=Parametres!$G$2,$Q878=Parametres!$G$3),I878,C878)</f>
        <v>0</v>
      </c>
      <c r="O878" s="147">
        <f>+IF(OR($Q878=Parametres!$G$2,$Q878=Parametres!$G$3),J878,D878)</f>
        <v>0</v>
      </c>
      <c r="P878" s="147">
        <f>+IF(OR($Q878=Parametres!$G$2,$Q878=Parametres!$G$3),K878,E878)</f>
        <v>0</v>
      </c>
      <c r="Q878" s="146">
        <f t="shared" ref="Q878:S878" si="884">+F878</f>
        <v>0</v>
      </c>
      <c r="R878" s="145">
        <f t="shared" si="884"/>
        <v>0</v>
      </c>
      <c r="S878" s="146">
        <f t="shared" si="884"/>
        <v>0</v>
      </c>
      <c r="T878" s="150" t="e">
        <f>+VLOOKUP($L878,Data_Validation!$A:$D,1,0)</f>
        <v>#N/A</v>
      </c>
      <c r="U878" s="150" t="e">
        <f>+VLOOKUP($L878,Data_Validation!$A:$D,3,0)</f>
        <v>#N/A</v>
      </c>
      <c r="V878" s="150" t="e">
        <f>+VLOOKUP($L878,Data_Validation!$A:$D,4,0)</f>
        <v>#N/A</v>
      </c>
      <c r="W878" s="150" t="e">
        <f>+VLOOKUP($L878,Data_Validation!$A:$E,5,0)</f>
        <v>#N/A</v>
      </c>
      <c r="X878" s="150" t="e">
        <f>+VLOOKUP($L878,Data_Validation!$A:$F,6,0)</f>
        <v>#N/A</v>
      </c>
    </row>
    <row r="879" spans="1:24" ht="15.75" customHeight="1">
      <c r="A879" s="141"/>
      <c r="B879" s="141"/>
      <c r="C879" s="151"/>
      <c r="D879" s="151"/>
      <c r="E879" s="151"/>
      <c r="F879" s="141"/>
      <c r="G879" s="141"/>
      <c r="H879" s="182"/>
      <c r="I879" s="182"/>
      <c r="J879" s="182"/>
      <c r="K879" s="182"/>
      <c r="L879" s="145">
        <f t="shared" si="771"/>
        <v>0</v>
      </c>
      <c r="M879" s="146">
        <f t="shared" si="772"/>
        <v>0</v>
      </c>
      <c r="N879" s="147">
        <f>+IF(OR($Q879=Parametres!$G$2,$Q879=Parametres!$G$3),I879,C879)</f>
        <v>0</v>
      </c>
      <c r="O879" s="147">
        <f>+IF(OR($Q879=Parametres!$G$2,$Q879=Parametres!$G$3),J879,D879)</f>
        <v>0</v>
      </c>
      <c r="P879" s="147">
        <f>+IF(OR($Q879=Parametres!$G$2,$Q879=Parametres!$G$3),K879,E879)</f>
        <v>0</v>
      </c>
      <c r="Q879" s="146">
        <f t="shared" ref="Q879:S879" si="885">+F879</f>
        <v>0</v>
      </c>
      <c r="R879" s="145">
        <f t="shared" si="885"/>
        <v>0</v>
      </c>
      <c r="S879" s="146">
        <f t="shared" si="885"/>
        <v>0</v>
      </c>
      <c r="T879" s="150" t="e">
        <f>+VLOOKUP($L879,Data_Validation!$A:$D,1,0)</f>
        <v>#N/A</v>
      </c>
      <c r="U879" s="150" t="e">
        <f>+VLOOKUP($L879,Data_Validation!$A:$D,3,0)</f>
        <v>#N/A</v>
      </c>
      <c r="V879" s="150" t="e">
        <f>+VLOOKUP($L879,Data_Validation!$A:$D,4,0)</f>
        <v>#N/A</v>
      </c>
      <c r="W879" s="150" t="e">
        <f>+VLOOKUP($L879,Data_Validation!$A:$E,5,0)</f>
        <v>#N/A</v>
      </c>
      <c r="X879" s="150" t="e">
        <f>+VLOOKUP($L879,Data_Validation!$A:$F,6,0)</f>
        <v>#N/A</v>
      </c>
    </row>
    <row r="880" spans="1:24" ht="15.75" customHeight="1">
      <c r="A880" s="141"/>
      <c r="B880" s="141"/>
      <c r="C880" s="151"/>
      <c r="D880" s="151"/>
      <c r="E880" s="151"/>
      <c r="F880" s="141"/>
      <c r="G880" s="141"/>
      <c r="H880" s="182"/>
      <c r="I880" s="182"/>
      <c r="J880" s="182"/>
      <c r="K880" s="182"/>
      <c r="L880" s="145">
        <f t="shared" si="771"/>
        <v>0</v>
      </c>
      <c r="M880" s="146">
        <f t="shared" si="772"/>
        <v>0</v>
      </c>
      <c r="N880" s="147">
        <f>+IF(OR($Q880=Parametres!$G$2,$Q880=Parametres!$G$3),I880,C880)</f>
        <v>0</v>
      </c>
      <c r="O880" s="147">
        <f>+IF(OR($Q880=Parametres!$G$2,$Q880=Parametres!$G$3),J880,D880)</f>
        <v>0</v>
      </c>
      <c r="P880" s="147">
        <f>+IF(OR($Q880=Parametres!$G$2,$Q880=Parametres!$G$3),K880,E880)</f>
        <v>0</v>
      </c>
      <c r="Q880" s="146">
        <f t="shared" ref="Q880:S880" si="886">+F880</f>
        <v>0</v>
      </c>
      <c r="R880" s="145">
        <f t="shared" si="886"/>
        <v>0</v>
      </c>
      <c r="S880" s="146">
        <f t="shared" si="886"/>
        <v>0</v>
      </c>
      <c r="T880" s="150" t="e">
        <f>+VLOOKUP($L880,Data_Validation!$A:$D,1,0)</f>
        <v>#N/A</v>
      </c>
      <c r="U880" s="150" t="e">
        <f>+VLOOKUP($L880,Data_Validation!$A:$D,3,0)</f>
        <v>#N/A</v>
      </c>
      <c r="V880" s="150" t="e">
        <f>+VLOOKUP($L880,Data_Validation!$A:$D,4,0)</f>
        <v>#N/A</v>
      </c>
      <c r="W880" s="150" t="e">
        <f>+VLOOKUP($L880,Data_Validation!$A:$E,5,0)</f>
        <v>#N/A</v>
      </c>
      <c r="X880" s="150" t="e">
        <f>+VLOOKUP($L880,Data_Validation!$A:$F,6,0)</f>
        <v>#N/A</v>
      </c>
    </row>
    <row r="881" spans="1:24" ht="15.75" customHeight="1">
      <c r="A881" s="141"/>
      <c r="B881" s="141"/>
      <c r="C881" s="151"/>
      <c r="D881" s="151"/>
      <c r="E881" s="151"/>
      <c r="F881" s="141"/>
      <c r="G881" s="141"/>
      <c r="H881" s="182"/>
      <c r="I881" s="182"/>
      <c r="J881" s="182"/>
      <c r="K881" s="182"/>
      <c r="L881" s="145">
        <f t="shared" si="771"/>
        <v>0</v>
      </c>
      <c r="M881" s="146">
        <f t="shared" si="772"/>
        <v>0</v>
      </c>
      <c r="N881" s="147">
        <f>+IF(OR($Q881=Parametres!$G$2,$Q881=Parametres!$G$3),I881,C881)</f>
        <v>0</v>
      </c>
      <c r="O881" s="147">
        <f>+IF(OR($Q881=Parametres!$G$2,$Q881=Parametres!$G$3),J881,D881)</f>
        <v>0</v>
      </c>
      <c r="P881" s="147">
        <f>+IF(OR($Q881=Parametres!$G$2,$Q881=Parametres!$G$3),K881,E881)</f>
        <v>0</v>
      </c>
      <c r="Q881" s="146">
        <f t="shared" ref="Q881:S881" si="887">+F881</f>
        <v>0</v>
      </c>
      <c r="R881" s="145">
        <f t="shared" si="887"/>
        <v>0</v>
      </c>
      <c r="S881" s="146">
        <f t="shared" si="887"/>
        <v>0</v>
      </c>
      <c r="T881" s="150" t="e">
        <f>+VLOOKUP($L881,Data_Validation!$A:$D,1,0)</f>
        <v>#N/A</v>
      </c>
      <c r="U881" s="150" t="e">
        <f>+VLOOKUP($L881,Data_Validation!$A:$D,3,0)</f>
        <v>#N/A</v>
      </c>
      <c r="V881" s="150" t="e">
        <f>+VLOOKUP($L881,Data_Validation!$A:$D,4,0)</f>
        <v>#N/A</v>
      </c>
      <c r="W881" s="150" t="e">
        <f>+VLOOKUP($L881,Data_Validation!$A:$E,5,0)</f>
        <v>#N/A</v>
      </c>
      <c r="X881" s="150" t="e">
        <f>+VLOOKUP($L881,Data_Validation!$A:$F,6,0)</f>
        <v>#N/A</v>
      </c>
    </row>
    <row r="882" spans="1:24" ht="15.75" customHeight="1">
      <c r="A882" s="141"/>
      <c r="B882" s="141"/>
      <c r="C882" s="151"/>
      <c r="D882" s="151"/>
      <c r="E882" s="151"/>
      <c r="F882" s="141"/>
      <c r="G882" s="141"/>
      <c r="H882" s="182"/>
      <c r="I882" s="182"/>
      <c r="J882" s="182"/>
      <c r="K882" s="182"/>
      <c r="L882" s="145">
        <f t="shared" si="771"/>
        <v>0</v>
      </c>
      <c r="M882" s="146">
        <f t="shared" si="772"/>
        <v>0</v>
      </c>
      <c r="N882" s="147">
        <f>+IF(OR($Q882=Parametres!$G$2,$Q882=Parametres!$G$3),I882,C882)</f>
        <v>0</v>
      </c>
      <c r="O882" s="147">
        <f>+IF(OR($Q882=Parametres!$G$2,$Q882=Parametres!$G$3),J882,D882)</f>
        <v>0</v>
      </c>
      <c r="P882" s="147">
        <f>+IF(OR($Q882=Parametres!$G$2,$Q882=Parametres!$G$3),K882,E882)</f>
        <v>0</v>
      </c>
      <c r="Q882" s="146">
        <f t="shared" ref="Q882:S882" si="888">+F882</f>
        <v>0</v>
      </c>
      <c r="R882" s="145">
        <f t="shared" si="888"/>
        <v>0</v>
      </c>
      <c r="S882" s="146">
        <f t="shared" si="888"/>
        <v>0</v>
      </c>
      <c r="T882" s="150" t="e">
        <f>+VLOOKUP($L882,Data_Validation!$A:$D,1,0)</f>
        <v>#N/A</v>
      </c>
      <c r="U882" s="150" t="e">
        <f>+VLOOKUP($L882,Data_Validation!$A:$D,3,0)</f>
        <v>#N/A</v>
      </c>
      <c r="V882" s="150" t="e">
        <f>+VLOOKUP($L882,Data_Validation!$A:$D,4,0)</f>
        <v>#N/A</v>
      </c>
      <c r="W882" s="150" t="e">
        <f>+VLOOKUP($L882,Data_Validation!$A:$E,5,0)</f>
        <v>#N/A</v>
      </c>
      <c r="X882" s="150" t="e">
        <f>+VLOOKUP($L882,Data_Validation!$A:$F,6,0)</f>
        <v>#N/A</v>
      </c>
    </row>
    <row r="883" spans="1:24" ht="15.75" customHeight="1">
      <c r="A883" s="141"/>
      <c r="B883" s="141"/>
      <c r="C883" s="151"/>
      <c r="D883" s="151"/>
      <c r="E883" s="151"/>
      <c r="F883" s="141"/>
      <c r="G883" s="141"/>
      <c r="H883" s="182"/>
      <c r="I883" s="182"/>
      <c r="J883" s="182"/>
      <c r="K883" s="182"/>
      <c r="L883" s="145">
        <f t="shared" si="771"/>
        <v>0</v>
      </c>
      <c r="M883" s="146">
        <f t="shared" si="772"/>
        <v>0</v>
      </c>
      <c r="N883" s="147">
        <f>+IF(OR($Q883=Parametres!$G$2,$Q883=Parametres!$G$3),I883,C883)</f>
        <v>0</v>
      </c>
      <c r="O883" s="147">
        <f>+IF(OR($Q883=Parametres!$G$2,$Q883=Parametres!$G$3),J883,D883)</f>
        <v>0</v>
      </c>
      <c r="P883" s="147">
        <f>+IF(OR($Q883=Parametres!$G$2,$Q883=Parametres!$G$3),K883,E883)</f>
        <v>0</v>
      </c>
      <c r="Q883" s="146">
        <f t="shared" ref="Q883:S883" si="889">+F883</f>
        <v>0</v>
      </c>
      <c r="R883" s="145">
        <f t="shared" si="889"/>
        <v>0</v>
      </c>
      <c r="S883" s="146">
        <f t="shared" si="889"/>
        <v>0</v>
      </c>
      <c r="T883" s="150" t="e">
        <f>+VLOOKUP($L883,Data_Validation!$A:$D,1,0)</f>
        <v>#N/A</v>
      </c>
      <c r="U883" s="150" t="e">
        <f>+VLOOKUP($L883,Data_Validation!$A:$D,3,0)</f>
        <v>#N/A</v>
      </c>
      <c r="V883" s="150" t="e">
        <f>+VLOOKUP($L883,Data_Validation!$A:$D,4,0)</f>
        <v>#N/A</v>
      </c>
      <c r="W883" s="150" t="e">
        <f>+VLOOKUP($L883,Data_Validation!$A:$E,5,0)</f>
        <v>#N/A</v>
      </c>
      <c r="X883" s="150" t="e">
        <f>+VLOOKUP($L883,Data_Validation!$A:$F,6,0)</f>
        <v>#N/A</v>
      </c>
    </row>
    <row r="884" spans="1:24" ht="15.75" customHeight="1">
      <c r="A884" s="141"/>
      <c r="B884" s="141"/>
      <c r="C884" s="151"/>
      <c r="D884" s="151"/>
      <c r="E884" s="151"/>
      <c r="F884" s="141"/>
      <c r="G884" s="141"/>
      <c r="H884" s="182"/>
      <c r="I884" s="182"/>
      <c r="J884" s="182"/>
      <c r="K884" s="182"/>
      <c r="L884" s="145">
        <f t="shared" si="771"/>
        <v>0</v>
      </c>
      <c r="M884" s="146">
        <f t="shared" si="772"/>
        <v>0</v>
      </c>
      <c r="N884" s="147">
        <f>+IF(OR($Q884=Parametres!$G$2,$Q884=Parametres!$G$3),I884,C884)</f>
        <v>0</v>
      </c>
      <c r="O884" s="147">
        <f>+IF(OR($Q884=Parametres!$G$2,$Q884=Parametres!$G$3),J884,D884)</f>
        <v>0</v>
      </c>
      <c r="P884" s="147">
        <f>+IF(OR($Q884=Parametres!$G$2,$Q884=Parametres!$G$3),K884,E884)</f>
        <v>0</v>
      </c>
      <c r="Q884" s="146">
        <f t="shared" ref="Q884:S884" si="890">+F884</f>
        <v>0</v>
      </c>
      <c r="R884" s="145">
        <f t="shared" si="890"/>
        <v>0</v>
      </c>
      <c r="S884" s="146">
        <f t="shared" si="890"/>
        <v>0</v>
      </c>
      <c r="T884" s="150" t="e">
        <f>+VLOOKUP($L884,Data_Validation!$A:$D,1,0)</f>
        <v>#N/A</v>
      </c>
      <c r="U884" s="150" t="e">
        <f>+VLOOKUP($L884,Data_Validation!$A:$D,3,0)</f>
        <v>#N/A</v>
      </c>
      <c r="V884" s="150" t="e">
        <f>+VLOOKUP($L884,Data_Validation!$A:$D,4,0)</f>
        <v>#N/A</v>
      </c>
      <c r="W884" s="150" t="e">
        <f>+VLOOKUP($L884,Data_Validation!$A:$E,5,0)</f>
        <v>#N/A</v>
      </c>
      <c r="X884" s="150" t="e">
        <f>+VLOOKUP($L884,Data_Validation!$A:$F,6,0)</f>
        <v>#N/A</v>
      </c>
    </row>
    <row r="885" spans="1:24" ht="15.75" customHeight="1">
      <c r="A885" s="141"/>
      <c r="B885" s="141"/>
      <c r="C885" s="151"/>
      <c r="D885" s="151"/>
      <c r="E885" s="151"/>
      <c r="F885" s="141"/>
      <c r="G885" s="141"/>
      <c r="H885" s="182"/>
      <c r="I885" s="182"/>
      <c r="J885" s="182"/>
      <c r="K885" s="182"/>
      <c r="L885" s="145">
        <f t="shared" si="771"/>
        <v>0</v>
      </c>
      <c r="M885" s="146">
        <f t="shared" si="772"/>
        <v>0</v>
      </c>
      <c r="N885" s="147">
        <f>+IF(OR($Q885=Parametres!$G$2,$Q885=Parametres!$G$3),I885,C885)</f>
        <v>0</v>
      </c>
      <c r="O885" s="147">
        <f>+IF(OR($Q885=Parametres!$G$2,$Q885=Parametres!$G$3),J885,D885)</f>
        <v>0</v>
      </c>
      <c r="P885" s="147">
        <f>+IF(OR($Q885=Parametres!$G$2,$Q885=Parametres!$G$3),K885,E885)</f>
        <v>0</v>
      </c>
      <c r="Q885" s="146">
        <f t="shared" ref="Q885:S885" si="891">+F885</f>
        <v>0</v>
      </c>
      <c r="R885" s="145">
        <f t="shared" si="891"/>
        <v>0</v>
      </c>
      <c r="S885" s="146">
        <f t="shared" si="891"/>
        <v>0</v>
      </c>
      <c r="T885" s="150" t="e">
        <f>+VLOOKUP($L885,Data_Validation!$A:$D,1,0)</f>
        <v>#N/A</v>
      </c>
      <c r="U885" s="150" t="e">
        <f>+VLOOKUP($L885,Data_Validation!$A:$D,3,0)</f>
        <v>#N/A</v>
      </c>
      <c r="V885" s="150" t="e">
        <f>+VLOOKUP($L885,Data_Validation!$A:$D,4,0)</f>
        <v>#N/A</v>
      </c>
      <c r="W885" s="150" t="e">
        <f>+VLOOKUP($L885,Data_Validation!$A:$E,5,0)</f>
        <v>#N/A</v>
      </c>
      <c r="X885" s="150" t="e">
        <f>+VLOOKUP($L885,Data_Validation!$A:$F,6,0)</f>
        <v>#N/A</v>
      </c>
    </row>
    <row r="886" spans="1:24" ht="15.75" customHeight="1">
      <c r="A886" s="141"/>
      <c r="B886" s="141"/>
      <c r="C886" s="151"/>
      <c r="D886" s="151"/>
      <c r="E886" s="151"/>
      <c r="F886" s="141"/>
      <c r="G886" s="141"/>
      <c r="H886" s="182"/>
      <c r="I886" s="182"/>
      <c r="J886" s="182"/>
      <c r="K886" s="182"/>
      <c r="L886" s="145">
        <f t="shared" si="771"/>
        <v>0</v>
      </c>
      <c r="M886" s="146">
        <f t="shared" si="772"/>
        <v>0</v>
      </c>
      <c r="N886" s="147">
        <f>+IF(OR($Q886=Parametres!$G$2,$Q886=Parametres!$G$3),I886,C886)</f>
        <v>0</v>
      </c>
      <c r="O886" s="147">
        <f>+IF(OR($Q886=Parametres!$G$2,$Q886=Parametres!$G$3),J886,D886)</f>
        <v>0</v>
      </c>
      <c r="P886" s="147">
        <f>+IF(OR($Q886=Parametres!$G$2,$Q886=Parametres!$G$3),K886,E886)</f>
        <v>0</v>
      </c>
      <c r="Q886" s="146">
        <f t="shared" ref="Q886:S886" si="892">+F886</f>
        <v>0</v>
      </c>
      <c r="R886" s="145">
        <f t="shared" si="892"/>
        <v>0</v>
      </c>
      <c r="S886" s="146">
        <f t="shared" si="892"/>
        <v>0</v>
      </c>
      <c r="T886" s="150" t="e">
        <f>+VLOOKUP($L886,Data_Validation!$A:$D,1,0)</f>
        <v>#N/A</v>
      </c>
      <c r="U886" s="150" t="e">
        <f>+VLOOKUP($L886,Data_Validation!$A:$D,3,0)</f>
        <v>#N/A</v>
      </c>
      <c r="V886" s="150" t="e">
        <f>+VLOOKUP($L886,Data_Validation!$A:$D,4,0)</f>
        <v>#N/A</v>
      </c>
      <c r="W886" s="150" t="e">
        <f>+VLOOKUP($L886,Data_Validation!$A:$E,5,0)</f>
        <v>#N/A</v>
      </c>
      <c r="X886" s="150" t="e">
        <f>+VLOOKUP($L886,Data_Validation!$A:$F,6,0)</f>
        <v>#N/A</v>
      </c>
    </row>
    <row r="887" spans="1:24" ht="15.75" customHeight="1">
      <c r="A887" s="141"/>
      <c r="B887" s="141"/>
      <c r="C887" s="151"/>
      <c r="D887" s="151"/>
      <c r="E887" s="151"/>
      <c r="F887" s="141"/>
      <c r="G887" s="141"/>
      <c r="H887" s="182"/>
      <c r="I887" s="182"/>
      <c r="J887" s="182"/>
      <c r="K887" s="182"/>
      <c r="L887" s="145">
        <f t="shared" si="771"/>
        <v>0</v>
      </c>
      <c r="M887" s="146">
        <f t="shared" si="772"/>
        <v>0</v>
      </c>
      <c r="N887" s="147">
        <f>+IF(OR($Q887=Parametres!$G$2,$Q887=Parametres!$G$3),I887,C887)</f>
        <v>0</v>
      </c>
      <c r="O887" s="147">
        <f>+IF(OR($Q887=Parametres!$G$2,$Q887=Parametres!$G$3),J887,D887)</f>
        <v>0</v>
      </c>
      <c r="P887" s="147">
        <f>+IF(OR($Q887=Parametres!$G$2,$Q887=Parametres!$G$3),K887,E887)</f>
        <v>0</v>
      </c>
      <c r="Q887" s="146">
        <f t="shared" ref="Q887:S887" si="893">+F887</f>
        <v>0</v>
      </c>
      <c r="R887" s="145">
        <f t="shared" si="893"/>
        <v>0</v>
      </c>
      <c r="S887" s="146">
        <f t="shared" si="893"/>
        <v>0</v>
      </c>
      <c r="T887" s="150" t="e">
        <f>+VLOOKUP($L887,Data_Validation!$A:$D,1,0)</f>
        <v>#N/A</v>
      </c>
      <c r="U887" s="150" t="e">
        <f>+VLOOKUP($L887,Data_Validation!$A:$D,3,0)</f>
        <v>#N/A</v>
      </c>
      <c r="V887" s="150" t="e">
        <f>+VLOOKUP($L887,Data_Validation!$A:$D,4,0)</f>
        <v>#N/A</v>
      </c>
      <c r="W887" s="150" t="e">
        <f>+VLOOKUP($L887,Data_Validation!$A:$E,5,0)</f>
        <v>#N/A</v>
      </c>
      <c r="X887" s="150" t="e">
        <f>+VLOOKUP($L887,Data_Validation!$A:$F,6,0)</f>
        <v>#N/A</v>
      </c>
    </row>
    <row r="888" spans="1:24" ht="15.75" customHeight="1">
      <c r="A888" s="141"/>
      <c r="B888" s="141"/>
      <c r="C888" s="151"/>
      <c r="D888" s="151"/>
      <c r="E888" s="151"/>
      <c r="F888" s="141"/>
      <c r="G888" s="141"/>
      <c r="H888" s="182"/>
      <c r="I888" s="182"/>
      <c r="J888" s="182"/>
      <c r="K888" s="182"/>
      <c r="L888" s="145">
        <f t="shared" si="771"/>
        <v>0</v>
      </c>
      <c r="M888" s="146">
        <f t="shared" si="772"/>
        <v>0</v>
      </c>
      <c r="N888" s="147">
        <f>+IF(OR($Q888=Parametres!$G$2,$Q888=Parametres!$G$3),I888,C888)</f>
        <v>0</v>
      </c>
      <c r="O888" s="147">
        <f>+IF(OR($Q888=Parametres!$G$2,$Q888=Parametres!$G$3),J888,D888)</f>
        <v>0</v>
      </c>
      <c r="P888" s="147">
        <f>+IF(OR($Q888=Parametres!$G$2,$Q888=Parametres!$G$3),K888,E888)</f>
        <v>0</v>
      </c>
      <c r="Q888" s="146">
        <f t="shared" ref="Q888:S888" si="894">+F888</f>
        <v>0</v>
      </c>
      <c r="R888" s="145">
        <f t="shared" si="894"/>
        <v>0</v>
      </c>
      <c r="S888" s="146">
        <f t="shared" si="894"/>
        <v>0</v>
      </c>
      <c r="T888" s="150" t="e">
        <f>+VLOOKUP($L888,Data_Validation!$A:$D,1,0)</f>
        <v>#N/A</v>
      </c>
      <c r="U888" s="150" t="e">
        <f>+VLOOKUP($L888,Data_Validation!$A:$D,3,0)</f>
        <v>#N/A</v>
      </c>
      <c r="V888" s="150" t="e">
        <f>+VLOOKUP($L888,Data_Validation!$A:$D,4,0)</f>
        <v>#N/A</v>
      </c>
      <c r="W888" s="150" t="e">
        <f>+VLOOKUP($L888,Data_Validation!$A:$E,5,0)</f>
        <v>#N/A</v>
      </c>
      <c r="X888" s="150" t="e">
        <f>+VLOOKUP($L888,Data_Validation!$A:$F,6,0)</f>
        <v>#N/A</v>
      </c>
    </row>
    <row r="889" spans="1:24" ht="15.75" customHeight="1">
      <c r="A889" s="141"/>
      <c r="B889" s="141"/>
      <c r="C889" s="151"/>
      <c r="D889" s="151"/>
      <c r="E889" s="151"/>
      <c r="F889" s="141"/>
      <c r="G889" s="141"/>
      <c r="H889" s="182"/>
      <c r="I889" s="182"/>
      <c r="J889" s="182"/>
      <c r="K889" s="182"/>
      <c r="L889" s="145">
        <f t="shared" si="771"/>
        <v>0</v>
      </c>
      <c r="M889" s="146">
        <f t="shared" si="772"/>
        <v>0</v>
      </c>
      <c r="N889" s="147">
        <f>+IF(OR($Q889=Parametres!$G$2,$Q889=Parametres!$G$3),I889,C889)</f>
        <v>0</v>
      </c>
      <c r="O889" s="147">
        <f>+IF(OR($Q889=Parametres!$G$2,$Q889=Parametres!$G$3),J889,D889)</f>
        <v>0</v>
      </c>
      <c r="P889" s="147">
        <f>+IF(OR($Q889=Parametres!$G$2,$Q889=Parametres!$G$3),K889,E889)</f>
        <v>0</v>
      </c>
      <c r="Q889" s="146">
        <f t="shared" ref="Q889:S889" si="895">+F889</f>
        <v>0</v>
      </c>
      <c r="R889" s="145">
        <f t="shared" si="895"/>
        <v>0</v>
      </c>
      <c r="S889" s="146">
        <f t="shared" si="895"/>
        <v>0</v>
      </c>
      <c r="T889" s="150" t="e">
        <f>+VLOOKUP($L889,Data_Validation!$A:$D,1,0)</f>
        <v>#N/A</v>
      </c>
      <c r="U889" s="150" t="e">
        <f>+VLOOKUP($L889,Data_Validation!$A:$D,3,0)</f>
        <v>#N/A</v>
      </c>
      <c r="V889" s="150" t="e">
        <f>+VLOOKUP($L889,Data_Validation!$A:$D,4,0)</f>
        <v>#N/A</v>
      </c>
      <c r="W889" s="150" t="e">
        <f>+VLOOKUP($L889,Data_Validation!$A:$E,5,0)</f>
        <v>#N/A</v>
      </c>
      <c r="X889" s="150" t="e">
        <f>+VLOOKUP($L889,Data_Validation!$A:$F,6,0)</f>
        <v>#N/A</v>
      </c>
    </row>
    <row r="890" spans="1:24" ht="15.75" customHeight="1">
      <c r="A890" s="141"/>
      <c r="B890" s="141"/>
      <c r="C890" s="151"/>
      <c r="D890" s="151"/>
      <c r="E890" s="151"/>
      <c r="F890" s="141"/>
      <c r="G890" s="141"/>
      <c r="H890" s="182"/>
      <c r="I890" s="182"/>
      <c r="J890" s="182"/>
      <c r="K890" s="182"/>
      <c r="L890" s="145">
        <f t="shared" si="771"/>
        <v>0</v>
      </c>
      <c r="M890" s="146">
        <f t="shared" si="772"/>
        <v>0</v>
      </c>
      <c r="N890" s="147">
        <f>+IF(OR($Q890=Parametres!$G$2,$Q890=Parametres!$G$3),I890,C890)</f>
        <v>0</v>
      </c>
      <c r="O890" s="147">
        <f>+IF(OR($Q890=Parametres!$G$2,$Q890=Parametres!$G$3),J890,D890)</f>
        <v>0</v>
      </c>
      <c r="P890" s="147">
        <f>+IF(OR($Q890=Parametres!$G$2,$Q890=Parametres!$G$3),K890,E890)</f>
        <v>0</v>
      </c>
      <c r="Q890" s="146">
        <f t="shared" ref="Q890:S890" si="896">+F890</f>
        <v>0</v>
      </c>
      <c r="R890" s="145">
        <f t="shared" si="896"/>
        <v>0</v>
      </c>
      <c r="S890" s="146">
        <f t="shared" si="896"/>
        <v>0</v>
      </c>
      <c r="T890" s="150" t="e">
        <f>+VLOOKUP($L890,Data_Validation!$A:$D,1,0)</f>
        <v>#N/A</v>
      </c>
      <c r="U890" s="150" t="e">
        <f>+VLOOKUP($L890,Data_Validation!$A:$D,3,0)</f>
        <v>#N/A</v>
      </c>
      <c r="V890" s="150" t="e">
        <f>+VLOOKUP($L890,Data_Validation!$A:$D,4,0)</f>
        <v>#N/A</v>
      </c>
      <c r="W890" s="150" t="e">
        <f>+VLOOKUP($L890,Data_Validation!$A:$E,5,0)</f>
        <v>#N/A</v>
      </c>
      <c r="X890" s="150" t="e">
        <f>+VLOOKUP($L890,Data_Validation!$A:$F,6,0)</f>
        <v>#N/A</v>
      </c>
    </row>
    <row r="891" spans="1:24" ht="15.75" customHeight="1">
      <c r="A891" s="141"/>
      <c r="B891" s="141"/>
      <c r="C891" s="151"/>
      <c r="D891" s="151"/>
      <c r="E891" s="151"/>
      <c r="F891" s="141"/>
      <c r="G891" s="141"/>
      <c r="H891" s="182"/>
      <c r="I891" s="182"/>
      <c r="J891" s="182"/>
      <c r="K891" s="182"/>
      <c r="L891" s="145">
        <f t="shared" si="771"/>
        <v>0</v>
      </c>
      <c r="M891" s="146">
        <f t="shared" si="772"/>
        <v>0</v>
      </c>
      <c r="N891" s="147">
        <f>+IF(OR($Q891=Parametres!$G$2,$Q891=Parametres!$G$3),I891,C891)</f>
        <v>0</v>
      </c>
      <c r="O891" s="147">
        <f>+IF(OR($Q891=Parametres!$G$2,$Q891=Parametres!$G$3),J891,D891)</f>
        <v>0</v>
      </c>
      <c r="P891" s="147">
        <f>+IF(OR($Q891=Parametres!$G$2,$Q891=Parametres!$G$3),K891,E891)</f>
        <v>0</v>
      </c>
      <c r="Q891" s="146">
        <f t="shared" ref="Q891:S891" si="897">+F891</f>
        <v>0</v>
      </c>
      <c r="R891" s="145">
        <f t="shared" si="897"/>
        <v>0</v>
      </c>
      <c r="S891" s="146">
        <f t="shared" si="897"/>
        <v>0</v>
      </c>
      <c r="T891" s="150" t="e">
        <f>+VLOOKUP($L891,Data_Validation!$A:$D,1,0)</f>
        <v>#N/A</v>
      </c>
      <c r="U891" s="150" t="e">
        <f>+VLOOKUP($L891,Data_Validation!$A:$D,3,0)</f>
        <v>#N/A</v>
      </c>
      <c r="V891" s="150" t="e">
        <f>+VLOOKUP($L891,Data_Validation!$A:$D,4,0)</f>
        <v>#N/A</v>
      </c>
      <c r="W891" s="150" t="e">
        <f>+VLOOKUP($L891,Data_Validation!$A:$E,5,0)</f>
        <v>#N/A</v>
      </c>
      <c r="X891" s="150" t="e">
        <f>+VLOOKUP($L891,Data_Validation!$A:$F,6,0)</f>
        <v>#N/A</v>
      </c>
    </row>
    <row r="892" spans="1:24" ht="15.75" customHeight="1">
      <c r="A892" s="141"/>
      <c r="B892" s="141"/>
      <c r="C892" s="151"/>
      <c r="D892" s="151"/>
      <c r="E892" s="151"/>
      <c r="F892" s="141"/>
      <c r="G892" s="141"/>
      <c r="H892" s="182"/>
      <c r="I892" s="182"/>
      <c r="J892" s="182"/>
      <c r="K892" s="182"/>
      <c r="L892" s="145">
        <f t="shared" si="771"/>
        <v>0</v>
      </c>
      <c r="M892" s="146">
        <f t="shared" si="772"/>
        <v>0</v>
      </c>
      <c r="N892" s="147">
        <f>+IF(OR($Q892=Parametres!$G$2,$Q892=Parametres!$G$3),I892,C892)</f>
        <v>0</v>
      </c>
      <c r="O892" s="147">
        <f>+IF(OR($Q892=Parametres!$G$2,$Q892=Parametres!$G$3),J892,D892)</f>
        <v>0</v>
      </c>
      <c r="P892" s="147">
        <f>+IF(OR($Q892=Parametres!$G$2,$Q892=Parametres!$G$3),K892,E892)</f>
        <v>0</v>
      </c>
      <c r="Q892" s="146">
        <f t="shared" ref="Q892:S892" si="898">+F892</f>
        <v>0</v>
      </c>
      <c r="R892" s="145">
        <f t="shared" si="898"/>
        <v>0</v>
      </c>
      <c r="S892" s="146">
        <f t="shared" si="898"/>
        <v>0</v>
      </c>
      <c r="T892" s="150" t="e">
        <f>+VLOOKUP($L892,Data_Validation!$A:$D,1,0)</f>
        <v>#N/A</v>
      </c>
      <c r="U892" s="150" t="e">
        <f>+VLOOKUP($L892,Data_Validation!$A:$D,3,0)</f>
        <v>#N/A</v>
      </c>
      <c r="V892" s="150" t="e">
        <f>+VLOOKUP($L892,Data_Validation!$A:$D,4,0)</f>
        <v>#N/A</v>
      </c>
      <c r="W892" s="150" t="e">
        <f>+VLOOKUP($L892,Data_Validation!$A:$E,5,0)</f>
        <v>#N/A</v>
      </c>
      <c r="X892" s="150" t="e">
        <f>+VLOOKUP($L892,Data_Validation!$A:$F,6,0)</f>
        <v>#N/A</v>
      </c>
    </row>
    <row r="893" spans="1:24" ht="15.75" customHeight="1">
      <c r="A893" s="141"/>
      <c r="B893" s="141"/>
      <c r="C893" s="151"/>
      <c r="D893" s="151"/>
      <c r="E893" s="151"/>
      <c r="F893" s="141"/>
      <c r="G893" s="141"/>
      <c r="H893" s="182"/>
      <c r="I893" s="182"/>
      <c r="J893" s="182"/>
      <c r="K893" s="182"/>
      <c r="L893" s="145">
        <f t="shared" si="771"/>
        <v>0</v>
      </c>
      <c r="M893" s="146">
        <f t="shared" si="772"/>
        <v>0</v>
      </c>
      <c r="N893" s="147">
        <f>+IF(OR($Q893=Parametres!$G$2,$Q893=Parametres!$G$3),I893,C893)</f>
        <v>0</v>
      </c>
      <c r="O893" s="147">
        <f>+IF(OR($Q893=Parametres!$G$2,$Q893=Parametres!$G$3),J893,D893)</f>
        <v>0</v>
      </c>
      <c r="P893" s="147">
        <f>+IF(OR($Q893=Parametres!$G$2,$Q893=Parametres!$G$3),K893,E893)</f>
        <v>0</v>
      </c>
      <c r="Q893" s="146">
        <f t="shared" ref="Q893:S893" si="899">+F893</f>
        <v>0</v>
      </c>
      <c r="R893" s="145">
        <f t="shared" si="899"/>
        <v>0</v>
      </c>
      <c r="S893" s="146">
        <f t="shared" si="899"/>
        <v>0</v>
      </c>
      <c r="T893" s="150" t="e">
        <f>+VLOOKUP($L893,Data_Validation!$A:$D,1,0)</f>
        <v>#N/A</v>
      </c>
      <c r="U893" s="150" t="e">
        <f>+VLOOKUP($L893,Data_Validation!$A:$D,3,0)</f>
        <v>#N/A</v>
      </c>
      <c r="V893" s="150" t="e">
        <f>+VLOOKUP($L893,Data_Validation!$A:$D,4,0)</f>
        <v>#N/A</v>
      </c>
      <c r="W893" s="150" t="e">
        <f>+VLOOKUP($L893,Data_Validation!$A:$E,5,0)</f>
        <v>#N/A</v>
      </c>
      <c r="X893" s="150" t="e">
        <f>+VLOOKUP($L893,Data_Validation!$A:$F,6,0)</f>
        <v>#N/A</v>
      </c>
    </row>
    <row r="894" spans="1:24" ht="15.75" customHeight="1">
      <c r="A894" s="141"/>
      <c r="B894" s="141"/>
      <c r="C894" s="151"/>
      <c r="D894" s="151"/>
      <c r="E894" s="151"/>
      <c r="F894" s="141"/>
      <c r="G894" s="141"/>
      <c r="H894" s="182"/>
      <c r="I894" s="182"/>
      <c r="J894" s="182"/>
      <c r="K894" s="182"/>
      <c r="L894" s="145">
        <f t="shared" si="771"/>
        <v>0</v>
      </c>
      <c r="M894" s="146">
        <f t="shared" si="772"/>
        <v>0</v>
      </c>
      <c r="N894" s="147">
        <f>+IF(OR($Q894=Parametres!$G$2,$Q894=Parametres!$G$3),I894,C894)</f>
        <v>0</v>
      </c>
      <c r="O894" s="147">
        <f>+IF(OR($Q894=Parametres!$G$2,$Q894=Parametres!$G$3),J894,D894)</f>
        <v>0</v>
      </c>
      <c r="P894" s="147">
        <f>+IF(OR($Q894=Parametres!$G$2,$Q894=Parametres!$G$3),K894,E894)</f>
        <v>0</v>
      </c>
      <c r="Q894" s="146">
        <f t="shared" ref="Q894:S894" si="900">+F894</f>
        <v>0</v>
      </c>
      <c r="R894" s="145">
        <f t="shared" si="900"/>
        <v>0</v>
      </c>
      <c r="S894" s="146">
        <f t="shared" si="900"/>
        <v>0</v>
      </c>
      <c r="T894" s="150" t="e">
        <f>+VLOOKUP($L894,Data_Validation!$A:$D,1,0)</f>
        <v>#N/A</v>
      </c>
      <c r="U894" s="150" t="e">
        <f>+VLOOKUP($L894,Data_Validation!$A:$D,3,0)</f>
        <v>#N/A</v>
      </c>
      <c r="V894" s="150" t="e">
        <f>+VLOOKUP($L894,Data_Validation!$A:$D,4,0)</f>
        <v>#N/A</v>
      </c>
      <c r="W894" s="150" t="e">
        <f>+VLOOKUP($L894,Data_Validation!$A:$E,5,0)</f>
        <v>#N/A</v>
      </c>
      <c r="X894" s="150" t="e">
        <f>+VLOOKUP($L894,Data_Validation!$A:$F,6,0)</f>
        <v>#N/A</v>
      </c>
    </row>
    <row r="895" spans="1:24" ht="15.75" customHeight="1">
      <c r="A895" s="141"/>
      <c r="B895" s="141"/>
      <c r="C895" s="151"/>
      <c r="D895" s="151"/>
      <c r="E895" s="151"/>
      <c r="F895" s="141"/>
      <c r="G895" s="141"/>
      <c r="H895" s="182"/>
      <c r="I895" s="182"/>
      <c r="J895" s="182"/>
      <c r="K895" s="182"/>
      <c r="L895" s="145">
        <f t="shared" si="771"/>
        <v>0</v>
      </c>
      <c r="M895" s="146">
        <f t="shared" si="772"/>
        <v>0</v>
      </c>
      <c r="N895" s="147">
        <f>+IF(OR($Q895=Parametres!$G$2,$Q895=Parametres!$G$3),I895,C895)</f>
        <v>0</v>
      </c>
      <c r="O895" s="147">
        <f>+IF(OR($Q895=Parametres!$G$2,$Q895=Parametres!$G$3),J895,D895)</f>
        <v>0</v>
      </c>
      <c r="P895" s="147">
        <f>+IF(OR($Q895=Parametres!$G$2,$Q895=Parametres!$G$3),K895,E895)</f>
        <v>0</v>
      </c>
      <c r="Q895" s="146">
        <f t="shared" ref="Q895:S895" si="901">+F895</f>
        <v>0</v>
      </c>
      <c r="R895" s="145">
        <f t="shared" si="901"/>
        <v>0</v>
      </c>
      <c r="S895" s="146">
        <f t="shared" si="901"/>
        <v>0</v>
      </c>
      <c r="T895" s="150" t="e">
        <f>+VLOOKUP($L895,Data_Validation!$A:$D,1,0)</f>
        <v>#N/A</v>
      </c>
      <c r="U895" s="150" t="e">
        <f>+VLOOKUP($L895,Data_Validation!$A:$D,3,0)</f>
        <v>#N/A</v>
      </c>
      <c r="V895" s="150" t="e">
        <f>+VLOOKUP($L895,Data_Validation!$A:$D,4,0)</f>
        <v>#N/A</v>
      </c>
      <c r="W895" s="150" t="e">
        <f>+VLOOKUP($L895,Data_Validation!$A:$E,5,0)</f>
        <v>#N/A</v>
      </c>
      <c r="X895" s="150" t="e">
        <f>+VLOOKUP($L895,Data_Validation!$A:$F,6,0)</f>
        <v>#N/A</v>
      </c>
    </row>
    <row r="896" spans="1:24" ht="15.75" customHeight="1">
      <c r="A896" s="141"/>
      <c r="B896" s="141"/>
      <c r="C896" s="151"/>
      <c r="D896" s="151"/>
      <c r="E896" s="151"/>
      <c r="F896" s="141"/>
      <c r="G896" s="141"/>
      <c r="H896" s="182"/>
      <c r="I896" s="182"/>
      <c r="J896" s="182"/>
      <c r="K896" s="182"/>
      <c r="L896" s="145">
        <f t="shared" si="771"/>
        <v>0</v>
      </c>
      <c r="M896" s="146">
        <f t="shared" si="772"/>
        <v>0</v>
      </c>
      <c r="N896" s="147">
        <f>+IF(OR($Q896=Parametres!$G$2,$Q896=Parametres!$G$3),I896,C896)</f>
        <v>0</v>
      </c>
      <c r="O896" s="147">
        <f>+IF(OR($Q896=Parametres!$G$2,$Q896=Parametres!$G$3),J896,D896)</f>
        <v>0</v>
      </c>
      <c r="P896" s="147">
        <f>+IF(OR($Q896=Parametres!$G$2,$Q896=Parametres!$G$3),K896,E896)</f>
        <v>0</v>
      </c>
      <c r="Q896" s="146">
        <f t="shared" ref="Q896:S896" si="902">+F896</f>
        <v>0</v>
      </c>
      <c r="R896" s="145">
        <f t="shared" si="902"/>
        <v>0</v>
      </c>
      <c r="S896" s="146">
        <f t="shared" si="902"/>
        <v>0</v>
      </c>
      <c r="T896" s="150" t="e">
        <f>+VLOOKUP($L896,Data_Validation!$A:$D,1,0)</f>
        <v>#N/A</v>
      </c>
      <c r="U896" s="150" t="e">
        <f>+VLOOKUP($L896,Data_Validation!$A:$D,3,0)</f>
        <v>#N/A</v>
      </c>
      <c r="V896" s="150" t="e">
        <f>+VLOOKUP($L896,Data_Validation!$A:$D,4,0)</f>
        <v>#N/A</v>
      </c>
      <c r="W896" s="150" t="e">
        <f>+VLOOKUP($L896,Data_Validation!$A:$E,5,0)</f>
        <v>#N/A</v>
      </c>
      <c r="X896" s="150" t="e">
        <f>+VLOOKUP($L896,Data_Validation!$A:$F,6,0)</f>
        <v>#N/A</v>
      </c>
    </row>
    <row r="897" spans="1:24" ht="15.75" customHeight="1">
      <c r="A897" s="141"/>
      <c r="B897" s="141"/>
      <c r="C897" s="151"/>
      <c r="D897" s="151"/>
      <c r="E897" s="151"/>
      <c r="F897" s="141"/>
      <c r="G897" s="141"/>
      <c r="H897" s="182"/>
      <c r="I897" s="182"/>
      <c r="J897" s="182"/>
      <c r="K897" s="182"/>
      <c r="L897" s="145">
        <f t="shared" si="771"/>
        <v>0</v>
      </c>
      <c r="M897" s="146">
        <f t="shared" si="772"/>
        <v>0</v>
      </c>
      <c r="N897" s="147">
        <f>+IF(OR($Q897=Parametres!$G$2,$Q897=Parametres!$G$3),I897,C897)</f>
        <v>0</v>
      </c>
      <c r="O897" s="147">
        <f>+IF(OR($Q897=Parametres!$G$2,$Q897=Parametres!$G$3),J897,D897)</f>
        <v>0</v>
      </c>
      <c r="P897" s="147">
        <f>+IF(OR($Q897=Parametres!$G$2,$Q897=Parametres!$G$3),K897,E897)</f>
        <v>0</v>
      </c>
      <c r="Q897" s="146">
        <f t="shared" ref="Q897:S897" si="903">+F897</f>
        <v>0</v>
      </c>
      <c r="R897" s="145">
        <f t="shared" si="903"/>
        <v>0</v>
      </c>
      <c r="S897" s="146">
        <f t="shared" si="903"/>
        <v>0</v>
      </c>
      <c r="T897" s="150" t="e">
        <f>+VLOOKUP($L897,Data_Validation!$A:$D,1,0)</f>
        <v>#N/A</v>
      </c>
      <c r="U897" s="150" t="e">
        <f>+VLOOKUP($L897,Data_Validation!$A:$D,3,0)</f>
        <v>#N/A</v>
      </c>
      <c r="V897" s="150" t="e">
        <f>+VLOOKUP($L897,Data_Validation!$A:$D,4,0)</f>
        <v>#N/A</v>
      </c>
      <c r="W897" s="150" t="e">
        <f>+VLOOKUP($L897,Data_Validation!$A:$E,5,0)</f>
        <v>#N/A</v>
      </c>
      <c r="X897" s="150" t="e">
        <f>+VLOOKUP($L897,Data_Validation!$A:$F,6,0)</f>
        <v>#N/A</v>
      </c>
    </row>
    <row r="898" spans="1:24" ht="15.75" customHeight="1">
      <c r="A898" s="141"/>
      <c r="B898" s="141"/>
      <c r="C898" s="151"/>
      <c r="D898" s="151"/>
      <c r="E898" s="151"/>
      <c r="F898" s="141"/>
      <c r="G898" s="141"/>
      <c r="H898" s="182"/>
      <c r="I898" s="182"/>
      <c r="J898" s="182"/>
      <c r="K898" s="182"/>
      <c r="L898" s="145">
        <f t="shared" si="771"/>
        <v>0</v>
      </c>
      <c r="M898" s="146">
        <f t="shared" si="772"/>
        <v>0</v>
      </c>
      <c r="N898" s="147">
        <f>+IF(OR($Q898=Parametres!$G$2,$Q898=Parametres!$G$3),I898,C898)</f>
        <v>0</v>
      </c>
      <c r="O898" s="147">
        <f>+IF(OR($Q898=Parametres!$G$2,$Q898=Parametres!$G$3),J898,D898)</f>
        <v>0</v>
      </c>
      <c r="P898" s="147">
        <f>+IF(OR($Q898=Parametres!$G$2,$Q898=Parametres!$G$3),K898,E898)</f>
        <v>0</v>
      </c>
      <c r="Q898" s="146">
        <f t="shared" ref="Q898:S898" si="904">+F898</f>
        <v>0</v>
      </c>
      <c r="R898" s="145">
        <f t="shared" si="904"/>
        <v>0</v>
      </c>
      <c r="S898" s="146">
        <f t="shared" si="904"/>
        <v>0</v>
      </c>
      <c r="T898" s="150" t="e">
        <f>+VLOOKUP($L898,Data_Validation!$A:$D,1,0)</f>
        <v>#N/A</v>
      </c>
      <c r="U898" s="150" t="e">
        <f>+VLOOKUP($L898,Data_Validation!$A:$D,3,0)</f>
        <v>#N/A</v>
      </c>
      <c r="V898" s="150" t="e">
        <f>+VLOOKUP($L898,Data_Validation!$A:$D,4,0)</f>
        <v>#N/A</v>
      </c>
      <c r="W898" s="150" t="e">
        <f>+VLOOKUP($L898,Data_Validation!$A:$E,5,0)</f>
        <v>#N/A</v>
      </c>
      <c r="X898" s="150" t="e">
        <f>+VLOOKUP($L898,Data_Validation!$A:$F,6,0)</f>
        <v>#N/A</v>
      </c>
    </row>
    <row r="899" spans="1:24" ht="15.75" customHeight="1">
      <c r="A899" s="141"/>
      <c r="B899" s="141"/>
      <c r="C899" s="151"/>
      <c r="D899" s="151"/>
      <c r="E899" s="151"/>
      <c r="F899" s="141"/>
      <c r="G899" s="141"/>
      <c r="H899" s="182"/>
      <c r="I899" s="182"/>
      <c r="J899" s="182"/>
      <c r="K899" s="182"/>
      <c r="L899" s="145">
        <f t="shared" si="771"/>
        <v>0</v>
      </c>
      <c r="M899" s="146">
        <f t="shared" si="772"/>
        <v>0</v>
      </c>
      <c r="N899" s="147">
        <f>+IF(OR($Q899=Parametres!$G$2,$Q899=Parametres!$G$3),I899,C899)</f>
        <v>0</v>
      </c>
      <c r="O899" s="147">
        <f>+IF(OR($Q899=Parametres!$G$2,$Q899=Parametres!$G$3),J899,D899)</f>
        <v>0</v>
      </c>
      <c r="P899" s="147">
        <f>+IF(OR($Q899=Parametres!$G$2,$Q899=Parametres!$G$3),K899,E899)</f>
        <v>0</v>
      </c>
      <c r="Q899" s="146">
        <f t="shared" ref="Q899:S899" si="905">+F899</f>
        <v>0</v>
      </c>
      <c r="R899" s="145">
        <f t="shared" si="905"/>
        <v>0</v>
      </c>
      <c r="S899" s="146">
        <f t="shared" si="905"/>
        <v>0</v>
      </c>
      <c r="T899" s="150" t="e">
        <f>+VLOOKUP($L899,Data_Validation!$A:$D,1,0)</f>
        <v>#N/A</v>
      </c>
      <c r="U899" s="150" t="e">
        <f>+VLOOKUP($L899,Data_Validation!$A:$D,3,0)</f>
        <v>#N/A</v>
      </c>
      <c r="V899" s="150" t="e">
        <f>+VLOOKUP($L899,Data_Validation!$A:$D,4,0)</f>
        <v>#N/A</v>
      </c>
      <c r="W899" s="150" t="e">
        <f>+VLOOKUP($L899,Data_Validation!$A:$E,5,0)</f>
        <v>#N/A</v>
      </c>
      <c r="X899" s="150" t="e">
        <f>+VLOOKUP($L899,Data_Validation!$A:$F,6,0)</f>
        <v>#N/A</v>
      </c>
    </row>
    <row r="900" spans="1:24" ht="15.75" customHeight="1">
      <c r="A900" s="141"/>
      <c r="B900" s="141"/>
      <c r="C900" s="151"/>
      <c r="D900" s="151"/>
      <c r="E900" s="151"/>
      <c r="F900" s="141"/>
      <c r="G900" s="141"/>
      <c r="H900" s="182"/>
      <c r="I900" s="182"/>
      <c r="J900" s="182"/>
      <c r="K900" s="182"/>
      <c r="L900" s="145">
        <f t="shared" si="771"/>
        <v>0</v>
      </c>
      <c r="M900" s="146">
        <f t="shared" si="772"/>
        <v>0</v>
      </c>
      <c r="N900" s="147">
        <f>+IF(OR($Q900=Parametres!$G$2,$Q900=Parametres!$G$3),I900,C900)</f>
        <v>0</v>
      </c>
      <c r="O900" s="147">
        <f>+IF(OR($Q900=Parametres!$G$2,$Q900=Parametres!$G$3),J900,D900)</f>
        <v>0</v>
      </c>
      <c r="P900" s="147">
        <f>+IF(OR($Q900=Parametres!$G$2,$Q900=Parametres!$G$3),K900,E900)</f>
        <v>0</v>
      </c>
      <c r="Q900" s="146">
        <f t="shared" ref="Q900:S900" si="906">+F900</f>
        <v>0</v>
      </c>
      <c r="R900" s="145">
        <f t="shared" si="906"/>
        <v>0</v>
      </c>
      <c r="S900" s="146">
        <f t="shared" si="906"/>
        <v>0</v>
      </c>
      <c r="T900" s="150" t="e">
        <f>+VLOOKUP($L900,Data_Validation!$A:$D,1,0)</f>
        <v>#N/A</v>
      </c>
      <c r="U900" s="150" t="e">
        <f>+VLOOKUP($L900,Data_Validation!$A:$D,3,0)</f>
        <v>#N/A</v>
      </c>
      <c r="V900" s="150" t="e">
        <f>+VLOOKUP($L900,Data_Validation!$A:$D,4,0)</f>
        <v>#N/A</v>
      </c>
      <c r="W900" s="150" t="e">
        <f>+VLOOKUP($L900,Data_Validation!$A:$E,5,0)</f>
        <v>#N/A</v>
      </c>
      <c r="X900" s="150" t="e">
        <f>+VLOOKUP($L900,Data_Validation!$A:$F,6,0)</f>
        <v>#N/A</v>
      </c>
    </row>
    <row r="901" spans="1:24" ht="15.75" customHeight="1">
      <c r="A901" s="141"/>
      <c r="B901" s="141"/>
      <c r="C901" s="151"/>
      <c r="D901" s="151"/>
      <c r="E901" s="151"/>
      <c r="F901" s="141"/>
      <c r="G901" s="141"/>
      <c r="H901" s="182"/>
      <c r="I901" s="182"/>
      <c r="J901" s="182"/>
      <c r="K901" s="182"/>
      <c r="L901" s="145">
        <f t="shared" si="771"/>
        <v>0</v>
      </c>
      <c r="M901" s="146">
        <f t="shared" si="772"/>
        <v>0</v>
      </c>
      <c r="N901" s="147">
        <f>+IF(OR($Q901=Parametres!$G$2,$Q901=Parametres!$G$3),I901,C901)</f>
        <v>0</v>
      </c>
      <c r="O901" s="147">
        <f>+IF(OR($Q901=Parametres!$G$2,$Q901=Parametres!$G$3),J901,D901)</f>
        <v>0</v>
      </c>
      <c r="P901" s="147">
        <f>+IF(OR($Q901=Parametres!$G$2,$Q901=Parametres!$G$3),K901,E901)</f>
        <v>0</v>
      </c>
      <c r="Q901" s="146">
        <f t="shared" ref="Q901:S901" si="907">+F901</f>
        <v>0</v>
      </c>
      <c r="R901" s="145">
        <f t="shared" si="907"/>
        <v>0</v>
      </c>
      <c r="S901" s="146">
        <f t="shared" si="907"/>
        <v>0</v>
      </c>
      <c r="T901" s="150" t="e">
        <f>+VLOOKUP($L901,Data_Validation!$A:$D,1,0)</f>
        <v>#N/A</v>
      </c>
      <c r="U901" s="150" t="e">
        <f>+VLOOKUP($L901,Data_Validation!$A:$D,3,0)</f>
        <v>#N/A</v>
      </c>
      <c r="V901" s="150" t="e">
        <f>+VLOOKUP($L901,Data_Validation!$A:$D,4,0)</f>
        <v>#N/A</v>
      </c>
      <c r="W901" s="150" t="e">
        <f>+VLOOKUP($L901,Data_Validation!$A:$E,5,0)</f>
        <v>#N/A</v>
      </c>
      <c r="X901" s="150" t="e">
        <f>+VLOOKUP($L901,Data_Validation!$A:$F,6,0)</f>
        <v>#N/A</v>
      </c>
    </row>
    <row r="902" spans="1:24" ht="15.75" customHeight="1">
      <c r="A902" s="141"/>
      <c r="B902" s="141"/>
      <c r="C902" s="151"/>
      <c r="D902" s="151"/>
      <c r="E902" s="151"/>
      <c r="F902" s="141"/>
      <c r="G902" s="141"/>
      <c r="H902" s="182"/>
      <c r="I902" s="182"/>
      <c r="J902" s="182"/>
      <c r="K902" s="182"/>
      <c r="L902" s="145">
        <f t="shared" si="771"/>
        <v>0</v>
      </c>
      <c r="M902" s="146">
        <f t="shared" si="772"/>
        <v>0</v>
      </c>
      <c r="N902" s="147">
        <f>+IF(OR($Q902=Parametres!$G$2,$Q902=Parametres!$G$3),I902,C902)</f>
        <v>0</v>
      </c>
      <c r="O902" s="147">
        <f>+IF(OR($Q902=Parametres!$G$2,$Q902=Parametres!$G$3),J902,D902)</f>
        <v>0</v>
      </c>
      <c r="P902" s="147">
        <f>+IF(OR($Q902=Parametres!$G$2,$Q902=Parametres!$G$3),K902,E902)</f>
        <v>0</v>
      </c>
      <c r="Q902" s="146">
        <f t="shared" ref="Q902:S902" si="908">+F902</f>
        <v>0</v>
      </c>
      <c r="R902" s="145">
        <f t="shared" si="908"/>
        <v>0</v>
      </c>
      <c r="S902" s="146">
        <f t="shared" si="908"/>
        <v>0</v>
      </c>
      <c r="T902" s="150" t="e">
        <f>+VLOOKUP($L902,Data_Validation!$A:$D,1,0)</f>
        <v>#N/A</v>
      </c>
      <c r="U902" s="150" t="e">
        <f>+VLOOKUP($L902,Data_Validation!$A:$D,3,0)</f>
        <v>#N/A</v>
      </c>
      <c r="V902" s="150" t="e">
        <f>+VLOOKUP($L902,Data_Validation!$A:$D,4,0)</f>
        <v>#N/A</v>
      </c>
      <c r="W902" s="150" t="e">
        <f>+VLOOKUP($L902,Data_Validation!$A:$E,5,0)</f>
        <v>#N/A</v>
      </c>
      <c r="X902" s="150" t="e">
        <f>+VLOOKUP($L902,Data_Validation!$A:$F,6,0)</f>
        <v>#N/A</v>
      </c>
    </row>
    <row r="903" spans="1:24" ht="15.75" customHeight="1">
      <c r="A903" s="141"/>
      <c r="B903" s="141"/>
      <c r="C903" s="151"/>
      <c r="D903" s="151"/>
      <c r="E903" s="151"/>
      <c r="F903" s="141"/>
      <c r="G903" s="141"/>
      <c r="H903" s="182"/>
      <c r="I903" s="182"/>
      <c r="J903" s="182"/>
      <c r="K903" s="182"/>
      <c r="L903" s="145">
        <f t="shared" si="771"/>
        <v>0</v>
      </c>
      <c r="M903" s="146">
        <f t="shared" si="772"/>
        <v>0</v>
      </c>
      <c r="N903" s="147">
        <f>+IF(OR($Q903=Parametres!$G$2,$Q903=Parametres!$G$3),I903,C903)</f>
        <v>0</v>
      </c>
      <c r="O903" s="147">
        <f>+IF(OR($Q903=Parametres!$G$2,$Q903=Parametres!$G$3),J903,D903)</f>
        <v>0</v>
      </c>
      <c r="P903" s="147">
        <f>+IF(OR($Q903=Parametres!$G$2,$Q903=Parametres!$G$3),K903,E903)</f>
        <v>0</v>
      </c>
      <c r="Q903" s="146">
        <f t="shared" ref="Q903:S903" si="909">+F903</f>
        <v>0</v>
      </c>
      <c r="R903" s="145">
        <f t="shared" si="909"/>
        <v>0</v>
      </c>
      <c r="S903" s="146">
        <f t="shared" si="909"/>
        <v>0</v>
      </c>
      <c r="T903" s="150" t="e">
        <f>+VLOOKUP($L903,Data_Validation!$A:$D,1,0)</f>
        <v>#N/A</v>
      </c>
      <c r="U903" s="150" t="e">
        <f>+VLOOKUP($L903,Data_Validation!$A:$D,3,0)</f>
        <v>#N/A</v>
      </c>
      <c r="V903" s="150" t="e">
        <f>+VLOOKUP($L903,Data_Validation!$A:$D,4,0)</f>
        <v>#N/A</v>
      </c>
      <c r="W903" s="150" t="e">
        <f>+VLOOKUP($L903,Data_Validation!$A:$E,5,0)</f>
        <v>#N/A</v>
      </c>
      <c r="X903" s="150" t="e">
        <f>+VLOOKUP($L903,Data_Validation!$A:$F,6,0)</f>
        <v>#N/A</v>
      </c>
    </row>
    <row r="904" spans="1:24" ht="15.75" customHeight="1">
      <c r="A904" s="141"/>
      <c r="B904" s="141"/>
      <c r="C904" s="151"/>
      <c r="D904" s="151"/>
      <c r="E904" s="151"/>
      <c r="F904" s="141"/>
      <c r="G904" s="141"/>
      <c r="H904" s="182"/>
      <c r="I904" s="182"/>
      <c r="J904" s="182"/>
      <c r="K904" s="182"/>
      <c r="L904" s="145">
        <f t="shared" si="771"/>
        <v>0</v>
      </c>
      <c r="M904" s="146">
        <f t="shared" si="772"/>
        <v>0</v>
      </c>
      <c r="N904" s="147">
        <f>+IF(OR($Q904=Parametres!$G$2,$Q904=Parametres!$G$3),I904,C904)</f>
        <v>0</v>
      </c>
      <c r="O904" s="147">
        <f>+IF(OR($Q904=Parametres!$G$2,$Q904=Parametres!$G$3),J904,D904)</f>
        <v>0</v>
      </c>
      <c r="P904" s="147">
        <f>+IF(OR($Q904=Parametres!$G$2,$Q904=Parametres!$G$3),K904,E904)</f>
        <v>0</v>
      </c>
      <c r="Q904" s="146">
        <f t="shared" ref="Q904:S904" si="910">+F904</f>
        <v>0</v>
      </c>
      <c r="R904" s="145">
        <f t="shared" si="910"/>
        <v>0</v>
      </c>
      <c r="S904" s="146">
        <f t="shared" si="910"/>
        <v>0</v>
      </c>
      <c r="T904" s="150" t="e">
        <f>+VLOOKUP($L904,Data_Validation!$A:$D,1,0)</f>
        <v>#N/A</v>
      </c>
      <c r="U904" s="150" t="e">
        <f>+VLOOKUP($L904,Data_Validation!$A:$D,3,0)</f>
        <v>#N/A</v>
      </c>
      <c r="V904" s="150" t="e">
        <f>+VLOOKUP($L904,Data_Validation!$A:$D,4,0)</f>
        <v>#N/A</v>
      </c>
      <c r="W904" s="150" t="e">
        <f>+VLOOKUP($L904,Data_Validation!$A:$E,5,0)</f>
        <v>#N/A</v>
      </c>
      <c r="X904" s="150" t="e">
        <f>+VLOOKUP($L904,Data_Validation!$A:$F,6,0)</f>
        <v>#N/A</v>
      </c>
    </row>
    <row r="905" spans="1:24" ht="15.75" customHeight="1">
      <c r="A905" s="141"/>
      <c r="B905" s="141"/>
      <c r="C905" s="151"/>
      <c r="D905" s="151"/>
      <c r="E905" s="151"/>
      <c r="F905" s="141"/>
      <c r="G905" s="141"/>
      <c r="H905" s="182"/>
      <c r="I905" s="182"/>
      <c r="J905" s="182"/>
      <c r="K905" s="182"/>
      <c r="L905" s="145">
        <f t="shared" si="771"/>
        <v>0</v>
      </c>
      <c r="M905" s="146">
        <f t="shared" si="772"/>
        <v>0</v>
      </c>
      <c r="N905" s="147">
        <f>+IF(OR($Q905=Parametres!$G$2,$Q905=Parametres!$G$3),I905,C905)</f>
        <v>0</v>
      </c>
      <c r="O905" s="147">
        <f>+IF(OR($Q905=Parametres!$G$2,$Q905=Parametres!$G$3),J905,D905)</f>
        <v>0</v>
      </c>
      <c r="P905" s="147">
        <f>+IF(OR($Q905=Parametres!$G$2,$Q905=Parametres!$G$3),K905,E905)</f>
        <v>0</v>
      </c>
      <c r="Q905" s="146">
        <f t="shared" ref="Q905:S905" si="911">+F905</f>
        <v>0</v>
      </c>
      <c r="R905" s="145">
        <f t="shared" si="911"/>
        <v>0</v>
      </c>
      <c r="S905" s="146">
        <f t="shared" si="911"/>
        <v>0</v>
      </c>
      <c r="T905" s="150" t="e">
        <f>+VLOOKUP($L905,Data_Validation!$A:$D,1,0)</f>
        <v>#N/A</v>
      </c>
      <c r="U905" s="150" t="e">
        <f>+VLOOKUP($L905,Data_Validation!$A:$D,3,0)</f>
        <v>#N/A</v>
      </c>
      <c r="V905" s="150" t="e">
        <f>+VLOOKUP($L905,Data_Validation!$A:$D,4,0)</f>
        <v>#N/A</v>
      </c>
      <c r="W905" s="150" t="e">
        <f>+VLOOKUP($L905,Data_Validation!$A:$E,5,0)</f>
        <v>#N/A</v>
      </c>
      <c r="X905" s="150" t="e">
        <f>+VLOOKUP($L905,Data_Validation!$A:$F,6,0)</f>
        <v>#N/A</v>
      </c>
    </row>
    <row r="906" spans="1:24" ht="15.75" customHeight="1">
      <c r="A906" s="141"/>
      <c r="B906" s="141"/>
      <c r="C906" s="151"/>
      <c r="D906" s="151"/>
      <c r="E906" s="151"/>
      <c r="F906" s="141"/>
      <c r="G906" s="141"/>
      <c r="H906" s="182"/>
      <c r="I906" s="182"/>
      <c r="J906" s="182"/>
      <c r="K906" s="182"/>
      <c r="L906" s="145">
        <f t="shared" si="771"/>
        <v>0</v>
      </c>
      <c r="M906" s="146">
        <f t="shared" si="772"/>
        <v>0</v>
      </c>
      <c r="N906" s="147">
        <f>+IF(OR($Q906=Parametres!$G$2,$Q906=Parametres!$G$3),I906,C906)</f>
        <v>0</v>
      </c>
      <c r="O906" s="147">
        <f>+IF(OR($Q906=Parametres!$G$2,$Q906=Parametres!$G$3),J906,D906)</f>
        <v>0</v>
      </c>
      <c r="P906" s="147">
        <f>+IF(OR($Q906=Parametres!$G$2,$Q906=Parametres!$G$3),K906,E906)</f>
        <v>0</v>
      </c>
      <c r="Q906" s="146">
        <f t="shared" ref="Q906:S906" si="912">+F906</f>
        <v>0</v>
      </c>
      <c r="R906" s="145">
        <f t="shared" si="912"/>
        <v>0</v>
      </c>
      <c r="S906" s="146">
        <f t="shared" si="912"/>
        <v>0</v>
      </c>
      <c r="T906" s="150" t="e">
        <f>+VLOOKUP($L906,Data_Validation!$A:$D,1,0)</f>
        <v>#N/A</v>
      </c>
      <c r="U906" s="150" t="e">
        <f>+VLOOKUP($L906,Data_Validation!$A:$D,3,0)</f>
        <v>#N/A</v>
      </c>
      <c r="V906" s="150" t="e">
        <f>+VLOOKUP($L906,Data_Validation!$A:$D,4,0)</f>
        <v>#N/A</v>
      </c>
      <c r="W906" s="150" t="e">
        <f>+VLOOKUP($L906,Data_Validation!$A:$E,5,0)</f>
        <v>#N/A</v>
      </c>
      <c r="X906" s="150" t="e">
        <f>+VLOOKUP($L906,Data_Validation!$A:$F,6,0)</f>
        <v>#N/A</v>
      </c>
    </row>
    <row r="907" spans="1:24" ht="15.75" customHeight="1">
      <c r="A907" s="141"/>
      <c r="B907" s="141"/>
      <c r="C907" s="151"/>
      <c r="D907" s="151"/>
      <c r="E907" s="151"/>
      <c r="F907" s="141"/>
      <c r="G907" s="141"/>
      <c r="H907" s="182"/>
      <c r="I907" s="182"/>
      <c r="J907" s="182"/>
      <c r="K907" s="182"/>
      <c r="L907" s="145">
        <f t="shared" si="771"/>
        <v>0</v>
      </c>
      <c r="M907" s="146">
        <f t="shared" si="772"/>
        <v>0</v>
      </c>
      <c r="N907" s="147">
        <f>+IF(OR($Q907=Parametres!$G$2,$Q907=Parametres!$G$3),I907,C907)</f>
        <v>0</v>
      </c>
      <c r="O907" s="147">
        <f>+IF(OR($Q907=Parametres!$G$2,$Q907=Parametres!$G$3),J907,D907)</f>
        <v>0</v>
      </c>
      <c r="P907" s="147">
        <f>+IF(OR($Q907=Parametres!$G$2,$Q907=Parametres!$G$3),K907,E907)</f>
        <v>0</v>
      </c>
      <c r="Q907" s="146">
        <f t="shared" ref="Q907:S907" si="913">+F907</f>
        <v>0</v>
      </c>
      <c r="R907" s="145">
        <f t="shared" si="913"/>
        <v>0</v>
      </c>
      <c r="S907" s="146">
        <f t="shared" si="913"/>
        <v>0</v>
      </c>
      <c r="T907" s="150" t="e">
        <f>+VLOOKUP($L907,Data_Validation!$A:$D,1,0)</f>
        <v>#N/A</v>
      </c>
      <c r="U907" s="150" t="e">
        <f>+VLOOKUP($L907,Data_Validation!$A:$D,3,0)</f>
        <v>#N/A</v>
      </c>
      <c r="V907" s="150" t="e">
        <f>+VLOOKUP($L907,Data_Validation!$A:$D,4,0)</f>
        <v>#N/A</v>
      </c>
      <c r="W907" s="150" t="e">
        <f>+VLOOKUP($L907,Data_Validation!$A:$E,5,0)</f>
        <v>#N/A</v>
      </c>
      <c r="X907" s="150" t="e">
        <f>+VLOOKUP($L907,Data_Validation!$A:$F,6,0)</f>
        <v>#N/A</v>
      </c>
    </row>
    <row r="908" spans="1:24" ht="15.75" customHeight="1">
      <c r="A908" s="141"/>
      <c r="B908" s="141"/>
      <c r="C908" s="151"/>
      <c r="D908" s="151"/>
      <c r="E908" s="151"/>
      <c r="F908" s="141"/>
      <c r="G908" s="141"/>
      <c r="H908" s="182"/>
      <c r="I908" s="182"/>
      <c r="J908" s="182"/>
      <c r="K908" s="182"/>
      <c r="L908" s="145">
        <f t="shared" si="771"/>
        <v>0</v>
      </c>
      <c r="M908" s="146">
        <f t="shared" si="772"/>
        <v>0</v>
      </c>
      <c r="N908" s="147">
        <f>+IF(OR($Q908=Parametres!$G$2,$Q908=Parametres!$G$3),I908,C908)</f>
        <v>0</v>
      </c>
      <c r="O908" s="147">
        <f>+IF(OR($Q908=Parametres!$G$2,$Q908=Parametres!$G$3),J908,D908)</f>
        <v>0</v>
      </c>
      <c r="P908" s="147">
        <f>+IF(OR($Q908=Parametres!$G$2,$Q908=Parametres!$G$3),K908,E908)</f>
        <v>0</v>
      </c>
      <c r="Q908" s="146">
        <f t="shared" ref="Q908:S908" si="914">+F908</f>
        <v>0</v>
      </c>
      <c r="R908" s="145">
        <f t="shared" si="914"/>
        <v>0</v>
      </c>
      <c r="S908" s="146">
        <f t="shared" si="914"/>
        <v>0</v>
      </c>
      <c r="T908" s="150" t="e">
        <f>+VLOOKUP($L908,Data_Validation!$A:$D,1,0)</f>
        <v>#N/A</v>
      </c>
      <c r="U908" s="150" t="e">
        <f>+VLOOKUP($L908,Data_Validation!$A:$D,3,0)</f>
        <v>#N/A</v>
      </c>
      <c r="V908" s="150" t="e">
        <f>+VLOOKUP($L908,Data_Validation!$A:$D,4,0)</f>
        <v>#N/A</v>
      </c>
      <c r="W908" s="150" t="e">
        <f>+VLOOKUP($L908,Data_Validation!$A:$E,5,0)</f>
        <v>#N/A</v>
      </c>
      <c r="X908" s="150" t="e">
        <f>+VLOOKUP($L908,Data_Validation!$A:$F,6,0)</f>
        <v>#N/A</v>
      </c>
    </row>
    <row r="909" spans="1:24" ht="15.75" customHeight="1">
      <c r="A909" s="141"/>
      <c r="B909" s="141"/>
      <c r="C909" s="151"/>
      <c r="D909" s="151"/>
      <c r="E909" s="151"/>
      <c r="F909" s="141"/>
      <c r="G909" s="141"/>
      <c r="H909" s="182"/>
      <c r="I909" s="182"/>
      <c r="J909" s="182"/>
      <c r="K909" s="182"/>
      <c r="L909" s="145">
        <f t="shared" si="771"/>
        <v>0</v>
      </c>
      <c r="M909" s="146">
        <f t="shared" si="772"/>
        <v>0</v>
      </c>
      <c r="N909" s="147">
        <f>+IF(OR($Q909=Parametres!$G$2,$Q909=Parametres!$G$3),I909,C909)</f>
        <v>0</v>
      </c>
      <c r="O909" s="147">
        <f>+IF(OR($Q909=Parametres!$G$2,$Q909=Parametres!$G$3),J909,D909)</f>
        <v>0</v>
      </c>
      <c r="P909" s="147">
        <f>+IF(OR($Q909=Parametres!$G$2,$Q909=Parametres!$G$3),K909,E909)</f>
        <v>0</v>
      </c>
      <c r="Q909" s="146">
        <f t="shared" ref="Q909:S909" si="915">+F909</f>
        <v>0</v>
      </c>
      <c r="R909" s="145">
        <f t="shared" si="915"/>
        <v>0</v>
      </c>
      <c r="S909" s="146">
        <f t="shared" si="915"/>
        <v>0</v>
      </c>
      <c r="T909" s="150" t="e">
        <f>+VLOOKUP($L909,Data_Validation!$A:$D,1,0)</f>
        <v>#N/A</v>
      </c>
      <c r="U909" s="150" t="e">
        <f>+VLOOKUP($L909,Data_Validation!$A:$D,3,0)</f>
        <v>#N/A</v>
      </c>
      <c r="V909" s="150" t="e">
        <f>+VLOOKUP($L909,Data_Validation!$A:$D,4,0)</f>
        <v>#N/A</v>
      </c>
      <c r="W909" s="150" t="e">
        <f>+VLOOKUP($L909,Data_Validation!$A:$E,5,0)</f>
        <v>#N/A</v>
      </c>
      <c r="X909" s="150" t="e">
        <f>+VLOOKUP($L909,Data_Validation!$A:$F,6,0)</f>
        <v>#N/A</v>
      </c>
    </row>
    <row r="910" spans="1:24" ht="15.75" customHeight="1">
      <c r="A910" s="141"/>
      <c r="B910" s="141"/>
      <c r="C910" s="151"/>
      <c r="D910" s="151"/>
      <c r="E910" s="151"/>
      <c r="F910" s="141"/>
      <c r="G910" s="141"/>
      <c r="H910" s="182"/>
      <c r="I910" s="182"/>
      <c r="J910" s="182"/>
      <c r="K910" s="182"/>
      <c r="L910" s="145">
        <f t="shared" si="771"/>
        <v>0</v>
      </c>
      <c r="M910" s="146">
        <f t="shared" si="772"/>
        <v>0</v>
      </c>
      <c r="N910" s="147">
        <f>+IF(OR($Q910=Parametres!$G$2,$Q910=Parametres!$G$3),I910,C910)</f>
        <v>0</v>
      </c>
      <c r="O910" s="147">
        <f>+IF(OR($Q910=Parametres!$G$2,$Q910=Parametres!$G$3),J910,D910)</f>
        <v>0</v>
      </c>
      <c r="P910" s="147">
        <f>+IF(OR($Q910=Parametres!$G$2,$Q910=Parametres!$G$3),K910,E910)</f>
        <v>0</v>
      </c>
      <c r="Q910" s="146">
        <f t="shared" ref="Q910:S910" si="916">+F910</f>
        <v>0</v>
      </c>
      <c r="R910" s="145">
        <f t="shared" si="916"/>
        <v>0</v>
      </c>
      <c r="S910" s="146">
        <f t="shared" si="916"/>
        <v>0</v>
      </c>
      <c r="T910" s="150" t="e">
        <f>+VLOOKUP($L910,Data_Validation!$A:$D,1,0)</f>
        <v>#N/A</v>
      </c>
      <c r="U910" s="150" t="e">
        <f>+VLOOKUP($L910,Data_Validation!$A:$D,3,0)</f>
        <v>#N/A</v>
      </c>
      <c r="V910" s="150" t="e">
        <f>+VLOOKUP($L910,Data_Validation!$A:$D,4,0)</f>
        <v>#N/A</v>
      </c>
      <c r="W910" s="150" t="e">
        <f>+VLOOKUP($L910,Data_Validation!$A:$E,5,0)</f>
        <v>#N/A</v>
      </c>
      <c r="X910" s="150" t="e">
        <f>+VLOOKUP($L910,Data_Validation!$A:$F,6,0)</f>
        <v>#N/A</v>
      </c>
    </row>
    <row r="911" spans="1:24" ht="15.75" customHeight="1">
      <c r="A911" s="141"/>
      <c r="B911" s="141"/>
      <c r="C911" s="151"/>
      <c r="D911" s="151"/>
      <c r="E911" s="151"/>
      <c r="F911" s="141"/>
      <c r="G911" s="141"/>
      <c r="H911" s="182"/>
      <c r="I911" s="182"/>
      <c r="J911" s="182"/>
      <c r="K911" s="182"/>
      <c r="L911" s="145">
        <f t="shared" si="771"/>
        <v>0</v>
      </c>
      <c r="M911" s="146">
        <f t="shared" si="772"/>
        <v>0</v>
      </c>
      <c r="N911" s="147">
        <f>+IF(OR($Q911=Parametres!$G$2,$Q911=Parametres!$G$3),I911,C911)</f>
        <v>0</v>
      </c>
      <c r="O911" s="147">
        <f>+IF(OR($Q911=Parametres!$G$2,$Q911=Parametres!$G$3),J911,D911)</f>
        <v>0</v>
      </c>
      <c r="P911" s="147">
        <f>+IF(OR($Q911=Parametres!$G$2,$Q911=Parametres!$G$3),K911,E911)</f>
        <v>0</v>
      </c>
      <c r="Q911" s="146">
        <f t="shared" ref="Q911:S911" si="917">+F911</f>
        <v>0</v>
      </c>
      <c r="R911" s="145">
        <f t="shared" si="917"/>
        <v>0</v>
      </c>
      <c r="S911" s="146">
        <f t="shared" si="917"/>
        <v>0</v>
      </c>
      <c r="T911" s="150" t="e">
        <f>+VLOOKUP($L911,Data_Validation!$A:$D,1,0)</f>
        <v>#N/A</v>
      </c>
      <c r="U911" s="150" t="e">
        <f>+VLOOKUP($L911,Data_Validation!$A:$D,3,0)</f>
        <v>#N/A</v>
      </c>
      <c r="V911" s="150" t="e">
        <f>+VLOOKUP($L911,Data_Validation!$A:$D,4,0)</f>
        <v>#N/A</v>
      </c>
      <c r="W911" s="150" t="e">
        <f>+VLOOKUP($L911,Data_Validation!$A:$E,5,0)</f>
        <v>#N/A</v>
      </c>
      <c r="X911" s="150" t="e">
        <f>+VLOOKUP($L911,Data_Validation!$A:$F,6,0)</f>
        <v>#N/A</v>
      </c>
    </row>
    <row r="912" spans="1:24" ht="15.75" customHeight="1">
      <c r="A912" s="141"/>
      <c r="B912" s="141"/>
      <c r="C912" s="151"/>
      <c r="D912" s="151"/>
      <c r="E912" s="151"/>
      <c r="F912" s="141"/>
      <c r="G912" s="141"/>
      <c r="H912" s="182"/>
      <c r="I912" s="182"/>
      <c r="J912" s="182"/>
      <c r="K912" s="182"/>
      <c r="L912" s="145">
        <f t="shared" si="771"/>
        <v>0</v>
      </c>
      <c r="M912" s="146">
        <f t="shared" si="772"/>
        <v>0</v>
      </c>
      <c r="N912" s="147">
        <f>+IF(OR($Q912=Parametres!$G$2,$Q912=Parametres!$G$3),I912,C912)</f>
        <v>0</v>
      </c>
      <c r="O912" s="147">
        <f>+IF(OR($Q912=Parametres!$G$2,$Q912=Parametres!$G$3),J912,D912)</f>
        <v>0</v>
      </c>
      <c r="P912" s="147">
        <f>+IF(OR($Q912=Parametres!$G$2,$Q912=Parametres!$G$3),K912,E912)</f>
        <v>0</v>
      </c>
      <c r="Q912" s="146">
        <f t="shared" ref="Q912:S912" si="918">+F912</f>
        <v>0</v>
      </c>
      <c r="R912" s="145">
        <f t="shared" si="918"/>
        <v>0</v>
      </c>
      <c r="S912" s="146">
        <f t="shared" si="918"/>
        <v>0</v>
      </c>
      <c r="T912" s="150" t="e">
        <f>+VLOOKUP($L912,Data_Validation!$A:$D,1,0)</f>
        <v>#N/A</v>
      </c>
      <c r="U912" s="150" t="e">
        <f>+VLOOKUP($L912,Data_Validation!$A:$D,3,0)</f>
        <v>#N/A</v>
      </c>
      <c r="V912" s="150" t="e">
        <f>+VLOOKUP($L912,Data_Validation!$A:$D,4,0)</f>
        <v>#N/A</v>
      </c>
      <c r="W912" s="150" t="e">
        <f>+VLOOKUP($L912,Data_Validation!$A:$E,5,0)</f>
        <v>#N/A</v>
      </c>
      <c r="X912" s="150" t="e">
        <f>+VLOOKUP($L912,Data_Validation!$A:$F,6,0)</f>
        <v>#N/A</v>
      </c>
    </row>
    <row r="913" spans="1:24" ht="15.75" customHeight="1">
      <c r="A913" s="141"/>
      <c r="B913" s="141"/>
      <c r="C913" s="151"/>
      <c r="D913" s="151"/>
      <c r="E913" s="151"/>
      <c r="F913" s="141"/>
      <c r="G913" s="141"/>
      <c r="H913" s="182"/>
      <c r="I913" s="182"/>
      <c r="J913" s="182"/>
      <c r="K913" s="182"/>
      <c r="L913" s="145">
        <f t="shared" si="771"/>
        <v>0</v>
      </c>
      <c r="M913" s="146">
        <f t="shared" si="772"/>
        <v>0</v>
      </c>
      <c r="N913" s="147">
        <f>+IF(OR($Q913=Parametres!$G$2,$Q913=Parametres!$G$3),I913,C913)</f>
        <v>0</v>
      </c>
      <c r="O913" s="147">
        <f>+IF(OR($Q913=Parametres!$G$2,$Q913=Parametres!$G$3),J913,D913)</f>
        <v>0</v>
      </c>
      <c r="P913" s="147">
        <f>+IF(OR($Q913=Parametres!$G$2,$Q913=Parametres!$G$3),K913,E913)</f>
        <v>0</v>
      </c>
      <c r="Q913" s="146">
        <f t="shared" ref="Q913:S913" si="919">+F913</f>
        <v>0</v>
      </c>
      <c r="R913" s="145">
        <f t="shared" si="919"/>
        <v>0</v>
      </c>
      <c r="S913" s="146">
        <f t="shared" si="919"/>
        <v>0</v>
      </c>
      <c r="T913" s="150" t="e">
        <f>+VLOOKUP($L913,Data_Validation!$A:$D,1,0)</f>
        <v>#N/A</v>
      </c>
      <c r="U913" s="150" t="e">
        <f>+VLOOKUP($L913,Data_Validation!$A:$D,3,0)</f>
        <v>#N/A</v>
      </c>
      <c r="V913" s="150" t="e">
        <f>+VLOOKUP($L913,Data_Validation!$A:$D,4,0)</f>
        <v>#N/A</v>
      </c>
      <c r="W913" s="150" t="e">
        <f>+VLOOKUP($L913,Data_Validation!$A:$E,5,0)</f>
        <v>#N/A</v>
      </c>
      <c r="X913" s="150" t="e">
        <f>+VLOOKUP($L913,Data_Validation!$A:$F,6,0)</f>
        <v>#N/A</v>
      </c>
    </row>
    <row r="914" spans="1:24" ht="15.75" customHeight="1">
      <c r="A914" s="141"/>
      <c r="B914" s="141"/>
      <c r="C914" s="151"/>
      <c r="D914" s="151"/>
      <c r="E914" s="151"/>
      <c r="F914" s="141"/>
      <c r="G914" s="141"/>
      <c r="H914" s="182"/>
      <c r="I914" s="182"/>
      <c r="J914" s="182"/>
      <c r="K914" s="182"/>
      <c r="L914" s="145">
        <f t="shared" si="771"/>
        <v>0</v>
      </c>
      <c r="M914" s="146">
        <f t="shared" si="772"/>
        <v>0</v>
      </c>
      <c r="N914" s="147">
        <f>+IF(OR($Q914=Parametres!$G$2,$Q914=Parametres!$G$3),I914,C914)</f>
        <v>0</v>
      </c>
      <c r="O914" s="147">
        <f>+IF(OR($Q914=Parametres!$G$2,$Q914=Parametres!$G$3),J914,D914)</f>
        <v>0</v>
      </c>
      <c r="P914" s="147">
        <f>+IF(OR($Q914=Parametres!$G$2,$Q914=Parametres!$G$3),K914,E914)</f>
        <v>0</v>
      </c>
      <c r="Q914" s="146">
        <f t="shared" ref="Q914:S914" si="920">+F914</f>
        <v>0</v>
      </c>
      <c r="R914" s="145">
        <f t="shared" si="920"/>
        <v>0</v>
      </c>
      <c r="S914" s="146">
        <f t="shared" si="920"/>
        <v>0</v>
      </c>
      <c r="T914" s="150" t="e">
        <f>+VLOOKUP($L914,Data_Validation!$A:$D,1,0)</f>
        <v>#N/A</v>
      </c>
      <c r="U914" s="150" t="e">
        <f>+VLOOKUP($L914,Data_Validation!$A:$D,3,0)</f>
        <v>#N/A</v>
      </c>
      <c r="V914" s="150" t="e">
        <f>+VLOOKUP($L914,Data_Validation!$A:$D,4,0)</f>
        <v>#N/A</v>
      </c>
      <c r="W914" s="150" t="e">
        <f>+VLOOKUP($L914,Data_Validation!$A:$E,5,0)</f>
        <v>#N/A</v>
      </c>
      <c r="X914" s="150" t="e">
        <f>+VLOOKUP($L914,Data_Validation!$A:$F,6,0)</f>
        <v>#N/A</v>
      </c>
    </row>
    <row r="915" spans="1:24" ht="15.75" customHeight="1">
      <c r="A915" s="141"/>
      <c r="B915" s="141"/>
      <c r="C915" s="151"/>
      <c r="D915" s="151"/>
      <c r="E915" s="151"/>
      <c r="F915" s="141"/>
      <c r="G915" s="141"/>
      <c r="H915" s="182"/>
      <c r="I915" s="182"/>
      <c r="J915" s="182"/>
      <c r="K915" s="182"/>
      <c r="L915" s="145">
        <f t="shared" si="771"/>
        <v>0</v>
      </c>
      <c r="M915" s="146">
        <f t="shared" si="772"/>
        <v>0</v>
      </c>
      <c r="N915" s="147">
        <f>+IF(OR($Q915=Parametres!$G$2,$Q915=Parametres!$G$3),I915,C915)</f>
        <v>0</v>
      </c>
      <c r="O915" s="147">
        <f>+IF(OR($Q915=Parametres!$G$2,$Q915=Parametres!$G$3),J915,D915)</f>
        <v>0</v>
      </c>
      <c r="P915" s="147">
        <f>+IF(OR($Q915=Parametres!$G$2,$Q915=Parametres!$G$3),K915,E915)</f>
        <v>0</v>
      </c>
      <c r="Q915" s="146">
        <f t="shared" ref="Q915:S915" si="921">+F915</f>
        <v>0</v>
      </c>
      <c r="R915" s="145">
        <f t="shared" si="921"/>
        <v>0</v>
      </c>
      <c r="S915" s="146">
        <f t="shared" si="921"/>
        <v>0</v>
      </c>
      <c r="T915" s="150" t="e">
        <f>+VLOOKUP($L915,Data_Validation!$A:$D,1,0)</f>
        <v>#N/A</v>
      </c>
      <c r="U915" s="150" t="e">
        <f>+VLOOKUP($L915,Data_Validation!$A:$D,3,0)</f>
        <v>#N/A</v>
      </c>
      <c r="V915" s="150" t="e">
        <f>+VLOOKUP($L915,Data_Validation!$A:$D,4,0)</f>
        <v>#N/A</v>
      </c>
      <c r="W915" s="150" t="e">
        <f>+VLOOKUP($L915,Data_Validation!$A:$E,5,0)</f>
        <v>#N/A</v>
      </c>
      <c r="X915" s="150" t="e">
        <f>+VLOOKUP($L915,Data_Validation!$A:$F,6,0)</f>
        <v>#N/A</v>
      </c>
    </row>
    <row r="916" spans="1:24" ht="15.75" customHeight="1">
      <c r="A916" s="141"/>
      <c r="B916" s="141"/>
      <c r="C916" s="151"/>
      <c r="D916" s="151"/>
      <c r="E916" s="151"/>
      <c r="F916" s="141"/>
      <c r="G916" s="141"/>
      <c r="H916" s="182"/>
      <c r="I916" s="182"/>
      <c r="J916" s="182"/>
      <c r="K916" s="182"/>
      <c r="L916" s="145">
        <f t="shared" si="771"/>
        <v>0</v>
      </c>
      <c r="M916" s="146">
        <f t="shared" si="772"/>
        <v>0</v>
      </c>
      <c r="N916" s="147">
        <f>+IF(OR($Q916=Parametres!$G$2,$Q916=Parametres!$G$3),I916,C916)</f>
        <v>0</v>
      </c>
      <c r="O916" s="147">
        <f>+IF(OR($Q916=Parametres!$G$2,$Q916=Parametres!$G$3),J916,D916)</f>
        <v>0</v>
      </c>
      <c r="P916" s="147">
        <f>+IF(OR($Q916=Parametres!$G$2,$Q916=Parametres!$G$3),K916,E916)</f>
        <v>0</v>
      </c>
      <c r="Q916" s="146">
        <f t="shared" ref="Q916:S916" si="922">+F916</f>
        <v>0</v>
      </c>
      <c r="R916" s="145">
        <f t="shared" si="922"/>
        <v>0</v>
      </c>
      <c r="S916" s="146">
        <f t="shared" si="922"/>
        <v>0</v>
      </c>
      <c r="T916" s="150" t="e">
        <f>+VLOOKUP($L916,Data_Validation!$A:$D,1,0)</f>
        <v>#N/A</v>
      </c>
      <c r="U916" s="150" t="e">
        <f>+VLOOKUP($L916,Data_Validation!$A:$D,3,0)</f>
        <v>#N/A</v>
      </c>
      <c r="V916" s="150" t="e">
        <f>+VLOOKUP($L916,Data_Validation!$A:$D,4,0)</f>
        <v>#N/A</v>
      </c>
      <c r="W916" s="150" t="e">
        <f>+VLOOKUP($L916,Data_Validation!$A:$E,5,0)</f>
        <v>#N/A</v>
      </c>
      <c r="X916" s="150" t="e">
        <f>+VLOOKUP($L916,Data_Validation!$A:$F,6,0)</f>
        <v>#N/A</v>
      </c>
    </row>
    <row r="917" spans="1:24" ht="15.75" customHeight="1">
      <c r="A917" s="141"/>
      <c r="B917" s="141"/>
      <c r="C917" s="151"/>
      <c r="D917" s="151"/>
      <c r="E917" s="151"/>
      <c r="F917" s="141"/>
      <c r="G917" s="141"/>
      <c r="H917" s="182"/>
      <c r="I917" s="182"/>
      <c r="J917" s="182"/>
      <c r="K917" s="182"/>
      <c r="L917" s="145">
        <f t="shared" si="771"/>
        <v>0</v>
      </c>
      <c r="M917" s="146">
        <f t="shared" si="772"/>
        <v>0</v>
      </c>
      <c r="N917" s="147">
        <f>+IF(OR($Q917=Parametres!$G$2,$Q917=Parametres!$G$3),I917,C917)</f>
        <v>0</v>
      </c>
      <c r="O917" s="147">
        <f>+IF(OR($Q917=Parametres!$G$2,$Q917=Parametres!$G$3),J917,D917)</f>
        <v>0</v>
      </c>
      <c r="P917" s="147">
        <f>+IF(OR($Q917=Parametres!$G$2,$Q917=Parametres!$G$3),K917,E917)</f>
        <v>0</v>
      </c>
      <c r="Q917" s="146">
        <f t="shared" ref="Q917:S917" si="923">+F917</f>
        <v>0</v>
      </c>
      <c r="R917" s="145">
        <f t="shared" si="923"/>
        <v>0</v>
      </c>
      <c r="S917" s="146">
        <f t="shared" si="923"/>
        <v>0</v>
      </c>
      <c r="T917" s="150" t="e">
        <f>+VLOOKUP($L917,Data_Validation!$A:$D,1,0)</f>
        <v>#N/A</v>
      </c>
      <c r="U917" s="150" t="e">
        <f>+VLOOKUP($L917,Data_Validation!$A:$D,3,0)</f>
        <v>#N/A</v>
      </c>
      <c r="V917" s="150" t="e">
        <f>+VLOOKUP($L917,Data_Validation!$A:$D,4,0)</f>
        <v>#N/A</v>
      </c>
      <c r="W917" s="150" t="e">
        <f>+VLOOKUP($L917,Data_Validation!$A:$E,5,0)</f>
        <v>#N/A</v>
      </c>
      <c r="X917" s="150" t="e">
        <f>+VLOOKUP($L917,Data_Validation!$A:$F,6,0)</f>
        <v>#N/A</v>
      </c>
    </row>
    <row r="918" spans="1:24" ht="15.75" customHeight="1">
      <c r="A918" s="141"/>
      <c r="B918" s="141"/>
      <c r="C918" s="151"/>
      <c r="D918" s="151"/>
      <c r="E918" s="151"/>
      <c r="F918" s="141"/>
      <c r="G918" s="141"/>
      <c r="H918" s="182"/>
      <c r="I918" s="182"/>
      <c r="J918" s="182"/>
      <c r="K918" s="182"/>
      <c r="L918" s="145">
        <f t="shared" si="771"/>
        <v>0</v>
      </c>
      <c r="M918" s="146">
        <f t="shared" si="772"/>
        <v>0</v>
      </c>
      <c r="N918" s="147">
        <f>+IF(OR($Q918=Parametres!$G$2,$Q918=Parametres!$G$3),I918,C918)</f>
        <v>0</v>
      </c>
      <c r="O918" s="147">
        <f>+IF(OR($Q918=Parametres!$G$2,$Q918=Parametres!$G$3),J918,D918)</f>
        <v>0</v>
      </c>
      <c r="P918" s="147">
        <f>+IF(OR($Q918=Parametres!$G$2,$Q918=Parametres!$G$3),K918,E918)</f>
        <v>0</v>
      </c>
      <c r="Q918" s="146">
        <f t="shared" ref="Q918:S918" si="924">+F918</f>
        <v>0</v>
      </c>
      <c r="R918" s="145">
        <f t="shared" si="924"/>
        <v>0</v>
      </c>
      <c r="S918" s="146">
        <f t="shared" si="924"/>
        <v>0</v>
      </c>
      <c r="T918" s="150" t="e">
        <f>+VLOOKUP($L918,Data_Validation!$A:$D,1,0)</f>
        <v>#N/A</v>
      </c>
      <c r="U918" s="150" t="e">
        <f>+VLOOKUP($L918,Data_Validation!$A:$D,3,0)</f>
        <v>#N/A</v>
      </c>
      <c r="V918" s="150" t="e">
        <f>+VLOOKUP($L918,Data_Validation!$A:$D,4,0)</f>
        <v>#N/A</v>
      </c>
      <c r="W918" s="150" t="e">
        <f>+VLOOKUP($L918,Data_Validation!$A:$E,5,0)</f>
        <v>#N/A</v>
      </c>
      <c r="X918" s="150" t="e">
        <f>+VLOOKUP($L918,Data_Validation!$A:$F,6,0)</f>
        <v>#N/A</v>
      </c>
    </row>
    <row r="919" spans="1:24" ht="15.75" customHeight="1">
      <c r="A919" s="141"/>
      <c r="B919" s="141"/>
      <c r="C919" s="151"/>
      <c r="D919" s="151"/>
      <c r="E919" s="151"/>
      <c r="F919" s="141"/>
      <c r="G919" s="141"/>
      <c r="H919" s="182"/>
      <c r="I919" s="182"/>
      <c r="J919" s="182"/>
      <c r="K919" s="182"/>
      <c r="L919" s="145">
        <f t="shared" si="771"/>
        <v>0</v>
      </c>
      <c r="M919" s="146">
        <f t="shared" si="772"/>
        <v>0</v>
      </c>
      <c r="N919" s="147">
        <f>+IF(OR($Q919=Parametres!$G$2,$Q919=Parametres!$G$3),I919,C919)</f>
        <v>0</v>
      </c>
      <c r="O919" s="147">
        <f>+IF(OR($Q919=Parametres!$G$2,$Q919=Parametres!$G$3),J919,D919)</f>
        <v>0</v>
      </c>
      <c r="P919" s="147">
        <f>+IF(OR($Q919=Parametres!$G$2,$Q919=Parametres!$G$3),K919,E919)</f>
        <v>0</v>
      </c>
      <c r="Q919" s="146">
        <f t="shared" ref="Q919:S919" si="925">+F919</f>
        <v>0</v>
      </c>
      <c r="R919" s="145">
        <f t="shared" si="925"/>
        <v>0</v>
      </c>
      <c r="S919" s="146">
        <f t="shared" si="925"/>
        <v>0</v>
      </c>
      <c r="T919" s="150" t="e">
        <f>+VLOOKUP($L919,Data_Validation!$A:$D,1,0)</f>
        <v>#N/A</v>
      </c>
      <c r="U919" s="150" t="e">
        <f>+VLOOKUP($L919,Data_Validation!$A:$D,3,0)</f>
        <v>#N/A</v>
      </c>
      <c r="V919" s="150" t="e">
        <f>+VLOOKUP($L919,Data_Validation!$A:$D,4,0)</f>
        <v>#N/A</v>
      </c>
      <c r="W919" s="150" t="e">
        <f>+VLOOKUP($L919,Data_Validation!$A:$E,5,0)</f>
        <v>#N/A</v>
      </c>
      <c r="X919" s="150" t="e">
        <f>+VLOOKUP($L919,Data_Validation!$A:$F,6,0)</f>
        <v>#N/A</v>
      </c>
    </row>
    <row r="920" spans="1:24" ht="15.75" customHeight="1">
      <c r="A920" s="141"/>
      <c r="B920" s="141"/>
      <c r="C920" s="151"/>
      <c r="D920" s="151"/>
      <c r="E920" s="151"/>
      <c r="F920" s="141"/>
      <c r="G920" s="141"/>
      <c r="H920" s="182"/>
      <c r="I920" s="182"/>
      <c r="J920" s="182"/>
      <c r="K920" s="182"/>
      <c r="L920" s="145">
        <f t="shared" si="771"/>
        <v>0</v>
      </c>
      <c r="M920" s="146">
        <f t="shared" si="772"/>
        <v>0</v>
      </c>
      <c r="N920" s="147">
        <f>+IF(OR($Q920=Parametres!$G$2,$Q920=Parametres!$G$3),I920,C920)</f>
        <v>0</v>
      </c>
      <c r="O920" s="147">
        <f>+IF(OR($Q920=Parametres!$G$2,$Q920=Parametres!$G$3),J920,D920)</f>
        <v>0</v>
      </c>
      <c r="P920" s="147">
        <f>+IF(OR($Q920=Parametres!$G$2,$Q920=Parametres!$G$3),K920,E920)</f>
        <v>0</v>
      </c>
      <c r="Q920" s="146">
        <f t="shared" ref="Q920:S920" si="926">+F920</f>
        <v>0</v>
      </c>
      <c r="R920" s="145">
        <f t="shared" si="926"/>
        <v>0</v>
      </c>
      <c r="S920" s="146">
        <f t="shared" si="926"/>
        <v>0</v>
      </c>
      <c r="T920" s="150" t="e">
        <f>+VLOOKUP($L920,Data_Validation!$A:$D,1,0)</f>
        <v>#N/A</v>
      </c>
      <c r="U920" s="150" t="e">
        <f>+VLOOKUP($L920,Data_Validation!$A:$D,3,0)</f>
        <v>#N/A</v>
      </c>
      <c r="V920" s="150" t="e">
        <f>+VLOOKUP($L920,Data_Validation!$A:$D,4,0)</f>
        <v>#N/A</v>
      </c>
      <c r="W920" s="150" t="e">
        <f>+VLOOKUP($L920,Data_Validation!$A:$E,5,0)</f>
        <v>#N/A</v>
      </c>
      <c r="X920" s="150" t="e">
        <f>+VLOOKUP($L920,Data_Validation!$A:$F,6,0)</f>
        <v>#N/A</v>
      </c>
    </row>
    <row r="921" spans="1:24" ht="15.75" customHeight="1">
      <c r="A921" s="141"/>
      <c r="B921" s="141"/>
      <c r="C921" s="151"/>
      <c r="D921" s="151"/>
      <c r="E921" s="151"/>
      <c r="F921" s="141"/>
      <c r="G921" s="141"/>
      <c r="H921" s="182"/>
      <c r="I921" s="182"/>
      <c r="J921" s="182"/>
      <c r="K921" s="182"/>
      <c r="L921" s="145">
        <f t="shared" si="771"/>
        <v>0</v>
      </c>
      <c r="M921" s="146">
        <f t="shared" si="772"/>
        <v>0</v>
      </c>
      <c r="N921" s="147">
        <f>+IF(OR($Q921=Parametres!$G$2,$Q921=Parametres!$G$3),I921,C921)</f>
        <v>0</v>
      </c>
      <c r="O921" s="147">
        <f>+IF(OR($Q921=Parametres!$G$2,$Q921=Parametres!$G$3),J921,D921)</f>
        <v>0</v>
      </c>
      <c r="P921" s="147">
        <f>+IF(OR($Q921=Parametres!$G$2,$Q921=Parametres!$G$3),K921,E921)</f>
        <v>0</v>
      </c>
      <c r="Q921" s="146">
        <f t="shared" ref="Q921:S921" si="927">+F921</f>
        <v>0</v>
      </c>
      <c r="R921" s="145">
        <f t="shared" si="927"/>
        <v>0</v>
      </c>
      <c r="S921" s="146">
        <f t="shared" si="927"/>
        <v>0</v>
      </c>
      <c r="T921" s="150" t="e">
        <f>+VLOOKUP($L921,Data_Validation!$A:$D,1,0)</f>
        <v>#N/A</v>
      </c>
      <c r="U921" s="150" t="e">
        <f>+VLOOKUP($L921,Data_Validation!$A:$D,3,0)</f>
        <v>#N/A</v>
      </c>
      <c r="V921" s="150" t="e">
        <f>+VLOOKUP($L921,Data_Validation!$A:$D,4,0)</f>
        <v>#N/A</v>
      </c>
      <c r="W921" s="150" t="e">
        <f>+VLOOKUP($L921,Data_Validation!$A:$E,5,0)</f>
        <v>#N/A</v>
      </c>
      <c r="X921" s="150" t="e">
        <f>+VLOOKUP($L921,Data_Validation!$A:$F,6,0)</f>
        <v>#N/A</v>
      </c>
    </row>
    <row r="922" spans="1:24" ht="15.75" customHeight="1">
      <c r="A922" s="141"/>
      <c r="B922" s="141"/>
      <c r="C922" s="151"/>
      <c r="D922" s="151"/>
      <c r="E922" s="151"/>
      <c r="F922" s="141"/>
      <c r="G922" s="141"/>
      <c r="H922" s="182"/>
      <c r="I922" s="182"/>
      <c r="J922" s="182"/>
      <c r="K922" s="182"/>
      <c r="L922" s="145">
        <f t="shared" si="771"/>
        <v>0</v>
      </c>
      <c r="M922" s="146">
        <f t="shared" si="772"/>
        <v>0</v>
      </c>
      <c r="N922" s="147">
        <f>+IF(OR($Q922=Parametres!$G$2,$Q922=Parametres!$G$3),I922,C922)</f>
        <v>0</v>
      </c>
      <c r="O922" s="147">
        <f>+IF(OR($Q922=Parametres!$G$2,$Q922=Parametres!$G$3),J922,D922)</f>
        <v>0</v>
      </c>
      <c r="P922" s="147">
        <f>+IF(OR($Q922=Parametres!$G$2,$Q922=Parametres!$G$3),K922,E922)</f>
        <v>0</v>
      </c>
      <c r="Q922" s="146">
        <f t="shared" ref="Q922:S922" si="928">+F922</f>
        <v>0</v>
      </c>
      <c r="R922" s="145">
        <f t="shared" si="928"/>
        <v>0</v>
      </c>
      <c r="S922" s="146">
        <f t="shared" si="928"/>
        <v>0</v>
      </c>
      <c r="T922" s="150" t="e">
        <f>+VLOOKUP($L922,Data_Validation!$A:$D,1,0)</f>
        <v>#N/A</v>
      </c>
      <c r="U922" s="150" t="e">
        <f>+VLOOKUP($L922,Data_Validation!$A:$D,3,0)</f>
        <v>#N/A</v>
      </c>
      <c r="V922" s="150" t="e">
        <f>+VLOOKUP($L922,Data_Validation!$A:$D,4,0)</f>
        <v>#N/A</v>
      </c>
      <c r="W922" s="150" t="e">
        <f>+VLOOKUP($L922,Data_Validation!$A:$E,5,0)</f>
        <v>#N/A</v>
      </c>
      <c r="X922" s="150" t="e">
        <f>+VLOOKUP($L922,Data_Validation!$A:$F,6,0)</f>
        <v>#N/A</v>
      </c>
    </row>
    <row r="923" spans="1:24" ht="15.75" customHeight="1">
      <c r="A923" s="141"/>
      <c r="B923" s="141"/>
      <c r="C923" s="151"/>
      <c r="D923" s="151"/>
      <c r="E923" s="151"/>
      <c r="F923" s="141"/>
      <c r="G923" s="141"/>
      <c r="H923" s="182"/>
      <c r="I923" s="182"/>
      <c r="J923" s="182"/>
      <c r="K923" s="182"/>
      <c r="L923" s="145">
        <f t="shared" si="771"/>
        <v>0</v>
      </c>
      <c r="M923" s="146">
        <f t="shared" si="772"/>
        <v>0</v>
      </c>
      <c r="N923" s="147">
        <f>+IF(OR($Q923=Parametres!$G$2,$Q923=Parametres!$G$3),I923,C923)</f>
        <v>0</v>
      </c>
      <c r="O923" s="147">
        <f>+IF(OR($Q923=Parametres!$G$2,$Q923=Parametres!$G$3),J923,D923)</f>
        <v>0</v>
      </c>
      <c r="P923" s="147">
        <f>+IF(OR($Q923=Parametres!$G$2,$Q923=Parametres!$G$3),K923,E923)</f>
        <v>0</v>
      </c>
      <c r="Q923" s="146">
        <f t="shared" ref="Q923:S923" si="929">+F923</f>
        <v>0</v>
      </c>
      <c r="R923" s="145">
        <f t="shared" si="929"/>
        <v>0</v>
      </c>
      <c r="S923" s="146">
        <f t="shared" si="929"/>
        <v>0</v>
      </c>
      <c r="T923" s="150" t="e">
        <f>+VLOOKUP($L923,Data_Validation!$A:$D,1,0)</f>
        <v>#N/A</v>
      </c>
      <c r="U923" s="150" t="e">
        <f>+VLOOKUP($L923,Data_Validation!$A:$D,3,0)</f>
        <v>#N/A</v>
      </c>
      <c r="V923" s="150" t="e">
        <f>+VLOOKUP($L923,Data_Validation!$A:$D,4,0)</f>
        <v>#N/A</v>
      </c>
      <c r="W923" s="150" t="e">
        <f>+VLOOKUP($L923,Data_Validation!$A:$E,5,0)</f>
        <v>#N/A</v>
      </c>
      <c r="X923" s="150" t="e">
        <f>+VLOOKUP($L923,Data_Validation!$A:$F,6,0)</f>
        <v>#N/A</v>
      </c>
    </row>
    <row r="924" spans="1:24" ht="15.75" customHeight="1">
      <c r="A924" s="141"/>
      <c r="B924" s="141"/>
      <c r="C924" s="151"/>
      <c r="D924" s="151"/>
      <c r="E924" s="151"/>
      <c r="F924" s="141"/>
      <c r="G924" s="141"/>
      <c r="H924" s="182"/>
      <c r="I924" s="182"/>
      <c r="J924" s="182"/>
      <c r="K924" s="182"/>
      <c r="L924" s="145">
        <f t="shared" si="771"/>
        <v>0</v>
      </c>
      <c r="M924" s="146">
        <f t="shared" si="772"/>
        <v>0</v>
      </c>
      <c r="N924" s="147">
        <f>+IF(OR($Q924=Parametres!$G$2,$Q924=Parametres!$G$3),I924,C924)</f>
        <v>0</v>
      </c>
      <c r="O924" s="147">
        <f>+IF(OR($Q924=Parametres!$G$2,$Q924=Parametres!$G$3),J924,D924)</f>
        <v>0</v>
      </c>
      <c r="P924" s="147">
        <f>+IF(OR($Q924=Parametres!$G$2,$Q924=Parametres!$G$3),K924,E924)</f>
        <v>0</v>
      </c>
      <c r="Q924" s="146">
        <f t="shared" ref="Q924:S924" si="930">+F924</f>
        <v>0</v>
      </c>
      <c r="R924" s="145">
        <f t="shared" si="930"/>
        <v>0</v>
      </c>
      <c r="S924" s="146">
        <f t="shared" si="930"/>
        <v>0</v>
      </c>
      <c r="T924" s="150" t="e">
        <f>+VLOOKUP($L924,Data_Validation!$A:$D,1,0)</f>
        <v>#N/A</v>
      </c>
      <c r="U924" s="150" t="e">
        <f>+VLOOKUP($L924,Data_Validation!$A:$D,3,0)</f>
        <v>#N/A</v>
      </c>
      <c r="V924" s="150" t="e">
        <f>+VLOOKUP($L924,Data_Validation!$A:$D,4,0)</f>
        <v>#N/A</v>
      </c>
      <c r="W924" s="150" t="e">
        <f>+VLOOKUP($L924,Data_Validation!$A:$E,5,0)</f>
        <v>#N/A</v>
      </c>
      <c r="X924" s="150" t="e">
        <f>+VLOOKUP($L924,Data_Validation!$A:$F,6,0)</f>
        <v>#N/A</v>
      </c>
    </row>
    <row r="925" spans="1:24" ht="15.75" customHeight="1">
      <c r="A925" s="141"/>
      <c r="B925" s="141"/>
      <c r="C925" s="151"/>
      <c r="D925" s="151"/>
      <c r="E925" s="151"/>
      <c r="F925" s="141"/>
      <c r="G925" s="141"/>
      <c r="H925" s="182"/>
      <c r="I925" s="182"/>
      <c r="J925" s="182"/>
      <c r="K925" s="182"/>
      <c r="L925" s="145">
        <f t="shared" si="771"/>
        <v>0</v>
      </c>
      <c r="M925" s="146">
        <f t="shared" si="772"/>
        <v>0</v>
      </c>
      <c r="N925" s="147">
        <f>+IF(OR($Q925=Parametres!$G$2,$Q925=Parametres!$G$3),I925,C925)</f>
        <v>0</v>
      </c>
      <c r="O925" s="147">
        <f>+IF(OR($Q925=Parametres!$G$2,$Q925=Parametres!$G$3),J925,D925)</f>
        <v>0</v>
      </c>
      <c r="P925" s="147">
        <f>+IF(OR($Q925=Parametres!$G$2,$Q925=Parametres!$G$3),K925,E925)</f>
        <v>0</v>
      </c>
      <c r="Q925" s="146">
        <f t="shared" ref="Q925:S925" si="931">+F925</f>
        <v>0</v>
      </c>
      <c r="R925" s="145">
        <f t="shared" si="931"/>
        <v>0</v>
      </c>
      <c r="S925" s="146">
        <f t="shared" si="931"/>
        <v>0</v>
      </c>
      <c r="T925" s="150" t="e">
        <f>+VLOOKUP($L925,Data_Validation!$A:$D,1,0)</f>
        <v>#N/A</v>
      </c>
      <c r="U925" s="150" t="e">
        <f>+VLOOKUP($L925,Data_Validation!$A:$D,3,0)</f>
        <v>#N/A</v>
      </c>
      <c r="V925" s="150" t="e">
        <f>+VLOOKUP($L925,Data_Validation!$A:$D,4,0)</f>
        <v>#N/A</v>
      </c>
      <c r="W925" s="150" t="e">
        <f>+VLOOKUP($L925,Data_Validation!$A:$E,5,0)</f>
        <v>#N/A</v>
      </c>
      <c r="X925" s="150" t="e">
        <f>+VLOOKUP($L925,Data_Validation!$A:$F,6,0)</f>
        <v>#N/A</v>
      </c>
    </row>
    <row r="926" spans="1:24" ht="15.75" customHeight="1">
      <c r="A926" s="141"/>
      <c r="B926" s="141"/>
      <c r="C926" s="151"/>
      <c r="D926" s="151"/>
      <c r="E926" s="151"/>
      <c r="F926" s="141"/>
      <c r="G926" s="141"/>
      <c r="H926" s="182"/>
      <c r="I926" s="182"/>
      <c r="J926" s="182"/>
      <c r="K926" s="182"/>
      <c r="L926" s="145">
        <f t="shared" si="771"/>
        <v>0</v>
      </c>
      <c r="M926" s="146">
        <f t="shared" si="772"/>
        <v>0</v>
      </c>
      <c r="N926" s="147">
        <f>+IF(OR($Q926=Parametres!$G$2,$Q926=Parametres!$G$3),I926,C926)</f>
        <v>0</v>
      </c>
      <c r="O926" s="147">
        <f>+IF(OR($Q926=Parametres!$G$2,$Q926=Parametres!$G$3),J926,D926)</f>
        <v>0</v>
      </c>
      <c r="P926" s="147">
        <f>+IF(OR($Q926=Parametres!$G$2,$Q926=Parametres!$G$3),K926,E926)</f>
        <v>0</v>
      </c>
      <c r="Q926" s="146">
        <f t="shared" ref="Q926:S926" si="932">+F926</f>
        <v>0</v>
      </c>
      <c r="R926" s="145">
        <f t="shared" si="932"/>
        <v>0</v>
      </c>
      <c r="S926" s="146">
        <f t="shared" si="932"/>
        <v>0</v>
      </c>
      <c r="T926" s="150" t="e">
        <f>+VLOOKUP($L926,Data_Validation!$A:$D,1,0)</f>
        <v>#N/A</v>
      </c>
      <c r="U926" s="150" t="e">
        <f>+VLOOKUP($L926,Data_Validation!$A:$D,3,0)</f>
        <v>#N/A</v>
      </c>
      <c r="V926" s="150" t="e">
        <f>+VLOOKUP($L926,Data_Validation!$A:$D,4,0)</f>
        <v>#N/A</v>
      </c>
      <c r="W926" s="150" t="e">
        <f>+VLOOKUP($L926,Data_Validation!$A:$E,5,0)</f>
        <v>#N/A</v>
      </c>
      <c r="X926" s="150" t="e">
        <f>+VLOOKUP($L926,Data_Validation!$A:$F,6,0)</f>
        <v>#N/A</v>
      </c>
    </row>
    <row r="927" spans="1:24" ht="15.75" customHeight="1">
      <c r="A927" s="141"/>
      <c r="B927" s="141"/>
      <c r="C927" s="151"/>
      <c r="D927" s="151"/>
      <c r="E927" s="151"/>
      <c r="F927" s="141"/>
      <c r="G927" s="141"/>
      <c r="H927" s="182"/>
      <c r="I927" s="182"/>
      <c r="J927" s="182"/>
      <c r="K927" s="182"/>
      <c r="L927" s="145">
        <f t="shared" si="771"/>
        <v>0</v>
      </c>
      <c r="M927" s="146">
        <f t="shared" si="772"/>
        <v>0</v>
      </c>
      <c r="N927" s="147">
        <f>+IF(OR($Q927=Parametres!$G$2,$Q927=Parametres!$G$3),I927,C927)</f>
        <v>0</v>
      </c>
      <c r="O927" s="147">
        <f>+IF(OR($Q927=Parametres!$G$2,$Q927=Parametres!$G$3),J927,D927)</f>
        <v>0</v>
      </c>
      <c r="P927" s="147">
        <f>+IF(OR($Q927=Parametres!$G$2,$Q927=Parametres!$G$3),K927,E927)</f>
        <v>0</v>
      </c>
      <c r="Q927" s="146">
        <f t="shared" ref="Q927:S927" si="933">+F927</f>
        <v>0</v>
      </c>
      <c r="R927" s="145">
        <f t="shared" si="933"/>
        <v>0</v>
      </c>
      <c r="S927" s="146">
        <f t="shared" si="933"/>
        <v>0</v>
      </c>
      <c r="T927" s="150" t="e">
        <f>+VLOOKUP($L927,Data_Validation!$A:$D,1,0)</f>
        <v>#N/A</v>
      </c>
      <c r="U927" s="150" t="e">
        <f>+VLOOKUP($L927,Data_Validation!$A:$D,3,0)</f>
        <v>#N/A</v>
      </c>
      <c r="V927" s="150" t="e">
        <f>+VLOOKUP($L927,Data_Validation!$A:$D,4,0)</f>
        <v>#N/A</v>
      </c>
      <c r="W927" s="150" t="e">
        <f>+VLOOKUP($L927,Data_Validation!$A:$E,5,0)</f>
        <v>#N/A</v>
      </c>
      <c r="X927" s="150" t="e">
        <f>+VLOOKUP($L927,Data_Validation!$A:$F,6,0)</f>
        <v>#N/A</v>
      </c>
    </row>
    <row r="928" spans="1:24" ht="15.75" customHeight="1">
      <c r="A928" s="141"/>
      <c r="B928" s="141"/>
      <c r="C928" s="151"/>
      <c r="D928" s="151"/>
      <c r="E928" s="151"/>
      <c r="F928" s="141"/>
      <c r="G928" s="141"/>
      <c r="H928" s="182"/>
      <c r="I928" s="182"/>
      <c r="J928" s="182"/>
      <c r="K928" s="182"/>
      <c r="L928" s="145">
        <f t="shared" si="771"/>
        <v>0</v>
      </c>
      <c r="M928" s="146">
        <f t="shared" si="772"/>
        <v>0</v>
      </c>
      <c r="N928" s="147">
        <f>+IF(OR($Q928=Parametres!$G$2,$Q928=Parametres!$G$3),I928,C928)</f>
        <v>0</v>
      </c>
      <c r="O928" s="147">
        <f>+IF(OR($Q928=Parametres!$G$2,$Q928=Parametres!$G$3),J928,D928)</f>
        <v>0</v>
      </c>
      <c r="P928" s="147">
        <f>+IF(OR($Q928=Parametres!$G$2,$Q928=Parametres!$G$3),K928,E928)</f>
        <v>0</v>
      </c>
      <c r="Q928" s="146">
        <f t="shared" ref="Q928:S928" si="934">+F928</f>
        <v>0</v>
      </c>
      <c r="R928" s="145">
        <f t="shared" si="934"/>
        <v>0</v>
      </c>
      <c r="S928" s="146">
        <f t="shared" si="934"/>
        <v>0</v>
      </c>
      <c r="T928" s="150" t="e">
        <f>+VLOOKUP($L928,Data_Validation!$A:$D,1,0)</f>
        <v>#N/A</v>
      </c>
      <c r="U928" s="150" t="e">
        <f>+VLOOKUP($L928,Data_Validation!$A:$D,3,0)</f>
        <v>#N/A</v>
      </c>
      <c r="V928" s="150" t="e">
        <f>+VLOOKUP($L928,Data_Validation!$A:$D,4,0)</f>
        <v>#N/A</v>
      </c>
      <c r="W928" s="150" t="e">
        <f>+VLOOKUP($L928,Data_Validation!$A:$E,5,0)</f>
        <v>#N/A</v>
      </c>
      <c r="X928" s="150" t="e">
        <f>+VLOOKUP($L928,Data_Validation!$A:$F,6,0)</f>
        <v>#N/A</v>
      </c>
    </row>
    <row r="929" spans="1:24" ht="15.75" customHeight="1">
      <c r="A929" s="141"/>
      <c r="B929" s="141"/>
      <c r="C929" s="151"/>
      <c r="D929" s="151"/>
      <c r="E929" s="151"/>
      <c r="F929" s="141"/>
      <c r="G929" s="141"/>
      <c r="H929" s="182"/>
      <c r="I929" s="182"/>
      <c r="J929" s="182"/>
      <c r="K929" s="182"/>
      <c r="L929" s="145">
        <f t="shared" si="771"/>
        <v>0</v>
      </c>
      <c r="M929" s="146">
        <f t="shared" si="772"/>
        <v>0</v>
      </c>
      <c r="N929" s="147">
        <f>+IF(OR($Q929=Parametres!$G$2,$Q929=Parametres!$G$3),I929,C929)</f>
        <v>0</v>
      </c>
      <c r="O929" s="147">
        <f>+IF(OR($Q929=Parametres!$G$2,$Q929=Parametres!$G$3),J929,D929)</f>
        <v>0</v>
      </c>
      <c r="P929" s="147">
        <f>+IF(OR($Q929=Parametres!$G$2,$Q929=Parametres!$G$3),K929,E929)</f>
        <v>0</v>
      </c>
      <c r="Q929" s="146">
        <f t="shared" ref="Q929:S929" si="935">+F929</f>
        <v>0</v>
      </c>
      <c r="R929" s="145">
        <f t="shared" si="935"/>
        <v>0</v>
      </c>
      <c r="S929" s="146">
        <f t="shared" si="935"/>
        <v>0</v>
      </c>
      <c r="T929" s="150" t="e">
        <f>+VLOOKUP($L929,Data_Validation!$A:$D,1,0)</f>
        <v>#N/A</v>
      </c>
      <c r="U929" s="150" t="e">
        <f>+VLOOKUP($L929,Data_Validation!$A:$D,3,0)</f>
        <v>#N/A</v>
      </c>
      <c r="V929" s="150" t="e">
        <f>+VLOOKUP($L929,Data_Validation!$A:$D,4,0)</f>
        <v>#N/A</v>
      </c>
      <c r="W929" s="150" t="e">
        <f>+VLOOKUP($L929,Data_Validation!$A:$E,5,0)</f>
        <v>#N/A</v>
      </c>
      <c r="X929" s="150" t="e">
        <f>+VLOOKUP($L929,Data_Validation!$A:$F,6,0)</f>
        <v>#N/A</v>
      </c>
    </row>
    <row r="930" spans="1:24" ht="15.75" customHeight="1">
      <c r="A930" s="141"/>
      <c r="B930" s="141"/>
      <c r="C930" s="151"/>
      <c r="D930" s="151"/>
      <c r="E930" s="151"/>
      <c r="F930" s="141"/>
      <c r="G930" s="141"/>
      <c r="H930" s="182"/>
      <c r="I930" s="182"/>
      <c r="J930" s="182"/>
      <c r="K930" s="182"/>
      <c r="L930" s="145">
        <f t="shared" si="771"/>
        <v>0</v>
      </c>
      <c r="M930" s="146">
        <f t="shared" si="772"/>
        <v>0</v>
      </c>
      <c r="N930" s="147">
        <f>+IF(OR($Q930=Parametres!$G$2,$Q930=Parametres!$G$3),I930,C930)</f>
        <v>0</v>
      </c>
      <c r="O930" s="147">
        <f>+IF(OR($Q930=Parametres!$G$2,$Q930=Parametres!$G$3),J930,D930)</f>
        <v>0</v>
      </c>
      <c r="P930" s="147">
        <f>+IF(OR($Q930=Parametres!$G$2,$Q930=Parametres!$G$3),K930,E930)</f>
        <v>0</v>
      </c>
      <c r="Q930" s="146">
        <f t="shared" ref="Q930:S930" si="936">+F930</f>
        <v>0</v>
      </c>
      <c r="R930" s="145">
        <f t="shared" si="936"/>
        <v>0</v>
      </c>
      <c r="S930" s="146">
        <f t="shared" si="936"/>
        <v>0</v>
      </c>
      <c r="T930" s="150" t="e">
        <f>+VLOOKUP($L930,Data_Validation!$A:$D,1,0)</f>
        <v>#N/A</v>
      </c>
      <c r="U930" s="150" t="e">
        <f>+VLOOKUP($L930,Data_Validation!$A:$D,3,0)</f>
        <v>#N/A</v>
      </c>
      <c r="V930" s="150" t="e">
        <f>+VLOOKUP($L930,Data_Validation!$A:$D,4,0)</f>
        <v>#N/A</v>
      </c>
      <c r="W930" s="150" t="e">
        <f>+VLOOKUP($L930,Data_Validation!$A:$E,5,0)</f>
        <v>#N/A</v>
      </c>
      <c r="X930" s="150" t="e">
        <f>+VLOOKUP($L930,Data_Validation!$A:$F,6,0)</f>
        <v>#N/A</v>
      </c>
    </row>
    <row r="931" spans="1:24" ht="15.75" customHeight="1">
      <c r="A931" s="141"/>
      <c r="B931" s="141"/>
      <c r="C931" s="151"/>
      <c r="D931" s="151"/>
      <c r="E931" s="151"/>
      <c r="F931" s="141"/>
      <c r="G931" s="141"/>
      <c r="H931" s="182"/>
      <c r="I931" s="182"/>
      <c r="J931" s="182"/>
      <c r="K931" s="182"/>
      <c r="L931" s="145">
        <f t="shared" si="771"/>
        <v>0</v>
      </c>
      <c r="M931" s="146">
        <f t="shared" si="772"/>
        <v>0</v>
      </c>
      <c r="N931" s="147">
        <f>+IF(OR($Q931=Parametres!$G$2,$Q931=Parametres!$G$3),I931,C931)</f>
        <v>0</v>
      </c>
      <c r="O931" s="147">
        <f>+IF(OR($Q931=Parametres!$G$2,$Q931=Parametres!$G$3),J931,D931)</f>
        <v>0</v>
      </c>
      <c r="P931" s="147">
        <f>+IF(OR($Q931=Parametres!$G$2,$Q931=Parametres!$G$3),K931,E931)</f>
        <v>0</v>
      </c>
      <c r="Q931" s="146">
        <f t="shared" ref="Q931:S931" si="937">+F931</f>
        <v>0</v>
      </c>
      <c r="R931" s="145">
        <f t="shared" si="937"/>
        <v>0</v>
      </c>
      <c r="S931" s="146">
        <f t="shared" si="937"/>
        <v>0</v>
      </c>
      <c r="T931" s="150" t="e">
        <f>+VLOOKUP($L931,Data_Validation!$A:$D,1,0)</f>
        <v>#N/A</v>
      </c>
      <c r="U931" s="150" t="e">
        <f>+VLOOKUP($L931,Data_Validation!$A:$D,3,0)</f>
        <v>#N/A</v>
      </c>
      <c r="V931" s="150" t="e">
        <f>+VLOOKUP($L931,Data_Validation!$A:$D,4,0)</f>
        <v>#N/A</v>
      </c>
      <c r="W931" s="150" t="e">
        <f>+VLOOKUP($L931,Data_Validation!$A:$E,5,0)</f>
        <v>#N/A</v>
      </c>
      <c r="X931" s="150" t="e">
        <f>+VLOOKUP($L931,Data_Validation!$A:$F,6,0)</f>
        <v>#N/A</v>
      </c>
    </row>
    <row r="932" spans="1:24" ht="15.75" customHeight="1">
      <c r="A932" s="141"/>
      <c r="B932" s="141"/>
      <c r="C932" s="151"/>
      <c r="D932" s="151"/>
      <c r="E932" s="151"/>
      <c r="F932" s="141"/>
      <c r="G932" s="141"/>
      <c r="H932" s="182"/>
      <c r="I932" s="182"/>
      <c r="J932" s="182"/>
      <c r="K932" s="182"/>
      <c r="L932" s="145">
        <f t="shared" si="771"/>
        <v>0</v>
      </c>
      <c r="M932" s="146">
        <f t="shared" si="772"/>
        <v>0</v>
      </c>
      <c r="N932" s="147">
        <f>+IF(OR($Q932=Parametres!$G$2,$Q932=Parametres!$G$3),I932,C932)</f>
        <v>0</v>
      </c>
      <c r="O932" s="147">
        <f>+IF(OR($Q932=Parametres!$G$2,$Q932=Parametres!$G$3),J932,D932)</f>
        <v>0</v>
      </c>
      <c r="P932" s="147">
        <f>+IF(OR($Q932=Parametres!$G$2,$Q932=Parametres!$G$3),K932,E932)</f>
        <v>0</v>
      </c>
      <c r="Q932" s="146">
        <f t="shared" ref="Q932:S932" si="938">+F932</f>
        <v>0</v>
      </c>
      <c r="R932" s="145">
        <f t="shared" si="938"/>
        <v>0</v>
      </c>
      <c r="S932" s="146">
        <f t="shared" si="938"/>
        <v>0</v>
      </c>
      <c r="T932" s="150" t="e">
        <f>+VLOOKUP($L932,Data_Validation!$A:$D,1,0)</f>
        <v>#N/A</v>
      </c>
      <c r="U932" s="150" t="e">
        <f>+VLOOKUP($L932,Data_Validation!$A:$D,3,0)</f>
        <v>#N/A</v>
      </c>
      <c r="V932" s="150" t="e">
        <f>+VLOOKUP($L932,Data_Validation!$A:$D,4,0)</f>
        <v>#N/A</v>
      </c>
      <c r="W932" s="150" t="e">
        <f>+VLOOKUP($L932,Data_Validation!$A:$E,5,0)</f>
        <v>#N/A</v>
      </c>
      <c r="X932" s="150" t="e">
        <f>+VLOOKUP($L932,Data_Validation!$A:$F,6,0)</f>
        <v>#N/A</v>
      </c>
    </row>
    <row r="933" spans="1:24" ht="15.75" customHeight="1">
      <c r="A933" s="141"/>
      <c r="B933" s="141"/>
      <c r="C933" s="151"/>
      <c r="D933" s="151"/>
      <c r="E933" s="151"/>
      <c r="F933" s="141"/>
      <c r="G933" s="141"/>
      <c r="H933" s="182"/>
      <c r="I933" s="182"/>
      <c r="J933" s="182"/>
      <c r="K933" s="182"/>
      <c r="L933" s="145">
        <f t="shared" si="771"/>
        <v>0</v>
      </c>
      <c r="M933" s="146">
        <f t="shared" si="772"/>
        <v>0</v>
      </c>
      <c r="N933" s="147">
        <f>+IF(OR($Q933=Parametres!$G$2,$Q933=Parametres!$G$3),I933,C933)</f>
        <v>0</v>
      </c>
      <c r="O933" s="147">
        <f>+IF(OR($Q933=Parametres!$G$2,$Q933=Parametres!$G$3),J933,D933)</f>
        <v>0</v>
      </c>
      <c r="P933" s="147">
        <f>+IF(OR($Q933=Parametres!$G$2,$Q933=Parametres!$G$3),K933,E933)</f>
        <v>0</v>
      </c>
      <c r="Q933" s="146">
        <f t="shared" ref="Q933:S933" si="939">+F933</f>
        <v>0</v>
      </c>
      <c r="R933" s="145">
        <f t="shared" si="939"/>
        <v>0</v>
      </c>
      <c r="S933" s="146">
        <f t="shared" si="939"/>
        <v>0</v>
      </c>
      <c r="T933" s="150" t="e">
        <f>+VLOOKUP($L933,Data_Validation!$A:$D,1,0)</f>
        <v>#N/A</v>
      </c>
      <c r="U933" s="150" t="e">
        <f>+VLOOKUP($L933,Data_Validation!$A:$D,3,0)</f>
        <v>#N/A</v>
      </c>
      <c r="V933" s="150" t="e">
        <f>+VLOOKUP($L933,Data_Validation!$A:$D,4,0)</f>
        <v>#N/A</v>
      </c>
      <c r="W933" s="150" t="e">
        <f>+VLOOKUP($L933,Data_Validation!$A:$E,5,0)</f>
        <v>#N/A</v>
      </c>
      <c r="X933" s="150" t="e">
        <f>+VLOOKUP($L933,Data_Validation!$A:$F,6,0)</f>
        <v>#N/A</v>
      </c>
    </row>
    <row r="934" spans="1:24" ht="15.75" customHeight="1">
      <c r="A934" s="141"/>
      <c r="B934" s="141"/>
      <c r="C934" s="151"/>
      <c r="D934" s="151"/>
      <c r="E934" s="151"/>
      <c r="F934" s="141"/>
      <c r="G934" s="141"/>
      <c r="H934" s="182"/>
      <c r="I934" s="182"/>
      <c r="J934" s="182"/>
      <c r="K934" s="182"/>
      <c r="L934" s="145">
        <f t="shared" si="771"/>
        <v>0</v>
      </c>
      <c r="M934" s="146">
        <f t="shared" si="772"/>
        <v>0</v>
      </c>
      <c r="N934" s="147">
        <f>+IF(OR($Q934=Parametres!$G$2,$Q934=Parametres!$G$3),I934,C934)</f>
        <v>0</v>
      </c>
      <c r="O934" s="147">
        <f>+IF(OR($Q934=Parametres!$G$2,$Q934=Parametres!$G$3),J934,D934)</f>
        <v>0</v>
      </c>
      <c r="P934" s="147">
        <f>+IF(OR($Q934=Parametres!$G$2,$Q934=Parametres!$G$3),K934,E934)</f>
        <v>0</v>
      </c>
      <c r="Q934" s="146">
        <f t="shared" ref="Q934:S934" si="940">+F934</f>
        <v>0</v>
      </c>
      <c r="R934" s="145">
        <f t="shared" si="940"/>
        <v>0</v>
      </c>
      <c r="S934" s="146">
        <f t="shared" si="940"/>
        <v>0</v>
      </c>
      <c r="T934" s="150" t="e">
        <f>+VLOOKUP($L934,Data_Validation!$A:$D,1,0)</f>
        <v>#N/A</v>
      </c>
      <c r="U934" s="150" t="e">
        <f>+VLOOKUP($L934,Data_Validation!$A:$D,3,0)</f>
        <v>#N/A</v>
      </c>
      <c r="V934" s="150" t="e">
        <f>+VLOOKUP($L934,Data_Validation!$A:$D,4,0)</f>
        <v>#N/A</v>
      </c>
      <c r="W934" s="150" t="e">
        <f>+VLOOKUP($L934,Data_Validation!$A:$E,5,0)</f>
        <v>#N/A</v>
      </c>
      <c r="X934" s="150" t="e">
        <f>+VLOOKUP($L934,Data_Validation!$A:$F,6,0)</f>
        <v>#N/A</v>
      </c>
    </row>
    <row r="935" spans="1:24" ht="15.75" customHeight="1">
      <c r="A935" s="141"/>
      <c r="B935" s="141"/>
      <c r="C935" s="151"/>
      <c r="D935" s="151"/>
      <c r="E935" s="151"/>
      <c r="F935" s="141"/>
      <c r="G935" s="141"/>
      <c r="H935" s="182"/>
      <c r="I935" s="182"/>
      <c r="J935" s="182"/>
      <c r="K935" s="182"/>
      <c r="L935" s="145">
        <f t="shared" si="771"/>
        <v>0</v>
      </c>
      <c r="M935" s="146">
        <f t="shared" si="772"/>
        <v>0</v>
      </c>
      <c r="N935" s="147">
        <f>+IF(OR($Q935=Parametres!$G$2,$Q935=Parametres!$G$3),I935,C935)</f>
        <v>0</v>
      </c>
      <c r="O935" s="147">
        <f>+IF(OR($Q935=Parametres!$G$2,$Q935=Parametres!$G$3),J935,D935)</f>
        <v>0</v>
      </c>
      <c r="P935" s="147">
        <f>+IF(OR($Q935=Parametres!$G$2,$Q935=Parametres!$G$3),K935,E935)</f>
        <v>0</v>
      </c>
      <c r="Q935" s="146">
        <f t="shared" ref="Q935:S935" si="941">+F935</f>
        <v>0</v>
      </c>
      <c r="R935" s="145">
        <f t="shared" si="941"/>
        <v>0</v>
      </c>
      <c r="S935" s="146">
        <f t="shared" si="941"/>
        <v>0</v>
      </c>
      <c r="T935" s="150" t="e">
        <f>+VLOOKUP($L935,Data_Validation!$A:$D,1,0)</f>
        <v>#N/A</v>
      </c>
      <c r="U935" s="150" t="e">
        <f>+VLOOKUP($L935,Data_Validation!$A:$D,3,0)</f>
        <v>#N/A</v>
      </c>
      <c r="V935" s="150" t="e">
        <f>+VLOOKUP($L935,Data_Validation!$A:$D,4,0)</f>
        <v>#N/A</v>
      </c>
      <c r="W935" s="150" t="e">
        <f>+VLOOKUP($L935,Data_Validation!$A:$E,5,0)</f>
        <v>#N/A</v>
      </c>
      <c r="X935" s="150" t="e">
        <f>+VLOOKUP($L935,Data_Validation!$A:$F,6,0)</f>
        <v>#N/A</v>
      </c>
    </row>
    <row r="936" spans="1:24" ht="15.75" customHeight="1">
      <c r="A936" s="141"/>
      <c r="B936" s="141"/>
      <c r="C936" s="151"/>
      <c r="D936" s="151"/>
      <c r="E936" s="151"/>
      <c r="F936" s="141"/>
      <c r="G936" s="141"/>
      <c r="H936" s="182"/>
      <c r="I936" s="182"/>
      <c r="J936" s="182"/>
      <c r="K936" s="182"/>
      <c r="L936" s="145">
        <f t="shared" si="771"/>
        <v>0</v>
      </c>
      <c r="M936" s="146">
        <f t="shared" si="772"/>
        <v>0</v>
      </c>
      <c r="N936" s="147">
        <f>+IF(OR($Q936=Parametres!$G$2,$Q936=Parametres!$G$3),I936,C936)</f>
        <v>0</v>
      </c>
      <c r="O936" s="147">
        <f>+IF(OR($Q936=Parametres!$G$2,$Q936=Parametres!$G$3),J936,D936)</f>
        <v>0</v>
      </c>
      <c r="P936" s="147">
        <f>+IF(OR($Q936=Parametres!$G$2,$Q936=Parametres!$G$3),K936,E936)</f>
        <v>0</v>
      </c>
      <c r="Q936" s="146">
        <f t="shared" ref="Q936:S936" si="942">+F936</f>
        <v>0</v>
      </c>
      <c r="R936" s="145">
        <f t="shared" si="942"/>
        <v>0</v>
      </c>
      <c r="S936" s="146">
        <f t="shared" si="942"/>
        <v>0</v>
      </c>
      <c r="T936" s="150" t="e">
        <f>+VLOOKUP($L936,Data_Validation!$A:$D,1,0)</f>
        <v>#N/A</v>
      </c>
      <c r="U936" s="150" t="e">
        <f>+VLOOKUP($L936,Data_Validation!$A:$D,3,0)</f>
        <v>#N/A</v>
      </c>
      <c r="V936" s="150" t="e">
        <f>+VLOOKUP($L936,Data_Validation!$A:$D,4,0)</f>
        <v>#N/A</v>
      </c>
      <c r="W936" s="150" t="e">
        <f>+VLOOKUP($L936,Data_Validation!$A:$E,5,0)</f>
        <v>#N/A</v>
      </c>
      <c r="X936" s="150" t="e">
        <f>+VLOOKUP($L936,Data_Validation!$A:$F,6,0)</f>
        <v>#N/A</v>
      </c>
    </row>
    <row r="937" spans="1:24" ht="15.75" customHeight="1">
      <c r="A937" s="141"/>
      <c r="B937" s="141"/>
      <c r="C937" s="151"/>
      <c r="D937" s="151"/>
      <c r="E937" s="151"/>
      <c r="F937" s="141"/>
      <c r="G937" s="141"/>
      <c r="H937" s="182"/>
      <c r="I937" s="182"/>
      <c r="J937" s="182"/>
      <c r="K937" s="182"/>
      <c r="L937" s="145">
        <f t="shared" si="771"/>
        <v>0</v>
      </c>
      <c r="M937" s="146">
        <f t="shared" si="772"/>
        <v>0</v>
      </c>
      <c r="N937" s="147">
        <f>+IF(OR($Q937=Parametres!$G$2,$Q937=Parametres!$G$3),I937,C937)</f>
        <v>0</v>
      </c>
      <c r="O937" s="147">
        <f>+IF(OR($Q937=Parametres!$G$2,$Q937=Parametres!$G$3),J937,D937)</f>
        <v>0</v>
      </c>
      <c r="P937" s="147">
        <f>+IF(OR($Q937=Parametres!$G$2,$Q937=Parametres!$G$3),K937,E937)</f>
        <v>0</v>
      </c>
      <c r="Q937" s="146">
        <f t="shared" ref="Q937:S937" si="943">+F937</f>
        <v>0</v>
      </c>
      <c r="R937" s="145">
        <f t="shared" si="943"/>
        <v>0</v>
      </c>
      <c r="S937" s="146">
        <f t="shared" si="943"/>
        <v>0</v>
      </c>
      <c r="T937" s="150" t="e">
        <f>+VLOOKUP($L937,Data_Validation!$A:$D,1,0)</f>
        <v>#N/A</v>
      </c>
      <c r="U937" s="150" t="e">
        <f>+VLOOKUP($L937,Data_Validation!$A:$D,3,0)</f>
        <v>#N/A</v>
      </c>
      <c r="V937" s="150" t="e">
        <f>+VLOOKUP($L937,Data_Validation!$A:$D,4,0)</f>
        <v>#N/A</v>
      </c>
      <c r="W937" s="150" t="e">
        <f>+VLOOKUP($L937,Data_Validation!$A:$E,5,0)</f>
        <v>#N/A</v>
      </c>
      <c r="X937" s="150" t="e">
        <f>+VLOOKUP($L937,Data_Validation!$A:$F,6,0)</f>
        <v>#N/A</v>
      </c>
    </row>
    <row r="938" spans="1:24" ht="15.75" customHeight="1">
      <c r="A938" s="141"/>
      <c r="B938" s="141"/>
      <c r="C938" s="151"/>
      <c r="D938" s="151"/>
      <c r="E938" s="151"/>
      <c r="F938" s="141"/>
      <c r="G938" s="141"/>
      <c r="H938" s="182"/>
      <c r="I938" s="182"/>
      <c r="J938" s="182"/>
      <c r="K938" s="182"/>
      <c r="L938" s="145">
        <f t="shared" si="771"/>
        <v>0</v>
      </c>
      <c r="M938" s="146">
        <f t="shared" si="772"/>
        <v>0</v>
      </c>
      <c r="N938" s="147">
        <f>+IF(OR($Q938=Parametres!$G$2,$Q938=Parametres!$G$3),I938,C938)</f>
        <v>0</v>
      </c>
      <c r="O938" s="147">
        <f>+IF(OR($Q938=Parametres!$G$2,$Q938=Parametres!$G$3),J938,D938)</f>
        <v>0</v>
      </c>
      <c r="P938" s="147">
        <f>+IF(OR($Q938=Parametres!$G$2,$Q938=Parametres!$G$3),K938,E938)</f>
        <v>0</v>
      </c>
      <c r="Q938" s="146">
        <f t="shared" ref="Q938:S938" si="944">+F938</f>
        <v>0</v>
      </c>
      <c r="R938" s="145">
        <f t="shared" si="944"/>
        <v>0</v>
      </c>
      <c r="S938" s="146">
        <f t="shared" si="944"/>
        <v>0</v>
      </c>
      <c r="T938" s="150" t="e">
        <f>+VLOOKUP($L938,Data_Validation!$A:$D,1,0)</f>
        <v>#N/A</v>
      </c>
      <c r="U938" s="150" t="e">
        <f>+VLOOKUP($L938,Data_Validation!$A:$D,3,0)</f>
        <v>#N/A</v>
      </c>
      <c r="V938" s="150" t="e">
        <f>+VLOOKUP($L938,Data_Validation!$A:$D,4,0)</f>
        <v>#N/A</v>
      </c>
      <c r="W938" s="150" t="e">
        <f>+VLOOKUP($L938,Data_Validation!$A:$E,5,0)</f>
        <v>#N/A</v>
      </c>
      <c r="X938" s="150" t="e">
        <f>+VLOOKUP($L938,Data_Validation!$A:$F,6,0)</f>
        <v>#N/A</v>
      </c>
    </row>
    <row r="939" spans="1:24" ht="15.75" customHeight="1">
      <c r="A939" s="141"/>
      <c r="B939" s="141"/>
      <c r="C939" s="151"/>
      <c r="D939" s="151"/>
      <c r="E939" s="151"/>
      <c r="F939" s="141"/>
      <c r="G939" s="141"/>
      <c r="H939" s="182"/>
      <c r="I939" s="182"/>
      <c r="J939" s="182"/>
      <c r="K939" s="182"/>
      <c r="L939" s="145">
        <f t="shared" si="771"/>
        <v>0</v>
      </c>
      <c r="M939" s="146">
        <f t="shared" si="772"/>
        <v>0</v>
      </c>
      <c r="N939" s="147">
        <f>+IF(OR($Q939=Parametres!$G$2,$Q939=Parametres!$G$3),I939,C939)</f>
        <v>0</v>
      </c>
      <c r="O939" s="147">
        <f>+IF(OR($Q939=Parametres!$G$2,$Q939=Parametres!$G$3),J939,D939)</f>
        <v>0</v>
      </c>
      <c r="P939" s="147">
        <f>+IF(OR($Q939=Parametres!$G$2,$Q939=Parametres!$G$3),K939,E939)</f>
        <v>0</v>
      </c>
      <c r="Q939" s="146">
        <f t="shared" ref="Q939:S939" si="945">+F939</f>
        <v>0</v>
      </c>
      <c r="R939" s="145">
        <f t="shared" si="945"/>
        <v>0</v>
      </c>
      <c r="S939" s="146">
        <f t="shared" si="945"/>
        <v>0</v>
      </c>
      <c r="T939" s="150" t="e">
        <f>+VLOOKUP($L939,Data_Validation!$A:$D,1,0)</f>
        <v>#N/A</v>
      </c>
      <c r="U939" s="150" t="e">
        <f>+VLOOKUP($L939,Data_Validation!$A:$D,3,0)</f>
        <v>#N/A</v>
      </c>
      <c r="V939" s="150" t="e">
        <f>+VLOOKUP($L939,Data_Validation!$A:$D,4,0)</f>
        <v>#N/A</v>
      </c>
      <c r="W939" s="150" t="e">
        <f>+VLOOKUP($L939,Data_Validation!$A:$E,5,0)</f>
        <v>#N/A</v>
      </c>
      <c r="X939" s="150" t="e">
        <f>+VLOOKUP($L939,Data_Validation!$A:$F,6,0)</f>
        <v>#N/A</v>
      </c>
    </row>
    <row r="940" spans="1:24" ht="15.75" customHeight="1">
      <c r="A940" s="141"/>
      <c r="B940" s="141"/>
      <c r="C940" s="151"/>
      <c r="D940" s="151"/>
      <c r="E940" s="151"/>
      <c r="F940" s="141"/>
      <c r="G940" s="141"/>
      <c r="H940" s="182"/>
      <c r="I940" s="182"/>
      <c r="J940" s="182"/>
      <c r="K940" s="182"/>
      <c r="L940" s="145">
        <f t="shared" si="771"/>
        <v>0</v>
      </c>
      <c r="M940" s="146">
        <f t="shared" si="772"/>
        <v>0</v>
      </c>
      <c r="N940" s="147">
        <f>+IF(OR($Q940=Parametres!$G$2,$Q940=Parametres!$G$3),I940,C940)</f>
        <v>0</v>
      </c>
      <c r="O940" s="147">
        <f>+IF(OR($Q940=Parametres!$G$2,$Q940=Parametres!$G$3),J940,D940)</f>
        <v>0</v>
      </c>
      <c r="P940" s="147">
        <f>+IF(OR($Q940=Parametres!$G$2,$Q940=Parametres!$G$3),K940,E940)</f>
        <v>0</v>
      </c>
      <c r="Q940" s="146">
        <f t="shared" ref="Q940:S940" si="946">+F940</f>
        <v>0</v>
      </c>
      <c r="R940" s="145">
        <f t="shared" si="946"/>
        <v>0</v>
      </c>
      <c r="S940" s="146">
        <f t="shared" si="946"/>
        <v>0</v>
      </c>
      <c r="T940" s="150" t="e">
        <f>+VLOOKUP($L940,Data_Validation!$A:$D,1,0)</f>
        <v>#N/A</v>
      </c>
      <c r="U940" s="150" t="e">
        <f>+VLOOKUP($L940,Data_Validation!$A:$D,3,0)</f>
        <v>#N/A</v>
      </c>
      <c r="V940" s="150" t="e">
        <f>+VLOOKUP($L940,Data_Validation!$A:$D,4,0)</f>
        <v>#N/A</v>
      </c>
      <c r="W940" s="150" t="e">
        <f>+VLOOKUP($L940,Data_Validation!$A:$E,5,0)</f>
        <v>#N/A</v>
      </c>
      <c r="X940" s="150" t="e">
        <f>+VLOOKUP($L940,Data_Validation!$A:$F,6,0)</f>
        <v>#N/A</v>
      </c>
    </row>
    <row r="941" spans="1:24" ht="15.75" customHeight="1">
      <c r="A941" s="141"/>
      <c r="B941" s="141"/>
      <c r="C941" s="151"/>
      <c r="D941" s="151"/>
      <c r="E941" s="151"/>
      <c r="F941" s="141"/>
      <c r="G941" s="141"/>
      <c r="H941" s="182"/>
      <c r="I941" s="182"/>
      <c r="J941" s="182"/>
      <c r="K941" s="182"/>
      <c r="L941" s="145">
        <f t="shared" si="771"/>
        <v>0</v>
      </c>
      <c r="M941" s="146">
        <f t="shared" si="772"/>
        <v>0</v>
      </c>
      <c r="N941" s="147">
        <f>+IF(OR($Q941=Parametres!$G$2,$Q941=Parametres!$G$3),I941,C941)</f>
        <v>0</v>
      </c>
      <c r="O941" s="147">
        <f>+IF(OR($Q941=Parametres!$G$2,$Q941=Parametres!$G$3),J941,D941)</f>
        <v>0</v>
      </c>
      <c r="P941" s="147">
        <f>+IF(OR($Q941=Parametres!$G$2,$Q941=Parametres!$G$3),K941,E941)</f>
        <v>0</v>
      </c>
      <c r="Q941" s="146">
        <f t="shared" ref="Q941:S941" si="947">+F941</f>
        <v>0</v>
      </c>
      <c r="R941" s="145">
        <f t="shared" si="947"/>
        <v>0</v>
      </c>
      <c r="S941" s="146">
        <f t="shared" si="947"/>
        <v>0</v>
      </c>
      <c r="T941" s="150" t="e">
        <f>+VLOOKUP($L941,Data_Validation!$A:$D,1,0)</f>
        <v>#N/A</v>
      </c>
      <c r="U941" s="150" t="e">
        <f>+VLOOKUP($L941,Data_Validation!$A:$D,3,0)</f>
        <v>#N/A</v>
      </c>
      <c r="V941" s="150" t="e">
        <f>+VLOOKUP($L941,Data_Validation!$A:$D,4,0)</f>
        <v>#N/A</v>
      </c>
      <c r="W941" s="150" t="e">
        <f>+VLOOKUP($L941,Data_Validation!$A:$E,5,0)</f>
        <v>#N/A</v>
      </c>
      <c r="X941" s="150" t="e">
        <f>+VLOOKUP($L941,Data_Validation!$A:$F,6,0)</f>
        <v>#N/A</v>
      </c>
    </row>
    <row r="942" spans="1:24" ht="15.75" customHeight="1">
      <c r="A942" s="141"/>
      <c r="B942" s="141"/>
      <c r="C942" s="151"/>
      <c r="D942" s="151"/>
      <c r="E942" s="151"/>
      <c r="F942" s="141"/>
      <c r="G942" s="141"/>
      <c r="H942" s="182"/>
      <c r="I942" s="182"/>
      <c r="J942" s="182"/>
      <c r="K942" s="182"/>
      <c r="L942" s="145">
        <f t="shared" si="771"/>
        <v>0</v>
      </c>
      <c r="M942" s="146">
        <f t="shared" si="772"/>
        <v>0</v>
      </c>
      <c r="N942" s="147">
        <f>+IF(OR($Q942=Parametres!$G$2,$Q942=Parametres!$G$3),I942,C942)</f>
        <v>0</v>
      </c>
      <c r="O942" s="147">
        <f>+IF(OR($Q942=Parametres!$G$2,$Q942=Parametres!$G$3),J942,D942)</f>
        <v>0</v>
      </c>
      <c r="P942" s="147">
        <f>+IF(OR($Q942=Parametres!$G$2,$Q942=Parametres!$G$3),K942,E942)</f>
        <v>0</v>
      </c>
      <c r="Q942" s="146">
        <f t="shared" ref="Q942:S942" si="948">+F942</f>
        <v>0</v>
      </c>
      <c r="R942" s="145">
        <f t="shared" si="948"/>
        <v>0</v>
      </c>
      <c r="S942" s="146">
        <f t="shared" si="948"/>
        <v>0</v>
      </c>
      <c r="T942" s="150" t="e">
        <f>+VLOOKUP($L942,Data_Validation!$A:$D,1,0)</f>
        <v>#N/A</v>
      </c>
      <c r="U942" s="150" t="e">
        <f>+VLOOKUP($L942,Data_Validation!$A:$D,3,0)</f>
        <v>#N/A</v>
      </c>
      <c r="V942" s="150" t="e">
        <f>+VLOOKUP($L942,Data_Validation!$A:$D,4,0)</f>
        <v>#N/A</v>
      </c>
      <c r="W942" s="150" t="e">
        <f>+VLOOKUP($L942,Data_Validation!$A:$E,5,0)</f>
        <v>#N/A</v>
      </c>
      <c r="X942" s="150" t="e">
        <f>+VLOOKUP($L942,Data_Validation!$A:$F,6,0)</f>
        <v>#N/A</v>
      </c>
    </row>
    <row r="943" spans="1:24" ht="15.75" customHeight="1">
      <c r="A943" s="141"/>
      <c r="B943" s="141"/>
      <c r="C943" s="151"/>
      <c r="D943" s="151"/>
      <c r="E943" s="151"/>
      <c r="F943" s="141"/>
      <c r="G943" s="141"/>
      <c r="H943" s="182"/>
      <c r="I943" s="182"/>
      <c r="J943" s="182"/>
      <c r="K943" s="182"/>
      <c r="L943" s="145">
        <f t="shared" si="771"/>
        <v>0</v>
      </c>
      <c r="M943" s="146">
        <f t="shared" si="772"/>
        <v>0</v>
      </c>
      <c r="N943" s="147">
        <f>+IF(OR($Q943=Parametres!$G$2,$Q943=Parametres!$G$3),I943,C943)</f>
        <v>0</v>
      </c>
      <c r="O943" s="147">
        <f>+IF(OR($Q943=Parametres!$G$2,$Q943=Parametres!$G$3),J943,D943)</f>
        <v>0</v>
      </c>
      <c r="P943" s="147">
        <f>+IF(OR($Q943=Parametres!$G$2,$Q943=Parametres!$G$3),K943,E943)</f>
        <v>0</v>
      </c>
      <c r="Q943" s="146">
        <f t="shared" ref="Q943:S943" si="949">+F943</f>
        <v>0</v>
      </c>
      <c r="R943" s="145">
        <f t="shared" si="949"/>
        <v>0</v>
      </c>
      <c r="S943" s="146">
        <f t="shared" si="949"/>
        <v>0</v>
      </c>
      <c r="T943" s="150" t="e">
        <f>+VLOOKUP($L943,Data_Validation!$A:$D,1,0)</f>
        <v>#N/A</v>
      </c>
      <c r="U943" s="150" t="e">
        <f>+VLOOKUP($L943,Data_Validation!$A:$D,3,0)</f>
        <v>#N/A</v>
      </c>
      <c r="V943" s="150" t="e">
        <f>+VLOOKUP($L943,Data_Validation!$A:$D,4,0)</f>
        <v>#N/A</v>
      </c>
      <c r="W943" s="150" t="e">
        <f>+VLOOKUP($L943,Data_Validation!$A:$E,5,0)</f>
        <v>#N/A</v>
      </c>
      <c r="X943" s="150" t="e">
        <f>+VLOOKUP($L943,Data_Validation!$A:$F,6,0)</f>
        <v>#N/A</v>
      </c>
    </row>
    <row r="944" spans="1:24" ht="15.75" customHeight="1">
      <c r="A944" s="141"/>
      <c r="B944" s="141"/>
      <c r="C944" s="151"/>
      <c r="D944" s="151"/>
      <c r="E944" s="151"/>
      <c r="F944" s="141"/>
      <c r="G944" s="141"/>
      <c r="H944" s="182"/>
      <c r="I944" s="182"/>
      <c r="J944" s="182"/>
      <c r="K944" s="182"/>
      <c r="L944" s="145">
        <f t="shared" si="771"/>
        <v>0</v>
      </c>
      <c r="M944" s="146">
        <f t="shared" si="772"/>
        <v>0</v>
      </c>
      <c r="N944" s="147">
        <f>+IF(OR($Q944=Parametres!$G$2,$Q944=Parametres!$G$3),I944,C944)</f>
        <v>0</v>
      </c>
      <c r="O944" s="147">
        <f>+IF(OR($Q944=Parametres!$G$2,$Q944=Parametres!$G$3),J944,D944)</f>
        <v>0</v>
      </c>
      <c r="P944" s="147">
        <f>+IF(OR($Q944=Parametres!$G$2,$Q944=Parametres!$G$3),K944,E944)</f>
        <v>0</v>
      </c>
      <c r="Q944" s="146">
        <f t="shared" ref="Q944:S944" si="950">+F944</f>
        <v>0</v>
      </c>
      <c r="R944" s="145">
        <f t="shared" si="950"/>
        <v>0</v>
      </c>
      <c r="S944" s="146">
        <f t="shared" si="950"/>
        <v>0</v>
      </c>
      <c r="T944" s="150" t="e">
        <f>+VLOOKUP($L944,Data_Validation!$A:$D,1,0)</f>
        <v>#N/A</v>
      </c>
      <c r="U944" s="150" t="e">
        <f>+VLOOKUP($L944,Data_Validation!$A:$D,3,0)</f>
        <v>#N/A</v>
      </c>
      <c r="V944" s="150" t="e">
        <f>+VLOOKUP($L944,Data_Validation!$A:$D,4,0)</f>
        <v>#N/A</v>
      </c>
      <c r="W944" s="150" t="e">
        <f>+VLOOKUP($L944,Data_Validation!$A:$E,5,0)</f>
        <v>#N/A</v>
      </c>
      <c r="X944" s="150" t="e">
        <f>+VLOOKUP($L944,Data_Validation!$A:$F,6,0)</f>
        <v>#N/A</v>
      </c>
    </row>
    <row r="945" spans="1:24" ht="15.75" customHeight="1">
      <c r="A945" s="141"/>
      <c r="B945" s="141"/>
      <c r="C945" s="151"/>
      <c r="D945" s="151"/>
      <c r="E945" s="151"/>
      <c r="F945" s="141"/>
      <c r="G945" s="141"/>
      <c r="H945" s="182"/>
      <c r="I945" s="182"/>
      <c r="J945" s="182"/>
      <c r="K945" s="182"/>
      <c r="L945" s="145">
        <f t="shared" si="771"/>
        <v>0</v>
      </c>
      <c r="M945" s="146">
        <f t="shared" si="772"/>
        <v>0</v>
      </c>
      <c r="N945" s="147">
        <f>+IF(OR($Q945=Parametres!$G$2,$Q945=Parametres!$G$3),I945,C945)</f>
        <v>0</v>
      </c>
      <c r="O945" s="147">
        <f>+IF(OR($Q945=Parametres!$G$2,$Q945=Parametres!$G$3),J945,D945)</f>
        <v>0</v>
      </c>
      <c r="P945" s="147">
        <f>+IF(OR($Q945=Parametres!$G$2,$Q945=Parametres!$G$3),K945,E945)</f>
        <v>0</v>
      </c>
      <c r="Q945" s="146">
        <f t="shared" ref="Q945:S945" si="951">+F945</f>
        <v>0</v>
      </c>
      <c r="R945" s="145">
        <f t="shared" si="951"/>
        <v>0</v>
      </c>
      <c r="S945" s="146">
        <f t="shared" si="951"/>
        <v>0</v>
      </c>
      <c r="T945" s="150" t="e">
        <f>+VLOOKUP($L945,Data_Validation!$A:$D,1,0)</f>
        <v>#N/A</v>
      </c>
      <c r="U945" s="150" t="e">
        <f>+VLOOKUP($L945,Data_Validation!$A:$D,3,0)</f>
        <v>#N/A</v>
      </c>
      <c r="V945" s="150" t="e">
        <f>+VLOOKUP($L945,Data_Validation!$A:$D,4,0)</f>
        <v>#N/A</v>
      </c>
      <c r="W945" s="150" t="e">
        <f>+VLOOKUP($L945,Data_Validation!$A:$E,5,0)</f>
        <v>#N/A</v>
      </c>
      <c r="X945" s="150" t="e">
        <f>+VLOOKUP($L945,Data_Validation!$A:$F,6,0)</f>
        <v>#N/A</v>
      </c>
    </row>
    <row r="946" spans="1:24" ht="15.75" customHeight="1">
      <c r="A946" s="141"/>
      <c r="B946" s="141"/>
      <c r="C946" s="151"/>
      <c r="D946" s="151"/>
      <c r="E946" s="151"/>
      <c r="F946" s="141"/>
      <c r="G946" s="141"/>
      <c r="H946" s="182"/>
      <c r="I946" s="182"/>
      <c r="J946" s="182"/>
      <c r="K946" s="182"/>
      <c r="L946" s="145">
        <f t="shared" si="771"/>
        <v>0</v>
      </c>
      <c r="M946" s="146">
        <f t="shared" si="772"/>
        <v>0</v>
      </c>
      <c r="N946" s="147">
        <f>+IF(OR($Q946=Parametres!$G$2,$Q946=Parametres!$G$3),I946,C946)</f>
        <v>0</v>
      </c>
      <c r="O946" s="147">
        <f>+IF(OR($Q946=Parametres!$G$2,$Q946=Parametres!$G$3),J946,D946)</f>
        <v>0</v>
      </c>
      <c r="P946" s="147">
        <f>+IF(OR($Q946=Parametres!$G$2,$Q946=Parametres!$G$3),K946,E946)</f>
        <v>0</v>
      </c>
      <c r="Q946" s="146">
        <f t="shared" ref="Q946:S946" si="952">+F946</f>
        <v>0</v>
      </c>
      <c r="R946" s="145">
        <f t="shared" si="952"/>
        <v>0</v>
      </c>
      <c r="S946" s="146">
        <f t="shared" si="952"/>
        <v>0</v>
      </c>
      <c r="T946" s="150" t="e">
        <f>+VLOOKUP($L946,Data_Validation!$A:$D,1,0)</f>
        <v>#N/A</v>
      </c>
      <c r="U946" s="150" t="e">
        <f>+VLOOKUP($L946,Data_Validation!$A:$D,3,0)</f>
        <v>#N/A</v>
      </c>
      <c r="V946" s="150" t="e">
        <f>+VLOOKUP($L946,Data_Validation!$A:$D,4,0)</f>
        <v>#N/A</v>
      </c>
      <c r="W946" s="150" t="e">
        <f>+VLOOKUP($L946,Data_Validation!$A:$E,5,0)</f>
        <v>#N/A</v>
      </c>
      <c r="X946" s="150" t="e">
        <f>+VLOOKUP($L946,Data_Validation!$A:$F,6,0)</f>
        <v>#N/A</v>
      </c>
    </row>
    <row r="947" spans="1:24" ht="15.75" customHeight="1">
      <c r="A947" s="141"/>
      <c r="B947" s="141"/>
      <c r="C947" s="151"/>
      <c r="D947" s="151"/>
      <c r="E947" s="151"/>
      <c r="F947" s="141"/>
      <c r="G947" s="141"/>
      <c r="H947" s="182"/>
      <c r="I947" s="182"/>
      <c r="J947" s="182"/>
      <c r="K947" s="182"/>
      <c r="L947" s="145">
        <f t="shared" si="771"/>
        <v>0</v>
      </c>
      <c r="M947" s="146">
        <f t="shared" si="772"/>
        <v>0</v>
      </c>
      <c r="N947" s="147">
        <f>+IF(OR($Q947=Parametres!$G$2,$Q947=Parametres!$G$3),I947,C947)</f>
        <v>0</v>
      </c>
      <c r="O947" s="147">
        <f>+IF(OR($Q947=Parametres!$G$2,$Q947=Parametres!$G$3),J947,D947)</f>
        <v>0</v>
      </c>
      <c r="P947" s="147">
        <f>+IF(OR($Q947=Parametres!$G$2,$Q947=Parametres!$G$3),K947,E947)</f>
        <v>0</v>
      </c>
      <c r="Q947" s="146">
        <f t="shared" ref="Q947:S947" si="953">+F947</f>
        <v>0</v>
      </c>
      <c r="R947" s="145">
        <f t="shared" si="953"/>
        <v>0</v>
      </c>
      <c r="S947" s="146">
        <f t="shared" si="953"/>
        <v>0</v>
      </c>
      <c r="T947" s="150" t="e">
        <f>+VLOOKUP($L947,Data_Validation!$A:$D,1,0)</f>
        <v>#N/A</v>
      </c>
      <c r="U947" s="150" t="e">
        <f>+VLOOKUP($L947,Data_Validation!$A:$D,3,0)</f>
        <v>#N/A</v>
      </c>
      <c r="V947" s="150" t="e">
        <f>+VLOOKUP($L947,Data_Validation!$A:$D,4,0)</f>
        <v>#N/A</v>
      </c>
      <c r="W947" s="150" t="e">
        <f>+VLOOKUP($L947,Data_Validation!$A:$E,5,0)</f>
        <v>#N/A</v>
      </c>
      <c r="X947" s="150" t="e">
        <f>+VLOOKUP($L947,Data_Validation!$A:$F,6,0)</f>
        <v>#N/A</v>
      </c>
    </row>
    <row r="948" spans="1:24" ht="15.75" customHeight="1">
      <c r="A948" s="141"/>
      <c r="B948" s="141"/>
      <c r="C948" s="151"/>
      <c r="D948" s="151"/>
      <c r="E948" s="151"/>
      <c r="F948" s="141"/>
      <c r="G948" s="141"/>
      <c r="H948" s="182"/>
      <c r="I948" s="182"/>
      <c r="J948" s="182"/>
      <c r="K948" s="182"/>
      <c r="L948" s="145">
        <f t="shared" si="771"/>
        <v>0</v>
      </c>
      <c r="M948" s="146">
        <f t="shared" si="772"/>
        <v>0</v>
      </c>
      <c r="N948" s="147">
        <f>+IF(OR($Q948=Parametres!$G$2,$Q948=Parametres!$G$3),I948,C948)</f>
        <v>0</v>
      </c>
      <c r="O948" s="147">
        <f>+IF(OR($Q948=Parametres!$G$2,$Q948=Parametres!$G$3),J948,D948)</f>
        <v>0</v>
      </c>
      <c r="P948" s="147">
        <f>+IF(OR($Q948=Parametres!$G$2,$Q948=Parametres!$G$3),K948,E948)</f>
        <v>0</v>
      </c>
      <c r="Q948" s="146">
        <f t="shared" ref="Q948:S948" si="954">+F948</f>
        <v>0</v>
      </c>
      <c r="R948" s="145">
        <f t="shared" si="954"/>
        <v>0</v>
      </c>
      <c r="S948" s="146">
        <f t="shared" si="954"/>
        <v>0</v>
      </c>
      <c r="T948" s="150" t="e">
        <f>+VLOOKUP($L948,Data_Validation!$A:$D,1,0)</f>
        <v>#N/A</v>
      </c>
      <c r="U948" s="150" t="e">
        <f>+VLOOKUP($L948,Data_Validation!$A:$D,3,0)</f>
        <v>#N/A</v>
      </c>
      <c r="V948" s="150" t="e">
        <f>+VLOOKUP($L948,Data_Validation!$A:$D,4,0)</f>
        <v>#N/A</v>
      </c>
      <c r="W948" s="150" t="e">
        <f>+VLOOKUP($L948,Data_Validation!$A:$E,5,0)</f>
        <v>#N/A</v>
      </c>
      <c r="X948" s="150" t="e">
        <f>+VLOOKUP($L948,Data_Validation!$A:$F,6,0)</f>
        <v>#N/A</v>
      </c>
    </row>
    <row r="949" spans="1:24" ht="15.75" customHeight="1">
      <c r="A949" s="141"/>
      <c r="B949" s="141"/>
      <c r="C949" s="151"/>
      <c r="D949" s="151"/>
      <c r="E949" s="151"/>
      <c r="F949" s="141"/>
      <c r="G949" s="141"/>
      <c r="H949" s="182"/>
      <c r="I949" s="182"/>
      <c r="J949" s="182"/>
      <c r="K949" s="182"/>
      <c r="L949" s="145">
        <f t="shared" si="771"/>
        <v>0</v>
      </c>
      <c r="M949" s="146">
        <f t="shared" si="772"/>
        <v>0</v>
      </c>
      <c r="N949" s="147">
        <f>+IF(OR($Q949=Parametres!$G$2,$Q949=Parametres!$G$3),I949,C949)</f>
        <v>0</v>
      </c>
      <c r="O949" s="147">
        <f>+IF(OR($Q949=Parametres!$G$2,$Q949=Parametres!$G$3),J949,D949)</f>
        <v>0</v>
      </c>
      <c r="P949" s="147">
        <f>+IF(OR($Q949=Parametres!$G$2,$Q949=Parametres!$G$3),K949,E949)</f>
        <v>0</v>
      </c>
      <c r="Q949" s="146">
        <f t="shared" ref="Q949:S949" si="955">+F949</f>
        <v>0</v>
      </c>
      <c r="R949" s="145">
        <f t="shared" si="955"/>
        <v>0</v>
      </c>
      <c r="S949" s="146">
        <f t="shared" si="955"/>
        <v>0</v>
      </c>
      <c r="T949" s="150" t="e">
        <f>+VLOOKUP($L949,Data_Validation!$A:$D,1,0)</f>
        <v>#N/A</v>
      </c>
      <c r="U949" s="150" t="e">
        <f>+VLOOKUP($L949,Data_Validation!$A:$D,3,0)</f>
        <v>#N/A</v>
      </c>
      <c r="V949" s="150" t="e">
        <f>+VLOOKUP($L949,Data_Validation!$A:$D,4,0)</f>
        <v>#N/A</v>
      </c>
      <c r="W949" s="150" t="e">
        <f>+VLOOKUP($L949,Data_Validation!$A:$E,5,0)</f>
        <v>#N/A</v>
      </c>
      <c r="X949" s="150" t="e">
        <f>+VLOOKUP($L949,Data_Validation!$A:$F,6,0)</f>
        <v>#N/A</v>
      </c>
    </row>
    <row r="950" spans="1:24" ht="15.75" customHeight="1">
      <c r="A950" s="141"/>
      <c r="B950" s="141"/>
      <c r="C950" s="151"/>
      <c r="D950" s="151"/>
      <c r="E950" s="151"/>
      <c r="F950" s="141"/>
      <c r="G950" s="141"/>
      <c r="H950" s="182"/>
      <c r="I950" s="182"/>
      <c r="J950" s="182"/>
      <c r="K950" s="182"/>
      <c r="L950" s="145">
        <f t="shared" si="771"/>
        <v>0</v>
      </c>
      <c r="M950" s="146">
        <f t="shared" si="772"/>
        <v>0</v>
      </c>
      <c r="N950" s="147">
        <f>+IF(OR($Q950=Parametres!$G$2,$Q950=Parametres!$G$3),I950,C950)</f>
        <v>0</v>
      </c>
      <c r="O950" s="147">
        <f>+IF(OR($Q950=Parametres!$G$2,$Q950=Parametres!$G$3),J950,D950)</f>
        <v>0</v>
      </c>
      <c r="P950" s="147">
        <f>+IF(OR($Q950=Parametres!$G$2,$Q950=Parametres!$G$3),K950,E950)</f>
        <v>0</v>
      </c>
      <c r="Q950" s="146">
        <f t="shared" ref="Q950:S950" si="956">+F950</f>
        <v>0</v>
      </c>
      <c r="R950" s="145">
        <f t="shared" si="956"/>
        <v>0</v>
      </c>
      <c r="S950" s="146">
        <f t="shared" si="956"/>
        <v>0</v>
      </c>
      <c r="T950" s="150" t="e">
        <f>+VLOOKUP($L950,Data_Validation!$A:$D,1,0)</f>
        <v>#N/A</v>
      </c>
      <c r="U950" s="150" t="e">
        <f>+VLOOKUP($L950,Data_Validation!$A:$D,3,0)</f>
        <v>#N/A</v>
      </c>
      <c r="V950" s="150" t="e">
        <f>+VLOOKUP($L950,Data_Validation!$A:$D,4,0)</f>
        <v>#N/A</v>
      </c>
      <c r="W950" s="150" t="e">
        <f>+VLOOKUP($L950,Data_Validation!$A:$E,5,0)</f>
        <v>#N/A</v>
      </c>
      <c r="X950" s="150" t="e">
        <f>+VLOOKUP($L950,Data_Validation!$A:$F,6,0)</f>
        <v>#N/A</v>
      </c>
    </row>
    <row r="951" spans="1:24" ht="15.75" customHeight="1">
      <c r="A951" s="141"/>
      <c r="B951" s="141"/>
      <c r="C951" s="151"/>
      <c r="D951" s="151"/>
      <c r="E951" s="151"/>
      <c r="F951" s="141"/>
      <c r="G951" s="141"/>
      <c r="H951" s="182"/>
      <c r="I951" s="182"/>
      <c r="J951" s="182"/>
      <c r="K951" s="182"/>
      <c r="L951" s="145">
        <f t="shared" si="771"/>
        <v>0</v>
      </c>
      <c r="M951" s="146">
        <f t="shared" si="772"/>
        <v>0</v>
      </c>
      <c r="N951" s="147">
        <f>+IF(OR($Q951=Parametres!$G$2,$Q951=Parametres!$G$3),I951,C951)</f>
        <v>0</v>
      </c>
      <c r="O951" s="147">
        <f>+IF(OR($Q951=Parametres!$G$2,$Q951=Parametres!$G$3),J951,D951)</f>
        <v>0</v>
      </c>
      <c r="P951" s="147">
        <f>+IF(OR($Q951=Parametres!$G$2,$Q951=Parametres!$G$3),K951,E951)</f>
        <v>0</v>
      </c>
      <c r="Q951" s="146">
        <f t="shared" ref="Q951:S951" si="957">+F951</f>
        <v>0</v>
      </c>
      <c r="R951" s="145">
        <f t="shared" si="957"/>
        <v>0</v>
      </c>
      <c r="S951" s="146">
        <f t="shared" si="957"/>
        <v>0</v>
      </c>
      <c r="T951" s="150" t="e">
        <f>+VLOOKUP($L951,Data_Validation!$A:$D,1,0)</f>
        <v>#N/A</v>
      </c>
      <c r="U951" s="150" t="e">
        <f>+VLOOKUP($L951,Data_Validation!$A:$D,3,0)</f>
        <v>#N/A</v>
      </c>
      <c r="V951" s="150" t="e">
        <f>+VLOOKUP($L951,Data_Validation!$A:$D,4,0)</f>
        <v>#N/A</v>
      </c>
      <c r="W951" s="150" t="e">
        <f>+VLOOKUP($L951,Data_Validation!$A:$E,5,0)</f>
        <v>#N/A</v>
      </c>
      <c r="X951" s="150" t="e">
        <f>+VLOOKUP($L951,Data_Validation!$A:$F,6,0)</f>
        <v>#N/A</v>
      </c>
    </row>
    <row r="952" spans="1:24" ht="15.75" customHeight="1">
      <c r="A952" s="141"/>
      <c r="B952" s="141"/>
      <c r="C952" s="151"/>
      <c r="D952" s="151"/>
      <c r="E952" s="151"/>
      <c r="F952" s="141"/>
      <c r="G952" s="141"/>
      <c r="H952" s="182"/>
      <c r="I952" s="182"/>
      <c r="J952" s="182"/>
      <c r="K952" s="182"/>
      <c r="L952" s="145">
        <f t="shared" si="771"/>
        <v>0</v>
      </c>
      <c r="M952" s="146">
        <f t="shared" si="772"/>
        <v>0</v>
      </c>
      <c r="N952" s="147">
        <f>+IF(OR($Q952=Parametres!$G$2,$Q952=Parametres!$G$3),I952,C952)</f>
        <v>0</v>
      </c>
      <c r="O952" s="147">
        <f>+IF(OR($Q952=Parametres!$G$2,$Q952=Parametres!$G$3),J952,D952)</f>
        <v>0</v>
      </c>
      <c r="P952" s="147">
        <f>+IF(OR($Q952=Parametres!$G$2,$Q952=Parametres!$G$3),K952,E952)</f>
        <v>0</v>
      </c>
      <c r="Q952" s="146">
        <f t="shared" ref="Q952:S952" si="958">+F952</f>
        <v>0</v>
      </c>
      <c r="R952" s="145">
        <f t="shared" si="958"/>
        <v>0</v>
      </c>
      <c r="S952" s="146">
        <f t="shared" si="958"/>
        <v>0</v>
      </c>
      <c r="T952" s="150" t="e">
        <f>+VLOOKUP($L952,Data_Validation!$A:$D,1,0)</f>
        <v>#N/A</v>
      </c>
      <c r="U952" s="150" t="e">
        <f>+VLOOKUP($L952,Data_Validation!$A:$D,3,0)</f>
        <v>#N/A</v>
      </c>
      <c r="V952" s="150" t="e">
        <f>+VLOOKUP($L952,Data_Validation!$A:$D,4,0)</f>
        <v>#N/A</v>
      </c>
      <c r="W952" s="150" t="e">
        <f>+VLOOKUP($L952,Data_Validation!$A:$E,5,0)</f>
        <v>#N/A</v>
      </c>
      <c r="X952" s="150" t="e">
        <f>+VLOOKUP($L952,Data_Validation!$A:$F,6,0)</f>
        <v>#N/A</v>
      </c>
    </row>
    <row r="953" spans="1:24" ht="15.75" customHeight="1">
      <c r="A953" s="141"/>
      <c r="B953" s="141"/>
      <c r="C953" s="151"/>
      <c r="D953" s="151"/>
      <c r="E953" s="151"/>
      <c r="F953" s="141"/>
      <c r="G953" s="141"/>
      <c r="H953" s="182"/>
      <c r="I953" s="182"/>
      <c r="J953" s="182"/>
      <c r="K953" s="182"/>
      <c r="L953" s="145">
        <f t="shared" si="771"/>
        <v>0</v>
      </c>
      <c r="M953" s="146">
        <f t="shared" si="772"/>
        <v>0</v>
      </c>
      <c r="N953" s="147">
        <f>+IF(OR($Q953=Parametres!$G$2,$Q953=Parametres!$G$3),I953,C953)</f>
        <v>0</v>
      </c>
      <c r="O953" s="147">
        <f>+IF(OR($Q953=Parametres!$G$2,$Q953=Parametres!$G$3),J953,D953)</f>
        <v>0</v>
      </c>
      <c r="P953" s="147">
        <f>+IF(OR($Q953=Parametres!$G$2,$Q953=Parametres!$G$3),K953,E953)</f>
        <v>0</v>
      </c>
      <c r="Q953" s="146">
        <f t="shared" ref="Q953:S953" si="959">+F953</f>
        <v>0</v>
      </c>
      <c r="R953" s="145">
        <f t="shared" si="959"/>
        <v>0</v>
      </c>
      <c r="S953" s="146">
        <f t="shared" si="959"/>
        <v>0</v>
      </c>
      <c r="T953" s="150" t="e">
        <f>+VLOOKUP($L953,Data_Validation!$A:$D,1,0)</f>
        <v>#N/A</v>
      </c>
      <c r="U953" s="150" t="e">
        <f>+VLOOKUP($L953,Data_Validation!$A:$D,3,0)</f>
        <v>#N/A</v>
      </c>
      <c r="V953" s="150" t="e">
        <f>+VLOOKUP($L953,Data_Validation!$A:$D,4,0)</f>
        <v>#N/A</v>
      </c>
      <c r="W953" s="150" t="e">
        <f>+VLOOKUP($L953,Data_Validation!$A:$E,5,0)</f>
        <v>#N/A</v>
      </c>
      <c r="X953" s="150" t="e">
        <f>+VLOOKUP($L953,Data_Validation!$A:$F,6,0)</f>
        <v>#N/A</v>
      </c>
    </row>
    <row r="954" spans="1:24" ht="15.75" customHeight="1">
      <c r="A954" s="141"/>
      <c r="B954" s="141"/>
      <c r="C954" s="151"/>
      <c r="D954" s="151"/>
      <c r="E954" s="151"/>
      <c r="F954" s="141"/>
      <c r="G954" s="141"/>
      <c r="H954" s="182"/>
      <c r="I954" s="182"/>
      <c r="J954" s="182"/>
      <c r="K954" s="182"/>
      <c r="L954" s="145">
        <f t="shared" si="771"/>
        <v>0</v>
      </c>
      <c r="M954" s="146">
        <f t="shared" si="772"/>
        <v>0</v>
      </c>
      <c r="N954" s="147">
        <f>+IF(OR($Q954=Parametres!$G$2,$Q954=Parametres!$G$3),I954,C954)</f>
        <v>0</v>
      </c>
      <c r="O954" s="147">
        <f>+IF(OR($Q954=Parametres!$G$2,$Q954=Parametres!$G$3),J954,D954)</f>
        <v>0</v>
      </c>
      <c r="P954" s="147">
        <f>+IF(OR($Q954=Parametres!$G$2,$Q954=Parametres!$G$3),K954,E954)</f>
        <v>0</v>
      </c>
      <c r="Q954" s="146">
        <f t="shared" ref="Q954:S954" si="960">+F954</f>
        <v>0</v>
      </c>
      <c r="R954" s="145">
        <f t="shared" si="960"/>
        <v>0</v>
      </c>
      <c r="S954" s="146">
        <f t="shared" si="960"/>
        <v>0</v>
      </c>
      <c r="T954" s="150" t="e">
        <f>+VLOOKUP($L954,Data_Validation!$A:$D,1,0)</f>
        <v>#N/A</v>
      </c>
      <c r="U954" s="150" t="e">
        <f>+VLOOKUP($L954,Data_Validation!$A:$D,3,0)</f>
        <v>#N/A</v>
      </c>
      <c r="V954" s="150" t="e">
        <f>+VLOOKUP($L954,Data_Validation!$A:$D,4,0)</f>
        <v>#N/A</v>
      </c>
      <c r="W954" s="150" t="e">
        <f>+VLOOKUP($L954,Data_Validation!$A:$E,5,0)</f>
        <v>#N/A</v>
      </c>
      <c r="X954" s="150" t="e">
        <f>+VLOOKUP($L954,Data_Validation!$A:$F,6,0)</f>
        <v>#N/A</v>
      </c>
    </row>
    <row r="955" spans="1:24" ht="15.75" customHeight="1">
      <c r="A955" s="141"/>
      <c r="B955" s="141"/>
      <c r="C955" s="151"/>
      <c r="D955" s="151"/>
      <c r="E955" s="151"/>
      <c r="F955" s="141"/>
      <c r="G955" s="141"/>
      <c r="H955" s="182"/>
      <c r="I955" s="182"/>
      <c r="J955" s="182"/>
      <c r="K955" s="182"/>
      <c r="L955" s="145">
        <f t="shared" si="771"/>
        <v>0</v>
      </c>
      <c r="M955" s="146">
        <f t="shared" si="772"/>
        <v>0</v>
      </c>
      <c r="N955" s="147">
        <f>+IF(OR($Q955=Parametres!$G$2,$Q955=Parametres!$G$3),I955,C955)</f>
        <v>0</v>
      </c>
      <c r="O955" s="147">
        <f>+IF(OR($Q955=Parametres!$G$2,$Q955=Parametres!$G$3),J955,D955)</f>
        <v>0</v>
      </c>
      <c r="P955" s="147">
        <f>+IF(OR($Q955=Parametres!$G$2,$Q955=Parametres!$G$3),K955,E955)</f>
        <v>0</v>
      </c>
      <c r="Q955" s="146">
        <f t="shared" ref="Q955:S955" si="961">+F955</f>
        <v>0</v>
      </c>
      <c r="R955" s="145">
        <f t="shared" si="961"/>
        <v>0</v>
      </c>
      <c r="S955" s="146">
        <f t="shared" si="961"/>
        <v>0</v>
      </c>
      <c r="T955" s="150" t="e">
        <f>+VLOOKUP($L955,Data_Validation!$A:$D,1,0)</f>
        <v>#N/A</v>
      </c>
      <c r="U955" s="150" t="e">
        <f>+VLOOKUP($L955,Data_Validation!$A:$D,3,0)</f>
        <v>#N/A</v>
      </c>
      <c r="V955" s="150" t="e">
        <f>+VLOOKUP($L955,Data_Validation!$A:$D,4,0)</f>
        <v>#N/A</v>
      </c>
      <c r="W955" s="150" t="e">
        <f>+VLOOKUP($L955,Data_Validation!$A:$E,5,0)</f>
        <v>#N/A</v>
      </c>
      <c r="X955" s="150" t="e">
        <f>+VLOOKUP($L955,Data_Validation!$A:$F,6,0)</f>
        <v>#N/A</v>
      </c>
    </row>
    <row r="956" spans="1:24" ht="15.75" customHeight="1">
      <c r="A956" s="141"/>
      <c r="B956" s="141"/>
      <c r="C956" s="151"/>
      <c r="D956" s="151"/>
      <c r="E956" s="151"/>
      <c r="F956" s="141"/>
      <c r="G956" s="141"/>
      <c r="H956" s="182"/>
      <c r="I956" s="182"/>
      <c r="J956" s="182"/>
      <c r="K956" s="182"/>
      <c r="L956" s="145">
        <f t="shared" si="771"/>
        <v>0</v>
      </c>
      <c r="M956" s="146">
        <f t="shared" si="772"/>
        <v>0</v>
      </c>
      <c r="N956" s="147">
        <f>+IF(OR($Q956=Parametres!$G$2,$Q956=Parametres!$G$3),I956,C956)</f>
        <v>0</v>
      </c>
      <c r="O956" s="147">
        <f>+IF(OR($Q956=Parametres!$G$2,$Q956=Parametres!$G$3),J956,D956)</f>
        <v>0</v>
      </c>
      <c r="P956" s="147">
        <f>+IF(OR($Q956=Parametres!$G$2,$Q956=Parametres!$G$3),K956,E956)</f>
        <v>0</v>
      </c>
      <c r="Q956" s="146">
        <f t="shared" ref="Q956:S956" si="962">+F956</f>
        <v>0</v>
      </c>
      <c r="R956" s="145">
        <f t="shared" si="962"/>
        <v>0</v>
      </c>
      <c r="S956" s="146">
        <f t="shared" si="962"/>
        <v>0</v>
      </c>
      <c r="T956" s="150" t="e">
        <f>+VLOOKUP($L956,Data_Validation!$A:$D,1,0)</f>
        <v>#N/A</v>
      </c>
      <c r="U956" s="150" t="e">
        <f>+VLOOKUP($L956,Data_Validation!$A:$D,3,0)</f>
        <v>#N/A</v>
      </c>
      <c r="V956" s="150" t="e">
        <f>+VLOOKUP($L956,Data_Validation!$A:$D,4,0)</f>
        <v>#N/A</v>
      </c>
      <c r="W956" s="150" t="e">
        <f>+VLOOKUP($L956,Data_Validation!$A:$E,5,0)</f>
        <v>#N/A</v>
      </c>
      <c r="X956" s="150" t="e">
        <f>+VLOOKUP($L956,Data_Validation!$A:$F,6,0)</f>
        <v>#N/A</v>
      </c>
    </row>
    <row r="957" spans="1:24" ht="15.75" customHeight="1">
      <c r="A957" s="141"/>
      <c r="B957" s="141"/>
      <c r="C957" s="151"/>
      <c r="D957" s="151"/>
      <c r="E957" s="151"/>
      <c r="F957" s="141"/>
      <c r="G957" s="141"/>
      <c r="H957" s="182"/>
      <c r="I957" s="182"/>
      <c r="J957" s="182"/>
      <c r="K957" s="182"/>
      <c r="L957" s="145">
        <f t="shared" si="771"/>
        <v>0</v>
      </c>
      <c r="M957" s="146">
        <f t="shared" si="772"/>
        <v>0</v>
      </c>
      <c r="N957" s="147">
        <f>+IF(OR($Q957=Parametres!$G$2,$Q957=Parametres!$G$3),I957,C957)</f>
        <v>0</v>
      </c>
      <c r="O957" s="147">
        <f>+IF(OR($Q957=Parametres!$G$2,$Q957=Parametres!$G$3),J957,D957)</f>
        <v>0</v>
      </c>
      <c r="P957" s="147">
        <f>+IF(OR($Q957=Parametres!$G$2,$Q957=Parametres!$G$3),K957,E957)</f>
        <v>0</v>
      </c>
      <c r="Q957" s="146">
        <f t="shared" ref="Q957:S957" si="963">+F957</f>
        <v>0</v>
      </c>
      <c r="R957" s="145">
        <f t="shared" si="963"/>
        <v>0</v>
      </c>
      <c r="S957" s="146">
        <f t="shared" si="963"/>
        <v>0</v>
      </c>
      <c r="T957" s="150" t="e">
        <f>+VLOOKUP($L957,Data_Validation!$A:$D,1,0)</f>
        <v>#N/A</v>
      </c>
      <c r="U957" s="150" t="e">
        <f>+VLOOKUP($L957,Data_Validation!$A:$D,3,0)</f>
        <v>#N/A</v>
      </c>
      <c r="V957" s="150" t="e">
        <f>+VLOOKUP($L957,Data_Validation!$A:$D,4,0)</f>
        <v>#N/A</v>
      </c>
      <c r="W957" s="150" t="e">
        <f>+VLOOKUP($L957,Data_Validation!$A:$E,5,0)</f>
        <v>#N/A</v>
      </c>
      <c r="X957" s="150" t="e">
        <f>+VLOOKUP($L957,Data_Validation!$A:$F,6,0)</f>
        <v>#N/A</v>
      </c>
    </row>
    <row r="958" spans="1:24" ht="15.75" customHeight="1">
      <c r="A958" s="141"/>
      <c r="B958" s="141"/>
      <c r="C958" s="151"/>
      <c r="D958" s="151"/>
      <c r="E958" s="151"/>
      <c r="F958" s="141"/>
      <c r="G958" s="141"/>
      <c r="H958" s="182"/>
      <c r="I958" s="182"/>
      <c r="J958" s="182"/>
      <c r="K958" s="182"/>
      <c r="L958" s="145">
        <f t="shared" si="771"/>
        <v>0</v>
      </c>
      <c r="M958" s="146">
        <f t="shared" si="772"/>
        <v>0</v>
      </c>
      <c r="N958" s="147">
        <f>+IF(OR($Q958=Parametres!$G$2,$Q958=Parametres!$G$3),I958,C958)</f>
        <v>0</v>
      </c>
      <c r="O958" s="147">
        <f>+IF(OR($Q958=Parametres!$G$2,$Q958=Parametres!$G$3),J958,D958)</f>
        <v>0</v>
      </c>
      <c r="P958" s="147">
        <f>+IF(OR($Q958=Parametres!$G$2,$Q958=Parametres!$G$3),K958,E958)</f>
        <v>0</v>
      </c>
      <c r="Q958" s="146">
        <f t="shared" ref="Q958:S958" si="964">+F958</f>
        <v>0</v>
      </c>
      <c r="R958" s="145">
        <f t="shared" si="964"/>
        <v>0</v>
      </c>
      <c r="S958" s="146">
        <f t="shared" si="964"/>
        <v>0</v>
      </c>
      <c r="T958" s="150" t="e">
        <f>+VLOOKUP($L958,Data_Validation!$A:$D,1,0)</f>
        <v>#N/A</v>
      </c>
      <c r="U958" s="150" t="e">
        <f>+VLOOKUP($L958,Data_Validation!$A:$D,3,0)</f>
        <v>#N/A</v>
      </c>
      <c r="V958" s="150" t="e">
        <f>+VLOOKUP($L958,Data_Validation!$A:$D,4,0)</f>
        <v>#N/A</v>
      </c>
      <c r="W958" s="150" t="e">
        <f>+VLOOKUP($L958,Data_Validation!$A:$E,5,0)</f>
        <v>#N/A</v>
      </c>
      <c r="X958" s="150" t="e">
        <f>+VLOOKUP($L958,Data_Validation!$A:$F,6,0)</f>
        <v>#N/A</v>
      </c>
    </row>
    <row r="959" spans="1:24" ht="15.75" customHeight="1">
      <c r="A959" s="141"/>
      <c r="B959" s="141"/>
      <c r="C959" s="151"/>
      <c r="D959" s="151"/>
      <c r="E959" s="151"/>
      <c r="F959" s="141"/>
      <c r="G959" s="141"/>
      <c r="H959" s="182"/>
      <c r="I959" s="182"/>
      <c r="J959" s="182"/>
      <c r="K959" s="182"/>
      <c r="L959" s="145">
        <f t="shared" si="771"/>
        <v>0</v>
      </c>
      <c r="M959" s="146">
        <f t="shared" si="772"/>
        <v>0</v>
      </c>
      <c r="N959" s="147">
        <f>+IF(OR($Q959=Parametres!$G$2,$Q959=Parametres!$G$3),I959,C959)</f>
        <v>0</v>
      </c>
      <c r="O959" s="147">
        <f>+IF(OR($Q959=Parametres!$G$2,$Q959=Parametres!$G$3),J959,D959)</f>
        <v>0</v>
      </c>
      <c r="P959" s="147">
        <f>+IF(OR($Q959=Parametres!$G$2,$Q959=Parametres!$G$3),K959,E959)</f>
        <v>0</v>
      </c>
      <c r="Q959" s="146">
        <f t="shared" ref="Q959:S959" si="965">+F959</f>
        <v>0</v>
      </c>
      <c r="R959" s="145">
        <f t="shared" si="965"/>
        <v>0</v>
      </c>
      <c r="S959" s="146">
        <f t="shared" si="965"/>
        <v>0</v>
      </c>
      <c r="T959" s="150" t="e">
        <f>+VLOOKUP($L959,Data_Validation!$A:$D,1,0)</f>
        <v>#N/A</v>
      </c>
      <c r="U959" s="150" t="e">
        <f>+VLOOKUP($L959,Data_Validation!$A:$D,3,0)</f>
        <v>#N/A</v>
      </c>
      <c r="V959" s="150" t="e">
        <f>+VLOOKUP($L959,Data_Validation!$A:$D,4,0)</f>
        <v>#N/A</v>
      </c>
      <c r="W959" s="150" t="e">
        <f>+VLOOKUP($L959,Data_Validation!$A:$E,5,0)</f>
        <v>#N/A</v>
      </c>
      <c r="X959" s="150" t="e">
        <f>+VLOOKUP($L959,Data_Validation!$A:$F,6,0)</f>
        <v>#N/A</v>
      </c>
    </row>
    <row r="960" spans="1:24" ht="15.75" customHeight="1">
      <c r="A960" s="141"/>
      <c r="B960" s="141"/>
      <c r="C960" s="151"/>
      <c r="D960" s="151"/>
      <c r="E960" s="151"/>
      <c r="F960" s="141"/>
      <c r="G960" s="141"/>
      <c r="H960" s="182"/>
      <c r="I960" s="182"/>
      <c r="J960" s="182"/>
      <c r="K960" s="182"/>
      <c r="L960" s="145">
        <f t="shared" si="771"/>
        <v>0</v>
      </c>
      <c r="M960" s="146">
        <f t="shared" si="772"/>
        <v>0</v>
      </c>
      <c r="N960" s="147">
        <f>+IF(OR($Q960=Parametres!$G$2,$Q960=Parametres!$G$3),I960,C960)</f>
        <v>0</v>
      </c>
      <c r="O960" s="147">
        <f>+IF(OR($Q960=Parametres!$G$2,$Q960=Parametres!$G$3),J960,D960)</f>
        <v>0</v>
      </c>
      <c r="P960" s="147">
        <f>+IF(OR($Q960=Parametres!$G$2,$Q960=Parametres!$G$3),K960,E960)</f>
        <v>0</v>
      </c>
      <c r="Q960" s="146">
        <f t="shared" ref="Q960:S960" si="966">+F960</f>
        <v>0</v>
      </c>
      <c r="R960" s="145">
        <f t="shared" si="966"/>
        <v>0</v>
      </c>
      <c r="S960" s="146">
        <f t="shared" si="966"/>
        <v>0</v>
      </c>
      <c r="T960" s="150" t="e">
        <f>+VLOOKUP($L960,Data_Validation!$A:$D,1,0)</f>
        <v>#N/A</v>
      </c>
      <c r="U960" s="150" t="e">
        <f>+VLOOKUP($L960,Data_Validation!$A:$D,3,0)</f>
        <v>#N/A</v>
      </c>
      <c r="V960" s="150" t="e">
        <f>+VLOOKUP($L960,Data_Validation!$A:$D,4,0)</f>
        <v>#N/A</v>
      </c>
      <c r="W960" s="150" t="e">
        <f>+VLOOKUP($L960,Data_Validation!$A:$E,5,0)</f>
        <v>#N/A</v>
      </c>
      <c r="X960" s="150" t="e">
        <f>+VLOOKUP($L960,Data_Validation!$A:$F,6,0)</f>
        <v>#N/A</v>
      </c>
    </row>
    <row r="961" spans="1:24" ht="15.75" customHeight="1">
      <c r="A961" s="141"/>
      <c r="B961" s="141"/>
      <c r="C961" s="151"/>
      <c r="D961" s="151"/>
      <c r="E961" s="151"/>
      <c r="F961" s="141"/>
      <c r="G961" s="141"/>
      <c r="H961" s="182"/>
      <c r="I961" s="182"/>
      <c r="J961" s="182"/>
      <c r="K961" s="182"/>
      <c r="L961" s="145">
        <f t="shared" si="771"/>
        <v>0</v>
      </c>
      <c r="M961" s="146">
        <f t="shared" si="772"/>
        <v>0</v>
      </c>
      <c r="N961" s="147">
        <f>+IF(OR($Q961=Parametres!$G$2,$Q961=Parametres!$G$3),I961,C961)</f>
        <v>0</v>
      </c>
      <c r="O961" s="147">
        <f>+IF(OR($Q961=Parametres!$G$2,$Q961=Parametres!$G$3),J961,D961)</f>
        <v>0</v>
      </c>
      <c r="P961" s="147">
        <f>+IF(OR($Q961=Parametres!$G$2,$Q961=Parametres!$G$3),K961,E961)</f>
        <v>0</v>
      </c>
      <c r="Q961" s="146">
        <f t="shared" ref="Q961:S961" si="967">+F961</f>
        <v>0</v>
      </c>
      <c r="R961" s="145">
        <f t="shared" si="967"/>
        <v>0</v>
      </c>
      <c r="S961" s="146">
        <f t="shared" si="967"/>
        <v>0</v>
      </c>
      <c r="T961" s="150" t="e">
        <f>+VLOOKUP($L961,Data_Validation!$A:$D,1,0)</f>
        <v>#N/A</v>
      </c>
      <c r="U961" s="150" t="e">
        <f>+VLOOKUP($L961,Data_Validation!$A:$D,3,0)</f>
        <v>#N/A</v>
      </c>
      <c r="V961" s="150" t="e">
        <f>+VLOOKUP($L961,Data_Validation!$A:$D,4,0)</f>
        <v>#N/A</v>
      </c>
      <c r="W961" s="150" t="e">
        <f>+VLOOKUP($L961,Data_Validation!$A:$E,5,0)</f>
        <v>#N/A</v>
      </c>
      <c r="X961" s="150" t="e">
        <f>+VLOOKUP($L961,Data_Validation!$A:$F,6,0)</f>
        <v>#N/A</v>
      </c>
    </row>
    <row r="962" spans="1:24" ht="15.75" customHeight="1">
      <c r="A962" s="141"/>
      <c r="B962" s="141"/>
      <c r="C962" s="151"/>
      <c r="D962" s="151"/>
      <c r="E962" s="151"/>
      <c r="F962" s="141"/>
      <c r="G962" s="141"/>
      <c r="H962" s="182"/>
      <c r="I962" s="182"/>
      <c r="J962" s="182"/>
      <c r="K962" s="182"/>
      <c r="L962" s="145">
        <f t="shared" si="771"/>
        <v>0</v>
      </c>
      <c r="M962" s="146">
        <f t="shared" si="772"/>
        <v>0</v>
      </c>
      <c r="N962" s="147">
        <f>+IF(OR($Q962=Parametres!$G$2,$Q962=Parametres!$G$3),I962,C962)</f>
        <v>0</v>
      </c>
      <c r="O962" s="147">
        <f>+IF(OR($Q962=Parametres!$G$2,$Q962=Parametres!$G$3),J962,D962)</f>
        <v>0</v>
      </c>
      <c r="P962" s="147">
        <f>+IF(OR($Q962=Parametres!$G$2,$Q962=Parametres!$G$3),K962,E962)</f>
        <v>0</v>
      </c>
      <c r="Q962" s="146">
        <f t="shared" ref="Q962:S962" si="968">+F962</f>
        <v>0</v>
      </c>
      <c r="R962" s="145">
        <f t="shared" si="968"/>
        <v>0</v>
      </c>
      <c r="S962" s="146">
        <f t="shared" si="968"/>
        <v>0</v>
      </c>
      <c r="T962" s="150" t="e">
        <f>+VLOOKUP($L962,Data_Validation!$A:$D,1,0)</f>
        <v>#N/A</v>
      </c>
      <c r="U962" s="150" t="e">
        <f>+VLOOKUP($L962,Data_Validation!$A:$D,3,0)</f>
        <v>#N/A</v>
      </c>
      <c r="V962" s="150" t="e">
        <f>+VLOOKUP($L962,Data_Validation!$A:$D,4,0)</f>
        <v>#N/A</v>
      </c>
      <c r="W962" s="150" t="e">
        <f>+VLOOKUP($L962,Data_Validation!$A:$E,5,0)</f>
        <v>#N/A</v>
      </c>
      <c r="X962" s="150" t="e">
        <f>+VLOOKUP($L962,Data_Validation!$A:$F,6,0)</f>
        <v>#N/A</v>
      </c>
    </row>
    <row r="963" spans="1:24" ht="15.75" customHeight="1">
      <c r="A963" s="141"/>
      <c r="B963" s="141"/>
      <c r="C963" s="151"/>
      <c r="D963" s="151"/>
      <c r="E963" s="151"/>
      <c r="F963" s="141"/>
      <c r="G963" s="141"/>
      <c r="H963" s="182"/>
      <c r="I963" s="182"/>
      <c r="J963" s="182"/>
      <c r="K963" s="182"/>
      <c r="L963" s="145">
        <f t="shared" si="771"/>
        <v>0</v>
      </c>
      <c r="M963" s="146">
        <f t="shared" si="772"/>
        <v>0</v>
      </c>
      <c r="N963" s="147">
        <f>+IF(OR($Q963=Parametres!$G$2,$Q963=Parametres!$G$3),I963,C963)</f>
        <v>0</v>
      </c>
      <c r="O963" s="147">
        <f>+IF(OR($Q963=Parametres!$G$2,$Q963=Parametres!$G$3),J963,D963)</f>
        <v>0</v>
      </c>
      <c r="P963" s="147">
        <f>+IF(OR($Q963=Parametres!$G$2,$Q963=Parametres!$G$3),K963,E963)</f>
        <v>0</v>
      </c>
      <c r="Q963" s="146">
        <f t="shared" ref="Q963:S963" si="969">+F963</f>
        <v>0</v>
      </c>
      <c r="R963" s="145">
        <f t="shared" si="969"/>
        <v>0</v>
      </c>
      <c r="S963" s="146">
        <f t="shared" si="969"/>
        <v>0</v>
      </c>
      <c r="T963" s="150" t="e">
        <f>+VLOOKUP($L963,Data_Validation!$A:$D,1,0)</f>
        <v>#N/A</v>
      </c>
      <c r="U963" s="150" t="e">
        <f>+VLOOKUP($L963,Data_Validation!$A:$D,3,0)</f>
        <v>#N/A</v>
      </c>
      <c r="V963" s="150" t="e">
        <f>+VLOOKUP($L963,Data_Validation!$A:$D,4,0)</f>
        <v>#N/A</v>
      </c>
      <c r="W963" s="150" t="e">
        <f>+VLOOKUP($L963,Data_Validation!$A:$E,5,0)</f>
        <v>#N/A</v>
      </c>
      <c r="X963" s="150" t="e">
        <f>+VLOOKUP($L963,Data_Validation!$A:$F,6,0)</f>
        <v>#N/A</v>
      </c>
    </row>
    <row r="964" spans="1:24" ht="15.75" customHeight="1">
      <c r="A964" s="141"/>
      <c r="B964" s="141"/>
      <c r="C964" s="151"/>
      <c r="D964" s="151"/>
      <c r="E964" s="151"/>
      <c r="F964" s="141"/>
      <c r="G964" s="141"/>
      <c r="H964" s="182"/>
      <c r="I964" s="182"/>
      <c r="J964" s="182"/>
      <c r="K964" s="182"/>
      <c r="L964" s="145">
        <f t="shared" si="771"/>
        <v>0</v>
      </c>
      <c r="M964" s="146">
        <f t="shared" si="772"/>
        <v>0</v>
      </c>
      <c r="N964" s="147">
        <f>+IF(OR($Q964=Parametres!$G$2,$Q964=Parametres!$G$3),I964,C964)</f>
        <v>0</v>
      </c>
      <c r="O964" s="147">
        <f>+IF(OR($Q964=Parametres!$G$2,$Q964=Parametres!$G$3),J964,D964)</f>
        <v>0</v>
      </c>
      <c r="P964" s="147">
        <f>+IF(OR($Q964=Parametres!$G$2,$Q964=Parametres!$G$3),K964,E964)</f>
        <v>0</v>
      </c>
      <c r="Q964" s="146">
        <f t="shared" ref="Q964:S964" si="970">+F964</f>
        <v>0</v>
      </c>
      <c r="R964" s="145">
        <f t="shared" si="970"/>
        <v>0</v>
      </c>
      <c r="S964" s="146">
        <f t="shared" si="970"/>
        <v>0</v>
      </c>
      <c r="T964" s="150" t="e">
        <f>+VLOOKUP($L964,Data_Validation!$A:$D,1,0)</f>
        <v>#N/A</v>
      </c>
      <c r="U964" s="150" t="e">
        <f>+VLOOKUP($L964,Data_Validation!$A:$D,3,0)</f>
        <v>#N/A</v>
      </c>
      <c r="V964" s="150" t="e">
        <f>+VLOOKUP($L964,Data_Validation!$A:$D,4,0)</f>
        <v>#N/A</v>
      </c>
      <c r="W964" s="150" t="e">
        <f>+VLOOKUP($L964,Data_Validation!$A:$E,5,0)</f>
        <v>#N/A</v>
      </c>
      <c r="X964" s="150" t="e">
        <f>+VLOOKUP($L964,Data_Validation!$A:$F,6,0)</f>
        <v>#N/A</v>
      </c>
    </row>
    <row r="965" spans="1:24" ht="15.75" customHeight="1">
      <c r="A965" s="141"/>
      <c r="B965" s="141"/>
      <c r="C965" s="151"/>
      <c r="D965" s="151"/>
      <c r="E965" s="151"/>
      <c r="F965" s="141"/>
      <c r="G965" s="141"/>
      <c r="H965" s="182"/>
      <c r="I965" s="182"/>
      <c r="J965" s="182"/>
      <c r="K965" s="182"/>
      <c r="L965" s="145">
        <f t="shared" si="771"/>
        <v>0</v>
      </c>
      <c r="M965" s="146">
        <f t="shared" si="772"/>
        <v>0</v>
      </c>
      <c r="N965" s="147">
        <f>+IF(OR($Q965=Parametres!$G$2,$Q965=Parametres!$G$3),I965,C965)</f>
        <v>0</v>
      </c>
      <c r="O965" s="147">
        <f>+IF(OR($Q965=Parametres!$G$2,$Q965=Parametres!$G$3),J965,D965)</f>
        <v>0</v>
      </c>
      <c r="P965" s="147">
        <f>+IF(OR($Q965=Parametres!$G$2,$Q965=Parametres!$G$3),K965,E965)</f>
        <v>0</v>
      </c>
      <c r="Q965" s="146">
        <f t="shared" ref="Q965:S965" si="971">+F965</f>
        <v>0</v>
      </c>
      <c r="R965" s="145">
        <f t="shared" si="971"/>
        <v>0</v>
      </c>
      <c r="S965" s="146">
        <f t="shared" si="971"/>
        <v>0</v>
      </c>
      <c r="T965" s="150" t="e">
        <f>+VLOOKUP($L965,Data_Validation!$A:$D,1,0)</f>
        <v>#N/A</v>
      </c>
      <c r="U965" s="150" t="e">
        <f>+VLOOKUP($L965,Data_Validation!$A:$D,3,0)</f>
        <v>#N/A</v>
      </c>
      <c r="V965" s="150" t="e">
        <f>+VLOOKUP($L965,Data_Validation!$A:$D,4,0)</f>
        <v>#N/A</v>
      </c>
      <c r="W965" s="150" t="e">
        <f>+VLOOKUP($L965,Data_Validation!$A:$E,5,0)</f>
        <v>#N/A</v>
      </c>
      <c r="X965" s="150" t="e">
        <f>+VLOOKUP($L965,Data_Validation!$A:$F,6,0)</f>
        <v>#N/A</v>
      </c>
    </row>
    <row r="966" spans="1:24" ht="15.75" customHeight="1">
      <c r="A966" s="141"/>
      <c r="B966" s="141"/>
      <c r="C966" s="151"/>
      <c r="D966" s="151"/>
      <c r="E966" s="151"/>
      <c r="F966" s="141"/>
      <c r="G966" s="141"/>
      <c r="H966" s="182"/>
      <c r="I966" s="182"/>
      <c r="J966" s="182"/>
      <c r="K966" s="182"/>
      <c r="L966" s="145">
        <f t="shared" si="771"/>
        <v>0</v>
      </c>
      <c r="M966" s="146">
        <f t="shared" si="772"/>
        <v>0</v>
      </c>
      <c r="N966" s="147">
        <f>+IF(OR($Q966=Parametres!$G$2,$Q966=Parametres!$G$3),I966,C966)</f>
        <v>0</v>
      </c>
      <c r="O966" s="147">
        <f>+IF(OR($Q966=Parametres!$G$2,$Q966=Parametres!$G$3),J966,D966)</f>
        <v>0</v>
      </c>
      <c r="P966" s="147">
        <f>+IF(OR($Q966=Parametres!$G$2,$Q966=Parametres!$G$3),K966,E966)</f>
        <v>0</v>
      </c>
      <c r="Q966" s="146">
        <f t="shared" ref="Q966:S966" si="972">+F966</f>
        <v>0</v>
      </c>
      <c r="R966" s="145">
        <f t="shared" si="972"/>
        <v>0</v>
      </c>
      <c r="S966" s="146">
        <f t="shared" si="972"/>
        <v>0</v>
      </c>
      <c r="T966" s="150" t="e">
        <f>+VLOOKUP($L966,Data_Validation!$A:$D,1,0)</f>
        <v>#N/A</v>
      </c>
      <c r="U966" s="150" t="e">
        <f>+VLOOKUP($L966,Data_Validation!$A:$D,3,0)</f>
        <v>#N/A</v>
      </c>
      <c r="V966" s="150" t="e">
        <f>+VLOOKUP($L966,Data_Validation!$A:$D,4,0)</f>
        <v>#N/A</v>
      </c>
      <c r="W966" s="150" t="e">
        <f>+VLOOKUP($L966,Data_Validation!$A:$E,5,0)</f>
        <v>#N/A</v>
      </c>
      <c r="X966" s="150" t="e">
        <f>+VLOOKUP($L966,Data_Validation!$A:$F,6,0)</f>
        <v>#N/A</v>
      </c>
    </row>
    <row r="967" spans="1:24" ht="15.75" customHeight="1">
      <c r="A967" s="141"/>
      <c r="B967" s="141"/>
      <c r="C967" s="151"/>
      <c r="D967" s="151"/>
      <c r="E967" s="151"/>
      <c r="F967" s="141"/>
      <c r="G967" s="141"/>
      <c r="H967" s="182"/>
      <c r="I967" s="182"/>
      <c r="J967" s="182"/>
      <c r="K967" s="182"/>
      <c r="L967" s="145">
        <f t="shared" si="771"/>
        <v>0</v>
      </c>
      <c r="M967" s="146">
        <f t="shared" si="772"/>
        <v>0</v>
      </c>
      <c r="N967" s="147">
        <f>+IF(OR($Q967=Parametres!$G$2,$Q967=Parametres!$G$3),I967,C967)</f>
        <v>0</v>
      </c>
      <c r="O967" s="147">
        <f>+IF(OR($Q967=Parametres!$G$2,$Q967=Parametres!$G$3),J967,D967)</f>
        <v>0</v>
      </c>
      <c r="P967" s="147">
        <f>+IF(OR($Q967=Parametres!$G$2,$Q967=Parametres!$G$3),K967,E967)</f>
        <v>0</v>
      </c>
      <c r="Q967" s="146">
        <f t="shared" ref="Q967:S967" si="973">+F967</f>
        <v>0</v>
      </c>
      <c r="R967" s="145">
        <f t="shared" si="973"/>
        <v>0</v>
      </c>
      <c r="S967" s="146">
        <f t="shared" si="973"/>
        <v>0</v>
      </c>
      <c r="T967" s="150" t="e">
        <f>+VLOOKUP($L967,Data_Validation!$A:$D,1,0)</f>
        <v>#N/A</v>
      </c>
      <c r="U967" s="150" t="e">
        <f>+VLOOKUP($L967,Data_Validation!$A:$D,3,0)</f>
        <v>#N/A</v>
      </c>
      <c r="V967" s="150" t="e">
        <f>+VLOOKUP($L967,Data_Validation!$A:$D,4,0)</f>
        <v>#N/A</v>
      </c>
      <c r="W967" s="150" t="e">
        <f>+VLOOKUP($L967,Data_Validation!$A:$E,5,0)</f>
        <v>#N/A</v>
      </c>
      <c r="X967" s="150" t="e">
        <f>+VLOOKUP($L967,Data_Validation!$A:$F,6,0)</f>
        <v>#N/A</v>
      </c>
    </row>
    <row r="968" spans="1:24" ht="15.75" customHeight="1">
      <c r="A968" s="141"/>
      <c r="B968" s="141"/>
      <c r="C968" s="151"/>
      <c r="D968" s="151"/>
      <c r="E968" s="151"/>
      <c r="F968" s="141"/>
      <c r="G968" s="141"/>
      <c r="H968" s="182"/>
      <c r="I968" s="182"/>
      <c r="J968" s="182"/>
      <c r="K968" s="182"/>
      <c r="L968" s="145">
        <f t="shared" si="771"/>
        <v>0</v>
      </c>
      <c r="M968" s="146">
        <f t="shared" si="772"/>
        <v>0</v>
      </c>
      <c r="N968" s="147">
        <f>+IF(OR($Q968=Parametres!$G$2,$Q968=Parametres!$G$3),I968,C968)</f>
        <v>0</v>
      </c>
      <c r="O968" s="147">
        <f>+IF(OR($Q968=Parametres!$G$2,$Q968=Parametres!$G$3),J968,D968)</f>
        <v>0</v>
      </c>
      <c r="P968" s="147">
        <f>+IF(OR($Q968=Parametres!$G$2,$Q968=Parametres!$G$3),K968,E968)</f>
        <v>0</v>
      </c>
      <c r="Q968" s="146">
        <f t="shared" ref="Q968:S968" si="974">+F968</f>
        <v>0</v>
      </c>
      <c r="R968" s="145">
        <f t="shared" si="974"/>
        <v>0</v>
      </c>
      <c r="S968" s="146">
        <f t="shared" si="974"/>
        <v>0</v>
      </c>
      <c r="T968" s="150" t="e">
        <f>+VLOOKUP($L968,Data_Validation!$A:$D,1,0)</f>
        <v>#N/A</v>
      </c>
      <c r="U968" s="150" t="e">
        <f>+VLOOKUP($L968,Data_Validation!$A:$D,3,0)</f>
        <v>#N/A</v>
      </c>
      <c r="V968" s="150" t="e">
        <f>+VLOOKUP($L968,Data_Validation!$A:$D,4,0)</f>
        <v>#N/A</v>
      </c>
      <c r="W968" s="150" t="e">
        <f>+VLOOKUP($L968,Data_Validation!$A:$E,5,0)</f>
        <v>#N/A</v>
      </c>
      <c r="X968" s="150" t="e">
        <f>+VLOOKUP($L968,Data_Validation!$A:$F,6,0)</f>
        <v>#N/A</v>
      </c>
    </row>
    <row r="969" spans="1:24" ht="15.75" customHeight="1">
      <c r="A969" s="141"/>
      <c r="B969" s="141"/>
      <c r="C969" s="151"/>
      <c r="D969" s="151"/>
      <c r="E969" s="151"/>
      <c r="F969" s="141"/>
      <c r="G969" s="141"/>
      <c r="H969" s="182"/>
      <c r="I969" s="182"/>
      <c r="J969" s="182"/>
      <c r="K969" s="182"/>
      <c r="L969" s="145">
        <f t="shared" si="771"/>
        <v>0</v>
      </c>
      <c r="M969" s="146">
        <f t="shared" si="772"/>
        <v>0</v>
      </c>
      <c r="N969" s="147">
        <f>+IF(OR($Q969=Parametres!$G$2,$Q969=Parametres!$G$3),I969,C969)</f>
        <v>0</v>
      </c>
      <c r="O969" s="147">
        <f>+IF(OR($Q969=Parametres!$G$2,$Q969=Parametres!$G$3),J969,D969)</f>
        <v>0</v>
      </c>
      <c r="P969" s="147">
        <f>+IF(OR($Q969=Parametres!$G$2,$Q969=Parametres!$G$3),K969,E969)</f>
        <v>0</v>
      </c>
      <c r="Q969" s="146">
        <f t="shared" ref="Q969:S969" si="975">+F969</f>
        <v>0</v>
      </c>
      <c r="R969" s="145">
        <f t="shared" si="975"/>
        <v>0</v>
      </c>
      <c r="S969" s="146">
        <f t="shared" si="975"/>
        <v>0</v>
      </c>
      <c r="T969" s="150" t="e">
        <f>+VLOOKUP($L969,Data_Validation!$A:$D,1,0)</f>
        <v>#N/A</v>
      </c>
      <c r="U969" s="150" t="e">
        <f>+VLOOKUP($L969,Data_Validation!$A:$D,3,0)</f>
        <v>#N/A</v>
      </c>
      <c r="V969" s="150" t="e">
        <f>+VLOOKUP($L969,Data_Validation!$A:$D,4,0)</f>
        <v>#N/A</v>
      </c>
      <c r="W969" s="150" t="e">
        <f>+VLOOKUP($L969,Data_Validation!$A:$E,5,0)</f>
        <v>#N/A</v>
      </c>
      <c r="X969" s="150" t="e">
        <f>+VLOOKUP($L969,Data_Validation!$A:$F,6,0)</f>
        <v>#N/A</v>
      </c>
    </row>
    <row r="970" spans="1:24" ht="15.75" customHeight="1">
      <c r="A970" s="141"/>
      <c r="B970" s="141"/>
      <c r="C970" s="151"/>
      <c r="D970" s="151"/>
      <c r="E970" s="151"/>
      <c r="F970" s="141"/>
      <c r="G970" s="141"/>
      <c r="H970" s="182"/>
      <c r="I970" s="182"/>
      <c r="J970" s="182"/>
      <c r="K970" s="182"/>
      <c r="L970" s="145">
        <f t="shared" si="771"/>
        <v>0</v>
      </c>
      <c r="M970" s="146">
        <f t="shared" si="772"/>
        <v>0</v>
      </c>
      <c r="N970" s="147">
        <f>+IF(OR($Q970=Parametres!$G$2,$Q970=Parametres!$G$3),I970,C970)</f>
        <v>0</v>
      </c>
      <c r="O970" s="147">
        <f>+IF(OR($Q970=Parametres!$G$2,$Q970=Parametres!$G$3),J970,D970)</f>
        <v>0</v>
      </c>
      <c r="P970" s="147">
        <f>+IF(OR($Q970=Parametres!$G$2,$Q970=Parametres!$G$3),K970,E970)</f>
        <v>0</v>
      </c>
      <c r="Q970" s="146">
        <f t="shared" ref="Q970:S970" si="976">+F970</f>
        <v>0</v>
      </c>
      <c r="R970" s="145">
        <f t="shared" si="976"/>
        <v>0</v>
      </c>
      <c r="S970" s="146">
        <f t="shared" si="976"/>
        <v>0</v>
      </c>
      <c r="T970" s="150" t="e">
        <f>+VLOOKUP($L970,Data_Validation!$A:$D,1,0)</f>
        <v>#N/A</v>
      </c>
      <c r="U970" s="150" t="e">
        <f>+VLOOKUP($L970,Data_Validation!$A:$D,3,0)</f>
        <v>#N/A</v>
      </c>
      <c r="V970" s="150" t="e">
        <f>+VLOOKUP($L970,Data_Validation!$A:$D,4,0)</f>
        <v>#N/A</v>
      </c>
      <c r="W970" s="150" t="e">
        <f>+VLOOKUP($L970,Data_Validation!$A:$E,5,0)</f>
        <v>#N/A</v>
      </c>
      <c r="X970" s="150" t="e">
        <f>+VLOOKUP($L970,Data_Validation!$A:$F,6,0)</f>
        <v>#N/A</v>
      </c>
    </row>
    <row r="971" spans="1:24" ht="15.75" customHeight="1">
      <c r="A971" s="141"/>
      <c r="B971" s="141"/>
      <c r="C971" s="151"/>
      <c r="D971" s="151"/>
      <c r="E971" s="151"/>
      <c r="F971" s="141"/>
      <c r="G971" s="141"/>
      <c r="H971" s="182"/>
      <c r="I971" s="182"/>
      <c r="J971" s="182"/>
      <c r="K971" s="182"/>
      <c r="L971" s="145">
        <f t="shared" si="771"/>
        <v>0</v>
      </c>
      <c r="M971" s="146">
        <f t="shared" si="772"/>
        <v>0</v>
      </c>
      <c r="N971" s="147">
        <f>+IF(OR($Q971=Parametres!$G$2,$Q971=Parametres!$G$3),I971,C971)</f>
        <v>0</v>
      </c>
      <c r="O971" s="147">
        <f>+IF(OR($Q971=Parametres!$G$2,$Q971=Parametres!$G$3),J971,D971)</f>
        <v>0</v>
      </c>
      <c r="P971" s="147">
        <f>+IF(OR($Q971=Parametres!$G$2,$Q971=Parametres!$G$3),K971,E971)</f>
        <v>0</v>
      </c>
      <c r="Q971" s="146">
        <f t="shared" ref="Q971:S971" si="977">+F971</f>
        <v>0</v>
      </c>
      <c r="R971" s="145">
        <f t="shared" si="977"/>
        <v>0</v>
      </c>
      <c r="S971" s="146">
        <f t="shared" si="977"/>
        <v>0</v>
      </c>
      <c r="T971" s="150" t="e">
        <f>+VLOOKUP($L971,Data_Validation!$A:$D,1,0)</f>
        <v>#N/A</v>
      </c>
      <c r="U971" s="150" t="e">
        <f>+VLOOKUP($L971,Data_Validation!$A:$D,3,0)</f>
        <v>#N/A</v>
      </c>
      <c r="V971" s="150" t="e">
        <f>+VLOOKUP($L971,Data_Validation!$A:$D,4,0)</f>
        <v>#N/A</v>
      </c>
      <c r="W971" s="150" t="e">
        <f>+VLOOKUP($L971,Data_Validation!$A:$E,5,0)</f>
        <v>#N/A</v>
      </c>
      <c r="X971" s="150" t="e">
        <f>+VLOOKUP($L971,Data_Validation!$A:$F,6,0)</f>
        <v>#N/A</v>
      </c>
    </row>
    <row r="972" spans="1:24" ht="15.75" customHeight="1">
      <c r="A972" s="141"/>
      <c r="B972" s="141"/>
      <c r="C972" s="151"/>
      <c r="D972" s="151"/>
      <c r="E972" s="151"/>
      <c r="F972" s="141"/>
      <c r="G972" s="141"/>
      <c r="H972" s="182"/>
      <c r="I972" s="182"/>
      <c r="J972" s="182"/>
      <c r="K972" s="182"/>
      <c r="L972" s="145">
        <f t="shared" si="771"/>
        <v>0</v>
      </c>
      <c r="M972" s="146">
        <f t="shared" si="772"/>
        <v>0</v>
      </c>
      <c r="N972" s="147">
        <f>+IF(OR($Q972=Parametres!$G$2,$Q972=Parametres!$G$3),I972,C972)</f>
        <v>0</v>
      </c>
      <c r="O972" s="147">
        <f>+IF(OR($Q972=Parametres!$G$2,$Q972=Parametres!$G$3),J972,D972)</f>
        <v>0</v>
      </c>
      <c r="P972" s="147">
        <f>+IF(OR($Q972=Parametres!$G$2,$Q972=Parametres!$G$3),K972,E972)</f>
        <v>0</v>
      </c>
      <c r="Q972" s="146">
        <f t="shared" ref="Q972:S972" si="978">+F972</f>
        <v>0</v>
      </c>
      <c r="R972" s="145">
        <f t="shared" si="978"/>
        <v>0</v>
      </c>
      <c r="S972" s="146">
        <f t="shared" si="978"/>
        <v>0</v>
      </c>
      <c r="T972" s="150" t="e">
        <f>+VLOOKUP($L972,Data_Validation!$A:$D,1,0)</f>
        <v>#N/A</v>
      </c>
      <c r="U972" s="150" t="e">
        <f>+VLOOKUP($L972,Data_Validation!$A:$D,3,0)</f>
        <v>#N/A</v>
      </c>
      <c r="V972" s="150" t="e">
        <f>+VLOOKUP($L972,Data_Validation!$A:$D,4,0)</f>
        <v>#N/A</v>
      </c>
      <c r="W972" s="150" t="e">
        <f>+VLOOKUP($L972,Data_Validation!$A:$E,5,0)</f>
        <v>#N/A</v>
      </c>
      <c r="X972" s="150" t="e">
        <f>+VLOOKUP($L972,Data_Validation!$A:$F,6,0)</f>
        <v>#N/A</v>
      </c>
    </row>
    <row r="973" spans="1:24" ht="15.75" customHeight="1">
      <c r="A973" s="141"/>
      <c r="B973" s="141"/>
      <c r="C973" s="151"/>
      <c r="D973" s="151"/>
      <c r="E973" s="151"/>
      <c r="F973" s="141"/>
      <c r="G973" s="141"/>
      <c r="H973" s="182"/>
      <c r="I973" s="182"/>
      <c r="J973" s="182"/>
      <c r="K973" s="182"/>
      <c r="L973" s="145">
        <f t="shared" si="771"/>
        <v>0</v>
      </c>
      <c r="M973" s="146">
        <f t="shared" si="772"/>
        <v>0</v>
      </c>
      <c r="N973" s="147">
        <f>+IF(OR($Q973=Parametres!$G$2,$Q973=Parametres!$G$3),I973,C973)</f>
        <v>0</v>
      </c>
      <c r="O973" s="147">
        <f>+IF(OR($Q973=Parametres!$G$2,$Q973=Parametres!$G$3),J973,D973)</f>
        <v>0</v>
      </c>
      <c r="P973" s="147">
        <f>+IF(OR($Q973=Parametres!$G$2,$Q973=Parametres!$G$3),K973,E973)</f>
        <v>0</v>
      </c>
      <c r="Q973" s="146">
        <f t="shared" ref="Q973:S973" si="979">+F973</f>
        <v>0</v>
      </c>
      <c r="R973" s="145">
        <f t="shared" si="979"/>
        <v>0</v>
      </c>
      <c r="S973" s="146">
        <f t="shared" si="979"/>
        <v>0</v>
      </c>
      <c r="T973" s="150" t="e">
        <f>+VLOOKUP($L973,Data_Validation!$A:$D,1,0)</f>
        <v>#N/A</v>
      </c>
      <c r="U973" s="150" t="e">
        <f>+VLOOKUP($L973,Data_Validation!$A:$D,3,0)</f>
        <v>#N/A</v>
      </c>
      <c r="V973" s="150" t="e">
        <f>+VLOOKUP($L973,Data_Validation!$A:$D,4,0)</f>
        <v>#N/A</v>
      </c>
      <c r="W973" s="150" t="e">
        <f>+VLOOKUP($L973,Data_Validation!$A:$E,5,0)</f>
        <v>#N/A</v>
      </c>
      <c r="X973" s="150" t="e">
        <f>+VLOOKUP($L973,Data_Validation!$A:$F,6,0)</f>
        <v>#N/A</v>
      </c>
    </row>
    <row r="974" spans="1:24" ht="15.75" customHeight="1">
      <c r="A974" s="141"/>
      <c r="B974" s="141"/>
      <c r="C974" s="151"/>
      <c r="D974" s="151"/>
      <c r="E974" s="151"/>
      <c r="F974" s="141"/>
      <c r="G974" s="141"/>
      <c r="H974" s="182"/>
      <c r="I974" s="182"/>
      <c r="J974" s="182"/>
      <c r="K974" s="182"/>
      <c r="L974" s="145">
        <f t="shared" si="771"/>
        <v>0</v>
      </c>
      <c r="M974" s="146">
        <f t="shared" si="772"/>
        <v>0</v>
      </c>
      <c r="N974" s="147">
        <f>+IF(OR($Q974=Parametres!$G$2,$Q974=Parametres!$G$3),I974,C974)</f>
        <v>0</v>
      </c>
      <c r="O974" s="147">
        <f>+IF(OR($Q974=Parametres!$G$2,$Q974=Parametres!$G$3),J974,D974)</f>
        <v>0</v>
      </c>
      <c r="P974" s="147">
        <f>+IF(OR($Q974=Parametres!$G$2,$Q974=Parametres!$G$3),K974,E974)</f>
        <v>0</v>
      </c>
      <c r="Q974" s="146">
        <f t="shared" ref="Q974:S974" si="980">+F974</f>
        <v>0</v>
      </c>
      <c r="R974" s="145">
        <f t="shared" si="980"/>
        <v>0</v>
      </c>
      <c r="S974" s="146">
        <f t="shared" si="980"/>
        <v>0</v>
      </c>
      <c r="T974" s="150" t="e">
        <f>+VLOOKUP($L974,Data_Validation!$A:$D,1,0)</f>
        <v>#N/A</v>
      </c>
      <c r="U974" s="150" t="e">
        <f>+VLOOKUP($L974,Data_Validation!$A:$D,3,0)</f>
        <v>#N/A</v>
      </c>
      <c r="V974" s="150" t="e">
        <f>+VLOOKUP($L974,Data_Validation!$A:$D,4,0)</f>
        <v>#N/A</v>
      </c>
      <c r="W974" s="150" t="e">
        <f>+VLOOKUP($L974,Data_Validation!$A:$E,5,0)</f>
        <v>#N/A</v>
      </c>
      <c r="X974" s="150" t="e">
        <f>+VLOOKUP($L974,Data_Validation!$A:$F,6,0)</f>
        <v>#N/A</v>
      </c>
    </row>
    <row r="975" spans="1:24" ht="15.75" customHeight="1">
      <c r="A975" s="141"/>
      <c r="B975" s="141"/>
      <c r="C975" s="151"/>
      <c r="D975" s="151"/>
      <c r="E975" s="151"/>
      <c r="F975" s="141"/>
      <c r="G975" s="141"/>
      <c r="H975" s="182"/>
      <c r="I975" s="182"/>
      <c r="J975" s="182"/>
      <c r="K975" s="182"/>
      <c r="L975" s="145">
        <f t="shared" si="771"/>
        <v>0</v>
      </c>
      <c r="M975" s="146">
        <f t="shared" si="772"/>
        <v>0</v>
      </c>
      <c r="N975" s="147">
        <f>+IF(OR($Q975=Parametres!$G$2,$Q975=Parametres!$G$3),I975,C975)</f>
        <v>0</v>
      </c>
      <c r="O975" s="147">
        <f>+IF(OR($Q975=Parametres!$G$2,$Q975=Parametres!$G$3),J975,D975)</f>
        <v>0</v>
      </c>
      <c r="P975" s="147">
        <f>+IF(OR($Q975=Parametres!$G$2,$Q975=Parametres!$G$3),K975,E975)</f>
        <v>0</v>
      </c>
      <c r="Q975" s="146">
        <f t="shared" ref="Q975:S975" si="981">+F975</f>
        <v>0</v>
      </c>
      <c r="R975" s="145">
        <f t="shared" si="981"/>
        <v>0</v>
      </c>
      <c r="S975" s="146">
        <f t="shared" si="981"/>
        <v>0</v>
      </c>
      <c r="T975" s="150" t="e">
        <f>+VLOOKUP($L975,Data_Validation!$A:$D,1,0)</f>
        <v>#N/A</v>
      </c>
      <c r="U975" s="150" t="e">
        <f>+VLOOKUP($L975,Data_Validation!$A:$D,3,0)</f>
        <v>#N/A</v>
      </c>
      <c r="V975" s="150" t="e">
        <f>+VLOOKUP($L975,Data_Validation!$A:$D,4,0)</f>
        <v>#N/A</v>
      </c>
      <c r="W975" s="150" t="e">
        <f>+VLOOKUP($L975,Data_Validation!$A:$E,5,0)</f>
        <v>#N/A</v>
      </c>
      <c r="X975" s="150" t="e">
        <f>+VLOOKUP($L975,Data_Validation!$A:$F,6,0)</f>
        <v>#N/A</v>
      </c>
    </row>
    <row r="976" spans="1:24" ht="15.75" customHeight="1">
      <c r="A976" s="141"/>
      <c r="B976" s="141"/>
      <c r="C976" s="151"/>
      <c r="D976" s="151"/>
      <c r="E976" s="151"/>
      <c r="F976" s="141"/>
      <c r="G976" s="141"/>
      <c r="H976" s="182"/>
      <c r="I976" s="182"/>
      <c r="J976" s="182"/>
      <c r="K976" s="182"/>
      <c r="L976" s="145">
        <f t="shared" si="771"/>
        <v>0</v>
      </c>
      <c r="M976" s="146">
        <f t="shared" si="772"/>
        <v>0</v>
      </c>
      <c r="N976" s="147">
        <f>+IF(OR($Q976=Parametres!$G$2,$Q976=Parametres!$G$3),I976,C976)</f>
        <v>0</v>
      </c>
      <c r="O976" s="147">
        <f>+IF(OR($Q976=Parametres!$G$2,$Q976=Parametres!$G$3),J976,D976)</f>
        <v>0</v>
      </c>
      <c r="P976" s="147">
        <f>+IF(OR($Q976=Parametres!$G$2,$Q976=Parametres!$G$3),K976,E976)</f>
        <v>0</v>
      </c>
      <c r="Q976" s="146">
        <f t="shared" ref="Q976:S976" si="982">+F976</f>
        <v>0</v>
      </c>
      <c r="R976" s="145">
        <f t="shared" si="982"/>
        <v>0</v>
      </c>
      <c r="S976" s="146">
        <f t="shared" si="982"/>
        <v>0</v>
      </c>
      <c r="T976" s="150" t="e">
        <f>+VLOOKUP($L976,Data_Validation!$A:$D,1,0)</f>
        <v>#N/A</v>
      </c>
      <c r="U976" s="150" t="e">
        <f>+VLOOKUP($L976,Data_Validation!$A:$D,3,0)</f>
        <v>#N/A</v>
      </c>
      <c r="V976" s="150" t="e">
        <f>+VLOOKUP($L976,Data_Validation!$A:$D,4,0)</f>
        <v>#N/A</v>
      </c>
      <c r="W976" s="150" t="e">
        <f>+VLOOKUP($L976,Data_Validation!$A:$E,5,0)</f>
        <v>#N/A</v>
      </c>
      <c r="X976" s="150" t="e">
        <f>+VLOOKUP($L976,Data_Validation!$A:$F,6,0)</f>
        <v>#N/A</v>
      </c>
    </row>
    <row r="977" spans="1:24" ht="15.75" customHeight="1">
      <c r="A977" s="141"/>
      <c r="B977" s="141"/>
      <c r="C977" s="151"/>
      <c r="D977" s="151"/>
      <c r="E977" s="151"/>
      <c r="F977" s="141"/>
      <c r="G977" s="141"/>
      <c r="H977" s="182"/>
      <c r="I977" s="182"/>
      <c r="J977" s="182"/>
      <c r="K977" s="182"/>
      <c r="L977" s="145">
        <f t="shared" si="771"/>
        <v>0</v>
      </c>
      <c r="M977" s="146">
        <f t="shared" si="772"/>
        <v>0</v>
      </c>
      <c r="N977" s="147">
        <f>+IF(OR($Q977=Parametres!$G$2,$Q977=Parametres!$G$3),I977,C977)</f>
        <v>0</v>
      </c>
      <c r="O977" s="147">
        <f>+IF(OR($Q977=Parametres!$G$2,$Q977=Parametres!$G$3),J977,D977)</f>
        <v>0</v>
      </c>
      <c r="P977" s="147">
        <f>+IF(OR($Q977=Parametres!$G$2,$Q977=Parametres!$G$3),K977,E977)</f>
        <v>0</v>
      </c>
      <c r="Q977" s="146">
        <f t="shared" ref="Q977:S977" si="983">+F977</f>
        <v>0</v>
      </c>
      <c r="R977" s="145">
        <f t="shared" si="983"/>
        <v>0</v>
      </c>
      <c r="S977" s="146">
        <f t="shared" si="983"/>
        <v>0</v>
      </c>
      <c r="T977" s="150" t="e">
        <f>+VLOOKUP($L977,Data_Validation!$A:$D,1,0)</f>
        <v>#N/A</v>
      </c>
      <c r="U977" s="150" t="e">
        <f>+VLOOKUP($L977,Data_Validation!$A:$D,3,0)</f>
        <v>#N/A</v>
      </c>
      <c r="V977" s="150" t="e">
        <f>+VLOOKUP($L977,Data_Validation!$A:$D,4,0)</f>
        <v>#N/A</v>
      </c>
      <c r="W977" s="150" t="e">
        <f>+VLOOKUP($L977,Data_Validation!$A:$E,5,0)</f>
        <v>#N/A</v>
      </c>
      <c r="X977" s="150" t="e">
        <f>+VLOOKUP($L977,Data_Validation!$A:$F,6,0)</f>
        <v>#N/A</v>
      </c>
    </row>
    <row r="978" spans="1:24" ht="15.75" customHeight="1">
      <c r="A978" s="141"/>
      <c r="B978" s="141"/>
      <c r="C978" s="151"/>
      <c r="D978" s="151"/>
      <c r="E978" s="151"/>
      <c r="F978" s="141"/>
      <c r="G978" s="141"/>
      <c r="H978" s="182"/>
      <c r="I978" s="182"/>
      <c r="J978" s="182"/>
      <c r="K978" s="182"/>
      <c r="L978" s="145">
        <f t="shared" si="771"/>
        <v>0</v>
      </c>
      <c r="M978" s="146">
        <f t="shared" si="772"/>
        <v>0</v>
      </c>
      <c r="N978" s="147">
        <f>+IF(OR($Q978=Parametres!$G$2,$Q978=Parametres!$G$3),I978,C978)</f>
        <v>0</v>
      </c>
      <c r="O978" s="147">
        <f>+IF(OR($Q978=Parametres!$G$2,$Q978=Parametres!$G$3),J978,D978)</f>
        <v>0</v>
      </c>
      <c r="P978" s="147">
        <f>+IF(OR($Q978=Parametres!$G$2,$Q978=Parametres!$G$3),K978,E978)</f>
        <v>0</v>
      </c>
      <c r="Q978" s="146">
        <f t="shared" ref="Q978:S978" si="984">+F978</f>
        <v>0</v>
      </c>
      <c r="R978" s="145">
        <f t="shared" si="984"/>
        <v>0</v>
      </c>
      <c r="S978" s="146">
        <f t="shared" si="984"/>
        <v>0</v>
      </c>
      <c r="T978" s="150" t="e">
        <f>+VLOOKUP($L978,Data_Validation!$A:$D,1,0)</f>
        <v>#N/A</v>
      </c>
      <c r="U978" s="150" t="e">
        <f>+VLOOKUP($L978,Data_Validation!$A:$D,3,0)</f>
        <v>#N/A</v>
      </c>
      <c r="V978" s="150" t="e">
        <f>+VLOOKUP($L978,Data_Validation!$A:$D,4,0)</f>
        <v>#N/A</v>
      </c>
      <c r="W978" s="150" t="e">
        <f>+VLOOKUP($L978,Data_Validation!$A:$E,5,0)</f>
        <v>#N/A</v>
      </c>
      <c r="X978" s="150" t="e">
        <f>+VLOOKUP($L978,Data_Validation!$A:$F,6,0)</f>
        <v>#N/A</v>
      </c>
    </row>
    <row r="979" spans="1:24" ht="15.75" customHeight="1">
      <c r="A979" s="141"/>
      <c r="B979" s="141"/>
      <c r="C979" s="151"/>
      <c r="D979" s="151"/>
      <c r="E979" s="151"/>
      <c r="F979" s="141"/>
      <c r="G979" s="141"/>
      <c r="H979" s="182"/>
      <c r="I979" s="182"/>
      <c r="J979" s="182"/>
      <c r="K979" s="182"/>
      <c r="L979" s="145">
        <f t="shared" si="771"/>
        <v>0</v>
      </c>
      <c r="M979" s="146">
        <f t="shared" si="772"/>
        <v>0</v>
      </c>
      <c r="N979" s="147">
        <f>+IF(OR($Q979=Parametres!$G$2,$Q979=Parametres!$G$3),I979,C979)</f>
        <v>0</v>
      </c>
      <c r="O979" s="147">
        <f>+IF(OR($Q979=Parametres!$G$2,$Q979=Parametres!$G$3),J979,D979)</f>
        <v>0</v>
      </c>
      <c r="P979" s="147">
        <f>+IF(OR($Q979=Parametres!$G$2,$Q979=Parametres!$G$3),K979,E979)</f>
        <v>0</v>
      </c>
      <c r="Q979" s="146">
        <f t="shared" ref="Q979:S979" si="985">+F979</f>
        <v>0</v>
      </c>
      <c r="R979" s="145">
        <f t="shared" si="985"/>
        <v>0</v>
      </c>
      <c r="S979" s="146">
        <f t="shared" si="985"/>
        <v>0</v>
      </c>
      <c r="T979" s="150" t="e">
        <f>+VLOOKUP($L979,Data_Validation!$A:$D,1,0)</f>
        <v>#N/A</v>
      </c>
      <c r="U979" s="150" t="e">
        <f>+VLOOKUP($L979,Data_Validation!$A:$D,3,0)</f>
        <v>#N/A</v>
      </c>
      <c r="V979" s="150" t="e">
        <f>+VLOOKUP($L979,Data_Validation!$A:$D,4,0)</f>
        <v>#N/A</v>
      </c>
      <c r="W979" s="150" t="e">
        <f>+VLOOKUP($L979,Data_Validation!$A:$E,5,0)</f>
        <v>#N/A</v>
      </c>
      <c r="X979" s="150" t="e">
        <f>+VLOOKUP($L979,Data_Validation!$A:$F,6,0)</f>
        <v>#N/A</v>
      </c>
    </row>
    <row r="980" spans="1:24" ht="15.75" customHeight="1">
      <c r="A980" s="141"/>
      <c r="B980" s="141"/>
      <c r="C980" s="151"/>
      <c r="D980" s="151"/>
      <c r="E980" s="151"/>
      <c r="F980" s="141"/>
      <c r="G980" s="141"/>
      <c r="H980" s="182"/>
      <c r="I980" s="182"/>
      <c r="J980" s="182"/>
      <c r="K980" s="182"/>
      <c r="L980" s="145">
        <f t="shared" si="771"/>
        <v>0</v>
      </c>
      <c r="M980" s="146">
        <f t="shared" si="772"/>
        <v>0</v>
      </c>
      <c r="N980" s="147">
        <f>+IF(OR($Q980=Parametres!$G$2,$Q980=Parametres!$G$3),I980,C980)</f>
        <v>0</v>
      </c>
      <c r="O980" s="147">
        <f>+IF(OR($Q980=Parametres!$G$2,$Q980=Parametres!$G$3),J980,D980)</f>
        <v>0</v>
      </c>
      <c r="P980" s="147">
        <f>+IF(OR($Q980=Parametres!$G$2,$Q980=Parametres!$G$3),K980,E980)</f>
        <v>0</v>
      </c>
      <c r="Q980" s="146">
        <f t="shared" ref="Q980:S980" si="986">+F980</f>
        <v>0</v>
      </c>
      <c r="R980" s="145">
        <f t="shared" si="986"/>
        <v>0</v>
      </c>
      <c r="S980" s="146">
        <f t="shared" si="986"/>
        <v>0</v>
      </c>
      <c r="T980" s="150" t="e">
        <f>+VLOOKUP($L980,Data_Validation!$A:$D,1,0)</f>
        <v>#N/A</v>
      </c>
      <c r="U980" s="150" t="e">
        <f>+VLOOKUP($L980,Data_Validation!$A:$D,3,0)</f>
        <v>#N/A</v>
      </c>
      <c r="V980" s="150" t="e">
        <f>+VLOOKUP($L980,Data_Validation!$A:$D,4,0)</f>
        <v>#N/A</v>
      </c>
      <c r="W980" s="150" t="e">
        <f>+VLOOKUP($L980,Data_Validation!$A:$E,5,0)</f>
        <v>#N/A</v>
      </c>
      <c r="X980" s="150" t="e">
        <f>+VLOOKUP($L980,Data_Validation!$A:$F,6,0)</f>
        <v>#N/A</v>
      </c>
    </row>
    <row r="981" spans="1:24" ht="15.75" customHeight="1">
      <c r="A981" s="141"/>
      <c r="B981" s="141"/>
      <c r="C981" s="151"/>
      <c r="D981" s="151"/>
      <c r="E981" s="151"/>
      <c r="F981" s="141"/>
      <c r="G981" s="141"/>
      <c r="H981" s="182"/>
      <c r="I981" s="182"/>
      <c r="J981" s="182"/>
      <c r="K981" s="182"/>
      <c r="L981" s="145">
        <f t="shared" si="771"/>
        <v>0</v>
      </c>
      <c r="M981" s="146">
        <f t="shared" si="772"/>
        <v>0</v>
      </c>
      <c r="N981" s="147">
        <f>+IF(OR($Q981=Parametres!$G$2,$Q981=Parametres!$G$3),I981,C981)</f>
        <v>0</v>
      </c>
      <c r="O981" s="147">
        <f>+IF(OR($Q981=Parametres!$G$2,$Q981=Parametres!$G$3),J981,D981)</f>
        <v>0</v>
      </c>
      <c r="P981" s="147">
        <f>+IF(OR($Q981=Parametres!$G$2,$Q981=Parametres!$G$3),K981,E981)</f>
        <v>0</v>
      </c>
      <c r="Q981" s="146">
        <f t="shared" ref="Q981:S981" si="987">+F981</f>
        <v>0</v>
      </c>
      <c r="R981" s="145">
        <f t="shared" si="987"/>
        <v>0</v>
      </c>
      <c r="S981" s="146">
        <f t="shared" si="987"/>
        <v>0</v>
      </c>
      <c r="T981" s="150" t="e">
        <f>+VLOOKUP($L981,Data_Validation!$A:$D,1,0)</f>
        <v>#N/A</v>
      </c>
      <c r="U981" s="150" t="e">
        <f>+VLOOKUP($L981,Data_Validation!$A:$D,3,0)</f>
        <v>#N/A</v>
      </c>
      <c r="V981" s="150" t="e">
        <f>+VLOOKUP($L981,Data_Validation!$A:$D,4,0)</f>
        <v>#N/A</v>
      </c>
      <c r="W981" s="150" t="e">
        <f>+VLOOKUP($L981,Data_Validation!$A:$E,5,0)</f>
        <v>#N/A</v>
      </c>
      <c r="X981" s="150" t="e">
        <f>+VLOOKUP($L981,Data_Validation!$A:$F,6,0)</f>
        <v>#N/A</v>
      </c>
    </row>
    <row r="982" spans="1:24" ht="15.75" customHeight="1">
      <c r="A982" s="141"/>
      <c r="B982" s="141"/>
      <c r="C982" s="151"/>
      <c r="D982" s="151"/>
      <c r="E982" s="151"/>
      <c r="F982" s="141"/>
      <c r="G982" s="141"/>
      <c r="H982" s="182"/>
      <c r="I982" s="182"/>
      <c r="J982" s="182"/>
      <c r="K982" s="182"/>
      <c r="L982" s="145">
        <f t="shared" si="771"/>
        <v>0</v>
      </c>
      <c r="M982" s="146">
        <f t="shared" si="772"/>
        <v>0</v>
      </c>
      <c r="N982" s="147">
        <f>+IF(OR($Q982=Parametres!$G$2,$Q982=Parametres!$G$3),I982,C982)</f>
        <v>0</v>
      </c>
      <c r="O982" s="147">
        <f>+IF(OR($Q982=Parametres!$G$2,$Q982=Parametres!$G$3),J982,D982)</f>
        <v>0</v>
      </c>
      <c r="P982" s="147">
        <f>+IF(OR($Q982=Parametres!$G$2,$Q982=Parametres!$G$3),K982,E982)</f>
        <v>0</v>
      </c>
      <c r="Q982" s="146">
        <f t="shared" ref="Q982:S982" si="988">+F982</f>
        <v>0</v>
      </c>
      <c r="R982" s="145">
        <f t="shared" si="988"/>
        <v>0</v>
      </c>
      <c r="S982" s="146">
        <f t="shared" si="988"/>
        <v>0</v>
      </c>
      <c r="T982" s="150" t="e">
        <f>+VLOOKUP($L982,Data_Validation!$A:$D,1,0)</f>
        <v>#N/A</v>
      </c>
      <c r="U982" s="150" t="e">
        <f>+VLOOKUP($L982,Data_Validation!$A:$D,3,0)</f>
        <v>#N/A</v>
      </c>
      <c r="V982" s="150" t="e">
        <f>+VLOOKUP($L982,Data_Validation!$A:$D,4,0)</f>
        <v>#N/A</v>
      </c>
      <c r="W982" s="150" t="e">
        <f>+VLOOKUP($L982,Data_Validation!$A:$E,5,0)</f>
        <v>#N/A</v>
      </c>
      <c r="X982" s="150" t="e">
        <f>+VLOOKUP($L982,Data_Validation!$A:$F,6,0)</f>
        <v>#N/A</v>
      </c>
    </row>
    <row r="983" spans="1:24" ht="15.75" customHeight="1">
      <c r="A983" s="141"/>
      <c r="B983" s="141"/>
      <c r="C983" s="151"/>
      <c r="D983" s="151"/>
      <c r="E983" s="151"/>
      <c r="F983" s="141"/>
      <c r="G983" s="141"/>
      <c r="H983" s="182"/>
      <c r="I983" s="182"/>
      <c r="J983" s="182"/>
      <c r="K983" s="182"/>
      <c r="L983" s="145">
        <f t="shared" si="771"/>
        <v>0</v>
      </c>
      <c r="M983" s="146">
        <f t="shared" si="772"/>
        <v>0</v>
      </c>
      <c r="N983" s="147">
        <f>+IF(OR($Q983=Parametres!$G$2,$Q983=Parametres!$G$3),I983,C983)</f>
        <v>0</v>
      </c>
      <c r="O983" s="147">
        <f>+IF(OR($Q983=Parametres!$G$2,$Q983=Parametres!$G$3),J983,D983)</f>
        <v>0</v>
      </c>
      <c r="P983" s="147">
        <f>+IF(OR($Q983=Parametres!$G$2,$Q983=Parametres!$G$3),K983,E983)</f>
        <v>0</v>
      </c>
      <c r="Q983" s="146">
        <f t="shared" ref="Q983:S983" si="989">+F983</f>
        <v>0</v>
      </c>
      <c r="R983" s="145">
        <f t="shared" si="989"/>
        <v>0</v>
      </c>
      <c r="S983" s="146">
        <f t="shared" si="989"/>
        <v>0</v>
      </c>
      <c r="T983" s="150" t="e">
        <f>+VLOOKUP($L983,Data_Validation!$A:$D,1,0)</f>
        <v>#N/A</v>
      </c>
      <c r="U983" s="150" t="e">
        <f>+VLOOKUP($L983,Data_Validation!$A:$D,3,0)</f>
        <v>#N/A</v>
      </c>
      <c r="V983" s="150" t="e">
        <f>+VLOOKUP($L983,Data_Validation!$A:$D,4,0)</f>
        <v>#N/A</v>
      </c>
      <c r="W983" s="150" t="e">
        <f>+VLOOKUP($L983,Data_Validation!$A:$E,5,0)</f>
        <v>#N/A</v>
      </c>
      <c r="X983" s="150" t="e">
        <f>+VLOOKUP($L983,Data_Validation!$A:$F,6,0)</f>
        <v>#N/A</v>
      </c>
    </row>
    <row r="984" spans="1:24" ht="15.75" customHeight="1">
      <c r="A984" s="141"/>
      <c r="B984" s="141"/>
      <c r="C984" s="151"/>
      <c r="D984" s="151"/>
      <c r="E984" s="151"/>
      <c r="F984" s="141"/>
      <c r="G984" s="141"/>
      <c r="H984" s="182"/>
      <c r="I984" s="182"/>
      <c r="J984" s="182"/>
      <c r="K984" s="182"/>
      <c r="L984" s="145">
        <f t="shared" si="771"/>
        <v>0</v>
      </c>
      <c r="M984" s="146">
        <f t="shared" si="772"/>
        <v>0</v>
      </c>
      <c r="N984" s="147">
        <f>+IF(OR($Q984=Parametres!$G$2,$Q984=Parametres!$G$3),I984,C984)</f>
        <v>0</v>
      </c>
      <c r="O984" s="147">
        <f>+IF(OR($Q984=Parametres!$G$2,$Q984=Parametres!$G$3),J984,D984)</f>
        <v>0</v>
      </c>
      <c r="P984" s="147">
        <f>+IF(OR($Q984=Parametres!$G$2,$Q984=Parametres!$G$3),K984,E984)</f>
        <v>0</v>
      </c>
      <c r="Q984" s="146">
        <f t="shared" ref="Q984:S984" si="990">+F984</f>
        <v>0</v>
      </c>
      <c r="R984" s="145">
        <f t="shared" si="990"/>
        <v>0</v>
      </c>
      <c r="S984" s="146">
        <f t="shared" si="990"/>
        <v>0</v>
      </c>
      <c r="T984" s="150" t="e">
        <f>+VLOOKUP($L984,Data_Validation!$A:$D,1,0)</f>
        <v>#N/A</v>
      </c>
      <c r="U984" s="150" t="e">
        <f>+VLOOKUP($L984,Data_Validation!$A:$D,3,0)</f>
        <v>#N/A</v>
      </c>
      <c r="V984" s="150" t="e">
        <f>+VLOOKUP($L984,Data_Validation!$A:$D,4,0)</f>
        <v>#N/A</v>
      </c>
      <c r="W984" s="150" t="e">
        <f>+VLOOKUP($L984,Data_Validation!$A:$E,5,0)</f>
        <v>#N/A</v>
      </c>
      <c r="X984" s="150" t="e">
        <f>+VLOOKUP($L984,Data_Validation!$A:$F,6,0)</f>
        <v>#N/A</v>
      </c>
    </row>
    <row r="985" spans="1:24" ht="15.75" customHeight="1">
      <c r="A985" s="141"/>
      <c r="B985" s="141"/>
      <c r="C985" s="151"/>
      <c r="D985" s="151"/>
      <c r="E985" s="151"/>
      <c r="F985" s="141"/>
      <c r="G985" s="141"/>
      <c r="H985" s="182"/>
      <c r="I985" s="182"/>
      <c r="J985" s="182"/>
      <c r="K985" s="182"/>
      <c r="L985" s="145">
        <f t="shared" si="771"/>
        <v>0</v>
      </c>
      <c r="M985" s="146">
        <f t="shared" si="772"/>
        <v>0</v>
      </c>
      <c r="N985" s="147">
        <f>+IF(OR($Q985=Parametres!$G$2,$Q985=Parametres!$G$3),I985,C985)</f>
        <v>0</v>
      </c>
      <c r="O985" s="147">
        <f>+IF(OR($Q985=Parametres!$G$2,$Q985=Parametres!$G$3),J985,D985)</f>
        <v>0</v>
      </c>
      <c r="P985" s="147">
        <f>+IF(OR($Q985=Parametres!$G$2,$Q985=Parametres!$G$3),K985,E985)</f>
        <v>0</v>
      </c>
      <c r="Q985" s="146">
        <f t="shared" ref="Q985:S985" si="991">+F985</f>
        <v>0</v>
      </c>
      <c r="R985" s="145">
        <f t="shared" si="991"/>
        <v>0</v>
      </c>
      <c r="S985" s="146">
        <f t="shared" si="991"/>
        <v>0</v>
      </c>
      <c r="T985" s="150" t="e">
        <f>+VLOOKUP($L985,Data_Validation!$A:$D,1,0)</f>
        <v>#N/A</v>
      </c>
      <c r="U985" s="150" t="e">
        <f>+VLOOKUP($L985,Data_Validation!$A:$D,3,0)</f>
        <v>#N/A</v>
      </c>
      <c r="V985" s="150" t="e">
        <f>+VLOOKUP($L985,Data_Validation!$A:$D,4,0)</f>
        <v>#N/A</v>
      </c>
      <c r="W985" s="150" t="e">
        <f>+VLOOKUP($L985,Data_Validation!$A:$E,5,0)</f>
        <v>#N/A</v>
      </c>
      <c r="X985" s="150" t="e">
        <f>+VLOOKUP($L985,Data_Validation!$A:$F,6,0)</f>
        <v>#N/A</v>
      </c>
    </row>
    <row r="986" spans="1:24" ht="15.75" customHeight="1">
      <c r="A986" s="141"/>
      <c r="B986" s="141"/>
      <c r="C986" s="151"/>
      <c r="D986" s="151"/>
      <c r="E986" s="151"/>
      <c r="F986" s="141"/>
      <c r="G986" s="141"/>
      <c r="H986" s="182"/>
      <c r="I986" s="182"/>
      <c r="J986" s="182"/>
      <c r="K986" s="182"/>
      <c r="L986" s="145">
        <f t="shared" si="771"/>
        <v>0</v>
      </c>
      <c r="M986" s="146">
        <f t="shared" si="772"/>
        <v>0</v>
      </c>
      <c r="N986" s="147">
        <f>+IF(OR($Q986=Parametres!$G$2,$Q986=Parametres!$G$3),I986,C986)</f>
        <v>0</v>
      </c>
      <c r="O986" s="147">
        <f>+IF(OR($Q986=Parametres!$G$2,$Q986=Parametres!$G$3),J986,D986)</f>
        <v>0</v>
      </c>
      <c r="P986" s="147">
        <f>+IF(OR($Q986=Parametres!$G$2,$Q986=Parametres!$G$3),K986,E986)</f>
        <v>0</v>
      </c>
      <c r="Q986" s="146">
        <f t="shared" ref="Q986:S986" si="992">+F986</f>
        <v>0</v>
      </c>
      <c r="R986" s="145">
        <f t="shared" si="992"/>
        <v>0</v>
      </c>
      <c r="S986" s="146">
        <f t="shared" si="992"/>
        <v>0</v>
      </c>
      <c r="T986" s="150" t="e">
        <f>+VLOOKUP($L986,Data_Validation!$A:$D,1,0)</f>
        <v>#N/A</v>
      </c>
      <c r="U986" s="150" t="e">
        <f>+VLOOKUP($L986,Data_Validation!$A:$D,3,0)</f>
        <v>#N/A</v>
      </c>
      <c r="V986" s="150" t="e">
        <f>+VLOOKUP($L986,Data_Validation!$A:$D,4,0)</f>
        <v>#N/A</v>
      </c>
      <c r="W986" s="150" t="e">
        <f>+VLOOKUP($L986,Data_Validation!$A:$E,5,0)</f>
        <v>#N/A</v>
      </c>
      <c r="X986" s="150" t="e">
        <f>+VLOOKUP($L986,Data_Validation!$A:$F,6,0)</f>
        <v>#N/A</v>
      </c>
    </row>
    <row r="987" spans="1:24" ht="15.75" customHeight="1">
      <c r="A987" s="141"/>
      <c r="B987" s="141"/>
      <c r="C987" s="151"/>
      <c r="D987" s="151"/>
      <c r="E987" s="151"/>
      <c r="F987" s="141"/>
      <c r="G987" s="141"/>
      <c r="H987" s="182"/>
      <c r="I987" s="182"/>
      <c r="J987" s="182"/>
      <c r="K987" s="182"/>
      <c r="L987" s="145">
        <f t="shared" si="771"/>
        <v>0</v>
      </c>
      <c r="M987" s="146">
        <f t="shared" si="772"/>
        <v>0</v>
      </c>
      <c r="N987" s="147">
        <f>+IF(OR($Q987=Parametres!$G$2,$Q987=Parametres!$G$3),I987,C987)</f>
        <v>0</v>
      </c>
      <c r="O987" s="147">
        <f>+IF(OR($Q987=Parametres!$G$2,$Q987=Parametres!$G$3),J987,D987)</f>
        <v>0</v>
      </c>
      <c r="P987" s="147">
        <f>+IF(OR($Q987=Parametres!$G$2,$Q987=Parametres!$G$3),K987,E987)</f>
        <v>0</v>
      </c>
      <c r="Q987" s="146">
        <f t="shared" ref="Q987:S987" si="993">+F987</f>
        <v>0</v>
      </c>
      <c r="R987" s="145">
        <f t="shared" si="993"/>
        <v>0</v>
      </c>
      <c r="S987" s="146">
        <f t="shared" si="993"/>
        <v>0</v>
      </c>
      <c r="T987" s="150" t="e">
        <f>+VLOOKUP($L987,Data_Validation!$A:$D,1,0)</f>
        <v>#N/A</v>
      </c>
      <c r="U987" s="150" t="e">
        <f>+VLOOKUP($L987,Data_Validation!$A:$D,3,0)</f>
        <v>#N/A</v>
      </c>
      <c r="V987" s="150" t="e">
        <f>+VLOOKUP($L987,Data_Validation!$A:$D,4,0)</f>
        <v>#N/A</v>
      </c>
      <c r="W987" s="150" t="e">
        <f>+VLOOKUP($L987,Data_Validation!$A:$E,5,0)</f>
        <v>#N/A</v>
      </c>
      <c r="X987" s="150" t="e">
        <f>+VLOOKUP($L987,Data_Validation!$A:$F,6,0)</f>
        <v>#N/A</v>
      </c>
    </row>
    <row r="988" spans="1:24" ht="15.75" customHeight="1">
      <c r="A988" s="141"/>
      <c r="B988" s="141"/>
      <c r="C988" s="151"/>
      <c r="D988" s="151"/>
      <c r="E988" s="151"/>
      <c r="F988" s="141"/>
      <c r="G988" s="141"/>
      <c r="H988" s="182"/>
      <c r="I988" s="182"/>
      <c r="J988" s="182"/>
      <c r="K988" s="182"/>
      <c r="L988" s="145">
        <f t="shared" si="771"/>
        <v>0</v>
      </c>
      <c r="M988" s="146">
        <f t="shared" si="772"/>
        <v>0</v>
      </c>
      <c r="N988" s="147">
        <f>+IF(OR($Q988=Parametres!$G$2,$Q988=Parametres!$G$3),I988,C988)</f>
        <v>0</v>
      </c>
      <c r="O988" s="147">
        <f>+IF(OR($Q988=Parametres!$G$2,$Q988=Parametres!$G$3),J988,D988)</f>
        <v>0</v>
      </c>
      <c r="P988" s="147">
        <f>+IF(OR($Q988=Parametres!$G$2,$Q988=Parametres!$G$3),K988,E988)</f>
        <v>0</v>
      </c>
      <c r="Q988" s="146">
        <f t="shared" ref="Q988:S988" si="994">+F988</f>
        <v>0</v>
      </c>
      <c r="R988" s="145">
        <f t="shared" si="994"/>
        <v>0</v>
      </c>
      <c r="S988" s="146">
        <f t="shared" si="994"/>
        <v>0</v>
      </c>
      <c r="T988" s="150" t="e">
        <f>+VLOOKUP($L988,Data_Validation!$A:$D,1,0)</f>
        <v>#N/A</v>
      </c>
      <c r="U988" s="150" t="e">
        <f>+VLOOKUP($L988,Data_Validation!$A:$D,3,0)</f>
        <v>#N/A</v>
      </c>
      <c r="V988" s="150" t="e">
        <f>+VLOOKUP($L988,Data_Validation!$A:$D,4,0)</f>
        <v>#N/A</v>
      </c>
      <c r="W988" s="150" t="e">
        <f>+VLOOKUP($L988,Data_Validation!$A:$E,5,0)</f>
        <v>#N/A</v>
      </c>
      <c r="X988" s="150" t="e">
        <f>+VLOOKUP($L988,Data_Validation!$A:$F,6,0)</f>
        <v>#N/A</v>
      </c>
    </row>
    <row r="989" spans="1:24" ht="15.75" customHeight="1">
      <c r="A989" s="141"/>
      <c r="B989" s="141"/>
      <c r="C989" s="151"/>
      <c r="D989" s="151"/>
      <c r="E989" s="151"/>
      <c r="F989" s="141"/>
      <c r="G989" s="141"/>
      <c r="H989" s="182"/>
      <c r="I989" s="182"/>
      <c r="J989" s="182"/>
      <c r="K989" s="182"/>
      <c r="L989" s="145">
        <f t="shared" si="771"/>
        <v>0</v>
      </c>
      <c r="M989" s="146">
        <f t="shared" si="772"/>
        <v>0</v>
      </c>
      <c r="N989" s="147">
        <f>+IF(OR($Q989=Parametres!$G$2,$Q989=Parametres!$G$3),I989,C989)</f>
        <v>0</v>
      </c>
      <c r="O989" s="147">
        <f>+IF(OR($Q989=Parametres!$G$2,$Q989=Parametres!$G$3),J989,D989)</f>
        <v>0</v>
      </c>
      <c r="P989" s="147">
        <f>+IF(OR($Q989=Parametres!$G$2,$Q989=Parametres!$G$3),K989,E989)</f>
        <v>0</v>
      </c>
      <c r="Q989" s="146">
        <f t="shared" ref="Q989:S989" si="995">+F989</f>
        <v>0</v>
      </c>
      <c r="R989" s="145">
        <f t="shared" si="995"/>
        <v>0</v>
      </c>
      <c r="S989" s="146">
        <f t="shared" si="995"/>
        <v>0</v>
      </c>
      <c r="T989" s="150" t="e">
        <f>+VLOOKUP($L989,Data_Validation!$A:$D,1,0)</f>
        <v>#N/A</v>
      </c>
      <c r="U989" s="150" t="e">
        <f>+VLOOKUP($L989,Data_Validation!$A:$D,3,0)</f>
        <v>#N/A</v>
      </c>
      <c r="V989" s="150" t="e">
        <f>+VLOOKUP($L989,Data_Validation!$A:$D,4,0)</f>
        <v>#N/A</v>
      </c>
      <c r="W989" s="150" t="e">
        <f>+VLOOKUP($L989,Data_Validation!$A:$E,5,0)</f>
        <v>#N/A</v>
      </c>
      <c r="X989" s="150" t="e">
        <f>+VLOOKUP($L989,Data_Validation!$A:$F,6,0)</f>
        <v>#N/A</v>
      </c>
    </row>
    <row r="990" spans="1:24" ht="15.75" customHeight="1">
      <c r="A990" s="141"/>
      <c r="B990" s="141"/>
      <c r="C990" s="151"/>
      <c r="D990" s="151"/>
      <c r="E990" s="151"/>
      <c r="F990" s="141"/>
      <c r="G990" s="141"/>
      <c r="H990" s="182"/>
      <c r="I990" s="182"/>
      <c r="J990" s="182"/>
      <c r="K990" s="182"/>
      <c r="L990" s="145">
        <f t="shared" si="771"/>
        <v>0</v>
      </c>
      <c r="M990" s="146">
        <f t="shared" si="772"/>
        <v>0</v>
      </c>
      <c r="N990" s="147">
        <f>+IF(OR($Q990=Parametres!$G$2,$Q990=Parametres!$G$3),I990,C990)</f>
        <v>0</v>
      </c>
      <c r="O990" s="147">
        <f>+IF(OR($Q990=Parametres!$G$2,$Q990=Parametres!$G$3),J990,D990)</f>
        <v>0</v>
      </c>
      <c r="P990" s="147">
        <f>+IF(OR($Q990=Parametres!$G$2,$Q990=Parametres!$G$3),K990,E990)</f>
        <v>0</v>
      </c>
      <c r="Q990" s="146">
        <f t="shared" ref="Q990:S990" si="996">+F990</f>
        <v>0</v>
      </c>
      <c r="R990" s="145">
        <f t="shared" si="996"/>
        <v>0</v>
      </c>
      <c r="S990" s="146">
        <f t="shared" si="996"/>
        <v>0</v>
      </c>
      <c r="T990" s="150" t="e">
        <f>+VLOOKUP($L990,Data_Validation!$A:$D,1,0)</f>
        <v>#N/A</v>
      </c>
      <c r="U990" s="150" t="e">
        <f>+VLOOKUP($L990,Data_Validation!$A:$D,3,0)</f>
        <v>#N/A</v>
      </c>
      <c r="V990" s="150" t="e">
        <f>+VLOOKUP($L990,Data_Validation!$A:$D,4,0)</f>
        <v>#N/A</v>
      </c>
      <c r="W990" s="150" t="e">
        <f>+VLOOKUP($L990,Data_Validation!$A:$E,5,0)</f>
        <v>#N/A</v>
      </c>
      <c r="X990" s="150" t="e">
        <f>+VLOOKUP($L990,Data_Validation!$A:$F,6,0)</f>
        <v>#N/A</v>
      </c>
    </row>
    <row r="991" spans="1:24" ht="15.75" customHeight="1">
      <c r="A991" s="141"/>
      <c r="B991" s="141"/>
      <c r="C991" s="151"/>
      <c r="D991" s="151"/>
      <c r="E991" s="151"/>
      <c r="F991" s="141"/>
      <c r="G991" s="141"/>
      <c r="H991" s="182"/>
      <c r="I991" s="182"/>
      <c r="J991" s="182"/>
      <c r="K991" s="182"/>
      <c r="L991" s="145">
        <f t="shared" si="771"/>
        <v>0</v>
      </c>
      <c r="M991" s="146">
        <f t="shared" si="772"/>
        <v>0</v>
      </c>
      <c r="N991" s="147">
        <f>+IF(OR($Q991=Parametres!$G$2,$Q991=Parametres!$G$3),I991,C991)</f>
        <v>0</v>
      </c>
      <c r="O991" s="147">
        <f>+IF(OR($Q991=Parametres!$G$2,$Q991=Parametres!$G$3),J991,D991)</f>
        <v>0</v>
      </c>
      <c r="P991" s="147">
        <f>+IF(OR($Q991=Parametres!$G$2,$Q991=Parametres!$G$3),K991,E991)</f>
        <v>0</v>
      </c>
      <c r="Q991" s="146">
        <f t="shared" ref="Q991:S991" si="997">+F991</f>
        <v>0</v>
      </c>
      <c r="R991" s="145">
        <f t="shared" si="997"/>
        <v>0</v>
      </c>
      <c r="S991" s="146">
        <f t="shared" si="997"/>
        <v>0</v>
      </c>
      <c r="T991" s="150" t="e">
        <f>+VLOOKUP($L991,Data_Validation!$A:$D,1,0)</f>
        <v>#N/A</v>
      </c>
      <c r="U991" s="150" t="e">
        <f>+VLOOKUP($L991,Data_Validation!$A:$D,3,0)</f>
        <v>#N/A</v>
      </c>
      <c r="V991" s="150" t="e">
        <f>+VLOOKUP($L991,Data_Validation!$A:$D,4,0)</f>
        <v>#N/A</v>
      </c>
      <c r="W991" s="150" t="e">
        <f>+VLOOKUP($L991,Data_Validation!$A:$E,5,0)</f>
        <v>#N/A</v>
      </c>
      <c r="X991" s="150" t="e">
        <f>+VLOOKUP($L991,Data_Validation!$A:$F,6,0)</f>
        <v>#N/A</v>
      </c>
    </row>
    <row r="992" spans="1:24" ht="15.75" customHeight="1">
      <c r="A992" s="141"/>
      <c r="B992" s="141"/>
      <c r="C992" s="151"/>
      <c r="D992" s="151"/>
      <c r="E992" s="151"/>
      <c r="F992" s="141"/>
      <c r="G992" s="141"/>
      <c r="H992" s="182"/>
      <c r="I992" s="182"/>
      <c r="J992" s="182"/>
      <c r="K992" s="182"/>
      <c r="L992" s="145">
        <f t="shared" si="771"/>
        <v>0</v>
      </c>
      <c r="M992" s="146">
        <f t="shared" si="772"/>
        <v>0</v>
      </c>
      <c r="N992" s="147">
        <f>+IF(OR($Q992=Parametres!$G$2,$Q992=Parametres!$G$3),I992,C992)</f>
        <v>0</v>
      </c>
      <c r="O992" s="147">
        <f>+IF(OR($Q992=Parametres!$G$2,$Q992=Parametres!$G$3),J992,D992)</f>
        <v>0</v>
      </c>
      <c r="P992" s="147">
        <f>+IF(OR($Q992=Parametres!$G$2,$Q992=Parametres!$G$3),K992,E992)</f>
        <v>0</v>
      </c>
      <c r="Q992" s="146">
        <f t="shared" ref="Q992:S992" si="998">+F992</f>
        <v>0</v>
      </c>
      <c r="R992" s="145">
        <f t="shared" si="998"/>
        <v>0</v>
      </c>
      <c r="S992" s="146">
        <f t="shared" si="998"/>
        <v>0</v>
      </c>
      <c r="T992" s="150" t="e">
        <f>+VLOOKUP($L992,Data_Validation!$A:$D,1,0)</f>
        <v>#N/A</v>
      </c>
      <c r="U992" s="150" t="e">
        <f>+VLOOKUP($L992,Data_Validation!$A:$D,3,0)</f>
        <v>#N/A</v>
      </c>
      <c r="V992" s="150" t="e">
        <f>+VLOOKUP($L992,Data_Validation!$A:$D,4,0)</f>
        <v>#N/A</v>
      </c>
      <c r="W992" s="150" t="e">
        <f>+VLOOKUP($L992,Data_Validation!$A:$E,5,0)</f>
        <v>#N/A</v>
      </c>
      <c r="X992" s="150" t="e">
        <f>+VLOOKUP($L992,Data_Validation!$A:$F,6,0)</f>
        <v>#N/A</v>
      </c>
    </row>
    <row r="993" spans="1:24" ht="15.75" customHeight="1">
      <c r="A993" s="141"/>
      <c r="B993" s="141"/>
      <c r="C993" s="151"/>
      <c r="D993" s="151"/>
      <c r="E993" s="151"/>
      <c r="F993" s="141"/>
      <c r="G993" s="141"/>
      <c r="H993" s="182"/>
      <c r="I993" s="182"/>
      <c r="J993" s="182"/>
      <c r="K993" s="182"/>
      <c r="L993" s="145">
        <f t="shared" si="771"/>
        <v>0</v>
      </c>
      <c r="M993" s="146">
        <f t="shared" si="772"/>
        <v>0</v>
      </c>
      <c r="N993" s="147">
        <f>+IF(OR($Q993=Parametres!$G$2,$Q993=Parametres!$G$3),I993,C993)</f>
        <v>0</v>
      </c>
      <c r="O993" s="147">
        <f>+IF(OR($Q993=Parametres!$G$2,$Q993=Parametres!$G$3),J993,D993)</f>
        <v>0</v>
      </c>
      <c r="P993" s="147">
        <f>+IF(OR($Q993=Parametres!$G$2,$Q993=Parametres!$G$3),K993,E993)</f>
        <v>0</v>
      </c>
      <c r="Q993" s="146">
        <f t="shared" ref="Q993:S993" si="999">+F993</f>
        <v>0</v>
      </c>
      <c r="R993" s="145">
        <f t="shared" si="999"/>
        <v>0</v>
      </c>
      <c r="S993" s="146">
        <f t="shared" si="999"/>
        <v>0</v>
      </c>
      <c r="T993" s="150" t="e">
        <f>+VLOOKUP($L993,Data_Validation!$A:$D,1,0)</f>
        <v>#N/A</v>
      </c>
      <c r="U993" s="150" t="e">
        <f>+VLOOKUP($L993,Data_Validation!$A:$D,3,0)</f>
        <v>#N/A</v>
      </c>
      <c r="V993" s="150" t="e">
        <f>+VLOOKUP($L993,Data_Validation!$A:$D,4,0)</f>
        <v>#N/A</v>
      </c>
      <c r="W993" s="150" t="e">
        <f>+VLOOKUP($L993,Data_Validation!$A:$E,5,0)</f>
        <v>#N/A</v>
      </c>
      <c r="X993" s="150" t="e">
        <f>+VLOOKUP($L993,Data_Validation!$A:$F,6,0)</f>
        <v>#N/A</v>
      </c>
    </row>
    <row r="994" spans="1:24" ht="15.75" customHeight="1">
      <c r="A994" s="141"/>
      <c r="B994" s="141"/>
      <c r="C994" s="151"/>
      <c r="D994" s="151"/>
      <c r="E994" s="151"/>
      <c r="F994" s="141"/>
      <c r="G994" s="141"/>
      <c r="H994" s="182"/>
      <c r="I994" s="182"/>
      <c r="J994" s="182"/>
      <c r="K994" s="182"/>
      <c r="L994" s="145">
        <f t="shared" si="771"/>
        <v>0</v>
      </c>
      <c r="M994" s="146">
        <f t="shared" si="772"/>
        <v>0</v>
      </c>
      <c r="N994" s="147">
        <f>+IF(OR($Q994=Parametres!$G$2,$Q994=Parametres!$G$3),I994,C994)</f>
        <v>0</v>
      </c>
      <c r="O994" s="147">
        <f>+IF(OR($Q994=Parametres!$G$2,$Q994=Parametres!$G$3),J994,D994)</f>
        <v>0</v>
      </c>
      <c r="P994" s="147">
        <f>+IF(OR($Q994=Parametres!$G$2,$Q994=Parametres!$G$3),K994,E994)</f>
        <v>0</v>
      </c>
      <c r="Q994" s="146">
        <f t="shared" ref="Q994:S994" si="1000">+F994</f>
        <v>0</v>
      </c>
      <c r="R994" s="145">
        <f t="shared" si="1000"/>
        <v>0</v>
      </c>
      <c r="S994" s="146">
        <f t="shared" si="1000"/>
        <v>0</v>
      </c>
      <c r="T994" s="150" t="e">
        <f>+VLOOKUP($L994,Data_Validation!$A:$D,1,0)</f>
        <v>#N/A</v>
      </c>
      <c r="U994" s="150" t="e">
        <f>+VLOOKUP($L994,Data_Validation!$A:$D,3,0)</f>
        <v>#N/A</v>
      </c>
      <c r="V994" s="150" t="e">
        <f>+VLOOKUP($L994,Data_Validation!$A:$D,4,0)</f>
        <v>#N/A</v>
      </c>
      <c r="W994" s="150" t="e">
        <f>+VLOOKUP($L994,Data_Validation!$A:$E,5,0)</f>
        <v>#N/A</v>
      </c>
      <c r="X994" s="150" t="e">
        <f>+VLOOKUP($L994,Data_Validation!$A:$F,6,0)</f>
        <v>#N/A</v>
      </c>
    </row>
    <row r="995" spans="1:24" ht="15.75" customHeight="1">
      <c r="A995" s="141"/>
      <c r="B995" s="141"/>
      <c r="C995" s="151"/>
      <c r="D995" s="151"/>
      <c r="E995" s="151"/>
      <c r="F995" s="141"/>
      <c r="G995" s="141"/>
      <c r="H995" s="182"/>
      <c r="I995" s="182"/>
      <c r="J995" s="182"/>
      <c r="K995" s="182"/>
      <c r="L995" s="145">
        <f t="shared" si="771"/>
        <v>0</v>
      </c>
      <c r="M995" s="146">
        <f t="shared" si="772"/>
        <v>0</v>
      </c>
      <c r="N995" s="147">
        <f>+IF(OR($Q995=Parametres!$G$2,$Q995=Parametres!$G$3),I995,C995)</f>
        <v>0</v>
      </c>
      <c r="O995" s="147">
        <f>+IF(OR($Q995=Parametres!$G$2,$Q995=Parametres!$G$3),J995,D995)</f>
        <v>0</v>
      </c>
      <c r="P995" s="147">
        <f>+IF(OR($Q995=Parametres!$G$2,$Q995=Parametres!$G$3),K995,E995)</f>
        <v>0</v>
      </c>
      <c r="Q995" s="146">
        <f t="shared" ref="Q995:S995" si="1001">+F995</f>
        <v>0</v>
      </c>
      <c r="R995" s="145">
        <f t="shared" si="1001"/>
        <v>0</v>
      </c>
      <c r="S995" s="146">
        <f t="shared" si="1001"/>
        <v>0</v>
      </c>
      <c r="T995" s="150" t="e">
        <f>+VLOOKUP($L995,Data_Validation!$A:$D,1,0)</f>
        <v>#N/A</v>
      </c>
      <c r="U995" s="150" t="e">
        <f>+VLOOKUP($L995,Data_Validation!$A:$D,3,0)</f>
        <v>#N/A</v>
      </c>
      <c r="V995" s="150" t="e">
        <f>+VLOOKUP($L995,Data_Validation!$A:$D,4,0)</f>
        <v>#N/A</v>
      </c>
      <c r="W995" s="150" t="e">
        <f>+VLOOKUP($L995,Data_Validation!$A:$E,5,0)</f>
        <v>#N/A</v>
      </c>
      <c r="X995" s="150" t="e">
        <f>+VLOOKUP($L995,Data_Validation!$A:$F,6,0)</f>
        <v>#N/A</v>
      </c>
    </row>
    <row r="996" spans="1:24" ht="15.75" customHeight="1">
      <c r="A996" s="141"/>
      <c r="B996" s="141"/>
      <c r="C996" s="151"/>
      <c r="D996" s="151"/>
      <c r="E996" s="151"/>
      <c r="F996" s="141"/>
      <c r="G996" s="141"/>
      <c r="H996" s="182"/>
      <c r="I996" s="182"/>
      <c r="J996" s="182"/>
      <c r="K996" s="182"/>
      <c r="L996" s="145">
        <f t="shared" si="771"/>
        <v>0</v>
      </c>
      <c r="M996" s="146">
        <f t="shared" si="772"/>
        <v>0</v>
      </c>
      <c r="N996" s="147">
        <f>+IF(OR($Q996=Parametres!$G$2,$Q996=Parametres!$G$3),I996,C996)</f>
        <v>0</v>
      </c>
      <c r="O996" s="147">
        <f>+IF(OR($Q996=Parametres!$G$2,$Q996=Parametres!$G$3),J996,D996)</f>
        <v>0</v>
      </c>
      <c r="P996" s="147">
        <f>+IF(OR($Q996=Parametres!$G$2,$Q996=Parametres!$G$3),K996,E996)</f>
        <v>0</v>
      </c>
      <c r="Q996" s="146">
        <f t="shared" ref="Q996:S996" si="1002">+F996</f>
        <v>0</v>
      </c>
      <c r="R996" s="145">
        <f t="shared" si="1002"/>
        <v>0</v>
      </c>
      <c r="S996" s="146">
        <f t="shared" si="1002"/>
        <v>0</v>
      </c>
      <c r="T996" s="150" t="e">
        <f>+VLOOKUP($L996,Data_Validation!$A:$D,1,0)</f>
        <v>#N/A</v>
      </c>
      <c r="U996" s="150" t="e">
        <f>+VLOOKUP($L996,Data_Validation!$A:$D,3,0)</f>
        <v>#N/A</v>
      </c>
      <c r="V996" s="150" t="e">
        <f>+VLOOKUP($L996,Data_Validation!$A:$D,4,0)</f>
        <v>#N/A</v>
      </c>
      <c r="W996" s="150" t="e">
        <f>+VLOOKUP($L996,Data_Validation!$A:$E,5,0)</f>
        <v>#N/A</v>
      </c>
      <c r="X996" s="150" t="e">
        <f>+VLOOKUP($L996,Data_Validation!$A:$F,6,0)</f>
        <v>#N/A</v>
      </c>
    </row>
    <row r="997" spans="1:24" ht="15.75" customHeight="1">
      <c r="A997" s="141"/>
      <c r="B997" s="141"/>
      <c r="C997" s="151"/>
      <c r="D997" s="151"/>
      <c r="E997" s="151"/>
      <c r="F997" s="141"/>
      <c r="G997" s="141"/>
      <c r="H997" s="182"/>
      <c r="I997" s="182"/>
      <c r="J997" s="182"/>
      <c r="K997" s="182"/>
      <c r="L997" s="145">
        <f t="shared" si="771"/>
        <v>0</v>
      </c>
      <c r="M997" s="146">
        <f t="shared" si="772"/>
        <v>0</v>
      </c>
      <c r="N997" s="147">
        <f>+IF(OR($Q997=Parametres!$G$2,$Q997=Parametres!$G$3),I997,C997)</f>
        <v>0</v>
      </c>
      <c r="O997" s="147">
        <f>+IF(OR($Q997=Parametres!$G$2,$Q997=Parametres!$G$3),J997,D997)</f>
        <v>0</v>
      </c>
      <c r="P997" s="147">
        <f>+IF(OR($Q997=Parametres!$G$2,$Q997=Parametres!$G$3),K997,E997)</f>
        <v>0</v>
      </c>
      <c r="Q997" s="146">
        <f t="shared" ref="Q997:S997" si="1003">+F997</f>
        <v>0</v>
      </c>
      <c r="R997" s="145">
        <f t="shared" si="1003"/>
        <v>0</v>
      </c>
      <c r="S997" s="146">
        <f t="shared" si="1003"/>
        <v>0</v>
      </c>
      <c r="T997" s="150" t="e">
        <f>+VLOOKUP($L997,Data_Validation!$A:$D,1,0)</f>
        <v>#N/A</v>
      </c>
      <c r="U997" s="150" t="e">
        <f>+VLOOKUP($L997,Data_Validation!$A:$D,3,0)</f>
        <v>#N/A</v>
      </c>
      <c r="V997" s="150" t="e">
        <f>+VLOOKUP($L997,Data_Validation!$A:$D,4,0)</f>
        <v>#N/A</v>
      </c>
      <c r="W997" s="150" t="e">
        <f>+VLOOKUP($L997,Data_Validation!$A:$E,5,0)</f>
        <v>#N/A</v>
      </c>
      <c r="X997" s="150" t="e">
        <f>+VLOOKUP($L997,Data_Validation!$A:$F,6,0)</f>
        <v>#N/A</v>
      </c>
    </row>
    <row r="998" spans="1:24" ht="15.75" customHeight="1">
      <c r="A998" s="141"/>
      <c r="B998" s="141"/>
      <c r="C998" s="151"/>
      <c r="D998" s="151"/>
      <c r="E998" s="151"/>
      <c r="F998" s="141"/>
      <c r="G998" s="141"/>
      <c r="H998" s="182"/>
      <c r="I998" s="182"/>
      <c r="J998" s="182"/>
      <c r="K998" s="182"/>
      <c r="L998" s="145">
        <f t="shared" si="771"/>
        <v>0</v>
      </c>
      <c r="M998" s="146">
        <f t="shared" si="772"/>
        <v>0</v>
      </c>
      <c r="N998" s="147">
        <f>+IF(OR($Q998=Parametres!$G$2,$Q998=Parametres!$G$3),I998,C998)</f>
        <v>0</v>
      </c>
      <c r="O998" s="147">
        <f>+IF(OR($Q998=Parametres!$G$2,$Q998=Parametres!$G$3),J998,D998)</f>
        <v>0</v>
      </c>
      <c r="P998" s="147">
        <f>+IF(OR($Q998=Parametres!$G$2,$Q998=Parametres!$G$3),K998,E998)</f>
        <v>0</v>
      </c>
      <c r="Q998" s="146">
        <f t="shared" ref="Q998:S998" si="1004">+F998</f>
        <v>0</v>
      </c>
      <c r="R998" s="145">
        <f t="shared" si="1004"/>
        <v>0</v>
      </c>
      <c r="S998" s="146">
        <f t="shared" si="1004"/>
        <v>0</v>
      </c>
      <c r="T998" s="150" t="e">
        <f>+VLOOKUP($L998,Data_Validation!$A:$D,1,0)</f>
        <v>#N/A</v>
      </c>
      <c r="U998" s="150" t="e">
        <f>+VLOOKUP($L998,Data_Validation!$A:$D,3,0)</f>
        <v>#N/A</v>
      </c>
      <c r="V998" s="150" t="e">
        <f>+VLOOKUP($L998,Data_Validation!$A:$D,4,0)</f>
        <v>#N/A</v>
      </c>
      <c r="W998" s="150" t="e">
        <f>+VLOOKUP($L998,Data_Validation!$A:$E,5,0)</f>
        <v>#N/A</v>
      </c>
      <c r="X998" s="150" t="e">
        <f>+VLOOKUP($L998,Data_Validation!$A:$F,6,0)</f>
        <v>#N/A</v>
      </c>
    </row>
    <row r="999" spans="1:24" ht="15.75" customHeight="1">
      <c r="A999" s="141"/>
      <c r="B999" s="141"/>
      <c r="C999" s="151"/>
      <c r="D999" s="151"/>
      <c r="E999" s="151"/>
      <c r="F999" s="141"/>
      <c r="G999" s="141"/>
      <c r="H999" s="182"/>
      <c r="I999" s="182"/>
      <c r="J999" s="182"/>
      <c r="K999" s="182"/>
      <c r="L999" s="145">
        <f t="shared" si="771"/>
        <v>0</v>
      </c>
      <c r="M999" s="146">
        <f t="shared" si="772"/>
        <v>0</v>
      </c>
      <c r="N999" s="147">
        <f>+IF(OR($Q999=Parametres!$G$2,$Q999=Parametres!$G$3),I999,C999)</f>
        <v>0</v>
      </c>
      <c r="O999" s="147">
        <f>+IF(OR($Q999=Parametres!$G$2,$Q999=Parametres!$G$3),J999,D999)</f>
        <v>0</v>
      </c>
      <c r="P999" s="147">
        <f>+IF(OR($Q999=Parametres!$G$2,$Q999=Parametres!$G$3),K999,E999)</f>
        <v>0</v>
      </c>
      <c r="Q999" s="146">
        <f t="shared" ref="Q999:S999" si="1005">+F999</f>
        <v>0</v>
      </c>
      <c r="R999" s="145">
        <f t="shared" si="1005"/>
        <v>0</v>
      </c>
      <c r="S999" s="146">
        <f t="shared" si="1005"/>
        <v>0</v>
      </c>
      <c r="T999" s="150" t="e">
        <f>+VLOOKUP($L999,Data_Validation!$A:$D,1,0)</f>
        <v>#N/A</v>
      </c>
      <c r="U999" s="150" t="e">
        <f>+VLOOKUP($L999,Data_Validation!$A:$D,3,0)</f>
        <v>#N/A</v>
      </c>
      <c r="V999" s="150" t="e">
        <f>+VLOOKUP($L999,Data_Validation!$A:$D,4,0)</f>
        <v>#N/A</v>
      </c>
      <c r="W999" s="150" t="e">
        <f>+VLOOKUP($L999,Data_Validation!$A:$E,5,0)</f>
        <v>#N/A</v>
      </c>
      <c r="X999" s="150" t="e">
        <f>+VLOOKUP($L999,Data_Validation!$A:$F,6,0)</f>
        <v>#N/A</v>
      </c>
    </row>
    <row r="1000" spans="1:24" ht="15.75" customHeight="1">
      <c r="A1000" s="141"/>
      <c r="B1000" s="141"/>
      <c r="C1000" s="151"/>
      <c r="D1000" s="151"/>
      <c r="E1000" s="151"/>
      <c r="F1000" s="141"/>
      <c r="G1000" s="141"/>
      <c r="H1000" s="182"/>
      <c r="I1000" s="182"/>
      <c r="J1000" s="182"/>
      <c r="K1000" s="182"/>
      <c r="L1000" s="145">
        <f t="shared" si="771"/>
        <v>0</v>
      </c>
      <c r="M1000" s="146">
        <f t="shared" si="772"/>
        <v>0</v>
      </c>
      <c r="N1000" s="147">
        <f>+IF(OR($Q1000=Parametres!$G$2,$Q1000=Parametres!$G$3),I1000,C1000)</f>
        <v>0</v>
      </c>
      <c r="O1000" s="147">
        <f>+IF(OR($Q1000=Parametres!$G$2,$Q1000=Parametres!$G$3),J1000,D1000)</f>
        <v>0</v>
      </c>
      <c r="P1000" s="147">
        <f>+IF(OR($Q1000=Parametres!$G$2,$Q1000=Parametres!$G$3),K1000,E1000)</f>
        <v>0</v>
      </c>
      <c r="Q1000" s="146">
        <f t="shared" ref="Q1000:S1000" si="1006">+F1000</f>
        <v>0</v>
      </c>
      <c r="R1000" s="145">
        <f t="shared" si="1006"/>
        <v>0</v>
      </c>
      <c r="S1000" s="146">
        <f t="shared" si="1006"/>
        <v>0</v>
      </c>
      <c r="T1000" s="150" t="e">
        <f>+VLOOKUP($L1000,Data_Validation!$A:$D,1,0)</f>
        <v>#N/A</v>
      </c>
      <c r="U1000" s="150" t="e">
        <f>+VLOOKUP($L1000,Data_Validation!$A:$D,3,0)</f>
        <v>#N/A</v>
      </c>
      <c r="V1000" s="150" t="e">
        <f>+VLOOKUP($L1000,Data_Validation!$A:$D,4,0)</f>
        <v>#N/A</v>
      </c>
      <c r="W1000" s="150" t="e">
        <f>+VLOOKUP($L1000,Data_Validation!$A:$E,5,0)</f>
        <v>#N/A</v>
      </c>
      <c r="X1000" s="150" t="e">
        <f>+VLOOKUP($L1000,Data_Validation!$A:$F,6,0)</f>
        <v>#N/A</v>
      </c>
    </row>
    <row r="1001" spans="1:24" ht="15.75" customHeight="1">
      <c r="A1001" s="141"/>
      <c r="B1001" s="141"/>
      <c r="C1001" s="151"/>
      <c r="D1001" s="151"/>
      <c r="E1001" s="151"/>
      <c r="F1001" s="141"/>
      <c r="G1001" s="141"/>
      <c r="H1001" s="182"/>
      <c r="I1001" s="182"/>
      <c r="J1001" s="182"/>
      <c r="K1001" s="182"/>
      <c r="L1001" s="145">
        <f t="shared" si="771"/>
        <v>0</v>
      </c>
      <c r="M1001" s="146">
        <f t="shared" si="772"/>
        <v>0</v>
      </c>
      <c r="N1001" s="147">
        <f>+IF(OR($Q1001=Parametres!$G$2,$Q1001=Parametres!$G$3),I1001,C1001)</f>
        <v>0</v>
      </c>
      <c r="O1001" s="147">
        <f>+IF(OR($Q1001=Parametres!$G$2,$Q1001=Parametres!$G$3),J1001,D1001)</f>
        <v>0</v>
      </c>
      <c r="P1001" s="147">
        <f>+IF(OR($Q1001=Parametres!$G$2,$Q1001=Parametres!$G$3),K1001,E1001)</f>
        <v>0</v>
      </c>
      <c r="Q1001" s="146">
        <f t="shared" ref="Q1001:S1001" si="1007">+F1001</f>
        <v>0</v>
      </c>
      <c r="R1001" s="145">
        <f t="shared" si="1007"/>
        <v>0</v>
      </c>
      <c r="S1001" s="146">
        <f t="shared" si="1007"/>
        <v>0</v>
      </c>
      <c r="T1001" s="150" t="e">
        <f>+VLOOKUP($L1001,Data_Validation!$A:$D,1,0)</f>
        <v>#N/A</v>
      </c>
      <c r="U1001" s="150" t="e">
        <f>+VLOOKUP($L1001,Data_Validation!$A:$D,3,0)</f>
        <v>#N/A</v>
      </c>
      <c r="V1001" s="150" t="e">
        <f>+VLOOKUP($L1001,Data_Validation!$A:$D,4,0)</f>
        <v>#N/A</v>
      </c>
      <c r="W1001" s="150" t="e">
        <f>+VLOOKUP($L1001,Data_Validation!$A:$E,5,0)</f>
        <v>#N/A</v>
      </c>
      <c r="X1001" s="150" t="e">
        <f>+VLOOKUP($L1001,Data_Validation!$A:$F,6,0)</f>
        <v>#N/A</v>
      </c>
    </row>
    <row r="1002" spans="1:24" ht="15.75" customHeight="1">
      <c r="A1002" s="141"/>
      <c r="B1002" s="141"/>
      <c r="C1002" s="151"/>
      <c r="D1002" s="151"/>
      <c r="E1002" s="151"/>
      <c r="F1002" s="141"/>
      <c r="G1002" s="141"/>
      <c r="H1002" s="182"/>
      <c r="I1002" s="182"/>
      <c r="J1002" s="182"/>
      <c r="K1002" s="182"/>
      <c r="L1002" s="145">
        <f t="shared" si="771"/>
        <v>0</v>
      </c>
      <c r="M1002" s="146">
        <f t="shared" si="772"/>
        <v>0</v>
      </c>
      <c r="N1002" s="147">
        <f>+IF(OR($Q1002=Parametres!$G$2,$Q1002=Parametres!$G$3),I1002,C1002)</f>
        <v>0</v>
      </c>
      <c r="O1002" s="147">
        <f>+IF(OR($Q1002=Parametres!$G$2,$Q1002=Parametres!$G$3),J1002,D1002)</f>
        <v>0</v>
      </c>
      <c r="P1002" s="147">
        <f>+IF(OR($Q1002=Parametres!$G$2,$Q1002=Parametres!$G$3),K1002,E1002)</f>
        <v>0</v>
      </c>
      <c r="Q1002" s="146">
        <f t="shared" ref="Q1002:S1002" si="1008">+F1002</f>
        <v>0</v>
      </c>
      <c r="R1002" s="145">
        <f t="shared" si="1008"/>
        <v>0</v>
      </c>
      <c r="S1002" s="146">
        <f t="shared" si="1008"/>
        <v>0</v>
      </c>
      <c r="T1002" s="150" t="e">
        <f>+VLOOKUP($L1002,Data_Validation!$A:$D,1,0)</f>
        <v>#N/A</v>
      </c>
      <c r="U1002" s="150" t="e">
        <f>+VLOOKUP($L1002,Data_Validation!$A:$D,3,0)</f>
        <v>#N/A</v>
      </c>
      <c r="V1002" s="150" t="e">
        <f>+VLOOKUP($L1002,Data_Validation!$A:$D,4,0)</f>
        <v>#N/A</v>
      </c>
      <c r="W1002" s="150" t="e">
        <f>+VLOOKUP($L1002,Data_Validation!$A:$E,5,0)</f>
        <v>#N/A</v>
      </c>
      <c r="X1002" s="150" t="e">
        <f>+VLOOKUP($L1002,Data_Validation!$A:$F,6,0)</f>
        <v>#N/A</v>
      </c>
    </row>
    <row r="1003" spans="1:24" ht="15.75" customHeight="1">
      <c r="A1003" s="141"/>
      <c r="B1003" s="141"/>
      <c r="C1003" s="151"/>
      <c r="D1003" s="151"/>
      <c r="E1003" s="151"/>
      <c r="F1003" s="141"/>
      <c r="G1003" s="141"/>
      <c r="H1003" s="182"/>
      <c r="I1003" s="182"/>
      <c r="J1003" s="182"/>
      <c r="K1003" s="182"/>
      <c r="L1003" s="145">
        <f t="shared" si="771"/>
        <v>0</v>
      </c>
      <c r="M1003" s="146">
        <f t="shared" si="772"/>
        <v>0</v>
      </c>
      <c r="N1003" s="147">
        <f>+IF(OR($Q1003=Parametres!$G$2,$Q1003=Parametres!$G$3),I1003,C1003)</f>
        <v>0</v>
      </c>
      <c r="O1003" s="147">
        <f>+IF(OR($Q1003=Parametres!$G$2,$Q1003=Parametres!$G$3),J1003,D1003)</f>
        <v>0</v>
      </c>
      <c r="P1003" s="147">
        <f>+IF(OR($Q1003=Parametres!$G$2,$Q1003=Parametres!$G$3),K1003,E1003)</f>
        <v>0</v>
      </c>
      <c r="Q1003" s="146">
        <f t="shared" ref="Q1003:S1003" si="1009">+F1003</f>
        <v>0</v>
      </c>
      <c r="R1003" s="145">
        <f t="shared" si="1009"/>
        <v>0</v>
      </c>
      <c r="S1003" s="146">
        <f t="shared" si="1009"/>
        <v>0</v>
      </c>
      <c r="T1003" s="150" t="e">
        <f>+VLOOKUP($L1003,Data_Validation!$A:$D,1,0)</f>
        <v>#N/A</v>
      </c>
      <c r="U1003" s="150" t="e">
        <f>+VLOOKUP($L1003,Data_Validation!$A:$D,3,0)</f>
        <v>#N/A</v>
      </c>
      <c r="V1003" s="150" t="e">
        <f>+VLOOKUP($L1003,Data_Validation!$A:$D,4,0)</f>
        <v>#N/A</v>
      </c>
      <c r="W1003" s="150" t="e">
        <f>+VLOOKUP($L1003,Data_Validation!$A:$E,5,0)</f>
        <v>#N/A</v>
      </c>
      <c r="X1003" s="150" t="e">
        <f>+VLOOKUP($L1003,Data_Validation!$A:$F,6,0)</f>
        <v>#N/A</v>
      </c>
    </row>
    <row r="1004" spans="1:24" ht="15.75" customHeight="1">
      <c r="A1004" s="141"/>
      <c r="B1004" s="141"/>
      <c r="C1004" s="151"/>
      <c r="D1004" s="151"/>
      <c r="E1004" s="151"/>
      <c r="F1004" s="141"/>
      <c r="G1004" s="141"/>
      <c r="H1004" s="182"/>
      <c r="I1004" s="182"/>
      <c r="J1004" s="182"/>
      <c r="K1004" s="182"/>
      <c r="L1004" s="145">
        <f t="shared" si="771"/>
        <v>0</v>
      </c>
      <c r="M1004" s="146">
        <f t="shared" si="772"/>
        <v>0</v>
      </c>
      <c r="N1004" s="147">
        <f>+IF(OR($Q1004=Parametres!$G$2,$Q1004=Parametres!$G$3),I1004,C1004)</f>
        <v>0</v>
      </c>
      <c r="O1004" s="147">
        <f>+IF(OR($Q1004=Parametres!$G$2,$Q1004=Parametres!$G$3),J1004,D1004)</f>
        <v>0</v>
      </c>
      <c r="P1004" s="147">
        <f>+IF(OR($Q1004=Parametres!$G$2,$Q1004=Parametres!$G$3),K1004,E1004)</f>
        <v>0</v>
      </c>
      <c r="Q1004" s="146">
        <f t="shared" ref="Q1004:S1004" si="1010">+F1004</f>
        <v>0</v>
      </c>
      <c r="R1004" s="145">
        <f t="shared" si="1010"/>
        <v>0</v>
      </c>
      <c r="S1004" s="146">
        <f t="shared" si="1010"/>
        <v>0</v>
      </c>
      <c r="T1004" s="150" t="e">
        <f>+VLOOKUP($L1004,Data_Validation!$A:$D,1,0)</f>
        <v>#N/A</v>
      </c>
      <c r="U1004" s="150" t="e">
        <f>+VLOOKUP($L1004,Data_Validation!$A:$D,3,0)</f>
        <v>#N/A</v>
      </c>
      <c r="V1004" s="150" t="e">
        <f>+VLOOKUP($L1004,Data_Validation!$A:$D,4,0)</f>
        <v>#N/A</v>
      </c>
      <c r="W1004" s="150" t="e">
        <f>+VLOOKUP($L1004,Data_Validation!$A:$E,5,0)</f>
        <v>#N/A</v>
      </c>
      <c r="X1004" s="150" t="e">
        <f>+VLOOKUP($L1004,Data_Validation!$A:$F,6,0)</f>
        <v>#N/A</v>
      </c>
    </row>
    <row r="1005" spans="1:24" ht="15.75" customHeight="1">
      <c r="A1005" s="141"/>
      <c r="B1005" s="141"/>
      <c r="C1005" s="151"/>
      <c r="D1005" s="151"/>
      <c r="E1005" s="151"/>
      <c r="F1005" s="141"/>
      <c r="G1005" s="141"/>
      <c r="H1005" s="182"/>
      <c r="I1005" s="182"/>
      <c r="J1005" s="182"/>
      <c r="K1005" s="182"/>
      <c r="L1005" s="145">
        <f t="shared" si="771"/>
        <v>0</v>
      </c>
      <c r="M1005" s="146">
        <f t="shared" si="772"/>
        <v>0</v>
      </c>
      <c r="N1005" s="147">
        <f>+IF(OR($Q1005=Parametres!$G$2,$Q1005=Parametres!$G$3),I1005,C1005)</f>
        <v>0</v>
      </c>
      <c r="O1005" s="147">
        <f>+IF(OR($Q1005=Parametres!$G$2,$Q1005=Parametres!$G$3),J1005,D1005)</f>
        <v>0</v>
      </c>
      <c r="P1005" s="147">
        <f>+IF(OR($Q1005=Parametres!$G$2,$Q1005=Parametres!$G$3),K1005,E1005)</f>
        <v>0</v>
      </c>
      <c r="Q1005" s="146">
        <f t="shared" ref="Q1005:S1005" si="1011">+F1005</f>
        <v>0</v>
      </c>
      <c r="R1005" s="145">
        <f t="shared" si="1011"/>
        <v>0</v>
      </c>
      <c r="S1005" s="146">
        <f t="shared" si="1011"/>
        <v>0</v>
      </c>
      <c r="T1005" s="150" t="e">
        <f>+VLOOKUP($L1005,Data_Validation!$A:$D,1,0)</f>
        <v>#N/A</v>
      </c>
      <c r="U1005" s="150" t="e">
        <f>+VLOOKUP($L1005,Data_Validation!$A:$D,3,0)</f>
        <v>#N/A</v>
      </c>
      <c r="V1005" s="150" t="e">
        <f>+VLOOKUP($L1005,Data_Validation!$A:$D,4,0)</f>
        <v>#N/A</v>
      </c>
      <c r="W1005" s="150" t="e">
        <f>+VLOOKUP($L1005,Data_Validation!$A:$E,5,0)</f>
        <v>#N/A</v>
      </c>
      <c r="X1005" s="150" t="e">
        <f>+VLOOKUP($L1005,Data_Validation!$A:$F,6,0)</f>
        <v>#N/A</v>
      </c>
    </row>
    <row r="1006" spans="1:24" ht="15.75" customHeight="1">
      <c r="A1006" s="141"/>
      <c r="B1006" s="141"/>
      <c r="C1006" s="151"/>
      <c r="D1006" s="151"/>
      <c r="E1006" s="151"/>
      <c r="F1006" s="141"/>
      <c r="G1006" s="141"/>
      <c r="H1006" s="182"/>
      <c r="I1006" s="182"/>
      <c r="J1006" s="182"/>
      <c r="K1006" s="182"/>
      <c r="L1006" s="145">
        <f t="shared" si="771"/>
        <v>0</v>
      </c>
      <c r="M1006" s="146">
        <f t="shared" si="772"/>
        <v>0</v>
      </c>
      <c r="N1006" s="147">
        <f>+IF(OR($Q1006=Parametres!$G$2,$Q1006=Parametres!$G$3),I1006,C1006)</f>
        <v>0</v>
      </c>
      <c r="O1006" s="147">
        <f>+IF(OR($Q1006=Parametres!$G$2,$Q1006=Parametres!$G$3),J1006,D1006)</f>
        <v>0</v>
      </c>
      <c r="P1006" s="147">
        <f>+IF(OR($Q1006=Parametres!$G$2,$Q1006=Parametres!$G$3),K1006,E1006)</f>
        <v>0</v>
      </c>
      <c r="Q1006" s="146">
        <f t="shared" ref="Q1006:S1006" si="1012">+F1006</f>
        <v>0</v>
      </c>
      <c r="R1006" s="145">
        <f t="shared" si="1012"/>
        <v>0</v>
      </c>
      <c r="S1006" s="146">
        <f t="shared" si="1012"/>
        <v>0</v>
      </c>
      <c r="T1006" s="150" t="e">
        <f>+VLOOKUP($L1006,Data_Validation!$A:$D,1,0)</f>
        <v>#N/A</v>
      </c>
      <c r="U1006" s="150" t="e">
        <f>+VLOOKUP($L1006,Data_Validation!$A:$D,3,0)</f>
        <v>#N/A</v>
      </c>
      <c r="V1006" s="150" t="e">
        <f>+VLOOKUP($L1006,Data_Validation!$A:$D,4,0)</f>
        <v>#N/A</v>
      </c>
      <c r="W1006" s="150" t="e">
        <f>+VLOOKUP($L1006,Data_Validation!$A:$E,5,0)</f>
        <v>#N/A</v>
      </c>
      <c r="X1006" s="150" t="e">
        <f>+VLOOKUP($L1006,Data_Validation!$A:$F,6,0)</f>
        <v>#N/A</v>
      </c>
    </row>
    <row r="1007" spans="1:24" ht="15.75" customHeight="1">
      <c r="A1007" s="141"/>
      <c r="B1007" s="141"/>
      <c r="C1007" s="151"/>
      <c r="D1007" s="151"/>
      <c r="E1007" s="151"/>
      <c r="F1007" s="141"/>
      <c r="G1007" s="141"/>
      <c r="H1007" s="182"/>
      <c r="I1007" s="182"/>
      <c r="J1007" s="182"/>
      <c r="K1007" s="182"/>
      <c r="L1007" s="145">
        <f t="shared" si="771"/>
        <v>0</v>
      </c>
      <c r="M1007" s="146">
        <f t="shared" si="772"/>
        <v>0</v>
      </c>
      <c r="N1007" s="147">
        <f>+IF(OR($Q1007=Parametres!$G$2,$Q1007=Parametres!$G$3),I1007,C1007)</f>
        <v>0</v>
      </c>
      <c r="O1007" s="147">
        <f>+IF(OR($Q1007=Parametres!$G$2,$Q1007=Parametres!$G$3),J1007,D1007)</f>
        <v>0</v>
      </c>
      <c r="P1007" s="147">
        <f>+IF(OR($Q1007=Parametres!$G$2,$Q1007=Parametres!$G$3),K1007,E1007)</f>
        <v>0</v>
      </c>
      <c r="Q1007" s="146">
        <f t="shared" ref="Q1007:S1007" si="1013">+F1007</f>
        <v>0</v>
      </c>
      <c r="R1007" s="145">
        <f t="shared" si="1013"/>
        <v>0</v>
      </c>
      <c r="S1007" s="146">
        <f t="shared" si="1013"/>
        <v>0</v>
      </c>
      <c r="T1007" s="150" t="e">
        <f>+VLOOKUP($L1007,Data_Validation!$A:$D,1,0)</f>
        <v>#N/A</v>
      </c>
      <c r="U1007" s="150" t="e">
        <f>+VLOOKUP($L1007,Data_Validation!$A:$D,3,0)</f>
        <v>#N/A</v>
      </c>
      <c r="V1007" s="150" t="e">
        <f>+VLOOKUP($L1007,Data_Validation!$A:$D,4,0)</f>
        <v>#N/A</v>
      </c>
      <c r="W1007" s="150" t="e">
        <f>+VLOOKUP($L1007,Data_Validation!$A:$E,5,0)</f>
        <v>#N/A</v>
      </c>
      <c r="X1007" s="150" t="e">
        <f>+VLOOKUP($L1007,Data_Validation!$A:$F,6,0)</f>
        <v>#N/A</v>
      </c>
    </row>
    <row r="1008" spans="1:24" ht="15.75" customHeight="1">
      <c r="A1008" s="141"/>
      <c r="B1008" s="141"/>
      <c r="C1008" s="151"/>
      <c r="D1008" s="151"/>
      <c r="E1008" s="151"/>
      <c r="F1008" s="141"/>
      <c r="G1008" s="141"/>
      <c r="H1008" s="182"/>
      <c r="I1008" s="182"/>
      <c r="J1008" s="182"/>
      <c r="K1008" s="182"/>
      <c r="L1008" s="145">
        <f t="shared" si="771"/>
        <v>0</v>
      </c>
      <c r="M1008" s="146">
        <f t="shared" si="772"/>
        <v>0</v>
      </c>
      <c r="N1008" s="147">
        <f>+IF(OR($Q1008=Parametres!$G$2,$Q1008=Parametres!$G$3),I1008,C1008)</f>
        <v>0</v>
      </c>
      <c r="O1008" s="147">
        <f>+IF(OR($Q1008=Parametres!$G$2,$Q1008=Parametres!$G$3),J1008,D1008)</f>
        <v>0</v>
      </c>
      <c r="P1008" s="147">
        <f>+IF(OR($Q1008=Parametres!$G$2,$Q1008=Parametres!$G$3),K1008,E1008)</f>
        <v>0</v>
      </c>
      <c r="Q1008" s="146">
        <f t="shared" ref="Q1008:S1008" si="1014">+F1008</f>
        <v>0</v>
      </c>
      <c r="R1008" s="145">
        <f t="shared" si="1014"/>
        <v>0</v>
      </c>
      <c r="S1008" s="146">
        <f t="shared" si="1014"/>
        <v>0</v>
      </c>
      <c r="T1008" s="150" t="e">
        <f>+VLOOKUP($L1008,Data_Validation!$A:$D,1,0)</f>
        <v>#N/A</v>
      </c>
      <c r="U1008" s="150" t="e">
        <f>+VLOOKUP($L1008,Data_Validation!$A:$D,3,0)</f>
        <v>#N/A</v>
      </c>
      <c r="V1008" s="150" t="e">
        <f>+VLOOKUP($L1008,Data_Validation!$A:$D,4,0)</f>
        <v>#N/A</v>
      </c>
      <c r="W1008" s="150" t="e">
        <f>+VLOOKUP($L1008,Data_Validation!$A:$E,5,0)</f>
        <v>#N/A</v>
      </c>
      <c r="X1008" s="150" t="e">
        <f>+VLOOKUP($L1008,Data_Validation!$A:$F,6,0)</f>
        <v>#N/A</v>
      </c>
    </row>
    <row r="1009" spans="1:24" ht="15.75" customHeight="1">
      <c r="A1009" s="141"/>
      <c r="B1009" s="141"/>
      <c r="C1009" s="151"/>
      <c r="D1009" s="151"/>
      <c r="E1009" s="151"/>
      <c r="F1009" s="141"/>
      <c r="G1009" s="141"/>
      <c r="H1009" s="182"/>
      <c r="I1009" s="182"/>
      <c r="J1009" s="182"/>
      <c r="K1009" s="182"/>
      <c r="L1009" s="145">
        <f t="shared" si="771"/>
        <v>0</v>
      </c>
      <c r="M1009" s="146">
        <f t="shared" si="772"/>
        <v>0</v>
      </c>
      <c r="N1009" s="147">
        <f>+IF(OR($Q1009=Parametres!$G$2,$Q1009=Parametres!$G$3),I1009,C1009)</f>
        <v>0</v>
      </c>
      <c r="O1009" s="147">
        <f>+IF(OR($Q1009=Parametres!$G$2,$Q1009=Parametres!$G$3),J1009,D1009)</f>
        <v>0</v>
      </c>
      <c r="P1009" s="147">
        <f>+IF(OR($Q1009=Parametres!$G$2,$Q1009=Parametres!$G$3),K1009,E1009)</f>
        <v>0</v>
      </c>
      <c r="Q1009" s="146">
        <f t="shared" ref="Q1009:S1009" si="1015">+F1009</f>
        <v>0</v>
      </c>
      <c r="R1009" s="145">
        <f t="shared" si="1015"/>
        <v>0</v>
      </c>
      <c r="S1009" s="146">
        <f t="shared" si="1015"/>
        <v>0</v>
      </c>
      <c r="T1009" s="150" t="e">
        <f>+VLOOKUP($L1009,Data_Validation!$A:$D,1,0)</f>
        <v>#N/A</v>
      </c>
      <c r="U1009" s="150" t="e">
        <f>+VLOOKUP($L1009,Data_Validation!$A:$D,3,0)</f>
        <v>#N/A</v>
      </c>
      <c r="V1009" s="150" t="e">
        <f>+VLOOKUP($L1009,Data_Validation!$A:$D,4,0)</f>
        <v>#N/A</v>
      </c>
      <c r="W1009" s="150" t="e">
        <f>+VLOOKUP($L1009,Data_Validation!$A:$E,5,0)</f>
        <v>#N/A</v>
      </c>
      <c r="X1009" s="150" t="e">
        <f>+VLOOKUP($L1009,Data_Validation!$A:$F,6,0)</f>
        <v>#N/A</v>
      </c>
    </row>
    <row r="1010" spans="1:24" ht="15.75" customHeight="1">
      <c r="A1010" s="141"/>
      <c r="B1010" s="141"/>
      <c r="C1010" s="151"/>
      <c r="D1010" s="151"/>
      <c r="E1010" s="151"/>
      <c r="F1010" s="141"/>
      <c r="G1010" s="141"/>
      <c r="H1010" s="182"/>
      <c r="I1010" s="182"/>
      <c r="J1010" s="182"/>
      <c r="K1010" s="182"/>
      <c r="L1010" s="145">
        <f t="shared" si="771"/>
        <v>0</v>
      </c>
      <c r="M1010" s="146">
        <f t="shared" si="772"/>
        <v>0</v>
      </c>
      <c r="N1010" s="147">
        <f>+IF(OR($Q1010=Parametres!$G$2,$Q1010=Parametres!$G$3),I1010,C1010)</f>
        <v>0</v>
      </c>
      <c r="O1010" s="147">
        <f>+IF(OR($Q1010=Parametres!$G$2,$Q1010=Parametres!$G$3),J1010,D1010)</f>
        <v>0</v>
      </c>
      <c r="P1010" s="147">
        <f>+IF(OR($Q1010=Parametres!$G$2,$Q1010=Parametres!$G$3),K1010,E1010)</f>
        <v>0</v>
      </c>
      <c r="Q1010" s="146">
        <f t="shared" ref="Q1010:S1010" si="1016">+F1010</f>
        <v>0</v>
      </c>
      <c r="R1010" s="145">
        <f t="shared" si="1016"/>
        <v>0</v>
      </c>
      <c r="S1010" s="146">
        <f t="shared" si="1016"/>
        <v>0</v>
      </c>
      <c r="T1010" s="150" t="e">
        <f>+VLOOKUP($L1010,Data_Validation!$A:$D,1,0)</f>
        <v>#N/A</v>
      </c>
      <c r="U1010" s="150" t="e">
        <f>+VLOOKUP($L1010,Data_Validation!$A:$D,3,0)</f>
        <v>#N/A</v>
      </c>
      <c r="V1010" s="150" t="e">
        <f>+VLOOKUP($L1010,Data_Validation!$A:$D,4,0)</f>
        <v>#N/A</v>
      </c>
      <c r="W1010" s="150" t="e">
        <f>+VLOOKUP($L1010,Data_Validation!$A:$E,5,0)</f>
        <v>#N/A</v>
      </c>
      <c r="X1010" s="150" t="e">
        <f>+VLOOKUP($L1010,Data_Validation!$A:$F,6,0)</f>
        <v>#N/A</v>
      </c>
    </row>
    <row r="1011" spans="1:24" ht="15.75" customHeight="1">
      <c r="A1011" s="141"/>
      <c r="B1011" s="141"/>
      <c r="C1011" s="151"/>
      <c r="D1011" s="151"/>
      <c r="E1011" s="151"/>
      <c r="F1011" s="141"/>
      <c r="G1011" s="141"/>
      <c r="H1011" s="182"/>
      <c r="I1011" s="182"/>
      <c r="J1011" s="182"/>
      <c r="K1011" s="182"/>
      <c r="L1011" s="145">
        <f t="shared" si="771"/>
        <v>0</v>
      </c>
      <c r="M1011" s="146">
        <f t="shared" si="772"/>
        <v>0</v>
      </c>
      <c r="N1011" s="147">
        <f>+IF(OR($Q1011=Parametres!$G$2,$Q1011=Parametres!$G$3),I1011,C1011)</f>
        <v>0</v>
      </c>
      <c r="O1011" s="147">
        <f>+IF(OR($Q1011=Parametres!$G$2,$Q1011=Parametres!$G$3),J1011,D1011)</f>
        <v>0</v>
      </c>
      <c r="P1011" s="147">
        <f>+IF(OR($Q1011=Parametres!$G$2,$Q1011=Parametres!$G$3),K1011,E1011)</f>
        <v>0</v>
      </c>
      <c r="Q1011" s="146">
        <f t="shared" ref="Q1011:S1011" si="1017">+F1011</f>
        <v>0</v>
      </c>
      <c r="R1011" s="145">
        <f t="shared" si="1017"/>
        <v>0</v>
      </c>
      <c r="S1011" s="146">
        <f t="shared" si="1017"/>
        <v>0</v>
      </c>
      <c r="T1011" s="150" t="e">
        <f>+VLOOKUP($L1011,Data_Validation!$A:$D,1,0)</f>
        <v>#N/A</v>
      </c>
      <c r="U1011" s="150" t="e">
        <f>+VLOOKUP($L1011,Data_Validation!$A:$D,3,0)</f>
        <v>#N/A</v>
      </c>
      <c r="V1011" s="150" t="e">
        <f>+VLOOKUP($L1011,Data_Validation!$A:$D,4,0)</f>
        <v>#N/A</v>
      </c>
      <c r="W1011" s="150" t="e">
        <f>+VLOOKUP($L1011,Data_Validation!$A:$E,5,0)</f>
        <v>#N/A</v>
      </c>
      <c r="X1011" s="150" t="e">
        <f>+VLOOKUP($L1011,Data_Validation!$A:$F,6,0)</f>
        <v>#N/A</v>
      </c>
    </row>
    <row r="1012" spans="1:24" ht="15.75" customHeight="1">
      <c r="A1012" s="141"/>
      <c r="B1012" s="141"/>
      <c r="C1012" s="151"/>
      <c r="D1012" s="151"/>
      <c r="E1012" s="151"/>
      <c r="F1012" s="141"/>
      <c r="G1012" s="141"/>
      <c r="H1012" s="182"/>
      <c r="I1012" s="182"/>
      <c r="J1012" s="182"/>
      <c r="K1012" s="182"/>
      <c r="L1012" s="145">
        <f t="shared" si="771"/>
        <v>0</v>
      </c>
      <c r="M1012" s="146">
        <f t="shared" si="772"/>
        <v>0</v>
      </c>
      <c r="N1012" s="147">
        <f>+IF(OR($Q1012=Parametres!$G$2,$Q1012=Parametres!$G$3),I1012,C1012)</f>
        <v>0</v>
      </c>
      <c r="O1012" s="147">
        <f>+IF(OR($Q1012=Parametres!$G$2,$Q1012=Parametres!$G$3),J1012,D1012)</f>
        <v>0</v>
      </c>
      <c r="P1012" s="147">
        <f>+IF(OR($Q1012=Parametres!$G$2,$Q1012=Parametres!$G$3),K1012,E1012)</f>
        <v>0</v>
      </c>
      <c r="Q1012" s="146">
        <f t="shared" ref="Q1012:S1012" si="1018">+F1012</f>
        <v>0</v>
      </c>
      <c r="R1012" s="145">
        <f t="shared" si="1018"/>
        <v>0</v>
      </c>
      <c r="S1012" s="146">
        <f t="shared" si="1018"/>
        <v>0</v>
      </c>
      <c r="T1012" s="150" t="e">
        <f>+VLOOKUP($L1012,Data_Validation!$A:$D,1,0)</f>
        <v>#N/A</v>
      </c>
      <c r="U1012" s="150" t="e">
        <f>+VLOOKUP($L1012,Data_Validation!$A:$D,3,0)</f>
        <v>#N/A</v>
      </c>
      <c r="V1012" s="150" t="e">
        <f>+VLOOKUP($L1012,Data_Validation!$A:$D,4,0)</f>
        <v>#N/A</v>
      </c>
      <c r="W1012" s="150" t="e">
        <f>+VLOOKUP($L1012,Data_Validation!$A:$E,5,0)</f>
        <v>#N/A</v>
      </c>
      <c r="X1012" s="150" t="e">
        <f>+VLOOKUP($L1012,Data_Validation!$A:$F,6,0)</f>
        <v>#N/A</v>
      </c>
    </row>
    <row r="1013" spans="1:24" ht="15.75" customHeight="1">
      <c r="A1013" s="141"/>
      <c r="B1013" s="141"/>
      <c r="C1013" s="151"/>
      <c r="D1013" s="151"/>
      <c r="E1013" s="151"/>
      <c r="F1013" s="141"/>
      <c r="G1013" s="141"/>
      <c r="H1013" s="182"/>
      <c r="I1013" s="182"/>
      <c r="J1013" s="182"/>
      <c r="K1013" s="182"/>
      <c r="L1013" s="145">
        <f t="shared" si="771"/>
        <v>0</v>
      </c>
      <c r="M1013" s="146">
        <f t="shared" si="772"/>
        <v>0</v>
      </c>
      <c r="N1013" s="147">
        <f>+IF(OR($Q1013=Parametres!$G$2,$Q1013=Parametres!$G$3),I1013,C1013)</f>
        <v>0</v>
      </c>
      <c r="O1013" s="147">
        <f>+IF(OR($Q1013=Parametres!$G$2,$Q1013=Parametres!$G$3),J1013,D1013)</f>
        <v>0</v>
      </c>
      <c r="P1013" s="147">
        <f>+IF(OR($Q1013=Parametres!$G$2,$Q1013=Parametres!$G$3),K1013,E1013)</f>
        <v>0</v>
      </c>
      <c r="Q1013" s="146">
        <f t="shared" ref="Q1013:S1013" si="1019">+F1013</f>
        <v>0</v>
      </c>
      <c r="R1013" s="145">
        <f t="shared" si="1019"/>
        <v>0</v>
      </c>
      <c r="S1013" s="146">
        <f t="shared" si="1019"/>
        <v>0</v>
      </c>
      <c r="T1013" s="150" t="e">
        <f>+VLOOKUP($L1013,Data_Validation!$A:$D,1,0)</f>
        <v>#N/A</v>
      </c>
      <c r="U1013" s="150" t="e">
        <f>+VLOOKUP($L1013,Data_Validation!$A:$D,3,0)</f>
        <v>#N/A</v>
      </c>
      <c r="V1013" s="150" t="e">
        <f>+VLOOKUP($L1013,Data_Validation!$A:$D,4,0)</f>
        <v>#N/A</v>
      </c>
      <c r="W1013" s="150" t="e">
        <f>+VLOOKUP($L1013,Data_Validation!$A:$E,5,0)</f>
        <v>#N/A</v>
      </c>
      <c r="X1013" s="150" t="e">
        <f>+VLOOKUP($L1013,Data_Validation!$A:$F,6,0)</f>
        <v>#N/A</v>
      </c>
    </row>
    <row r="1014" spans="1:24" ht="15.75" customHeight="1">
      <c r="A1014" s="141"/>
      <c r="B1014" s="141"/>
      <c r="C1014" s="151"/>
      <c r="D1014" s="151"/>
      <c r="E1014" s="151"/>
      <c r="F1014" s="141"/>
      <c r="G1014" s="141"/>
      <c r="H1014" s="182"/>
      <c r="I1014" s="182"/>
      <c r="J1014" s="182"/>
      <c r="K1014" s="182"/>
      <c r="L1014" s="145">
        <f t="shared" si="771"/>
        <v>0</v>
      </c>
      <c r="M1014" s="146">
        <f t="shared" si="772"/>
        <v>0</v>
      </c>
      <c r="N1014" s="147">
        <f>+IF(OR($Q1014=Parametres!$G$2,$Q1014=Parametres!$G$3),I1014,C1014)</f>
        <v>0</v>
      </c>
      <c r="O1014" s="147">
        <f>+IF(OR($Q1014=Parametres!$G$2,$Q1014=Parametres!$G$3),J1014,D1014)</f>
        <v>0</v>
      </c>
      <c r="P1014" s="147">
        <f>+IF(OR($Q1014=Parametres!$G$2,$Q1014=Parametres!$G$3),K1014,E1014)</f>
        <v>0</v>
      </c>
      <c r="Q1014" s="146">
        <f t="shared" ref="Q1014:S1014" si="1020">+F1014</f>
        <v>0</v>
      </c>
      <c r="R1014" s="145">
        <f t="shared" si="1020"/>
        <v>0</v>
      </c>
      <c r="S1014" s="146">
        <f t="shared" si="1020"/>
        <v>0</v>
      </c>
      <c r="T1014" s="150" t="e">
        <f>+VLOOKUP($L1014,Data_Validation!$A:$D,1,0)</f>
        <v>#N/A</v>
      </c>
      <c r="U1014" s="150" t="e">
        <f>+VLOOKUP($L1014,Data_Validation!$A:$D,3,0)</f>
        <v>#N/A</v>
      </c>
      <c r="V1014" s="150" t="e">
        <f>+VLOOKUP($L1014,Data_Validation!$A:$D,4,0)</f>
        <v>#N/A</v>
      </c>
      <c r="W1014" s="150" t="e">
        <f>+VLOOKUP($L1014,Data_Validation!$A:$E,5,0)</f>
        <v>#N/A</v>
      </c>
      <c r="X1014" s="150" t="e">
        <f>+VLOOKUP($L1014,Data_Validation!$A:$F,6,0)</f>
        <v>#N/A</v>
      </c>
    </row>
    <row r="1015" spans="1:24" ht="15.75" customHeight="1">
      <c r="A1015" s="141"/>
      <c r="B1015" s="141"/>
      <c r="C1015" s="151"/>
      <c r="D1015" s="151"/>
      <c r="E1015" s="151"/>
      <c r="F1015" s="141"/>
      <c r="G1015" s="141"/>
      <c r="H1015" s="182"/>
      <c r="I1015" s="182"/>
      <c r="J1015" s="182"/>
      <c r="K1015" s="182"/>
      <c r="L1015" s="145">
        <f t="shared" si="771"/>
        <v>0</v>
      </c>
      <c r="M1015" s="146">
        <f t="shared" si="772"/>
        <v>0</v>
      </c>
      <c r="N1015" s="147">
        <f>+IF(OR($Q1015=Parametres!$G$2,$Q1015=Parametres!$G$3),I1015,C1015)</f>
        <v>0</v>
      </c>
      <c r="O1015" s="147">
        <f>+IF(OR($Q1015=Parametres!$G$2,$Q1015=Parametres!$G$3),J1015,D1015)</f>
        <v>0</v>
      </c>
      <c r="P1015" s="147">
        <f>+IF(OR($Q1015=Parametres!$G$2,$Q1015=Parametres!$G$3),K1015,E1015)</f>
        <v>0</v>
      </c>
      <c r="Q1015" s="146">
        <f t="shared" ref="Q1015:S1015" si="1021">+F1015</f>
        <v>0</v>
      </c>
      <c r="R1015" s="145">
        <f t="shared" si="1021"/>
        <v>0</v>
      </c>
      <c r="S1015" s="146">
        <f t="shared" si="1021"/>
        <v>0</v>
      </c>
      <c r="T1015" s="150" t="e">
        <f>+VLOOKUP($L1015,Data_Validation!$A:$D,1,0)</f>
        <v>#N/A</v>
      </c>
      <c r="U1015" s="150" t="e">
        <f>+VLOOKUP($L1015,Data_Validation!$A:$D,3,0)</f>
        <v>#N/A</v>
      </c>
      <c r="V1015" s="150" t="e">
        <f>+VLOOKUP($L1015,Data_Validation!$A:$D,4,0)</f>
        <v>#N/A</v>
      </c>
      <c r="W1015" s="150" t="e">
        <f>+VLOOKUP($L1015,Data_Validation!$A:$E,5,0)</f>
        <v>#N/A</v>
      </c>
      <c r="X1015" s="150" t="e">
        <f>+VLOOKUP($L1015,Data_Validation!$A:$F,6,0)</f>
        <v>#N/A</v>
      </c>
    </row>
    <row r="1016" spans="1:24" ht="15.75" customHeight="1">
      <c r="A1016" s="141"/>
      <c r="B1016" s="141"/>
      <c r="C1016" s="151"/>
      <c r="D1016" s="151"/>
      <c r="E1016" s="151"/>
      <c r="F1016" s="141"/>
      <c r="G1016" s="141"/>
      <c r="H1016" s="182"/>
      <c r="I1016" s="182"/>
      <c r="J1016" s="182"/>
      <c r="K1016" s="182"/>
      <c r="L1016" s="145">
        <f t="shared" si="771"/>
        <v>0</v>
      </c>
      <c r="M1016" s="146">
        <f t="shared" si="772"/>
        <v>0</v>
      </c>
      <c r="N1016" s="147">
        <f>+IF(OR($Q1016=Parametres!$G$2,$Q1016=Parametres!$G$3),I1016,C1016)</f>
        <v>0</v>
      </c>
      <c r="O1016" s="147">
        <f>+IF(OR($Q1016=Parametres!$G$2,$Q1016=Parametres!$G$3),J1016,D1016)</f>
        <v>0</v>
      </c>
      <c r="P1016" s="147">
        <f>+IF(OR($Q1016=Parametres!$G$2,$Q1016=Parametres!$G$3),K1016,E1016)</f>
        <v>0</v>
      </c>
      <c r="Q1016" s="146">
        <f t="shared" ref="Q1016:S1016" si="1022">+F1016</f>
        <v>0</v>
      </c>
      <c r="R1016" s="145">
        <f t="shared" si="1022"/>
        <v>0</v>
      </c>
      <c r="S1016" s="146">
        <f t="shared" si="1022"/>
        <v>0</v>
      </c>
      <c r="T1016" s="150" t="e">
        <f>+VLOOKUP($L1016,Data_Validation!$A:$D,1,0)</f>
        <v>#N/A</v>
      </c>
      <c r="U1016" s="150" t="e">
        <f>+VLOOKUP($L1016,Data_Validation!$A:$D,3,0)</f>
        <v>#N/A</v>
      </c>
      <c r="V1016" s="150" t="e">
        <f>+VLOOKUP($L1016,Data_Validation!$A:$D,4,0)</f>
        <v>#N/A</v>
      </c>
      <c r="W1016" s="150" t="e">
        <f>+VLOOKUP($L1016,Data_Validation!$A:$E,5,0)</f>
        <v>#N/A</v>
      </c>
      <c r="X1016" s="150" t="e">
        <f>+VLOOKUP($L1016,Data_Validation!$A:$F,6,0)</f>
        <v>#N/A</v>
      </c>
    </row>
    <row r="1017" spans="1:24" ht="15.75" customHeight="1">
      <c r="A1017" s="141"/>
      <c r="B1017" s="141"/>
      <c r="C1017" s="151"/>
      <c r="D1017" s="151"/>
      <c r="E1017" s="151"/>
      <c r="F1017" s="141"/>
      <c r="G1017" s="141"/>
      <c r="H1017" s="182"/>
      <c r="I1017" s="182"/>
      <c r="J1017" s="182"/>
      <c r="K1017" s="182"/>
      <c r="L1017" s="145">
        <f t="shared" si="771"/>
        <v>0</v>
      </c>
      <c r="M1017" s="146">
        <f t="shared" si="772"/>
        <v>0</v>
      </c>
      <c r="N1017" s="147">
        <f>+IF(OR($Q1017=Parametres!$G$2,$Q1017=Parametres!$G$3),I1017,C1017)</f>
        <v>0</v>
      </c>
      <c r="O1017" s="147">
        <f>+IF(OR($Q1017=Parametres!$G$2,$Q1017=Parametres!$G$3),J1017,D1017)</f>
        <v>0</v>
      </c>
      <c r="P1017" s="147">
        <f>+IF(OR($Q1017=Parametres!$G$2,$Q1017=Parametres!$G$3),K1017,E1017)</f>
        <v>0</v>
      </c>
      <c r="Q1017" s="146">
        <f t="shared" ref="Q1017:S1017" si="1023">+F1017</f>
        <v>0</v>
      </c>
      <c r="R1017" s="145">
        <f t="shared" si="1023"/>
        <v>0</v>
      </c>
      <c r="S1017" s="146">
        <f t="shared" si="1023"/>
        <v>0</v>
      </c>
      <c r="T1017" s="150" t="e">
        <f>+VLOOKUP($L1017,Data_Validation!$A:$D,1,0)</f>
        <v>#N/A</v>
      </c>
      <c r="U1017" s="150" t="e">
        <f>+VLOOKUP($L1017,Data_Validation!$A:$D,3,0)</f>
        <v>#N/A</v>
      </c>
      <c r="V1017" s="150" t="e">
        <f>+VLOOKUP($L1017,Data_Validation!$A:$D,4,0)</f>
        <v>#N/A</v>
      </c>
      <c r="W1017" s="150" t="e">
        <f>+VLOOKUP($L1017,Data_Validation!$A:$E,5,0)</f>
        <v>#N/A</v>
      </c>
      <c r="X1017" s="150" t="e">
        <f>+VLOOKUP($L1017,Data_Validation!$A:$F,6,0)</f>
        <v>#N/A</v>
      </c>
    </row>
    <row r="1018" spans="1:24" ht="15.75" customHeight="1">
      <c r="A1018" s="141"/>
      <c r="B1018" s="141"/>
      <c r="C1018" s="151"/>
      <c r="D1018" s="151"/>
      <c r="E1018" s="151"/>
      <c r="F1018" s="141"/>
      <c r="G1018" s="141"/>
      <c r="H1018" s="182"/>
      <c r="I1018" s="182"/>
      <c r="J1018" s="182"/>
      <c r="K1018" s="182"/>
      <c r="L1018" s="145">
        <f t="shared" si="771"/>
        <v>0</v>
      </c>
      <c r="M1018" s="146">
        <f t="shared" si="772"/>
        <v>0</v>
      </c>
      <c r="N1018" s="147">
        <f>+IF(OR($Q1018=Parametres!$G$2,$Q1018=Parametres!$G$3),I1018,C1018)</f>
        <v>0</v>
      </c>
      <c r="O1018" s="147">
        <f>+IF(OR($Q1018=Parametres!$G$2,$Q1018=Parametres!$G$3),J1018,D1018)</f>
        <v>0</v>
      </c>
      <c r="P1018" s="147">
        <f>+IF(OR($Q1018=Parametres!$G$2,$Q1018=Parametres!$G$3),K1018,E1018)</f>
        <v>0</v>
      </c>
      <c r="Q1018" s="146">
        <f t="shared" ref="Q1018:S1018" si="1024">+F1018</f>
        <v>0</v>
      </c>
      <c r="R1018" s="145">
        <f t="shared" si="1024"/>
        <v>0</v>
      </c>
      <c r="S1018" s="146">
        <f t="shared" si="1024"/>
        <v>0</v>
      </c>
      <c r="T1018" s="150" t="e">
        <f>+VLOOKUP($L1018,Data_Validation!$A:$D,1,0)</f>
        <v>#N/A</v>
      </c>
      <c r="U1018" s="150" t="e">
        <f>+VLOOKUP($L1018,Data_Validation!$A:$D,3,0)</f>
        <v>#N/A</v>
      </c>
      <c r="V1018" s="150" t="e">
        <f>+VLOOKUP($L1018,Data_Validation!$A:$D,4,0)</f>
        <v>#N/A</v>
      </c>
      <c r="W1018" s="150" t="e">
        <f>+VLOOKUP($L1018,Data_Validation!$A:$E,5,0)</f>
        <v>#N/A</v>
      </c>
      <c r="X1018" s="150" t="e">
        <f>+VLOOKUP($L1018,Data_Validation!$A:$F,6,0)</f>
        <v>#N/A</v>
      </c>
    </row>
    <row r="1019" spans="1:24" ht="15.75" customHeight="1">
      <c r="A1019" s="141"/>
      <c r="B1019" s="141"/>
      <c r="C1019" s="151"/>
      <c r="D1019" s="151"/>
      <c r="E1019" s="151"/>
      <c r="F1019" s="141"/>
      <c r="G1019" s="141"/>
      <c r="H1019" s="182"/>
      <c r="I1019" s="182"/>
      <c r="J1019" s="182"/>
      <c r="K1019" s="182"/>
      <c r="L1019" s="145">
        <f t="shared" si="771"/>
        <v>0</v>
      </c>
      <c r="M1019" s="146">
        <f t="shared" si="772"/>
        <v>0</v>
      </c>
      <c r="N1019" s="147">
        <f>+IF(OR($Q1019=Parametres!$G$2,$Q1019=Parametres!$G$3),I1019,C1019)</f>
        <v>0</v>
      </c>
      <c r="O1019" s="147">
        <f>+IF(OR($Q1019=Parametres!$G$2,$Q1019=Parametres!$G$3),J1019,D1019)</f>
        <v>0</v>
      </c>
      <c r="P1019" s="147">
        <f>+IF(OR($Q1019=Parametres!$G$2,$Q1019=Parametres!$G$3),K1019,E1019)</f>
        <v>0</v>
      </c>
      <c r="Q1019" s="146">
        <f t="shared" ref="Q1019:S1019" si="1025">+F1019</f>
        <v>0</v>
      </c>
      <c r="R1019" s="145">
        <f t="shared" si="1025"/>
        <v>0</v>
      </c>
      <c r="S1019" s="146">
        <f t="shared" si="1025"/>
        <v>0</v>
      </c>
      <c r="T1019" s="150" t="e">
        <f>+VLOOKUP($L1019,Data_Validation!$A:$D,1,0)</f>
        <v>#N/A</v>
      </c>
      <c r="U1019" s="150" t="e">
        <f>+VLOOKUP($L1019,Data_Validation!$A:$D,3,0)</f>
        <v>#N/A</v>
      </c>
      <c r="V1019" s="150" t="e">
        <f>+VLOOKUP($L1019,Data_Validation!$A:$D,4,0)</f>
        <v>#N/A</v>
      </c>
      <c r="W1019" s="150" t="e">
        <f>+VLOOKUP($L1019,Data_Validation!$A:$E,5,0)</f>
        <v>#N/A</v>
      </c>
      <c r="X1019" s="150" t="e">
        <f>+VLOOKUP($L1019,Data_Validation!$A:$F,6,0)</f>
        <v>#N/A</v>
      </c>
    </row>
    <row r="1020" spans="1:24" ht="15.75" customHeight="1">
      <c r="A1020" s="141"/>
      <c r="B1020" s="141"/>
      <c r="C1020" s="151"/>
      <c r="D1020" s="151"/>
      <c r="E1020" s="151"/>
      <c r="F1020" s="141"/>
      <c r="G1020" s="141"/>
      <c r="H1020" s="182"/>
      <c r="I1020" s="182"/>
      <c r="J1020" s="182"/>
      <c r="K1020" s="182"/>
      <c r="L1020" s="145">
        <f t="shared" si="771"/>
        <v>0</v>
      </c>
      <c r="M1020" s="146">
        <f t="shared" si="772"/>
        <v>0</v>
      </c>
      <c r="N1020" s="147">
        <f>+IF(OR($Q1020=Parametres!$G$2,$Q1020=Parametres!$G$3),I1020,C1020)</f>
        <v>0</v>
      </c>
      <c r="O1020" s="147">
        <f>+IF(OR($Q1020=Parametres!$G$2,$Q1020=Parametres!$G$3),J1020,D1020)</f>
        <v>0</v>
      </c>
      <c r="P1020" s="147">
        <f>+IF(OR($Q1020=Parametres!$G$2,$Q1020=Parametres!$G$3),K1020,E1020)</f>
        <v>0</v>
      </c>
      <c r="Q1020" s="146">
        <f t="shared" ref="Q1020:S1020" si="1026">+F1020</f>
        <v>0</v>
      </c>
      <c r="R1020" s="145">
        <f t="shared" si="1026"/>
        <v>0</v>
      </c>
      <c r="S1020" s="146">
        <f t="shared" si="1026"/>
        <v>0</v>
      </c>
      <c r="T1020" s="150" t="e">
        <f>+VLOOKUP($L1020,Data_Validation!$A:$D,1,0)</f>
        <v>#N/A</v>
      </c>
      <c r="U1020" s="150" t="e">
        <f>+VLOOKUP($L1020,Data_Validation!$A:$D,3,0)</f>
        <v>#N/A</v>
      </c>
      <c r="V1020" s="150" t="e">
        <f>+VLOOKUP($L1020,Data_Validation!$A:$D,4,0)</f>
        <v>#N/A</v>
      </c>
      <c r="W1020" s="150" t="e">
        <f>+VLOOKUP($L1020,Data_Validation!$A:$E,5,0)</f>
        <v>#N/A</v>
      </c>
      <c r="X1020" s="150" t="e">
        <f>+VLOOKUP($L1020,Data_Validation!$A:$F,6,0)</f>
        <v>#N/A</v>
      </c>
    </row>
    <row r="1021" spans="1:24" ht="15.75" customHeight="1">
      <c r="A1021" s="141"/>
      <c r="B1021" s="141"/>
      <c r="C1021" s="151"/>
      <c r="D1021" s="151"/>
      <c r="E1021" s="151"/>
      <c r="F1021" s="141"/>
      <c r="G1021" s="141"/>
      <c r="H1021" s="182"/>
      <c r="I1021" s="182"/>
      <c r="J1021" s="182"/>
      <c r="K1021" s="182"/>
      <c r="L1021" s="145">
        <f t="shared" si="771"/>
        <v>0</v>
      </c>
      <c r="M1021" s="146">
        <f t="shared" si="772"/>
        <v>0</v>
      </c>
      <c r="N1021" s="147">
        <f>+IF(OR($Q1021=Parametres!$G$2,$Q1021=Parametres!$G$3),I1021,C1021)</f>
        <v>0</v>
      </c>
      <c r="O1021" s="147">
        <f>+IF(OR($Q1021=Parametres!$G$2,$Q1021=Parametres!$G$3),J1021,D1021)</f>
        <v>0</v>
      </c>
      <c r="P1021" s="147">
        <f>+IF(OR($Q1021=Parametres!$G$2,$Q1021=Parametres!$G$3),K1021,E1021)</f>
        <v>0</v>
      </c>
      <c r="Q1021" s="146">
        <f t="shared" ref="Q1021:S1021" si="1027">+F1021</f>
        <v>0</v>
      </c>
      <c r="R1021" s="145">
        <f t="shared" si="1027"/>
        <v>0</v>
      </c>
      <c r="S1021" s="146">
        <f t="shared" si="1027"/>
        <v>0</v>
      </c>
      <c r="T1021" s="150" t="e">
        <f>+VLOOKUP($L1021,Data_Validation!$A:$D,1,0)</f>
        <v>#N/A</v>
      </c>
      <c r="U1021" s="150" t="e">
        <f>+VLOOKUP($L1021,Data_Validation!$A:$D,3,0)</f>
        <v>#N/A</v>
      </c>
      <c r="V1021" s="150" t="e">
        <f>+VLOOKUP($L1021,Data_Validation!$A:$D,4,0)</f>
        <v>#N/A</v>
      </c>
      <c r="W1021" s="150" t="e">
        <f>+VLOOKUP($L1021,Data_Validation!$A:$E,5,0)</f>
        <v>#N/A</v>
      </c>
      <c r="X1021" s="150" t="e">
        <f>+VLOOKUP($L1021,Data_Validation!$A:$F,6,0)</f>
        <v>#N/A</v>
      </c>
    </row>
    <row r="1022" spans="1:24" ht="15.75" customHeight="1">
      <c r="A1022" s="141"/>
      <c r="B1022" s="141"/>
      <c r="C1022" s="151"/>
      <c r="D1022" s="151"/>
      <c r="E1022" s="151"/>
      <c r="F1022" s="141"/>
      <c r="G1022" s="141"/>
      <c r="H1022" s="182"/>
      <c r="I1022" s="182"/>
      <c r="J1022" s="182"/>
      <c r="K1022" s="182"/>
      <c r="L1022" s="145">
        <f t="shared" ref="L1022:L1055" si="1028">+B1022</f>
        <v>0</v>
      </c>
      <c r="M1022" s="146">
        <f t="shared" ref="M1022:M1055" si="1029">+A1022</f>
        <v>0</v>
      </c>
      <c r="N1022" s="147">
        <f>+IF(OR($Q1022=Parametres!$G$2,$Q1022=Parametres!$G$3),I1022,C1022)</f>
        <v>0</v>
      </c>
      <c r="O1022" s="147">
        <f>+IF(OR($Q1022=Parametres!$G$2,$Q1022=Parametres!$G$3),J1022,D1022)</f>
        <v>0</v>
      </c>
      <c r="P1022" s="147">
        <f>+IF(OR($Q1022=Parametres!$G$2,$Q1022=Parametres!$G$3),K1022,E1022)</f>
        <v>0</v>
      </c>
      <c r="Q1022" s="146">
        <f t="shared" ref="Q1022:S1022" si="1030">+F1022</f>
        <v>0</v>
      </c>
      <c r="R1022" s="145">
        <f t="shared" si="1030"/>
        <v>0</v>
      </c>
      <c r="S1022" s="146">
        <f t="shared" si="1030"/>
        <v>0</v>
      </c>
      <c r="T1022" s="150" t="e">
        <f>+VLOOKUP($L1022,Data_Validation!$A:$D,1,0)</f>
        <v>#N/A</v>
      </c>
      <c r="U1022" s="150" t="e">
        <f>+VLOOKUP($L1022,Data_Validation!$A:$D,3,0)</f>
        <v>#N/A</v>
      </c>
      <c r="V1022" s="150" t="e">
        <f>+VLOOKUP($L1022,Data_Validation!$A:$D,4,0)</f>
        <v>#N/A</v>
      </c>
      <c r="W1022" s="150" t="e">
        <f>+VLOOKUP($L1022,Data_Validation!$A:$E,5,0)</f>
        <v>#N/A</v>
      </c>
      <c r="X1022" s="150" t="e">
        <f>+VLOOKUP($L1022,Data_Validation!$A:$F,6,0)</f>
        <v>#N/A</v>
      </c>
    </row>
    <row r="1023" spans="1:24" ht="15.75" customHeight="1">
      <c r="A1023" s="141"/>
      <c r="B1023" s="141"/>
      <c r="C1023" s="151"/>
      <c r="D1023" s="151"/>
      <c r="E1023" s="151"/>
      <c r="F1023" s="141"/>
      <c r="G1023" s="141"/>
      <c r="H1023" s="182"/>
      <c r="I1023" s="182"/>
      <c r="J1023" s="182"/>
      <c r="K1023" s="182"/>
      <c r="L1023" s="145">
        <f t="shared" si="1028"/>
        <v>0</v>
      </c>
      <c r="M1023" s="146">
        <f t="shared" si="1029"/>
        <v>0</v>
      </c>
      <c r="N1023" s="147">
        <f>+IF(OR($Q1023=Parametres!$G$2,$Q1023=Parametres!$G$3),I1023,C1023)</f>
        <v>0</v>
      </c>
      <c r="O1023" s="147">
        <f>+IF(OR($Q1023=Parametres!$G$2,$Q1023=Parametres!$G$3),J1023,D1023)</f>
        <v>0</v>
      </c>
      <c r="P1023" s="147">
        <f>+IF(OR($Q1023=Parametres!$G$2,$Q1023=Parametres!$G$3),K1023,E1023)</f>
        <v>0</v>
      </c>
      <c r="Q1023" s="146">
        <f t="shared" ref="Q1023:S1023" si="1031">+F1023</f>
        <v>0</v>
      </c>
      <c r="R1023" s="145">
        <f t="shared" si="1031"/>
        <v>0</v>
      </c>
      <c r="S1023" s="146">
        <f t="shared" si="1031"/>
        <v>0</v>
      </c>
      <c r="T1023" s="150" t="e">
        <f>+VLOOKUP($L1023,Data_Validation!$A:$D,1,0)</f>
        <v>#N/A</v>
      </c>
      <c r="U1023" s="150" t="e">
        <f>+VLOOKUP($L1023,Data_Validation!$A:$D,3,0)</f>
        <v>#N/A</v>
      </c>
      <c r="V1023" s="150" t="e">
        <f>+VLOOKUP($L1023,Data_Validation!$A:$D,4,0)</f>
        <v>#N/A</v>
      </c>
      <c r="W1023" s="150" t="e">
        <f>+VLOOKUP($L1023,Data_Validation!$A:$E,5,0)</f>
        <v>#N/A</v>
      </c>
      <c r="X1023" s="150" t="e">
        <f>+VLOOKUP($L1023,Data_Validation!$A:$F,6,0)</f>
        <v>#N/A</v>
      </c>
    </row>
    <row r="1024" spans="1:24" ht="15.75" customHeight="1">
      <c r="A1024" s="141"/>
      <c r="B1024" s="141"/>
      <c r="C1024" s="151"/>
      <c r="D1024" s="151"/>
      <c r="E1024" s="151"/>
      <c r="F1024" s="141"/>
      <c r="G1024" s="141"/>
      <c r="H1024" s="182"/>
      <c r="I1024" s="182"/>
      <c r="J1024" s="182"/>
      <c r="K1024" s="182"/>
      <c r="L1024" s="145">
        <f t="shared" si="1028"/>
        <v>0</v>
      </c>
      <c r="M1024" s="146">
        <f t="shared" si="1029"/>
        <v>0</v>
      </c>
      <c r="N1024" s="147">
        <f>+IF(OR($Q1024=Parametres!$G$2,$Q1024=Parametres!$G$3),I1024,C1024)</f>
        <v>0</v>
      </c>
      <c r="O1024" s="147">
        <f>+IF(OR($Q1024=Parametres!$G$2,$Q1024=Parametres!$G$3),J1024,D1024)</f>
        <v>0</v>
      </c>
      <c r="P1024" s="147">
        <f>+IF(OR($Q1024=Parametres!$G$2,$Q1024=Parametres!$G$3),K1024,E1024)</f>
        <v>0</v>
      </c>
      <c r="Q1024" s="146">
        <f t="shared" ref="Q1024:S1024" si="1032">+F1024</f>
        <v>0</v>
      </c>
      <c r="R1024" s="145">
        <f t="shared" si="1032"/>
        <v>0</v>
      </c>
      <c r="S1024" s="146">
        <f t="shared" si="1032"/>
        <v>0</v>
      </c>
      <c r="T1024" s="150" t="e">
        <f>+VLOOKUP($L1024,Data_Validation!$A:$D,1,0)</f>
        <v>#N/A</v>
      </c>
      <c r="U1024" s="150" t="e">
        <f>+VLOOKUP($L1024,Data_Validation!$A:$D,3,0)</f>
        <v>#N/A</v>
      </c>
      <c r="V1024" s="150" t="e">
        <f>+VLOOKUP($L1024,Data_Validation!$A:$D,4,0)</f>
        <v>#N/A</v>
      </c>
      <c r="W1024" s="150" t="e">
        <f>+VLOOKUP($L1024,Data_Validation!$A:$E,5,0)</f>
        <v>#N/A</v>
      </c>
      <c r="X1024" s="150" t="e">
        <f>+VLOOKUP($L1024,Data_Validation!$A:$F,6,0)</f>
        <v>#N/A</v>
      </c>
    </row>
    <row r="1025" spans="1:24" ht="15.75" customHeight="1">
      <c r="A1025" s="141"/>
      <c r="B1025" s="141"/>
      <c r="C1025" s="151"/>
      <c r="D1025" s="151"/>
      <c r="E1025" s="151"/>
      <c r="F1025" s="141"/>
      <c r="G1025" s="141"/>
      <c r="H1025" s="182"/>
      <c r="I1025" s="182"/>
      <c r="J1025" s="182"/>
      <c r="K1025" s="182"/>
      <c r="L1025" s="145">
        <f t="shared" si="1028"/>
        <v>0</v>
      </c>
      <c r="M1025" s="146">
        <f t="shared" si="1029"/>
        <v>0</v>
      </c>
      <c r="N1025" s="147">
        <f>+IF(OR($Q1025=Parametres!$G$2,$Q1025=Parametres!$G$3),I1025,C1025)</f>
        <v>0</v>
      </c>
      <c r="O1025" s="147">
        <f>+IF(OR($Q1025=Parametres!$G$2,$Q1025=Parametres!$G$3),J1025,D1025)</f>
        <v>0</v>
      </c>
      <c r="P1025" s="147">
        <f>+IF(OR($Q1025=Parametres!$G$2,$Q1025=Parametres!$G$3),K1025,E1025)</f>
        <v>0</v>
      </c>
      <c r="Q1025" s="146">
        <f t="shared" ref="Q1025:S1025" si="1033">+F1025</f>
        <v>0</v>
      </c>
      <c r="R1025" s="145">
        <f t="shared" si="1033"/>
        <v>0</v>
      </c>
      <c r="S1025" s="146">
        <f t="shared" si="1033"/>
        <v>0</v>
      </c>
      <c r="T1025" s="150" t="e">
        <f>+VLOOKUP($L1025,Data_Validation!$A:$D,1,0)</f>
        <v>#N/A</v>
      </c>
      <c r="U1025" s="150" t="e">
        <f>+VLOOKUP($L1025,Data_Validation!$A:$D,3,0)</f>
        <v>#N/A</v>
      </c>
      <c r="V1025" s="150" t="e">
        <f>+VLOOKUP($L1025,Data_Validation!$A:$D,4,0)</f>
        <v>#N/A</v>
      </c>
      <c r="W1025" s="150" t="e">
        <f>+VLOOKUP($L1025,Data_Validation!$A:$E,5,0)</f>
        <v>#N/A</v>
      </c>
      <c r="X1025" s="150" t="e">
        <f>+VLOOKUP($L1025,Data_Validation!$A:$F,6,0)</f>
        <v>#N/A</v>
      </c>
    </row>
    <row r="1026" spans="1:24" ht="15.75" customHeight="1">
      <c r="A1026" s="141"/>
      <c r="B1026" s="141"/>
      <c r="C1026" s="151"/>
      <c r="D1026" s="151"/>
      <c r="E1026" s="151"/>
      <c r="F1026" s="141"/>
      <c r="G1026" s="141"/>
      <c r="H1026" s="182"/>
      <c r="I1026" s="182"/>
      <c r="J1026" s="182"/>
      <c r="K1026" s="182"/>
      <c r="L1026" s="145">
        <f t="shared" si="1028"/>
        <v>0</v>
      </c>
      <c r="M1026" s="146">
        <f t="shared" si="1029"/>
        <v>0</v>
      </c>
      <c r="N1026" s="147">
        <f>+IF(OR($Q1026=Parametres!$G$2,$Q1026=Parametres!$G$3),I1026,C1026)</f>
        <v>0</v>
      </c>
      <c r="O1026" s="147">
        <f>+IF(OR($Q1026=Parametres!$G$2,$Q1026=Parametres!$G$3),J1026,D1026)</f>
        <v>0</v>
      </c>
      <c r="P1026" s="147">
        <f>+IF(OR($Q1026=Parametres!$G$2,$Q1026=Parametres!$G$3),K1026,E1026)</f>
        <v>0</v>
      </c>
      <c r="Q1026" s="146">
        <f t="shared" ref="Q1026:S1026" si="1034">+F1026</f>
        <v>0</v>
      </c>
      <c r="R1026" s="145">
        <f t="shared" si="1034"/>
        <v>0</v>
      </c>
      <c r="S1026" s="146">
        <f t="shared" si="1034"/>
        <v>0</v>
      </c>
      <c r="T1026" s="150" t="e">
        <f>+VLOOKUP($L1026,Data_Validation!$A:$D,1,0)</f>
        <v>#N/A</v>
      </c>
      <c r="U1026" s="150" t="e">
        <f>+VLOOKUP($L1026,Data_Validation!$A:$D,3,0)</f>
        <v>#N/A</v>
      </c>
      <c r="V1026" s="150" t="e">
        <f>+VLOOKUP($L1026,Data_Validation!$A:$D,4,0)</f>
        <v>#N/A</v>
      </c>
      <c r="W1026" s="150" t="e">
        <f>+VLOOKUP($L1026,Data_Validation!$A:$E,5,0)</f>
        <v>#N/A</v>
      </c>
      <c r="X1026" s="150" t="e">
        <f>+VLOOKUP($L1026,Data_Validation!$A:$F,6,0)</f>
        <v>#N/A</v>
      </c>
    </row>
    <row r="1027" spans="1:24" ht="15.75" customHeight="1">
      <c r="A1027" s="141"/>
      <c r="B1027" s="141"/>
      <c r="C1027" s="151"/>
      <c r="D1027" s="151"/>
      <c r="E1027" s="151"/>
      <c r="F1027" s="141"/>
      <c r="G1027" s="141"/>
      <c r="H1027" s="182"/>
      <c r="I1027" s="182"/>
      <c r="J1027" s="182"/>
      <c r="K1027" s="182"/>
      <c r="L1027" s="145">
        <f t="shared" si="1028"/>
        <v>0</v>
      </c>
      <c r="M1027" s="146">
        <f t="shared" si="1029"/>
        <v>0</v>
      </c>
      <c r="N1027" s="147">
        <f>+IF(OR($Q1027=Parametres!$G$2,$Q1027=Parametres!$G$3),I1027,C1027)</f>
        <v>0</v>
      </c>
      <c r="O1027" s="147">
        <f>+IF(OR($Q1027=Parametres!$G$2,$Q1027=Parametres!$G$3),J1027,D1027)</f>
        <v>0</v>
      </c>
      <c r="P1027" s="147">
        <f>+IF(OR($Q1027=Parametres!$G$2,$Q1027=Parametres!$G$3),K1027,E1027)</f>
        <v>0</v>
      </c>
      <c r="Q1027" s="146">
        <f t="shared" ref="Q1027:S1027" si="1035">+F1027</f>
        <v>0</v>
      </c>
      <c r="R1027" s="145">
        <f t="shared" si="1035"/>
        <v>0</v>
      </c>
      <c r="S1027" s="146">
        <f t="shared" si="1035"/>
        <v>0</v>
      </c>
      <c r="T1027" s="150" t="e">
        <f>+VLOOKUP($L1027,Data_Validation!$A:$D,1,0)</f>
        <v>#N/A</v>
      </c>
      <c r="U1027" s="150" t="e">
        <f>+VLOOKUP($L1027,Data_Validation!$A:$D,3,0)</f>
        <v>#N/A</v>
      </c>
      <c r="V1027" s="150" t="e">
        <f>+VLOOKUP($L1027,Data_Validation!$A:$D,4,0)</f>
        <v>#N/A</v>
      </c>
      <c r="W1027" s="150" t="e">
        <f>+VLOOKUP($L1027,Data_Validation!$A:$E,5,0)</f>
        <v>#N/A</v>
      </c>
      <c r="X1027" s="150" t="e">
        <f>+VLOOKUP($L1027,Data_Validation!$A:$F,6,0)</f>
        <v>#N/A</v>
      </c>
    </row>
    <row r="1028" spans="1:24" ht="15.75" customHeight="1">
      <c r="A1028" s="141"/>
      <c r="B1028" s="141"/>
      <c r="C1028" s="151"/>
      <c r="D1028" s="151"/>
      <c r="E1028" s="151"/>
      <c r="F1028" s="141"/>
      <c r="G1028" s="141"/>
      <c r="H1028" s="182"/>
      <c r="I1028" s="182"/>
      <c r="J1028" s="182"/>
      <c r="K1028" s="182"/>
      <c r="L1028" s="145">
        <f t="shared" si="1028"/>
        <v>0</v>
      </c>
      <c r="M1028" s="146">
        <f t="shared" si="1029"/>
        <v>0</v>
      </c>
      <c r="N1028" s="147">
        <f>+IF(OR($Q1028=Parametres!$G$2,$Q1028=Parametres!$G$3),I1028,C1028)</f>
        <v>0</v>
      </c>
      <c r="O1028" s="147">
        <f>+IF(OR($Q1028=Parametres!$G$2,$Q1028=Parametres!$G$3),J1028,D1028)</f>
        <v>0</v>
      </c>
      <c r="P1028" s="147">
        <f>+IF(OR($Q1028=Parametres!$G$2,$Q1028=Parametres!$G$3),K1028,E1028)</f>
        <v>0</v>
      </c>
      <c r="Q1028" s="146">
        <f t="shared" ref="Q1028:S1028" si="1036">+F1028</f>
        <v>0</v>
      </c>
      <c r="R1028" s="145">
        <f t="shared" si="1036"/>
        <v>0</v>
      </c>
      <c r="S1028" s="146">
        <f t="shared" si="1036"/>
        <v>0</v>
      </c>
      <c r="T1028" s="150" t="e">
        <f>+VLOOKUP($L1028,Data_Validation!$A:$D,1,0)</f>
        <v>#N/A</v>
      </c>
      <c r="U1028" s="150" t="e">
        <f>+VLOOKUP($L1028,Data_Validation!$A:$D,3,0)</f>
        <v>#N/A</v>
      </c>
      <c r="V1028" s="150" t="e">
        <f>+VLOOKUP($L1028,Data_Validation!$A:$D,4,0)</f>
        <v>#N/A</v>
      </c>
      <c r="W1028" s="150" t="e">
        <f>+VLOOKUP($L1028,Data_Validation!$A:$E,5,0)</f>
        <v>#N/A</v>
      </c>
      <c r="X1028" s="150" t="e">
        <f>+VLOOKUP($L1028,Data_Validation!$A:$F,6,0)</f>
        <v>#N/A</v>
      </c>
    </row>
    <row r="1029" spans="1:24" ht="15.75" customHeight="1">
      <c r="A1029" s="141"/>
      <c r="B1029" s="141"/>
      <c r="C1029" s="151"/>
      <c r="D1029" s="151"/>
      <c r="E1029" s="151"/>
      <c r="F1029" s="141"/>
      <c r="G1029" s="141"/>
      <c r="H1029" s="182"/>
      <c r="I1029" s="182"/>
      <c r="J1029" s="182"/>
      <c r="K1029" s="182"/>
      <c r="L1029" s="145">
        <f t="shared" si="1028"/>
        <v>0</v>
      </c>
      <c r="M1029" s="146">
        <f t="shared" si="1029"/>
        <v>0</v>
      </c>
      <c r="N1029" s="147">
        <f>+IF(OR($Q1029=Parametres!$G$2,$Q1029=Parametres!$G$3),I1029,C1029)</f>
        <v>0</v>
      </c>
      <c r="O1029" s="147">
        <f>+IF(OR($Q1029=Parametres!$G$2,$Q1029=Parametres!$G$3),J1029,D1029)</f>
        <v>0</v>
      </c>
      <c r="P1029" s="147">
        <f>+IF(OR($Q1029=Parametres!$G$2,$Q1029=Parametres!$G$3),K1029,E1029)</f>
        <v>0</v>
      </c>
      <c r="Q1029" s="146">
        <f t="shared" ref="Q1029:S1029" si="1037">+F1029</f>
        <v>0</v>
      </c>
      <c r="R1029" s="145">
        <f t="shared" si="1037"/>
        <v>0</v>
      </c>
      <c r="S1029" s="146">
        <f t="shared" si="1037"/>
        <v>0</v>
      </c>
      <c r="T1029" s="150" t="e">
        <f>+VLOOKUP($L1029,Data_Validation!$A:$D,1,0)</f>
        <v>#N/A</v>
      </c>
      <c r="U1029" s="150" t="e">
        <f>+VLOOKUP($L1029,Data_Validation!$A:$D,3,0)</f>
        <v>#N/A</v>
      </c>
      <c r="V1029" s="150" t="e">
        <f>+VLOOKUP($L1029,Data_Validation!$A:$D,4,0)</f>
        <v>#N/A</v>
      </c>
      <c r="W1029" s="150" t="e">
        <f>+VLOOKUP($L1029,Data_Validation!$A:$E,5,0)</f>
        <v>#N/A</v>
      </c>
      <c r="X1029" s="150" t="e">
        <f>+VLOOKUP($L1029,Data_Validation!$A:$F,6,0)</f>
        <v>#N/A</v>
      </c>
    </row>
    <row r="1030" spans="1:24" ht="15.75" customHeight="1">
      <c r="A1030" s="141"/>
      <c r="B1030" s="141"/>
      <c r="C1030" s="151"/>
      <c r="D1030" s="151"/>
      <c r="E1030" s="151"/>
      <c r="F1030" s="141"/>
      <c r="G1030" s="141"/>
      <c r="H1030" s="182"/>
      <c r="I1030" s="182"/>
      <c r="J1030" s="182"/>
      <c r="K1030" s="182"/>
      <c r="L1030" s="145">
        <f t="shared" si="1028"/>
        <v>0</v>
      </c>
      <c r="M1030" s="146">
        <f t="shared" si="1029"/>
        <v>0</v>
      </c>
      <c r="N1030" s="147">
        <f>+IF(OR($Q1030=Parametres!$G$2,$Q1030=Parametres!$G$3),I1030,C1030)</f>
        <v>0</v>
      </c>
      <c r="O1030" s="147">
        <f>+IF(OR($Q1030=Parametres!$G$2,$Q1030=Parametres!$G$3),J1030,D1030)</f>
        <v>0</v>
      </c>
      <c r="P1030" s="147">
        <f>+IF(OR($Q1030=Parametres!$G$2,$Q1030=Parametres!$G$3),K1030,E1030)</f>
        <v>0</v>
      </c>
      <c r="Q1030" s="146">
        <f t="shared" ref="Q1030:S1030" si="1038">+F1030</f>
        <v>0</v>
      </c>
      <c r="R1030" s="145">
        <f t="shared" si="1038"/>
        <v>0</v>
      </c>
      <c r="S1030" s="146">
        <f t="shared" si="1038"/>
        <v>0</v>
      </c>
      <c r="T1030" s="150" t="e">
        <f>+VLOOKUP($L1030,Data_Validation!$A:$D,1,0)</f>
        <v>#N/A</v>
      </c>
      <c r="U1030" s="150" t="e">
        <f>+VLOOKUP($L1030,Data_Validation!$A:$D,3,0)</f>
        <v>#N/A</v>
      </c>
      <c r="V1030" s="150" t="e">
        <f>+VLOOKUP($L1030,Data_Validation!$A:$D,4,0)</f>
        <v>#N/A</v>
      </c>
      <c r="W1030" s="150" t="e">
        <f>+VLOOKUP($L1030,Data_Validation!$A:$E,5,0)</f>
        <v>#N/A</v>
      </c>
      <c r="X1030" s="150" t="e">
        <f>+VLOOKUP($L1030,Data_Validation!$A:$F,6,0)</f>
        <v>#N/A</v>
      </c>
    </row>
    <row r="1031" spans="1:24" ht="15.75" customHeight="1">
      <c r="A1031" s="141"/>
      <c r="B1031" s="141"/>
      <c r="C1031" s="151"/>
      <c r="D1031" s="151"/>
      <c r="E1031" s="151"/>
      <c r="F1031" s="141"/>
      <c r="G1031" s="141"/>
      <c r="H1031" s="182"/>
      <c r="I1031" s="182"/>
      <c r="J1031" s="182"/>
      <c r="K1031" s="182"/>
      <c r="L1031" s="145">
        <f t="shared" si="1028"/>
        <v>0</v>
      </c>
      <c r="M1031" s="146">
        <f t="shared" si="1029"/>
        <v>0</v>
      </c>
      <c r="N1031" s="147">
        <f>+IF(OR($Q1031=Parametres!$G$2,$Q1031=Parametres!$G$3),I1031,C1031)</f>
        <v>0</v>
      </c>
      <c r="O1031" s="147">
        <f>+IF(OR($Q1031=Parametres!$G$2,$Q1031=Parametres!$G$3),J1031,D1031)</f>
        <v>0</v>
      </c>
      <c r="P1031" s="147">
        <f>+IF(OR($Q1031=Parametres!$G$2,$Q1031=Parametres!$G$3),K1031,E1031)</f>
        <v>0</v>
      </c>
      <c r="Q1031" s="146">
        <f t="shared" ref="Q1031:S1031" si="1039">+F1031</f>
        <v>0</v>
      </c>
      <c r="R1031" s="145">
        <f t="shared" si="1039"/>
        <v>0</v>
      </c>
      <c r="S1031" s="146">
        <f t="shared" si="1039"/>
        <v>0</v>
      </c>
      <c r="T1031" s="150" t="e">
        <f>+VLOOKUP($L1031,Data_Validation!$A:$D,1,0)</f>
        <v>#N/A</v>
      </c>
      <c r="U1031" s="150" t="e">
        <f>+VLOOKUP($L1031,Data_Validation!$A:$D,3,0)</f>
        <v>#N/A</v>
      </c>
      <c r="V1031" s="150" t="e">
        <f>+VLOOKUP($L1031,Data_Validation!$A:$D,4,0)</f>
        <v>#N/A</v>
      </c>
      <c r="W1031" s="150" t="e">
        <f>+VLOOKUP($L1031,Data_Validation!$A:$E,5,0)</f>
        <v>#N/A</v>
      </c>
      <c r="X1031" s="150" t="e">
        <f>+VLOOKUP($L1031,Data_Validation!$A:$F,6,0)</f>
        <v>#N/A</v>
      </c>
    </row>
    <row r="1032" spans="1:24" ht="15.75" customHeight="1">
      <c r="A1032" s="141"/>
      <c r="B1032" s="141"/>
      <c r="C1032" s="151"/>
      <c r="D1032" s="151"/>
      <c r="E1032" s="151"/>
      <c r="F1032" s="141"/>
      <c r="G1032" s="141"/>
      <c r="H1032" s="182"/>
      <c r="I1032" s="182"/>
      <c r="J1032" s="182"/>
      <c r="K1032" s="182"/>
      <c r="L1032" s="145">
        <f t="shared" si="1028"/>
        <v>0</v>
      </c>
      <c r="M1032" s="146">
        <f t="shared" si="1029"/>
        <v>0</v>
      </c>
      <c r="N1032" s="147">
        <f>+IF(OR($Q1032=Parametres!$G$2,$Q1032=Parametres!$G$3),I1032,C1032)</f>
        <v>0</v>
      </c>
      <c r="O1032" s="147">
        <f>+IF(OR($Q1032=Parametres!$G$2,$Q1032=Parametres!$G$3),J1032,D1032)</f>
        <v>0</v>
      </c>
      <c r="P1032" s="147">
        <f>+IF(OR($Q1032=Parametres!$G$2,$Q1032=Parametres!$G$3),K1032,E1032)</f>
        <v>0</v>
      </c>
      <c r="Q1032" s="146">
        <f t="shared" ref="Q1032:S1032" si="1040">+F1032</f>
        <v>0</v>
      </c>
      <c r="R1032" s="145">
        <f t="shared" si="1040"/>
        <v>0</v>
      </c>
      <c r="S1032" s="146">
        <f t="shared" si="1040"/>
        <v>0</v>
      </c>
      <c r="T1032" s="150" t="e">
        <f>+VLOOKUP($L1032,Data_Validation!$A:$D,1,0)</f>
        <v>#N/A</v>
      </c>
      <c r="U1032" s="150" t="e">
        <f>+VLOOKUP($L1032,Data_Validation!$A:$D,3,0)</f>
        <v>#N/A</v>
      </c>
      <c r="V1032" s="150" t="e">
        <f>+VLOOKUP($L1032,Data_Validation!$A:$D,4,0)</f>
        <v>#N/A</v>
      </c>
      <c r="W1032" s="150" t="e">
        <f>+VLOOKUP($L1032,Data_Validation!$A:$E,5,0)</f>
        <v>#N/A</v>
      </c>
      <c r="X1032" s="150" t="e">
        <f>+VLOOKUP($L1032,Data_Validation!$A:$F,6,0)</f>
        <v>#N/A</v>
      </c>
    </row>
    <row r="1033" spans="1:24" ht="15.75" customHeight="1">
      <c r="A1033" s="141"/>
      <c r="B1033" s="141"/>
      <c r="C1033" s="151"/>
      <c r="D1033" s="151"/>
      <c r="E1033" s="151"/>
      <c r="F1033" s="141"/>
      <c r="G1033" s="141"/>
      <c r="H1033" s="182"/>
      <c r="I1033" s="182"/>
      <c r="J1033" s="182"/>
      <c r="K1033" s="182"/>
      <c r="L1033" s="145">
        <f t="shared" si="1028"/>
        <v>0</v>
      </c>
      <c r="M1033" s="146">
        <f t="shared" si="1029"/>
        <v>0</v>
      </c>
      <c r="N1033" s="147">
        <f>+IF(OR($Q1033=Parametres!$G$2,$Q1033=Parametres!$G$3),I1033,C1033)</f>
        <v>0</v>
      </c>
      <c r="O1033" s="147">
        <f>+IF(OR($Q1033=Parametres!$G$2,$Q1033=Parametres!$G$3),J1033,D1033)</f>
        <v>0</v>
      </c>
      <c r="P1033" s="147">
        <f>+IF(OR($Q1033=Parametres!$G$2,$Q1033=Parametres!$G$3),K1033,E1033)</f>
        <v>0</v>
      </c>
      <c r="Q1033" s="146">
        <f t="shared" ref="Q1033:S1033" si="1041">+F1033</f>
        <v>0</v>
      </c>
      <c r="R1033" s="145">
        <f t="shared" si="1041"/>
        <v>0</v>
      </c>
      <c r="S1033" s="146">
        <f t="shared" si="1041"/>
        <v>0</v>
      </c>
      <c r="T1033" s="150" t="e">
        <f>+VLOOKUP($L1033,Data_Validation!$A:$D,1,0)</f>
        <v>#N/A</v>
      </c>
      <c r="U1033" s="150" t="e">
        <f>+VLOOKUP($L1033,Data_Validation!$A:$D,3,0)</f>
        <v>#N/A</v>
      </c>
      <c r="V1033" s="150" t="e">
        <f>+VLOOKUP($L1033,Data_Validation!$A:$D,4,0)</f>
        <v>#N/A</v>
      </c>
      <c r="W1033" s="150" t="e">
        <f>+VLOOKUP($L1033,Data_Validation!$A:$E,5,0)</f>
        <v>#N/A</v>
      </c>
      <c r="X1033" s="150" t="e">
        <f>+VLOOKUP($L1033,Data_Validation!$A:$F,6,0)</f>
        <v>#N/A</v>
      </c>
    </row>
    <row r="1034" spans="1:24" ht="15.75" customHeight="1">
      <c r="A1034" s="141"/>
      <c r="B1034" s="141"/>
      <c r="C1034" s="151"/>
      <c r="D1034" s="151"/>
      <c r="E1034" s="151"/>
      <c r="F1034" s="141"/>
      <c r="G1034" s="141"/>
      <c r="H1034" s="182"/>
      <c r="I1034" s="182"/>
      <c r="J1034" s="182"/>
      <c r="K1034" s="182"/>
      <c r="L1034" s="145">
        <f t="shared" si="1028"/>
        <v>0</v>
      </c>
      <c r="M1034" s="146">
        <f t="shared" si="1029"/>
        <v>0</v>
      </c>
      <c r="N1034" s="147">
        <f>+IF(OR($Q1034=Parametres!$G$2,$Q1034=Parametres!$G$3),I1034,C1034)</f>
        <v>0</v>
      </c>
      <c r="O1034" s="147">
        <f>+IF(OR($Q1034=Parametres!$G$2,$Q1034=Parametres!$G$3),J1034,D1034)</f>
        <v>0</v>
      </c>
      <c r="P1034" s="147">
        <f>+IF(OR($Q1034=Parametres!$G$2,$Q1034=Parametres!$G$3),K1034,E1034)</f>
        <v>0</v>
      </c>
      <c r="Q1034" s="146">
        <f t="shared" ref="Q1034:S1034" si="1042">+F1034</f>
        <v>0</v>
      </c>
      <c r="R1034" s="145">
        <f t="shared" si="1042"/>
        <v>0</v>
      </c>
      <c r="S1034" s="146">
        <f t="shared" si="1042"/>
        <v>0</v>
      </c>
      <c r="T1034" s="150" t="e">
        <f>+VLOOKUP($L1034,Data_Validation!$A:$D,1,0)</f>
        <v>#N/A</v>
      </c>
      <c r="U1034" s="150" t="e">
        <f>+VLOOKUP($L1034,Data_Validation!$A:$D,3,0)</f>
        <v>#N/A</v>
      </c>
      <c r="V1034" s="150" t="e">
        <f>+VLOOKUP($L1034,Data_Validation!$A:$D,4,0)</f>
        <v>#N/A</v>
      </c>
      <c r="W1034" s="150" t="e">
        <f>+VLOOKUP($L1034,Data_Validation!$A:$E,5,0)</f>
        <v>#N/A</v>
      </c>
      <c r="X1034" s="150" t="e">
        <f>+VLOOKUP($L1034,Data_Validation!$A:$F,6,0)</f>
        <v>#N/A</v>
      </c>
    </row>
    <row r="1035" spans="1:24" ht="15.75" customHeight="1">
      <c r="A1035" s="141"/>
      <c r="B1035" s="141"/>
      <c r="C1035" s="151"/>
      <c r="D1035" s="151"/>
      <c r="E1035" s="151"/>
      <c r="F1035" s="141"/>
      <c r="G1035" s="141"/>
      <c r="H1035" s="182"/>
      <c r="I1035" s="182"/>
      <c r="J1035" s="182"/>
      <c r="K1035" s="182"/>
      <c r="L1035" s="145">
        <f t="shared" si="1028"/>
        <v>0</v>
      </c>
      <c r="M1035" s="146">
        <f t="shared" si="1029"/>
        <v>0</v>
      </c>
      <c r="N1035" s="147">
        <f>+IF(OR($Q1035=Parametres!$G$2,$Q1035=Parametres!$G$3),I1035,C1035)</f>
        <v>0</v>
      </c>
      <c r="O1035" s="147">
        <f>+IF(OR($Q1035=Parametres!$G$2,$Q1035=Parametres!$G$3),J1035,D1035)</f>
        <v>0</v>
      </c>
      <c r="P1035" s="147">
        <f>+IF(OR($Q1035=Parametres!$G$2,$Q1035=Parametres!$G$3),K1035,E1035)</f>
        <v>0</v>
      </c>
      <c r="Q1035" s="146">
        <f t="shared" ref="Q1035:S1035" si="1043">+F1035</f>
        <v>0</v>
      </c>
      <c r="R1035" s="145">
        <f t="shared" si="1043"/>
        <v>0</v>
      </c>
      <c r="S1035" s="146">
        <f t="shared" si="1043"/>
        <v>0</v>
      </c>
      <c r="T1035" s="150" t="e">
        <f>+VLOOKUP($L1035,Data_Validation!$A:$D,1,0)</f>
        <v>#N/A</v>
      </c>
      <c r="U1035" s="150" t="e">
        <f>+VLOOKUP($L1035,Data_Validation!$A:$D,3,0)</f>
        <v>#N/A</v>
      </c>
      <c r="V1035" s="150" t="e">
        <f>+VLOOKUP($L1035,Data_Validation!$A:$D,4,0)</f>
        <v>#N/A</v>
      </c>
      <c r="W1035" s="150" t="e">
        <f>+VLOOKUP($L1035,Data_Validation!$A:$E,5,0)</f>
        <v>#N/A</v>
      </c>
      <c r="X1035" s="150" t="e">
        <f>+VLOOKUP($L1035,Data_Validation!$A:$F,6,0)</f>
        <v>#N/A</v>
      </c>
    </row>
    <row r="1036" spans="1:24" ht="15.75" customHeight="1">
      <c r="A1036" s="141"/>
      <c r="B1036" s="141"/>
      <c r="C1036" s="151"/>
      <c r="D1036" s="151"/>
      <c r="E1036" s="151"/>
      <c r="F1036" s="141"/>
      <c r="G1036" s="141"/>
      <c r="H1036" s="182"/>
      <c r="I1036" s="182"/>
      <c r="J1036" s="182"/>
      <c r="K1036" s="182"/>
      <c r="L1036" s="145">
        <f t="shared" si="1028"/>
        <v>0</v>
      </c>
      <c r="M1036" s="146">
        <f t="shared" si="1029"/>
        <v>0</v>
      </c>
      <c r="N1036" s="147">
        <f>+IF(OR($Q1036=Parametres!$G$2,$Q1036=Parametres!$G$3),I1036,C1036)</f>
        <v>0</v>
      </c>
      <c r="O1036" s="147">
        <f>+IF(OR($Q1036=Parametres!$G$2,$Q1036=Parametres!$G$3),J1036,D1036)</f>
        <v>0</v>
      </c>
      <c r="P1036" s="147">
        <f>+IF(OR($Q1036=Parametres!$G$2,$Q1036=Parametres!$G$3),K1036,E1036)</f>
        <v>0</v>
      </c>
      <c r="Q1036" s="146">
        <f t="shared" ref="Q1036:S1036" si="1044">+F1036</f>
        <v>0</v>
      </c>
      <c r="R1036" s="145">
        <f t="shared" si="1044"/>
        <v>0</v>
      </c>
      <c r="S1036" s="146">
        <f t="shared" si="1044"/>
        <v>0</v>
      </c>
      <c r="T1036" s="150" t="e">
        <f>+VLOOKUP($L1036,Data_Validation!$A:$D,1,0)</f>
        <v>#N/A</v>
      </c>
      <c r="U1036" s="150" t="e">
        <f>+VLOOKUP($L1036,Data_Validation!$A:$D,3,0)</f>
        <v>#N/A</v>
      </c>
      <c r="V1036" s="150" t="e">
        <f>+VLOOKUP($L1036,Data_Validation!$A:$D,4,0)</f>
        <v>#N/A</v>
      </c>
      <c r="W1036" s="150" t="e">
        <f>+VLOOKUP($L1036,Data_Validation!$A:$E,5,0)</f>
        <v>#N/A</v>
      </c>
      <c r="X1036" s="150" t="e">
        <f>+VLOOKUP($L1036,Data_Validation!$A:$F,6,0)</f>
        <v>#N/A</v>
      </c>
    </row>
    <row r="1037" spans="1:24" ht="15.75" customHeight="1">
      <c r="A1037" s="141"/>
      <c r="B1037" s="141"/>
      <c r="C1037" s="151"/>
      <c r="D1037" s="151"/>
      <c r="E1037" s="151"/>
      <c r="F1037" s="141"/>
      <c r="G1037" s="141"/>
      <c r="H1037" s="182"/>
      <c r="I1037" s="182"/>
      <c r="J1037" s="182"/>
      <c r="K1037" s="182"/>
      <c r="L1037" s="145">
        <f t="shared" si="1028"/>
        <v>0</v>
      </c>
      <c r="M1037" s="146">
        <f t="shared" si="1029"/>
        <v>0</v>
      </c>
      <c r="N1037" s="147">
        <f>+IF(OR($Q1037=Parametres!$G$2,$Q1037=Parametres!$G$3),I1037,C1037)</f>
        <v>0</v>
      </c>
      <c r="O1037" s="147">
        <f>+IF(OR($Q1037=Parametres!$G$2,$Q1037=Parametres!$G$3),J1037,D1037)</f>
        <v>0</v>
      </c>
      <c r="P1037" s="147">
        <f>+IF(OR($Q1037=Parametres!$G$2,$Q1037=Parametres!$G$3),K1037,E1037)</f>
        <v>0</v>
      </c>
      <c r="Q1037" s="146">
        <f t="shared" ref="Q1037:S1037" si="1045">+F1037</f>
        <v>0</v>
      </c>
      <c r="R1037" s="145">
        <f t="shared" si="1045"/>
        <v>0</v>
      </c>
      <c r="S1037" s="146">
        <f t="shared" si="1045"/>
        <v>0</v>
      </c>
      <c r="T1037" s="150" t="e">
        <f>+VLOOKUP($L1037,Data_Validation!$A:$D,1,0)</f>
        <v>#N/A</v>
      </c>
      <c r="U1037" s="150" t="e">
        <f>+VLOOKUP($L1037,Data_Validation!$A:$D,3,0)</f>
        <v>#N/A</v>
      </c>
      <c r="V1037" s="150" t="e">
        <f>+VLOOKUP($L1037,Data_Validation!$A:$D,4,0)</f>
        <v>#N/A</v>
      </c>
      <c r="W1037" s="150" t="e">
        <f>+VLOOKUP($L1037,Data_Validation!$A:$E,5,0)</f>
        <v>#N/A</v>
      </c>
      <c r="X1037" s="150" t="e">
        <f>+VLOOKUP($L1037,Data_Validation!$A:$F,6,0)</f>
        <v>#N/A</v>
      </c>
    </row>
    <row r="1038" spans="1:24" ht="15.75" customHeight="1">
      <c r="A1038" s="141"/>
      <c r="B1038" s="141"/>
      <c r="C1038" s="151"/>
      <c r="D1038" s="151"/>
      <c r="E1038" s="151"/>
      <c r="F1038" s="141"/>
      <c r="G1038" s="141"/>
      <c r="H1038" s="182"/>
      <c r="I1038" s="182"/>
      <c r="J1038" s="182"/>
      <c r="K1038" s="182"/>
      <c r="L1038" s="145">
        <f t="shared" si="1028"/>
        <v>0</v>
      </c>
      <c r="M1038" s="146">
        <f t="shared" si="1029"/>
        <v>0</v>
      </c>
      <c r="N1038" s="147">
        <f>+IF(OR($Q1038=Parametres!$G$2,$Q1038=Parametres!$G$3),I1038,C1038)</f>
        <v>0</v>
      </c>
      <c r="O1038" s="147">
        <f>+IF(OR($Q1038=Parametres!$G$2,$Q1038=Parametres!$G$3),J1038,D1038)</f>
        <v>0</v>
      </c>
      <c r="P1038" s="147">
        <f>+IF(OR($Q1038=Parametres!$G$2,$Q1038=Parametres!$G$3),K1038,E1038)</f>
        <v>0</v>
      </c>
      <c r="Q1038" s="146">
        <f t="shared" ref="Q1038:S1038" si="1046">+F1038</f>
        <v>0</v>
      </c>
      <c r="R1038" s="145">
        <f t="shared" si="1046"/>
        <v>0</v>
      </c>
      <c r="S1038" s="146">
        <f t="shared" si="1046"/>
        <v>0</v>
      </c>
      <c r="T1038" s="150" t="e">
        <f>+VLOOKUP($L1038,Data_Validation!$A:$D,1,0)</f>
        <v>#N/A</v>
      </c>
      <c r="U1038" s="150" t="e">
        <f>+VLOOKUP($L1038,Data_Validation!$A:$D,3,0)</f>
        <v>#N/A</v>
      </c>
      <c r="V1038" s="150" t="e">
        <f>+VLOOKUP($L1038,Data_Validation!$A:$D,4,0)</f>
        <v>#N/A</v>
      </c>
      <c r="W1038" s="150" t="e">
        <f>+VLOOKUP($L1038,Data_Validation!$A:$E,5,0)</f>
        <v>#N/A</v>
      </c>
      <c r="X1038" s="150" t="e">
        <f>+VLOOKUP($L1038,Data_Validation!$A:$F,6,0)</f>
        <v>#N/A</v>
      </c>
    </row>
    <row r="1039" spans="1:24" ht="15.75" customHeight="1">
      <c r="A1039" s="141"/>
      <c r="B1039" s="141"/>
      <c r="C1039" s="151"/>
      <c r="D1039" s="151"/>
      <c r="E1039" s="151"/>
      <c r="F1039" s="141"/>
      <c r="G1039" s="141"/>
      <c r="H1039" s="182"/>
      <c r="I1039" s="182"/>
      <c r="J1039" s="182"/>
      <c r="K1039" s="182"/>
      <c r="L1039" s="145">
        <f t="shared" si="1028"/>
        <v>0</v>
      </c>
      <c r="M1039" s="146">
        <f t="shared" si="1029"/>
        <v>0</v>
      </c>
      <c r="N1039" s="147">
        <f>+IF(OR($Q1039=Parametres!$G$2,$Q1039=Parametres!$G$3),I1039,C1039)</f>
        <v>0</v>
      </c>
      <c r="O1039" s="147">
        <f>+IF(OR($Q1039=Parametres!$G$2,$Q1039=Parametres!$G$3),J1039,D1039)</f>
        <v>0</v>
      </c>
      <c r="P1039" s="147">
        <f>+IF(OR($Q1039=Parametres!$G$2,$Q1039=Parametres!$G$3),K1039,E1039)</f>
        <v>0</v>
      </c>
      <c r="Q1039" s="146">
        <f t="shared" ref="Q1039:S1039" si="1047">+F1039</f>
        <v>0</v>
      </c>
      <c r="R1039" s="145">
        <f t="shared" si="1047"/>
        <v>0</v>
      </c>
      <c r="S1039" s="146">
        <f t="shared" si="1047"/>
        <v>0</v>
      </c>
      <c r="T1039" s="150" t="e">
        <f>+VLOOKUP($L1039,Data_Validation!$A:$D,1,0)</f>
        <v>#N/A</v>
      </c>
      <c r="U1039" s="150" t="e">
        <f>+VLOOKUP($L1039,Data_Validation!$A:$D,3,0)</f>
        <v>#N/A</v>
      </c>
      <c r="V1039" s="150" t="e">
        <f>+VLOOKUP($L1039,Data_Validation!$A:$D,4,0)</f>
        <v>#N/A</v>
      </c>
      <c r="W1039" s="150" t="e">
        <f>+VLOOKUP($L1039,Data_Validation!$A:$E,5,0)</f>
        <v>#N/A</v>
      </c>
      <c r="X1039" s="150" t="e">
        <f>+VLOOKUP($L1039,Data_Validation!$A:$F,6,0)</f>
        <v>#N/A</v>
      </c>
    </row>
    <row r="1040" spans="1:24" ht="15.75" customHeight="1">
      <c r="A1040" s="141"/>
      <c r="B1040" s="141"/>
      <c r="C1040" s="151"/>
      <c r="D1040" s="151"/>
      <c r="E1040" s="151"/>
      <c r="F1040" s="141"/>
      <c r="G1040" s="141"/>
      <c r="H1040" s="182"/>
      <c r="I1040" s="182"/>
      <c r="J1040" s="182"/>
      <c r="K1040" s="182"/>
      <c r="L1040" s="145">
        <f t="shared" si="1028"/>
        <v>0</v>
      </c>
      <c r="M1040" s="146">
        <f t="shared" si="1029"/>
        <v>0</v>
      </c>
      <c r="N1040" s="147">
        <f>+IF(OR($Q1040=Parametres!$G$2,$Q1040=Parametres!$G$3),I1040,C1040)</f>
        <v>0</v>
      </c>
      <c r="O1040" s="147">
        <f>+IF(OR($Q1040=Parametres!$G$2,$Q1040=Parametres!$G$3),J1040,D1040)</f>
        <v>0</v>
      </c>
      <c r="P1040" s="147">
        <f>+IF(OR($Q1040=Parametres!$G$2,$Q1040=Parametres!$G$3),K1040,E1040)</f>
        <v>0</v>
      </c>
      <c r="Q1040" s="146">
        <f t="shared" ref="Q1040:S1040" si="1048">+F1040</f>
        <v>0</v>
      </c>
      <c r="R1040" s="145">
        <f t="shared" si="1048"/>
        <v>0</v>
      </c>
      <c r="S1040" s="146">
        <f t="shared" si="1048"/>
        <v>0</v>
      </c>
      <c r="T1040" s="150" t="e">
        <f>+VLOOKUP($L1040,Data_Validation!$A:$D,1,0)</f>
        <v>#N/A</v>
      </c>
      <c r="U1040" s="150" t="e">
        <f>+VLOOKUP($L1040,Data_Validation!$A:$D,3,0)</f>
        <v>#N/A</v>
      </c>
      <c r="V1040" s="150" t="e">
        <f>+VLOOKUP($L1040,Data_Validation!$A:$D,4,0)</f>
        <v>#N/A</v>
      </c>
      <c r="W1040" s="150" t="e">
        <f>+VLOOKUP($L1040,Data_Validation!$A:$E,5,0)</f>
        <v>#N/A</v>
      </c>
      <c r="X1040" s="150" t="e">
        <f>+VLOOKUP($L1040,Data_Validation!$A:$F,6,0)</f>
        <v>#N/A</v>
      </c>
    </row>
    <row r="1041" spans="1:24" ht="15.75" customHeight="1">
      <c r="A1041" s="141"/>
      <c r="B1041" s="141"/>
      <c r="C1041" s="151"/>
      <c r="D1041" s="151"/>
      <c r="E1041" s="151"/>
      <c r="F1041" s="141"/>
      <c r="G1041" s="141"/>
      <c r="H1041" s="182"/>
      <c r="I1041" s="182"/>
      <c r="J1041" s="182"/>
      <c r="K1041" s="182"/>
      <c r="L1041" s="145">
        <f t="shared" si="1028"/>
        <v>0</v>
      </c>
      <c r="M1041" s="146">
        <f t="shared" si="1029"/>
        <v>0</v>
      </c>
      <c r="N1041" s="147">
        <f>+IF(OR($Q1041=Parametres!$G$2,$Q1041=Parametres!$G$3),I1041,C1041)</f>
        <v>0</v>
      </c>
      <c r="O1041" s="147">
        <f>+IF(OR($Q1041=Parametres!$G$2,$Q1041=Parametres!$G$3),J1041,D1041)</f>
        <v>0</v>
      </c>
      <c r="P1041" s="147">
        <f>+IF(OR($Q1041=Parametres!$G$2,$Q1041=Parametres!$G$3),K1041,E1041)</f>
        <v>0</v>
      </c>
      <c r="Q1041" s="146">
        <f t="shared" ref="Q1041:S1041" si="1049">+F1041</f>
        <v>0</v>
      </c>
      <c r="R1041" s="145">
        <f t="shared" si="1049"/>
        <v>0</v>
      </c>
      <c r="S1041" s="146">
        <f t="shared" si="1049"/>
        <v>0</v>
      </c>
      <c r="T1041" s="150" t="e">
        <f>+VLOOKUP($L1041,Data_Validation!$A:$D,1,0)</f>
        <v>#N/A</v>
      </c>
      <c r="U1041" s="150" t="e">
        <f>+VLOOKUP($L1041,Data_Validation!$A:$D,3,0)</f>
        <v>#N/A</v>
      </c>
      <c r="V1041" s="150" t="e">
        <f>+VLOOKUP($L1041,Data_Validation!$A:$D,4,0)</f>
        <v>#N/A</v>
      </c>
      <c r="W1041" s="150" t="e">
        <f>+VLOOKUP($L1041,Data_Validation!$A:$E,5,0)</f>
        <v>#N/A</v>
      </c>
      <c r="X1041" s="150" t="e">
        <f>+VLOOKUP($L1041,Data_Validation!$A:$F,6,0)</f>
        <v>#N/A</v>
      </c>
    </row>
    <row r="1042" spans="1:24" ht="15.75" customHeight="1">
      <c r="A1042" s="141"/>
      <c r="B1042" s="141"/>
      <c r="C1042" s="151"/>
      <c r="D1042" s="151"/>
      <c r="E1042" s="151"/>
      <c r="F1042" s="141"/>
      <c r="G1042" s="141"/>
      <c r="H1042" s="182"/>
      <c r="I1042" s="182"/>
      <c r="J1042" s="182"/>
      <c r="K1042" s="182"/>
      <c r="L1042" s="145">
        <f t="shared" si="1028"/>
        <v>0</v>
      </c>
      <c r="M1042" s="146">
        <f t="shared" si="1029"/>
        <v>0</v>
      </c>
      <c r="N1042" s="147">
        <f>+IF(OR($Q1042=Parametres!$G$2,$Q1042=Parametres!$G$3),I1042,C1042)</f>
        <v>0</v>
      </c>
      <c r="O1042" s="147">
        <f>+IF(OR($Q1042=Parametres!$G$2,$Q1042=Parametres!$G$3),J1042,D1042)</f>
        <v>0</v>
      </c>
      <c r="P1042" s="147">
        <f>+IF(OR($Q1042=Parametres!$G$2,$Q1042=Parametres!$G$3),K1042,E1042)</f>
        <v>0</v>
      </c>
      <c r="Q1042" s="146">
        <f t="shared" ref="Q1042:S1042" si="1050">+F1042</f>
        <v>0</v>
      </c>
      <c r="R1042" s="145">
        <f t="shared" si="1050"/>
        <v>0</v>
      </c>
      <c r="S1042" s="146">
        <f t="shared" si="1050"/>
        <v>0</v>
      </c>
      <c r="T1042" s="150" t="e">
        <f>+VLOOKUP($L1042,Data_Validation!$A:$D,1,0)</f>
        <v>#N/A</v>
      </c>
      <c r="U1042" s="150" t="e">
        <f>+VLOOKUP($L1042,Data_Validation!$A:$D,3,0)</f>
        <v>#N/A</v>
      </c>
      <c r="V1042" s="150" t="e">
        <f>+VLOOKUP($L1042,Data_Validation!$A:$D,4,0)</f>
        <v>#N/A</v>
      </c>
      <c r="W1042" s="150" t="e">
        <f>+VLOOKUP($L1042,Data_Validation!$A:$E,5,0)</f>
        <v>#N/A</v>
      </c>
      <c r="X1042" s="150" t="e">
        <f>+VLOOKUP($L1042,Data_Validation!$A:$F,6,0)</f>
        <v>#N/A</v>
      </c>
    </row>
    <row r="1043" spans="1:24" ht="15.75" customHeight="1">
      <c r="A1043" s="141"/>
      <c r="B1043" s="141"/>
      <c r="C1043" s="151"/>
      <c r="D1043" s="151"/>
      <c r="E1043" s="151"/>
      <c r="F1043" s="141"/>
      <c r="G1043" s="141"/>
      <c r="H1043" s="182"/>
      <c r="I1043" s="182"/>
      <c r="J1043" s="182"/>
      <c r="K1043" s="182"/>
      <c r="L1043" s="145">
        <f t="shared" si="1028"/>
        <v>0</v>
      </c>
      <c r="M1043" s="146">
        <f t="shared" si="1029"/>
        <v>0</v>
      </c>
      <c r="N1043" s="147">
        <f>+IF(OR($Q1043=Parametres!$G$2,$Q1043=Parametres!$G$3),I1043,C1043)</f>
        <v>0</v>
      </c>
      <c r="O1043" s="147">
        <f>+IF(OR($Q1043=Parametres!$G$2,$Q1043=Parametres!$G$3),J1043,D1043)</f>
        <v>0</v>
      </c>
      <c r="P1043" s="147">
        <f>+IF(OR($Q1043=Parametres!$G$2,$Q1043=Parametres!$G$3),K1043,E1043)</f>
        <v>0</v>
      </c>
      <c r="Q1043" s="146">
        <f t="shared" ref="Q1043:S1043" si="1051">+F1043</f>
        <v>0</v>
      </c>
      <c r="R1043" s="145">
        <f t="shared" si="1051"/>
        <v>0</v>
      </c>
      <c r="S1043" s="146">
        <f t="shared" si="1051"/>
        <v>0</v>
      </c>
      <c r="T1043" s="150" t="e">
        <f>+VLOOKUP($L1043,Data_Validation!$A:$D,1,0)</f>
        <v>#N/A</v>
      </c>
      <c r="U1043" s="150" t="e">
        <f>+VLOOKUP($L1043,Data_Validation!$A:$D,3,0)</f>
        <v>#N/A</v>
      </c>
      <c r="V1043" s="150" t="e">
        <f>+VLOOKUP($L1043,Data_Validation!$A:$D,4,0)</f>
        <v>#N/A</v>
      </c>
      <c r="W1043" s="150" t="e">
        <f>+VLOOKUP($L1043,Data_Validation!$A:$E,5,0)</f>
        <v>#N/A</v>
      </c>
      <c r="X1043" s="150" t="e">
        <f>+VLOOKUP($L1043,Data_Validation!$A:$F,6,0)</f>
        <v>#N/A</v>
      </c>
    </row>
    <row r="1044" spans="1:24" ht="15.75" customHeight="1">
      <c r="A1044" s="141"/>
      <c r="B1044" s="141"/>
      <c r="C1044" s="151"/>
      <c r="D1044" s="151"/>
      <c r="E1044" s="151"/>
      <c r="F1044" s="141"/>
      <c r="G1044" s="141"/>
      <c r="H1044" s="182"/>
      <c r="I1044" s="182"/>
      <c r="J1044" s="182"/>
      <c r="K1044" s="182"/>
      <c r="L1044" s="145">
        <f t="shared" si="1028"/>
        <v>0</v>
      </c>
      <c r="M1044" s="146">
        <f t="shared" si="1029"/>
        <v>0</v>
      </c>
      <c r="N1044" s="147">
        <f>+IF(OR($Q1044=Parametres!$G$2,$Q1044=Parametres!$G$3),I1044,C1044)</f>
        <v>0</v>
      </c>
      <c r="O1044" s="147">
        <f>+IF(OR($Q1044=Parametres!$G$2,$Q1044=Parametres!$G$3),J1044,D1044)</f>
        <v>0</v>
      </c>
      <c r="P1044" s="147">
        <f>+IF(OR($Q1044=Parametres!$G$2,$Q1044=Parametres!$G$3),K1044,E1044)</f>
        <v>0</v>
      </c>
      <c r="Q1044" s="146">
        <f t="shared" ref="Q1044:S1044" si="1052">+F1044</f>
        <v>0</v>
      </c>
      <c r="R1044" s="145">
        <f t="shared" si="1052"/>
        <v>0</v>
      </c>
      <c r="S1044" s="146">
        <f t="shared" si="1052"/>
        <v>0</v>
      </c>
      <c r="T1044" s="150" t="e">
        <f>+VLOOKUP($L1044,Data_Validation!$A:$D,1,0)</f>
        <v>#N/A</v>
      </c>
      <c r="U1044" s="150" t="e">
        <f>+VLOOKUP($L1044,Data_Validation!$A:$D,3,0)</f>
        <v>#N/A</v>
      </c>
      <c r="V1044" s="150" t="e">
        <f>+VLOOKUP($L1044,Data_Validation!$A:$D,4,0)</f>
        <v>#N/A</v>
      </c>
      <c r="W1044" s="150" t="e">
        <f>+VLOOKUP($L1044,Data_Validation!$A:$E,5,0)</f>
        <v>#N/A</v>
      </c>
      <c r="X1044" s="150" t="e">
        <f>+VLOOKUP($L1044,Data_Validation!$A:$F,6,0)</f>
        <v>#N/A</v>
      </c>
    </row>
    <row r="1045" spans="1:24" ht="15.75" customHeight="1">
      <c r="A1045" s="141"/>
      <c r="B1045" s="141"/>
      <c r="C1045" s="151"/>
      <c r="D1045" s="151"/>
      <c r="E1045" s="151"/>
      <c r="F1045" s="141"/>
      <c r="G1045" s="141"/>
      <c r="H1045" s="182"/>
      <c r="I1045" s="182"/>
      <c r="J1045" s="182"/>
      <c r="K1045" s="182"/>
      <c r="L1045" s="145">
        <f t="shared" si="1028"/>
        <v>0</v>
      </c>
      <c r="M1045" s="146">
        <f t="shared" si="1029"/>
        <v>0</v>
      </c>
      <c r="N1045" s="147">
        <f>+IF(OR($Q1045=Parametres!$G$2,$Q1045=Parametres!$G$3),I1045,C1045)</f>
        <v>0</v>
      </c>
      <c r="O1045" s="147">
        <f>+IF(OR($Q1045=Parametres!$G$2,$Q1045=Parametres!$G$3),J1045,D1045)</f>
        <v>0</v>
      </c>
      <c r="P1045" s="147">
        <f>+IF(OR($Q1045=Parametres!$G$2,$Q1045=Parametres!$G$3),K1045,E1045)</f>
        <v>0</v>
      </c>
      <c r="Q1045" s="146">
        <f t="shared" ref="Q1045:S1045" si="1053">+F1045</f>
        <v>0</v>
      </c>
      <c r="R1045" s="145">
        <f t="shared" si="1053"/>
        <v>0</v>
      </c>
      <c r="S1045" s="146">
        <f t="shared" si="1053"/>
        <v>0</v>
      </c>
      <c r="T1045" s="150" t="e">
        <f>+VLOOKUP($L1045,Data_Validation!$A:$D,1,0)</f>
        <v>#N/A</v>
      </c>
      <c r="U1045" s="150" t="e">
        <f>+VLOOKUP($L1045,Data_Validation!$A:$D,3,0)</f>
        <v>#N/A</v>
      </c>
      <c r="V1045" s="150" t="e">
        <f>+VLOOKUP($L1045,Data_Validation!$A:$D,4,0)</f>
        <v>#N/A</v>
      </c>
      <c r="W1045" s="150" t="e">
        <f>+VLOOKUP($L1045,Data_Validation!$A:$E,5,0)</f>
        <v>#N/A</v>
      </c>
      <c r="X1045" s="150" t="e">
        <f>+VLOOKUP($L1045,Data_Validation!$A:$F,6,0)</f>
        <v>#N/A</v>
      </c>
    </row>
    <row r="1046" spans="1:24" ht="15.75" customHeight="1">
      <c r="A1046" s="141"/>
      <c r="B1046" s="141"/>
      <c r="C1046" s="151"/>
      <c r="D1046" s="151"/>
      <c r="E1046" s="151"/>
      <c r="F1046" s="141"/>
      <c r="G1046" s="141"/>
      <c r="H1046" s="182"/>
      <c r="I1046" s="182"/>
      <c r="J1046" s="182"/>
      <c r="K1046" s="182"/>
      <c r="L1046" s="145">
        <f t="shared" si="1028"/>
        <v>0</v>
      </c>
      <c r="M1046" s="146">
        <f t="shared" si="1029"/>
        <v>0</v>
      </c>
      <c r="N1046" s="147">
        <f>+IF(OR($Q1046=Parametres!$G$2,$Q1046=Parametres!$G$3),I1046,C1046)</f>
        <v>0</v>
      </c>
      <c r="O1046" s="147">
        <f>+IF(OR($Q1046=Parametres!$G$2,$Q1046=Parametres!$G$3),J1046,D1046)</f>
        <v>0</v>
      </c>
      <c r="P1046" s="147">
        <f>+IF(OR($Q1046=Parametres!$G$2,$Q1046=Parametres!$G$3),K1046,E1046)</f>
        <v>0</v>
      </c>
      <c r="Q1046" s="146">
        <f t="shared" ref="Q1046:S1046" si="1054">+F1046</f>
        <v>0</v>
      </c>
      <c r="R1046" s="145">
        <f t="shared" si="1054"/>
        <v>0</v>
      </c>
      <c r="S1046" s="146">
        <f t="shared" si="1054"/>
        <v>0</v>
      </c>
      <c r="T1046" s="150" t="e">
        <f>+VLOOKUP($L1046,Data_Validation!$A:$D,1,0)</f>
        <v>#N/A</v>
      </c>
      <c r="U1046" s="150" t="e">
        <f>+VLOOKUP($L1046,Data_Validation!$A:$D,3,0)</f>
        <v>#N/A</v>
      </c>
      <c r="V1046" s="150" t="e">
        <f>+VLOOKUP($L1046,Data_Validation!$A:$D,4,0)</f>
        <v>#N/A</v>
      </c>
      <c r="W1046" s="150" t="e">
        <f>+VLOOKUP($L1046,Data_Validation!$A:$E,5,0)</f>
        <v>#N/A</v>
      </c>
      <c r="X1046" s="150" t="e">
        <f>+VLOOKUP($L1046,Data_Validation!$A:$F,6,0)</f>
        <v>#N/A</v>
      </c>
    </row>
    <row r="1047" spans="1:24" ht="15.75" customHeight="1">
      <c r="A1047" s="141"/>
      <c r="B1047" s="141"/>
      <c r="C1047" s="151"/>
      <c r="D1047" s="151"/>
      <c r="E1047" s="151"/>
      <c r="F1047" s="141"/>
      <c r="G1047" s="141"/>
      <c r="H1047" s="182"/>
      <c r="I1047" s="182"/>
      <c r="J1047" s="182"/>
      <c r="K1047" s="182"/>
      <c r="L1047" s="145">
        <f t="shared" si="1028"/>
        <v>0</v>
      </c>
      <c r="M1047" s="146">
        <f t="shared" si="1029"/>
        <v>0</v>
      </c>
      <c r="N1047" s="147">
        <f>+IF(OR($Q1047=Parametres!$G$2,$Q1047=Parametres!$G$3),I1047,C1047)</f>
        <v>0</v>
      </c>
      <c r="O1047" s="147">
        <f>+IF(OR($Q1047=Parametres!$G$2,$Q1047=Parametres!$G$3),J1047,D1047)</f>
        <v>0</v>
      </c>
      <c r="P1047" s="147">
        <f>+IF(OR($Q1047=Parametres!$G$2,$Q1047=Parametres!$G$3),K1047,E1047)</f>
        <v>0</v>
      </c>
      <c r="Q1047" s="146">
        <f t="shared" ref="Q1047:S1047" si="1055">+F1047</f>
        <v>0</v>
      </c>
      <c r="R1047" s="145">
        <f t="shared" si="1055"/>
        <v>0</v>
      </c>
      <c r="S1047" s="146">
        <f t="shared" si="1055"/>
        <v>0</v>
      </c>
      <c r="T1047" s="150" t="e">
        <f>+VLOOKUP($L1047,Data_Validation!$A:$D,1,0)</f>
        <v>#N/A</v>
      </c>
      <c r="U1047" s="150" t="e">
        <f>+VLOOKUP($L1047,Data_Validation!$A:$D,3,0)</f>
        <v>#N/A</v>
      </c>
      <c r="V1047" s="150" t="e">
        <f>+VLOOKUP($L1047,Data_Validation!$A:$D,4,0)</f>
        <v>#N/A</v>
      </c>
      <c r="W1047" s="150" t="e">
        <f>+VLOOKUP($L1047,Data_Validation!$A:$E,5,0)</f>
        <v>#N/A</v>
      </c>
      <c r="X1047" s="150" t="e">
        <f>+VLOOKUP($L1047,Data_Validation!$A:$F,6,0)</f>
        <v>#N/A</v>
      </c>
    </row>
    <row r="1048" spans="1:24" ht="15.75" customHeight="1">
      <c r="A1048" s="141"/>
      <c r="B1048" s="141"/>
      <c r="C1048" s="151"/>
      <c r="D1048" s="151"/>
      <c r="E1048" s="151"/>
      <c r="F1048" s="141"/>
      <c r="G1048" s="141"/>
      <c r="H1048" s="182"/>
      <c r="I1048" s="182"/>
      <c r="J1048" s="182"/>
      <c r="K1048" s="182"/>
      <c r="L1048" s="145">
        <f t="shared" si="1028"/>
        <v>0</v>
      </c>
      <c r="M1048" s="146">
        <f t="shared" si="1029"/>
        <v>0</v>
      </c>
      <c r="N1048" s="147">
        <f>+IF(OR($Q1048=Parametres!$G$2,$Q1048=Parametres!$G$3),I1048,C1048)</f>
        <v>0</v>
      </c>
      <c r="O1048" s="147">
        <f>+IF(OR($Q1048=Parametres!$G$2,$Q1048=Parametres!$G$3),J1048,D1048)</f>
        <v>0</v>
      </c>
      <c r="P1048" s="147">
        <f>+IF(OR($Q1048=Parametres!$G$2,$Q1048=Parametres!$G$3),K1048,E1048)</f>
        <v>0</v>
      </c>
      <c r="Q1048" s="146">
        <f t="shared" ref="Q1048:S1048" si="1056">+F1048</f>
        <v>0</v>
      </c>
      <c r="R1048" s="145">
        <f t="shared" si="1056"/>
        <v>0</v>
      </c>
      <c r="S1048" s="146">
        <f t="shared" si="1056"/>
        <v>0</v>
      </c>
      <c r="T1048" s="150" t="e">
        <f>+VLOOKUP($L1048,Data_Validation!$A:$D,1,0)</f>
        <v>#N/A</v>
      </c>
      <c r="U1048" s="150" t="e">
        <f>+VLOOKUP($L1048,Data_Validation!$A:$D,3,0)</f>
        <v>#N/A</v>
      </c>
      <c r="V1048" s="150" t="e">
        <f>+VLOOKUP($L1048,Data_Validation!$A:$D,4,0)</f>
        <v>#N/A</v>
      </c>
      <c r="W1048" s="150" t="e">
        <f>+VLOOKUP($L1048,Data_Validation!$A:$E,5,0)</f>
        <v>#N/A</v>
      </c>
      <c r="X1048" s="150" t="e">
        <f>+VLOOKUP($L1048,Data_Validation!$A:$F,6,0)</f>
        <v>#N/A</v>
      </c>
    </row>
    <row r="1049" spans="1:24" ht="15.75" customHeight="1">
      <c r="A1049" s="141"/>
      <c r="B1049" s="141"/>
      <c r="C1049" s="151"/>
      <c r="D1049" s="151"/>
      <c r="E1049" s="151"/>
      <c r="F1049" s="141"/>
      <c r="G1049" s="141"/>
      <c r="H1049" s="182"/>
      <c r="I1049" s="182"/>
      <c r="J1049" s="182"/>
      <c r="K1049" s="182"/>
      <c r="L1049" s="145">
        <f t="shared" si="1028"/>
        <v>0</v>
      </c>
      <c r="M1049" s="146">
        <f t="shared" si="1029"/>
        <v>0</v>
      </c>
      <c r="N1049" s="147">
        <f>+IF(OR($Q1049=Parametres!$G$2,$Q1049=Parametres!$G$3),I1049,C1049)</f>
        <v>0</v>
      </c>
      <c r="O1049" s="147">
        <f>+IF(OR($Q1049=Parametres!$G$2,$Q1049=Parametres!$G$3),J1049,D1049)</f>
        <v>0</v>
      </c>
      <c r="P1049" s="147">
        <f>+IF(OR($Q1049=Parametres!$G$2,$Q1049=Parametres!$G$3),K1049,E1049)</f>
        <v>0</v>
      </c>
      <c r="Q1049" s="146">
        <f t="shared" ref="Q1049:S1049" si="1057">+F1049</f>
        <v>0</v>
      </c>
      <c r="R1049" s="145">
        <f t="shared" si="1057"/>
        <v>0</v>
      </c>
      <c r="S1049" s="146">
        <f t="shared" si="1057"/>
        <v>0</v>
      </c>
      <c r="T1049" s="150" t="e">
        <f>+VLOOKUP($L1049,Data_Validation!$A:$D,1,0)</f>
        <v>#N/A</v>
      </c>
      <c r="U1049" s="150" t="e">
        <f>+VLOOKUP($L1049,Data_Validation!$A:$D,3,0)</f>
        <v>#N/A</v>
      </c>
      <c r="V1049" s="150" t="e">
        <f>+VLOOKUP($L1049,Data_Validation!$A:$D,4,0)</f>
        <v>#N/A</v>
      </c>
      <c r="W1049" s="150" t="e">
        <f>+VLOOKUP($L1049,Data_Validation!$A:$E,5,0)</f>
        <v>#N/A</v>
      </c>
      <c r="X1049" s="150" t="e">
        <f>+VLOOKUP($L1049,Data_Validation!$A:$F,6,0)</f>
        <v>#N/A</v>
      </c>
    </row>
    <row r="1050" spans="1:24" ht="15.75" customHeight="1">
      <c r="A1050" s="141"/>
      <c r="B1050" s="141"/>
      <c r="C1050" s="151"/>
      <c r="D1050" s="151"/>
      <c r="E1050" s="151"/>
      <c r="F1050" s="141"/>
      <c r="G1050" s="141"/>
      <c r="H1050" s="182"/>
      <c r="I1050" s="182"/>
      <c r="J1050" s="182"/>
      <c r="K1050" s="182"/>
      <c r="L1050" s="145">
        <f t="shared" si="1028"/>
        <v>0</v>
      </c>
      <c r="M1050" s="146">
        <f t="shared" si="1029"/>
        <v>0</v>
      </c>
      <c r="N1050" s="147">
        <f>+IF(OR($Q1050=Parametres!$G$2,$Q1050=Parametres!$G$3),I1050,C1050)</f>
        <v>0</v>
      </c>
      <c r="O1050" s="147">
        <f>+IF(OR($Q1050=Parametres!$G$2,$Q1050=Parametres!$G$3),J1050,D1050)</f>
        <v>0</v>
      </c>
      <c r="P1050" s="147">
        <f>+IF(OR($Q1050=Parametres!$G$2,$Q1050=Parametres!$G$3),K1050,E1050)</f>
        <v>0</v>
      </c>
      <c r="Q1050" s="146">
        <f t="shared" ref="Q1050:S1050" si="1058">+F1050</f>
        <v>0</v>
      </c>
      <c r="R1050" s="145">
        <f t="shared" si="1058"/>
        <v>0</v>
      </c>
      <c r="S1050" s="146">
        <f t="shared" si="1058"/>
        <v>0</v>
      </c>
      <c r="T1050" s="150" t="e">
        <f>+VLOOKUP($L1050,Data_Validation!$A:$D,1,0)</f>
        <v>#N/A</v>
      </c>
      <c r="U1050" s="150" t="e">
        <f>+VLOOKUP($L1050,Data_Validation!$A:$D,3,0)</f>
        <v>#N/A</v>
      </c>
      <c r="V1050" s="150" t="e">
        <f>+VLOOKUP($L1050,Data_Validation!$A:$D,4,0)</f>
        <v>#N/A</v>
      </c>
      <c r="W1050" s="150" t="e">
        <f>+VLOOKUP($L1050,Data_Validation!$A:$E,5,0)</f>
        <v>#N/A</v>
      </c>
      <c r="X1050" s="150" t="e">
        <f>+VLOOKUP($L1050,Data_Validation!$A:$F,6,0)</f>
        <v>#N/A</v>
      </c>
    </row>
    <row r="1051" spans="1:24" ht="15.75" customHeight="1">
      <c r="A1051" s="141"/>
      <c r="B1051" s="141"/>
      <c r="C1051" s="151"/>
      <c r="D1051" s="151"/>
      <c r="E1051" s="151"/>
      <c r="F1051" s="141"/>
      <c r="G1051" s="141"/>
      <c r="H1051" s="182"/>
      <c r="I1051" s="182"/>
      <c r="J1051" s="182"/>
      <c r="K1051" s="182"/>
      <c r="L1051" s="145">
        <f t="shared" si="1028"/>
        <v>0</v>
      </c>
      <c r="M1051" s="146">
        <f t="shared" si="1029"/>
        <v>0</v>
      </c>
      <c r="N1051" s="147">
        <f>+IF(OR($Q1051=Parametres!$G$2,$Q1051=Parametres!$G$3),I1051,C1051)</f>
        <v>0</v>
      </c>
      <c r="O1051" s="147">
        <f>+IF(OR($Q1051=Parametres!$G$2,$Q1051=Parametres!$G$3),J1051,D1051)</f>
        <v>0</v>
      </c>
      <c r="P1051" s="147">
        <f>+IF(OR($Q1051=Parametres!$G$2,$Q1051=Parametres!$G$3),K1051,E1051)</f>
        <v>0</v>
      </c>
      <c r="Q1051" s="146">
        <f t="shared" ref="Q1051:S1051" si="1059">+F1051</f>
        <v>0</v>
      </c>
      <c r="R1051" s="145">
        <f t="shared" si="1059"/>
        <v>0</v>
      </c>
      <c r="S1051" s="146">
        <f t="shared" si="1059"/>
        <v>0</v>
      </c>
      <c r="T1051" s="150" t="e">
        <f>+VLOOKUP($L1051,Data_Validation!$A:$D,1,0)</f>
        <v>#N/A</v>
      </c>
      <c r="U1051" s="150" t="e">
        <f>+VLOOKUP($L1051,Data_Validation!$A:$D,3,0)</f>
        <v>#N/A</v>
      </c>
      <c r="V1051" s="150" t="e">
        <f>+VLOOKUP($L1051,Data_Validation!$A:$D,4,0)</f>
        <v>#N/A</v>
      </c>
      <c r="W1051" s="150" t="e">
        <f>+VLOOKUP($L1051,Data_Validation!$A:$E,5,0)</f>
        <v>#N/A</v>
      </c>
      <c r="X1051" s="150" t="e">
        <f>+VLOOKUP($L1051,Data_Validation!$A:$F,6,0)</f>
        <v>#N/A</v>
      </c>
    </row>
    <row r="1052" spans="1:24" ht="15.75" customHeight="1">
      <c r="A1052" s="141"/>
      <c r="B1052" s="141"/>
      <c r="C1052" s="151"/>
      <c r="D1052" s="151"/>
      <c r="E1052" s="151"/>
      <c r="F1052" s="141"/>
      <c r="G1052" s="141"/>
      <c r="H1052" s="182"/>
      <c r="I1052" s="182"/>
      <c r="J1052" s="182"/>
      <c r="K1052" s="182"/>
      <c r="L1052" s="145">
        <f t="shared" si="1028"/>
        <v>0</v>
      </c>
      <c r="M1052" s="146">
        <f t="shared" si="1029"/>
        <v>0</v>
      </c>
      <c r="N1052" s="147">
        <f>+IF(OR($Q1052=Parametres!$G$2,$Q1052=Parametres!$G$3),I1052,C1052)</f>
        <v>0</v>
      </c>
      <c r="O1052" s="147">
        <f>+IF(OR($Q1052=Parametres!$G$2,$Q1052=Parametres!$G$3),J1052,D1052)</f>
        <v>0</v>
      </c>
      <c r="P1052" s="147">
        <f>+IF(OR($Q1052=Parametres!$G$2,$Q1052=Parametres!$G$3),K1052,E1052)</f>
        <v>0</v>
      </c>
      <c r="Q1052" s="146">
        <f t="shared" ref="Q1052:S1052" si="1060">+F1052</f>
        <v>0</v>
      </c>
      <c r="R1052" s="145">
        <f t="shared" si="1060"/>
        <v>0</v>
      </c>
      <c r="S1052" s="146">
        <f t="shared" si="1060"/>
        <v>0</v>
      </c>
      <c r="T1052" s="150" t="e">
        <f>+VLOOKUP($L1052,Data_Validation!$A:$D,1,0)</f>
        <v>#N/A</v>
      </c>
      <c r="U1052" s="150" t="e">
        <f>+VLOOKUP($L1052,Data_Validation!$A:$D,3,0)</f>
        <v>#N/A</v>
      </c>
      <c r="V1052" s="150" t="e">
        <f>+VLOOKUP($L1052,Data_Validation!$A:$D,4,0)</f>
        <v>#N/A</v>
      </c>
      <c r="W1052" s="150" t="e">
        <f>+VLOOKUP($L1052,Data_Validation!$A:$E,5,0)</f>
        <v>#N/A</v>
      </c>
      <c r="X1052" s="150" t="e">
        <f>+VLOOKUP($L1052,Data_Validation!$A:$F,6,0)</f>
        <v>#N/A</v>
      </c>
    </row>
    <row r="1053" spans="1:24" ht="15.75" customHeight="1">
      <c r="A1053" s="141"/>
      <c r="B1053" s="141"/>
      <c r="C1053" s="151"/>
      <c r="D1053" s="151"/>
      <c r="E1053" s="151"/>
      <c r="F1053" s="141"/>
      <c r="G1053" s="141"/>
      <c r="H1053" s="182"/>
      <c r="I1053" s="182"/>
      <c r="J1053" s="182"/>
      <c r="K1053" s="182"/>
      <c r="L1053" s="145">
        <f t="shared" si="1028"/>
        <v>0</v>
      </c>
      <c r="M1053" s="146">
        <f t="shared" si="1029"/>
        <v>0</v>
      </c>
      <c r="N1053" s="147">
        <f>+IF(OR($Q1053=Parametres!$G$2,$Q1053=Parametres!$G$3),I1053,C1053)</f>
        <v>0</v>
      </c>
      <c r="O1053" s="147">
        <f>+IF(OR($Q1053=Parametres!$G$2,$Q1053=Parametres!$G$3),J1053,D1053)</f>
        <v>0</v>
      </c>
      <c r="P1053" s="147">
        <f>+IF(OR($Q1053=Parametres!$G$2,$Q1053=Parametres!$G$3),K1053,E1053)</f>
        <v>0</v>
      </c>
      <c r="Q1053" s="146">
        <f t="shared" ref="Q1053:S1053" si="1061">+F1053</f>
        <v>0</v>
      </c>
      <c r="R1053" s="145">
        <f t="shared" si="1061"/>
        <v>0</v>
      </c>
      <c r="S1053" s="146">
        <f t="shared" si="1061"/>
        <v>0</v>
      </c>
      <c r="T1053" s="150" t="e">
        <f>+VLOOKUP($L1053,Data_Validation!$A:$D,1,0)</f>
        <v>#N/A</v>
      </c>
      <c r="U1053" s="150" t="e">
        <f>+VLOOKUP($L1053,Data_Validation!$A:$D,3,0)</f>
        <v>#N/A</v>
      </c>
      <c r="V1053" s="150" t="e">
        <f>+VLOOKUP($L1053,Data_Validation!$A:$D,4,0)</f>
        <v>#N/A</v>
      </c>
      <c r="W1053" s="150" t="e">
        <f>+VLOOKUP($L1053,Data_Validation!$A:$E,5,0)</f>
        <v>#N/A</v>
      </c>
      <c r="X1053" s="150" t="e">
        <f>+VLOOKUP($L1053,Data_Validation!$A:$F,6,0)</f>
        <v>#N/A</v>
      </c>
    </row>
    <row r="1054" spans="1:24" ht="15.75" customHeight="1">
      <c r="A1054" s="141"/>
      <c r="B1054" s="141"/>
      <c r="C1054" s="151"/>
      <c r="D1054" s="151"/>
      <c r="E1054" s="151"/>
      <c r="F1054" s="141"/>
      <c r="G1054" s="141"/>
      <c r="H1054" s="182"/>
      <c r="I1054" s="182"/>
      <c r="J1054" s="182"/>
      <c r="K1054" s="182"/>
      <c r="L1054" s="145">
        <f t="shared" si="1028"/>
        <v>0</v>
      </c>
      <c r="M1054" s="146">
        <f t="shared" si="1029"/>
        <v>0</v>
      </c>
      <c r="N1054" s="147">
        <f>+IF(OR($Q1054=Parametres!$G$2,$Q1054=Parametres!$G$3),I1054,C1054)</f>
        <v>0</v>
      </c>
      <c r="O1054" s="147">
        <f>+IF(OR($Q1054=Parametres!$G$2,$Q1054=Parametres!$G$3),J1054,D1054)</f>
        <v>0</v>
      </c>
      <c r="P1054" s="147">
        <f>+IF(OR($Q1054=Parametres!$G$2,$Q1054=Parametres!$G$3),K1054,E1054)</f>
        <v>0</v>
      </c>
      <c r="Q1054" s="146">
        <f t="shared" ref="Q1054:S1054" si="1062">+F1054</f>
        <v>0</v>
      </c>
      <c r="R1054" s="145">
        <f t="shared" si="1062"/>
        <v>0</v>
      </c>
      <c r="S1054" s="146">
        <f t="shared" si="1062"/>
        <v>0</v>
      </c>
      <c r="T1054" s="150" t="e">
        <f>+VLOOKUP($L1054,Data_Validation!$A:$D,1,0)</f>
        <v>#N/A</v>
      </c>
      <c r="U1054" s="150" t="e">
        <f>+VLOOKUP($L1054,Data_Validation!$A:$D,3,0)</f>
        <v>#N/A</v>
      </c>
      <c r="V1054" s="150" t="e">
        <f>+VLOOKUP($L1054,Data_Validation!$A:$D,4,0)</f>
        <v>#N/A</v>
      </c>
      <c r="W1054" s="150" t="e">
        <f>+VLOOKUP($L1054,Data_Validation!$A:$E,5,0)</f>
        <v>#N/A</v>
      </c>
      <c r="X1054" s="150" t="e">
        <f>+VLOOKUP($L1054,Data_Validation!$A:$F,6,0)</f>
        <v>#N/A</v>
      </c>
    </row>
    <row r="1055" spans="1:24" ht="15.75" customHeight="1">
      <c r="A1055" s="141"/>
      <c r="B1055" s="141"/>
      <c r="C1055" s="151"/>
      <c r="D1055" s="151"/>
      <c r="E1055" s="151"/>
      <c r="F1055" s="141"/>
      <c r="G1055" s="141"/>
      <c r="H1055" s="182"/>
      <c r="I1055" s="182"/>
      <c r="J1055" s="182"/>
      <c r="K1055" s="182"/>
      <c r="L1055" s="145">
        <f t="shared" si="1028"/>
        <v>0</v>
      </c>
      <c r="M1055" s="146">
        <f t="shared" si="1029"/>
        <v>0</v>
      </c>
      <c r="N1055" s="147">
        <f>+IF(OR($Q1055=Parametres!$G$2,$Q1055=Parametres!$G$3),I1055,C1055)</f>
        <v>0</v>
      </c>
      <c r="O1055" s="147">
        <f>+IF(OR($Q1055=Parametres!$G$2,$Q1055=Parametres!$G$3),J1055,D1055)</f>
        <v>0</v>
      </c>
      <c r="P1055" s="147">
        <f>+IF(OR($Q1055=Parametres!$G$2,$Q1055=Parametres!$G$3),K1055,E1055)</f>
        <v>0</v>
      </c>
      <c r="Q1055" s="146">
        <f t="shared" ref="Q1055:S1055" si="1063">+F1055</f>
        <v>0</v>
      </c>
      <c r="R1055" s="145">
        <f t="shared" si="1063"/>
        <v>0</v>
      </c>
      <c r="S1055" s="146">
        <f t="shared" si="1063"/>
        <v>0</v>
      </c>
      <c r="T1055" s="150" t="e">
        <f>+VLOOKUP($L1055,Data_Validation!$A:$D,1,0)</f>
        <v>#N/A</v>
      </c>
      <c r="U1055" s="150" t="e">
        <f>+VLOOKUP($L1055,Data_Validation!$A:$D,3,0)</f>
        <v>#N/A</v>
      </c>
      <c r="V1055" s="150" t="e">
        <f>+VLOOKUP($L1055,Data_Validation!$A:$D,4,0)</f>
        <v>#N/A</v>
      </c>
      <c r="W1055" s="150" t="e">
        <f>+VLOOKUP($L1055,Data_Validation!$A:$E,5,0)</f>
        <v>#N/A</v>
      </c>
      <c r="X1055" s="150" t="e">
        <f>+VLOOKUP($L1055,Data_Validation!$A:$F,6,0)</f>
        <v>#N/A</v>
      </c>
    </row>
    <row r="1056" spans="1:24" ht="15" customHeight="1">
      <c r="A1056" s="141"/>
      <c r="B1056" s="141"/>
      <c r="C1056" s="151"/>
      <c r="D1056" s="151"/>
      <c r="E1056" s="151"/>
      <c r="F1056" s="141"/>
      <c r="G1056" s="141"/>
      <c r="H1056" s="673"/>
      <c r="I1056" s="673"/>
      <c r="J1056" s="673"/>
      <c r="K1056" s="673"/>
      <c r="O1056" s="738"/>
    </row>
    <row r="1057" spans="1:15" ht="15" customHeight="1">
      <c r="A1057" s="141"/>
      <c r="B1057" s="141"/>
      <c r="C1057" s="151"/>
      <c r="D1057" s="151"/>
      <c r="E1057" s="151"/>
      <c r="F1057" s="141"/>
      <c r="G1057" s="141"/>
      <c r="H1057" s="673"/>
      <c r="I1057" s="673"/>
      <c r="J1057" s="673"/>
      <c r="K1057" s="673"/>
      <c r="O1057" s="738"/>
    </row>
    <row r="1058" spans="1:15" ht="15" customHeight="1">
      <c r="A1058" s="141"/>
      <c r="B1058" s="141"/>
      <c r="C1058" s="151"/>
      <c r="D1058" s="151"/>
      <c r="E1058" s="151"/>
      <c r="F1058" s="141"/>
      <c r="G1058" s="141"/>
      <c r="H1058" s="673"/>
      <c r="I1058" s="673"/>
      <c r="J1058" s="673"/>
      <c r="K1058" s="673"/>
      <c r="O1058" s="738"/>
    </row>
    <row r="1059" spans="1:15" ht="15" customHeight="1">
      <c r="A1059" s="141"/>
      <c r="B1059" s="141"/>
      <c r="C1059" s="151"/>
      <c r="D1059" s="151"/>
      <c r="E1059" s="151"/>
      <c r="F1059" s="141"/>
      <c r="G1059" s="141"/>
      <c r="H1059" s="673"/>
      <c r="I1059" s="673"/>
      <c r="J1059" s="673"/>
      <c r="K1059" s="673"/>
      <c r="O1059" s="738"/>
    </row>
    <row r="1060" spans="1:15" ht="15" customHeight="1">
      <c r="A1060" s="141"/>
      <c r="B1060" s="141"/>
      <c r="C1060" s="151"/>
      <c r="D1060" s="151"/>
      <c r="E1060" s="151"/>
      <c r="F1060" s="141"/>
      <c r="G1060" s="141"/>
      <c r="H1060" s="673"/>
      <c r="I1060" s="673"/>
      <c r="J1060" s="673"/>
      <c r="K1060" s="673"/>
      <c r="O1060" s="738"/>
    </row>
    <row r="1061" spans="1:15" ht="15" customHeight="1">
      <c r="A1061" s="141"/>
      <c r="B1061" s="141"/>
      <c r="C1061" s="151"/>
      <c r="D1061" s="151"/>
      <c r="E1061" s="151"/>
      <c r="F1061" s="141"/>
      <c r="G1061" s="141"/>
      <c r="H1061" s="673"/>
      <c r="I1061" s="673"/>
      <c r="J1061" s="673"/>
      <c r="K1061" s="673"/>
      <c r="O1061" s="738"/>
    </row>
    <row r="1062" spans="1:15" ht="15" customHeight="1">
      <c r="A1062" s="141"/>
      <c r="B1062" s="141"/>
      <c r="C1062" s="151"/>
      <c r="D1062" s="151"/>
      <c r="E1062" s="151"/>
      <c r="F1062" s="141"/>
      <c r="G1062" s="141"/>
      <c r="H1062" s="673"/>
      <c r="I1062" s="673"/>
      <c r="J1062" s="673"/>
      <c r="K1062" s="673"/>
      <c r="O1062" s="738"/>
    </row>
    <row r="1063" spans="1:15" ht="15" customHeight="1">
      <c r="A1063" s="141"/>
      <c r="B1063" s="141"/>
      <c r="C1063" s="151"/>
      <c r="D1063" s="151"/>
      <c r="E1063" s="151"/>
      <c r="F1063" s="141"/>
      <c r="G1063" s="141"/>
      <c r="H1063" s="673"/>
      <c r="I1063" s="673"/>
      <c r="J1063" s="673"/>
      <c r="K1063" s="673"/>
      <c r="O1063" s="738"/>
    </row>
    <row r="1064" spans="1:15" ht="15" customHeight="1">
      <c r="A1064" s="141"/>
      <c r="B1064" s="141"/>
      <c r="C1064" s="151"/>
      <c r="D1064" s="151"/>
      <c r="E1064" s="151"/>
      <c r="F1064" s="141"/>
      <c r="G1064" s="141"/>
      <c r="H1064" s="673"/>
      <c r="I1064" s="673"/>
      <c r="J1064" s="673"/>
      <c r="K1064" s="673"/>
      <c r="O1064" s="738"/>
    </row>
    <row r="1065" spans="1:15" ht="15" customHeight="1">
      <c r="A1065" s="141"/>
      <c r="B1065" s="141"/>
      <c r="C1065" s="151"/>
      <c r="D1065" s="151"/>
      <c r="E1065" s="151"/>
      <c r="F1065" s="141"/>
      <c r="G1065" s="141"/>
      <c r="H1065" s="673"/>
      <c r="I1065" s="673"/>
      <c r="J1065" s="673"/>
      <c r="K1065" s="673"/>
      <c r="O1065" s="738"/>
    </row>
    <row r="1066" spans="1:15" ht="15" customHeight="1">
      <c r="A1066" s="141"/>
      <c r="B1066" s="141"/>
      <c r="C1066" s="151"/>
      <c r="D1066" s="151"/>
      <c r="E1066" s="151"/>
      <c r="F1066" s="141"/>
      <c r="G1066" s="141"/>
      <c r="H1066" s="673"/>
      <c r="I1066" s="673"/>
      <c r="J1066" s="673"/>
      <c r="K1066" s="673"/>
      <c r="O1066" s="738"/>
    </row>
    <row r="1067" spans="1:15" ht="15" customHeight="1">
      <c r="A1067" s="141"/>
      <c r="B1067" s="141"/>
      <c r="C1067" s="151"/>
      <c r="D1067" s="151"/>
      <c r="E1067" s="151"/>
      <c r="F1067" s="141"/>
      <c r="G1067" s="141"/>
      <c r="H1067" s="673"/>
      <c r="I1067" s="673"/>
      <c r="J1067" s="673"/>
      <c r="K1067" s="673"/>
      <c r="O1067" s="738"/>
    </row>
    <row r="1068" spans="1:15" ht="15" customHeight="1">
      <c r="A1068" s="141"/>
      <c r="B1068" s="141"/>
      <c r="C1068" s="151"/>
      <c r="D1068" s="151"/>
      <c r="E1068" s="151"/>
      <c r="F1068" s="141"/>
      <c r="G1068" s="141"/>
      <c r="H1068" s="673"/>
      <c r="I1068" s="673"/>
      <c r="J1068" s="673"/>
      <c r="K1068" s="673"/>
      <c r="O1068" s="738"/>
    </row>
    <row r="1069" spans="1:15" ht="15" customHeight="1">
      <c r="A1069" s="141"/>
      <c r="B1069" s="141"/>
      <c r="C1069" s="151"/>
      <c r="D1069" s="151"/>
      <c r="E1069" s="151"/>
      <c r="F1069" s="141"/>
      <c r="G1069" s="141"/>
      <c r="H1069" s="673"/>
      <c r="I1069" s="673"/>
      <c r="J1069" s="673"/>
      <c r="K1069" s="673"/>
      <c r="O1069" s="738"/>
    </row>
    <row r="1070" spans="1:15" ht="15" customHeight="1">
      <c r="A1070" s="141"/>
      <c r="B1070" s="141"/>
      <c r="C1070" s="151"/>
      <c r="D1070" s="151"/>
      <c r="E1070" s="151"/>
      <c r="F1070" s="141"/>
      <c r="G1070" s="141"/>
      <c r="H1070" s="673"/>
      <c r="I1070" s="673"/>
      <c r="J1070" s="673"/>
      <c r="K1070" s="673"/>
      <c r="O1070" s="738"/>
    </row>
    <row r="1071" spans="1:15" ht="15" customHeight="1">
      <c r="A1071" s="141"/>
      <c r="B1071" s="141"/>
      <c r="C1071" s="151"/>
      <c r="D1071" s="151"/>
      <c r="E1071" s="151"/>
      <c r="F1071" s="141"/>
      <c r="G1071" s="141"/>
      <c r="H1071" s="673"/>
      <c r="I1071" s="673"/>
      <c r="J1071" s="673"/>
      <c r="K1071" s="673"/>
      <c r="O1071" s="738"/>
    </row>
    <row r="1072" spans="1:15" ht="15" customHeight="1">
      <c r="A1072" s="141"/>
      <c r="B1072" s="141"/>
      <c r="C1072" s="151"/>
      <c r="D1072" s="151"/>
      <c r="E1072" s="151"/>
      <c r="F1072" s="141"/>
      <c r="G1072" s="141"/>
      <c r="H1072" s="673"/>
      <c r="I1072" s="673"/>
      <c r="J1072" s="673"/>
      <c r="K1072" s="673"/>
      <c r="O1072" s="738"/>
    </row>
    <row r="1073" spans="1:15" ht="15" customHeight="1">
      <c r="A1073" s="141"/>
      <c r="B1073" s="141"/>
      <c r="C1073" s="151"/>
      <c r="D1073" s="151"/>
      <c r="E1073" s="151"/>
      <c r="F1073" s="141"/>
      <c r="G1073" s="141"/>
      <c r="H1073" s="673"/>
      <c r="I1073" s="673"/>
      <c r="J1073" s="673"/>
      <c r="K1073" s="673"/>
      <c r="O1073" s="738"/>
    </row>
    <row r="1074" spans="1:15" ht="15" customHeight="1">
      <c r="A1074" s="141"/>
      <c r="B1074" s="141"/>
      <c r="C1074" s="151"/>
      <c r="D1074" s="151"/>
      <c r="E1074" s="151"/>
      <c r="F1074" s="141"/>
      <c r="G1074" s="141"/>
      <c r="H1074" s="673"/>
      <c r="I1074" s="673"/>
      <c r="J1074" s="673"/>
      <c r="K1074" s="673"/>
      <c r="O1074" s="738"/>
    </row>
    <row r="1075" spans="1:15" ht="15" customHeight="1">
      <c r="A1075" s="141"/>
      <c r="B1075" s="141"/>
      <c r="C1075" s="151"/>
      <c r="D1075" s="151"/>
      <c r="E1075" s="151"/>
      <c r="F1075" s="141"/>
      <c r="G1075" s="141"/>
      <c r="H1075" s="673"/>
      <c r="I1075" s="673"/>
      <c r="J1075" s="673"/>
      <c r="K1075" s="673"/>
      <c r="O1075" s="738"/>
    </row>
    <row r="1076" spans="1:15" ht="15" customHeight="1">
      <c r="A1076" s="141"/>
      <c r="B1076" s="141"/>
      <c r="C1076" s="151"/>
      <c r="D1076" s="151"/>
      <c r="E1076" s="151"/>
      <c r="F1076" s="141"/>
      <c r="G1076" s="141"/>
      <c r="H1076" s="673"/>
      <c r="I1076" s="673"/>
      <c r="J1076" s="673"/>
      <c r="K1076" s="673"/>
      <c r="O1076" s="738"/>
    </row>
    <row r="1077" spans="1:15" ht="15" customHeight="1">
      <c r="A1077" s="141"/>
      <c r="B1077" s="141"/>
      <c r="C1077" s="151"/>
      <c r="D1077" s="151"/>
      <c r="E1077" s="151"/>
      <c r="F1077" s="141"/>
      <c r="G1077" s="141"/>
      <c r="H1077" s="673"/>
      <c r="I1077" s="673"/>
      <c r="J1077" s="673"/>
      <c r="K1077" s="673"/>
      <c r="O1077" s="738"/>
    </row>
    <row r="1078" spans="1:15" ht="15" customHeight="1">
      <c r="A1078" s="141"/>
      <c r="B1078" s="141"/>
      <c r="C1078" s="151"/>
      <c r="D1078" s="151"/>
      <c r="E1078" s="151"/>
      <c r="F1078" s="141"/>
      <c r="G1078" s="141"/>
      <c r="H1078" s="673"/>
      <c r="I1078" s="673"/>
      <c r="J1078" s="673"/>
      <c r="K1078" s="673"/>
      <c r="O1078" s="738"/>
    </row>
    <row r="1079" spans="1:15" ht="15" customHeight="1">
      <c r="A1079" s="141"/>
      <c r="B1079" s="141"/>
      <c r="C1079" s="151"/>
      <c r="D1079" s="151"/>
      <c r="E1079" s="151"/>
      <c r="F1079" s="141"/>
      <c r="G1079" s="141"/>
      <c r="H1079" s="673"/>
      <c r="I1079" s="673"/>
      <c r="J1079" s="673"/>
      <c r="K1079" s="673"/>
      <c r="O1079" s="738"/>
    </row>
    <row r="1080" spans="1:15" ht="15" customHeight="1">
      <c r="A1080" s="141"/>
      <c r="B1080" s="141"/>
      <c r="C1080" s="151"/>
      <c r="D1080" s="151"/>
      <c r="E1080" s="151"/>
      <c r="F1080" s="141"/>
      <c r="G1080" s="141"/>
      <c r="H1080" s="673"/>
      <c r="I1080" s="673"/>
      <c r="J1080" s="673"/>
      <c r="K1080" s="673"/>
      <c r="O1080" s="738"/>
    </row>
    <row r="1081" spans="1:15" ht="15" customHeight="1">
      <c r="A1081" s="141"/>
      <c r="B1081" s="141"/>
      <c r="C1081" s="151"/>
      <c r="D1081" s="151"/>
      <c r="E1081" s="151"/>
      <c r="F1081" s="141"/>
      <c r="G1081" s="141"/>
      <c r="H1081" s="673"/>
      <c r="I1081" s="673"/>
      <c r="J1081" s="673"/>
      <c r="K1081" s="673"/>
      <c r="O1081" s="738"/>
    </row>
    <row r="1082" spans="1:15" ht="15" customHeight="1">
      <c r="A1082" s="141"/>
      <c r="B1082" s="141"/>
      <c r="C1082" s="151"/>
      <c r="D1082" s="151"/>
      <c r="E1082" s="151"/>
      <c r="F1082" s="141"/>
      <c r="G1082" s="141"/>
      <c r="H1082" s="673"/>
      <c r="I1082" s="673"/>
      <c r="J1082" s="673"/>
      <c r="K1082" s="673"/>
      <c r="O1082" s="738"/>
    </row>
    <row r="1083" spans="1:15" ht="15" customHeight="1">
      <c r="A1083" s="141"/>
      <c r="B1083" s="141"/>
      <c r="C1083" s="151"/>
      <c r="D1083" s="151"/>
      <c r="E1083" s="151"/>
      <c r="F1083" s="141"/>
      <c r="G1083" s="141"/>
      <c r="H1083" s="673"/>
      <c r="I1083" s="673"/>
      <c r="J1083" s="673"/>
      <c r="K1083" s="673"/>
      <c r="O1083" s="738"/>
    </row>
    <row r="1084" spans="1:15" ht="15" customHeight="1">
      <c r="A1084" s="141"/>
      <c r="B1084" s="141"/>
      <c r="C1084" s="151"/>
      <c r="D1084" s="151"/>
      <c r="E1084" s="151"/>
      <c r="F1084" s="141"/>
      <c r="G1084" s="141"/>
      <c r="H1084" s="673"/>
      <c r="I1084" s="673"/>
      <c r="J1084" s="673"/>
      <c r="K1084" s="673"/>
      <c r="O1084" s="738"/>
    </row>
    <row r="1085" spans="1:15" ht="15" customHeight="1">
      <c r="A1085" s="141"/>
      <c r="B1085" s="141"/>
      <c r="C1085" s="151"/>
      <c r="D1085" s="151"/>
      <c r="E1085" s="151"/>
      <c r="F1085" s="141"/>
      <c r="G1085" s="141"/>
      <c r="H1085" s="673"/>
      <c r="I1085" s="673"/>
      <c r="J1085" s="673"/>
      <c r="K1085" s="673"/>
      <c r="O1085" s="738"/>
    </row>
    <row r="1086" spans="1:15" ht="15" customHeight="1">
      <c r="A1086" s="141"/>
      <c r="B1086" s="141"/>
      <c r="C1086" s="151"/>
      <c r="D1086" s="151"/>
      <c r="E1086" s="151"/>
      <c r="F1086" s="141"/>
      <c r="G1086" s="141"/>
      <c r="H1086" s="673"/>
      <c r="I1086" s="673"/>
      <c r="J1086" s="673"/>
      <c r="K1086" s="673"/>
      <c r="O1086" s="738"/>
    </row>
    <row r="1087" spans="1:15" ht="15" customHeight="1">
      <c r="A1087" s="141"/>
      <c r="B1087" s="141"/>
      <c r="C1087" s="151"/>
      <c r="D1087" s="151"/>
      <c r="E1087" s="151"/>
      <c r="F1087" s="141"/>
      <c r="G1087" s="141"/>
      <c r="H1087" s="673"/>
      <c r="I1087" s="673"/>
      <c r="J1087" s="673"/>
      <c r="K1087" s="673"/>
      <c r="O1087" s="738"/>
    </row>
    <row r="1088" spans="1:15" ht="15" customHeight="1">
      <c r="A1088" s="141"/>
      <c r="B1088" s="141"/>
      <c r="C1088" s="151"/>
      <c r="D1088" s="151"/>
      <c r="E1088" s="151"/>
      <c r="F1088" s="141"/>
      <c r="G1088" s="141"/>
      <c r="H1088" s="673"/>
      <c r="I1088" s="673"/>
      <c r="J1088" s="673"/>
      <c r="K1088" s="673"/>
      <c r="O1088" s="738"/>
    </row>
    <row r="1089" spans="1:15" ht="15" customHeight="1">
      <c r="A1089" s="141"/>
      <c r="B1089" s="141"/>
      <c r="C1089" s="151"/>
      <c r="D1089" s="151"/>
      <c r="E1089" s="151"/>
      <c r="F1089" s="141"/>
      <c r="G1089" s="141"/>
      <c r="H1089" s="673"/>
      <c r="I1089" s="673"/>
      <c r="J1089" s="673"/>
      <c r="K1089" s="673"/>
      <c r="O1089" s="738"/>
    </row>
    <row r="1090" spans="1:15" ht="15" customHeight="1">
      <c r="A1090" s="141"/>
      <c r="B1090" s="141"/>
      <c r="C1090" s="151"/>
      <c r="D1090" s="151"/>
      <c r="E1090" s="151"/>
      <c r="F1090" s="141"/>
      <c r="G1090" s="141"/>
      <c r="H1090" s="673"/>
      <c r="I1090" s="673"/>
      <c r="J1090" s="673"/>
      <c r="K1090" s="673"/>
      <c r="O1090" s="738"/>
    </row>
    <row r="1091" spans="1:15" ht="15" customHeight="1">
      <c r="A1091" s="141"/>
      <c r="B1091" s="141"/>
      <c r="C1091" s="151"/>
      <c r="D1091" s="151"/>
      <c r="E1091" s="151"/>
      <c r="F1091" s="141"/>
      <c r="G1091" s="141"/>
      <c r="H1091" s="673"/>
      <c r="I1091" s="673"/>
      <c r="J1091" s="673"/>
      <c r="K1091" s="673"/>
      <c r="O1091" s="738"/>
    </row>
    <row r="1092" spans="1:15" ht="15" customHeight="1">
      <c r="A1092" s="141"/>
      <c r="B1092" s="141"/>
      <c r="C1092" s="151"/>
      <c r="D1092" s="151"/>
      <c r="E1092" s="151"/>
      <c r="F1092" s="141"/>
      <c r="G1092" s="141"/>
      <c r="H1092" s="673"/>
      <c r="I1092" s="673"/>
      <c r="J1092" s="673"/>
      <c r="K1092" s="673"/>
      <c r="O1092" s="738"/>
    </row>
    <row r="1093" spans="1:15" ht="15" customHeight="1">
      <c r="A1093" s="141"/>
      <c r="B1093" s="141"/>
      <c r="C1093" s="151"/>
      <c r="D1093" s="151"/>
      <c r="E1093" s="151"/>
      <c r="F1093" s="141"/>
      <c r="G1093" s="141"/>
      <c r="H1093" s="673"/>
      <c r="I1093" s="673"/>
      <c r="J1093" s="673"/>
      <c r="K1093" s="673"/>
      <c r="O1093" s="738"/>
    </row>
    <row r="1094" spans="1:15" ht="15" customHeight="1">
      <c r="A1094" s="141"/>
      <c r="B1094" s="141"/>
      <c r="C1094" s="151"/>
      <c r="D1094" s="151"/>
      <c r="E1094" s="151"/>
      <c r="F1094" s="141"/>
      <c r="G1094" s="141"/>
      <c r="H1094" s="673"/>
      <c r="I1094" s="673"/>
      <c r="J1094" s="673"/>
      <c r="K1094" s="673"/>
      <c r="O1094" s="738"/>
    </row>
    <row r="1095" spans="1:15" ht="15" customHeight="1">
      <c r="A1095" s="141"/>
      <c r="B1095" s="141"/>
      <c r="C1095" s="151"/>
      <c r="D1095" s="151"/>
      <c r="E1095" s="151"/>
      <c r="F1095" s="141"/>
      <c r="G1095" s="141"/>
      <c r="H1095" s="673"/>
      <c r="I1095" s="673"/>
      <c r="J1095" s="673"/>
      <c r="K1095" s="673"/>
      <c r="O1095" s="738"/>
    </row>
    <row r="1096" spans="1:15" ht="15" customHeight="1">
      <c r="A1096" s="141"/>
      <c r="B1096" s="141"/>
      <c r="C1096" s="151"/>
      <c r="D1096" s="151"/>
      <c r="E1096" s="151"/>
      <c r="F1096" s="141"/>
      <c r="G1096" s="141"/>
      <c r="H1096" s="673"/>
      <c r="I1096" s="673"/>
      <c r="J1096" s="673"/>
      <c r="K1096" s="673"/>
      <c r="O1096" s="738"/>
    </row>
    <row r="1097" spans="1:15" ht="15" customHeight="1">
      <c r="A1097" s="141"/>
      <c r="B1097" s="141"/>
      <c r="C1097" s="151"/>
      <c r="D1097" s="151"/>
      <c r="E1097" s="151"/>
      <c r="F1097" s="141"/>
      <c r="G1097" s="141"/>
      <c r="H1097" s="673"/>
      <c r="I1097" s="673"/>
      <c r="J1097" s="673"/>
      <c r="K1097" s="673"/>
      <c r="O1097" s="738"/>
    </row>
    <row r="1098" spans="1:15" ht="15" customHeight="1">
      <c r="A1098" s="141"/>
      <c r="B1098" s="141"/>
      <c r="C1098" s="151"/>
      <c r="D1098" s="151"/>
      <c r="E1098" s="151"/>
      <c r="F1098" s="141"/>
      <c r="G1098" s="141"/>
      <c r="H1098" s="673"/>
      <c r="I1098" s="673"/>
      <c r="J1098" s="673"/>
      <c r="K1098" s="673"/>
      <c r="O1098" s="738"/>
    </row>
    <row r="1099" spans="1:15" ht="15" customHeight="1">
      <c r="A1099" s="141"/>
      <c r="B1099" s="141"/>
      <c r="C1099" s="151"/>
      <c r="D1099" s="151"/>
      <c r="E1099" s="151"/>
      <c r="F1099" s="141"/>
      <c r="G1099" s="141"/>
      <c r="H1099" s="673"/>
      <c r="I1099" s="673"/>
      <c r="J1099" s="673"/>
      <c r="K1099" s="673"/>
      <c r="O1099" s="738"/>
    </row>
    <row r="1100" spans="1:15" ht="15" customHeight="1">
      <c r="A1100" s="141"/>
      <c r="B1100" s="141"/>
      <c r="C1100" s="151"/>
      <c r="D1100" s="151"/>
      <c r="E1100" s="151"/>
      <c r="F1100" s="141"/>
      <c r="G1100" s="141"/>
      <c r="H1100" s="673"/>
      <c r="I1100" s="673"/>
      <c r="J1100" s="673"/>
      <c r="K1100" s="673"/>
      <c r="O1100" s="738"/>
    </row>
    <row r="1101" spans="1:15" ht="15" customHeight="1">
      <c r="A1101" s="141"/>
      <c r="B1101" s="141"/>
      <c r="C1101" s="151"/>
      <c r="D1101" s="151"/>
      <c r="E1101" s="151"/>
      <c r="F1101" s="141"/>
      <c r="G1101" s="141"/>
      <c r="H1101" s="673"/>
      <c r="I1101" s="673"/>
      <c r="J1101" s="673"/>
      <c r="K1101" s="673"/>
      <c r="O1101" s="738"/>
    </row>
    <row r="1102" spans="1:15" ht="15" customHeight="1">
      <c r="A1102" s="141"/>
      <c r="B1102" s="141"/>
      <c r="C1102" s="151"/>
      <c r="D1102" s="151"/>
      <c r="E1102" s="151"/>
      <c r="F1102" s="141"/>
      <c r="G1102" s="141"/>
      <c r="H1102" s="673"/>
      <c r="I1102" s="673"/>
      <c r="J1102" s="673"/>
      <c r="K1102" s="673"/>
      <c r="O1102" s="738"/>
    </row>
    <row r="1103" spans="1:15" ht="15" customHeight="1">
      <c r="A1103" s="141"/>
      <c r="B1103" s="141"/>
      <c r="C1103" s="151"/>
      <c r="D1103" s="151"/>
      <c r="E1103" s="151"/>
      <c r="F1103" s="141"/>
      <c r="G1103" s="141"/>
      <c r="H1103" s="673"/>
      <c r="I1103" s="673"/>
      <c r="J1103" s="673"/>
      <c r="K1103" s="673"/>
      <c r="O1103" s="738"/>
    </row>
    <row r="1104" spans="1:15" ht="15" customHeight="1">
      <c r="A1104" s="141"/>
      <c r="B1104" s="141"/>
      <c r="C1104" s="151"/>
      <c r="D1104" s="151"/>
      <c r="E1104" s="151"/>
      <c r="F1104" s="141"/>
      <c r="G1104" s="141"/>
      <c r="H1104" s="673"/>
      <c r="I1104" s="673"/>
      <c r="J1104" s="673"/>
      <c r="K1104" s="673"/>
      <c r="O1104" s="738"/>
    </row>
    <row r="1105" spans="1:15" ht="15" customHeight="1">
      <c r="A1105" s="141"/>
      <c r="B1105" s="141"/>
      <c r="C1105" s="151"/>
      <c r="D1105" s="151"/>
      <c r="E1105" s="151"/>
      <c r="F1105" s="141"/>
      <c r="G1105" s="141"/>
      <c r="H1105" s="673"/>
      <c r="I1105" s="673"/>
      <c r="J1105" s="673"/>
      <c r="K1105" s="673"/>
      <c r="O1105" s="738"/>
    </row>
    <row r="1106" spans="1:15" ht="15" customHeight="1">
      <c r="A1106" s="141"/>
      <c r="B1106" s="141"/>
      <c r="C1106" s="151"/>
      <c r="D1106" s="151"/>
      <c r="E1106" s="151"/>
      <c r="F1106" s="141"/>
      <c r="G1106" s="141"/>
      <c r="H1106" s="673"/>
      <c r="I1106" s="673"/>
      <c r="J1106" s="673"/>
      <c r="K1106" s="673"/>
      <c r="O1106" s="738"/>
    </row>
    <row r="1107" spans="1:15" ht="15" customHeight="1">
      <c r="A1107" s="141"/>
      <c r="B1107" s="141"/>
      <c r="C1107" s="151"/>
      <c r="D1107" s="151"/>
      <c r="E1107" s="151"/>
      <c r="F1107" s="141"/>
      <c r="G1107" s="141"/>
      <c r="H1107" s="673"/>
      <c r="I1107" s="673"/>
      <c r="J1107" s="673"/>
      <c r="K1107" s="673"/>
      <c r="O1107" s="738"/>
    </row>
    <row r="1108" spans="1:15" ht="15" customHeight="1">
      <c r="A1108" s="141"/>
      <c r="B1108" s="141"/>
      <c r="C1108" s="151"/>
      <c r="D1108" s="151"/>
      <c r="E1108" s="151"/>
      <c r="F1108" s="141"/>
      <c r="G1108" s="141"/>
      <c r="H1108" s="673"/>
      <c r="I1108" s="673"/>
      <c r="J1108" s="673"/>
      <c r="K1108" s="673"/>
      <c r="O1108" s="738"/>
    </row>
    <row r="1109" spans="1:15" ht="15" customHeight="1">
      <c r="A1109" s="141"/>
      <c r="B1109" s="141"/>
      <c r="C1109" s="151"/>
      <c r="D1109" s="151"/>
      <c r="E1109" s="151"/>
      <c r="F1109" s="141"/>
      <c r="G1109" s="141"/>
      <c r="H1109" s="673"/>
      <c r="I1109" s="673"/>
      <c r="J1109" s="673"/>
      <c r="K1109" s="673"/>
      <c r="O1109" s="738"/>
    </row>
    <row r="1110" spans="1:15" ht="15" customHeight="1">
      <c r="A1110" s="141"/>
      <c r="B1110" s="141"/>
      <c r="C1110" s="151"/>
      <c r="D1110" s="151"/>
      <c r="E1110" s="151"/>
      <c r="F1110" s="141"/>
      <c r="G1110" s="141"/>
      <c r="H1110" s="673"/>
      <c r="I1110" s="673"/>
      <c r="J1110" s="673"/>
      <c r="K1110" s="673"/>
      <c r="O1110" s="738"/>
    </row>
    <row r="1111" spans="1:15" ht="15" customHeight="1">
      <c r="A1111" s="141"/>
      <c r="B1111" s="141"/>
      <c r="C1111" s="151"/>
      <c r="D1111" s="151"/>
      <c r="E1111" s="151"/>
      <c r="F1111" s="141"/>
      <c r="G1111" s="141"/>
      <c r="H1111" s="673"/>
      <c r="I1111" s="673"/>
      <c r="J1111" s="673"/>
      <c r="K1111" s="673"/>
      <c r="O1111" s="738"/>
    </row>
    <row r="1112" spans="1:15" ht="15" customHeight="1">
      <c r="A1112" s="141"/>
      <c r="B1112" s="141"/>
      <c r="C1112" s="151"/>
      <c r="D1112" s="151"/>
      <c r="E1112" s="151"/>
      <c r="F1112" s="141"/>
      <c r="G1112" s="141"/>
      <c r="H1112" s="673"/>
      <c r="I1112" s="673"/>
      <c r="J1112" s="673"/>
      <c r="K1112" s="673"/>
      <c r="O1112" s="738"/>
    </row>
    <row r="1113" spans="1:15" ht="15" customHeight="1">
      <c r="A1113" s="141"/>
      <c r="B1113" s="141"/>
      <c r="C1113" s="151"/>
      <c r="D1113" s="151"/>
      <c r="E1113" s="151"/>
      <c r="F1113" s="141"/>
      <c r="G1113" s="141"/>
      <c r="H1113" s="673"/>
      <c r="I1113" s="673"/>
      <c r="J1113" s="673"/>
      <c r="K1113" s="673"/>
      <c r="O1113" s="738"/>
    </row>
    <row r="1114" spans="1:15" ht="15" customHeight="1">
      <c r="A1114" s="141"/>
      <c r="B1114" s="141"/>
      <c r="C1114" s="151"/>
      <c r="D1114" s="151"/>
      <c r="E1114" s="151"/>
      <c r="F1114" s="141"/>
      <c r="G1114" s="141"/>
      <c r="H1114" s="673"/>
      <c r="I1114" s="673"/>
      <c r="J1114" s="673"/>
      <c r="K1114" s="673"/>
      <c r="O1114" s="738"/>
    </row>
    <row r="1115" spans="1:15" ht="15" customHeight="1">
      <c r="A1115" s="141"/>
      <c r="B1115" s="141"/>
      <c r="C1115" s="151"/>
      <c r="D1115" s="151"/>
      <c r="E1115" s="151"/>
      <c r="F1115" s="141"/>
      <c r="G1115" s="141"/>
      <c r="H1115" s="673"/>
      <c r="I1115" s="673"/>
      <c r="J1115" s="673"/>
      <c r="K1115" s="673"/>
      <c r="O1115" s="738"/>
    </row>
    <row r="1116" spans="1:15" ht="15" customHeight="1">
      <c r="A1116" s="141"/>
      <c r="B1116" s="141"/>
      <c r="C1116" s="151"/>
      <c r="D1116" s="151"/>
      <c r="E1116" s="151"/>
      <c r="F1116" s="141"/>
      <c r="G1116" s="141"/>
      <c r="H1116" s="673"/>
      <c r="I1116" s="673"/>
      <c r="J1116" s="673"/>
      <c r="K1116" s="673"/>
      <c r="O1116" s="738"/>
    </row>
    <row r="1117" spans="1:15" ht="15" customHeight="1">
      <c r="A1117" s="141"/>
      <c r="B1117" s="141"/>
      <c r="C1117" s="151"/>
      <c r="D1117" s="151"/>
      <c r="E1117" s="151"/>
      <c r="F1117" s="141"/>
      <c r="G1117" s="141"/>
      <c r="H1117" s="673"/>
      <c r="I1117" s="673"/>
      <c r="J1117" s="673"/>
      <c r="K1117" s="673"/>
      <c r="O1117" s="738"/>
    </row>
    <row r="1118" spans="1:15" ht="15" customHeight="1">
      <c r="A1118" s="141"/>
      <c r="B1118" s="141"/>
      <c r="C1118" s="151"/>
      <c r="D1118" s="151"/>
      <c r="E1118" s="151"/>
      <c r="F1118" s="141"/>
      <c r="G1118" s="141"/>
      <c r="H1118" s="673"/>
      <c r="I1118" s="673"/>
      <c r="J1118" s="673"/>
      <c r="K1118" s="673"/>
      <c r="O1118" s="738"/>
    </row>
    <row r="1119" spans="1:15" ht="15" customHeight="1">
      <c r="A1119" s="141"/>
      <c r="B1119" s="141"/>
      <c r="C1119" s="151"/>
      <c r="D1119" s="151"/>
      <c r="E1119" s="151"/>
      <c r="F1119" s="141"/>
      <c r="G1119" s="141"/>
      <c r="H1119" s="673"/>
      <c r="I1119" s="673"/>
      <c r="J1119" s="673"/>
      <c r="K1119" s="673"/>
      <c r="O1119" s="738"/>
    </row>
    <row r="1120" spans="1:15" ht="15" customHeight="1">
      <c r="A1120" s="141"/>
      <c r="B1120" s="141"/>
      <c r="C1120" s="151"/>
      <c r="D1120" s="151"/>
      <c r="E1120" s="151"/>
      <c r="F1120" s="141"/>
      <c r="G1120" s="141"/>
      <c r="H1120" s="673"/>
      <c r="I1120" s="673"/>
      <c r="J1120" s="673"/>
      <c r="K1120" s="673"/>
      <c r="O1120" s="738"/>
    </row>
    <row r="1121" spans="1:15" ht="15" customHeight="1">
      <c r="A1121" s="141"/>
      <c r="B1121" s="141"/>
      <c r="C1121" s="151"/>
      <c r="D1121" s="151"/>
      <c r="E1121" s="151"/>
      <c r="F1121" s="141"/>
      <c r="G1121" s="141"/>
      <c r="H1121" s="673"/>
      <c r="I1121" s="673"/>
      <c r="J1121" s="673"/>
      <c r="K1121" s="673"/>
      <c r="O1121" s="738"/>
    </row>
    <row r="1122" spans="1:15" ht="15" customHeight="1">
      <c r="A1122" s="141"/>
      <c r="B1122" s="141"/>
      <c r="C1122" s="151"/>
      <c r="D1122" s="151"/>
      <c r="E1122" s="151"/>
      <c r="F1122" s="141"/>
      <c r="G1122" s="141"/>
      <c r="H1122" s="673"/>
      <c r="I1122" s="673"/>
      <c r="J1122" s="673"/>
      <c r="K1122" s="673"/>
      <c r="O1122" s="738"/>
    </row>
    <row r="1123" spans="1:15" ht="15" customHeight="1">
      <c r="A1123" s="141"/>
      <c r="B1123" s="141"/>
      <c r="C1123" s="151"/>
      <c r="D1123" s="151"/>
      <c r="E1123" s="151"/>
      <c r="F1123" s="141"/>
      <c r="G1123" s="141"/>
      <c r="H1123" s="673"/>
      <c r="I1123" s="673"/>
      <c r="J1123" s="673"/>
      <c r="K1123" s="673"/>
      <c r="O1123" s="738"/>
    </row>
    <row r="1124" spans="1:15" ht="15" customHeight="1">
      <c r="A1124" s="141"/>
      <c r="B1124" s="141"/>
      <c r="C1124" s="151"/>
      <c r="D1124" s="151"/>
      <c r="E1124" s="151"/>
      <c r="F1124" s="141"/>
      <c r="G1124" s="141"/>
      <c r="H1124" s="673"/>
      <c r="I1124" s="673"/>
      <c r="J1124" s="673"/>
      <c r="K1124" s="673"/>
      <c r="O1124" s="738"/>
    </row>
    <row r="1125" spans="1:15" ht="15" customHeight="1">
      <c r="A1125" s="141"/>
      <c r="B1125" s="141"/>
      <c r="C1125" s="151"/>
      <c r="D1125" s="151"/>
      <c r="E1125" s="151"/>
      <c r="F1125" s="141"/>
      <c r="G1125" s="141"/>
      <c r="H1125" s="673"/>
      <c r="I1125" s="673"/>
      <c r="J1125" s="673"/>
      <c r="K1125" s="673"/>
      <c r="O1125" s="738"/>
    </row>
    <row r="1126" spans="1:15" ht="15" customHeight="1">
      <c r="A1126" s="141"/>
      <c r="B1126" s="141"/>
      <c r="C1126" s="151"/>
      <c r="D1126" s="151"/>
      <c r="E1126" s="151"/>
      <c r="F1126" s="141"/>
      <c r="G1126" s="141"/>
      <c r="H1126" s="673"/>
      <c r="I1126" s="673"/>
      <c r="J1126" s="673"/>
      <c r="K1126" s="673"/>
      <c r="O1126" s="738"/>
    </row>
    <row r="1127" spans="1:15" ht="15" customHeight="1">
      <c r="A1127" s="141"/>
      <c r="B1127" s="141"/>
      <c r="C1127" s="151"/>
      <c r="D1127" s="151"/>
      <c r="E1127" s="151"/>
      <c r="F1127" s="141"/>
      <c r="G1127" s="141"/>
      <c r="H1127" s="673"/>
      <c r="I1127" s="673"/>
      <c r="J1127" s="673"/>
      <c r="K1127" s="673"/>
      <c r="O1127" s="738"/>
    </row>
    <row r="1128" spans="1:15" ht="15" customHeight="1">
      <c r="A1128" s="141"/>
      <c r="B1128" s="141"/>
      <c r="C1128" s="151"/>
      <c r="D1128" s="151"/>
      <c r="E1128" s="151"/>
      <c r="F1128" s="141"/>
      <c r="G1128" s="141"/>
      <c r="H1128" s="673"/>
      <c r="I1128" s="673"/>
      <c r="J1128" s="673"/>
      <c r="K1128" s="673"/>
      <c r="O1128" s="738"/>
    </row>
    <row r="1129" spans="1:15" ht="15" customHeight="1">
      <c r="A1129" s="141"/>
      <c r="B1129" s="141"/>
      <c r="C1129" s="151"/>
      <c r="D1129" s="151"/>
      <c r="E1129" s="151"/>
      <c r="F1129" s="141"/>
      <c r="G1129" s="141"/>
      <c r="H1129" s="673"/>
      <c r="I1129" s="673"/>
      <c r="J1129" s="673"/>
      <c r="K1129" s="673"/>
      <c r="O1129" s="738"/>
    </row>
    <row r="1130" spans="1:15" ht="15" customHeight="1">
      <c r="A1130" s="141"/>
      <c r="B1130" s="141"/>
      <c r="C1130" s="151"/>
      <c r="D1130" s="151"/>
      <c r="E1130" s="151"/>
      <c r="F1130" s="141"/>
      <c r="G1130" s="141"/>
      <c r="H1130" s="673"/>
      <c r="I1130" s="673"/>
      <c r="J1130" s="673"/>
      <c r="K1130" s="673"/>
      <c r="O1130" s="738"/>
    </row>
    <row r="1131" spans="1:15" ht="15" customHeight="1">
      <c r="A1131" s="141"/>
      <c r="B1131" s="141"/>
      <c r="C1131" s="151"/>
      <c r="D1131" s="151"/>
      <c r="E1131" s="151"/>
      <c r="F1131" s="141"/>
      <c r="G1131" s="141"/>
      <c r="H1131" s="673"/>
      <c r="I1131" s="673"/>
      <c r="J1131" s="673"/>
      <c r="K1131" s="673"/>
      <c r="O1131" s="738"/>
    </row>
    <row r="1132" spans="1:15" ht="15" customHeight="1">
      <c r="A1132" s="141"/>
      <c r="B1132" s="141"/>
      <c r="C1132" s="151"/>
      <c r="D1132" s="151"/>
      <c r="E1132" s="151"/>
      <c r="F1132" s="141"/>
      <c r="G1132" s="141"/>
      <c r="H1132" s="673"/>
      <c r="I1132" s="673"/>
      <c r="J1132" s="673"/>
      <c r="K1132" s="673"/>
      <c r="O1132" s="738"/>
    </row>
    <row r="1133" spans="1:15" ht="15" customHeight="1">
      <c r="A1133" s="141"/>
      <c r="B1133" s="141"/>
      <c r="C1133" s="151"/>
      <c r="D1133" s="151"/>
      <c r="E1133" s="151"/>
      <c r="F1133" s="141"/>
      <c r="G1133" s="141"/>
      <c r="H1133" s="673"/>
      <c r="I1133" s="673"/>
      <c r="J1133" s="673"/>
      <c r="K1133" s="673"/>
      <c r="O1133" s="738"/>
    </row>
    <row r="1134" spans="1:15" ht="15" customHeight="1">
      <c r="A1134" s="141"/>
      <c r="B1134" s="141"/>
      <c r="C1134" s="151"/>
      <c r="D1134" s="151"/>
      <c r="E1134" s="151"/>
      <c r="F1134" s="141"/>
      <c r="G1134" s="141"/>
      <c r="H1134" s="673"/>
      <c r="I1134" s="673"/>
      <c r="J1134" s="673"/>
      <c r="K1134" s="673"/>
      <c r="O1134" s="738"/>
    </row>
    <row r="1135" spans="1:15" ht="15" customHeight="1">
      <c r="A1135" s="141"/>
      <c r="B1135" s="141"/>
      <c r="C1135" s="151"/>
      <c r="D1135" s="151"/>
      <c r="E1135" s="151"/>
      <c r="F1135" s="141"/>
      <c r="G1135" s="141"/>
      <c r="H1135" s="673"/>
      <c r="I1135" s="673"/>
      <c r="J1135" s="673"/>
      <c r="K1135" s="673"/>
      <c r="O1135" s="738"/>
    </row>
    <row r="1136" spans="1:15" ht="15" customHeight="1">
      <c r="A1136" s="141"/>
      <c r="B1136" s="141"/>
      <c r="C1136" s="151"/>
      <c r="D1136" s="151"/>
      <c r="E1136" s="151"/>
      <c r="F1136" s="141"/>
      <c r="G1136" s="141"/>
      <c r="H1136" s="673"/>
      <c r="I1136" s="673"/>
      <c r="J1136" s="673"/>
      <c r="K1136" s="673"/>
      <c r="O1136" s="738"/>
    </row>
    <row r="1137" spans="1:15" ht="15" customHeight="1">
      <c r="A1137" s="141"/>
      <c r="B1137" s="141"/>
      <c r="C1137" s="151"/>
      <c r="D1137" s="151"/>
      <c r="E1137" s="151"/>
      <c r="F1137" s="141"/>
      <c r="G1137" s="141"/>
      <c r="H1137" s="673"/>
      <c r="I1137" s="673"/>
      <c r="J1137" s="673"/>
      <c r="K1137" s="673"/>
      <c r="O1137" s="738"/>
    </row>
    <row r="1138" spans="1:15" ht="15" customHeight="1">
      <c r="A1138" s="141"/>
      <c r="B1138" s="141"/>
      <c r="C1138" s="151"/>
      <c r="D1138" s="151"/>
      <c r="E1138" s="151"/>
      <c r="F1138" s="141"/>
      <c r="G1138" s="141"/>
      <c r="H1138" s="673"/>
      <c r="I1138" s="673"/>
      <c r="J1138" s="673"/>
      <c r="K1138" s="673"/>
      <c r="O1138" s="738"/>
    </row>
    <row r="1139" spans="1:15" ht="15" customHeight="1">
      <c r="A1139" s="141"/>
      <c r="B1139" s="141"/>
      <c r="C1139" s="151"/>
      <c r="D1139" s="151"/>
      <c r="E1139" s="151"/>
      <c r="F1139" s="141"/>
      <c r="G1139" s="141"/>
      <c r="H1139" s="673"/>
      <c r="I1139" s="673"/>
      <c r="J1139" s="673"/>
      <c r="K1139" s="673"/>
      <c r="O1139" s="738"/>
    </row>
    <row r="1140" spans="1:15" ht="15" customHeight="1">
      <c r="A1140" s="141"/>
      <c r="B1140" s="141"/>
      <c r="C1140" s="151"/>
      <c r="D1140" s="151"/>
      <c r="E1140" s="151"/>
      <c r="F1140" s="141"/>
      <c r="G1140" s="141"/>
      <c r="H1140" s="673"/>
      <c r="I1140" s="673"/>
      <c r="J1140" s="673"/>
      <c r="K1140" s="673"/>
      <c r="O1140" s="738"/>
    </row>
    <row r="1141" spans="1:15" ht="15" customHeight="1">
      <c r="A1141" s="141"/>
      <c r="B1141" s="141"/>
      <c r="C1141" s="151"/>
      <c r="D1141" s="151"/>
      <c r="E1141" s="151"/>
      <c r="F1141" s="141"/>
      <c r="G1141" s="141"/>
      <c r="H1141" s="673"/>
      <c r="I1141" s="673"/>
      <c r="J1141" s="673"/>
      <c r="K1141" s="673"/>
      <c r="O1141" s="738"/>
    </row>
    <row r="1142" spans="1:15" ht="15" customHeight="1">
      <c r="A1142" s="141"/>
      <c r="B1142" s="141"/>
      <c r="C1142" s="151"/>
      <c r="D1142" s="151"/>
      <c r="E1142" s="151"/>
      <c r="F1142" s="141"/>
      <c r="G1142" s="141"/>
      <c r="H1142" s="673"/>
      <c r="I1142" s="673"/>
      <c r="J1142" s="673"/>
      <c r="K1142" s="673"/>
      <c r="O1142" s="738"/>
    </row>
    <row r="1143" spans="1:15" ht="15" customHeight="1">
      <c r="A1143" s="141"/>
      <c r="B1143" s="141"/>
      <c r="C1143" s="151"/>
      <c r="D1143" s="151"/>
      <c r="E1143" s="151"/>
      <c r="F1143" s="141"/>
      <c r="G1143" s="141"/>
      <c r="H1143" s="673"/>
      <c r="I1143" s="673"/>
      <c r="J1143" s="673"/>
      <c r="K1143" s="673"/>
      <c r="O1143" s="738"/>
    </row>
    <row r="1144" spans="1:15" ht="15" customHeight="1">
      <c r="A1144" s="141"/>
      <c r="B1144" s="141"/>
      <c r="C1144" s="151"/>
      <c r="D1144" s="151"/>
      <c r="E1144" s="151"/>
      <c r="F1144" s="141"/>
      <c r="G1144" s="141"/>
      <c r="H1144" s="673"/>
      <c r="I1144" s="673"/>
      <c r="J1144" s="673"/>
      <c r="K1144" s="673"/>
      <c r="O1144" s="738"/>
    </row>
    <row r="1145" spans="1:15" ht="15" customHeight="1">
      <c r="A1145" s="141"/>
      <c r="B1145" s="141"/>
      <c r="C1145" s="151"/>
      <c r="D1145" s="151"/>
      <c r="E1145" s="151"/>
      <c r="F1145" s="141"/>
      <c r="G1145" s="141"/>
      <c r="H1145" s="673"/>
      <c r="I1145" s="673"/>
      <c r="J1145" s="673"/>
      <c r="K1145" s="673"/>
      <c r="O1145" s="738"/>
    </row>
    <row r="1146" spans="1:15" ht="15" customHeight="1">
      <c r="A1146" s="141"/>
      <c r="B1146" s="141"/>
      <c r="C1146" s="151"/>
      <c r="D1146" s="151"/>
      <c r="E1146" s="151"/>
      <c r="F1146" s="141"/>
      <c r="G1146" s="141"/>
      <c r="H1146" s="673"/>
      <c r="I1146" s="673"/>
      <c r="J1146" s="673"/>
      <c r="K1146" s="673"/>
      <c r="O1146" s="738"/>
    </row>
    <row r="1147" spans="1:15" ht="15" customHeight="1">
      <c r="A1147" s="141"/>
      <c r="B1147" s="141"/>
      <c r="C1147" s="151"/>
      <c r="D1147" s="151"/>
      <c r="E1147" s="151"/>
      <c r="F1147" s="141"/>
      <c r="G1147" s="141"/>
      <c r="H1147" s="673"/>
      <c r="I1147" s="673"/>
      <c r="J1147" s="673"/>
      <c r="K1147" s="673"/>
      <c r="O1147" s="738"/>
    </row>
    <row r="1148" spans="1:15" ht="15" customHeight="1">
      <c r="A1148" s="141"/>
      <c r="B1148" s="141"/>
      <c r="C1148" s="151"/>
      <c r="D1148" s="151"/>
      <c r="E1148" s="151"/>
      <c r="F1148" s="141"/>
      <c r="G1148" s="141"/>
      <c r="H1148" s="673"/>
      <c r="I1148" s="673"/>
      <c r="J1148" s="673"/>
      <c r="K1148" s="673"/>
      <c r="O1148" s="738"/>
    </row>
    <row r="1149" spans="1:15" ht="15" customHeight="1">
      <c r="A1149" s="141"/>
      <c r="B1149" s="141"/>
      <c r="C1149" s="151"/>
      <c r="D1149" s="151"/>
      <c r="E1149" s="151"/>
      <c r="F1149" s="141"/>
      <c r="G1149" s="141"/>
      <c r="H1149" s="673"/>
      <c r="I1149" s="673"/>
      <c r="J1149" s="673"/>
      <c r="K1149" s="673"/>
      <c r="O1149" s="738"/>
    </row>
    <row r="1150" spans="1:15" ht="15" customHeight="1">
      <c r="A1150" s="141"/>
      <c r="B1150" s="141"/>
      <c r="C1150" s="151"/>
      <c r="D1150" s="151"/>
      <c r="E1150" s="151"/>
      <c r="F1150" s="141"/>
      <c r="G1150" s="141"/>
      <c r="H1150" s="673"/>
      <c r="I1150" s="673"/>
      <c r="J1150" s="673"/>
      <c r="K1150" s="673"/>
      <c r="O1150" s="738"/>
    </row>
    <row r="1151" spans="1:15" ht="15" customHeight="1">
      <c r="A1151" s="141"/>
      <c r="B1151" s="141"/>
      <c r="C1151" s="151"/>
      <c r="D1151" s="151"/>
      <c r="E1151" s="151"/>
      <c r="F1151" s="141"/>
      <c r="G1151" s="141"/>
      <c r="H1151" s="673"/>
      <c r="I1151" s="673"/>
      <c r="J1151" s="673"/>
      <c r="K1151" s="673"/>
      <c r="O1151" s="738"/>
    </row>
    <row r="1152" spans="1:15" ht="15" customHeight="1">
      <c r="A1152" s="141"/>
      <c r="B1152" s="141"/>
      <c r="C1152" s="151"/>
      <c r="D1152" s="151"/>
      <c r="E1152" s="151"/>
      <c r="F1152" s="141"/>
      <c r="G1152" s="141"/>
      <c r="H1152" s="673"/>
      <c r="I1152" s="673"/>
      <c r="J1152" s="673"/>
      <c r="K1152" s="673"/>
      <c r="O1152" s="738"/>
    </row>
    <row r="1153" spans="1:15" ht="15" customHeight="1">
      <c r="A1153" s="141"/>
      <c r="B1153" s="141"/>
      <c r="C1153" s="151"/>
      <c r="D1153" s="151"/>
      <c r="E1153" s="151"/>
      <c r="F1153" s="141"/>
      <c r="G1153" s="141"/>
      <c r="H1153" s="673"/>
      <c r="I1153" s="673"/>
      <c r="J1153" s="673"/>
      <c r="K1153" s="673"/>
      <c r="O1153" s="738"/>
    </row>
    <row r="1154" spans="1:15" ht="15" customHeight="1">
      <c r="A1154" s="141"/>
      <c r="B1154" s="141"/>
      <c r="C1154" s="151"/>
      <c r="D1154" s="151"/>
      <c r="E1154" s="151"/>
      <c r="F1154" s="141"/>
      <c r="G1154" s="141"/>
      <c r="H1154" s="673"/>
      <c r="I1154" s="673"/>
      <c r="J1154" s="673"/>
      <c r="K1154" s="673"/>
      <c r="O1154" s="738"/>
    </row>
    <row r="1155" spans="1:15" ht="15" customHeight="1">
      <c r="A1155" s="141"/>
      <c r="B1155" s="141"/>
      <c r="C1155" s="151"/>
      <c r="D1155" s="151"/>
      <c r="E1155" s="151"/>
      <c r="F1155" s="141"/>
      <c r="G1155" s="141"/>
      <c r="H1155" s="673"/>
      <c r="I1155" s="673"/>
      <c r="J1155" s="673"/>
      <c r="K1155" s="673"/>
      <c r="O1155" s="738"/>
    </row>
    <row r="1156" spans="1:15" ht="15" customHeight="1">
      <c r="A1156" s="141"/>
      <c r="B1156" s="141"/>
      <c r="C1156" s="151"/>
      <c r="D1156" s="151"/>
      <c r="E1156" s="151"/>
      <c r="F1156" s="141"/>
      <c r="G1156" s="141"/>
      <c r="H1156" s="673"/>
      <c r="I1156" s="673"/>
      <c r="J1156" s="673"/>
      <c r="K1156" s="673"/>
      <c r="O1156" s="738"/>
    </row>
    <row r="1157" spans="1:15" ht="15" customHeight="1">
      <c r="A1157" s="141"/>
      <c r="B1157" s="141"/>
      <c r="C1157" s="151"/>
      <c r="D1157" s="151"/>
      <c r="E1157" s="151"/>
      <c r="F1157" s="141"/>
      <c r="G1157" s="141"/>
      <c r="H1157" s="673"/>
      <c r="I1157" s="673"/>
      <c r="J1157" s="673"/>
      <c r="K1157" s="673"/>
      <c r="O1157" s="738"/>
    </row>
    <row r="1158" spans="1:15" ht="15" customHeight="1">
      <c r="A1158" s="141"/>
      <c r="B1158" s="141"/>
      <c r="C1158" s="151"/>
      <c r="D1158" s="151"/>
      <c r="E1158" s="151"/>
      <c r="F1158" s="141"/>
      <c r="G1158" s="141"/>
      <c r="H1158" s="673"/>
      <c r="I1158" s="673"/>
      <c r="J1158" s="673"/>
      <c r="K1158" s="673"/>
      <c r="O1158" s="738"/>
    </row>
    <row r="1159" spans="1:15" ht="15" customHeight="1">
      <c r="A1159" s="141"/>
      <c r="B1159" s="141"/>
      <c r="C1159" s="151"/>
      <c r="D1159" s="151"/>
      <c r="E1159" s="151"/>
      <c r="F1159" s="141"/>
      <c r="G1159" s="141"/>
      <c r="H1159" s="673"/>
      <c r="I1159" s="673"/>
      <c r="J1159" s="673"/>
      <c r="K1159" s="673"/>
      <c r="O1159" s="738"/>
    </row>
    <row r="1160" spans="1:15" ht="15" customHeight="1">
      <c r="A1160" s="141"/>
      <c r="B1160" s="141"/>
      <c r="C1160" s="151"/>
      <c r="D1160" s="151"/>
      <c r="E1160" s="151"/>
      <c r="F1160" s="141"/>
      <c r="G1160" s="141"/>
      <c r="H1160" s="673"/>
      <c r="I1160" s="673"/>
      <c r="J1160" s="673"/>
      <c r="K1160" s="673"/>
      <c r="O1160" s="738"/>
    </row>
    <row r="1161" spans="1:15" ht="15" customHeight="1">
      <c r="A1161" s="141"/>
      <c r="B1161" s="141"/>
      <c r="C1161" s="151"/>
      <c r="D1161" s="151"/>
      <c r="E1161" s="151"/>
      <c r="F1161" s="141"/>
      <c r="G1161" s="141"/>
      <c r="H1161" s="673"/>
      <c r="I1161" s="673"/>
      <c r="J1161" s="673"/>
      <c r="K1161" s="673"/>
      <c r="O1161" s="738"/>
    </row>
    <row r="1162" spans="1:15" ht="15" customHeight="1">
      <c r="A1162" s="141"/>
      <c r="B1162" s="141"/>
      <c r="C1162" s="151"/>
      <c r="D1162" s="151"/>
      <c r="E1162" s="151"/>
      <c r="F1162" s="141"/>
      <c r="G1162" s="141"/>
      <c r="H1162" s="673"/>
      <c r="I1162" s="673"/>
      <c r="J1162" s="673"/>
      <c r="K1162" s="673"/>
      <c r="O1162" s="738"/>
    </row>
    <row r="1163" spans="1:15" ht="15" customHeight="1">
      <c r="A1163" s="141"/>
      <c r="B1163" s="141"/>
      <c r="C1163" s="151"/>
      <c r="D1163" s="151"/>
      <c r="E1163" s="151"/>
      <c r="F1163" s="141"/>
      <c r="G1163" s="141"/>
      <c r="H1163" s="673"/>
      <c r="I1163" s="673"/>
      <c r="J1163" s="673"/>
      <c r="K1163" s="673"/>
      <c r="O1163" s="738"/>
    </row>
    <row r="1164" spans="1:15" ht="15" customHeight="1">
      <c r="A1164" s="141"/>
      <c r="B1164" s="141"/>
      <c r="C1164" s="151"/>
      <c r="D1164" s="151"/>
      <c r="E1164" s="151"/>
      <c r="F1164" s="141"/>
      <c r="G1164" s="141"/>
      <c r="H1164" s="673"/>
      <c r="I1164" s="673"/>
      <c r="J1164" s="673"/>
      <c r="K1164" s="673"/>
      <c r="O1164" s="738"/>
    </row>
    <row r="1165" spans="1:15" ht="15" customHeight="1">
      <c r="A1165" s="141"/>
      <c r="B1165" s="141"/>
      <c r="C1165" s="151"/>
      <c r="D1165" s="151"/>
      <c r="E1165" s="151"/>
      <c r="F1165" s="141"/>
      <c r="G1165" s="141"/>
      <c r="H1165" s="673"/>
      <c r="I1165" s="673"/>
      <c r="J1165" s="673"/>
      <c r="K1165" s="673"/>
      <c r="O1165" s="738"/>
    </row>
    <row r="1166" spans="1:15" ht="15" customHeight="1">
      <c r="A1166" s="141"/>
      <c r="B1166" s="141"/>
      <c r="C1166" s="151"/>
      <c r="D1166" s="151"/>
      <c r="E1166" s="151"/>
      <c r="F1166" s="141"/>
      <c r="G1166" s="141"/>
      <c r="H1166" s="673"/>
      <c r="I1166" s="673"/>
      <c r="J1166" s="673"/>
      <c r="K1166" s="673"/>
      <c r="O1166" s="738"/>
    </row>
    <row r="1167" spans="1:15" ht="15" customHeight="1">
      <c r="A1167" s="141"/>
      <c r="B1167" s="141"/>
      <c r="C1167" s="151"/>
      <c r="D1167" s="151"/>
      <c r="E1167" s="151"/>
      <c r="F1167" s="141"/>
      <c r="G1167" s="141"/>
      <c r="H1167" s="673"/>
      <c r="I1167" s="673"/>
      <c r="J1167" s="673"/>
      <c r="K1167" s="673"/>
      <c r="O1167" s="738"/>
    </row>
    <row r="1168" spans="1:15" ht="15" customHeight="1">
      <c r="A1168" s="141"/>
      <c r="B1168" s="141"/>
      <c r="C1168" s="151"/>
      <c r="D1168" s="151"/>
      <c r="E1168" s="151"/>
      <c r="F1168" s="141"/>
      <c r="G1168" s="141"/>
      <c r="H1168" s="673"/>
      <c r="I1168" s="673"/>
      <c r="J1168" s="673"/>
      <c r="K1168" s="673"/>
      <c r="O1168" s="738"/>
    </row>
    <row r="1169" spans="1:15" ht="15" customHeight="1">
      <c r="A1169" s="141"/>
      <c r="B1169" s="141"/>
      <c r="C1169" s="151"/>
      <c r="D1169" s="151"/>
      <c r="E1169" s="151"/>
      <c r="F1169" s="141"/>
      <c r="G1169" s="141"/>
      <c r="H1169" s="673"/>
      <c r="I1169" s="673"/>
      <c r="J1169" s="673"/>
      <c r="K1169" s="673"/>
      <c r="O1169" s="738"/>
    </row>
    <row r="1170" spans="1:15" ht="15" customHeight="1">
      <c r="A1170" s="141"/>
      <c r="B1170" s="141"/>
      <c r="C1170" s="151"/>
      <c r="D1170" s="151"/>
      <c r="E1170" s="151"/>
      <c r="F1170" s="141"/>
      <c r="G1170" s="141"/>
      <c r="H1170" s="673"/>
      <c r="I1170" s="673"/>
      <c r="J1170" s="673"/>
      <c r="K1170" s="673"/>
      <c r="O1170" s="738"/>
    </row>
    <row r="1171" spans="1:15" ht="15" customHeight="1">
      <c r="A1171" s="141"/>
      <c r="B1171" s="141"/>
      <c r="C1171" s="151"/>
      <c r="D1171" s="151"/>
      <c r="E1171" s="151"/>
      <c r="F1171" s="141"/>
      <c r="G1171" s="141"/>
      <c r="H1171" s="673"/>
      <c r="I1171" s="673"/>
      <c r="J1171" s="673"/>
      <c r="K1171" s="673"/>
      <c r="O1171" s="738"/>
    </row>
    <row r="1172" spans="1:15" ht="15" customHeight="1">
      <c r="A1172" s="141"/>
      <c r="B1172" s="141"/>
      <c r="C1172" s="151"/>
      <c r="D1172" s="151"/>
      <c r="E1172" s="151"/>
      <c r="F1172" s="141"/>
      <c r="G1172" s="141"/>
      <c r="H1172" s="673"/>
      <c r="I1172" s="673"/>
      <c r="J1172" s="673"/>
      <c r="K1172" s="673"/>
      <c r="O1172" s="738"/>
    </row>
    <row r="1173" spans="1:15" ht="15" customHeight="1">
      <c r="A1173" s="141"/>
      <c r="B1173" s="141"/>
      <c r="C1173" s="151"/>
      <c r="D1173" s="151"/>
      <c r="E1173" s="151"/>
      <c r="F1173" s="141"/>
      <c r="G1173" s="141"/>
      <c r="H1173" s="673"/>
      <c r="I1173" s="673"/>
      <c r="J1173" s="673"/>
      <c r="K1173" s="673"/>
      <c r="O1173" s="738"/>
    </row>
    <row r="1174" spans="1:15" ht="15" customHeight="1">
      <c r="A1174" s="141"/>
      <c r="B1174" s="141"/>
      <c r="C1174" s="151"/>
      <c r="D1174" s="151"/>
      <c r="E1174" s="151"/>
      <c r="F1174" s="141"/>
      <c r="G1174" s="141"/>
      <c r="H1174" s="673"/>
      <c r="I1174" s="673"/>
      <c r="J1174" s="673"/>
      <c r="K1174" s="673"/>
      <c r="O1174" s="738"/>
    </row>
    <row r="1175" spans="1:15" ht="15" customHeight="1">
      <c r="A1175" s="141"/>
      <c r="B1175" s="141"/>
      <c r="C1175" s="151"/>
      <c r="D1175" s="151"/>
      <c r="E1175" s="151"/>
      <c r="F1175" s="141"/>
      <c r="G1175" s="141"/>
      <c r="H1175" s="673"/>
      <c r="I1175" s="673"/>
      <c r="J1175" s="673"/>
      <c r="K1175" s="673"/>
      <c r="O1175" s="738"/>
    </row>
    <row r="1176" spans="1:15" ht="15" customHeight="1">
      <c r="A1176" s="141"/>
      <c r="B1176" s="141"/>
      <c r="C1176" s="151"/>
      <c r="D1176" s="151"/>
      <c r="E1176" s="151"/>
      <c r="F1176" s="141"/>
      <c r="G1176" s="141"/>
      <c r="H1176" s="673"/>
      <c r="I1176" s="673"/>
      <c r="J1176" s="673"/>
      <c r="K1176" s="673"/>
      <c r="O1176" s="738"/>
    </row>
    <row r="1177" spans="1:15" ht="15" customHeight="1">
      <c r="A1177" s="141"/>
      <c r="B1177" s="141"/>
      <c r="C1177" s="151"/>
      <c r="D1177" s="151"/>
      <c r="E1177" s="151"/>
      <c r="F1177" s="141"/>
      <c r="G1177" s="141"/>
      <c r="H1177" s="673"/>
      <c r="I1177" s="673"/>
      <c r="J1177" s="673"/>
      <c r="K1177" s="673"/>
      <c r="O1177" s="738"/>
    </row>
    <row r="1178" spans="1:15" ht="15" customHeight="1">
      <c r="A1178" s="141"/>
      <c r="B1178" s="141"/>
      <c r="C1178" s="151"/>
      <c r="D1178" s="151"/>
      <c r="E1178" s="151"/>
      <c r="F1178" s="141"/>
      <c r="G1178" s="141"/>
      <c r="H1178" s="673"/>
      <c r="I1178" s="673"/>
      <c r="J1178" s="673"/>
      <c r="K1178" s="673"/>
      <c r="O1178" s="738"/>
    </row>
    <row r="1179" spans="1:15" ht="15" customHeight="1">
      <c r="A1179" s="141"/>
      <c r="B1179" s="141"/>
      <c r="C1179" s="151"/>
      <c r="D1179" s="151"/>
      <c r="E1179" s="151"/>
      <c r="F1179" s="141"/>
      <c r="G1179" s="141"/>
      <c r="H1179" s="673"/>
      <c r="I1179" s="673"/>
      <c r="J1179" s="673"/>
      <c r="K1179" s="673"/>
      <c r="O1179" s="738"/>
    </row>
    <row r="1180" spans="1:15" ht="15" customHeight="1">
      <c r="A1180" s="141"/>
      <c r="B1180" s="141"/>
      <c r="C1180" s="151"/>
      <c r="D1180" s="151"/>
      <c r="E1180" s="151"/>
      <c r="F1180" s="141"/>
      <c r="G1180" s="141"/>
      <c r="H1180" s="673"/>
      <c r="I1180" s="673"/>
      <c r="J1180" s="673"/>
      <c r="K1180" s="673"/>
      <c r="O1180" s="738"/>
    </row>
    <row r="1181" spans="1:15" ht="15" customHeight="1">
      <c r="A1181" s="141"/>
      <c r="B1181" s="141"/>
      <c r="C1181" s="151"/>
      <c r="D1181" s="151"/>
      <c r="E1181" s="151"/>
      <c r="F1181" s="141"/>
      <c r="G1181" s="141"/>
      <c r="H1181" s="673"/>
      <c r="I1181" s="673"/>
      <c r="J1181" s="673"/>
      <c r="K1181" s="673"/>
      <c r="O1181" s="738"/>
    </row>
    <row r="1182" spans="1:15" ht="15" customHeight="1">
      <c r="A1182" s="141"/>
      <c r="B1182" s="141"/>
      <c r="C1182" s="151"/>
      <c r="D1182" s="151"/>
      <c r="E1182" s="151"/>
      <c r="F1182" s="141"/>
      <c r="G1182" s="141"/>
      <c r="H1182" s="673"/>
      <c r="I1182" s="673"/>
      <c r="J1182" s="673"/>
      <c r="K1182" s="673"/>
      <c r="O1182" s="738"/>
    </row>
    <row r="1183" spans="1:15" ht="15" customHeight="1">
      <c r="A1183" s="141"/>
      <c r="B1183" s="141"/>
      <c r="C1183" s="151"/>
      <c r="D1183" s="151"/>
      <c r="E1183" s="151"/>
      <c r="F1183" s="141"/>
      <c r="G1183" s="141"/>
      <c r="H1183" s="673"/>
      <c r="I1183" s="673"/>
      <c r="J1183" s="673"/>
      <c r="K1183" s="673"/>
      <c r="O1183" s="738"/>
    </row>
    <row r="1184" spans="1:15" ht="15" customHeight="1">
      <c r="A1184" s="141"/>
      <c r="B1184" s="141"/>
      <c r="C1184" s="151"/>
      <c r="D1184" s="151"/>
      <c r="E1184" s="151"/>
      <c r="F1184" s="141"/>
      <c r="G1184" s="141"/>
      <c r="H1184" s="673"/>
      <c r="I1184" s="673"/>
      <c r="J1184" s="673"/>
      <c r="K1184" s="673"/>
      <c r="O1184" s="738"/>
    </row>
    <row r="1185" spans="1:15" ht="15" customHeight="1">
      <c r="A1185" s="141"/>
      <c r="B1185" s="141"/>
      <c r="C1185" s="151"/>
      <c r="D1185" s="151"/>
      <c r="E1185" s="151"/>
      <c r="F1185" s="141"/>
      <c r="G1185" s="141"/>
      <c r="H1185" s="673"/>
      <c r="I1185" s="673"/>
      <c r="J1185" s="673"/>
      <c r="K1185" s="673"/>
      <c r="O1185" s="738"/>
    </row>
    <row r="1186" spans="1:15" ht="15" customHeight="1">
      <c r="A1186" s="141"/>
      <c r="B1186" s="141"/>
      <c r="C1186" s="151"/>
      <c r="D1186" s="151"/>
      <c r="E1186" s="151"/>
      <c r="F1186" s="141"/>
      <c r="G1186" s="141"/>
      <c r="H1186" s="673"/>
      <c r="I1186" s="673"/>
      <c r="J1186" s="673"/>
      <c r="K1186" s="673"/>
      <c r="O1186" s="738"/>
    </row>
    <row r="1187" spans="1:15" ht="15" customHeight="1">
      <c r="A1187" s="141"/>
      <c r="B1187" s="141"/>
      <c r="C1187" s="151"/>
      <c r="D1187" s="151"/>
      <c r="E1187" s="151"/>
      <c r="F1187" s="141"/>
      <c r="G1187" s="141"/>
      <c r="H1187" s="673"/>
      <c r="I1187" s="673"/>
      <c r="J1187" s="673"/>
      <c r="K1187" s="673"/>
      <c r="O1187" s="738"/>
    </row>
    <row r="1188" spans="1:15" ht="15" customHeight="1">
      <c r="A1188" s="141"/>
      <c r="B1188" s="141"/>
      <c r="C1188" s="151"/>
      <c r="D1188" s="151"/>
      <c r="E1188" s="151"/>
      <c r="F1188" s="141"/>
      <c r="G1188" s="141"/>
      <c r="H1188" s="673"/>
      <c r="I1188" s="673"/>
      <c r="J1188" s="673"/>
      <c r="K1188" s="673"/>
      <c r="O1188" s="738"/>
    </row>
    <row r="1189" spans="1:15" ht="15" customHeight="1">
      <c r="A1189" s="141"/>
      <c r="B1189" s="141"/>
      <c r="C1189" s="151"/>
      <c r="D1189" s="151"/>
      <c r="E1189" s="151"/>
      <c r="F1189" s="141"/>
      <c r="G1189" s="141"/>
      <c r="H1189" s="673"/>
      <c r="I1189" s="673"/>
      <c r="J1189" s="673"/>
      <c r="K1189" s="673"/>
      <c r="O1189" s="738"/>
    </row>
    <row r="1190" spans="1:15" ht="15" customHeight="1">
      <c r="A1190" s="141"/>
      <c r="B1190" s="141"/>
      <c r="C1190" s="151"/>
      <c r="D1190" s="151"/>
      <c r="E1190" s="151"/>
      <c r="F1190" s="141"/>
      <c r="G1190" s="141"/>
      <c r="H1190" s="673"/>
      <c r="I1190" s="673"/>
      <c r="J1190" s="673"/>
      <c r="K1190" s="673"/>
      <c r="O1190" s="738"/>
    </row>
    <row r="1191" spans="1:15" ht="15" customHeight="1">
      <c r="A1191" s="141"/>
      <c r="B1191" s="141"/>
      <c r="C1191" s="151"/>
      <c r="D1191" s="151"/>
      <c r="E1191" s="151"/>
      <c r="F1191" s="141"/>
      <c r="G1191" s="141"/>
      <c r="H1191" s="673"/>
      <c r="I1191" s="673"/>
      <c r="J1191" s="673"/>
      <c r="K1191" s="673"/>
      <c r="O1191" s="738"/>
    </row>
    <row r="1192" spans="1:15" ht="15" customHeight="1">
      <c r="A1192" s="141"/>
      <c r="B1192" s="141"/>
      <c r="C1192" s="151"/>
      <c r="D1192" s="151"/>
      <c r="E1192" s="151"/>
      <c r="F1192" s="141"/>
      <c r="G1192" s="141"/>
      <c r="H1192" s="673"/>
      <c r="I1192" s="673"/>
      <c r="J1192" s="673"/>
      <c r="K1192" s="673"/>
      <c r="O1192" s="738"/>
    </row>
    <row r="1193" spans="1:15" ht="15" customHeight="1">
      <c r="A1193" s="141"/>
      <c r="B1193" s="141"/>
      <c r="C1193" s="151"/>
      <c r="D1193" s="151"/>
      <c r="E1193" s="151"/>
      <c r="F1193" s="141"/>
      <c r="G1193" s="141"/>
      <c r="H1193" s="673"/>
      <c r="I1193" s="673"/>
      <c r="J1193" s="673"/>
      <c r="K1193" s="673"/>
      <c r="O1193" s="738"/>
    </row>
    <row r="1194" spans="1:15" ht="15" customHeight="1">
      <c r="A1194" s="141"/>
      <c r="B1194" s="141"/>
      <c r="C1194" s="151"/>
      <c r="D1194" s="151"/>
      <c r="E1194" s="151"/>
      <c r="F1194" s="141"/>
      <c r="G1194" s="141"/>
      <c r="H1194" s="673"/>
      <c r="I1194" s="673"/>
      <c r="J1194" s="673"/>
      <c r="K1194" s="673"/>
      <c r="O1194" s="738"/>
    </row>
    <row r="1195" spans="1:15" ht="15" customHeight="1">
      <c r="A1195" s="141"/>
      <c r="B1195" s="141"/>
      <c r="C1195" s="151"/>
      <c r="D1195" s="151"/>
      <c r="E1195" s="151"/>
      <c r="F1195" s="141"/>
      <c r="G1195" s="141"/>
      <c r="H1195" s="673"/>
      <c r="I1195" s="673"/>
      <c r="J1195" s="673"/>
      <c r="K1195" s="673"/>
      <c r="O1195" s="738"/>
    </row>
    <row r="1196" spans="1:15" ht="15" customHeight="1">
      <c r="A1196" s="141"/>
      <c r="B1196" s="141"/>
      <c r="C1196" s="151"/>
      <c r="D1196" s="151"/>
      <c r="E1196" s="151"/>
      <c r="F1196" s="141"/>
      <c r="G1196" s="141"/>
      <c r="H1196" s="673"/>
      <c r="I1196" s="673"/>
      <c r="J1196" s="673"/>
      <c r="K1196" s="673"/>
      <c r="O1196" s="738"/>
    </row>
    <row r="1197" spans="1:15" ht="15" customHeight="1">
      <c r="A1197" s="141"/>
      <c r="B1197" s="141"/>
      <c r="C1197" s="151"/>
      <c r="D1197" s="151"/>
      <c r="E1197" s="151"/>
      <c r="F1197" s="141"/>
      <c r="G1197" s="141"/>
      <c r="H1197" s="673"/>
      <c r="I1197" s="673"/>
      <c r="J1197" s="673"/>
      <c r="K1197" s="673"/>
      <c r="O1197" s="738"/>
    </row>
    <row r="1198" spans="1:15" ht="15" customHeight="1">
      <c r="A1198" s="141"/>
      <c r="B1198" s="141"/>
      <c r="C1198" s="151"/>
      <c r="D1198" s="151"/>
      <c r="E1198" s="151"/>
      <c r="F1198" s="141"/>
      <c r="G1198" s="141"/>
      <c r="H1198" s="673"/>
      <c r="I1198" s="673"/>
      <c r="J1198" s="673"/>
      <c r="K1198" s="673"/>
      <c r="O1198" s="738"/>
    </row>
    <row r="1199" spans="1:15" ht="15" customHeight="1">
      <c r="A1199" s="141"/>
      <c r="B1199" s="141"/>
      <c r="C1199" s="151"/>
      <c r="D1199" s="151"/>
      <c r="E1199" s="151"/>
      <c r="F1199" s="141"/>
      <c r="G1199" s="141"/>
      <c r="H1199" s="673"/>
      <c r="I1199" s="673"/>
      <c r="J1199" s="673"/>
      <c r="K1199" s="673"/>
      <c r="O1199" s="738"/>
    </row>
    <row r="1200" spans="1:15" ht="15" customHeight="1">
      <c r="A1200" s="141"/>
      <c r="B1200" s="141"/>
      <c r="C1200" s="151"/>
      <c r="D1200" s="151"/>
      <c r="E1200" s="151"/>
      <c r="F1200" s="141"/>
      <c r="G1200" s="141"/>
      <c r="H1200" s="673"/>
      <c r="I1200" s="673"/>
      <c r="J1200" s="673"/>
      <c r="K1200" s="673"/>
      <c r="O1200" s="738"/>
    </row>
    <row r="1201" spans="1:15" ht="15" customHeight="1">
      <c r="A1201" s="141"/>
      <c r="B1201" s="141"/>
      <c r="C1201" s="151"/>
      <c r="D1201" s="151"/>
      <c r="E1201" s="151"/>
      <c r="F1201" s="141"/>
      <c r="G1201" s="141"/>
      <c r="H1201" s="673"/>
      <c r="I1201" s="673"/>
      <c r="J1201" s="673"/>
      <c r="K1201" s="673"/>
      <c r="O1201" s="738"/>
    </row>
    <row r="1202" spans="1:15" ht="15" customHeight="1">
      <c r="A1202" s="141"/>
      <c r="B1202" s="141"/>
      <c r="C1202" s="151"/>
      <c r="D1202" s="151"/>
      <c r="E1202" s="151"/>
      <c r="F1202" s="141"/>
      <c r="G1202" s="141"/>
      <c r="H1202" s="673"/>
      <c r="I1202" s="673"/>
      <c r="J1202" s="673"/>
      <c r="K1202" s="673"/>
      <c r="O1202" s="738"/>
    </row>
    <row r="1203" spans="1:15" ht="15" customHeight="1">
      <c r="A1203" s="141"/>
      <c r="B1203" s="141"/>
      <c r="C1203" s="151"/>
      <c r="D1203" s="151"/>
      <c r="E1203" s="151"/>
      <c r="F1203" s="141"/>
      <c r="G1203" s="141"/>
      <c r="H1203" s="673"/>
      <c r="I1203" s="673"/>
      <c r="J1203" s="673"/>
      <c r="K1203" s="673"/>
      <c r="O1203" s="738"/>
    </row>
    <row r="1204" spans="1:15" ht="15" customHeight="1">
      <c r="A1204" s="141"/>
      <c r="B1204" s="141"/>
      <c r="C1204" s="151"/>
      <c r="D1204" s="151"/>
      <c r="E1204" s="151"/>
      <c r="F1204" s="141"/>
      <c r="G1204" s="141"/>
      <c r="H1204" s="673"/>
      <c r="I1204" s="673"/>
      <c r="J1204" s="673"/>
      <c r="K1204" s="673"/>
      <c r="O1204" s="738"/>
    </row>
    <row r="1205" spans="1:15" ht="15" customHeight="1">
      <c r="A1205" s="141"/>
      <c r="B1205" s="141"/>
      <c r="C1205" s="151"/>
      <c r="D1205" s="151"/>
      <c r="E1205" s="151"/>
      <c r="F1205" s="141"/>
      <c r="G1205" s="141"/>
      <c r="H1205" s="673"/>
      <c r="I1205" s="673"/>
      <c r="J1205" s="673"/>
      <c r="K1205" s="673"/>
      <c r="O1205" s="738"/>
    </row>
    <row r="1206" spans="1:15" ht="15" customHeight="1">
      <c r="A1206" s="141"/>
      <c r="B1206" s="141"/>
      <c r="C1206" s="151"/>
      <c r="D1206" s="151"/>
      <c r="E1206" s="151"/>
      <c r="F1206" s="141"/>
      <c r="G1206" s="141"/>
      <c r="H1206" s="673"/>
      <c r="I1206" s="673"/>
      <c r="J1206" s="673"/>
      <c r="K1206" s="673"/>
      <c r="O1206" s="738"/>
    </row>
    <row r="1207" spans="1:15" ht="15" customHeight="1">
      <c r="A1207" s="141"/>
      <c r="B1207" s="141"/>
      <c r="C1207" s="151"/>
      <c r="D1207" s="151"/>
      <c r="E1207" s="151"/>
      <c r="F1207" s="141"/>
      <c r="G1207" s="141"/>
      <c r="H1207" s="673"/>
      <c r="I1207" s="673"/>
      <c r="J1207" s="673"/>
      <c r="K1207" s="673"/>
      <c r="O1207" s="738"/>
    </row>
    <row r="1208" spans="1:15" ht="15" customHeight="1">
      <c r="A1208" s="141"/>
      <c r="B1208" s="141"/>
      <c r="C1208" s="151"/>
      <c r="D1208" s="151"/>
      <c r="E1208" s="151"/>
      <c r="F1208" s="141"/>
      <c r="G1208" s="141"/>
      <c r="H1208" s="673"/>
      <c r="I1208" s="673"/>
      <c r="J1208" s="673"/>
      <c r="K1208" s="673"/>
      <c r="O1208" s="738"/>
    </row>
    <row r="1209" spans="1:15" ht="15" customHeight="1">
      <c r="A1209" s="141"/>
      <c r="B1209" s="141"/>
      <c r="C1209" s="151"/>
      <c r="D1209" s="151"/>
      <c r="E1209" s="151"/>
      <c r="F1209" s="141"/>
      <c r="G1209" s="141"/>
      <c r="H1209" s="673"/>
      <c r="I1209" s="673"/>
      <c r="J1209" s="673"/>
      <c r="K1209" s="673"/>
      <c r="O1209" s="738"/>
    </row>
    <row r="1210" spans="1:15" ht="15" customHeight="1">
      <c r="A1210" s="141"/>
      <c r="B1210" s="141"/>
      <c r="C1210" s="151"/>
      <c r="D1210" s="151"/>
      <c r="E1210" s="151"/>
      <c r="F1210" s="141"/>
      <c r="G1210" s="141"/>
      <c r="H1210" s="673"/>
      <c r="I1210" s="673"/>
      <c r="J1210" s="673"/>
      <c r="K1210" s="673"/>
      <c r="O1210" s="738"/>
    </row>
    <row r="1211" spans="1:15" ht="15" customHeight="1">
      <c r="A1211" s="141"/>
      <c r="B1211" s="141"/>
      <c r="C1211" s="151"/>
      <c r="D1211" s="151"/>
      <c r="E1211" s="151"/>
      <c r="F1211" s="141"/>
      <c r="G1211" s="141"/>
      <c r="H1211" s="673"/>
      <c r="I1211" s="673"/>
      <c r="J1211" s="673"/>
      <c r="K1211" s="673"/>
      <c r="O1211" s="738"/>
    </row>
    <row r="1212" spans="1:15" ht="15" customHeight="1">
      <c r="A1212" s="141"/>
      <c r="B1212" s="141"/>
      <c r="C1212" s="151"/>
      <c r="D1212" s="151"/>
      <c r="E1212" s="151"/>
      <c r="F1212" s="141"/>
      <c r="G1212" s="141"/>
      <c r="H1212" s="673"/>
      <c r="I1212" s="673"/>
      <c r="J1212" s="673"/>
      <c r="K1212" s="673"/>
      <c r="O1212" s="738"/>
    </row>
    <row r="1213" spans="1:15" ht="15" customHeight="1">
      <c r="A1213" s="141"/>
      <c r="B1213" s="141"/>
      <c r="C1213" s="151"/>
      <c r="D1213" s="151"/>
      <c r="E1213" s="151"/>
      <c r="F1213" s="141"/>
      <c r="G1213" s="141"/>
      <c r="H1213" s="673"/>
      <c r="I1213" s="673"/>
      <c r="J1213" s="673"/>
      <c r="K1213" s="673"/>
      <c r="O1213" s="738"/>
    </row>
    <row r="1214" spans="1:15" ht="15" customHeight="1">
      <c r="A1214" s="141"/>
      <c r="B1214" s="141"/>
      <c r="C1214" s="151"/>
      <c r="D1214" s="151"/>
      <c r="E1214" s="151"/>
      <c r="F1214" s="141"/>
      <c r="G1214" s="141"/>
      <c r="H1214" s="673"/>
      <c r="I1214" s="673"/>
      <c r="J1214" s="673"/>
      <c r="K1214" s="673"/>
      <c r="O1214" s="738"/>
    </row>
    <row r="1215" spans="1:15" ht="15" customHeight="1">
      <c r="A1215" s="141"/>
      <c r="B1215" s="141"/>
      <c r="C1215" s="151"/>
      <c r="D1215" s="151"/>
      <c r="E1215" s="151"/>
      <c r="F1215" s="141"/>
      <c r="G1215" s="141"/>
      <c r="H1215" s="673"/>
      <c r="I1215" s="673"/>
      <c r="J1215" s="673"/>
      <c r="K1215" s="673"/>
      <c r="O1215" s="738"/>
    </row>
    <row r="1216" spans="1:15" ht="15" customHeight="1">
      <c r="A1216" s="141"/>
      <c r="B1216" s="141"/>
      <c r="C1216" s="151"/>
      <c r="D1216" s="151"/>
      <c r="E1216" s="151"/>
      <c r="F1216" s="141"/>
      <c r="G1216" s="141"/>
      <c r="H1216" s="673"/>
      <c r="I1216" s="673"/>
      <c r="J1216" s="673"/>
      <c r="K1216" s="673"/>
      <c r="O1216" s="738"/>
    </row>
    <row r="1217" spans="1:15" ht="15" customHeight="1">
      <c r="A1217" s="141"/>
      <c r="B1217" s="141"/>
      <c r="C1217" s="151"/>
      <c r="D1217" s="151"/>
      <c r="E1217" s="151"/>
      <c r="F1217" s="141"/>
      <c r="G1217" s="141"/>
      <c r="H1217" s="673"/>
      <c r="I1217" s="673"/>
      <c r="J1217" s="673"/>
      <c r="K1217" s="673"/>
      <c r="O1217" s="738"/>
    </row>
    <row r="1218" spans="1:15" ht="15" customHeight="1">
      <c r="A1218" s="141"/>
      <c r="B1218" s="141"/>
      <c r="C1218" s="151"/>
      <c r="D1218" s="151"/>
      <c r="E1218" s="151"/>
      <c r="F1218" s="141"/>
      <c r="G1218" s="141"/>
      <c r="H1218" s="673"/>
      <c r="I1218" s="673"/>
      <c r="J1218" s="673"/>
      <c r="K1218" s="673"/>
      <c r="O1218" s="738"/>
    </row>
    <row r="1219" spans="1:15" ht="15" customHeight="1">
      <c r="A1219" s="141"/>
      <c r="B1219" s="141"/>
      <c r="C1219" s="151"/>
      <c r="D1219" s="151"/>
      <c r="E1219" s="151"/>
      <c r="F1219" s="141"/>
      <c r="G1219" s="141"/>
      <c r="H1219" s="673"/>
      <c r="I1219" s="673"/>
      <c r="J1219" s="673"/>
      <c r="K1219" s="673"/>
      <c r="O1219" s="738"/>
    </row>
    <row r="1220" spans="1:15" ht="15" customHeight="1">
      <c r="A1220" s="141"/>
      <c r="B1220" s="141"/>
      <c r="C1220" s="151"/>
      <c r="D1220" s="151"/>
      <c r="E1220" s="151"/>
      <c r="F1220" s="141"/>
      <c r="G1220" s="141"/>
      <c r="H1220" s="673"/>
      <c r="I1220" s="673"/>
      <c r="J1220" s="673"/>
      <c r="K1220" s="673"/>
      <c r="O1220" s="738"/>
    </row>
    <row r="1221" spans="1:15" ht="15" customHeight="1">
      <c r="A1221" s="141"/>
      <c r="B1221" s="141"/>
      <c r="C1221" s="151"/>
      <c r="D1221" s="151"/>
      <c r="E1221" s="151"/>
      <c r="F1221" s="141"/>
      <c r="G1221" s="141"/>
      <c r="H1221" s="673"/>
      <c r="I1221" s="673"/>
      <c r="J1221" s="673"/>
      <c r="K1221" s="673"/>
      <c r="O1221" s="738"/>
    </row>
    <row r="1222" spans="1:15" ht="15" customHeight="1">
      <c r="A1222" s="141"/>
      <c r="B1222" s="141"/>
      <c r="C1222" s="151"/>
      <c r="D1222" s="151"/>
      <c r="E1222" s="151"/>
      <c r="F1222" s="141"/>
      <c r="G1222" s="141"/>
      <c r="H1222" s="673"/>
      <c r="I1222" s="673"/>
      <c r="J1222" s="673"/>
      <c r="K1222" s="673"/>
      <c r="O1222" s="738"/>
    </row>
    <row r="1223" spans="1:15" ht="15" customHeight="1">
      <c r="A1223" s="141"/>
      <c r="B1223" s="141"/>
      <c r="C1223" s="151"/>
      <c r="D1223" s="151"/>
      <c r="E1223" s="151"/>
      <c r="F1223" s="141"/>
      <c r="G1223" s="141"/>
      <c r="H1223" s="673"/>
      <c r="I1223" s="673"/>
      <c r="J1223" s="673"/>
      <c r="K1223" s="673"/>
      <c r="O1223" s="738"/>
    </row>
    <row r="1224" spans="1:15" ht="15" customHeight="1">
      <c r="A1224" s="141"/>
      <c r="B1224" s="141"/>
      <c r="C1224" s="151"/>
      <c r="D1224" s="151"/>
      <c r="E1224" s="151"/>
      <c r="F1224" s="141"/>
      <c r="G1224" s="141"/>
      <c r="H1224" s="673"/>
      <c r="I1224" s="673"/>
      <c r="J1224" s="673"/>
      <c r="K1224" s="673"/>
      <c r="O1224" s="738"/>
    </row>
    <row r="1225" spans="1:15" ht="15" customHeight="1">
      <c r="A1225" s="141"/>
      <c r="B1225" s="141"/>
      <c r="C1225" s="151"/>
      <c r="D1225" s="151"/>
      <c r="E1225" s="151"/>
      <c r="F1225" s="141"/>
      <c r="G1225" s="141"/>
      <c r="H1225" s="673"/>
      <c r="I1225" s="673"/>
      <c r="J1225" s="673"/>
      <c r="K1225" s="673"/>
      <c r="O1225" s="738"/>
    </row>
    <row r="1226" spans="1:15" ht="15" customHeight="1">
      <c r="A1226" s="141"/>
      <c r="B1226" s="141"/>
      <c r="C1226" s="151"/>
      <c r="D1226" s="151"/>
      <c r="E1226" s="151"/>
      <c r="F1226" s="141"/>
      <c r="G1226" s="141"/>
      <c r="H1226" s="673"/>
      <c r="I1226" s="673"/>
      <c r="J1226" s="673"/>
      <c r="K1226" s="673"/>
      <c r="O1226" s="738"/>
    </row>
    <row r="1227" spans="1:15" ht="15" customHeight="1">
      <c r="A1227" s="141"/>
      <c r="B1227" s="141"/>
      <c r="C1227" s="151"/>
      <c r="D1227" s="151"/>
      <c r="E1227" s="151"/>
      <c r="F1227" s="141"/>
      <c r="G1227" s="141"/>
      <c r="H1227" s="673"/>
      <c r="I1227" s="673"/>
      <c r="J1227" s="673"/>
      <c r="K1227" s="673"/>
      <c r="O1227" s="738"/>
    </row>
    <row r="1228" spans="1:15" ht="15" customHeight="1">
      <c r="A1228" s="141"/>
      <c r="B1228" s="141"/>
      <c r="C1228" s="151"/>
      <c r="D1228" s="151"/>
      <c r="E1228" s="151"/>
      <c r="F1228" s="141"/>
      <c r="G1228" s="141"/>
      <c r="H1228" s="673"/>
      <c r="I1228" s="673"/>
      <c r="J1228" s="673"/>
      <c r="K1228" s="673"/>
      <c r="O1228" s="738"/>
    </row>
    <row r="1229" spans="1:15" ht="15" customHeight="1">
      <c r="A1229" s="141"/>
      <c r="B1229" s="141"/>
      <c r="C1229" s="151"/>
      <c r="D1229" s="151"/>
      <c r="E1229" s="151"/>
      <c r="F1229" s="141"/>
      <c r="G1229" s="141"/>
      <c r="H1229" s="673"/>
      <c r="I1229" s="673"/>
      <c r="J1229" s="673"/>
      <c r="K1229" s="673"/>
      <c r="O1229" s="738"/>
    </row>
    <row r="1230" spans="1:15" ht="15" customHeight="1">
      <c r="A1230" s="141"/>
      <c r="B1230" s="141"/>
      <c r="C1230" s="151"/>
      <c r="D1230" s="151"/>
      <c r="E1230" s="151"/>
      <c r="F1230" s="141"/>
      <c r="G1230" s="141"/>
      <c r="H1230" s="673"/>
      <c r="I1230" s="673"/>
      <c r="J1230" s="673"/>
      <c r="K1230" s="673"/>
      <c r="O1230" s="738"/>
    </row>
  </sheetData>
  <autoFilter ref="A1:X1055" xr:uid="{00000000-0009-0000-0000-000006000000}"/>
  <dataValidations count="1">
    <dataValidation type="list" allowBlank="1" showErrorMessage="1" sqref="U1" xr:uid="{00000000-0002-0000-0600-000000000000}">
      <formula1>$D$1:$D$26</formula1>
    </dataValidation>
  </dataValidations>
  <pageMargins left="0.7" right="0.7" top="0.75" bottom="0.75" header="0" footer="0"/>
  <pageSetup scale="63"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0B050"/>
    <outlinePr summaryBelow="0"/>
  </sheetPr>
  <dimension ref="A1:X1510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25" defaultRowHeight="15" customHeight="1"/>
  <cols>
    <col min="1" max="1" width="29.25" customWidth="1"/>
    <col min="2" max="2" width="31.25" customWidth="1"/>
    <col min="3" max="3" width="14.625" customWidth="1"/>
    <col min="4" max="12" width="12.875" customWidth="1"/>
    <col min="13" max="13" width="39.75" customWidth="1"/>
    <col min="14" max="14" width="14.875" customWidth="1"/>
    <col min="15" max="16" width="12.875" customWidth="1"/>
    <col min="17" max="17" width="17.375" customWidth="1"/>
    <col min="18" max="19" width="12.875" customWidth="1"/>
    <col min="20" max="20" width="13" customWidth="1"/>
    <col min="21" max="21" width="42.75" customWidth="1"/>
    <col min="22" max="22" width="25.375" customWidth="1"/>
    <col min="23" max="23" width="16.875" customWidth="1"/>
    <col min="24" max="24" width="8.875" customWidth="1"/>
  </cols>
  <sheetData>
    <row r="1" spans="1:24" ht="30" customHeight="1">
      <c r="A1" s="136" t="s">
        <v>6</v>
      </c>
      <c r="B1" s="136" t="s">
        <v>435</v>
      </c>
      <c r="C1" s="137" t="s">
        <v>436</v>
      </c>
      <c r="D1" s="137" t="s">
        <v>437</v>
      </c>
      <c r="E1" s="137" t="s">
        <v>438</v>
      </c>
      <c r="F1" s="136" t="s">
        <v>439</v>
      </c>
      <c r="G1" s="136" t="s">
        <v>440</v>
      </c>
      <c r="H1" s="136" t="s">
        <v>441</v>
      </c>
      <c r="I1" s="137" t="s">
        <v>442</v>
      </c>
      <c r="J1" s="137" t="s">
        <v>443</v>
      </c>
      <c r="K1" s="137" t="s">
        <v>444</v>
      </c>
      <c r="L1" s="138" t="s">
        <v>435</v>
      </c>
      <c r="M1" s="138" t="s">
        <v>6</v>
      </c>
      <c r="N1" s="138" t="s">
        <v>436</v>
      </c>
      <c r="O1" s="139" t="s">
        <v>437</v>
      </c>
      <c r="P1" s="138" t="s">
        <v>438</v>
      </c>
      <c r="Q1" s="138" t="s">
        <v>439</v>
      </c>
      <c r="R1" s="138" t="s">
        <v>440</v>
      </c>
      <c r="S1" s="138" t="s">
        <v>441</v>
      </c>
      <c r="T1" s="140" t="s">
        <v>445</v>
      </c>
      <c r="U1" s="140" t="s">
        <v>446</v>
      </c>
      <c r="V1" s="140" t="s">
        <v>447</v>
      </c>
      <c r="W1" s="140" t="s">
        <v>448</v>
      </c>
      <c r="X1" s="140" t="s">
        <v>449</v>
      </c>
    </row>
    <row r="2" spans="1:24" ht="15" customHeight="1">
      <c r="A2" s="141" t="s">
        <v>450</v>
      </c>
      <c r="B2" s="141" t="s">
        <v>451</v>
      </c>
      <c r="C2" s="142"/>
      <c r="D2" s="142"/>
      <c r="E2" s="142"/>
      <c r="F2" s="141" t="s">
        <v>10</v>
      </c>
      <c r="G2" s="141" t="s">
        <v>451</v>
      </c>
      <c r="H2" s="143"/>
      <c r="I2" s="143">
        <v>-87636</v>
      </c>
      <c r="J2" s="143">
        <v>0</v>
      </c>
      <c r="K2" s="143">
        <v>-87636</v>
      </c>
      <c r="L2" s="145" t="str">
        <f t="shared" ref="L2:L256" si="0">+B2</f>
        <v>101</v>
      </c>
      <c r="M2" s="146" t="str">
        <f t="shared" ref="M2:M256" si="1">+A2</f>
        <v>PROFIT JANVIER</v>
      </c>
      <c r="N2" s="147">
        <f>+IF(OR($Q2=Parametres!$G$2,$Q2=Parametres!$G$3),I2,C2)</f>
        <v>-87636</v>
      </c>
      <c r="O2" s="147">
        <f>+IF(OR($Q2=Parametres!$G$2,$Q2=Parametres!$G$3),J2,D2)</f>
        <v>0</v>
      </c>
      <c r="P2" s="147">
        <f>+IF(OR($Q2=Parametres!$G$2,$Q2=Parametres!$G$3),K2,E2)</f>
        <v>-87636</v>
      </c>
      <c r="Q2" s="146" t="str">
        <f t="shared" ref="Q2:S2" si="2">+F2</f>
        <v>1-Mémo</v>
      </c>
      <c r="R2" s="145" t="str">
        <f t="shared" si="2"/>
        <v>101</v>
      </c>
      <c r="S2" s="146">
        <f t="shared" si="2"/>
        <v>0</v>
      </c>
      <c r="T2" s="149" t="str">
        <f>+VLOOKUP($L2,Data_Validation!$A:$E,1,0)</f>
        <v>101</v>
      </c>
      <c r="U2" s="150" t="str">
        <f>+VLOOKUP($L2,Data_Validation!$A:$E,3,0)</f>
        <v>Autres</v>
      </c>
      <c r="V2" s="150">
        <f>+VLOOKUP($L2,Data_Validation!$A:$E,4,0)</f>
        <v>0</v>
      </c>
      <c r="W2" s="150">
        <f>VLOOKUP($L2,Data_Validation!$A:$E,5,FALSE)</f>
        <v>0</v>
      </c>
      <c r="X2" s="150">
        <f>+VLOOKUP($L2,Data_Validation!$A:$F,6,0)</f>
        <v>0</v>
      </c>
    </row>
    <row r="3" spans="1:24" ht="15" customHeight="1">
      <c r="A3" s="141" t="s">
        <v>454</v>
      </c>
      <c r="B3" s="141" t="s">
        <v>455</v>
      </c>
      <c r="C3" s="142"/>
      <c r="D3" s="142"/>
      <c r="E3" s="142"/>
      <c r="F3" s="141" t="s">
        <v>10</v>
      </c>
      <c r="G3" s="141" t="s">
        <v>455</v>
      </c>
      <c r="H3" s="143"/>
      <c r="I3" s="151">
        <v>3380</v>
      </c>
      <c r="J3" s="151">
        <v>0</v>
      </c>
      <c r="K3" s="151">
        <v>3380</v>
      </c>
      <c r="L3" s="145" t="str">
        <f t="shared" si="0"/>
        <v>102</v>
      </c>
      <c r="M3" s="146" t="str">
        <f t="shared" si="1"/>
        <v>PROFIT FEVRIER</v>
      </c>
      <c r="N3" s="147">
        <f>+IF(OR($Q3=Parametres!$G$2,$Q3=Parametres!$G$3),I3,C3)</f>
        <v>3380</v>
      </c>
      <c r="O3" s="148">
        <f>+IF(OR($Q3=Parametres!$G$2,$Q3=Parametres!$G$3),J3,D3)</f>
        <v>0</v>
      </c>
      <c r="P3" s="147">
        <f>+IF(OR($Q3=Parametres!$G$2,$Q3=Parametres!$G$3),K3,E3)</f>
        <v>3380</v>
      </c>
      <c r="Q3" s="146" t="str">
        <f t="shared" ref="Q3:S3" si="3">+F3</f>
        <v>1-Mémo</v>
      </c>
      <c r="R3" s="145" t="str">
        <f t="shared" si="3"/>
        <v>102</v>
      </c>
      <c r="S3" s="146">
        <f t="shared" si="3"/>
        <v>0</v>
      </c>
      <c r="T3" s="149" t="str">
        <f>+VLOOKUP($L3,Data_Validation!$A:$D,1,0)</f>
        <v>102</v>
      </c>
      <c r="U3" s="150" t="str">
        <f>+VLOOKUP($L3,Data_Validation!$A:$D,3,0)</f>
        <v>Autres</v>
      </c>
      <c r="V3" s="150">
        <f>+VLOOKUP($L3,Data_Validation!$A:$D,4,0)</f>
        <v>0</v>
      </c>
      <c r="W3" s="150">
        <f>+VLOOKUP($L3,Data_Validation!$A:$E,5,0)</f>
        <v>0</v>
      </c>
      <c r="X3" s="150">
        <f>+VLOOKUP($L3,Data_Validation!$A:$F,6,0)</f>
        <v>0</v>
      </c>
    </row>
    <row r="4" spans="1:24" ht="15" customHeight="1">
      <c r="A4" s="141" t="s">
        <v>457</v>
      </c>
      <c r="B4" s="141" t="s">
        <v>458</v>
      </c>
      <c r="C4" s="142"/>
      <c r="D4" s="142"/>
      <c r="E4" s="142"/>
      <c r="F4" s="141" t="s">
        <v>10</v>
      </c>
      <c r="G4" s="141" t="s">
        <v>458</v>
      </c>
      <c r="H4" s="143"/>
      <c r="I4" s="143">
        <v>242199</v>
      </c>
      <c r="J4" s="143">
        <v>0</v>
      </c>
      <c r="K4" s="143">
        <v>242199</v>
      </c>
      <c r="L4" s="145" t="str">
        <f t="shared" si="0"/>
        <v>103</v>
      </c>
      <c r="M4" s="146" t="str">
        <f t="shared" si="1"/>
        <v>PROFIT MARS</v>
      </c>
      <c r="N4" s="147">
        <f>+IF(OR($Q4=Parametres!$G$2,$Q4=Parametres!$G$3),I4,C4)</f>
        <v>242199</v>
      </c>
      <c r="O4" s="148">
        <f>+IF(OR($Q4=Parametres!$G$2,$Q4=Parametres!$G$3),J4,D4)</f>
        <v>0</v>
      </c>
      <c r="P4" s="147">
        <f>+IF(OR($Q4=Parametres!$G$2,$Q4=Parametres!$G$3),K4,E4)</f>
        <v>242199</v>
      </c>
      <c r="Q4" s="146" t="str">
        <f t="shared" ref="Q4:S4" si="4">+F4</f>
        <v>1-Mémo</v>
      </c>
      <c r="R4" s="145" t="str">
        <f t="shared" si="4"/>
        <v>103</v>
      </c>
      <c r="S4" s="146">
        <f t="shared" si="4"/>
        <v>0</v>
      </c>
      <c r="T4" s="165" t="str">
        <f>+VLOOKUP($L4,Data_Validation!$A:$D,1,0)</f>
        <v>103</v>
      </c>
      <c r="U4" s="150" t="str">
        <f>+VLOOKUP($L4,Data_Validation!$A:$D,3,0)</f>
        <v>Autres</v>
      </c>
      <c r="V4" s="150">
        <f>+VLOOKUP($L4,Data_Validation!$A:$D,4,0)</f>
        <v>0</v>
      </c>
      <c r="W4" s="150">
        <f>+VLOOKUP($L4,Data_Validation!$A:$E,5,0)</f>
        <v>0</v>
      </c>
      <c r="X4" s="150">
        <f>+VLOOKUP($L4,Data_Validation!$A:$F,6,0)</f>
        <v>0</v>
      </c>
    </row>
    <row r="5" spans="1:24" ht="15.75" customHeight="1">
      <c r="A5" s="141" t="s">
        <v>460</v>
      </c>
      <c r="B5" s="141" t="s">
        <v>461</v>
      </c>
      <c r="C5" s="143"/>
      <c r="D5" s="143"/>
      <c r="E5" s="143"/>
      <c r="F5" s="141" t="s">
        <v>10</v>
      </c>
      <c r="G5" s="141" t="s">
        <v>461</v>
      </c>
      <c r="H5" s="143"/>
      <c r="I5" s="142">
        <v>218221</v>
      </c>
      <c r="J5" s="142">
        <v>0</v>
      </c>
      <c r="K5" s="142">
        <v>218221</v>
      </c>
      <c r="L5" s="145" t="str">
        <f t="shared" si="0"/>
        <v>104</v>
      </c>
      <c r="M5" s="146" t="str">
        <f t="shared" si="1"/>
        <v>PROFIT AVRIL</v>
      </c>
      <c r="N5" s="147">
        <f>+IF(OR($Q5=Parametres!$G$2,$Q5=Parametres!$G$3),I5,C5)</f>
        <v>218221</v>
      </c>
      <c r="O5" s="148">
        <f>+IF(OR($Q5=Parametres!$G$2,$Q5=Parametres!$G$3),J5,D5)</f>
        <v>0</v>
      </c>
      <c r="P5" s="147">
        <f>+IF(OR($Q5=Parametres!$G$2,$Q5=Parametres!$G$3),K5,E5)</f>
        <v>218221</v>
      </c>
      <c r="Q5" s="146" t="str">
        <f t="shared" ref="Q5:S5" si="5">+F5</f>
        <v>1-Mémo</v>
      </c>
      <c r="R5" s="145" t="str">
        <f t="shared" si="5"/>
        <v>104</v>
      </c>
      <c r="S5" s="146">
        <f t="shared" si="5"/>
        <v>0</v>
      </c>
      <c r="T5" s="169" t="str">
        <f>+VLOOKUP($L5,Data_Validation!$A:$D,1,0)</f>
        <v>104</v>
      </c>
      <c r="U5" s="150" t="str">
        <f>+VLOOKUP($L5,Data_Validation!$A:$D,3,0)</f>
        <v>Autres</v>
      </c>
      <c r="V5" s="150">
        <f>+VLOOKUP($L5,Data_Validation!$A:$D,4,0)</f>
        <v>0</v>
      </c>
      <c r="W5" s="150">
        <f>+VLOOKUP($L5,Data_Validation!$A:$E,5,0)</f>
        <v>0</v>
      </c>
      <c r="X5" s="150">
        <f>+VLOOKUP($L5,Data_Validation!$A:$F,6,0)</f>
        <v>0</v>
      </c>
    </row>
    <row r="6" spans="1:24" ht="15.75" customHeight="1">
      <c r="A6" s="141" t="s">
        <v>463</v>
      </c>
      <c r="B6" s="141" t="s">
        <v>464</v>
      </c>
      <c r="C6" s="142"/>
      <c r="D6" s="142"/>
      <c r="E6" s="142"/>
      <c r="F6" s="141" t="s">
        <v>10</v>
      </c>
      <c r="G6" s="141" t="s">
        <v>464</v>
      </c>
      <c r="H6" s="143"/>
      <c r="I6" s="151">
        <v>202342</v>
      </c>
      <c r="J6" s="151">
        <v>0</v>
      </c>
      <c r="K6" s="151">
        <v>202342</v>
      </c>
      <c r="L6" s="145" t="str">
        <f t="shared" si="0"/>
        <v>105</v>
      </c>
      <c r="M6" s="146" t="str">
        <f t="shared" si="1"/>
        <v>PROFIT MAI</v>
      </c>
      <c r="N6" s="147">
        <f>+IF(OR($Q6=Parametres!$G$2,$Q6=Parametres!$G$3),I6,C6)</f>
        <v>202342</v>
      </c>
      <c r="O6" s="147">
        <f>+IF(OR($Q6=Parametres!$G$2,$Q6=Parametres!$G$3),J6,D6)</f>
        <v>0</v>
      </c>
      <c r="P6" s="147">
        <f>+IF(OR($Q6=Parametres!$G$2,$Q6=Parametres!$G$3),K6,E6)</f>
        <v>202342</v>
      </c>
      <c r="Q6" s="146" t="str">
        <f t="shared" ref="Q6:S6" si="6">+F6</f>
        <v>1-Mémo</v>
      </c>
      <c r="R6" s="145" t="str">
        <f t="shared" si="6"/>
        <v>105</v>
      </c>
      <c r="S6" s="146">
        <f t="shared" si="6"/>
        <v>0</v>
      </c>
      <c r="T6" s="165" t="str">
        <f>+VLOOKUP($L6,Data_Validation!$A:$D,1,0)</f>
        <v>105</v>
      </c>
      <c r="U6" s="150" t="str">
        <f>+VLOOKUP($L6,Data_Validation!$A:$D,3,0)</f>
        <v>Autres</v>
      </c>
      <c r="V6" s="150">
        <f>+VLOOKUP($L6,Data_Validation!$A:$D,4,0)</f>
        <v>0</v>
      </c>
      <c r="W6" s="150">
        <f>+VLOOKUP($L6,Data_Validation!$A:$E,5,0)</f>
        <v>0</v>
      </c>
      <c r="X6" s="150">
        <f>+VLOOKUP($L6,Data_Validation!$A:$F,6,0)</f>
        <v>0</v>
      </c>
    </row>
    <row r="7" spans="1:24" ht="15" customHeight="1">
      <c r="A7" s="141" t="s">
        <v>466</v>
      </c>
      <c r="B7" s="141" t="s">
        <v>467</v>
      </c>
      <c r="C7" s="142"/>
      <c r="D7" s="142"/>
      <c r="E7" s="142"/>
      <c r="F7" s="141" t="s">
        <v>10</v>
      </c>
      <c r="G7" s="141" t="s">
        <v>467</v>
      </c>
      <c r="H7" s="143"/>
      <c r="I7" s="143">
        <v>171402</v>
      </c>
      <c r="J7" s="143">
        <v>0</v>
      </c>
      <c r="K7" s="143">
        <v>171402</v>
      </c>
      <c r="L7" s="145" t="str">
        <f t="shared" si="0"/>
        <v>106</v>
      </c>
      <c r="M7" s="146" t="str">
        <f t="shared" si="1"/>
        <v>PROFIT JUIN</v>
      </c>
      <c r="N7" s="147">
        <f>+IF(OR($Q7=Parametres!$G$2,$Q7=Parametres!$G$3),I7,C7)</f>
        <v>171402</v>
      </c>
      <c r="O7" s="148">
        <f>+IF(OR($Q7=Parametres!$G$2,$Q7=Parametres!$G$3),J7,D7)</f>
        <v>0</v>
      </c>
      <c r="P7" s="147">
        <f>+IF(OR($Q7=Parametres!$G$2,$Q7=Parametres!$G$3),K7,E7)</f>
        <v>171402</v>
      </c>
      <c r="Q7" s="146" t="str">
        <f t="shared" ref="Q7:S7" si="7">+F7</f>
        <v>1-Mémo</v>
      </c>
      <c r="R7" s="145" t="str">
        <f t="shared" si="7"/>
        <v>106</v>
      </c>
      <c r="S7" s="146">
        <f t="shared" si="7"/>
        <v>0</v>
      </c>
      <c r="T7" s="150" t="str">
        <f>+VLOOKUP($L7,Data_Validation!$A:$D,1,0)</f>
        <v>106</v>
      </c>
      <c r="U7" s="150" t="str">
        <f>+VLOOKUP($L7,Data_Validation!$A:$D,3,0)</f>
        <v>Autres</v>
      </c>
      <c r="V7" s="150">
        <f>+VLOOKUP($L7,Data_Validation!$A:$D,4,0)</f>
        <v>0</v>
      </c>
      <c r="W7" s="150">
        <f>+VLOOKUP($L7,Data_Validation!$A:$E,5,0)</f>
        <v>0</v>
      </c>
      <c r="X7" s="150">
        <f>+VLOOKUP($L7,Data_Validation!$A:$F,6,0)</f>
        <v>0</v>
      </c>
    </row>
    <row r="8" spans="1:24" ht="15" customHeight="1">
      <c r="A8" s="141" t="s">
        <v>468</v>
      </c>
      <c r="B8" s="141" t="s">
        <v>469</v>
      </c>
      <c r="C8" s="142"/>
      <c r="D8" s="142"/>
      <c r="E8" s="142"/>
      <c r="F8" s="141" t="s">
        <v>10</v>
      </c>
      <c r="G8" s="141" t="s">
        <v>469</v>
      </c>
      <c r="H8" s="143"/>
      <c r="I8" s="151">
        <v>123120</v>
      </c>
      <c r="J8" s="151">
        <v>0</v>
      </c>
      <c r="K8" s="151">
        <v>123120</v>
      </c>
      <c r="L8" s="145" t="str">
        <f t="shared" si="0"/>
        <v>107</v>
      </c>
      <c r="M8" s="146" t="str">
        <f t="shared" si="1"/>
        <v>PROFIT JUILLET</v>
      </c>
      <c r="N8" s="147">
        <f>+IF(OR($Q8=Parametres!$G$2,$Q8=Parametres!$G$3),I8,C8)</f>
        <v>123120</v>
      </c>
      <c r="O8" s="148">
        <f>+IF(OR($Q8=Parametres!$G$2,$Q8=Parametres!$G$3),J8,D8)</f>
        <v>0</v>
      </c>
      <c r="P8" s="147">
        <f>+IF(OR($Q8=Parametres!$G$2,$Q8=Parametres!$G$3),K8,E8)</f>
        <v>123120</v>
      </c>
      <c r="Q8" s="146" t="str">
        <f t="shared" ref="Q8:S8" si="8">+F8</f>
        <v>1-Mémo</v>
      </c>
      <c r="R8" s="145" t="str">
        <f t="shared" si="8"/>
        <v>107</v>
      </c>
      <c r="S8" s="146">
        <f t="shared" si="8"/>
        <v>0</v>
      </c>
      <c r="T8" s="150" t="str">
        <f>+VLOOKUP($L8,Data_Validation!$A:$D,1,0)</f>
        <v>107</v>
      </c>
      <c r="U8" s="150" t="str">
        <f>+VLOOKUP($L8,Data_Validation!$A:$D,3,0)</f>
        <v>Autres</v>
      </c>
      <c r="V8" s="150">
        <f>+VLOOKUP($L8,Data_Validation!$A:$D,4,0)</f>
        <v>0</v>
      </c>
      <c r="W8" s="150">
        <f>+VLOOKUP($L8,Data_Validation!$A:$E,5,0)</f>
        <v>0</v>
      </c>
      <c r="X8" s="150">
        <f>+VLOOKUP($L8,Data_Validation!$A:$F,6,0)</f>
        <v>0</v>
      </c>
    </row>
    <row r="9" spans="1:24" ht="15" customHeight="1">
      <c r="A9" s="141" t="s">
        <v>471</v>
      </c>
      <c r="B9" s="141" t="s">
        <v>472</v>
      </c>
      <c r="C9" s="142"/>
      <c r="D9" s="142"/>
      <c r="E9" s="142"/>
      <c r="F9" s="141" t="s">
        <v>10</v>
      </c>
      <c r="G9" s="141" t="s">
        <v>472</v>
      </c>
      <c r="H9" s="143"/>
      <c r="I9" s="151">
        <v>70058</v>
      </c>
      <c r="J9" s="151">
        <v>0</v>
      </c>
      <c r="K9" s="151">
        <v>70058</v>
      </c>
      <c r="L9" s="145" t="str">
        <f t="shared" si="0"/>
        <v>108</v>
      </c>
      <c r="M9" s="146" t="str">
        <f t="shared" si="1"/>
        <v>PROFIT AOUT</v>
      </c>
      <c r="N9" s="147">
        <f>+IF(OR($Q9=Parametres!$G$2,$Q9=Parametres!$G$3),I9,C9)</f>
        <v>70058</v>
      </c>
      <c r="O9" s="148">
        <f>+IF(OR($Q9=Parametres!$G$2,$Q9=Parametres!$G$3),J9,D9)</f>
        <v>0</v>
      </c>
      <c r="P9" s="147">
        <f>+IF(OR($Q9=Parametres!$G$2,$Q9=Parametres!$G$3),K9,E9)</f>
        <v>70058</v>
      </c>
      <c r="Q9" s="146" t="str">
        <f t="shared" ref="Q9:S9" si="9">+F9</f>
        <v>1-Mémo</v>
      </c>
      <c r="R9" s="145" t="str">
        <f t="shared" si="9"/>
        <v>108</v>
      </c>
      <c r="S9" s="146">
        <f t="shared" si="9"/>
        <v>0</v>
      </c>
      <c r="T9" s="150" t="str">
        <f>+VLOOKUP($L9,Data_Validation!$A:$D,1,0)</f>
        <v>108</v>
      </c>
      <c r="U9" s="150" t="str">
        <f>+VLOOKUP($L9,Data_Validation!$A:$D,3,0)</f>
        <v>Autres</v>
      </c>
      <c r="V9" s="150">
        <f>+VLOOKUP($L9,Data_Validation!$A:$D,4,0)</f>
        <v>0</v>
      </c>
      <c r="W9" s="150">
        <f>+VLOOKUP($L9,Data_Validation!$A:$E,5,0)</f>
        <v>0</v>
      </c>
      <c r="X9" s="150">
        <f>+VLOOKUP($L9,Data_Validation!$A:$F,6,0)</f>
        <v>0</v>
      </c>
    </row>
    <row r="10" spans="1:24" ht="15" customHeight="1">
      <c r="A10" s="141" t="s">
        <v>532</v>
      </c>
      <c r="B10" s="141" t="s">
        <v>533</v>
      </c>
      <c r="C10" s="142"/>
      <c r="D10" s="142"/>
      <c r="E10" s="142"/>
      <c r="F10" s="141" t="s">
        <v>10</v>
      </c>
      <c r="G10" s="141" t="s">
        <v>533</v>
      </c>
      <c r="H10" s="143"/>
      <c r="I10" s="151">
        <v>63471</v>
      </c>
      <c r="J10" s="151">
        <v>0</v>
      </c>
      <c r="K10" s="151">
        <v>63471</v>
      </c>
      <c r="L10" s="145" t="str">
        <f t="shared" si="0"/>
        <v>109</v>
      </c>
      <c r="M10" s="146" t="str">
        <f t="shared" si="1"/>
        <v>PROFIT SPTEMBRE</v>
      </c>
      <c r="N10" s="147">
        <f>+IF(OR($Q10=Parametres!$G$2,$Q10=Parametres!$G$3),I10,C10)</f>
        <v>63471</v>
      </c>
      <c r="O10" s="148">
        <f>+IF(OR($Q10=Parametres!$G$2,$Q10=Parametres!$G$3),J10,D10)</f>
        <v>0</v>
      </c>
      <c r="P10" s="147">
        <f>+IF(OR($Q10=Parametres!$G$2,$Q10=Parametres!$G$3),K10,E10)</f>
        <v>63471</v>
      </c>
      <c r="Q10" s="146" t="str">
        <f t="shared" ref="Q10:S10" si="10">+F10</f>
        <v>1-Mémo</v>
      </c>
      <c r="R10" s="145" t="str">
        <f t="shared" si="10"/>
        <v>109</v>
      </c>
      <c r="S10" s="146">
        <f t="shared" si="10"/>
        <v>0</v>
      </c>
      <c r="T10" s="149" t="str">
        <f>+VLOOKUP($L10,Data_Validation!$A:$D,1,0)</f>
        <v>109</v>
      </c>
      <c r="U10" s="150" t="str">
        <f>+VLOOKUP($L10,Data_Validation!$A:$D,3,0)</f>
        <v>Autres</v>
      </c>
      <c r="V10" s="150">
        <f>+VLOOKUP($L10,Data_Validation!$A:$D,4,0)</f>
        <v>0</v>
      </c>
      <c r="W10" s="150">
        <f>+VLOOKUP($L10,Data_Validation!$A:$E,5,0)</f>
        <v>0</v>
      </c>
      <c r="X10" s="150">
        <f>+VLOOKUP($L10,Data_Validation!$A:$F,6,0)</f>
        <v>0</v>
      </c>
    </row>
    <row r="11" spans="1:24" ht="15" customHeight="1">
      <c r="A11" s="141" t="s">
        <v>537</v>
      </c>
      <c r="B11" s="141" t="s">
        <v>538</v>
      </c>
      <c r="C11" s="142"/>
      <c r="D11" s="142"/>
      <c r="E11" s="142"/>
      <c r="F11" s="141" t="s">
        <v>10</v>
      </c>
      <c r="G11" s="141" t="s">
        <v>538</v>
      </c>
      <c r="H11" s="143"/>
      <c r="I11" s="151">
        <v>-181040</v>
      </c>
      <c r="J11" s="151">
        <v>0</v>
      </c>
      <c r="K11" s="151">
        <v>-181040</v>
      </c>
      <c r="L11" s="145" t="str">
        <f t="shared" si="0"/>
        <v>110</v>
      </c>
      <c r="M11" s="146" t="str">
        <f t="shared" si="1"/>
        <v>PROFIT OCTOBRE</v>
      </c>
      <c r="N11" s="147">
        <f>+IF(OR($Q11=Parametres!$G$2,$Q11=Parametres!$G$3),I11,C11)</f>
        <v>-181040</v>
      </c>
      <c r="O11" s="147">
        <f>+IF(OR($Q11=Parametres!$G$2,$Q11=Parametres!$G$3),J11,D11)</f>
        <v>0</v>
      </c>
      <c r="P11" s="147">
        <f>+IF(OR($Q11=Parametres!$G$2,$Q11=Parametres!$G$3),K11,E11)</f>
        <v>-181040</v>
      </c>
      <c r="Q11" s="146" t="str">
        <f t="shared" ref="Q11:S11" si="11">+F11</f>
        <v>1-Mémo</v>
      </c>
      <c r="R11" s="145" t="str">
        <f t="shared" si="11"/>
        <v>110</v>
      </c>
      <c r="S11" s="146">
        <f t="shared" si="11"/>
        <v>0</v>
      </c>
      <c r="T11" s="149" t="str">
        <f>+VLOOKUP($L11,Data_Validation!$A:$D,1,0)</f>
        <v>110</v>
      </c>
      <c r="U11" s="150" t="str">
        <f>+VLOOKUP($L11,Data_Validation!$A:$D,3,0)</f>
        <v>Autres</v>
      </c>
      <c r="V11" s="150">
        <f>+VLOOKUP($L11,Data_Validation!$A:$D,4,0)</f>
        <v>0</v>
      </c>
      <c r="W11" s="150">
        <f>+VLOOKUP($L11,Data_Validation!$A:$E,5,0)</f>
        <v>0</v>
      </c>
      <c r="X11" s="150">
        <f>+VLOOKUP($L11,Data_Validation!$A:$F,6,0)</f>
        <v>0</v>
      </c>
    </row>
    <row r="12" spans="1:24" ht="15" customHeight="1">
      <c r="A12" s="141" t="s">
        <v>541</v>
      </c>
      <c r="B12" s="141" t="s">
        <v>542</v>
      </c>
      <c r="C12" s="143"/>
      <c r="D12" s="143"/>
      <c r="E12" s="143"/>
      <c r="F12" s="141" t="s">
        <v>10</v>
      </c>
      <c r="G12" s="141" t="s">
        <v>542</v>
      </c>
      <c r="H12" s="143"/>
      <c r="I12" s="142">
        <v>93899</v>
      </c>
      <c r="J12" s="142">
        <v>0</v>
      </c>
      <c r="K12" s="142">
        <v>93899</v>
      </c>
      <c r="L12" s="145" t="str">
        <f t="shared" si="0"/>
        <v>111</v>
      </c>
      <c r="M12" s="146" t="str">
        <f t="shared" si="1"/>
        <v>PROFIT NOVEMBRE</v>
      </c>
      <c r="N12" s="147">
        <f>+IF(OR($Q12=Parametres!$G$2,$Q12=Parametres!$G$3),I12,C12)</f>
        <v>93899</v>
      </c>
      <c r="O12" s="147">
        <f>+IF(OR($Q12=Parametres!$G$2,$Q12=Parametres!$G$3),J12,D12)</f>
        <v>0</v>
      </c>
      <c r="P12" s="147">
        <f>+IF(OR($Q12=Parametres!$G$2,$Q12=Parametres!$G$3),K12,E12)</f>
        <v>93899</v>
      </c>
      <c r="Q12" s="146" t="str">
        <f t="shared" ref="Q12:S12" si="12">+F12</f>
        <v>1-Mémo</v>
      </c>
      <c r="R12" s="145" t="str">
        <f t="shared" si="12"/>
        <v>111</v>
      </c>
      <c r="S12" s="146">
        <f t="shared" si="12"/>
        <v>0</v>
      </c>
      <c r="T12" s="150" t="str">
        <f>+VLOOKUP($L12,Data_Validation!$A:$D,1,0)</f>
        <v>111</v>
      </c>
      <c r="U12" s="150" t="str">
        <f>+VLOOKUP($L12,Data_Validation!$A:$D,3,0)</f>
        <v>Autres</v>
      </c>
      <c r="V12" s="150">
        <f>+VLOOKUP($L12,Data_Validation!$A:$D,4,0)</f>
        <v>0</v>
      </c>
      <c r="W12" s="150">
        <f>+VLOOKUP($L12,Data_Validation!$A:$E,5,0)</f>
        <v>0</v>
      </c>
      <c r="X12" s="150">
        <f>+VLOOKUP($L12,Data_Validation!$A:$F,6,0)</f>
        <v>0</v>
      </c>
    </row>
    <row r="13" spans="1:24" ht="15" customHeight="1">
      <c r="A13" s="141" t="s">
        <v>473</v>
      </c>
      <c r="B13" s="141" t="s">
        <v>474</v>
      </c>
      <c r="C13" s="142"/>
      <c r="D13" s="142"/>
      <c r="E13" s="142"/>
      <c r="F13" s="141" t="s">
        <v>10</v>
      </c>
      <c r="G13" s="141" t="s">
        <v>475</v>
      </c>
      <c r="H13" s="143"/>
      <c r="I13" s="151">
        <v>0.03</v>
      </c>
      <c r="J13" s="151">
        <v>0</v>
      </c>
      <c r="K13" s="151">
        <v>0.03</v>
      </c>
      <c r="L13" s="145" t="str">
        <f t="shared" si="0"/>
        <v>120A</v>
      </c>
      <c r="M13" s="146" t="str">
        <f t="shared" si="1"/>
        <v>JANV. NB VENTE NEUF BMW AUTO</v>
      </c>
      <c r="N13" s="147">
        <f>+IF(OR($Q13=Parametres!$G$2,$Q13=Parametres!$G$3),I13,C13)</f>
        <v>0.03</v>
      </c>
      <c r="O13" s="148">
        <f>+IF(OR($Q13=Parametres!$G$2,$Q13=Parametres!$G$3),J13,D13)</f>
        <v>0</v>
      </c>
      <c r="P13" s="147">
        <f>+IF(OR($Q13=Parametres!$G$2,$Q13=Parametres!$G$3),K13,E13)</f>
        <v>0.03</v>
      </c>
      <c r="Q13" s="146" t="str">
        <f t="shared" ref="Q13:S13" si="13">+F13</f>
        <v>1-Mémo</v>
      </c>
      <c r="R13" s="145" t="str">
        <f t="shared" si="13"/>
        <v>120</v>
      </c>
      <c r="S13" s="146">
        <f t="shared" si="13"/>
        <v>0</v>
      </c>
      <c r="T13" s="150" t="str">
        <f>+VLOOKUP($L13,Data_Validation!$A:$D,1,0)</f>
        <v>120A</v>
      </c>
      <c r="U13" s="150" t="str">
        <f>+VLOOKUP($L13,Data_Validation!$A:$D,3,0)</f>
        <v>Autres</v>
      </c>
      <c r="V13" s="150">
        <f>+VLOOKUP($L13,Data_Validation!$A:$D,4,0)</f>
        <v>0</v>
      </c>
      <c r="W13" s="150">
        <f>+VLOOKUP($L13,Data_Validation!$A:$E,5,0)</f>
        <v>0</v>
      </c>
      <c r="X13" s="150">
        <f>+VLOOKUP($L13,Data_Validation!$A:$F,6,0)</f>
        <v>0</v>
      </c>
    </row>
    <row r="14" spans="1:24" ht="15" customHeight="1">
      <c r="A14" s="141" t="s">
        <v>476</v>
      </c>
      <c r="B14" s="141" t="s">
        <v>477</v>
      </c>
      <c r="C14" s="142"/>
      <c r="D14" s="142"/>
      <c r="E14" s="142"/>
      <c r="F14" s="141" t="s">
        <v>10</v>
      </c>
      <c r="G14" s="141" t="s">
        <v>475</v>
      </c>
      <c r="H14" s="143"/>
      <c r="I14" s="151">
        <v>0.04</v>
      </c>
      <c r="J14" s="151">
        <v>0</v>
      </c>
      <c r="K14" s="151">
        <v>0.04</v>
      </c>
      <c r="L14" s="145" t="str">
        <f t="shared" si="0"/>
        <v>120B</v>
      </c>
      <c r="M14" s="146" t="str">
        <f t="shared" si="1"/>
        <v>FEV. NB VENTE NEUF BMW AUTO</v>
      </c>
      <c r="N14" s="147">
        <f>+IF(OR($Q14=Parametres!$G$2,$Q14=Parametres!$G$3),I14,C14)</f>
        <v>0.04</v>
      </c>
      <c r="O14" s="148">
        <f>+IF(OR($Q14=Parametres!$G$2,$Q14=Parametres!$G$3),J14,D14)</f>
        <v>0</v>
      </c>
      <c r="P14" s="147">
        <f>+IF(OR($Q14=Parametres!$G$2,$Q14=Parametres!$G$3),K14,E14)</f>
        <v>0.04</v>
      </c>
      <c r="Q14" s="146" t="str">
        <f t="shared" ref="Q14:S14" si="14">+F14</f>
        <v>1-Mémo</v>
      </c>
      <c r="R14" s="145" t="str">
        <f t="shared" si="14"/>
        <v>120</v>
      </c>
      <c r="S14" s="146">
        <f t="shared" si="14"/>
        <v>0</v>
      </c>
      <c r="T14" s="149" t="str">
        <f>+VLOOKUP($L14,Data_Validation!$A:$D,1,0)</f>
        <v>120B</v>
      </c>
      <c r="U14" s="150" t="str">
        <f>+VLOOKUP($L14,Data_Validation!$A:$D,3,0)</f>
        <v>Autres</v>
      </c>
      <c r="V14" s="150">
        <f>+VLOOKUP($L14,Data_Validation!$A:$D,4,0)</f>
        <v>0</v>
      </c>
      <c r="W14" s="150">
        <f>+VLOOKUP($L14,Data_Validation!$A:$E,5,0)</f>
        <v>0</v>
      </c>
      <c r="X14" s="150">
        <f>+VLOOKUP($L14,Data_Validation!$A:$F,6,0)</f>
        <v>0</v>
      </c>
    </row>
    <row r="15" spans="1:24" ht="15" customHeight="1">
      <c r="A15" s="141" t="s">
        <v>479</v>
      </c>
      <c r="B15" s="141" t="s">
        <v>480</v>
      </c>
      <c r="C15" s="143"/>
      <c r="D15" s="143"/>
      <c r="E15" s="143"/>
      <c r="F15" s="141" t="s">
        <v>10</v>
      </c>
      <c r="G15" s="141" t="s">
        <v>475</v>
      </c>
      <c r="H15" s="143"/>
      <c r="I15" s="142">
        <v>7.0000000000000007E-2</v>
      </c>
      <c r="J15" s="142">
        <v>0</v>
      </c>
      <c r="K15" s="142">
        <v>7.0000000000000007E-2</v>
      </c>
      <c r="L15" s="145" t="str">
        <f t="shared" si="0"/>
        <v>120C</v>
      </c>
      <c r="M15" s="146" t="str">
        <f t="shared" si="1"/>
        <v>MARS NB VENTE NEUF BMW AUTO</v>
      </c>
      <c r="N15" s="147">
        <f>+IF(OR($Q15=Parametres!$G$2,$Q15=Parametres!$G$3),I15,C15)</f>
        <v>7.0000000000000007E-2</v>
      </c>
      <c r="O15" s="148">
        <f>+IF(OR($Q15=Parametres!$G$2,$Q15=Parametres!$G$3),J15,D15)</f>
        <v>0</v>
      </c>
      <c r="P15" s="147">
        <f>+IF(OR($Q15=Parametres!$G$2,$Q15=Parametres!$G$3),K15,E15)</f>
        <v>7.0000000000000007E-2</v>
      </c>
      <c r="Q15" s="146" t="str">
        <f t="shared" ref="Q15:S15" si="15">+F15</f>
        <v>1-Mémo</v>
      </c>
      <c r="R15" s="145" t="str">
        <f t="shared" si="15"/>
        <v>120</v>
      </c>
      <c r="S15" s="146">
        <f t="shared" si="15"/>
        <v>0</v>
      </c>
      <c r="T15" s="150" t="str">
        <f>+VLOOKUP($L15,Data_Validation!$A:$D,1,0)</f>
        <v>120C</v>
      </c>
      <c r="U15" s="150" t="str">
        <f>+VLOOKUP($L15,Data_Validation!$A:$D,3,0)</f>
        <v>Autres</v>
      </c>
      <c r="V15" s="150">
        <f>+VLOOKUP($L15,Data_Validation!$A:$D,4,0)</f>
        <v>0</v>
      </c>
      <c r="W15" s="150">
        <f>+VLOOKUP($L15,Data_Validation!$A:$E,5,0)</f>
        <v>0</v>
      </c>
      <c r="X15" s="150">
        <f>+VLOOKUP($L15,Data_Validation!$A:$F,6,0)</f>
        <v>0</v>
      </c>
    </row>
    <row r="16" spans="1:24" ht="15" customHeight="1">
      <c r="A16" s="141" t="s">
        <v>481</v>
      </c>
      <c r="B16" s="141" t="s">
        <v>482</v>
      </c>
      <c r="C16" s="143"/>
      <c r="D16" s="143"/>
      <c r="E16" s="143"/>
      <c r="F16" s="141" t="s">
        <v>10</v>
      </c>
      <c r="G16" s="141" t="s">
        <v>475</v>
      </c>
      <c r="H16" s="143"/>
      <c r="I16" s="142">
        <v>0.1</v>
      </c>
      <c r="J16" s="142">
        <v>0</v>
      </c>
      <c r="K16" s="142">
        <v>0.1</v>
      </c>
      <c r="L16" s="145" t="str">
        <f t="shared" si="0"/>
        <v>120D</v>
      </c>
      <c r="M16" s="146" t="str">
        <f t="shared" si="1"/>
        <v>AVRIL NB VENTE NEUF BMW AUTO</v>
      </c>
      <c r="N16" s="147">
        <f>+IF(OR($Q16=Parametres!$G$2,$Q16=Parametres!$G$3),I16,C16)</f>
        <v>0.1</v>
      </c>
      <c r="O16" s="148">
        <f>+IF(OR($Q16=Parametres!$G$2,$Q16=Parametres!$G$3),J16,D16)</f>
        <v>0</v>
      </c>
      <c r="P16" s="147">
        <f>+IF(OR($Q16=Parametres!$G$2,$Q16=Parametres!$G$3),K16,E16)</f>
        <v>0.1</v>
      </c>
      <c r="Q16" s="146" t="str">
        <f t="shared" ref="Q16:S16" si="16">+F16</f>
        <v>1-Mémo</v>
      </c>
      <c r="R16" s="145" t="str">
        <f t="shared" si="16"/>
        <v>120</v>
      </c>
      <c r="S16" s="146">
        <f t="shared" si="16"/>
        <v>0</v>
      </c>
      <c r="T16" s="149" t="str">
        <f>+VLOOKUP($L16,Data_Validation!$A:$D,1,0)</f>
        <v>120D</v>
      </c>
      <c r="U16" s="150" t="str">
        <f>+VLOOKUP($L16,Data_Validation!$A:$D,3,0)</f>
        <v>Autres</v>
      </c>
      <c r="V16" s="150">
        <f>+VLOOKUP($L16,Data_Validation!$A:$D,4,0)</f>
        <v>0</v>
      </c>
      <c r="W16" s="150">
        <f>+VLOOKUP($L16,Data_Validation!$A:$E,5,0)</f>
        <v>0</v>
      </c>
      <c r="X16" s="150">
        <f>+VLOOKUP($L16,Data_Validation!$A:$F,6,0)</f>
        <v>0</v>
      </c>
    </row>
    <row r="17" spans="1:24" ht="15" customHeight="1">
      <c r="A17" s="141" t="s">
        <v>484</v>
      </c>
      <c r="B17" s="141" t="s">
        <v>485</v>
      </c>
      <c r="C17" s="142"/>
      <c r="D17" s="142"/>
      <c r="E17" s="142"/>
      <c r="F17" s="141" t="s">
        <v>10</v>
      </c>
      <c r="G17" s="141" t="s">
        <v>475</v>
      </c>
      <c r="H17" s="143"/>
      <c r="I17" s="151">
        <v>0.12</v>
      </c>
      <c r="J17" s="151">
        <v>0</v>
      </c>
      <c r="K17" s="151">
        <v>0.12</v>
      </c>
      <c r="L17" s="145" t="str">
        <f t="shared" si="0"/>
        <v>120E</v>
      </c>
      <c r="M17" s="146" t="str">
        <f t="shared" si="1"/>
        <v>MAI NB VENTE NEUF BMW AUTO</v>
      </c>
      <c r="N17" s="147">
        <f>+IF(OR($Q17=Parametres!$G$2,$Q17=Parametres!$G$3),I17,C17)</f>
        <v>0.12</v>
      </c>
      <c r="O17" s="148">
        <f>+IF(OR($Q17=Parametres!$G$2,$Q17=Parametres!$G$3),J17,D17)</f>
        <v>0</v>
      </c>
      <c r="P17" s="147">
        <f>+IF(OR($Q17=Parametres!$G$2,$Q17=Parametres!$G$3),K17,E17)</f>
        <v>0.12</v>
      </c>
      <c r="Q17" s="146" t="str">
        <f t="shared" ref="Q17:S17" si="17">+F17</f>
        <v>1-Mémo</v>
      </c>
      <c r="R17" s="145" t="str">
        <f t="shared" si="17"/>
        <v>120</v>
      </c>
      <c r="S17" s="146">
        <f t="shared" si="17"/>
        <v>0</v>
      </c>
      <c r="T17" s="150" t="str">
        <f>+VLOOKUP($L17,Data_Validation!$A:$D,1,0)</f>
        <v>120E</v>
      </c>
      <c r="U17" s="150" t="str">
        <f>+VLOOKUP($L17,Data_Validation!$A:$D,3,0)</f>
        <v>Autres</v>
      </c>
      <c r="V17" s="150">
        <f>+VLOOKUP($L17,Data_Validation!$A:$D,4,0)</f>
        <v>0</v>
      </c>
      <c r="W17" s="150">
        <f>+VLOOKUP($L17,Data_Validation!$A:$E,5,0)</f>
        <v>0</v>
      </c>
      <c r="X17" s="150">
        <f>+VLOOKUP($L17,Data_Validation!$A:$F,6,0)</f>
        <v>0</v>
      </c>
    </row>
    <row r="18" spans="1:24" ht="15" customHeight="1">
      <c r="A18" s="141" t="s">
        <v>487</v>
      </c>
      <c r="B18" s="141" t="s">
        <v>488</v>
      </c>
      <c r="C18" s="142"/>
      <c r="D18" s="142"/>
      <c r="E18" s="142"/>
      <c r="F18" s="141" t="s">
        <v>10</v>
      </c>
      <c r="G18" s="141" t="s">
        <v>475</v>
      </c>
      <c r="H18" s="143"/>
      <c r="I18" s="151">
        <v>0.08</v>
      </c>
      <c r="J18" s="151">
        <v>0</v>
      </c>
      <c r="K18" s="151">
        <v>0.08</v>
      </c>
      <c r="L18" s="145" t="str">
        <f t="shared" si="0"/>
        <v>120F</v>
      </c>
      <c r="M18" s="146" t="str">
        <f t="shared" si="1"/>
        <v>JUIN NB VENTE NEUF BMW AUTO</v>
      </c>
      <c r="N18" s="147">
        <f>+IF(OR($Q18=Parametres!$G$2,$Q18=Parametres!$G$3),I18,C18)</f>
        <v>0.08</v>
      </c>
      <c r="O18" s="147">
        <f>+IF(OR($Q18=Parametres!$G$2,$Q18=Parametres!$G$3),J18,D18)</f>
        <v>0</v>
      </c>
      <c r="P18" s="147">
        <f>+IF(OR($Q18=Parametres!$G$2,$Q18=Parametres!$G$3),K18,E18)</f>
        <v>0.08</v>
      </c>
      <c r="Q18" s="146" t="str">
        <f t="shared" ref="Q18:S18" si="18">+F18</f>
        <v>1-Mémo</v>
      </c>
      <c r="R18" s="145" t="str">
        <f t="shared" si="18"/>
        <v>120</v>
      </c>
      <c r="S18" s="146">
        <f t="shared" si="18"/>
        <v>0</v>
      </c>
      <c r="T18" s="149" t="str">
        <f>+VLOOKUP($L18,Data_Validation!$A:$D,1,0)</f>
        <v>120F</v>
      </c>
      <c r="U18" s="150" t="str">
        <f>+VLOOKUP($L18,Data_Validation!$A:$D,3,0)</f>
        <v>Autres</v>
      </c>
      <c r="V18" s="150">
        <f>+VLOOKUP($L18,Data_Validation!$A:$D,4,0)</f>
        <v>0</v>
      </c>
      <c r="W18" s="150">
        <f>+VLOOKUP($L18,Data_Validation!$A:$E,5,0)</f>
        <v>0</v>
      </c>
      <c r="X18" s="150">
        <f>+VLOOKUP($L18,Data_Validation!$A:$F,6,0)</f>
        <v>0</v>
      </c>
    </row>
    <row r="19" spans="1:24" ht="15" customHeight="1">
      <c r="A19" s="141" t="s">
        <v>489</v>
      </c>
      <c r="B19" s="141" t="s">
        <v>490</v>
      </c>
      <c r="C19" s="142"/>
      <c r="D19" s="142"/>
      <c r="E19" s="142"/>
      <c r="F19" s="141" t="s">
        <v>10</v>
      </c>
      <c r="G19" s="141" t="s">
        <v>475</v>
      </c>
      <c r="H19" s="143"/>
      <c r="I19" s="151">
        <v>0.1</v>
      </c>
      <c r="J19" s="151">
        <v>0</v>
      </c>
      <c r="K19" s="151">
        <v>0.1</v>
      </c>
      <c r="L19" s="145" t="str">
        <f t="shared" si="0"/>
        <v>120G</v>
      </c>
      <c r="M19" s="146" t="str">
        <f t="shared" si="1"/>
        <v>JUIL. NB VENTE NEUF BMW AUTO</v>
      </c>
      <c r="N19" s="147">
        <f>+IF(OR($Q19=Parametres!$G$2,$Q19=Parametres!$G$3),I19,C19)</f>
        <v>0.1</v>
      </c>
      <c r="O19" s="148">
        <f>+IF(OR($Q19=Parametres!$G$2,$Q19=Parametres!$G$3),J19,D19)</f>
        <v>0</v>
      </c>
      <c r="P19" s="147">
        <f>+IF(OR($Q19=Parametres!$G$2,$Q19=Parametres!$G$3),K19,E19)</f>
        <v>0.1</v>
      </c>
      <c r="Q19" s="146" t="str">
        <f t="shared" ref="Q19:S19" si="19">+F19</f>
        <v>1-Mémo</v>
      </c>
      <c r="R19" s="145" t="str">
        <f t="shared" si="19"/>
        <v>120</v>
      </c>
      <c r="S19" s="146">
        <f t="shared" si="19"/>
        <v>0</v>
      </c>
      <c r="T19" s="150" t="str">
        <f>+VLOOKUP($L19,Data_Validation!$A:$D,1,0)</f>
        <v>120G</v>
      </c>
      <c r="U19" s="150" t="str">
        <f>+VLOOKUP($L19,Data_Validation!$A:$D,3,0)</f>
        <v>Autres</v>
      </c>
      <c r="V19" s="150">
        <f>+VLOOKUP($L19,Data_Validation!$A:$D,4,0)</f>
        <v>0</v>
      </c>
      <c r="W19" s="150">
        <f>+VLOOKUP($L19,Data_Validation!$A:$E,5,0)</f>
        <v>0</v>
      </c>
      <c r="X19" s="150">
        <f>+VLOOKUP($L19,Data_Validation!$A:$F,6,0)</f>
        <v>0</v>
      </c>
    </row>
    <row r="20" spans="1:24" ht="15" customHeight="1">
      <c r="A20" s="141" t="s">
        <v>492</v>
      </c>
      <c r="B20" s="141" t="s">
        <v>493</v>
      </c>
      <c r="C20" s="142"/>
      <c r="D20" s="142"/>
      <c r="E20" s="142"/>
      <c r="F20" s="141" t="s">
        <v>10</v>
      </c>
      <c r="G20" s="141" t="s">
        <v>475</v>
      </c>
      <c r="H20" s="141"/>
      <c r="I20" s="151">
        <v>0.05</v>
      </c>
      <c r="J20" s="151">
        <v>0</v>
      </c>
      <c r="K20" s="151">
        <v>0.05</v>
      </c>
      <c r="L20" s="145" t="str">
        <f t="shared" si="0"/>
        <v>120H</v>
      </c>
      <c r="M20" s="146" t="str">
        <f t="shared" si="1"/>
        <v>AOUT NB VENTE NEUF BMW AUTO</v>
      </c>
      <c r="N20" s="147">
        <f>+IF(OR($Q20=Parametres!$G$2,$Q20=Parametres!$G$3),I20,C20)</f>
        <v>0.05</v>
      </c>
      <c r="O20" s="148">
        <f>+IF(OR($Q20=Parametres!$G$2,$Q20=Parametres!$G$3),J20,D20)</f>
        <v>0</v>
      </c>
      <c r="P20" s="147">
        <f>+IF(OR($Q20=Parametres!$G$2,$Q20=Parametres!$G$3),K20,E20)</f>
        <v>0.05</v>
      </c>
      <c r="Q20" s="146" t="str">
        <f t="shared" ref="Q20:S20" si="20">+F20</f>
        <v>1-Mémo</v>
      </c>
      <c r="R20" s="145" t="str">
        <f t="shared" si="20"/>
        <v>120</v>
      </c>
      <c r="S20" s="146">
        <f t="shared" si="20"/>
        <v>0</v>
      </c>
      <c r="T20" s="165" t="str">
        <f>+VLOOKUP($L20,Data_Validation!$A:$D,1,0)</f>
        <v>120H</v>
      </c>
      <c r="U20" s="150" t="str">
        <f>+VLOOKUP($L20,Data_Validation!$A:$D,3,0)</f>
        <v>Autres</v>
      </c>
      <c r="V20" s="150">
        <f>+VLOOKUP($L20,Data_Validation!$A:$D,4,0)</f>
        <v>0</v>
      </c>
      <c r="W20" s="150">
        <f>+VLOOKUP($L20,Data_Validation!$A:$E,5,0)</f>
        <v>0</v>
      </c>
      <c r="X20" s="150">
        <f>+VLOOKUP($L20,Data_Validation!$A:$F,6,0)</f>
        <v>0</v>
      </c>
    </row>
    <row r="21" spans="1:24" ht="15" customHeight="1">
      <c r="A21" s="141" t="s">
        <v>494</v>
      </c>
      <c r="B21" s="141" t="s">
        <v>495</v>
      </c>
      <c r="C21" s="142"/>
      <c r="D21" s="142"/>
      <c r="E21" s="142"/>
      <c r="F21" s="141" t="s">
        <v>10</v>
      </c>
      <c r="G21" s="141" t="s">
        <v>475</v>
      </c>
      <c r="H21" s="143"/>
      <c r="I21" s="151">
        <v>0.01</v>
      </c>
      <c r="J21" s="151">
        <v>0</v>
      </c>
      <c r="K21" s="151">
        <v>0.01</v>
      </c>
      <c r="L21" s="145" t="str">
        <f t="shared" si="0"/>
        <v>120Z</v>
      </c>
      <c r="M21" s="146" t="str">
        <f t="shared" si="1"/>
        <v>SEPT. NB VENTE NEUF BMW AUTO</v>
      </c>
      <c r="N21" s="147">
        <f>+IF(OR($Q21=Parametres!$G$2,$Q21=Parametres!$G$3),I21,C21)</f>
        <v>0.01</v>
      </c>
      <c r="O21" s="147">
        <f>+IF(OR($Q21=Parametres!$G$2,$Q21=Parametres!$G$3),J21,D21)</f>
        <v>0</v>
      </c>
      <c r="P21" s="147">
        <f>+IF(OR($Q21=Parametres!$G$2,$Q21=Parametres!$G$3),K21,E21)</f>
        <v>0.01</v>
      </c>
      <c r="Q21" s="146" t="str">
        <f t="shared" ref="Q21:S21" si="21">+F21</f>
        <v>1-Mémo</v>
      </c>
      <c r="R21" s="145" t="str">
        <f t="shared" si="21"/>
        <v>120</v>
      </c>
      <c r="S21" s="146">
        <f t="shared" si="21"/>
        <v>0</v>
      </c>
      <c r="T21" s="149" t="str">
        <f>+VLOOKUP($L21,Data_Validation!$A:$D,1,0)</f>
        <v>120Z</v>
      </c>
      <c r="U21" s="150" t="str">
        <f>+VLOOKUP($L21,Data_Validation!$A:$D,3,0)</f>
        <v>Autres</v>
      </c>
      <c r="V21" s="150">
        <f>+VLOOKUP($L21,Data_Validation!$A:$D,4,0)</f>
        <v>0</v>
      </c>
      <c r="W21" s="150">
        <f>+VLOOKUP($L21,Data_Validation!$A:$E,5,0)</f>
        <v>0</v>
      </c>
      <c r="X21" s="150">
        <f>+VLOOKUP($L21,Data_Validation!$A:$F,6,0)</f>
        <v>0</v>
      </c>
    </row>
    <row r="22" spans="1:24" ht="15" customHeight="1">
      <c r="A22" s="141" t="s">
        <v>568</v>
      </c>
      <c r="B22" s="141" t="s">
        <v>569</v>
      </c>
      <c r="C22" s="143"/>
      <c r="D22" s="143"/>
      <c r="E22" s="143"/>
      <c r="F22" s="141" t="s">
        <v>10</v>
      </c>
      <c r="G22" s="141" t="s">
        <v>475</v>
      </c>
      <c r="H22" s="143"/>
      <c r="I22" s="142">
        <v>0.06</v>
      </c>
      <c r="J22" s="142">
        <v>0</v>
      </c>
      <c r="K22" s="142">
        <v>0.06</v>
      </c>
      <c r="L22" s="145" t="str">
        <f t="shared" si="0"/>
        <v>121</v>
      </c>
      <c r="M22" s="146" t="str">
        <f t="shared" si="1"/>
        <v>OCT. NB VENTE NEUF BMW AUTO</v>
      </c>
      <c r="N22" s="147">
        <f>+IF(OR($Q22=Parametres!$G$2,$Q22=Parametres!$G$3),I22,C22)</f>
        <v>0.06</v>
      </c>
      <c r="O22" s="148">
        <f>+IF(OR($Q22=Parametres!$G$2,$Q22=Parametres!$G$3),J22,D22)</f>
        <v>0</v>
      </c>
      <c r="P22" s="147">
        <f>+IF(OR($Q22=Parametres!$G$2,$Q22=Parametres!$G$3),K22,E22)</f>
        <v>0.06</v>
      </c>
      <c r="Q22" s="146" t="str">
        <f t="shared" ref="Q22:S22" si="22">+F22</f>
        <v>1-Mémo</v>
      </c>
      <c r="R22" s="145" t="str">
        <f t="shared" si="22"/>
        <v>120</v>
      </c>
      <c r="S22" s="146">
        <f t="shared" si="22"/>
        <v>0</v>
      </c>
      <c r="T22" s="149" t="str">
        <f>+VLOOKUP($L22,Data_Validation!$A:$D,1,0)</f>
        <v>121</v>
      </c>
      <c r="U22" s="150" t="str">
        <f>+VLOOKUP($L22,Data_Validation!$A:$D,3,0)</f>
        <v>Autres</v>
      </c>
      <c r="V22" s="150">
        <f>+VLOOKUP($L22,Data_Validation!$A:$D,4,0)</f>
        <v>0</v>
      </c>
      <c r="W22" s="150">
        <f>+VLOOKUP($L22,Data_Validation!$A:$E,5,0)</f>
        <v>0</v>
      </c>
      <c r="X22" s="150">
        <f>+VLOOKUP($L22,Data_Validation!$A:$F,6,0)</f>
        <v>0</v>
      </c>
    </row>
    <row r="23" spans="1:24" ht="15" customHeight="1">
      <c r="A23" s="141" t="s">
        <v>572</v>
      </c>
      <c r="B23" s="141" t="s">
        <v>573</v>
      </c>
      <c r="C23" s="142"/>
      <c r="D23" s="142"/>
      <c r="E23" s="142"/>
      <c r="F23" s="141" t="s">
        <v>10</v>
      </c>
      <c r="G23" s="141" t="s">
        <v>475</v>
      </c>
      <c r="H23" s="143"/>
      <c r="I23" s="151">
        <v>0.03</v>
      </c>
      <c r="J23" s="151">
        <v>0</v>
      </c>
      <c r="K23" s="151">
        <v>0.03</v>
      </c>
      <c r="L23" s="145" t="str">
        <f t="shared" si="0"/>
        <v>121A</v>
      </c>
      <c r="M23" s="146" t="str">
        <f t="shared" si="1"/>
        <v>NOV. NB VENTE NEUF BMW AUTO</v>
      </c>
      <c r="N23" s="147">
        <f>+IF(OR($Q23=Parametres!$G$2,$Q23=Parametres!$G$3),I23,C23)</f>
        <v>0.03</v>
      </c>
      <c r="O23" s="148">
        <f>+IF(OR($Q23=Parametres!$G$2,$Q23=Parametres!$G$3),J23,D23)</f>
        <v>0</v>
      </c>
      <c r="P23" s="147">
        <f>+IF(OR($Q23=Parametres!$G$2,$Q23=Parametres!$G$3),K23,E23)</f>
        <v>0.03</v>
      </c>
      <c r="Q23" s="146" t="str">
        <f t="shared" ref="Q23:S23" si="23">+F23</f>
        <v>1-Mémo</v>
      </c>
      <c r="R23" s="145" t="str">
        <f t="shared" si="23"/>
        <v>120</v>
      </c>
      <c r="S23" s="146">
        <f t="shared" si="23"/>
        <v>0</v>
      </c>
      <c r="T23" s="149" t="str">
        <f>+VLOOKUP($L23,Data_Validation!$A:$D,1,0)</f>
        <v>121A</v>
      </c>
      <c r="U23" s="150" t="str">
        <f>+VLOOKUP($L23,Data_Validation!$A:$D,3,0)</f>
        <v>Autres</v>
      </c>
      <c r="V23" s="150">
        <f>+VLOOKUP($L23,Data_Validation!$A:$D,4,0)</f>
        <v>0</v>
      </c>
      <c r="W23" s="150">
        <f>+VLOOKUP($L23,Data_Validation!$A:$E,5,0)</f>
        <v>0</v>
      </c>
      <c r="X23" s="150">
        <f>+VLOOKUP($L23,Data_Validation!$A:$F,6,0)</f>
        <v>0</v>
      </c>
    </row>
    <row r="24" spans="1:24" ht="15" customHeight="1">
      <c r="A24" s="141" t="s">
        <v>576</v>
      </c>
      <c r="B24" s="141" t="s">
        <v>577</v>
      </c>
      <c r="C24" s="142"/>
      <c r="D24" s="142"/>
      <c r="E24" s="142"/>
      <c r="F24" s="141" t="s">
        <v>10</v>
      </c>
      <c r="G24" s="141" t="s">
        <v>475</v>
      </c>
      <c r="H24" s="143"/>
      <c r="I24" s="143">
        <v>0</v>
      </c>
      <c r="J24" s="143">
        <v>0.05</v>
      </c>
      <c r="K24" s="143">
        <v>0.05</v>
      </c>
      <c r="L24" s="145" t="str">
        <f t="shared" si="0"/>
        <v>121B</v>
      </c>
      <c r="M24" s="146" t="str">
        <f t="shared" si="1"/>
        <v>DEC. NB VENTE NEUF BMW AUTO</v>
      </c>
      <c r="N24" s="147">
        <f>+IF(OR($Q24=Parametres!$G$2,$Q24=Parametres!$G$3),I24,C24)</f>
        <v>0</v>
      </c>
      <c r="O24" s="148">
        <f>+IF(OR($Q24=Parametres!$G$2,$Q24=Parametres!$G$3),J24,D24)</f>
        <v>0.05</v>
      </c>
      <c r="P24" s="147">
        <f>+IF(OR($Q24=Parametres!$G$2,$Q24=Parametres!$G$3),K24,E24)</f>
        <v>0.05</v>
      </c>
      <c r="Q24" s="146" t="str">
        <f t="shared" ref="Q24:S24" si="24">+F24</f>
        <v>1-Mémo</v>
      </c>
      <c r="R24" s="145" t="str">
        <f t="shared" si="24"/>
        <v>120</v>
      </c>
      <c r="S24" s="146">
        <f t="shared" si="24"/>
        <v>0</v>
      </c>
      <c r="T24" s="150" t="e">
        <f>+VLOOKUP($L24,Data_Validation!$A:$D,1,0)</f>
        <v>#N/A</v>
      </c>
      <c r="U24" s="150" t="e">
        <f>+VLOOKUP($L24,Data_Validation!$A:$D,3,0)</f>
        <v>#N/A</v>
      </c>
      <c r="V24" s="150" t="e">
        <f>+VLOOKUP($L24,Data_Validation!$A:$D,4,0)</f>
        <v>#N/A</v>
      </c>
      <c r="W24" s="150" t="e">
        <f>+VLOOKUP($L24,Data_Validation!$A:$E,5,0)</f>
        <v>#N/A</v>
      </c>
      <c r="X24" s="150" t="e">
        <f>+VLOOKUP($L24,Data_Validation!$A:$F,6,0)</f>
        <v>#N/A</v>
      </c>
    </row>
    <row r="25" spans="1:24" ht="15" customHeight="1">
      <c r="A25" s="141" t="s">
        <v>580</v>
      </c>
      <c r="B25" s="141" t="s">
        <v>581</v>
      </c>
      <c r="C25" s="142"/>
      <c r="D25" s="142"/>
      <c r="E25" s="142"/>
      <c r="F25" s="141" t="s">
        <v>10</v>
      </c>
      <c r="G25" s="141" t="s">
        <v>536</v>
      </c>
      <c r="H25" s="143"/>
      <c r="I25" s="151">
        <v>7.0000000000000007E-2</v>
      </c>
      <c r="J25" s="151">
        <v>0</v>
      </c>
      <c r="K25" s="151">
        <v>7.0000000000000007E-2</v>
      </c>
      <c r="L25" s="145" t="str">
        <f t="shared" si="0"/>
        <v>121E</v>
      </c>
      <c r="M25" s="146" t="str">
        <f t="shared" si="1"/>
        <v>OCT. NB VENTE NEUF BMW CAMION</v>
      </c>
      <c r="N25" s="147">
        <f>+IF(OR($Q25=Parametres!$G$2,$Q25=Parametres!$G$3),I25,C25)</f>
        <v>7.0000000000000007E-2</v>
      </c>
      <c r="O25" s="148">
        <f>+IF(OR($Q25=Parametres!$G$2,$Q25=Parametres!$G$3),J25,D25)</f>
        <v>0</v>
      </c>
      <c r="P25" s="147">
        <f>+IF(OR($Q25=Parametres!$G$2,$Q25=Parametres!$G$3),K25,E25)</f>
        <v>7.0000000000000007E-2</v>
      </c>
      <c r="Q25" s="146" t="str">
        <f t="shared" ref="Q25:S25" si="25">+F25</f>
        <v>1-Mémo</v>
      </c>
      <c r="R25" s="145" t="str">
        <f t="shared" si="25"/>
        <v>126</v>
      </c>
      <c r="S25" s="146">
        <f t="shared" si="25"/>
        <v>0</v>
      </c>
      <c r="T25" s="165" t="str">
        <f>+VLOOKUP($L25,Data_Validation!$A:$D,1,0)</f>
        <v>121E</v>
      </c>
      <c r="U25" s="150" t="str">
        <f>+VLOOKUP($L25,Data_Validation!$A:$D,3,0)</f>
        <v>Autres</v>
      </c>
      <c r="V25" s="150">
        <f>+VLOOKUP($L25,Data_Validation!$A:$D,4,0)</f>
        <v>0</v>
      </c>
      <c r="W25" s="150">
        <f>+VLOOKUP($L25,Data_Validation!$A:$E,5,0)</f>
        <v>0</v>
      </c>
      <c r="X25" s="150">
        <f>+VLOOKUP($L25,Data_Validation!$A:$F,6,0)</f>
        <v>0</v>
      </c>
    </row>
    <row r="26" spans="1:24" ht="15.75" customHeight="1">
      <c r="A26" s="141" t="s">
        <v>584</v>
      </c>
      <c r="B26" s="141" t="s">
        <v>585</v>
      </c>
      <c r="C26" s="142"/>
      <c r="D26" s="142"/>
      <c r="E26" s="142"/>
      <c r="F26" s="141" t="s">
        <v>10</v>
      </c>
      <c r="G26" s="141" t="s">
        <v>536</v>
      </c>
      <c r="H26" s="143"/>
      <c r="I26" s="151">
        <v>7.0000000000000007E-2</v>
      </c>
      <c r="J26" s="151">
        <v>0</v>
      </c>
      <c r="K26" s="151">
        <v>7.0000000000000007E-2</v>
      </c>
      <c r="L26" s="145" t="str">
        <f t="shared" si="0"/>
        <v>121H</v>
      </c>
      <c r="M26" s="146" t="str">
        <f t="shared" si="1"/>
        <v>NOV. NB VENTE NEUF BMW CAMION</v>
      </c>
      <c r="N26" s="147">
        <f>+IF(OR($Q26=Parametres!$G$2,$Q26=Parametres!$G$3),I26,C26)</f>
        <v>7.0000000000000007E-2</v>
      </c>
      <c r="O26" s="148">
        <f>+IF(OR($Q26=Parametres!$G$2,$Q26=Parametres!$G$3),J26,D26)</f>
        <v>0</v>
      </c>
      <c r="P26" s="147">
        <f>+IF(OR($Q26=Parametres!$G$2,$Q26=Parametres!$G$3),K26,E26)</f>
        <v>7.0000000000000007E-2</v>
      </c>
      <c r="Q26" s="146" t="str">
        <f t="shared" ref="Q26:S26" si="26">+F26</f>
        <v>1-Mémo</v>
      </c>
      <c r="R26" s="145" t="str">
        <f t="shared" si="26"/>
        <v>126</v>
      </c>
      <c r="S26" s="146">
        <f t="shared" si="26"/>
        <v>0</v>
      </c>
      <c r="T26" s="150" t="str">
        <f>+VLOOKUP($L26,Data_Validation!$A:$D,1,0)</f>
        <v>121H</v>
      </c>
      <c r="U26" s="150" t="str">
        <f>+VLOOKUP($L26,Data_Validation!$A:$D,3,0)</f>
        <v>Autres</v>
      </c>
      <c r="V26" s="150">
        <f>+VLOOKUP($L26,Data_Validation!$A:$D,4,0)</f>
        <v>0</v>
      </c>
      <c r="W26" s="150">
        <f>+VLOOKUP($L26,Data_Validation!$A:$E,5,0)</f>
        <v>0</v>
      </c>
      <c r="X26" s="150">
        <f>+VLOOKUP($L26,Data_Validation!$A:$F,6,0)</f>
        <v>0</v>
      </c>
    </row>
    <row r="27" spans="1:24" ht="15" customHeight="1">
      <c r="A27" s="141" t="s">
        <v>589</v>
      </c>
      <c r="B27" s="141" t="s">
        <v>590</v>
      </c>
      <c r="C27" s="142"/>
      <c r="D27" s="142"/>
      <c r="E27" s="142"/>
      <c r="F27" s="141" t="s">
        <v>10</v>
      </c>
      <c r="G27" s="141" t="s">
        <v>536</v>
      </c>
      <c r="H27" s="143"/>
      <c r="I27" s="151">
        <v>0</v>
      </c>
      <c r="J27" s="151">
        <v>0.08</v>
      </c>
      <c r="K27" s="151">
        <v>0.08</v>
      </c>
      <c r="L27" s="145" t="str">
        <f t="shared" si="0"/>
        <v>121Z</v>
      </c>
      <c r="M27" s="146" t="str">
        <f t="shared" si="1"/>
        <v>DEC. NB VENTE NEUF BMW CAMION</v>
      </c>
      <c r="N27" s="147">
        <f>+IF(OR($Q27=Parametres!$G$2,$Q27=Parametres!$G$3),I27,C27)</f>
        <v>0</v>
      </c>
      <c r="O27" s="148">
        <f>+IF(OR($Q27=Parametres!$G$2,$Q27=Parametres!$G$3),J27,D27)</f>
        <v>0.08</v>
      </c>
      <c r="P27" s="147">
        <f>+IF(OR($Q27=Parametres!$G$2,$Q27=Parametres!$G$3),K27,E27)</f>
        <v>0.08</v>
      </c>
      <c r="Q27" s="146" t="str">
        <f t="shared" ref="Q27:S27" si="27">+F27</f>
        <v>1-Mémo</v>
      </c>
      <c r="R27" s="145" t="str">
        <f t="shared" si="27"/>
        <v>126</v>
      </c>
      <c r="S27" s="146">
        <f t="shared" si="27"/>
        <v>0</v>
      </c>
      <c r="T27" s="150" t="e">
        <f>+VLOOKUP($L27,Data_Validation!$A:$D,1,0)</f>
        <v>#N/A</v>
      </c>
      <c r="U27" s="150" t="e">
        <f>+VLOOKUP($L27,Data_Validation!$A:$D,3,0)</f>
        <v>#N/A</v>
      </c>
      <c r="V27" s="150" t="e">
        <f>+VLOOKUP($L27,Data_Validation!$A:$D,4,0)</f>
        <v>#N/A</v>
      </c>
      <c r="W27" s="150" t="e">
        <f>+VLOOKUP($L27,Data_Validation!$A:$E,5,0)</f>
        <v>#N/A</v>
      </c>
      <c r="X27" s="150" t="e">
        <f>+VLOOKUP($L27,Data_Validation!$A:$F,6,0)</f>
        <v>#N/A</v>
      </c>
    </row>
    <row r="28" spans="1:24" ht="15" customHeight="1">
      <c r="A28" s="141" t="s">
        <v>502</v>
      </c>
      <c r="B28" s="141" t="s">
        <v>503</v>
      </c>
      <c r="C28" s="151"/>
      <c r="D28" s="151"/>
      <c r="E28" s="151"/>
      <c r="F28" s="141" t="s">
        <v>10</v>
      </c>
      <c r="G28" s="141" t="s">
        <v>499</v>
      </c>
      <c r="H28" s="143"/>
      <c r="I28" s="151">
        <v>0.04</v>
      </c>
      <c r="J28" s="151">
        <v>0</v>
      </c>
      <c r="K28" s="151">
        <v>0.04</v>
      </c>
      <c r="L28" s="145" t="str">
        <f t="shared" si="0"/>
        <v>122C</v>
      </c>
      <c r="M28" s="146" t="str">
        <f t="shared" si="1"/>
        <v>MARS NB VENTE NEUF BMW I</v>
      </c>
      <c r="N28" s="147">
        <f>+IF(OR($Q28=Parametres!$G$2,$Q28=Parametres!$G$3),I28,C28)</f>
        <v>0.04</v>
      </c>
      <c r="O28" s="148">
        <f>+IF(OR($Q28=Parametres!$G$2,$Q28=Parametres!$G$3),J28,D28)</f>
        <v>0</v>
      </c>
      <c r="P28" s="147">
        <f>+IF(OR($Q28=Parametres!$G$2,$Q28=Parametres!$G$3),K28,E28)</f>
        <v>0.04</v>
      </c>
      <c r="Q28" s="146" t="str">
        <f t="shared" ref="Q28:S28" si="28">+F28</f>
        <v>1-Mémo</v>
      </c>
      <c r="R28" s="145" t="str">
        <f t="shared" si="28"/>
        <v>122</v>
      </c>
      <c r="S28" s="146">
        <f t="shared" si="28"/>
        <v>0</v>
      </c>
      <c r="T28" s="149" t="str">
        <f>+VLOOKUP($L28,Data_Validation!$A:$D,1,0)</f>
        <v>122C</v>
      </c>
      <c r="U28" s="150" t="str">
        <f>+VLOOKUP($L28,Data_Validation!$A:$D,3,0)</f>
        <v>Autres</v>
      </c>
      <c r="V28" s="150">
        <f>+VLOOKUP($L28,Data_Validation!$A:$D,4,0)</f>
        <v>0</v>
      </c>
      <c r="W28" s="150">
        <f>+VLOOKUP($L28,Data_Validation!$A:$E,5,0)</f>
        <v>0</v>
      </c>
      <c r="X28" s="150">
        <f>+VLOOKUP($L28,Data_Validation!$A:$F,6,0)</f>
        <v>0</v>
      </c>
    </row>
    <row r="29" spans="1:24" ht="15" customHeight="1">
      <c r="A29" s="141" t="s">
        <v>595</v>
      </c>
      <c r="B29" s="141" t="s">
        <v>596</v>
      </c>
      <c r="C29" s="143"/>
      <c r="D29" s="143"/>
      <c r="E29" s="143"/>
      <c r="F29" s="141" t="s">
        <v>10</v>
      </c>
      <c r="G29" s="141" t="s">
        <v>499</v>
      </c>
      <c r="H29" s="143"/>
      <c r="I29" s="142">
        <v>0.02</v>
      </c>
      <c r="J29" s="142">
        <v>0</v>
      </c>
      <c r="K29" s="142">
        <v>0.02</v>
      </c>
      <c r="L29" s="145" t="str">
        <f t="shared" si="0"/>
        <v>122D</v>
      </c>
      <c r="M29" s="146" t="str">
        <f t="shared" si="1"/>
        <v>AVRIL NB VENTE NEUF BMW I</v>
      </c>
      <c r="N29" s="147">
        <f>+IF(OR($Q29=Parametres!$G$2,$Q29=Parametres!$G$3),I29,C29)</f>
        <v>0.02</v>
      </c>
      <c r="O29" s="148">
        <f>+IF(OR($Q29=Parametres!$G$2,$Q29=Parametres!$G$3),J29,D29)</f>
        <v>0</v>
      </c>
      <c r="P29" s="147">
        <f>+IF(OR($Q29=Parametres!$G$2,$Q29=Parametres!$G$3),K29,E29)</f>
        <v>0.02</v>
      </c>
      <c r="Q29" s="146" t="str">
        <f t="shared" ref="Q29:S29" si="29">+F29</f>
        <v>1-Mémo</v>
      </c>
      <c r="R29" s="145" t="str">
        <f t="shared" si="29"/>
        <v>122</v>
      </c>
      <c r="S29" s="146">
        <f t="shared" si="29"/>
        <v>0</v>
      </c>
      <c r="T29" s="149" t="str">
        <f>+VLOOKUP($L29,Data_Validation!$A:$D,1,0)</f>
        <v>122D</v>
      </c>
      <c r="U29" s="150" t="str">
        <f>+VLOOKUP($L29,Data_Validation!$A:$D,3,0)</f>
        <v>Autres</v>
      </c>
      <c r="V29" s="150">
        <f>+VLOOKUP($L29,Data_Validation!$A:$D,4,0)</f>
        <v>0</v>
      </c>
      <c r="W29" s="150">
        <f>+VLOOKUP($L29,Data_Validation!$A:$E,5,0)</f>
        <v>0</v>
      </c>
      <c r="X29" s="150">
        <f>+VLOOKUP($L29,Data_Validation!$A:$F,6,0)</f>
        <v>0</v>
      </c>
    </row>
    <row r="30" spans="1:24" ht="15" customHeight="1">
      <c r="A30" s="141" t="s">
        <v>504</v>
      </c>
      <c r="B30" s="141" t="s">
        <v>505</v>
      </c>
      <c r="C30" s="143"/>
      <c r="D30" s="143"/>
      <c r="E30" s="143"/>
      <c r="F30" s="141" t="s">
        <v>10</v>
      </c>
      <c r="G30" s="141" t="s">
        <v>499</v>
      </c>
      <c r="H30" s="143"/>
      <c r="I30" s="142">
        <v>0.01</v>
      </c>
      <c r="J30" s="142">
        <v>0</v>
      </c>
      <c r="K30" s="142">
        <v>0.01</v>
      </c>
      <c r="L30" s="145" t="str">
        <f t="shared" si="0"/>
        <v>122E</v>
      </c>
      <c r="M30" s="146" t="str">
        <f t="shared" si="1"/>
        <v>MAI NB VENTE NEUF BMW I</v>
      </c>
      <c r="N30" s="147">
        <f>+IF(OR($Q30=Parametres!$G$2,$Q30=Parametres!$G$3),I30,C30)</f>
        <v>0.01</v>
      </c>
      <c r="O30" s="148">
        <f>+IF(OR($Q30=Parametres!$G$2,$Q30=Parametres!$G$3),J30,D30)</f>
        <v>0</v>
      </c>
      <c r="P30" s="147">
        <f>+IF(OR($Q30=Parametres!$G$2,$Q30=Parametres!$G$3),K30,E30)</f>
        <v>0.01</v>
      </c>
      <c r="Q30" s="146" t="str">
        <f t="shared" ref="Q30:S30" si="30">+F30</f>
        <v>1-Mémo</v>
      </c>
      <c r="R30" s="145" t="str">
        <f t="shared" si="30"/>
        <v>122</v>
      </c>
      <c r="S30" s="146">
        <f t="shared" si="30"/>
        <v>0</v>
      </c>
      <c r="T30" s="150" t="str">
        <f>+VLOOKUP($L30,Data_Validation!$A:$D,1,0)</f>
        <v>122E</v>
      </c>
      <c r="U30" s="150" t="str">
        <f>+VLOOKUP($L30,Data_Validation!$A:$D,3,0)</f>
        <v>Autres</v>
      </c>
      <c r="V30" s="150">
        <f>+VLOOKUP($L30,Data_Validation!$A:$D,4,0)</f>
        <v>0</v>
      </c>
      <c r="W30" s="150">
        <f>+VLOOKUP($L30,Data_Validation!$A:$E,5,0)</f>
        <v>0</v>
      </c>
      <c r="X30" s="150">
        <f>+VLOOKUP($L30,Data_Validation!$A:$F,6,0)</f>
        <v>0</v>
      </c>
    </row>
    <row r="31" spans="1:24" ht="15" customHeight="1">
      <c r="A31" s="141" t="s">
        <v>506</v>
      </c>
      <c r="B31" s="141" t="s">
        <v>507</v>
      </c>
      <c r="C31" s="142"/>
      <c r="D31" s="142"/>
      <c r="E31" s="142"/>
      <c r="F31" s="141" t="s">
        <v>10</v>
      </c>
      <c r="G31" s="141" t="s">
        <v>499</v>
      </c>
      <c r="H31" s="143"/>
      <c r="I31" s="151">
        <v>0.05</v>
      </c>
      <c r="J31" s="151">
        <v>0</v>
      </c>
      <c r="K31" s="151">
        <v>0.05</v>
      </c>
      <c r="L31" s="145" t="str">
        <f t="shared" si="0"/>
        <v>122F</v>
      </c>
      <c r="M31" s="146" t="str">
        <f t="shared" si="1"/>
        <v>JUIN NB VENTE NEUF BMW I</v>
      </c>
      <c r="N31" s="147">
        <f>+IF(OR($Q31=Parametres!$G$2,$Q31=Parametres!$G$3),I31,C31)</f>
        <v>0.05</v>
      </c>
      <c r="O31" s="147">
        <f>+IF(OR($Q31=Parametres!$G$2,$Q31=Parametres!$G$3),J31,D31)</f>
        <v>0</v>
      </c>
      <c r="P31" s="147">
        <f>+IF(OR($Q31=Parametres!$G$2,$Q31=Parametres!$G$3),K31,E31)</f>
        <v>0.05</v>
      </c>
      <c r="Q31" s="146" t="str">
        <f t="shared" ref="Q31:S31" si="31">+F31</f>
        <v>1-Mémo</v>
      </c>
      <c r="R31" s="145" t="str">
        <f t="shared" si="31"/>
        <v>122</v>
      </c>
      <c r="S31" s="146">
        <f t="shared" si="31"/>
        <v>0</v>
      </c>
      <c r="T31" s="165" t="str">
        <f>+VLOOKUP($L31,Data_Validation!$A:$D,1,0)</f>
        <v>122F</v>
      </c>
      <c r="U31" s="150" t="str">
        <f>+VLOOKUP($L31,Data_Validation!$A:$D,3,0)</f>
        <v>Autres</v>
      </c>
      <c r="V31" s="150">
        <f>+VLOOKUP($L31,Data_Validation!$A:$D,4,0)</f>
        <v>0</v>
      </c>
      <c r="W31" s="150">
        <f>+VLOOKUP($L31,Data_Validation!$A:$E,5,0)</f>
        <v>0</v>
      </c>
      <c r="X31" s="150">
        <f>+VLOOKUP($L31,Data_Validation!$A:$F,6,0)</f>
        <v>0</v>
      </c>
    </row>
    <row r="32" spans="1:24" ht="15" customHeight="1">
      <c r="A32" s="141" t="s">
        <v>603</v>
      </c>
      <c r="B32" s="141" t="s">
        <v>604</v>
      </c>
      <c r="C32" s="142"/>
      <c r="D32" s="142"/>
      <c r="E32" s="142"/>
      <c r="F32" s="141" t="s">
        <v>10</v>
      </c>
      <c r="G32" s="141" t="s">
        <v>499</v>
      </c>
      <c r="H32" s="143"/>
      <c r="I32" s="151">
        <v>0.02</v>
      </c>
      <c r="J32" s="151">
        <v>0</v>
      </c>
      <c r="K32" s="151">
        <v>0.02</v>
      </c>
      <c r="L32" s="145" t="str">
        <f t="shared" si="0"/>
        <v>122G</v>
      </c>
      <c r="M32" s="146" t="str">
        <f t="shared" si="1"/>
        <v>JUIL. NB VENTE NEUF BMW I</v>
      </c>
      <c r="N32" s="147">
        <f>+IF(OR($Q32=Parametres!$G$2,$Q32=Parametres!$G$3),I32,C32)</f>
        <v>0.02</v>
      </c>
      <c r="O32" s="148">
        <f>+IF(OR($Q32=Parametres!$G$2,$Q32=Parametres!$G$3),J32,D32)</f>
        <v>0</v>
      </c>
      <c r="P32" s="147">
        <f>+IF(OR($Q32=Parametres!$G$2,$Q32=Parametres!$G$3),K32,E32)</f>
        <v>0.02</v>
      </c>
      <c r="Q32" s="146" t="str">
        <f t="shared" ref="Q32:S32" si="32">+F32</f>
        <v>1-Mémo</v>
      </c>
      <c r="R32" s="145" t="str">
        <f t="shared" si="32"/>
        <v>122</v>
      </c>
      <c r="S32" s="146">
        <f t="shared" si="32"/>
        <v>0</v>
      </c>
      <c r="T32" s="165" t="str">
        <f>+VLOOKUP($L32,Data_Validation!$A:$D,1,0)</f>
        <v>122G</v>
      </c>
      <c r="U32" s="150">
        <f>+VLOOKUP($L32,Data_Validation!$A:$D,3,0)</f>
        <v>0</v>
      </c>
      <c r="V32" s="150">
        <f>+VLOOKUP($L32,Data_Validation!$A:$D,4,0)</f>
        <v>0</v>
      </c>
      <c r="W32" s="150">
        <f>+VLOOKUP($L32,Data_Validation!$A:$E,5,0)</f>
        <v>0</v>
      </c>
      <c r="X32" s="150">
        <f>+VLOOKUP($L32,Data_Validation!$A:$F,6,0)</f>
        <v>0</v>
      </c>
    </row>
    <row r="33" spans="1:24" ht="15" customHeight="1">
      <c r="A33" s="141" t="s">
        <v>508</v>
      </c>
      <c r="B33" s="141" t="s">
        <v>509</v>
      </c>
      <c r="C33" s="142"/>
      <c r="D33" s="142"/>
      <c r="E33" s="142"/>
      <c r="F33" s="141" t="s">
        <v>10</v>
      </c>
      <c r="G33" s="141" t="s">
        <v>499</v>
      </c>
      <c r="H33" s="143"/>
      <c r="I33" s="151">
        <v>0.03</v>
      </c>
      <c r="J33" s="151">
        <v>0</v>
      </c>
      <c r="K33" s="151">
        <v>0.03</v>
      </c>
      <c r="L33" s="145" t="str">
        <f t="shared" si="0"/>
        <v>122H</v>
      </c>
      <c r="M33" s="146" t="str">
        <f t="shared" si="1"/>
        <v>AOUT NB VENTE NEUF BMW I</v>
      </c>
      <c r="N33" s="147">
        <f>+IF(OR($Q33=Parametres!$G$2,$Q33=Parametres!$G$3),I33,C33)</f>
        <v>0.03</v>
      </c>
      <c r="O33" s="148">
        <f>+IF(OR($Q33=Parametres!$G$2,$Q33=Parametres!$G$3),J33,D33)</f>
        <v>0</v>
      </c>
      <c r="P33" s="147">
        <f>+IF(OR($Q33=Parametres!$G$2,$Q33=Parametres!$G$3),K33,E33)</f>
        <v>0.03</v>
      </c>
      <c r="Q33" s="146" t="str">
        <f t="shared" ref="Q33:S33" si="33">+F33</f>
        <v>1-Mémo</v>
      </c>
      <c r="R33" s="145" t="str">
        <f t="shared" si="33"/>
        <v>122</v>
      </c>
      <c r="S33" s="146">
        <f t="shared" si="33"/>
        <v>0</v>
      </c>
      <c r="T33" s="150" t="str">
        <f>+VLOOKUP($L33,Data_Validation!$A:$D,1,0)</f>
        <v>122H</v>
      </c>
      <c r="U33" s="150" t="str">
        <f>+VLOOKUP($L33,Data_Validation!$A:$D,3,0)</f>
        <v>Autres</v>
      </c>
      <c r="V33" s="150">
        <f>+VLOOKUP($L33,Data_Validation!$A:$D,4,0)</f>
        <v>0</v>
      </c>
      <c r="W33" s="150">
        <f>+VLOOKUP($L33,Data_Validation!$A:$E,5,0)</f>
        <v>0</v>
      </c>
      <c r="X33" s="150">
        <f>+VLOOKUP($L33,Data_Validation!$A:$F,6,0)</f>
        <v>0</v>
      </c>
    </row>
    <row r="34" spans="1:24" ht="15.75" customHeight="1">
      <c r="A34" s="141" t="s">
        <v>510</v>
      </c>
      <c r="B34" s="141" t="s">
        <v>511</v>
      </c>
      <c r="C34" s="142"/>
      <c r="D34" s="142"/>
      <c r="E34" s="142"/>
      <c r="F34" s="141" t="s">
        <v>10</v>
      </c>
      <c r="G34" s="141" t="s">
        <v>499</v>
      </c>
      <c r="H34" s="143"/>
      <c r="I34" s="151">
        <v>0.06</v>
      </c>
      <c r="J34" s="151">
        <v>0</v>
      </c>
      <c r="K34" s="151">
        <v>0.06</v>
      </c>
      <c r="L34" s="145" t="str">
        <f t="shared" si="0"/>
        <v>122Z</v>
      </c>
      <c r="M34" s="146" t="str">
        <f t="shared" si="1"/>
        <v>SEPT. NB VENTE NEUF BMW I</v>
      </c>
      <c r="N34" s="147">
        <f>+IF(OR($Q34=Parametres!$G$2,$Q34=Parametres!$G$3),I34,C34)</f>
        <v>0.06</v>
      </c>
      <c r="O34" s="148">
        <f>+IF(OR($Q34=Parametres!$G$2,$Q34=Parametres!$G$3),J34,D34)</f>
        <v>0</v>
      </c>
      <c r="P34" s="147">
        <f>+IF(OR($Q34=Parametres!$G$2,$Q34=Parametres!$G$3),K34,E34)</f>
        <v>0.06</v>
      </c>
      <c r="Q34" s="146" t="str">
        <f t="shared" ref="Q34:S34" si="34">+F34</f>
        <v>1-Mémo</v>
      </c>
      <c r="R34" s="145" t="str">
        <f t="shared" si="34"/>
        <v>122</v>
      </c>
      <c r="S34" s="146">
        <f t="shared" si="34"/>
        <v>0</v>
      </c>
      <c r="T34" s="150" t="str">
        <f>+VLOOKUP($L34,Data_Validation!$A:$D,1,0)</f>
        <v>122Z</v>
      </c>
      <c r="U34" s="150" t="str">
        <f>+VLOOKUP($L34,Data_Validation!$A:$D,3,0)</f>
        <v>Autres</v>
      </c>
      <c r="V34" s="150">
        <f>+VLOOKUP($L34,Data_Validation!$A:$D,4,0)</f>
        <v>0</v>
      </c>
      <c r="W34" s="150">
        <f>+VLOOKUP($L34,Data_Validation!$A:$E,5,0)</f>
        <v>0</v>
      </c>
      <c r="X34" s="150">
        <f>+VLOOKUP($L34,Data_Validation!$A:$F,6,0)</f>
        <v>0</v>
      </c>
    </row>
    <row r="35" spans="1:24" ht="15" customHeight="1">
      <c r="A35" s="141" t="s">
        <v>611</v>
      </c>
      <c r="B35" s="141" t="s">
        <v>612</v>
      </c>
      <c r="C35" s="142"/>
      <c r="D35" s="142"/>
      <c r="E35" s="142"/>
      <c r="F35" s="141" t="s">
        <v>10</v>
      </c>
      <c r="G35" s="141" t="s">
        <v>499</v>
      </c>
      <c r="H35" s="143"/>
      <c r="I35" s="151">
        <v>7.0000000000000007E-2</v>
      </c>
      <c r="J35" s="151">
        <v>0</v>
      </c>
      <c r="K35" s="151">
        <v>7.0000000000000007E-2</v>
      </c>
      <c r="L35" s="145" t="str">
        <f t="shared" si="0"/>
        <v>123</v>
      </c>
      <c r="M35" s="146" t="str">
        <f t="shared" si="1"/>
        <v>OCT. NB VENTE NEUF BMW I</v>
      </c>
      <c r="N35" s="147">
        <f>+IF(OR($Q35=Parametres!$G$2,$Q35=Parametres!$G$3),I35,C35)</f>
        <v>7.0000000000000007E-2</v>
      </c>
      <c r="O35" s="147">
        <f>+IF(OR($Q35=Parametres!$G$2,$Q35=Parametres!$G$3),J35,D35)</f>
        <v>0</v>
      </c>
      <c r="P35" s="147">
        <f>+IF(OR($Q35=Parametres!$G$2,$Q35=Parametres!$G$3),K35,E35)</f>
        <v>7.0000000000000007E-2</v>
      </c>
      <c r="Q35" s="146" t="str">
        <f t="shared" ref="Q35:S35" si="35">+F35</f>
        <v>1-Mémo</v>
      </c>
      <c r="R35" s="145" t="str">
        <f t="shared" si="35"/>
        <v>122</v>
      </c>
      <c r="S35" s="146">
        <f t="shared" si="35"/>
        <v>0</v>
      </c>
      <c r="T35" s="150" t="str">
        <f>+VLOOKUP($L35,Data_Validation!$A:$D,1,0)</f>
        <v>123</v>
      </c>
      <c r="U35" s="150" t="str">
        <f>+VLOOKUP($L35,Data_Validation!$A:$D,3,0)</f>
        <v>Autres</v>
      </c>
      <c r="V35" s="150">
        <f>+VLOOKUP($L35,Data_Validation!$A:$D,4,0)</f>
        <v>0</v>
      </c>
      <c r="W35" s="150">
        <f>+VLOOKUP($L35,Data_Validation!$A:$E,5,0)</f>
        <v>0</v>
      </c>
      <c r="X35" s="150">
        <f>+VLOOKUP($L35,Data_Validation!$A:$F,6,0)</f>
        <v>0</v>
      </c>
    </row>
    <row r="36" spans="1:24" ht="15" customHeight="1">
      <c r="A36" s="141" t="s">
        <v>615</v>
      </c>
      <c r="B36" s="141" t="s">
        <v>616</v>
      </c>
      <c r="C36" s="142"/>
      <c r="D36" s="142"/>
      <c r="E36" s="142"/>
      <c r="F36" s="141" t="s">
        <v>10</v>
      </c>
      <c r="G36" s="141" t="s">
        <v>499</v>
      </c>
      <c r="H36" s="143"/>
      <c r="I36" s="151">
        <v>0.08</v>
      </c>
      <c r="J36" s="151">
        <v>0</v>
      </c>
      <c r="K36" s="151">
        <v>0.08</v>
      </c>
      <c r="L36" s="145" t="str">
        <f t="shared" si="0"/>
        <v>123A</v>
      </c>
      <c r="M36" s="146" t="str">
        <f t="shared" si="1"/>
        <v>NOV. NB VENTE NEUF BMW I</v>
      </c>
      <c r="N36" s="147">
        <f>+IF(OR($Q36=Parametres!$G$2,$Q36=Parametres!$G$3),I36,C36)</f>
        <v>0.08</v>
      </c>
      <c r="O36" s="148">
        <f>+IF(OR($Q36=Parametres!$G$2,$Q36=Parametres!$G$3),J36,D36)</f>
        <v>0</v>
      </c>
      <c r="P36" s="147">
        <f>+IF(OR($Q36=Parametres!$G$2,$Q36=Parametres!$G$3),K36,E36)</f>
        <v>0.08</v>
      </c>
      <c r="Q36" s="146" t="str">
        <f t="shared" ref="Q36:S36" si="36">+F36</f>
        <v>1-Mémo</v>
      </c>
      <c r="R36" s="145" t="str">
        <f t="shared" si="36"/>
        <v>122</v>
      </c>
      <c r="S36" s="146">
        <f t="shared" si="36"/>
        <v>0</v>
      </c>
      <c r="T36" s="150" t="str">
        <f>+VLOOKUP($L36,Data_Validation!$A:$D,1,0)</f>
        <v>123A</v>
      </c>
      <c r="U36" s="150" t="str">
        <f>+VLOOKUP($L36,Data_Validation!$A:$D,3,0)</f>
        <v>Autres</v>
      </c>
      <c r="V36" s="150">
        <f>+VLOOKUP($L36,Data_Validation!$A:$D,4,0)</f>
        <v>0</v>
      </c>
      <c r="W36" s="150">
        <f>+VLOOKUP($L36,Data_Validation!$A:$E,5,0)</f>
        <v>0</v>
      </c>
      <c r="X36" s="150">
        <f>+VLOOKUP($L36,Data_Validation!$A:$F,6,0)</f>
        <v>0</v>
      </c>
    </row>
    <row r="37" spans="1:24" ht="15" customHeight="1">
      <c r="A37" s="141" t="s">
        <v>619</v>
      </c>
      <c r="B37" s="141" t="s">
        <v>620</v>
      </c>
      <c r="C37" s="142"/>
      <c r="D37" s="142"/>
      <c r="E37" s="142"/>
      <c r="F37" s="141" t="s">
        <v>10</v>
      </c>
      <c r="G37" s="141" t="s">
        <v>499</v>
      </c>
      <c r="H37" s="143"/>
      <c r="I37" s="151">
        <v>0</v>
      </c>
      <c r="J37" s="151">
        <v>0.05</v>
      </c>
      <c r="K37" s="151">
        <v>0.05</v>
      </c>
      <c r="L37" s="145" t="str">
        <f t="shared" si="0"/>
        <v>123B</v>
      </c>
      <c r="M37" s="146" t="str">
        <f t="shared" si="1"/>
        <v>DEC. NB VENTE NEUF BMW I</v>
      </c>
      <c r="N37" s="147">
        <f>+IF(OR($Q37=Parametres!$G$2,$Q37=Parametres!$G$3),I37,C37)</f>
        <v>0</v>
      </c>
      <c r="O37" s="147">
        <f>+IF(OR($Q37=Parametres!$G$2,$Q37=Parametres!$G$3),J37,D37)</f>
        <v>0.05</v>
      </c>
      <c r="P37" s="147">
        <f>+IF(OR($Q37=Parametres!$G$2,$Q37=Parametres!$G$3),K37,E37)</f>
        <v>0.05</v>
      </c>
      <c r="Q37" s="146" t="str">
        <f t="shared" ref="Q37:S37" si="37">+F37</f>
        <v>1-Mémo</v>
      </c>
      <c r="R37" s="145" t="str">
        <f t="shared" si="37"/>
        <v>122</v>
      </c>
      <c r="S37" s="146">
        <f t="shared" si="37"/>
        <v>0</v>
      </c>
      <c r="T37" s="150" t="e">
        <f>+VLOOKUP($L37,Data_Validation!$A:$D,1,0)</f>
        <v>#N/A</v>
      </c>
      <c r="U37" s="150" t="e">
        <f>+VLOOKUP($L37,Data_Validation!$A:$D,3,0)</f>
        <v>#N/A</v>
      </c>
      <c r="V37" s="150" t="e">
        <f>+VLOOKUP($L37,Data_Validation!$A:$D,4,0)</f>
        <v>#N/A</v>
      </c>
      <c r="W37" s="150" t="e">
        <f>+VLOOKUP($L37,Data_Validation!$A:$E,5,0)</f>
        <v>#N/A</v>
      </c>
      <c r="X37" s="150" t="e">
        <f>+VLOOKUP($L37,Data_Validation!$A:$F,6,0)</f>
        <v>#N/A</v>
      </c>
    </row>
    <row r="38" spans="1:24" ht="15" customHeight="1">
      <c r="A38" s="141" t="s">
        <v>512</v>
      </c>
      <c r="B38" s="141" t="s">
        <v>513</v>
      </c>
      <c r="C38" s="142"/>
      <c r="D38" s="142"/>
      <c r="E38" s="142"/>
      <c r="F38" s="141" t="s">
        <v>10</v>
      </c>
      <c r="G38" s="141" t="s">
        <v>514</v>
      </c>
      <c r="H38" s="143"/>
      <c r="I38" s="143">
        <v>7.0000000000000007E-2</v>
      </c>
      <c r="J38" s="143">
        <v>0</v>
      </c>
      <c r="K38" s="143">
        <v>7.0000000000000007E-2</v>
      </c>
      <c r="L38" s="145" t="str">
        <f t="shared" si="0"/>
        <v>124A</v>
      </c>
      <c r="M38" s="146" t="str">
        <f t="shared" si="1"/>
        <v>JANV. NB VENTE USAGE DETAIL</v>
      </c>
      <c r="N38" s="147">
        <f>+IF(OR($Q38=Parametres!$G$2,$Q38=Parametres!$G$3),I38,C38)</f>
        <v>7.0000000000000007E-2</v>
      </c>
      <c r="O38" s="148">
        <f>+IF(OR($Q38=Parametres!$G$2,$Q38=Parametres!$G$3),J38,D38)</f>
        <v>0</v>
      </c>
      <c r="P38" s="147">
        <f>+IF(OR($Q38=Parametres!$G$2,$Q38=Parametres!$G$3),K38,E38)</f>
        <v>7.0000000000000007E-2</v>
      </c>
      <c r="Q38" s="146" t="str">
        <f t="shared" ref="Q38:S38" si="38">+F38</f>
        <v>1-Mémo</v>
      </c>
      <c r="R38" s="145" t="str">
        <f t="shared" si="38"/>
        <v>124</v>
      </c>
      <c r="S38" s="146">
        <f t="shared" si="38"/>
        <v>0</v>
      </c>
      <c r="T38" s="149" t="str">
        <f>+VLOOKUP($L38,Data_Validation!$A:$D,1,0)</f>
        <v>124A</v>
      </c>
      <c r="U38" s="150" t="str">
        <f>+VLOOKUP($L38,Data_Validation!$A:$D,3,0)</f>
        <v>Autres</v>
      </c>
      <c r="V38" s="150">
        <f>+VLOOKUP($L38,Data_Validation!$A:$D,4,0)</f>
        <v>0</v>
      </c>
      <c r="W38" s="150">
        <f>+VLOOKUP($L38,Data_Validation!$A:$E,5,0)</f>
        <v>0</v>
      </c>
      <c r="X38" s="150">
        <f>+VLOOKUP($L38,Data_Validation!$A:$F,6,0)</f>
        <v>0</v>
      </c>
    </row>
    <row r="39" spans="1:24" ht="15" customHeight="1">
      <c r="A39" s="141" t="s">
        <v>515</v>
      </c>
      <c r="B39" s="141" t="s">
        <v>516</v>
      </c>
      <c r="C39" s="142"/>
      <c r="D39" s="142"/>
      <c r="E39" s="142"/>
      <c r="F39" s="141" t="s">
        <v>10</v>
      </c>
      <c r="G39" s="141" t="s">
        <v>514</v>
      </c>
      <c r="H39" s="143"/>
      <c r="I39" s="151">
        <v>0.12</v>
      </c>
      <c r="J39" s="151">
        <v>0</v>
      </c>
      <c r="K39" s="151">
        <v>0.12</v>
      </c>
      <c r="L39" s="145" t="str">
        <f t="shared" si="0"/>
        <v>124B</v>
      </c>
      <c r="M39" s="146" t="str">
        <f t="shared" si="1"/>
        <v>FEV. NB VENTE USAGE DETAIL</v>
      </c>
      <c r="N39" s="147">
        <f>+IF(OR($Q39=Parametres!$G$2,$Q39=Parametres!$G$3),I39,C39)</f>
        <v>0.12</v>
      </c>
      <c r="O39" s="181">
        <f>+IF(OR($Q39=Parametres!$G$2,$Q39=Parametres!$G$3),J39,D39)</f>
        <v>0</v>
      </c>
      <c r="P39" s="147">
        <f>+IF(OR($Q39=Parametres!$G$2,$Q39=Parametres!$G$3),K39,E39)</f>
        <v>0.12</v>
      </c>
      <c r="Q39" s="146" t="str">
        <f t="shared" ref="Q39:S39" si="39">+F39</f>
        <v>1-Mémo</v>
      </c>
      <c r="R39" s="145" t="str">
        <f t="shared" si="39"/>
        <v>124</v>
      </c>
      <c r="S39" s="146">
        <f t="shared" si="39"/>
        <v>0</v>
      </c>
      <c r="T39" s="165" t="str">
        <f>+VLOOKUP($L39,Data_Validation!$A:$D,1,0)</f>
        <v>124B</v>
      </c>
      <c r="U39" s="150" t="str">
        <f>+VLOOKUP($L39,Data_Validation!$A:$D,3,0)</f>
        <v>Autres</v>
      </c>
      <c r="V39" s="150">
        <f>+VLOOKUP($L39,Data_Validation!$A:$D,4,0)</f>
        <v>0</v>
      </c>
      <c r="W39" s="150">
        <f>+VLOOKUP($L39,Data_Validation!$A:$E,5,0)</f>
        <v>0</v>
      </c>
      <c r="X39" s="150">
        <f>+VLOOKUP($L39,Data_Validation!$A:$F,6,0)</f>
        <v>0</v>
      </c>
    </row>
    <row r="40" spans="1:24" ht="15.75" customHeight="1">
      <c r="A40" s="141" t="s">
        <v>518</v>
      </c>
      <c r="B40" s="141" t="s">
        <v>519</v>
      </c>
      <c r="C40" s="142"/>
      <c r="D40" s="142"/>
      <c r="E40" s="142"/>
      <c r="F40" s="141" t="s">
        <v>10</v>
      </c>
      <c r="G40" s="141" t="s">
        <v>514</v>
      </c>
      <c r="H40" s="143"/>
      <c r="I40" s="143">
        <v>0.26</v>
      </c>
      <c r="J40" s="143">
        <v>0</v>
      </c>
      <c r="K40" s="143">
        <v>0.26</v>
      </c>
      <c r="L40" s="145" t="str">
        <f t="shared" si="0"/>
        <v>124C</v>
      </c>
      <c r="M40" s="146" t="str">
        <f t="shared" si="1"/>
        <v>MARS NB VENTE USAGE DETAIL</v>
      </c>
      <c r="N40" s="147">
        <f>+IF(OR($Q40=Parametres!$G$2,$Q40=Parametres!$G$3),I40,C40)</f>
        <v>0.26</v>
      </c>
      <c r="O40" s="148">
        <f>+IF(OR($Q40=Parametres!$G$2,$Q40=Parametres!$G$3),J40,D40)</f>
        <v>0</v>
      </c>
      <c r="P40" s="147">
        <f>+IF(OR($Q40=Parametres!$G$2,$Q40=Parametres!$G$3),K40,E40)</f>
        <v>0.26</v>
      </c>
      <c r="Q40" s="146" t="str">
        <f t="shared" ref="Q40:S40" si="40">+F40</f>
        <v>1-Mémo</v>
      </c>
      <c r="R40" s="145" t="str">
        <f t="shared" si="40"/>
        <v>124</v>
      </c>
      <c r="S40" s="146">
        <f t="shared" si="40"/>
        <v>0</v>
      </c>
      <c r="T40" s="149" t="str">
        <f>+VLOOKUP($L40,Data_Validation!$A:$D,1,0)</f>
        <v>124C</v>
      </c>
      <c r="U40" s="150" t="str">
        <f>+VLOOKUP($L40,Data_Validation!$A:$D,3,0)</f>
        <v>Autres</v>
      </c>
      <c r="V40" s="150">
        <f>+VLOOKUP($L40,Data_Validation!$A:$D,4,0)</f>
        <v>0</v>
      </c>
      <c r="W40" s="150">
        <f>+VLOOKUP($L40,Data_Validation!$A:$E,5,0)</f>
        <v>0</v>
      </c>
      <c r="X40" s="150">
        <f>+VLOOKUP($L40,Data_Validation!$A:$F,6,0)</f>
        <v>0</v>
      </c>
    </row>
    <row r="41" spans="1:24" ht="15" customHeight="1">
      <c r="A41" s="141" t="s">
        <v>520</v>
      </c>
      <c r="B41" s="141" t="s">
        <v>521</v>
      </c>
      <c r="C41" s="142"/>
      <c r="D41" s="142"/>
      <c r="E41" s="142"/>
      <c r="F41" s="141" t="s">
        <v>10</v>
      </c>
      <c r="G41" s="141" t="s">
        <v>514</v>
      </c>
      <c r="H41" s="143"/>
      <c r="I41" s="151">
        <v>0.14000000000000001</v>
      </c>
      <c r="J41" s="151">
        <v>0</v>
      </c>
      <c r="K41" s="151">
        <v>0.14000000000000001</v>
      </c>
      <c r="L41" s="145" t="str">
        <f t="shared" si="0"/>
        <v>124D</v>
      </c>
      <c r="M41" s="146" t="str">
        <f t="shared" si="1"/>
        <v>AVRIL NB VENTE USAGE DETAIL</v>
      </c>
      <c r="N41" s="147">
        <f>+IF(OR($Q41=Parametres!$G$2,$Q41=Parametres!$G$3),I41,C41)</f>
        <v>0.14000000000000001</v>
      </c>
      <c r="O41" s="148">
        <f>+IF(OR($Q41=Parametres!$G$2,$Q41=Parametres!$G$3),J41,D41)</f>
        <v>0</v>
      </c>
      <c r="P41" s="147">
        <f>+IF(OR($Q41=Parametres!$G$2,$Q41=Parametres!$G$3),K41,E41)</f>
        <v>0.14000000000000001</v>
      </c>
      <c r="Q41" s="146" t="str">
        <f t="shared" ref="Q41:S41" si="41">+F41</f>
        <v>1-Mémo</v>
      </c>
      <c r="R41" s="145" t="str">
        <f t="shared" si="41"/>
        <v>124</v>
      </c>
      <c r="S41" s="146">
        <f t="shared" si="41"/>
        <v>0</v>
      </c>
      <c r="T41" s="165" t="str">
        <f>+VLOOKUP($L41,Data_Validation!$A:$D,1,0)</f>
        <v>124D</v>
      </c>
      <c r="U41" s="150" t="str">
        <f>+VLOOKUP($L41,Data_Validation!$A:$D,3,0)</f>
        <v>Autres</v>
      </c>
      <c r="V41" s="150">
        <f>+VLOOKUP($L41,Data_Validation!$A:$D,4,0)</f>
        <v>0</v>
      </c>
      <c r="W41" s="150">
        <f>+VLOOKUP($L41,Data_Validation!$A:$E,5,0)</f>
        <v>0</v>
      </c>
      <c r="X41" s="150">
        <f>+VLOOKUP($L41,Data_Validation!$A:$F,6,0)</f>
        <v>0</v>
      </c>
    </row>
    <row r="42" spans="1:24" ht="15" customHeight="1">
      <c r="A42" s="141" t="s">
        <v>522</v>
      </c>
      <c r="B42" s="141" t="s">
        <v>523</v>
      </c>
      <c r="C42" s="142"/>
      <c r="D42" s="142"/>
      <c r="E42" s="142"/>
      <c r="F42" s="141" t="s">
        <v>10</v>
      </c>
      <c r="G42" s="141" t="s">
        <v>514</v>
      </c>
      <c r="H42" s="141"/>
      <c r="I42" s="182">
        <v>0.14000000000000001</v>
      </c>
      <c r="J42" s="182">
        <v>0</v>
      </c>
      <c r="K42" s="182">
        <v>0.14000000000000001</v>
      </c>
      <c r="L42" s="145" t="str">
        <f t="shared" si="0"/>
        <v>124E</v>
      </c>
      <c r="M42" s="146" t="str">
        <f t="shared" si="1"/>
        <v>MAI NB VENTE USAGE DETAIL</v>
      </c>
      <c r="N42" s="147">
        <f>+IF(OR($Q42=Parametres!$G$2,$Q42=Parametres!$G$3),I42,C42)</f>
        <v>0.14000000000000001</v>
      </c>
      <c r="O42" s="148">
        <f>+IF(OR($Q42=Parametres!$G$2,$Q42=Parametres!$G$3),J42,D42)</f>
        <v>0</v>
      </c>
      <c r="P42" s="147">
        <f>+IF(OR($Q42=Parametres!$G$2,$Q42=Parametres!$G$3),K42,E42)</f>
        <v>0.14000000000000001</v>
      </c>
      <c r="Q42" s="146" t="str">
        <f t="shared" ref="Q42:S42" si="42">+F42</f>
        <v>1-Mémo</v>
      </c>
      <c r="R42" s="145" t="str">
        <f t="shared" si="42"/>
        <v>124</v>
      </c>
      <c r="S42" s="146">
        <f t="shared" si="42"/>
        <v>0</v>
      </c>
      <c r="T42" s="149" t="str">
        <f>+VLOOKUP($L42,Data_Validation!$A:$D,1,0)</f>
        <v>124E</v>
      </c>
      <c r="U42" s="150" t="str">
        <f>+VLOOKUP($L42,Data_Validation!$A:$D,3,0)</f>
        <v>Autres</v>
      </c>
      <c r="V42" s="150">
        <f>+VLOOKUP($L42,Data_Validation!$A:$D,4,0)</f>
        <v>0</v>
      </c>
      <c r="W42" s="150">
        <f>+VLOOKUP($L42,Data_Validation!$A:$E,5,0)</f>
        <v>0</v>
      </c>
      <c r="X42" s="150">
        <f>+VLOOKUP($L42,Data_Validation!$A:$F,6,0)</f>
        <v>0</v>
      </c>
    </row>
    <row r="43" spans="1:24" ht="15" customHeight="1">
      <c r="A43" s="141" t="s">
        <v>524</v>
      </c>
      <c r="B43" s="141" t="s">
        <v>525</v>
      </c>
      <c r="C43" s="142"/>
      <c r="D43" s="142"/>
      <c r="E43" s="142"/>
      <c r="F43" s="141" t="s">
        <v>10</v>
      </c>
      <c r="G43" s="141" t="s">
        <v>514</v>
      </c>
      <c r="H43" s="143"/>
      <c r="I43" s="143">
        <v>0.15</v>
      </c>
      <c r="J43" s="143">
        <v>0</v>
      </c>
      <c r="K43" s="143">
        <v>0.15</v>
      </c>
      <c r="L43" s="145" t="str">
        <f t="shared" si="0"/>
        <v>124F</v>
      </c>
      <c r="M43" s="146" t="str">
        <f t="shared" si="1"/>
        <v>JUIN NB VENTE USAGE DETAIL</v>
      </c>
      <c r="N43" s="147">
        <f>+IF(OR($Q43=Parametres!$G$2,$Q43=Parametres!$G$3),I43,C43)</f>
        <v>0.15</v>
      </c>
      <c r="O43" s="148">
        <f>+IF(OR($Q43=Parametres!$G$2,$Q43=Parametres!$G$3),J43,D43)</f>
        <v>0</v>
      </c>
      <c r="P43" s="147">
        <f>+IF(OR($Q43=Parametres!$G$2,$Q43=Parametres!$G$3),K43,E43)</f>
        <v>0.15</v>
      </c>
      <c r="Q43" s="146" t="str">
        <f t="shared" ref="Q43:S43" si="43">+F43</f>
        <v>1-Mémo</v>
      </c>
      <c r="R43" s="145" t="str">
        <f t="shared" si="43"/>
        <v>124</v>
      </c>
      <c r="S43" s="146">
        <f t="shared" si="43"/>
        <v>0</v>
      </c>
      <c r="T43" s="149" t="str">
        <f>+VLOOKUP($L43,Data_Validation!$A:$D,1,0)</f>
        <v>124F</v>
      </c>
      <c r="U43" s="150" t="str">
        <f>+VLOOKUP($L43,Data_Validation!$A:$D,3,0)</f>
        <v>Autres</v>
      </c>
      <c r="V43" s="150">
        <f>+VLOOKUP($L43,Data_Validation!$A:$D,4,0)</f>
        <v>0</v>
      </c>
      <c r="W43" s="150">
        <f>+VLOOKUP($L43,Data_Validation!$A:$E,5,0)</f>
        <v>0</v>
      </c>
      <c r="X43" s="150">
        <f>+VLOOKUP($L43,Data_Validation!$A:$F,6,0)</f>
        <v>0</v>
      </c>
    </row>
    <row r="44" spans="1:24" ht="15.75" customHeight="1">
      <c r="A44" s="141" t="s">
        <v>526</v>
      </c>
      <c r="B44" s="141" t="s">
        <v>527</v>
      </c>
      <c r="C44" s="142"/>
      <c r="D44" s="142"/>
      <c r="E44" s="142"/>
      <c r="F44" s="141" t="s">
        <v>10</v>
      </c>
      <c r="G44" s="141" t="s">
        <v>514</v>
      </c>
      <c r="H44" s="143"/>
      <c r="I44" s="143">
        <v>0.2</v>
      </c>
      <c r="J44" s="143">
        <v>0</v>
      </c>
      <c r="K44" s="143">
        <v>0.2</v>
      </c>
      <c r="L44" s="145" t="str">
        <f t="shared" si="0"/>
        <v>124G</v>
      </c>
      <c r="M44" s="146" t="str">
        <f t="shared" si="1"/>
        <v>JUIL. NB VENTE UDAGE DETAIL</v>
      </c>
      <c r="N44" s="147">
        <f>+IF(OR($Q44=Parametres!$G$2,$Q44=Parametres!$G$3),I44,C44)</f>
        <v>0.2</v>
      </c>
      <c r="O44" s="148">
        <f>+IF(OR($Q44=Parametres!$G$2,$Q44=Parametres!$G$3),J44,D44)</f>
        <v>0</v>
      </c>
      <c r="P44" s="147">
        <f>+IF(OR($Q44=Parametres!$G$2,$Q44=Parametres!$G$3),K44,E44)</f>
        <v>0.2</v>
      </c>
      <c r="Q44" s="146" t="str">
        <f t="shared" ref="Q44:S44" si="44">+F44</f>
        <v>1-Mémo</v>
      </c>
      <c r="R44" s="145" t="str">
        <f t="shared" si="44"/>
        <v>124</v>
      </c>
      <c r="S44" s="146">
        <f t="shared" si="44"/>
        <v>0</v>
      </c>
      <c r="T44" s="165" t="str">
        <f>+VLOOKUP($L44,Data_Validation!$A:$D,1,0)</f>
        <v>124G</v>
      </c>
      <c r="U44" s="150" t="str">
        <f>+VLOOKUP($L44,Data_Validation!$A:$D,3,0)</f>
        <v>Autres</v>
      </c>
      <c r="V44" s="150">
        <f>+VLOOKUP($L44,Data_Validation!$A:$D,4,0)</f>
        <v>0</v>
      </c>
      <c r="W44" s="150">
        <f>+VLOOKUP($L44,Data_Validation!$A:$E,5,0)</f>
        <v>0</v>
      </c>
      <c r="X44" s="150">
        <f>+VLOOKUP($L44,Data_Validation!$A:$F,6,0)</f>
        <v>0</v>
      </c>
    </row>
    <row r="45" spans="1:24" ht="15" customHeight="1">
      <c r="A45" s="141" t="s">
        <v>528</v>
      </c>
      <c r="B45" s="141" t="s">
        <v>529</v>
      </c>
      <c r="C45" s="142"/>
      <c r="D45" s="142"/>
      <c r="E45" s="142"/>
      <c r="F45" s="141" t="s">
        <v>10</v>
      </c>
      <c r="G45" s="141" t="s">
        <v>514</v>
      </c>
      <c r="H45" s="143"/>
      <c r="I45" s="151">
        <v>0.17</v>
      </c>
      <c r="J45" s="151">
        <v>0</v>
      </c>
      <c r="K45" s="151">
        <v>0.17</v>
      </c>
      <c r="L45" s="145" t="str">
        <f t="shared" si="0"/>
        <v>124H</v>
      </c>
      <c r="M45" s="146" t="str">
        <f t="shared" si="1"/>
        <v>AOUT NB VENTE USAGE DETAIL</v>
      </c>
      <c r="N45" s="147">
        <f>+IF(OR($Q45=Parametres!$G$2,$Q45=Parametres!$G$3),I45,C45)</f>
        <v>0.17</v>
      </c>
      <c r="O45" s="148">
        <f>+IF(OR($Q45=Parametres!$G$2,$Q45=Parametres!$G$3),J45,D45)</f>
        <v>0</v>
      </c>
      <c r="P45" s="147">
        <f>+IF(OR($Q45=Parametres!$G$2,$Q45=Parametres!$G$3),K45,E45)</f>
        <v>0.17</v>
      </c>
      <c r="Q45" s="146" t="str">
        <f t="shared" ref="Q45:S45" si="45">+F45</f>
        <v>1-Mémo</v>
      </c>
      <c r="R45" s="145" t="str">
        <f t="shared" si="45"/>
        <v>124</v>
      </c>
      <c r="S45" s="146">
        <f t="shared" si="45"/>
        <v>0</v>
      </c>
      <c r="T45" s="165" t="str">
        <f>+VLOOKUP($L45,Data_Validation!$A:$D,1,0)</f>
        <v>124H</v>
      </c>
      <c r="U45" s="150" t="str">
        <f>+VLOOKUP($L45,Data_Validation!$A:$D,3,0)</f>
        <v>Autres</v>
      </c>
      <c r="V45" s="150">
        <f>+VLOOKUP($L45,Data_Validation!$A:$D,4,0)</f>
        <v>0</v>
      </c>
      <c r="W45" s="150">
        <f>+VLOOKUP($L45,Data_Validation!$A:$E,5,0)</f>
        <v>0</v>
      </c>
      <c r="X45" s="150">
        <f>+VLOOKUP($L45,Data_Validation!$A:$F,6,0)</f>
        <v>0</v>
      </c>
    </row>
    <row r="46" spans="1:24" ht="15" customHeight="1">
      <c r="A46" s="141" t="s">
        <v>530</v>
      </c>
      <c r="B46" s="141" t="s">
        <v>531</v>
      </c>
      <c r="C46" s="142"/>
      <c r="D46" s="142"/>
      <c r="E46" s="142"/>
      <c r="F46" s="141" t="s">
        <v>10</v>
      </c>
      <c r="G46" s="141" t="s">
        <v>514</v>
      </c>
      <c r="H46" s="143"/>
      <c r="I46" s="151">
        <v>0.19</v>
      </c>
      <c r="J46" s="151">
        <v>0</v>
      </c>
      <c r="K46" s="151">
        <v>0.19</v>
      </c>
      <c r="L46" s="145" t="str">
        <f t="shared" si="0"/>
        <v>124Z</v>
      </c>
      <c r="M46" s="146" t="str">
        <f t="shared" si="1"/>
        <v>SEPT. NB VENTE USAGE DETAIL</v>
      </c>
      <c r="N46" s="147">
        <f>+IF(OR($Q46=Parametres!$G$2,$Q46=Parametres!$G$3),I46,C46)</f>
        <v>0.19</v>
      </c>
      <c r="O46" s="148">
        <f>+IF(OR($Q46=Parametres!$G$2,$Q46=Parametres!$G$3),J46,D46)</f>
        <v>0</v>
      </c>
      <c r="P46" s="147">
        <f>+IF(OR($Q46=Parametres!$G$2,$Q46=Parametres!$G$3),K46,E46)</f>
        <v>0.19</v>
      </c>
      <c r="Q46" s="146" t="str">
        <f t="shared" ref="Q46:S46" si="46">+F46</f>
        <v>1-Mémo</v>
      </c>
      <c r="R46" s="145" t="str">
        <f t="shared" si="46"/>
        <v>124</v>
      </c>
      <c r="S46" s="146">
        <f t="shared" si="46"/>
        <v>0</v>
      </c>
      <c r="T46" s="165" t="str">
        <f>+VLOOKUP($L46,Data_Validation!$A:$D,1,0)</f>
        <v>124Z</v>
      </c>
      <c r="U46" s="150" t="str">
        <f>+VLOOKUP($L46,Data_Validation!$A:$D,3,0)</f>
        <v>Autres</v>
      </c>
      <c r="V46" s="150">
        <f>+VLOOKUP($L46,Data_Validation!$A:$D,4,0)</f>
        <v>0</v>
      </c>
      <c r="W46" s="150">
        <f>+VLOOKUP($L46,Data_Validation!$A:$E,5,0)</f>
        <v>0</v>
      </c>
      <c r="X46" s="150">
        <f>+VLOOKUP($L46,Data_Validation!$A:$F,6,0)</f>
        <v>0</v>
      </c>
    </row>
    <row r="47" spans="1:24" ht="15" customHeight="1">
      <c r="A47" s="141" t="s">
        <v>640</v>
      </c>
      <c r="B47" s="141" t="s">
        <v>641</v>
      </c>
      <c r="C47" s="142"/>
      <c r="D47" s="142"/>
      <c r="E47" s="142"/>
      <c r="F47" s="141" t="s">
        <v>10</v>
      </c>
      <c r="G47" s="141" t="s">
        <v>514</v>
      </c>
      <c r="H47" s="143"/>
      <c r="I47" s="143">
        <v>0.17</v>
      </c>
      <c r="J47" s="143">
        <v>0</v>
      </c>
      <c r="K47" s="143">
        <v>0.17</v>
      </c>
      <c r="L47" s="145" t="str">
        <f t="shared" si="0"/>
        <v>125</v>
      </c>
      <c r="M47" s="146" t="str">
        <f t="shared" si="1"/>
        <v>OCT. NB VENTE USAGE DETAIL</v>
      </c>
      <c r="N47" s="147">
        <f>+IF(OR($Q47=Parametres!$G$2,$Q47=Parametres!$G$3),I47,C47)</f>
        <v>0.17</v>
      </c>
      <c r="O47" s="147">
        <f>+IF(OR($Q47=Parametres!$G$2,$Q47=Parametres!$G$3),J47,D47)</f>
        <v>0</v>
      </c>
      <c r="P47" s="147">
        <f>+IF(OR($Q47=Parametres!$G$2,$Q47=Parametres!$G$3),K47,E47)</f>
        <v>0.17</v>
      </c>
      <c r="Q47" s="146" t="str">
        <f t="shared" ref="Q47:S47" si="47">+F47</f>
        <v>1-Mémo</v>
      </c>
      <c r="R47" s="145" t="str">
        <f t="shared" si="47"/>
        <v>124</v>
      </c>
      <c r="S47" s="146">
        <f t="shared" si="47"/>
        <v>0</v>
      </c>
      <c r="T47" s="150" t="str">
        <f>+VLOOKUP($L47,Data_Validation!$A:$D,1,0)</f>
        <v>125</v>
      </c>
      <c r="U47" s="150" t="str">
        <f>+VLOOKUP($L47,Data_Validation!$A:$D,3,0)</f>
        <v>Autres</v>
      </c>
      <c r="V47" s="150">
        <f>+VLOOKUP($L47,Data_Validation!$A:$D,4,0)</f>
        <v>0</v>
      </c>
      <c r="W47" s="150">
        <f>+VLOOKUP($L47,Data_Validation!$A:$E,5,0)</f>
        <v>0</v>
      </c>
      <c r="X47" s="150">
        <f>+VLOOKUP($L47,Data_Validation!$A:$F,6,0)</f>
        <v>0</v>
      </c>
    </row>
    <row r="48" spans="1:24" ht="15.75" customHeight="1">
      <c r="A48" s="141" t="s">
        <v>644</v>
      </c>
      <c r="B48" s="141" t="s">
        <v>645</v>
      </c>
      <c r="C48" s="143"/>
      <c r="D48" s="143"/>
      <c r="E48" s="143"/>
      <c r="F48" s="141" t="s">
        <v>10</v>
      </c>
      <c r="G48" s="141" t="s">
        <v>514</v>
      </c>
      <c r="H48" s="143"/>
      <c r="I48" s="142">
        <v>0.13</v>
      </c>
      <c r="J48" s="142">
        <v>0</v>
      </c>
      <c r="K48" s="142">
        <v>0.13</v>
      </c>
      <c r="L48" s="145" t="str">
        <f t="shared" si="0"/>
        <v>125A</v>
      </c>
      <c r="M48" s="146" t="str">
        <f t="shared" si="1"/>
        <v>NOV. NB VENTE USAGE DETAIL</v>
      </c>
      <c r="N48" s="147">
        <f>+IF(OR($Q48=Parametres!$G$2,$Q48=Parametres!$G$3),I48,C48)</f>
        <v>0.13</v>
      </c>
      <c r="O48" s="147">
        <f>+IF(OR($Q48=Parametres!$G$2,$Q48=Parametres!$G$3),J48,D48)</f>
        <v>0</v>
      </c>
      <c r="P48" s="147">
        <f>+IF(OR($Q48=Parametres!$G$2,$Q48=Parametres!$G$3),K48,E48)</f>
        <v>0.13</v>
      </c>
      <c r="Q48" s="146" t="str">
        <f t="shared" ref="Q48:S48" si="48">+F48</f>
        <v>1-Mémo</v>
      </c>
      <c r="R48" s="145" t="str">
        <f t="shared" si="48"/>
        <v>124</v>
      </c>
      <c r="S48" s="146">
        <f t="shared" si="48"/>
        <v>0</v>
      </c>
      <c r="T48" s="165" t="str">
        <f>+VLOOKUP($L48,Data_Validation!$A:$D,1,0)</f>
        <v>125A</v>
      </c>
      <c r="U48" s="150" t="str">
        <f>+VLOOKUP($L48,Data_Validation!$A:$D,3,0)</f>
        <v>Autres</v>
      </c>
      <c r="V48" s="150">
        <f>+VLOOKUP($L48,Data_Validation!$A:$D,4,0)</f>
        <v>0</v>
      </c>
      <c r="W48" s="150">
        <f>+VLOOKUP($L48,Data_Validation!$A:$E,5,0)</f>
        <v>0</v>
      </c>
      <c r="X48" s="150">
        <f>+VLOOKUP($L48,Data_Validation!$A:$F,6,0)</f>
        <v>0</v>
      </c>
    </row>
    <row r="49" spans="1:24" ht="15" customHeight="1">
      <c r="A49" s="141" t="s">
        <v>648</v>
      </c>
      <c r="B49" s="141" t="s">
        <v>649</v>
      </c>
      <c r="C49" s="142"/>
      <c r="D49" s="142"/>
      <c r="E49" s="142"/>
      <c r="F49" s="141" t="s">
        <v>10</v>
      </c>
      <c r="G49" s="141" t="s">
        <v>514</v>
      </c>
      <c r="H49" s="143"/>
      <c r="I49" s="151">
        <v>0</v>
      </c>
      <c r="J49" s="151">
        <v>0.08</v>
      </c>
      <c r="K49" s="151">
        <v>0.08</v>
      </c>
      <c r="L49" s="145" t="str">
        <f t="shared" si="0"/>
        <v>125B</v>
      </c>
      <c r="M49" s="146" t="str">
        <f t="shared" si="1"/>
        <v>DEC. NB VENTE USAGE DETAIL</v>
      </c>
      <c r="N49" s="147">
        <f>+IF(OR($Q49=Parametres!$G$2,$Q49=Parametres!$G$3),I49,C49)</f>
        <v>0</v>
      </c>
      <c r="O49" s="148">
        <f>+IF(OR($Q49=Parametres!$G$2,$Q49=Parametres!$G$3),J49,D49)</f>
        <v>0.08</v>
      </c>
      <c r="P49" s="147">
        <f>+IF(OR($Q49=Parametres!$G$2,$Q49=Parametres!$G$3),K49,E49)</f>
        <v>0.08</v>
      </c>
      <c r="Q49" s="146" t="str">
        <f t="shared" ref="Q49:S49" si="49">+F49</f>
        <v>1-Mémo</v>
      </c>
      <c r="R49" s="145" t="str">
        <f t="shared" si="49"/>
        <v>124</v>
      </c>
      <c r="S49" s="146">
        <f t="shared" si="49"/>
        <v>0</v>
      </c>
      <c r="T49" s="150" t="e">
        <f>+VLOOKUP($L49,Data_Validation!$A:$D,1,0)</f>
        <v>#N/A</v>
      </c>
      <c r="U49" s="150" t="e">
        <f>+VLOOKUP($L49,Data_Validation!$A:$D,3,0)</f>
        <v>#N/A</v>
      </c>
      <c r="V49" s="150" t="e">
        <f>+VLOOKUP($L49,Data_Validation!$A:$D,4,0)</f>
        <v>#N/A</v>
      </c>
      <c r="W49" s="150" t="e">
        <f>+VLOOKUP($L49,Data_Validation!$A:$E,5,0)</f>
        <v>#N/A</v>
      </c>
      <c r="X49" s="150" t="e">
        <f>+VLOOKUP($L49,Data_Validation!$A:$F,6,0)</f>
        <v>#N/A</v>
      </c>
    </row>
    <row r="50" spans="1:24" ht="15" customHeight="1">
      <c r="A50" s="141" t="s">
        <v>534</v>
      </c>
      <c r="B50" s="141" t="s">
        <v>535</v>
      </c>
      <c r="C50" s="142"/>
      <c r="D50" s="142"/>
      <c r="E50" s="142"/>
      <c r="F50" s="141" t="s">
        <v>10</v>
      </c>
      <c r="G50" s="141" t="s">
        <v>536</v>
      </c>
      <c r="H50" s="143"/>
      <c r="I50" s="143">
        <v>0.04</v>
      </c>
      <c r="J50" s="143">
        <v>0</v>
      </c>
      <c r="K50" s="143">
        <v>0.04</v>
      </c>
      <c r="L50" s="145" t="str">
        <f t="shared" si="0"/>
        <v>126A</v>
      </c>
      <c r="M50" s="146" t="str">
        <f t="shared" si="1"/>
        <v>JANV. NB VENTE NEUF BMW CAMION</v>
      </c>
      <c r="N50" s="147">
        <f>+IF(OR($Q50=Parametres!$G$2,$Q50=Parametres!$G$3),I50,C50)</f>
        <v>0.04</v>
      </c>
      <c r="O50" s="148">
        <f>+IF(OR($Q50=Parametres!$G$2,$Q50=Parametres!$G$3),J50,D50)</f>
        <v>0</v>
      </c>
      <c r="P50" s="147">
        <f>+IF(OR($Q50=Parametres!$G$2,$Q50=Parametres!$G$3),K50,E50)</f>
        <v>0.04</v>
      </c>
      <c r="Q50" s="146" t="str">
        <f t="shared" ref="Q50:S50" si="50">+F50</f>
        <v>1-Mémo</v>
      </c>
      <c r="R50" s="145" t="str">
        <f t="shared" si="50"/>
        <v>126</v>
      </c>
      <c r="S50" s="146">
        <f t="shared" si="50"/>
        <v>0</v>
      </c>
      <c r="T50" s="149" t="str">
        <f>+VLOOKUP($L50,Data_Validation!$A:$D,1,0)</f>
        <v>126A</v>
      </c>
      <c r="U50" s="150" t="str">
        <f>+VLOOKUP($L50,Data_Validation!$A:$D,3,0)</f>
        <v>Autres</v>
      </c>
      <c r="V50" s="150">
        <f>+VLOOKUP($L50,Data_Validation!$A:$D,4,0)</f>
        <v>0</v>
      </c>
      <c r="W50" s="150">
        <f>+VLOOKUP($L50,Data_Validation!$A:$E,5,0)</f>
        <v>0</v>
      </c>
      <c r="X50" s="150">
        <f>+VLOOKUP($L50,Data_Validation!$A:$F,6,0)</f>
        <v>0</v>
      </c>
    </row>
    <row r="51" spans="1:24" ht="15" customHeight="1">
      <c r="A51" s="141" t="s">
        <v>539</v>
      </c>
      <c r="B51" s="141" t="s">
        <v>540</v>
      </c>
      <c r="C51" s="142"/>
      <c r="D51" s="142"/>
      <c r="E51" s="142"/>
      <c r="F51" s="141" t="s">
        <v>10</v>
      </c>
      <c r="G51" s="141" t="s">
        <v>536</v>
      </c>
      <c r="H51" s="143"/>
      <c r="I51" s="151">
        <v>0.09</v>
      </c>
      <c r="J51" s="151">
        <v>0</v>
      </c>
      <c r="K51" s="151">
        <v>0.09</v>
      </c>
      <c r="L51" s="145" t="str">
        <f t="shared" si="0"/>
        <v>126B</v>
      </c>
      <c r="M51" s="146" t="str">
        <f t="shared" si="1"/>
        <v>FEV. NB VENTE NEUF BMW CAMION</v>
      </c>
      <c r="N51" s="147">
        <f>+IF(OR($Q51=Parametres!$G$2,$Q51=Parametres!$G$3),I51,C51)</f>
        <v>0.09</v>
      </c>
      <c r="O51" s="148">
        <f>+IF(OR($Q51=Parametres!$G$2,$Q51=Parametres!$G$3),J51,D51)</f>
        <v>0</v>
      </c>
      <c r="P51" s="147">
        <f>+IF(OR($Q51=Parametres!$G$2,$Q51=Parametres!$G$3),K51,E51)</f>
        <v>0.09</v>
      </c>
      <c r="Q51" s="146" t="str">
        <f t="shared" ref="Q51:S51" si="51">+F51</f>
        <v>1-Mémo</v>
      </c>
      <c r="R51" s="145" t="str">
        <f t="shared" si="51"/>
        <v>126</v>
      </c>
      <c r="S51" s="146">
        <f t="shared" si="51"/>
        <v>0</v>
      </c>
      <c r="T51" s="149" t="str">
        <f>+VLOOKUP($L51,Data_Validation!$A:$D,1,0)</f>
        <v>126B</v>
      </c>
      <c r="U51" s="150" t="str">
        <f>+VLOOKUP($L51,Data_Validation!$A:$D,3,0)</f>
        <v>Autres</v>
      </c>
      <c r="V51" s="150">
        <f>+VLOOKUP($L51,Data_Validation!$A:$D,4,0)</f>
        <v>0</v>
      </c>
      <c r="W51" s="150">
        <f>+VLOOKUP($L51,Data_Validation!$A:$E,5,0)</f>
        <v>0</v>
      </c>
      <c r="X51" s="150">
        <f>+VLOOKUP($L51,Data_Validation!$A:$F,6,0)</f>
        <v>0</v>
      </c>
    </row>
    <row r="52" spans="1:24" ht="15.75" customHeight="1">
      <c r="A52" s="141" t="s">
        <v>543</v>
      </c>
      <c r="B52" s="141" t="s">
        <v>544</v>
      </c>
      <c r="C52" s="143"/>
      <c r="D52" s="143"/>
      <c r="E52" s="143"/>
      <c r="F52" s="141" t="s">
        <v>10</v>
      </c>
      <c r="G52" s="141" t="s">
        <v>536</v>
      </c>
      <c r="H52" s="143"/>
      <c r="I52" s="142">
        <v>0.18</v>
      </c>
      <c r="J52" s="142">
        <v>0</v>
      </c>
      <c r="K52" s="142">
        <v>0.18</v>
      </c>
      <c r="L52" s="145" t="str">
        <f t="shared" si="0"/>
        <v>126C</v>
      </c>
      <c r="M52" s="146" t="str">
        <f t="shared" si="1"/>
        <v>MARS NB VENTE NEUF BMW CAMION</v>
      </c>
      <c r="N52" s="147">
        <f>+IF(OR($Q52=Parametres!$G$2,$Q52=Parametres!$G$3),I52,C52)</f>
        <v>0.18</v>
      </c>
      <c r="O52" s="147">
        <f>+IF(OR($Q52=Parametres!$G$2,$Q52=Parametres!$G$3),J52,D52)</f>
        <v>0</v>
      </c>
      <c r="P52" s="147">
        <f>+IF(OR($Q52=Parametres!$G$2,$Q52=Parametres!$G$3),K52,E52)</f>
        <v>0.18</v>
      </c>
      <c r="Q52" s="146" t="str">
        <f t="shared" ref="Q52:S52" si="52">+F52</f>
        <v>1-Mémo</v>
      </c>
      <c r="R52" s="145" t="str">
        <f t="shared" si="52"/>
        <v>126</v>
      </c>
      <c r="S52" s="146">
        <f t="shared" si="52"/>
        <v>0</v>
      </c>
      <c r="T52" s="149" t="str">
        <f>+VLOOKUP($L52,Data_Validation!$A:$D,1,0)</f>
        <v>126C</v>
      </c>
      <c r="U52" s="150" t="str">
        <f>+VLOOKUP($L52,Data_Validation!$A:$D,3,0)</f>
        <v>Autres</v>
      </c>
      <c r="V52" s="150">
        <f>+VLOOKUP($L52,Data_Validation!$A:$D,4,0)</f>
        <v>0</v>
      </c>
      <c r="W52" s="150">
        <f>+VLOOKUP($L52,Data_Validation!$A:$E,5,0)</f>
        <v>0</v>
      </c>
      <c r="X52" s="150">
        <f>+VLOOKUP($L52,Data_Validation!$A:$F,6,0)</f>
        <v>0</v>
      </c>
    </row>
    <row r="53" spans="1:24" ht="15" customHeight="1">
      <c r="A53" s="141" t="s">
        <v>545</v>
      </c>
      <c r="B53" s="141" t="s">
        <v>546</v>
      </c>
      <c r="C53" s="142"/>
      <c r="D53" s="142"/>
      <c r="E53" s="142"/>
      <c r="F53" s="141" t="s">
        <v>10</v>
      </c>
      <c r="G53" s="141" t="s">
        <v>536</v>
      </c>
      <c r="H53" s="143"/>
      <c r="I53" s="151">
        <v>0.19</v>
      </c>
      <c r="J53" s="151">
        <v>0</v>
      </c>
      <c r="K53" s="151">
        <v>0.19</v>
      </c>
      <c r="L53" s="145" t="str">
        <f t="shared" si="0"/>
        <v>126D</v>
      </c>
      <c r="M53" s="146" t="str">
        <f t="shared" si="1"/>
        <v>AVRIL NB VENTE NEUF BMW CAMION</v>
      </c>
      <c r="N53" s="147">
        <f>+IF(OR($Q53=Parametres!$G$2,$Q53=Parametres!$G$3),I53,C53)</f>
        <v>0.19</v>
      </c>
      <c r="O53" s="148">
        <f>+IF(OR($Q53=Parametres!$G$2,$Q53=Parametres!$G$3),J53,D53)</f>
        <v>0</v>
      </c>
      <c r="P53" s="147">
        <f>+IF(OR($Q53=Parametres!$G$2,$Q53=Parametres!$G$3),K53,E53)</f>
        <v>0.19</v>
      </c>
      <c r="Q53" s="146" t="str">
        <f t="shared" ref="Q53:S53" si="53">+F53</f>
        <v>1-Mémo</v>
      </c>
      <c r="R53" s="145" t="str">
        <f t="shared" si="53"/>
        <v>126</v>
      </c>
      <c r="S53" s="146">
        <f t="shared" si="53"/>
        <v>0</v>
      </c>
      <c r="T53" s="149" t="str">
        <f>+VLOOKUP($L53,Data_Validation!$A:$D,1,0)</f>
        <v>126D</v>
      </c>
      <c r="U53" s="150" t="str">
        <f>+VLOOKUP($L53,Data_Validation!$A:$D,3,0)</f>
        <v>Autres</v>
      </c>
      <c r="V53" s="150">
        <f>+VLOOKUP($L53,Data_Validation!$A:$D,4,0)</f>
        <v>0</v>
      </c>
      <c r="W53" s="150">
        <f>+VLOOKUP($L53,Data_Validation!$A:$E,5,0)</f>
        <v>0</v>
      </c>
      <c r="X53" s="150">
        <f>+VLOOKUP($L53,Data_Validation!$A:$F,6,0)</f>
        <v>0</v>
      </c>
    </row>
    <row r="54" spans="1:24" ht="15" customHeight="1">
      <c r="A54" s="141" t="s">
        <v>547</v>
      </c>
      <c r="B54" s="141" t="s">
        <v>548</v>
      </c>
      <c r="C54" s="142"/>
      <c r="D54" s="142"/>
      <c r="E54" s="142"/>
      <c r="F54" s="141" t="s">
        <v>10</v>
      </c>
      <c r="G54" s="141" t="s">
        <v>536</v>
      </c>
      <c r="H54" s="143"/>
      <c r="I54" s="143">
        <v>0.13</v>
      </c>
      <c r="J54" s="143">
        <v>0</v>
      </c>
      <c r="K54" s="143">
        <v>0.13</v>
      </c>
      <c r="L54" s="145" t="str">
        <f t="shared" si="0"/>
        <v>126E</v>
      </c>
      <c r="M54" s="146" t="str">
        <f t="shared" si="1"/>
        <v>MAI NB VENTE NEUF BMW CAMION</v>
      </c>
      <c r="N54" s="147">
        <f>+IF(OR($Q54=Parametres!$G$2,$Q54=Parametres!$G$3),I54,C54)</f>
        <v>0.13</v>
      </c>
      <c r="O54" s="147">
        <f>+IF(OR($Q54=Parametres!$G$2,$Q54=Parametres!$G$3),J54,D54)</f>
        <v>0</v>
      </c>
      <c r="P54" s="147">
        <f>+IF(OR($Q54=Parametres!$G$2,$Q54=Parametres!$G$3),K54,E54)</f>
        <v>0.13</v>
      </c>
      <c r="Q54" s="146" t="str">
        <f t="shared" ref="Q54:S54" si="54">+F54</f>
        <v>1-Mémo</v>
      </c>
      <c r="R54" s="145" t="str">
        <f t="shared" si="54"/>
        <v>126</v>
      </c>
      <c r="S54" s="146">
        <f t="shared" si="54"/>
        <v>0</v>
      </c>
      <c r="T54" s="165" t="str">
        <f>+VLOOKUP($L54,Data_Validation!$A:$D,1,0)</f>
        <v>126E</v>
      </c>
      <c r="U54" s="150" t="str">
        <f>+VLOOKUP($L54,Data_Validation!$A:$D,3,0)</f>
        <v>Autres</v>
      </c>
      <c r="V54" s="150">
        <f>+VLOOKUP($L54,Data_Validation!$A:$D,4,0)</f>
        <v>0</v>
      </c>
      <c r="W54" s="150">
        <f>+VLOOKUP($L54,Data_Validation!$A:$E,5,0)</f>
        <v>0</v>
      </c>
      <c r="X54" s="150">
        <f>+VLOOKUP($L54,Data_Validation!$A:$F,6,0)</f>
        <v>0</v>
      </c>
    </row>
    <row r="55" spans="1:24" ht="15" customHeight="1">
      <c r="A55" s="141" t="s">
        <v>549</v>
      </c>
      <c r="B55" s="141" t="s">
        <v>550</v>
      </c>
      <c r="C55" s="142"/>
      <c r="D55" s="142"/>
      <c r="E55" s="142"/>
      <c r="F55" s="141" t="s">
        <v>10</v>
      </c>
      <c r="G55" s="141" t="s">
        <v>536</v>
      </c>
      <c r="H55" s="143"/>
      <c r="I55" s="151">
        <v>0.1</v>
      </c>
      <c r="J55" s="151">
        <v>0</v>
      </c>
      <c r="K55" s="151">
        <v>0.1</v>
      </c>
      <c r="L55" s="145" t="str">
        <f t="shared" si="0"/>
        <v>126F</v>
      </c>
      <c r="M55" s="146" t="str">
        <f t="shared" si="1"/>
        <v>JUIN NB VENTE NEUF BMW CAMION</v>
      </c>
      <c r="N55" s="147">
        <f>+IF(OR($Q55=Parametres!$G$2,$Q55=Parametres!$G$3),I55,C55)</f>
        <v>0.1</v>
      </c>
      <c r="O55" s="147">
        <f>+IF(OR($Q55=Parametres!$G$2,$Q55=Parametres!$G$3),J55,D55)</f>
        <v>0</v>
      </c>
      <c r="P55" s="147">
        <f>+IF(OR($Q55=Parametres!$G$2,$Q55=Parametres!$G$3),K55,E55)</f>
        <v>0.1</v>
      </c>
      <c r="Q55" s="146" t="str">
        <f t="shared" ref="Q55:S55" si="55">+F55</f>
        <v>1-Mémo</v>
      </c>
      <c r="R55" s="145" t="str">
        <f t="shared" si="55"/>
        <v>126</v>
      </c>
      <c r="S55" s="146">
        <f t="shared" si="55"/>
        <v>0</v>
      </c>
      <c r="T55" s="165" t="str">
        <f>+VLOOKUP($L55,Data_Validation!$A:$D,1,0)</f>
        <v>126F</v>
      </c>
      <c r="U55" s="150" t="str">
        <f>+VLOOKUP($L55,Data_Validation!$A:$D,3,0)</f>
        <v>Autres</v>
      </c>
      <c r="V55" s="150">
        <f>+VLOOKUP($L55,Data_Validation!$A:$D,4,0)</f>
        <v>0</v>
      </c>
      <c r="W55" s="150">
        <f>+VLOOKUP($L55,Data_Validation!$A:$E,5,0)</f>
        <v>0</v>
      </c>
      <c r="X55" s="150">
        <f>+VLOOKUP($L55,Data_Validation!$A:$F,6,0)</f>
        <v>0</v>
      </c>
    </row>
    <row r="56" spans="1:24" ht="15.75" customHeight="1">
      <c r="A56" s="141" t="s">
        <v>551</v>
      </c>
      <c r="B56" s="141" t="s">
        <v>552</v>
      </c>
      <c r="C56" s="142"/>
      <c r="D56" s="142"/>
      <c r="E56" s="142"/>
      <c r="F56" s="141" t="s">
        <v>10</v>
      </c>
      <c r="G56" s="141" t="s">
        <v>536</v>
      </c>
      <c r="H56" s="143"/>
      <c r="I56" s="151">
        <v>0.06</v>
      </c>
      <c r="J56" s="151">
        <v>0</v>
      </c>
      <c r="K56" s="151">
        <v>0.06</v>
      </c>
      <c r="L56" s="145" t="str">
        <f t="shared" si="0"/>
        <v>126G</v>
      </c>
      <c r="M56" s="146" t="str">
        <f t="shared" si="1"/>
        <v>JUIL. NB VENTE NEUF BMW CAMION</v>
      </c>
      <c r="N56" s="147">
        <f>+IF(OR($Q56=Parametres!$G$2,$Q56=Parametres!$G$3),I56,C56)</f>
        <v>0.06</v>
      </c>
      <c r="O56" s="148">
        <f>+IF(OR($Q56=Parametres!$G$2,$Q56=Parametres!$G$3),J56,D56)</f>
        <v>0</v>
      </c>
      <c r="P56" s="147">
        <f>+IF(OR($Q56=Parametres!$G$2,$Q56=Parametres!$G$3),K56,E56)</f>
        <v>0.06</v>
      </c>
      <c r="Q56" s="146" t="str">
        <f t="shared" ref="Q56:S56" si="56">+F56</f>
        <v>1-Mémo</v>
      </c>
      <c r="R56" s="145" t="str">
        <f t="shared" si="56"/>
        <v>126</v>
      </c>
      <c r="S56" s="146">
        <f t="shared" si="56"/>
        <v>0</v>
      </c>
      <c r="T56" s="150" t="str">
        <f>+VLOOKUP($L56,Data_Validation!$A:$D,1,0)</f>
        <v>126G</v>
      </c>
      <c r="U56" s="150" t="str">
        <f>+VLOOKUP($L56,Data_Validation!$A:$D,3,0)</f>
        <v>Autres</v>
      </c>
      <c r="V56" s="150">
        <f>+VLOOKUP($L56,Data_Validation!$A:$D,4,0)</f>
        <v>0</v>
      </c>
      <c r="W56" s="150">
        <f>+VLOOKUP($L56,Data_Validation!$A:$E,5,0)</f>
        <v>0</v>
      </c>
      <c r="X56" s="150">
        <f>+VLOOKUP($L56,Data_Validation!$A:$F,6,0)</f>
        <v>0</v>
      </c>
    </row>
    <row r="57" spans="1:24" ht="15" customHeight="1">
      <c r="A57" s="141" t="s">
        <v>553</v>
      </c>
      <c r="B57" s="141" t="s">
        <v>554</v>
      </c>
      <c r="C57" s="142"/>
      <c r="D57" s="142"/>
      <c r="E57" s="142"/>
      <c r="F57" s="141" t="s">
        <v>10</v>
      </c>
      <c r="G57" s="141" t="s">
        <v>536</v>
      </c>
      <c r="H57" s="143"/>
      <c r="I57" s="151">
        <v>0.09</v>
      </c>
      <c r="J57" s="151">
        <v>0</v>
      </c>
      <c r="K57" s="151">
        <v>0.09</v>
      </c>
      <c r="L57" s="145" t="str">
        <f t="shared" si="0"/>
        <v>126H</v>
      </c>
      <c r="M57" s="146" t="str">
        <f t="shared" si="1"/>
        <v>AOUT NB VENTE NEUF BMW CAMION</v>
      </c>
      <c r="N57" s="147">
        <f>+IF(OR($Q57=Parametres!$G$2,$Q57=Parametres!$G$3),I57,C57)</f>
        <v>0.09</v>
      </c>
      <c r="O57" s="147">
        <f>+IF(OR($Q57=Parametres!$G$2,$Q57=Parametres!$G$3),J57,D57)</f>
        <v>0</v>
      </c>
      <c r="P57" s="147">
        <f>+IF(OR($Q57=Parametres!$G$2,$Q57=Parametres!$G$3),K57,E57)</f>
        <v>0.09</v>
      </c>
      <c r="Q57" s="146" t="str">
        <f t="shared" ref="Q57:S57" si="57">+F57</f>
        <v>1-Mémo</v>
      </c>
      <c r="R57" s="145" t="str">
        <f t="shared" si="57"/>
        <v>126</v>
      </c>
      <c r="S57" s="146">
        <f t="shared" si="57"/>
        <v>0</v>
      </c>
      <c r="T57" s="149" t="str">
        <f>+VLOOKUP($L57,Data_Validation!$A:$D,1,0)</f>
        <v>126H</v>
      </c>
      <c r="U57" s="150" t="str">
        <f>+VLOOKUP($L57,Data_Validation!$A:$D,3,0)</f>
        <v>Autres</v>
      </c>
      <c r="V57" s="150">
        <f>+VLOOKUP($L57,Data_Validation!$A:$D,4,0)</f>
        <v>0</v>
      </c>
      <c r="W57" s="150">
        <f>+VLOOKUP($L57,Data_Validation!$A:$E,5,0)</f>
        <v>0</v>
      </c>
      <c r="X57" s="150">
        <f>+VLOOKUP($L57,Data_Validation!$A:$F,6,0)</f>
        <v>0</v>
      </c>
    </row>
    <row r="58" spans="1:24" ht="15" customHeight="1">
      <c r="A58" s="141" t="s">
        <v>555</v>
      </c>
      <c r="B58" s="141" t="s">
        <v>556</v>
      </c>
      <c r="C58" s="142"/>
      <c r="D58" s="142"/>
      <c r="E58" s="142"/>
      <c r="F58" s="141" t="s">
        <v>10</v>
      </c>
      <c r="G58" s="141" t="s">
        <v>536</v>
      </c>
      <c r="H58" s="141"/>
      <c r="I58" s="151">
        <v>7.0000000000000007E-2</v>
      </c>
      <c r="J58" s="151">
        <v>0</v>
      </c>
      <c r="K58" s="151">
        <v>7.0000000000000007E-2</v>
      </c>
      <c r="L58" s="145" t="str">
        <f t="shared" si="0"/>
        <v>126Z</v>
      </c>
      <c r="M58" s="146" t="str">
        <f t="shared" si="1"/>
        <v>SEPT. NB VENTE NEUF BMW CAMION</v>
      </c>
      <c r="N58" s="147">
        <f>+IF(OR($Q58=Parametres!$G$2,$Q58=Parametres!$G$3),I58,C58)</f>
        <v>7.0000000000000007E-2</v>
      </c>
      <c r="O58" s="147">
        <f>+IF(OR($Q58=Parametres!$G$2,$Q58=Parametres!$G$3),J58,D58)</f>
        <v>0</v>
      </c>
      <c r="P58" s="147">
        <f>+IF(OR($Q58=Parametres!$G$2,$Q58=Parametres!$G$3),K58,E58)</f>
        <v>7.0000000000000007E-2</v>
      </c>
      <c r="Q58" s="146" t="str">
        <f t="shared" ref="Q58:S58" si="58">+F58</f>
        <v>1-Mémo</v>
      </c>
      <c r="R58" s="145" t="str">
        <f t="shared" si="58"/>
        <v>126</v>
      </c>
      <c r="S58" s="146">
        <f t="shared" si="58"/>
        <v>0</v>
      </c>
      <c r="T58" s="149" t="str">
        <f>+VLOOKUP($L58,Data_Validation!$A:$D,1,0)</f>
        <v>126Z</v>
      </c>
      <c r="U58" s="150" t="str">
        <f>+VLOOKUP($L58,Data_Validation!$A:$D,3,0)</f>
        <v>Autres</v>
      </c>
      <c r="V58" s="150">
        <f>+VLOOKUP($L58,Data_Validation!$A:$D,4,0)</f>
        <v>0</v>
      </c>
      <c r="W58" s="150">
        <f>+VLOOKUP($L58,Data_Validation!$A:$E,5,0)</f>
        <v>0</v>
      </c>
      <c r="X58" s="150">
        <f>+VLOOKUP($L58,Data_Validation!$A:$F,6,0)</f>
        <v>0</v>
      </c>
    </row>
    <row r="59" spans="1:24" ht="15" customHeight="1">
      <c r="A59" s="141" t="s">
        <v>557</v>
      </c>
      <c r="B59" s="141" t="s">
        <v>558</v>
      </c>
      <c r="C59" s="142"/>
      <c r="D59" s="142"/>
      <c r="E59" s="142"/>
      <c r="F59" s="141" t="s">
        <v>10</v>
      </c>
      <c r="G59" s="141" t="s">
        <v>559</v>
      </c>
      <c r="H59" s="143"/>
      <c r="I59" s="151">
        <v>0.1</v>
      </c>
      <c r="J59" s="151">
        <v>0</v>
      </c>
      <c r="K59" s="151">
        <v>0.1</v>
      </c>
      <c r="L59" s="145" t="str">
        <f t="shared" si="0"/>
        <v>127A</v>
      </c>
      <c r="M59" s="146" t="str">
        <f t="shared" si="1"/>
        <v>JANV. NB VENTE USAGE GROS</v>
      </c>
      <c r="N59" s="147">
        <f>+IF(OR($Q59=Parametres!$G$2,$Q59=Parametres!$G$3),I59,C59)</f>
        <v>0.1</v>
      </c>
      <c r="O59" s="147">
        <f>+IF(OR($Q59=Parametres!$G$2,$Q59=Parametres!$G$3),J59,D59)</f>
        <v>0</v>
      </c>
      <c r="P59" s="147">
        <f>+IF(OR($Q59=Parametres!$G$2,$Q59=Parametres!$G$3),K59,E59)</f>
        <v>0.1</v>
      </c>
      <c r="Q59" s="146" t="str">
        <f t="shared" ref="Q59:S59" si="59">+F59</f>
        <v>1-Mémo</v>
      </c>
      <c r="R59" s="145" t="str">
        <f t="shared" si="59"/>
        <v>127</v>
      </c>
      <c r="S59" s="146">
        <f t="shared" si="59"/>
        <v>0</v>
      </c>
      <c r="T59" s="165" t="str">
        <f>+VLOOKUP($L59,Data_Validation!$A:$D,1,0)</f>
        <v>127A</v>
      </c>
      <c r="U59" s="150" t="str">
        <f>+VLOOKUP($L59,Data_Validation!$A:$D,3,0)</f>
        <v>Autres</v>
      </c>
      <c r="V59" s="150">
        <f>+VLOOKUP($L59,Data_Validation!$A:$D,4,0)</f>
        <v>0</v>
      </c>
      <c r="W59" s="150">
        <f>+VLOOKUP($L59,Data_Validation!$A:$E,5,0)</f>
        <v>0</v>
      </c>
      <c r="X59" s="150">
        <f>+VLOOKUP($L59,Data_Validation!$A:$F,6,0)</f>
        <v>0</v>
      </c>
    </row>
    <row r="60" spans="1:24" ht="15" customHeight="1">
      <c r="A60" s="141" t="s">
        <v>560</v>
      </c>
      <c r="B60" s="141" t="s">
        <v>561</v>
      </c>
      <c r="C60" s="142"/>
      <c r="D60" s="142"/>
      <c r="E60" s="142"/>
      <c r="F60" s="141" t="s">
        <v>10</v>
      </c>
      <c r="G60" s="141" t="s">
        <v>559</v>
      </c>
      <c r="H60" s="143"/>
      <c r="I60" s="143">
        <v>0.14000000000000001</v>
      </c>
      <c r="J60" s="143">
        <v>0</v>
      </c>
      <c r="K60" s="143">
        <v>0.14000000000000001</v>
      </c>
      <c r="L60" s="145" t="str">
        <f t="shared" si="0"/>
        <v>127B</v>
      </c>
      <c r="M60" s="146" t="str">
        <f t="shared" si="1"/>
        <v>FEV. NB VENTE USAGE GROS</v>
      </c>
      <c r="N60" s="147">
        <f>+IF(OR($Q60=Parametres!$G$2,$Q60=Parametres!$G$3),I60,C60)</f>
        <v>0.14000000000000001</v>
      </c>
      <c r="O60" s="148">
        <f>+IF(OR($Q60=Parametres!$G$2,$Q60=Parametres!$G$3),J60,D60)</f>
        <v>0</v>
      </c>
      <c r="P60" s="147">
        <f>+IF(OR($Q60=Parametres!$G$2,$Q60=Parametres!$G$3),K60,E60)</f>
        <v>0.14000000000000001</v>
      </c>
      <c r="Q60" s="146" t="str">
        <f t="shared" ref="Q60:S60" si="60">+F60</f>
        <v>1-Mémo</v>
      </c>
      <c r="R60" s="145" t="str">
        <f t="shared" si="60"/>
        <v>127</v>
      </c>
      <c r="S60" s="146">
        <f t="shared" si="60"/>
        <v>0</v>
      </c>
      <c r="T60" s="150" t="str">
        <f>+VLOOKUP($L60,Data_Validation!$A:$D,1,0)</f>
        <v>127B</v>
      </c>
      <c r="U60" s="150" t="str">
        <f>+VLOOKUP($L60,Data_Validation!$A:$D,3,0)</f>
        <v>Autres</v>
      </c>
      <c r="V60" s="150">
        <f>+VLOOKUP($L60,Data_Validation!$A:$D,4,0)</f>
        <v>0</v>
      </c>
      <c r="W60" s="150">
        <f>+VLOOKUP($L60,Data_Validation!$A:$E,5,0)</f>
        <v>0</v>
      </c>
      <c r="X60" s="150">
        <f>+VLOOKUP($L60,Data_Validation!$A:$F,6,0)</f>
        <v>0</v>
      </c>
    </row>
    <row r="61" spans="1:24" ht="15" customHeight="1">
      <c r="A61" s="141" t="s">
        <v>562</v>
      </c>
      <c r="B61" s="141" t="s">
        <v>563</v>
      </c>
      <c r="C61" s="142"/>
      <c r="D61" s="142"/>
      <c r="E61" s="142"/>
      <c r="F61" s="141" t="s">
        <v>10</v>
      </c>
      <c r="G61" s="141" t="s">
        <v>559</v>
      </c>
      <c r="H61" s="143"/>
      <c r="I61" s="143">
        <v>0.2</v>
      </c>
      <c r="J61" s="143">
        <v>0</v>
      </c>
      <c r="K61" s="143">
        <v>0.2</v>
      </c>
      <c r="L61" s="145" t="str">
        <f t="shared" si="0"/>
        <v>127C</v>
      </c>
      <c r="M61" s="146" t="str">
        <f t="shared" si="1"/>
        <v>MARS NB VENTE USAGE GROS</v>
      </c>
      <c r="N61" s="147">
        <f>+IF(OR($Q61=Parametres!$G$2,$Q61=Parametres!$G$3),I61,C61)</f>
        <v>0.2</v>
      </c>
      <c r="O61" s="148">
        <f>+IF(OR($Q61=Parametres!$G$2,$Q61=Parametres!$G$3),J61,D61)</f>
        <v>0</v>
      </c>
      <c r="P61" s="147">
        <f>+IF(OR($Q61=Parametres!$G$2,$Q61=Parametres!$G$3),K61,E61)</f>
        <v>0.2</v>
      </c>
      <c r="Q61" s="146" t="str">
        <f t="shared" ref="Q61:S61" si="61">+F61</f>
        <v>1-Mémo</v>
      </c>
      <c r="R61" s="145" t="str">
        <f t="shared" si="61"/>
        <v>127</v>
      </c>
      <c r="S61" s="146">
        <f t="shared" si="61"/>
        <v>0</v>
      </c>
      <c r="T61" s="165" t="str">
        <f>+VLOOKUP($L61,Data_Validation!$A:$D,1,0)</f>
        <v>127C</v>
      </c>
      <c r="U61" s="150" t="str">
        <f>+VLOOKUP($L61,Data_Validation!$A:$D,3,0)</f>
        <v>Autres</v>
      </c>
      <c r="V61" s="150">
        <f>+VLOOKUP($L61,Data_Validation!$A:$D,4,0)</f>
        <v>0</v>
      </c>
      <c r="W61" s="150">
        <f>+VLOOKUP($L61,Data_Validation!$A:$E,5,0)</f>
        <v>0</v>
      </c>
      <c r="X61" s="150">
        <f>+VLOOKUP($L61,Data_Validation!$A:$F,6,0)</f>
        <v>0</v>
      </c>
    </row>
    <row r="62" spans="1:24" ht="15" customHeight="1">
      <c r="A62" s="141" t="s">
        <v>564</v>
      </c>
      <c r="B62" s="141" t="s">
        <v>565</v>
      </c>
      <c r="C62" s="142"/>
      <c r="D62" s="142"/>
      <c r="E62" s="142"/>
      <c r="F62" s="141" t="s">
        <v>10</v>
      </c>
      <c r="G62" s="141" t="s">
        <v>559</v>
      </c>
      <c r="H62" s="141"/>
      <c r="I62" s="182">
        <v>0.27</v>
      </c>
      <c r="J62" s="182">
        <v>0</v>
      </c>
      <c r="K62" s="182">
        <v>0.27</v>
      </c>
      <c r="L62" s="145" t="str">
        <f t="shared" si="0"/>
        <v>127D</v>
      </c>
      <c r="M62" s="146" t="str">
        <f t="shared" si="1"/>
        <v>AVRIL NB VENTE USAGE GROS</v>
      </c>
      <c r="N62" s="147">
        <f>+IF(OR($Q62=Parametres!$G$2,$Q62=Parametres!$G$3),I62,C62)</f>
        <v>0.27</v>
      </c>
      <c r="O62" s="147">
        <f>+IF(OR($Q62=Parametres!$G$2,$Q62=Parametres!$G$3),J62,D62)</f>
        <v>0</v>
      </c>
      <c r="P62" s="147">
        <f>+IF(OR($Q62=Parametres!$G$2,$Q62=Parametres!$G$3),K62,E62)</f>
        <v>0.27</v>
      </c>
      <c r="Q62" s="146" t="str">
        <f t="shared" ref="Q62:S62" si="62">+F62</f>
        <v>1-Mémo</v>
      </c>
      <c r="R62" s="145" t="str">
        <f t="shared" si="62"/>
        <v>127</v>
      </c>
      <c r="S62" s="146">
        <f t="shared" si="62"/>
        <v>0</v>
      </c>
      <c r="T62" s="165" t="str">
        <f>+VLOOKUP($L62,Data_Validation!$A:$D,1,0)</f>
        <v>127D</v>
      </c>
      <c r="U62" s="150" t="str">
        <f>+VLOOKUP($L62,Data_Validation!$A:$D,3,0)</f>
        <v>Autres</v>
      </c>
      <c r="V62" s="150">
        <f>+VLOOKUP($L62,Data_Validation!$A:$D,4,0)</f>
        <v>0</v>
      </c>
      <c r="W62" s="150">
        <f>+VLOOKUP($L62,Data_Validation!$A:$E,5,0)</f>
        <v>0</v>
      </c>
      <c r="X62" s="150">
        <f>+VLOOKUP($L62,Data_Validation!$A:$F,6,0)</f>
        <v>0</v>
      </c>
    </row>
    <row r="63" spans="1:24" ht="15" customHeight="1">
      <c r="A63" s="141" t="s">
        <v>566</v>
      </c>
      <c r="B63" s="141" t="s">
        <v>567</v>
      </c>
      <c r="C63" s="142"/>
      <c r="D63" s="142"/>
      <c r="E63" s="142"/>
      <c r="F63" s="141" t="s">
        <v>10</v>
      </c>
      <c r="G63" s="141" t="s">
        <v>559</v>
      </c>
      <c r="H63" s="143"/>
      <c r="I63" s="151">
        <v>0.3</v>
      </c>
      <c r="J63" s="151">
        <v>0</v>
      </c>
      <c r="K63" s="151">
        <v>0.3</v>
      </c>
      <c r="L63" s="145" t="str">
        <f t="shared" si="0"/>
        <v>127E</v>
      </c>
      <c r="M63" s="146" t="str">
        <f t="shared" si="1"/>
        <v>MAI NB VENTE USAGE GROS</v>
      </c>
      <c r="N63" s="147">
        <f>+IF(OR($Q63=Parametres!$G$2,$Q63=Parametres!$G$3),I63,C63)</f>
        <v>0.3</v>
      </c>
      <c r="O63" s="147">
        <f>+IF(OR($Q63=Parametres!$G$2,$Q63=Parametres!$G$3),J63,D63)</f>
        <v>0</v>
      </c>
      <c r="P63" s="147">
        <f>+IF(OR($Q63=Parametres!$G$2,$Q63=Parametres!$G$3),K63,E63)</f>
        <v>0.3</v>
      </c>
      <c r="Q63" s="146" t="str">
        <f t="shared" ref="Q63:S63" si="63">+F63</f>
        <v>1-Mémo</v>
      </c>
      <c r="R63" s="145" t="str">
        <f t="shared" si="63"/>
        <v>127</v>
      </c>
      <c r="S63" s="146">
        <f t="shared" si="63"/>
        <v>0</v>
      </c>
      <c r="T63" s="149" t="str">
        <f>+VLOOKUP($L63,Data_Validation!$A:$D,1,0)</f>
        <v>127E</v>
      </c>
      <c r="U63" s="150" t="str">
        <f>+VLOOKUP($L63,Data_Validation!$A:$D,3,0)</f>
        <v>Autres</v>
      </c>
      <c r="V63" s="150">
        <f>+VLOOKUP($L63,Data_Validation!$A:$D,4,0)</f>
        <v>0</v>
      </c>
      <c r="W63" s="150">
        <f>+VLOOKUP($L63,Data_Validation!$A:$E,5,0)</f>
        <v>0</v>
      </c>
      <c r="X63" s="150">
        <f>+VLOOKUP($L63,Data_Validation!$A:$F,6,0)</f>
        <v>0</v>
      </c>
    </row>
    <row r="64" spans="1:24" ht="15" customHeight="1">
      <c r="A64" s="141" t="s">
        <v>570</v>
      </c>
      <c r="B64" s="141" t="s">
        <v>571</v>
      </c>
      <c r="C64" s="143"/>
      <c r="D64" s="143"/>
      <c r="E64" s="143"/>
      <c r="F64" s="141" t="s">
        <v>10</v>
      </c>
      <c r="G64" s="141" t="s">
        <v>559</v>
      </c>
      <c r="H64" s="143"/>
      <c r="I64" s="142">
        <v>0.27</v>
      </c>
      <c r="J64" s="142">
        <v>0</v>
      </c>
      <c r="K64" s="142">
        <v>0.27</v>
      </c>
      <c r="L64" s="145" t="str">
        <f t="shared" si="0"/>
        <v>127F</v>
      </c>
      <c r="M64" s="146" t="str">
        <f t="shared" si="1"/>
        <v>JUIN NB VENTE USAGE GROS</v>
      </c>
      <c r="N64" s="147">
        <f>+IF(OR($Q64=Parametres!$G$2,$Q64=Parametres!$G$3),I64,C64)</f>
        <v>0.27</v>
      </c>
      <c r="O64" s="147">
        <f>+IF(OR($Q64=Parametres!$G$2,$Q64=Parametres!$G$3),J64,D64)</f>
        <v>0</v>
      </c>
      <c r="P64" s="147">
        <f>+IF(OR($Q64=Parametres!$G$2,$Q64=Parametres!$G$3),K64,E64)</f>
        <v>0.27</v>
      </c>
      <c r="Q64" s="146" t="str">
        <f t="shared" ref="Q64:S64" si="64">+F64</f>
        <v>1-Mémo</v>
      </c>
      <c r="R64" s="145" t="str">
        <f t="shared" si="64"/>
        <v>127</v>
      </c>
      <c r="S64" s="146">
        <f t="shared" si="64"/>
        <v>0</v>
      </c>
      <c r="T64" s="165" t="str">
        <f>+VLOOKUP($L64,Data_Validation!$A:$D,1,0)</f>
        <v>127F</v>
      </c>
      <c r="U64" s="150" t="str">
        <f>+VLOOKUP($L64,Data_Validation!$A:$D,3,0)</f>
        <v>Autres</v>
      </c>
      <c r="V64" s="150">
        <f>+VLOOKUP($L64,Data_Validation!$A:$D,4,0)</f>
        <v>0</v>
      </c>
      <c r="W64" s="150">
        <f>+VLOOKUP($L64,Data_Validation!$A:$E,5,0)</f>
        <v>0</v>
      </c>
      <c r="X64" s="150">
        <f>+VLOOKUP($L64,Data_Validation!$A:$F,6,0)</f>
        <v>0</v>
      </c>
    </row>
    <row r="65" spans="1:24" ht="15" customHeight="1">
      <c r="A65" s="141" t="s">
        <v>574</v>
      </c>
      <c r="B65" s="141" t="s">
        <v>575</v>
      </c>
      <c r="C65" s="142"/>
      <c r="D65" s="142"/>
      <c r="E65" s="142"/>
      <c r="F65" s="141" t="s">
        <v>10</v>
      </c>
      <c r="G65" s="141" t="s">
        <v>559</v>
      </c>
      <c r="H65" s="143"/>
      <c r="I65" s="151">
        <v>0.3</v>
      </c>
      <c r="J65" s="151">
        <v>0</v>
      </c>
      <c r="K65" s="151">
        <v>0.3</v>
      </c>
      <c r="L65" s="145" t="str">
        <f t="shared" si="0"/>
        <v>127G</v>
      </c>
      <c r="M65" s="146" t="str">
        <f t="shared" si="1"/>
        <v>JUIL. NB VENTE USAGE GROS</v>
      </c>
      <c r="N65" s="147">
        <f>+IF(OR($Q65=Parametres!$G$2,$Q65=Parametres!$G$3),I65,C65)</f>
        <v>0.3</v>
      </c>
      <c r="O65" s="181">
        <f>+IF(OR($Q65=Parametres!$G$2,$Q65=Parametres!$G$3),J65,D65)</f>
        <v>0</v>
      </c>
      <c r="P65" s="147">
        <f>+IF(OR($Q65=Parametres!$G$2,$Q65=Parametres!$G$3),K65,E65)</f>
        <v>0.3</v>
      </c>
      <c r="Q65" s="146" t="str">
        <f t="shared" ref="Q65:S65" si="65">+F65</f>
        <v>1-Mémo</v>
      </c>
      <c r="R65" s="145" t="str">
        <f t="shared" si="65"/>
        <v>127</v>
      </c>
      <c r="S65" s="146">
        <f t="shared" si="65"/>
        <v>0</v>
      </c>
      <c r="T65" s="149" t="str">
        <f>+VLOOKUP($L65,Data_Validation!$A:$D,1,0)</f>
        <v>127G</v>
      </c>
      <c r="U65" s="150" t="str">
        <f>+VLOOKUP($L65,Data_Validation!$A:$D,3,0)</f>
        <v>Autres</v>
      </c>
      <c r="V65" s="150">
        <f>+VLOOKUP($L65,Data_Validation!$A:$D,4,0)</f>
        <v>0</v>
      </c>
      <c r="W65" s="150">
        <f>+VLOOKUP($L65,Data_Validation!$A:$E,5,0)</f>
        <v>0</v>
      </c>
      <c r="X65" s="150">
        <f>+VLOOKUP($L65,Data_Validation!$A:$F,6,0)</f>
        <v>0</v>
      </c>
    </row>
    <row r="66" spans="1:24" ht="15" customHeight="1">
      <c r="A66" s="141" t="s">
        <v>578</v>
      </c>
      <c r="B66" s="141" t="s">
        <v>579</v>
      </c>
      <c r="C66" s="142"/>
      <c r="D66" s="142"/>
      <c r="E66" s="142"/>
      <c r="F66" s="141" t="s">
        <v>10</v>
      </c>
      <c r="G66" s="141" t="s">
        <v>559</v>
      </c>
      <c r="H66" s="143"/>
      <c r="I66" s="151">
        <v>0.28999999999999998</v>
      </c>
      <c r="J66" s="151">
        <v>0</v>
      </c>
      <c r="K66" s="151">
        <v>0.28999999999999998</v>
      </c>
      <c r="L66" s="145" t="str">
        <f t="shared" si="0"/>
        <v>127H</v>
      </c>
      <c r="M66" s="146" t="str">
        <f t="shared" si="1"/>
        <v>AOUT NB VENTE USAGE GROS</v>
      </c>
      <c r="N66" s="147">
        <f>+IF(OR($Q66=Parametres!$G$2,$Q66=Parametres!$G$3),I66,C66)</f>
        <v>0.28999999999999998</v>
      </c>
      <c r="O66" s="147">
        <f>+IF(OR($Q66=Parametres!$G$2,$Q66=Parametres!$G$3),J66,D66)</f>
        <v>0</v>
      </c>
      <c r="P66" s="147">
        <f>+IF(OR($Q66=Parametres!$G$2,$Q66=Parametres!$G$3),K66,E66)</f>
        <v>0.28999999999999998</v>
      </c>
      <c r="Q66" s="146" t="str">
        <f t="shared" ref="Q66:S66" si="66">+F66</f>
        <v>1-Mémo</v>
      </c>
      <c r="R66" s="145" t="str">
        <f t="shared" si="66"/>
        <v>127</v>
      </c>
      <c r="S66" s="146">
        <f t="shared" si="66"/>
        <v>0</v>
      </c>
      <c r="T66" s="149" t="str">
        <f>+VLOOKUP($L66,Data_Validation!$A:$D,1,0)</f>
        <v>127H</v>
      </c>
      <c r="U66" s="150" t="str">
        <f>+VLOOKUP($L66,Data_Validation!$A:$D,3,0)</f>
        <v>Autres</v>
      </c>
      <c r="V66" s="150">
        <f>+VLOOKUP($L66,Data_Validation!$A:$D,4,0)</f>
        <v>0</v>
      </c>
      <c r="W66" s="150">
        <f>+VLOOKUP($L66,Data_Validation!$A:$E,5,0)</f>
        <v>0</v>
      </c>
      <c r="X66" s="150">
        <f>+VLOOKUP($L66,Data_Validation!$A:$F,6,0)</f>
        <v>0</v>
      </c>
    </row>
    <row r="67" spans="1:24" ht="15" customHeight="1">
      <c r="A67" s="141" t="s">
        <v>582</v>
      </c>
      <c r="B67" s="141" t="s">
        <v>583</v>
      </c>
      <c r="C67" s="142"/>
      <c r="D67" s="142"/>
      <c r="E67" s="142"/>
      <c r="F67" s="141" t="s">
        <v>10</v>
      </c>
      <c r="G67" s="141" t="s">
        <v>559</v>
      </c>
      <c r="H67" s="143"/>
      <c r="I67" s="151">
        <v>0.17</v>
      </c>
      <c r="J67" s="151">
        <v>0</v>
      </c>
      <c r="K67" s="151">
        <v>0.17</v>
      </c>
      <c r="L67" s="145" t="str">
        <f t="shared" si="0"/>
        <v>127Z</v>
      </c>
      <c r="M67" s="146" t="str">
        <f t="shared" si="1"/>
        <v>SEPT. NB VENTE USAGE GROS</v>
      </c>
      <c r="N67" s="147">
        <f>+IF(OR($Q67=Parametres!$G$2,$Q67=Parametres!$G$3),I67,C67)</f>
        <v>0.17</v>
      </c>
      <c r="O67" s="148">
        <f>+IF(OR($Q67=Parametres!$G$2,$Q67=Parametres!$G$3),J67,D67)</f>
        <v>0</v>
      </c>
      <c r="P67" s="147">
        <f>+IF(OR($Q67=Parametres!$G$2,$Q67=Parametres!$G$3),K67,E67)</f>
        <v>0.17</v>
      </c>
      <c r="Q67" s="146" t="str">
        <f t="shared" ref="Q67:S67" si="67">+F67</f>
        <v>1-Mémo</v>
      </c>
      <c r="R67" s="145" t="str">
        <f t="shared" si="67"/>
        <v>127</v>
      </c>
      <c r="S67" s="146">
        <f t="shared" si="67"/>
        <v>0</v>
      </c>
      <c r="T67" s="165" t="str">
        <f>+VLOOKUP($L67,Data_Validation!$A:$D,1,0)</f>
        <v>127Z</v>
      </c>
      <c r="U67" s="150" t="str">
        <f>+VLOOKUP($L67,Data_Validation!$A:$D,3,0)</f>
        <v>Autres</v>
      </c>
      <c r="V67" s="150">
        <f>+VLOOKUP($L67,Data_Validation!$A:$D,4,0)</f>
        <v>0</v>
      </c>
      <c r="W67" s="150">
        <f>+VLOOKUP($L67,Data_Validation!$A:$E,5,0)</f>
        <v>0</v>
      </c>
      <c r="X67" s="150">
        <f>+VLOOKUP($L67,Data_Validation!$A:$F,6,0)</f>
        <v>0</v>
      </c>
    </row>
    <row r="68" spans="1:24" ht="15" customHeight="1">
      <c r="A68" s="141" t="s">
        <v>701</v>
      </c>
      <c r="B68" s="141" t="s">
        <v>702</v>
      </c>
      <c r="C68" s="142"/>
      <c r="D68" s="142"/>
      <c r="E68" s="142"/>
      <c r="F68" s="141" t="s">
        <v>10</v>
      </c>
      <c r="G68" s="141" t="s">
        <v>559</v>
      </c>
      <c r="H68" s="143"/>
      <c r="I68" s="151">
        <v>0.11</v>
      </c>
      <c r="J68" s="151">
        <v>0</v>
      </c>
      <c r="K68" s="151">
        <v>0.11</v>
      </c>
      <c r="L68" s="145" t="str">
        <f t="shared" si="0"/>
        <v>128</v>
      </c>
      <c r="M68" s="146" t="str">
        <f t="shared" si="1"/>
        <v>OCT. NB VENTE USAGE GROS</v>
      </c>
      <c r="N68" s="147">
        <f>+IF(OR($Q68=Parametres!$G$2,$Q68=Parametres!$G$3),I68,C68)</f>
        <v>0.11</v>
      </c>
      <c r="O68" s="147">
        <f>+IF(OR($Q68=Parametres!$G$2,$Q68=Parametres!$G$3),J68,D68)</f>
        <v>0</v>
      </c>
      <c r="P68" s="147">
        <f>+IF(OR($Q68=Parametres!$G$2,$Q68=Parametres!$G$3),K68,E68)</f>
        <v>0.11</v>
      </c>
      <c r="Q68" s="146" t="str">
        <f t="shared" ref="Q68:S68" si="68">+F68</f>
        <v>1-Mémo</v>
      </c>
      <c r="R68" s="145" t="str">
        <f t="shared" si="68"/>
        <v>127</v>
      </c>
      <c r="S68" s="146">
        <f t="shared" si="68"/>
        <v>0</v>
      </c>
      <c r="T68" s="149" t="str">
        <f>+VLOOKUP($L68,Data_Validation!$A:$D,1,0)</f>
        <v>128</v>
      </c>
      <c r="U68" s="150" t="str">
        <f>+VLOOKUP($L68,Data_Validation!$A:$D,3,0)</f>
        <v>Autres</v>
      </c>
      <c r="V68" s="150">
        <f>+VLOOKUP($L68,Data_Validation!$A:$D,4,0)</f>
        <v>0</v>
      </c>
      <c r="W68" s="150">
        <f>+VLOOKUP($L68,Data_Validation!$A:$E,5,0)</f>
        <v>0</v>
      </c>
      <c r="X68" s="150">
        <f>+VLOOKUP($L68,Data_Validation!$A:$F,6,0)</f>
        <v>0</v>
      </c>
    </row>
    <row r="69" spans="1:24" ht="15" customHeight="1">
      <c r="A69" s="141" t="s">
        <v>706</v>
      </c>
      <c r="B69" s="141" t="s">
        <v>707</v>
      </c>
      <c r="C69" s="142"/>
      <c r="D69" s="142"/>
      <c r="E69" s="142"/>
      <c r="F69" s="141" t="s">
        <v>10</v>
      </c>
      <c r="G69" s="141" t="s">
        <v>559</v>
      </c>
      <c r="H69" s="143"/>
      <c r="I69" s="151">
        <v>0.24</v>
      </c>
      <c r="J69" s="151">
        <v>0</v>
      </c>
      <c r="K69" s="151">
        <v>0.24</v>
      </c>
      <c r="L69" s="145" t="str">
        <f t="shared" si="0"/>
        <v>128A</v>
      </c>
      <c r="M69" s="146" t="str">
        <f t="shared" si="1"/>
        <v>NOV. NB VENTE USAGE GROS</v>
      </c>
      <c r="N69" s="147">
        <f>+IF(OR($Q69=Parametres!$G$2,$Q69=Parametres!$G$3),I69,C69)</f>
        <v>0.24</v>
      </c>
      <c r="O69" s="147">
        <f>+IF(OR($Q69=Parametres!$G$2,$Q69=Parametres!$G$3),J69,D69)</f>
        <v>0</v>
      </c>
      <c r="P69" s="147">
        <f>+IF(OR($Q69=Parametres!$G$2,$Q69=Parametres!$G$3),K69,E69)</f>
        <v>0.24</v>
      </c>
      <c r="Q69" s="146" t="str">
        <f t="shared" ref="Q69:S69" si="69">+F69</f>
        <v>1-Mémo</v>
      </c>
      <c r="R69" s="145" t="str">
        <f t="shared" si="69"/>
        <v>127</v>
      </c>
      <c r="S69" s="146">
        <f t="shared" si="69"/>
        <v>0</v>
      </c>
      <c r="T69" s="165" t="str">
        <f>+VLOOKUP($L69,Data_Validation!$A:$D,1,0)</f>
        <v>128A</v>
      </c>
      <c r="U69" s="150" t="str">
        <f>+VLOOKUP($L69,Data_Validation!$A:$D,3,0)</f>
        <v>Autres</v>
      </c>
      <c r="V69" s="150">
        <f>+VLOOKUP($L69,Data_Validation!$A:$D,4,0)</f>
        <v>0</v>
      </c>
      <c r="W69" s="150">
        <f>+VLOOKUP($L69,Data_Validation!$A:$E,5,0)</f>
        <v>0</v>
      </c>
      <c r="X69" s="150">
        <f>+VLOOKUP($L69,Data_Validation!$A:$F,6,0)</f>
        <v>0</v>
      </c>
    </row>
    <row r="70" spans="1:24" ht="15" customHeight="1">
      <c r="A70" s="141" t="s">
        <v>711</v>
      </c>
      <c r="B70" s="141" t="s">
        <v>712</v>
      </c>
      <c r="C70" s="142"/>
      <c r="D70" s="142"/>
      <c r="E70" s="142"/>
      <c r="F70" s="141" t="s">
        <v>10</v>
      </c>
      <c r="G70" s="141" t="s">
        <v>559</v>
      </c>
      <c r="H70" s="143"/>
      <c r="I70" s="151">
        <v>0</v>
      </c>
      <c r="J70" s="151">
        <v>0.13</v>
      </c>
      <c r="K70" s="151">
        <v>0.13</v>
      </c>
      <c r="L70" s="145" t="str">
        <f t="shared" si="0"/>
        <v>128B</v>
      </c>
      <c r="M70" s="146" t="str">
        <f t="shared" si="1"/>
        <v>DEC. NB VENTE USAGE GROS</v>
      </c>
      <c r="N70" s="147">
        <f>+IF(OR($Q70=Parametres!$G$2,$Q70=Parametres!$G$3),I70,C70)</f>
        <v>0</v>
      </c>
      <c r="O70" s="147">
        <f>+IF(OR($Q70=Parametres!$G$2,$Q70=Parametres!$G$3),J70,D70)</f>
        <v>0.13</v>
      </c>
      <c r="P70" s="147">
        <f>+IF(OR($Q70=Parametres!$G$2,$Q70=Parametres!$G$3),K70,E70)</f>
        <v>0.13</v>
      </c>
      <c r="Q70" s="146" t="str">
        <f t="shared" ref="Q70:S70" si="70">+F70</f>
        <v>1-Mémo</v>
      </c>
      <c r="R70" s="145" t="str">
        <f t="shared" si="70"/>
        <v>127</v>
      </c>
      <c r="S70" s="146">
        <f t="shared" si="70"/>
        <v>0</v>
      </c>
      <c r="T70" s="150" t="e">
        <f>+VLOOKUP($L70,Data_Validation!$A:$D,1,0)</f>
        <v>#N/A</v>
      </c>
      <c r="U70" s="150" t="e">
        <f>+VLOOKUP($L70,Data_Validation!$A:$D,3,0)</f>
        <v>#N/A</v>
      </c>
      <c r="V70" s="150" t="e">
        <f>+VLOOKUP($L70,Data_Validation!$A:$D,4,0)</f>
        <v>#N/A</v>
      </c>
      <c r="W70" s="150" t="e">
        <f>+VLOOKUP($L70,Data_Validation!$A:$E,5,0)</f>
        <v>#N/A</v>
      </c>
      <c r="X70" s="150" t="e">
        <f>+VLOOKUP($L70,Data_Validation!$A:$F,6,0)</f>
        <v>#N/A</v>
      </c>
    </row>
    <row r="71" spans="1:24" ht="15" customHeight="1">
      <c r="A71" s="141" t="s">
        <v>586</v>
      </c>
      <c r="B71" s="141" t="s">
        <v>587</v>
      </c>
      <c r="C71" s="142"/>
      <c r="D71" s="142"/>
      <c r="E71" s="142"/>
      <c r="F71" s="141" t="s">
        <v>10</v>
      </c>
      <c r="G71" s="141" t="s">
        <v>588</v>
      </c>
      <c r="H71" s="143"/>
      <c r="I71" s="151">
        <v>1.74</v>
      </c>
      <c r="J71" s="151">
        <v>0.12</v>
      </c>
      <c r="K71" s="151">
        <v>1.86</v>
      </c>
      <c r="L71" s="145" t="str">
        <f t="shared" si="0"/>
        <v>130D</v>
      </c>
      <c r="M71" s="146" t="str">
        <f t="shared" si="1"/>
        <v>NB INV + 30 JOURS USAGE BMW CAMION</v>
      </c>
      <c r="N71" s="147">
        <f>+IF(OR($Q71=Parametres!$G$2,$Q71=Parametres!$G$3),I71,C71)</f>
        <v>1.74</v>
      </c>
      <c r="O71" s="148">
        <f>+IF(OR($Q71=Parametres!$G$2,$Q71=Parametres!$G$3),J71,D71)</f>
        <v>0.12</v>
      </c>
      <c r="P71" s="147">
        <f>+IF(OR($Q71=Parametres!$G$2,$Q71=Parametres!$G$3),K71,E71)</f>
        <v>1.86</v>
      </c>
      <c r="Q71" s="146" t="str">
        <f t="shared" ref="Q71:S71" si="71">+F71</f>
        <v>1-Mémo</v>
      </c>
      <c r="R71" s="145" t="str">
        <f t="shared" si="71"/>
        <v>156</v>
      </c>
      <c r="S71" s="146">
        <f t="shared" si="71"/>
        <v>0</v>
      </c>
      <c r="T71" s="165" t="str">
        <f>+VLOOKUP($L71,Data_Validation!$A:$D,1,0)</f>
        <v>130D</v>
      </c>
      <c r="U71" s="150" t="str">
        <f>+VLOOKUP($L71,Data_Validation!$A:$D,3,0)</f>
        <v>Autres</v>
      </c>
      <c r="V71" s="150">
        <f>+VLOOKUP($L71,Data_Validation!$A:$D,4,0)</f>
        <v>0</v>
      </c>
      <c r="W71" s="150">
        <f>+VLOOKUP($L71,Data_Validation!$A:$E,5,0)</f>
        <v>0</v>
      </c>
      <c r="X71" s="150">
        <f>+VLOOKUP($L71,Data_Validation!$A:$F,6,0)</f>
        <v>0</v>
      </c>
    </row>
    <row r="72" spans="1:24" ht="15" customHeight="1">
      <c r="A72" s="141" t="s">
        <v>591</v>
      </c>
      <c r="B72" s="141" t="s">
        <v>592</v>
      </c>
      <c r="C72" s="142"/>
      <c r="D72" s="142"/>
      <c r="E72" s="142"/>
      <c r="F72" s="141" t="s">
        <v>10</v>
      </c>
      <c r="G72" s="141" t="s">
        <v>588</v>
      </c>
      <c r="H72" s="143"/>
      <c r="I72" s="151">
        <v>1.81</v>
      </c>
      <c r="J72" s="151">
        <v>0.16</v>
      </c>
      <c r="K72" s="151">
        <v>1.97</v>
      </c>
      <c r="L72" s="145" t="str">
        <f t="shared" si="0"/>
        <v>130F</v>
      </c>
      <c r="M72" s="146" t="str">
        <f t="shared" si="1"/>
        <v>NB INV + 30 JOURS USAGE AUTRES</v>
      </c>
      <c r="N72" s="147">
        <f>+IF(OR($Q72=Parametres!$G$2,$Q72=Parametres!$G$3),I72,C72)</f>
        <v>1.81</v>
      </c>
      <c r="O72" s="147">
        <f>+IF(OR($Q72=Parametres!$G$2,$Q72=Parametres!$G$3),J72,D72)</f>
        <v>0.16</v>
      </c>
      <c r="P72" s="147">
        <f>+IF(OR($Q72=Parametres!$G$2,$Q72=Parametres!$G$3),K72,E72)</f>
        <v>1.97</v>
      </c>
      <c r="Q72" s="146" t="str">
        <f t="shared" ref="Q72:S72" si="72">+F72</f>
        <v>1-Mémo</v>
      </c>
      <c r="R72" s="145" t="str">
        <f t="shared" si="72"/>
        <v>156</v>
      </c>
      <c r="S72" s="146">
        <f t="shared" si="72"/>
        <v>0</v>
      </c>
      <c r="T72" s="165" t="str">
        <f>+VLOOKUP($L72,Data_Validation!$A:$D,1,0)</f>
        <v>130F</v>
      </c>
      <c r="U72" s="150" t="str">
        <f>+VLOOKUP($L72,Data_Validation!$A:$D,3,0)</f>
        <v>Autres</v>
      </c>
      <c r="V72" s="150">
        <f>+VLOOKUP($L72,Data_Validation!$A:$D,4,0)</f>
        <v>0</v>
      </c>
      <c r="W72" s="150">
        <f>+VLOOKUP($L72,Data_Validation!$A:$E,5,0)</f>
        <v>0</v>
      </c>
      <c r="X72" s="150">
        <f>+VLOOKUP($L72,Data_Validation!$A:$F,6,0)</f>
        <v>0</v>
      </c>
    </row>
    <row r="73" spans="1:24" ht="15" customHeight="1">
      <c r="A73" s="141" t="s">
        <v>593</v>
      </c>
      <c r="B73" s="141" t="s">
        <v>594</v>
      </c>
      <c r="C73" s="142"/>
      <c r="D73" s="142"/>
      <c r="E73" s="142"/>
      <c r="F73" s="141" t="s">
        <v>10</v>
      </c>
      <c r="G73" s="141" t="s">
        <v>594</v>
      </c>
      <c r="H73" s="143"/>
      <c r="I73" s="151">
        <v>0.39</v>
      </c>
      <c r="J73" s="151">
        <v>0.05</v>
      </c>
      <c r="K73" s="151">
        <v>0.44</v>
      </c>
      <c r="L73" s="145" t="str">
        <f t="shared" si="0"/>
        <v>132B</v>
      </c>
      <c r="M73" s="146" t="str">
        <f t="shared" si="1"/>
        <v>NB INV USAGE BMW AUTO 31-60 JRS</v>
      </c>
      <c r="N73" s="147">
        <f>+IF(OR($Q73=Parametres!$G$2,$Q73=Parametres!$G$3),I73,C73)</f>
        <v>0.39</v>
      </c>
      <c r="O73" s="147">
        <f>+IF(OR($Q73=Parametres!$G$2,$Q73=Parametres!$G$3),J73,D73)</f>
        <v>0.05</v>
      </c>
      <c r="P73" s="147">
        <f>+IF(OR($Q73=Parametres!$G$2,$Q73=Parametres!$G$3),K73,E73)</f>
        <v>0.44</v>
      </c>
      <c r="Q73" s="146" t="str">
        <f t="shared" ref="Q73:S73" si="73">+F73</f>
        <v>1-Mémo</v>
      </c>
      <c r="R73" s="145" t="str">
        <f t="shared" si="73"/>
        <v>132B</v>
      </c>
      <c r="S73" s="146">
        <f t="shared" si="73"/>
        <v>0</v>
      </c>
      <c r="T73" s="149" t="str">
        <f>+VLOOKUP($L73,Data_Validation!$A:$D,1,0)</f>
        <v>132B</v>
      </c>
      <c r="U73" s="150" t="str">
        <f>+VLOOKUP($L73,Data_Validation!$A:$D,3,0)</f>
        <v>Autres</v>
      </c>
      <c r="V73" s="150">
        <f>+VLOOKUP($L73,Data_Validation!$A:$D,4,0)</f>
        <v>0</v>
      </c>
      <c r="W73" s="150">
        <f>+VLOOKUP($L73,Data_Validation!$A:$E,5,0)</f>
        <v>0</v>
      </c>
      <c r="X73" s="150">
        <f>+VLOOKUP($L73,Data_Validation!$A:$F,6,0)</f>
        <v>0</v>
      </c>
    </row>
    <row r="74" spans="1:24" ht="15" customHeight="1">
      <c r="A74" s="141" t="s">
        <v>597</v>
      </c>
      <c r="B74" s="141" t="s">
        <v>598</v>
      </c>
      <c r="C74" s="142"/>
      <c r="D74" s="142"/>
      <c r="E74" s="142"/>
      <c r="F74" s="141" t="s">
        <v>10</v>
      </c>
      <c r="G74" s="141" t="s">
        <v>594</v>
      </c>
      <c r="H74" s="143"/>
      <c r="I74" s="151">
        <v>0.26</v>
      </c>
      <c r="J74" s="151">
        <v>0.04</v>
      </c>
      <c r="K74" s="151">
        <v>0.3</v>
      </c>
      <c r="L74" s="145" t="str">
        <f t="shared" si="0"/>
        <v>132C</v>
      </c>
      <c r="M74" s="146" t="str">
        <f t="shared" si="1"/>
        <v>NB INV USAGE BMW AUTO 61-90 JRS</v>
      </c>
      <c r="N74" s="147">
        <f>+IF(OR($Q74=Parametres!$G$2,$Q74=Parametres!$G$3),I74,C74)</f>
        <v>0.26</v>
      </c>
      <c r="O74" s="147">
        <f>+IF(OR($Q74=Parametres!$G$2,$Q74=Parametres!$G$3),J74,D74)</f>
        <v>0.04</v>
      </c>
      <c r="P74" s="147">
        <f>+IF(OR($Q74=Parametres!$G$2,$Q74=Parametres!$G$3),K74,E74)</f>
        <v>0.3</v>
      </c>
      <c r="Q74" s="146" t="str">
        <f t="shared" ref="Q74:S74" si="74">+F74</f>
        <v>1-Mémo</v>
      </c>
      <c r="R74" s="145" t="str">
        <f t="shared" si="74"/>
        <v>132B</v>
      </c>
      <c r="S74" s="146">
        <f t="shared" si="74"/>
        <v>0</v>
      </c>
      <c r="T74" s="149" t="str">
        <f>+VLOOKUP($L74,Data_Validation!$A:$D,1,0)</f>
        <v>132C</v>
      </c>
      <c r="U74" s="150" t="str">
        <f>+VLOOKUP($L74,Data_Validation!$A:$D,3,0)</f>
        <v>Autres</v>
      </c>
      <c r="V74" s="150">
        <f>+VLOOKUP($L74,Data_Validation!$A:$D,4,0)</f>
        <v>0</v>
      </c>
      <c r="W74" s="150">
        <f>+VLOOKUP($L74,Data_Validation!$A:$E,5,0)</f>
        <v>0</v>
      </c>
      <c r="X74" s="150">
        <f>+VLOOKUP($L74,Data_Validation!$A:$F,6,0)</f>
        <v>0</v>
      </c>
    </row>
    <row r="75" spans="1:24" ht="15" customHeight="1">
      <c r="A75" s="141" t="s">
        <v>599</v>
      </c>
      <c r="B75" s="141" t="s">
        <v>600</v>
      </c>
      <c r="C75" s="142"/>
      <c r="D75" s="142"/>
      <c r="E75" s="142"/>
      <c r="F75" s="141" t="s">
        <v>10</v>
      </c>
      <c r="G75" s="141" t="s">
        <v>594</v>
      </c>
      <c r="H75" s="143"/>
      <c r="I75" s="151">
        <v>0.17</v>
      </c>
      <c r="J75" s="151">
        <v>0.02</v>
      </c>
      <c r="K75" s="151">
        <v>0.19</v>
      </c>
      <c r="L75" s="145" t="str">
        <f t="shared" si="0"/>
        <v>132D</v>
      </c>
      <c r="M75" s="146" t="str">
        <f t="shared" si="1"/>
        <v>NB INV USAGE BMW AUTO 91-120 JRS</v>
      </c>
      <c r="N75" s="147">
        <f>+IF(OR($Q75=Parametres!$G$2,$Q75=Parametres!$G$3),I75,C75)</f>
        <v>0.17</v>
      </c>
      <c r="O75" s="147">
        <f>+IF(OR($Q75=Parametres!$G$2,$Q75=Parametres!$G$3),J75,D75)</f>
        <v>0.02</v>
      </c>
      <c r="P75" s="147">
        <f>+IF(OR($Q75=Parametres!$G$2,$Q75=Parametres!$G$3),K75,E75)</f>
        <v>0.19</v>
      </c>
      <c r="Q75" s="146" t="str">
        <f t="shared" ref="Q75:S75" si="75">+F75</f>
        <v>1-Mémo</v>
      </c>
      <c r="R75" s="145" t="str">
        <f t="shared" si="75"/>
        <v>132B</v>
      </c>
      <c r="S75" s="146">
        <f t="shared" si="75"/>
        <v>0</v>
      </c>
      <c r="T75" s="149" t="str">
        <f>+VLOOKUP($L75,Data_Validation!$A:$D,1,0)</f>
        <v>132D</v>
      </c>
      <c r="U75" s="150" t="str">
        <f>+VLOOKUP($L75,Data_Validation!$A:$D,3,0)</f>
        <v>Autres</v>
      </c>
      <c r="V75" s="150">
        <f>+VLOOKUP($L75,Data_Validation!$A:$D,4,0)</f>
        <v>0</v>
      </c>
      <c r="W75" s="150">
        <f>+VLOOKUP($L75,Data_Validation!$A:$E,5,0)</f>
        <v>0</v>
      </c>
      <c r="X75" s="150">
        <f>+VLOOKUP($L75,Data_Validation!$A:$F,6,0)</f>
        <v>0</v>
      </c>
    </row>
    <row r="76" spans="1:24" ht="15" customHeight="1">
      <c r="A76" s="141" t="s">
        <v>601</v>
      </c>
      <c r="B76" s="141" t="s">
        <v>602</v>
      </c>
      <c r="C76" s="142"/>
      <c r="D76" s="142"/>
      <c r="E76" s="142"/>
      <c r="F76" s="141" t="s">
        <v>10</v>
      </c>
      <c r="G76" s="141" t="s">
        <v>594</v>
      </c>
      <c r="H76" s="143"/>
      <c r="I76" s="151">
        <v>0.21</v>
      </c>
      <c r="J76" s="151">
        <v>0.06</v>
      </c>
      <c r="K76" s="151">
        <v>0.27</v>
      </c>
      <c r="L76" s="145" t="str">
        <f t="shared" si="0"/>
        <v>132E</v>
      </c>
      <c r="M76" s="146" t="str">
        <f t="shared" si="1"/>
        <v>NB INV USAGE BMW AUTO 120+ JRS</v>
      </c>
      <c r="N76" s="147">
        <f>+IF(OR($Q76=Parametres!$G$2,$Q76=Parametres!$G$3),I76,C76)</f>
        <v>0.21</v>
      </c>
      <c r="O76" s="147">
        <f>+IF(OR($Q76=Parametres!$G$2,$Q76=Parametres!$G$3),J76,D76)</f>
        <v>0.06</v>
      </c>
      <c r="P76" s="147">
        <f>+IF(OR($Q76=Parametres!$G$2,$Q76=Parametres!$G$3),K76,E76)</f>
        <v>0.27</v>
      </c>
      <c r="Q76" s="146" t="str">
        <f t="shared" ref="Q76:S76" si="76">+F76</f>
        <v>1-Mémo</v>
      </c>
      <c r="R76" s="145" t="str">
        <f t="shared" si="76"/>
        <v>132B</v>
      </c>
      <c r="S76" s="146">
        <f t="shared" si="76"/>
        <v>0</v>
      </c>
      <c r="T76" s="165" t="str">
        <f>+VLOOKUP($L76,Data_Validation!$A:$D,1,0)</f>
        <v>132E</v>
      </c>
      <c r="U76" s="150" t="str">
        <f>+VLOOKUP($L76,Data_Validation!$A:$D,3,0)</f>
        <v>Autres</v>
      </c>
      <c r="V76" s="150">
        <f>+VLOOKUP($L76,Data_Validation!$A:$D,4,0)</f>
        <v>0</v>
      </c>
      <c r="W76" s="150">
        <f>+VLOOKUP($L76,Data_Validation!$A:$E,5,0)</f>
        <v>0</v>
      </c>
      <c r="X76" s="150">
        <f>+VLOOKUP($L76,Data_Validation!$A:$F,6,0)</f>
        <v>0</v>
      </c>
    </row>
    <row r="77" spans="1:24" ht="15" customHeight="1">
      <c r="A77" s="141" t="s">
        <v>605</v>
      </c>
      <c r="B77" s="141" t="s">
        <v>606</v>
      </c>
      <c r="C77" s="142"/>
      <c r="D77" s="142"/>
      <c r="E77" s="142"/>
      <c r="F77" s="141" t="s">
        <v>10</v>
      </c>
      <c r="G77" s="141" t="s">
        <v>606</v>
      </c>
      <c r="H77" s="143"/>
      <c r="I77" s="151">
        <v>0.47</v>
      </c>
      <c r="J77" s="151">
        <v>0.05</v>
      </c>
      <c r="K77" s="151">
        <v>0.52</v>
      </c>
      <c r="L77" s="145" t="str">
        <f t="shared" si="0"/>
        <v>133B</v>
      </c>
      <c r="M77" s="146" t="str">
        <f t="shared" si="1"/>
        <v>NB INV USAGE BMW CAMION 31-60 JRS</v>
      </c>
      <c r="N77" s="147">
        <f>+IF(OR($Q77=Parametres!$G$2,$Q77=Parametres!$G$3),I77,C77)</f>
        <v>0.47</v>
      </c>
      <c r="O77" s="147">
        <f>+IF(OR($Q77=Parametres!$G$2,$Q77=Parametres!$G$3),J77,D77)</f>
        <v>0.05</v>
      </c>
      <c r="P77" s="147">
        <f>+IF(OR($Q77=Parametres!$G$2,$Q77=Parametres!$G$3),K77,E77)</f>
        <v>0.52</v>
      </c>
      <c r="Q77" s="146" t="str">
        <f t="shared" ref="Q77:S77" si="77">+F77</f>
        <v>1-Mémo</v>
      </c>
      <c r="R77" s="145" t="str">
        <f t="shared" si="77"/>
        <v>133B</v>
      </c>
      <c r="S77" s="146">
        <f t="shared" si="77"/>
        <v>0</v>
      </c>
      <c r="T77" s="165" t="str">
        <f>+VLOOKUP($L77,Data_Validation!$A:$D,1,0)</f>
        <v>133B</v>
      </c>
      <c r="U77" s="150" t="str">
        <f>+VLOOKUP($L77,Data_Validation!$A:$D,3,0)</f>
        <v>Autres</v>
      </c>
      <c r="V77" s="150">
        <f>+VLOOKUP($L77,Data_Validation!$A:$D,4,0)</f>
        <v>0</v>
      </c>
      <c r="W77" s="150">
        <f>+VLOOKUP($L77,Data_Validation!$A:$E,5,0)</f>
        <v>0</v>
      </c>
      <c r="X77" s="150">
        <f>+VLOOKUP($L77,Data_Validation!$A:$F,6,0)</f>
        <v>0</v>
      </c>
    </row>
    <row r="78" spans="1:24" ht="15" customHeight="1">
      <c r="A78" s="141" t="s">
        <v>607</v>
      </c>
      <c r="B78" s="141" t="s">
        <v>608</v>
      </c>
      <c r="C78" s="142"/>
      <c r="D78" s="142"/>
      <c r="E78" s="142"/>
      <c r="F78" s="141" t="s">
        <v>10</v>
      </c>
      <c r="G78" s="141" t="s">
        <v>606</v>
      </c>
      <c r="H78" s="143"/>
      <c r="I78" s="151">
        <v>0.32</v>
      </c>
      <c r="J78" s="151">
        <v>0</v>
      </c>
      <c r="K78" s="151">
        <v>0.32</v>
      </c>
      <c r="L78" s="145" t="str">
        <f t="shared" si="0"/>
        <v>133C</v>
      </c>
      <c r="M78" s="146" t="str">
        <f t="shared" si="1"/>
        <v>NB INV USAGE BMW CAMION 61-90 JRS</v>
      </c>
      <c r="N78" s="147">
        <f>+IF(OR($Q78=Parametres!$G$2,$Q78=Parametres!$G$3),I78,C78)</f>
        <v>0.32</v>
      </c>
      <c r="O78" s="148">
        <f>+IF(OR($Q78=Parametres!$G$2,$Q78=Parametres!$G$3),J78,D78)</f>
        <v>0</v>
      </c>
      <c r="P78" s="147">
        <f>+IF(OR($Q78=Parametres!$G$2,$Q78=Parametres!$G$3),K78,E78)</f>
        <v>0.32</v>
      </c>
      <c r="Q78" s="146" t="str">
        <f t="shared" ref="Q78:S78" si="78">+F78</f>
        <v>1-Mémo</v>
      </c>
      <c r="R78" s="145" t="str">
        <f t="shared" si="78"/>
        <v>133B</v>
      </c>
      <c r="S78" s="146">
        <f t="shared" si="78"/>
        <v>0</v>
      </c>
      <c r="T78" s="165" t="str">
        <f>+VLOOKUP($L78,Data_Validation!$A:$D,1,0)</f>
        <v>133C</v>
      </c>
      <c r="U78" s="150" t="str">
        <f>+VLOOKUP($L78,Data_Validation!$A:$D,3,0)</f>
        <v>Autres</v>
      </c>
      <c r="V78" s="150">
        <f>+VLOOKUP($L78,Data_Validation!$A:$D,4,0)</f>
        <v>0</v>
      </c>
      <c r="W78" s="150">
        <f>+VLOOKUP($L78,Data_Validation!$A:$E,5,0)</f>
        <v>0</v>
      </c>
      <c r="X78" s="150">
        <f>+VLOOKUP($L78,Data_Validation!$A:$F,6,0)</f>
        <v>0</v>
      </c>
    </row>
    <row r="79" spans="1:24" ht="15" customHeight="1">
      <c r="A79" s="141" t="s">
        <v>609</v>
      </c>
      <c r="B79" s="141" t="s">
        <v>610</v>
      </c>
      <c r="C79" s="142"/>
      <c r="D79" s="142"/>
      <c r="E79" s="142"/>
      <c r="F79" s="141" t="s">
        <v>10</v>
      </c>
      <c r="G79" s="141" t="s">
        <v>606</v>
      </c>
      <c r="H79" s="143"/>
      <c r="I79" s="151">
        <v>0.2</v>
      </c>
      <c r="J79" s="151">
        <v>0.02</v>
      </c>
      <c r="K79" s="151">
        <v>0.22</v>
      </c>
      <c r="L79" s="145" t="str">
        <f t="shared" si="0"/>
        <v>133D</v>
      </c>
      <c r="M79" s="146" t="str">
        <f t="shared" si="1"/>
        <v>NB INV USAGE BMW CAMION 91-120 JRS</v>
      </c>
      <c r="N79" s="147">
        <f>+IF(OR($Q79=Parametres!$G$2,$Q79=Parametres!$G$3),I79,C79)</f>
        <v>0.2</v>
      </c>
      <c r="O79" s="147">
        <f>+IF(OR($Q79=Parametres!$G$2,$Q79=Parametres!$G$3),J79,D79)</f>
        <v>0.02</v>
      </c>
      <c r="P79" s="147">
        <f>+IF(OR($Q79=Parametres!$G$2,$Q79=Parametres!$G$3),K79,E79)</f>
        <v>0.22</v>
      </c>
      <c r="Q79" s="146" t="str">
        <f t="shared" ref="Q79:S79" si="79">+F79</f>
        <v>1-Mémo</v>
      </c>
      <c r="R79" s="145" t="str">
        <f t="shared" si="79"/>
        <v>133B</v>
      </c>
      <c r="S79" s="146">
        <f t="shared" si="79"/>
        <v>0</v>
      </c>
      <c r="T79" s="165" t="str">
        <f>+VLOOKUP($L79,Data_Validation!$A:$D,1,0)</f>
        <v>133D</v>
      </c>
      <c r="U79" s="150" t="str">
        <f>+VLOOKUP($L79,Data_Validation!$A:$D,3,0)</f>
        <v>Autres</v>
      </c>
      <c r="V79" s="150">
        <f>+VLOOKUP($L79,Data_Validation!$A:$D,4,0)</f>
        <v>0</v>
      </c>
      <c r="W79" s="150">
        <f>+VLOOKUP($L79,Data_Validation!$A:$E,5,0)</f>
        <v>0</v>
      </c>
      <c r="X79" s="150">
        <f>+VLOOKUP($L79,Data_Validation!$A:$F,6,0)</f>
        <v>0</v>
      </c>
    </row>
    <row r="80" spans="1:24" ht="15.75" customHeight="1">
      <c r="A80" s="141" t="s">
        <v>613</v>
      </c>
      <c r="B80" s="141" t="s">
        <v>614</v>
      </c>
      <c r="C80" s="142"/>
      <c r="D80" s="142"/>
      <c r="E80" s="142"/>
      <c r="F80" s="141" t="s">
        <v>10</v>
      </c>
      <c r="G80" s="141" t="s">
        <v>606</v>
      </c>
      <c r="H80" s="141"/>
      <c r="I80" s="143">
        <v>0.75</v>
      </c>
      <c r="J80" s="143">
        <v>0.05</v>
      </c>
      <c r="K80" s="143">
        <v>0.8</v>
      </c>
      <c r="L80" s="145" t="str">
        <f t="shared" si="0"/>
        <v>133E</v>
      </c>
      <c r="M80" s="146" t="str">
        <f t="shared" si="1"/>
        <v>NB INV USAGE BMW CAMION 120+ JRS</v>
      </c>
      <c r="N80" s="147">
        <f>+IF(OR($Q80=Parametres!$G$2,$Q80=Parametres!$G$3),I80,C80)</f>
        <v>0.75</v>
      </c>
      <c r="O80" s="147">
        <f>+IF(OR($Q80=Parametres!$G$2,$Q80=Parametres!$G$3),J80,D80)</f>
        <v>0.05</v>
      </c>
      <c r="P80" s="147">
        <f>+IF(OR($Q80=Parametres!$G$2,$Q80=Parametres!$G$3),K80,E80)</f>
        <v>0.8</v>
      </c>
      <c r="Q80" s="146" t="str">
        <f t="shared" ref="Q80:S80" si="80">+F80</f>
        <v>1-Mémo</v>
      </c>
      <c r="R80" s="145" t="str">
        <f t="shared" si="80"/>
        <v>133B</v>
      </c>
      <c r="S80" s="146">
        <f t="shared" si="80"/>
        <v>0</v>
      </c>
      <c r="T80" s="149" t="str">
        <f>+VLOOKUP($L80,Data_Validation!$A:$D,1,0)</f>
        <v>133E</v>
      </c>
      <c r="U80" s="150" t="str">
        <f>+VLOOKUP($L80,Data_Validation!$A:$D,3,0)</f>
        <v>Autres</v>
      </c>
      <c r="V80" s="150">
        <f>+VLOOKUP($L80,Data_Validation!$A:$D,4,0)</f>
        <v>0</v>
      </c>
      <c r="W80" s="150">
        <f>+VLOOKUP($L80,Data_Validation!$A:$E,5,0)</f>
        <v>0</v>
      </c>
      <c r="X80" s="150">
        <f>+VLOOKUP($L80,Data_Validation!$A:$F,6,0)</f>
        <v>0</v>
      </c>
    </row>
    <row r="81" spans="1:24" ht="15" customHeight="1">
      <c r="A81" s="141" t="s">
        <v>617</v>
      </c>
      <c r="B81" s="141" t="s">
        <v>618</v>
      </c>
      <c r="C81" s="142"/>
      <c r="D81" s="142"/>
      <c r="E81" s="142"/>
      <c r="F81" s="141" t="s">
        <v>10</v>
      </c>
      <c r="G81" s="141" t="s">
        <v>618</v>
      </c>
      <c r="H81" s="143"/>
      <c r="I81" s="151">
        <v>0.56999999999999995</v>
      </c>
      <c r="J81" s="151">
        <v>0.05</v>
      </c>
      <c r="K81" s="151">
        <v>0.62</v>
      </c>
      <c r="L81" s="145" t="str">
        <f t="shared" si="0"/>
        <v>138B</v>
      </c>
      <c r="M81" s="146" t="str">
        <f t="shared" si="1"/>
        <v>NB INV USAGE AUTRE 31-60 JRS</v>
      </c>
      <c r="N81" s="147">
        <f>+IF(OR($Q81=Parametres!$G$2,$Q81=Parametres!$G$3),I81,C81)</f>
        <v>0.56999999999999995</v>
      </c>
      <c r="O81" s="147">
        <f>+IF(OR($Q81=Parametres!$G$2,$Q81=Parametres!$G$3),J81,D81)</f>
        <v>0.05</v>
      </c>
      <c r="P81" s="147">
        <f>+IF(OR($Q81=Parametres!$G$2,$Q81=Parametres!$G$3),K81,E81)</f>
        <v>0.62</v>
      </c>
      <c r="Q81" s="146" t="str">
        <f t="shared" ref="Q81:S81" si="81">+F81</f>
        <v>1-Mémo</v>
      </c>
      <c r="R81" s="145" t="str">
        <f t="shared" si="81"/>
        <v>138B</v>
      </c>
      <c r="S81" s="146">
        <f t="shared" si="81"/>
        <v>0</v>
      </c>
      <c r="T81" s="149" t="str">
        <f>+VLOOKUP($L81,Data_Validation!$A:$D,1,0)</f>
        <v>138B</v>
      </c>
      <c r="U81" s="150" t="str">
        <f>+VLOOKUP($L81,Data_Validation!$A:$D,3,0)</f>
        <v>Autres</v>
      </c>
      <c r="V81" s="150">
        <f>+VLOOKUP($L81,Data_Validation!$A:$D,4,0)</f>
        <v>0</v>
      </c>
      <c r="W81" s="150">
        <f>+VLOOKUP($L81,Data_Validation!$A:$E,5,0)</f>
        <v>0</v>
      </c>
      <c r="X81" s="150">
        <f>+VLOOKUP($L81,Data_Validation!$A:$F,6,0)</f>
        <v>0</v>
      </c>
    </row>
    <row r="82" spans="1:24" ht="15" customHeight="1">
      <c r="A82" s="141" t="s">
        <v>621</v>
      </c>
      <c r="B82" s="141" t="s">
        <v>622</v>
      </c>
      <c r="C82" s="151"/>
      <c r="D82" s="151"/>
      <c r="E82" s="151"/>
      <c r="F82" s="141" t="s">
        <v>10</v>
      </c>
      <c r="G82" s="141" t="s">
        <v>618</v>
      </c>
      <c r="H82" s="143"/>
      <c r="I82" s="151">
        <v>0.49</v>
      </c>
      <c r="J82" s="151">
        <v>0.04</v>
      </c>
      <c r="K82" s="151">
        <v>0.53</v>
      </c>
      <c r="L82" s="145" t="str">
        <f t="shared" si="0"/>
        <v>138C</v>
      </c>
      <c r="M82" s="146" t="str">
        <f t="shared" si="1"/>
        <v>NB INV USAGE AUTRE 61-90 JRS</v>
      </c>
      <c r="N82" s="147">
        <f>+IF(OR($Q82=Parametres!$G$2,$Q82=Parametres!$G$3),I82,C82)</f>
        <v>0.49</v>
      </c>
      <c r="O82" s="147">
        <f>+IF(OR($Q82=Parametres!$G$2,$Q82=Parametres!$G$3),J82,D82)</f>
        <v>0.04</v>
      </c>
      <c r="P82" s="147">
        <f>+IF(OR($Q82=Parametres!$G$2,$Q82=Parametres!$G$3),K82,E82)</f>
        <v>0.53</v>
      </c>
      <c r="Q82" s="146" t="str">
        <f t="shared" ref="Q82:S82" si="82">+F82</f>
        <v>1-Mémo</v>
      </c>
      <c r="R82" s="145" t="str">
        <f t="shared" si="82"/>
        <v>138B</v>
      </c>
      <c r="S82" s="146">
        <f t="shared" si="82"/>
        <v>0</v>
      </c>
      <c r="T82" s="165" t="str">
        <f>+VLOOKUP($L82,Data_Validation!$A:$D,1,0)</f>
        <v>138C</v>
      </c>
      <c r="U82" s="150" t="str">
        <f>+VLOOKUP($L82,Data_Validation!$A:$D,3,0)</f>
        <v>Autres</v>
      </c>
      <c r="V82" s="150">
        <f>+VLOOKUP($L82,Data_Validation!$A:$D,4,0)</f>
        <v>0</v>
      </c>
      <c r="W82" s="150">
        <f>+VLOOKUP($L82,Data_Validation!$A:$E,5,0)</f>
        <v>0</v>
      </c>
      <c r="X82" s="150">
        <f>+VLOOKUP($L82,Data_Validation!$A:$F,6,0)</f>
        <v>0</v>
      </c>
    </row>
    <row r="83" spans="1:24" ht="15" customHeight="1">
      <c r="A83" s="141" t="s">
        <v>623</v>
      </c>
      <c r="B83" s="141" t="s">
        <v>624</v>
      </c>
      <c r="C83" s="142"/>
      <c r="D83" s="142"/>
      <c r="E83" s="142"/>
      <c r="F83" s="141" t="s">
        <v>10</v>
      </c>
      <c r="G83" s="141" t="s">
        <v>618</v>
      </c>
      <c r="H83" s="143"/>
      <c r="I83" s="151">
        <v>0.32</v>
      </c>
      <c r="J83" s="151">
        <v>0.03</v>
      </c>
      <c r="K83" s="151">
        <v>0.35</v>
      </c>
      <c r="L83" s="145" t="str">
        <f t="shared" si="0"/>
        <v>138D</v>
      </c>
      <c r="M83" s="146" t="str">
        <f t="shared" si="1"/>
        <v>NB INV USAGE AUTRE 91-120 JRS</v>
      </c>
      <c r="N83" s="147">
        <f>+IF(OR($Q83=Parametres!$G$2,$Q83=Parametres!$G$3),I83,C83)</f>
        <v>0.32</v>
      </c>
      <c r="O83" s="147">
        <f>+IF(OR($Q83=Parametres!$G$2,$Q83=Parametres!$G$3),J83,D83)</f>
        <v>0.03</v>
      </c>
      <c r="P83" s="147">
        <f>+IF(OR($Q83=Parametres!$G$2,$Q83=Parametres!$G$3),K83,E83)</f>
        <v>0.35</v>
      </c>
      <c r="Q83" s="146" t="str">
        <f t="shared" ref="Q83:S83" si="83">+F83</f>
        <v>1-Mémo</v>
      </c>
      <c r="R83" s="145" t="str">
        <f t="shared" si="83"/>
        <v>138B</v>
      </c>
      <c r="S83" s="146">
        <f t="shared" si="83"/>
        <v>0</v>
      </c>
      <c r="T83" s="165" t="str">
        <f>+VLOOKUP($L83,Data_Validation!$A:$D,1,0)</f>
        <v>138D</v>
      </c>
      <c r="U83" s="150" t="str">
        <f>+VLOOKUP($L83,Data_Validation!$A:$D,3,0)</f>
        <v>Autres</v>
      </c>
      <c r="V83" s="150">
        <f>+VLOOKUP($L83,Data_Validation!$A:$D,4,0)</f>
        <v>0</v>
      </c>
      <c r="W83" s="150">
        <f>+VLOOKUP($L83,Data_Validation!$A:$E,5,0)</f>
        <v>0</v>
      </c>
      <c r="X83" s="150">
        <f>+VLOOKUP($L83,Data_Validation!$A:$F,6,0)</f>
        <v>0</v>
      </c>
    </row>
    <row r="84" spans="1:24" ht="15.75" customHeight="1">
      <c r="A84" s="141" t="s">
        <v>625</v>
      </c>
      <c r="B84" s="141" t="s">
        <v>626</v>
      </c>
      <c r="C84" s="142"/>
      <c r="D84" s="142"/>
      <c r="E84" s="142"/>
      <c r="F84" s="141" t="s">
        <v>10</v>
      </c>
      <c r="G84" s="141" t="s">
        <v>618</v>
      </c>
      <c r="H84" s="143"/>
      <c r="I84" s="151">
        <v>0.43</v>
      </c>
      <c r="J84" s="151">
        <v>0.04</v>
      </c>
      <c r="K84" s="151">
        <v>0.47</v>
      </c>
      <c r="L84" s="145" t="str">
        <f t="shared" si="0"/>
        <v>138E</v>
      </c>
      <c r="M84" s="146" t="str">
        <f t="shared" si="1"/>
        <v>NB INV USAGE AUTRE 120+ JRS</v>
      </c>
      <c r="N84" s="147">
        <f>+IF(OR($Q84=Parametres!$G$2,$Q84=Parametres!$G$3),I84,C84)</f>
        <v>0.43</v>
      </c>
      <c r="O84" s="148">
        <f>+IF(OR($Q84=Parametres!$G$2,$Q84=Parametres!$G$3),J84,D84)</f>
        <v>0.04</v>
      </c>
      <c r="P84" s="147">
        <f>+IF(OR($Q84=Parametres!$G$2,$Q84=Parametres!$G$3),K84,E84)</f>
        <v>0.47</v>
      </c>
      <c r="Q84" s="146" t="str">
        <f t="shared" ref="Q84:S84" si="84">+F84</f>
        <v>1-Mémo</v>
      </c>
      <c r="R84" s="145" t="str">
        <f t="shared" si="84"/>
        <v>138B</v>
      </c>
      <c r="S84" s="146">
        <f t="shared" si="84"/>
        <v>0</v>
      </c>
      <c r="T84" s="149" t="str">
        <f>+VLOOKUP($L84,Data_Validation!$A:$D,1,0)</f>
        <v>138E</v>
      </c>
      <c r="U84" s="150" t="str">
        <f>+VLOOKUP($L84,Data_Validation!$A:$D,3,0)</f>
        <v>Autres</v>
      </c>
      <c r="V84" s="150">
        <f>+VLOOKUP($L84,Data_Validation!$A:$D,4,0)</f>
        <v>0</v>
      </c>
      <c r="W84" s="150">
        <f>+VLOOKUP($L84,Data_Validation!$A:$E,5,0)</f>
        <v>0</v>
      </c>
      <c r="X84" s="150">
        <f>+VLOOKUP($L84,Data_Validation!$A:$F,6,0)</f>
        <v>0</v>
      </c>
    </row>
    <row r="85" spans="1:24" ht="15" customHeight="1">
      <c r="A85" s="141" t="s">
        <v>627</v>
      </c>
      <c r="B85" s="141" t="s">
        <v>628</v>
      </c>
      <c r="C85" s="142"/>
      <c r="D85" s="142"/>
      <c r="E85" s="142"/>
      <c r="F85" s="141" t="s">
        <v>10</v>
      </c>
      <c r="G85" s="141" t="s">
        <v>628</v>
      </c>
      <c r="H85" s="143"/>
      <c r="I85" s="151">
        <v>2094971</v>
      </c>
      <c r="J85" s="151">
        <v>238751</v>
      </c>
      <c r="K85" s="151">
        <v>2333722</v>
      </c>
      <c r="L85" s="145" t="str">
        <f t="shared" si="0"/>
        <v>141B</v>
      </c>
      <c r="M85" s="146" t="str">
        <f t="shared" si="1"/>
        <v>$ INV USAGE BMW CAMION 31-60 JRS</v>
      </c>
      <c r="N85" s="147">
        <f>+IF(OR($Q85=Parametres!$G$2,$Q85=Parametres!$G$3),I85,C85)</f>
        <v>2094971</v>
      </c>
      <c r="O85" s="148">
        <f>+IF(OR($Q85=Parametres!$G$2,$Q85=Parametres!$G$3),J85,D85)</f>
        <v>238751</v>
      </c>
      <c r="P85" s="147">
        <f>+IF(OR($Q85=Parametres!$G$2,$Q85=Parametres!$G$3),K85,E85)</f>
        <v>2333722</v>
      </c>
      <c r="Q85" s="146" t="str">
        <f t="shared" ref="Q85:S85" si="85">+F85</f>
        <v>1-Mémo</v>
      </c>
      <c r="R85" s="145" t="str">
        <f t="shared" si="85"/>
        <v>141B</v>
      </c>
      <c r="S85" s="146">
        <f t="shared" si="85"/>
        <v>0</v>
      </c>
      <c r="T85" s="149" t="str">
        <f>+VLOOKUP($L85,Data_Validation!$A:$D,1,0)</f>
        <v>141B</v>
      </c>
      <c r="U85" s="150" t="str">
        <f>+VLOOKUP($L85,Data_Validation!$A:$D,3,0)</f>
        <v>Autres</v>
      </c>
      <c r="V85" s="150">
        <f>+VLOOKUP($L85,Data_Validation!$A:$D,4,0)</f>
        <v>0</v>
      </c>
      <c r="W85" s="150">
        <f>+VLOOKUP($L85,Data_Validation!$A:$E,5,0)</f>
        <v>0</v>
      </c>
      <c r="X85" s="150">
        <f>+VLOOKUP($L85,Data_Validation!$A:$F,6,0)</f>
        <v>0</v>
      </c>
    </row>
    <row r="86" spans="1:24" ht="15" customHeight="1">
      <c r="A86" s="141" t="s">
        <v>629</v>
      </c>
      <c r="B86" s="141" t="s">
        <v>630</v>
      </c>
      <c r="C86" s="142"/>
      <c r="D86" s="142"/>
      <c r="E86" s="142"/>
      <c r="F86" s="141" t="s">
        <v>10</v>
      </c>
      <c r="G86" s="141" t="s">
        <v>628</v>
      </c>
      <c r="H86" s="143"/>
      <c r="I86" s="151">
        <v>1519872</v>
      </c>
      <c r="J86" s="151">
        <v>0</v>
      </c>
      <c r="K86" s="151">
        <v>1519872</v>
      </c>
      <c r="L86" s="145" t="str">
        <f t="shared" si="0"/>
        <v>141C</v>
      </c>
      <c r="M86" s="146" t="str">
        <f t="shared" si="1"/>
        <v>$ INV USAGE BMW CAMION 61-90 JRS</v>
      </c>
      <c r="N86" s="147">
        <f>+IF(OR($Q86=Parametres!$G$2,$Q86=Parametres!$G$3),I86,C86)</f>
        <v>1519872</v>
      </c>
      <c r="O86" s="147">
        <f>+IF(OR($Q86=Parametres!$G$2,$Q86=Parametres!$G$3),J86,D86)</f>
        <v>0</v>
      </c>
      <c r="P86" s="147">
        <f>+IF(OR($Q86=Parametres!$G$2,$Q86=Parametres!$G$3),K86,E86)</f>
        <v>1519872</v>
      </c>
      <c r="Q86" s="146" t="str">
        <f t="shared" ref="Q86:S86" si="86">+F86</f>
        <v>1-Mémo</v>
      </c>
      <c r="R86" s="145" t="str">
        <f t="shared" si="86"/>
        <v>141B</v>
      </c>
      <c r="S86" s="146">
        <f t="shared" si="86"/>
        <v>0</v>
      </c>
      <c r="T86" s="165" t="str">
        <f>+VLOOKUP($L86,Data_Validation!$A:$D,1,0)</f>
        <v>141C</v>
      </c>
      <c r="U86" s="150" t="str">
        <f>+VLOOKUP($L86,Data_Validation!$A:$D,3,0)</f>
        <v>Autres</v>
      </c>
      <c r="V86" s="150">
        <f>+VLOOKUP($L86,Data_Validation!$A:$D,4,0)</f>
        <v>0</v>
      </c>
      <c r="W86" s="150">
        <f>+VLOOKUP($L86,Data_Validation!$A:$E,5,0)</f>
        <v>0</v>
      </c>
      <c r="X86" s="150">
        <f>+VLOOKUP($L86,Data_Validation!$A:$F,6,0)</f>
        <v>0</v>
      </c>
    </row>
    <row r="87" spans="1:24" ht="15" customHeight="1">
      <c r="A87" s="141" t="s">
        <v>631</v>
      </c>
      <c r="B87" s="141" t="s">
        <v>632</v>
      </c>
      <c r="C87" s="143"/>
      <c r="D87" s="143"/>
      <c r="E87" s="143"/>
      <c r="F87" s="141" t="s">
        <v>10</v>
      </c>
      <c r="G87" s="141" t="s">
        <v>628</v>
      </c>
      <c r="H87" s="143"/>
      <c r="I87" s="142">
        <v>939174</v>
      </c>
      <c r="J87" s="142">
        <v>78439</v>
      </c>
      <c r="K87" s="142">
        <v>1017613</v>
      </c>
      <c r="L87" s="145" t="str">
        <f t="shared" si="0"/>
        <v>141D</v>
      </c>
      <c r="M87" s="146" t="str">
        <f t="shared" si="1"/>
        <v>$ INV USAGE BMW CAMION 91-120 JRS</v>
      </c>
      <c r="N87" s="147">
        <f>+IF(OR($Q87=Parametres!$G$2,$Q87=Parametres!$G$3),I87,C87)</f>
        <v>939174</v>
      </c>
      <c r="O87" s="147">
        <f>+IF(OR($Q87=Parametres!$G$2,$Q87=Parametres!$G$3),J87,D87)</f>
        <v>78439</v>
      </c>
      <c r="P87" s="147">
        <f>+IF(OR($Q87=Parametres!$G$2,$Q87=Parametres!$G$3),K87,E87)</f>
        <v>1017613</v>
      </c>
      <c r="Q87" s="146" t="str">
        <f t="shared" ref="Q87:S87" si="87">+F87</f>
        <v>1-Mémo</v>
      </c>
      <c r="R87" s="145" t="str">
        <f t="shared" si="87"/>
        <v>141B</v>
      </c>
      <c r="S87" s="146">
        <f t="shared" si="87"/>
        <v>0</v>
      </c>
      <c r="T87" s="149" t="str">
        <f>+VLOOKUP($L87,Data_Validation!$A:$D,1,0)</f>
        <v>141D</v>
      </c>
      <c r="U87" s="150" t="str">
        <f>+VLOOKUP($L87,Data_Validation!$A:$D,3,0)</f>
        <v>Autres</v>
      </c>
      <c r="V87" s="150">
        <f>+VLOOKUP($L87,Data_Validation!$A:$D,4,0)</f>
        <v>0</v>
      </c>
      <c r="W87" s="150">
        <f>+VLOOKUP($L87,Data_Validation!$A:$E,5,0)</f>
        <v>0</v>
      </c>
      <c r="X87" s="150">
        <f>+VLOOKUP($L87,Data_Validation!$A:$F,6,0)</f>
        <v>0</v>
      </c>
    </row>
    <row r="88" spans="1:24" ht="15" customHeight="1">
      <c r="A88" s="141" t="s">
        <v>633</v>
      </c>
      <c r="B88" s="141" t="s">
        <v>634</v>
      </c>
      <c r="C88" s="151"/>
      <c r="D88" s="151"/>
      <c r="E88" s="151"/>
      <c r="F88" s="141" t="s">
        <v>10</v>
      </c>
      <c r="G88" s="141" t="s">
        <v>628</v>
      </c>
      <c r="H88" s="143"/>
      <c r="I88" s="151">
        <v>3598824</v>
      </c>
      <c r="J88" s="151">
        <v>247891</v>
      </c>
      <c r="K88" s="151">
        <v>3846715</v>
      </c>
      <c r="L88" s="145" t="str">
        <f t="shared" si="0"/>
        <v>141E</v>
      </c>
      <c r="M88" s="146" t="str">
        <f t="shared" si="1"/>
        <v>$ INV USAGE BMW CAMION 120+ JRS</v>
      </c>
      <c r="N88" s="147">
        <f>+IF(OR($Q88=Parametres!$G$2,$Q88=Parametres!$G$3),I88,C88)</f>
        <v>3598824</v>
      </c>
      <c r="O88" s="148">
        <f>+IF(OR($Q88=Parametres!$G$2,$Q88=Parametres!$G$3),J88,D88)</f>
        <v>247891</v>
      </c>
      <c r="P88" s="147">
        <f>+IF(OR($Q88=Parametres!$G$2,$Q88=Parametres!$G$3),K88,E88)</f>
        <v>3846715</v>
      </c>
      <c r="Q88" s="146" t="str">
        <f t="shared" ref="Q88:S88" si="88">+F88</f>
        <v>1-Mémo</v>
      </c>
      <c r="R88" s="145" t="str">
        <f t="shared" si="88"/>
        <v>141B</v>
      </c>
      <c r="S88" s="146">
        <f t="shared" si="88"/>
        <v>0</v>
      </c>
      <c r="T88" s="150" t="str">
        <f>+VLOOKUP($L88,Data_Validation!$A:$D,1,0)</f>
        <v>141E</v>
      </c>
      <c r="U88" s="150" t="str">
        <f>+VLOOKUP($L88,Data_Validation!$A:$D,3,0)</f>
        <v>Autres</v>
      </c>
      <c r="V88" s="150">
        <f>+VLOOKUP($L88,Data_Validation!$A:$D,4,0)</f>
        <v>0</v>
      </c>
      <c r="W88" s="150">
        <f>+VLOOKUP($L88,Data_Validation!$A:$E,5,0)</f>
        <v>0</v>
      </c>
      <c r="X88" s="150">
        <f>+VLOOKUP($L88,Data_Validation!$A:$F,6,0)</f>
        <v>0</v>
      </c>
    </row>
    <row r="89" spans="1:24" ht="15" customHeight="1">
      <c r="A89" s="141" t="s">
        <v>635</v>
      </c>
      <c r="B89" s="141" t="s">
        <v>636</v>
      </c>
      <c r="C89" s="142"/>
      <c r="D89" s="142"/>
      <c r="E89" s="142"/>
      <c r="F89" s="141" t="s">
        <v>10</v>
      </c>
      <c r="G89" s="141" t="s">
        <v>637</v>
      </c>
      <c r="H89" s="143"/>
      <c r="I89" s="151">
        <v>147530</v>
      </c>
      <c r="J89" s="151">
        <v>0</v>
      </c>
      <c r="K89" s="151">
        <v>147530</v>
      </c>
      <c r="L89" s="145" t="str">
        <f t="shared" si="0"/>
        <v>142B</v>
      </c>
      <c r="M89" s="146" t="str">
        <f t="shared" si="1"/>
        <v>A/R VEHICULES 31-60 JRS</v>
      </c>
      <c r="N89" s="147">
        <f>+IF(OR($Q89=Parametres!$G$2,$Q89=Parametres!$G$3),I89,C89)</f>
        <v>147530</v>
      </c>
      <c r="O89" s="147">
        <f>+IF(OR($Q89=Parametres!$G$2,$Q89=Parametres!$G$3),J89,D89)</f>
        <v>0</v>
      </c>
      <c r="P89" s="147">
        <f>+IF(OR($Q89=Parametres!$G$2,$Q89=Parametres!$G$3),K89,E89)</f>
        <v>147530</v>
      </c>
      <c r="Q89" s="146" t="str">
        <f t="shared" ref="Q89:S89" si="89">+F89</f>
        <v>1-Mémo</v>
      </c>
      <c r="R89" s="145" t="str">
        <f t="shared" si="89"/>
        <v>142</v>
      </c>
      <c r="S89" s="146">
        <f t="shared" si="89"/>
        <v>0</v>
      </c>
      <c r="T89" s="149" t="str">
        <f>+VLOOKUP($L89,Data_Validation!$A:$D,1,0)</f>
        <v>142B</v>
      </c>
      <c r="U89" s="150" t="str">
        <f>+VLOOKUP($L89,Data_Validation!$A:$D,3,0)</f>
        <v>Autres</v>
      </c>
      <c r="V89" s="150">
        <f>+VLOOKUP($L89,Data_Validation!$A:$D,4,0)</f>
        <v>0</v>
      </c>
      <c r="W89" s="150">
        <f>+VLOOKUP($L89,Data_Validation!$A:$E,5,0)</f>
        <v>0</v>
      </c>
      <c r="X89" s="150">
        <f>+VLOOKUP($L89,Data_Validation!$A:$F,6,0)</f>
        <v>0</v>
      </c>
    </row>
    <row r="90" spans="1:24" ht="15" customHeight="1">
      <c r="A90" s="141" t="s">
        <v>638</v>
      </c>
      <c r="B90" s="141" t="s">
        <v>639</v>
      </c>
      <c r="C90" s="142"/>
      <c r="D90" s="142"/>
      <c r="E90" s="142"/>
      <c r="F90" s="141" t="s">
        <v>10</v>
      </c>
      <c r="G90" s="141" t="s">
        <v>637</v>
      </c>
      <c r="H90" s="143"/>
      <c r="I90" s="151">
        <v>7112</v>
      </c>
      <c r="J90" s="151">
        <v>0</v>
      </c>
      <c r="K90" s="151">
        <v>7112</v>
      </c>
      <c r="L90" s="145" t="str">
        <f t="shared" si="0"/>
        <v>142C</v>
      </c>
      <c r="M90" s="146" t="str">
        <f t="shared" si="1"/>
        <v>A/R VEHICULES 61-90 JRS</v>
      </c>
      <c r="N90" s="147">
        <f>+IF(OR($Q90=Parametres!$G$2,$Q90=Parametres!$G$3),I90,C90)</f>
        <v>7112</v>
      </c>
      <c r="O90" s="147">
        <f>+IF(OR($Q90=Parametres!$G$2,$Q90=Parametres!$G$3),J90,D90)</f>
        <v>0</v>
      </c>
      <c r="P90" s="147">
        <f>+IF(OR($Q90=Parametres!$G$2,$Q90=Parametres!$G$3),K90,E90)</f>
        <v>7112</v>
      </c>
      <c r="Q90" s="146" t="str">
        <f t="shared" ref="Q90:S90" si="90">+F90</f>
        <v>1-Mémo</v>
      </c>
      <c r="R90" s="145" t="str">
        <f t="shared" si="90"/>
        <v>142</v>
      </c>
      <c r="S90" s="146">
        <f t="shared" si="90"/>
        <v>0</v>
      </c>
      <c r="T90" s="165" t="str">
        <f>+VLOOKUP($L90,Data_Validation!$A:$D,1,0)</f>
        <v>142C</v>
      </c>
      <c r="U90" s="150" t="str">
        <f>+VLOOKUP($L90,Data_Validation!$A:$D,3,0)</f>
        <v>Autres</v>
      </c>
      <c r="V90" s="150">
        <f>+VLOOKUP($L90,Data_Validation!$A:$D,4,0)</f>
        <v>0</v>
      </c>
      <c r="W90" s="150">
        <f>+VLOOKUP($L90,Data_Validation!$A:$E,5,0)</f>
        <v>0</v>
      </c>
      <c r="X90" s="150">
        <f>+VLOOKUP($L90,Data_Validation!$A:$F,6,0)</f>
        <v>0</v>
      </c>
    </row>
    <row r="91" spans="1:24" ht="15" customHeight="1">
      <c r="A91" s="141" t="s">
        <v>642</v>
      </c>
      <c r="B91" s="141" t="s">
        <v>643</v>
      </c>
      <c r="C91" s="143"/>
      <c r="D91" s="143"/>
      <c r="E91" s="143"/>
      <c r="F91" s="141" t="s">
        <v>10</v>
      </c>
      <c r="G91" s="141" t="s">
        <v>637</v>
      </c>
      <c r="H91" s="143"/>
      <c r="I91" s="142">
        <v>11124</v>
      </c>
      <c r="J91" s="142">
        <v>0</v>
      </c>
      <c r="K91" s="142">
        <v>11124</v>
      </c>
      <c r="L91" s="145" t="str">
        <f t="shared" si="0"/>
        <v>142D</v>
      </c>
      <c r="M91" s="146" t="str">
        <f t="shared" si="1"/>
        <v>A/R VEHICULES 91-120 JRS</v>
      </c>
      <c r="N91" s="147">
        <f>+IF(OR($Q91=Parametres!$G$2,$Q91=Parametres!$G$3),I91,C91)</f>
        <v>11124</v>
      </c>
      <c r="O91" s="147">
        <f>+IF(OR($Q91=Parametres!$G$2,$Q91=Parametres!$G$3),J91,D91)</f>
        <v>0</v>
      </c>
      <c r="P91" s="147">
        <f>+IF(OR($Q91=Parametres!$G$2,$Q91=Parametres!$G$3),K91,E91)</f>
        <v>11124</v>
      </c>
      <c r="Q91" s="146" t="str">
        <f t="shared" ref="Q91:S91" si="91">+F91</f>
        <v>1-Mémo</v>
      </c>
      <c r="R91" s="145" t="str">
        <f t="shared" si="91"/>
        <v>142</v>
      </c>
      <c r="S91" s="146">
        <f t="shared" si="91"/>
        <v>0</v>
      </c>
      <c r="T91" s="165" t="str">
        <f>+VLOOKUP($L91,Data_Validation!$A:$D,1,0)</f>
        <v>142D</v>
      </c>
      <c r="U91" s="150" t="str">
        <f>+VLOOKUP($L91,Data_Validation!$A:$D,3,0)</f>
        <v>Autres</v>
      </c>
      <c r="V91" s="150">
        <f>+VLOOKUP($L91,Data_Validation!$A:$D,4,0)</f>
        <v>0</v>
      </c>
      <c r="W91" s="150">
        <f>+VLOOKUP($L91,Data_Validation!$A:$E,5,0)</f>
        <v>0</v>
      </c>
      <c r="X91" s="150">
        <f>+VLOOKUP($L91,Data_Validation!$A:$F,6,0)</f>
        <v>0</v>
      </c>
    </row>
    <row r="92" spans="1:24" ht="15" customHeight="1">
      <c r="A92" s="141" t="s">
        <v>646</v>
      </c>
      <c r="B92" s="141" t="s">
        <v>647</v>
      </c>
      <c r="C92" s="142"/>
      <c r="D92" s="142"/>
      <c r="E92" s="142"/>
      <c r="F92" s="141" t="s">
        <v>10</v>
      </c>
      <c r="G92" s="141" t="s">
        <v>637</v>
      </c>
      <c r="H92" s="143"/>
      <c r="I92" s="143">
        <v>35808</v>
      </c>
      <c r="J92" s="143">
        <v>0</v>
      </c>
      <c r="K92" s="143">
        <v>35808</v>
      </c>
      <c r="L92" s="145" t="str">
        <f t="shared" si="0"/>
        <v>142E</v>
      </c>
      <c r="M92" s="146" t="str">
        <f t="shared" si="1"/>
        <v>A/R VEHICULES 120 + JRS</v>
      </c>
      <c r="N92" s="147">
        <f>+IF(OR($Q92=Parametres!$G$2,$Q92=Parametres!$G$3),I92,C92)</f>
        <v>35808</v>
      </c>
      <c r="O92" s="147">
        <f>+IF(OR($Q92=Parametres!$G$2,$Q92=Parametres!$G$3),J92,D92)</f>
        <v>0</v>
      </c>
      <c r="P92" s="147">
        <f>+IF(OR($Q92=Parametres!$G$2,$Q92=Parametres!$G$3),K92,E92)</f>
        <v>35808</v>
      </c>
      <c r="Q92" s="146" t="str">
        <f t="shared" ref="Q92:S92" si="92">+F92</f>
        <v>1-Mémo</v>
      </c>
      <c r="R92" s="145" t="str">
        <f t="shared" si="92"/>
        <v>142</v>
      </c>
      <c r="S92" s="146">
        <f t="shared" si="92"/>
        <v>0</v>
      </c>
      <c r="T92" s="150" t="str">
        <f>+VLOOKUP($L92,Data_Validation!$A:$D,1,0)</f>
        <v>142E</v>
      </c>
      <c r="U92" s="150" t="str">
        <f>+VLOOKUP($L92,Data_Validation!$A:$D,3,0)</f>
        <v>Autres</v>
      </c>
      <c r="V92" s="150">
        <f>+VLOOKUP($L92,Data_Validation!$A:$D,4,0)</f>
        <v>0</v>
      </c>
      <c r="W92" s="150">
        <f>+VLOOKUP($L92,Data_Validation!$A:$E,5,0)</f>
        <v>0</v>
      </c>
      <c r="X92" s="150">
        <f>+VLOOKUP($L92,Data_Validation!$A:$F,6,0)</f>
        <v>0</v>
      </c>
    </row>
    <row r="93" spans="1:24" ht="15" customHeight="1">
      <c r="A93" s="141" t="s">
        <v>650</v>
      </c>
      <c r="B93" s="141" t="s">
        <v>651</v>
      </c>
      <c r="C93" s="142"/>
      <c r="D93" s="142"/>
      <c r="E93" s="142"/>
      <c r="F93" s="141" t="s">
        <v>10</v>
      </c>
      <c r="G93" s="141" t="s">
        <v>652</v>
      </c>
      <c r="H93" s="143"/>
      <c r="I93" s="151">
        <v>5512</v>
      </c>
      <c r="J93" s="151">
        <v>38</v>
      </c>
      <c r="K93" s="151">
        <v>5550</v>
      </c>
      <c r="L93" s="145" t="str">
        <f t="shared" si="0"/>
        <v>143B</v>
      </c>
      <c r="M93" s="146" t="str">
        <f t="shared" si="1"/>
        <v>A/R GARANTIE BMW 31-60 JRS</v>
      </c>
      <c r="N93" s="147">
        <f>+IF(OR($Q93=Parametres!$G$2,$Q93=Parametres!$G$3),I93,C93)</f>
        <v>5512</v>
      </c>
      <c r="O93" s="148">
        <f>+IF(OR($Q93=Parametres!$G$2,$Q93=Parametres!$G$3),J93,D93)</f>
        <v>38</v>
      </c>
      <c r="P93" s="147">
        <f>+IF(OR($Q93=Parametres!$G$2,$Q93=Parametres!$G$3),K93,E93)</f>
        <v>5550</v>
      </c>
      <c r="Q93" s="146" t="str">
        <f t="shared" ref="Q93:S93" si="93">+F93</f>
        <v>1-Mémo</v>
      </c>
      <c r="R93" s="145" t="str">
        <f t="shared" si="93"/>
        <v>143</v>
      </c>
      <c r="S93" s="146">
        <f t="shared" si="93"/>
        <v>0</v>
      </c>
      <c r="T93" s="150" t="str">
        <f>+VLOOKUP($L93,Data_Validation!$A:$D,1,0)</f>
        <v>143B</v>
      </c>
      <c r="U93" s="150" t="str">
        <f>+VLOOKUP($L93,Data_Validation!$A:$D,3,0)</f>
        <v>Autres</v>
      </c>
      <c r="V93" s="150">
        <f>+VLOOKUP($L93,Data_Validation!$A:$D,4,0)</f>
        <v>0</v>
      </c>
      <c r="W93" s="150">
        <f>+VLOOKUP($L93,Data_Validation!$A:$E,5,0)</f>
        <v>0</v>
      </c>
      <c r="X93" s="150">
        <f>+VLOOKUP($L93,Data_Validation!$A:$F,6,0)</f>
        <v>0</v>
      </c>
    </row>
    <row r="94" spans="1:24" ht="15.75" customHeight="1">
      <c r="A94" s="141" t="s">
        <v>657</v>
      </c>
      <c r="B94" s="141" t="s">
        <v>658</v>
      </c>
      <c r="C94" s="142"/>
      <c r="D94" s="142"/>
      <c r="E94" s="142"/>
      <c r="F94" s="141" t="s">
        <v>10</v>
      </c>
      <c r="G94" s="141" t="s">
        <v>659</v>
      </c>
      <c r="H94" s="143"/>
      <c r="I94" s="151">
        <v>179158</v>
      </c>
      <c r="J94" s="151">
        <v>32114</v>
      </c>
      <c r="K94" s="151">
        <v>211272</v>
      </c>
      <c r="L94" s="145" t="str">
        <f t="shared" si="0"/>
        <v>144B</v>
      </c>
      <c r="M94" s="146" t="str">
        <f t="shared" si="1"/>
        <v>A/R PIECES+SERVICE 31-60 JRS</v>
      </c>
      <c r="N94" s="147">
        <f>+IF(OR($Q94=Parametres!$G$2,$Q94=Parametres!$G$3),I94,C94)</f>
        <v>179158</v>
      </c>
      <c r="O94" s="147">
        <f>+IF(OR($Q94=Parametres!$G$2,$Q94=Parametres!$G$3),J94,D94)</f>
        <v>32114</v>
      </c>
      <c r="P94" s="147">
        <f>+IF(OR($Q94=Parametres!$G$2,$Q94=Parametres!$G$3),K94,E94)</f>
        <v>211272</v>
      </c>
      <c r="Q94" s="146" t="str">
        <f t="shared" ref="Q94:S94" si="94">+F94</f>
        <v>1-Mémo</v>
      </c>
      <c r="R94" s="145" t="str">
        <f t="shared" si="94"/>
        <v>144</v>
      </c>
      <c r="S94" s="146">
        <f t="shared" si="94"/>
        <v>0</v>
      </c>
      <c r="T94" s="149" t="str">
        <f>+VLOOKUP($L94,Data_Validation!$A:$D,1,0)</f>
        <v>144B</v>
      </c>
      <c r="U94" s="150" t="str">
        <f>+VLOOKUP($L94,Data_Validation!$A:$D,3,0)</f>
        <v>Autres</v>
      </c>
      <c r="V94" s="150">
        <f>+VLOOKUP($L94,Data_Validation!$A:$D,4,0)</f>
        <v>0</v>
      </c>
      <c r="W94" s="150">
        <f>+VLOOKUP($L94,Data_Validation!$A:$E,5,0)</f>
        <v>0</v>
      </c>
      <c r="X94" s="150">
        <f>+VLOOKUP($L94,Data_Validation!$A:$F,6,0)</f>
        <v>0</v>
      </c>
    </row>
    <row r="95" spans="1:24" ht="15" customHeight="1">
      <c r="A95" s="141" t="s">
        <v>660</v>
      </c>
      <c r="B95" s="141" t="s">
        <v>661</v>
      </c>
      <c r="C95" s="143"/>
      <c r="D95" s="143"/>
      <c r="E95" s="143"/>
      <c r="F95" s="141" t="s">
        <v>10</v>
      </c>
      <c r="G95" s="141" t="s">
        <v>659</v>
      </c>
      <c r="H95" s="143"/>
      <c r="I95" s="142">
        <v>48514</v>
      </c>
      <c r="J95" s="142">
        <v>1110</v>
      </c>
      <c r="K95" s="142">
        <v>49624</v>
      </c>
      <c r="L95" s="145" t="str">
        <f t="shared" si="0"/>
        <v>144C</v>
      </c>
      <c r="M95" s="146" t="str">
        <f t="shared" si="1"/>
        <v>A/R PIECES+SERVICE 61-90 JRS</v>
      </c>
      <c r="N95" s="147">
        <f>+IF(OR($Q95=Parametres!$G$2,$Q95=Parametres!$G$3),I95,C95)</f>
        <v>48514</v>
      </c>
      <c r="O95" s="147">
        <f>+IF(OR($Q95=Parametres!$G$2,$Q95=Parametres!$G$3),J95,D95)</f>
        <v>1110</v>
      </c>
      <c r="P95" s="147">
        <f>+IF(OR($Q95=Parametres!$G$2,$Q95=Parametres!$G$3),K95,E95)</f>
        <v>49624</v>
      </c>
      <c r="Q95" s="146" t="str">
        <f t="shared" ref="Q95:S95" si="95">+F95</f>
        <v>1-Mémo</v>
      </c>
      <c r="R95" s="145" t="str">
        <f t="shared" si="95"/>
        <v>144</v>
      </c>
      <c r="S95" s="146">
        <f t="shared" si="95"/>
        <v>0</v>
      </c>
      <c r="T95" s="150" t="str">
        <f>+VLOOKUP($L95,Data_Validation!$A:$D,1,0)</f>
        <v>144C</v>
      </c>
      <c r="U95" s="150" t="str">
        <f>+VLOOKUP($L95,Data_Validation!$A:$D,3,0)</f>
        <v>Autres</v>
      </c>
      <c r="V95" s="150">
        <f>+VLOOKUP($L95,Data_Validation!$A:$D,4,0)</f>
        <v>0</v>
      </c>
      <c r="W95" s="150">
        <f>+VLOOKUP($L95,Data_Validation!$A:$E,5,0)</f>
        <v>0</v>
      </c>
      <c r="X95" s="150">
        <f>+VLOOKUP($L95,Data_Validation!$A:$F,6,0)</f>
        <v>0</v>
      </c>
    </row>
    <row r="96" spans="1:24" ht="15" customHeight="1">
      <c r="A96" s="141" t="s">
        <v>663</v>
      </c>
      <c r="B96" s="141" t="s">
        <v>664</v>
      </c>
      <c r="C96" s="142"/>
      <c r="D96" s="142"/>
      <c r="E96" s="142"/>
      <c r="F96" s="141" t="s">
        <v>10</v>
      </c>
      <c r="G96" s="141" t="s">
        <v>659</v>
      </c>
      <c r="H96" s="143"/>
      <c r="I96" s="151">
        <v>28276</v>
      </c>
      <c r="J96" s="151">
        <v>297</v>
      </c>
      <c r="K96" s="151">
        <v>28573</v>
      </c>
      <c r="L96" s="145" t="str">
        <f t="shared" si="0"/>
        <v>144D</v>
      </c>
      <c r="M96" s="146" t="str">
        <f t="shared" si="1"/>
        <v>A/R PIECES+SERVICE 91-120 JRS</v>
      </c>
      <c r="N96" s="147">
        <f>+IF(OR($Q96=Parametres!$G$2,$Q96=Parametres!$G$3),I96,C96)</f>
        <v>28276</v>
      </c>
      <c r="O96" s="147">
        <f>+IF(OR($Q96=Parametres!$G$2,$Q96=Parametres!$G$3),J96,D96)</f>
        <v>297</v>
      </c>
      <c r="P96" s="147">
        <f>+IF(OR($Q96=Parametres!$G$2,$Q96=Parametres!$G$3),K96,E96)</f>
        <v>28573</v>
      </c>
      <c r="Q96" s="146" t="str">
        <f t="shared" ref="Q96:S96" si="96">+F96</f>
        <v>1-Mémo</v>
      </c>
      <c r="R96" s="145" t="str">
        <f t="shared" si="96"/>
        <v>144</v>
      </c>
      <c r="S96" s="146">
        <f t="shared" si="96"/>
        <v>0</v>
      </c>
      <c r="T96" s="149" t="str">
        <f>+VLOOKUP($L96,Data_Validation!$A:$D,1,0)</f>
        <v>144D</v>
      </c>
      <c r="U96" s="150" t="str">
        <f>+VLOOKUP($L96,Data_Validation!$A:$D,3,0)</f>
        <v>Autres</v>
      </c>
      <c r="V96" s="150">
        <f>+VLOOKUP($L96,Data_Validation!$A:$D,4,0)</f>
        <v>0</v>
      </c>
      <c r="W96" s="150">
        <f>+VLOOKUP($L96,Data_Validation!$A:$E,5,0)</f>
        <v>0</v>
      </c>
      <c r="X96" s="150">
        <f>+VLOOKUP($L96,Data_Validation!$A:$F,6,0)</f>
        <v>0</v>
      </c>
    </row>
    <row r="97" spans="1:24" ht="15" customHeight="1">
      <c r="A97" s="141" t="s">
        <v>665</v>
      </c>
      <c r="B97" s="141" t="s">
        <v>666</v>
      </c>
      <c r="C97" s="142"/>
      <c r="D97" s="142"/>
      <c r="E97" s="142"/>
      <c r="F97" s="141" t="s">
        <v>10</v>
      </c>
      <c r="G97" s="141" t="s">
        <v>659</v>
      </c>
      <c r="H97" s="141"/>
      <c r="I97" s="151">
        <v>64410</v>
      </c>
      <c r="J97" s="151">
        <v>50.42</v>
      </c>
      <c r="K97" s="151">
        <v>64460.42</v>
      </c>
      <c r="L97" s="145" t="str">
        <f t="shared" si="0"/>
        <v>144E</v>
      </c>
      <c r="M97" s="146" t="str">
        <f t="shared" si="1"/>
        <v>A/R PIECES+SERVICE 120+ JRS</v>
      </c>
      <c r="N97" s="147">
        <f>+IF(OR($Q97=Parametres!$G$2,$Q97=Parametres!$G$3),I97,C97)</f>
        <v>64410</v>
      </c>
      <c r="O97" s="147">
        <f>+IF(OR($Q97=Parametres!$G$2,$Q97=Parametres!$G$3),J97,D97)</f>
        <v>50.42</v>
      </c>
      <c r="P97" s="147">
        <f>+IF(OR($Q97=Parametres!$G$2,$Q97=Parametres!$G$3),K97,E97)</f>
        <v>64460.42</v>
      </c>
      <c r="Q97" s="146" t="str">
        <f t="shared" ref="Q97:S97" si="97">+F97</f>
        <v>1-Mémo</v>
      </c>
      <c r="R97" s="145" t="str">
        <f t="shared" si="97"/>
        <v>144</v>
      </c>
      <c r="S97" s="146">
        <f t="shared" si="97"/>
        <v>0</v>
      </c>
      <c r="T97" s="165" t="str">
        <f>+VLOOKUP($L97,Data_Validation!$A:$D,1,0)</f>
        <v>144E</v>
      </c>
      <c r="U97" s="150" t="str">
        <f>+VLOOKUP($L97,Data_Validation!$A:$D,3,0)</f>
        <v>Autres</v>
      </c>
      <c r="V97" s="150">
        <f>+VLOOKUP($L97,Data_Validation!$A:$D,4,0)</f>
        <v>0</v>
      </c>
      <c r="W97" s="150">
        <f>+VLOOKUP($L97,Data_Validation!$A:$E,5,0)</f>
        <v>0</v>
      </c>
      <c r="X97" s="150">
        <f>+VLOOKUP($L97,Data_Validation!$A:$F,6,0)</f>
        <v>0</v>
      </c>
    </row>
    <row r="98" spans="1:24" ht="15" customHeight="1">
      <c r="A98" s="141" t="s">
        <v>668</v>
      </c>
      <c r="B98" s="141" t="s">
        <v>669</v>
      </c>
      <c r="C98" s="142"/>
      <c r="D98" s="142"/>
      <c r="E98" s="142"/>
      <c r="F98" s="141" t="s">
        <v>10</v>
      </c>
      <c r="G98" s="141" t="s">
        <v>669</v>
      </c>
      <c r="H98" s="143"/>
      <c r="I98" s="151">
        <v>1194141</v>
      </c>
      <c r="J98" s="151">
        <v>0</v>
      </c>
      <c r="K98" s="151">
        <v>1194141</v>
      </c>
      <c r="L98" s="145" t="str">
        <f t="shared" si="0"/>
        <v>145</v>
      </c>
      <c r="M98" s="146" t="str">
        <f t="shared" si="1"/>
        <v>FONDS DE ROULEMENT REQUIS</v>
      </c>
      <c r="N98" s="147">
        <f>+IF(OR($Q98=Parametres!$G$2,$Q98=Parametres!$G$3),I98,C98)</f>
        <v>1194141</v>
      </c>
      <c r="O98" s="147">
        <f>+IF(OR($Q98=Parametres!$G$2,$Q98=Parametres!$G$3),J98,D98)</f>
        <v>0</v>
      </c>
      <c r="P98" s="147">
        <f>+IF(OR($Q98=Parametres!$G$2,$Q98=Parametres!$G$3),K98,E98)</f>
        <v>1194141</v>
      </c>
      <c r="Q98" s="146" t="str">
        <f t="shared" ref="Q98:S98" si="98">+F98</f>
        <v>1-Mémo</v>
      </c>
      <c r="R98" s="145" t="str">
        <f t="shared" si="98"/>
        <v>145</v>
      </c>
      <c r="S98" s="146">
        <f t="shared" si="98"/>
        <v>0</v>
      </c>
      <c r="T98" s="149" t="str">
        <f>+VLOOKUP($L98,Data_Validation!$A:$D,1,0)</f>
        <v>145</v>
      </c>
      <c r="U98" s="150" t="str">
        <f>+VLOOKUP($L98,Data_Validation!$A:$D,3,0)</f>
        <v>Autres</v>
      </c>
      <c r="V98" s="150">
        <f>+VLOOKUP($L98,Data_Validation!$A:$D,4,0)</f>
        <v>0</v>
      </c>
      <c r="W98" s="150">
        <f>+VLOOKUP($L98,Data_Validation!$A:$E,5,0)</f>
        <v>0</v>
      </c>
      <c r="X98" s="150">
        <f>+VLOOKUP($L98,Data_Validation!$A:$F,6,0)</f>
        <v>0</v>
      </c>
    </row>
    <row r="99" spans="1:24" ht="15.75" customHeight="1">
      <c r="A99" s="141" t="s">
        <v>671</v>
      </c>
      <c r="B99" s="141" t="s">
        <v>672</v>
      </c>
      <c r="C99" s="142"/>
      <c r="D99" s="142"/>
      <c r="E99" s="142"/>
      <c r="F99" s="141" t="s">
        <v>10</v>
      </c>
      <c r="G99" s="141" t="s">
        <v>672</v>
      </c>
      <c r="H99" s="143"/>
      <c r="I99" s="151">
        <v>1618104</v>
      </c>
      <c r="J99" s="151">
        <v>182422</v>
      </c>
      <c r="K99" s="151">
        <v>1800526</v>
      </c>
      <c r="L99" s="145" t="str">
        <f t="shared" si="0"/>
        <v>154B</v>
      </c>
      <c r="M99" s="146" t="str">
        <f t="shared" si="1"/>
        <v>$ INV USAGE BMW AUTO 31-60 JRS</v>
      </c>
      <c r="N99" s="147">
        <f>+IF(OR($Q99=Parametres!$G$2,$Q99=Parametres!$G$3),I99,C99)</f>
        <v>1618104</v>
      </c>
      <c r="O99" s="147">
        <f>+IF(OR($Q99=Parametres!$G$2,$Q99=Parametres!$G$3),J99,D99)</f>
        <v>182422</v>
      </c>
      <c r="P99" s="147">
        <f>+IF(OR($Q99=Parametres!$G$2,$Q99=Parametres!$G$3),K99,E99)</f>
        <v>1800526</v>
      </c>
      <c r="Q99" s="146" t="str">
        <f t="shared" ref="Q99:S99" si="99">+F99</f>
        <v>1-Mémo</v>
      </c>
      <c r="R99" s="145" t="str">
        <f t="shared" si="99"/>
        <v>154B</v>
      </c>
      <c r="S99" s="146">
        <f t="shared" si="99"/>
        <v>0</v>
      </c>
      <c r="T99" s="150" t="str">
        <f>+VLOOKUP($L99,Data_Validation!$A:$D,1,0)</f>
        <v>154B</v>
      </c>
      <c r="U99" s="150" t="str">
        <f>+VLOOKUP($L99,Data_Validation!$A:$D,3,0)</f>
        <v>Autres</v>
      </c>
      <c r="V99" s="150">
        <f>+VLOOKUP($L99,Data_Validation!$A:$D,4,0)</f>
        <v>0</v>
      </c>
      <c r="W99" s="150">
        <f>+VLOOKUP($L99,Data_Validation!$A:$E,5,0)</f>
        <v>0</v>
      </c>
      <c r="X99" s="150">
        <f>+VLOOKUP($L99,Data_Validation!$A:$F,6,0)</f>
        <v>0</v>
      </c>
    </row>
    <row r="100" spans="1:24" ht="15" customHeight="1">
      <c r="A100" s="141" t="s">
        <v>673</v>
      </c>
      <c r="B100" s="141" t="s">
        <v>674</v>
      </c>
      <c r="C100" s="142"/>
      <c r="D100" s="142"/>
      <c r="E100" s="142"/>
      <c r="F100" s="141" t="s">
        <v>10</v>
      </c>
      <c r="G100" s="141" t="s">
        <v>672</v>
      </c>
      <c r="H100" s="141"/>
      <c r="I100" s="182">
        <v>1055429</v>
      </c>
      <c r="J100" s="182">
        <v>127838</v>
      </c>
      <c r="K100" s="182">
        <v>1183267</v>
      </c>
      <c r="L100" s="145" t="str">
        <f t="shared" si="0"/>
        <v>154C</v>
      </c>
      <c r="M100" s="146" t="str">
        <f t="shared" si="1"/>
        <v>$ INV USAGE BMW AUTO 61-90 JRS</v>
      </c>
      <c r="N100" s="147">
        <f>+IF(OR($Q100=Parametres!$G$2,$Q100=Parametres!$G$3),I100,C100)</f>
        <v>1055429</v>
      </c>
      <c r="O100" s="147">
        <f>+IF(OR($Q100=Parametres!$G$2,$Q100=Parametres!$G$3),J100,D100)</f>
        <v>127838</v>
      </c>
      <c r="P100" s="147">
        <f>+IF(OR($Q100=Parametres!$G$2,$Q100=Parametres!$G$3),K100,E100)</f>
        <v>1183267</v>
      </c>
      <c r="Q100" s="146" t="str">
        <f t="shared" ref="Q100:S100" si="100">+F100</f>
        <v>1-Mémo</v>
      </c>
      <c r="R100" s="145" t="str">
        <f t="shared" si="100"/>
        <v>154B</v>
      </c>
      <c r="S100" s="146">
        <f t="shared" si="100"/>
        <v>0</v>
      </c>
      <c r="T100" s="165" t="str">
        <f>+VLOOKUP($L100,Data_Validation!$A:$D,1,0)</f>
        <v>154C</v>
      </c>
      <c r="U100" s="150" t="str">
        <f>+VLOOKUP($L100,Data_Validation!$A:$D,3,0)</f>
        <v>Autres</v>
      </c>
      <c r="V100" s="150">
        <f>+VLOOKUP($L100,Data_Validation!$A:$D,4,0)</f>
        <v>0</v>
      </c>
      <c r="W100" s="150">
        <f>+VLOOKUP($L100,Data_Validation!$A:$E,5,0)</f>
        <v>0</v>
      </c>
      <c r="X100" s="150">
        <f>+VLOOKUP($L100,Data_Validation!$A:$F,6,0)</f>
        <v>0</v>
      </c>
    </row>
    <row r="101" spans="1:24" ht="15" customHeight="1">
      <c r="A101" s="141" t="s">
        <v>675</v>
      </c>
      <c r="B101" s="141" t="s">
        <v>676</v>
      </c>
      <c r="C101" s="142"/>
      <c r="D101" s="142"/>
      <c r="E101" s="142"/>
      <c r="F101" s="141" t="s">
        <v>10</v>
      </c>
      <c r="G101" s="141" t="s">
        <v>672</v>
      </c>
      <c r="H101" s="143"/>
      <c r="I101" s="143">
        <v>772292</v>
      </c>
      <c r="J101" s="143">
        <v>61823</v>
      </c>
      <c r="K101" s="143">
        <v>834115</v>
      </c>
      <c r="L101" s="145" t="str">
        <f t="shared" si="0"/>
        <v>154D</v>
      </c>
      <c r="M101" s="146" t="str">
        <f t="shared" si="1"/>
        <v>$ INV USAGE BMW AUTO 91-120 JRS</v>
      </c>
      <c r="N101" s="147">
        <f>+IF(OR($Q101=Parametres!$G$2,$Q101=Parametres!$G$3),I101,C101)</f>
        <v>772292</v>
      </c>
      <c r="O101" s="147">
        <f>+IF(OR($Q101=Parametres!$G$2,$Q101=Parametres!$G$3),J101,D101)</f>
        <v>61823</v>
      </c>
      <c r="P101" s="147">
        <f>+IF(OR($Q101=Parametres!$G$2,$Q101=Parametres!$G$3),K101,E101)</f>
        <v>834115</v>
      </c>
      <c r="Q101" s="146" t="str">
        <f t="shared" ref="Q101:S101" si="101">+F101</f>
        <v>1-Mémo</v>
      </c>
      <c r="R101" s="145" t="str">
        <f t="shared" si="101"/>
        <v>154B</v>
      </c>
      <c r="S101" s="146">
        <f t="shared" si="101"/>
        <v>0</v>
      </c>
      <c r="T101" s="149" t="str">
        <f>+VLOOKUP($L101,Data_Validation!$A:$D,1,0)</f>
        <v>154D</v>
      </c>
      <c r="U101" s="150" t="str">
        <f>+VLOOKUP($L101,Data_Validation!$A:$D,3,0)</f>
        <v>Autres</v>
      </c>
      <c r="V101" s="150">
        <f>+VLOOKUP($L101,Data_Validation!$A:$D,4,0)</f>
        <v>0</v>
      </c>
      <c r="W101" s="150">
        <f>+VLOOKUP($L101,Data_Validation!$A:$E,5,0)</f>
        <v>0</v>
      </c>
      <c r="X101" s="150">
        <f>+VLOOKUP($L101,Data_Validation!$A:$F,6,0)</f>
        <v>0</v>
      </c>
    </row>
    <row r="102" spans="1:24" ht="15" customHeight="1">
      <c r="A102" s="141" t="s">
        <v>677</v>
      </c>
      <c r="B102" s="141" t="s">
        <v>678</v>
      </c>
      <c r="C102" s="143"/>
      <c r="D102" s="143"/>
      <c r="E102" s="143"/>
      <c r="F102" s="141" t="s">
        <v>10</v>
      </c>
      <c r="G102" s="141" t="s">
        <v>672</v>
      </c>
      <c r="H102" s="143"/>
      <c r="I102" s="142">
        <v>865185</v>
      </c>
      <c r="J102" s="142">
        <v>340933</v>
      </c>
      <c r="K102" s="142">
        <v>1206118</v>
      </c>
      <c r="L102" s="145" t="str">
        <f t="shared" si="0"/>
        <v>154E</v>
      </c>
      <c r="M102" s="146" t="str">
        <f t="shared" si="1"/>
        <v>$ INV USAGE BMW AUTO 120+ JRS</v>
      </c>
      <c r="N102" s="147">
        <f>+IF(OR($Q102=Parametres!$G$2,$Q102=Parametres!$G$3),I102,C102)</f>
        <v>865185</v>
      </c>
      <c r="O102" s="148">
        <f>+IF(OR($Q102=Parametres!$G$2,$Q102=Parametres!$G$3),J102,D102)</f>
        <v>340933</v>
      </c>
      <c r="P102" s="147">
        <f>+IF(OR($Q102=Parametres!$G$2,$Q102=Parametres!$G$3),K102,E102)</f>
        <v>1206118</v>
      </c>
      <c r="Q102" s="146" t="str">
        <f t="shared" ref="Q102:S102" si="102">+F102</f>
        <v>1-Mémo</v>
      </c>
      <c r="R102" s="145" t="str">
        <f t="shared" si="102"/>
        <v>154B</v>
      </c>
      <c r="S102" s="146">
        <f t="shared" si="102"/>
        <v>0</v>
      </c>
      <c r="T102" s="165" t="str">
        <f>+VLOOKUP($L102,Data_Validation!$A:$D,1,0)</f>
        <v>154E</v>
      </c>
      <c r="U102" s="150" t="str">
        <f>+VLOOKUP($L102,Data_Validation!$A:$D,3,0)</f>
        <v>Autres</v>
      </c>
      <c r="V102" s="150">
        <f>+VLOOKUP($L102,Data_Validation!$A:$D,4,0)</f>
        <v>0</v>
      </c>
      <c r="W102" s="150">
        <f>+VLOOKUP($L102,Data_Validation!$A:$E,5,0)</f>
        <v>0</v>
      </c>
      <c r="X102" s="150">
        <f>+VLOOKUP($L102,Data_Validation!$A:$F,6,0)</f>
        <v>0</v>
      </c>
    </row>
    <row r="103" spans="1:24" ht="15.75" customHeight="1">
      <c r="A103" s="141" t="s">
        <v>679</v>
      </c>
      <c r="B103" s="141" t="s">
        <v>588</v>
      </c>
      <c r="C103" s="142"/>
      <c r="D103" s="142"/>
      <c r="E103" s="142"/>
      <c r="F103" s="141" t="s">
        <v>10</v>
      </c>
      <c r="G103" s="141" t="s">
        <v>588</v>
      </c>
      <c r="H103" s="143"/>
      <c r="I103" s="151">
        <v>1.03</v>
      </c>
      <c r="J103" s="151">
        <v>0.17</v>
      </c>
      <c r="K103" s="151">
        <v>1.2</v>
      </c>
      <c r="L103" s="145" t="str">
        <f t="shared" si="0"/>
        <v>156</v>
      </c>
      <c r="M103" s="146" t="str">
        <f t="shared" si="1"/>
        <v>NB INV + 30 JOURS USAGE BMW AUTO</v>
      </c>
      <c r="N103" s="147">
        <f>+IF(OR($Q103=Parametres!$G$2,$Q103=Parametres!$G$3),I103,C103)</f>
        <v>1.03</v>
      </c>
      <c r="O103" s="147">
        <f>+IF(OR($Q103=Parametres!$G$2,$Q103=Parametres!$G$3),J103,D103)</f>
        <v>0.17</v>
      </c>
      <c r="P103" s="147">
        <f>+IF(OR($Q103=Parametres!$G$2,$Q103=Parametres!$G$3),K103,E103)</f>
        <v>1.2</v>
      </c>
      <c r="Q103" s="146" t="str">
        <f t="shared" ref="Q103:S103" si="103">+F103</f>
        <v>1-Mémo</v>
      </c>
      <c r="R103" s="145" t="str">
        <f t="shared" si="103"/>
        <v>156</v>
      </c>
      <c r="S103" s="146">
        <f t="shared" si="103"/>
        <v>0</v>
      </c>
      <c r="T103" s="149" t="str">
        <f>+VLOOKUP($L103,Data_Validation!$A:$D,1,0)</f>
        <v>156</v>
      </c>
      <c r="U103" s="150" t="str">
        <f>+VLOOKUP($L103,Data_Validation!$A:$D,3,0)</f>
        <v>Autres</v>
      </c>
      <c r="V103" s="150">
        <f>+VLOOKUP($L103,Data_Validation!$A:$D,4,0)</f>
        <v>0</v>
      </c>
      <c r="W103" s="150">
        <f>+VLOOKUP($L103,Data_Validation!$A:$E,5,0)</f>
        <v>0</v>
      </c>
      <c r="X103" s="150">
        <f>+VLOOKUP($L103,Data_Validation!$A:$F,6,0)</f>
        <v>0</v>
      </c>
    </row>
    <row r="104" spans="1:24" ht="15" customHeight="1">
      <c r="A104" s="141" t="s">
        <v>680</v>
      </c>
      <c r="B104" s="141" t="s">
        <v>681</v>
      </c>
      <c r="C104" s="142"/>
      <c r="D104" s="142"/>
      <c r="E104" s="142"/>
      <c r="F104" s="141" t="s">
        <v>10</v>
      </c>
      <c r="G104" s="141" t="s">
        <v>681</v>
      </c>
      <c r="H104" s="143"/>
      <c r="I104" s="151">
        <v>1981076</v>
      </c>
      <c r="J104" s="151">
        <v>198196</v>
      </c>
      <c r="K104" s="151">
        <v>2179272</v>
      </c>
      <c r="L104" s="145" t="str">
        <f t="shared" si="0"/>
        <v>157B</v>
      </c>
      <c r="M104" s="146" t="str">
        <f t="shared" si="1"/>
        <v>$ INV USAGE AUTRE 31-60 JRS</v>
      </c>
      <c r="N104" s="147">
        <f>+IF(OR($Q104=Parametres!$G$2,$Q104=Parametres!$G$3),I104,C104)</f>
        <v>1981076</v>
      </c>
      <c r="O104" s="147">
        <f>+IF(OR($Q104=Parametres!$G$2,$Q104=Parametres!$G$3),J104,D104)</f>
        <v>198196</v>
      </c>
      <c r="P104" s="147">
        <f>+IF(OR($Q104=Parametres!$G$2,$Q104=Parametres!$G$3),K104,E104)</f>
        <v>2179272</v>
      </c>
      <c r="Q104" s="146" t="str">
        <f t="shared" ref="Q104:S104" si="104">+F104</f>
        <v>1-Mémo</v>
      </c>
      <c r="R104" s="145" t="str">
        <f t="shared" si="104"/>
        <v>157B</v>
      </c>
      <c r="S104" s="146">
        <f t="shared" si="104"/>
        <v>0</v>
      </c>
      <c r="T104" s="165" t="str">
        <f>+VLOOKUP($L104,Data_Validation!$A:$D,1,0)</f>
        <v>157B</v>
      </c>
      <c r="U104" s="150" t="str">
        <f>+VLOOKUP($L104,Data_Validation!$A:$D,3,0)</f>
        <v>Autres</v>
      </c>
      <c r="V104" s="150">
        <f>+VLOOKUP($L104,Data_Validation!$A:$D,4,0)</f>
        <v>0</v>
      </c>
      <c r="W104" s="150">
        <f>+VLOOKUP($L104,Data_Validation!$A:$E,5,0)</f>
        <v>0</v>
      </c>
      <c r="X104" s="150">
        <f>+VLOOKUP($L104,Data_Validation!$A:$F,6,0)</f>
        <v>0</v>
      </c>
    </row>
    <row r="105" spans="1:24" ht="15" customHeight="1">
      <c r="A105" s="141" t="s">
        <v>682</v>
      </c>
      <c r="B105" s="141" t="s">
        <v>683</v>
      </c>
      <c r="C105" s="142"/>
      <c r="D105" s="142"/>
      <c r="E105" s="142"/>
      <c r="F105" s="141" t="s">
        <v>10</v>
      </c>
      <c r="G105" s="141" t="s">
        <v>681</v>
      </c>
      <c r="H105" s="143"/>
      <c r="I105" s="143">
        <v>1726865</v>
      </c>
      <c r="J105" s="143">
        <v>143565</v>
      </c>
      <c r="K105" s="143">
        <v>1870430</v>
      </c>
      <c r="L105" s="145" t="str">
        <f t="shared" si="0"/>
        <v>157C</v>
      </c>
      <c r="M105" s="146" t="str">
        <f t="shared" si="1"/>
        <v>$ INV USAGE AUTRE 61-90 JRS</v>
      </c>
      <c r="N105" s="147">
        <f>+IF(OR($Q105=Parametres!$G$2,$Q105=Parametres!$G$3),I105,C105)</f>
        <v>1726865</v>
      </c>
      <c r="O105" s="147">
        <f>+IF(OR($Q105=Parametres!$G$2,$Q105=Parametres!$G$3),J105,D105)</f>
        <v>143565</v>
      </c>
      <c r="P105" s="147">
        <f>+IF(OR($Q105=Parametres!$G$2,$Q105=Parametres!$G$3),K105,E105)</f>
        <v>1870430</v>
      </c>
      <c r="Q105" s="146" t="str">
        <f t="shared" ref="Q105:S105" si="105">+F105</f>
        <v>1-Mémo</v>
      </c>
      <c r="R105" s="145" t="str">
        <f t="shared" si="105"/>
        <v>157B</v>
      </c>
      <c r="S105" s="146">
        <f t="shared" si="105"/>
        <v>0</v>
      </c>
      <c r="T105" s="165" t="str">
        <f>+VLOOKUP($L105,Data_Validation!$A:$D,1,0)</f>
        <v>157C</v>
      </c>
      <c r="U105" s="150" t="str">
        <f>+VLOOKUP($L105,Data_Validation!$A:$D,3,0)</f>
        <v>Autres</v>
      </c>
      <c r="V105" s="150">
        <f>+VLOOKUP($L105,Data_Validation!$A:$D,4,0)</f>
        <v>0</v>
      </c>
      <c r="W105" s="150">
        <f>+VLOOKUP($L105,Data_Validation!$A:$E,5,0)</f>
        <v>0</v>
      </c>
      <c r="X105" s="150">
        <f>+VLOOKUP($L105,Data_Validation!$A:$F,6,0)</f>
        <v>0</v>
      </c>
    </row>
    <row r="106" spans="1:24" ht="15" customHeight="1">
      <c r="A106" s="141" t="s">
        <v>684</v>
      </c>
      <c r="B106" s="141" t="s">
        <v>685</v>
      </c>
      <c r="C106" s="142"/>
      <c r="D106" s="142"/>
      <c r="E106" s="142"/>
      <c r="F106" s="141" t="s">
        <v>10</v>
      </c>
      <c r="G106" s="141" t="s">
        <v>681</v>
      </c>
      <c r="H106" s="143"/>
      <c r="I106" s="151">
        <v>1156286</v>
      </c>
      <c r="J106" s="151">
        <v>101078</v>
      </c>
      <c r="K106" s="151">
        <v>1257364</v>
      </c>
      <c r="L106" s="145" t="str">
        <f t="shared" si="0"/>
        <v>157D</v>
      </c>
      <c r="M106" s="146" t="str">
        <f t="shared" si="1"/>
        <v>$ INV USAGE AUTRE 91-120 JRS</v>
      </c>
      <c r="N106" s="147">
        <f>+IF(OR($Q106=Parametres!$G$2,$Q106=Parametres!$G$3),I106,C106)</f>
        <v>1156286</v>
      </c>
      <c r="O106" s="148">
        <f>+IF(OR($Q106=Parametres!$G$2,$Q106=Parametres!$G$3),J106,D106)</f>
        <v>101078</v>
      </c>
      <c r="P106" s="147">
        <f>+IF(OR($Q106=Parametres!$G$2,$Q106=Parametres!$G$3),K106,E106)</f>
        <v>1257364</v>
      </c>
      <c r="Q106" s="146" t="str">
        <f t="shared" ref="Q106:S106" si="106">+F106</f>
        <v>1-Mémo</v>
      </c>
      <c r="R106" s="145" t="str">
        <f t="shared" si="106"/>
        <v>157B</v>
      </c>
      <c r="S106" s="146">
        <f t="shared" si="106"/>
        <v>0</v>
      </c>
      <c r="T106" s="165" t="str">
        <f>+VLOOKUP($L106,Data_Validation!$A:$D,1,0)</f>
        <v>157D</v>
      </c>
      <c r="U106" s="150" t="str">
        <f>+VLOOKUP($L106,Data_Validation!$A:$D,3,0)</f>
        <v>Autres</v>
      </c>
      <c r="V106" s="150">
        <f>+VLOOKUP($L106,Data_Validation!$A:$D,4,0)</f>
        <v>0</v>
      </c>
      <c r="W106" s="150">
        <f>+VLOOKUP($L106,Data_Validation!$A:$E,5,0)</f>
        <v>0</v>
      </c>
      <c r="X106" s="150">
        <f>+VLOOKUP($L106,Data_Validation!$A:$F,6,0)</f>
        <v>0</v>
      </c>
    </row>
    <row r="107" spans="1:24" ht="15" customHeight="1">
      <c r="A107" s="141" t="s">
        <v>691</v>
      </c>
      <c r="B107" s="141" t="s">
        <v>692</v>
      </c>
      <c r="C107" s="142"/>
      <c r="D107" s="142"/>
      <c r="E107" s="142"/>
      <c r="F107" s="141" t="s">
        <v>10</v>
      </c>
      <c r="G107" s="141" t="s">
        <v>681</v>
      </c>
      <c r="H107" s="143"/>
      <c r="I107" s="151">
        <v>1365842</v>
      </c>
      <c r="J107" s="151">
        <v>125753</v>
      </c>
      <c r="K107" s="151">
        <v>1491595</v>
      </c>
      <c r="L107" s="145" t="str">
        <f t="shared" si="0"/>
        <v>157E</v>
      </c>
      <c r="M107" s="146" t="str">
        <f t="shared" si="1"/>
        <v>$ INV USAGE AUTRE 120+ JRS</v>
      </c>
      <c r="N107" s="147">
        <f>+IF(OR($Q107=Parametres!$G$2,$Q107=Parametres!$G$3),I107,C107)</f>
        <v>1365842</v>
      </c>
      <c r="O107" s="147">
        <f>+IF(OR($Q107=Parametres!$G$2,$Q107=Parametres!$G$3),J107,D107)</f>
        <v>125753</v>
      </c>
      <c r="P107" s="147">
        <f>+IF(OR($Q107=Parametres!$G$2,$Q107=Parametres!$G$3),K107,E107)</f>
        <v>1491595</v>
      </c>
      <c r="Q107" s="146" t="str">
        <f t="shared" ref="Q107:S107" si="107">+F107</f>
        <v>1-Mémo</v>
      </c>
      <c r="R107" s="145" t="str">
        <f t="shared" si="107"/>
        <v>157B</v>
      </c>
      <c r="S107" s="146">
        <f t="shared" si="107"/>
        <v>0</v>
      </c>
      <c r="T107" s="149" t="str">
        <f>+VLOOKUP($L107,Data_Validation!$A:$D,1,0)</f>
        <v>157E</v>
      </c>
      <c r="U107" s="150" t="str">
        <f>+VLOOKUP($L107,Data_Validation!$A:$D,3,0)</f>
        <v>Autres</v>
      </c>
      <c r="V107" s="150">
        <f>+VLOOKUP($L107,Data_Validation!$A:$D,4,0)</f>
        <v>0</v>
      </c>
      <c r="W107" s="150">
        <f>+VLOOKUP($L107,Data_Validation!$A:$E,5,0)</f>
        <v>0</v>
      </c>
      <c r="X107" s="150">
        <f>+VLOOKUP($L107,Data_Validation!$A:$F,6,0)</f>
        <v>0</v>
      </c>
    </row>
    <row r="108" spans="1:24" ht="15" customHeight="1">
      <c r="A108" s="141" t="s">
        <v>694</v>
      </c>
      <c r="B108" s="141" t="s">
        <v>695</v>
      </c>
      <c r="C108" s="142"/>
      <c r="D108" s="142"/>
      <c r="E108" s="142"/>
      <c r="F108" s="141" t="s">
        <v>10</v>
      </c>
      <c r="G108" s="141" t="s">
        <v>695</v>
      </c>
      <c r="H108" s="143"/>
      <c r="I108" s="143">
        <v>1</v>
      </c>
      <c r="J108" s="143">
        <v>0</v>
      </c>
      <c r="K108" s="143">
        <v>1</v>
      </c>
      <c r="L108" s="145" t="str">
        <f t="shared" si="0"/>
        <v>160Z</v>
      </c>
      <c r="M108" s="146" t="str">
        <f t="shared" si="1"/>
        <v>NB EMP. PROPRIETAIRE ADMIN.</v>
      </c>
      <c r="N108" s="147">
        <f>+IF(OR($Q108=Parametres!$G$2,$Q108=Parametres!$G$3),I108,C108)</f>
        <v>1</v>
      </c>
      <c r="O108" s="147">
        <f>+IF(OR($Q108=Parametres!$G$2,$Q108=Parametres!$G$3),J108,D108)</f>
        <v>0</v>
      </c>
      <c r="P108" s="147">
        <f>+IF(OR($Q108=Parametres!$G$2,$Q108=Parametres!$G$3),K108,E108)</f>
        <v>1</v>
      </c>
      <c r="Q108" s="146" t="str">
        <f t="shared" ref="Q108:S108" si="108">+F108</f>
        <v>1-Mémo</v>
      </c>
      <c r="R108" s="145" t="str">
        <f t="shared" si="108"/>
        <v>160Z</v>
      </c>
      <c r="S108" s="146">
        <f t="shared" si="108"/>
        <v>0</v>
      </c>
      <c r="T108" s="165" t="str">
        <f>+VLOOKUP($L108,Data_Validation!$A:$D,1,0)</f>
        <v>160Z</v>
      </c>
      <c r="U108" s="150" t="str">
        <f>+VLOOKUP($L108,Data_Validation!$A:$D,3,0)</f>
        <v>Autres</v>
      </c>
      <c r="V108" s="150">
        <f>+VLOOKUP($L108,Data_Validation!$A:$D,4,0)</f>
        <v>0</v>
      </c>
      <c r="W108" s="150">
        <f>+VLOOKUP($L108,Data_Validation!$A:$E,5,0)</f>
        <v>0</v>
      </c>
      <c r="X108" s="150">
        <f>+VLOOKUP($L108,Data_Validation!$A:$F,6,0)</f>
        <v>0</v>
      </c>
    </row>
    <row r="109" spans="1:24" ht="15.75" customHeight="1">
      <c r="A109" s="141" t="s">
        <v>696</v>
      </c>
      <c r="B109" s="141" t="s">
        <v>697</v>
      </c>
      <c r="C109" s="142"/>
      <c r="D109" s="142"/>
      <c r="E109" s="142"/>
      <c r="F109" s="141" t="s">
        <v>10</v>
      </c>
      <c r="G109" s="141" t="s">
        <v>698</v>
      </c>
      <c r="H109" s="143"/>
      <c r="I109" s="151">
        <v>1</v>
      </c>
      <c r="J109" s="151">
        <v>0</v>
      </c>
      <c r="K109" s="151">
        <v>1</v>
      </c>
      <c r="L109" s="145" t="str">
        <f t="shared" si="0"/>
        <v>161A</v>
      </c>
      <c r="M109" s="146" t="str">
        <f t="shared" si="1"/>
        <v>NB EMP. SUPERVISION - NEUF</v>
      </c>
      <c r="N109" s="147">
        <f>+IF(OR($Q109=Parametres!$G$2,$Q109=Parametres!$G$3),I109,C109)</f>
        <v>1</v>
      </c>
      <c r="O109" s="148">
        <f>+IF(OR($Q109=Parametres!$G$2,$Q109=Parametres!$G$3),J109,D109)</f>
        <v>0</v>
      </c>
      <c r="P109" s="147">
        <f>+IF(OR($Q109=Parametres!$G$2,$Q109=Parametres!$G$3),K109,E109)</f>
        <v>1</v>
      </c>
      <c r="Q109" s="146" t="str">
        <f t="shared" ref="Q109:S109" si="109">+F109</f>
        <v>1-Mémo</v>
      </c>
      <c r="R109" s="145" t="str">
        <f t="shared" si="109"/>
        <v>161</v>
      </c>
      <c r="S109" s="146">
        <f t="shared" si="109"/>
        <v>0</v>
      </c>
      <c r="T109" s="149" t="str">
        <f>+VLOOKUP($L109,Data_Validation!$A:$D,1,0)</f>
        <v>161A</v>
      </c>
      <c r="U109" s="150" t="str">
        <f>+VLOOKUP($L109,Data_Validation!$A:$D,3,0)</f>
        <v>Autres</v>
      </c>
      <c r="V109" s="150">
        <f>+VLOOKUP($L109,Data_Validation!$A:$D,4,0)</f>
        <v>0</v>
      </c>
      <c r="W109" s="150">
        <f>+VLOOKUP($L109,Data_Validation!$A:$E,5,0)</f>
        <v>0</v>
      </c>
      <c r="X109" s="150">
        <f>+VLOOKUP($L109,Data_Validation!$A:$F,6,0)</f>
        <v>0</v>
      </c>
    </row>
    <row r="110" spans="1:24" ht="15" customHeight="1">
      <c r="A110" s="141" t="s">
        <v>704</v>
      </c>
      <c r="B110" s="141" t="s">
        <v>705</v>
      </c>
      <c r="C110" s="142"/>
      <c r="D110" s="142"/>
      <c r="E110" s="142"/>
      <c r="F110" s="141" t="s">
        <v>10</v>
      </c>
      <c r="G110" s="141" t="s">
        <v>698</v>
      </c>
      <c r="H110" s="143"/>
      <c r="I110" s="151">
        <v>1</v>
      </c>
      <c r="J110" s="151">
        <v>0</v>
      </c>
      <c r="K110" s="151">
        <v>1</v>
      </c>
      <c r="L110" s="145" t="str">
        <f t="shared" si="0"/>
        <v>161C</v>
      </c>
      <c r="M110" s="146" t="str">
        <f t="shared" si="1"/>
        <v>NB EMP. SUPERBISION - SERVICE</v>
      </c>
      <c r="N110" s="147">
        <f>+IF(OR($Q110=Parametres!$G$2,$Q110=Parametres!$G$3),I110,C110)</f>
        <v>1</v>
      </c>
      <c r="O110" s="147">
        <f>+IF(OR($Q110=Parametres!$G$2,$Q110=Parametres!$G$3),J110,D110)</f>
        <v>0</v>
      </c>
      <c r="P110" s="147">
        <f>+IF(OR($Q110=Parametres!$G$2,$Q110=Parametres!$G$3),K110,E110)</f>
        <v>1</v>
      </c>
      <c r="Q110" s="146" t="str">
        <f t="shared" ref="Q110:S110" si="110">+F110</f>
        <v>1-Mémo</v>
      </c>
      <c r="R110" s="145" t="str">
        <f t="shared" si="110"/>
        <v>161</v>
      </c>
      <c r="S110" s="146">
        <f t="shared" si="110"/>
        <v>0</v>
      </c>
      <c r="T110" s="149" t="str">
        <f>+VLOOKUP($L110,Data_Validation!$A:$D,1,0)</f>
        <v>161C</v>
      </c>
      <c r="U110" s="150" t="str">
        <f>+VLOOKUP($L110,Data_Validation!$A:$D,3,0)</f>
        <v>Autres</v>
      </c>
      <c r="V110" s="150">
        <f>+VLOOKUP($L110,Data_Validation!$A:$D,4,0)</f>
        <v>0</v>
      </c>
      <c r="W110" s="150">
        <f>+VLOOKUP($L110,Data_Validation!$A:$E,5,0)</f>
        <v>0</v>
      </c>
      <c r="X110" s="150">
        <f>+VLOOKUP($L110,Data_Validation!$A:$F,6,0)</f>
        <v>0</v>
      </c>
    </row>
    <row r="111" spans="1:24" ht="15" customHeight="1">
      <c r="A111" s="141" t="s">
        <v>708</v>
      </c>
      <c r="B111" s="141" t="s">
        <v>709</v>
      </c>
      <c r="C111" s="142"/>
      <c r="D111" s="142"/>
      <c r="E111" s="142"/>
      <c r="F111" s="141" t="s">
        <v>10</v>
      </c>
      <c r="G111" s="141" t="s">
        <v>698</v>
      </c>
      <c r="H111" s="143"/>
      <c r="I111" s="151">
        <v>1</v>
      </c>
      <c r="J111" s="151">
        <v>0</v>
      </c>
      <c r="K111" s="151">
        <v>1</v>
      </c>
      <c r="L111" s="145" t="str">
        <f t="shared" si="0"/>
        <v>161D</v>
      </c>
      <c r="M111" s="146" t="str">
        <f t="shared" si="1"/>
        <v>NB EMP. SUPERVISION - PIECES</v>
      </c>
      <c r="N111" s="147">
        <f>+IF(OR($Q111=Parametres!$G$2,$Q111=Parametres!$G$3),I111,C111)</f>
        <v>1</v>
      </c>
      <c r="O111" s="147">
        <f>+IF(OR($Q111=Parametres!$G$2,$Q111=Parametres!$G$3),J111,D111)</f>
        <v>0</v>
      </c>
      <c r="P111" s="147">
        <f>+IF(OR($Q111=Parametres!$G$2,$Q111=Parametres!$G$3),K111,E111)</f>
        <v>1</v>
      </c>
      <c r="Q111" s="146" t="str">
        <f t="shared" ref="Q111:S111" si="111">+F111</f>
        <v>1-Mémo</v>
      </c>
      <c r="R111" s="145" t="str">
        <f t="shared" si="111"/>
        <v>161</v>
      </c>
      <c r="S111" s="146">
        <f t="shared" si="111"/>
        <v>0</v>
      </c>
      <c r="T111" s="150" t="str">
        <f>+VLOOKUP($L111,Data_Validation!$A:$D,1,0)</f>
        <v>161D</v>
      </c>
      <c r="U111" s="150" t="str">
        <f>+VLOOKUP($L111,Data_Validation!$A:$D,3,0)</f>
        <v>Autres</v>
      </c>
      <c r="V111" s="150">
        <f>+VLOOKUP($L111,Data_Validation!$A:$D,4,0)</f>
        <v>0</v>
      </c>
      <c r="W111" s="150">
        <f>+VLOOKUP($L111,Data_Validation!$A:$E,5,0)</f>
        <v>0</v>
      </c>
      <c r="X111" s="150">
        <f>+VLOOKUP($L111,Data_Validation!$A:$F,6,0)</f>
        <v>0</v>
      </c>
    </row>
    <row r="112" spans="1:24" ht="15" customHeight="1">
      <c r="A112" s="141" t="s">
        <v>713</v>
      </c>
      <c r="B112" s="141" t="s">
        <v>714</v>
      </c>
      <c r="C112" s="143"/>
      <c r="D112" s="143"/>
      <c r="E112" s="143"/>
      <c r="F112" s="141" t="s">
        <v>10</v>
      </c>
      <c r="G112" s="141" t="s">
        <v>698</v>
      </c>
      <c r="H112" s="143"/>
      <c r="I112" s="142">
        <v>0.5</v>
      </c>
      <c r="J112" s="142">
        <v>0</v>
      </c>
      <c r="K112" s="142">
        <v>0.5</v>
      </c>
      <c r="L112" s="145" t="str">
        <f t="shared" si="0"/>
        <v>161Z</v>
      </c>
      <c r="M112" s="146" t="str">
        <f t="shared" si="1"/>
        <v>NB EMP. SUPERVISION - ADMIN.</v>
      </c>
      <c r="N112" s="147">
        <f>+IF(OR($Q112=Parametres!$G$2,$Q112=Parametres!$G$3),I112,C112)</f>
        <v>0.5</v>
      </c>
      <c r="O112" s="147">
        <f>+IF(OR($Q112=Parametres!$G$2,$Q112=Parametres!$G$3),J112,D112)</f>
        <v>0</v>
      </c>
      <c r="P112" s="147">
        <f>+IF(OR($Q112=Parametres!$G$2,$Q112=Parametres!$G$3),K112,E112)</f>
        <v>0.5</v>
      </c>
      <c r="Q112" s="146" t="str">
        <f t="shared" ref="Q112:S112" si="112">+F112</f>
        <v>1-Mémo</v>
      </c>
      <c r="R112" s="145" t="str">
        <f t="shared" si="112"/>
        <v>161</v>
      </c>
      <c r="S112" s="146">
        <f t="shared" si="112"/>
        <v>0</v>
      </c>
      <c r="T112" s="149" t="str">
        <f>+VLOOKUP($L112,Data_Validation!$A:$D,1,0)</f>
        <v>161Z</v>
      </c>
      <c r="U112" s="150" t="str">
        <f>+VLOOKUP($L112,Data_Validation!$A:$D,3,0)</f>
        <v>Autres</v>
      </c>
      <c r="V112" s="150">
        <f>+VLOOKUP($L112,Data_Validation!$A:$D,4,0)</f>
        <v>0</v>
      </c>
      <c r="W112" s="150">
        <f>+VLOOKUP($L112,Data_Validation!$A:$E,5,0)</f>
        <v>0</v>
      </c>
      <c r="X112" s="150">
        <f>+VLOOKUP($L112,Data_Validation!$A:$F,6,0)</f>
        <v>0</v>
      </c>
    </row>
    <row r="113" spans="1:24" ht="15.75" customHeight="1">
      <c r="A113" s="141" t="s">
        <v>715</v>
      </c>
      <c r="B113" s="141" t="s">
        <v>716</v>
      </c>
      <c r="C113" s="142"/>
      <c r="D113" s="142"/>
      <c r="E113" s="142"/>
      <c r="F113" s="141" t="s">
        <v>10</v>
      </c>
      <c r="G113" s="141" t="s">
        <v>716</v>
      </c>
      <c r="H113" s="143"/>
      <c r="I113" s="143">
        <v>1</v>
      </c>
      <c r="J113" s="143">
        <v>0</v>
      </c>
      <c r="K113" s="143">
        <v>1</v>
      </c>
      <c r="L113" s="145" t="str">
        <f t="shared" si="0"/>
        <v>164</v>
      </c>
      <c r="M113" s="146" t="str">
        <f t="shared" si="1"/>
        <v>NB EMP. VENDEURS BMW - F&amp;I</v>
      </c>
      <c r="N113" s="147">
        <f>+IF(OR($Q113=Parametres!$G$2,$Q113=Parametres!$G$3),I113,C113)</f>
        <v>1</v>
      </c>
      <c r="O113" s="148">
        <f>+IF(OR($Q113=Parametres!$G$2,$Q113=Parametres!$G$3),J113,D113)</f>
        <v>0</v>
      </c>
      <c r="P113" s="147">
        <f>+IF(OR($Q113=Parametres!$G$2,$Q113=Parametres!$G$3),K113,E113)</f>
        <v>1</v>
      </c>
      <c r="Q113" s="146" t="str">
        <f t="shared" ref="Q113:S113" si="113">+F113</f>
        <v>1-Mémo</v>
      </c>
      <c r="R113" s="145" t="str">
        <f t="shared" si="113"/>
        <v>164</v>
      </c>
      <c r="S113" s="146">
        <f t="shared" si="113"/>
        <v>0</v>
      </c>
      <c r="T113" s="150" t="str">
        <f>+VLOOKUP($L113,Data_Validation!$A:$D,1,0)</f>
        <v>164</v>
      </c>
      <c r="U113" s="150" t="str">
        <f>+VLOOKUP($L113,Data_Validation!$A:$D,3,0)</f>
        <v>Autres</v>
      </c>
      <c r="V113" s="150">
        <f>+VLOOKUP($L113,Data_Validation!$A:$D,4,0)</f>
        <v>0</v>
      </c>
      <c r="W113" s="150">
        <f>+VLOOKUP($L113,Data_Validation!$A:$E,5,0)</f>
        <v>0</v>
      </c>
      <c r="X113" s="150">
        <f>+VLOOKUP($L113,Data_Validation!$A:$F,6,0)</f>
        <v>0</v>
      </c>
    </row>
    <row r="114" spans="1:24" ht="15" customHeight="1">
      <c r="A114" s="141" t="s">
        <v>717</v>
      </c>
      <c r="B114" s="141" t="s">
        <v>718</v>
      </c>
      <c r="C114" s="143"/>
      <c r="D114" s="143"/>
      <c r="E114" s="143"/>
      <c r="F114" s="141" t="s">
        <v>10</v>
      </c>
      <c r="G114" s="141" t="s">
        <v>716</v>
      </c>
      <c r="H114" s="143"/>
      <c r="I114" s="142">
        <v>2</v>
      </c>
      <c r="J114" s="142">
        <v>0</v>
      </c>
      <c r="K114" s="142">
        <v>2</v>
      </c>
      <c r="L114" s="145" t="str">
        <f t="shared" si="0"/>
        <v>164A</v>
      </c>
      <c r="M114" s="233" t="str">
        <f t="shared" si="1"/>
        <v>NB EMP. VENDEURS BMW - NEUF</v>
      </c>
      <c r="N114" s="147">
        <f>+IF(OR($Q114=Parametres!$G$2,$Q114=Parametres!$G$3),I114,C114)</f>
        <v>2</v>
      </c>
      <c r="O114" s="234">
        <f>+IF(OR($Q114=Parametres!$G$2,$Q114=Parametres!$G$3),J114,D114)</f>
        <v>0</v>
      </c>
      <c r="P114" s="235">
        <f>+IF(OR($Q114=Parametres!$G$2,$Q114=Parametres!$G$3),K114,E114)</f>
        <v>2</v>
      </c>
      <c r="Q114" s="146" t="str">
        <f t="shared" ref="Q114:S114" si="114">+F114</f>
        <v>1-Mémo</v>
      </c>
      <c r="R114" s="145" t="str">
        <f t="shared" si="114"/>
        <v>164</v>
      </c>
      <c r="S114" s="146">
        <f t="shared" si="114"/>
        <v>0</v>
      </c>
      <c r="T114" s="169" t="str">
        <f>+VLOOKUP($L114,Data_Validation!$A:$D,1,0)</f>
        <v>164A</v>
      </c>
      <c r="U114" s="150" t="str">
        <f>+VLOOKUP($L114,Data_Validation!$A:$D,3,0)</f>
        <v>Autres</v>
      </c>
      <c r="V114" s="150">
        <f>+VLOOKUP($L114,Data_Validation!$A:$D,4,0)</f>
        <v>0</v>
      </c>
      <c r="W114" s="150">
        <f>+VLOOKUP($L114,Data_Validation!$A:$E,5,0)</f>
        <v>0</v>
      </c>
      <c r="X114" s="150">
        <f>+VLOOKUP($L114,Data_Validation!$A:$F,6,0)</f>
        <v>0</v>
      </c>
    </row>
    <row r="115" spans="1:24" ht="15" customHeight="1">
      <c r="A115" s="141" t="s">
        <v>719</v>
      </c>
      <c r="B115" s="141" t="s">
        <v>720</v>
      </c>
      <c r="C115" s="142"/>
      <c r="D115" s="142"/>
      <c r="E115" s="142"/>
      <c r="F115" s="141" t="s">
        <v>10</v>
      </c>
      <c r="G115" s="141" t="s">
        <v>716</v>
      </c>
      <c r="H115" s="143"/>
      <c r="I115" s="143">
        <v>2</v>
      </c>
      <c r="J115" s="143">
        <v>0</v>
      </c>
      <c r="K115" s="143">
        <v>2</v>
      </c>
      <c r="L115" s="145" t="str">
        <f t="shared" si="0"/>
        <v>164B</v>
      </c>
      <c r="M115" s="146" t="str">
        <f t="shared" si="1"/>
        <v>NB EMP. VENDEURS BMW - USAGE</v>
      </c>
      <c r="N115" s="147">
        <f>+IF(OR($Q115=Parametres!$G$2,$Q115=Parametres!$G$3),I115,C115)</f>
        <v>2</v>
      </c>
      <c r="O115" s="147">
        <f>+IF(OR($Q115=Parametres!$G$2,$Q115=Parametres!$G$3),J115,D115)</f>
        <v>0</v>
      </c>
      <c r="P115" s="147">
        <f>+IF(OR($Q115=Parametres!$G$2,$Q115=Parametres!$G$3),K115,E115)</f>
        <v>2</v>
      </c>
      <c r="Q115" s="146" t="str">
        <f t="shared" ref="Q115:S115" si="115">+F115</f>
        <v>1-Mémo</v>
      </c>
      <c r="R115" s="145" t="str">
        <f t="shared" si="115"/>
        <v>164</v>
      </c>
      <c r="S115" s="146">
        <f t="shared" si="115"/>
        <v>0</v>
      </c>
      <c r="T115" s="149" t="str">
        <f>+VLOOKUP($L115,Data_Validation!$A:$D,1,0)</f>
        <v>164B</v>
      </c>
      <c r="U115" s="150" t="str">
        <f>+VLOOKUP($L115,Data_Validation!$A:$D,3,0)</f>
        <v>Autres</v>
      </c>
      <c r="V115" s="150">
        <f>+VLOOKUP($L115,Data_Validation!$A:$D,4,0)</f>
        <v>0</v>
      </c>
      <c r="W115" s="150">
        <f>+VLOOKUP($L115,Data_Validation!$A:$E,5,0)</f>
        <v>0</v>
      </c>
      <c r="X115" s="150">
        <f>+VLOOKUP($L115,Data_Validation!$A:$F,6,0)</f>
        <v>0</v>
      </c>
    </row>
    <row r="116" spans="1:24" ht="15" customHeight="1">
      <c r="A116" s="141" t="s">
        <v>722</v>
      </c>
      <c r="B116" s="141" t="s">
        <v>723</v>
      </c>
      <c r="C116" s="142"/>
      <c r="D116" s="142"/>
      <c r="E116" s="142"/>
      <c r="F116" s="141" t="s">
        <v>10</v>
      </c>
      <c r="G116" s="141" t="s">
        <v>723</v>
      </c>
      <c r="H116" s="143"/>
      <c r="I116" s="151">
        <v>1</v>
      </c>
      <c r="J116" s="151">
        <v>0</v>
      </c>
      <c r="K116" s="151">
        <v>1</v>
      </c>
      <c r="L116" s="145" t="str">
        <f t="shared" si="0"/>
        <v>164D</v>
      </c>
      <c r="M116" s="146" t="str">
        <f t="shared" si="1"/>
        <v>NB EMP. COMMIS COMPTOIR - PIECES</v>
      </c>
      <c r="N116" s="147">
        <f>+IF(OR($Q116=Parametres!$G$2,$Q116=Parametres!$G$3),I116,C116)</f>
        <v>1</v>
      </c>
      <c r="O116" s="147">
        <f>+IF(OR($Q116=Parametres!$G$2,$Q116=Parametres!$G$3),J116,D116)</f>
        <v>0</v>
      </c>
      <c r="P116" s="147">
        <f>+IF(OR($Q116=Parametres!$G$2,$Q116=Parametres!$G$3),K116,E116)</f>
        <v>1</v>
      </c>
      <c r="Q116" s="146" t="str">
        <f t="shared" ref="Q116:S116" si="116">+F116</f>
        <v>1-Mémo</v>
      </c>
      <c r="R116" s="145" t="str">
        <f t="shared" si="116"/>
        <v>164D</v>
      </c>
      <c r="S116" s="146">
        <f t="shared" si="116"/>
        <v>0</v>
      </c>
      <c r="T116" s="165" t="str">
        <f>+VLOOKUP($L116,Data_Validation!$A:$D,1,0)</f>
        <v>164D</v>
      </c>
      <c r="U116" s="150" t="str">
        <f>+VLOOKUP($L116,Data_Validation!$A:$D,3,0)</f>
        <v>Autres</v>
      </c>
      <c r="V116" s="150">
        <f>+VLOOKUP($L116,Data_Validation!$A:$D,4,0)</f>
        <v>0</v>
      </c>
      <c r="W116" s="150">
        <f>+VLOOKUP($L116,Data_Validation!$A:$E,5,0)</f>
        <v>0</v>
      </c>
      <c r="X116" s="150">
        <f>+VLOOKUP($L116,Data_Validation!$A:$F,6,0)</f>
        <v>0</v>
      </c>
    </row>
    <row r="117" spans="1:24" ht="15.75" customHeight="1">
      <c r="A117" s="141" t="s">
        <v>835</v>
      </c>
      <c r="B117" s="141" t="s">
        <v>836</v>
      </c>
      <c r="C117" s="143"/>
      <c r="D117" s="143"/>
      <c r="E117" s="143"/>
      <c r="F117" s="141" t="s">
        <v>10</v>
      </c>
      <c r="G117" s="141" t="s">
        <v>726</v>
      </c>
      <c r="H117" s="143"/>
      <c r="I117" s="142">
        <v>1</v>
      </c>
      <c r="J117" s="142">
        <v>0</v>
      </c>
      <c r="K117" s="142">
        <v>1</v>
      </c>
      <c r="L117" s="145" t="str">
        <f t="shared" si="0"/>
        <v>166B</v>
      </c>
      <c r="M117" s="233" t="str">
        <f t="shared" si="1"/>
        <v>NB EMP. AUTRES - USAGE</v>
      </c>
      <c r="N117" s="147">
        <f>+IF(OR($Q117=Parametres!$G$2,$Q117=Parametres!$G$3),I117,C117)</f>
        <v>1</v>
      </c>
      <c r="O117" s="234">
        <f>+IF(OR($Q117=Parametres!$G$2,$Q117=Parametres!$G$3),J117,D117)</f>
        <v>0</v>
      </c>
      <c r="P117" s="235">
        <f>+IF(OR($Q117=Parametres!$G$2,$Q117=Parametres!$G$3),K117,E117)</f>
        <v>1</v>
      </c>
      <c r="Q117" s="146" t="str">
        <f t="shared" ref="Q117:S117" si="117">+F117</f>
        <v>1-Mémo</v>
      </c>
      <c r="R117" s="145" t="str">
        <f t="shared" si="117"/>
        <v>166</v>
      </c>
      <c r="S117" s="146">
        <f t="shared" si="117"/>
        <v>0</v>
      </c>
      <c r="T117" s="150" t="str">
        <f>+VLOOKUP($L117,Data_Validation!$A:$D,1,0)</f>
        <v>166B</v>
      </c>
      <c r="U117" s="150" t="str">
        <f>+VLOOKUP($L117,Data_Validation!$A:$D,3,0)</f>
        <v>Autres</v>
      </c>
      <c r="V117" s="150">
        <f>+VLOOKUP($L117,Data_Validation!$A:$D,4,0)</f>
        <v>0</v>
      </c>
      <c r="W117" s="150">
        <f>+VLOOKUP($L117,Data_Validation!$A:$E,5,0)</f>
        <v>0</v>
      </c>
      <c r="X117" s="150">
        <f>+VLOOKUP($L117,Data_Validation!$A:$F,6,0)</f>
        <v>0</v>
      </c>
    </row>
    <row r="118" spans="1:24" ht="15" customHeight="1">
      <c r="A118" s="141" t="s">
        <v>724</v>
      </c>
      <c r="B118" s="141" t="s">
        <v>725</v>
      </c>
      <c r="C118" s="142"/>
      <c r="D118" s="142"/>
      <c r="E118" s="142"/>
      <c r="F118" s="141" t="s">
        <v>10</v>
      </c>
      <c r="G118" s="141" t="s">
        <v>726</v>
      </c>
      <c r="H118" s="143"/>
      <c r="I118" s="151">
        <v>1.5</v>
      </c>
      <c r="J118" s="151">
        <v>0</v>
      </c>
      <c r="K118" s="151">
        <v>1.5</v>
      </c>
      <c r="L118" s="145" t="str">
        <f t="shared" si="0"/>
        <v>166C</v>
      </c>
      <c r="M118" s="146" t="str">
        <f t="shared" si="1"/>
        <v>NB EMP. AUTRES - SERVICE</v>
      </c>
      <c r="N118" s="147">
        <f>+IF(OR($Q118=Parametres!$G$2,$Q118=Parametres!$G$3),I118,C118)</f>
        <v>1.5</v>
      </c>
      <c r="O118" s="148">
        <f>+IF(OR($Q118=Parametres!$G$2,$Q118=Parametres!$G$3),J118,D118)</f>
        <v>0</v>
      </c>
      <c r="P118" s="147">
        <f>+IF(OR($Q118=Parametres!$G$2,$Q118=Parametres!$G$3),K118,E118)</f>
        <v>1.5</v>
      </c>
      <c r="Q118" s="146" t="str">
        <f t="shared" ref="Q118:S118" si="118">+F118</f>
        <v>1-Mémo</v>
      </c>
      <c r="R118" s="145" t="str">
        <f t="shared" si="118"/>
        <v>166</v>
      </c>
      <c r="S118" s="146">
        <f t="shared" si="118"/>
        <v>0</v>
      </c>
      <c r="T118" s="149" t="str">
        <f>+VLOOKUP($L118,Data_Validation!$A:$D,1,0)</f>
        <v>166C</v>
      </c>
      <c r="U118" s="150" t="str">
        <f>+VLOOKUP($L118,Data_Validation!$A:$D,3,0)</f>
        <v>Autres</v>
      </c>
      <c r="V118" s="150">
        <f>+VLOOKUP($L118,Data_Validation!$A:$D,4,0)</f>
        <v>0</v>
      </c>
      <c r="W118" s="150">
        <f>+VLOOKUP($L118,Data_Validation!$A:$E,5,0)</f>
        <v>0</v>
      </c>
      <c r="X118" s="150">
        <f>+VLOOKUP($L118,Data_Validation!$A:$F,6,0)</f>
        <v>0</v>
      </c>
    </row>
    <row r="119" spans="1:24" ht="15" customHeight="1">
      <c r="A119" s="141" t="s">
        <v>727</v>
      </c>
      <c r="B119" s="141" t="s">
        <v>728</v>
      </c>
      <c r="C119" s="143"/>
      <c r="D119" s="143"/>
      <c r="E119" s="143"/>
      <c r="F119" s="141" t="s">
        <v>10</v>
      </c>
      <c r="G119" s="141" t="s">
        <v>726</v>
      </c>
      <c r="H119" s="143"/>
      <c r="I119" s="142">
        <v>2</v>
      </c>
      <c r="J119" s="142">
        <v>0</v>
      </c>
      <c r="K119" s="142">
        <v>2</v>
      </c>
      <c r="L119" s="145" t="str">
        <f t="shared" si="0"/>
        <v>166Z</v>
      </c>
      <c r="M119" s="146" t="str">
        <f t="shared" si="1"/>
        <v>NB EMP. AUTRES - ADMIN.</v>
      </c>
      <c r="N119" s="147">
        <f>+IF(OR($Q119=Parametres!$G$2,$Q119=Parametres!$G$3),I119,C119)</f>
        <v>2</v>
      </c>
      <c r="O119" s="148">
        <f>+IF(OR($Q119=Parametres!$G$2,$Q119=Parametres!$G$3),J119,D119)</f>
        <v>0</v>
      </c>
      <c r="P119" s="147">
        <f>+IF(OR($Q119=Parametres!$G$2,$Q119=Parametres!$G$3),K119,E119)</f>
        <v>2</v>
      </c>
      <c r="Q119" s="146" t="str">
        <f t="shared" ref="Q119:S119" si="119">+F119</f>
        <v>1-Mémo</v>
      </c>
      <c r="R119" s="145" t="str">
        <f t="shared" si="119"/>
        <v>166</v>
      </c>
      <c r="S119" s="146">
        <f t="shared" si="119"/>
        <v>0</v>
      </c>
      <c r="T119" s="165" t="str">
        <f>+VLOOKUP($L119,Data_Validation!$A:$D,1,0)</f>
        <v>166Z</v>
      </c>
      <c r="U119" s="150" t="str">
        <f>+VLOOKUP($L119,Data_Validation!$A:$D,3,0)</f>
        <v>Autres</v>
      </c>
      <c r="V119" s="150">
        <f>+VLOOKUP($L119,Data_Validation!$A:$D,4,0)</f>
        <v>0</v>
      </c>
      <c r="W119" s="150">
        <f>+VLOOKUP($L119,Data_Validation!$A:$E,5,0)</f>
        <v>0</v>
      </c>
      <c r="X119" s="150">
        <f>+VLOOKUP($L119,Data_Validation!$A:$F,6,0)</f>
        <v>0</v>
      </c>
    </row>
    <row r="120" spans="1:24" ht="15" customHeight="1">
      <c r="A120" s="141" t="s">
        <v>729</v>
      </c>
      <c r="B120" s="141" t="s">
        <v>730</v>
      </c>
      <c r="C120" s="142"/>
      <c r="D120" s="142"/>
      <c r="E120" s="142"/>
      <c r="F120" s="141" t="s">
        <v>10</v>
      </c>
      <c r="G120" s="141" t="s">
        <v>731</v>
      </c>
      <c r="H120" s="143"/>
      <c r="I120" s="151">
        <v>8</v>
      </c>
      <c r="J120" s="151">
        <v>0</v>
      </c>
      <c r="K120" s="151">
        <v>8</v>
      </c>
      <c r="L120" s="145" t="str">
        <f t="shared" si="0"/>
        <v>170C</v>
      </c>
      <c r="M120" s="146" t="str">
        <f t="shared" si="1"/>
        <v>NB EMP. MECANICIENS - SERVICE</v>
      </c>
      <c r="N120" s="147">
        <f>+IF(OR($Q120=Parametres!$G$2,$Q120=Parametres!$G$3),I120,C120)</f>
        <v>8</v>
      </c>
      <c r="O120" s="147">
        <f>+IF(OR($Q120=Parametres!$G$2,$Q120=Parametres!$G$3),J120,D120)</f>
        <v>0</v>
      </c>
      <c r="P120" s="147">
        <f>+IF(OR($Q120=Parametres!$G$2,$Q120=Parametres!$G$3),K120,E120)</f>
        <v>8</v>
      </c>
      <c r="Q120" s="146" t="str">
        <f t="shared" ref="Q120:S120" si="120">+F120</f>
        <v>1-Mémo</v>
      </c>
      <c r="R120" s="145" t="str">
        <f t="shared" si="120"/>
        <v>170</v>
      </c>
      <c r="S120" s="146">
        <f t="shared" si="120"/>
        <v>0</v>
      </c>
      <c r="T120" s="149" t="str">
        <f>+VLOOKUP($L120,Data_Validation!$A:$D,1,0)</f>
        <v>170C</v>
      </c>
      <c r="U120" s="150" t="str">
        <f>+VLOOKUP($L120,Data_Validation!$A:$D,3,0)</f>
        <v>Autres</v>
      </c>
      <c r="V120" s="150">
        <f>+VLOOKUP($L120,Data_Validation!$A:$D,4,0)</f>
        <v>0</v>
      </c>
      <c r="W120" s="150">
        <f>+VLOOKUP($L120,Data_Validation!$A:$E,5,0)</f>
        <v>0</v>
      </c>
      <c r="X120" s="150">
        <f>+VLOOKUP($L120,Data_Validation!$A:$F,6,0)</f>
        <v>0</v>
      </c>
    </row>
    <row r="121" spans="1:24" ht="15" customHeight="1">
      <c r="A121" s="141" t="s">
        <v>736</v>
      </c>
      <c r="B121" s="141" t="s">
        <v>737</v>
      </c>
      <c r="C121" s="142"/>
      <c r="D121" s="142"/>
      <c r="E121" s="142"/>
      <c r="F121" s="141" t="s">
        <v>10</v>
      </c>
      <c r="G121" s="141" t="s">
        <v>737</v>
      </c>
      <c r="H121" s="143"/>
      <c r="I121" s="151">
        <v>0.1</v>
      </c>
      <c r="J121" s="151">
        <v>0</v>
      </c>
      <c r="K121" s="151">
        <v>0.1</v>
      </c>
      <c r="L121" s="145" t="str">
        <f t="shared" si="0"/>
        <v>172M</v>
      </c>
      <c r="M121" s="146" t="str">
        <f t="shared" si="1"/>
        <v># DE BAIE DE TECHNICIEN</v>
      </c>
      <c r="N121" s="147">
        <f>+IF(OR($Q121=Parametres!$G$2,$Q121=Parametres!$G$3),I121,C121)</f>
        <v>0.1</v>
      </c>
      <c r="O121" s="147">
        <f>+IF(OR($Q121=Parametres!$G$2,$Q121=Parametres!$G$3),J121,D121)</f>
        <v>0</v>
      </c>
      <c r="P121" s="147">
        <f>+IF(OR($Q121=Parametres!$G$2,$Q121=Parametres!$G$3),K121,E121)</f>
        <v>0.1</v>
      </c>
      <c r="Q121" s="146" t="str">
        <f t="shared" ref="Q121:S121" si="121">+F121</f>
        <v>1-Mémo</v>
      </c>
      <c r="R121" s="145" t="str">
        <f t="shared" si="121"/>
        <v>172M</v>
      </c>
      <c r="S121" s="146">
        <f t="shared" si="121"/>
        <v>0</v>
      </c>
      <c r="T121" s="169" t="str">
        <f>+VLOOKUP($L121,Data_Validation!$A:$D,1,0)</f>
        <v>172M</v>
      </c>
      <c r="U121" s="150" t="str">
        <f>+VLOOKUP($L121,Data_Validation!$A:$D,3,0)</f>
        <v>Autres</v>
      </c>
      <c r="V121" s="150">
        <f>+VLOOKUP($L121,Data_Validation!$A:$D,4,0)</f>
        <v>0</v>
      </c>
      <c r="W121" s="150">
        <f>+VLOOKUP($L121,Data_Validation!$A:$E,5,0)</f>
        <v>0</v>
      </c>
      <c r="X121" s="150">
        <f>+VLOOKUP($L121,Data_Validation!$A:$F,6,0)</f>
        <v>0</v>
      </c>
    </row>
    <row r="122" spans="1:24" ht="15" customHeight="1">
      <c r="A122" s="141" t="s">
        <v>738</v>
      </c>
      <c r="B122" s="141" t="s">
        <v>739</v>
      </c>
      <c r="C122" s="142"/>
      <c r="D122" s="142"/>
      <c r="E122" s="142"/>
      <c r="F122" s="141" t="s">
        <v>10</v>
      </c>
      <c r="G122" s="141" t="s">
        <v>739</v>
      </c>
      <c r="H122" s="143"/>
      <c r="I122" s="151">
        <v>0.04</v>
      </c>
      <c r="J122" s="151">
        <v>0</v>
      </c>
      <c r="K122" s="151">
        <v>0.04</v>
      </c>
      <c r="L122" s="145" t="str">
        <f t="shared" si="0"/>
        <v>172N</v>
      </c>
      <c r="M122" s="146" t="str">
        <f t="shared" si="1"/>
        <v># DE BAIE DE LAVAGE</v>
      </c>
      <c r="N122" s="147">
        <f>+IF(OR($Q122=Parametres!$G$2,$Q122=Parametres!$G$3),I122,C122)</f>
        <v>0.04</v>
      </c>
      <c r="O122" s="147">
        <f>+IF(OR($Q122=Parametres!$G$2,$Q122=Parametres!$G$3),J122,D122)</f>
        <v>0</v>
      </c>
      <c r="P122" s="147">
        <f>+IF(OR($Q122=Parametres!$G$2,$Q122=Parametres!$G$3),K122,E122)</f>
        <v>0.04</v>
      </c>
      <c r="Q122" s="146" t="str">
        <f t="shared" ref="Q122:S122" si="122">+F122</f>
        <v>1-Mémo</v>
      </c>
      <c r="R122" s="145" t="str">
        <f t="shared" si="122"/>
        <v>172N</v>
      </c>
      <c r="S122" s="146">
        <f t="shared" si="122"/>
        <v>0</v>
      </c>
      <c r="T122" s="149" t="str">
        <f>+VLOOKUP($L122,Data_Validation!$A:$D,1,0)</f>
        <v>172N</v>
      </c>
      <c r="U122" s="150" t="str">
        <f>+VLOOKUP($L122,Data_Validation!$A:$D,3,0)</f>
        <v>Autres</v>
      </c>
      <c r="V122" s="150">
        <f>+VLOOKUP($L122,Data_Validation!$A:$D,4,0)</f>
        <v>0</v>
      </c>
      <c r="W122" s="150">
        <f>+VLOOKUP($L122,Data_Validation!$A:$E,5,0)</f>
        <v>0</v>
      </c>
      <c r="X122" s="150">
        <f>+VLOOKUP($L122,Data_Validation!$A:$F,6,0)</f>
        <v>0</v>
      </c>
    </row>
    <row r="123" spans="1:24" ht="15.75" customHeight="1">
      <c r="A123" s="141" t="s">
        <v>740</v>
      </c>
      <c r="B123" s="141" t="s">
        <v>741</v>
      </c>
      <c r="C123" s="142"/>
      <c r="D123" s="142"/>
      <c r="E123" s="142"/>
      <c r="F123" s="141" t="s">
        <v>10</v>
      </c>
      <c r="G123" s="141" t="s">
        <v>742</v>
      </c>
      <c r="H123" s="141"/>
      <c r="I123" s="182">
        <v>2</v>
      </c>
      <c r="J123" s="182">
        <v>0</v>
      </c>
      <c r="K123" s="182">
        <v>2</v>
      </c>
      <c r="L123" s="145" t="str">
        <f t="shared" si="0"/>
        <v>173C</v>
      </c>
      <c r="M123" s="146" t="str">
        <f t="shared" si="1"/>
        <v>NB EMP. AVISEURS - SERVICE</v>
      </c>
      <c r="N123" s="147">
        <f>+IF(OR($Q123=Parametres!$G$2,$Q123=Parametres!$G$3),I123,C123)</f>
        <v>2</v>
      </c>
      <c r="O123" s="147">
        <f>+IF(OR($Q123=Parametres!$G$2,$Q123=Parametres!$G$3),J123,D123)</f>
        <v>0</v>
      </c>
      <c r="P123" s="147">
        <f>+IF(OR($Q123=Parametres!$G$2,$Q123=Parametres!$G$3),K123,E123)</f>
        <v>2</v>
      </c>
      <c r="Q123" s="146" t="str">
        <f t="shared" ref="Q123:S123" si="123">+F123</f>
        <v>1-Mémo</v>
      </c>
      <c r="R123" s="145" t="str">
        <f t="shared" si="123"/>
        <v>173</v>
      </c>
      <c r="S123" s="146">
        <f t="shared" si="123"/>
        <v>0</v>
      </c>
      <c r="T123" s="165" t="str">
        <f>+VLOOKUP($L123,Data_Validation!$A:$D,1,0)</f>
        <v>173C</v>
      </c>
      <c r="U123" s="150" t="str">
        <f>+VLOOKUP($L123,Data_Validation!$A:$D,3,0)</f>
        <v>Autres</v>
      </c>
      <c r="V123" s="150">
        <f>+VLOOKUP($L123,Data_Validation!$A:$D,4,0)</f>
        <v>0</v>
      </c>
      <c r="W123" s="150">
        <f>+VLOOKUP($L123,Data_Validation!$A:$E,5,0)</f>
        <v>0</v>
      </c>
      <c r="X123" s="150">
        <f>+VLOOKUP($L123,Data_Validation!$A:$F,6,0)</f>
        <v>0</v>
      </c>
    </row>
    <row r="124" spans="1:24" ht="15" customHeight="1">
      <c r="A124" s="141" t="s">
        <v>743</v>
      </c>
      <c r="B124" s="141" t="s">
        <v>744</v>
      </c>
      <c r="C124" s="142"/>
      <c r="D124" s="142"/>
      <c r="E124" s="142"/>
      <c r="F124" s="141" t="s">
        <v>10</v>
      </c>
      <c r="G124" s="141" t="s">
        <v>745</v>
      </c>
      <c r="H124" s="143"/>
      <c r="I124" s="151">
        <v>159.94999999999999</v>
      </c>
      <c r="J124" s="151">
        <v>0</v>
      </c>
      <c r="K124" s="151">
        <v>159.94999999999999</v>
      </c>
      <c r="L124" s="145" t="str">
        <f t="shared" si="0"/>
        <v>175A</v>
      </c>
      <c r="M124" s="146" t="str">
        <f t="shared" si="1"/>
        <v>TAUX M/O CLIENT BMW</v>
      </c>
      <c r="N124" s="147">
        <f>+IF(OR($Q124=Parametres!$G$2,$Q124=Parametres!$G$3),I124,C124)</f>
        <v>159.94999999999999</v>
      </c>
      <c r="O124" s="147">
        <f>+IF(OR($Q124=Parametres!$G$2,$Q124=Parametres!$G$3),J124,D124)</f>
        <v>0</v>
      </c>
      <c r="P124" s="147">
        <f>+IF(OR($Q124=Parametres!$G$2,$Q124=Parametres!$G$3),K124,E124)</f>
        <v>159.94999999999999</v>
      </c>
      <c r="Q124" s="146" t="str">
        <f t="shared" ref="Q124:S124" si="124">+F124</f>
        <v>1-Mémo</v>
      </c>
      <c r="R124" s="145" t="str">
        <f t="shared" si="124"/>
        <v>175</v>
      </c>
      <c r="S124" s="146">
        <f t="shared" si="124"/>
        <v>0</v>
      </c>
      <c r="T124" s="149" t="str">
        <f>+VLOOKUP($L124,Data_Validation!$A:$D,1,0)</f>
        <v>175A</v>
      </c>
      <c r="U124" s="150" t="str">
        <f>+VLOOKUP($L124,Data_Validation!$A:$D,3,0)</f>
        <v>Autres</v>
      </c>
      <c r="V124" s="150">
        <f>+VLOOKUP($L124,Data_Validation!$A:$D,4,0)</f>
        <v>0</v>
      </c>
      <c r="W124" s="150">
        <f>+VLOOKUP($L124,Data_Validation!$A:$E,5,0)</f>
        <v>0</v>
      </c>
      <c r="X124" s="150">
        <f>+VLOOKUP($L124,Data_Validation!$A:$F,6,0)</f>
        <v>0</v>
      </c>
    </row>
    <row r="125" spans="1:24" ht="15" customHeight="1">
      <c r="A125" s="141" t="s">
        <v>747</v>
      </c>
      <c r="B125" s="141" t="s">
        <v>748</v>
      </c>
      <c r="C125" s="142"/>
      <c r="D125" s="142"/>
      <c r="E125" s="142"/>
      <c r="F125" s="141" t="s">
        <v>10</v>
      </c>
      <c r="G125" s="141" t="s">
        <v>749</v>
      </c>
      <c r="H125" s="141"/>
      <c r="I125" s="151">
        <v>131.16</v>
      </c>
      <c r="J125" s="151">
        <v>0</v>
      </c>
      <c r="K125" s="151">
        <v>131.16</v>
      </c>
      <c r="L125" s="145" t="str">
        <f t="shared" si="0"/>
        <v>176A</v>
      </c>
      <c r="M125" s="146" t="str">
        <f t="shared" si="1"/>
        <v>TAUX M/O GARANTIE BMW</v>
      </c>
      <c r="N125" s="147">
        <f>+IF(OR($Q125=Parametres!$G$2,$Q125=Parametres!$G$3),I125,C125)</f>
        <v>131.16</v>
      </c>
      <c r="O125" s="148">
        <f>+IF(OR($Q125=Parametres!$G$2,$Q125=Parametres!$G$3),J125,D125)</f>
        <v>0</v>
      </c>
      <c r="P125" s="147">
        <f>+IF(OR($Q125=Parametres!$G$2,$Q125=Parametres!$G$3),K125,E125)</f>
        <v>131.16</v>
      </c>
      <c r="Q125" s="146" t="str">
        <f t="shared" ref="Q125:S125" si="125">+F125</f>
        <v>1-Mémo</v>
      </c>
      <c r="R125" s="145" t="str">
        <f t="shared" si="125"/>
        <v>176</v>
      </c>
      <c r="S125" s="146">
        <f t="shared" si="125"/>
        <v>0</v>
      </c>
      <c r="T125" s="165" t="str">
        <f>+VLOOKUP($L125,Data_Validation!$A:$D,1,0)</f>
        <v>176A</v>
      </c>
      <c r="U125" s="150" t="str">
        <f>+VLOOKUP($L125,Data_Validation!$A:$D,3,0)</f>
        <v>Autres</v>
      </c>
      <c r="V125" s="150">
        <f>+VLOOKUP($L125,Data_Validation!$A:$D,4,0)</f>
        <v>0</v>
      </c>
      <c r="W125" s="150">
        <f>+VLOOKUP($L125,Data_Validation!$A:$E,5,0)</f>
        <v>0</v>
      </c>
      <c r="X125" s="150">
        <f>+VLOOKUP($L125,Data_Validation!$A:$F,6,0)</f>
        <v>0</v>
      </c>
    </row>
    <row r="126" spans="1:24" ht="15" customHeight="1">
      <c r="A126" s="141" t="s">
        <v>751</v>
      </c>
      <c r="B126" s="141" t="s">
        <v>752</v>
      </c>
      <c r="C126" s="142"/>
      <c r="D126" s="142"/>
      <c r="E126" s="142"/>
      <c r="F126" s="141" t="s">
        <v>10</v>
      </c>
      <c r="G126" s="141" t="s">
        <v>753</v>
      </c>
      <c r="H126" s="143"/>
      <c r="I126" s="143">
        <v>159.94999999999999</v>
      </c>
      <c r="J126" s="143">
        <v>0</v>
      </c>
      <c r="K126" s="143">
        <v>159.94999999999999</v>
      </c>
      <c r="L126" s="145" t="str">
        <f t="shared" si="0"/>
        <v>177A</v>
      </c>
      <c r="M126" s="146" t="str">
        <f t="shared" si="1"/>
        <v>TAUX M/O INTERNE BMW</v>
      </c>
      <c r="N126" s="147">
        <f>+IF(OR($Q126=Parametres!$G$2,$Q126=Parametres!$G$3),I126,C126)</f>
        <v>159.94999999999999</v>
      </c>
      <c r="O126" s="148">
        <f>+IF(OR($Q126=Parametres!$G$2,$Q126=Parametres!$G$3),J126,D126)</f>
        <v>0</v>
      </c>
      <c r="P126" s="147">
        <f>+IF(OR($Q126=Parametres!$G$2,$Q126=Parametres!$G$3),K126,E126)</f>
        <v>159.94999999999999</v>
      </c>
      <c r="Q126" s="146" t="str">
        <f t="shared" ref="Q126:S126" si="126">+F126</f>
        <v>1-Mémo</v>
      </c>
      <c r="R126" s="145" t="str">
        <f t="shared" si="126"/>
        <v>177</v>
      </c>
      <c r="S126" s="146">
        <f t="shared" si="126"/>
        <v>0</v>
      </c>
      <c r="T126" s="150" t="str">
        <f>+VLOOKUP($L126,Data_Validation!$A:$D,1,0)</f>
        <v>177A</v>
      </c>
      <c r="U126" s="150" t="str">
        <f>+VLOOKUP($L126,Data_Validation!$A:$D,3,0)</f>
        <v>Autres</v>
      </c>
      <c r="V126" s="150">
        <f>+VLOOKUP($L126,Data_Validation!$A:$D,4,0)</f>
        <v>0</v>
      </c>
      <c r="W126" s="150">
        <f>+VLOOKUP($L126,Data_Validation!$A:$E,5,0)</f>
        <v>0</v>
      </c>
      <c r="X126" s="150">
        <f>+VLOOKUP($L126,Data_Validation!$A:$F,6,0)</f>
        <v>0</v>
      </c>
    </row>
    <row r="127" spans="1:24" ht="15" customHeight="1">
      <c r="A127" s="141" t="s">
        <v>754</v>
      </c>
      <c r="B127" s="141" t="s">
        <v>755</v>
      </c>
      <c r="C127" s="142"/>
      <c r="D127" s="142"/>
      <c r="E127" s="142"/>
      <c r="F127" s="141" t="s">
        <v>10</v>
      </c>
      <c r="G127" s="141" t="s">
        <v>753</v>
      </c>
      <c r="H127" s="143"/>
      <c r="I127" s="151">
        <v>88</v>
      </c>
      <c r="J127" s="151">
        <v>0</v>
      </c>
      <c r="K127" s="151">
        <v>88</v>
      </c>
      <c r="L127" s="145" t="str">
        <f t="shared" si="0"/>
        <v>177S</v>
      </c>
      <c r="M127" s="146" t="str">
        <f t="shared" si="1"/>
        <v>TAUX M/O PROGRAMME SPA BMW</v>
      </c>
      <c r="N127" s="147">
        <f>+IF(OR($Q127=Parametres!$G$2,$Q127=Parametres!$G$3),I127,C127)</f>
        <v>88</v>
      </c>
      <c r="O127" s="147">
        <f>+IF(OR($Q127=Parametres!$G$2,$Q127=Parametres!$G$3),J127,D127)</f>
        <v>0</v>
      </c>
      <c r="P127" s="147">
        <f>+IF(OR($Q127=Parametres!$G$2,$Q127=Parametres!$G$3),K127,E127)</f>
        <v>88</v>
      </c>
      <c r="Q127" s="146" t="str">
        <f t="shared" ref="Q127:S127" si="127">+F127</f>
        <v>1-Mémo</v>
      </c>
      <c r="R127" s="145" t="str">
        <f t="shared" si="127"/>
        <v>177</v>
      </c>
      <c r="S127" s="146">
        <f t="shared" si="127"/>
        <v>0</v>
      </c>
      <c r="T127" s="165" t="str">
        <f>+VLOOKUP($L127,Data_Validation!$A:$D,1,0)</f>
        <v>177S</v>
      </c>
      <c r="U127" s="150" t="str">
        <f>+VLOOKUP($L127,Data_Validation!$A:$D,3,0)</f>
        <v>Autres</v>
      </c>
      <c r="V127" s="150">
        <f>+VLOOKUP($L127,Data_Validation!$A:$D,4,0)</f>
        <v>0</v>
      </c>
      <c r="W127" s="150">
        <f>+VLOOKUP($L127,Data_Validation!$A:$E,5,0)</f>
        <v>0</v>
      </c>
      <c r="X127" s="150">
        <f>+VLOOKUP($L127,Data_Validation!$A:$F,6,0)</f>
        <v>0</v>
      </c>
    </row>
    <row r="128" spans="1:24" ht="15" customHeight="1">
      <c r="A128" s="141" t="s">
        <v>757</v>
      </c>
      <c r="B128" s="141" t="s">
        <v>758</v>
      </c>
      <c r="C128" s="143"/>
      <c r="D128" s="143"/>
      <c r="E128" s="143"/>
      <c r="F128" s="141" t="s">
        <v>10</v>
      </c>
      <c r="G128" s="141" t="s">
        <v>759</v>
      </c>
      <c r="H128" s="143"/>
      <c r="I128" s="142">
        <v>152.13</v>
      </c>
      <c r="J128" s="142">
        <v>-15.77</v>
      </c>
      <c r="K128" s="142">
        <v>136.36000000000001</v>
      </c>
      <c r="L128" s="145" t="str">
        <f t="shared" si="0"/>
        <v>178D</v>
      </c>
      <c r="M128" s="233" t="str">
        <f t="shared" si="1"/>
        <v>PRODUCTIVITE TECHNICIEN</v>
      </c>
      <c r="N128" s="147">
        <f>+IF(OR($Q128=Parametres!$G$2,$Q128=Parametres!$G$3),I128,C128)</f>
        <v>152.13</v>
      </c>
      <c r="O128" s="234">
        <f>+IF(OR($Q128=Parametres!$G$2,$Q128=Parametres!$G$3),J128,D128)</f>
        <v>-15.77</v>
      </c>
      <c r="P128" s="235">
        <f>+IF(OR($Q128=Parametres!$G$2,$Q128=Parametres!$G$3),K128,E128)</f>
        <v>136.36000000000001</v>
      </c>
      <c r="Q128" s="146" t="str">
        <f t="shared" ref="Q128:S128" si="128">+F128</f>
        <v>1-Mémo</v>
      </c>
      <c r="R128" s="145" t="str">
        <f t="shared" si="128"/>
        <v>178</v>
      </c>
      <c r="S128" s="146">
        <f t="shared" si="128"/>
        <v>0</v>
      </c>
      <c r="T128" s="149" t="str">
        <f>+VLOOKUP($L128,Data_Validation!$A:$D,1,0)</f>
        <v>178D</v>
      </c>
      <c r="U128" s="150" t="str">
        <f>+VLOOKUP($L128,Data_Validation!$A:$D,3,0)</f>
        <v>Autres</v>
      </c>
      <c r="V128" s="150">
        <f>+VLOOKUP($L128,Data_Validation!$A:$D,4,0)</f>
        <v>0</v>
      </c>
      <c r="W128" s="150">
        <f>+VLOOKUP($L128,Data_Validation!$A:$E,5,0)</f>
        <v>0</v>
      </c>
      <c r="X128" s="150">
        <f>+VLOOKUP($L128,Data_Validation!$A:$F,6,0)</f>
        <v>0</v>
      </c>
    </row>
    <row r="129" spans="1:24" ht="15" customHeight="1">
      <c r="A129" s="141" t="s">
        <v>761</v>
      </c>
      <c r="B129" s="141" t="s">
        <v>762</v>
      </c>
      <c r="C129" s="142"/>
      <c r="D129" s="142"/>
      <c r="E129" s="142"/>
      <c r="F129" s="141" t="s">
        <v>10</v>
      </c>
      <c r="G129" s="141" t="s">
        <v>762</v>
      </c>
      <c r="H129" s="143"/>
      <c r="I129" s="151">
        <v>2.09</v>
      </c>
      <c r="J129" s="151">
        <v>0.19</v>
      </c>
      <c r="K129" s="151">
        <v>2.2799999999999998</v>
      </c>
      <c r="L129" s="145" t="str">
        <f t="shared" si="0"/>
        <v>179</v>
      </c>
      <c r="M129" s="146" t="str">
        <f t="shared" si="1"/>
        <v>NOMBRE DE JOURS OUVRABLE SERVICE</v>
      </c>
      <c r="N129" s="147">
        <f>+IF(OR($Q129=Parametres!$G$2,$Q129=Parametres!$G$3),I129,C129)</f>
        <v>2.09</v>
      </c>
      <c r="O129" s="147">
        <f>+IF(OR($Q129=Parametres!$G$2,$Q129=Parametres!$G$3),J129,D129)</f>
        <v>0.19</v>
      </c>
      <c r="P129" s="147">
        <f>+IF(OR($Q129=Parametres!$G$2,$Q129=Parametres!$G$3),K129,E129)</f>
        <v>2.2799999999999998</v>
      </c>
      <c r="Q129" s="146" t="str">
        <f t="shared" ref="Q129:S129" si="129">+F129</f>
        <v>1-Mémo</v>
      </c>
      <c r="R129" s="145" t="str">
        <f t="shared" si="129"/>
        <v>179</v>
      </c>
      <c r="S129" s="146">
        <f t="shared" si="129"/>
        <v>0</v>
      </c>
      <c r="T129" s="149" t="str">
        <f>+VLOOKUP($L129,Data_Validation!$A:$D,1,0)</f>
        <v>179</v>
      </c>
      <c r="U129" s="150" t="str">
        <f>+VLOOKUP($L129,Data_Validation!$A:$D,3,0)</f>
        <v>Autres</v>
      </c>
      <c r="V129" s="150">
        <f>+VLOOKUP($L129,Data_Validation!$A:$D,4,0)</f>
        <v>0</v>
      </c>
      <c r="W129" s="150">
        <f>+VLOOKUP($L129,Data_Validation!$A:$E,5,0)</f>
        <v>0</v>
      </c>
      <c r="X129" s="150">
        <f>+VLOOKUP($L129,Data_Validation!$A:$F,6,0)</f>
        <v>0</v>
      </c>
    </row>
    <row r="130" spans="1:24" ht="15" customHeight="1">
      <c r="A130" s="141" t="s">
        <v>763</v>
      </c>
      <c r="B130" s="141" t="s">
        <v>764</v>
      </c>
      <c r="C130" s="142">
        <v>700</v>
      </c>
      <c r="D130" s="142">
        <v>0</v>
      </c>
      <c r="E130" s="142">
        <v>700</v>
      </c>
      <c r="F130" s="141" t="s">
        <v>765</v>
      </c>
      <c r="G130" s="141" t="s">
        <v>764</v>
      </c>
      <c r="H130" s="143"/>
      <c r="I130" s="151"/>
      <c r="J130" s="151"/>
      <c r="K130" s="151"/>
      <c r="L130" s="145" t="str">
        <f t="shared" si="0"/>
        <v>200</v>
      </c>
      <c r="M130" s="146" t="str">
        <f t="shared" si="1"/>
        <v>PETITE CAISSE</v>
      </c>
      <c r="N130" s="147">
        <f>+IF(OR($Q130=Parametres!$G$2,$Q130=Parametres!$G$3),I130,C130)</f>
        <v>700</v>
      </c>
      <c r="O130" s="147">
        <f>+IF(OR($Q130=Parametres!$G$2,$Q130=Parametres!$G$3),J130,D130)</f>
        <v>0</v>
      </c>
      <c r="P130" s="147">
        <f>+IF(OR($Q130=Parametres!$G$2,$Q130=Parametres!$G$3),K130,E130)</f>
        <v>700</v>
      </c>
      <c r="Q130" s="146" t="str">
        <f t="shared" ref="Q130:S130" si="130">+F130</f>
        <v>2-Actifs</v>
      </c>
      <c r="R130" s="145" t="str">
        <f t="shared" si="130"/>
        <v>200</v>
      </c>
      <c r="S130" s="146">
        <f t="shared" si="130"/>
        <v>0</v>
      </c>
      <c r="T130" s="165" t="str">
        <f>+VLOOKUP($L130,Data_Validation!$A:$D,1,0)</f>
        <v>200</v>
      </c>
      <c r="U130" s="150" t="str">
        <f>+VLOOKUP($L130,Data_Validation!$A:$D,3,0)</f>
        <v>Bilan</v>
      </c>
      <c r="V130" s="150" t="str">
        <f>+VLOOKUP($L130,Data_Validation!$A:$D,4,0)</f>
        <v>encaisse</v>
      </c>
      <c r="W130" s="150" t="str">
        <f>+VLOOKUP($L130,Data_Validation!$A:$E,5,0)</f>
        <v>$</v>
      </c>
      <c r="X130" s="150">
        <f>+VLOOKUP($L130,Data_Validation!$A:$F,6,0)</f>
        <v>0</v>
      </c>
    </row>
    <row r="131" spans="1:24" ht="15.75" customHeight="1">
      <c r="A131" s="141" t="s">
        <v>766</v>
      </c>
      <c r="B131" s="141" t="s">
        <v>767</v>
      </c>
      <c r="C131" s="142">
        <v>25648.25</v>
      </c>
      <c r="D131" s="142">
        <v>129996.87</v>
      </c>
      <c r="E131" s="142">
        <v>155645.12</v>
      </c>
      <c r="F131" s="141" t="s">
        <v>765</v>
      </c>
      <c r="G131" s="141" t="s">
        <v>767</v>
      </c>
      <c r="H131" s="143"/>
      <c r="I131" s="151"/>
      <c r="J131" s="151"/>
      <c r="K131" s="151"/>
      <c r="L131" s="145" t="str">
        <f t="shared" si="0"/>
        <v>202</v>
      </c>
      <c r="M131" s="146" t="str">
        <f t="shared" si="1"/>
        <v>ENCAISSE</v>
      </c>
      <c r="N131" s="147">
        <f>+IF(OR($Q131=Parametres!$G$2,$Q131=Parametres!$G$3),I131,C131)</f>
        <v>25648.25</v>
      </c>
      <c r="O131" s="147">
        <f>+IF(OR($Q131=Parametres!$G$2,$Q131=Parametres!$G$3),J131,D131)</f>
        <v>129996.87</v>
      </c>
      <c r="P131" s="147">
        <f>+IF(OR($Q131=Parametres!$G$2,$Q131=Parametres!$G$3),K131,E131)</f>
        <v>155645.12</v>
      </c>
      <c r="Q131" s="146" t="str">
        <f t="shared" ref="Q131:S131" si="131">+F131</f>
        <v>2-Actifs</v>
      </c>
      <c r="R131" s="145" t="str">
        <f t="shared" si="131"/>
        <v>202</v>
      </c>
      <c r="S131" s="146">
        <f t="shared" si="131"/>
        <v>0</v>
      </c>
      <c r="T131" s="150" t="str">
        <f>+VLOOKUP($L131,Data_Validation!$A:$D,1,0)</f>
        <v>202</v>
      </c>
      <c r="U131" s="150" t="str">
        <f>+VLOOKUP($L131,Data_Validation!$A:$D,3,0)</f>
        <v>Bilan</v>
      </c>
      <c r="V131" s="150" t="str">
        <f>+VLOOKUP($L131,Data_Validation!$A:$D,4,0)</f>
        <v>encaisse</v>
      </c>
      <c r="W131" s="150" t="str">
        <f>+VLOOKUP($L131,Data_Validation!$A:$E,5,0)</f>
        <v>$</v>
      </c>
      <c r="X131" s="150">
        <f>+VLOOKUP($L131,Data_Validation!$A:$F,6,0)</f>
        <v>0</v>
      </c>
    </row>
    <row r="132" spans="1:24" ht="15" customHeight="1">
      <c r="A132" s="141" t="s">
        <v>769</v>
      </c>
      <c r="B132" s="141" t="s">
        <v>770</v>
      </c>
      <c r="C132" s="142">
        <v>2750000</v>
      </c>
      <c r="D132" s="142">
        <v>0</v>
      </c>
      <c r="E132" s="142">
        <v>2750000</v>
      </c>
      <c r="F132" s="141" t="s">
        <v>765</v>
      </c>
      <c r="G132" s="141" t="s">
        <v>767</v>
      </c>
      <c r="H132" s="143"/>
      <c r="I132" s="151"/>
      <c r="J132" s="151"/>
      <c r="K132" s="151"/>
      <c r="L132" s="145" t="str">
        <f t="shared" si="0"/>
        <v>202B</v>
      </c>
      <c r="M132" s="146" t="str">
        <f t="shared" si="1"/>
        <v>PAIEMENTS FORFAITAIRES FLOOR PLAN</v>
      </c>
      <c r="N132" s="147">
        <f>+IF(OR($Q132=Parametres!$G$2,$Q132=Parametres!$G$3),I132,C132)</f>
        <v>2750000</v>
      </c>
      <c r="O132" s="147">
        <f>+IF(OR($Q132=Parametres!$G$2,$Q132=Parametres!$G$3),J132,D132)</f>
        <v>0</v>
      </c>
      <c r="P132" s="147">
        <f>+IF(OR($Q132=Parametres!$G$2,$Q132=Parametres!$G$3),K132,E132)</f>
        <v>2750000</v>
      </c>
      <c r="Q132" s="146" t="str">
        <f t="shared" ref="Q132:S132" si="132">+F132</f>
        <v>2-Actifs</v>
      </c>
      <c r="R132" s="145" t="str">
        <f t="shared" si="132"/>
        <v>202</v>
      </c>
      <c r="S132" s="146">
        <f t="shared" si="132"/>
        <v>0</v>
      </c>
      <c r="T132" s="150" t="str">
        <f>+VLOOKUP($L132,Data_Validation!$A:$D,1,0)</f>
        <v>202B</v>
      </c>
      <c r="U132" s="150" t="str">
        <f>+VLOOKUP($L132,Data_Validation!$A:$D,3,0)</f>
        <v>bilan</v>
      </c>
      <c r="V132" s="150" t="str">
        <f>+VLOOKUP($L132,Data_Validation!$A:$D,4,0)</f>
        <v>Encaisse</v>
      </c>
      <c r="W132" s="150" t="str">
        <f>+VLOOKUP($L132,Data_Validation!$A:$E,5,0)</f>
        <v>$</v>
      </c>
      <c r="X132" s="150">
        <f>+VLOOKUP($L132,Data_Validation!$A:$F,6,0)</f>
        <v>0</v>
      </c>
    </row>
    <row r="133" spans="1:24" ht="15" customHeight="1">
      <c r="A133" s="141" t="s">
        <v>771</v>
      </c>
      <c r="B133" s="141" t="s">
        <v>772</v>
      </c>
      <c r="C133" s="142">
        <v>311612.44</v>
      </c>
      <c r="D133" s="142">
        <v>-207282.88</v>
      </c>
      <c r="E133" s="142">
        <v>104329.56</v>
      </c>
      <c r="F133" s="141" t="s">
        <v>765</v>
      </c>
      <c r="G133" s="141" t="s">
        <v>772</v>
      </c>
      <c r="H133" s="143"/>
      <c r="I133" s="151"/>
      <c r="J133" s="151"/>
      <c r="K133" s="151"/>
      <c r="L133" s="145" t="str">
        <f t="shared" si="0"/>
        <v>205</v>
      </c>
      <c r="M133" s="146" t="str">
        <f t="shared" si="1"/>
        <v>CONTRATS EN TRANSIT</v>
      </c>
      <c r="N133" s="147">
        <f>+IF(OR($Q133=Parametres!$G$2,$Q133=Parametres!$G$3),I133,C133)</f>
        <v>311612.44</v>
      </c>
      <c r="O133" s="147">
        <f>+IF(OR($Q133=Parametres!$G$2,$Q133=Parametres!$G$3),J133,D133)</f>
        <v>-207282.88</v>
      </c>
      <c r="P133" s="147">
        <f>+IF(OR($Q133=Parametres!$G$2,$Q133=Parametres!$G$3),K133,E133)</f>
        <v>104329.56</v>
      </c>
      <c r="Q133" s="146" t="str">
        <f t="shared" ref="Q133:S133" si="133">+F133</f>
        <v>2-Actifs</v>
      </c>
      <c r="R133" s="145" t="str">
        <f t="shared" si="133"/>
        <v>205</v>
      </c>
      <c r="S133" s="146">
        <f t="shared" si="133"/>
        <v>0</v>
      </c>
      <c r="T133" s="150" t="str">
        <f>+VLOOKUP($L133,Data_Validation!$A:$D,1,0)</f>
        <v>205</v>
      </c>
      <c r="U133" s="150" t="str">
        <f>+VLOOKUP($L133,Data_Validation!$A:$D,3,0)</f>
        <v>Bilan</v>
      </c>
      <c r="V133" s="150" t="str">
        <f>+VLOOKUP($L133,Data_Validation!$A:$D,4,0)</f>
        <v>Recevables Contrats en Transit</v>
      </c>
      <c r="W133" s="150" t="str">
        <f>+VLOOKUP($L133,Data_Validation!$A:$E,5,0)</f>
        <v>$</v>
      </c>
      <c r="X133" s="150">
        <f>+VLOOKUP($L133,Data_Validation!$A:$F,6,0)</f>
        <v>0</v>
      </c>
    </row>
    <row r="134" spans="1:24" ht="15" customHeight="1">
      <c r="A134" s="141" t="s">
        <v>773</v>
      </c>
      <c r="B134" s="141" t="s">
        <v>774</v>
      </c>
      <c r="C134" s="142">
        <v>60598.53</v>
      </c>
      <c r="D134" s="142">
        <v>38101.019999999997</v>
      </c>
      <c r="E134" s="142">
        <v>98699.55</v>
      </c>
      <c r="F134" s="141" t="s">
        <v>765</v>
      </c>
      <c r="G134" s="141" t="s">
        <v>774</v>
      </c>
      <c r="H134" s="143"/>
      <c r="I134" s="151"/>
      <c r="J134" s="151"/>
      <c r="K134" s="151"/>
      <c r="L134" s="145" t="str">
        <f t="shared" si="0"/>
        <v>210</v>
      </c>
      <c r="M134" s="146" t="str">
        <f t="shared" si="1"/>
        <v>RECEVABLES VEHICULES</v>
      </c>
      <c r="N134" s="147">
        <f>+IF(OR($Q134=Parametres!$G$2,$Q134=Parametres!$G$3),I134,C134)</f>
        <v>60598.53</v>
      </c>
      <c r="O134" s="147">
        <f>+IF(OR($Q134=Parametres!$G$2,$Q134=Parametres!$G$3),J134,D134)</f>
        <v>38101.019999999997</v>
      </c>
      <c r="P134" s="147">
        <f>+IF(OR($Q134=Parametres!$G$2,$Q134=Parametres!$G$3),K134,E134)</f>
        <v>98699.55</v>
      </c>
      <c r="Q134" s="146" t="str">
        <f t="shared" ref="Q134:S134" si="134">+F134</f>
        <v>2-Actifs</v>
      </c>
      <c r="R134" s="145" t="str">
        <f t="shared" si="134"/>
        <v>210</v>
      </c>
      <c r="S134" s="146">
        <f t="shared" si="134"/>
        <v>0</v>
      </c>
      <c r="T134" s="150" t="str">
        <f>+VLOOKUP($L134,Data_Validation!$A:$D,1,0)</f>
        <v>210</v>
      </c>
      <c r="U134" s="150" t="str">
        <f>+VLOOKUP($L134,Data_Validation!$A:$D,3,0)</f>
        <v>Bilan</v>
      </c>
      <c r="V134" s="150" t="str">
        <f>+VLOOKUP($L134,Data_Validation!$A:$D,4,0)</f>
        <v>Recevables Véhicules</v>
      </c>
      <c r="W134" s="150" t="str">
        <f>+VLOOKUP($L134,Data_Validation!$A:$E,5,0)</f>
        <v>$</v>
      </c>
      <c r="X134" s="150">
        <f>+VLOOKUP($L134,Data_Validation!$A:$F,6,0)</f>
        <v>0</v>
      </c>
    </row>
    <row r="135" spans="1:24" ht="15.75" customHeight="1">
      <c r="A135" s="141" t="s">
        <v>776</v>
      </c>
      <c r="B135" s="141" t="s">
        <v>777</v>
      </c>
      <c r="C135" s="142">
        <v>389343.06</v>
      </c>
      <c r="D135" s="142">
        <v>-312972.03999999998</v>
      </c>
      <c r="E135" s="142">
        <v>76371.02</v>
      </c>
      <c r="F135" s="141" t="s">
        <v>765</v>
      </c>
      <c r="G135" s="141" t="s">
        <v>774</v>
      </c>
      <c r="H135" s="143"/>
      <c r="I135" s="151"/>
      <c r="J135" s="151"/>
      <c r="K135" s="151"/>
      <c r="L135" s="145" t="str">
        <f t="shared" si="0"/>
        <v>210A</v>
      </c>
      <c r="M135" s="146" t="str">
        <f t="shared" si="1"/>
        <v>WHOLESALE &amp; ECHANGE A/R</v>
      </c>
      <c r="N135" s="147">
        <f>+IF(OR($Q135=Parametres!$G$2,$Q135=Parametres!$G$3),I135,C135)</f>
        <v>389343.06</v>
      </c>
      <c r="O135" s="147">
        <f>+IF(OR($Q135=Parametres!$G$2,$Q135=Parametres!$G$3),J135,D135)</f>
        <v>-312972.03999999998</v>
      </c>
      <c r="P135" s="147">
        <f>+IF(OR($Q135=Parametres!$G$2,$Q135=Parametres!$G$3),K135,E135)</f>
        <v>76371.02</v>
      </c>
      <c r="Q135" s="146" t="str">
        <f t="shared" ref="Q135:S135" si="135">+F135</f>
        <v>2-Actifs</v>
      </c>
      <c r="R135" s="145" t="str">
        <f t="shared" si="135"/>
        <v>210</v>
      </c>
      <c r="S135" s="146">
        <f t="shared" si="135"/>
        <v>0</v>
      </c>
      <c r="T135" s="165" t="str">
        <f>+VLOOKUP($L135,Data_Validation!$A:$D,1,0)</f>
        <v>210A</v>
      </c>
      <c r="U135" s="150" t="str">
        <f>+VLOOKUP($L135,Data_Validation!$A:$D,3,0)</f>
        <v>Bilan</v>
      </c>
      <c r="V135" s="150" t="str">
        <f>+VLOOKUP($L135,Data_Validation!$A:$D,4,0)</f>
        <v>Recevables Véhicules</v>
      </c>
      <c r="W135" s="150" t="str">
        <f>+VLOOKUP($L135,Data_Validation!$A:$E,5,0)</f>
        <v>$</v>
      </c>
      <c r="X135" s="150">
        <f>+VLOOKUP($L135,Data_Validation!$A:$F,6,0)</f>
        <v>0</v>
      </c>
    </row>
    <row r="136" spans="1:24" ht="15" customHeight="1">
      <c r="A136" s="141" t="s">
        <v>778</v>
      </c>
      <c r="B136" s="141" t="s">
        <v>779</v>
      </c>
      <c r="C136" s="143">
        <v>137799.5</v>
      </c>
      <c r="D136" s="143">
        <v>-137799.5</v>
      </c>
      <c r="E136" s="143">
        <v>0</v>
      </c>
      <c r="F136" s="141" t="s">
        <v>765</v>
      </c>
      <c r="G136" s="141" t="s">
        <v>774</v>
      </c>
      <c r="H136" s="143"/>
      <c r="I136" s="142"/>
      <c r="J136" s="142"/>
      <c r="K136" s="142"/>
      <c r="L136" s="145" t="str">
        <f t="shared" si="0"/>
        <v>210L</v>
      </c>
      <c r="M136" s="146" t="str">
        <f t="shared" si="1"/>
        <v>A/R INTERCO WHOLESALE &amp; ECHANGE</v>
      </c>
      <c r="N136" s="147">
        <f>+IF(OR($Q136=Parametres!$G$2,$Q136=Parametres!$G$3),I136,C136)</f>
        <v>137799.5</v>
      </c>
      <c r="O136" s="147">
        <f>+IF(OR($Q136=Parametres!$G$2,$Q136=Parametres!$G$3),J136,D136)</f>
        <v>-137799.5</v>
      </c>
      <c r="P136" s="147">
        <f>+IF(OR($Q136=Parametres!$G$2,$Q136=Parametres!$G$3),K136,E136)</f>
        <v>0</v>
      </c>
      <c r="Q136" s="146" t="str">
        <f t="shared" ref="Q136:S136" si="136">+F136</f>
        <v>2-Actifs</v>
      </c>
      <c r="R136" s="145" t="str">
        <f t="shared" si="136"/>
        <v>210</v>
      </c>
      <c r="S136" s="146">
        <f t="shared" si="136"/>
        <v>0</v>
      </c>
      <c r="T136" s="150" t="str">
        <f>+VLOOKUP($L136,Data_Validation!$A:$D,1,0)</f>
        <v>210L</v>
      </c>
      <c r="U136" s="150" t="str">
        <f>+VLOOKUP($L136,Data_Validation!$A:$D,3,0)</f>
        <v>bilan</v>
      </c>
      <c r="V136" s="150" t="str">
        <f>+VLOOKUP($L136,Data_Validation!$A:$D,4,0)</f>
        <v>Recevables Intercos</v>
      </c>
      <c r="W136" s="150" t="str">
        <f>+VLOOKUP($L136,Data_Validation!$A:$E,5,0)</f>
        <v>$</v>
      </c>
      <c r="X136" s="150">
        <f>+VLOOKUP($L136,Data_Validation!$A:$F,6,0)</f>
        <v>0</v>
      </c>
    </row>
    <row r="137" spans="1:24" ht="15" customHeight="1">
      <c r="A137" s="141" t="s">
        <v>780</v>
      </c>
      <c r="B137" s="141" t="s">
        <v>781</v>
      </c>
      <c r="C137" s="142">
        <v>128724.04</v>
      </c>
      <c r="D137" s="142">
        <v>-497.78</v>
      </c>
      <c r="E137" s="142">
        <v>128226.26</v>
      </c>
      <c r="F137" s="141" t="s">
        <v>765</v>
      </c>
      <c r="G137" s="141" t="s">
        <v>781</v>
      </c>
      <c r="H137" s="143"/>
      <c r="I137" s="151"/>
      <c r="J137" s="151"/>
      <c r="K137" s="151"/>
      <c r="L137" s="145" t="str">
        <f t="shared" si="0"/>
        <v>220</v>
      </c>
      <c r="M137" s="146" t="str">
        <f t="shared" si="1"/>
        <v>RECEVABLES PIECES ET SERVICE</v>
      </c>
      <c r="N137" s="147">
        <f>+IF(OR($Q137=Parametres!$G$2,$Q137=Parametres!$G$3),I137,C137)</f>
        <v>128724.04</v>
      </c>
      <c r="O137" s="147">
        <f>+IF(OR($Q137=Parametres!$G$2,$Q137=Parametres!$G$3),J137,D137)</f>
        <v>-497.78</v>
      </c>
      <c r="P137" s="147">
        <f>+IF(OR($Q137=Parametres!$G$2,$Q137=Parametres!$G$3),K137,E137)</f>
        <v>128226.26</v>
      </c>
      <c r="Q137" s="146" t="str">
        <f t="shared" ref="Q137:S137" si="137">+F137</f>
        <v>2-Actifs</v>
      </c>
      <c r="R137" s="145" t="str">
        <f t="shared" si="137"/>
        <v>220</v>
      </c>
      <c r="S137" s="146">
        <f t="shared" si="137"/>
        <v>0</v>
      </c>
      <c r="T137" s="150" t="str">
        <f>+VLOOKUP($L137,Data_Validation!$A:$D,1,0)</f>
        <v>220</v>
      </c>
      <c r="U137" s="150" t="str">
        <f>+VLOOKUP($L137,Data_Validation!$A:$D,3,0)</f>
        <v>Bilan</v>
      </c>
      <c r="V137" s="150" t="str">
        <f>+VLOOKUP($L137,Data_Validation!$A:$D,4,0)</f>
        <v>Recevables Pièces et Service</v>
      </c>
      <c r="W137" s="150" t="str">
        <f>+VLOOKUP($L137,Data_Validation!$A:$E,5,0)</f>
        <v>$</v>
      </c>
      <c r="X137" s="150">
        <f>+VLOOKUP($L137,Data_Validation!$A:$F,6,0)</f>
        <v>0</v>
      </c>
    </row>
    <row r="138" spans="1:24" ht="15" customHeight="1">
      <c r="A138" s="141" t="s">
        <v>880</v>
      </c>
      <c r="B138" s="141" t="s">
        <v>881</v>
      </c>
      <c r="C138" s="142">
        <v>-681.89</v>
      </c>
      <c r="D138" s="142">
        <v>2014.45</v>
      </c>
      <c r="E138" s="142">
        <v>1332.56</v>
      </c>
      <c r="F138" s="141" t="s">
        <v>765</v>
      </c>
      <c r="G138" s="141" t="s">
        <v>781</v>
      </c>
      <c r="H138" s="143"/>
      <c r="I138" s="151"/>
      <c r="J138" s="151"/>
      <c r="K138" s="151"/>
      <c r="L138" s="145" t="str">
        <f t="shared" si="0"/>
        <v>220A</v>
      </c>
      <c r="M138" s="146" t="str">
        <f t="shared" si="1"/>
        <v>ASS COLLECTIVE EMPLOYES A/R</v>
      </c>
      <c r="N138" s="147">
        <f>+IF(OR($Q138=Parametres!$G$2,$Q138=Parametres!$G$3),I138,C138)</f>
        <v>-681.89</v>
      </c>
      <c r="O138" s="147">
        <f>+IF(OR($Q138=Parametres!$G$2,$Q138=Parametres!$G$3),J138,D138)</f>
        <v>2014.45</v>
      </c>
      <c r="P138" s="147">
        <f>+IF(OR($Q138=Parametres!$G$2,$Q138=Parametres!$G$3),K138,E138)</f>
        <v>1332.56</v>
      </c>
      <c r="Q138" s="146" t="str">
        <f t="shared" ref="Q138:S138" si="138">+F138</f>
        <v>2-Actifs</v>
      </c>
      <c r="R138" s="145" t="str">
        <f t="shared" si="138"/>
        <v>220</v>
      </c>
      <c r="S138" s="146">
        <f t="shared" si="138"/>
        <v>0</v>
      </c>
      <c r="T138" s="150" t="str">
        <f>+VLOOKUP($L138,Data_Validation!$A:$D,1,0)</f>
        <v>220A</v>
      </c>
      <c r="U138" s="150" t="str">
        <f>+VLOOKUP($L138,Data_Validation!$A:$D,3,0)</f>
        <v>Bilan</v>
      </c>
      <c r="V138" s="150" t="str">
        <f>+VLOOKUP($L138,Data_Validation!$A:$D,4,0)</f>
        <v>Recevables Autres</v>
      </c>
      <c r="W138" s="150" t="str">
        <f>+VLOOKUP($L138,Data_Validation!$A:$E,5,0)</f>
        <v>$</v>
      </c>
      <c r="X138" s="150">
        <f>+VLOOKUP($L138,Data_Validation!$A:$F,6,0)</f>
        <v>0</v>
      </c>
    </row>
    <row r="139" spans="1:24" ht="15.75" customHeight="1">
      <c r="A139" s="141" t="s">
        <v>884</v>
      </c>
      <c r="B139" s="141" t="s">
        <v>885</v>
      </c>
      <c r="C139" s="142">
        <v>9919</v>
      </c>
      <c r="D139" s="142">
        <v>0</v>
      </c>
      <c r="E139" s="142">
        <v>9919</v>
      </c>
      <c r="F139" s="141" t="s">
        <v>765</v>
      </c>
      <c r="G139" s="141" t="s">
        <v>781</v>
      </c>
      <c r="H139" s="143"/>
      <c r="I139" s="143"/>
      <c r="J139" s="143"/>
      <c r="K139" s="143"/>
      <c r="L139" s="145" t="str">
        <f t="shared" si="0"/>
        <v>220B</v>
      </c>
      <c r="M139" s="146" t="str">
        <f t="shared" si="1"/>
        <v>CSST A/R</v>
      </c>
      <c r="N139" s="147">
        <f>+IF(OR($Q139=Parametres!$G$2,$Q139=Parametres!$G$3),I139,C139)</f>
        <v>9919</v>
      </c>
      <c r="O139" s="147">
        <f>+IF(OR($Q139=Parametres!$G$2,$Q139=Parametres!$G$3),J139,D139)</f>
        <v>0</v>
      </c>
      <c r="P139" s="147">
        <f>+IF(OR($Q139=Parametres!$G$2,$Q139=Parametres!$G$3),K139,E139)</f>
        <v>9919</v>
      </c>
      <c r="Q139" s="146" t="str">
        <f t="shared" ref="Q139:S139" si="139">+F139</f>
        <v>2-Actifs</v>
      </c>
      <c r="R139" s="145" t="str">
        <f t="shared" si="139"/>
        <v>220</v>
      </c>
      <c r="S139" s="146">
        <f t="shared" si="139"/>
        <v>0</v>
      </c>
      <c r="T139" s="150" t="str">
        <f>+VLOOKUP($L139,Data_Validation!$A:$D,1,0)</f>
        <v>220B</v>
      </c>
      <c r="U139" s="150" t="str">
        <f>+VLOOKUP($L139,Data_Validation!$A:$D,3,0)</f>
        <v>Bilan</v>
      </c>
      <c r="V139" s="150" t="str">
        <f>+VLOOKUP($L139,Data_Validation!$A:$D,4,0)</f>
        <v>Recevables Autres</v>
      </c>
      <c r="W139" s="150" t="str">
        <f>+VLOOKUP($L139,Data_Validation!$A:$E,5,0)</f>
        <v>$</v>
      </c>
      <c r="X139" s="150">
        <f>+VLOOKUP($L139,Data_Validation!$A:$F,6,0)</f>
        <v>0</v>
      </c>
    </row>
    <row r="140" spans="1:24" ht="15" customHeight="1">
      <c r="A140" s="141" t="s">
        <v>888</v>
      </c>
      <c r="B140" s="141" t="s">
        <v>889</v>
      </c>
      <c r="C140" s="142">
        <v>479.47</v>
      </c>
      <c r="D140" s="142">
        <v>4528.41</v>
      </c>
      <c r="E140" s="142">
        <v>5007.88</v>
      </c>
      <c r="F140" s="141" t="s">
        <v>765</v>
      </c>
      <c r="G140" s="141" t="s">
        <v>781</v>
      </c>
      <c r="H140" s="143"/>
      <c r="I140" s="151"/>
      <c r="J140" s="151"/>
      <c r="K140" s="151"/>
      <c r="L140" s="145" t="str">
        <f t="shared" si="0"/>
        <v>220L</v>
      </c>
      <c r="M140" s="146" t="str">
        <f t="shared" si="1"/>
        <v>A/R INTERCOS P&amp;S</v>
      </c>
      <c r="N140" s="147">
        <f>+IF(OR($Q140=Parametres!$G$2,$Q140=Parametres!$G$3),I140,C140)</f>
        <v>479.47</v>
      </c>
      <c r="O140" s="147">
        <f>+IF(OR($Q140=Parametres!$G$2,$Q140=Parametres!$G$3),J140,D140)</f>
        <v>4528.41</v>
      </c>
      <c r="P140" s="147">
        <f>+IF(OR($Q140=Parametres!$G$2,$Q140=Parametres!$G$3),K140,E140)</f>
        <v>5007.88</v>
      </c>
      <c r="Q140" s="146" t="str">
        <f t="shared" ref="Q140:S140" si="140">+F140</f>
        <v>2-Actifs</v>
      </c>
      <c r="R140" s="145" t="str">
        <f t="shared" si="140"/>
        <v>220</v>
      </c>
      <c r="S140" s="146">
        <f t="shared" si="140"/>
        <v>0</v>
      </c>
      <c r="T140" s="150" t="str">
        <f>+VLOOKUP($L140,Data_Validation!$A:$D,1,0)</f>
        <v>220L</v>
      </c>
      <c r="U140" s="150" t="str">
        <f>+VLOOKUP($L140,Data_Validation!$A:$D,3,0)</f>
        <v>Bilan</v>
      </c>
      <c r="V140" s="150" t="str">
        <f>+VLOOKUP($L140,Data_Validation!$A:$D,4,0)</f>
        <v>Recevables Intercos</v>
      </c>
      <c r="W140" s="150" t="str">
        <f>+VLOOKUP($L140,Data_Validation!$A:$E,5,0)</f>
        <v>$</v>
      </c>
      <c r="X140" s="150">
        <f>+VLOOKUP($L140,Data_Validation!$A:$F,6,0)</f>
        <v>0</v>
      </c>
    </row>
    <row r="141" spans="1:24" ht="15" customHeight="1">
      <c r="A141" s="141" t="s">
        <v>785</v>
      </c>
      <c r="B141" s="141" t="s">
        <v>786</v>
      </c>
      <c r="C141" s="143">
        <v>64465.15</v>
      </c>
      <c r="D141" s="143">
        <v>-20932.150000000001</v>
      </c>
      <c r="E141" s="143">
        <v>43533</v>
      </c>
      <c r="F141" s="141" t="s">
        <v>765</v>
      </c>
      <c r="G141" s="141" t="s">
        <v>786</v>
      </c>
      <c r="H141" s="143"/>
      <c r="I141" s="142"/>
      <c r="J141" s="142"/>
      <c r="K141" s="142"/>
      <c r="L141" s="145" t="str">
        <f t="shared" si="0"/>
        <v>221</v>
      </c>
      <c r="M141" s="146" t="str">
        <f t="shared" si="1"/>
        <v>BONIS A/R MANUFACTURIER</v>
      </c>
      <c r="N141" s="147">
        <f>+IF(OR($Q141=Parametres!$G$2,$Q141=Parametres!$G$3),I141,C141)</f>
        <v>64465.15</v>
      </c>
      <c r="O141" s="147">
        <f>+IF(OR($Q141=Parametres!$G$2,$Q141=Parametres!$G$3),J141,D141)</f>
        <v>-20932.150000000001</v>
      </c>
      <c r="P141" s="147">
        <f>+IF(OR($Q141=Parametres!$G$2,$Q141=Parametres!$G$3),K141,E141)</f>
        <v>43533</v>
      </c>
      <c r="Q141" s="146" t="str">
        <f t="shared" ref="Q141:S141" si="141">+F141</f>
        <v>2-Actifs</v>
      </c>
      <c r="R141" s="145" t="str">
        <f t="shared" si="141"/>
        <v>221</v>
      </c>
      <c r="S141" s="146">
        <f t="shared" si="141"/>
        <v>0</v>
      </c>
      <c r="T141" s="165" t="str">
        <f>+VLOOKUP($L141,Data_Validation!$A:$D,1,0)</f>
        <v>221</v>
      </c>
      <c r="U141" s="150" t="str">
        <f>+VLOOKUP($L141,Data_Validation!$A:$D,3,0)</f>
        <v>Bilan</v>
      </c>
      <c r="V141" s="150" t="str">
        <f>+VLOOKUP($L141,Data_Validation!$A:$D,4,0)</f>
        <v>Recevables Manufacturier</v>
      </c>
      <c r="W141" s="150" t="str">
        <f>+VLOOKUP($L141,Data_Validation!$A:$E,5,0)</f>
        <v>$</v>
      </c>
      <c r="X141" s="150">
        <f>+VLOOKUP($L141,Data_Validation!$A:$F,6,0)</f>
        <v>0</v>
      </c>
    </row>
    <row r="142" spans="1:24" ht="15" customHeight="1">
      <c r="A142" s="141" t="s">
        <v>787</v>
      </c>
      <c r="B142" s="141" t="s">
        <v>788</v>
      </c>
      <c r="C142" s="143">
        <v>-1358.48</v>
      </c>
      <c r="D142" s="143">
        <v>26228.7</v>
      </c>
      <c r="E142" s="143">
        <v>24870.22</v>
      </c>
      <c r="F142" s="141" t="s">
        <v>765</v>
      </c>
      <c r="G142" s="141" t="s">
        <v>788</v>
      </c>
      <c r="H142" s="143"/>
      <c r="I142" s="142"/>
      <c r="J142" s="142"/>
      <c r="K142" s="142"/>
      <c r="L142" s="145" t="str">
        <f t="shared" si="0"/>
        <v>221A</v>
      </c>
      <c r="M142" s="146" t="str">
        <f t="shared" si="1"/>
        <v>PROGRAMMES A/R MANUFACTURIER</v>
      </c>
      <c r="N142" s="147">
        <f>+IF(OR($Q142=Parametres!$G$2,$Q142=Parametres!$G$3),I142,C142)</f>
        <v>-1358.48</v>
      </c>
      <c r="O142" s="147">
        <f>+IF(OR($Q142=Parametres!$G$2,$Q142=Parametres!$G$3),J142,D142)</f>
        <v>26228.7</v>
      </c>
      <c r="P142" s="147">
        <f>+IF(OR($Q142=Parametres!$G$2,$Q142=Parametres!$G$3),K142,E142)</f>
        <v>24870.22</v>
      </c>
      <c r="Q142" s="146" t="str">
        <f t="shared" ref="Q142:S142" si="142">+F142</f>
        <v>2-Actifs</v>
      </c>
      <c r="R142" s="145" t="str">
        <f t="shared" si="142"/>
        <v>221A</v>
      </c>
      <c r="S142" s="146">
        <f t="shared" si="142"/>
        <v>0</v>
      </c>
      <c r="T142" s="150" t="str">
        <f>+VLOOKUP($L142,Data_Validation!$A:$D,1,0)</f>
        <v>221A</v>
      </c>
      <c r="U142" s="150" t="str">
        <f>+VLOOKUP($L142,Data_Validation!$A:$D,3,0)</f>
        <v>Bilan</v>
      </c>
      <c r="V142" s="150" t="str">
        <f>+VLOOKUP($L142,Data_Validation!$A:$D,4,0)</f>
        <v>Recevables Manufacturier</v>
      </c>
      <c r="W142" s="150" t="str">
        <f>+VLOOKUP($L142,Data_Validation!$A:$E,5,0)</f>
        <v>$</v>
      </c>
      <c r="X142" s="150">
        <f>+VLOOKUP($L142,Data_Validation!$A:$F,6,0)</f>
        <v>0</v>
      </c>
    </row>
    <row r="143" spans="1:24" ht="15.75" customHeight="1">
      <c r="A143" s="141" t="s">
        <v>789</v>
      </c>
      <c r="B143" s="141" t="s">
        <v>790</v>
      </c>
      <c r="C143" s="142">
        <v>78000</v>
      </c>
      <c r="D143" s="142">
        <v>-18500</v>
      </c>
      <c r="E143" s="142">
        <v>59500</v>
      </c>
      <c r="F143" s="141" t="s">
        <v>765</v>
      </c>
      <c r="G143" s="141" t="s">
        <v>788</v>
      </c>
      <c r="H143" s="143"/>
      <c r="I143" s="151"/>
      <c r="J143" s="151"/>
      <c r="K143" s="151"/>
      <c r="L143" s="145" t="str">
        <f t="shared" si="0"/>
        <v>221C</v>
      </c>
      <c r="M143" s="146" t="str">
        <f t="shared" si="1"/>
        <v>ROULEZ VERT A RECEVOIR</v>
      </c>
      <c r="N143" s="147">
        <f>+IF(OR($Q143=Parametres!$G$2,$Q143=Parametres!$G$3),I143,C143)</f>
        <v>78000</v>
      </c>
      <c r="O143" s="147">
        <f>+IF(OR($Q143=Parametres!$G$2,$Q143=Parametres!$G$3),J143,D143)</f>
        <v>-18500</v>
      </c>
      <c r="P143" s="147">
        <f>+IF(OR($Q143=Parametres!$G$2,$Q143=Parametres!$G$3),K143,E143)</f>
        <v>59500</v>
      </c>
      <c r="Q143" s="146" t="str">
        <f t="shared" ref="Q143:S143" si="143">+F143</f>
        <v>2-Actifs</v>
      </c>
      <c r="R143" s="145" t="str">
        <f t="shared" si="143"/>
        <v>221A</v>
      </c>
      <c r="S143" s="146">
        <f t="shared" si="143"/>
        <v>0</v>
      </c>
      <c r="T143" s="165" t="str">
        <f>+VLOOKUP($L143,Data_Validation!$A:$D,1,0)</f>
        <v>221C</v>
      </c>
      <c r="U143" s="150" t="str">
        <f>+VLOOKUP($L143,Data_Validation!$A:$D,3,0)</f>
        <v>Bilan</v>
      </c>
      <c r="V143" s="150" t="str">
        <f>+VLOOKUP($L143,Data_Validation!$A:$D,4,0)</f>
        <v>Recevables Autres</v>
      </c>
      <c r="W143" s="150" t="str">
        <f>+VLOOKUP($L143,Data_Validation!$A:$E,5,0)</f>
        <v>$</v>
      </c>
      <c r="X143" s="150">
        <f>+VLOOKUP($L143,Data_Validation!$A:$F,6,0)</f>
        <v>0</v>
      </c>
    </row>
    <row r="144" spans="1:24" ht="15" customHeight="1">
      <c r="A144" s="141" t="s">
        <v>791</v>
      </c>
      <c r="B144" s="141" t="s">
        <v>792</v>
      </c>
      <c r="C144" s="142">
        <v>35168.949999999997</v>
      </c>
      <c r="D144" s="142">
        <v>-28112.78</v>
      </c>
      <c r="E144" s="142">
        <v>7056.17</v>
      </c>
      <c r="F144" s="141" t="s">
        <v>765</v>
      </c>
      <c r="G144" s="141" t="s">
        <v>793</v>
      </c>
      <c r="H144" s="143"/>
      <c r="I144" s="151"/>
      <c r="J144" s="151"/>
      <c r="K144" s="151"/>
      <c r="L144" s="145" t="str">
        <f t="shared" si="0"/>
        <v>222A</v>
      </c>
      <c r="M144" s="146" t="str">
        <f t="shared" si="1"/>
        <v>RECLAMATION GARANTIE A/R BMW</v>
      </c>
      <c r="N144" s="147">
        <f>+IF(OR($Q144=Parametres!$G$2,$Q144=Parametres!$G$3),I144,C144)</f>
        <v>35168.949999999997</v>
      </c>
      <c r="O144" s="147">
        <f>+IF(OR($Q144=Parametres!$G$2,$Q144=Parametres!$G$3),J144,D144)</f>
        <v>-28112.78</v>
      </c>
      <c r="P144" s="147">
        <f>+IF(OR($Q144=Parametres!$G$2,$Q144=Parametres!$G$3),K144,E144)</f>
        <v>7056.17</v>
      </c>
      <c r="Q144" s="146" t="str">
        <f t="shared" ref="Q144:S144" si="144">+F144</f>
        <v>2-Actifs</v>
      </c>
      <c r="R144" s="145" t="str">
        <f t="shared" si="144"/>
        <v>222</v>
      </c>
      <c r="S144" s="146">
        <f t="shared" si="144"/>
        <v>0</v>
      </c>
      <c r="T144" s="150" t="str">
        <f>+VLOOKUP($L144,Data_Validation!$A:$D,1,0)</f>
        <v>222A</v>
      </c>
      <c r="U144" s="150" t="str">
        <f>+VLOOKUP($L144,Data_Validation!$A:$D,3,0)</f>
        <v>Bilan</v>
      </c>
      <c r="V144" s="150" t="str">
        <f>+VLOOKUP($L144,Data_Validation!$A:$D,4,0)</f>
        <v>Recevables Garantie Manufacturier</v>
      </c>
      <c r="W144" s="150" t="str">
        <f>+VLOOKUP($L144,Data_Validation!$A:$E,5,0)</f>
        <v>$</v>
      </c>
      <c r="X144" s="150">
        <f>+VLOOKUP($L144,Data_Validation!$A:$F,6,0)</f>
        <v>0</v>
      </c>
    </row>
    <row r="145" spans="1:24" ht="15" customHeight="1">
      <c r="A145" s="141" t="s">
        <v>903</v>
      </c>
      <c r="B145" s="141" t="s">
        <v>904</v>
      </c>
      <c r="C145" s="142">
        <v>-2307.25</v>
      </c>
      <c r="D145" s="142">
        <v>-18246.78</v>
      </c>
      <c r="E145" s="142">
        <v>-20554.03</v>
      </c>
      <c r="F145" s="141" t="s">
        <v>765</v>
      </c>
      <c r="G145" s="141" t="s">
        <v>904</v>
      </c>
      <c r="H145" s="143"/>
      <c r="I145" s="151"/>
      <c r="J145" s="151"/>
      <c r="K145" s="151"/>
      <c r="L145" s="145" t="str">
        <f t="shared" si="0"/>
        <v>223</v>
      </c>
      <c r="M145" s="146" t="str">
        <f t="shared" si="1"/>
        <v>PROVISION CREANCE DOUTEUSE</v>
      </c>
      <c r="N145" s="147">
        <f>+IF(OR($Q145=Parametres!$G$2,$Q145=Parametres!$G$3),I145,C145)</f>
        <v>-2307.25</v>
      </c>
      <c r="O145" s="147">
        <f>+IF(OR($Q145=Parametres!$G$2,$Q145=Parametres!$G$3),J145,D145)</f>
        <v>-18246.78</v>
      </c>
      <c r="P145" s="147">
        <f>+IF(OR($Q145=Parametres!$G$2,$Q145=Parametres!$G$3),K145,E145)</f>
        <v>-20554.03</v>
      </c>
      <c r="Q145" s="146" t="str">
        <f t="shared" ref="Q145:S145" si="145">+F145</f>
        <v>2-Actifs</v>
      </c>
      <c r="R145" s="145" t="str">
        <f t="shared" si="145"/>
        <v>223</v>
      </c>
      <c r="S145" s="146">
        <f t="shared" si="145"/>
        <v>0</v>
      </c>
      <c r="T145" s="150" t="str">
        <f>+VLOOKUP($L145,Data_Validation!$A:$D,1,0)</f>
        <v>223</v>
      </c>
      <c r="U145" s="150" t="str">
        <f>+VLOOKUP($L145,Data_Validation!$A:$D,3,0)</f>
        <v>Bilan</v>
      </c>
      <c r="V145" s="150" t="str">
        <f>+VLOOKUP($L145,Data_Validation!$A:$D,4,0)</f>
        <v>Recevables Pièces et Service</v>
      </c>
      <c r="W145" s="150" t="str">
        <f>+VLOOKUP($L145,Data_Validation!$A:$E,5,0)</f>
        <v>$</v>
      </c>
      <c r="X145" s="150">
        <f>+VLOOKUP($L145,Data_Validation!$A:$F,6,0)</f>
        <v>0</v>
      </c>
    </row>
    <row r="146" spans="1:24" ht="15" customHeight="1">
      <c r="A146" s="141" t="s">
        <v>907</v>
      </c>
      <c r="B146" s="141" t="s">
        <v>908</v>
      </c>
      <c r="C146" s="142">
        <v>-3179.68</v>
      </c>
      <c r="D146" s="142">
        <v>1179.68</v>
      </c>
      <c r="E146" s="142">
        <v>-2000</v>
      </c>
      <c r="F146" s="141" t="s">
        <v>765</v>
      </c>
      <c r="G146" s="141" t="s">
        <v>788</v>
      </c>
      <c r="H146" s="143"/>
      <c r="I146" s="151"/>
      <c r="J146" s="151"/>
      <c r="K146" s="151"/>
      <c r="L146" s="145" t="str">
        <f t="shared" si="0"/>
        <v>224</v>
      </c>
      <c r="M146" s="146" t="str">
        <f t="shared" si="1"/>
        <v>PROVISION PROGRAMMES MANUFACTURIERS</v>
      </c>
      <c r="N146" s="147">
        <f>+IF(OR($Q146=Parametres!$G$2,$Q146=Parametres!$G$3),I146,C146)</f>
        <v>-3179.68</v>
      </c>
      <c r="O146" s="147">
        <f>+IF(OR($Q146=Parametres!$G$2,$Q146=Parametres!$G$3),J146,D146)</f>
        <v>1179.68</v>
      </c>
      <c r="P146" s="147">
        <f>+IF(OR($Q146=Parametres!$G$2,$Q146=Parametres!$G$3),K146,E146)</f>
        <v>-2000</v>
      </c>
      <c r="Q146" s="146" t="str">
        <f t="shared" ref="Q146:S146" si="146">+F146</f>
        <v>2-Actifs</v>
      </c>
      <c r="R146" s="145" t="str">
        <f t="shared" si="146"/>
        <v>221A</v>
      </c>
      <c r="S146" s="146">
        <f t="shared" si="146"/>
        <v>0</v>
      </c>
      <c r="T146" s="150" t="str">
        <f>+VLOOKUP($L146,Data_Validation!$A:$D,1,0)</f>
        <v>224</v>
      </c>
      <c r="U146" s="150" t="str">
        <f>+VLOOKUP($L146,Data_Validation!$A:$D,3,0)</f>
        <v>Bilan</v>
      </c>
      <c r="V146" s="150" t="str">
        <f>+VLOOKUP($L146,Data_Validation!$A:$D,4,0)</f>
        <v>Recevables Manufacturier</v>
      </c>
      <c r="W146" s="150" t="str">
        <f>+VLOOKUP($L146,Data_Validation!$A:$E,5,0)</f>
        <v>$</v>
      </c>
      <c r="X146" s="150">
        <f>+VLOOKUP($L146,Data_Validation!$A:$F,6,0)</f>
        <v>0</v>
      </c>
    </row>
    <row r="147" spans="1:24" ht="15" customHeight="1">
      <c r="A147" s="141" t="s">
        <v>796</v>
      </c>
      <c r="B147" s="141" t="s">
        <v>797</v>
      </c>
      <c r="C147" s="142">
        <v>1113231</v>
      </c>
      <c r="D147" s="142">
        <v>52757.32</v>
      </c>
      <c r="E147" s="142">
        <v>1165988.32</v>
      </c>
      <c r="F147" s="141" t="s">
        <v>765</v>
      </c>
      <c r="G147" s="141" t="s">
        <v>797</v>
      </c>
      <c r="H147" s="143"/>
      <c r="I147" s="151"/>
      <c r="J147" s="151"/>
      <c r="K147" s="151"/>
      <c r="L147" s="145" t="str">
        <f t="shared" si="0"/>
        <v>230</v>
      </c>
      <c r="M147" s="146" t="str">
        <f t="shared" si="1"/>
        <v>INV. VOITURES NEUVES BMW</v>
      </c>
      <c r="N147" s="147">
        <f>+IF(OR($Q147=Parametres!$G$2,$Q147=Parametres!$G$3),I147,C147)</f>
        <v>1113231</v>
      </c>
      <c r="O147" s="147">
        <f>+IF(OR($Q147=Parametres!$G$2,$Q147=Parametres!$G$3),J147,D147)</f>
        <v>52757.32</v>
      </c>
      <c r="P147" s="147">
        <f>+IF(OR($Q147=Parametres!$G$2,$Q147=Parametres!$G$3),K147,E147)</f>
        <v>1165988.32</v>
      </c>
      <c r="Q147" s="146" t="str">
        <f t="shared" ref="Q147:S147" si="147">+F147</f>
        <v>2-Actifs</v>
      </c>
      <c r="R147" s="145" t="str">
        <f t="shared" si="147"/>
        <v>230</v>
      </c>
      <c r="S147" s="146">
        <f t="shared" si="147"/>
        <v>0</v>
      </c>
      <c r="T147" s="169" t="str">
        <f>+VLOOKUP($L147,Data_Validation!$A:$D,1,0)</f>
        <v>230</v>
      </c>
      <c r="U147" s="150" t="str">
        <f>+VLOOKUP($L147,Data_Validation!$A:$D,3,0)</f>
        <v>Bilan</v>
      </c>
      <c r="V147" s="150" t="str">
        <f>+VLOOKUP($L147,Data_Validation!$A:$D,4,0)</f>
        <v>Inventaire Véhicules Neufs</v>
      </c>
      <c r="W147" s="150" t="str">
        <f>+VLOOKUP($L147,Data_Validation!$A:$E,5,0)</f>
        <v>$</v>
      </c>
      <c r="X147" s="150">
        <f>+VLOOKUP($L147,Data_Validation!$A:$F,6,0)</f>
        <v>0</v>
      </c>
    </row>
    <row r="148" spans="1:24" ht="15" customHeight="1">
      <c r="A148" s="141" t="s">
        <v>798</v>
      </c>
      <c r="B148" s="141" t="s">
        <v>799</v>
      </c>
      <c r="C148" s="142">
        <v>1419333.48</v>
      </c>
      <c r="D148" s="142">
        <v>-96342.21</v>
      </c>
      <c r="E148" s="142">
        <v>1322991.27</v>
      </c>
      <c r="F148" s="141" t="s">
        <v>765</v>
      </c>
      <c r="G148" s="141" t="s">
        <v>799</v>
      </c>
      <c r="H148" s="143"/>
      <c r="I148" s="143"/>
      <c r="J148" s="143"/>
      <c r="K148" s="143"/>
      <c r="L148" s="145" t="str">
        <f t="shared" si="0"/>
        <v>232</v>
      </c>
      <c r="M148" s="146" t="str">
        <f t="shared" si="1"/>
        <v>INV. CAMIONS NEUFS BMW</v>
      </c>
      <c r="N148" s="147">
        <f>+IF(OR($Q148=Parametres!$G$2,$Q148=Parametres!$G$3),I148,C148)</f>
        <v>1419333.48</v>
      </c>
      <c r="O148" s="147">
        <f>+IF(OR($Q148=Parametres!$G$2,$Q148=Parametres!$G$3),J148,D148)</f>
        <v>-96342.21</v>
      </c>
      <c r="P148" s="147">
        <f>+IF(OR($Q148=Parametres!$G$2,$Q148=Parametres!$G$3),K148,E148)</f>
        <v>1322991.27</v>
      </c>
      <c r="Q148" s="146" t="str">
        <f t="shared" ref="Q148:S148" si="148">+F148</f>
        <v>2-Actifs</v>
      </c>
      <c r="R148" s="145" t="str">
        <f t="shared" si="148"/>
        <v>232</v>
      </c>
      <c r="S148" s="146">
        <f t="shared" si="148"/>
        <v>0</v>
      </c>
      <c r="T148" s="165" t="str">
        <f>+VLOOKUP($L148,Data_Validation!$A:$D,1,0)</f>
        <v>232</v>
      </c>
      <c r="U148" s="150" t="str">
        <f>+VLOOKUP($L148,Data_Validation!$A:$D,3,0)</f>
        <v>Bilan</v>
      </c>
      <c r="V148" s="150" t="str">
        <f>+VLOOKUP($L148,Data_Validation!$A:$D,4,0)</f>
        <v>Inventaire Véhicules Neufs</v>
      </c>
      <c r="W148" s="150" t="str">
        <f>+VLOOKUP($L148,Data_Validation!$A:$E,5,0)</f>
        <v>$</v>
      </c>
      <c r="X148" s="150">
        <f>+VLOOKUP($L148,Data_Validation!$A:$F,6,0)</f>
        <v>0</v>
      </c>
    </row>
    <row r="149" spans="1:24" ht="15" customHeight="1">
      <c r="A149" s="141" t="s">
        <v>800</v>
      </c>
      <c r="B149" s="141" t="s">
        <v>801</v>
      </c>
      <c r="C149" s="142">
        <v>804755.35</v>
      </c>
      <c r="D149" s="142">
        <v>-164348.4</v>
      </c>
      <c r="E149" s="142">
        <v>640406.94999999995</v>
      </c>
      <c r="F149" s="141" t="s">
        <v>765</v>
      </c>
      <c r="G149" s="141" t="s">
        <v>801</v>
      </c>
      <c r="H149" s="143"/>
      <c r="I149" s="143"/>
      <c r="J149" s="143"/>
      <c r="K149" s="143"/>
      <c r="L149" s="145" t="str">
        <f t="shared" si="0"/>
        <v>234</v>
      </c>
      <c r="M149" s="146" t="str">
        <f t="shared" si="1"/>
        <v>INVENTAIRE VEHICULES I</v>
      </c>
      <c r="N149" s="147">
        <f>+IF(OR($Q149=Parametres!$G$2,$Q149=Parametres!$G$3),I149,C149)</f>
        <v>804755.35</v>
      </c>
      <c r="O149" s="147">
        <f>+IF(OR($Q149=Parametres!$G$2,$Q149=Parametres!$G$3),J149,D149)</f>
        <v>-164348.4</v>
      </c>
      <c r="P149" s="147">
        <f>+IF(OR($Q149=Parametres!$G$2,$Q149=Parametres!$G$3),K149,E149)</f>
        <v>640406.94999999995</v>
      </c>
      <c r="Q149" s="146" t="str">
        <f t="shared" ref="Q149:S149" si="149">+F149</f>
        <v>2-Actifs</v>
      </c>
      <c r="R149" s="145" t="str">
        <f t="shared" si="149"/>
        <v>234</v>
      </c>
      <c r="S149" s="146">
        <f t="shared" si="149"/>
        <v>0</v>
      </c>
      <c r="T149" s="149" t="str">
        <f>+VLOOKUP($L149,Data_Validation!$A:$D,1,0)</f>
        <v>234</v>
      </c>
      <c r="U149" s="150" t="str">
        <f>+VLOOKUP($L149,Data_Validation!$A:$D,3,0)</f>
        <v>Bilan</v>
      </c>
      <c r="V149" s="150" t="str">
        <f>+VLOOKUP($L149,Data_Validation!$A:$D,4,0)</f>
        <v>Inventaire Véhicules Neufs</v>
      </c>
      <c r="W149" s="150" t="str">
        <f>+VLOOKUP($L149,Data_Validation!$A:$E,5,0)</f>
        <v>$</v>
      </c>
      <c r="X149" s="150">
        <f>+VLOOKUP($L149,Data_Validation!$A:$F,6,0)</f>
        <v>0</v>
      </c>
    </row>
    <row r="150" spans="1:24" ht="15" customHeight="1">
      <c r="A150" s="141" t="s">
        <v>802</v>
      </c>
      <c r="B150" s="141" t="s">
        <v>803</v>
      </c>
      <c r="C150" s="142">
        <v>845491.3</v>
      </c>
      <c r="D150" s="142">
        <v>-59174.92</v>
      </c>
      <c r="E150" s="142">
        <v>786316.38</v>
      </c>
      <c r="F150" s="141" t="s">
        <v>765</v>
      </c>
      <c r="G150" s="141" t="s">
        <v>803</v>
      </c>
      <c r="H150" s="143"/>
      <c r="I150" s="151"/>
      <c r="J150" s="151"/>
      <c r="K150" s="151"/>
      <c r="L150" s="145" t="str">
        <f t="shared" si="0"/>
        <v>240A</v>
      </c>
      <c r="M150" s="146" t="str">
        <f t="shared" si="1"/>
        <v>INV. VOITURES USAGEES BMW</v>
      </c>
      <c r="N150" s="147">
        <f>+IF(OR($Q150=Parametres!$G$2,$Q150=Parametres!$G$3),I150,C150)</f>
        <v>845491.3</v>
      </c>
      <c r="O150" s="147">
        <f>+IF(OR($Q150=Parametres!$G$2,$Q150=Parametres!$G$3),J150,D150)</f>
        <v>-59174.92</v>
      </c>
      <c r="P150" s="147">
        <f>+IF(OR($Q150=Parametres!$G$2,$Q150=Parametres!$G$3),K150,E150)</f>
        <v>786316.38</v>
      </c>
      <c r="Q150" s="146" t="str">
        <f t="shared" ref="Q150:S150" si="150">+F150</f>
        <v>2-Actifs</v>
      </c>
      <c r="R150" s="145" t="str">
        <f t="shared" si="150"/>
        <v>240A</v>
      </c>
      <c r="S150" s="146">
        <f t="shared" si="150"/>
        <v>0</v>
      </c>
      <c r="T150" s="150" t="str">
        <f>+VLOOKUP($L150,Data_Validation!$A:$D,1,0)</f>
        <v>240A</v>
      </c>
      <c r="U150" s="150" t="str">
        <f>+VLOOKUP($L150,Data_Validation!$A:$D,3,0)</f>
        <v>Bilan</v>
      </c>
      <c r="V150" s="150" t="str">
        <f>+VLOOKUP($L150,Data_Validation!$A:$D,4,0)</f>
        <v>Inventaire Véhicules Usagés</v>
      </c>
      <c r="W150" s="150" t="str">
        <f>+VLOOKUP($L150,Data_Validation!$A:$E,5,0)</f>
        <v>$</v>
      </c>
      <c r="X150" s="150">
        <f>+VLOOKUP($L150,Data_Validation!$A:$F,6,0)</f>
        <v>0</v>
      </c>
    </row>
    <row r="151" spans="1:24" ht="15.75" customHeight="1">
      <c r="A151" s="141" t="s">
        <v>804</v>
      </c>
      <c r="B151" s="141" t="s">
        <v>805</v>
      </c>
      <c r="C151" s="143">
        <v>645137.9</v>
      </c>
      <c r="D151" s="143">
        <v>157043.07</v>
      </c>
      <c r="E151" s="143">
        <v>802180.97</v>
      </c>
      <c r="F151" s="141" t="s">
        <v>765</v>
      </c>
      <c r="G151" s="141" t="s">
        <v>805</v>
      </c>
      <c r="H151" s="143"/>
      <c r="I151" s="142"/>
      <c r="J151" s="142"/>
      <c r="K151" s="142"/>
      <c r="L151" s="145" t="str">
        <f t="shared" si="0"/>
        <v>240C</v>
      </c>
      <c r="M151" s="146" t="str">
        <f t="shared" si="1"/>
        <v>INV. VEHICULES USAGES AUTRES</v>
      </c>
      <c r="N151" s="147">
        <f>+IF(OR($Q151=Parametres!$G$2,$Q151=Parametres!$G$3),I151,C151)</f>
        <v>645137.9</v>
      </c>
      <c r="O151" s="147">
        <f>+IF(OR($Q151=Parametres!$G$2,$Q151=Parametres!$G$3),J151,D151)</f>
        <v>157043.07</v>
      </c>
      <c r="P151" s="147">
        <f>+IF(OR($Q151=Parametres!$G$2,$Q151=Parametres!$G$3),K151,E151)</f>
        <v>802180.97</v>
      </c>
      <c r="Q151" s="146" t="str">
        <f t="shared" ref="Q151:S151" si="151">+F151</f>
        <v>2-Actifs</v>
      </c>
      <c r="R151" s="145" t="str">
        <f t="shared" si="151"/>
        <v>240C</v>
      </c>
      <c r="S151" s="146">
        <f t="shared" si="151"/>
        <v>0</v>
      </c>
      <c r="T151" s="165" t="str">
        <f>+VLOOKUP($L151,Data_Validation!$A:$D,1,0)</f>
        <v>240C</v>
      </c>
      <c r="U151" s="150" t="str">
        <f>+VLOOKUP($L151,Data_Validation!$A:$D,3,0)</f>
        <v>Bilan</v>
      </c>
      <c r="V151" s="150" t="str">
        <f>+VLOOKUP($L151,Data_Validation!$A:$D,4,0)</f>
        <v>Inventaire Véhicules Usagés</v>
      </c>
      <c r="W151" s="150" t="str">
        <f>+VLOOKUP($L151,Data_Validation!$A:$E,5,0)</f>
        <v>$</v>
      </c>
      <c r="X151" s="150">
        <f>+VLOOKUP($L151,Data_Validation!$A:$F,6,0)</f>
        <v>0</v>
      </c>
    </row>
    <row r="152" spans="1:24" ht="15" customHeight="1">
      <c r="A152" s="141" t="s">
        <v>806</v>
      </c>
      <c r="B152" s="141" t="s">
        <v>807</v>
      </c>
      <c r="C152" s="142">
        <v>713804.54</v>
      </c>
      <c r="D152" s="142">
        <v>34851.15</v>
      </c>
      <c r="E152" s="142">
        <v>748655.69</v>
      </c>
      <c r="F152" s="141" t="s">
        <v>765</v>
      </c>
      <c r="G152" s="141" t="s">
        <v>807</v>
      </c>
      <c r="H152" s="143"/>
      <c r="I152" s="151"/>
      <c r="J152" s="151"/>
      <c r="K152" s="151"/>
      <c r="L152" s="145" t="str">
        <f t="shared" si="0"/>
        <v>242A</v>
      </c>
      <c r="M152" s="146" t="str">
        <f t="shared" si="1"/>
        <v>INV. CAMIONS USAGES BMW</v>
      </c>
      <c r="N152" s="147">
        <f>+IF(OR($Q152=Parametres!$G$2,$Q152=Parametres!$G$3),I152,C152)</f>
        <v>713804.54</v>
      </c>
      <c r="O152" s="147">
        <f>+IF(OR($Q152=Parametres!$G$2,$Q152=Parametres!$G$3),J152,D152)</f>
        <v>34851.15</v>
      </c>
      <c r="P152" s="147">
        <f>+IF(OR($Q152=Parametres!$G$2,$Q152=Parametres!$G$3),K152,E152)</f>
        <v>748655.69</v>
      </c>
      <c r="Q152" s="146" t="str">
        <f t="shared" ref="Q152:S152" si="152">+F152</f>
        <v>2-Actifs</v>
      </c>
      <c r="R152" s="145" t="str">
        <f t="shared" si="152"/>
        <v>242A</v>
      </c>
      <c r="S152" s="146">
        <f t="shared" si="152"/>
        <v>0</v>
      </c>
      <c r="T152" s="165" t="str">
        <f>+VLOOKUP($L152,Data_Validation!$A:$D,1,0)</f>
        <v>242A</v>
      </c>
      <c r="U152" s="150" t="str">
        <f>+VLOOKUP($L152,Data_Validation!$A:$D,3,0)</f>
        <v>Bilan</v>
      </c>
      <c r="V152" s="150" t="str">
        <f>+VLOOKUP($L152,Data_Validation!$A:$D,4,0)</f>
        <v>Inventaire Véhicules Usagés</v>
      </c>
      <c r="W152" s="150" t="str">
        <f>+VLOOKUP($L152,Data_Validation!$A:$E,5,0)</f>
        <v>$</v>
      </c>
      <c r="X152" s="150">
        <f>+VLOOKUP($L152,Data_Validation!$A:$F,6,0)</f>
        <v>0</v>
      </c>
    </row>
    <row r="153" spans="1:24" ht="15" customHeight="1">
      <c r="A153" s="141" t="s">
        <v>808</v>
      </c>
      <c r="B153" s="141" t="s">
        <v>809</v>
      </c>
      <c r="C153" s="142">
        <v>303880.59999999998</v>
      </c>
      <c r="D153" s="142">
        <v>-12548.06</v>
      </c>
      <c r="E153" s="142">
        <v>291332.53999999998</v>
      </c>
      <c r="F153" s="141" t="s">
        <v>765</v>
      </c>
      <c r="G153" s="141" t="s">
        <v>809</v>
      </c>
      <c r="H153" s="143"/>
      <c r="I153" s="151"/>
      <c r="J153" s="151"/>
      <c r="K153" s="151"/>
      <c r="L153" s="145" t="str">
        <f t="shared" si="0"/>
        <v>243A</v>
      </c>
      <c r="M153" s="146" t="str">
        <f t="shared" si="1"/>
        <v>INV. PIECES BMW</v>
      </c>
      <c r="N153" s="147">
        <f>+IF(OR($Q153=Parametres!$G$2,$Q153=Parametres!$G$3),I153,C153)</f>
        <v>303880.59999999998</v>
      </c>
      <c r="O153" s="147">
        <f>+IF(OR($Q153=Parametres!$G$2,$Q153=Parametres!$G$3),J153,D153)</f>
        <v>-12548.06</v>
      </c>
      <c r="P153" s="147">
        <f>+IF(OR($Q153=Parametres!$G$2,$Q153=Parametres!$G$3),K153,E153)</f>
        <v>291332.53999999998</v>
      </c>
      <c r="Q153" s="146" t="str">
        <f t="shared" ref="Q153:S153" si="153">+F153</f>
        <v>2-Actifs</v>
      </c>
      <c r="R153" s="145" t="str">
        <f t="shared" si="153"/>
        <v>243A</v>
      </c>
      <c r="S153" s="146">
        <f t="shared" si="153"/>
        <v>0</v>
      </c>
      <c r="T153" s="149" t="str">
        <f>+VLOOKUP($L153,Data_Validation!$A:$D,1,0)</f>
        <v>243A</v>
      </c>
      <c r="U153" s="150" t="str">
        <f>+VLOOKUP($L153,Data_Validation!$A:$D,3,0)</f>
        <v>Bilan</v>
      </c>
      <c r="V153" s="150" t="str">
        <f>+VLOOKUP($L153,Data_Validation!$A:$D,4,0)</f>
        <v>Inventaire Pièces, Pneus, Huile</v>
      </c>
      <c r="W153" s="150" t="str">
        <f>+VLOOKUP($L153,Data_Validation!$A:$E,5,0)</f>
        <v>$</v>
      </c>
      <c r="X153" s="150">
        <f>+VLOOKUP($L153,Data_Validation!$A:$F,6,0)</f>
        <v>0</v>
      </c>
    </row>
    <row r="154" spans="1:24" ht="15" customHeight="1">
      <c r="A154" s="141" t="s">
        <v>811</v>
      </c>
      <c r="B154" s="141" t="s">
        <v>812</v>
      </c>
      <c r="C154" s="142">
        <v>723.47</v>
      </c>
      <c r="D154" s="142">
        <v>-723.47</v>
      </c>
      <c r="E154" s="142">
        <v>0</v>
      </c>
      <c r="F154" s="141" t="s">
        <v>765</v>
      </c>
      <c r="G154" s="141" t="s">
        <v>809</v>
      </c>
      <c r="H154" s="143"/>
      <c r="I154" s="151"/>
      <c r="J154" s="151"/>
      <c r="K154" s="151"/>
      <c r="L154" s="145" t="str">
        <f t="shared" si="0"/>
        <v>243F</v>
      </c>
      <c r="M154" s="146" t="str">
        <f t="shared" si="1"/>
        <v>AJUSTEMENT INVENTAIRE PIECES</v>
      </c>
      <c r="N154" s="147">
        <f>+IF(OR($Q154=Parametres!$G$2,$Q154=Parametres!$G$3),I154,C154)</f>
        <v>723.47</v>
      </c>
      <c r="O154" s="147">
        <f>+IF(OR($Q154=Parametres!$G$2,$Q154=Parametres!$G$3),J154,D154)</f>
        <v>-723.47</v>
      </c>
      <c r="P154" s="147">
        <f>+IF(OR($Q154=Parametres!$G$2,$Q154=Parametres!$G$3),K154,E154)</f>
        <v>0</v>
      </c>
      <c r="Q154" s="146" t="str">
        <f t="shared" ref="Q154:S154" si="154">+F154</f>
        <v>2-Actifs</v>
      </c>
      <c r="R154" s="145" t="str">
        <f t="shared" si="154"/>
        <v>243A</v>
      </c>
      <c r="S154" s="146">
        <f t="shared" si="154"/>
        <v>0</v>
      </c>
      <c r="T154" s="150" t="str">
        <f>+VLOOKUP($L154,Data_Validation!$A:$D,1,0)</f>
        <v>243F</v>
      </c>
      <c r="U154" s="150" t="str">
        <f>+VLOOKUP($L154,Data_Validation!$A:$D,3,0)</f>
        <v>Bilan</v>
      </c>
      <c r="V154" s="150" t="str">
        <f>+VLOOKUP($L154,Data_Validation!$A:$D,4,0)</f>
        <v>Inventaire Pièces, Pneus, Huile</v>
      </c>
      <c r="W154" s="150" t="str">
        <f>+VLOOKUP($L154,Data_Validation!$A:$E,5,0)</f>
        <v>$</v>
      </c>
      <c r="X154" s="150">
        <f>+VLOOKUP($L154,Data_Validation!$A:$F,6,0)</f>
        <v>0</v>
      </c>
    </row>
    <row r="155" spans="1:24" ht="15.75" customHeight="1">
      <c r="A155" s="141" t="s">
        <v>813</v>
      </c>
      <c r="B155" s="141" t="s">
        <v>814</v>
      </c>
      <c r="C155" s="142">
        <v>-7557.02</v>
      </c>
      <c r="D155" s="142">
        <v>3026.02</v>
      </c>
      <c r="E155" s="142">
        <v>-4531</v>
      </c>
      <c r="F155" s="141" t="s">
        <v>765</v>
      </c>
      <c r="G155" s="141" t="s">
        <v>814</v>
      </c>
      <c r="H155" s="143"/>
      <c r="I155" s="151"/>
      <c r="J155" s="151"/>
      <c r="K155" s="151"/>
      <c r="L155" s="145" t="str">
        <f t="shared" si="0"/>
        <v>247</v>
      </c>
      <c r="M155" s="146" t="str">
        <f t="shared" si="1"/>
        <v>INV. SOUS TRAITANCE</v>
      </c>
      <c r="N155" s="147">
        <f>+IF(OR($Q155=Parametres!$G$2,$Q155=Parametres!$G$3),I155,C155)</f>
        <v>-7557.02</v>
      </c>
      <c r="O155" s="147">
        <f>+IF(OR($Q155=Parametres!$G$2,$Q155=Parametres!$G$3),J155,D155)</f>
        <v>3026.02</v>
      </c>
      <c r="P155" s="147">
        <f>+IF(OR($Q155=Parametres!$G$2,$Q155=Parametres!$G$3),K155,E155)</f>
        <v>-4531</v>
      </c>
      <c r="Q155" s="146" t="str">
        <f t="shared" ref="Q155:S155" si="155">+F155</f>
        <v>2-Actifs</v>
      </c>
      <c r="R155" s="145" t="str">
        <f t="shared" si="155"/>
        <v>247</v>
      </c>
      <c r="S155" s="146">
        <f t="shared" si="155"/>
        <v>0</v>
      </c>
      <c r="T155" s="150" t="str">
        <f>+VLOOKUP($L155,Data_Validation!$A:$D,1,0)</f>
        <v>247</v>
      </c>
      <c r="U155" s="150" t="str">
        <f>+VLOOKUP($L155,Data_Validation!$A:$D,3,0)</f>
        <v>Bilan</v>
      </c>
      <c r="V155" s="150" t="str">
        <f>+VLOOKUP($L155,Data_Validation!$A:$D,4,0)</f>
        <v>Sous-Traitance</v>
      </c>
      <c r="W155" s="150" t="str">
        <f>+VLOOKUP($L155,Data_Validation!$A:$E,5,0)</f>
        <v>$</v>
      </c>
      <c r="X155" s="150">
        <f>+VLOOKUP($L155,Data_Validation!$A:$F,6,0)</f>
        <v>0</v>
      </c>
    </row>
    <row r="156" spans="1:24" ht="15" customHeight="1">
      <c r="A156" s="141" t="s">
        <v>815</v>
      </c>
      <c r="B156" s="141" t="s">
        <v>816</v>
      </c>
      <c r="C156" s="143">
        <v>1314.5</v>
      </c>
      <c r="D156" s="143">
        <v>-21.66</v>
      </c>
      <c r="E156" s="143">
        <v>1292.8399999999999</v>
      </c>
      <c r="F156" s="141" t="s">
        <v>765</v>
      </c>
      <c r="G156" s="141" t="s">
        <v>816</v>
      </c>
      <c r="H156" s="143"/>
      <c r="I156" s="142"/>
      <c r="J156" s="142"/>
      <c r="K156" s="142"/>
      <c r="L156" s="145" t="str">
        <f t="shared" si="0"/>
        <v>248</v>
      </c>
      <c r="M156" s="146" t="str">
        <f t="shared" si="1"/>
        <v>TRAVAUX EN COURS</v>
      </c>
      <c r="N156" s="147">
        <f>+IF(OR($Q156=Parametres!$G$2,$Q156=Parametres!$G$3),I156,C156)</f>
        <v>1314.5</v>
      </c>
      <c r="O156" s="147">
        <f>+IF(OR($Q156=Parametres!$G$2,$Q156=Parametres!$G$3),J156,D156)</f>
        <v>-21.66</v>
      </c>
      <c r="P156" s="147">
        <f>+IF(OR($Q156=Parametres!$G$2,$Q156=Parametres!$G$3),K156,E156)</f>
        <v>1292.8399999999999</v>
      </c>
      <c r="Q156" s="146" t="str">
        <f t="shared" ref="Q156:S156" si="156">+F156</f>
        <v>2-Actifs</v>
      </c>
      <c r="R156" s="145" t="str">
        <f t="shared" si="156"/>
        <v>248</v>
      </c>
      <c r="S156" s="146">
        <f t="shared" si="156"/>
        <v>0</v>
      </c>
      <c r="T156" s="149" t="str">
        <f>+VLOOKUP($L156,Data_Validation!$A:$D,1,0)</f>
        <v>248</v>
      </c>
      <c r="U156" s="150" t="str">
        <f>+VLOOKUP($L156,Data_Validation!$A:$D,3,0)</f>
        <v>Bilan</v>
      </c>
      <c r="V156" s="150" t="str">
        <f>+VLOOKUP($L156,Data_Validation!$A:$D,4,0)</f>
        <v>Travaux en Cours</v>
      </c>
      <c r="W156" s="150" t="str">
        <f>+VLOOKUP($L156,Data_Validation!$A:$E,5,0)</f>
        <v>$</v>
      </c>
      <c r="X156" s="150">
        <f>+VLOOKUP($L156,Data_Validation!$A:$F,6,0)</f>
        <v>0</v>
      </c>
    </row>
    <row r="157" spans="1:24" ht="15" customHeight="1">
      <c r="A157" s="141" t="s">
        <v>819</v>
      </c>
      <c r="B157" s="141" t="s">
        <v>820</v>
      </c>
      <c r="C157" s="143">
        <v>163510.57999999999</v>
      </c>
      <c r="D157" s="143">
        <v>-21798.85</v>
      </c>
      <c r="E157" s="143">
        <v>141711.73000000001</v>
      </c>
      <c r="F157" s="141" t="s">
        <v>765</v>
      </c>
      <c r="G157" s="141" t="s">
        <v>809</v>
      </c>
      <c r="H157" s="143"/>
      <c r="I157" s="142"/>
      <c r="J157" s="142"/>
      <c r="K157" s="142"/>
      <c r="L157" s="145" t="str">
        <f t="shared" si="0"/>
        <v>249</v>
      </c>
      <c r="M157" s="146" t="str">
        <f t="shared" si="1"/>
        <v>INV. PNEUS</v>
      </c>
      <c r="N157" s="147">
        <f>+IF(OR($Q157=Parametres!$G$2,$Q157=Parametres!$G$3),I157,C157)</f>
        <v>163510.57999999999</v>
      </c>
      <c r="O157" s="147">
        <f>+IF(OR($Q157=Parametres!$G$2,$Q157=Parametres!$G$3),J157,D157)</f>
        <v>-21798.85</v>
      </c>
      <c r="P157" s="147">
        <f>+IF(OR($Q157=Parametres!$G$2,$Q157=Parametres!$G$3),K157,E157)</f>
        <v>141711.73000000001</v>
      </c>
      <c r="Q157" s="146" t="str">
        <f t="shared" ref="Q157:S157" si="157">+F157</f>
        <v>2-Actifs</v>
      </c>
      <c r="R157" s="145" t="str">
        <f t="shared" si="157"/>
        <v>243A</v>
      </c>
      <c r="S157" s="146">
        <f t="shared" si="157"/>
        <v>0</v>
      </c>
      <c r="T157" s="165" t="str">
        <f>+VLOOKUP($L157,Data_Validation!$A:$D,1,0)</f>
        <v>249</v>
      </c>
      <c r="U157" s="150" t="str">
        <f>+VLOOKUP($L157,Data_Validation!$A:$D,3,0)</f>
        <v>Bilan</v>
      </c>
      <c r="V157" s="150" t="str">
        <f>+VLOOKUP($L157,Data_Validation!$A:$D,4,0)</f>
        <v>Inventaire Pièces, Pneus, Huile</v>
      </c>
      <c r="W157" s="150" t="str">
        <f>+VLOOKUP($L157,Data_Validation!$A:$E,5,0)</f>
        <v>$</v>
      </c>
      <c r="X157" s="150">
        <f>+VLOOKUP($L157,Data_Validation!$A:$F,6,0)</f>
        <v>0</v>
      </c>
    </row>
    <row r="158" spans="1:24" ht="15" customHeight="1">
      <c r="A158" s="141" t="s">
        <v>821</v>
      </c>
      <c r="B158" s="141" t="s">
        <v>822</v>
      </c>
      <c r="C158" s="142">
        <v>8016.28</v>
      </c>
      <c r="D158" s="142">
        <v>-6082.05</v>
      </c>
      <c r="E158" s="142">
        <v>1934.23</v>
      </c>
      <c r="F158" s="141" t="s">
        <v>765</v>
      </c>
      <c r="G158" s="141" t="s">
        <v>823</v>
      </c>
      <c r="H158" s="143"/>
      <c r="I158" s="151"/>
      <c r="J158" s="151"/>
      <c r="K158" s="151"/>
      <c r="L158" s="145" t="str">
        <f t="shared" si="0"/>
        <v>270A</v>
      </c>
      <c r="M158" s="146" t="str">
        <f t="shared" si="1"/>
        <v>TAXES PAYEES D'AVANCE</v>
      </c>
      <c r="N158" s="147">
        <f>+IF(OR($Q158=Parametres!$G$2,$Q158=Parametres!$G$3),I158,C158)</f>
        <v>8016.28</v>
      </c>
      <c r="O158" s="147">
        <f>+IF(OR($Q158=Parametres!$G$2,$Q158=Parametres!$G$3),J158,D158)</f>
        <v>-6082.05</v>
      </c>
      <c r="P158" s="147">
        <f>+IF(OR($Q158=Parametres!$G$2,$Q158=Parametres!$G$3),K158,E158)</f>
        <v>1934.23</v>
      </c>
      <c r="Q158" s="146" t="str">
        <f t="shared" ref="Q158:S158" si="158">+F158</f>
        <v>2-Actifs</v>
      </c>
      <c r="R158" s="145" t="str">
        <f t="shared" si="158"/>
        <v>270</v>
      </c>
      <c r="S158" s="146">
        <f t="shared" si="158"/>
        <v>0</v>
      </c>
      <c r="T158" s="165" t="str">
        <f>+VLOOKUP($L158,Data_Validation!$A:$D,1,0)</f>
        <v>270A</v>
      </c>
      <c r="U158" s="150" t="str">
        <f>+VLOOKUP($L158,Data_Validation!$A:$D,3,0)</f>
        <v>Bilan</v>
      </c>
      <c r="V158" s="150" t="str">
        <f>+VLOOKUP($L158,Data_Validation!$A:$D,4,0)</f>
        <v>Frais Payés d'Avance</v>
      </c>
      <c r="W158" s="150" t="str">
        <f>+VLOOKUP($L158,Data_Validation!$A:$E,5,0)</f>
        <v>$</v>
      </c>
      <c r="X158" s="150">
        <f>+VLOOKUP($L158,Data_Validation!$A:$F,6,0)</f>
        <v>0</v>
      </c>
    </row>
    <row r="159" spans="1:24" ht="15.75" customHeight="1">
      <c r="A159" s="141" t="s">
        <v>824</v>
      </c>
      <c r="B159" s="141" t="s">
        <v>825</v>
      </c>
      <c r="C159" s="142">
        <v>-6702.79</v>
      </c>
      <c r="D159" s="142">
        <v>2731.76</v>
      </c>
      <c r="E159" s="142">
        <v>-3971.03</v>
      </c>
      <c r="F159" s="141" t="s">
        <v>765</v>
      </c>
      <c r="G159" s="141" t="s">
        <v>823</v>
      </c>
      <c r="H159" s="143"/>
      <c r="I159" s="151"/>
      <c r="J159" s="151"/>
      <c r="K159" s="151"/>
      <c r="L159" s="145" t="str">
        <f t="shared" si="0"/>
        <v>270B</v>
      </c>
      <c r="M159" s="146" t="str">
        <f t="shared" si="1"/>
        <v>ELECTRICITE PAYES D'AVANCE</v>
      </c>
      <c r="N159" s="147">
        <f>+IF(OR($Q159=Parametres!$G$2,$Q159=Parametres!$G$3),I159,C159)</f>
        <v>-6702.79</v>
      </c>
      <c r="O159" s="147">
        <f>+IF(OR($Q159=Parametres!$G$2,$Q159=Parametres!$G$3),J159,D159)</f>
        <v>2731.76</v>
      </c>
      <c r="P159" s="147">
        <f>+IF(OR($Q159=Parametres!$G$2,$Q159=Parametres!$G$3),K159,E159)</f>
        <v>-3971.03</v>
      </c>
      <c r="Q159" s="146" t="str">
        <f t="shared" ref="Q159:S159" si="159">+F159</f>
        <v>2-Actifs</v>
      </c>
      <c r="R159" s="145" t="str">
        <f t="shared" si="159"/>
        <v>270</v>
      </c>
      <c r="S159" s="146">
        <f t="shared" si="159"/>
        <v>0</v>
      </c>
      <c r="T159" s="149" t="str">
        <f>+VLOOKUP($L159,Data_Validation!$A:$D,1,0)</f>
        <v>270B</v>
      </c>
      <c r="U159" s="150" t="str">
        <f>+VLOOKUP($L159,Data_Validation!$A:$D,3,0)</f>
        <v>Bilan</v>
      </c>
      <c r="V159" s="150" t="str">
        <f>+VLOOKUP($L159,Data_Validation!$A:$D,4,0)</f>
        <v>Autres Comptes à Payer</v>
      </c>
      <c r="W159" s="150" t="str">
        <f>+VLOOKUP($L159,Data_Validation!$A:$E,5,0)</f>
        <v>$</v>
      </c>
      <c r="X159" s="150">
        <f>+VLOOKUP($L159,Data_Validation!$A:$F,6,0)</f>
        <v>0</v>
      </c>
    </row>
    <row r="160" spans="1:24" ht="15" customHeight="1">
      <c r="A160" s="141" t="s">
        <v>826</v>
      </c>
      <c r="B160" s="141" t="s">
        <v>827</v>
      </c>
      <c r="C160" s="142">
        <v>1553.3</v>
      </c>
      <c r="D160" s="142">
        <v>606.70000000000005</v>
      </c>
      <c r="E160" s="142">
        <v>2160</v>
      </c>
      <c r="F160" s="141" t="s">
        <v>765</v>
      </c>
      <c r="G160" s="141" t="s">
        <v>823</v>
      </c>
      <c r="H160" s="143"/>
      <c r="I160" s="151"/>
      <c r="J160" s="151"/>
      <c r="K160" s="151"/>
      <c r="L160" s="145" t="str">
        <f t="shared" si="0"/>
        <v>270C</v>
      </c>
      <c r="M160" s="146" t="str">
        <f t="shared" si="1"/>
        <v>PLAQUES PAYES D'AVANCE</v>
      </c>
      <c r="N160" s="147">
        <f>+IF(OR($Q160=Parametres!$G$2,$Q160=Parametres!$G$3),I160,C160)</f>
        <v>1553.3</v>
      </c>
      <c r="O160" s="147">
        <f>+IF(OR($Q160=Parametres!$G$2,$Q160=Parametres!$G$3),J160,D160)</f>
        <v>606.70000000000005</v>
      </c>
      <c r="P160" s="147">
        <f>+IF(OR($Q160=Parametres!$G$2,$Q160=Parametres!$G$3),K160,E160)</f>
        <v>2160</v>
      </c>
      <c r="Q160" s="146" t="str">
        <f t="shared" ref="Q160:S160" si="160">+F160</f>
        <v>2-Actifs</v>
      </c>
      <c r="R160" s="145" t="str">
        <f t="shared" si="160"/>
        <v>270</v>
      </c>
      <c r="S160" s="146">
        <f t="shared" si="160"/>
        <v>0</v>
      </c>
      <c r="T160" s="150" t="str">
        <f>+VLOOKUP($L160,Data_Validation!$A:$D,1,0)</f>
        <v>270C</v>
      </c>
      <c r="U160" s="150" t="str">
        <f>+VLOOKUP($L160,Data_Validation!$A:$D,3,0)</f>
        <v>Bilan</v>
      </c>
      <c r="V160" s="150" t="str">
        <f>+VLOOKUP($L160,Data_Validation!$A:$D,4,0)</f>
        <v>Frais Payés d'Avance</v>
      </c>
      <c r="W160" s="150" t="str">
        <f>+VLOOKUP($L160,Data_Validation!$A:$E,5,0)</f>
        <v>$</v>
      </c>
      <c r="X160" s="150">
        <f>+VLOOKUP($L160,Data_Validation!$A:$F,6,0)</f>
        <v>0</v>
      </c>
    </row>
    <row r="161" spans="1:24" ht="15" customHeight="1">
      <c r="A161" s="141" t="s">
        <v>833</v>
      </c>
      <c r="B161" s="141" t="s">
        <v>834</v>
      </c>
      <c r="C161" s="143">
        <v>-283.35000000000002</v>
      </c>
      <c r="D161" s="143">
        <v>1683.35</v>
      </c>
      <c r="E161" s="143">
        <v>1400</v>
      </c>
      <c r="F161" s="141" t="s">
        <v>765</v>
      </c>
      <c r="G161" s="141" t="s">
        <v>834</v>
      </c>
      <c r="H161" s="143"/>
      <c r="I161" s="142"/>
      <c r="J161" s="142"/>
      <c r="K161" s="142"/>
      <c r="L161" s="145" t="str">
        <f t="shared" si="0"/>
        <v>274</v>
      </c>
      <c r="M161" s="146" t="str">
        <f t="shared" si="1"/>
        <v>FPA CONTRATS DE SERVICE</v>
      </c>
      <c r="N161" s="147">
        <f>+IF(OR($Q161=Parametres!$G$2,$Q161=Parametres!$G$3),I161,C161)</f>
        <v>-283.35000000000002</v>
      </c>
      <c r="O161" s="147">
        <f>+IF(OR($Q161=Parametres!$G$2,$Q161=Parametres!$G$3),J161,D161)</f>
        <v>1683.35</v>
      </c>
      <c r="P161" s="147">
        <f>+IF(OR($Q161=Parametres!$G$2,$Q161=Parametres!$G$3),K161,E161)</f>
        <v>1400</v>
      </c>
      <c r="Q161" s="146" t="str">
        <f t="shared" ref="Q161:S161" si="161">+F161</f>
        <v>2-Actifs</v>
      </c>
      <c r="R161" s="145" t="str">
        <f t="shared" si="161"/>
        <v>274</v>
      </c>
      <c r="S161" s="146">
        <f t="shared" si="161"/>
        <v>0</v>
      </c>
      <c r="T161" s="149" t="str">
        <f>+VLOOKUP($L161,Data_Validation!$A:$D,1,0)</f>
        <v>274</v>
      </c>
      <c r="U161" s="150" t="str">
        <f>+VLOOKUP($L161,Data_Validation!$A:$D,3,0)</f>
        <v>Bilan</v>
      </c>
      <c r="V161" s="150" t="str">
        <f>+VLOOKUP($L161,Data_Validation!$A:$D,4,0)</f>
        <v>Frais Payés d'Avance</v>
      </c>
      <c r="W161" s="150" t="str">
        <f>+VLOOKUP($L161,Data_Validation!$A:$E,5,0)</f>
        <v>$</v>
      </c>
      <c r="X161" s="150">
        <f>+VLOOKUP($L161,Data_Validation!$A:$F,6,0)</f>
        <v>0</v>
      </c>
    </row>
    <row r="162" spans="1:24" ht="15" customHeight="1">
      <c r="A162" s="141" t="s">
        <v>839</v>
      </c>
      <c r="B162" s="141" t="s">
        <v>840</v>
      </c>
      <c r="C162" s="142">
        <v>-3000</v>
      </c>
      <c r="D162" s="142">
        <v>3000</v>
      </c>
      <c r="E162" s="142">
        <v>0</v>
      </c>
      <c r="F162" s="141" t="s">
        <v>765</v>
      </c>
      <c r="G162" s="141" t="s">
        <v>834</v>
      </c>
      <c r="H162" s="143"/>
      <c r="I162" s="151"/>
      <c r="J162" s="151"/>
      <c r="K162" s="151"/>
      <c r="L162" s="145" t="str">
        <f t="shared" si="0"/>
        <v>275A</v>
      </c>
      <c r="M162" s="146" t="str">
        <f t="shared" si="1"/>
        <v>FPA PUB NEUF</v>
      </c>
      <c r="N162" s="147">
        <f>+IF(OR($Q162=Parametres!$G$2,$Q162=Parametres!$G$3),I162,C162)</f>
        <v>-3000</v>
      </c>
      <c r="O162" s="147">
        <f>+IF(OR($Q162=Parametres!$G$2,$Q162=Parametres!$G$3),J162,D162)</f>
        <v>3000</v>
      </c>
      <c r="P162" s="147">
        <f>+IF(OR($Q162=Parametres!$G$2,$Q162=Parametres!$G$3),K162,E162)</f>
        <v>0</v>
      </c>
      <c r="Q162" s="146" t="str">
        <f t="shared" ref="Q162:S162" si="162">+F162</f>
        <v>2-Actifs</v>
      </c>
      <c r="R162" s="145" t="str">
        <f t="shared" si="162"/>
        <v>274</v>
      </c>
      <c r="S162" s="146">
        <f t="shared" si="162"/>
        <v>0</v>
      </c>
      <c r="T162" s="150" t="str">
        <f>+VLOOKUP($L162,Data_Validation!$A:$D,1,0)</f>
        <v>275A</v>
      </c>
      <c r="U162" s="150" t="str">
        <f>+VLOOKUP($L162,Data_Validation!$A:$D,3,0)</f>
        <v>Bilan</v>
      </c>
      <c r="V162" s="150" t="str">
        <f>+VLOOKUP($L162,Data_Validation!$A:$D,4,0)</f>
        <v>Frais Payés d'Avance</v>
      </c>
      <c r="W162" s="150" t="str">
        <f>+VLOOKUP($L162,Data_Validation!$A:$E,5,0)</f>
        <v>$</v>
      </c>
      <c r="X162" s="150">
        <f>+VLOOKUP($L162,Data_Validation!$A:$F,6,0)</f>
        <v>0</v>
      </c>
    </row>
    <row r="163" spans="1:24" ht="15.75" customHeight="1">
      <c r="A163" s="141" t="s">
        <v>951</v>
      </c>
      <c r="B163" s="141" t="s">
        <v>952</v>
      </c>
      <c r="C163" s="143">
        <v>-3000</v>
      </c>
      <c r="D163" s="143">
        <v>3000</v>
      </c>
      <c r="E163" s="143">
        <v>0</v>
      </c>
      <c r="F163" s="141" t="s">
        <v>765</v>
      </c>
      <c r="G163" s="141" t="s">
        <v>834</v>
      </c>
      <c r="H163" s="143"/>
      <c r="I163" s="142"/>
      <c r="J163" s="142"/>
      <c r="K163" s="142"/>
      <c r="L163" s="145" t="str">
        <f t="shared" si="0"/>
        <v>275C</v>
      </c>
      <c r="M163" s="146" t="str">
        <f t="shared" si="1"/>
        <v>FPA PUB USAGE</v>
      </c>
      <c r="N163" s="147">
        <f>+IF(OR($Q163=Parametres!$G$2,$Q163=Parametres!$G$3),I163,C163)</f>
        <v>-3000</v>
      </c>
      <c r="O163" s="147">
        <f>+IF(OR($Q163=Parametres!$G$2,$Q163=Parametres!$G$3),J163,D163)</f>
        <v>3000</v>
      </c>
      <c r="P163" s="147">
        <f>+IF(OR($Q163=Parametres!$G$2,$Q163=Parametres!$G$3),K163,E163)</f>
        <v>0</v>
      </c>
      <c r="Q163" s="146" t="str">
        <f t="shared" ref="Q163:S163" si="163">+F163</f>
        <v>2-Actifs</v>
      </c>
      <c r="R163" s="145" t="str">
        <f t="shared" si="163"/>
        <v>274</v>
      </c>
      <c r="S163" s="146">
        <f t="shared" si="163"/>
        <v>0</v>
      </c>
      <c r="T163" s="150" t="str">
        <f>+VLOOKUP($L163,Data_Validation!$A:$D,1,0)</f>
        <v>275C</v>
      </c>
      <c r="U163" s="150" t="str">
        <f>+VLOOKUP($L163,Data_Validation!$A:$D,3,0)</f>
        <v>Bilan</v>
      </c>
      <c r="V163" s="150" t="str">
        <f>+VLOOKUP($L163,Data_Validation!$A:$D,4,0)</f>
        <v>Frais Payés d'Avance</v>
      </c>
      <c r="W163" s="150" t="str">
        <f>+VLOOKUP($L163,Data_Validation!$A:$E,5,0)</f>
        <v>$</v>
      </c>
      <c r="X163" s="150">
        <f>+VLOOKUP($L163,Data_Validation!$A:$F,6,0)</f>
        <v>0</v>
      </c>
    </row>
    <row r="164" spans="1:24" ht="15" customHeight="1">
      <c r="A164" s="141" t="s">
        <v>843</v>
      </c>
      <c r="B164" s="141" t="s">
        <v>844</v>
      </c>
      <c r="C164" s="143">
        <v>0</v>
      </c>
      <c r="D164" s="143">
        <v>1904</v>
      </c>
      <c r="E164" s="143">
        <v>1904</v>
      </c>
      <c r="F164" s="141" t="s">
        <v>765</v>
      </c>
      <c r="G164" s="141" t="s">
        <v>834</v>
      </c>
      <c r="H164" s="143"/>
      <c r="I164" s="142"/>
      <c r="J164" s="142"/>
      <c r="K164" s="142"/>
      <c r="L164" s="145" t="str">
        <f t="shared" si="0"/>
        <v>276A</v>
      </c>
      <c r="M164" s="146" t="str">
        <f t="shared" si="1"/>
        <v>FPA CCAQ</v>
      </c>
      <c r="N164" s="147">
        <f>+IF(OR($Q164=Parametres!$G$2,$Q164=Parametres!$G$3),I164,C164)</f>
        <v>0</v>
      </c>
      <c r="O164" s="147">
        <f>+IF(OR($Q164=Parametres!$G$2,$Q164=Parametres!$G$3),J164,D164)</f>
        <v>1904</v>
      </c>
      <c r="P164" s="147">
        <f>+IF(OR($Q164=Parametres!$G$2,$Q164=Parametres!$G$3),K164,E164)</f>
        <v>1904</v>
      </c>
      <c r="Q164" s="146" t="str">
        <f t="shared" ref="Q164:S164" si="164">+F164</f>
        <v>2-Actifs</v>
      </c>
      <c r="R164" s="145" t="str">
        <f t="shared" si="164"/>
        <v>274</v>
      </c>
      <c r="S164" s="146">
        <f t="shared" si="164"/>
        <v>0</v>
      </c>
      <c r="T164" s="150" t="str">
        <f>+VLOOKUP($L164,Data_Validation!$A:$D,1,0)</f>
        <v>276A</v>
      </c>
      <c r="U164" s="150" t="str">
        <f>+VLOOKUP($L164,Data_Validation!$A:$D,3,0)</f>
        <v>Bilan</v>
      </c>
      <c r="V164" s="150" t="str">
        <f>+VLOOKUP($L164,Data_Validation!$A:$D,4,0)</f>
        <v>Frais Payés d'Avance</v>
      </c>
      <c r="W164" s="150" t="str">
        <f>+VLOOKUP($L164,Data_Validation!$A:$E,5,0)</f>
        <v>$</v>
      </c>
      <c r="X164" s="150">
        <f>+VLOOKUP($L164,Data_Validation!$A:$F,6,0)</f>
        <v>0</v>
      </c>
    </row>
    <row r="165" spans="1:24" ht="15" customHeight="1">
      <c r="A165" s="141" t="s">
        <v>845</v>
      </c>
      <c r="B165" s="141" t="s">
        <v>846</v>
      </c>
      <c r="C165" s="142">
        <v>-14880.62</v>
      </c>
      <c r="D165" s="142">
        <v>14880.62</v>
      </c>
      <c r="E165" s="142">
        <v>0</v>
      </c>
      <c r="F165" s="141" t="s">
        <v>765</v>
      </c>
      <c r="G165" s="141" t="s">
        <v>834</v>
      </c>
      <c r="H165" s="143"/>
      <c r="I165" s="143"/>
      <c r="J165" s="143"/>
      <c r="K165" s="143"/>
      <c r="L165" s="145" t="str">
        <f t="shared" si="0"/>
        <v>276B</v>
      </c>
      <c r="M165" s="146" t="str">
        <f t="shared" si="1"/>
        <v>FPA FORMATION</v>
      </c>
      <c r="N165" s="147">
        <f>+IF(OR($Q165=Parametres!$G$2,$Q165=Parametres!$G$3),I165,C165)</f>
        <v>-14880.62</v>
      </c>
      <c r="O165" s="147">
        <f>+IF(OR($Q165=Parametres!$G$2,$Q165=Parametres!$G$3),J165,D165)</f>
        <v>14880.62</v>
      </c>
      <c r="P165" s="147">
        <f>+IF(OR($Q165=Parametres!$G$2,$Q165=Parametres!$G$3),K165,E165)</f>
        <v>0</v>
      </c>
      <c r="Q165" s="146" t="str">
        <f t="shared" ref="Q165:S165" si="165">+F165</f>
        <v>2-Actifs</v>
      </c>
      <c r="R165" s="145" t="str">
        <f t="shared" si="165"/>
        <v>274</v>
      </c>
      <c r="S165" s="146">
        <f t="shared" si="165"/>
        <v>0</v>
      </c>
      <c r="T165" s="149" t="str">
        <f>+VLOOKUP($L165,Data_Validation!$A:$D,1,0)</f>
        <v>276B</v>
      </c>
      <c r="U165" s="150" t="str">
        <f>+VLOOKUP($L165,Data_Validation!$A:$D,3,0)</f>
        <v>Bilan</v>
      </c>
      <c r="V165" s="150" t="str">
        <f>+VLOOKUP($L165,Data_Validation!$A:$D,4,0)</f>
        <v>Frais Payés d'Avance</v>
      </c>
      <c r="W165" s="150" t="str">
        <f>+VLOOKUP($L165,Data_Validation!$A:$E,5,0)</f>
        <v>$</v>
      </c>
      <c r="X165" s="150">
        <f>+VLOOKUP($L165,Data_Validation!$A:$F,6,0)</f>
        <v>0</v>
      </c>
    </row>
    <row r="166" spans="1:24" ht="15" customHeight="1">
      <c r="A166" s="141" t="s">
        <v>959</v>
      </c>
      <c r="B166" s="141" t="s">
        <v>960</v>
      </c>
      <c r="C166" s="143">
        <v>-500</v>
      </c>
      <c r="D166" s="143">
        <v>500</v>
      </c>
      <c r="E166" s="143">
        <v>0</v>
      </c>
      <c r="F166" s="141" t="s">
        <v>765</v>
      </c>
      <c r="G166" s="141" t="s">
        <v>834</v>
      </c>
      <c r="H166" s="143"/>
      <c r="I166" s="142"/>
      <c r="J166" s="142"/>
      <c r="K166" s="142"/>
      <c r="L166" s="145" t="str">
        <f t="shared" si="0"/>
        <v>276C</v>
      </c>
      <c r="M166" s="146" t="str">
        <f t="shared" si="1"/>
        <v>FPA FOURNITURES</v>
      </c>
      <c r="N166" s="147">
        <f>+IF(OR($Q166=Parametres!$G$2,$Q166=Parametres!$G$3),I166,C166)</f>
        <v>-500</v>
      </c>
      <c r="O166" s="147">
        <f>+IF(OR($Q166=Parametres!$G$2,$Q166=Parametres!$G$3),J166,D166)</f>
        <v>500</v>
      </c>
      <c r="P166" s="147">
        <f>+IF(OR($Q166=Parametres!$G$2,$Q166=Parametres!$G$3),K166,E166)</f>
        <v>0</v>
      </c>
      <c r="Q166" s="146" t="str">
        <f t="shared" ref="Q166:S166" si="166">+F166</f>
        <v>2-Actifs</v>
      </c>
      <c r="R166" s="145" t="str">
        <f t="shared" si="166"/>
        <v>274</v>
      </c>
      <c r="S166" s="146">
        <f t="shared" si="166"/>
        <v>0</v>
      </c>
      <c r="T166" s="150" t="str">
        <f>+VLOOKUP($L166,Data_Validation!$A:$D,1,0)</f>
        <v>276C</v>
      </c>
      <c r="U166" s="150" t="str">
        <f>+VLOOKUP($L166,Data_Validation!$A:$D,3,0)</f>
        <v>Bilan</v>
      </c>
      <c r="V166" s="150" t="str">
        <f>+VLOOKUP($L166,Data_Validation!$A:$D,4,0)</f>
        <v>Frais Payés d'Avance</v>
      </c>
      <c r="W166" s="150" t="str">
        <f>+VLOOKUP($L166,Data_Validation!$A:$E,5,0)</f>
        <v>$</v>
      </c>
      <c r="X166" s="150">
        <f>+VLOOKUP($L166,Data_Validation!$A:$F,6,0)</f>
        <v>0</v>
      </c>
    </row>
    <row r="167" spans="1:24" ht="15" customHeight="1">
      <c r="A167" s="141" t="s">
        <v>851</v>
      </c>
      <c r="B167" s="141" t="s">
        <v>852</v>
      </c>
      <c r="C167" s="142">
        <v>-27916.06</v>
      </c>
      <c r="D167" s="142">
        <v>4617.99</v>
      </c>
      <c r="E167" s="142">
        <v>-23298.07</v>
      </c>
      <c r="F167" s="141" t="s">
        <v>765</v>
      </c>
      <c r="G167" s="141" t="s">
        <v>834</v>
      </c>
      <c r="H167" s="143"/>
      <c r="I167" s="151"/>
      <c r="J167" s="151"/>
      <c r="K167" s="151"/>
      <c r="L167" s="145" t="str">
        <f t="shared" si="0"/>
        <v>279B</v>
      </c>
      <c r="M167" s="146" t="str">
        <f t="shared" si="1"/>
        <v>FPA AUTRES</v>
      </c>
      <c r="N167" s="147">
        <f>+IF(OR($Q167=Parametres!$G$2,$Q167=Parametres!$G$3),I167,C167)</f>
        <v>-27916.06</v>
      </c>
      <c r="O167" s="147">
        <f>+IF(OR($Q167=Parametres!$G$2,$Q167=Parametres!$G$3),J167,D167)</f>
        <v>4617.99</v>
      </c>
      <c r="P167" s="147">
        <f>+IF(OR($Q167=Parametres!$G$2,$Q167=Parametres!$G$3),K167,E167)</f>
        <v>-23298.07</v>
      </c>
      <c r="Q167" s="146" t="str">
        <f t="shared" ref="Q167:S167" si="167">+F167</f>
        <v>2-Actifs</v>
      </c>
      <c r="R167" s="145" t="str">
        <f t="shared" si="167"/>
        <v>274</v>
      </c>
      <c r="S167" s="146">
        <f t="shared" si="167"/>
        <v>0</v>
      </c>
      <c r="T167" s="149" t="str">
        <f>+VLOOKUP($L167,Data_Validation!$A:$D,1,0)</f>
        <v>279B</v>
      </c>
      <c r="U167" s="150" t="str">
        <f>+VLOOKUP($L167,Data_Validation!$A:$D,3,0)</f>
        <v>Bilan</v>
      </c>
      <c r="V167" s="150" t="str">
        <f>+VLOOKUP($L167,Data_Validation!$A:$D,4,0)</f>
        <v>Frais Payés d'Avance</v>
      </c>
      <c r="W167" s="150" t="str">
        <f>+VLOOKUP($L167,Data_Validation!$A:$E,5,0)</f>
        <v>$</v>
      </c>
      <c r="X167" s="150">
        <f>+VLOOKUP($L167,Data_Validation!$A:$F,6,0)</f>
        <v>0</v>
      </c>
    </row>
    <row r="168" spans="1:24" ht="15.75" customHeight="1">
      <c r="A168" s="141" t="s">
        <v>853</v>
      </c>
      <c r="B168" s="141" t="s">
        <v>854</v>
      </c>
      <c r="C168" s="142">
        <v>593538.1</v>
      </c>
      <c r="D168" s="142">
        <v>0</v>
      </c>
      <c r="E168" s="142">
        <v>593538.1</v>
      </c>
      <c r="F168" s="141" t="s">
        <v>765</v>
      </c>
      <c r="G168" s="141" t="s">
        <v>854</v>
      </c>
      <c r="H168" s="143"/>
      <c r="I168" s="151"/>
      <c r="J168" s="151"/>
      <c r="K168" s="151"/>
      <c r="L168" s="145" t="str">
        <f t="shared" si="0"/>
        <v>282</v>
      </c>
      <c r="M168" s="146" t="str">
        <f t="shared" si="1"/>
        <v>EQUIPEMENTS &amp; OUTILLAGES</v>
      </c>
      <c r="N168" s="147">
        <f>+IF(OR($Q168=Parametres!$G$2,$Q168=Parametres!$G$3),I168,C168)</f>
        <v>593538.1</v>
      </c>
      <c r="O168" s="147">
        <f>+IF(OR($Q168=Parametres!$G$2,$Q168=Parametres!$G$3),J168,D168)</f>
        <v>0</v>
      </c>
      <c r="P168" s="147">
        <f>+IF(OR($Q168=Parametres!$G$2,$Q168=Parametres!$G$3),K168,E168)</f>
        <v>593538.1</v>
      </c>
      <c r="Q168" s="146" t="str">
        <f t="shared" ref="Q168:S168" si="168">+F168</f>
        <v>2-Actifs</v>
      </c>
      <c r="R168" s="145" t="str">
        <f t="shared" si="168"/>
        <v>282</v>
      </c>
      <c r="S168" s="146">
        <f t="shared" si="168"/>
        <v>0</v>
      </c>
      <c r="T168" s="150" t="str">
        <f>+VLOOKUP($L168,Data_Validation!$A:$D,1,0)</f>
        <v>282</v>
      </c>
      <c r="U168" s="150" t="str">
        <f>+VLOOKUP($L168,Data_Validation!$A:$D,3,0)</f>
        <v>Bilan</v>
      </c>
      <c r="V168" s="150" t="str">
        <f>+VLOOKUP($L168,Data_Validation!$A:$D,4,0)</f>
        <v>Équipements Service</v>
      </c>
      <c r="W168" s="150" t="str">
        <f>+VLOOKUP($L168,Data_Validation!$A:$E,5,0)</f>
        <v>$</v>
      </c>
      <c r="X168" s="150">
        <f>+VLOOKUP($L168,Data_Validation!$A:$F,6,0)</f>
        <v>0</v>
      </c>
    </row>
    <row r="169" spans="1:24" ht="15" customHeight="1">
      <c r="A169" s="141" t="s">
        <v>855</v>
      </c>
      <c r="B169" s="141" t="s">
        <v>856</v>
      </c>
      <c r="C169" s="142">
        <v>17171.47</v>
      </c>
      <c r="D169" s="142">
        <v>0</v>
      </c>
      <c r="E169" s="142">
        <v>17171.47</v>
      </c>
      <c r="F169" s="141" t="s">
        <v>765</v>
      </c>
      <c r="G169" s="141" t="s">
        <v>856</v>
      </c>
      <c r="H169" s="143"/>
      <c r="I169" s="151"/>
      <c r="J169" s="151"/>
      <c r="K169" s="151"/>
      <c r="L169" s="145" t="str">
        <f t="shared" si="0"/>
        <v>283</v>
      </c>
      <c r="M169" s="146" t="str">
        <f t="shared" si="1"/>
        <v>EQUIPEMENTS PIECES &amp; ACCESSOIRES</v>
      </c>
      <c r="N169" s="147">
        <f>+IF(OR($Q169=Parametres!$G$2,$Q169=Parametres!$G$3),I169,C169)</f>
        <v>17171.47</v>
      </c>
      <c r="O169" s="147">
        <f>+IF(OR($Q169=Parametres!$G$2,$Q169=Parametres!$G$3),J169,D169)</f>
        <v>0</v>
      </c>
      <c r="P169" s="147">
        <f>+IF(OR($Q169=Parametres!$G$2,$Q169=Parametres!$G$3),K169,E169)</f>
        <v>17171.47</v>
      </c>
      <c r="Q169" s="146" t="str">
        <f t="shared" ref="Q169:S169" si="169">+F169</f>
        <v>2-Actifs</v>
      </c>
      <c r="R169" s="145" t="str">
        <f t="shared" si="169"/>
        <v>283</v>
      </c>
      <c r="S169" s="146">
        <f t="shared" si="169"/>
        <v>0</v>
      </c>
      <c r="T169" s="149" t="str">
        <f>+VLOOKUP($L169,Data_Validation!$A:$D,1,0)</f>
        <v>283</v>
      </c>
      <c r="U169" s="150" t="str">
        <f>+VLOOKUP($L169,Data_Validation!$A:$D,3,0)</f>
        <v>Bilan</v>
      </c>
      <c r="V169" s="150" t="str">
        <f>+VLOOKUP($L169,Data_Validation!$A:$D,4,0)</f>
        <v>Équipements Service</v>
      </c>
      <c r="W169" s="150" t="str">
        <f>+VLOOKUP($L169,Data_Validation!$A:$E,5,0)</f>
        <v>$</v>
      </c>
      <c r="X169" s="150">
        <f>+VLOOKUP($L169,Data_Validation!$A:$F,6,0)</f>
        <v>0</v>
      </c>
    </row>
    <row r="170" spans="1:24" ht="15" customHeight="1">
      <c r="A170" s="141" t="s">
        <v>857</v>
      </c>
      <c r="B170" s="141" t="s">
        <v>858</v>
      </c>
      <c r="C170" s="143">
        <v>347686.1</v>
      </c>
      <c r="D170" s="143">
        <v>-7466.37</v>
      </c>
      <c r="E170" s="143">
        <v>340219.73</v>
      </c>
      <c r="F170" s="141" t="s">
        <v>765</v>
      </c>
      <c r="G170" s="141" t="s">
        <v>858</v>
      </c>
      <c r="H170" s="143"/>
      <c r="I170" s="142"/>
      <c r="J170" s="142"/>
      <c r="K170" s="142"/>
      <c r="L170" s="145" t="str">
        <f t="shared" si="0"/>
        <v>284A</v>
      </c>
      <c r="M170" s="146" t="str">
        <f t="shared" si="1"/>
        <v>MEUBLES &amp; ACCESSOIRES</v>
      </c>
      <c r="N170" s="147">
        <f>+IF(OR($Q170=Parametres!$G$2,$Q170=Parametres!$G$3),I170,C170)</f>
        <v>347686.1</v>
      </c>
      <c r="O170" s="147">
        <f>+IF(OR($Q170=Parametres!$G$2,$Q170=Parametres!$G$3),J170,D170)</f>
        <v>-7466.37</v>
      </c>
      <c r="P170" s="147">
        <f>+IF(OR($Q170=Parametres!$G$2,$Q170=Parametres!$G$3),K170,E170)</f>
        <v>340219.73</v>
      </c>
      <c r="Q170" s="146" t="str">
        <f t="shared" ref="Q170:S170" si="170">+F170</f>
        <v>2-Actifs</v>
      </c>
      <c r="R170" s="145" t="str">
        <f t="shared" si="170"/>
        <v>284A</v>
      </c>
      <c r="S170" s="146">
        <f t="shared" si="170"/>
        <v>0</v>
      </c>
      <c r="T170" s="149" t="str">
        <f>+VLOOKUP($L170,Data_Validation!$A:$D,1,0)</f>
        <v>284A</v>
      </c>
      <c r="U170" s="150" t="str">
        <f>+VLOOKUP($L170,Data_Validation!$A:$D,3,0)</f>
        <v>Bilan</v>
      </c>
      <c r="V170" s="150" t="str">
        <f>+VLOOKUP($L170,Data_Validation!$A:$D,4,0)</f>
        <v>Mobilier</v>
      </c>
      <c r="W170" s="150" t="str">
        <f>+VLOOKUP($L170,Data_Validation!$A:$E,5,0)</f>
        <v>$</v>
      </c>
      <c r="X170" s="150">
        <f>+VLOOKUP($L170,Data_Validation!$A:$F,6,0)</f>
        <v>0</v>
      </c>
    </row>
    <row r="171" spans="1:24" ht="15" customHeight="1">
      <c r="A171" s="141" t="s">
        <v>859</v>
      </c>
      <c r="B171" s="141" t="s">
        <v>860</v>
      </c>
      <c r="C171" s="142">
        <v>77175.42</v>
      </c>
      <c r="D171" s="142">
        <v>0</v>
      </c>
      <c r="E171" s="142">
        <v>77175.42</v>
      </c>
      <c r="F171" s="141" t="s">
        <v>765</v>
      </c>
      <c r="G171" s="141" t="s">
        <v>860</v>
      </c>
      <c r="H171" s="143"/>
      <c r="I171" s="143"/>
      <c r="J171" s="143"/>
      <c r="K171" s="143"/>
      <c r="L171" s="145" t="str">
        <f t="shared" si="0"/>
        <v>284B</v>
      </c>
      <c r="M171" s="146" t="str">
        <f t="shared" si="1"/>
        <v>ENSEIGNE</v>
      </c>
      <c r="N171" s="147">
        <f>+IF(OR($Q171=Parametres!$G$2,$Q171=Parametres!$G$3),I171,C171)</f>
        <v>77175.42</v>
      </c>
      <c r="O171" s="147">
        <f>+IF(OR($Q171=Parametres!$G$2,$Q171=Parametres!$G$3),J171,D171)</f>
        <v>0</v>
      </c>
      <c r="P171" s="147">
        <f>+IF(OR($Q171=Parametres!$G$2,$Q171=Parametres!$G$3),K171,E171)</f>
        <v>77175.42</v>
      </c>
      <c r="Q171" s="146" t="str">
        <f t="shared" ref="Q171:S171" si="171">+F171</f>
        <v>2-Actifs</v>
      </c>
      <c r="R171" s="145" t="str">
        <f t="shared" si="171"/>
        <v>284B</v>
      </c>
      <c r="S171" s="146">
        <f t="shared" si="171"/>
        <v>0</v>
      </c>
      <c r="T171" s="165" t="str">
        <f>+VLOOKUP($L171,Data_Validation!$A:$D,1,0)</f>
        <v>284B</v>
      </c>
      <c r="U171" s="150" t="str">
        <f>+VLOOKUP($L171,Data_Validation!$A:$D,3,0)</f>
        <v>Bilan</v>
      </c>
      <c r="V171" s="150" t="str">
        <f>+VLOOKUP($L171,Data_Validation!$A:$D,4,0)</f>
        <v>Enseigne</v>
      </c>
      <c r="W171" s="150" t="str">
        <f>+VLOOKUP($L171,Data_Validation!$A:$E,5,0)</f>
        <v>$</v>
      </c>
      <c r="X171" s="150">
        <f>+VLOOKUP($L171,Data_Validation!$A:$F,6,0)</f>
        <v>0</v>
      </c>
    </row>
    <row r="172" spans="1:24" ht="15.75" customHeight="1">
      <c r="A172" s="141" t="s">
        <v>862</v>
      </c>
      <c r="B172" s="141" t="s">
        <v>863</v>
      </c>
      <c r="C172" s="143">
        <v>153944.53</v>
      </c>
      <c r="D172" s="143">
        <v>0</v>
      </c>
      <c r="E172" s="143">
        <v>153944.53</v>
      </c>
      <c r="F172" s="141" t="s">
        <v>765</v>
      </c>
      <c r="G172" s="141" t="s">
        <v>863</v>
      </c>
      <c r="H172" s="143"/>
      <c r="I172" s="142"/>
      <c r="J172" s="142"/>
      <c r="K172" s="142"/>
      <c r="L172" s="145" t="str">
        <f t="shared" si="0"/>
        <v>284C</v>
      </c>
      <c r="M172" s="146" t="str">
        <f t="shared" si="1"/>
        <v>EQUIPEMENTS INFORMATIQUE</v>
      </c>
      <c r="N172" s="147">
        <f>+IF(OR($Q172=Parametres!$G$2,$Q172=Parametres!$G$3),I172,C172)</f>
        <v>153944.53</v>
      </c>
      <c r="O172" s="147">
        <f>+IF(OR($Q172=Parametres!$G$2,$Q172=Parametres!$G$3),J172,D172)</f>
        <v>0</v>
      </c>
      <c r="P172" s="147">
        <f>+IF(OR($Q172=Parametres!$G$2,$Q172=Parametres!$G$3),K172,E172)</f>
        <v>153944.53</v>
      </c>
      <c r="Q172" s="146" t="str">
        <f t="shared" ref="Q172:S172" si="172">+F172</f>
        <v>2-Actifs</v>
      </c>
      <c r="R172" s="145" t="str">
        <f t="shared" si="172"/>
        <v>284C</v>
      </c>
      <c r="S172" s="146">
        <f t="shared" si="172"/>
        <v>0</v>
      </c>
      <c r="T172" s="149" t="str">
        <f>+VLOOKUP($L172,Data_Validation!$A:$D,1,0)</f>
        <v>284C</v>
      </c>
      <c r="U172" s="150" t="str">
        <f>+VLOOKUP($L172,Data_Validation!$A:$D,3,0)</f>
        <v>Bilan</v>
      </c>
      <c r="V172" s="150" t="str">
        <f>+VLOOKUP($L172,Data_Validation!$A:$D,4,0)</f>
        <v>Équipements Informatique</v>
      </c>
      <c r="W172" s="150" t="str">
        <f>+VLOOKUP($L172,Data_Validation!$A:$E,5,0)</f>
        <v>$</v>
      </c>
      <c r="X172" s="150">
        <f>+VLOOKUP($L172,Data_Validation!$A:$F,6,0)</f>
        <v>0</v>
      </c>
    </row>
    <row r="173" spans="1:24" ht="15" customHeight="1">
      <c r="A173" s="141" t="s">
        <v>973</v>
      </c>
      <c r="B173" s="141" t="s">
        <v>974</v>
      </c>
      <c r="C173" s="142">
        <v>2144.98</v>
      </c>
      <c r="D173" s="142">
        <v>0</v>
      </c>
      <c r="E173" s="142">
        <v>2144.98</v>
      </c>
      <c r="F173" s="141" t="s">
        <v>765</v>
      </c>
      <c r="G173" s="141" t="s">
        <v>974</v>
      </c>
      <c r="H173" s="143"/>
      <c r="I173" s="151"/>
      <c r="J173" s="151"/>
      <c r="K173" s="151"/>
      <c r="L173" s="145" t="str">
        <f t="shared" si="0"/>
        <v>285</v>
      </c>
      <c r="M173" s="146" t="str">
        <f t="shared" si="1"/>
        <v>VEHICULES DE COMPAGNIE</v>
      </c>
      <c r="N173" s="147">
        <f>+IF(OR($Q173=Parametres!$G$2,$Q173=Parametres!$G$3),I173,C173)</f>
        <v>2144.98</v>
      </c>
      <c r="O173" s="147">
        <f>+IF(OR($Q173=Parametres!$G$2,$Q173=Parametres!$G$3),J173,D173)</f>
        <v>0</v>
      </c>
      <c r="P173" s="147">
        <f>+IF(OR($Q173=Parametres!$G$2,$Q173=Parametres!$G$3),K173,E173)</f>
        <v>2144.98</v>
      </c>
      <c r="Q173" s="146" t="str">
        <f t="shared" ref="Q173:S173" si="173">+F173</f>
        <v>2-Actifs</v>
      </c>
      <c r="R173" s="145" t="str">
        <f t="shared" si="173"/>
        <v>285</v>
      </c>
      <c r="S173" s="146">
        <f t="shared" si="173"/>
        <v>0</v>
      </c>
      <c r="T173" s="149" t="str">
        <f>+VLOOKUP($L173,Data_Validation!$A:$D,1,0)</f>
        <v>285</v>
      </c>
      <c r="U173" s="150" t="str">
        <f>+VLOOKUP($L173,Data_Validation!$A:$D,3,0)</f>
        <v>Bilan</v>
      </c>
      <c r="V173" s="150" t="str">
        <f>+VLOOKUP($L173,Data_Validation!$A:$D,4,0)</f>
        <v>Équipements Service</v>
      </c>
      <c r="W173" s="150" t="str">
        <f>+VLOOKUP($L173,Data_Validation!$A:$E,5,0)</f>
        <v>$</v>
      </c>
      <c r="X173" s="150">
        <f>+VLOOKUP($L173,Data_Validation!$A:$F,6,0)</f>
        <v>0</v>
      </c>
    </row>
    <row r="174" spans="1:24" ht="15" customHeight="1">
      <c r="A174" s="141" t="s">
        <v>865</v>
      </c>
      <c r="B174" s="141" t="s">
        <v>866</v>
      </c>
      <c r="C174" s="143">
        <v>1352045.87</v>
      </c>
      <c r="D174" s="143">
        <v>0</v>
      </c>
      <c r="E174" s="143">
        <v>1352045.87</v>
      </c>
      <c r="F174" s="141" t="s">
        <v>765</v>
      </c>
      <c r="G174" s="141" t="s">
        <v>866</v>
      </c>
      <c r="H174" s="143"/>
      <c r="I174" s="142"/>
      <c r="J174" s="142"/>
      <c r="K174" s="142"/>
      <c r="L174" s="145" t="str">
        <f t="shared" si="0"/>
        <v>286</v>
      </c>
      <c r="M174" s="146" t="str">
        <f t="shared" si="1"/>
        <v>AMELIORATION LOCATIVE</v>
      </c>
      <c r="N174" s="147">
        <f>+IF(OR($Q174=Parametres!$G$2,$Q174=Parametres!$G$3),I174,C174)</f>
        <v>1352045.87</v>
      </c>
      <c r="O174" s="147">
        <f>+IF(OR($Q174=Parametres!$G$2,$Q174=Parametres!$G$3),J174,D174)</f>
        <v>0</v>
      </c>
      <c r="P174" s="147">
        <f>+IF(OR($Q174=Parametres!$G$2,$Q174=Parametres!$G$3),K174,E174)</f>
        <v>1352045.87</v>
      </c>
      <c r="Q174" s="146" t="str">
        <f t="shared" ref="Q174:S174" si="174">+F174</f>
        <v>2-Actifs</v>
      </c>
      <c r="R174" s="145" t="str">
        <f t="shared" si="174"/>
        <v>286</v>
      </c>
      <c r="S174" s="146">
        <f t="shared" si="174"/>
        <v>0</v>
      </c>
      <c r="T174" s="169" t="str">
        <f>+VLOOKUP($L174,Data_Validation!$A:$D,1,0)</f>
        <v>286</v>
      </c>
      <c r="U174" s="150" t="str">
        <f>+VLOOKUP($L174,Data_Validation!$A:$D,3,0)</f>
        <v>Bilan</v>
      </c>
      <c r="V174" s="150" t="str">
        <f>+VLOOKUP($L174,Data_Validation!$A:$D,4,0)</f>
        <v>Améliorations Locatives</v>
      </c>
      <c r="W174" s="150" t="str">
        <f>+VLOOKUP($L174,Data_Validation!$A:$E,5,0)</f>
        <v>$</v>
      </c>
      <c r="X174" s="150">
        <f>+VLOOKUP($L174,Data_Validation!$A:$F,6,0)</f>
        <v>0</v>
      </c>
    </row>
    <row r="175" spans="1:24" ht="15" customHeight="1">
      <c r="A175" s="141" t="s">
        <v>979</v>
      </c>
      <c r="B175" s="141" t="s">
        <v>869</v>
      </c>
      <c r="C175" s="142">
        <v>3000</v>
      </c>
      <c r="D175" s="142">
        <v>0</v>
      </c>
      <c r="E175" s="142">
        <v>3000</v>
      </c>
      <c r="F175" s="141" t="s">
        <v>765</v>
      </c>
      <c r="G175" s="141" t="s">
        <v>869</v>
      </c>
      <c r="H175" s="143"/>
      <c r="I175" s="151"/>
      <c r="J175" s="151"/>
      <c r="K175" s="151"/>
      <c r="L175" s="145" t="str">
        <f t="shared" si="0"/>
        <v>290</v>
      </c>
      <c r="M175" s="146" t="str">
        <f t="shared" si="1"/>
        <v>DEPOTS SUR CONTRATS</v>
      </c>
      <c r="N175" s="147">
        <f>+IF(OR($Q175=Parametres!$G$2,$Q175=Parametres!$G$3),I175,C175)</f>
        <v>3000</v>
      </c>
      <c r="O175" s="147">
        <f>+IF(OR($Q175=Parametres!$G$2,$Q175=Parametres!$G$3),J175,D175)</f>
        <v>0</v>
      </c>
      <c r="P175" s="147">
        <f>+IF(OR($Q175=Parametres!$G$2,$Q175=Parametres!$G$3),K175,E175)</f>
        <v>3000</v>
      </c>
      <c r="Q175" s="146" t="str">
        <f t="shared" ref="Q175:S175" si="175">+F175</f>
        <v>2-Actifs</v>
      </c>
      <c r="R175" s="145" t="str">
        <f t="shared" si="175"/>
        <v>290</v>
      </c>
      <c r="S175" s="146">
        <f t="shared" si="175"/>
        <v>0</v>
      </c>
      <c r="T175" s="149" t="str">
        <f>+VLOOKUP($L175,Data_Validation!$A:$D,1,0)</f>
        <v>290</v>
      </c>
      <c r="U175" s="150" t="str">
        <f>+VLOOKUP($L175,Data_Validation!$A:$D,3,0)</f>
        <v>Bilan</v>
      </c>
      <c r="V175" s="150" t="str">
        <f>+VLOOKUP($L175,Data_Validation!$A:$D,4,0)</f>
        <v>Recevables Autres</v>
      </c>
      <c r="W175" s="150" t="str">
        <f>+VLOOKUP($L175,Data_Validation!$A:$E,5,0)</f>
        <v>$</v>
      </c>
      <c r="X175" s="150">
        <f>+VLOOKUP($L175,Data_Validation!$A:$F,6,0)</f>
        <v>0</v>
      </c>
    </row>
    <row r="176" spans="1:24" ht="15.75" customHeight="1">
      <c r="A176" s="141" t="s">
        <v>982</v>
      </c>
      <c r="B176" s="141" t="s">
        <v>873</v>
      </c>
      <c r="C176" s="142">
        <v>4854961.3099999996</v>
      </c>
      <c r="D176" s="142">
        <v>0</v>
      </c>
      <c r="E176" s="142">
        <v>4854961.3099999996</v>
      </c>
      <c r="F176" s="141" t="s">
        <v>765</v>
      </c>
      <c r="G176" s="141" t="s">
        <v>873</v>
      </c>
      <c r="H176" s="143"/>
      <c r="I176" s="151"/>
      <c r="J176" s="151"/>
      <c r="K176" s="151"/>
      <c r="L176" s="145" t="str">
        <f t="shared" si="0"/>
        <v>296</v>
      </c>
      <c r="M176" s="146" t="str">
        <f t="shared" si="1"/>
        <v>AUTRES ACTIFS NON-FRANCHISES</v>
      </c>
      <c r="N176" s="147">
        <f>+IF(OR($Q176=Parametres!$G$2,$Q176=Parametres!$G$3),I176,C176)</f>
        <v>4854961.3099999996</v>
      </c>
      <c r="O176" s="147">
        <f>+IF(OR($Q176=Parametres!$G$2,$Q176=Parametres!$G$3),J176,D176)</f>
        <v>0</v>
      </c>
      <c r="P176" s="147">
        <f>+IF(OR($Q176=Parametres!$G$2,$Q176=Parametres!$G$3),K176,E176)</f>
        <v>4854961.3099999996</v>
      </c>
      <c r="Q176" s="146" t="str">
        <f t="shared" ref="Q176:S176" si="176">+F176</f>
        <v>2-Actifs</v>
      </c>
      <c r="R176" s="145" t="str">
        <f t="shared" si="176"/>
        <v>296</v>
      </c>
      <c r="S176" s="146">
        <f t="shared" si="176"/>
        <v>0</v>
      </c>
      <c r="T176" s="150" t="str">
        <f>+VLOOKUP($L176,Data_Validation!$A:$D,1,0)</f>
        <v>296</v>
      </c>
      <c r="U176" s="150" t="str">
        <f>+VLOOKUP($L176,Data_Validation!$A:$D,3,0)</f>
        <v>Bilan</v>
      </c>
      <c r="V176" s="150" t="str">
        <f>+VLOOKUP($L176,Data_Validation!$A:$D,4,0)</f>
        <v>Achalandage</v>
      </c>
      <c r="W176" s="150" t="str">
        <f>+VLOOKUP($L176,Data_Validation!$A:$E,5,0)</f>
        <v>$</v>
      </c>
      <c r="X176" s="150">
        <f>+VLOOKUP($L176,Data_Validation!$A:$F,6,0)</f>
        <v>0</v>
      </c>
    </row>
    <row r="177" spans="1:24" ht="15" customHeight="1">
      <c r="A177" s="141" t="s">
        <v>890</v>
      </c>
      <c r="B177" s="141" t="s">
        <v>891</v>
      </c>
      <c r="C177" s="142">
        <v>-129046.62</v>
      </c>
      <c r="D177" s="142">
        <v>49489.63</v>
      </c>
      <c r="E177" s="142">
        <v>-79556.990000000005</v>
      </c>
      <c r="F177" s="141" t="s">
        <v>892</v>
      </c>
      <c r="G177" s="141" t="s">
        <v>891</v>
      </c>
      <c r="H177" s="143"/>
      <c r="I177" s="151"/>
      <c r="J177" s="151"/>
      <c r="K177" s="151"/>
      <c r="L177" s="145" t="str">
        <f t="shared" si="0"/>
        <v>300</v>
      </c>
      <c r="M177" s="146" t="str">
        <f t="shared" si="1"/>
        <v>COMPTES FOURNISSEURS</v>
      </c>
      <c r="N177" s="147">
        <f>+IF(OR($Q177=Parametres!$G$2,$Q177=Parametres!$G$3),I177,C177)</f>
        <v>-129046.62</v>
      </c>
      <c r="O177" s="147">
        <f>+IF(OR($Q177=Parametres!$G$2,$Q177=Parametres!$G$3),J177,D177)</f>
        <v>49489.63</v>
      </c>
      <c r="P177" s="147">
        <f>+IF(OR($Q177=Parametres!$G$2,$Q177=Parametres!$G$3),K177,E177)</f>
        <v>-79556.990000000005</v>
      </c>
      <c r="Q177" s="146" t="str">
        <f t="shared" ref="Q177:S177" si="177">+F177</f>
        <v>3-Passifs</v>
      </c>
      <c r="R177" s="145" t="str">
        <f t="shared" si="177"/>
        <v>300</v>
      </c>
      <c r="S177" s="146">
        <f t="shared" si="177"/>
        <v>0</v>
      </c>
      <c r="T177" s="150" t="str">
        <f>+VLOOKUP($L177,Data_Validation!$A:$D,1,0)</f>
        <v>300</v>
      </c>
      <c r="U177" s="150" t="str">
        <f>+VLOOKUP($L177,Data_Validation!$A:$D,3,0)</f>
        <v>Bilan</v>
      </c>
      <c r="V177" s="150" t="str">
        <f>+VLOOKUP($L177,Data_Validation!$A:$D,4,0)</f>
        <v>Comptes à Payer Fournisseurs</v>
      </c>
      <c r="W177" s="150" t="str">
        <f>+VLOOKUP($L177,Data_Validation!$A:$E,5,0)</f>
        <v>$</v>
      </c>
      <c r="X177" s="150">
        <f>+VLOOKUP($L177,Data_Validation!$A:$F,6,0)</f>
        <v>0</v>
      </c>
    </row>
    <row r="178" spans="1:24" ht="15" customHeight="1">
      <c r="A178" s="141" t="s">
        <v>894</v>
      </c>
      <c r="B178" s="141" t="s">
        <v>895</v>
      </c>
      <c r="C178" s="142">
        <v>-92916.79</v>
      </c>
      <c r="D178" s="142">
        <v>56281.82</v>
      </c>
      <c r="E178" s="142">
        <v>-36634.97</v>
      </c>
      <c r="F178" s="141" t="s">
        <v>892</v>
      </c>
      <c r="G178" s="141" t="s">
        <v>891</v>
      </c>
      <c r="H178" s="143"/>
      <c r="I178" s="151"/>
      <c r="J178" s="151"/>
      <c r="K178" s="151"/>
      <c r="L178" s="145" t="str">
        <f t="shared" si="0"/>
        <v>300A</v>
      </c>
      <c r="M178" s="146" t="str">
        <f t="shared" si="1"/>
        <v>ECHANGE ENTRE CONCESSIONNAIRE</v>
      </c>
      <c r="N178" s="147">
        <f>+IF(OR($Q178=Parametres!$G$2,$Q178=Parametres!$G$3),I178,C178)</f>
        <v>-92916.79</v>
      </c>
      <c r="O178" s="147">
        <f>+IF(OR($Q178=Parametres!$G$2,$Q178=Parametres!$G$3),J178,D178)</f>
        <v>56281.82</v>
      </c>
      <c r="P178" s="147">
        <f>+IF(OR($Q178=Parametres!$G$2,$Q178=Parametres!$G$3),K178,E178)</f>
        <v>-36634.97</v>
      </c>
      <c r="Q178" s="146" t="str">
        <f t="shared" ref="Q178:S178" si="178">+F178</f>
        <v>3-Passifs</v>
      </c>
      <c r="R178" s="145" t="str">
        <f t="shared" si="178"/>
        <v>300</v>
      </c>
      <c r="S178" s="146">
        <f t="shared" si="178"/>
        <v>0</v>
      </c>
      <c r="T178" s="150" t="str">
        <f>+VLOOKUP($L178,Data_Validation!$A:$D,1,0)</f>
        <v>300A</v>
      </c>
      <c r="U178" s="150" t="str">
        <f>+VLOOKUP($L178,Data_Validation!$A:$D,3,0)</f>
        <v>Bilan</v>
      </c>
      <c r="V178" s="150" t="str">
        <f>+VLOOKUP($L178,Data_Validation!$A:$D,4,0)</f>
        <v>Autres Comptes à Payer</v>
      </c>
      <c r="W178" s="150" t="str">
        <f>+VLOOKUP($L178,Data_Validation!$A:$E,5,0)</f>
        <v>$</v>
      </c>
      <c r="X178" s="150">
        <f>+VLOOKUP($L178,Data_Validation!$A:$F,6,0)</f>
        <v>0</v>
      </c>
    </row>
    <row r="179" spans="1:24" ht="15" customHeight="1">
      <c r="A179" s="141" t="s">
        <v>896</v>
      </c>
      <c r="B179" s="141" t="s">
        <v>897</v>
      </c>
      <c r="C179" s="142">
        <v>-82398.33</v>
      </c>
      <c r="D179" s="142">
        <v>205129.53</v>
      </c>
      <c r="E179" s="142">
        <v>122731.2</v>
      </c>
      <c r="F179" s="141" t="s">
        <v>892</v>
      </c>
      <c r="G179" s="141" t="s">
        <v>891</v>
      </c>
      <c r="H179" s="143"/>
      <c r="I179" s="151"/>
      <c r="J179" s="151"/>
      <c r="K179" s="151"/>
      <c r="L179" s="145" t="str">
        <f t="shared" si="0"/>
        <v>300B</v>
      </c>
      <c r="M179" s="146" t="str">
        <f t="shared" si="1"/>
        <v>ETAT DE COMPTE BMW CANADA</v>
      </c>
      <c r="N179" s="147">
        <f>+IF(OR($Q179=Parametres!$G$2,$Q179=Parametres!$G$3),I179,C179)</f>
        <v>-82398.33</v>
      </c>
      <c r="O179" s="147">
        <f>+IF(OR($Q179=Parametres!$G$2,$Q179=Parametres!$G$3),J179,D179)</f>
        <v>205129.53</v>
      </c>
      <c r="P179" s="147">
        <f>+IF(OR($Q179=Parametres!$G$2,$Q179=Parametres!$G$3),K179,E179)</f>
        <v>122731.2</v>
      </c>
      <c r="Q179" s="146" t="str">
        <f t="shared" ref="Q179:S179" si="179">+F179</f>
        <v>3-Passifs</v>
      </c>
      <c r="R179" s="145" t="str">
        <f t="shared" si="179"/>
        <v>300</v>
      </c>
      <c r="S179" s="146">
        <f t="shared" si="179"/>
        <v>0</v>
      </c>
      <c r="T179" s="150" t="str">
        <f>+VLOOKUP($L179,Data_Validation!$A:$D,1,0)</f>
        <v>300B</v>
      </c>
      <c r="U179" s="150" t="str">
        <f>+VLOOKUP($L179,Data_Validation!$A:$D,3,0)</f>
        <v>Bilan</v>
      </c>
      <c r="V179" s="150" t="str">
        <f>+VLOOKUP($L179,Data_Validation!$A:$D,4,0)</f>
        <v>Autres Comptes à Payer</v>
      </c>
      <c r="W179" s="150" t="str">
        <f>+VLOOKUP($L179,Data_Validation!$A:$E,5,0)</f>
        <v>$</v>
      </c>
      <c r="X179" s="150">
        <f>+VLOOKUP($L179,Data_Validation!$A:$F,6,0)</f>
        <v>0</v>
      </c>
    </row>
    <row r="180" spans="1:24" ht="15" customHeight="1">
      <c r="A180" s="141" t="s">
        <v>995</v>
      </c>
      <c r="B180" s="141" t="s">
        <v>996</v>
      </c>
      <c r="C180" s="142">
        <v>-815.5</v>
      </c>
      <c r="D180" s="142">
        <v>815.5</v>
      </c>
      <c r="E180" s="142">
        <v>0</v>
      </c>
      <c r="F180" s="141" t="s">
        <v>892</v>
      </c>
      <c r="G180" s="141" t="s">
        <v>891</v>
      </c>
      <c r="H180" s="143"/>
      <c r="I180" s="151"/>
      <c r="J180" s="151"/>
      <c r="K180" s="151"/>
      <c r="L180" s="145" t="str">
        <f t="shared" si="0"/>
        <v>300C</v>
      </c>
      <c r="M180" s="146" t="str">
        <f t="shared" si="1"/>
        <v>ASSURANCE REMPLACEMENT A/P</v>
      </c>
      <c r="N180" s="147">
        <f>+IF(OR($Q180=Parametres!$G$2,$Q180=Parametres!$G$3),I180,C180)</f>
        <v>-815.5</v>
      </c>
      <c r="O180" s="147">
        <f>+IF(OR($Q180=Parametres!$G$2,$Q180=Parametres!$G$3),J180,D180)</f>
        <v>815.5</v>
      </c>
      <c r="P180" s="147">
        <f>+IF(OR($Q180=Parametres!$G$2,$Q180=Parametres!$G$3),K180,E180)</f>
        <v>0</v>
      </c>
      <c r="Q180" s="146" t="str">
        <f t="shared" ref="Q180:S180" si="180">+F180</f>
        <v>3-Passifs</v>
      </c>
      <c r="R180" s="145" t="str">
        <f t="shared" si="180"/>
        <v>300</v>
      </c>
      <c r="S180" s="146">
        <f t="shared" si="180"/>
        <v>0</v>
      </c>
      <c r="T180" s="150" t="str">
        <f>+VLOOKUP($L180,Data_Validation!$A:$D,1,0)</f>
        <v>300C</v>
      </c>
      <c r="U180" s="150" t="str">
        <f>+VLOOKUP($L180,Data_Validation!$A:$D,3,0)</f>
        <v>Bilan</v>
      </c>
      <c r="V180" s="150" t="str">
        <f>+VLOOKUP($L180,Data_Validation!$A:$D,4,0)</f>
        <v>Autres Comptes à Payer</v>
      </c>
      <c r="W180" s="150" t="str">
        <f>+VLOOKUP($L180,Data_Validation!$A:$E,5,0)</f>
        <v>$</v>
      </c>
      <c r="X180" s="150">
        <f>+VLOOKUP($L180,Data_Validation!$A:$F,6,0)</f>
        <v>0</v>
      </c>
    </row>
    <row r="181" spans="1:24" ht="15.75" customHeight="1">
      <c r="A181" s="141" t="s">
        <v>1000</v>
      </c>
      <c r="B181" s="141" t="s">
        <v>899</v>
      </c>
      <c r="C181" s="142">
        <v>-20267</v>
      </c>
      <c r="D181" s="142">
        <v>-23889</v>
      </c>
      <c r="E181" s="142">
        <v>-44156</v>
      </c>
      <c r="F181" s="141" t="s">
        <v>892</v>
      </c>
      <c r="G181" s="141" t="s">
        <v>891</v>
      </c>
      <c r="H181" s="143"/>
      <c r="I181" s="151"/>
      <c r="J181" s="151"/>
      <c r="K181" s="151"/>
      <c r="L181" s="145" t="str">
        <f t="shared" si="0"/>
        <v>300D</v>
      </c>
      <c r="M181" s="146" t="str">
        <f t="shared" si="1"/>
        <v>PAYABLE BMW CANADA/FINANCE</v>
      </c>
      <c r="N181" s="147">
        <f>+IF(OR($Q181=Parametres!$G$2,$Q181=Parametres!$G$3),I181,C181)</f>
        <v>-20267</v>
      </c>
      <c r="O181" s="147">
        <f>+IF(OR($Q181=Parametres!$G$2,$Q181=Parametres!$G$3),J181,D181)</f>
        <v>-23889</v>
      </c>
      <c r="P181" s="147">
        <f>+IF(OR($Q181=Parametres!$G$2,$Q181=Parametres!$G$3),K181,E181)</f>
        <v>-44156</v>
      </c>
      <c r="Q181" s="146" t="str">
        <f t="shared" ref="Q181:S181" si="181">+F181</f>
        <v>3-Passifs</v>
      </c>
      <c r="R181" s="145" t="str">
        <f t="shared" si="181"/>
        <v>300</v>
      </c>
      <c r="S181" s="146">
        <f t="shared" si="181"/>
        <v>0</v>
      </c>
      <c r="T181" s="150" t="str">
        <f>+VLOOKUP($L181,Data_Validation!$A:$D,1,0)</f>
        <v>300D</v>
      </c>
      <c r="U181" s="150" t="str">
        <f>+VLOOKUP($L181,Data_Validation!$A:$D,3,0)</f>
        <v>Bilan</v>
      </c>
      <c r="V181" s="150" t="str">
        <f>+VLOOKUP($L181,Data_Validation!$A:$D,4,0)</f>
        <v>Autres Comptes à Payer</v>
      </c>
      <c r="W181" s="150" t="str">
        <f>+VLOOKUP($L181,Data_Validation!$A:$E,5,0)</f>
        <v>$</v>
      </c>
      <c r="X181" s="150">
        <f>+VLOOKUP($L181,Data_Validation!$A:$F,6,0)</f>
        <v>0</v>
      </c>
    </row>
    <row r="182" spans="1:24" ht="15.75" customHeight="1">
      <c r="A182" s="141" t="s">
        <v>1003</v>
      </c>
      <c r="B182" s="141" t="s">
        <v>1004</v>
      </c>
      <c r="C182" s="142">
        <v>-104.85</v>
      </c>
      <c r="D182" s="142">
        <v>104.85</v>
      </c>
      <c r="E182" s="142">
        <v>0</v>
      </c>
      <c r="F182" s="141" t="s">
        <v>892</v>
      </c>
      <c r="G182" s="141" t="s">
        <v>891</v>
      </c>
      <c r="H182" s="143"/>
      <c r="I182" s="151"/>
      <c r="J182" s="151"/>
      <c r="K182" s="151"/>
      <c r="L182" s="145" t="str">
        <f t="shared" si="0"/>
        <v>300E</v>
      </c>
      <c r="M182" s="146" t="str">
        <f t="shared" si="1"/>
        <v>ASS VIE/INV A/P</v>
      </c>
      <c r="N182" s="147">
        <f>+IF(OR($Q182=Parametres!$G$2,$Q182=Parametres!$G$3),I182,C182)</f>
        <v>-104.85</v>
      </c>
      <c r="O182" s="147">
        <f>+IF(OR($Q182=Parametres!$G$2,$Q182=Parametres!$G$3),J182,D182)</f>
        <v>104.85</v>
      </c>
      <c r="P182" s="147">
        <f>+IF(OR($Q182=Parametres!$G$2,$Q182=Parametres!$G$3),K182,E182)</f>
        <v>0</v>
      </c>
      <c r="Q182" s="146" t="str">
        <f t="shared" ref="Q182:S182" si="182">+F182</f>
        <v>3-Passifs</v>
      </c>
      <c r="R182" s="145" t="str">
        <f t="shared" si="182"/>
        <v>300</v>
      </c>
      <c r="S182" s="146">
        <f t="shared" si="182"/>
        <v>0</v>
      </c>
      <c r="T182" s="150" t="str">
        <f>+VLOOKUP($L182,Data_Validation!$A:$D,1,0)</f>
        <v>300E</v>
      </c>
      <c r="U182" s="150" t="str">
        <f>+VLOOKUP($L182,Data_Validation!$A:$D,3,0)</f>
        <v>Bilan</v>
      </c>
      <c r="V182" s="150" t="str">
        <f>+VLOOKUP($L182,Data_Validation!$A:$D,4,0)</f>
        <v>Autres Comptes à Payer</v>
      </c>
      <c r="W182" s="150" t="str">
        <f>+VLOOKUP($L182,Data_Validation!$A:$E,5,0)</f>
        <v>$</v>
      </c>
      <c r="X182" s="150">
        <f>+VLOOKUP($L182,Data_Validation!$A:$F,6,0)</f>
        <v>0</v>
      </c>
    </row>
    <row r="183" spans="1:24" ht="15.75" customHeight="1">
      <c r="A183" s="141" t="s">
        <v>1008</v>
      </c>
      <c r="B183" s="141" t="s">
        <v>1009</v>
      </c>
      <c r="C183" s="142">
        <v>-10700</v>
      </c>
      <c r="D183" s="142">
        <v>10700</v>
      </c>
      <c r="E183" s="142">
        <v>0</v>
      </c>
      <c r="F183" s="141" t="s">
        <v>892</v>
      </c>
      <c r="G183" s="141" t="s">
        <v>902</v>
      </c>
      <c r="H183" s="143"/>
      <c r="I183" s="151"/>
      <c r="J183" s="151"/>
      <c r="K183" s="151"/>
      <c r="L183" s="145" t="str">
        <f t="shared" si="0"/>
        <v>300F</v>
      </c>
      <c r="M183" s="146" t="str">
        <f t="shared" si="1"/>
        <v>RESERVE RENOUVELLEMENT LOCATION</v>
      </c>
      <c r="N183" s="147">
        <f>+IF(OR($Q183=Parametres!$G$2,$Q183=Parametres!$G$3),I183,C183)</f>
        <v>-10700</v>
      </c>
      <c r="O183" s="147">
        <f>+IF(OR($Q183=Parametres!$G$2,$Q183=Parametres!$G$3),J183,D183)</f>
        <v>10700</v>
      </c>
      <c r="P183" s="147">
        <f>+IF(OR($Q183=Parametres!$G$2,$Q183=Parametres!$G$3),K183,E183)</f>
        <v>0</v>
      </c>
      <c r="Q183" s="146" t="str">
        <f t="shared" ref="Q183:S183" si="183">+F183</f>
        <v>3-Passifs</v>
      </c>
      <c r="R183" s="145" t="str">
        <f t="shared" si="183"/>
        <v>301</v>
      </c>
      <c r="S183" s="146">
        <f t="shared" si="183"/>
        <v>0</v>
      </c>
      <c r="T183" s="149" t="str">
        <f>+VLOOKUP($L183,Data_Validation!$A:$D,1,0)</f>
        <v>300F</v>
      </c>
      <c r="U183" s="150" t="str">
        <f>+VLOOKUP($L183,Data_Validation!$A:$D,3,0)</f>
        <v>Bilan</v>
      </c>
      <c r="V183" s="150" t="str">
        <f>+VLOOKUP($L183,Data_Validation!$A:$D,4,0)</f>
        <v>autres courus</v>
      </c>
      <c r="W183" s="150" t="str">
        <f>+VLOOKUP($L183,Data_Validation!$A:$E,5,0)</f>
        <v>$</v>
      </c>
      <c r="X183" s="150">
        <f>+VLOOKUP($L183,Data_Validation!$A:$F,6,0)</f>
        <v>0</v>
      </c>
    </row>
    <row r="184" spans="1:24" ht="15.75" customHeight="1">
      <c r="A184" s="141" t="s">
        <v>900</v>
      </c>
      <c r="B184" s="141" t="s">
        <v>901</v>
      </c>
      <c r="C184" s="142">
        <v>-16597.89</v>
      </c>
      <c r="D184" s="142">
        <v>-500</v>
      </c>
      <c r="E184" s="142">
        <v>-17097.89</v>
      </c>
      <c r="F184" s="141" t="s">
        <v>892</v>
      </c>
      <c r="G184" s="141" t="s">
        <v>902</v>
      </c>
      <c r="H184" s="143"/>
      <c r="I184" s="151"/>
      <c r="J184" s="151"/>
      <c r="K184" s="151"/>
      <c r="L184" s="145" t="str">
        <f t="shared" si="0"/>
        <v>300H</v>
      </c>
      <c r="M184" s="146" t="str">
        <f t="shared" si="1"/>
        <v>RESERVE GARANTIE LEGALE USAGE</v>
      </c>
      <c r="N184" s="147">
        <f>+IF(OR($Q184=Parametres!$G$2,$Q184=Parametres!$G$3),I184,C184)</f>
        <v>-16597.89</v>
      </c>
      <c r="O184" s="147">
        <f>+IF(OR($Q184=Parametres!$G$2,$Q184=Parametres!$G$3),J184,D184)</f>
        <v>-500</v>
      </c>
      <c r="P184" s="147">
        <f>+IF(OR($Q184=Parametres!$G$2,$Q184=Parametres!$G$3),K184,E184)</f>
        <v>-17097.89</v>
      </c>
      <c r="Q184" s="146" t="str">
        <f t="shared" ref="Q184:S184" si="184">+F184</f>
        <v>3-Passifs</v>
      </c>
      <c r="R184" s="145" t="str">
        <f t="shared" si="184"/>
        <v>301</v>
      </c>
      <c r="S184" s="146">
        <f t="shared" si="184"/>
        <v>0</v>
      </c>
      <c r="T184" s="150" t="str">
        <f>+VLOOKUP($L184,Data_Validation!$A:$D,1,0)</f>
        <v>300H</v>
      </c>
      <c r="U184" s="150" t="str">
        <f>+VLOOKUP($L184,Data_Validation!$A:$D,3,0)</f>
        <v>Bilan</v>
      </c>
      <c r="V184" s="150" t="str">
        <f>+VLOOKUP($L184,Data_Validation!$A:$D,4,0)</f>
        <v>autres courus</v>
      </c>
      <c r="W184" s="150" t="str">
        <f>+VLOOKUP($L184,Data_Validation!$A:$E,5,0)</f>
        <v>$</v>
      </c>
      <c r="X184" s="150">
        <f>+VLOOKUP($L184,Data_Validation!$A:$F,6,0)</f>
        <v>0</v>
      </c>
    </row>
    <row r="185" spans="1:24" ht="15.75" customHeight="1">
      <c r="A185" s="141" t="s">
        <v>898</v>
      </c>
      <c r="B185" s="141" t="s">
        <v>906</v>
      </c>
      <c r="C185" s="142">
        <v>-10335.450000000001</v>
      </c>
      <c r="D185" s="142">
        <v>2990.45</v>
      </c>
      <c r="E185" s="142">
        <v>-7345</v>
      </c>
      <c r="F185" s="141" t="s">
        <v>892</v>
      </c>
      <c r="G185" s="141" t="s">
        <v>891</v>
      </c>
      <c r="H185" s="143"/>
      <c r="I185" s="143"/>
      <c r="J185" s="143"/>
      <c r="K185" s="143"/>
      <c r="L185" s="145" t="str">
        <f t="shared" si="0"/>
        <v>300I</v>
      </c>
      <c r="M185" s="146" t="str">
        <f t="shared" si="1"/>
        <v>PROTECTION BMW A/P</v>
      </c>
      <c r="N185" s="147">
        <f>+IF(OR($Q185=Parametres!$G$2,$Q185=Parametres!$G$3),I185,C185)</f>
        <v>-10335.450000000001</v>
      </c>
      <c r="O185" s="147">
        <f>+IF(OR($Q185=Parametres!$G$2,$Q185=Parametres!$G$3),J185,D185)</f>
        <v>2990.45</v>
      </c>
      <c r="P185" s="147">
        <f>+IF(OR($Q185=Parametres!$G$2,$Q185=Parametres!$G$3),K185,E185)</f>
        <v>-7345</v>
      </c>
      <c r="Q185" s="146" t="str">
        <f t="shared" ref="Q185:S185" si="185">+F185</f>
        <v>3-Passifs</v>
      </c>
      <c r="R185" s="145" t="str">
        <f t="shared" si="185"/>
        <v>300</v>
      </c>
      <c r="S185" s="146">
        <f t="shared" si="185"/>
        <v>0</v>
      </c>
      <c r="T185" s="150" t="str">
        <f>+VLOOKUP($L185,Data_Validation!$A:$D,1,0)</f>
        <v>300I</v>
      </c>
      <c r="U185" s="150" t="str">
        <f>+VLOOKUP($L185,Data_Validation!$A:$D,3,0)</f>
        <v>Bilan</v>
      </c>
      <c r="V185" s="150" t="str">
        <f>+VLOOKUP($L185,Data_Validation!$A:$D,4,0)</f>
        <v>Autres Comptes à Payer</v>
      </c>
      <c r="W185" s="150" t="str">
        <f>+VLOOKUP($L185,Data_Validation!$A:$E,5,0)</f>
        <v>$</v>
      </c>
      <c r="X185" s="150">
        <f>+VLOOKUP($L185,Data_Validation!$A:$F,6,0)</f>
        <v>0</v>
      </c>
    </row>
    <row r="186" spans="1:24" ht="15.75" customHeight="1">
      <c r="A186" s="141" t="s">
        <v>1017</v>
      </c>
      <c r="B186" s="141" t="s">
        <v>1018</v>
      </c>
      <c r="C186" s="142">
        <v>-83547.539999999994</v>
      </c>
      <c r="D186" s="142">
        <v>13988.14</v>
      </c>
      <c r="E186" s="142">
        <v>-69559.399999999994</v>
      </c>
      <c r="F186" s="141" t="s">
        <v>892</v>
      </c>
      <c r="G186" s="141" t="s">
        <v>891</v>
      </c>
      <c r="H186" s="143"/>
      <c r="I186" s="151"/>
      <c r="J186" s="151"/>
      <c r="K186" s="151"/>
      <c r="L186" s="145" t="str">
        <f t="shared" si="0"/>
        <v>300O</v>
      </c>
      <c r="M186" s="146" t="str">
        <f t="shared" si="1"/>
        <v>A/P INTERCO FOURNISSEURS</v>
      </c>
      <c r="N186" s="147">
        <f>+IF(OR($Q186=Parametres!$G$2,$Q186=Parametres!$G$3),I186,C186)</f>
        <v>-83547.539999999994</v>
      </c>
      <c r="O186" s="147">
        <f>+IF(OR($Q186=Parametres!$G$2,$Q186=Parametres!$G$3),J186,D186)</f>
        <v>13988.14</v>
      </c>
      <c r="P186" s="147">
        <f>+IF(OR($Q186=Parametres!$G$2,$Q186=Parametres!$G$3),K186,E186)</f>
        <v>-69559.399999999994</v>
      </c>
      <c r="Q186" s="146" t="str">
        <f t="shared" ref="Q186:S186" si="186">+F186</f>
        <v>3-Passifs</v>
      </c>
      <c r="R186" s="145" t="str">
        <f t="shared" si="186"/>
        <v>300</v>
      </c>
      <c r="S186" s="146">
        <f t="shared" si="186"/>
        <v>0</v>
      </c>
      <c r="T186" s="150" t="str">
        <f>+VLOOKUP($L186,Data_Validation!$A:$D,1,0)</f>
        <v>300O</v>
      </c>
      <c r="U186" s="150" t="str">
        <f>+VLOOKUP($L186,Data_Validation!$A:$D,3,0)</f>
        <v>Bilan</v>
      </c>
      <c r="V186" s="150" t="str">
        <f>+VLOOKUP($L186,Data_Validation!$A:$D,4,0)</f>
        <v>Payables Intercos</v>
      </c>
      <c r="W186" s="150" t="str">
        <f>+VLOOKUP($L186,Data_Validation!$A:$E,5,0)</f>
        <v>$</v>
      </c>
      <c r="X186" s="150">
        <f>+VLOOKUP($L186,Data_Validation!$A:$F,6,0)</f>
        <v>0</v>
      </c>
    </row>
    <row r="187" spans="1:24" ht="15" customHeight="1">
      <c r="A187" s="141" t="s">
        <v>1021</v>
      </c>
      <c r="B187" s="141" t="s">
        <v>1022</v>
      </c>
      <c r="C187" s="142">
        <v>-277.20999999999998</v>
      </c>
      <c r="D187" s="142">
        <v>-183.5</v>
      </c>
      <c r="E187" s="142">
        <v>-460.71</v>
      </c>
      <c r="F187" s="141" t="s">
        <v>892</v>
      </c>
      <c r="G187" s="141" t="s">
        <v>891</v>
      </c>
      <c r="H187" s="141"/>
      <c r="I187" s="182"/>
      <c r="J187" s="182"/>
      <c r="K187" s="182"/>
      <c r="L187" s="145" t="str">
        <f t="shared" si="0"/>
        <v>300S</v>
      </c>
      <c r="M187" s="146" t="str">
        <f t="shared" si="1"/>
        <v>RESERVE FRAIS SQ</v>
      </c>
      <c r="N187" s="147">
        <f>+IF(OR($Q187=Parametres!$G$2,$Q187=Parametres!$G$3),I187,C187)</f>
        <v>-277.20999999999998</v>
      </c>
      <c r="O187" s="147">
        <f>+IF(OR($Q187=Parametres!$G$2,$Q187=Parametres!$G$3),J187,D187)</f>
        <v>-183.5</v>
      </c>
      <c r="P187" s="147">
        <f>+IF(OR($Q187=Parametres!$G$2,$Q187=Parametres!$G$3),K187,E187)</f>
        <v>-460.71</v>
      </c>
      <c r="Q187" s="146" t="str">
        <f t="shared" ref="Q187:S187" si="187">+F187</f>
        <v>3-Passifs</v>
      </c>
      <c r="R187" s="145" t="str">
        <f t="shared" si="187"/>
        <v>300</v>
      </c>
      <c r="S187" s="146">
        <f t="shared" si="187"/>
        <v>0</v>
      </c>
      <c r="T187" s="150" t="str">
        <f>+VLOOKUP($L187,Data_Validation!$A:$D,1,0)</f>
        <v>300S</v>
      </c>
      <c r="U187" s="150" t="str">
        <f>+VLOOKUP($L187,Data_Validation!$A:$D,3,0)</f>
        <v>Bilan</v>
      </c>
      <c r="V187" s="150" t="str">
        <f>+VLOOKUP($L187,Data_Validation!$A:$D,4,0)</f>
        <v>Autres Courus</v>
      </c>
      <c r="W187" s="150">
        <f>+VLOOKUP($L187,Data_Validation!$A:$E,5,0)</f>
        <v>0</v>
      </c>
      <c r="X187" s="150">
        <f>+VLOOKUP($L187,Data_Validation!$A:$F,6,0)</f>
        <v>0</v>
      </c>
    </row>
    <row r="188" spans="1:24" ht="15" customHeight="1">
      <c r="A188" s="141" t="s">
        <v>1027</v>
      </c>
      <c r="B188" s="141" t="s">
        <v>1028</v>
      </c>
      <c r="C188" s="142">
        <v>0</v>
      </c>
      <c r="D188" s="142">
        <v>-3518.01</v>
      </c>
      <c r="E188" s="142">
        <v>-3518.01</v>
      </c>
      <c r="F188" s="141" t="s">
        <v>892</v>
      </c>
      <c r="G188" s="141" t="s">
        <v>902</v>
      </c>
      <c r="H188" s="141"/>
      <c r="I188" s="182"/>
      <c r="J188" s="182"/>
      <c r="K188" s="182"/>
      <c r="L188" s="145" t="str">
        <f t="shared" si="0"/>
        <v>301A</v>
      </c>
      <c r="M188" s="146" t="str">
        <f t="shared" si="1"/>
        <v>FRAIS TPV A PAYER</v>
      </c>
      <c r="N188" s="147">
        <f>+IF(OR($Q188=Parametres!$G$2,$Q188=Parametres!$G$3),I188,C188)</f>
        <v>0</v>
      </c>
      <c r="O188" s="147">
        <f>+IF(OR($Q188=Parametres!$G$2,$Q188=Parametres!$G$3),J188,D188)</f>
        <v>-3518.01</v>
      </c>
      <c r="P188" s="147">
        <f>+IF(OR($Q188=Parametres!$G$2,$Q188=Parametres!$G$3),K188,E188)</f>
        <v>-3518.01</v>
      </c>
      <c r="Q188" s="146" t="str">
        <f t="shared" ref="Q188:S188" si="188">+F188</f>
        <v>3-Passifs</v>
      </c>
      <c r="R188" s="145" t="str">
        <f t="shared" si="188"/>
        <v>301</v>
      </c>
      <c r="S188" s="146">
        <f t="shared" si="188"/>
        <v>0</v>
      </c>
      <c r="T188" s="169" t="str">
        <f>+VLOOKUP($L188,Data_Validation!$A:$D,1,0)</f>
        <v>301A</v>
      </c>
      <c r="U188" s="150" t="str">
        <f>+VLOOKUP($L188,Data_Validation!$A:$D,3,0)</f>
        <v>Bilan</v>
      </c>
      <c r="V188" s="150" t="str">
        <f>+VLOOKUP($L188,Data_Validation!$A:$D,4,0)</f>
        <v>Comptes à Payer Fournisseurs</v>
      </c>
      <c r="W188" s="150" t="str">
        <f>+VLOOKUP($L188,Data_Validation!$A:$E,5,0)</f>
        <v>$</v>
      </c>
      <c r="X188" s="150">
        <f>+VLOOKUP($L188,Data_Validation!$A:$F,6,0)</f>
        <v>0</v>
      </c>
    </row>
    <row r="189" spans="1:24" ht="15" customHeight="1">
      <c r="A189" s="141" t="s">
        <v>1035</v>
      </c>
      <c r="B189" s="141" t="s">
        <v>1036</v>
      </c>
      <c r="C189" s="142">
        <v>0</v>
      </c>
      <c r="D189" s="142">
        <v>-12212</v>
      </c>
      <c r="E189" s="142">
        <v>-12212</v>
      </c>
      <c r="F189" s="141" t="s">
        <v>892</v>
      </c>
      <c r="G189" s="141" t="s">
        <v>902</v>
      </c>
      <c r="H189" s="143"/>
      <c r="I189" s="143"/>
      <c r="J189" s="143"/>
      <c r="K189" s="143"/>
      <c r="L189" s="145" t="str">
        <f t="shared" si="0"/>
        <v>301B</v>
      </c>
      <c r="M189" s="146" t="str">
        <f t="shared" si="1"/>
        <v>INTERET DE GROS A PAYER</v>
      </c>
      <c r="N189" s="147">
        <f>+IF(OR($Q189=Parametres!$G$2,$Q189=Parametres!$G$3),I189,C189)</f>
        <v>0</v>
      </c>
      <c r="O189" s="147">
        <f>+IF(OR($Q189=Parametres!$G$2,$Q189=Parametres!$G$3),J189,D189)</f>
        <v>-12212</v>
      </c>
      <c r="P189" s="147">
        <f>+IF(OR($Q189=Parametres!$G$2,$Q189=Parametres!$G$3),K189,E189)</f>
        <v>-12212</v>
      </c>
      <c r="Q189" s="146" t="str">
        <f t="shared" ref="Q189:S189" si="189">+F189</f>
        <v>3-Passifs</v>
      </c>
      <c r="R189" s="145" t="str">
        <f t="shared" si="189"/>
        <v>301</v>
      </c>
      <c r="S189" s="146">
        <f t="shared" si="189"/>
        <v>0</v>
      </c>
      <c r="T189" s="150" t="str">
        <f>+VLOOKUP($L189,Data_Validation!$A:$D,1,0)</f>
        <v>301B</v>
      </c>
      <c r="U189" s="150" t="str">
        <f>+VLOOKUP($L189,Data_Validation!$A:$D,3,0)</f>
        <v>Bilan</v>
      </c>
      <c r="V189" s="150" t="str">
        <f>+VLOOKUP($L189,Data_Validation!$A:$D,4,0)</f>
        <v>Comptes à Payer Fournisseurs</v>
      </c>
      <c r="W189" s="150" t="str">
        <f>+VLOOKUP($L189,Data_Validation!$A:$E,5,0)</f>
        <v>$</v>
      </c>
      <c r="X189" s="150">
        <f>+VLOOKUP($L189,Data_Validation!$A:$F,6,0)</f>
        <v>0</v>
      </c>
    </row>
    <row r="190" spans="1:24" ht="15" customHeight="1">
      <c r="A190" s="141" t="s">
        <v>911</v>
      </c>
      <c r="B190" s="141" t="s">
        <v>912</v>
      </c>
      <c r="C190" s="142">
        <v>-222500</v>
      </c>
      <c r="D190" s="142">
        <v>-36845</v>
      </c>
      <c r="E190" s="142">
        <v>-259345</v>
      </c>
      <c r="F190" s="141" t="s">
        <v>892</v>
      </c>
      <c r="G190" s="141" t="s">
        <v>912</v>
      </c>
      <c r="H190" s="143"/>
      <c r="I190" s="151"/>
      <c r="J190" s="151"/>
      <c r="K190" s="151"/>
      <c r="L190" s="145" t="str">
        <f t="shared" si="0"/>
        <v>303</v>
      </c>
      <c r="M190" s="146" t="str">
        <f t="shared" si="1"/>
        <v>DEPOTS DE CLIENTS</v>
      </c>
      <c r="N190" s="147">
        <f>+IF(OR($Q190=Parametres!$G$2,$Q190=Parametres!$G$3),I190,C190)</f>
        <v>-222500</v>
      </c>
      <c r="O190" s="147">
        <f>+IF(OR($Q190=Parametres!$G$2,$Q190=Parametres!$G$3),J190,D190)</f>
        <v>-36845</v>
      </c>
      <c r="P190" s="147">
        <f>+IF(OR($Q190=Parametres!$G$2,$Q190=Parametres!$G$3),K190,E190)</f>
        <v>-259345</v>
      </c>
      <c r="Q190" s="146" t="str">
        <f t="shared" ref="Q190:S190" si="190">+F190</f>
        <v>3-Passifs</v>
      </c>
      <c r="R190" s="145" t="str">
        <f t="shared" si="190"/>
        <v>303</v>
      </c>
      <c r="S190" s="146">
        <f t="shared" si="190"/>
        <v>0</v>
      </c>
      <c r="T190" s="149" t="str">
        <f>+VLOOKUP($L190,Data_Validation!$A:$D,1,0)</f>
        <v>303</v>
      </c>
      <c r="U190" s="150" t="str">
        <f>+VLOOKUP($L190,Data_Validation!$A:$D,3,0)</f>
        <v>Bilan</v>
      </c>
      <c r="V190" s="150" t="str">
        <f>+VLOOKUP($L190,Data_Validation!$A:$D,4,0)</f>
        <v>Dépôts de Client</v>
      </c>
      <c r="W190" s="150" t="str">
        <f>+VLOOKUP($L190,Data_Validation!$A:$E,5,0)</f>
        <v>$</v>
      </c>
      <c r="X190" s="150">
        <f>+VLOOKUP($L190,Data_Validation!$A:$F,6,0)</f>
        <v>0</v>
      </c>
    </row>
    <row r="191" spans="1:24" ht="15" customHeight="1">
      <c r="A191" s="141" t="s">
        <v>913</v>
      </c>
      <c r="B191" s="141" t="s">
        <v>914</v>
      </c>
      <c r="C191" s="142">
        <v>-3863455.09</v>
      </c>
      <c r="D191" s="142">
        <v>513445.33</v>
      </c>
      <c r="E191" s="142">
        <v>-3350009.76</v>
      </c>
      <c r="F191" s="141" t="s">
        <v>892</v>
      </c>
      <c r="G191" s="141" t="s">
        <v>914</v>
      </c>
      <c r="H191" s="143"/>
      <c r="I191" s="143"/>
      <c r="J191" s="143"/>
      <c r="K191" s="143"/>
      <c r="L191" s="145" t="str">
        <f t="shared" si="0"/>
        <v>310</v>
      </c>
      <c r="M191" s="146" t="str">
        <f t="shared" si="1"/>
        <v>FINANCEMENT VEHICULES NEUFS</v>
      </c>
      <c r="N191" s="147">
        <f>+IF(OR($Q191=Parametres!$G$2,$Q191=Parametres!$G$3),I191,C191)</f>
        <v>-3863455.09</v>
      </c>
      <c r="O191" s="147">
        <f>+IF(OR($Q191=Parametres!$G$2,$Q191=Parametres!$G$3),J191,D191)</f>
        <v>513445.33</v>
      </c>
      <c r="P191" s="147">
        <f>+IF(OR($Q191=Parametres!$G$2,$Q191=Parametres!$G$3),K191,E191)</f>
        <v>-3350009.76</v>
      </c>
      <c r="Q191" s="146" t="str">
        <f t="shared" ref="Q191:S191" si="191">+F191</f>
        <v>3-Passifs</v>
      </c>
      <c r="R191" s="145" t="str">
        <f t="shared" si="191"/>
        <v>310</v>
      </c>
      <c r="S191" s="146">
        <f t="shared" si="191"/>
        <v>0</v>
      </c>
      <c r="T191" s="150" t="str">
        <f>+VLOOKUP($L191,Data_Validation!$A:$D,1,0)</f>
        <v>310</v>
      </c>
      <c r="U191" s="150" t="str">
        <f>+VLOOKUP($L191,Data_Validation!$A:$D,3,0)</f>
        <v>Bilan</v>
      </c>
      <c r="V191" s="150" t="str">
        <f>+VLOOKUP($L191,Data_Validation!$A:$D,4,0)</f>
        <v>Effet à Payer Véhicules Neufs</v>
      </c>
      <c r="W191" s="150" t="str">
        <f>+VLOOKUP($L191,Data_Validation!$A:$E,5,0)</f>
        <v>$</v>
      </c>
      <c r="X191" s="150">
        <f>+VLOOKUP($L191,Data_Validation!$A:$F,6,0)</f>
        <v>0</v>
      </c>
    </row>
    <row r="192" spans="1:24" ht="15" customHeight="1">
      <c r="A192" s="141" t="s">
        <v>915</v>
      </c>
      <c r="B192" s="141" t="s">
        <v>916</v>
      </c>
      <c r="C192" s="142">
        <v>-1705344.31</v>
      </c>
      <c r="D192" s="142">
        <v>-19238.939999999999</v>
      </c>
      <c r="E192" s="142">
        <v>-1724583.25</v>
      </c>
      <c r="F192" s="141" t="s">
        <v>892</v>
      </c>
      <c r="G192" s="141" t="s">
        <v>916</v>
      </c>
      <c r="H192" s="141"/>
      <c r="I192" s="143"/>
      <c r="J192" s="143"/>
      <c r="K192" s="143"/>
      <c r="L192" s="145" t="str">
        <f t="shared" si="0"/>
        <v>311</v>
      </c>
      <c r="M192" s="146" t="str">
        <f t="shared" si="1"/>
        <v>FINANCEMENT VEHICULES USAGES</v>
      </c>
      <c r="N192" s="147">
        <f>+IF(OR($Q192=Parametres!$G$2,$Q192=Parametres!$G$3),I192,C192)</f>
        <v>-1705344.31</v>
      </c>
      <c r="O192" s="147">
        <f>+IF(OR($Q192=Parametres!$G$2,$Q192=Parametres!$G$3),J192,D192)</f>
        <v>-19238.939999999999</v>
      </c>
      <c r="P192" s="147">
        <f>+IF(OR($Q192=Parametres!$G$2,$Q192=Parametres!$G$3),K192,E192)</f>
        <v>-1724583.25</v>
      </c>
      <c r="Q192" s="146" t="str">
        <f t="shared" ref="Q192:S192" si="192">+F192</f>
        <v>3-Passifs</v>
      </c>
      <c r="R192" s="145" t="str">
        <f t="shared" si="192"/>
        <v>311</v>
      </c>
      <c r="S192" s="146">
        <f t="shared" si="192"/>
        <v>0</v>
      </c>
      <c r="T192" s="150" t="str">
        <f>+VLOOKUP($L192,Data_Validation!$A:$D,1,0)</f>
        <v>311</v>
      </c>
      <c r="U192" s="150" t="str">
        <f>+VLOOKUP($L192,Data_Validation!$A:$D,3,0)</f>
        <v>Bilan</v>
      </c>
      <c r="V192" s="150" t="str">
        <f>+VLOOKUP($L192,Data_Validation!$A:$D,4,0)</f>
        <v>Effet à Payer Véhicules Usagés</v>
      </c>
      <c r="W192" s="150" t="str">
        <f>+VLOOKUP($L192,Data_Validation!$A:$E,5,0)</f>
        <v>$</v>
      </c>
      <c r="X192" s="150">
        <f>+VLOOKUP($L192,Data_Validation!$A:$F,6,0)</f>
        <v>0</v>
      </c>
    </row>
    <row r="193" spans="1:24" ht="15" customHeight="1">
      <c r="A193" s="141" t="s">
        <v>1058</v>
      </c>
      <c r="B193" s="141" t="s">
        <v>1059</v>
      </c>
      <c r="C193" s="142">
        <v>-28389.96</v>
      </c>
      <c r="D193" s="142">
        <v>4764.25</v>
      </c>
      <c r="E193" s="142">
        <v>-23625.71</v>
      </c>
      <c r="F193" s="141" t="s">
        <v>892</v>
      </c>
      <c r="G193" s="141" t="s">
        <v>1059</v>
      </c>
      <c r="H193" s="141"/>
      <c r="I193" s="151"/>
      <c r="J193" s="151"/>
      <c r="K193" s="151"/>
      <c r="L193" s="145" t="str">
        <f t="shared" si="0"/>
        <v>316</v>
      </c>
      <c r="M193" s="146" t="str">
        <f t="shared" si="1"/>
        <v>PORTION COURT TERME DETTE LONG TERME</v>
      </c>
      <c r="N193" s="147">
        <f>+IF(OR($Q193=Parametres!$G$2,$Q193=Parametres!$G$3),I193,C193)</f>
        <v>-28389.96</v>
      </c>
      <c r="O193" s="147">
        <f>+IF(OR($Q193=Parametres!$G$2,$Q193=Parametres!$G$3),J193,D193)</f>
        <v>4764.25</v>
      </c>
      <c r="P193" s="147">
        <f>+IF(OR($Q193=Parametres!$G$2,$Q193=Parametres!$G$3),K193,E193)</f>
        <v>-23625.71</v>
      </c>
      <c r="Q193" s="146" t="str">
        <f t="shared" ref="Q193:S193" si="193">+F193</f>
        <v>3-Passifs</v>
      </c>
      <c r="R193" s="145" t="str">
        <f t="shared" si="193"/>
        <v>316</v>
      </c>
      <c r="S193" s="146">
        <f t="shared" si="193"/>
        <v>0</v>
      </c>
      <c r="T193" s="150" t="str">
        <f>+VLOOKUP($L193,Data_Validation!$A:$D,1,0)</f>
        <v>316</v>
      </c>
      <c r="U193" s="150" t="str">
        <f>+VLOOKUP($L193,Data_Validation!$A:$D,3,0)</f>
        <v>Bilan</v>
      </c>
      <c r="V193" s="150" t="str">
        <f>+VLOOKUP($L193,Data_Validation!$A:$D,4,0)</f>
        <v>Portion Court Terme de la Dette Long Terme</v>
      </c>
      <c r="W193" s="150" t="str">
        <f>+VLOOKUP($L193,Data_Validation!$A:$E,5,0)</f>
        <v>$</v>
      </c>
      <c r="X193" s="150">
        <f>+VLOOKUP($L193,Data_Validation!$A:$F,6,0)</f>
        <v>0</v>
      </c>
    </row>
    <row r="194" spans="1:24" ht="15.75" customHeight="1">
      <c r="A194" s="141" t="s">
        <v>919</v>
      </c>
      <c r="B194" s="141" t="s">
        <v>920</v>
      </c>
      <c r="C194" s="142">
        <v>-85315.49</v>
      </c>
      <c r="D194" s="142">
        <v>50689.61</v>
      </c>
      <c r="E194" s="142">
        <v>-34625.879999999997</v>
      </c>
      <c r="F194" s="141" t="s">
        <v>892</v>
      </c>
      <c r="G194" s="141" t="s">
        <v>920</v>
      </c>
      <c r="H194" s="143"/>
      <c r="I194" s="151"/>
      <c r="J194" s="151"/>
      <c r="K194" s="151"/>
      <c r="L194" s="145" t="str">
        <f t="shared" si="0"/>
        <v>321</v>
      </c>
      <c r="M194" s="146" t="str">
        <f t="shared" si="1"/>
        <v>SALAIRES A PAYER</v>
      </c>
      <c r="N194" s="147">
        <f>+IF(OR($Q194=Parametres!$G$2,$Q194=Parametres!$G$3),I194,C194)</f>
        <v>-85315.49</v>
      </c>
      <c r="O194" s="147">
        <f>+IF(OR($Q194=Parametres!$G$2,$Q194=Parametres!$G$3),J194,D194)</f>
        <v>50689.61</v>
      </c>
      <c r="P194" s="147">
        <f>+IF(OR($Q194=Parametres!$G$2,$Q194=Parametres!$G$3),K194,E194)</f>
        <v>-34625.879999999997</v>
      </c>
      <c r="Q194" s="146" t="str">
        <f t="shared" ref="Q194:S194" si="194">+F194</f>
        <v>3-Passifs</v>
      </c>
      <c r="R194" s="145" t="str">
        <f t="shared" si="194"/>
        <v>321</v>
      </c>
      <c r="S194" s="146">
        <f t="shared" si="194"/>
        <v>0</v>
      </c>
      <c r="T194" s="165" t="str">
        <f>+VLOOKUP($L194,Data_Validation!$A:$D,1,0)</f>
        <v>321</v>
      </c>
      <c r="U194" s="150" t="str">
        <f>+VLOOKUP($L194,Data_Validation!$A:$D,3,0)</f>
        <v>Bilan</v>
      </c>
      <c r="V194" s="150" t="str">
        <f>+VLOOKUP($L194,Data_Validation!$A:$D,4,0)</f>
        <v>Salaires à Payer</v>
      </c>
      <c r="W194" s="150" t="str">
        <f>+VLOOKUP($L194,Data_Validation!$A:$E,5,0)</f>
        <v>$</v>
      </c>
      <c r="X194" s="150">
        <f>+VLOOKUP($L194,Data_Validation!$A:$F,6,0)</f>
        <v>0</v>
      </c>
    </row>
    <row r="195" spans="1:24" ht="15" customHeight="1">
      <c r="A195" s="141" t="s">
        <v>921</v>
      </c>
      <c r="B195" s="141" t="s">
        <v>922</v>
      </c>
      <c r="C195" s="142">
        <v>-111722.98</v>
      </c>
      <c r="D195" s="142">
        <v>-4584.59</v>
      </c>
      <c r="E195" s="142">
        <v>-116307.57</v>
      </c>
      <c r="F195" s="141" t="s">
        <v>892</v>
      </c>
      <c r="G195" s="141" t="s">
        <v>922</v>
      </c>
      <c r="H195" s="143"/>
      <c r="I195" s="151"/>
      <c r="J195" s="151"/>
      <c r="K195" s="151"/>
      <c r="L195" s="145" t="str">
        <f t="shared" si="0"/>
        <v>321A</v>
      </c>
      <c r="M195" s="146" t="str">
        <f t="shared" si="1"/>
        <v>VACANCES PAYEES</v>
      </c>
      <c r="N195" s="147">
        <f>+IF(OR($Q195=Parametres!$G$2,$Q195=Parametres!$G$3),I195,C195)</f>
        <v>-111722.98</v>
      </c>
      <c r="O195" s="147">
        <f>+IF(OR($Q195=Parametres!$G$2,$Q195=Parametres!$G$3),J195,D195)</f>
        <v>-4584.59</v>
      </c>
      <c r="P195" s="147">
        <f>+IF(OR($Q195=Parametres!$G$2,$Q195=Parametres!$G$3),K195,E195)</f>
        <v>-116307.57</v>
      </c>
      <c r="Q195" s="146" t="str">
        <f t="shared" ref="Q195:S195" si="195">+F195</f>
        <v>3-Passifs</v>
      </c>
      <c r="R195" s="145" t="str">
        <f t="shared" si="195"/>
        <v>321A</v>
      </c>
      <c r="S195" s="146">
        <f t="shared" si="195"/>
        <v>0</v>
      </c>
      <c r="T195" s="149" t="str">
        <f>+VLOOKUP($L195,Data_Validation!$A:$D,1,0)</f>
        <v>321A</v>
      </c>
      <c r="U195" s="150" t="str">
        <f>+VLOOKUP($L195,Data_Validation!$A:$D,3,0)</f>
        <v>Bilan</v>
      </c>
      <c r="V195" s="150" t="str">
        <f>+VLOOKUP($L195,Data_Validation!$A:$D,4,0)</f>
        <v>Salaires à Payer</v>
      </c>
      <c r="W195" s="150" t="str">
        <f>+VLOOKUP($L195,Data_Validation!$A:$E,5,0)</f>
        <v>$</v>
      </c>
      <c r="X195" s="150">
        <f>+VLOOKUP($L195,Data_Validation!$A:$F,6,0)</f>
        <v>0</v>
      </c>
    </row>
    <row r="196" spans="1:24" ht="15" customHeight="1">
      <c r="A196" s="141" t="s">
        <v>923</v>
      </c>
      <c r="B196" s="141" t="s">
        <v>924</v>
      </c>
      <c r="C196" s="142">
        <v>-18132.14</v>
      </c>
      <c r="D196" s="142">
        <v>13685.69</v>
      </c>
      <c r="E196" s="142">
        <v>-4446.45</v>
      </c>
      <c r="F196" s="141" t="s">
        <v>892</v>
      </c>
      <c r="G196" s="141" t="s">
        <v>922</v>
      </c>
      <c r="H196" s="143"/>
      <c r="I196" s="151"/>
      <c r="J196" s="151"/>
      <c r="K196" s="151"/>
      <c r="L196" s="145" t="str">
        <f t="shared" si="0"/>
        <v>321B</v>
      </c>
      <c r="M196" s="146" t="str">
        <f t="shared" si="1"/>
        <v>COMMISSIONS A PAYER</v>
      </c>
      <c r="N196" s="147">
        <f>+IF(OR($Q196=Parametres!$G$2,$Q196=Parametres!$G$3),I196,C196)</f>
        <v>-18132.14</v>
      </c>
      <c r="O196" s="147">
        <f>+IF(OR($Q196=Parametres!$G$2,$Q196=Parametres!$G$3),J196,D196)</f>
        <v>13685.69</v>
      </c>
      <c r="P196" s="147">
        <f>+IF(OR($Q196=Parametres!$G$2,$Q196=Parametres!$G$3),K196,E196)</f>
        <v>-4446.45</v>
      </c>
      <c r="Q196" s="146" t="str">
        <f t="shared" ref="Q196:S196" si="196">+F196</f>
        <v>3-Passifs</v>
      </c>
      <c r="R196" s="145" t="str">
        <f t="shared" si="196"/>
        <v>321A</v>
      </c>
      <c r="S196" s="146">
        <f t="shared" si="196"/>
        <v>0</v>
      </c>
      <c r="T196" s="149" t="str">
        <f>+VLOOKUP($L196,Data_Validation!$A:$D,1,0)</f>
        <v>321B</v>
      </c>
      <c r="U196" s="150" t="str">
        <f>+VLOOKUP($L196,Data_Validation!$A:$D,3,0)</f>
        <v>Bilan</v>
      </c>
      <c r="V196" s="150" t="str">
        <f>+VLOOKUP($L196,Data_Validation!$A:$D,4,0)</f>
        <v>Salaires à Payer</v>
      </c>
      <c r="W196" s="150" t="str">
        <f>+VLOOKUP($L196,Data_Validation!$A:$E,5,0)</f>
        <v>$</v>
      </c>
      <c r="X196" s="150">
        <f>+VLOOKUP($L196,Data_Validation!$A:$F,6,0)</f>
        <v>0</v>
      </c>
    </row>
    <row r="197" spans="1:24" ht="15" customHeight="1">
      <c r="A197" s="141" t="s">
        <v>1075</v>
      </c>
      <c r="B197" s="141" t="s">
        <v>1076</v>
      </c>
      <c r="C197" s="142">
        <v>-9948</v>
      </c>
      <c r="D197" s="142">
        <v>-7403</v>
      </c>
      <c r="E197" s="142">
        <v>-17351</v>
      </c>
      <c r="F197" s="141" t="s">
        <v>892</v>
      </c>
      <c r="G197" s="141" t="s">
        <v>1076</v>
      </c>
      <c r="H197" s="143"/>
      <c r="I197" s="151"/>
      <c r="J197" s="151"/>
      <c r="K197" s="151"/>
      <c r="L197" s="145" t="str">
        <f t="shared" si="0"/>
        <v>321C</v>
      </c>
      <c r="M197" s="146" t="str">
        <f t="shared" si="1"/>
        <v>CONGES FERIES A PAYER</v>
      </c>
      <c r="N197" s="147">
        <f>+IF(OR($Q197=Parametres!$G$2,$Q197=Parametres!$G$3),I197,C197)</f>
        <v>-9948</v>
      </c>
      <c r="O197" s="147">
        <f>+IF(OR($Q197=Parametres!$G$2,$Q197=Parametres!$G$3),J197,D197)</f>
        <v>-7403</v>
      </c>
      <c r="P197" s="147">
        <f>+IF(OR($Q197=Parametres!$G$2,$Q197=Parametres!$G$3),K197,E197)</f>
        <v>-17351</v>
      </c>
      <c r="Q197" s="146" t="str">
        <f t="shared" ref="Q197:S197" si="197">+F197</f>
        <v>3-Passifs</v>
      </c>
      <c r="R197" s="145" t="str">
        <f t="shared" si="197"/>
        <v>321C</v>
      </c>
      <c r="S197" s="146">
        <f t="shared" si="197"/>
        <v>0</v>
      </c>
      <c r="T197" s="149" t="str">
        <f>+VLOOKUP($L197,Data_Validation!$A:$D,1,0)</f>
        <v>321C</v>
      </c>
      <c r="U197" s="150" t="str">
        <f>+VLOOKUP($L197,Data_Validation!$A:$D,3,0)</f>
        <v>Bilan</v>
      </c>
      <c r="V197" s="150" t="str">
        <f>+VLOOKUP($L197,Data_Validation!$A:$D,4,0)</f>
        <v>Salaires à Payer</v>
      </c>
      <c r="W197" s="150" t="str">
        <f>+VLOOKUP($L197,Data_Validation!$A:$E,5,0)</f>
        <v>$</v>
      </c>
      <c r="X197" s="150">
        <f>+VLOOKUP($L197,Data_Validation!$A:$F,6,0)</f>
        <v>0</v>
      </c>
    </row>
    <row r="198" spans="1:24" ht="15" customHeight="1">
      <c r="A198" s="141" t="s">
        <v>925</v>
      </c>
      <c r="B198" s="141" t="s">
        <v>926</v>
      </c>
      <c r="C198" s="142">
        <v>0</v>
      </c>
      <c r="D198" s="142">
        <v>-120</v>
      </c>
      <c r="E198" s="142">
        <v>-120</v>
      </c>
      <c r="F198" s="141" t="s">
        <v>892</v>
      </c>
      <c r="G198" s="141" t="s">
        <v>920</v>
      </c>
      <c r="H198" s="143"/>
      <c r="I198" s="151"/>
      <c r="J198" s="151"/>
      <c r="K198" s="151"/>
      <c r="L198" s="145" t="str">
        <f t="shared" si="0"/>
        <v>321D</v>
      </c>
      <c r="M198" s="146" t="str">
        <f t="shared" si="1"/>
        <v>COMPTE DE DEPENSE A PAYER</v>
      </c>
      <c r="N198" s="147">
        <f>+IF(OR($Q198=Parametres!$G$2,$Q198=Parametres!$G$3),I198,C198)</f>
        <v>0</v>
      </c>
      <c r="O198" s="147">
        <f>+IF(OR($Q198=Parametres!$G$2,$Q198=Parametres!$G$3),J198,D198)</f>
        <v>-120</v>
      </c>
      <c r="P198" s="147">
        <f>+IF(OR($Q198=Parametres!$G$2,$Q198=Parametres!$G$3),K198,E198)</f>
        <v>-120</v>
      </c>
      <c r="Q198" s="146" t="str">
        <f t="shared" ref="Q198:S198" si="198">+F198</f>
        <v>3-Passifs</v>
      </c>
      <c r="R198" s="145" t="str">
        <f t="shared" si="198"/>
        <v>321</v>
      </c>
      <c r="S198" s="146">
        <f t="shared" si="198"/>
        <v>0</v>
      </c>
      <c r="T198" s="150" t="str">
        <f>+VLOOKUP($L198,Data_Validation!$A:$D,1,0)</f>
        <v>321D</v>
      </c>
      <c r="U198" s="150" t="str">
        <f>+VLOOKUP($L198,Data_Validation!$A:$D,3,0)</f>
        <v>bilan</v>
      </c>
      <c r="V198" s="150" t="str">
        <f>+VLOOKUP($L198,Data_Validation!$A:$D,4,0)</f>
        <v>Salaires à Payer</v>
      </c>
      <c r="W198" s="150" t="str">
        <f>+VLOOKUP($L198,Data_Validation!$A:$E,5,0)</f>
        <v>$</v>
      </c>
      <c r="X198" s="150">
        <f>+VLOOKUP($L198,Data_Validation!$A:$F,6,0)</f>
        <v>0</v>
      </c>
    </row>
    <row r="199" spans="1:24" ht="15.75" customHeight="1">
      <c r="A199" s="141" t="s">
        <v>1084</v>
      </c>
      <c r="B199" s="141" t="s">
        <v>1085</v>
      </c>
      <c r="C199" s="142">
        <v>15699</v>
      </c>
      <c r="D199" s="142">
        <v>12228</v>
      </c>
      <c r="E199" s="142">
        <v>27927</v>
      </c>
      <c r="F199" s="141" t="s">
        <v>892</v>
      </c>
      <c r="G199" s="141" t="s">
        <v>1085</v>
      </c>
      <c r="H199" s="143"/>
      <c r="I199" s="151"/>
      <c r="J199" s="151"/>
      <c r="K199" s="151"/>
      <c r="L199" s="145" t="str">
        <f t="shared" si="0"/>
        <v>322</v>
      </c>
      <c r="M199" s="146" t="str">
        <f t="shared" si="1"/>
        <v>RESERVE CSST</v>
      </c>
      <c r="N199" s="147">
        <f>+IF(OR($Q199=Parametres!$G$2,$Q199=Parametres!$G$3),I199,C199)</f>
        <v>15699</v>
      </c>
      <c r="O199" s="147">
        <f>+IF(OR($Q199=Parametres!$G$2,$Q199=Parametres!$G$3),J199,D199)</f>
        <v>12228</v>
      </c>
      <c r="P199" s="147">
        <f>+IF(OR($Q199=Parametres!$G$2,$Q199=Parametres!$G$3),K199,E199)</f>
        <v>27927</v>
      </c>
      <c r="Q199" s="146" t="str">
        <f t="shared" ref="Q199:S199" si="199">+F199</f>
        <v>3-Passifs</v>
      </c>
      <c r="R199" s="145" t="str">
        <f t="shared" si="199"/>
        <v>322</v>
      </c>
      <c r="S199" s="146">
        <f t="shared" si="199"/>
        <v>0</v>
      </c>
      <c r="T199" s="149" t="str">
        <f>+VLOOKUP($L199,Data_Validation!$A:$D,1,0)</f>
        <v>322</v>
      </c>
      <c r="U199" s="150" t="str">
        <f>+VLOOKUP($L199,Data_Validation!$A:$D,3,0)</f>
        <v>Bilan</v>
      </c>
      <c r="V199" s="150" t="str">
        <f>+VLOOKUP($L199,Data_Validation!$A:$D,4,0)</f>
        <v>DAS à Payer</v>
      </c>
      <c r="W199" s="150" t="str">
        <f>+VLOOKUP($L199,Data_Validation!$A:$E,5,0)</f>
        <v>$</v>
      </c>
      <c r="X199" s="150">
        <f>+VLOOKUP($L199,Data_Validation!$A:$F,6,0)</f>
        <v>0</v>
      </c>
    </row>
    <row r="200" spans="1:24" ht="15" customHeight="1">
      <c r="A200" s="141" t="s">
        <v>1091</v>
      </c>
      <c r="B200" s="141" t="s">
        <v>1092</v>
      </c>
      <c r="C200" s="142">
        <v>-4555</v>
      </c>
      <c r="D200" s="142">
        <v>4555</v>
      </c>
      <c r="E200" s="142">
        <v>0</v>
      </c>
      <c r="F200" s="141" t="s">
        <v>892</v>
      </c>
      <c r="G200" s="141" t="s">
        <v>928</v>
      </c>
      <c r="H200" s="143"/>
      <c r="I200" s="151"/>
      <c r="J200" s="151"/>
      <c r="K200" s="151"/>
      <c r="L200" s="145" t="str">
        <f t="shared" si="0"/>
        <v>323H</v>
      </c>
      <c r="M200" s="146" t="str">
        <f t="shared" si="1"/>
        <v>CLUB SOCIAL</v>
      </c>
      <c r="N200" s="147">
        <f>+IF(OR($Q200=Parametres!$G$2,$Q200=Parametres!$G$3),I200,C200)</f>
        <v>-4555</v>
      </c>
      <c r="O200" s="147">
        <f>+IF(OR($Q200=Parametres!$G$2,$Q200=Parametres!$G$3),J200,D200)</f>
        <v>4555</v>
      </c>
      <c r="P200" s="147">
        <f>+IF(OR($Q200=Parametres!$G$2,$Q200=Parametres!$G$3),K200,E200)</f>
        <v>0</v>
      </c>
      <c r="Q200" s="146" t="str">
        <f t="shared" ref="Q200:S200" si="200">+F200</f>
        <v>3-Passifs</v>
      </c>
      <c r="R200" s="145" t="str">
        <f t="shared" si="200"/>
        <v>323</v>
      </c>
      <c r="S200" s="146">
        <f t="shared" si="200"/>
        <v>0</v>
      </c>
      <c r="T200" s="150" t="str">
        <f>+VLOOKUP($L200,Data_Validation!$A:$D,1,0)</f>
        <v>323H</v>
      </c>
      <c r="U200" s="150" t="str">
        <f>+VLOOKUP($L200,Data_Validation!$A:$D,3,0)</f>
        <v>Bilan</v>
      </c>
      <c r="V200" s="150" t="str">
        <f>+VLOOKUP($L200,Data_Validation!$A:$D,4,0)</f>
        <v>DAS à Payer</v>
      </c>
      <c r="W200" s="150" t="str">
        <f>+VLOOKUP($L200,Data_Validation!$A:$E,5,0)</f>
        <v>$</v>
      </c>
      <c r="X200" s="150">
        <f>+VLOOKUP($L200,Data_Validation!$A:$F,6,0)</f>
        <v>0</v>
      </c>
    </row>
    <row r="201" spans="1:24" ht="15" customHeight="1">
      <c r="A201" s="141" t="s">
        <v>929</v>
      </c>
      <c r="B201" s="141" t="s">
        <v>930</v>
      </c>
      <c r="C201" s="142">
        <v>-270.38</v>
      </c>
      <c r="D201" s="142">
        <v>-75.94</v>
      </c>
      <c r="E201" s="142">
        <v>-346.32</v>
      </c>
      <c r="F201" s="141" t="s">
        <v>892</v>
      </c>
      <c r="G201" s="141" t="s">
        <v>928</v>
      </c>
      <c r="H201" s="143"/>
      <c r="I201" s="151"/>
      <c r="J201" s="151"/>
      <c r="K201" s="151"/>
      <c r="L201" s="145" t="str">
        <f t="shared" si="0"/>
        <v>323I</v>
      </c>
      <c r="M201" s="146" t="str">
        <f t="shared" si="1"/>
        <v>COMITE PARITAIRE A PAYER</v>
      </c>
      <c r="N201" s="147">
        <f>+IF(OR($Q201=Parametres!$G$2,$Q201=Parametres!$G$3),I201,C201)</f>
        <v>-270.38</v>
      </c>
      <c r="O201" s="147">
        <f>+IF(OR($Q201=Parametres!$G$2,$Q201=Parametres!$G$3),J201,D201)</f>
        <v>-75.94</v>
      </c>
      <c r="P201" s="147">
        <f>+IF(OR($Q201=Parametres!$G$2,$Q201=Parametres!$G$3),K201,E201)</f>
        <v>-346.32</v>
      </c>
      <c r="Q201" s="146" t="str">
        <f t="shared" ref="Q201:S201" si="201">+F201</f>
        <v>3-Passifs</v>
      </c>
      <c r="R201" s="145" t="str">
        <f t="shared" si="201"/>
        <v>323</v>
      </c>
      <c r="S201" s="146">
        <f t="shared" si="201"/>
        <v>0</v>
      </c>
      <c r="T201" s="150" t="str">
        <f>+VLOOKUP($L201,Data_Validation!$A:$D,1,0)</f>
        <v>323I</v>
      </c>
      <c r="U201" s="150" t="str">
        <f>+VLOOKUP($L201,Data_Validation!$A:$D,3,0)</f>
        <v>Bilan</v>
      </c>
      <c r="V201" s="150" t="str">
        <f>+VLOOKUP($L201,Data_Validation!$A:$D,4,0)</f>
        <v>DAS à Payer</v>
      </c>
      <c r="W201" s="150" t="str">
        <f>+VLOOKUP($L201,Data_Validation!$A:$E,5,0)</f>
        <v>$</v>
      </c>
      <c r="X201" s="150">
        <f>+VLOOKUP($L201,Data_Validation!$A:$F,6,0)</f>
        <v>0</v>
      </c>
    </row>
    <row r="202" spans="1:24" ht="15" customHeight="1">
      <c r="A202" s="141" t="s">
        <v>931</v>
      </c>
      <c r="B202" s="141" t="s">
        <v>932</v>
      </c>
      <c r="C202" s="142">
        <v>1768.55</v>
      </c>
      <c r="D202" s="142">
        <v>-1768.55</v>
      </c>
      <c r="E202" s="142">
        <v>0</v>
      </c>
      <c r="F202" s="141" t="s">
        <v>892</v>
      </c>
      <c r="G202" s="141" t="s">
        <v>928</v>
      </c>
      <c r="H202" s="143"/>
      <c r="I202" s="151"/>
      <c r="J202" s="151"/>
      <c r="K202" s="151"/>
      <c r="L202" s="145" t="str">
        <f t="shared" si="0"/>
        <v>323J</v>
      </c>
      <c r="M202" s="146" t="str">
        <f t="shared" si="1"/>
        <v>ASSURANCE COLLECTIVE A PAYER</v>
      </c>
      <c r="N202" s="147">
        <f>+IF(OR($Q202=Parametres!$G$2,$Q202=Parametres!$G$3),I202,C202)</f>
        <v>1768.55</v>
      </c>
      <c r="O202" s="147">
        <f>+IF(OR($Q202=Parametres!$G$2,$Q202=Parametres!$G$3),J202,D202)</f>
        <v>-1768.55</v>
      </c>
      <c r="P202" s="147">
        <f>+IF(OR($Q202=Parametres!$G$2,$Q202=Parametres!$G$3),K202,E202)</f>
        <v>0</v>
      </c>
      <c r="Q202" s="146" t="str">
        <f t="shared" ref="Q202:S202" si="202">+F202</f>
        <v>3-Passifs</v>
      </c>
      <c r="R202" s="145" t="str">
        <f t="shared" si="202"/>
        <v>323</v>
      </c>
      <c r="S202" s="146">
        <f t="shared" si="202"/>
        <v>0</v>
      </c>
      <c r="T202" s="150" t="str">
        <f>+VLOOKUP($L202,Data_Validation!$A:$D,1,0)</f>
        <v>323J</v>
      </c>
      <c r="U202" s="150" t="str">
        <f>+VLOOKUP($L202,Data_Validation!$A:$D,3,0)</f>
        <v>Bilan</v>
      </c>
      <c r="V202" s="150" t="str">
        <f>+VLOOKUP($L202,Data_Validation!$A:$D,4,0)</f>
        <v>DAS à Payer</v>
      </c>
      <c r="W202" s="150" t="str">
        <f>+VLOOKUP($L202,Data_Validation!$A:$E,5,0)</f>
        <v>$</v>
      </c>
      <c r="X202" s="150">
        <f>+VLOOKUP($L202,Data_Validation!$A:$F,6,0)</f>
        <v>0</v>
      </c>
    </row>
    <row r="203" spans="1:24" ht="15" customHeight="1">
      <c r="A203" s="141" t="s">
        <v>1102</v>
      </c>
      <c r="B203" s="141" t="s">
        <v>1103</v>
      </c>
      <c r="C203" s="142">
        <v>-940.28</v>
      </c>
      <c r="D203" s="142">
        <v>-678.19</v>
      </c>
      <c r="E203" s="142">
        <v>-1618.47</v>
      </c>
      <c r="F203" s="141" t="s">
        <v>892</v>
      </c>
      <c r="G203" s="141" t="s">
        <v>928</v>
      </c>
      <c r="H203" s="143"/>
      <c r="I203" s="151"/>
      <c r="J203" s="151"/>
      <c r="K203" s="151"/>
      <c r="L203" s="145" t="str">
        <f t="shared" si="0"/>
        <v>323K</v>
      </c>
      <c r="M203" s="146" t="str">
        <f t="shared" si="1"/>
        <v>CENTRADE</v>
      </c>
      <c r="N203" s="147">
        <f>+IF(OR($Q203=Parametres!$G$2,$Q203=Parametres!$G$3),I203,C203)</f>
        <v>-940.28</v>
      </c>
      <c r="O203" s="147">
        <f>+IF(OR($Q203=Parametres!$G$2,$Q203=Parametres!$G$3),J203,D203)</f>
        <v>-678.19</v>
      </c>
      <c r="P203" s="147">
        <f>+IF(OR($Q203=Parametres!$G$2,$Q203=Parametres!$G$3),K203,E203)</f>
        <v>-1618.47</v>
      </c>
      <c r="Q203" s="146" t="str">
        <f t="shared" ref="Q203:S203" si="203">+F203</f>
        <v>3-Passifs</v>
      </c>
      <c r="R203" s="145" t="str">
        <f t="shared" si="203"/>
        <v>323</v>
      </c>
      <c r="S203" s="146">
        <f t="shared" si="203"/>
        <v>0</v>
      </c>
      <c r="T203" s="149" t="str">
        <f>+VLOOKUP($L203,Data_Validation!$A:$D,1,0)</f>
        <v>323K</v>
      </c>
      <c r="U203" s="150" t="str">
        <f>+VLOOKUP($L203,Data_Validation!$A:$D,3,0)</f>
        <v>Bilan</v>
      </c>
      <c r="V203" s="150" t="str">
        <f>+VLOOKUP($L203,Data_Validation!$A:$D,4,0)</f>
        <v>DAS à Payer</v>
      </c>
      <c r="W203" s="150" t="str">
        <f>+VLOOKUP($L203,Data_Validation!$A:$E,5,0)</f>
        <v>$</v>
      </c>
      <c r="X203" s="150">
        <f>+VLOOKUP($L203,Data_Validation!$A:$F,6,0)</f>
        <v>0</v>
      </c>
    </row>
    <row r="204" spans="1:24" ht="15" customHeight="1">
      <c r="A204" s="141" t="s">
        <v>1107</v>
      </c>
      <c r="B204" s="141" t="s">
        <v>1108</v>
      </c>
      <c r="C204" s="142">
        <v>-10508.19</v>
      </c>
      <c r="D204" s="142">
        <v>-1195.5899999999999</v>
      </c>
      <c r="E204" s="142">
        <v>-11703.78</v>
      </c>
      <c r="F204" s="141" t="s">
        <v>892</v>
      </c>
      <c r="G204" s="141" t="s">
        <v>928</v>
      </c>
      <c r="H204" s="143"/>
      <c r="I204" s="151"/>
      <c r="J204" s="151"/>
      <c r="K204" s="151"/>
      <c r="L204" s="145" t="str">
        <f t="shared" si="0"/>
        <v>323R</v>
      </c>
      <c r="M204" s="146" t="str">
        <f t="shared" si="1"/>
        <v>REER A PAYER</v>
      </c>
      <c r="N204" s="147">
        <f>+IF(OR($Q204=Parametres!$G$2,$Q204=Parametres!$G$3),I204,C204)</f>
        <v>-10508.19</v>
      </c>
      <c r="O204" s="147">
        <f>+IF(OR($Q204=Parametres!$G$2,$Q204=Parametres!$G$3),J204,D204)</f>
        <v>-1195.5899999999999</v>
      </c>
      <c r="P204" s="147">
        <f>+IF(OR($Q204=Parametres!$G$2,$Q204=Parametres!$G$3),K204,E204)</f>
        <v>-11703.78</v>
      </c>
      <c r="Q204" s="146" t="str">
        <f t="shared" ref="Q204:S204" si="204">+F204</f>
        <v>3-Passifs</v>
      </c>
      <c r="R204" s="145" t="str">
        <f t="shared" si="204"/>
        <v>323</v>
      </c>
      <c r="S204" s="146">
        <f t="shared" si="204"/>
        <v>0</v>
      </c>
      <c r="T204" s="150" t="str">
        <f>+VLOOKUP($L204,Data_Validation!$A:$D,1,0)</f>
        <v>323R</v>
      </c>
      <c r="U204" s="150" t="str">
        <f>+VLOOKUP($L204,Data_Validation!$A:$D,3,0)</f>
        <v>Bilan</v>
      </c>
      <c r="V204" s="150" t="str">
        <f>+VLOOKUP($L204,Data_Validation!$A:$D,4,0)</f>
        <v>DAS à Payer</v>
      </c>
      <c r="W204" s="150" t="str">
        <f>+VLOOKUP($L204,Data_Validation!$A:$E,5,0)</f>
        <v>$</v>
      </c>
      <c r="X204" s="150">
        <f>+VLOOKUP($L204,Data_Validation!$A:$F,6,0)</f>
        <v>0</v>
      </c>
    </row>
    <row r="205" spans="1:24" ht="15" customHeight="1">
      <c r="A205" s="141" t="s">
        <v>935</v>
      </c>
      <c r="B205" s="141" t="s">
        <v>936</v>
      </c>
      <c r="C205" s="142">
        <v>-152889.43</v>
      </c>
      <c r="D205" s="142">
        <v>24987.98</v>
      </c>
      <c r="E205" s="142">
        <v>-127901.45</v>
      </c>
      <c r="F205" s="141" t="s">
        <v>892</v>
      </c>
      <c r="G205" s="141" t="s">
        <v>936</v>
      </c>
      <c r="H205" s="143"/>
      <c r="I205" s="151"/>
      <c r="J205" s="151"/>
      <c r="K205" s="151"/>
      <c r="L205" s="145" t="str">
        <f t="shared" si="0"/>
        <v>324</v>
      </c>
      <c r="M205" s="146" t="str">
        <f t="shared" si="1"/>
        <v>TPS A PAYER</v>
      </c>
      <c r="N205" s="147">
        <f>+IF(OR($Q205=Parametres!$G$2,$Q205=Parametres!$G$3),I205,C205)</f>
        <v>-152889.43</v>
      </c>
      <c r="O205" s="147">
        <f>+IF(OR($Q205=Parametres!$G$2,$Q205=Parametres!$G$3),J205,D205)</f>
        <v>24987.98</v>
      </c>
      <c r="P205" s="147">
        <f>+IF(OR($Q205=Parametres!$G$2,$Q205=Parametres!$G$3),K205,E205)</f>
        <v>-127901.45</v>
      </c>
      <c r="Q205" s="146" t="str">
        <f t="shared" ref="Q205:S205" si="205">+F205</f>
        <v>3-Passifs</v>
      </c>
      <c r="R205" s="145" t="str">
        <f t="shared" si="205"/>
        <v>324</v>
      </c>
      <c r="S205" s="146">
        <f t="shared" si="205"/>
        <v>0</v>
      </c>
      <c r="T205" s="150" t="str">
        <f>+VLOOKUP($L205,Data_Validation!$A:$D,1,0)</f>
        <v>324</v>
      </c>
      <c r="U205" s="150" t="str">
        <f>+VLOOKUP($L205,Data_Validation!$A:$D,3,0)</f>
        <v>Bilan</v>
      </c>
      <c r="V205" s="150" t="str">
        <f>+VLOOKUP($L205,Data_Validation!$A:$D,4,0)</f>
        <v>Taxes de Vente à Payer</v>
      </c>
      <c r="W205" s="150" t="str">
        <f>+VLOOKUP($L205,Data_Validation!$A:$E,5,0)</f>
        <v>$</v>
      </c>
      <c r="X205" s="150">
        <f>+VLOOKUP($L205,Data_Validation!$A:$F,6,0)</f>
        <v>0</v>
      </c>
    </row>
    <row r="206" spans="1:24" ht="15.75" customHeight="1">
      <c r="A206" s="141" t="s">
        <v>937</v>
      </c>
      <c r="B206" s="141" t="s">
        <v>938</v>
      </c>
      <c r="C206" s="142">
        <v>157733.35</v>
      </c>
      <c r="D206" s="142">
        <v>-55483.58</v>
      </c>
      <c r="E206" s="142">
        <v>102249.77</v>
      </c>
      <c r="F206" s="141" t="s">
        <v>892</v>
      </c>
      <c r="G206" s="141" t="s">
        <v>936</v>
      </c>
      <c r="H206" s="143"/>
      <c r="I206" s="143"/>
      <c r="J206" s="143"/>
      <c r="K206" s="143"/>
      <c r="L206" s="145" t="str">
        <f t="shared" si="0"/>
        <v>324A</v>
      </c>
      <c r="M206" s="146" t="str">
        <f t="shared" si="1"/>
        <v>TPS A RECEVOIR</v>
      </c>
      <c r="N206" s="147">
        <f>+IF(OR($Q206=Parametres!$G$2,$Q206=Parametres!$G$3),I206,C206)</f>
        <v>157733.35</v>
      </c>
      <c r="O206" s="147">
        <f>+IF(OR($Q206=Parametres!$G$2,$Q206=Parametres!$G$3),J206,D206)</f>
        <v>-55483.58</v>
      </c>
      <c r="P206" s="147">
        <f>+IF(OR($Q206=Parametres!$G$2,$Q206=Parametres!$G$3),K206,E206)</f>
        <v>102249.77</v>
      </c>
      <c r="Q206" s="146" t="str">
        <f t="shared" ref="Q206:S206" si="206">+F206</f>
        <v>3-Passifs</v>
      </c>
      <c r="R206" s="145" t="str">
        <f t="shared" si="206"/>
        <v>324</v>
      </c>
      <c r="S206" s="146">
        <f t="shared" si="206"/>
        <v>0</v>
      </c>
      <c r="T206" s="149" t="str">
        <f>+VLOOKUP($L206,Data_Validation!$A:$D,1,0)</f>
        <v>324A</v>
      </c>
      <c r="U206" s="150" t="str">
        <f>+VLOOKUP($L206,Data_Validation!$A:$D,3,0)</f>
        <v>Bilan</v>
      </c>
      <c r="V206" s="150" t="str">
        <f>+VLOOKUP($L206,Data_Validation!$A:$D,4,0)</f>
        <v>Taxes de Vente à Payer</v>
      </c>
      <c r="W206" s="150" t="str">
        <f>+VLOOKUP($L206,Data_Validation!$A:$E,5,0)</f>
        <v>$</v>
      </c>
      <c r="X206" s="150">
        <f>+VLOOKUP($L206,Data_Validation!$A:$F,6,0)</f>
        <v>0</v>
      </c>
    </row>
    <row r="207" spans="1:24" ht="15" customHeight="1">
      <c r="A207" s="141" t="s">
        <v>939</v>
      </c>
      <c r="B207" s="141" t="s">
        <v>940</v>
      </c>
      <c r="C207" s="142">
        <v>-32366.87</v>
      </c>
      <c r="D207" s="142">
        <v>-5454.25</v>
      </c>
      <c r="E207" s="142">
        <v>-37821.120000000003</v>
      </c>
      <c r="F207" s="141" t="s">
        <v>892</v>
      </c>
      <c r="G207" s="141" t="s">
        <v>936</v>
      </c>
      <c r="H207" s="143"/>
      <c r="I207" s="151"/>
      <c r="J207" s="151"/>
      <c r="K207" s="151"/>
      <c r="L207" s="145" t="str">
        <f t="shared" si="0"/>
        <v>324E</v>
      </c>
      <c r="M207" s="146" t="str">
        <f t="shared" si="1"/>
        <v>TAXE DE LUXE</v>
      </c>
      <c r="N207" s="147">
        <f>+IF(OR($Q207=Parametres!$G$2,$Q207=Parametres!$G$3),I207,C207)</f>
        <v>-32366.87</v>
      </c>
      <c r="O207" s="147">
        <f>+IF(OR($Q207=Parametres!$G$2,$Q207=Parametres!$G$3),J207,D207)</f>
        <v>-5454.25</v>
      </c>
      <c r="P207" s="147">
        <f>+IF(OR($Q207=Parametres!$G$2,$Q207=Parametres!$G$3),K207,E207)</f>
        <v>-37821.120000000003</v>
      </c>
      <c r="Q207" s="146" t="str">
        <f t="shared" ref="Q207:S207" si="207">+F207</f>
        <v>3-Passifs</v>
      </c>
      <c r="R207" s="145" t="str">
        <f t="shared" si="207"/>
        <v>324</v>
      </c>
      <c r="S207" s="146">
        <f t="shared" si="207"/>
        <v>0</v>
      </c>
      <c r="T207" s="150" t="str">
        <f>+VLOOKUP($L207,Data_Validation!$A:$D,1,0)</f>
        <v>324E</v>
      </c>
      <c r="U207" s="150" t="str">
        <f>+VLOOKUP($L207,Data_Validation!$A:$D,3,0)</f>
        <v>Bilan</v>
      </c>
      <c r="V207" s="150" t="str">
        <f>+VLOOKUP($L207,Data_Validation!$A:$D,4,0)</f>
        <v>Taxes de Vente à Payer</v>
      </c>
      <c r="W207" s="150">
        <f>+VLOOKUP($L207,Data_Validation!$A:$E,5,0)</f>
        <v>0</v>
      </c>
      <c r="X207" s="150">
        <f>+VLOOKUP($L207,Data_Validation!$A:$F,6,0)</f>
        <v>0</v>
      </c>
    </row>
    <row r="208" spans="1:24" ht="15" customHeight="1">
      <c r="A208" s="141" t="s">
        <v>941</v>
      </c>
      <c r="B208" s="141" t="s">
        <v>942</v>
      </c>
      <c r="C208" s="142">
        <v>-66346.399999999994</v>
      </c>
      <c r="D208" s="142">
        <v>-4429.3500000000004</v>
      </c>
      <c r="E208" s="142">
        <v>-70775.75</v>
      </c>
      <c r="F208" s="141" t="s">
        <v>892</v>
      </c>
      <c r="G208" s="141" t="s">
        <v>936</v>
      </c>
      <c r="H208" s="143"/>
      <c r="I208" s="151"/>
      <c r="J208" s="151"/>
      <c r="K208" s="151"/>
      <c r="L208" s="145" t="str">
        <f t="shared" si="0"/>
        <v>325</v>
      </c>
      <c r="M208" s="146" t="str">
        <f t="shared" si="1"/>
        <v>TVQ A PAYER</v>
      </c>
      <c r="N208" s="147">
        <f>+IF(OR($Q208=Parametres!$G$2,$Q208=Parametres!$G$3),I208,C208)</f>
        <v>-66346.399999999994</v>
      </c>
      <c r="O208" s="147">
        <f>+IF(OR($Q208=Parametres!$G$2,$Q208=Parametres!$G$3),J208,D208)</f>
        <v>-4429.3500000000004</v>
      </c>
      <c r="P208" s="147">
        <f>+IF(OR($Q208=Parametres!$G$2,$Q208=Parametres!$G$3),K208,E208)</f>
        <v>-70775.75</v>
      </c>
      <c r="Q208" s="146" t="str">
        <f t="shared" ref="Q208:S208" si="208">+F208</f>
        <v>3-Passifs</v>
      </c>
      <c r="R208" s="145" t="str">
        <f t="shared" si="208"/>
        <v>324</v>
      </c>
      <c r="S208" s="146">
        <f t="shared" si="208"/>
        <v>0</v>
      </c>
      <c r="T208" s="149" t="str">
        <f>+VLOOKUP($L208,Data_Validation!$A:$D,1,0)</f>
        <v>325</v>
      </c>
      <c r="U208" s="150" t="str">
        <f>+VLOOKUP($L208,Data_Validation!$A:$D,3,0)</f>
        <v>Bilan</v>
      </c>
      <c r="V208" s="150" t="str">
        <f>+VLOOKUP($L208,Data_Validation!$A:$D,4,0)</f>
        <v>Taxes de Vente à Payer</v>
      </c>
      <c r="W208" s="150" t="str">
        <f>+VLOOKUP($L208,Data_Validation!$A:$E,5,0)</f>
        <v>$</v>
      </c>
      <c r="X208" s="150">
        <f>+VLOOKUP($L208,Data_Validation!$A:$F,6,0)</f>
        <v>0</v>
      </c>
    </row>
    <row r="209" spans="1:24" ht="15" customHeight="1">
      <c r="A209" s="141" t="s">
        <v>943</v>
      </c>
      <c r="B209" s="141" t="s">
        <v>944</v>
      </c>
      <c r="C209" s="142">
        <v>43496.480000000003</v>
      </c>
      <c r="D209" s="142">
        <v>-19774.14</v>
      </c>
      <c r="E209" s="142">
        <v>23722.34</v>
      </c>
      <c r="F209" s="141" t="s">
        <v>892</v>
      </c>
      <c r="G209" s="141" t="s">
        <v>936</v>
      </c>
      <c r="H209" s="143"/>
      <c r="I209" s="151"/>
      <c r="J209" s="151"/>
      <c r="K209" s="151"/>
      <c r="L209" s="145" t="str">
        <f t="shared" si="0"/>
        <v>325B</v>
      </c>
      <c r="M209" s="146" t="str">
        <f t="shared" si="1"/>
        <v>TVQ A RECEVOIR</v>
      </c>
      <c r="N209" s="147">
        <f>+IF(OR($Q209=Parametres!$G$2,$Q209=Parametres!$G$3),I209,C209)</f>
        <v>43496.480000000003</v>
      </c>
      <c r="O209" s="147">
        <f>+IF(OR($Q209=Parametres!$G$2,$Q209=Parametres!$G$3),J209,D209)</f>
        <v>-19774.14</v>
      </c>
      <c r="P209" s="147">
        <f>+IF(OR($Q209=Parametres!$G$2,$Q209=Parametres!$G$3),K209,E209)</f>
        <v>23722.34</v>
      </c>
      <c r="Q209" s="146" t="str">
        <f t="shared" ref="Q209:S209" si="209">+F209</f>
        <v>3-Passifs</v>
      </c>
      <c r="R209" s="145" t="str">
        <f t="shared" si="209"/>
        <v>324</v>
      </c>
      <c r="S209" s="146">
        <f t="shared" si="209"/>
        <v>0</v>
      </c>
      <c r="T209" s="165" t="str">
        <f>+VLOOKUP($L209,Data_Validation!$A:$D,1,0)</f>
        <v>325B</v>
      </c>
      <c r="U209" s="150" t="str">
        <f>+VLOOKUP($L209,Data_Validation!$A:$D,3,0)</f>
        <v>Bilan</v>
      </c>
      <c r="V209" s="150" t="str">
        <f>+VLOOKUP($L209,Data_Validation!$A:$D,4,0)</f>
        <v>Taxes de Vente à Payer</v>
      </c>
      <c r="W209" s="150" t="str">
        <f>+VLOOKUP($L209,Data_Validation!$A:$E,5,0)</f>
        <v>$</v>
      </c>
      <c r="X209" s="150">
        <f>+VLOOKUP($L209,Data_Validation!$A:$F,6,0)</f>
        <v>0</v>
      </c>
    </row>
    <row r="210" spans="1:24" ht="15" customHeight="1">
      <c r="A210" s="141" t="s">
        <v>945</v>
      </c>
      <c r="B210" s="141" t="s">
        <v>946</v>
      </c>
      <c r="C210" s="142">
        <v>-861</v>
      </c>
      <c r="D210" s="142">
        <v>288</v>
      </c>
      <c r="E210" s="142">
        <v>-573</v>
      </c>
      <c r="F210" s="141" t="s">
        <v>892</v>
      </c>
      <c r="G210" s="141" t="s">
        <v>936</v>
      </c>
      <c r="H210" s="143"/>
      <c r="I210" s="143"/>
      <c r="J210" s="143"/>
      <c r="K210" s="143"/>
      <c r="L210" s="145" t="str">
        <f t="shared" si="0"/>
        <v>326</v>
      </c>
      <c r="M210" s="146" t="str">
        <f t="shared" si="1"/>
        <v>TAXES DE PNEUS</v>
      </c>
      <c r="N210" s="147">
        <f>+IF(OR($Q210=Parametres!$G$2,$Q210=Parametres!$G$3),I210,C210)</f>
        <v>-861</v>
      </c>
      <c r="O210" s="147">
        <f>+IF(OR($Q210=Parametres!$G$2,$Q210=Parametres!$G$3),J210,D210)</f>
        <v>288</v>
      </c>
      <c r="P210" s="147">
        <f>+IF(OR($Q210=Parametres!$G$2,$Q210=Parametres!$G$3),K210,E210)</f>
        <v>-573</v>
      </c>
      <c r="Q210" s="146" t="str">
        <f t="shared" ref="Q210:S210" si="210">+F210</f>
        <v>3-Passifs</v>
      </c>
      <c r="R210" s="145" t="str">
        <f t="shared" si="210"/>
        <v>324</v>
      </c>
      <c r="S210" s="146">
        <f t="shared" si="210"/>
        <v>0</v>
      </c>
      <c r="T210" s="165" t="str">
        <f>+VLOOKUP($L210,Data_Validation!$A:$D,1,0)</f>
        <v>326</v>
      </c>
      <c r="U210" s="150" t="str">
        <f>+VLOOKUP($L210,Data_Validation!$A:$D,3,0)</f>
        <v>Bilan</v>
      </c>
      <c r="V210" s="150" t="str">
        <f>+VLOOKUP($L210,Data_Validation!$A:$D,4,0)</f>
        <v>Taxes de Vente à Payer</v>
      </c>
      <c r="W210" s="150" t="str">
        <f>+VLOOKUP($L210,Data_Validation!$A:$E,5,0)</f>
        <v>$</v>
      </c>
      <c r="X210" s="150">
        <f>+VLOOKUP($L210,Data_Validation!$A:$F,6,0)</f>
        <v>0</v>
      </c>
    </row>
    <row r="211" spans="1:24" ht="15.75" customHeight="1">
      <c r="A211" s="141" t="s">
        <v>1126</v>
      </c>
      <c r="B211" s="141" t="s">
        <v>1127</v>
      </c>
      <c r="C211" s="142">
        <v>0</v>
      </c>
      <c r="D211" s="142">
        <v>-104.85</v>
      </c>
      <c r="E211" s="142">
        <v>-104.85</v>
      </c>
      <c r="F211" s="141" t="s">
        <v>892</v>
      </c>
      <c r="G211" s="141" t="s">
        <v>936</v>
      </c>
      <c r="H211" s="143"/>
      <c r="I211" s="151"/>
      <c r="J211" s="151"/>
      <c r="K211" s="151"/>
      <c r="L211" s="145" t="str">
        <f t="shared" si="0"/>
        <v>326A</v>
      </c>
      <c r="M211" s="146" t="str">
        <f t="shared" si="1"/>
        <v>TAXES PRIMES ASSURANCE</v>
      </c>
      <c r="N211" s="147">
        <f>+IF(OR($Q211=Parametres!$G$2,$Q211=Parametres!$G$3),I211,C211)</f>
        <v>0</v>
      </c>
      <c r="O211" s="147">
        <f>+IF(OR($Q211=Parametres!$G$2,$Q211=Parametres!$G$3),J211,D211)</f>
        <v>-104.85</v>
      </c>
      <c r="P211" s="147">
        <f>+IF(OR($Q211=Parametres!$G$2,$Q211=Parametres!$G$3),K211,E211)</f>
        <v>-104.85</v>
      </c>
      <c r="Q211" s="146" t="str">
        <f t="shared" ref="Q211:S211" si="211">+F211</f>
        <v>3-Passifs</v>
      </c>
      <c r="R211" s="145" t="str">
        <f t="shared" si="211"/>
        <v>324</v>
      </c>
      <c r="S211" s="146">
        <f t="shared" si="211"/>
        <v>0</v>
      </c>
      <c r="T211" s="150" t="str">
        <f>+VLOOKUP($L211,Data_Validation!$A:$D,1,0)</f>
        <v>326A</v>
      </c>
      <c r="U211" s="150" t="str">
        <f>+VLOOKUP($L211,Data_Validation!$A:$D,3,0)</f>
        <v>Bilan</v>
      </c>
      <c r="V211" s="150" t="str">
        <f>+VLOOKUP($L211,Data_Validation!$A:$D,4,0)</f>
        <v>Taxes de Vente à Payer</v>
      </c>
      <c r="W211" s="150" t="str">
        <f>+VLOOKUP($L211,Data_Validation!$A:$E,5,0)</f>
        <v>$</v>
      </c>
      <c r="X211" s="150">
        <f>+VLOOKUP($L211,Data_Validation!$A:$F,6,0)</f>
        <v>0</v>
      </c>
    </row>
    <row r="212" spans="1:24" ht="15" customHeight="1">
      <c r="A212" s="141" t="s">
        <v>1131</v>
      </c>
      <c r="B212" s="141" t="s">
        <v>1132</v>
      </c>
      <c r="C212" s="142">
        <v>-314495.12</v>
      </c>
      <c r="D212" s="142">
        <v>-3242.47</v>
      </c>
      <c r="E212" s="142">
        <v>-317737.59000000003</v>
      </c>
      <c r="F212" s="141" t="s">
        <v>892</v>
      </c>
      <c r="G212" s="141" t="s">
        <v>1132</v>
      </c>
      <c r="H212" s="143"/>
      <c r="I212" s="151"/>
      <c r="J212" s="151"/>
      <c r="K212" s="151"/>
      <c r="L212" s="145" t="str">
        <f t="shared" si="0"/>
        <v>327</v>
      </c>
      <c r="M212" s="146" t="str">
        <f t="shared" si="1"/>
        <v>IMPOTS SUR LE REVENU</v>
      </c>
      <c r="N212" s="147">
        <f>+IF(OR($Q212=Parametres!$G$2,$Q212=Parametres!$G$3),I212,C212)</f>
        <v>-314495.12</v>
      </c>
      <c r="O212" s="147">
        <f>+IF(OR($Q212=Parametres!$G$2,$Q212=Parametres!$G$3),J212,D212)</f>
        <v>-3242.47</v>
      </c>
      <c r="P212" s="147">
        <f>+IF(OR($Q212=Parametres!$G$2,$Q212=Parametres!$G$3),K212,E212)</f>
        <v>-317737.59000000003</v>
      </c>
      <c r="Q212" s="146" t="str">
        <f t="shared" ref="Q212:S212" si="212">+F212</f>
        <v>3-Passifs</v>
      </c>
      <c r="R212" s="145" t="str">
        <f t="shared" si="212"/>
        <v>327</v>
      </c>
      <c r="S212" s="146">
        <f t="shared" si="212"/>
        <v>0</v>
      </c>
      <c r="T212" s="150" t="str">
        <f>+VLOOKUP($L212,Data_Validation!$A:$D,1,0)</f>
        <v>327</v>
      </c>
      <c r="U212" s="150" t="str">
        <f>+VLOOKUP($L212,Data_Validation!$A:$D,3,0)</f>
        <v>Bilan</v>
      </c>
      <c r="V212" s="150" t="str">
        <f>+VLOOKUP($L212,Data_Validation!$A:$D,4,0)</f>
        <v>Impôts à payer</v>
      </c>
      <c r="W212" s="150">
        <f>+VLOOKUP($L212,Data_Validation!$A:$E,5,0)</f>
        <v>0</v>
      </c>
      <c r="X212" s="150">
        <f>+VLOOKUP($L212,Data_Validation!$A:$F,6,0)</f>
        <v>0</v>
      </c>
    </row>
    <row r="213" spans="1:24" ht="15" customHeight="1">
      <c r="A213" s="141" t="s">
        <v>947</v>
      </c>
      <c r="B213" s="141" t="s">
        <v>948</v>
      </c>
      <c r="C213" s="142">
        <v>-19252.95</v>
      </c>
      <c r="D213" s="142">
        <v>-79924.44</v>
      </c>
      <c r="E213" s="142">
        <v>-99177.39</v>
      </c>
      <c r="F213" s="141" t="s">
        <v>892</v>
      </c>
      <c r="G213" s="141" t="s">
        <v>948</v>
      </c>
      <c r="H213" s="143"/>
      <c r="I213" s="151"/>
      <c r="J213" s="151"/>
      <c r="K213" s="151"/>
      <c r="L213" s="145" t="str">
        <f t="shared" si="0"/>
        <v>328</v>
      </c>
      <c r="M213" s="146" t="str">
        <f t="shared" si="1"/>
        <v>BONUS EMPLOYES A/P</v>
      </c>
      <c r="N213" s="147">
        <f>+IF(OR($Q213=Parametres!$G$2,$Q213=Parametres!$G$3),I213,C213)</f>
        <v>-19252.95</v>
      </c>
      <c r="O213" s="147">
        <f>+IF(OR($Q213=Parametres!$G$2,$Q213=Parametres!$G$3),J213,D213)</f>
        <v>-79924.44</v>
      </c>
      <c r="P213" s="147">
        <f>+IF(OR($Q213=Parametres!$G$2,$Q213=Parametres!$G$3),K213,E213)</f>
        <v>-99177.39</v>
      </c>
      <c r="Q213" s="146" t="str">
        <f t="shared" ref="Q213:S213" si="213">+F213</f>
        <v>3-Passifs</v>
      </c>
      <c r="R213" s="145" t="str">
        <f t="shared" si="213"/>
        <v>328</v>
      </c>
      <c r="S213" s="146">
        <f t="shared" si="213"/>
        <v>0</v>
      </c>
      <c r="T213" s="150" t="str">
        <f>+VLOOKUP($L213,Data_Validation!$A:$D,1,0)</f>
        <v>328</v>
      </c>
      <c r="U213" s="150" t="str">
        <f>+VLOOKUP($L213,Data_Validation!$A:$D,3,0)</f>
        <v>Bilan</v>
      </c>
      <c r="V213" s="150" t="str">
        <f>+VLOOKUP($L213,Data_Validation!$A:$D,4,0)</f>
        <v>Salaires à Payer</v>
      </c>
      <c r="W213" s="150" t="str">
        <f>+VLOOKUP($L213,Data_Validation!$A:$E,5,0)</f>
        <v>$</v>
      </c>
      <c r="X213" s="150">
        <f>+VLOOKUP($L213,Data_Validation!$A:$F,6,0)</f>
        <v>0</v>
      </c>
    </row>
    <row r="214" spans="1:24" ht="15" customHeight="1">
      <c r="A214" s="141" t="s">
        <v>949</v>
      </c>
      <c r="B214" s="141" t="s">
        <v>950</v>
      </c>
      <c r="C214" s="142">
        <v>-1279.93</v>
      </c>
      <c r="D214" s="142">
        <v>-48720.07</v>
      </c>
      <c r="E214" s="142">
        <v>-50000</v>
      </c>
      <c r="F214" s="141" t="s">
        <v>892</v>
      </c>
      <c r="G214" s="141" t="s">
        <v>950</v>
      </c>
      <c r="H214" s="143"/>
      <c r="I214" s="143"/>
      <c r="J214" s="143"/>
      <c r="K214" s="143"/>
      <c r="L214" s="145" t="str">
        <f t="shared" si="0"/>
        <v>331B</v>
      </c>
      <c r="M214" s="146" t="str">
        <f t="shared" si="1"/>
        <v>RESERVE INVENTAIRE USAGE</v>
      </c>
      <c r="N214" s="147">
        <f>+IF(OR($Q214=Parametres!$G$2,$Q214=Parametres!$G$3),I214,C214)</f>
        <v>-1279.93</v>
      </c>
      <c r="O214" s="147">
        <f>+IF(OR($Q214=Parametres!$G$2,$Q214=Parametres!$G$3),J214,D214)</f>
        <v>-48720.07</v>
      </c>
      <c r="P214" s="147">
        <f>+IF(OR($Q214=Parametres!$G$2,$Q214=Parametres!$G$3),K214,E214)</f>
        <v>-50000</v>
      </c>
      <c r="Q214" s="146" t="str">
        <f t="shared" ref="Q214:S214" si="214">+F214</f>
        <v>3-Passifs</v>
      </c>
      <c r="R214" s="145" t="str">
        <f t="shared" si="214"/>
        <v>331B</v>
      </c>
      <c r="S214" s="146">
        <f t="shared" si="214"/>
        <v>0</v>
      </c>
      <c r="T214" s="149" t="str">
        <f>+VLOOKUP($L214,Data_Validation!$A:$D,1,0)</f>
        <v>331B</v>
      </c>
      <c r="U214" s="150" t="str">
        <f>+VLOOKUP($L214,Data_Validation!$A:$D,3,0)</f>
        <v>Bilan</v>
      </c>
      <c r="V214" s="150" t="str">
        <f>+VLOOKUP($L214,Data_Validation!$A:$D,4,0)</f>
        <v>Inventaire Véhicules Usagés</v>
      </c>
      <c r="W214" s="150" t="str">
        <f>+VLOOKUP($L214,Data_Validation!$A:$E,5,0)</f>
        <v>$</v>
      </c>
      <c r="X214" s="150">
        <f>+VLOOKUP($L214,Data_Validation!$A:$F,6,0)</f>
        <v>0</v>
      </c>
    </row>
    <row r="215" spans="1:24" ht="15.75" customHeight="1">
      <c r="A215" s="141" t="s">
        <v>953</v>
      </c>
      <c r="B215" s="141" t="s">
        <v>954</v>
      </c>
      <c r="C215" s="142">
        <v>-53169.01</v>
      </c>
      <c r="D215" s="142">
        <v>-830.99</v>
      </c>
      <c r="E215" s="142">
        <v>-54000</v>
      </c>
      <c r="F215" s="141" t="s">
        <v>892</v>
      </c>
      <c r="G215" s="141" t="s">
        <v>954</v>
      </c>
      <c r="H215" s="143"/>
      <c r="I215" s="151"/>
      <c r="J215" s="151"/>
      <c r="K215" s="151"/>
      <c r="L215" s="145" t="str">
        <f t="shared" si="0"/>
        <v>331C</v>
      </c>
      <c r="M215" s="146" t="str">
        <f t="shared" si="1"/>
        <v>RESERVE INVENTAIRE NEUF</v>
      </c>
      <c r="N215" s="147">
        <f>+IF(OR($Q215=Parametres!$G$2,$Q215=Parametres!$G$3),I215,C215)</f>
        <v>-53169.01</v>
      </c>
      <c r="O215" s="147">
        <f>+IF(OR($Q215=Parametres!$G$2,$Q215=Parametres!$G$3),J215,D215)</f>
        <v>-830.99</v>
      </c>
      <c r="P215" s="147">
        <f>+IF(OR($Q215=Parametres!$G$2,$Q215=Parametres!$G$3),K215,E215)</f>
        <v>-54000</v>
      </c>
      <c r="Q215" s="146" t="str">
        <f t="shared" ref="Q215:S215" si="215">+F215</f>
        <v>3-Passifs</v>
      </c>
      <c r="R215" s="145" t="str">
        <f t="shared" si="215"/>
        <v>331C</v>
      </c>
      <c r="S215" s="146">
        <f t="shared" si="215"/>
        <v>0</v>
      </c>
      <c r="T215" s="165" t="str">
        <f>+VLOOKUP($L215,Data_Validation!$A:$D,1,0)</f>
        <v>331C</v>
      </c>
      <c r="U215" s="150" t="str">
        <f>+VLOOKUP($L215,Data_Validation!$A:$D,3,0)</f>
        <v>Bilan</v>
      </c>
      <c r="V215" s="150" t="str">
        <f>+VLOOKUP($L215,Data_Validation!$A:$D,4,0)</f>
        <v>Inventaire Véhicules Neufs</v>
      </c>
      <c r="W215" s="150" t="str">
        <f>+VLOOKUP($L215,Data_Validation!$A:$E,5,0)</f>
        <v>$</v>
      </c>
      <c r="X215" s="150">
        <f>+VLOOKUP($L215,Data_Validation!$A:$F,6,0)</f>
        <v>0</v>
      </c>
    </row>
    <row r="216" spans="1:24" ht="15" customHeight="1">
      <c r="A216" s="141" t="s">
        <v>955</v>
      </c>
      <c r="B216" s="141" t="s">
        <v>956</v>
      </c>
      <c r="C216" s="142">
        <v>-36315.29</v>
      </c>
      <c r="D216" s="142">
        <v>12979.81</v>
      </c>
      <c r="E216" s="142">
        <v>-23335.48</v>
      </c>
      <c r="F216" s="141" t="s">
        <v>892</v>
      </c>
      <c r="G216" s="141" t="s">
        <v>954</v>
      </c>
      <c r="H216" s="141"/>
      <c r="I216" s="182"/>
      <c r="J216" s="182"/>
      <c r="K216" s="182"/>
      <c r="L216" s="145" t="str">
        <f t="shared" si="0"/>
        <v>331D</v>
      </c>
      <c r="M216" s="146" t="str">
        <f t="shared" si="1"/>
        <v>RESERVE DEMONSTRATEURS</v>
      </c>
      <c r="N216" s="147">
        <f>+IF(OR($Q216=Parametres!$G$2,$Q216=Parametres!$G$3),I216,C216)</f>
        <v>-36315.29</v>
      </c>
      <c r="O216" s="147">
        <f>+IF(OR($Q216=Parametres!$G$2,$Q216=Parametres!$G$3),J216,D216)</f>
        <v>12979.81</v>
      </c>
      <c r="P216" s="147">
        <f>+IF(OR($Q216=Parametres!$G$2,$Q216=Parametres!$G$3),K216,E216)</f>
        <v>-23335.48</v>
      </c>
      <c r="Q216" s="146" t="str">
        <f t="shared" ref="Q216:S216" si="216">+F216</f>
        <v>3-Passifs</v>
      </c>
      <c r="R216" s="145" t="str">
        <f t="shared" si="216"/>
        <v>331C</v>
      </c>
      <c r="S216" s="146">
        <f t="shared" si="216"/>
        <v>0</v>
      </c>
      <c r="T216" s="169" t="str">
        <f>+VLOOKUP($L216,Data_Validation!$A:$D,1,0)</f>
        <v>331D</v>
      </c>
      <c r="U216" s="150" t="str">
        <f>+VLOOKUP($L216,Data_Validation!$A:$D,3,0)</f>
        <v>Bilan</v>
      </c>
      <c r="V216" s="150" t="str">
        <f>+VLOOKUP($L216,Data_Validation!$A:$D,4,0)</f>
        <v>Inventaire Véhicules Neufs</v>
      </c>
      <c r="W216" s="150" t="str">
        <f>+VLOOKUP($L216,Data_Validation!$A:$E,5,0)</f>
        <v>$</v>
      </c>
      <c r="X216" s="150">
        <f>+VLOOKUP($L216,Data_Validation!$A:$F,6,0)</f>
        <v>0</v>
      </c>
    </row>
    <row r="217" spans="1:24" ht="15" customHeight="1">
      <c r="A217" s="141" t="s">
        <v>957</v>
      </c>
      <c r="B217" s="141" t="s">
        <v>958</v>
      </c>
      <c r="C217" s="142">
        <v>-48527.68</v>
      </c>
      <c r="D217" s="142">
        <v>977.68</v>
      </c>
      <c r="E217" s="142">
        <v>-47550</v>
      </c>
      <c r="F217" s="141" t="s">
        <v>892</v>
      </c>
      <c r="G217" s="141" t="s">
        <v>954</v>
      </c>
      <c r="H217" s="143"/>
      <c r="I217" s="151"/>
      <c r="J217" s="151"/>
      <c r="K217" s="151"/>
      <c r="L217" s="145" t="str">
        <f t="shared" si="0"/>
        <v>331E</v>
      </c>
      <c r="M217" s="146" t="str">
        <f t="shared" si="1"/>
        <v>RESERVE COURTOISIES</v>
      </c>
      <c r="N217" s="147">
        <f>+IF(OR($Q217=Parametres!$G$2,$Q217=Parametres!$G$3),I217,C217)</f>
        <v>-48527.68</v>
      </c>
      <c r="O217" s="147">
        <f>+IF(OR($Q217=Parametres!$G$2,$Q217=Parametres!$G$3),J217,D217)</f>
        <v>977.68</v>
      </c>
      <c r="P217" s="147">
        <f>+IF(OR($Q217=Parametres!$G$2,$Q217=Parametres!$G$3),K217,E217)</f>
        <v>-47550</v>
      </c>
      <c r="Q217" s="146" t="str">
        <f t="shared" ref="Q217:S217" si="217">+F217</f>
        <v>3-Passifs</v>
      </c>
      <c r="R217" s="145" t="str">
        <f t="shared" si="217"/>
        <v>331C</v>
      </c>
      <c r="S217" s="146">
        <f t="shared" si="217"/>
        <v>0</v>
      </c>
      <c r="T217" s="150" t="str">
        <f>+VLOOKUP($L217,Data_Validation!$A:$D,1,0)</f>
        <v>331E</v>
      </c>
      <c r="U217" s="150" t="str">
        <f>+VLOOKUP($L217,Data_Validation!$A:$D,3,0)</f>
        <v>Bilan</v>
      </c>
      <c r="V217" s="150" t="str">
        <f>+VLOOKUP($L217,Data_Validation!$A:$D,4,0)</f>
        <v>Inventaire Véhicules Neufs</v>
      </c>
      <c r="W217" s="150" t="str">
        <f>+VLOOKUP($L217,Data_Validation!$A:$E,5,0)</f>
        <v>$</v>
      </c>
      <c r="X217" s="150">
        <f>+VLOOKUP($L217,Data_Validation!$A:$F,6,0)</f>
        <v>0</v>
      </c>
    </row>
    <row r="218" spans="1:24" ht="15" customHeight="1">
      <c r="A218" s="141" t="s">
        <v>1142</v>
      </c>
      <c r="B218" s="141" t="s">
        <v>1143</v>
      </c>
      <c r="C218" s="142">
        <v>-20279</v>
      </c>
      <c r="D218" s="142">
        <v>0</v>
      </c>
      <c r="E218" s="142">
        <v>-20279</v>
      </c>
      <c r="F218" s="141" t="s">
        <v>892</v>
      </c>
      <c r="G218" s="141" t="s">
        <v>1144</v>
      </c>
      <c r="H218" s="143"/>
      <c r="I218" s="143"/>
      <c r="J218" s="143"/>
      <c r="K218" s="143"/>
      <c r="L218" s="145" t="str">
        <f t="shared" si="0"/>
        <v>331L</v>
      </c>
      <c r="M218" s="146" t="str">
        <f t="shared" si="1"/>
        <v>PROVISION CHANGEMENTS HUILE</v>
      </c>
      <c r="N218" s="147">
        <f>+IF(OR($Q218=Parametres!$G$2,$Q218=Parametres!$G$3),I218,C218)</f>
        <v>-20279</v>
      </c>
      <c r="O218" s="147">
        <f>+IF(OR($Q218=Parametres!$G$2,$Q218=Parametres!$G$3),J218,D218)</f>
        <v>0</v>
      </c>
      <c r="P218" s="147">
        <f>+IF(OR($Q218=Parametres!$G$2,$Q218=Parametres!$G$3),K218,E218)</f>
        <v>-20279</v>
      </c>
      <c r="Q218" s="146" t="str">
        <f t="shared" ref="Q218:S218" si="218">+F218</f>
        <v>3-Passifs</v>
      </c>
      <c r="R218" s="145" t="str">
        <f t="shared" si="218"/>
        <v>331</v>
      </c>
      <c r="S218" s="146">
        <f t="shared" si="218"/>
        <v>0</v>
      </c>
      <c r="T218" s="149" t="str">
        <f>+VLOOKUP($L218,Data_Validation!$A:$D,1,0)</f>
        <v>331L</v>
      </c>
      <c r="U218" s="150" t="str">
        <f>+VLOOKUP($L218,Data_Validation!$A:$D,3,0)</f>
        <v>Bilan</v>
      </c>
      <c r="V218" s="150" t="str">
        <f>+VLOOKUP($L218,Data_Validation!$A:$D,4,0)</f>
        <v>autres courus</v>
      </c>
      <c r="W218" s="150" t="str">
        <f>+VLOOKUP($L218,Data_Validation!$A:$E,5,0)</f>
        <v>$</v>
      </c>
      <c r="X218" s="150">
        <f>+VLOOKUP($L218,Data_Validation!$A:$F,6,0)</f>
        <v>0</v>
      </c>
    </row>
    <row r="219" spans="1:24" ht="15.75" customHeight="1">
      <c r="A219" s="141" t="s">
        <v>1147</v>
      </c>
      <c r="B219" s="141" t="s">
        <v>1148</v>
      </c>
      <c r="C219" s="142">
        <v>-149005</v>
      </c>
      <c r="D219" s="142">
        <v>0</v>
      </c>
      <c r="E219" s="142">
        <v>-149005</v>
      </c>
      <c r="F219" s="141" t="s">
        <v>892</v>
      </c>
      <c r="G219" s="141" t="s">
        <v>1144</v>
      </c>
      <c r="H219" s="143"/>
      <c r="I219" s="151"/>
      <c r="J219" s="151"/>
      <c r="K219" s="151"/>
      <c r="L219" s="145" t="str">
        <f t="shared" si="0"/>
        <v>331Q</v>
      </c>
      <c r="M219" s="146" t="str">
        <f t="shared" si="1"/>
        <v>RESERVE QC</v>
      </c>
      <c r="N219" s="147">
        <f>+IF(OR($Q219=Parametres!$G$2,$Q219=Parametres!$G$3),I219,C219)</f>
        <v>-149005</v>
      </c>
      <c r="O219" s="147">
        <f>+IF(OR($Q219=Parametres!$G$2,$Q219=Parametres!$G$3),J219,D219)</f>
        <v>0</v>
      </c>
      <c r="P219" s="147">
        <f>+IF(OR($Q219=Parametres!$G$2,$Q219=Parametres!$G$3),K219,E219)</f>
        <v>-149005</v>
      </c>
      <c r="Q219" s="146" t="str">
        <f t="shared" ref="Q219:S219" si="219">+F219</f>
        <v>3-Passifs</v>
      </c>
      <c r="R219" s="145" t="str">
        <f t="shared" si="219"/>
        <v>331</v>
      </c>
      <c r="S219" s="146">
        <f t="shared" si="219"/>
        <v>0</v>
      </c>
      <c r="T219" s="150" t="str">
        <f>+VLOOKUP($L219,Data_Validation!$A:$D,1,0)</f>
        <v>331Q</v>
      </c>
      <c r="U219" s="150" t="str">
        <f>+VLOOKUP($L219,Data_Validation!$A:$D,3,0)</f>
        <v>Bilan</v>
      </c>
      <c r="V219" s="150" t="str">
        <f>+VLOOKUP($L219,Data_Validation!$A:$D,4,0)</f>
        <v>Autres Courus</v>
      </c>
      <c r="W219" s="150" t="str">
        <f>+VLOOKUP($L219,Data_Validation!$A:$E,5,0)</f>
        <v>$</v>
      </c>
      <c r="X219" s="150">
        <f>+VLOOKUP($L219,Data_Validation!$A:$F,6,0)</f>
        <v>0</v>
      </c>
    </row>
    <row r="220" spans="1:24" ht="15" customHeight="1">
      <c r="A220" s="141" t="s">
        <v>969</v>
      </c>
      <c r="B220" s="141" t="s">
        <v>970</v>
      </c>
      <c r="C220" s="142">
        <v>-14997</v>
      </c>
      <c r="D220" s="142">
        <v>0</v>
      </c>
      <c r="E220" s="142">
        <v>-14997</v>
      </c>
      <c r="F220" s="141" t="s">
        <v>892</v>
      </c>
      <c r="G220" s="141" t="s">
        <v>970</v>
      </c>
      <c r="H220" s="143"/>
      <c r="I220" s="151"/>
      <c r="J220" s="151"/>
      <c r="K220" s="151"/>
      <c r="L220" s="145" t="str">
        <f t="shared" si="0"/>
        <v>331V</v>
      </c>
      <c r="M220" s="146" t="str">
        <f t="shared" si="1"/>
        <v>PROVISION SERVICE VALET</v>
      </c>
      <c r="N220" s="147">
        <f>+IF(OR($Q220=Parametres!$G$2,$Q220=Parametres!$G$3),I220,C220)</f>
        <v>-14997</v>
      </c>
      <c r="O220" s="147">
        <f>+IF(OR($Q220=Parametres!$G$2,$Q220=Parametres!$G$3),J220,D220)</f>
        <v>0</v>
      </c>
      <c r="P220" s="147">
        <f>+IF(OR($Q220=Parametres!$G$2,$Q220=Parametres!$G$3),K220,E220)</f>
        <v>-14997</v>
      </c>
      <c r="Q220" s="146" t="str">
        <f t="shared" ref="Q220:S220" si="220">+F220</f>
        <v>3-Passifs</v>
      </c>
      <c r="R220" s="145" t="str">
        <f t="shared" si="220"/>
        <v>331V</v>
      </c>
      <c r="S220" s="146">
        <f t="shared" si="220"/>
        <v>0</v>
      </c>
      <c r="T220" s="149" t="str">
        <f>+VLOOKUP($L220,Data_Validation!$A:$D,1,0)</f>
        <v>331V</v>
      </c>
      <c r="U220" s="150" t="str">
        <f>+VLOOKUP($L220,Data_Validation!$A:$D,3,0)</f>
        <v>Bilan</v>
      </c>
      <c r="V220" s="150" t="str">
        <f>+VLOOKUP($L220,Data_Validation!$A:$D,4,0)</f>
        <v>autres courus</v>
      </c>
      <c r="W220" s="150" t="str">
        <f>+VLOOKUP($L220,Data_Validation!$A:$E,5,0)</f>
        <v>$</v>
      </c>
      <c r="X220" s="150">
        <f>+VLOOKUP($L220,Data_Validation!$A:$F,6,0)</f>
        <v>0</v>
      </c>
    </row>
    <row r="221" spans="1:24" ht="15" customHeight="1">
      <c r="A221" s="141" t="s">
        <v>971</v>
      </c>
      <c r="B221" s="141" t="s">
        <v>972</v>
      </c>
      <c r="C221" s="142">
        <v>-74316.3</v>
      </c>
      <c r="D221" s="142">
        <v>4710.8</v>
      </c>
      <c r="E221" s="142">
        <v>-69605.5</v>
      </c>
      <c r="F221" s="141" t="s">
        <v>892</v>
      </c>
      <c r="G221" s="141" t="s">
        <v>972</v>
      </c>
      <c r="H221" s="143"/>
      <c r="I221" s="151"/>
      <c r="J221" s="151"/>
      <c r="K221" s="151"/>
      <c r="L221" s="145" t="str">
        <f t="shared" si="0"/>
        <v>332</v>
      </c>
      <c r="M221" s="146" t="str">
        <f t="shared" si="1"/>
        <v>REVENU HOLDBACK DIFFERE</v>
      </c>
      <c r="N221" s="147">
        <f>+IF(OR($Q221=Parametres!$G$2,$Q221=Parametres!$G$3),I221,C221)</f>
        <v>-74316.3</v>
      </c>
      <c r="O221" s="147">
        <f>+IF(OR($Q221=Parametres!$G$2,$Q221=Parametres!$G$3),J221,D221)</f>
        <v>4710.8</v>
      </c>
      <c r="P221" s="147">
        <f>+IF(OR($Q221=Parametres!$G$2,$Q221=Parametres!$G$3),K221,E221)</f>
        <v>-69605.5</v>
      </c>
      <c r="Q221" s="146" t="str">
        <f t="shared" ref="Q221:S221" si="221">+F221</f>
        <v>3-Passifs</v>
      </c>
      <c r="R221" s="145" t="str">
        <f t="shared" si="221"/>
        <v>332</v>
      </c>
      <c r="S221" s="146">
        <f t="shared" si="221"/>
        <v>0</v>
      </c>
      <c r="T221" s="150" t="str">
        <f>+VLOOKUP($L221,Data_Validation!$A:$D,1,0)</f>
        <v>332</v>
      </c>
      <c r="U221" s="150" t="str">
        <f>+VLOOKUP($L221,Data_Validation!$A:$D,3,0)</f>
        <v>Bilan</v>
      </c>
      <c r="V221" s="150" t="str">
        <f>+VLOOKUP($L221,Data_Validation!$A:$D,4,0)</f>
        <v>Autres Courus</v>
      </c>
      <c r="W221" s="150" t="str">
        <f>+VLOOKUP($L221,Data_Validation!$A:$E,5,0)</f>
        <v>$</v>
      </c>
      <c r="X221" s="150">
        <f>+VLOOKUP($L221,Data_Validation!$A:$F,6,0)</f>
        <v>0</v>
      </c>
    </row>
    <row r="222" spans="1:24" ht="15" customHeight="1">
      <c r="A222" s="141" t="s">
        <v>1157</v>
      </c>
      <c r="B222" s="141" t="s">
        <v>1158</v>
      </c>
      <c r="C222" s="142">
        <v>2398.42</v>
      </c>
      <c r="D222" s="142">
        <v>-2398.42</v>
      </c>
      <c r="E222" s="142">
        <v>0</v>
      </c>
      <c r="F222" s="141" t="s">
        <v>892</v>
      </c>
      <c r="G222" s="141" t="s">
        <v>1158</v>
      </c>
      <c r="H222" s="143"/>
      <c r="I222" s="143"/>
      <c r="J222" s="143"/>
      <c r="K222" s="143"/>
      <c r="L222" s="145" t="str">
        <f t="shared" si="0"/>
        <v>333</v>
      </c>
      <c r="M222" s="146" t="str">
        <f t="shared" si="1"/>
        <v>PRET EN CAPITAL</v>
      </c>
      <c r="N222" s="147">
        <f>+IF(OR($Q222=Parametres!$G$2,$Q222=Parametres!$G$3),I222,C222)</f>
        <v>2398.42</v>
      </c>
      <c r="O222" s="147">
        <f>+IF(OR($Q222=Parametres!$G$2,$Q222=Parametres!$G$3),J222,D222)</f>
        <v>-2398.42</v>
      </c>
      <c r="P222" s="147">
        <f>+IF(OR($Q222=Parametres!$G$2,$Q222=Parametres!$G$3),K222,E222)</f>
        <v>0</v>
      </c>
      <c r="Q222" s="146" t="str">
        <f t="shared" ref="Q222:S222" si="222">+F222</f>
        <v>3-Passifs</v>
      </c>
      <c r="R222" s="145" t="str">
        <f t="shared" si="222"/>
        <v>333</v>
      </c>
      <c r="S222" s="146">
        <f t="shared" si="222"/>
        <v>0</v>
      </c>
      <c r="T222" s="150" t="str">
        <f>+VLOOKUP($L222,Data_Validation!$A:$D,1,0)</f>
        <v>333</v>
      </c>
      <c r="U222" s="150" t="str">
        <f>+VLOOKUP($L222,Data_Validation!$A:$D,3,0)</f>
        <v>Bilan</v>
      </c>
      <c r="V222" s="150" t="str">
        <f>+VLOOKUP($L222,Data_Validation!$A:$D,4,0)</f>
        <v>Dette à Long Terme</v>
      </c>
      <c r="W222" s="150" t="str">
        <f>+VLOOKUP($L222,Data_Validation!$A:$E,5,0)</f>
        <v>$</v>
      </c>
      <c r="X222" s="150">
        <f>+VLOOKUP($L222,Data_Validation!$A:$F,6,0)</f>
        <v>0</v>
      </c>
    </row>
    <row r="223" spans="1:24" ht="15" customHeight="1">
      <c r="A223" s="141" t="s">
        <v>988</v>
      </c>
      <c r="B223" s="141" t="s">
        <v>989</v>
      </c>
      <c r="C223" s="142">
        <v>-1063891</v>
      </c>
      <c r="D223" s="142">
        <v>0</v>
      </c>
      <c r="E223" s="142">
        <v>-1063891</v>
      </c>
      <c r="F223" s="141" t="s">
        <v>892</v>
      </c>
      <c r="G223" s="141" t="s">
        <v>989</v>
      </c>
      <c r="H223" s="143"/>
      <c r="I223" s="151"/>
      <c r="J223" s="151"/>
      <c r="K223" s="151"/>
      <c r="L223" s="145" t="str">
        <f t="shared" si="0"/>
        <v>337A</v>
      </c>
      <c r="M223" s="146" t="str">
        <f t="shared" si="1"/>
        <v>IMPOTS FUTURS</v>
      </c>
      <c r="N223" s="147">
        <f>+IF(OR($Q223=Parametres!$G$2,$Q223=Parametres!$G$3),I223,C223)</f>
        <v>-1063891</v>
      </c>
      <c r="O223" s="147">
        <f>+IF(OR($Q223=Parametres!$G$2,$Q223=Parametres!$G$3),J223,D223)</f>
        <v>0</v>
      </c>
      <c r="P223" s="147">
        <f>+IF(OR($Q223=Parametres!$G$2,$Q223=Parametres!$G$3),K223,E223)</f>
        <v>-1063891</v>
      </c>
      <c r="Q223" s="146" t="str">
        <f t="shared" ref="Q223:S223" si="223">+F223</f>
        <v>3-Passifs</v>
      </c>
      <c r="R223" s="145" t="str">
        <f t="shared" si="223"/>
        <v>337A</v>
      </c>
      <c r="S223" s="146">
        <f t="shared" si="223"/>
        <v>0</v>
      </c>
      <c r="T223" s="149" t="str">
        <f>+VLOOKUP($L223,Data_Validation!$A:$D,1,0)</f>
        <v>337A</v>
      </c>
      <c r="U223" s="150" t="str">
        <f>+VLOOKUP($L223,Data_Validation!$A:$D,3,0)</f>
        <v>Bilan</v>
      </c>
      <c r="V223" s="150" t="str">
        <f>+VLOOKUP($L223,Data_Validation!$A:$D,4,0)</f>
        <v>Impôts Futurs à payer</v>
      </c>
      <c r="W223" s="150" t="str">
        <f>+VLOOKUP($L223,Data_Validation!$A:$E,5,0)</f>
        <v>$</v>
      </c>
      <c r="X223" s="150">
        <f>+VLOOKUP($L223,Data_Validation!$A:$F,6,0)</f>
        <v>0</v>
      </c>
    </row>
    <row r="224" spans="1:24" ht="15" customHeight="1">
      <c r="A224" s="141" t="s">
        <v>1163</v>
      </c>
      <c r="B224" s="141" t="s">
        <v>993</v>
      </c>
      <c r="C224" s="142">
        <v>-950000</v>
      </c>
      <c r="D224" s="142">
        <v>0</v>
      </c>
      <c r="E224" s="142">
        <v>-950000</v>
      </c>
      <c r="F224" s="141" t="s">
        <v>892</v>
      </c>
      <c r="G224" s="141" t="s">
        <v>994</v>
      </c>
      <c r="H224" s="143"/>
      <c r="I224" s="151"/>
      <c r="J224" s="151"/>
      <c r="K224" s="151"/>
      <c r="L224" s="145" t="str">
        <f t="shared" si="0"/>
        <v>337B</v>
      </c>
      <c r="M224" s="146" t="str">
        <f t="shared" si="1"/>
        <v>DETTE COMPLEXE DE L'AUTO PARK AVENUE</v>
      </c>
      <c r="N224" s="147">
        <f>+IF(OR($Q224=Parametres!$G$2,$Q224=Parametres!$G$3),I224,C224)</f>
        <v>-950000</v>
      </c>
      <c r="O224" s="147">
        <f>+IF(OR($Q224=Parametres!$G$2,$Q224=Parametres!$G$3),J224,D224)</f>
        <v>0</v>
      </c>
      <c r="P224" s="147">
        <f>+IF(OR($Q224=Parametres!$G$2,$Q224=Parametres!$G$3),K224,E224)</f>
        <v>-950000</v>
      </c>
      <c r="Q224" s="146" t="str">
        <f t="shared" ref="Q224:S224" si="224">+F224</f>
        <v>3-Passifs</v>
      </c>
      <c r="R224" s="145" t="str">
        <f t="shared" si="224"/>
        <v>337</v>
      </c>
      <c r="S224" s="146">
        <f t="shared" si="224"/>
        <v>0</v>
      </c>
      <c r="T224" s="150" t="str">
        <f>+VLOOKUP($L224,Data_Validation!$A:$D,1,0)</f>
        <v>337B</v>
      </c>
      <c r="U224" s="150" t="str">
        <f>+VLOOKUP($L224,Data_Validation!$A:$D,3,0)</f>
        <v>Bilan</v>
      </c>
      <c r="V224" s="150" t="str">
        <f>+VLOOKUP($L224,Data_Validation!$A:$D,4,0)</f>
        <v>Avances Long Terme à Payer</v>
      </c>
      <c r="W224" s="150" t="str">
        <f>+VLOOKUP($L224,Data_Validation!$A:$E,5,0)</f>
        <v>$</v>
      </c>
      <c r="X224" s="150">
        <f>+VLOOKUP($L224,Data_Validation!$A:$F,6,0)</f>
        <v>0</v>
      </c>
    </row>
    <row r="225" spans="1:24" ht="15.75" customHeight="1">
      <c r="A225" s="141" t="s">
        <v>1005</v>
      </c>
      <c r="B225" s="141" t="s">
        <v>1006</v>
      </c>
      <c r="C225" s="143">
        <v>-321037.24</v>
      </c>
      <c r="D225" s="143">
        <v>-3419.68</v>
      </c>
      <c r="E225" s="143">
        <v>-324456.92</v>
      </c>
      <c r="F225" s="141" t="s">
        <v>892</v>
      </c>
      <c r="G225" s="141" t="s">
        <v>1006</v>
      </c>
      <c r="H225" s="143"/>
      <c r="I225" s="142"/>
      <c r="J225" s="142"/>
      <c r="K225" s="142"/>
      <c r="L225" s="145" t="str">
        <f t="shared" si="0"/>
        <v>352</v>
      </c>
      <c r="M225" s="146" t="str">
        <f t="shared" si="1"/>
        <v>AMORT.CUM. EQUIP. &amp; OUTILLAGES</v>
      </c>
      <c r="N225" s="147">
        <f>+IF(OR($Q225=Parametres!$G$2,$Q225=Parametres!$G$3),I225,C225)</f>
        <v>-321037.24</v>
      </c>
      <c r="O225" s="147">
        <f>+IF(OR($Q225=Parametres!$G$2,$Q225=Parametres!$G$3),J225,D225)</f>
        <v>-3419.68</v>
      </c>
      <c r="P225" s="147">
        <f>+IF(OR($Q225=Parametres!$G$2,$Q225=Parametres!$G$3),K225,E225)</f>
        <v>-324456.92</v>
      </c>
      <c r="Q225" s="146" t="str">
        <f t="shared" ref="Q225:S225" si="225">+F225</f>
        <v>3-Passifs</v>
      </c>
      <c r="R225" s="145" t="str">
        <f t="shared" si="225"/>
        <v>352</v>
      </c>
      <c r="S225" s="146">
        <f t="shared" si="225"/>
        <v>0</v>
      </c>
      <c r="T225" s="149" t="str">
        <f>+VLOOKUP($L225,Data_Validation!$A:$D,1,0)</f>
        <v>352</v>
      </c>
      <c r="U225" s="150" t="str">
        <f>+VLOOKUP($L225,Data_Validation!$A:$D,3,0)</f>
        <v>Bilan</v>
      </c>
      <c r="V225" s="150" t="str">
        <f>+VLOOKUP($L225,Data_Validation!$A:$D,4,0)</f>
        <v>Équipements Service</v>
      </c>
      <c r="W225" s="150" t="str">
        <f>+VLOOKUP($L225,Data_Validation!$A:$E,5,0)</f>
        <v>$</v>
      </c>
      <c r="X225" s="150">
        <f>+VLOOKUP($L225,Data_Validation!$A:$F,6,0)</f>
        <v>0</v>
      </c>
    </row>
    <row r="226" spans="1:24" ht="15" customHeight="1">
      <c r="A226" s="141" t="s">
        <v>1010</v>
      </c>
      <c r="B226" s="141" t="s">
        <v>1011</v>
      </c>
      <c r="C226" s="143">
        <v>-11946.42</v>
      </c>
      <c r="D226" s="143">
        <v>-122.14</v>
      </c>
      <c r="E226" s="143">
        <v>-12068.56</v>
      </c>
      <c r="F226" s="141" t="s">
        <v>892</v>
      </c>
      <c r="G226" s="141" t="s">
        <v>1011</v>
      </c>
      <c r="H226" s="143"/>
      <c r="I226" s="142"/>
      <c r="J226" s="142"/>
      <c r="K226" s="142"/>
      <c r="L226" s="145" t="str">
        <f t="shared" si="0"/>
        <v>353</v>
      </c>
      <c r="M226" s="146" t="str">
        <f t="shared" si="1"/>
        <v>AMORT.CUM. EQUIP. PIECES &amp; ACCESS.</v>
      </c>
      <c r="N226" s="147">
        <f>+IF(OR($Q226=Parametres!$G$2,$Q226=Parametres!$G$3),I226,C226)</f>
        <v>-11946.42</v>
      </c>
      <c r="O226" s="147">
        <f>+IF(OR($Q226=Parametres!$G$2,$Q226=Parametres!$G$3),J226,D226)</f>
        <v>-122.14</v>
      </c>
      <c r="P226" s="147">
        <f>+IF(OR($Q226=Parametres!$G$2,$Q226=Parametres!$G$3),K226,E226)</f>
        <v>-12068.56</v>
      </c>
      <c r="Q226" s="146" t="str">
        <f t="shared" ref="Q226:S226" si="226">+F226</f>
        <v>3-Passifs</v>
      </c>
      <c r="R226" s="145" t="str">
        <f t="shared" si="226"/>
        <v>353</v>
      </c>
      <c r="S226" s="146">
        <f t="shared" si="226"/>
        <v>0</v>
      </c>
      <c r="T226" s="165" t="str">
        <f>+VLOOKUP($L226,Data_Validation!$A:$D,1,0)</f>
        <v>353</v>
      </c>
      <c r="U226" s="150" t="str">
        <f>+VLOOKUP($L226,Data_Validation!$A:$D,3,0)</f>
        <v>Bilan</v>
      </c>
      <c r="V226" s="150" t="str">
        <f>+VLOOKUP($L226,Data_Validation!$A:$D,4,0)</f>
        <v>Équipements Service</v>
      </c>
      <c r="W226" s="150" t="str">
        <f>+VLOOKUP($L226,Data_Validation!$A:$E,5,0)</f>
        <v>$</v>
      </c>
      <c r="X226" s="150">
        <f>+VLOOKUP($L226,Data_Validation!$A:$F,6,0)</f>
        <v>0</v>
      </c>
    </row>
    <row r="227" spans="1:24" ht="15" customHeight="1">
      <c r="A227" s="141" t="s">
        <v>1012</v>
      </c>
      <c r="B227" s="141" t="s">
        <v>1013</v>
      </c>
      <c r="C227" s="143">
        <v>-189932.77</v>
      </c>
      <c r="D227" s="143">
        <v>-2545.56</v>
      </c>
      <c r="E227" s="143">
        <v>-192478.33</v>
      </c>
      <c r="F227" s="141" t="s">
        <v>892</v>
      </c>
      <c r="G227" s="141" t="s">
        <v>1013</v>
      </c>
      <c r="H227" s="143"/>
      <c r="I227" s="142"/>
      <c r="J227" s="142"/>
      <c r="K227" s="142"/>
      <c r="L227" s="145" t="str">
        <f t="shared" si="0"/>
        <v>354A</v>
      </c>
      <c r="M227" s="146" t="str">
        <f t="shared" si="1"/>
        <v>AMORT.CUM. MEUBLES &amp; ACCESSOIRES</v>
      </c>
      <c r="N227" s="147">
        <f>+IF(OR($Q227=Parametres!$G$2,$Q227=Parametres!$G$3),I227,C227)</f>
        <v>-189932.77</v>
      </c>
      <c r="O227" s="147">
        <f>+IF(OR($Q227=Parametres!$G$2,$Q227=Parametres!$G$3),J227,D227)</f>
        <v>-2545.56</v>
      </c>
      <c r="P227" s="147">
        <f>+IF(OR($Q227=Parametres!$G$2,$Q227=Parametres!$G$3),K227,E227)</f>
        <v>-192478.33</v>
      </c>
      <c r="Q227" s="146" t="str">
        <f t="shared" ref="Q227:S227" si="227">+F227</f>
        <v>3-Passifs</v>
      </c>
      <c r="R227" s="145" t="str">
        <f t="shared" si="227"/>
        <v>354A</v>
      </c>
      <c r="S227" s="146">
        <f t="shared" si="227"/>
        <v>0</v>
      </c>
      <c r="T227" s="150" t="str">
        <f>+VLOOKUP($L227,Data_Validation!$A:$D,1,0)</f>
        <v>354A</v>
      </c>
      <c r="U227" s="150" t="str">
        <f>+VLOOKUP($L227,Data_Validation!$A:$D,3,0)</f>
        <v>Bilan</v>
      </c>
      <c r="V227" s="150" t="str">
        <f>+VLOOKUP($L227,Data_Validation!$A:$D,4,0)</f>
        <v>Mobilier</v>
      </c>
      <c r="W227" s="150" t="str">
        <f>+VLOOKUP($L227,Data_Validation!$A:$E,5,0)</f>
        <v>$</v>
      </c>
      <c r="X227" s="150">
        <f>+VLOOKUP($L227,Data_Validation!$A:$F,6,0)</f>
        <v>0</v>
      </c>
    </row>
    <row r="228" spans="1:24" ht="15" customHeight="1">
      <c r="A228" s="141" t="s">
        <v>1015</v>
      </c>
      <c r="B228" s="141" t="s">
        <v>1016</v>
      </c>
      <c r="C228" s="143">
        <v>-46287.02</v>
      </c>
      <c r="D228" s="143">
        <v>-567.54</v>
      </c>
      <c r="E228" s="143">
        <v>-46854.559999999998</v>
      </c>
      <c r="F228" s="141" t="s">
        <v>892</v>
      </c>
      <c r="G228" s="141" t="s">
        <v>1016</v>
      </c>
      <c r="H228" s="143"/>
      <c r="I228" s="142"/>
      <c r="J228" s="142"/>
      <c r="K228" s="142"/>
      <c r="L228" s="145" t="str">
        <f t="shared" si="0"/>
        <v>354B</v>
      </c>
      <c r="M228" s="146" t="str">
        <f t="shared" si="1"/>
        <v>AMORT.CUM. ENSEIGNE</v>
      </c>
      <c r="N228" s="147">
        <f>+IF(OR($Q228=Parametres!$G$2,$Q228=Parametres!$G$3),I228,C228)</f>
        <v>-46287.02</v>
      </c>
      <c r="O228" s="147">
        <f>+IF(OR($Q228=Parametres!$G$2,$Q228=Parametres!$G$3),J228,D228)</f>
        <v>-567.54</v>
      </c>
      <c r="P228" s="147">
        <f>+IF(OR($Q228=Parametres!$G$2,$Q228=Parametres!$G$3),K228,E228)</f>
        <v>-46854.559999999998</v>
      </c>
      <c r="Q228" s="146" t="str">
        <f t="shared" ref="Q228:S228" si="228">+F228</f>
        <v>3-Passifs</v>
      </c>
      <c r="R228" s="145" t="str">
        <f t="shared" si="228"/>
        <v>354B</v>
      </c>
      <c r="S228" s="146">
        <f t="shared" si="228"/>
        <v>0</v>
      </c>
      <c r="T228" s="165" t="str">
        <f>+VLOOKUP($L228,Data_Validation!$A:$D,1,0)</f>
        <v>354B</v>
      </c>
      <c r="U228" s="150" t="str">
        <f>+VLOOKUP($L228,Data_Validation!$A:$D,3,0)</f>
        <v>Bilan</v>
      </c>
      <c r="V228" s="150" t="str">
        <f>+VLOOKUP($L228,Data_Validation!$A:$D,4,0)</f>
        <v>Enseigne</v>
      </c>
      <c r="W228" s="150" t="str">
        <f>+VLOOKUP($L228,Data_Validation!$A:$E,5,0)</f>
        <v>$</v>
      </c>
      <c r="X228" s="150">
        <f>+VLOOKUP($L228,Data_Validation!$A:$F,6,0)</f>
        <v>0</v>
      </c>
    </row>
    <row r="229" spans="1:24" ht="15.75" customHeight="1">
      <c r="A229" s="141" t="s">
        <v>1019</v>
      </c>
      <c r="B229" s="141" t="s">
        <v>1020</v>
      </c>
      <c r="C229" s="142">
        <v>-146738.21</v>
      </c>
      <c r="D229" s="142">
        <v>4796.16</v>
      </c>
      <c r="E229" s="142">
        <v>-141942.04999999999</v>
      </c>
      <c r="F229" s="141" t="s">
        <v>892</v>
      </c>
      <c r="G229" s="141" t="s">
        <v>1020</v>
      </c>
      <c r="H229" s="143"/>
      <c r="I229" s="143"/>
      <c r="J229" s="143"/>
      <c r="K229" s="143"/>
      <c r="L229" s="145" t="str">
        <f t="shared" si="0"/>
        <v>354C</v>
      </c>
      <c r="M229" s="146" t="str">
        <f t="shared" si="1"/>
        <v>AMORT.CUM. EQUIP. INFORMATIQUE</v>
      </c>
      <c r="N229" s="147">
        <f>+IF(OR($Q229=Parametres!$G$2,$Q229=Parametres!$G$3),I229,C229)</f>
        <v>-146738.21</v>
      </c>
      <c r="O229" s="147">
        <f>+IF(OR($Q229=Parametres!$G$2,$Q229=Parametres!$G$3),J229,D229)</f>
        <v>4796.16</v>
      </c>
      <c r="P229" s="147">
        <f>+IF(OR($Q229=Parametres!$G$2,$Q229=Parametres!$G$3),K229,E229)</f>
        <v>-141942.04999999999</v>
      </c>
      <c r="Q229" s="146" t="str">
        <f t="shared" ref="Q229:S229" si="229">+F229</f>
        <v>3-Passifs</v>
      </c>
      <c r="R229" s="145" t="str">
        <f t="shared" si="229"/>
        <v>354C</v>
      </c>
      <c r="S229" s="146">
        <f t="shared" si="229"/>
        <v>0</v>
      </c>
      <c r="T229" s="149" t="str">
        <f>+VLOOKUP($L229,Data_Validation!$A:$D,1,0)</f>
        <v>354C</v>
      </c>
      <c r="U229" s="150" t="str">
        <f>+VLOOKUP($L229,Data_Validation!$A:$D,3,0)</f>
        <v>Bilan</v>
      </c>
      <c r="V229" s="150" t="str">
        <f>+VLOOKUP($L229,Data_Validation!$A:$D,4,0)</f>
        <v>Équipements Informatique</v>
      </c>
      <c r="W229" s="150" t="str">
        <f>+VLOOKUP($L229,Data_Validation!$A:$E,5,0)</f>
        <v>$</v>
      </c>
      <c r="X229" s="150">
        <f>+VLOOKUP($L229,Data_Validation!$A:$F,6,0)</f>
        <v>0</v>
      </c>
    </row>
    <row r="230" spans="1:24" ht="15" customHeight="1">
      <c r="A230" s="141" t="s">
        <v>1180</v>
      </c>
      <c r="B230" s="141" t="s">
        <v>1181</v>
      </c>
      <c r="C230" s="142">
        <v>-2144.98</v>
      </c>
      <c r="D230" s="142">
        <v>0</v>
      </c>
      <c r="E230" s="142">
        <v>-2144.98</v>
      </c>
      <c r="F230" s="141" t="s">
        <v>892</v>
      </c>
      <c r="G230" s="141" t="s">
        <v>1181</v>
      </c>
      <c r="H230" s="143"/>
      <c r="I230" s="151"/>
      <c r="J230" s="151"/>
      <c r="K230" s="151"/>
      <c r="L230" s="145" t="str">
        <f t="shared" si="0"/>
        <v>355</v>
      </c>
      <c r="M230" s="146" t="str">
        <f t="shared" si="1"/>
        <v>AMORT.CUM. VEHICULES DE COMPAGNIE</v>
      </c>
      <c r="N230" s="147">
        <f>+IF(OR($Q230=Parametres!$G$2,$Q230=Parametres!$G$3),I230,C230)</f>
        <v>-2144.98</v>
      </c>
      <c r="O230" s="147">
        <f>+IF(OR($Q230=Parametres!$G$2,$Q230=Parametres!$G$3),J230,D230)</f>
        <v>0</v>
      </c>
      <c r="P230" s="147">
        <f>+IF(OR($Q230=Parametres!$G$2,$Q230=Parametres!$G$3),K230,E230)</f>
        <v>-2144.98</v>
      </c>
      <c r="Q230" s="146" t="str">
        <f t="shared" ref="Q230:S230" si="230">+F230</f>
        <v>3-Passifs</v>
      </c>
      <c r="R230" s="145" t="str">
        <f t="shared" si="230"/>
        <v>355</v>
      </c>
      <c r="S230" s="146">
        <f t="shared" si="230"/>
        <v>0</v>
      </c>
      <c r="T230" s="149" t="str">
        <f>+VLOOKUP($L230,Data_Validation!$A:$D,1,0)</f>
        <v>355</v>
      </c>
      <c r="U230" s="150" t="str">
        <f>+VLOOKUP($L230,Data_Validation!$A:$D,3,0)</f>
        <v>Bilan</v>
      </c>
      <c r="V230" s="150" t="str">
        <f>+VLOOKUP($L230,Data_Validation!$A:$D,4,0)</f>
        <v>Équipements Service</v>
      </c>
      <c r="W230" s="150" t="str">
        <f>+VLOOKUP($L230,Data_Validation!$A:$E,5,0)</f>
        <v>$</v>
      </c>
      <c r="X230" s="150">
        <f>+VLOOKUP($L230,Data_Validation!$A:$F,6,0)</f>
        <v>0</v>
      </c>
    </row>
    <row r="231" spans="1:24" ht="15" customHeight="1">
      <c r="A231" s="141" t="s">
        <v>1184</v>
      </c>
      <c r="B231" s="141" t="s">
        <v>1185</v>
      </c>
      <c r="C231" s="143">
        <v>-482939.79</v>
      </c>
      <c r="D231" s="143">
        <v>-8951.08</v>
      </c>
      <c r="E231" s="143">
        <v>-491890.87</v>
      </c>
      <c r="F231" s="141" t="s">
        <v>892</v>
      </c>
      <c r="G231" s="141" t="s">
        <v>1185</v>
      </c>
      <c r="H231" s="143"/>
      <c r="I231" s="142"/>
      <c r="J231" s="142"/>
      <c r="K231" s="142"/>
      <c r="L231" s="145" t="str">
        <f t="shared" si="0"/>
        <v>356</v>
      </c>
      <c r="M231" s="146" t="str">
        <f t="shared" si="1"/>
        <v>AMORT.CUM. AMELIORATION LOCATIVE</v>
      </c>
      <c r="N231" s="147">
        <f>+IF(OR($Q231=Parametres!$G$2,$Q231=Parametres!$G$3),I231,C231)</f>
        <v>-482939.79</v>
      </c>
      <c r="O231" s="147">
        <f>+IF(OR($Q231=Parametres!$G$2,$Q231=Parametres!$G$3),J231,D231)</f>
        <v>-8951.08</v>
      </c>
      <c r="P231" s="147">
        <f>+IF(OR($Q231=Parametres!$G$2,$Q231=Parametres!$G$3),K231,E231)</f>
        <v>-491890.87</v>
      </c>
      <c r="Q231" s="146" t="str">
        <f t="shared" ref="Q231:S231" si="231">+F231</f>
        <v>3-Passifs</v>
      </c>
      <c r="R231" s="145" t="str">
        <f t="shared" si="231"/>
        <v>356</v>
      </c>
      <c r="S231" s="146">
        <f t="shared" si="231"/>
        <v>0</v>
      </c>
      <c r="T231" s="149" t="str">
        <f>+VLOOKUP($L231,Data_Validation!$A:$D,1,0)</f>
        <v>356</v>
      </c>
      <c r="U231" s="150" t="str">
        <f>+VLOOKUP($L231,Data_Validation!$A:$D,3,0)</f>
        <v>Bilan</v>
      </c>
      <c r="V231" s="150" t="str">
        <f>+VLOOKUP($L231,Data_Validation!$A:$D,4,0)</f>
        <v>Améliorations Locatives</v>
      </c>
      <c r="W231" s="150" t="str">
        <f>+VLOOKUP($L231,Data_Validation!$A:$E,5,0)</f>
        <v>$</v>
      </c>
      <c r="X231" s="150">
        <f>+VLOOKUP($L231,Data_Validation!$A:$F,6,0)</f>
        <v>0</v>
      </c>
    </row>
    <row r="232" spans="1:24" ht="15" customHeight="1">
      <c r="A232" s="141" t="s">
        <v>1188</v>
      </c>
      <c r="B232" s="141" t="s">
        <v>1189</v>
      </c>
      <c r="C232" s="142">
        <v>-4390685.5999999996</v>
      </c>
      <c r="D232" s="142">
        <v>0</v>
      </c>
      <c r="E232" s="142">
        <v>-4390685.5999999996</v>
      </c>
      <c r="F232" s="141" t="s">
        <v>1026</v>
      </c>
      <c r="G232" s="141" t="s">
        <v>1189</v>
      </c>
      <c r="H232" s="143"/>
      <c r="I232" s="151"/>
      <c r="J232" s="151"/>
      <c r="K232" s="151"/>
      <c r="L232" s="145" t="str">
        <f t="shared" si="0"/>
        <v>360</v>
      </c>
      <c r="M232" s="146" t="str">
        <f t="shared" si="1"/>
        <v>ACTIONS ORDINAIRES</v>
      </c>
      <c r="N232" s="147">
        <f>+IF(OR($Q232=Parametres!$G$2,$Q232=Parametres!$G$3),I232,C232)</f>
        <v>-4390685.5999999996</v>
      </c>
      <c r="O232" s="147">
        <f>+IF(OR($Q232=Parametres!$G$2,$Q232=Parametres!$G$3),J232,D232)</f>
        <v>0</v>
      </c>
      <c r="P232" s="147">
        <f>+IF(OR($Q232=Parametres!$G$2,$Q232=Parametres!$G$3),K232,E232)</f>
        <v>-4390685.5999999996</v>
      </c>
      <c r="Q232" s="146" t="str">
        <f t="shared" ref="Q232:S232" si="232">+F232</f>
        <v>4-Valeur nette</v>
      </c>
      <c r="R232" s="145" t="str">
        <f t="shared" si="232"/>
        <v>360</v>
      </c>
      <c r="S232" s="146">
        <f t="shared" si="232"/>
        <v>0</v>
      </c>
      <c r="T232" s="165" t="str">
        <f>+VLOOKUP($L232,Data_Validation!$A:$D,1,0)</f>
        <v>360</v>
      </c>
      <c r="U232" s="150" t="str">
        <f>+VLOOKUP($L232,Data_Validation!$A:$D,3,0)</f>
        <v>Bilan</v>
      </c>
      <c r="V232" s="150" t="str">
        <f>+VLOOKUP($L232,Data_Validation!$A:$D,4,0)</f>
        <v>Capital Actions</v>
      </c>
      <c r="W232" s="150" t="str">
        <f>+VLOOKUP($L232,Data_Validation!$A:$E,5,0)</f>
        <v>$</v>
      </c>
      <c r="X232" s="150">
        <f>+VLOOKUP($L232,Data_Validation!$A:$F,6,0)</f>
        <v>0</v>
      </c>
    </row>
    <row r="233" spans="1:24" ht="15" customHeight="1">
      <c r="A233" s="141" t="s">
        <v>1024</v>
      </c>
      <c r="B233" s="141" t="s">
        <v>1025</v>
      </c>
      <c r="C233" s="142">
        <v>-1571712.62</v>
      </c>
      <c r="D233" s="142">
        <v>0</v>
      </c>
      <c r="E233" s="142">
        <v>-1571712.62</v>
      </c>
      <c r="F233" s="141" t="s">
        <v>1026</v>
      </c>
      <c r="G233" s="141" t="s">
        <v>1025</v>
      </c>
      <c r="H233" s="143"/>
      <c r="I233" s="151"/>
      <c r="J233" s="151"/>
      <c r="K233" s="151"/>
      <c r="L233" s="145" t="str">
        <f t="shared" si="0"/>
        <v>370</v>
      </c>
      <c r="M233" s="146" t="str">
        <f t="shared" si="1"/>
        <v>BENEFICES NON REPARTIS</v>
      </c>
      <c r="N233" s="147">
        <f>+IF(OR($Q233=Parametres!$G$2,$Q233=Parametres!$G$3),I233,C233)</f>
        <v>-1571712.62</v>
      </c>
      <c r="O233" s="147">
        <f>+IF(OR($Q233=Parametres!$G$2,$Q233=Parametres!$G$3),J233,D233)</f>
        <v>0</v>
      </c>
      <c r="P233" s="147">
        <f>+IF(OR($Q233=Parametres!$G$2,$Q233=Parametres!$G$3),K233,E233)</f>
        <v>-1571712.62</v>
      </c>
      <c r="Q233" s="146" t="str">
        <f t="shared" ref="Q233:S233" si="233">+F233</f>
        <v>4-Valeur nette</v>
      </c>
      <c r="R233" s="145" t="str">
        <f t="shared" si="233"/>
        <v>370</v>
      </c>
      <c r="S233" s="146">
        <f t="shared" si="233"/>
        <v>0</v>
      </c>
      <c r="T233" s="150" t="str">
        <f>+VLOOKUP($L233,Data_Validation!$A:$D,1,0)</f>
        <v>370</v>
      </c>
      <c r="U233" s="150" t="str">
        <f>+VLOOKUP($L233,Data_Validation!$A:$D,3,0)</f>
        <v>Bilan</v>
      </c>
      <c r="V233" s="150" t="str">
        <f>+VLOOKUP($L233,Data_Validation!$A:$D,4,0)</f>
        <v>Bénéfices non répartis</v>
      </c>
      <c r="W233" s="150" t="str">
        <f>+VLOOKUP($L233,Data_Validation!$A:$E,5,0)</f>
        <v>$</v>
      </c>
      <c r="X233" s="150">
        <f>+VLOOKUP($L233,Data_Validation!$A:$F,6,0)</f>
        <v>0</v>
      </c>
    </row>
    <row r="234" spans="1:24" ht="15.75" customHeight="1">
      <c r="A234" s="141" t="s">
        <v>1194</v>
      </c>
      <c r="B234" s="141" t="s">
        <v>1195</v>
      </c>
      <c r="C234" s="143">
        <v>-821412.58</v>
      </c>
      <c r="D234" s="143">
        <v>-88029.89</v>
      </c>
      <c r="E234" s="143">
        <v>-909442.47</v>
      </c>
      <c r="F234" s="141" t="s">
        <v>1031</v>
      </c>
      <c r="G234" s="141" t="s">
        <v>1195</v>
      </c>
      <c r="H234" s="143"/>
      <c r="I234" s="142"/>
      <c r="J234" s="142"/>
      <c r="K234" s="142"/>
      <c r="L234" s="145" t="str">
        <f t="shared" si="0"/>
        <v>402A</v>
      </c>
      <c r="M234" s="146" t="str">
        <f t="shared" si="1"/>
        <v>VTES -IX XDRIVE 40</v>
      </c>
      <c r="N234" s="147">
        <f>+IF(OR($Q234=Parametres!$G$2,$Q234=Parametres!$G$3),I234,C234)</f>
        <v>-821412.58</v>
      </c>
      <c r="O234" s="147">
        <f>+IF(OR($Q234=Parametres!$G$2,$Q234=Parametres!$G$3),J234,D234)</f>
        <v>-88029.89</v>
      </c>
      <c r="P234" s="147">
        <f>+IF(OR($Q234=Parametres!$G$2,$Q234=Parametres!$G$3),K234,E234)</f>
        <v>-909442.47</v>
      </c>
      <c r="Q234" s="146" t="str">
        <f t="shared" ref="Q234:S234" si="234">+F234</f>
        <v>5-Ventes</v>
      </c>
      <c r="R234" s="145" t="str">
        <f t="shared" si="234"/>
        <v>402A</v>
      </c>
      <c r="S234" s="146">
        <f t="shared" si="234"/>
        <v>0</v>
      </c>
      <c r="T234" s="150" t="str">
        <f>+VLOOKUP($L234,Data_Validation!$A:$D,1,0)</f>
        <v>402A</v>
      </c>
      <c r="U234" s="150" t="str">
        <f>+VLOOKUP($L234,Data_Validation!$A:$D,3,0)</f>
        <v>Véhicules neufs</v>
      </c>
      <c r="V234" s="150" t="str">
        <f>+VLOOKUP($L234,Data_Validation!$A:$D,4,0)</f>
        <v>Camions détail</v>
      </c>
      <c r="W234" s="150" t="str">
        <f>+VLOOKUP($L234,Data_Validation!$A:$E,5,0)</f>
        <v>$</v>
      </c>
      <c r="X234" s="150" t="str">
        <f>+VLOOKUP($L234,Data_Validation!$A:$F,6,0)</f>
        <v>Oui</v>
      </c>
    </row>
    <row r="235" spans="1:24" ht="15" customHeight="1">
      <c r="A235" s="141" t="s">
        <v>1198</v>
      </c>
      <c r="B235" s="141" t="s">
        <v>1199</v>
      </c>
      <c r="C235" s="142">
        <v>-1463036.45</v>
      </c>
      <c r="D235" s="142">
        <v>-117873.45</v>
      </c>
      <c r="E235" s="142">
        <v>-1580909.9</v>
      </c>
      <c r="F235" s="141" t="s">
        <v>1031</v>
      </c>
      <c r="G235" s="141" t="s">
        <v>1199</v>
      </c>
      <c r="H235" s="143"/>
      <c r="I235" s="151"/>
      <c r="J235" s="151"/>
      <c r="K235" s="151"/>
      <c r="L235" s="145" t="str">
        <f t="shared" si="0"/>
        <v>402B</v>
      </c>
      <c r="M235" s="146" t="str">
        <f t="shared" si="1"/>
        <v>VTES -VTE - IX XDRIVE 50</v>
      </c>
      <c r="N235" s="147">
        <f>+IF(OR($Q235=Parametres!$G$2,$Q235=Parametres!$G$3),I235,C235)</f>
        <v>-1463036.45</v>
      </c>
      <c r="O235" s="147">
        <f>+IF(OR($Q235=Parametres!$G$2,$Q235=Parametres!$G$3),J235,D235)</f>
        <v>-117873.45</v>
      </c>
      <c r="P235" s="147">
        <f>+IF(OR($Q235=Parametres!$G$2,$Q235=Parametres!$G$3),K235,E235)</f>
        <v>-1580909.9</v>
      </c>
      <c r="Q235" s="146" t="str">
        <f t="shared" ref="Q235:S235" si="235">+F235</f>
        <v>5-Ventes</v>
      </c>
      <c r="R235" s="145" t="str">
        <f t="shared" si="235"/>
        <v>402B</v>
      </c>
      <c r="S235" s="146">
        <f t="shared" si="235"/>
        <v>0</v>
      </c>
      <c r="T235" s="150" t="str">
        <f>+VLOOKUP($L235,Data_Validation!$A:$D,1,0)</f>
        <v>402B</v>
      </c>
      <c r="U235" s="150" t="str">
        <f>+VLOOKUP($L235,Data_Validation!$A:$D,3,0)</f>
        <v>Véhicules neufs</v>
      </c>
      <c r="V235" s="150" t="str">
        <f>+VLOOKUP($L235,Data_Validation!$A:$D,4,0)</f>
        <v>Camions détail</v>
      </c>
      <c r="W235" s="150" t="str">
        <f>+VLOOKUP($L235,Data_Validation!$A:$E,5,0)</f>
        <v>$</v>
      </c>
      <c r="X235" s="150" t="str">
        <f>+VLOOKUP($L235,Data_Validation!$A:$F,6,0)</f>
        <v>OUI</v>
      </c>
    </row>
    <row r="236" spans="1:24" ht="15" customHeight="1">
      <c r="A236" s="141" t="s">
        <v>1202</v>
      </c>
      <c r="B236" s="141" t="s">
        <v>1203</v>
      </c>
      <c r="C236" s="142">
        <v>-141173.5</v>
      </c>
      <c r="D236" s="142">
        <v>0</v>
      </c>
      <c r="E236" s="142">
        <v>-141173.5</v>
      </c>
      <c r="F236" s="141" t="s">
        <v>1031</v>
      </c>
      <c r="G236" s="141" t="s">
        <v>1203</v>
      </c>
      <c r="H236" s="143"/>
      <c r="I236" s="151"/>
      <c r="J236" s="151"/>
      <c r="K236" s="151"/>
      <c r="L236" s="145" t="str">
        <f t="shared" si="0"/>
        <v>402C</v>
      </c>
      <c r="M236" s="146" t="str">
        <f t="shared" si="1"/>
        <v>VTES -VTE - IX M60 XDRIVE</v>
      </c>
      <c r="N236" s="147">
        <f>+IF(OR($Q236=Parametres!$G$2,$Q236=Parametres!$G$3),I236,C236)</f>
        <v>-141173.5</v>
      </c>
      <c r="O236" s="147">
        <f>+IF(OR($Q236=Parametres!$G$2,$Q236=Parametres!$G$3),J236,D236)</f>
        <v>0</v>
      </c>
      <c r="P236" s="147">
        <f>+IF(OR($Q236=Parametres!$G$2,$Q236=Parametres!$G$3),K236,E236)</f>
        <v>-141173.5</v>
      </c>
      <c r="Q236" s="146" t="str">
        <f t="shared" ref="Q236:S236" si="236">+F236</f>
        <v>5-Ventes</v>
      </c>
      <c r="R236" s="145" t="str">
        <f t="shared" si="236"/>
        <v>402C</v>
      </c>
      <c r="S236" s="146">
        <f t="shared" si="236"/>
        <v>0</v>
      </c>
      <c r="T236" s="150" t="str">
        <f>+VLOOKUP($L236,Data_Validation!$A:$D,1,0)</f>
        <v>402C</v>
      </c>
      <c r="U236" s="150" t="str">
        <f>+VLOOKUP($L236,Data_Validation!$A:$D,3,0)</f>
        <v>Véhicules neufs</v>
      </c>
      <c r="V236" s="150" t="str">
        <f>+VLOOKUP($L236,Data_Validation!$A:$D,4,0)</f>
        <v>Camions détail</v>
      </c>
      <c r="W236" s="150" t="str">
        <f>+VLOOKUP($L236,Data_Validation!$A:$E,5,0)</f>
        <v>$</v>
      </c>
      <c r="X236" s="150" t="str">
        <f>+VLOOKUP($L236,Data_Validation!$A:$F,6,0)</f>
        <v>oui</v>
      </c>
    </row>
    <row r="237" spans="1:24" ht="15" customHeight="1">
      <c r="A237" s="141" t="s">
        <v>1046</v>
      </c>
      <c r="B237" s="141" t="s">
        <v>1047</v>
      </c>
      <c r="C237" s="142">
        <v>-268581.5</v>
      </c>
      <c r="D237" s="142">
        <v>-91898.5</v>
      </c>
      <c r="E237" s="142">
        <v>-360480</v>
      </c>
      <c r="F237" s="141" t="s">
        <v>1031</v>
      </c>
      <c r="G237" s="141" t="s">
        <v>1047</v>
      </c>
      <c r="H237" s="143"/>
      <c r="I237" s="151"/>
      <c r="J237" s="151"/>
      <c r="K237" s="151"/>
      <c r="L237" s="145" t="str">
        <f t="shared" si="0"/>
        <v>403I</v>
      </c>
      <c r="M237" s="146" t="str">
        <f t="shared" si="1"/>
        <v>VTES -i4 M50i XDRIVE GRAN COUPE</v>
      </c>
      <c r="N237" s="147">
        <f>+IF(OR($Q237=Parametres!$G$2,$Q237=Parametres!$G$3),I237,C237)</f>
        <v>-268581.5</v>
      </c>
      <c r="O237" s="147">
        <f>+IF(OR($Q237=Parametres!$G$2,$Q237=Parametres!$G$3),J237,D237)</f>
        <v>-91898.5</v>
      </c>
      <c r="P237" s="147">
        <f>+IF(OR($Q237=Parametres!$G$2,$Q237=Parametres!$G$3),K237,E237)</f>
        <v>-360480</v>
      </c>
      <c r="Q237" s="146" t="str">
        <f t="shared" ref="Q237:S237" si="237">+F237</f>
        <v>5-Ventes</v>
      </c>
      <c r="R237" s="145" t="str">
        <f t="shared" si="237"/>
        <v>403I</v>
      </c>
      <c r="S237" s="146">
        <f t="shared" si="237"/>
        <v>0</v>
      </c>
      <c r="T237" s="150" t="str">
        <f>+VLOOKUP($L237,Data_Validation!$A:$D,1,0)</f>
        <v>403I</v>
      </c>
      <c r="U237" s="150" t="str">
        <f>+VLOOKUP($L237,Data_Validation!$A:$D,3,0)</f>
        <v>Véhicules neufs</v>
      </c>
      <c r="V237" s="150" t="str">
        <f>+VLOOKUP($L237,Data_Validation!$A:$D,4,0)</f>
        <v>Autos détail</v>
      </c>
      <c r="W237" s="150" t="str">
        <f>+VLOOKUP($L237,Data_Validation!$A:$E,5,0)</f>
        <v>$</v>
      </c>
      <c r="X237" s="150" t="str">
        <f>+VLOOKUP($L237,Data_Validation!$A:$F,6,0)</f>
        <v>OUI</v>
      </c>
    </row>
    <row r="238" spans="1:24" ht="15.75" customHeight="1">
      <c r="A238" s="141" t="s">
        <v>1208</v>
      </c>
      <c r="B238" s="141" t="s">
        <v>1209</v>
      </c>
      <c r="C238" s="142">
        <v>-888590.77</v>
      </c>
      <c r="D238" s="142">
        <v>-77738.5</v>
      </c>
      <c r="E238" s="142">
        <v>-966329.27</v>
      </c>
      <c r="F238" s="141" t="s">
        <v>1031</v>
      </c>
      <c r="G238" s="141" t="s">
        <v>1209</v>
      </c>
      <c r="H238" s="143"/>
      <c r="I238" s="151"/>
      <c r="J238" s="151"/>
      <c r="K238" s="151"/>
      <c r="L238" s="145" t="str">
        <f t="shared" si="0"/>
        <v>404I</v>
      </c>
      <c r="M238" s="146" t="str">
        <f t="shared" si="1"/>
        <v>VTES -i4 eDRIVE40 GRAN COUPE</v>
      </c>
      <c r="N238" s="147">
        <f>+IF(OR($Q238=Parametres!$G$2,$Q238=Parametres!$G$3),I238,C238)</f>
        <v>-888590.77</v>
      </c>
      <c r="O238" s="147">
        <f>+IF(OR($Q238=Parametres!$G$2,$Q238=Parametres!$G$3),J238,D238)</f>
        <v>-77738.5</v>
      </c>
      <c r="P238" s="147">
        <f>+IF(OR($Q238=Parametres!$G$2,$Q238=Parametres!$G$3),K238,E238)</f>
        <v>-966329.27</v>
      </c>
      <c r="Q238" s="146" t="str">
        <f t="shared" ref="Q238:S238" si="238">+F238</f>
        <v>5-Ventes</v>
      </c>
      <c r="R238" s="145" t="str">
        <f t="shared" si="238"/>
        <v>404I</v>
      </c>
      <c r="S238" s="146">
        <f t="shared" si="238"/>
        <v>0</v>
      </c>
      <c r="T238" s="150" t="str">
        <f>+VLOOKUP($L238,Data_Validation!$A:$D,1,0)</f>
        <v>404I</v>
      </c>
      <c r="U238" s="150" t="str">
        <f>+VLOOKUP($L238,Data_Validation!$A:$D,3,0)</f>
        <v>Véhicules neufs</v>
      </c>
      <c r="V238" s="150" t="str">
        <f>+VLOOKUP($L238,Data_Validation!$A:$D,4,0)</f>
        <v>Autos détail</v>
      </c>
      <c r="W238" s="150" t="str">
        <f>+VLOOKUP($L238,Data_Validation!$A:$E,5,0)</f>
        <v>$</v>
      </c>
      <c r="X238" s="150" t="str">
        <f>+VLOOKUP($L238,Data_Validation!$A:$F,6,0)</f>
        <v>oui</v>
      </c>
    </row>
    <row r="239" spans="1:24" ht="15" customHeight="1">
      <c r="A239" s="141" t="s">
        <v>1212</v>
      </c>
      <c r="B239" s="141" t="s">
        <v>1213</v>
      </c>
      <c r="C239" s="142">
        <v>-295293.19</v>
      </c>
      <c r="D239" s="142">
        <v>0</v>
      </c>
      <c r="E239" s="142">
        <v>-295293.19</v>
      </c>
      <c r="F239" s="141" t="s">
        <v>1031</v>
      </c>
      <c r="G239" s="141" t="s">
        <v>1213</v>
      </c>
      <c r="H239" s="143"/>
      <c r="I239" s="151"/>
      <c r="J239" s="151"/>
      <c r="K239" s="151"/>
      <c r="L239" s="145" t="str">
        <f t="shared" si="0"/>
        <v>405B</v>
      </c>
      <c r="M239" s="146" t="str">
        <f t="shared" si="1"/>
        <v>VTES -VTE - 430I XDRIVE CABRIOLET</v>
      </c>
      <c r="N239" s="147">
        <f>+IF(OR($Q239=Parametres!$G$2,$Q239=Parametres!$G$3),I239,C239)</f>
        <v>-295293.19</v>
      </c>
      <c r="O239" s="147">
        <f>+IF(OR($Q239=Parametres!$G$2,$Q239=Parametres!$G$3),J239,D239)</f>
        <v>0</v>
      </c>
      <c r="P239" s="147">
        <f>+IF(OR($Q239=Parametres!$G$2,$Q239=Parametres!$G$3),K239,E239)</f>
        <v>-295293.19</v>
      </c>
      <c r="Q239" s="146" t="str">
        <f t="shared" ref="Q239:S239" si="239">+F239</f>
        <v>5-Ventes</v>
      </c>
      <c r="R239" s="145" t="str">
        <f t="shared" si="239"/>
        <v>405B</v>
      </c>
      <c r="S239" s="146">
        <f t="shared" si="239"/>
        <v>0</v>
      </c>
      <c r="T239" s="149" t="str">
        <f>+VLOOKUP($L239,Data_Validation!$A:$D,1,0)</f>
        <v>405B</v>
      </c>
      <c r="U239" s="150" t="str">
        <f>+VLOOKUP($L239,Data_Validation!$A:$D,3,0)</f>
        <v>Véhicules neufs</v>
      </c>
      <c r="V239" s="150" t="str">
        <f>+VLOOKUP($L239,Data_Validation!$A:$D,4,0)</f>
        <v>Autos détail</v>
      </c>
      <c r="W239" s="150" t="str">
        <f>+VLOOKUP($L239,Data_Validation!$A:$E,5,0)</f>
        <v>$</v>
      </c>
      <c r="X239" s="150" t="str">
        <f>+VLOOKUP($L239,Data_Validation!$A:$F,6,0)</f>
        <v>Oui</v>
      </c>
    </row>
    <row r="240" spans="1:24" ht="15" customHeight="1">
      <c r="A240" s="141" t="s">
        <v>1216</v>
      </c>
      <c r="B240" s="141" t="s">
        <v>1217</v>
      </c>
      <c r="C240" s="143">
        <v>-257446.5</v>
      </c>
      <c r="D240" s="143">
        <v>-93971.5</v>
      </c>
      <c r="E240" s="143">
        <v>-351418</v>
      </c>
      <c r="F240" s="141" t="s">
        <v>1031</v>
      </c>
      <c r="G240" s="141" t="s">
        <v>1217</v>
      </c>
      <c r="H240" s="143"/>
      <c r="I240" s="142"/>
      <c r="J240" s="142"/>
      <c r="K240" s="142"/>
      <c r="L240" s="145" t="str">
        <f t="shared" si="0"/>
        <v>405D</v>
      </c>
      <c r="M240" s="146" t="str">
        <f t="shared" si="1"/>
        <v>VTES -VTE - 440I XDRIVE CABRIOLET</v>
      </c>
      <c r="N240" s="147">
        <f>+IF(OR($Q240=Parametres!$G$2,$Q240=Parametres!$G$3),I240,C240)</f>
        <v>-257446.5</v>
      </c>
      <c r="O240" s="147">
        <f>+IF(OR($Q240=Parametres!$G$2,$Q240=Parametres!$G$3),J240,D240)</f>
        <v>-93971.5</v>
      </c>
      <c r="P240" s="147">
        <f>+IF(OR($Q240=Parametres!$G$2,$Q240=Parametres!$G$3),K240,E240)</f>
        <v>-351418</v>
      </c>
      <c r="Q240" s="146" t="str">
        <f t="shared" ref="Q240:S240" si="240">+F240</f>
        <v>5-Ventes</v>
      </c>
      <c r="R240" s="145" t="str">
        <f t="shared" si="240"/>
        <v>405D</v>
      </c>
      <c r="S240" s="146">
        <f t="shared" si="240"/>
        <v>0</v>
      </c>
      <c r="T240" s="169" t="str">
        <f>+VLOOKUP($L240,Data_Validation!$A:$D,1,0)</f>
        <v>405D</v>
      </c>
      <c r="U240" s="150" t="str">
        <f>+VLOOKUP($L240,Data_Validation!$A:$D,3,0)</f>
        <v>Véhicules neufs</v>
      </c>
      <c r="V240" s="150" t="str">
        <f>+VLOOKUP($L240,Data_Validation!$A:$D,4,0)</f>
        <v>Autos détail</v>
      </c>
      <c r="W240" s="150" t="str">
        <f>+VLOOKUP($L240,Data_Validation!$A:$E,5,0)</f>
        <v>$</v>
      </c>
      <c r="X240" s="150" t="str">
        <f>+VLOOKUP($L240,Data_Validation!$A:$F,6,0)</f>
        <v>Oui</v>
      </c>
    </row>
    <row r="241" spans="1:24" ht="15" customHeight="1">
      <c r="A241" s="141" t="s">
        <v>1220</v>
      </c>
      <c r="B241" s="141" t="s">
        <v>1221</v>
      </c>
      <c r="C241" s="143">
        <v>-158043.97</v>
      </c>
      <c r="D241" s="143">
        <v>0</v>
      </c>
      <c r="E241" s="143">
        <v>-158043.97</v>
      </c>
      <c r="F241" s="141" t="s">
        <v>1031</v>
      </c>
      <c r="G241" s="141" t="s">
        <v>1221</v>
      </c>
      <c r="H241" s="143"/>
      <c r="I241" s="142"/>
      <c r="J241" s="142"/>
      <c r="K241" s="142"/>
      <c r="L241" s="145" t="str">
        <f t="shared" si="0"/>
        <v>405F</v>
      </c>
      <c r="M241" s="146" t="str">
        <f t="shared" si="1"/>
        <v>VTES -VTE - 440I XDRIVE GRAN COUPE</v>
      </c>
      <c r="N241" s="147">
        <f>+IF(OR($Q241=Parametres!$G$2,$Q241=Parametres!$G$3),I241,C241)</f>
        <v>-158043.97</v>
      </c>
      <c r="O241" s="147">
        <f>+IF(OR($Q241=Parametres!$G$2,$Q241=Parametres!$G$3),J241,D241)</f>
        <v>0</v>
      </c>
      <c r="P241" s="147">
        <f>+IF(OR($Q241=Parametres!$G$2,$Q241=Parametres!$G$3),K241,E241)</f>
        <v>-158043.97</v>
      </c>
      <c r="Q241" s="146" t="str">
        <f t="shared" ref="Q241:S241" si="241">+F241</f>
        <v>5-Ventes</v>
      </c>
      <c r="R241" s="145" t="str">
        <f t="shared" si="241"/>
        <v>405F</v>
      </c>
      <c r="S241" s="146">
        <f t="shared" si="241"/>
        <v>0</v>
      </c>
      <c r="T241" s="150" t="str">
        <f>+VLOOKUP($L241,Data_Validation!$A:$D,1,0)</f>
        <v>405F</v>
      </c>
      <c r="U241" s="150" t="str">
        <f>+VLOOKUP($L241,Data_Validation!$A:$D,3,0)</f>
        <v>Véhicules neufs</v>
      </c>
      <c r="V241" s="150" t="str">
        <f>+VLOOKUP($L241,Data_Validation!$A:$D,4,0)</f>
        <v>Autos détail</v>
      </c>
      <c r="W241" s="150" t="str">
        <f>+VLOOKUP($L241,Data_Validation!$A:$E,5,0)</f>
        <v>$</v>
      </c>
      <c r="X241" s="150" t="str">
        <f>+VLOOKUP($L241,Data_Validation!$A:$F,6,0)</f>
        <v>Oui</v>
      </c>
    </row>
    <row r="242" spans="1:24" ht="15" customHeight="1">
      <c r="A242" s="141" t="s">
        <v>1053</v>
      </c>
      <c r="B242" s="141" t="s">
        <v>1054</v>
      </c>
      <c r="C242" s="151">
        <v>-237317</v>
      </c>
      <c r="D242" s="151">
        <v>0</v>
      </c>
      <c r="E242" s="151">
        <v>-237317</v>
      </c>
      <c r="F242" s="141" t="s">
        <v>1031</v>
      </c>
      <c r="G242" s="141" t="s">
        <v>1054</v>
      </c>
      <c r="H242" s="143"/>
      <c r="I242" s="151"/>
      <c r="J242" s="151"/>
      <c r="K242" s="151"/>
      <c r="L242" s="145" t="str">
        <f t="shared" si="0"/>
        <v>405H</v>
      </c>
      <c r="M242" s="146" t="str">
        <f t="shared" si="1"/>
        <v>VTES -M4 COMPETITION CABRIOLET XDRIVE</v>
      </c>
      <c r="N242" s="147">
        <f>+IF(OR($Q242=Parametres!$G$2,$Q242=Parametres!$G$3),I242,C242)</f>
        <v>-237317</v>
      </c>
      <c r="O242" s="147">
        <f>+IF(OR($Q242=Parametres!$G$2,$Q242=Parametres!$G$3),J242,D242)</f>
        <v>0</v>
      </c>
      <c r="P242" s="147">
        <f>+IF(OR($Q242=Parametres!$G$2,$Q242=Parametres!$G$3),K242,E242)</f>
        <v>-237317</v>
      </c>
      <c r="Q242" s="146" t="str">
        <f t="shared" ref="Q242:S242" si="242">+F242</f>
        <v>5-Ventes</v>
      </c>
      <c r="R242" s="145" t="str">
        <f t="shared" si="242"/>
        <v>405H</v>
      </c>
      <c r="S242" s="146">
        <f t="shared" si="242"/>
        <v>0</v>
      </c>
      <c r="T242" s="150" t="str">
        <f>+VLOOKUP($L242,Data_Validation!$A:$D,1,0)</f>
        <v>405H</v>
      </c>
      <c r="U242" s="150" t="str">
        <f>+VLOOKUP($L242,Data_Validation!$A:$D,3,0)</f>
        <v>Véhicules neufs</v>
      </c>
      <c r="V242" s="150" t="str">
        <f>+VLOOKUP($L242,Data_Validation!$A:$D,4,0)</f>
        <v>Autos détail</v>
      </c>
      <c r="W242" s="150" t="str">
        <f>+VLOOKUP($L242,Data_Validation!$A:$E,5,0)</f>
        <v>$</v>
      </c>
      <c r="X242" s="150" t="str">
        <f>+VLOOKUP($L242,Data_Validation!$A:$F,6,0)</f>
        <v>oui</v>
      </c>
    </row>
    <row r="243" spans="1:24" ht="15.75" customHeight="1">
      <c r="A243" s="141" t="s">
        <v>1060</v>
      </c>
      <c r="B243" s="141" t="s">
        <v>1061</v>
      </c>
      <c r="C243" s="151">
        <v>-393784</v>
      </c>
      <c r="D243" s="151">
        <v>0</v>
      </c>
      <c r="E243" s="151">
        <v>-393784</v>
      </c>
      <c r="F243" s="141" t="s">
        <v>1031</v>
      </c>
      <c r="G243" s="141" t="s">
        <v>1061</v>
      </c>
      <c r="H243" s="143"/>
      <c r="I243" s="151"/>
      <c r="J243" s="151"/>
      <c r="K243" s="151"/>
      <c r="L243" s="145" t="str">
        <f t="shared" si="0"/>
        <v>405K</v>
      </c>
      <c r="M243" s="146" t="str">
        <f t="shared" si="1"/>
        <v>VTES -M440I XDR COUPE</v>
      </c>
      <c r="N243" s="147">
        <f>+IF(OR($Q243=Parametres!$G$2,$Q243=Parametres!$G$3),I243,C243)</f>
        <v>-393784</v>
      </c>
      <c r="O243" s="147">
        <f>+IF(OR($Q243=Parametres!$G$2,$Q243=Parametres!$G$3),J243,D243)</f>
        <v>0</v>
      </c>
      <c r="P243" s="147">
        <f>+IF(OR($Q243=Parametres!$G$2,$Q243=Parametres!$G$3),K243,E243)</f>
        <v>-393784</v>
      </c>
      <c r="Q243" s="146" t="str">
        <f t="shared" ref="Q243:S243" si="243">+F243</f>
        <v>5-Ventes</v>
      </c>
      <c r="R243" s="145" t="str">
        <f t="shared" si="243"/>
        <v>405K</v>
      </c>
      <c r="S243" s="146">
        <f t="shared" si="243"/>
        <v>0</v>
      </c>
      <c r="T243" s="150" t="str">
        <f>+VLOOKUP($L243,Data_Validation!$A:$D,1,0)</f>
        <v>405K</v>
      </c>
      <c r="U243" s="150" t="str">
        <f>+VLOOKUP($L243,Data_Validation!$A:$D,3,0)</f>
        <v>Véhicules neufs</v>
      </c>
      <c r="V243" s="150" t="str">
        <f>+VLOOKUP($L243,Data_Validation!$A:$D,4,0)</f>
        <v>Autos détail</v>
      </c>
      <c r="W243" s="150" t="str">
        <f>+VLOOKUP($L243,Data_Validation!$A:$E,5,0)</f>
        <v>$</v>
      </c>
      <c r="X243" s="150" t="str">
        <f>+VLOOKUP($L243,Data_Validation!$A:$F,6,0)</f>
        <v>Oui</v>
      </c>
    </row>
    <row r="244" spans="1:24" ht="15" customHeight="1">
      <c r="A244" s="141" t="s">
        <v>1230</v>
      </c>
      <c r="B244" s="141" t="s">
        <v>1231</v>
      </c>
      <c r="C244" s="151">
        <v>-243060</v>
      </c>
      <c r="D244" s="151">
        <v>0</v>
      </c>
      <c r="E244" s="151">
        <v>-243060</v>
      </c>
      <c r="F244" s="141" t="s">
        <v>1031</v>
      </c>
      <c r="G244" s="141" t="s">
        <v>1231</v>
      </c>
      <c r="H244" s="143"/>
      <c r="I244" s="151"/>
      <c r="J244" s="151"/>
      <c r="K244" s="151"/>
      <c r="L244" s="145" t="str">
        <f t="shared" si="0"/>
        <v>406E</v>
      </c>
      <c r="M244" s="146" t="str">
        <f t="shared" si="1"/>
        <v>VTES -VTES - M235I XDR GRAN COUPE</v>
      </c>
      <c r="N244" s="147">
        <f>+IF(OR($Q244=Parametres!$G$2,$Q244=Parametres!$G$3),I244,C244)</f>
        <v>-243060</v>
      </c>
      <c r="O244" s="147">
        <f>+IF(OR($Q244=Parametres!$G$2,$Q244=Parametres!$G$3),J244,D244)</f>
        <v>0</v>
      </c>
      <c r="P244" s="147">
        <f>+IF(OR($Q244=Parametres!$G$2,$Q244=Parametres!$G$3),K244,E244)</f>
        <v>-243060</v>
      </c>
      <c r="Q244" s="146" t="str">
        <f t="shared" ref="Q244:S244" si="244">+F244</f>
        <v>5-Ventes</v>
      </c>
      <c r="R244" s="145" t="str">
        <f t="shared" si="244"/>
        <v>406E</v>
      </c>
      <c r="S244" s="146">
        <f t="shared" si="244"/>
        <v>0</v>
      </c>
      <c r="T244" s="150" t="str">
        <f>+VLOOKUP($L244,Data_Validation!$A:$D,1,0)</f>
        <v>406E</v>
      </c>
      <c r="U244" s="150" t="str">
        <f>+VLOOKUP($L244,Data_Validation!$A:$D,3,0)</f>
        <v>Véhicules neufs</v>
      </c>
      <c r="V244" s="150" t="str">
        <f>+VLOOKUP($L244,Data_Validation!$A:$D,4,0)</f>
        <v>Autos détail</v>
      </c>
      <c r="W244" s="150" t="str">
        <f>+VLOOKUP($L244,Data_Validation!$A:$E,5,0)</f>
        <v>$</v>
      </c>
      <c r="X244" s="150" t="str">
        <f>+VLOOKUP($L244,Data_Validation!$A:$F,6,0)</f>
        <v>Oui</v>
      </c>
    </row>
    <row r="245" spans="1:24" ht="15" customHeight="1">
      <c r="A245" s="141" t="s">
        <v>1068</v>
      </c>
      <c r="B245" s="141" t="s">
        <v>1069</v>
      </c>
      <c r="C245" s="151">
        <v>-256904.45</v>
      </c>
      <c r="D245" s="151">
        <v>0</v>
      </c>
      <c r="E245" s="151">
        <v>-256904.45</v>
      </c>
      <c r="F245" s="141" t="s">
        <v>1031</v>
      </c>
      <c r="G245" s="141" t="s">
        <v>1069</v>
      </c>
      <c r="H245" s="143"/>
      <c r="I245" s="151"/>
      <c r="J245" s="151"/>
      <c r="K245" s="151"/>
      <c r="L245" s="145" t="str">
        <f t="shared" si="0"/>
        <v>406G</v>
      </c>
      <c r="M245" s="146" t="str">
        <f t="shared" si="1"/>
        <v>VTES -VTE - M240I XDRIVE COUPE</v>
      </c>
      <c r="N245" s="147">
        <f>+IF(OR($Q245=Parametres!$G$2,$Q245=Parametres!$G$3),I245,C245)</f>
        <v>-256904.45</v>
      </c>
      <c r="O245" s="147">
        <f>+IF(OR($Q245=Parametres!$G$2,$Q245=Parametres!$G$3),J245,D245)</f>
        <v>0</v>
      </c>
      <c r="P245" s="147">
        <f>+IF(OR($Q245=Parametres!$G$2,$Q245=Parametres!$G$3),K245,E245)</f>
        <v>-256904.45</v>
      </c>
      <c r="Q245" s="146" t="str">
        <f t="shared" ref="Q245:S245" si="245">+F245</f>
        <v>5-Ventes</v>
      </c>
      <c r="R245" s="145" t="str">
        <f t="shared" si="245"/>
        <v>406G</v>
      </c>
      <c r="S245" s="146">
        <f t="shared" si="245"/>
        <v>0</v>
      </c>
      <c r="T245" s="150" t="str">
        <f>+VLOOKUP($L245,Data_Validation!$A:$D,1,0)</f>
        <v>406G</v>
      </c>
      <c r="U245" s="150" t="str">
        <f>+VLOOKUP($L245,Data_Validation!$A:$D,3,0)</f>
        <v>Véhicules neufs</v>
      </c>
      <c r="V245" s="150" t="str">
        <f>+VLOOKUP($L245,Data_Validation!$A:$D,4,0)</f>
        <v>Autos détail</v>
      </c>
      <c r="W245" s="150" t="str">
        <f>+VLOOKUP($L245,Data_Validation!$A:$E,5,0)</f>
        <v>$</v>
      </c>
      <c r="X245" s="150" t="str">
        <f>+VLOOKUP($L245,Data_Validation!$A:$F,6,0)</f>
        <v>Oui</v>
      </c>
    </row>
    <row r="246" spans="1:24" ht="15" customHeight="1">
      <c r="A246" s="141" t="s">
        <v>1234</v>
      </c>
      <c r="B246" s="141" t="s">
        <v>1235</v>
      </c>
      <c r="C246" s="151">
        <v>-112273</v>
      </c>
      <c r="D246" s="151">
        <v>-107603.5</v>
      </c>
      <c r="E246" s="151">
        <v>-219876.5</v>
      </c>
      <c r="F246" s="141" t="s">
        <v>1031</v>
      </c>
      <c r="G246" s="141" t="s">
        <v>1235</v>
      </c>
      <c r="H246" s="143"/>
      <c r="I246" s="151"/>
      <c r="J246" s="151"/>
      <c r="K246" s="151"/>
      <c r="L246" s="145" t="str">
        <f t="shared" si="0"/>
        <v>406K</v>
      </c>
      <c r="M246" s="146" t="str">
        <f t="shared" si="1"/>
        <v>VTES -M4 COMPETITION COUPE XDRIVE</v>
      </c>
      <c r="N246" s="147">
        <f>+IF(OR($Q246=Parametres!$G$2,$Q246=Parametres!$G$3),I246,C246)</f>
        <v>-112273</v>
      </c>
      <c r="O246" s="147">
        <f>+IF(OR($Q246=Parametres!$G$2,$Q246=Parametres!$G$3),J246,D246)</f>
        <v>-107603.5</v>
      </c>
      <c r="P246" s="147">
        <f>+IF(OR($Q246=Parametres!$G$2,$Q246=Parametres!$G$3),K246,E246)</f>
        <v>-219876.5</v>
      </c>
      <c r="Q246" s="146" t="str">
        <f t="shared" ref="Q246:S246" si="246">+F246</f>
        <v>5-Ventes</v>
      </c>
      <c r="R246" s="145" t="str">
        <f t="shared" si="246"/>
        <v>406K</v>
      </c>
      <c r="S246" s="146">
        <f t="shared" si="246"/>
        <v>0</v>
      </c>
      <c r="T246" s="150" t="str">
        <f>+VLOOKUP($L246,Data_Validation!$A:$D,1,0)</f>
        <v>406K</v>
      </c>
      <c r="U246" s="150" t="str">
        <f>+VLOOKUP($L246,Data_Validation!$A:$D,3,0)</f>
        <v>Véhicules neufs</v>
      </c>
      <c r="V246" s="150" t="str">
        <f>+VLOOKUP($L246,Data_Validation!$A:$D,4,0)</f>
        <v>Autos détail</v>
      </c>
      <c r="W246" s="150" t="str">
        <f>+VLOOKUP($L246,Data_Validation!$A:$E,5,0)</f>
        <v>$</v>
      </c>
      <c r="X246" s="150" t="str">
        <f>+VLOOKUP($L246,Data_Validation!$A:$F,6,0)</f>
        <v>Oui</v>
      </c>
    </row>
    <row r="247" spans="1:24" ht="15.75" customHeight="1">
      <c r="A247" s="141" t="s">
        <v>1239</v>
      </c>
      <c r="B247" s="141" t="s">
        <v>1240</v>
      </c>
      <c r="C247" s="151">
        <v>-157105.29999999999</v>
      </c>
      <c r="D247" s="151">
        <v>0</v>
      </c>
      <c r="E247" s="151">
        <v>-157105.29999999999</v>
      </c>
      <c r="F247" s="141" t="s">
        <v>1031</v>
      </c>
      <c r="G247" s="141" t="s">
        <v>1240</v>
      </c>
      <c r="H247" s="143"/>
      <c r="I247" s="151"/>
      <c r="J247" s="151"/>
      <c r="K247" s="151"/>
      <c r="L247" s="145" t="str">
        <f t="shared" si="0"/>
        <v>407A</v>
      </c>
      <c r="M247" s="146" t="str">
        <f t="shared" si="1"/>
        <v>VTE - M3 SEDAN</v>
      </c>
      <c r="N247" s="147">
        <f>+IF(OR($Q247=Parametres!$G$2,$Q247=Parametres!$G$3),I247,C247)</f>
        <v>-157105.29999999999</v>
      </c>
      <c r="O247" s="147">
        <f>+IF(OR($Q247=Parametres!$G$2,$Q247=Parametres!$G$3),J247,D247)</f>
        <v>0</v>
      </c>
      <c r="P247" s="147">
        <f>+IF(OR($Q247=Parametres!$G$2,$Q247=Parametres!$G$3),K247,E247)</f>
        <v>-157105.29999999999</v>
      </c>
      <c r="Q247" s="146" t="str">
        <f t="shared" ref="Q247:S247" si="247">+F247</f>
        <v>5-Ventes</v>
      </c>
      <c r="R247" s="145" t="str">
        <f t="shared" si="247"/>
        <v>407A</v>
      </c>
      <c r="S247" s="146">
        <f t="shared" si="247"/>
        <v>0</v>
      </c>
      <c r="T247" s="165" t="str">
        <f>+VLOOKUP($L247,Data_Validation!$A:$D,1,0)</f>
        <v>407A</v>
      </c>
      <c r="U247" s="150" t="str">
        <f>+VLOOKUP($L247,Data_Validation!$A:$D,3,0)</f>
        <v>Véhicules neufs</v>
      </c>
      <c r="V247" s="150" t="str">
        <f>+VLOOKUP($L247,Data_Validation!$A:$D,4,0)</f>
        <v>Autos détail</v>
      </c>
      <c r="W247" s="150" t="str">
        <f>+VLOOKUP($L247,Data_Validation!$A:$E,5,0)</f>
        <v>$</v>
      </c>
      <c r="X247" s="150" t="str">
        <f>+VLOOKUP($L247,Data_Validation!$A:$F,6,0)</f>
        <v>Oui</v>
      </c>
    </row>
    <row r="248" spans="1:24" ht="15" customHeight="1">
      <c r="A248" s="141" t="s">
        <v>1070</v>
      </c>
      <c r="B248" s="141" t="s">
        <v>1071</v>
      </c>
      <c r="C248" s="142">
        <v>-109948.5</v>
      </c>
      <c r="D248" s="142">
        <v>0</v>
      </c>
      <c r="E248" s="142">
        <v>-109948.5</v>
      </c>
      <c r="F248" s="141" t="s">
        <v>1031</v>
      </c>
      <c r="G248" s="141" t="s">
        <v>1071</v>
      </c>
      <c r="H248" s="143"/>
      <c r="I248" s="151"/>
      <c r="J248" s="151"/>
      <c r="K248" s="151"/>
      <c r="L248" s="145" t="str">
        <f t="shared" si="0"/>
        <v>407C</v>
      </c>
      <c r="M248" s="146" t="str">
        <f t="shared" si="1"/>
        <v>VTES -M3 COMPETITION</v>
      </c>
      <c r="N248" s="147">
        <f>+IF(OR($Q248=Parametres!$G$2,$Q248=Parametres!$G$3),I248,C248)</f>
        <v>-109948.5</v>
      </c>
      <c r="O248" s="147">
        <f>+IF(OR($Q248=Parametres!$G$2,$Q248=Parametres!$G$3),J248,D248)</f>
        <v>0</v>
      </c>
      <c r="P248" s="147">
        <f>+IF(OR($Q248=Parametres!$G$2,$Q248=Parametres!$G$3),K248,E248)</f>
        <v>-109948.5</v>
      </c>
      <c r="Q248" s="146" t="str">
        <f t="shared" ref="Q248:S248" si="248">+F248</f>
        <v>5-Ventes</v>
      </c>
      <c r="R248" s="145" t="str">
        <f t="shared" si="248"/>
        <v>407C</v>
      </c>
      <c r="S248" s="146">
        <f t="shared" si="248"/>
        <v>0</v>
      </c>
      <c r="T248" s="150" t="str">
        <f>+VLOOKUP($L248,Data_Validation!$A:$D,1,0)</f>
        <v>407C</v>
      </c>
      <c r="U248" s="150" t="str">
        <f>+VLOOKUP($L248,Data_Validation!$A:$D,3,0)</f>
        <v>Véhicules neufs</v>
      </c>
      <c r="V248" s="150" t="str">
        <f>+VLOOKUP($L248,Data_Validation!$A:$D,4,0)</f>
        <v>Autos détail</v>
      </c>
      <c r="W248" s="150" t="str">
        <f>+VLOOKUP($L248,Data_Validation!$A:$E,5,0)</f>
        <v>$</v>
      </c>
      <c r="X248" s="150" t="str">
        <f>+VLOOKUP($L248,Data_Validation!$A:$F,6,0)</f>
        <v>Oui</v>
      </c>
    </row>
    <row r="249" spans="1:24" ht="15" customHeight="1">
      <c r="A249" s="141" t="s">
        <v>1245</v>
      </c>
      <c r="B249" s="141" t="s">
        <v>1246</v>
      </c>
      <c r="C249" s="142">
        <v>-212158</v>
      </c>
      <c r="D249" s="142">
        <v>0</v>
      </c>
      <c r="E249" s="142">
        <v>-212158</v>
      </c>
      <c r="F249" s="141" t="s">
        <v>1031</v>
      </c>
      <c r="G249" s="141" t="s">
        <v>1247</v>
      </c>
      <c r="H249" s="143"/>
      <c r="I249" s="151"/>
      <c r="J249" s="151"/>
      <c r="K249" s="151"/>
      <c r="L249" s="145" t="str">
        <f t="shared" si="0"/>
        <v>407D</v>
      </c>
      <c r="M249" s="146" t="str">
        <f t="shared" si="1"/>
        <v>VTES -VTES -VTE - M3 COMPETITION XDRIVE</v>
      </c>
      <c r="N249" s="147">
        <f>+IF(OR($Q249=Parametres!$G$2,$Q249=Parametres!$G$3),I249,C249)</f>
        <v>-212158</v>
      </c>
      <c r="O249" s="147">
        <f>+IF(OR($Q249=Parametres!$G$2,$Q249=Parametres!$G$3),J249,D249)</f>
        <v>0</v>
      </c>
      <c r="P249" s="147">
        <f>+IF(OR($Q249=Parametres!$G$2,$Q249=Parametres!$G$3),K249,E249)</f>
        <v>-212158</v>
      </c>
      <c r="Q249" s="146" t="str">
        <f t="shared" ref="Q249:S249" si="249">+F249</f>
        <v>5-Ventes</v>
      </c>
      <c r="R249" s="145" t="str">
        <f t="shared" si="249"/>
        <v>407</v>
      </c>
      <c r="S249" s="146">
        <f t="shared" si="249"/>
        <v>0</v>
      </c>
      <c r="T249" s="150" t="str">
        <f>+VLOOKUP($L249,Data_Validation!$A:$D,1,0)</f>
        <v>407D</v>
      </c>
      <c r="U249" s="150" t="str">
        <f>+VLOOKUP($L249,Data_Validation!$A:$D,3,0)</f>
        <v>Véhicules neufs</v>
      </c>
      <c r="V249" s="150" t="str">
        <f>+VLOOKUP($L249,Data_Validation!$A:$D,4,0)</f>
        <v>Autos détail</v>
      </c>
      <c r="W249" s="150" t="str">
        <f>+VLOOKUP($L249,Data_Validation!$A:$E,5,0)</f>
        <v>$</v>
      </c>
      <c r="X249" s="150" t="str">
        <f>+VLOOKUP($L249,Data_Validation!$A:$F,6,0)</f>
        <v>oui</v>
      </c>
    </row>
    <row r="250" spans="1:24" ht="15" customHeight="1">
      <c r="A250" s="141" t="s">
        <v>1082</v>
      </c>
      <c r="B250" s="141" t="s">
        <v>1083</v>
      </c>
      <c r="C250" s="151">
        <v>-236563.02</v>
      </c>
      <c r="D250" s="151">
        <v>0</v>
      </c>
      <c r="E250" s="151">
        <v>-236563.02</v>
      </c>
      <c r="F250" s="141" t="s">
        <v>1031</v>
      </c>
      <c r="G250" s="141" t="s">
        <v>1083</v>
      </c>
      <c r="H250" s="143"/>
      <c r="I250" s="151"/>
      <c r="J250" s="151"/>
      <c r="K250" s="151"/>
      <c r="L250" s="145" t="str">
        <f t="shared" si="0"/>
        <v>411C</v>
      </c>
      <c r="M250" s="146" t="str">
        <f t="shared" si="1"/>
        <v>VTES -VTE - 330I XDRIVE SEDAN</v>
      </c>
      <c r="N250" s="147">
        <f>+IF(OR($Q250=Parametres!$G$2,$Q250=Parametres!$G$3),I250,C250)</f>
        <v>-236563.02</v>
      </c>
      <c r="O250" s="147">
        <f>+IF(OR($Q250=Parametres!$G$2,$Q250=Parametres!$G$3),J250,D250)</f>
        <v>0</v>
      </c>
      <c r="P250" s="147">
        <f>+IF(OR($Q250=Parametres!$G$2,$Q250=Parametres!$G$3),K250,E250)</f>
        <v>-236563.02</v>
      </c>
      <c r="Q250" s="146" t="str">
        <f t="shared" ref="Q250:S250" si="250">+F250</f>
        <v>5-Ventes</v>
      </c>
      <c r="R250" s="145" t="str">
        <f t="shared" si="250"/>
        <v>411C</v>
      </c>
      <c r="S250" s="146">
        <f t="shared" si="250"/>
        <v>0</v>
      </c>
      <c r="T250" s="149" t="str">
        <f>+VLOOKUP($L250,Data_Validation!$A:$D,1,0)</f>
        <v>411C</v>
      </c>
      <c r="U250" s="150" t="str">
        <f>+VLOOKUP($L250,Data_Validation!$A:$D,3,0)</f>
        <v>Véhicules neufs</v>
      </c>
      <c r="V250" s="150" t="str">
        <f>+VLOOKUP($L250,Data_Validation!$A:$D,4,0)</f>
        <v>Autos détail</v>
      </c>
      <c r="W250" s="150" t="str">
        <f>+VLOOKUP($L250,Data_Validation!$A:$E,5,0)</f>
        <v>$</v>
      </c>
      <c r="X250" s="150" t="str">
        <f>+VLOOKUP($L250,Data_Validation!$A:$F,6,0)</f>
        <v>Oui</v>
      </c>
    </row>
    <row r="251" spans="1:24" ht="15" customHeight="1">
      <c r="A251" s="141" t="s">
        <v>1252</v>
      </c>
      <c r="B251" s="141" t="s">
        <v>1253</v>
      </c>
      <c r="C251" s="143">
        <v>-387793.5</v>
      </c>
      <c r="D251" s="143">
        <v>0</v>
      </c>
      <c r="E251" s="143">
        <v>-387793.5</v>
      </c>
      <c r="F251" s="141" t="s">
        <v>1031</v>
      </c>
      <c r="G251" s="141" t="s">
        <v>1253</v>
      </c>
      <c r="H251" s="143"/>
      <c r="I251" s="142"/>
      <c r="J251" s="142"/>
      <c r="K251" s="142"/>
      <c r="L251" s="145" t="str">
        <f t="shared" si="0"/>
        <v>411H</v>
      </c>
      <c r="M251" s="146" t="str">
        <f t="shared" si="1"/>
        <v>330E XDRIVE BERLINE</v>
      </c>
      <c r="N251" s="147">
        <f>+IF(OR($Q251=Parametres!$G$2,$Q251=Parametres!$G$3),I251,C251)</f>
        <v>-387793.5</v>
      </c>
      <c r="O251" s="147">
        <f>+IF(OR($Q251=Parametres!$G$2,$Q251=Parametres!$G$3),J251,D251)</f>
        <v>0</v>
      </c>
      <c r="P251" s="147">
        <f>+IF(OR($Q251=Parametres!$G$2,$Q251=Parametres!$G$3),K251,E251)</f>
        <v>-387793.5</v>
      </c>
      <c r="Q251" s="146" t="str">
        <f t="shared" ref="Q251:S251" si="251">+F251</f>
        <v>5-Ventes</v>
      </c>
      <c r="R251" s="145" t="str">
        <f t="shared" si="251"/>
        <v>411H</v>
      </c>
      <c r="S251" s="146">
        <f t="shared" si="251"/>
        <v>0</v>
      </c>
      <c r="T251" s="150" t="str">
        <f>+VLOOKUP($L251,Data_Validation!$A:$D,1,0)</f>
        <v>411H</v>
      </c>
      <c r="U251" s="150" t="str">
        <f>+VLOOKUP($L251,Data_Validation!$A:$D,3,0)</f>
        <v>Véhicules neufs</v>
      </c>
      <c r="V251" s="150" t="str">
        <f>+VLOOKUP($L251,Data_Validation!$A:$D,4,0)</f>
        <v>Autos détail</v>
      </c>
      <c r="W251" s="150" t="str">
        <f>+VLOOKUP($L251,Data_Validation!$A:$E,5,0)</f>
        <v>$</v>
      </c>
      <c r="X251" s="150" t="str">
        <f>+VLOOKUP($L251,Data_Validation!$A:$F,6,0)</f>
        <v>Oui</v>
      </c>
    </row>
    <row r="252" spans="1:24" ht="15.75" customHeight="1">
      <c r="A252" s="141" t="s">
        <v>1096</v>
      </c>
      <c r="B252" s="141" t="s">
        <v>1097</v>
      </c>
      <c r="C252" s="142">
        <v>-214684.3</v>
      </c>
      <c r="D252" s="142">
        <v>-167320.24</v>
      </c>
      <c r="E252" s="142">
        <v>-382004.54</v>
      </c>
      <c r="F252" s="141" t="s">
        <v>1031</v>
      </c>
      <c r="G252" s="141" t="s">
        <v>1097</v>
      </c>
      <c r="H252" s="143"/>
      <c r="I252" s="151"/>
      <c r="J252" s="151"/>
      <c r="K252" s="151"/>
      <c r="L252" s="145" t="str">
        <f t="shared" si="0"/>
        <v>416</v>
      </c>
      <c r="M252" s="146" t="str">
        <f t="shared" si="1"/>
        <v>VTE - X1 XDRIVE 28I</v>
      </c>
      <c r="N252" s="147">
        <f>+IF(OR($Q252=Parametres!$G$2,$Q252=Parametres!$G$3),I252,C252)</f>
        <v>-214684.3</v>
      </c>
      <c r="O252" s="147">
        <f>+IF(OR($Q252=Parametres!$G$2,$Q252=Parametres!$G$3),J252,D252)</f>
        <v>-167320.24</v>
      </c>
      <c r="P252" s="147">
        <f>+IF(OR($Q252=Parametres!$G$2,$Q252=Parametres!$G$3),K252,E252)</f>
        <v>-382004.54</v>
      </c>
      <c r="Q252" s="146" t="str">
        <f t="shared" ref="Q252:S252" si="252">+F252</f>
        <v>5-Ventes</v>
      </c>
      <c r="R252" s="145" t="str">
        <f t="shared" si="252"/>
        <v>416</v>
      </c>
      <c r="S252" s="146">
        <f t="shared" si="252"/>
        <v>0</v>
      </c>
      <c r="T252" s="165" t="str">
        <f>+VLOOKUP($L252,Data_Validation!$A:$D,1,0)</f>
        <v>416</v>
      </c>
      <c r="U252" s="150" t="str">
        <f>+VLOOKUP($L252,Data_Validation!$A:$D,3,0)</f>
        <v>Véhicules neufs</v>
      </c>
      <c r="V252" s="150" t="str">
        <f>+VLOOKUP($L252,Data_Validation!$A:$D,4,0)</f>
        <v>Camions détail</v>
      </c>
      <c r="W252" s="150" t="str">
        <f>+VLOOKUP($L252,Data_Validation!$A:$E,5,0)</f>
        <v>$</v>
      </c>
      <c r="X252" s="150" t="str">
        <f>+VLOOKUP($L252,Data_Validation!$A:$F,6,0)</f>
        <v>Oui</v>
      </c>
    </row>
    <row r="253" spans="1:24" ht="15" customHeight="1">
      <c r="A253" s="141" t="s">
        <v>1258</v>
      </c>
      <c r="B253" s="141" t="s">
        <v>1259</v>
      </c>
      <c r="C253" s="142">
        <v>-107313.87</v>
      </c>
      <c r="D253" s="142">
        <v>0</v>
      </c>
      <c r="E253" s="142">
        <v>-107313.87</v>
      </c>
      <c r="F253" s="141" t="s">
        <v>1031</v>
      </c>
      <c r="G253" s="141" t="s">
        <v>1260</v>
      </c>
      <c r="H253" s="143"/>
      <c r="I253" s="151"/>
      <c r="J253" s="151"/>
      <c r="K253" s="151"/>
      <c r="L253" s="145" t="str">
        <f t="shared" si="0"/>
        <v>417B</v>
      </c>
      <c r="M253" s="146" t="str">
        <f t="shared" si="1"/>
        <v>VTES -VTE - X2 XDRIVE 28I</v>
      </c>
      <c r="N253" s="147">
        <f>+IF(OR($Q253=Parametres!$G$2,$Q253=Parametres!$G$3),I253,C253)</f>
        <v>-107313.87</v>
      </c>
      <c r="O253" s="147">
        <f>+IF(OR($Q253=Parametres!$G$2,$Q253=Parametres!$G$3),J253,D253)</f>
        <v>0</v>
      </c>
      <c r="P253" s="147">
        <f>+IF(OR($Q253=Parametres!$G$2,$Q253=Parametres!$G$3),K253,E253)</f>
        <v>-107313.87</v>
      </c>
      <c r="Q253" s="146" t="str">
        <f t="shared" ref="Q253:S253" si="253">+F253</f>
        <v>5-Ventes</v>
      </c>
      <c r="R253" s="145" t="str">
        <f t="shared" si="253"/>
        <v>417</v>
      </c>
      <c r="S253" s="146">
        <f t="shared" si="253"/>
        <v>0</v>
      </c>
      <c r="T253" s="165" t="str">
        <f>+VLOOKUP($L253,Data_Validation!$A:$D,1,0)</f>
        <v>417B</v>
      </c>
      <c r="U253" s="150" t="str">
        <f>+VLOOKUP($L253,Data_Validation!$A:$D,3,0)</f>
        <v>Véhicules neufs</v>
      </c>
      <c r="V253" s="150" t="str">
        <f>+VLOOKUP($L253,Data_Validation!$A:$D,4,0)</f>
        <v>Camions détail</v>
      </c>
      <c r="W253" s="150" t="str">
        <f>+VLOOKUP($L253,Data_Validation!$A:$E,5,0)</f>
        <v>$</v>
      </c>
      <c r="X253" s="150" t="str">
        <f>+VLOOKUP($L253,Data_Validation!$A:$F,6,0)</f>
        <v>Oui</v>
      </c>
    </row>
    <row r="254" spans="1:24" ht="15" customHeight="1">
      <c r="A254" s="141" t="s">
        <v>1100</v>
      </c>
      <c r="B254" s="141" t="s">
        <v>1101</v>
      </c>
      <c r="C254" s="142">
        <v>-711675.73</v>
      </c>
      <c r="D254" s="142">
        <v>-101293</v>
      </c>
      <c r="E254" s="142">
        <v>-812968.73</v>
      </c>
      <c r="F254" s="141" t="s">
        <v>1031</v>
      </c>
      <c r="G254" s="141" t="s">
        <v>1101</v>
      </c>
      <c r="H254" s="143"/>
      <c r="I254" s="151"/>
      <c r="J254" s="151"/>
      <c r="K254" s="151"/>
      <c r="L254" s="145" t="str">
        <f t="shared" si="0"/>
        <v>418</v>
      </c>
      <c r="M254" s="146" t="str">
        <f t="shared" si="1"/>
        <v>VTE - AUTRES MODELES BMW</v>
      </c>
      <c r="N254" s="147">
        <f>+IF(OR($Q254=Parametres!$G$2,$Q254=Parametres!$G$3),I254,C254)</f>
        <v>-711675.73</v>
      </c>
      <c r="O254" s="147">
        <f>+IF(OR($Q254=Parametres!$G$2,$Q254=Parametres!$G$3),J254,D254)</f>
        <v>-101293</v>
      </c>
      <c r="P254" s="147">
        <f>+IF(OR($Q254=Parametres!$G$2,$Q254=Parametres!$G$3),K254,E254)</f>
        <v>-812968.73</v>
      </c>
      <c r="Q254" s="146" t="str">
        <f t="shared" ref="Q254:S254" si="254">+F254</f>
        <v>5-Ventes</v>
      </c>
      <c r="R254" s="145" t="str">
        <f t="shared" si="254"/>
        <v>418</v>
      </c>
      <c r="S254" s="146">
        <f t="shared" si="254"/>
        <v>0</v>
      </c>
      <c r="T254" s="165" t="str">
        <f>+VLOOKUP($L254,Data_Validation!$A:$D,1,0)</f>
        <v>418</v>
      </c>
      <c r="U254" s="150" t="str">
        <f>+VLOOKUP($L254,Data_Validation!$A:$D,3,0)</f>
        <v>Véhicules neufs</v>
      </c>
      <c r="V254" s="150" t="str">
        <f>+VLOOKUP($L254,Data_Validation!$A:$D,4,0)</f>
        <v>Ex-Démos et courtoisies</v>
      </c>
      <c r="W254" s="150" t="str">
        <f>+VLOOKUP($L254,Data_Validation!$A:$E,5,0)</f>
        <v>$</v>
      </c>
      <c r="X254" s="150" t="str">
        <f>+VLOOKUP($L254,Data_Validation!$A:$F,6,0)</f>
        <v>Oui</v>
      </c>
    </row>
    <row r="255" spans="1:24" ht="15" customHeight="1">
      <c r="A255" s="141" t="s">
        <v>1105</v>
      </c>
      <c r="B255" s="141" t="s">
        <v>1106</v>
      </c>
      <c r="C255" s="142">
        <v>-755376.13</v>
      </c>
      <c r="D255" s="142">
        <v>0</v>
      </c>
      <c r="E255" s="142">
        <v>-755376.13</v>
      </c>
      <c r="F255" s="141" t="s">
        <v>1031</v>
      </c>
      <c r="G255" s="141" t="s">
        <v>1101</v>
      </c>
      <c r="H255" s="143"/>
      <c r="I255" s="151"/>
      <c r="J255" s="151"/>
      <c r="K255" s="151"/>
      <c r="L255" s="145" t="str">
        <f t="shared" si="0"/>
        <v>418A</v>
      </c>
      <c r="M255" s="146" t="str">
        <f t="shared" si="1"/>
        <v>VTE - AUTRES MODELES BMW CAMION</v>
      </c>
      <c r="N255" s="147">
        <f>+IF(OR($Q255=Parametres!$G$2,$Q255=Parametres!$G$3),I255,C255)</f>
        <v>-755376.13</v>
      </c>
      <c r="O255" s="147">
        <f>+IF(OR($Q255=Parametres!$G$2,$Q255=Parametres!$G$3),J255,D255)</f>
        <v>0</v>
      </c>
      <c r="P255" s="147">
        <f>+IF(OR($Q255=Parametres!$G$2,$Q255=Parametres!$G$3),K255,E255)</f>
        <v>-755376.13</v>
      </c>
      <c r="Q255" s="146" t="str">
        <f t="shared" ref="Q255:S255" si="255">+F255</f>
        <v>5-Ventes</v>
      </c>
      <c r="R255" s="145" t="str">
        <f t="shared" si="255"/>
        <v>418</v>
      </c>
      <c r="S255" s="146">
        <f t="shared" si="255"/>
        <v>0</v>
      </c>
      <c r="T255" s="149" t="str">
        <f>+VLOOKUP($L255,Data_Validation!$A:$D,1,0)</f>
        <v>418A</v>
      </c>
      <c r="U255" s="150" t="str">
        <f>+VLOOKUP($L255,Data_Validation!$A:$D,3,0)</f>
        <v>Véhicules neufs</v>
      </c>
      <c r="V255" s="150" t="str">
        <f>+VLOOKUP($L255,Data_Validation!$A:$D,4,0)</f>
        <v>Ex-Démos et courtoisies</v>
      </c>
      <c r="W255" s="150" t="str">
        <f>+VLOOKUP($L255,Data_Validation!$A:$E,5,0)</f>
        <v>$</v>
      </c>
      <c r="X255" s="150" t="str">
        <f>+VLOOKUP($L255,Data_Validation!$A:$F,6,0)</f>
        <v>Oui</v>
      </c>
    </row>
    <row r="256" spans="1:24" ht="15.75" customHeight="1">
      <c r="A256" s="141" t="s">
        <v>1109</v>
      </c>
      <c r="B256" s="141" t="s">
        <v>1110</v>
      </c>
      <c r="C256" s="142">
        <v>-55661.35</v>
      </c>
      <c r="D256" s="142">
        <v>-165986.65</v>
      </c>
      <c r="E256" s="142">
        <v>-221648</v>
      </c>
      <c r="F256" s="141" t="s">
        <v>1031</v>
      </c>
      <c r="G256" s="141" t="s">
        <v>1110</v>
      </c>
      <c r="H256" s="143"/>
      <c r="I256" s="151"/>
      <c r="J256" s="151"/>
      <c r="K256" s="151"/>
      <c r="L256" s="145" t="str">
        <f t="shared" si="0"/>
        <v>419</v>
      </c>
      <c r="M256" s="146" t="str">
        <f t="shared" si="1"/>
        <v>VTE - FLEET VOITURE BMW</v>
      </c>
      <c r="N256" s="147">
        <f>+IF(OR($Q256=Parametres!$G$2,$Q256=Parametres!$G$3),I256,C256)</f>
        <v>-55661.35</v>
      </c>
      <c r="O256" s="147">
        <f>+IF(OR($Q256=Parametres!$G$2,$Q256=Parametres!$G$3),J256,D256)</f>
        <v>-165986.65</v>
      </c>
      <c r="P256" s="147">
        <f>+IF(OR($Q256=Parametres!$G$2,$Q256=Parametres!$G$3),K256,E256)</f>
        <v>-221648</v>
      </c>
      <c r="Q256" s="146" t="str">
        <f t="shared" ref="Q256:S256" si="256">+F256</f>
        <v>5-Ventes</v>
      </c>
      <c r="R256" s="145" t="str">
        <f t="shared" si="256"/>
        <v>419</v>
      </c>
      <c r="S256" s="146">
        <f t="shared" si="256"/>
        <v>0</v>
      </c>
      <c r="T256" s="165" t="str">
        <f>+VLOOKUP($L256,Data_Validation!$A:$D,1,0)</f>
        <v>419</v>
      </c>
      <c r="U256" s="150" t="str">
        <f>+VLOOKUP($L256,Data_Validation!$A:$D,3,0)</f>
        <v>Véhicules neufs</v>
      </c>
      <c r="V256" s="150" t="str">
        <f>+VLOOKUP($L256,Data_Validation!$A:$D,4,0)</f>
        <v>Flottes</v>
      </c>
      <c r="W256" s="150" t="str">
        <f>+VLOOKUP($L256,Data_Validation!$A:$E,5,0)</f>
        <v>$</v>
      </c>
      <c r="X256" s="150" t="str">
        <f>+VLOOKUP($L256,Data_Validation!$A:$F,6,0)</f>
        <v>Oui</v>
      </c>
    </row>
    <row r="257" spans="1:24" ht="15" customHeight="1">
      <c r="A257" s="141" t="s">
        <v>1111</v>
      </c>
      <c r="B257" s="141" t="s">
        <v>1112</v>
      </c>
      <c r="C257" s="143">
        <v>-558508.5</v>
      </c>
      <c r="D257" s="143">
        <v>1500</v>
      </c>
      <c r="E257" s="143">
        <v>-557008.5</v>
      </c>
      <c r="F257" s="141" t="s">
        <v>1031</v>
      </c>
      <c r="G257" s="141" t="s">
        <v>1112</v>
      </c>
      <c r="H257" s="143"/>
      <c r="I257" s="142"/>
      <c r="J257" s="142"/>
      <c r="K257" s="142"/>
      <c r="L257" s="145" t="str">
        <f t="shared" ref="L257:L511" si="257">+B257</f>
        <v>419A</v>
      </c>
      <c r="M257" s="146" t="str">
        <f t="shared" ref="M257:M511" si="258">+A257</f>
        <v>VTE - FLEET CAMION BMW</v>
      </c>
      <c r="N257" s="147">
        <f>+IF(OR($Q257=Parametres!$G$2,$Q257=Parametres!$G$3),I257,C257)</f>
        <v>-558508.5</v>
      </c>
      <c r="O257" s="147">
        <f>+IF(OR($Q257=Parametres!$G$2,$Q257=Parametres!$G$3),J257,D257)</f>
        <v>1500</v>
      </c>
      <c r="P257" s="147">
        <f>+IF(OR($Q257=Parametres!$G$2,$Q257=Parametres!$G$3),K257,E257)</f>
        <v>-557008.5</v>
      </c>
      <c r="Q257" s="146" t="str">
        <f t="shared" ref="Q257:S257" si="259">+F257</f>
        <v>5-Ventes</v>
      </c>
      <c r="R257" s="145" t="str">
        <f t="shared" si="259"/>
        <v>419A</v>
      </c>
      <c r="S257" s="146">
        <f t="shared" si="259"/>
        <v>0</v>
      </c>
      <c r="T257" s="165" t="str">
        <f>+VLOOKUP($L257,Data_Validation!$A:$D,1,0)</f>
        <v>419A</v>
      </c>
      <c r="U257" s="150" t="str">
        <f>+VLOOKUP($L257,Data_Validation!$A:$D,3,0)</f>
        <v>Véhicules neufs</v>
      </c>
      <c r="V257" s="150" t="str">
        <f>+VLOOKUP($L257,Data_Validation!$A:$D,4,0)</f>
        <v>Flottes</v>
      </c>
      <c r="W257" s="150" t="str">
        <f>+VLOOKUP($L257,Data_Validation!$A:$E,5,0)</f>
        <v>$</v>
      </c>
      <c r="X257" s="150" t="str">
        <f>+VLOOKUP($L257,Data_Validation!$A:$F,6,0)</f>
        <v>Oui</v>
      </c>
    </row>
    <row r="258" spans="1:24" ht="15" customHeight="1">
      <c r="A258" s="141" t="s">
        <v>1113</v>
      </c>
      <c r="B258" s="141" t="s">
        <v>1114</v>
      </c>
      <c r="C258" s="142">
        <v>-392771.25</v>
      </c>
      <c r="D258" s="142">
        <v>0</v>
      </c>
      <c r="E258" s="142">
        <v>-392771.25</v>
      </c>
      <c r="F258" s="141" t="s">
        <v>1031</v>
      </c>
      <c r="G258" s="141" t="s">
        <v>1114</v>
      </c>
      <c r="H258" s="143"/>
      <c r="I258" s="151"/>
      <c r="J258" s="151"/>
      <c r="K258" s="151"/>
      <c r="L258" s="145" t="str">
        <f t="shared" si="257"/>
        <v>422A</v>
      </c>
      <c r="M258" s="146" t="str">
        <f t="shared" si="258"/>
        <v>VTE - X6 XDRIVE 35I</v>
      </c>
      <c r="N258" s="147">
        <f>+IF(OR($Q258=Parametres!$G$2,$Q258=Parametres!$G$3),I258,C258)</f>
        <v>-392771.25</v>
      </c>
      <c r="O258" s="147">
        <f>+IF(OR($Q258=Parametres!$G$2,$Q258=Parametres!$G$3),J258,D258)</f>
        <v>0</v>
      </c>
      <c r="P258" s="147">
        <f>+IF(OR($Q258=Parametres!$G$2,$Q258=Parametres!$G$3),K258,E258)</f>
        <v>-392771.25</v>
      </c>
      <c r="Q258" s="146" t="str">
        <f t="shared" ref="Q258:S258" si="260">+F258</f>
        <v>5-Ventes</v>
      </c>
      <c r="R258" s="145" t="str">
        <f t="shared" si="260"/>
        <v>422A</v>
      </c>
      <c r="S258" s="146">
        <f t="shared" si="260"/>
        <v>0</v>
      </c>
      <c r="T258" s="165" t="str">
        <f>+VLOOKUP($L258,Data_Validation!$A:$D,1,0)</f>
        <v>422A</v>
      </c>
      <c r="U258" s="150" t="str">
        <f>+VLOOKUP($L258,Data_Validation!$A:$D,3,0)</f>
        <v>Véhicules neufs</v>
      </c>
      <c r="V258" s="150" t="str">
        <f>+VLOOKUP($L258,Data_Validation!$A:$D,4,0)</f>
        <v>Camions détail</v>
      </c>
      <c r="W258" s="150" t="str">
        <f>+VLOOKUP($L258,Data_Validation!$A:$E,5,0)</f>
        <v>$</v>
      </c>
      <c r="X258" s="150" t="str">
        <f>+VLOOKUP($L258,Data_Validation!$A:$F,6,0)</f>
        <v>Oui</v>
      </c>
    </row>
    <row r="259" spans="1:24" ht="15" customHeight="1">
      <c r="A259" s="141" t="s">
        <v>1275</v>
      </c>
      <c r="B259" s="141" t="s">
        <v>1276</v>
      </c>
      <c r="C259" s="142">
        <v>-239923.9</v>
      </c>
      <c r="D259" s="142">
        <v>0</v>
      </c>
      <c r="E259" s="142">
        <v>-239923.9</v>
      </c>
      <c r="F259" s="141" t="s">
        <v>1031</v>
      </c>
      <c r="G259" s="141" t="s">
        <v>1276</v>
      </c>
      <c r="H259" s="143"/>
      <c r="I259" s="151"/>
      <c r="J259" s="151"/>
      <c r="K259" s="151"/>
      <c r="L259" s="145" t="str">
        <f t="shared" si="257"/>
        <v>422B</v>
      </c>
      <c r="M259" s="146" t="str">
        <f t="shared" si="258"/>
        <v>VTE - X6 XDRIVE 50I</v>
      </c>
      <c r="N259" s="147">
        <f>+IF(OR($Q259=Parametres!$G$2,$Q259=Parametres!$G$3),I259,C259)</f>
        <v>-239923.9</v>
      </c>
      <c r="O259" s="147">
        <f>+IF(OR($Q259=Parametres!$G$2,$Q259=Parametres!$G$3),J259,D259)</f>
        <v>0</v>
      </c>
      <c r="P259" s="147">
        <f>+IF(OR($Q259=Parametres!$G$2,$Q259=Parametres!$G$3),K259,E259)</f>
        <v>-239923.9</v>
      </c>
      <c r="Q259" s="146" t="str">
        <f t="shared" ref="Q259:S259" si="261">+F259</f>
        <v>5-Ventes</v>
      </c>
      <c r="R259" s="145" t="str">
        <f t="shared" si="261"/>
        <v>422B</v>
      </c>
      <c r="S259" s="146">
        <f t="shared" si="261"/>
        <v>0</v>
      </c>
      <c r="T259" s="150" t="str">
        <f>+VLOOKUP($L259,Data_Validation!$A:$D,1,0)</f>
        <v>422B</v>
      </c>
      <c r="U259" s="150" t="str">
        <f>+VLOOKUP($L259,Data_Validation!$A:$D,3,0)</f>
        <v>Véhicules neufs</v>
      </c>
      <c r="V259" s="150" t="str">
        <f>+VLOOKUP($L259,Data_Validation!$A:$D,4,0)</f>
        <v>Camions détail</v>
      </c>
      <c r="W259" s="150" t="str">
        <f>+VLOOKUP($L259,Data_Validation!$A:$E,5,0)</f>
        <v>$</v>
      </c>
      <c r="X259" s="150" t="str">
        <f>+VLOOKUP($L259,Data_Validation!$A:$F,6,0)</f>
        <v>Oui</v>
      </c>
    </row>
    <row r="260" spans="1:24" ht="15" customHeight="1">
      <c r="A260" s="141" t="s">
        <v>1280</v>
      </c>
      <c r="B260" s="141" t="s">
        <v>1281</v>
      </c>
      <c r="C260" s="142">
        <v>-1438574.84</v>
      </c>
      <c r="D260" s="142">
        <v>-140386.16</v>
      </c>
      <c r="E260" s="142">
        <v>-1578961</v>
      </c>
      <c r="F260" s="141" t="s">
        <v>1031</v>
      </c>
      <c r="G260" s="141" t="s">
        <v>1281</v>
      </c>
      <c r="H260" s="143"/>
      <c r="I260" s="151"/>
      <c r="J260" s="151"/>
      <c r="K260" s="151"/>
      <c r="L260" s="145" t="str">
        <f t="shared" si="257"/>
        <v>423B</v>
      </c>
      <c r="M260" s="146" t="str">
        <f t="shared" si="258"/>
        <v>VTES -VTE - X3 XDRIVE 30I</v>
      </c>
      <c r="N260" s="147">
        <f>+IF(OR($Q260=Parametres!$G$2,$Q260=Parametres!$G$3),I260,C260)</f>
        <v>-1438574.84</v>
      </c>
      <c r="O260" s="147">
        <f>+IF(OR($Q260=Parametres!$G$2,$Q260=Parametres!$G$3),J260,D260)</f>
        <v>-140386.16</v>
      </c>
      <c r="P260" s="147">
        <f>+IF(OR($Q260=Parametres!$G$2,$Q260=Parametres!$G$3),K260,E260)</f>
        <v>-1578961</v>
      </c>
      <c r="Q260" s="146" t="str">
        <f t="shared" ref="Q260:S260" si="262">+F260</f>
        <v>5-Ventes</v>
      </c>
      <c r="R260" s="145" t="str">
        <f t="shared" si="262"/>
        <v>423B</v>
      </c>
      <c r="S260" s="146">
        <f t="shared" si="262"/>
        <v>0</v>
      </c>
      <c r="T260" s="165" t="str">
        <f>+VLOOKUP($L260,Data_Validation!$A:$D,1,0)</f>
        <v>423B</v>
      </c>
      <c r="U260" s="150" t="str">
        <f>+VLOOKUP($L260,Data_Validation!$A:$D,3,0)</f>
        <v>Véhicules neufs</v>
      </c>
      <c r="V260" s="150" t="str">
        <f>+VLOOKUP($L260,Data_Validation!$A:$D,4,0)</f>
        <v>Camions détail</v>
      </c>
      <c r="W260" s="150" t="str">
        <f>+VLOOKUP($L260,Data_Validation!$A:$E,5,0)</f>
        <v>$</v>
      </c>
      <c r="X260" s="150" t="str">
        <f>+VLOOKUP($L260,Data_Validation!$A:$F,6,0)</f>
        <v>Oui</v>
      </c>
    </row>
    <row r="261" spans="1:24" ht="15" customHeight="1">
      <c r="A261" s="141" t="s">
        <v>1117</v>
      </c>
      <c r="B261" s="141" t="s">
        <v>1118</v>
      </c>
      <c r="C261" s="142">
        <v>-1110477.17</v>
      </c>
      <c r="D261" s="142">
        <v>-163885.34</v>
      </c>
      <c r="E261" s="142">
        <v>-1274362.51</v>
      </c>
      <c r="F261" s="141" t="s">
        <v>1031</v>
      </c>
      <c r="G261" s="141" t="s">
        <v>1118</v>
      </c>
      <c r="H261" s="143"/>
      <c r="I261" s="151"/>
      <c r="J261" s="151"/>
      <c r="K261" s="151"/>
      <c r="L261" s="145" t="str">
        <f t="shared" si="257"/>
        <v>423C</v>
      </c>
      <c r="M261" s="146" t="str">
        <f t="shared" si="258"/>
        <v>VTES -X3 XDRIVE 30E</v>
      </c>
      <c r="N261" s="147">
        <f>+IF(OR($Q261=Parametres!$G$2,$Q261=Parametres!$G$3),I261,C261)</f>
        <v>-1110477.17</v>
      </c>
      <c r="O261" s="147">
        <f>+IF(OR($Q261=Parametres!$G$2,$Q261=Parametres!$G$3),J261,D261)</f>
        <v>-163885.34</v>
      </c>
      <c r="P261" s="147">
        <f>+IF(OR($Q261=Parametres!$G$2,$Q261=Parametres!$G$3),K261,E261)</f>
        <v>-1274362.51</v>
      </c>
      <c r="Q261" s="146" t="str">
        <f t="shared" ref="Q261:S261" si="263">+F261</f>
        <v>5-Ventes</v>
      </c>
      <c r="R261" s="145" t="str">
        <f t="shared" si="263"/>
        <v>423C</v>
      </c>
      <c r="S261" s="146">
        <f t="shared" si="263"/>
        <v>0</v>
      </c>
      <c r="T261" s="149" t="str">
        <f>+VLOOKUP($L261,Data_Validation!$A:$D,1,0)</f>
        <v>423C</v>
      </c>
      <c r="U261" s="150" t="str">
        <f>+VLOOKUP($L261,Data_Validation!$A:$D,3,0)</f>
        <v>Véhicules neufs</v>
      </c>
      <c r="V261" s="150" t="str">
        <f>+VLOOKUP($L261,Data_Validation!$A:$D,4,0)</f>
        <v>Camions détail</v>
      </c>
      <c r="W261" s="150" t="str">
        <f>+VLOOKUP($L261,Data_Validation!$A:$E,5,0)</f>
        <v>$</v>
      </c>
      <c r="X261" s="150" t="str">
        <f>+VLOOKUP($L261,Data_Validation!$A:$F,6,0)</f>
        <v>Oui</v>
      </c>
    </row>
    <row r="262" spans="1:24" ht="15.75" customHeight="1">
      <c r="A262" s="141" t="s">
        <v>1119</v>
      </c>
      <c r="B262" s="141" t="s">
        <v>1120</v>
      </c>
      <c r="C262" s="151">
        <v>-950404.6</v>
      </c>
      <c r="D262" s="151">
        <v>-82793.97</v>
      </c>
      <c r="E262" s="151">
        <v>-1033198.57</v>
      </c>
      <c r="F262" s="141" t="s">
        <v>1031</v>
      </c>
      <c r="G262" s="141" t="s">
        <v>1120</v>
      </c>
      <c r="H262" s="143"/>
      <c r="I262" s="151"/>
      <c r="J262" s="151"/>
      <c r="K262" s="151"/>
      <c r="L262" s="145" t="str">
        <f t="shared" si="257"/>
        <v>423D</v>
      </c>
      <c r="M262" s="146" t="str">
        <f t="shared" si="258"/>
        <v>VTES -VTE - X5 XDRIVE 35I/ X5 XDRIVE 40I</v>
      </c>
      <c r="N262" s="147">
        <f>+IF(OR($Q262=Parametres!$G$2,$Q262=Parametres!$G$3),I262,C262)</f>
        <v>-950404.6</v>
      </c>
      <c r="O262" s="147">
        <f>+IF(OR($Q262=Parametres!$G$2,$Q262=Parametres!$G$3),J262,D262)</f>
        <v>-82793.97</v>
      </c>
      <c r="P262" s="147">
        <f>+IF(OR($Q262=Parametres!$G$2,$Q262=Parametres!$G$3),K262,E262)</f>
        <v>-1033198.57</v>
      </c>
      <c r="Q262" s="146" t="str">
        <f t="shared" ref="Q262:S262" si="264">+F262</f>
        <v>5-Ventes</v>
      </c>
      <c r="R262" s="145" t="str">
        <f t="shared" si="264"/>
        <v>423D</v>
      </c>
      <c r="S262" s="146">
        <f t="shared" si="264"/>
        <v>0</v>
      </c>
      <c r="T262" s="165" t="str">
        <f>+VLOOKUP($L262,Data_Validation!$A:$D,1,0)</f>
        <v>423D</v>
      </c>
      <c r="U262" s="150" t="str">
        <f>+VLOOKUP($L262,Data_Validation!$A:$D,3,0)</f>
        <v>Véhicules neufs</v>
      </c>
      <c r="V262" s="150" t="str">
        <f>+VLOOKUP($L262,Data_Validation!$A:$D,4,0)</f>
        <v>Camions détail</v>
      </c>
      <c r="W262" s="150" t="str">
        <f>+VLOOKUP($L262,Data_Validation!$A:$E,5,0)</f>
        <v>$</v>
      </c>
      <c r="X262" s="150" t="str">
        <f>+VLOOKUP($L262,Data_Validation!$A:$F,6,0)</f>
        <v>Oui</v>
      </c>
    </row>
    <row r="263" spans="1:24" ht="15" customHeight="1">
      <c r="A263" s="141" t="s">
        <v>1288</v>
      </c>
      <c r="B263" s="141" t="s">
        <v>1289</v>
      </c>
      <c r="C263" s="142">
        <v>-113429.5</v>
      </c>
      <c r="D263" s="142">
        <v>0</v>
      </c>
      <c r="E263" s="142">
        <v>-113429.5</v>
      </c>
      <c r="F263" s="141" t="s">
        <v>1031</v>
      </c>
      <c r="G263" s="141" t="s">
        <v>1289</v>
      </c>
      <c r="H263" s="143"/>
      <c r="I263" s="151"/>
      <c r="J263" s="151"/>
      <c r="K263" s="151"/>
      <c r="L263" s="145" t="str">
        <f t="shared" si="257"/>
        <v>423E</v>
      </c>
      <c r="M263" s="146" t="str">
        <f t="shared" si="258"/>
        <v>VTE - X5 XDRIVE 50I</v>
      </c>
      <c r="N263" s="147">
        <f>+IF(OR($Q263=Parametres!$G$2,$Q263=Parametres!$G$3),I263,C263)</f>
        <v>-113429.5</v>
      </c>
      <c r="O263" s="147">
        <f>+IF(OR($Q263=Parametres!$G$2,$Q263=Parametres!$G$3),J263,D263)</f>
        <v>0</v>
      </c>
      <c r="P263" s="147">
        <f>+IF(OR($Q263=Parametres!$G$2,$Q263=Parametres!$G$3),K263,E263)</f>
        <v>-113429.5</v>
      </c>
      <c r="Q263" s="146" t="str">
        <f t="shared" ref="Q263:S263" si="265">+F263</f>
        <v>5-Ventes</v>
      </c>
      <c r="R263" s="145" t="str">
        <f t="shared" si="265"/>
        <v>423E</v>
      </c>
      <c r="S263" s="146">
        <f t="shared" si="265"/>
        <v>0</v>
      </c>
      <c r="T263" s="150" t="str">
        <f>+VLOOKUP($L263,Data_Validation!$A:$D,1,0)</f>
        <v>423E</v>
      </c>
      <c r="U263" s="150" t="str">
        <f>+VLOOKUP($L263,Data_Validation!$A:$D,3,0)</f>
        <v>Véhicules neufs</v>
      </c>
      <c r="V263" s="150" t="str">
        <f>+VLOOKUP($L263,Data_Validation!$A:$D,4,0)</f>
        <v>Camions détail</v>
      </c>
      <c r="W263" s="150" t="str">
        <f>+VLOOKUP($L263,Data_Validation!$A:$E,5,0)</f>
        <v>$</v>
      </c>
      <c r="X263" s="150" t="str">
        <f>+VLOOKUP($L263,Data_Validation!$A:$F,6,0)</f>
        <v>Oui</v>
      </c>
    </row>
    <row r="264" spans="1:24" ht="15" customHeight="1">
      <c r="A264" s="141" t="s">
        <v>1292</v>
      </c>
      <c r="B264" s="141" t="s">
        <v>1293</v>
      </c>
      <c r="C264" s="143">
        <v>-478418</v>
      </c>
      <c r="D264" s="143">
        <v>0</v>
      </c>
      <c r="E264" s="143">
        <v>-478418</v>
      </c>
      <c r="F264" s="141" t="s">
        <v>1031</v>
      </c>
      <c r="G264" s="141" t="s">
        <v>1293</v>
      </c>
      <c r="H264" s="143"/>
      <c r="I264" s="142"/>
      <c r="J264" s="142"/>
      <c r="K264" s="142"/>
      <c r="L264" s="145" t="str">
        <f t="shared" si="257"/>
        <v>423G</v>
      </c>
      <c r="M264" s="146" t="str">
        <f t="shared" si="258"/>
        <v>VTES -VTE - X3 XDR M40I</v>
      </c>
      <c r="N264" s="147">
        <f>+IF(OR($Q264=Parametres!$G$2,$Q264=Parametres!$G$3),I264,C264)</f>
        <v>-478418</v>
      </c>
      <c r="O264" s="147">
        <f>+IF(OR($Q264=Parametres!$G$2,$Q264=Parametres!$G$3),J264,D264)</f>
        <v>0</v>
      </c>
      <c r="P264" s="147">
        <f>+IF(OR($Q264=Parametres!$G$2,$Q264=Parametres!$G$3),K264,E264)</f>
        <v>-478418</v>
      </c>
      <c r="Q264" s="146" t="str">
        <f t="shared" ref="Q264:S264" si="266">+F264</f>
        <v>5-Ventes</v>
      </c>
      <c r="R264" s="145" t="str">
        <f t="shared" si="266"/>
        <v>423G</v>
      </c>
      <c r="S264" s="146">
        <f t="shared" si="266"/>
        <v>0</v>
      </c>
      <c r="T264" s="165" t="str">
        <f>+VLOOKUP($L264,Data_Validation!$A:$D,1,0)</f>
        <v>423G</v>
      </c>
      <c r="U264" s="150" t="str">
        <f>+VLOOKUP($L264,Data_Validation!$A:$D,3,0)</f>
        <v>Véhicules neufs</v>
      </c>
      <c r="V264" s="150" t="str">
        <f>+VLOOKUP($L264,Data_Validation!$A:$D,4,0)</f>
        <v>Camions détail</v>
      </c>
      <c r="W264" s="150" t="str">
        <f>+VLOOKUP($L264,Data_Validation!$A:$E,5,0)</f>
        <v>$</v>
      </c>
      <c r="X264" s="150" t="str">
        <f>+VLOOKUP($L264,Data_Validation!$A:$F,6,0)</f>
        <v>Oui</v>
      </c>
    </row>
    <row r="265" spans="1:24" ht="15" customHeight="1">
      <c r="A265" s="141" t="s">
        <v>1296</v>
      </c>
      <c r="B265" s="141" t="s">
        <v>1297</v>
      </c>
      <c r="C265" s="142">
        <v>-1215300.18</v>
      </c>
      <c r="D265" s="142">
        <v>0</v>
      </c>
      <c r="E265" s="142">
        <v>-1215300.18</v>
      </c>
      <c r="F265" s="141" t="s">
        <v>1031</v>
      </c>
      <c r="G265" s="141" t="s">
        <v>1298</v>
      </c>
      <c r="H265" s="143"/>
      <c r="I265" s="151"/>
      <c r="J265" s="151"/>
      <c r="K265" s="151"/>
      <c r="L265" s="145" t="str">
        <f t="shared" si="257"/>
        <v>425E</v>
      </c>
      <c r="M265" s="146" t="str">
        <f t="shared" si="258"/>
        <v>X5 XDRIVE40E / X5 XDRIVE45E</v>
      </c>
      <c r="N265" s="147">
        <f>+IF(OR($Q265=Parametres!$G$2,$Q265=Parametres!$G$3),I265,C265)</f>
        <v>-1215300.18</v>
      </c>
      <c r="O265" s="147">
        <f>+IF(OR($Q265=Parametres!$G$2,$Q265=Parametres!$G$3),J265,D265)</f>
        <v>0</v>
      </c>
      <c r="P265" s="147">
        <f>+IF(OR($Q265=Parametres!$G$2,$Q265=Parametres!$G$3),K265,E265)</f>
        <v>-1215300.18</v>
      </c>
      <c r="Q265" s="146" t="str">
        <f t="shared" ref="Q265:S265" si="267">+F265</f>
        <v>5-Ventes</v>
      </c>
      <c r="R265" s="145" t="str">
        <f t="shared" si="267"/>
        <v>425</v>
      </c>
      <c r="S265" s="146">
        <f t="shared" si="267"/>
        <v>0</v>
      </c>
      <c r="T265" s="165" t="str">
        <f>+VLOOKUP($L265,Data_Validation!$A:$D,1,0)</f>
        <v>425E</v>
      </c>
      <c r="U265" s="150" t="str">
        <f>+VLOOKUP($L265,Data_Validation!$A:$D,3,0)</f>
        <v>Véhicules neufs</v>
      </c>
      <c r="V265" s="150" t="str">
        <f>+VLOOKUP($L265,Data_Validation!$A:$D,4,0)</f>
        <v>Camions détail</v>
      </c>
      <c r="W265" s="150" t="str">
        <f>+VLOOKUP($L265,Data_Validation!$A:$E,5,0)</f>
        <v>$</v>
      </c>
      <c r="X265" s="150" t="str">
        <f>+VLOOKUP($L265,Data_Validation!$A:$F,6,0)</f>
        <v>Oui</v>
      </c>
    </row>
    <row r="266" spans="1:24" ht="15" customHeight="1">
      <c r="A266" s="141" t="s">
        <v>1301</v>
      </c>
      <c r="B266" s="141" t="s">
        <v>1302</v>
      </c>
      <c r="C266" s="142">
        <v>-77894.5</v>
      </c>
      <c r="D266" s="142">
        <v>0</v>
      </c>
      <c r="E266" s="142">
        <v>-77894.5</v>
      </c>
      <c r="F266" s="141" t="s">
        <v>1031</v>
      </c>
      <c r="G266" s="141" t="s">
        <v>1302</v>
      </c>
      <c r="H266" s="143"/>
      <c r="I266" s="143"/>
      <c r="J266" s="143"/>
      <c r="K266" s="143"/>
      <c r="L266" s="145" t="str">
        <f t="shared" si="257"/>
        <v>427A</v>
      </c>
      <c r="M266" s="146" t="str">
        <f t="shared" si="258"/>
        <v>VTES -VTE - 540I XDRIVE</v>
      </c>
      <c r="N266" s="147">
        <f>+IF(OR($Q266=Parametres!$G$2,$Q266=Parametres!$G$3),I266,C266)</f>
        <v>-77894.5</v>
      </c>
      <c r="O266" s="147">
        <f>+IF(OR($Q266=Parametres!$G$2,$Q266=Parametres!$G$3),J266,D266)</f>
        <v>0</v>
      </c>
      <c r="P266" s="147">
        <f>+IF(OR($Q266=Parametres!$G$2,$Q266=Parametres!$G$3),K266,E266)</f>
        <v>-77894.5</v>
      </c>
      <c r="Q266" s="146" t="str">
        <f t="shared" ref="Q266:S266" si="268">+F266</f>
        <v>5-Ventes</v>
      </c>
      <c r="R266" s="145" t="str">
        <f t="shared" si="268"/>
        <v>427A</v>
      </c>
      <c r="S266" s="146">
        <f t="shared" si="268"/>
        <v>0</v>
      </c>
      <c r="T266" s="150" t="str">
        <f>+VLOOKUP($L266,Data_Validation!$A:$D,1,0)</f>
        <v>427A</v>
      </c>
      <c r="U266" s="150" t="str">
        <f>+VLOOKUP($L266,Data_Validation!$A:$D,3,0)</f>
        <v>Véhicules neufs</v>
      </c>
      <c r="V266" s="150" t="str">
        <f>+VLOOKUP($L266,Data_Validation!$A:$D,4,0)</f>
        <v>Autos détail</v>
      </c>
      <c r="W266" s="150" t="str">
        <f>+VLOOKUP($L266,Data_Validation!$A:$E,5,0)</f>
        <v>$</v>
      </c>
      <c r="X266" s="150" t="str">
        <f>+VLOOKUP($L266,Data_Validation!$A:$F,6,0)</f>
        <v>Oui</v>
      </c>
    </row>
    <row r="267" spans="1:24" ht="15" customHeight="1">
      <c r="A267" s="141" t="s">
        <v>1305</v>
      </c>
      <c r="B267" s="141" t="s">
        <v>1306</v>
      </c>
      <c r="C267" s="142">
        <v>-289461.17</v>
      </c>
      <c r="D267" s="142">
        <v>0</v>
      </c>
      <c r="E267" s="142">
        <v>-289461.17</v>
      </c>
      <c r="F267" s="141" t="s">
        <v>1031</v>
      </c>
      <c r="G267" s="141" t="s">
        <v>1306</v>
      </c>
      <c r="H267" s="143"/>
      <c r="I267" s="151"/>
      <c r="J267" s="151"/>
      <c r="K267" s="151"/>
      <c r="L267" s="145" t="str">
        <f t="shared" si="257"/>
        <v>429A</v>
      </c>
      <c r="M267" s="146" t="str">
        <f t="shared" si="258"/>
        <v>VTES -VTES -X4 XDRIVE 40I/ X4 XDRIVE 30I</v>
      </c>
      <c r="N267" s="147">
        <f>+IF(OR($Q267=Parametres!$G$2,$Q267=Parametres!$G$3),I267,C267)</f>
        <v>-289461.17</v>
      </c>
      <c r="O267" s="147">
        <f>+IF(OR($Q267=Parametres!$G$2,$Q267=Parametres!$G$3),J267,D267)</f>
        <v>0</v>
      </c>
      <c r="P267" s="147">
        <f>+IF(OR($Q267=Parametres!$G$2,$Q267=Parametres!$G$3),K267,E267)</f>
        <v>-289461.17</v>
      </c>
      <c r="Q267" s="146" t="str">
        <f t="shared" ref="Q267:S267" si="269">+F267</f>
        <v>5-Ventes</v>
      </c>
      <c r="R267" s="145" t="str">
        <f t="shared" si="269"/>
        <v>429A</v>
      </c>
      <c r="S267" s="146">
        <f t="shared" si="269"/>
        <v>0</v>
      </c>
      <c r="T267" s="165" t="str">
        <f>+VLOOKUP($L267,Data_Validation!$A:$D,1,0)</f>
        <v>429A</v>
      </c>
      <c r="U267" s="150" t="str">
        <f>+VLOOKUP($L267,Data_Validation!$A:$D,3,0)</f>
        <v>Véhicules neufs</v>
      </c>
      <c r="V267" s="150" t="str">
        <f>+VLOOKUP($L267,Data_Validation!$A:$D,4,0)</f>
        <v>Camions détail</v>
      </c>
      <c r="W267" s="150" t="str">
        <f>+VLOOKUP($L267,Data_Validation!$A:$E,5,0)</f>
        <v>$</v>
      </c>
      <c r="X267" s="150" t="str">
        <f>+VLOOKUP($L267,Data_Validation!$A:$F,6,0)</f>
        <v>Oui</v>
      </c>
    </row>
    <row r="268" spans="1:24" ht="15" customHeight="1">
      <c r="A268" s="141" t="s">
        <v>1309</v>
      </c>
      <c r="B268" s="141" t="s">
        <v>1310</v>
      </c>
      <c r="C268" s="142">
        <v>-170340.07</v>
      </c>
      <c r="D268" s="142">
        <v>0</v>
      </c>
      <c r="E268" s="142">
        <v>-170340.07</v>
      </c>
      <c r="F268" s="141" t="s">
        <v>1031</v>
      </c>
      <c r="G268" s="141" t="s">
        <v>1310</v>
      </c>
      <c r="H268" s="143"/>
      <c r="I268" s="143"/>
      <c r="J268" s="143"/>
      <c r="K268" s="143"/>
      <c r="L268" s="145" t="str">
        <f t="shared" si="257"/>
        <v>429C</v>
      </c>
      <c r="M268" s="146" t="str">
        <f t="shared" si="258"/>
        <v>VTE - X4 M40I XDRIVE</v>
      </c>
      <c r="N268" s="147">
        <f>+IF(OR($Q268=Parametres!$G$2,$Q268=Parametres!$G$3),I268,C268)</f>
        <v>-170340.07</v>
      </c>
      <c r="O268" s="147">
        <f>+IF(OR($Q268=Parametres!$G$2,$Q268=Parametres!$G$3),J268,D268)</f>
        <v>0</v>
      </c>
      <c r="P268" s="147">
        <f>+IF(OR($Q268=Parametres!$G$2,$Q268=Parametres!$G$3),K268,E268)</f>
        <v>-170340.07</v>
      </c>
      <c r="Q268" s="146" t="str">
        <f t="shared" ref="Q268:S268" si="270">+F268</f>
        <v>5-Ventes</v>
      </c>
      <c r="R268" s="145" t="str">
        <f t="shared" si="270"/>
        <v>429C</v>
      </c>
      <c r="S268" s="146">
        <f t="shared" si="270"/>
        <v>0</v>
      </c>
      <c r="T268" s="149" t="str">
        <f>+VLOOKUP($L268,Data_Validation!$A:$D,1,0)</f>
        <v>429C</v>
      </c>
      <c r="U268" s="150" t="str">
        <f>+VLOOKUP($L268,Data_Validation!$A:$D,3,0)</f>
        <v>Véhicules neufs</v>
      </c>
      <c r="V268" s="150" t="str">
        <f>+VLOOKUP($L268,Data_Validation!$A:$D,4,0)</f>
        <v>Camions détail</v>
      </c>
      <c r="W268" s="150" t="str">
        <f>+VLOOKUP($L268,Data_Validation!$A:$E,5,0)</f>
        <v>$</v>
      </c>
      <c r="X268" s="150" t="str">
        <f>+VLOOKUP($L268,Data_Validation!$A:$F,6,0)</f>
        <v>Oui</v>
      </c>
    </row>
    <row r="269" spans="1:24" ht="15" customHeight="1">
      <c r="A269" s="141" t="s">
        <v>1139</v>
      </c>
      <c r="B269" s="141" t="s">
        <v>26</v>
      </c>
      <c r="C269" s="142">
        <v>-267348.5</v>
      </c>
      <c r="D269" s="142">
        <v>0</v>
      </c>
      <c r="E269" s="142">
        <v>-267348.5</v>
      </c>
      <c r="F269" s="141" t="s">
        <v>1031</v>
      </c>
      <c r="G269" s="141" t="s">
        <v>26</v>
      </c>
      <c r="H269" s="143"/>
      <c r="I269" s="151"/>
      <c r="J269" s="151"/>
      <c r="K269" s="151"/>
      <c r="L269" s="145" t="str">
        <f t="shared" si="257"/>
        <v>430</v>
      </c>
      <c r="M269" s="146" t="str">
        <f t="shared" si="258"/>
        <v>VTE - M5 SEDAN</v>
      </c>
      <c r="N269" s="147">
        <f>+IF(OR($Q269=Parametres!$G$2,$Q269=Parametres!$G$3),I269,C269)</f>
        <v>-267348.5</v>
      </c>
      <c r="O269" s="147">
        <f>+IF(OR($Q269=Parametres!$G$2,$Q269=Parametres!$G$3),J269,D269)</f>
        <v>0</v>
      </c>
      <c r="P269" s="147">
        <f>+IF(OR($Q269=Parametres!$G$2,$Q269=Parametres!$G$3),K269,E269)</f>
        <v>-267348.5</v>
      </c>
      <c r="Q269" s="146" t="str">
        <f t="shared" ref="Q269:S269" si="271">+F269</f>
        <v>5-Ventes</v>
      </c>
      <c r="R269" s="145" t="str">
        <f t="shared" si="271"/>
        <v>430</v>
      </c>
      <c r="S269" s="146">
        <f t="shared" si="271"/>
        <v>0</v>
      </c>
      <c r="T269" s="150" t="str">
        <f>+VLOOKUP($L269,Data_Validation!$A:$D,1,0)</f>
        <v>430</v>
      </c>
      <c r="U269" s="150" t="str">
        <f>+VLOOKUP($L269,Data_Validation!$A:$D,3,0)</f>
        <v>Véhicules neufs</v>
      </c>
      <c r="V269" s="150" t="str">
        <f>+VLOOKUP($L269,Data_Validation!$A:$D,4,0)</f>
        <v>Autos détail</v>
      </c>
      <c r="W269" s="150" t="str">
        <f>+VLOOKUP($L269,Data_Validation!$A:$E,5,0)</f>
        <v>$</v>
      </c>
      <c r="X269" s="150" t="str">
        <f>+VLOOKUP($L269,Data_Validation!$A:$F,6,0)</f>
        <v>Oui</v>
      </c>
    </row>
    <row r="270" spans="1:24" ht="15" customHeight="1">
      <c r="A270" s="141" t="s">
        <v>1140</v>
      </c>
      <c r="B270" s="141" t="s">
        <v>1141</v>
      </c>
      <c r="C270" s="143">
        <v>-98411.95</v>
      </c>
      <c r="D270" s="143">
        <v>-6638</v>
      </c>
      <c r="E270" s="143">
        <v>-105049.95</v>
      </c>
      <c r="F270" s="141" t="s">
        <v>1031</v>
      </c>
      <c r="G270" s="141" t="s">
        <v>26</v>
      </c>
      <c r="H270" s="143"/>
      <c r="I270" s="142"/>
      <c r="J270" s="142"/>
      <c r="K270" s="142"/>
      <c r="L270" s="145" t="str">
        <f t="shared" si="257"/>
        <v>430A</v>
      </c>
      <c r="M270" s="146" t="str">
        <f t="shared" si="258"/>
        <v>VTES -VTE - MARQUAGE NEUF BMW AUTO</v>
      </c>
      <c r="N270" s="147">
        <f>+IF(OR($Q270=Parametres!$G$2,$Q270=Parametres!$G$3),I270,C270)</f>
        <v>-98411.95</v>
      </c>
      <c r="O270" s="148">
        <f>+IF(OR($Q270=Parametres!$G$2,$Q270=Parametres!$G$3),J270,D270)</f>
        <v>-6638</v>
      </c>
      <c r="P270" s="147">
        <f>+IF(OR($Q270=Parametres!$G$2,$Q270=Parametres!$G$3),K270,E270)</f>
        <v>-105049.95</v>
      </c>
      <c r="Q270" s="146" t="str">
        <f t="shared" ref="Q270:S270" si="272">+F270</f>
        <v>5-Ventes</v>
      </c>
      <c r="R270" s="145" t="str">
        <f t="shared" si="272"/>
        <v>430</v>
      </c>
      <c r="S270" s="146">
        <f t="shared" si="272"/>
        <v>0</v>
      </c>
      <c r="T270" s="165" t="str">
        <f>+VLOOKUP($L270,Data_Validation!$A:$D,1,0)</f>
        <v>430A</v>
      </c>
      <c r="U270" s="150" t="str">
        <f>+VLOOKUP($L270,Data_Validation!$A:$D,3,0)</f>
        <v>Véhicules neufs</v>
      </c>
      <c r="V270" s="150" t="str">
        <f>+VLOOKUP($L270,Data_Validation!$A:$D,4,0)</f>
        <v>Rev. Autres</v>
      </c>
      <c r="W270" s="150" t="str">
        <f>+VLOOKUP($L270,Data_Validation!$A:$E,5,0)</f>
        <v>$</v>
      </c>
      <c r="X270" s="150" t="str">
        <f>+VLOOKUP($L270,Data_Validation!$A:$F,6,0)</f>
        <v>Oui</v>
      </c>
    </row>
    <row r="271" spans="1:24" ht="15" customHeight="1">
      <c r="A271" s="141" t="s">
        <v>1145</v>
      </c>
      <c r="B271" s="141" t="s">
        <v>1146</v>
      </c>
      <c r="C271" s="143">
        <v>-39954.6</v>
      </c>
      <c r="D271" s="143">
        <v>-499</v>
      </c>
      <c r="E271" s="143">
        <v>-40453.599999999999</v>
      </c>
      <c r="F271" s="141" t="s">
        <v>1031</v>
      </c>
      <c r="G271" s="141" t="s">
        <v>26</v>
      </c>
      <c r="H271" s="143"/>
      <c r="I271" s="142"/>
      <c r="J271" s="142"/>
      <c r="K271" s="142"/>
      <c r="L271" s="145" t="str">
        <f t="shared" si="257"/>
        <v>430C</v>
      </c>
      <c r="M271" s="146" t="str">
        <f t="shared" si="258"/>
        <v>VTE - ACCESSOIRES NEUFS BMW AUTO</v>
      </c>
      <c r="N271" s="147">
        <f>+IF(OR($Q271=Parametres!$G$2,$Q271=Parametres!$G$3),I271,C271)</f>
        <v>-39954.6</v>
      </c>
      <c r="O271" s="148">
        <f>+IF(OR($Q271=Parametres!$G$2,$Q271=Parametres!$G$3),J271,D271)</f>
        <v>-499</v>
      </c>
      <c r="P271" s="147">
        <f>+IF(OR($Q271=Parametres!$G$2,$Q271=Parametres!$G$3),K271,E271)</f>
        <v>-40453.599999999999</v>
      </c>
      <c r="Q271" s="146" t="str">
        <f t="shared" ref="Q271:S271" si="273">+F271</f>
        <v>5-Ventes</v>
      </c>
      <c r="R271" s="145" t="str">
        <f t="shared" si="273"/>
        <v>430</v>
      </c>
      <c r="S271" s="146">
        <f t="shared" si="273"/>
        <v>0</v>
      </c>
      <c r="T271" s="149" t="str">
        <f>+VLOOKUP($L271,Data_Validation!$A:$D,1,0)</f>
        <v>430C</v>
      </c>
      <c r="U271" s="150" t="str">
        <f>+VLOOKUP($L271,Data_Validation!$A:$D,3,0)</f>
        <v>Véhicules neufs</v>
      </c>
      <c r="V271" s="150" t="str">
        <f>+VLOOKUP($L271,Data_Validation!$A:$D,4,0)</f>
        <v>Rev. Autres</v>
      </c>
      <c r="W271" s="150" t="str">
        <f>+VLOOKUP($L271,Data_Validation!$A:$E,5,0)</f>
        <v>$</v>
      </c>
      <c r="X271" s="150" t="str">
        <f>+VLOOKUP($L271,Data_Validation!$A:$F,6,0)</f>
        <v>Oui</v>
      </c>
    </row>
    <row r="272" spans="1:24" ht="15.75" customHeight="1">
      <c r="A272" s="141" t="s">
        <v>1149</v>
      </c>
      <c r="B272" s="141" t="s">
        <v>1150</v>
      </c>
      <c r="C272" s="142">
        <v>-137804</v>
      </c>
      <c r="D272" s="142">
        <v>-12130</v>
      </c>
      <c r="E272" s="142">
        <v>-149934</v>
      </c>
      <c r="F272" s="141" t="s">
        <v>1031</v>
      </c>
      <c r="G272" s="141" t="s">
        <v>26</v>
      </c>
      <c r="H272" s="143"/>
      <c r="I272" s="151"/>
      <c r="J272" s="151"/>
      <c r="K272" s="151"/>
      <c r="L272" s="145" t="str">
        <f t="shared" si="257"/>
        <v>430E</v>
      </c>
      <c r="M272" s="146" t="str">
        <f t="shared" si="258"/>
        <v>VTE - PROTEC ESTHETIQUE NEUF BMW AUTO</v>
      </c>
      <c r="N272" s="147">
        <f>+IF(OR($Q272=Parametres!$G$2,$Q272=Parametres!$G$3),I272,C272)</f>
        <v>-137804</v>
      </c>
      <c r="O272" s="148">
        <f>+IF(OR($Q272=Parametres!$G$2,$Q272=Parametres!$G$3),J272,D272)</f>
        <v>-12130</v>
      </c>
      <c r="P272" s="147">
        <f>+IF(OR($Q272=Parametres!$G$2,$Q272=Parametres!$G$3),K272,E272)</f>
        <v>-149934</v>
      </c>
      <c r="Q272" s="146" t="str">
        <f t="shared" ref="Q272:S272" si="274">+F272</f>
        <v>5-Ventes</v>
      </c>
      <c r="R272" s="145" t="str">
        <f t="shared" si="274"/>
        <v>430</v>
      </c>
      <c r="S272" s="146">
        <f t="shared" si="274"/>
        <v>0</v>
      </c>
      <c r="T272" s="165" t="str">
        <f>+VLOOKUP($L272,Data_Validation!$A:$D,1,0)</f>
        <v>430E</v>
      </c>
      <c r="U272" s="150" t="str">
        <f>+VLOOKUP($L272,Data_Validation!$A:$D,3,0)</f>
        <v>Véhicules neufs</v>
      </c>
      <c r="V272" s="150" t="str">
        <f>+VLOOKUP($L272,Data_Validation!$A:$D,4,0)</f>
        <v>Rev. Protections</v>
      </c>
      <c r="W272" s="150" t="str">
        <f>+VLOOKUP($L272,Data_Validation!$A:$E,5,0)</f>
        <v>$</v>
      </c>
      <c r="X272" s="150" t="str">
        <f>+VLOOKUP($L272,Data_Validation!$A:$F,6,0)</f>
        <v>Oui</v>
      </c>
    </row>
    <row r="273" spans="1:24" ht="15" customHeight="1">
      <c r="A273" s="141" t="s">
        <v>1151</v>
      </c>
      <c r="B273" s="141" t="s">
        <v>1152</v>
      </c>
      <c r="C273" s="143">
        <v>-17063.810000000001</v>
      </c>
      <c r="D273" s="143">
        <v>-1737.66</v>
      </c>
      <c r="E273" s="143">
        <v>-18801.47</v>
      </c>
      <c r="F273" s="141" t="s">
        <v>1031</v>
      </c>
      <c r="G273" s="141" t="s">
        <v>26</v>
      </c>
      <c r="H273" s="143"/>
      <c r="I273" s="142"/>
      <c r="J273" s="142"/>
      <c r="K273" s="142"/>
      <c r="L273" s="145" t="str">
        <f t="shared" si="257"/>
        <v>430F</v>
      </c>
      <c r="M273" s="146" t="str">
        <f t="shared" si="258"/>
        <v>VTE - RIST FINANCE NEUF BMW AUTO</v>
      </c>
      <c r="N273" s="147">
        <f>+IF(OR($Q273=Parametres!$G$2,$Q273=Parametres!$G$3),I273,C273)</f>
        <v>-17063.810000000001</v>
      </c>
      <c r="O273" s="148">
        <f>+IF(OR($Q273=Parametres!$G$2,$Q273=Parametres!$G$3),J273,D273)</f>
        <v>-1737.66</v>
      </c>
      <c r="P273" s="147">
        <f>+IF(OR($Q273=Parametres!$G$2,$Q273=Parametres!$G$3),K273,E273)</f>
        <v>-18801.47</v>
      </c>
      <c r="Q273" s="146" t="str">
        <f t="shared" ref="Q273:S273" si="275">+F273</f>
        <v>5-Ventes</v>
      </c>
      <c r="R273" s="145" t="str">
        <f t="shared" si="275"/>
        <v>430</v>
      </c>
      <c r="S273" s="146">
        <f t="shared" si="275"/>
        <v>0</v>
      </c>
      <c r="T273" s="150" t="str">
        <f>+VLOOKUP($L273,Data_Validation!$A:$D,1,0)</f>
        <v>430F</v>
      </c>
      <c r="U273" s="150" t="str">
        <f>+VLOOKUP($L273,Data_Validation!$A:$D,3,0)</f>
        <v>Véhicules neufs</v>
      </c>
      <c r="V273" s="150" t="str">
        <f>+VLOOKUP($L273,Data_Validation!$A:$D,4,0)</f>
        <v>Rev. Finances</v>
      </c>
      <c r="W273" s="150" t="str">
        <f>+VLOOKUP($L273,Data_Validation!$A:$E,5,0)</f>
        <v>$</v>
      </c>
      <c r="X273" s="150" t="str">
        <f>+VLOOKUP($L273,Data_Validation!$A:$F,6,0)</f>
        <v>Oui</v>
      </c>
    </row>
    <row r="274" spans="1:24" ht="15" customHeight="1">
      <c r="A274" s="141" t="s">
        <v>1325</v>
      </c>
      <c r="B274" s="141" t="s">
        <v>1156</v>
      </c>
      <c r="C274" s="142">
        <v>-2890</v>
      </c>
      <c r="D274" s="142">
        <v>0</v>
      </c>
      <c r="E274" s="142">
        <v>-2890</v>
      </c>
      <c r="F274" s="141" t="s">
        <v>1031</v>
      </c>
      <c r="G274" s="141" t="s">
        <v>26</v>
      </c>
      <c r="H274" s="143"/>
      <c r="I274" s="151"/>
      <c r="J274" s="151"/>
      <c r="K274" s="151"/>
      <c r="L274" s="145" t="str">
        <f t="shared" si="257"/>
        <v>430T</v>
      </c>
      <c r="M274" s="146" t="str">
        <f t="shared" si="258"/>
        <v>VTE - TRAITEMENT OTOPROTEC NEUF BMW AUTO</v>
      </c>
      <c r="N274" s="147">
        <f>+IF(OR($Q274=Parametres!$G$2,$Q274=Parametres!$G$3),I274,C274)</f>
        <v>-2890</v>
      </c>
      <c r="O274" s="148">
        <f>+IF(OR($Q274=Parametres!$G$2,$Q274=Parametres!$G$3),J274,D274)</f>
        <v>0</v>
      </c>
      <c r="P274" s="147">
        <f>+IF(OR($Q274=Parametres!$G$2,$Q274=Parametres!$G$3),K274,E274)</f>
        <v>-2890</v>
      </c>
      <c r="Q274" s="146" t="str">
        <f t="shared" ref="Q274:S274" si="276">+F274</f>
        <v>5-Ventes</v>
      </c>
      <c r="R274" s="145" t="str">
        <f t="shared" si="276"/>
        <v>430</v>
      </c>
      <c r="S274" s="146">
        <f t="shared" si="276"/>
        <v>0</v>
      </c>
      <c r="T274" s="150" t="str">
        <f>+VLOOKUP($L274,Data_Validation!$A:$D,1,0)</f>
        <v>430T</v>
      </c>
      <c r="U274" s="150" t="str">
        <f>+VLOOKUP($L274,Data_Validation!$A:$D,3,0)</f>
        <v>Véhicules neufs</v>
      </c>
      <c r="V274" s="150" t="str">
        <f>+VLOOKUP($L274,Data_Validation!$A:$D,4,0)</f>
        <v>Rev. Autres</v>
      </c>
      <c r="W274" s="150" t="str">
        <f>+VLOOKUP($L274,Data_Validation!$A:$E,5,0)</f>
        <v>$</v>
      </c>
      <c r="X274" s="150" t="str">
        <f>+VLOOKUP($L274,Data_Validation!$A:$F,6,0)</f>
        <v>Oui</v>
      </c>
    </row>
    <row r="275" spans="1:24" ht="15" customHeight="1">
      <c r="A275" s="141" t="s">
        <v>1159</v>
      </c>
      <c r="B275" s="141" t="s">
        <v>1160</v>
      </c>
      <c r="C275" s="151">
        <v>-87249</v>
      </c>
      <c r="D275" s="151">
        <v>-6796</v>
      </c>
      <c r="E275" s="151">
        <v>-94045</v>
      </c>
      <c r="F275" s="141" t="s">
        <v>1031</v>
      </c>
      <c r="G275" s="141" t="s">
        <v>26</v>
      </c>
      <c r="H275" s="143"/>
      <c r="I275" s="151"/>
      <c r="J275" s="151"/>
      <c r="K275" s="151"/>
      <c r="L275" s="145" t="str">
        <f t="shared" si="257"/>
        <v>430U</v>
      </c>
      <c r="M275" s="146" t="str">
        <f t="shared" si="258"/>
        <v>VTE - ASSIST USURE NEUF BMW AUTO</v>
      </c>
      <c r="N275" s="147">
        <f>+IF(OR($Q275=Parametres!$G$2,$Q275=Parametres!$G$3),I275,C275)</f>
        <v>-87249</v>
      </c>
      <c r="O275" s="148">
        <f>+IF(OR($Q275=Parametres!$G$2,$Q275=Parametres!$G$3),J275,D275)</f>
        <v>-6796</v>
      </c>
      <c r="P275" s="147">
        <f>+IF(OR($Q275=Parametres!$G$2,$Q275=Parametres!$G$3),K275,E275)</f>
        <v>-94045</v>
      </c>
      <c r="Q275" s="146" t="str">
        <f t="shared" ref="Q275:S275" si="277">+F275</f>
        <v>5-Ventes</v>
      </c>
      <c r="R275" s="145" t="str">
        <f t="shared" si="277"/>
        <v>430</v>
      </c>
      <c r="S275" s="146">
        <f t="shared" si="277"/>
        <v>0</v>
      </c>
      <c r="T275" s="165" t="str">
        <f>+VLOOKUP($L275,Data_Validation!$A:$D,1,0)</f>
        <v>430U</v>
      </c>
      <c r="U275" s="150" t="str">
        <f>+VLOOKUP($L275,Data_Validation!$A:$D,3,0)</f>
        <v>Véhicules neufs</v>
      </c>
      <c r="V275" s="150" t="str">
        <f>+VLOOKUP($L275,Data_Validation!$A:$D,4,0)</f>
        <v>Rev. Protections</v>
      </c>
      <c r="W275" s="150" t="str">
        <f>+VLOOKUP($L275,Data_Validation!$A:$E,5,0)</f>
        <v>$</v>
      </c>
      <c r="X275" s="150" t="str">
        <f>+VLOOKUP($L275,Data_Validation!$A:$F,6,0)</f>
        <v>Oui</v>
      </c>
    </row>
    <row r="276" spans="1:24" ht="15" customHeight="1">
      <c r="A276" s="141" t="s">
        <v>1330</v>
      </c>
      <c r="B276" s="141" t="s">
        <v>1331</v>
      </c>
      <c r="C276" s="142">
        <v>-66643.5</v>
      </c>
      <c r="D276" s="142">
        <v>0</v>
      </c>
      <c r="E276" s="142">
        <v>-66643.5</v>
      </c>
      <c r="F276" s="141" t="s">
        <v>1031</v>
      </c>
      <c r="G276" s="141" t="s">
        <v>1331</v>
      </c>
      <c r="H276" s="143"/>
      <c r="I276" s="151"/>
      <c r="J276" s="151"/>
      <c r="K276" s="151"/>
      <c r="L276" s="145" t="str">
        <f t="shared" si="257"/>
        <v>431C</v>
      </c>
      <c r="M276" s="146" t="str">
        <f t="shared" si="258"/>
        <v>VTE - I3 REX</v>
      </c>
      <c r="N276" s="147">
        <f>+IF(OR($Q276=Parametres!$G$2,$Q276=Parametres!$G$3),I276,C276)</f>
        <v>-66643.5</v>
      </c>
      <c r="O276" s="148">
        <f>+IF(OR($Q276=Parametres!$G$2,$Q276=Parametres!$G$3),J276,D276)</f>
        <v>0</v>
      </c>
      <c r="P276" s="147">
        <f>+IF(OR($Q276=Parametres!$G$2,$Q276=Parametres!$G$3),K276,E276)</f>
        <v>-66643.5</v>
      </c>
      <c r="Q276" s="146" t="str">
        <f t="shared" ref="Q276:S276" si="278">+F276</f>
        <v>5-Ventes</v>
      </c>
      <c r="R276" s="145" t="str">
        <f t="shared" si="278"/>
        <v>431C</v>
      </c>
      <c r="S276" s="146">
        <f t="shared" si="278"/>
        <v>0</v>
      </c>
      <c r="T276" s="165" t="str">
        <f>+VLOOKUP($L276,Data_Validation!$A:$D,1,0)</f>
        <v>431C</v>
      </c>
      <c r="U276" s="150" t="str">
        <f>+VLOOKUP($L276,Data_Validation!$A:$D,3,0)</f>
        <v>Véhicules neufs</v>
      </c>
      <c r="V276" s="150" t="str">
        <f>+VLOOKUP($L276,Data_Validation!$A:$D,4,0)</f>
        <v>Autos détail</v>
      </c>
      <c r="W276" s="150" t="str">
        <f>+VLOOKUP($L276,Data_Validation!$A:$E,5,0)</f>
        <v>$</v>
      </c>
      <c r="X276" s="150" t="str">
        <f>+VLOOKUP($L276,Data_Validation!$A:$F,6,0)</f>
        <v>Oui</v>
      </c>
    </row>
    <row r="277" spans="1:24" ht="15" customHeight="1">
      <c r="A277" s="141" t="s">
        <v>1161</v>
      </c>
      <c r="B277" s="141" t="s">
        <v>1162</v>
      </c>
      <c r="C277" s="151">
        <v>-409977.02</v>
      </c>
      <c r="D277" s="151">
        <v>0</v>
      </c>
      <c r="E277" s="151">
        <v>-409977.02</v>
      </c>
      <c r="F277" s="141" t="s">
        <v>1031</v>
      </c>
      <c r="G277" s="141" t="s">
        <v>1162</v>
      </c>
      <c r="H277" s="143"/>
      <c r="I277" s="151"/>
      <c r="J277" s="151"/>
      <c r="K277" s="151"/>
      <c r="L277" s="145" t="str">
        <f t="shared" si="257"/>
        <v>432</v>
      </c>
      <c r="M277" s="146" t="str">
        <f t="shared" si="258"/>
        <v>VTES -VTE - 530E XDRIVE</v>
      </c>
      <c r="N277" s="147">
        <f>+IF(OR($Q277=Parametres!$G$2,$Q277=Parametres!$G$3),I277,C277)</f>
        <v>-409977.02</v>
      </c>
      <c r="O277" s="148">
        <f>+IF(OR($Q277=Parametres!$G$2,$Q277=Parametres!$G$3),J277,D277)</f>
        <v>0</v>
      </c>
      <c r="P277" s="147">
        <f>+IF(OR($Q277=Parametres!$G$2,$Q277=Parametres!$G$3),K277,E277)</f>
        <v>-409977.02</v>
      </c>
      <c r="Q277" s="146" t="str">
        <f t="shared" ref="Q277:S277" si="279">+F277</f>
        <v>5-Ventes</v>
      </c>
      <c r="R277" s="145" t="str">
        <f t="shared" si="279"/>
        <v>432</v>
      </c>
      <c r="S277" s="146">
        <f t="shared" si="279"/>
        <v>0</v>
      </c>
      <c r="T277" s="150" t="str">
        <f>+VLOOKUP($L277,Data_Validation!$A:$D,1,0)</f>
        <v>432</v>
      </c>
      <c r="U277" s="150" t="str">
        <f>+VLOOKUP($L277,Data_Validation!$A:$D,3,0)</f>
        <v>Véhicules neufs</v>
      </c>
      <c r="V277" s="150" t="str">
        <f>+VLOOKUP($L277,Data_Validation!$A:$D,4,0)</f>
        <v>Autos détail</v>
      </c>
      <c r="W277" s="150" t="str">
        <f>+VLOOKUP($L277,Data_Validation!$A:$E,5,0)</f>
        <v>$</v>
      </c>
      <c r="X277" s="150" t="str">
        <f>+VLOOKUP($L277,Data_Validation!$A:$F,6,0)</f>
        <v>Oui</v>
      </c>
    </row>
    <row r="278" spans="1:24" ht="15" customHeight="1">
      <c r="A278" s="141" t="s">
        <v>1164</v>
      </c>
      <c r="B278" s="141" t="s">
        <v>1165</v>
      </c>
      <c r="C278" s="151">
        <v>-91547</v>
      </c>
      <c r="D278" s="151">
        <v>-16684.939999999999</v>
      </c>
      <c r="E278" s="151">
        <v>-108231.94</v>
      </c>
      <c r="F278" s="141" t="s">
        <v>1031</v>
      </c>
      <c r="G278" s="141" t="s">
        <v>1162</v>
      </c>
      <c r="H278" s="143"/>
      <c r="I278" s="151"/>
      <c r="J278" s="151"/>
      <c r="K278" s="151"/>
      <c r="L278" s="145" t="str">
        <f t="shared" si="257"/>
        <v>432A</v>
      </c>
      <c r="M278" s="146" t="str">
        <f t="shared" si="258"/>
        <v>VTE - GAR PROL NEUF BMW AUTO</v>
      </c>
      <c r="N278" s="147">
        <f>+IF(OR($Q278=Parametres!$G$2,$Q278=Parametres!$G$3),I278,C278)</f>
        <v>-91547</v>
      </c>
      <c r="O278" s="148">
        <f>+IF(OR($Q278=Parametres!$G$2,$Q278=Parametres!$G$3),J278,D278)</f>
        <v>-16684.939999999999</v>
      </c>
      <c r="P278" s="147">
        <f>+IF(OR($Q278=Parametres!$G$2,$Q278=Parametres!$G$3),K278,E278)</f>
        <v>-108231.94</v>
      </c>
      <c r="Q278" s="146" t="str">
        <f t="shared" ref="Q278:S278" si="280">+F278</f>
        <v>5-Ventes</v>
      </c>
      <c r="R278" s="145" t="str">
        <f t="shared" si="280"/>
        <v>432</v>
      </c>
      <c r="S278" s="146">
        <f t="shared" si="280"/>
        <v>0</v>
      </c>
      <c r="T278" s="149" t="str">
        <f>+VLOOKUP($L278,Data_Validation!$A:$D,1,0)</f>
        <v>432A</v>
      </c>
      <c r="U278" s="150" t="str">
        <f>+VLOOKUP($L278,Data_Validation!$A:$D,3,0)</f>
        <v>Véhicules neufs</v>
      </c>
      <c r="V278" s="150" t="str">
        <f>+VLOOKUP($L278,Data_Validation!$A:$D,4,0)</f>
        <v>Rev. Protections</v>
      </c>
      <c r="W278" s="150" t="str">
        <f>+VLOOKUP($L278,Data_Validation!$A:$E,5,0)</f>
        <v>$</v>
      </c>
      <c r="X278" s="150" t="str">
        <f>+VLOOKUP($L278,Data_Validation!$A:$F,6,0)</f>
        <v>Oui</v>
      </c>
    </row>
    <row r="279" spans="1:24" ht="15.75" customHeight="1">
      <c r="A279" s="141" t="s">
        <v>1166</v>
      </c>
      <c r="B279" s="141" t="s">
        <v>1167</v>
      </c>
      <c r="C279" s="142">
        <v>-2160</v>
      </c>
      <c r="D279" s="142">
        <v>-780</v>
      </c>
      <c r="E279" s="142">
        <v>-2940</v>
      </c>
      <c r="F279" s="141" t="s">
        <v>1031</v>
      </c>
      <c r="G279" s="141" t="s">
        <v>1168</v>
      </c>
      <c r="H279" s="143"/>
      <c r="I279" s="151"/>
      <c r="J279" s="151"/>
      <c r="K279" s="151"/>
      <c r="L279" s="145" t="str">
        <f t="shared" si="257"/>
        <v>434A</v>
      </c>
      <c r="M279" s="146" t="str">
        <f t="shared" si="258"/>
        <v>VTE - CONT ENTRT NEUF BMW AUTO</v>
      </c>
      <c r="N279" s="147">
        <f>+IF(OR($Q279=Parametres!$G$2,$Q279=Parametres!$G$3),I279,C279)</f>
        <v>-2160</v>
      </c>
      <c r="O279" s="148">
        <f>+IF(OR($Q279=Parametres!$G$2,$Q279=Parametres!$G$3),J279,D279)</f>
        <v>-780</v>
      </c>
      <c r="P279" s="147">
        <f>+IF(OR($Q279=Parametres!$G$2,$Q279=Parametres!$G$3),K279,E279)</f>
        <v>-2940</v>
      </c>
      <c r="Q279" s="146" t="str">
        <f t="shared" ref="Q279:S279" si="281">+F279</f>
        <v>5-Ventes</v>
      </c>
      <c r="R279" s="145" t="str">
        <f t="shared" si="281"/>
        <v>434</v>
      </c>
      <c r="S279" s="146">
        <f t="shared" si="281"/>
        <v>0</v>
      </c>
      <c r="T279" s="165" t="str">
        <f>+VLOOKUP($L279,Data_Validation!$A:$D,1,0)</f>
        <v>434A</v>
      </c>
      <c r="U279" s="150" t="str">
        <f>+VLOOKUP($L279,Data_Validation!$A:$D,3,0)</f>
        <v>Véhicules neufs</v>
      </c>
      <c r="V279" s="150" t="str">
        <f>+VLOOKUP($L279,Data_Validation!$A:$D,4,0)</f>
        <v>Rev. Protections</v>
      </c>
      <c r="W279" s="150" t="str">
        <f>+VLOOKUP($L279,Data_Validation!$A:$E,5,0)</f>
        <v>$</v>
      </c>
      <c r="X279" s="150" t="str">
        <f>+VLOOKUP($L279,Data_Validation!$A:$F,6,0)</f>
        <v>Oui</v>
      </c>
    </row>
    <row r="280" spans="1:24" ht="15" customHeight="1">
      <c r="A280" s="141" t="s">
        <v>1169</v>
      </c>
      <c r="B280" s="141" t="s">
        <v>1170</v>
      </c>
      <c r="C280" s="142">
        <v>-1081021.71</v>
      </c>
      <c r="D280" s="142">
        <v>-54700.95</v>
      </c>
      <c r="E280" s="142">
        <v>-1135722.6599999999</v>
      </c>
      <c r="F280" s="141" t="s">
        <v>1031</v>
      </c>
      <c r="G280" s="141" t="s">
        <v>1170</v>
      </c>
      <c r="H280" s="143"/>
      <c r="I280" s="151"/>
      <c r="J280" s="151"/>
      <c r="K280" s="151"/>
      <c r="L280" s="145" t="str">
        <f t="shared" si="257"/>
        <v>440A</v>
      </c>
      <c r="M280" s="146" t="str">
        <f t="shared" si="258"/>
        <v>VTE - USAGE BMW AUTO CERT</v>
      </c>
      <c r="N280" s="147">
        <f>+IF(OR($Q280=Parametres!$G$2,$Q280=Parametres!$G$3),I280,C280)</f>
        <v>-1081021.71</v>
      </c>
      <c r="O280" s="148">
        <f>+IF(OR($Q280=Parametres!$G$2,$Q280=Parametres!$G$3),J280,D280)</f>
        <v>-54700.95</v>
      </c>
      <c r="P280" s="147">
        <f>+IF(OR($Q280=Parametres!$G$2,$Q280=Parametres!$G$3),K280,E280)</f>
        <v>-1135722.6599999999</v>
      </c>
      <c r="Q280" s="146" t="str">
        <f t="shared" ref="Q280:S280" si="282">+F280</f>
        <v>5-Ventes</v>
      </c>
      <c r="R280" s="145" t="str">
        <f t="shared" si="282"/>
        <v>440A</v>
      </c>
      <c r="S280" s="146">
        <f t="shared" si="282"/>
        <v>0</v>
      </c>
      <c r="T280" s="150" t="str">
        <f>+VLOOKUP($L280,Data_Validation!$A:$D,1,0)</f>
        <v>440A</v>
      </c>
      <c r="U280" s="150" t="str">
        <f>+VLOOKUP($L280,Data_Validation!$A:$D,3,0)</f>
        <v>Véhicules usagés</v>
      </c>
      <c r="V280" s="150" t="str">
        <f>+VLOOKUP($L280,Data_Validation!$A:$D,4,0)</f>
        <v>Certifié</v>
      </c>
      <c r="W280" s="150" t="str">
        <f>+VLOOKUP($L280,Data_Validation!$A:$E,5,0)</f>
        <v>$</v>
      </c>
      <c r="X280" s="150" t="str">
        <f>+VLOOKUP($L280,Data_Validation!$A:$F,6,0)</f>
        <v>Oui</v>
      </c>
    </row>
    <row r="281" spans="1:24" ht="15" customHeight="1">
      <c r="A281" s="141" t="s">
        <v>1171</v>
      </c>
      <c r="B281" s="141" t="s">
        <v>1172</v>
      </c>
      <c r="C281" s="142">
        <v>-1114967.17</v>
      </c>
      <c r="D281" s="142">
        <v>-40264</v>
      </c>
      <c r="E281" s="142">
        <v>-1155231.17</v>
      </c>
      <c r="F281" s="141" t="s">
        <v>1031</v>
      </c>
      <c r="G281" s="141" t="s">
        <v>1172</v>
      </c>
      <c r="H281" s="143"/>
      <c r="I281" s="151"/>
      <c r="J281" s="151"/>
      <c r="K281" s="151"/>
      <c r="L281" s="145" t="str">
        <f t="shared" si="257"/>
        <v>440B</v>
      </c>
      <c r="M281" s="146" t="str">
        <f t="shared" si="258"/>
        <v>VTE - USAGE BMW AUTO NON-CERT</v>
      </c>
      <c r="N281" s="147">
        <f>+IF(OR($Q281=Parametres!$G$2,$Q281=Parametres!$G$3),I281,C281)</f>
        <v>-1114967.17</v>
      </c>
      <c r="O281" s="148">
        <f>+IF(OR($Q281=Parametres!$G$2,$Q281=Parametres!$G$3),J281,D281)</f>
        <v>-40264</v>
      </c>
      <c r="P281" s="147">
        <f>+IF(OR($Q281=Parametres!$G$2,$Q281=Parametres!$G$3),K281,E281)</f>
        <v>-1155231.17</v>
      </c>
      <c r="Q281" s="146" t="str">
        <f t="shared" ref="Q281:S281" si="283">+F281</f>
        <v>5-Ventes</v>
      </c>
      <c r="R281" s="145" t="str">
        <f t="shared" si="283"/>
        <v>440B</v>
      </c>
      <c r="S281" s="146">
        <f t="shared" si="283"/>
        <v>0</v>
      </c>
      <c r="T281" s="165" t="str">
        <f>+VLOOKUP($L281,Data_Validation!$A:$D,1,0)</f>
        <v>440B</v>
      </c>
      <c r="U281" s="150" t="str">
        <f>+VLOOKUP($L281,Data_Validation!$A:$D,3,0)</f>
        <v>Véhicules usagés</v>
      </c>
      <c r="V281" s="150" t="str">
        <f>+VLOOKUP($L281,Data_Validation!$A:$D,4,0)</f>
        <v>Non Certifié</v>
      </c>
      <c r="W281" s="150" t="str">
        <f>+VLOOKUP($L281,Data_Validation!$A:$E,5,0)</f>
        <v>$</v>
      </c>
      <c r="X281" s="150" t="str">
        <f>+VLOOKUP($L281,Data_Validation!$A:$F,6,0)</f>
        <v>Oui</v>
      </c>
    </row>
    <row r="282" spans="1:24" ht="15" customHeight="1">
      <c r="A282" s="141" t="s">
        <v>1173</v>
      </c>
      <c r="B282" s="141" t="s">
        <v>1174</v>
      </c>
      <c r="C282" s="142">
        <v>-1898236.53</v>
      </c>
      <c r="D282" s="142">
        <v>-68663</v>
      </c>
      <c r="E282" s="142">
        <v>-1966899.53</v>
      </c>
      <c r="F282" s="141" t="s">
        <v>1031</v>
      </c>
      <c r="G282" s="141" t="s">
        <v>1174</v>
      </c>
      <c r="H282" s="143"/>
      <c r="I282" s="151"/>
      <c r="J282" s="151"/>
      <c r="K282" s="151"/>
      <c r="L282" s="145" t="str">
        <f t="shared" si="257"/>
        <v>442</v>
      </c>
      <c r="M282" s="146" t="str">
        <f t="shared" si="258"/>
        <v>VTE - USAGE AUTRES</v>
      </c>
      <c r="N282" s="147">
        <f>+IF(OR($Q282=Parametres!$G$2,$Q282=Parametres!$G$3),I282,C282)</f>
        <v>-1898236.53</v>
      </c>
      <c r="O282" s="148">
        <f>+IF(OR($Q282=Parametres!$G$2,$Q282=Parametres!$G$3),J282,D282)</f>
        <v>-68663</v>
      </c>
      <c r="P282" s="147">
        <f>+IF(OR($Q282=Parametres!$G$2,$Q282=Parametres!$G$3),K282,E282)</f>
        <v>-1966899.53</v>
      </c>
      <c r="Q282" s="146" t="str">
        <f t="shared" ref="Q282:S282" si="284">+F282</f>
        <v>5-Ventes</v>
      </c>
      <c r="R282" s="145" t="str">
        <f t="shared" si="284"/>
        <v>442</v>
      </c>
      <c r="S282" s="146">
        <f t="shared" si="284"/>
        <v>0</v>
      </c>
      <c r="T282" s="165" t="str">
        <f>+VLOOKUP($L282,Data_Validation!$A:$D,1,0)</f>
        <v>442</v>
      </c>
      <c r="U282" s="150" t="str">
        <f>+VLOOKUP($L282,Data_Validation!$A:$D,3,0)</f>
        <v>Véhicules usagés</v>
      </c>
      <c r="V282" s="150" t="str">
        <f>+VLOOKUP($L282,Data_Validation!$A:$D,4,0)</f>
        <v>Autres marques</v>
      </c>
      <c r="W282" s="150" t="str">
        <f>+VLOOKUP($L282,Data_Validation!$A:$E,5,0)</f>
        <v>$</v>
      </c>
      <c r="X282" s="150" t="str">
        <f>+VLOOKUP($L282,Data_Validation!$A:$F,6,0)</f>
        <v>Oui</v>
      </c>
    </row>
    <row r="283" spans="1:24" ht="15.75" customHeight="1">
      <c r="A283" s="141" t="s">
        <v>1178</v>
      </c>
      <c r="B283" s="141" t="s">
        <v>1179</v>
      </c>
      <c r="C283" s="142">
        <v>-1770318</v>
      </c>
      <c r="D283" s="142">
        <v>-118000</v>
      </c>
      <c r="E283" s="142">
        <v>-1888318</v>
      </c>
      <c r="F283" s="141" t="s">
        <v>1031</v>
      </c>
      <c r="G283" s="141" t="s">
        <v>1179</v>
      </c>
      <c r="H283" s="143"/>
      <c r="I283" s="151"/>
      <c r="J283" s="151"/>
      <c r="K283" s="151"/>
      <c r="L283" s="145" t="str">
        <f t="shared" si="257"/>
        <v>444A</v>
      </c>
      <c r="M283" s="146" t="str">
        <f t="shared" si="258"/>
        <v>VTE - GROS BMW AUTO</v>
      </c>
      <c r="N283" s="147">
        <f>+IF(OR($Q283=Parametres!$G$2,$Q283=Parametres!$G$3),I283,C283)</f>
        <v>-1770318</v>
      </c>
      <c r="O283" s="148">
        <f>+IF(OR($Q283=Parametres!$G$2,$Q283=Parametres!$G$3),J283,D283)</f>
        <v>-118000</v>
      </c>
      <c r="P283" s="147">
        <f>+IF(OR($Q283=Parametres!$G$2,$Q283=Parametres!$G$3),K283,E283)</f>
        <v>-1888318</v>
      </c>
      <c r="Q283" s="146" t="str">
        <f t="shared" ref="Q283:S283" si="285">+F283</f>
        <v>5-Ventes</v>
      </c>
      <c r="R283" s="145" t="str">
        <f t="shared" si="285"/>
        <v>444A</v>
      </c>
      <c r="S283" s="146">
        <f t="shared" si="285"/>
        <v>0</v>
      </c>
      <c r="T283" s="165" t="str">
        <f>+VLOOKUP($L283,Data_Validation!$A:$D,1,0)</f>
        <v>444A</v>
      </c>
      <c r="U283" s="150" t="str">
        <f>+VLOOKUP($L283,Data_Validation!$A:$D,3,0)</f>
        <v>Véhicules usagés</v>
      </c>
      <c r="V283" s="150" t="str">
        <f>+VLOOKUP($L283,Data_Validation!$A:$D,4,0)</f>
        <v>Ventes au Gros</v>
      </c>
      <c r="W283" s="150" t="str">
        <f>+VLOOKUP($L283,Data_Validation!$A:$E,5,0)</f>
        <v>$</v>
      </c>
      <c r="X283" s="150" t="str">
        <f>+VLOOKUP($L283,Data_Validation!$A:$F,6,0)</f>
        <v>Oui</v>
      </c>
    </row>
    <row r="284" spans="1:24" ht="15" customHeight="1">
      <c r="A284" s="141" t="s">
        <v>1182</v>
      </c>
      <c r="B284" s="141" t="s">
        <v>1183</v>
      </c>
      <c r="C284" s="142">
        <v>-1980664.18</v>
      </c>
      <c r="D284" s="142">
        <v>-65500</v>
      </c>
      <c r="E284" s="142">
        <v>-2046164.18</v>
      </c>
      <c r="F284" s="141" t="s">
        <v>1031</v>
      </c>
      <c r="G284" s="141" t="s">
        <v>1183</v>
      </c>
      <c r="H284" s="143"/>
      <c r="I284" s="151"/>
      <c r="J284" s="151"/>
      <c r="K284" s="151"/>
      <c r="L284" s="145" t="str">
        <f t="shared" si="257"/>
        <v>444B</v>
      </c>
      <c r="M284" s="146" t="str">
        <f t="shared" si="258"/>
        <v>VTE - GROS BMW CAMION</v>
      </c>
      <c r="N284" s="147">
        <f>+IF(OR($Q284=Parametres!$G$2,$Q284=Parametres!$G$3),I284,C284)</f>
        <v>-1980664.18</v>
      </c>
      <c r="O284" s="148">
        <f>+IF(OR($Q284=Parametres!$G$2,$Q284=Parametres!$G$3),J284,D284)</f>
        <v>-65500</v>
      </c>
      <c r="P284" s="147">
        <f>+IF(OR($Q284=Parametres!$G$2,$Q284=Parametres!$G$3),K284,E284)</f>
        <v>-2046164.18</v>
      </c>
      <c r="Q284" s="146" t="str">
        <f t="shared" ref="Q284:S284" si="286">+F284</f>
        <v>5-Ventes</v>
      </c>
      <c r="R284" s="145" t="str">
        <f t="shared" si="286"/>
        <v>444B</v>
      </c>
      <c r="S284" s="146">
        <f t="shared" si="286"/>
        <v>0</v>
      </c>
      <c r="T284" s="165" t="str">
        <f>+VLOOKUP($L284,Data_Validation!$A:$D,1,0)</f>
        <v>444B</v>
      </c>
      <c r="U284" s="150" t="str">
        <f>+VLOOKUP($L284,Data_Validation!$A:$D,3,0)</f>
        <v>Véhicules usagés</v>
      </c>
      <c r="V284" s="150" t="str">
        <f>+VLOOKUP($L284,Data_Validation!$A:$D,4,0)</f>
        <v>Ventes au Gros</v>
      </c>
      <c r="W284" s="150" t="str">
        <f>+VLOOKUP($L284,Data_Validation!$A:$E,5,0)</f>
        <v>$</v>
      </c>
      <c r="X284" s="150" t="str">
        <f>+VLOOKUP($L284,Data_Validation!$A:$F,6,0)</f>
        <v>Oui</v>
      </c>
    </row>
    <row r="285" spans="1:24" ht="15" customHeight="1">
      <c r="A285" s="141" t="s">
        <v>1186</v>
      </c>
      <c r="B285" s="141" t="s">
        <v>1187</v>
      </c>
      <c r="C285" s="142">
        <v>-4070011.61</v>
      </c>
      <c r="D285" s="142">
        <v>-324910</v>
      </c>
      <c r="E285" s="142">
        <v>-4394921.6100000003</v>
      </c>
      <c r="F285" s="141" t="s">
        <v>1031</v>
      </c>
      <c r="G285" s="141" t="s">
        <v>1187</v>
      </c>
      <c r="H285" s="143"/>
      <c r="I285" s="151"/>
      <c r="J285" s="151"/>
      <c r="K285" s="151"/>
      <c r="L285" s="145" t="str">
        <f t="shared" si="257"/>
        <v>444C</v>
      </c>
      <c r="M285" s="146" t="str">
        <f t="shared" si="258"/>
        <v>VTE - GROS AUTRES</v>
      </c>
      <c r="N285" s="147">
        <f>+IF(OR($Q285=Parametres!$G$2,$Q285=Parametres!$G$3),I285,C285)</f>
        <v>-4070011.61</v>
      </c>
      <c r="O285" s="148">
        <f>+IF(OR($Q285=Parametres!$G$2,$Q285=Parametres!$G$3),J285,D285)</f>
        <v>-324910</v>
      </c>
      <c r="P285" s="147">
        <f>+IF(OR($Q285=Parametres!$G$2,$Q285=Parametres!$G$3),K285,E285)</f>
        <v>-4394921.6100000003</v>
      </c>
      <c r="Q285" s="146" t="str">
        <f t="shared" ref="Q285:S285" si="287">+F285</f>
        <v>5-Ventes</v>
      </c>
      <c r="R285" s="145" t="str">
        <f t="shared" si="287"/>
        <v>444C</v>
      </c>
      <c r="S285" s="146">
        <f t="shared" si="287"/>
        <v>0</v>
      </c>
      <c r="T285" s="165" t="str">
        <f>+VLOOKUP($L285,Data_Validation!$A:$D,1,0)</f>
        <v>444C</v>
      </c>
      <c r="U285" s="150" t="str">
        <f>+VLOOKUP($L285,Data_Validation!$A:$D,3,0)</f>
        <v>Véhicules usagés</v>
      </c>
      <c r="V285" s="150" t="str">
        <f>+VLOOKUP($L285,Data_Validation!$A:$D,4,0)</f>
        <v>Ventes au Gros</v>
      </c>
      <c r="W285" s="150" t="str">
        <f>+VLOOKUP($L285,Data_Validation!$A:$E,5,0)</f>
        <v>$</v>
      </c>
      <c r="X285" s="150" t="str">
        <f>+VLOOKUP($L285,Data_Validation!$A:$F,6,0)</f>
        <v>Oui</v>
      </c>
    </row>
    <row r="286" spans="1:24" ht="15" customHeight="1">
      <c r="A286" s="141" t="s">
        <v>1190</v>
      </c>
      <c r="B286" s="141" t="s">
        <v>1191</v>
      </c>
      <c r="C286" s="142">
        <v>-2139375.09</v>
      </c>
      <c r="D286" s="142">
        <v>-93388</v>
      </c>
      <c r="E286" s="142">
        <v>-2232763.09</v>
      </c>
      <c r="F286" s="141" t="s">
        <v>1031</v>
      </c>
      <c r="G286" s="141" t="s">
        <v>1191</v>
      </c>
      <c r="H286" s="143"/>
      <c r="I286" s="151"/>
      <c r="J286" s="151"/>
      <c r="K286" s="151"/>
      <c r="L286" s="145" t="str">
        <f t="shared" si="257"/>
        <v>446A</v>
      </c>
      <c r="M286" s="146" t="str">
        <f t="shared" si="258"/>
        <v>VTE - USAGE BMW CAMION CERT</v>
      </c>
      <c r="N286" s="147">
        <f>+IF(OR($Q286=Parametres!$G$2,$Q286=Parametres!$G$3),I286,C286)</f>
        <v>-2139375.09</v>
      </c>
      <c r="O286" s="148">
        <f>+IF(OR($Q286=Parametres!$G$2,$Q286=Parametres!$G$3),J286,D286)</f>
        <v>-93388</v>
      </c>
      <c r="P286" s="147">
        <f>+IF(OR($Q286=Parametres!$G$2,$Q286=Parametres!$G$3),K286,E286)</f>
        <v>-2232763.09</v>
      </c>
      <c r="Q286" s="146" t="str">
        <f t="shared" ref="Q286:S286" si="288">+F286</f>
        <v>5-Ventes</v>
      </c>
      <c r="R286" s="145" t="str">
        <f t="shared" si="288"/>
        <v>446A</v>
      </c>
      <c r="S286" s="146">
        <f t="shared" si="288"/>
        <v>0</v>
      </c>
      <c r="T286" s="165" t="str">
        <f>+VLOOKUP($L286,Data_Validation!$A:$D,1,0)</f>
        <v>446A</v>
      </c>
      <c r="U286" s="150" t="str">
        <f>+VLOOKUP($L286,Data_Validation!$A:$D,3,0)</f>
        <v>Véhicules usagés</v>
      </c>
      <c r="V286" s="150" t="str">
        <f>+VLOOKUP($L286,Data_Validation!$A:$D,4,0)</f>
        <v>Certifié</v>
      </c>
      <c r="W286" s="150" t="str">
        <f>+VLOOKUP($L286,Data_Validation!$A:$E,5,0)</f>
        <v>$</v>
      </c>
      <c r="X286" s="150" t="str">
        <f>+VLOOKUP($L286,Data_Validation!$A:$F,6,0)</f>
        <v>Oui</v>
      </c>
    </row>
    <row r="287" spans="1:24" ht="15.75" customHeight="1">
      <c r="A287" s="141" t="s">
        <v>1192</v>
      </c>
      <c r="B287" s="141" t="s">
        <v>1193</v>
      </c>
      <c r="C287" s="142">
        <v>-782418.01</v>
      </c>
      <c r="D287" s="142">
        <v>-10500</v>
      </c>
      <c r="E287" s="142">
        <v>-792918.01</v>
      </c>
      <c r="F287" s="141" t="s">
        <v>1031</v>
      </c>
      <c r="G287" s="141" t="s">
        <v>1193</v>
      </c>
      <c r="H287" s="143"/>
      <c r="I287" s="143"/>
      <c r="J287" s="143"/>
      <c r="K287" s="143"/>
      <c r="L287" s="145" t="str">
        <f t="shared" si="257"/>
        <v>446B</v>
      </c>
      <c r="M287" s="146" t="str">
        <f t="shared" si="258"/>
        <v>VTE - USAGE BMW CAMION NON-CERT</v>
      </c>
      <c r="N287" s="147">
        <f>+IF(OR($Q287=Parametres!$G$2,$Q287=Parametres!$G$3),I287,C287)</f>
        <v>-782418.01</v>
      </c>
      <c r="O287" s="148">
        <f>+IF(OR($Q287=Parametres!$G$2,$Q287=Parametres!$G$3),J287,D287)</f>
        <v>-10500</v>
      </c>
      <c r="P287" s="147">
        <f>+IF(OR($Q287=Parametres!$G$2,$Q287=Parametres!$G$3),K287,E287)</f>
        <v>-792918.01</v>
      </c>
      <c r="Q287" s="146" t="str">
        <f t="shared" ref="Q287:S287" si="289">+F287</f>
        <v>5-Ventes</v>
      </c>
      <c r="R287" s="145" t="str">
        <f t="shared" si="289"/>
        <v>446B</v>
      </c>
      <c r="S287" s="146">
        <f t="shared" si="289"/>
        <v>0</v>
      </c>
      <c r="T287" s="149" t="str">
        <f>+VLOOKUP($L287,Data_Validation!$A:$D,1,0)</f>
        <v>446B</v>
      </c>
      <c r="U287" s="150" t="str">
        <f>+VLOOKUP($L287,Data_Validation!$A:$D,3,0)</f>
        <v>Véhicules usagés</v>
      </c>
      <c r="V287" s="150" t="str">
        <f>+VLOOKUP($L287,Data_Validation!$A:$D,4,0)</f>
        <v>Non Certifié</v>
      </c>
      <c r="W287" s="150" t="str">
        <f>+VLOOKUP($L287,Data_Validation!$A:$E,5,0)</f>
        <v>$</v>
      </c>
      <c r="X287" s="150" t="str">
        <f>+VLOOKUP($L287,Data_Validation!$A:$F,6,0)</f>
        <v>Oui</v>
      </c>
    </row>
    <row r="288" spans="1:24" ht="15" customHeight="1">
      <c r="A288" s="141" t="s">
        <v>1196</v>
      </c>
      <c r="B288" s="141" t="s">
        <v>1197</v>
      </c>
      <c r="C288" s="151">
        <v>-421579.31</v>
      </c>
      <c r="D288" s="151">
        <v>0</v>
      </c>
      <c r="E288" s="151">
        <v>-421579.31</v>
      </c>
      <c r="F288" s="141" t="s">
        <v>1031</v>
      </c>
      <c r="G288" s="141" t="s">
        <v>1197</v>
      </c>
      <c r="H288" s="143"/>
      <c r="I288" s="151"/>
      <c r="J288" s="151"/>
      <c r="K288" s="151"/>
      <c r="L288" s="145" t="str">
        <f t="shared" si="257"/>
        <v>447</v>
      </c>
      <c r="M288" s="146" t="str">
        <f t="shared" si="258"/>
        <v>VTE - X5 M</v>
      </c>
      <c r="N288" s="147">
        <f>+IF(OR($Q288=Parametres!$G$2,$Q288=Parametres!$G$3),I288,C288)</f>
        <v>-421579.31</v>
      </c>
      <c r="O288" s="148">
        <f>+IF(OR($Q288=Parametres!$G$2,$Q288=Parametres!$G$3),J288,D288)</f>
        <v>0</v>
      </c>
      <c r="P288" s="147">
        <f>+IF(OR($Q288=Parametres!$G$2,$Q288=Parametres!$G$3),K288,E288)</f>
        <v>-421579.31</v>
      </c>
      <c r="Q288" s="146" t="str">
        <f t="shared" ref="Q288:S288" si="290">+F288</f>
        <v>5-Ventes</v>
      </c>
      <c r="R288" s="145" t="str">
        <f t="shared" si="290"/>
        <v>447</v>
      </c>
      <c r="S288" s="146">
        <f t="shared" si="290"/>
        <v>0</v>
      </c>
      <c r="T288" s="165" t="str">
        <f>+VLOOKUP($L288,Data_Validation!$A:$D,1,0)</f>
        <v>447</v>
      </c>
      <c r="U288" s="150" t="str">
        <f>+VLOOKUP($L288,Data_Validation!$A:$D,3,0)</f>
        <v>Véhicules neufs</v>
      </c>
      <c r="V288" s="150" t="str">
        <f>+VLOOKUP($L288,Data_Validation!$A:$D,4,0)</f>
        <v>Camions détail</v>
      </c>
      <c r="W288" s="150" t="str">
        <f>+VLOOKUP($L288,Data_Validation!$A:$E,5,0)</f>
        <v>$</v>
      </c>
      <c r="X288" s="150" t="str">
        <f>+VLOOKUP($L288,Data_Validation!$A:$F,6,0)</f>
        <v>Oui</v>
      </c>
    </row>
    <row r="289" spans="1:24" ht="15" customHeight="1">
      <c r="A289" s="141" t="s">
        <v>1200</v>
      </c>
      <c r="B289" s="141" t="s">
        <v>1201</v>
      </c>
      <c r="C289" s="142">
        <v>-3678050.29</v>
      </c>
      <c r="D289" s="142">
        <v>-170638.24</v>
      </c>
      <c r="E289" s="142">
        <v>-3848688.53</v>
      </c>
      <c r="F289" s="141" t="s">
        <v>1031</v>
      </c>
      <c r="G289" s="141" t="s">
        <v>1201</v>
      </c>
      <c r="H289" s="143"/>
      <c r="I289" s="151"/>
      <c r="J289" s="151"/>
      <c r="K289" s="151"/>
      <c r="L289" s="145" t="str">
        <f t="shared" si="257"/>
        <v>448</v>
      </c>
      <c r="M289" s="146" t="str">
        <f t="shared" si="258"/>
        <v>VTE - RACHAT LOCATION BMW</v>
      </c>
      <c r="N289" s="147">
        <f>+IF(OR($Q289=Parametres!$G$2,$Q289=Parametres!$G$3),I289,C289)</f>
        <v>-3678050.29</v>
      </c>
      <c r="O289" s="148">
        <f>+IF(OR($Q289=Parametres!$G$2,$Q289=Parametres!$G$3),J289,D289)</f>
        <v>-170638.24</v>
      </c>
      <c r="P289" s="147">
        <f>+IF(OR($Q289=Parametres!$G$2,$Q289=Parametres!$G$3),K289,E289)</f>
        <v>-3848688.53</v>
      </c>
      <c r="Q289" s="146" t="str">
        <f t="shared" ref="Q289:S289" si="291">+F289</f>
        <v>5-Ventes</v>
      </c>
      <c r="R289" s="145" t="str">
        <f t="shared" si="291"/>
        <v>448</v>
      </c>
      <c r="S289" s="146">
        <f t="shared" si="291"/>
        <v>0</v>
      </c>
      <c r="T289" s="165" t="str">
        <f>+VLOOKUP($L289,Data_Validation!$A:$D,1,0)</f>
        <v>448</v>
      </c>
      <c r="U289" s="150" t="str">
        <f>+VLOOKUP($L289,Data_Validation!$A:$D,3,0)</f>
        <v>Véhicules neufs</v>
      </c>
      <c r="V289" s="150" t="str">
        <f>+VLOOKUP($L289,Data_Validation!$A:$D,4,0)</f>
        <v>Rachat bail</v>
      </c>
      <c r="W289" s="150" t="str">
        <f>+VLOOKUP($L289,Data_Validation!$A:$E,5,0)</f>
        <v>$</v>
      </c>
      <c r="X289" s="150" t="str">
        <f>+VLOOKUP($L289,Data_Validation!$A:$F,6,0)</f>
        <v>Oui</v>
      </c>
    </row>
    <row r="290" spans="1:24" ht="15" customHeight="1">
      <c r="A290" s="141" t="s">
        <v>1204</v>
      </c>
      <c r="B290" s="141" t="s">
        <v>1205</v>
      </c>
      <c r="C290" s="143">
        <v>-19418</v>
      </c>
      <c r="D290" s="143">
        <v>-798</v>
      </c>
      <c r="E290" s="143">
        <v>-20216</v>
      </c>
      <c r="F290" s="141" t="s">
        <v>1031</v>
      </c>
      <c r="G290" s="141" t="s">
        <v>1205</v>
      </c>
      <c r="H290" s="143"/>
      <c r="I290" s="142"/>
      <c r="J290" s="142"/>
      <c r="K290" s="142"/>
      <c r="L290" s="145" t="str">
        <f t="shared" si="257"/>
        <v>450</v>
      </c>
      <c r="M290" s="146" t="str">
        <f t="shared" si="258"/>
        <v>VTES -MARQUAGE USAGE BMW CERT</v>
      </c>
      <c r="N290" s="147">
        <f>+IF(OR($Q290=Parametres!$G$2,$Q290=Parametres!$G$3),I290,C290)</f>
        <v>-19418</v>
      </c>
      <c r="O290" s="148">
        <f>+IF(OR($Q290=Parametres!$G$2,$Q290=Parametres!$G$3),J290,D290)</f>
        <v>-798</v>
      </c>
      <c r="P290" s="147">
        <f>+IF(OR($Q290=Parametres!$G$2,$Q290=Parametres!$G$3),K290,E290)</f>
        <v>-20216</v>
      </c>
      <c r="Q290" s="146" t="str">
        <f t="shared" ref="Q290:S290" si="292">+F290</f>
        <v>5-Ventes</v>
      </c>
      <c r="R290" s="145" t="str">
        <f t="shared" si="292"/>
        <v>450</v>
      </c>
      <c r="S290" s="146">
        <f t="shared" si="292"/>
        <v>0</v>
      </c>
      <c r="T290" s="149" t="str">
        <f>+VLOOKUP($L290,Data_Validation!$A:$D,1,0)</f>
        <v>450</v>
      </c>
      <c r="U290" s="150" t="str">
        <f>+VLOOKUP($L290,Data_Validation!$A:$D,3,0)</f>
        <v>Véhicules usagés</v>
      </c>
      <c r="V290" s="150" t="str">
        <f>+VLOOKUP($L290,Data_Validation!$A:$D,4,0)</f>
        <v>Rev. Autres</v>
      </c>
      <c r="W290" s="150" t="str">
        <f>+VLOOKUP($L290,Data_Validation!$A:$E,5,0)</f>
        <v>$</v>
      </c>
      <c r="X290" s="150" t="str">
        <f>+VLOOKUP($L290,Data_Validation!$A:$F,6,0)</f>
        <v>Oui</v>
      </c>
    </row>
    <row r="291" spans="1:24" ht="15.75" customHeight="1">
      <c r="A291" s="141" t="s">
        <v>1384</v>
      </c>
      <c r="B291" s="141" t="s">
        <v>1385</v>
      </c>
      <c r="C291" s="142">
        <v>-134371.43</v>
      </c>
      <c r="D291" s="142">
        <v>0</v>
      </c>
      <c r="E291" s="142">
        <v>-134371.43</v>
      </c>
      <c r="F291" s="141" t="s">
        <v>1031</v>
      </c>
      <c r="G291" s="141" t="s">
        <v>1385</v>
      </c>
      <c r="H291" s="143"/>
      <c r="I291" s="143"/>
      <c r="J291" s="143"/>
      <c r="K291" s="143"/>
      <c r="L291" s="145" t="str">
        <f t="shared" si="257"/>
        <v>450A</v>
      </c>
      <c r="M291" s="146" t="str">
        <f t="shared" si="258"/>
        <v>VTES -VTES - M850I XDR COUPE</v>
      </c>
      <c r="N291" s="147">
        <f>+IF(OR($Q291=Parametres!$G$2,$Q291=Parametres!$G$3),I291,C291)</f>
        <v>-134371.43</v>
      </c>
      <c r="O291" s="148">
        <f>+IF(OR($Q291=Parametres!$G$2,$Q291=Parametres!$G$3),J291,D291)</f>
        <v>0</v>
      </c>
      <c r="P291" s="147">
        <f>+IF(OR($Q291=Parametres!$G$2,$Q291=Parametres!$G$3),K291,E291)</f>
        <v>-134371.43</v>
      </c>
      <c r="Q291" s="146" t="str">
        <f t="shared" ref="Q291:S291" si="293">+F291</f>
        <v>5-Ventes</v>
      </c>
      <c r="R291" s="145" t="str">
        <f t="shared" si="293"/>
        <v>450A</v>
      </c>
      <c r="S291" s="146">
        <f t="shared" si="293"/>
        <v>0</v>
      </c>
      <c r="T291" s="165" t="str">
        <f>+VLOOKUP($L291,Data_Validation!$A:$D,1,0)</f>
        <v>450A</v>
      </c>
      <c r="U291" s="150" t="str">
        <f>+VLOOKUP($L291,Data_Validation!$A:$D,3,0)</f>
        <v>Véhicules neufs</v>
      </c>
      <c r="V291" s="150" t="str">
        <f>+VLOOKUP($L291,Data_Validation!$A:$D,4,0)</f>
        <v>Autos détail</v>
      </c>
      <c r="W291" s="150" t="str">
        <f>+VLOOKUP($L291,Data_Validation!$A:$E,5,0)</f>
        <v>$</v>
      </c>
      <c r="X291" s="150" t="str">
        <f>+VLOOKUP($L291,Data_Validation!$A:$F,6,0)</f>
        <v>Oui</v>
      </c>
    </row>
    <row r="292" spans="1:24" ht="15" customHeight="1">
      <c r="A292" s="141" t="s">
        <v>1206</v>
      </c>
      <c r="B292" s="141" t="s">
        <v>1207</v>
      </c>
      <c r="C292" s="142">
        <v>-2156</v>
      </c>
      <c r="D292" s="142">
        <v>-2000</v>
      </c>
      <c r="E292" s="142">
        <v>-4156</v>
      </c>
      <c r="F292" s="141" t="s">
        <v>1031</v>
      </c>
      <c r="G292" s="141" t="s">
        <v>1205</v>
      </c>
      <c r="H292" s="143"/>
      <c r="I292" s="151"/>
      <c r="J292" s="151"/>
      <c r="K292" s="151"/>
      <c r="L292" s="145" t="str">
        <f t="shared" si="257"/>
        <v>450C</v>
      </c>
      <c r="M292" s="146" t="str">
        <f t="shared" si="258"/>
        <v>VTES -ACCESSOIRES USAGE BMW CERT</v>
      </c>
      <c r="N292" s="147">
        <f>+IF(OR($Q292=Parametres!$G$2,$Q292=Parametres!$G$3),I292,C292)</f>
        <v>-2156</v>
      </c>
      <c r="O292" s="147">
        <f>+IF(OR($Q292=Parametres!$G$2,$Q292=Parametres!$G$3),J292,D292)</f>
        <v>-2000</v>
      </c>
      <c r="P292" s="147">
        <f>+IF(OR($Q292=Parametres!$G$2,$Q292=Parametres!$G$3),K292,E292)</f>
        <v>-4156</v>
      </c>
      <c r="Q292" s="146" t="str">
        <f t="shared" ref="Q292:S292" si="294">+F292</f>
        <v>5-Ventes</v>
      </c>
      <c r="R292" s="145" t="str">
        <f t="shared" si="294"/>
        <v>450</v>
      </c>
      <c r="S292" s="146">
        <f t="shared" si="294"/>
        <v>0</v>
      </c>
      <c r="T292" s="165" t="str">
        <f>+VLOOKUP($L292,Data_Validation!$A:$D,1,0)</f>
        <v>450C</v>
      </c>
      <c r="U292" s="150" t="str">
        <f>+VLOOKUP($L292,Data_Validation!$A:$D,3,0)</f>
        <v>Véhicules usagés</v>
      </c>
      <c r="V292" s="150" t="str">
        <f>+VLOOKUP($L292,Data_Validation!$A:$D,4,0)</f>
        <v>Rev. Autres</v>
      </c>
      <c r="W292" s="150" t="str">
        <f>+VLOOKUP($L292,Data_Validation!$A:$E,5,0)</f>
        <v>$</v>
      </c>
      <c r="X292" s="150" t="str">
        <f>+VLOOKUP($L292,Data_Validation!$A:$F,6,0)</f>
        <v>Oui</v>
      </c>
    </row>
    <row r="293" spans="1:24" ht="15" customHeight="1">
      <c r="A293" s="141" t="s">
        <v>1210</v>
      </c>
      <c r="B293" s="141" t="s">
        <v>1211</v>
      </c>
      <c r="C293" s="151">
        <v>-13545</v>
      </c>
      <c r="D293" s="151">
        <v>0</v>
      </c>
      <c r="E293" s="151">
        <v>-13545</v>
      </c>
      <c r="F293" s="141" t="s">
        <v>1031</v>
      </c>
      <c r="G293" s="141" t="s">
        <v>1205</v>
      </c>
      <c r="H293" s="143"/>
      <c r="I293" s="151"/>
      <c r="J293" s="151"/>
      <c r="K293" s="151"/>
      <c r="L293" s="145" t="str">
        <f t="shared" si="257"/>
        <v>450E</v>
      </c>
      <c r="M293" s="146" t="str">
        <f t="shared" si="258"/>
        <v>VTE - PROTEC ESTHETIQUE USAGE BMW AUTO</v>
      </c>
      <c r="N293" s="147">
        <f>+IF(OR($Q293=Parametres!$G$2,$Q293=Parametres!$G$3),I293,C293)</f>
        <v>-13545</v>
      </c>
      <c r="O293" s="147">
        <f>+IF(OR($Q293=Parametres!$G$2,$Q293=Parametres!$G$3),J293,D293)</f>
        <v>0</v>
      </c>
      <c r="P293" s="147">
        <f>+IF(OR($Q293=Parametres!$G$2,$Q293=Parametres!$G$3),K293,E293)</f>
        <v>-13545</v>
      </c>
      <c r="Q293" s="146" t="str">
        <f t="shared" ref="Q293:S293" si="295">+F293</f>
        <v>5-Ventes</v>
      </c>
      <c r="R293" s="145" t="str">
        <f t="shared" si="295"/>
        <v>450</v>
      </c>
      <c r="S293" s="146">
        <f t="shared" si="295"/>
        <v>0</v>
      </c>
      <c r="T293" s="150" t="str">
        <f>+VLOOKUP($L293,Data_Validation!$A:$D,1,0)</f>
        <v>450E</v>
      </c>
      <c r="U293" s="150" t="str">
        <f>+VLOOKUP($L293,Data_Validation!$A:$D,3,0)</f>
        <v>Véhicules usagés</v>
      </c>
      <c r="V293" s="150" t="str">
        <f>+VLOOKUP($L293,Data_Validation!$A:$D,4,0)</f>
        <v>Rev. Protections</v>
      </c>
      <c r="W293" s="150" t="str">
        <f>+VLOOKUP($L293,Data_Validation!$A:$E,5,0)</f>
        <v>$</v>
      </c>
      <c r="X293" s="150" t="str">
        <f>+VLOOKUP($L293,Data_Validation!$A:$F,6,0)</f>
        <v>Oui</v>
      </c>
    </row>
    <row r="294" spans="1:24" ht="15" customHeight="1">
      <c r="A294" s="141" t="s">
        <v>1214</v>
      </c>
      <c r="B294" s="141" t="s">
        <v>1215</v>
      </c>
      <c r="C294" s="151">
        <v>-51344.33</v>
      </c>
      <c r="D294" s="151">
        <v>-3691.04</v>
      </c>
      <c r="E294" s="151">
        <v>-55035.37</v>
      </c>
      <c r="F294" s="141" t="s">
        <v>1031</v>
      </c>
      <c r="G294" s="141" t="s">
        <v>1205</v>
      </c>
      <c r="H294" s="143"/>
      <c r="I294" s="151"/>
      <c r="J294" s="151"/>
      <c r="K294" s="151"/>
      <c r="L294" s="145" t="str">
        <f t="shared" si="257"/>
        <v>450F</v>
      </c>
      <c r="M294" s="146" t="str">
        <f t="shared" si="258"/>
        <v>VTE - RIST FINANCE USAGE BMW AUTO</v>
      </c>
      <c r="N294" s="147">
        <f>+IF(OR($Q294=Parametres!$G$2,$Q294=Parametres!$G$3),I294,C294)</f>
        <v>-51344.33</v>
      </c>
      <c r="O294" s="147">
        <f>+IF(OR($Q294=Parametres!$G$2,$Q294=Parametres!$G$3),J294,D294)</f>
        <v>-3691.04</v>
      </c>
      <c r="P294" s="147">
        <f>+IF(OR($Q294=Parametres!$G$2,$Q294=Parametres!$G$3),K294,E294)</f>
        <v>-55035.37</v>
      </c>
      <c r="Q294" s="146" t="str">
        <f t="shared" ref="Q294:S294" si="296">+F294</f>
        <v>5-Ventes</v>
      </c>
      <c r="R294" s="145" t="str">
        <f t="shared" si="296"/>
        <v>450</v>
      </c>
      <c r="S294" s="146">
        <f t="shared" si="296"/>
        <v>0</v>
      </c>
      <c r="T294" s="149" t="str">
        <f>+VLOOKUP($L294,Data_Validation!$A:$D,1,0)</f>
        <v>450F</v>
      </c>
      <c r="U294" s="150" t="str">
        <f>+VLOOKUP($L294,Data_Validation!$A:$D,3,0)</f>
        <v>Véhicules usagés</v>
      </c>
      <c r="V294" s="150" t="str">
        <f>+VLOOKUP($L294,Data_Validation!$A:$D,4,0)</f>
        <v>Rev. Finances</v>
      </c>
      <c r="W294" s="150" t="str">
        <f>+VLOOKUP($L294,Data_Validation!$A:$E,5,0)</f>
        <v>$</v>
      </c>
      <c r="X294" s="150" t="str">
        <f>+VLOOKUP($L294,Data_Validation!$A:$F,6,0)</f>
        <v>Oui</v>
      </c>
    </row>
    <row r="295" spans="1:24" ht="15" customHeight="1">
      <c r="A295" s="141" t="s">
        <v>1223</v>
      </c>
      <c r="B295" s="141" t="s">
        <v>1224</v>
      </c>
      <c r="C295" s="151">
        <v>-3318</v>
      </c>
      <c r="D295" s="151">
        <v>0</v>
      </c>
      <c r="E295" s="151">
        <v>-3318</v>
      </c>
      <c r="F295" s="141" t="s">
        <v>1031</v>
      </c>
      <c r="G295" s="141" t="s">
        <v>1205</v>
      </c>
      <c r="H295" s="143"/>
      <c r="I295" s="151"/>
      <c r="J295" s="151"/>
      <c r="K295" s="151"/>
      <c r="L295" s="145" t="str">
        <f t="shared" si="257"/>
        <v>450R</v>
      </c>
      <c r="M295" s="146" t="str">
        <f t="shared" si="258"/>
        <v>VTES -ASS. REMP. USAGE BMW CERT</v>
      </c>
      <c r="N295" s="147">
        <f>+IF(OR($Q295=Parametres!$G$2,$Q295=Parametres!$G$3),I295,C295)</f>
        <v>-3318</v>
      </c>
      <c r="O295" s="147">
        <f>+IF(OR($Q295=Parametres!$G$2,$Q295=Parametres!$G$3),J295,D295)</f>
        <v>0</v>
      </c>
      <c r="P295" s="147">
        <f>+IF(OR($Q295=Parametres!$G$2,$Q295=Parametres!$G$3),K295,E295)</f>
        <v>-3318</v>
      </c>
      <c r="Q295" s="146" t="str">
        <f t="shared" ref="Q295:S295" si="297">+F295</f>
        <v>5-Ventes</v>
      </c>
      <c r="R295" s="145" t="str">
        <f t="shared" si="297"/>
        <v>450</v>
      </c>
      <c r="S295" s="146">
        <f t="shared" si="297"/>
        <v>0</v>
      </c>
      <c r="T295" s="150" t="str">
        <f>+VLOOKUP($L295,Data_Validation!$A:$D,1,0)</f>
        <v>450R</v>
      </c>
      <c r="U295" s="150" t="str">
        <f>+VLOOKUP($L295,Data_Validation!$A:$D,3,0)</f>
        <v>Véhicules usagés</v>
      </c>
      <c r="V295" s="150" t="str">
        <f>+VLOOKUP($L295,Data_Validation!$A:$D,4,0)</f>
        <v>Rev. Protections</v>
      </c>
      <c r="W295" s="150" t="str">
        <f>+VLOOKUP($L295,Data_Validation!$A:$E,5,0)</f>
        <v>$</v>
      </c>
      <c r="X295" s="150" t="str">
        <f>+VLOOKUP($L295,Data_Validation!$A:$F,6,0)</f>
        <v>Oui</v>
      </c>
    </row>
    <row r="296" spans="1:24" ht="15" customHeight="1">
      <c r="A296" s="141" t="s">
        <v>1228</v>
      </c>
      <c r="B296" s="141" t="s">
        <v>1229</v>
      </c>
      <c r="C296" s="142">
        <v>-12329</v>
      </c>
      <c r="D296" s="142">
        <v>-399</v>
      </c>
      <c r="E296" s="142">
        <v>-12728</v>
      </c>
      <c r="F296" s="141" t="s">
        <v>1031</v>
      </c>
      <c r="G296" s="141" t="s">
        <v>1229</v>
      </c>
      <c r="H296" s="143"/>
      <c r="I296" s="151"/>
      <c r="J296" s="151"/>
      <c r="K296" s="151"/>
      <c r="L296" s="145" t="str">
        <f t="shared" si="257"/>
        <v>451</v>
      </c>
      <c r="M296" s="146" t="str">
        <f t="shared" si="258"/>
        <v>VTES -VTE - MARQUAGE USAGE AUTRE</v>
      </c>
      <c r="N296" s="147">
        <f>+IF(OR($Q296=Parametres!$G$2,$Q296=Parametres!$G$3),I296,C296)</f>
        <v>-12329</v>
      </c>
      <c r="O296" s="147">
        <f>+IF(OR($Q296=Parametres!$G$2,$Q296=Parametres!$G$3),J296,D296)</f>
        <v>-399</v>
      </c>
      <c r="P296" s="147">
        <f>+IF(OR($Q296=Parametres!$G$2,$Q296=Parametres!$G$3),K296,E296)</f>
        <v>-12728</v>
      </c>
      <c r="Q296" s="146" t="str">
        <f t="shared" ref="Q296:S296" si="298">+F296</f>
        <v>5-Ventes</v>
      </c>
      <c r="R296" s="145" t="str">
        <f t="shared" si="298"/>
        <v>451</v>
      </c>
      <c r="S296" s="146">
        <f t="shared" si="298"/>
        <v>0</v>
      </c>
      <c r="T296" s="169" t="str">
        <f>+VLOOKUP($L296,Data_Validation!$A:$D,1,0)</f>
        <v>451</v>
      </c>
      <c r="U296" s="150" t="str">
        <f>+VLOOKUP($L296,Data_Validation!$A:$D,3,0)</f>
        <v>Véhicules usagés</v>
      </c>
      <c r="V296" s="150" t="str">
        <f>+VLOOKUP($L296,Data_Validation!$A:$D,4,0)</f>
        <v>Rev. Autres</v>
      </c>
      <c r="W296" s="150" t="str">
        <f>+VLOOKUP($L296,Data_Validation!$A:$E,5,0)</f>
        <v>$</v>
      </c>
      <c r="X296" s="150" t="str">
        <f>+VLOOKUP($L296,Data_Validation!$A:$F,6,0)</f>
        <v>Oui</v>
      </c>
    </row>
    <row r="297" spans="1:24" ht="15.75" customHeight="1">
      <c r="A297" s="141" t="s">
        <v>1232</v>
      </c>
      <c r="B297" s="141" t="s">
        <v>1233</v>
      </c>
      <c r="C297" s="151">
        <v>-798</v>
      </c>
      <c r="D297" s="151">
        <v>0</v>
      </c>
      <c r="E297" s="151">
        <v>-798</v>
      </c>
      <c r="F297" s="141" t="s">
        <v>1031</v>
      </c>
      <c r="G297" s="141" t="s">
        <v>1229</v>
      </c>
      <c r="H297" s="143"/>
      <c r="I297" s="151"/>
      <c r="J297" s="151"/>
      <c r="K297" s="151"/>
      <c r="L297" s="145" t="str">
        <f t="shared" si="257"/>
        <v>451C</v>
      </c>
      <c r="M297" s="146" t="str">
        <f t="shared" si="258"/>
        <v>VTE - ACCESSOIRES USAGE AUTRE</v>
      </c>
      <c r="N297" s="147">
        <f>+IF(OR($Q297=Parametres!$G$2,$Q297=Parametres!$G$3),I297,C297)</f>
        <v>-798</v>
      </c>
      <c r="O297" s="147">
        <f>+IF(OR($Q297=Parametres!$G$2,$Q297=Parametres!$G$3),J297,D297)</f>
        <v>0</v>
      </c>
      <c r="P297" s="147">
        <f>+IF(OR($Q297=Parametres!$G$2,$Q297=Parametres!$G$3),K297,E297)</f>
        <v>-798</v>
      </c>
      <c r="Q297" s="146" t="str">
        <f t="shared" ref="Q297:S297" si="299">+F297</f>
        <v>5-Ventes</v>
      </c>
      <c r="R297" s="145" t="str">
        <f t="shared" si="299"/>
        <v>451</v>
      </c>
      <c r="S297" s="146">
        <f t="shared" si="299"/>
        <v>0</v>
      </c>
      <c r="T297" s="169" t="str">
        <f>+VLOOKUP($L297,Data_Validation!$A:$D,1,0)</f>
        <v>451C</v>
      </c>
      <c r="U297" s="150" t="str">
        <f>+VLOOKUP($L297,Data_Validation!$A:$D,3,0)</f>
        <v>Véhicules usagés</v>
      </c>
      <c r="V297" s="150" t="str">
        <f>+VLOOKUP($L297,Data_Validation!$A:$D,4,0)</f>
        <v>Rev. Autres</v>
      </c>
      <c r="W297" s="150" t="str">
        <f>+VLOOKUP($L297,Data_Validation!$A:$E,5,0)</f>
        <v>$</v>
      </c>
      <c r="X297" s="150" t="str">
        <f>+VLOOKUP($L297,Data_Validation!$A:$F,6,0)</f>
        <v>Oui</v>
      </c>
    </row>
    <row r="298" spans="1:24" ht="15" customHeight="1">
      <c r="A298" s="141" t="s">
        <v>1241</v>
      </c>
      <c r="B298" s="141" t="s">
        <v>1242</v>
      </c>
      <c r="C298" s="142">
        <v>-176254</v>
      </c>
      <c r="D298" s="142">
        <v>-21711</v>
      </c>
      <c r="E298" s="142">
        <v>-197965</v>
      </c>
      <c r="F298" s="141" t="s">
        <v>1031</v>
      </c>
      <c r="G298" s="141" t="s">
        <v>1242</v>
      </c>
      <c r="H298" s="143"/>
      <c r="I298" s="151"/>
      <c r="J298" s="151"/>
      <c r="K298" s="151"/>
      <c r="L298" s="145" t="str">
        <f t="shared" si="257"/>
        <v>452</v>
      </c>
      <c r="M298" s="146" t="str">
        <f t="shared" si="258"/>
        <v>VTES -GAR PROL USAGE BMW CERT</v>
      </c>
      <c r="N298" s="147">
        <f>+IF(OR($Q298=Parametres!$G$2,$Q298=Parametres!$G$3),I298,C298)</f>
        <v>-176254</v>
      </c>
      <c r="O298" s="147">
        <f>+IF(OR($Q298=Parametres!$G$2,$Q298=Parametres!$G$3),J298,D298)</f>
        <v>-21711</v>
      </c>
      <c r="P298" s="147">
        <f>+IF(OR($Q298=Parametres!$G$2,$Q298=Parametres!$G$3),K298,E298)</f>
        <v>-197965</v>
      </c>
      <c r="Q298" s="146" t="str">
        <f t="shared" ref="Q298:S298" si="300">+F298</f>
        <v>5-Ventes</v>
      </c>
      <c r="R298" s="145" t="str">
        <f t="shared" si="300"/>
        <v>452</v>
      </c>
      <c r="S298" s="146">
        <f t="shared" si="300"/>
        <v>0</v>
      </c>
      <c r="T298" s="165" t="str">
        <f>+VLOOKUP($L298,Data_Validation!$A:$D,1,0)</f>
        <v>452</v>
      </c>
      <c r="U298" s="150" t="str">
        <f>+VLOOKUP($L298,Data_Validation!$A:$D,3,0)</f>
        <v>Véhicules usagés</v>
      </c>
      <c r="V298" s="150" t="str">
        <f>+VLOOKUP($L298,Data_Validation!$A:$D,4,0)</f>
        <v>Rev. Protections</v>
      </c>
      <c r="W298" s="150" t="str">
        <f>+VLOOKUP($L298,Data_Validation!$A:$E,5,0)</f>
        <v>$</v>
      </c>
      <c r="X298" s="150" t="str">
        <f>+VLOOKUP($L298,Data_Validation!$A:$F,6,0)</f>
        <v>Oui</v>
      </c>
    </row>
    <row r="299" spans="1:24" ht="15" customHeight="1">
      <c r="A299" s="141" t="s">
        <v>1243</v>
      </c>
      <c r="B299" s="141" t="s">
        <v>1244</v>
      </c>
      <c r="C299" s="142">
        <v>-286429.05</v>
      </c>
      <c r="D299" s="142">
        <v>0</v>
      </c>
      <c r="E299" s="142">
        <v>-286429.05</v>
      </c>
      <c r="F299" s="141" t="s">
        <v>1031</v>
      </c>
      <c r="G299" s="141" t="s">
        <v>1244</v>
      </c>
      <c r="H299" s="143"/>
      <c r="I299" s="151"/>
      <c r="J299" s="151"/>
      <c r="K299" s="151"/>
      <c r="L299" s="145" t="str">
        <f t="shared" si="257"/>
        <v>452A</v>
      </c>
      <c r="M299" s="146" t="str">
        <f t="shared" si="258"/>
        <v>VTES -VTES - Z4 30I XDR</v>
      </c>
      <c r="N299" s="147">
        <f>+IF(OR($Q299=Parametres!$G$2,$Q299=Parametres!$G$3),I299,C299)</f>
        <v>-286429.05</v>
      </c>
      <c r="O299" s="147">
        <f>+IF(OR($Q299=Parametres!$G$2,$Q299=Parametres!$G$3),J299,D299)</f>
        <v>0</v>
      </c>
      <c r="P299" s="147">
        <f>+IF(OR($Q299=Parametres!$G$2,$Q299=Parametres!$G$3),K299,E299)</f>
        <v>-286429.05</v>
      </c>
      <c r="Q299" s="146" t="str">
        <f t="shared" ref="Q299:S299" si="301">+F299</f>
        <v>5-Ventes</v>
      </c>
      <c r="R299" s="145" t="str">
        <f t="shared" si="301"/>
        <v>452A</v>
      </c>
      <c r="S299" s="146">
        <f t="shared" si="301"/>
        <v>0</v>
      </c>
      <c r="T299" s="150" t="str">
        <f>+VLOOKUP($L299,Data_Validation!$A:$D,1,0)</f>
        <v>452A</v>
      </c>
      <c r="U299" s="150" t="str">
        <f>+VLOOKUP($L299,Data_Validation!$A:$D,3,0)</f>
        <v>Véhicules neufs</v>
      </c>
      <c r="V299" s="150" t="str">
        <f>+VLOOKUP($L299,Data_Validation!$A:$D,4,0)</f>
        <v>Autos détail</v>
      </c>
      <c r="W299" s="150" t="str">
        <f>+VLOOKUP($L299,Data_Validation!$A:$E,5,0)</f>
        <v>$</v>
      </c>
      <c r="X299" s="150" t="str">
        <f>+VLOOKUP($L299,Data_Validation!$A:$F,6,0)</f>
        <v>Oui</v>
      </c>
    </row>
    <row r="300" spans="1:24" ht="15" customHeight="1">
      <c r="A300" s="141" t="s">
        <v>1248</v>
      </c>
      <c r="B300" s="141" t="s">
        <v>1249</v>
      </c>
      <c r="C300" s="142">
        <v>-341447.36</v>
      </c>
      <c r="D300" s="142">
        <v>0</v>
      </c>
      <c r="E300" s="142">
        <v>-341447.36</v>
      </c>
      <c r="F300" s="141" t="s">
        <v>1031</v>
      </c>
      <c r="G300" s="141" t="s">
        <v>1249</v>
      </c>
      <c r="H300" s="143"/>
      <c r="I300" s="151"/>
      <c r="J300" s="151"/>
      <c r="K300" s="151"/>
      <c r="L300" s="145" t="str">
        <f t="shared" si="257"/>
        <v>452B</v>
      </c>
      <c r="M300" s="146" t="str">
        <f t="shared" si="258"/>
        <v>VTES -VTES - Z4 M40I</v>
      </c>
      <c r="N300" s="147">
        <f>+IF(OR($Q300=Parametres!$G$2,$Q300=Parametres!$G$3),I300,C300)</f>
        <v>-341447.36</v>
      </c>
      <c r="O300" s="147">
        <f>+IF(OR($Q300=Parametres!$G$2,$Q300=Parametres!$G$3),J300,D300)</f>
        <v>0</v>
      </c>
      <c r="P300" s="147">
        <f>+IF(OR($Q300=Parametres!$G$2,$Q300=Parametres!$G$3),K300,E300)</f>
        <v>-341447.36</v>
      </c>
      <c r="Q300" s="146" t="str">
        <f t="shared" ref="Q300:S300" si="302">+F300</f>
        <v>5-Ventes</v>
      </c>
      <c r="R300" s="145" t="str">
        <f t="shared" si="302"/>
        <v>452B</v>
      </c>
      <c r="S300" s="146">
        <f t="shared" si="302"/>
        <v>0</v>
      </c>
      <c r="T300" s="149" t="str">
        <f>+VLOOKUP($L300,Data_Validation!$A:$D,1,0)</f>
        <v>452B</v>
      </c>
      <c r="U300" s="150" t="str">
        <f>+VLOOKUP($L300,Data_Validation!$A:$D,3,0)</f>
        <v>Véhicules neufs</v>
      </c>
      <c r="V300" s="150" t="str">
        <f>+VLOOKUP($L300,Data_Validation!$A:$D,4,0)</f>
        <v>Autos détail</v>
      </c>
      <c r="W300" s="150" t="str">
        <f>+VLOOKUP($L300,Data_Validation!$A:$E,5,0)</f>
        <v>$</v>
      </c>
      <c r="X300" s="150" t="str">
        <f>+VLOOKUP($L300,Data_Validation!$A:$F,6,0)</f>
        <v>Oui</v>
      </c>
    </row>
    <row r="301" spans="1:24" ht="15.75" customHeight="1">
      <c r="A301" s="141" t="s">
        <v>1250</v>
      </c>
      <c r="B301" s="141" t="s">
        <v>1251</v>
      </c>
      <c r="C301" s="143">
        <v>-102556.37</v>
      </c>
      <c r="D301" s="143">
        <v>0</v>
      </c>
      <c r="E301" s="143">
        <v>-102556.37</v>
      </c>
      <c r="F301" s="141" t="s">
        <v>1031</v>
      </c>
      <c r="G301" s="141" t="s">
        <v>1242</v>
      </c>
      <c r="H301" s="143"/>
      <c r="I301" s="142"/>
      <c r="J301" s="142"/>
      <c r="K301" s="142"/>
      <c r="L301" s="145" t="str">
        <f t="shared" si="257"/>
        <v>452C</v>
      </c>
      <c r="M301" s="146" t="str">
        <f t="shared" si="258"/>
        <v>VTES -GAR PROL USAGE BMW NON-CERT</v>
      </c>
      <c r="N301" s="147">
        <f>+IF(OR($Q301=Parametres!$G$2,$Q301=Parametres!$G$3),I301,C301)</f>
        <v>-102556.37</v>
      </c>
      <c r="O301" s="147">
        <f>+IF(OR($Q301=Parametres!$G$2,$Q301=Parametres!$G$3),J301,D301)</f>
        <v>0</v>
      </c>
      <c r="P301" s="147">
        <f>+IF(OR($Q301=Parametres!$G$2,$Q301=Parametres!$G$3),K301,E301)</f>
        <v>-102556.37</v>
      </c>
      <c r="Q301" s="146" t="str">
        <f t="shared" ref="Q301:S301" si="303">+F301</f>
        <v>5-Ventes</v>
      </c>
      <c r="R301" s="145" t="str">
        <f t="shared" si="303"/>
        <v>452</v>
      </c>
      <c r="S301" s="146">
        <f t="shared" si="303"/>
        <v>0</v>
      </c>
      <c r="T301" s="150" t="str">
        <f>+VLOOKUP($L301,Data_Validation!$A:$D,1,0)</f>
        <v>452C</v>
      </c>
      <c r="U301" s="150" t="str">
        <f>+VLOOKUP($L301,Data_Validation!$A:$D,3,0)</f>
        <v>Véhicules usagés</v>
      </c>
      <c r="V301" s="150" t="str">
        <f>+VLOOKUP($L301,Data_Validation!$A:$D,4,0)</f>
        <v>Rev. Protections</v>
      </c>
      <c r="W301" s="150" t="str">
        <f>+VLOOKUP($L301,Data_Validation!$A:$E,5,0)</f>
        <v>$</v>
      </c>
      <c r="X301" s="150" t="str">
        <f>+VLOOKUP($L301,Data_Validation!$A:$F,6,0)</f>
        <v>Oui</v>
      </c>
    </row>
    <row r="302" spans="1:24" ht="15" customHeight="1">
      <c r="A302" s="141" t="s">
        <v>1254</v>
      </c>
      <c r="B302" s="141" t="s">
        <v>1255</v>
      </c>
      <c r="C302" s="142">
        <v>-38370.910000000003</v>
      </c>
      <c r="D302" s="142">
        <v>-1175.4100000000001</v>
      </c>
      <c r="E302" s="142">
        <v>-39546.32</v>
      </c>
      <c r="F302" s="141" t="s">
        <v>1031</v>
      </c>
      <c r="G302" s="141" t="s">
        <v>1255</v>
      </c>
      <c r="H302" s="143"/>
      <c r="I302" s="151"/>
      <c r="J302" s="151"/>
      <c r="K302" s="151"/>
      <c r="L302" s="145" t="str">
        <f t="shared" si="257"/>
        <v>453</v>
      </c>
      <c r="M302" s="146" t="str">
        <f t="shared" si="258"/>
        <v>VTE - RIST FINANCE USAGE AUTRE</v>
      </c>
      <c r="N302" s="147">
        <f>+IF(OR($Q302=Parametres!$G$2,$Q302=Parametres!$G$3),I302,C302)</f>
        <v>-38370.910000000003</v>
      </c>
      <c r="O302" s="147">
        <f>+IF(OR($Q302=Parametres!$G$2,$Q302=Parametres!$G$3),J302,D302)</f>
        <v>-1175.4100000000001</v>
      </c>
      <c r="P302" s="147">
        <f>+IF(OR($Q302=Parametres!$G$2,$Q302=Parametres!$G$3),K302,E302)</f>
        <v>-39546.32</v>
      </c>
      <c r="Q302" s="146" t="str">
        <f t="shared" ref="Q302:S302" si="304">+F302</f>
        <v>5-Ventes</v>
      </c>
      <c r="R302" s="145" t="str">
        <f t="shared" si="304"/>
        <v>453</v>
      </c>
      <c r="S302" s="146">
        <f t="shared" si="304"/>
        <v>0</v>
      </c>
      <c r="T302" s="150" t="str">
        <f>+VLOOKUP($L302,Data_Validation!$A:$D,1,0)</f>
        <v>453</v>
      </c>
      <c r="U302" s="150" t="str">
        <f>+VLOOKUP($L302,Data_Validation!$A:$D,3,0)</f>
        <v>Véhicules usagés</v>
      </c>
      <c r="V302" s="150" t="str">
        <f>+VLOOKUP($L302,Data_Validation!$A:$D,4,0)</f>
        <v>Rev. Finances</v>
      </c>
      <c r="W302" s="150" t="str">
        <f>+VLOOKUP($L302,Data_Validation!$A:$E,5,0)</f>
        <v>$</v>
      </c>
      <c r="X302" s="150" t="str">
        <f>+VLOOKUP($L302,Data_Validation!$A:$F,6,0)</f>
        <v>Oui</v>
      </c>
    </row>
    <row r="303" spans="1:24" ht="15" customHeight="1">
      <c r="A303" s="141" t="s">
        <v>1256</v>
      </c>
      <c r="B303" s="141" t="s">
        <v>1257</v>
      </c>
      <c r="C303" s="142">
        <v>-2220</v>
      </c>
      <c r="D303" s="142">
        <v>-780</v>
      </c>
      <c r="E303" s="142">
        <v>-3000</v>
      </c>
      <c r="F303" s="141" t="s">
        <v>1031</v>
      </c>
      <c r="G303" s="141" t="s">
        <v>1257</v>
      </c>
      <c r="H303" s="143"/>
      <c r="I303" s="151"/>
      <c r="J303" s="151"/>
      <c r="K303" s="151"/>
      <c r="L303" s="145" t="str">
        <f t="shared" si="257"/>
        <v>454</v>
      </c>
      <c r="M303" s="146" t="str">
        <f t="shared" si="258"/>
        <v>VTE - CONT ENTRET USAGE BMW AUTO</v>
      </c>
      <c r="N303" s="147">
        <f>+IF(OR($Q303=Parametres!$G$2,$Q303=Parametres!$G$3),I303,C303)</f>
        <v>-2220</v>
      </c>
      <c r="O303" s="147">
        <f>+IF(OR($Q303=Parametres!$G$2,$Q303=Parametres!$G$3),J303,D303)</f>
        <v>-780</v>
      </c>
      <c r="P303" s="147">
        <f>+IF(OR($Q303=Parametres!$G$2,$Q303=Parametres!$G$3),K303,E303)</f>
        <v>-3000</v>
      </c>
      <c r="Q303" s="146" t="str">
        <f t="shared" ref="Q303:S303" si="305">+F303</f>
        <v>5-Ventes</v>
      </c>
      <c r="R303" s="145" t="str">
        <f t="shared" si="305"/>
        <v>454</v>
      </c>
      <c r="S303" s="146">
        <f t="shared" si="305"/>
        <v>0</v>
      </c>
      <c r="T303" s="150" t="str">
        <f>+VLOOKUP($L303,Data_Validation!$A:$D,1,0)</f>
        <v>454</v>
      </c>
      <c r="U303" s="150" t="str">
        <f>+VLOOKUP($L303,Data_Validation!$A:$D,3,0)</f>
        <v>Véhicules usagés</v>
      </c>
      <c r="V303" s="150" t="str">
        <f>+VLOOKUP($L303,Data_Validation!$A:$D,4,0)</f>
        <v>Rev. Protections</v>
      </c>
      <c r="W303" s="150" t="str">
        <f>+VLOOKUP($L303,Data_Validation!$A:$E,5,0)</f>
        <v>$</v>
      </c>
      <c r="X303" s="150" t="str">
        <f>+VLOOKUP($L303,Data_Validation!$A:$F,6,0)</f>
        <v>OUI</v>
      </c>
    </row>
    <row r="304" spans="1:24" ht="15" customHeight="1">
      <c r="A304" s="141" t="s">
        <v>1261</v>
      </c>
      <c r="B304" s="141" t="s">
        <v>1262</v>
      </c>
      <c r="C304" s="142">
        <v>-31947.95</v>
      </c>
      <c r="D304" s="142">
        <v>-1640</v>
      </c>
      <c r="E304" s="142">
        <v>-33587.949999999997</v>
      </c>
      <c r="F304" s="141" t="s">
        <v>1031</v>
      </c>
      <c r="G304" s="141" t="s">
        <v>1257</v>
      </c>
      <c r="H304" s="143"/>
      <c r="I304" s="151"/>
      <c r="J304" s="151"/>
      <c r="K304" s="151"/>
      <c r="L304" s="145" t="str">
        <f t="shared" si="257"/>
        <v>454A</v>
      </c>
      <c r="M304" s="146" t="str">
        <f t="shared" si="258"/>
        <v>VTES -CONT ENTRET USAGE BMW NON-CERT</v>
      </c>
      <c r="N304" s="147">
        <f>+IF(OR($Q304=Parametres!$G$2,$Q304=Parametres!$G$3),I304,C304)</f>
        <v>-31947.95</v>
      </c>
      <c r="O304" s="147">
        <f>+IF(OR($Q304=Parametres!$G$2,$Q304=Parametres!$G$3),J304,D304)</f>
        <v>-1640</v>
      </c>
      <c r="P304" s="147">
        <f>+IF(OR($Q304=Parametres!$G$2,$Q304=Parametres!$G$3),K304,E304)</f>
        <v>-33587.949999999997</v>
      </c>
      <c r="Q304" s="146" t="str">
        <f t="shared" ref="Q304:S304" si="306">+F304</f>
        <v>5-Ventes</v>
      </c>
      <c r="R304" s="145" t="str">
        <f t="shared" si="306"/>
        <v>454</v>
      </c>
      <c r="S304" s="146">
        <f t="shared" si="306"/>
        <v>0</v>
      </c>
      <c r="T304" s="150" t="str">
        <f>+VLOOKUP($L304,Data_Validation!$A:$D,1,0)</f>
        <v>454A</v>
      </c>
      <c r="U304" s="150" t="str">
        <f>+VLOOKUP($L304,Data_Validation!$A:$D,3,0)</f>
        <v>Véhicules usagés</v>
      </c>
      <c r="V304" s="150" t="str">
        <f>+VLOOKUP($L304,Data_Validation!$A:$D,4,0)</f>
        <v>Rev. Protections</v>
      </c>
      <c r="W304" s="150" t="str">
        <f>+VLOOKUP($L304,Data_Validation!$A:$E,5,0)</f>
        <v>$</v>
      </c>
      <c r="X304" s="150" t="str">
        <f>+VLOOKUP($L304,Data_Validation!$A:$F,6,0)</f>
        <v>oui</v>
      </c>
    </row>
    <row r="305" spans="1:24" ht="15.75" customHeight="1">
      <c r="A305" s="141" t="s">
        <v>1263</v>
      </c>
      <c r="B305" s="141" t="s">
        <v>1264</v>
      </c>
      <c r="C305" s="142">
        <v>-399</v>
      </c>
      <c r="D305" s="142">
        <v>0</v>
      </c>
      <c r="E305" s="142">
        <v>-399</v>
      </c>
      <c r="F305" s="141" t="s">
        <v>1031</v>
      </c>
      <c r="G305" s="141" t="s">
        <v>1205</v>
      </c>
      <c r="H305" s="143"/>
      <c r="I305" s="151"/>
      <c r="J305" s="151"/>
      <c r="K305" s="151"/>
      <c r="L305" s="145" t="str">
        <f t="shared" si="257"/>
        <v>454C</v>
      </c>
      <c r="M305" s="146" t="str">
        <f t="shared" si="258"/>
        <v>VTES -ACCESSOIRES USAGE BMW NON-CERT</v>
      </c>
      <c r="N305" s="147">
        <f>+IF(OR($Q305=Parametres!$G$2,$Q305=Parametres!$G$3),I305,C305)</f>
        <v>-399</v>
      </c>
      <c r="O305" s="147">
        <f>+IF(OR($Q305=Parametres!$G$2,$Q305=Parametres!$G$3),J305,D305)</f>
        <v>0</v>
      </c>
      <c r="P305" s="147">
        <f>+IF(OR($Q305=Parametres!$G$2,$Q305=Parametres!$G$3),K305,E305)</f>
        <v>-399</v>
      </c>
      <c r="Q305" s="146" t="str">
        <f t="shared" ref="Q305:S305" si="307">+F305</f>
        <v>5-Ventes</v>
      </c>
      <c r="R305" s="145" t="str">
        <f t="shared" si="307"/>
        <v>450</v>
      </c>
      <c r="S305" s="146">
        <f t="shared" si="307"/>
        <v>0</v>
      </c>
      <c r="T305" s="150" t="str">
        <f>+VLOOKUP($L305,Data_Validation!$A:$D,1,0)</f>
        <v>454C</v>
      </c>
      <c r="U305" s="150" t="str">
        <f>+VLOOKUP($L305,Data_Validation!$A:$D,3,0)</f>
        <v>Véhicules usagés</v>
      </c>
      <c r="V305" s="150" t="str">
        <f>+VLOOKUP($L305,Data_Validation!$A:$D,4,0)</f>
        <v>Rev. Autres</v>
      </c>
      <c r="W305" s="150" t="str">
        <f>+VLOOKUP($L305,Data_Validation!$A:$E,5,0)</f>
        <v>$</v>
      </c>
      <c r="X305" s="150" t="str">
        <f>+VLOOKUP($L305,Data_Validation!$A:$F,6,0)</f>
        <v>Oui</v>
      </c>
    </row>
    <row r="306" spans="1:24" ht="15" customHeight="1">
      <c r="A306" s="141" t="s">
        <v>1448</v>
      </c>
      <c r="B306" s="141" t="s">
        <v>1449</v>
      </c>
      <c r="C306" s="142">
        <v>-4575</v>
      </c>
      <c r="D306" s="142">
        <v>0</v>
      </c>
      <c r="E306" s="142">
        <v>-4575</v>
      </c>
      <c r="F306" s="141" t="s">
        <v>1031</v>
      </c>
      <c r="G306" s="141" t="s">
        <v>1205</v>
      </c>
      <c r="H306" s="143"/>
      <c r="I306" s="151"/>
      <c r="J306" s="151"/>
      <c r="K306" s="151"/>
      <c r="L306" s="145" t="str">
        <f t="shared" si="257"/>
        <v>454E</v>
      </c>
      <c r="M306" s="146" t="str">
        <f t="shared" si="258"/>
        <v>VTES -PROTEC ESTHETIQUE USAGE BMW NON-CERT</v>
      </c>
      <c r="N306" s="147">
        <f>+IF(OR($Q306=Parametres!$G$2,$Q306=Parametres!$G$3),I306,C306)</f>
        <v>-4575</v>
      </c>
      <c r="O306" s="147">
        <f>+IF(OR($Q306=Parametres!$G$2,$Q306=Parametres!$G$3),J306,D306)</f>
        <v>0</v>
      </c>
      <c r="P306" s="147">
        <f>+IF(OR($Q306=Parametres!$G$2,$Q306=Parametres!$G$3),K306,E306)</f>
        <v>-4575</v>
      </c>
      <c r="Q306" s="146" t="str">
        <f t="shared" ref="Q306:S306" si="308">+F306</f>
        <v>5-Ventes</v>
      </c>
      <c r="R306" s="145" t="str">
        <f t="shared" si="308"/>
        <v>450</v>
      </c>
      <c r="S306" s="146">
        <f t="shared" si="308"/>
        <v>0</v>
      </c>
      <c r="T306" s="165" t="str">
        <f>+VLOOKUP($L306,Data_Validation!$A:$D,1,0)</f>
        <v>454E</v>
      </c>
      <c r="U306" s="150" t="str">
        <f>+VLOOKUP($L306,Data_Validation!$A:$D,3,0)</f>
        <v>Véhicules usagés</v>
      </c>
      <c r="V306" s="150" t="str">
        <f>+VLOOKUP($L306,Data_Validation!$A:$D,4,0)</f>
        <v>Rev. Protections</v>
      </c>
      <c r="W306" s="150" t="str">
        <f>+VLOOKUP($L306,Data_Validation!$A:$E,5,0)</f>
        <v>$</v>
      </c>
      <c r="X306" s="150" t="str">
        <f>+VLOOKUP($L306,Data_Validation!$A:$F,6,0)</f>
        <v>Oui</v>
      </c>
    </row>
    <row r="307" spans="1:24" ht="15" customHeight="1">
      <c r="A307" s="141" t="s">
        <v>1265</v>
      </c>
      <c r="B307" s="141" t="s">
        <v>1266</v>
      </c>
      <c r="C307" s="142">
        <v>-66849.259999999995</v>
      </c>
      <c r="D307" s="142">
        <v>-961.17</v>
      </c>
      <c r="E307" s="142">
        <v>-67810.429999999993</v>
      </c>
      <c r="F307" s="141" t="s">
        <v>1031</v>
      </c>
      <c r="G307" s="141" t="s">
        <v>1205</v>
      </c>
      <c r="H307" s="143"/>
      <c r="I307" s="151"/>
      <c r="J307" s="151"/>
      <c r="K307" s="151"/>
      <c r="L307" s="145" t="str">
        <f t="shared" si="257"/>
        <v>454F</v>
      </c>
      <c r="M307" s="146" t="str">
        <f t="shared" si="258"/>
        <v>VTES -RIST FINANCE USAGE BMW NON-CERT</v>
      </c>
      <c r="N307" s="147">
        <f>+IF(OR($Q307=Parametres!$G$2,$Q307=Parametres!$G$3),I307,C307)</f>
        <v>-66849.259999999995</v>
      </c>
      <c r="O307" s="147">
        <f>+IF(OR($Q307=Parametres!$G$2,$Q307=Parametres!$G$3),J307,D307)</f>
        <v>-961.17</v>
      </c>
      <c r="P307" s="147">
        <f>+IF(OR($Q307=Parametres!$G$2,$Q307=Parametres!$G$3),K307,E307)</f>
        <v>-67810.429999999993</v>
      </c>
      <c r="Q307" s="146" t="str">
        <f t="shared" ref="Q307:S307" si="309">+F307</f>
        <v>5-Ventes</v>
      </c>
      <c r="R307" s="145" t="str">
        <f t="shared" si="309"/>
        <v>450</v>
      </c>
      <c r="S307" s="146">
        <f t="shared" si="309"/>
        <v>0</v>
      </c>
      <c r="T307" s="150" t="str">
        <f>+VLOOKUP($L307,Data_Validation!$A:$D,1,0)</f>
        <v>454F</v>
      </c>
      <c r="U307" s="150" t="str">
        <f>+VLOOKUP($L307,Data_Validation!$A:$D,3,0)</f>
        <v>Véhicules usagés</v>
      </c>
      <c r="V307" s="150" t="str">
        <f>+VLOOKUP($L307,Data_Validation!$A:$D,4,0)</f>
        <v>Rev. Finances</v>
      </c>
      <c r="W307" s="150" t="str">
        <f>+VLOOKUP($L307,Data_Validation!$A:$E,5,0)</f>
        <v>$</v>
      </c>
      <c r="X307" s="150" t="str">
        <f>+VLOOKUP($L307,Data_Validation!$A:$F,6,0)</f>
        <v>Oui</v>
      </c>
    </row>
    <row r="308" spans="1:24" ht="15" customHeight="1">
      <c r="A308" s="141" t="s">
        <v>1267</v>
      </c>
      <c r="B308" s="141" t="s">
        <v>1268</v>
      </c>
      <c r="C308" s="143">
        <v>-16359</v>
      </c>
      <c r="D308" s="143">
        <v>-399</v>
      </c>
      <c r="E308" s="143">
        <v>-16758</v>
      </c>
      <c r="F308" s="141" t="s">
        <v>1031</v>
      </c>
      <c r="G308" s="141" t="s">
        <v>1205</v>
      </c>
      <c r="H308" s="143"/>
      <c r="I308" s="142"/>
      <c r="J308" s="142"/>
      <c r="K308" s="142"/>
      <c r="L308" s="145" t="str">
        <f t="shared" si="257"/>
        <v>454M</v>
      </c>
      <c r="M308" s="146" t="str">
        <f t="shared" si="258"/>
        <v>VTES -MARQUAGE USAGE BMW NON-CERT</v>
      </c>
      <c r="N308" s="147">
        <f>+IF(OR($Q308=Parametres!$G$2,$Q308=Parametres!$G$3),I308,C308)</f>
        <v>-16359</v>
      </c>
      <c r="O308" s="147">
        <f>+IF(OR($Q308=Parametres!$G$2,$Q308=Parametres!$G$3),J308,D308)</f>
        <v>-399</v>
      </c>
      <c r="P308" s="147">
        <f>+IF(OR($Q308=Parametres!$G$2,$Q308=Parametres!$G$3),K308,E308)</f>
        <v>-16758</v>
      </c>
      <c r="Q308" s="146" t="str">
        <f t="shared" ref="Q308:S308" si="310">+F308</f>
        <v>5-Ventes</v>
      </c>
      <c r="R308" s="145" t="str">
        <f t="shared" si="310"/>
        <v>450</v>
      </c>
      <c r="S308" s="146">
        <f t="shared" si="310"/>
        <v>0</v>
      </c>
      <c r="T308" s="150" t="str">
        <f>+VLOOKUP($L308,Data_Validation!$A:$D,1,0)</f>
        <v>454M</v>
      </c>
      <c r="U308" s="150" t="str">
        <f>+VLOOKUP($L308,Data_Validation!$A:$D,3,0)</f>
        <v>Véhicules usagés</v>
      </c>
      <c r="V308" s="150" t="str">
        <f>+VLOOKUP($L308,Data_Validation!$A:$D,4,0)</f>
        <v>Rev. Protections</v>
      </c>
      <c r="W308" s="150" t="str">
        <f>+VLOOKUP($L308,Data_Validation!$A:$E,5,0)</f>
        <v>$</v>
      </c>
      <c r="X308" s="150" t="str">
        <f>+VLOOKUP($L308,Data_Validation!$A:$F,6,0)</f>
        <v>Oui</v>
      </c>
    </row>
    <row r="309" spans="1:24" ht="15.75" customHeight="1">
      <c r="A309" s="141" t="s">
        <v>1462</v>
      </c>
      <c r="B309" s="141" t="s">
        <v>1463</v>
      </c>
      <c r="C309" s="142">
        <v>-3126</v>
      </c>
      <c r="D309" s="142">
        <v>0</v>
      </c>
      <c r="E309" s="142">
        <v>-3126</v>
      </c>
      <c r="F309" s="141" t="s">
        <v>1031</v>
      </c>
      <c r="G309" s="141" t="s">
        <v>1205</v>
      </c>
      <c r="H309" s="143"/>
      <c r="I309" s="151"/>
      <c r="J309" s="151"/>
      <c r="K309" s="151"/>
      <c r="L309" s="145" t="str">
        <f t="shared" si="257"/>
        <v>454R</v>
      </c>
      <c r="M309" s="146" t="str">
        <f t="shared" si="258"/>
        <v>VTES -ASS. REMP. USAGE BMW NON-CERT</v>
      </c>
      <c r="N309" s="147">
        <f>+IF(OR($Q309=Parametres!$G$2,$Q309=Parametres!$G$3),I309,C309)</f>
        <v>-3126</v>
      </c>
      <c r="O309" s="147">
        <f>+IF(OR($Q309=Parametres!$G$2,$Q309=Parametres!$G$3),J309,D309)</f>
        <v>0</v>
      </c>
      <c r="P309" s="147">
        <f>+IF(OR($Q309=Parametres!$G$2,$Q309=Parametres!$G$3),K309,E309)</f>
        <v>-3126</v>
      </c>
      <c r="Q309" s="146" t="str">
        <f t="shared" ref="Q309:S309" si="311">+F309</f>
        <v>5-Ventes</v>
      </c>
      <c r="R309" s="145" t="str">
        <f t="shared" si="311"/>
        <v>450</v>
      </c>
      <c r="S309" s="146">
        <f t="shared" si="311"/>
        <v>0</v>
      </c>
      <c r="T309" s="150" t="str">
        <f>+VLOOKUP($L309,Data_Validation!$A:$D,1,0)</f>
        <v>454R</v>
      </c>
      <c r="U309" s="150" t="str">
        <f>+VLOOKUP($L309,Data_Validation!$A:$D,3,0)</f>
        <v>Véhicules usagés</v>
      </c>
      <c r="V309" s="150" t="str">
        <f>+VLOOKUP($L309,Data_Validation!$A:$D,4,0)</f>
        <v>Rev. Protections</v>
      </c>
      <c r="W309" s="150" t="str">
        <f>+VLOOKUP($L309,Data_Validation!$A:$E,5,0)</f>
        <v>$</v>
      </c>
      <c r="X309" s="150" t="str">
        <f>+VLOOKUP($L309,Data_Validation!$A:$F,6,0)</f>
        <v>Oui</v>
      </c>
    </row>
    <row r="310" spans="1:24" ht="15" customHeight="1">
      <c r="A310" s="141" t="s">
        <v>1271</v>
      </c>
      <c r="B310" s="141" t="s">
        <v>1272</v>
      </c>
      <c r="C310" s="142">
        <v>-29021</v>
      </c>
      <c r="D310" s="142">
        <v>0</v>
      </c>
      <c r="E310" s="142">
        <v>-29021</v>
      </c>
      <c r="F310" s="141" t="s">
        <v>1031</v>
      </c>
      <c r="G310" s="141" t="s">
        <v>1272</v>
      </c>
      <c r="H310" s="143"/>
      <c r="I310" s="151"/>
      <c r="J310" s="151"/>
      <c r="K310" s="151"/>
      <c r="L310" s="145" t="str">
        <f t="shared" si="257"/>
        <v>455</v>
      </c>
      <c r="M310" s="146" t="str">
        <f t="shared" si="258"/>
        <v>VTE - GAR PROL USAGE AUTRE</v>
      </c>
      <c r="N310" s="147">
        <f>+IF(OR($Q310=Parametres!$G$2,$Q310=Parametres!$G$3),I310,C310)</f>
        <v>-29021</v>
      </c>
      <c r="O310" s="147">
        <f>+IF(OR($Q310=Parametres!$G$2,$Q310=Parametres!$G$3),J310,D310)</f>
        <v>0</v>
      </c>
      <c r="P310" s="147">
        <f>+IF(OR($Q310=Parametres!$G$2,$Q310=Parametres!$G$3),K310,E310)</f>
        <v>-29021</v>
      </c>
      <c r="Q310" s="146" t="str">
        <f t="shared" ref="Q310:S310" si="312">+F310</f>
        <v>5-Ventes</v>
      </c>
      <c r="R310" s="145" t="str">
        <f t="shared" si="312"/>
        <v>455</v>
      </c>
      <c r="S310" s="146">
        <f t="shared" si="312"/>
        <v>0</v>
      </c>
      <c r="T310" s="149" t="str">
        <f>+VLOOKUP($L310,Data_Validation!$A:$D,1,0)</f>
        <v>455</v>
      </c>
      <c r="U310" s="150" t="str">
        <f>+VLOOKUP($L310,Data_Validation!$A:$D,3,0)</f>
        <v>Véhicules usagés</v>
      </c>
      <c r="V310" s="150" t="str">
        <f>+VLOOKUP($L310,Data_Validation!$A:$D,4,0)</f>
        <v>Rev. Protections</v>
      </c>
      <c r="W310" s="150" t="str">
        <f>+VLOOKUP($L310,Data_Validation!$A:$E,5,0)</f>
        <v>$</v>
      </c>
      <c r="X310" s="150" t="str">
        <f>+VLOOKUP($L310,Data_Validation!$A:$F,6,0)</f>
        <v>Oui</v>
      </c>
    </row>
    <row r="311" spans="1:24" ht="15" customHeight="1">
      <c r="A311" s="141" t="s">
        <v>1273</v>
      </c>
      <c r="B311" s="141" t="s">
        <v>1274</v>
      </c>
      <c r="C311" s="142">
        <v>-1975.35</v>
      </c>
      <c r="D311" s="142">
        <v>-94.95</v>
      </c>
      <c r="E311" s="142">
        <v>-2070.3000000000002</v>
      </c>
      <c r="F311" s="141" t="s">
        <v>1031</v>
      </c>
      <c r="G311" s="141" t="s">
        <v>1274</v>
      </c>
      <c r="H311" s="143"/>
      <c r="I311" s="151"/>
      <c r="J311" s="151"/>
      <c r="K311" s="151"/>
      <c r="L311" s="145" t="str">
        <f t="shared" si="257"/>
        <v>459A</v>
      </c>
      <c r="M311" s="146" t="str">
        <f t="shared" si="258"/>
        <v>VTE - BMW SPA PROGRAMME</v>
      </c>
      <c r="N311" s="147">
        <f>+IF(OR($Q311=Parametres!$G$2,$Q311=Parametres!$G$3),I311,C311)</f>
        <v>-1975.35</v>
      </c>
      <c r="O311" s="147">
        <f>+IF(OR($Q311=Parametres!$G$2,$Q311=Parametres!$G$3),J311,D311)</f>
        <v>-94.95</v>
      </c>
      <c r="P311" s="147">
        <f>+IF(OR($Q311=Parametres!$G$2,$Q311=Parametres!$G$3),K311,E311)</f>
        <v>-2070.3000000000002</v>
      </c>
      <c r="Q311" s="146" t="str">
        <f t="shared" ref="Q311:S311" si="313">+F311</f>
        <v>5-Ventes</v>
      </c>
      <c r="R311" s="145" t="str">
        <f t="shared" si="313"/>
        <v>459A</v>
      </c>
      <c r="S311" s="146">
        <f t="shared" si="313"/>
        <v>0</v>
      </c>
      <c r="T311" s="165" t="str">
        <f>+VLOOKUP($L311,Data_Validation!$A:$D,1,0)</f>
        <v>459A</v>
      </c>
      <c r="U311" s="150" t="str">
        <f>+VLOOKUP($L311,Data_Validation!$A:$D,3,0)</f>
        <v>service</v>
      </c>
      <c r="V311" s="150" t="str">
        <f>+VLOOKUP($L311,Data_Validation!$A:$D,4,0)</f>
        <v>M/O Esthétique</v>
      </c>
      <c r="W311" s="150" t="str">
        <f>+VLOOKUP($L311,Data_Validation!$A:$E,5,0)</f>
        <v>$</v>
      </c>
      <c r="X311" s="150" t="str">
        <f>+VLOOKUP($L311,Data_Validation!$A:$F,6,0)</f>
        <v>Oui</v>
      </c>
    </row>
    <row r="312" spans="1:24" ht="15" customHeight="1">
      <c r="A312" s="141" t="s">
        <v>1277</v>
      </c>
      <c r="B312" s="141" t="s">
        <v>1278</v>
      </c>
      <c r="C312" s="142">
        <v>-81945.600000000006</v>
      </c>
      <c r="D312" s="142">
        <v>-3677.1</v>
      </c>
      <c r="E312" s="142">
        <v>-85622.7</v>
      </c>
      <c r="F312" s="141" t="s">
        <v>1031</v>
      </c>
      <c r="G312" s="141" t="s">
        <v>1279</v>
      </c>
      <c r="H312" s="143"/>
      <c r="I312" s="151"/>
      <c r="J312" s="151"/>
      <c r="K312" s="151"/>
      <c r="L312" s="145" t="str">
        <f t="shared" si="257"/>
        <v>459B</v>
      </c>
      <c r="M312" s="146" t="str">
        <f t="shared" si="258"/>
        <v>VTES -VTE - SUBLET ESTHETIQUE</v>
      </c>
      <c r="N312" s="147">
        <f>+IF(OR($Q312=Parametres!$G$2,$Q312=Parametres!$G$3),I312,C312)</f>
        <v>-81945.600000000006</v>
      </c>
      <c r="O312" s="147">
        <f>+IF(OR($Q312=Parametres!$G$2,$Q312=Parametres!$G$3),J312,D312)</f>
        <v>-3677.1</v>
      </c>
      <c r="P312" s="147">
        <f>+IF(OR($Q312=Parametres!$G$2,$Q312=Parametres!$G$3),K312,E312)</f>
        <v>-85622.7</v>
      </c>
      <c r="Q312" s="146" t="str">
        <f t="shared" ref="Q312:S312" si="314">+F312</f>
        <v>5-Ventes</v>
      </c>
      <c r="R312" s="145" t="str">
        <f t="shared" si="314"/>
        <v>459</v>
      </c>
      <c r="S312" s="146">
        <f t="shared" si="314"/>
        <v>0</v>
      </c>
      <c r="T312" s="150" t="str">
        <f>+VLOOKUP($L312,Data_Validation!$A:$D,1,0)</f>
        <v>459B</v>
      </c>
      <c r="U312" s="150" t="str">
        <f>+VLOOKUP($L312,Data_Validation!$A:$D,3,0)</f>
        <v>Service</v>
      </c>
      <c r="V312" s="150" t="str">
        <f>+VLOOKUP($L312,Data_Validation!$A:$D,4,0)</f>
        <v>M/O Esthétique</v>
      </c>
      <c r="W312" s="150" t="str">
        <f>+VLOOKUP($L312,Data_Validation!$A:$E,5,0)</f>
        <v>$</v>
      </c>
      <c r="X312" s="150" t="str">
        <f>+VLOOKUP($L312,Data_Validation!$A:$F,6,0)</f>
        <v>OUI</v>
      </c>
    </row>
    <row r="313" spans="1:24" ht="15" customHeight="1">
      <c r="A313" s="141" t="s">
        <v>1282</v>
      </c>
      <c r="B313" s="141" t="s">
        <v>1283</v>
      </c>
      <c r="C313" s="143">
        <v>-285297.94</v>
      </c>
      <c r="D313" s="143">
        <v>-18813.98</v>
      </c>
      <c r="E313" s="143">
        <v>-304111.92</v>
      </c>
      <c r="F313" s="141" t="s">
        <v>1031</v>
      </c>
      <c r="G313" s="141" t="s">
        <v>1283</v>
      </c>
      <c r="H313" s="143"/>
      <c r="I313" s="142"/>
      <c r="J313" s="142"/>
      <c r="K313" s="142"/>
      <c r="L313" s="145" t="str">
        <f t="shared" si="257"/>
        <v>460A</v>
      </c>
      <c r="M313" s="146" t="str">
        <f t="shared" si="258"/>
        <v>VTE - M/O CLIENT BMW AUTO</v>
      </c>
      <c r="N313" s="147">
        <f>+IF(OR($Q313=Parametres!$G$2,$Q313=Parametres!$G$3),I313,C313)</f>
        <v>-285297.94</v>
      </c>
      <c r="O313" s="147">
        <f>+IF(OR($Q313=Parametres!$G$2,$Q313=Parametres!$G$3),J313,D313)</f>
        <v>-18813.98</v>
      </c>
      <c r="P313" s="147">
        <f>+IF(OR($Q313=Parametres!$G$2,$Q313=Parametres!$G$3),K313,E313)</f>
        <v>-304111.92</v>
      </c>
      <c r="Q313" s="146" t="str">
        <f t="shared" ref="Q313:S313" si="315">+F313</f>
        <v>5-Ventes</v>
      </c>
      <c r="R313" s="145" t="str">
        <f t="shared" si="315"/>
        <v>460A</v>
      </c>
      <c r="S313" s="146">
        <f t="shared" si="315"/>
        <v>0</v>
      </c>
      <c r="T313" s="150" t="str">
        <f>+VLOOKUP($L313,Data_Validation!$A:$D,1,0)</f>
        <v>460A</v>
      </c>
      <c r="U313" s="150" t="str">
        <f>+VLOOKUP($L313,Data_Validation!$A:$D,3,0)</f>
        <v>service</v>
      </c>
      <c r="V313" s="150" t="str">
        <f>+VLOOKUP($L313,Data_Validation!$A:$D,4,0)</f>
        <v>M/O Client</v>
      </c>
      <c r="W313" s="150" t="str">
        <f>+VLOOKUP($L313,Data_Validation!$A:$E,5,0)</f>
        <v>$</v>
      </c>
      <c r="X313" s="150" t="str">
        <f>+VLOOKUP($L313,Data_Validation!$A:$F,6,0)</f>
        <v>Oui</v>
      </c>
    </row>
    <row r="314" spans="1:24" ht="15" customHeight="1">
      <c r="A314" s="141" t="s">
        <v>1284</v>
      </c>
      <c r="B314" s="141" t="s">
        <v>1285</v>
      </c>
      <c r="C314" s="142">
        <v>-295116.64</v>
      </c>
      <c r="D314" s="142">
        <v>-15102.81</v>
      </c>
      <c r="E314" s="142">
        <v>-310219.45</v>
      </c>
      <c r="F314" s="141" t="s">
        <v>1031</v>
      </c>
      <c r="G314" s="141" t="s">
        <v>1283</v>
      </c>
      <c r="H314" s="143"/>
      <c r="I314" s="151"/>
      <c r="J314" s="151"/>
      <c r="K314" s="151"/>
      <c r="L314" s="145" t="str">
        <f t="shared" si="257"/>
        <v>460B</v>
      </c>
      <c r="M314" s="146" t="str">
        <f t="shared" si="258"/>
        <v>VTE - M/O CLIENT BMW CAMION</v>
      </c>
      <c r="N314" s="147">
        <f>+IF(OR($Q314=Parametres!$G$2,$Q314=Parametres!$G$3),I314,C314)</f>
        <v>-295116.64</v>
      </c>
      <c r="O314" s="147">
        <f>+IF(OR($Q314=Parametres!$G$2,$Q314=Parametres!$G$3),J314,D314)</f>
        <v>-15102.81</v>
      </c>
      <c r="P314" s="147">
        <f>+IF(OR($Q314=Parametres!$G$2,$Q314=Parametres!$G$3),K314,E314)</f>
        <v>-310219.45</v>
      </c>
      <c r="Q314" s="146" t="str">
        <f t="shared" ref="Q314:S314" si="316">+F314</f>
        <v>5-Ventes</v>
      </c>
      <c r="R314" s="145" t="str">
        <f t="shared" si="316"/>
        <v>460A</v>
      </c>
      <c r="S314" s="146">
        <f t="shared" si="316"/>
        <v>0</v>
      </c>
      <c r="T314" s="165" t="str">
        <f>+VLOOKUP($L314,Data_Validation!$A:$D,1,0)</f>
        <v>460B</v>
      </c>
      <c r="U314" s="150" t="str">
        <f>+VLOOKUP($L314,Data_Validation!$A:$D,3,0)</f>
        <v>service</v>
      </c>
      <c r="V314" s="150" t="str">
        <f>+VLOOKUP($L314,Data_Validation!$A:$D,4,0)</f>
        <v>M/O Client</v>
      </c>
      <c r="W314" s="150" t="str">
        <f>+VLOOKUP($L314,Data_Validation!$A:$E,5,0)</f>
        <v>$</v>
      </c>
      <c r="X314" s="150" t="str">
        <f>+VLOOKUP($L314,Data_Validation!$A:$F,6,0)</f>
        <v>Oui</v>
      </c>
    </row>
    <row r="315" spans="1:24" ht="15" customHeight="1">
      <c r="A315" s="141" t="s">
        <v>1286</v>
      </c>
      <c r="B315" s="141" t="s">
        <v>1287</v>
      </c>
      <c r="C315" s="151">
        <v>-15678.28</v>
      </c>
      <c r="D315" s="151">
        <v>-412.95</v>
      </c>
      <c r="E315" s="151">
        <v>-16091.23</v>
      </c>
      <c r="F315" s="141" t="s">
        <v>1031</v>
      </c>
      <c r="G315" s="141" t="s">
        <v>1283</v>
      </c>
      <c r="H315" s="143"/>
      <c r="I315" s="151"/>
      <c r="J315" s="151"/>
      <c r="K315" s="151"/>
      <c r="L315" s="145" t="str">
        <f t="shared" si="257"/>
        <v>460D</v>
      </c>
      <c r="M315" s="146" t="str">
        <f t="shared" si="258"/>
        <v>VTE - M/O CLIENT BMW I</v>
      </c>
      <c r="N315" s="147">
        <f>+IF(OR($Q315=Parametres!$G$2,$Q315=Parametres!$G$3),I315,C315)</f>
        <v>-15678.28</v>
      </c>
      <c r="O315" s="147">
        <f>+IF(OR($Q315=Parametres!$G$2,$Q315=Parametres!$G$3),J315,D315)</f>
        <v>-412.95</v>
      </c>
      <c r="P315" s="147">
        <f>+IF(OR($Q315=Parametres!$G$2,$Q315=Parametres!$G$3),K315,E315)</f>
        <v>-16091.23</v>
      </c>
      <c r="Q315" s="146" t="str">
        <f t="shared" ref="Q315:S315" si="317">+F315</f>
        <v>5-Ventes</v>
      </c>
      <c r="R315" s="145" t="str">
        <f t="shared" si="317"/>
        <v>460A</v>
      </c>
      <c r="S315" s="146">
        <f t="shared" si="317"/>
        <v>0</v>
      </c>
      <c r="T315" s="165" t="str">
        <f>+VLOOKUP($L315,Data_Validation!$A:$D,1,0)</f>
        <v>460D</v>
      </c>
      <c r="U315" s="150" t="str">
        <f>+VLOOKUP($L315,Data_Validation!$A:$D,3,0)</f>
        <v>service</v>
      </c>
      <c r="V315" s="150" t="str">
        <f>+VLOOKUP($L315,Data_Validation!$A:$D,4,0)</f>
        <v>M/O Client</v>
      </c>
      <c r="W315" s="150" t="str">
        <f>+VLOOKUP($L315,Data_Validation!$A:$E,5,0)</f>
        <v>$</v>
      </c>
      <c r="X315" s="150" t="str">
        <f>+VLOOKUP($L315,Data_Validation!$A:$F,6,0)</f>
        <v>Oui</v>
      </c>
    </row>
    <row r="316" spans="1:24" ht="15" customHeight="1">
      <c r="A316" s="141" t="s">
        <v>1290</v>
      </c>
      <c r="B316" s="141" t="s">
        <v>1291</v>
      </c>
      <c r="C316" s="151">
        <v>-131630.29999999999</v>
      </c>
      <c r="D316" s="151">
        <v>-9968.1200000000008</v>
      </c>
      <c r="E316" s="151">
        <v>-141598.42000000001</v>
      </c>
      <c r="F316" s="141" t="s">
        <v>1031</v>
      </c>
      <c r="G316" s="141" t="s">
        <v>1291</v>
      </c>
      <c r="H316" s="143"/>
      <c r="I316" s="151"/>
      <c r="J316" s="151"/>
      <c r="K316" s="151"/>
      <c r="L316" s="145" t="str">
        <f t="shared" si="257"/>
        <v>461A</v>
      </c>
      <c r="M316" s="146" t="str">
        <f t="shared" si="258"/>
        <v>VTE - M/O GARANTIE BMW AUTO</v>
      </c>
      <c r="N316" s="147">
        <f>+IF(OR($Q316=Parametres!$G$2,$Q316=Parametres!$G$3),I316,C316)</f>
        <v>-131630.29999999999</v>
      </c>
      <c r="O316" s="147">
        <f>+IF(OR($Q316=Parametres!$G$2,$Q316=Parametres!$G$3),J316,D316)</f>
        <v>-9968.1200000000008</v>
      </c>
      <c r="P316" s="147">
        <f>+IF(OR($Q316=Parametres!$G$2,$Q316=Parametres!$G$3),K316,E316)</f>
        <v>-141598.42000000001</v>
      </c>
      <c r="Q316" s="146" t="str">
        <f t="shared" ref="Q316:S316" si="318">+F316</f>
        <v>5-Ventes</v>
      </c>
      <c r="R316" s="145" t="str">
        <f t="shared" si="318"/>
        <v>461A</v>
      </c>
      <c r="S316" s="146">
        <f t="shared" si="318"/>
        <v>0</v>
      </c>
      <c r="T316" s="150" t="str">
        <f>+VLOOKUP($L316,Data_Validation!$A:$D,1,0)</f>
        <v>461A</v>
      </c>
      <c r="U316" s="150" t="str">
        <f>+VLOOKUP($L316,Data_Validation!$A:$D,3,0)</f>
        <v>service</v>
      </c>
      <c r="V316" s="150" t="str">
        <f>+VLOOKUP($L316,Data_Validation!$A:$D,4,0)</f>
        <v>M/O Garantie</v>
      </c>
      <c r="W316" s="150" t="str">
        <f>+VLOOKUP($L316,Data_Validation!$A:$E,5,0)</f>
        <v>$</v>
      </c>
      <c r="X316" s="150" t="str">
        <f>+VLOOKUP($L316,Data_Validation!$A:$F,6,0)</f>
        <v>Oui</v>
      </c>
    </row>
    <row r="317" spans="1:24" ht="15" customHeight="1">
      <c r="A317" s="141" t="s">
        <v>1294</v>
      </c>
      <c r="B317" s="141" t="s">
        <v>1295</v>
      </c>
      <c r="C317" s="143">
        <v>-123403.47</v>
      </c>
      <c r="D317" s="143">
        <v>-11017.85</v>
      </c>
      <c r="E317" s="143">
        <v>-134421.32</v>
      </c>
      <c r="F317" s="141" t="s">
        <v>1031</v>
      </c>
      <c r="G317" s="141" t="s">
        <v>1291</v>
      </c>
      <c r="H317" s="143"/>
      <c r="I317" s="142"/>
      <c r="J317" s="142"/>
      <c r="K317" s="142"/>
      <c r="L317" s="145" t="str">
        <f t="shared" si="257"/>
        <v>461B</v>
      </c>
      <c r="M317" s="146" t="str">
        <f t="shared" si="258"/>
        <v>VTE - M/O GARANTIE BMW CAMION</v>
      </c>
      <c r="N317" s="147">
        <f>+IF(OR($Q317=Parametres!$G$2,$Q317=Parametres!$G$3),I317,C317)</f>
        <v>-123403.47</v>
      </c>
      <c r="O317" s="147">
        <f>+IF(OR($Q317=Parametres!$G$2,$Q317=Parametres!$G$3),J317,D317)</f>
        <v>-11017.85</v>
      </c>
      <c r="P317" s="147">
        <f>+IF(OR($Q317=Parametres!$G$2,$Q317=Parametres!$G$3),K317,E317)</f>
        <v>-134421.32</v>
      </c>
      <c r="Q317" s="146" t="str">
        <f t="shared" ref="Q317:S317" si="319">+F317</f>
        <v>5-Ventes</v>
      </c>
      <c r="R317" s="145" t="str">
        <f t="shared" si="319"/>
        <v>461A</v>
      </c>
      <c r="S317" s="146">
        <f t="shared" si="319"/>
        <v>0</v>
      </c>
      <c r="T317" s="165" t="str">
        <f>+VLOOKUP($L317,Data_Validation!$A:$D,1,0)</f>
        <v>461B</v>
      </c>
      <c r="U317" s="150" t="str">
        <f>+VLOOKUP($L317,Data_Validation!$A:$D,3,0)</f>
        <v>service</v>
      </c>
      <c r="V317" s="150" t="str">
        <f>+VLOOKUP($L317,Data_Validation!$A:$D,4,0)</f>
        <v>M/O Garantie</v>
      </c>
      <c r="W317" s="150" t="str">
        <f>+VLOOKUP($L317,Data_Validation!$A:$E,5,0)</f>
        <v>$</v>
      </c>
      <c r="X317" s="150" t="str">
        <f>+VLOOKUP($L317,Data_Validation!$A:$F,6,0)</f>
        <v>Oui</v>
      </c>
    </row>
    <row r="318" spans="1:24" ht="15.75" customHeight="1">
      <c r="A318" s="141" t="s">
        <v>1299</v>
      </c>
      <c r="B318" s="141" t="s">
        <v>1300</v>
      </c>
      <c r="C318" s="143">
        <v>-36549.86</v>
      </c>
      <c r="D318" s="143">
        <v>-1840.45</v>
      </c>
      <c r="E318" s="143">
        <v>-38390.31</v>
      </c>
      <c r="F318" s="141" t="s">
        <v>1031</v>
      </c>
      <c r="G318" s="141" t="s">
        <v>1300</v>
      </c>
      <c r="H318" s="143"/>
      <c r="I318" s="142"/>
      <c r="J318" s="142"/>
      <c r="K318" s="142"/>
      <c r="L318" s="145" t="str">
        <f t="shared" si="257"/>
        <v>461D</v>
      </c>
      <c r="M318" s="146" t="str">
        <f t="shared" si="258"/>
        <v>VTE - M/O ENTRETIEN BMW AUTO</v>
      </c>
      <c r="N318" s="147">
        <f>+IF(OR($Q318=Parametres!$G$2,$Q318=Parametres!$G$3),I318,C318)</f>
        <v>-36549.86</v>
      </c>
      <c r="O318" s="147">
        <f>+IF(OR($Q318=Parametres!$G$2,$Q318=Parametres!$G$3),J318,D318)</f>
        <v>-1840.45</v>
      </c>
      <c r="P318" s="147">
        <f>+IF(OR($Q318=Parametres!$G$2,$Q318=Parametres!$G$3),K318,E318)</f>
        <v>-38390.31</v>
      </c>
      <c r="Q318" s="146" t="str">
        <f t="shared" ref="Q318:S318" si="320">+F318</f>
        <v>5-Ventes</v>
      </c>
      <c r="R318" s="145" t="str">
        <f t="shared" si="320"/>
        <v>461D</v>
      </c>
      <c r="S318" s="146">
        <f t="shared" si="320"/>
        <v>0</v>
      </c>
      <c r="T318" s="165" t="str">
        <f>+VLOOKUP($L318,Data_Validation!$A:$D,1,0)</f>
        <v>461D</v>
      </c>
      <c r="U318" s="150" t="str">
        <f>+VLOOKUP($L318,Data_Validation!$A:$D,3,0)</f>
        <v>service</v>
      </c>
      <c r="V318" s="150" t="str">
        <f>+VLOOKUP($L318,Data_Validation!$A:$D,4,0)</f>
        <v>M/O Garantie</v>
      </c>
      <c r="W318" s="150" t="str">
        <f>+VLOOKUP($L318,Data_Validation!$A:$E,5,0)</f>
        <v>$</v>
      </c>
      <c r="X318" s="150" t="str">
        <f>+VLOOKUP($L318,Data_Validation!$A:$F,6,0)</f>
        <v>Oui</v>
      </c>
    </row>
    <row r="319" spans="1:24" ht="15" customHeight="1">
      <c r="A319" s="141" t="s">
        <v>1303</v>
      </c>
      <c r="B319" s="141" t="s">
        <v>1304</v>
      </c>
      <c r="C319" s="151">
        <v>-67118.47</v>
      </c>
      <c r="D319" s="151">
        <v>-6409.32</v>
      </c>
      <c r="E319" s="151">
        <v>-73527.789999999994</v>
      </c>
      <c r="F319" s="141" t="s">
        <v>1031</v>
      </c>
      <c r="G319" s="141" t="s">
        <v>1300</v>
      </c>
      <c r="H319" s="143"/>
      <c r="I319" s="151"/>
      <c r="J319" s="151"/>
      <c r="K319" s="151"/>
      <c r="L319" s="145" t="str">
        <f t="shared" si="257"/>
        <v>461E</v>
      </c>
      <c r="M319" s="146" t="str">
        <f t="shared" si="258"/>
        <v>VTE - M/O ENTRETIEN BMW CAMION</v>
      </c>
      <c r="N319" s="147">
        <f>+IF(OR($Q319=Parametres!$G$2,$Q319=Parametres!$G$3),I319,C319)</f>
        <v>-67118.47</v>
      </c>
      <c r="O319" s="147">
        <f>+IF(OR($Q319=Parametres!$G$2,$Q319=Parametres!$G$3),J319,D319)</f>
        <v>-6409.32</v>
      </c>
      <c r="P319" s="147">
        <f>+IF(OR($Q319=Parametres!$G$2,$Q319=Parametres!$G$3),K319,E319)</f>
        <v>-73527.789999999994</v>
      </c>
      <c r="Q319" s="146" t="str">
        <f t="shared" ref="Q319:S319" si="321">+F319</f>
        <v>5-Ventes</v>
      </c>
      <c r="R319" s="145" t="str">
        <f t="shared" si="321"/>
        <v>461D</v>
      </c>
      <c r="S319" s="146">
        <f t="shared" si="321"/>
        <v>0</v>
      </c>
      <c r="T319" s="165" t="str">
        <f>+VLOOKUP($L319,Data_Validation!$A:$D,1,0)</f>
        <v>461E</v>
      </c>
      <c r="U319" s="150" t="str">
        <f>+VLOOKUP($L319,Data_Validation!$A:$D,3,0)</f>
        <v>service</v>
      </c>
      <c r="V319" s="150" t="str">
        <f>+VLOOKUP($L319,Data_Validation!$A:$D,4,0)</f>
        <v>M/O Garantie</v>
      </c>
      <c r="W319" s="150" t="str">
        <f>+VLOOKUP($L319,Data_Validation!$A:$E,5,0)</f>
        <v>$</v>
      </c>
      <c r="X319" s="150" t="str">
        <f>+VLOOKUP($L319,Data_Validation!$A:$F,6,0)</f>
        <v>Oui</v>
      </c>
    </row>
    <row r="320" spans="1:24" ht="15" customHeight="1">
      <c r="A320" s="141" t="s">
        <v>1307</v>
      </c>
      <c r="B320" s="141" t="s">
        <v>1308</v>
      </c>
      <c r="C320" s="143">
        <v>-2151.02</v>
      </c>
      <c r="D320" s="143">
        <v>-21.86</v>
      </c>
      <c r="E320" s="143">
        <v>-2172.88</v>
      </c>
      <c r="F320" s="141" t="s">
        <v>1031</v>
      </c>
      <c r="G320" s="141" t="s">
        <v>1300</v>
      </c>
      <c r="H320" s="143"/>
      <c r="I320" s="142"/>
      <c r="J320" s="142"/>
      <c r="K320" s="142"/>
      <c r="L320" s="145" t="str">
        <f t="shared" si="257"/>
        <v>461G</v>
      </c>
      <c r="M320" s="146" t="str">
        <f t="shared" si="258"/>
        <v>VTE - M/O ENTRETIEN BMW I</v>
      </c>
      <c r="N320" s="147">
        <f>+IF(OR($Q320=Parametres!$G$2,$Q320=Parametres!$G$3),I320,C320)</f>
        <v>-2151.02</v>
      </c>
      <c r="O320" s="147">
        <f>+IF(OR($Q320=Parametres!$G$2,$Q320=Parametres!$G$3),J320,D320)</f>
        <v>-21.86</v>
      </c>
      <c r="P320" s="147">
        <f>+IF(OR($Q320=Parametres!$G$2,$Q320=Parametres!$G$3),K320,E320)</f>
        <v>-2172.88</v>
      </c>
      <c r="Q320" s="146" t="str">
        <f t="shared" ref="Q320:S320" si="322">+F320</f>
        <v>5-Ventes</v>
      </c>
      <c r="R320" s="145" t="str">
        <f t="shared" si="322"/>
        <v>461D</v>
      </c>
      <c r="S320" s="146">
        <f t="shared" si="322"/>
        <v>0</v>
      </c>
      <c r="T320" s="150" t="str">
        <f>+VLOOKUP($L320,Data_Validation!$A:$D,1,0)</f>
        <v>461G</v>
      </c>
      <c r="U320" s="150" t="str">
        <f>+VLOOKUP($L320,Data_Validation!$A:$D,3,0)</f>
        <v>service</v>
      </c>
      <c r="V320" s="150" t="str">
        <f>+VLOOKUP($L320,Data_Validation!$A:$D,4,0)</f>
        <v>M/O Garantie</v>
      </c>
      <c r="W320" s="150" t="str">
        <f>+VLOOKUP($L320,Data_Validation!$A:$E,5,0)</f>
        <v>$</v>
      </c>
      <c r="X320" s="150" t="str">
        <f>+VLOOKUP($L320,Data_Validation!$A:$F,6,0)</f>
        <v>Oui</v>
      </c>
    </row>
    <row r="321" spans="1:24" ht="15" customHeight="1">
      <c r="A321" s="141" t="s">
        <v>1311</v>
      </c>
      <c r="B321" s="141" t="s">
        <v>1312</v>
      </c>
      <c r="C321" s="142">
        <v>-13209.72</v>
      </c>
      <c r="D321" s="142">
        <v>-3038.54</v>
      </c>
      <c r="E321" s="142">
        <v>-16248.26</v>
      </c>
      <c r="F321" s="141" t="s">
        <v>1031</v>
      </c>
      <c r="G321" s="141" t="s">
        <v>1291</v>
      </c>
      <c r="H321" s="143"/>
      <c r="I321" s="151"/>
      <c r="J321" s="151"/>
      <c r="K321" s="151"/>
      <c r="L321" s="145" t="str">
        <f t="shared" si="257"/>
        <v>461H</v>
      </c>
      <c r="M321" s="146" t="str">
        <f t="shared" si="258"/>
        <v>VTE - M/O GARANTIE BMW</v>
      </c>
      <c r="N321" s="147">
        <f>+IF(OR($Q321=Parametres!$G$2,$Q321=Parametres!$G$3),I321,C321)</f>
        <v>-13209.72</v>
      </c>
      <c r="O321" s="147">
        <f>+IF(OR($Q321=Parametres!$G$2,$Q321=Parametres!$G$3),J321,D321)</f>
        <v>-3038.54</v>
      </c>
      <c r="P321" s="147">
        <f>+IF(OR($Q321=Parametres!$G$2,$Q321=Parametres!$G$3),K321,E321)</f>
        <v>-16248.26</v>
      </c>
      <c r="Q321" s="146" t="str">
        <f t="shared" ref="Q321:S321" si="323">+F321</f>
        <v>5-Ventes</v>
      </c>
      <c r="R321" s="145" t="str">
        <f t="shared" si="323"/>
        <v>461A</v>
      </c>
      <c r="S321" s="146">
        <f t="shared" si="323"/>
        <v>0</v>
      </c>
      <c r="T321" s="165" t="str">
        <f>+VLOOKUP($L321,Data_Validation!$A:$D,1,0)</f>
        <v>461H</v>
      </c>
      <c r="U321" s="150" t="str">
        <f>+VLOOKUP($L321,Data_Validation!$A:$D,3,0)</f>
        <v>service</v>
      </c>
      <c r="V321" s="150" t="str">
        <f>+VLOOKUP($L321,Data_Validation!$A:$D,4,0)</f>
        <v>M/O Garantie</v>
      </c>
      <c r="W321" s="150" t="str">
        <f>+VLOOKUP($L321,Data_Validation!$A:$E,5,0)</f>
        <v>$</v>
      </c>
      <c r="X321" s="150" t="str">
        <f>+VLOOKUP($L321,Data_Validation!$A:$F,6,0)</f>
        <v>Oui</v>
      </c>
    </row>
    <row r="322" spans="1:24" ht="15.75" customHeight="1">
      <c r="A322" s="141" t="s">
        <v>1313</v>
      </c>
      <c r="B322" s="141" t="s">
        <v>1314</v>
      </c>
      <c r="C322" s="142">
        <v>-122893.71</v>
      </c>
      <c r="D322" s="142">
        <v>-5340</v>
      </c>
      <c r="E322" s="142">
        <v>-128233.71</v>
      </c>
      <c r="F322" s="141" t="s">
        <v>1031</v>
      </c>
      <c r="G322" s="141" t="s">
        <v>1314</v>
      </c>
      <c r="H322" s="143"/>
      <c r="I322" s="151"/>
      <c r="J322" s="151"/>
      <c r="K322" s="151"/>
      <c r="L322" s="145" t="str">
        <f t="shared" si="257"/>
        <v>462A</v>
      </c>
      <c r="M322" s="146" t="str">
        <f t="shared" si="258"/>
        <v>VTE - M/O INTERNE BMW AUTO</v>
      </c>
      <c r="N322" s="147">
        <f>+IF(OR($Q322=Parametres!$G$2,$Q322=Parametres!$G$3),I322,C322)</f>
        <v>-122893.71</v>
      </c>
      <c r="O322" s="147">
        <f>+IF(OR($Q322=Parametres!$G$2,$Q322=Parametres!$G$3),J322,D322)</f>
        <v>-5340</v>
      </c>
      <c r="P322" s="147">
        <f>+IF(OR($Q322=Parametres!$G$2,$Q322=Parametres!$G$3),K322,E322)</f>
        <v>-128233.71</v>
      </c>
      <c r="Q322" s="146" t="str">
        <f t="shared" ref="Q322:S322" si="324">+F322</f>
        <v>5-Ventes</v>
      </c>
      <c r="R322" s="145" t="str">
        <f t="shared" si="324"/>
        <v>462A</v>
      </c>
      <c r="S322" s="146">
        <f t="shared" si="324"/>
        <v>0</v>
      </c>
      <c r="T322" s="165" t="str">
        <f>+VLOOKUP($L322,Data_Validation!$A:$D,1,0)</f>
        <v>462A</v>
      </c>
      <c r="U322" s="150" t="str">
        <f>+VLOOKUP($L322,Data_Validation!$A:$D,3,0)</f>
        <v>service</v>
      </c>
      <c r="V322" s="150" t="str">
        <f>+VLOOKUP($L322,Data_Validation!$A:$D,4,0)</f>
        <v>M/O Interne</v>
      </c>
      <c r="W322" s="150" t="str">
        <f>+VLOOKUP($L322,Data_Validation!$A:$E,5,0)</f>
        <v>$</v>
      </c>
      <c r="X322" s="150" t="str">
        <f>+VLOOKUP($L322,Data_Validation!$A:$F,6,0)</f>
        <v>Oui</v>
      </c>
    </row>
    <row r="323" spans="1:24" ht="15" customHeight="1">
      <c r="A323" s="141" t="s">
        <v>1315</v>
      </c>
      <c r="B323" s="141" t="s">
        <v>1316</v>
      </c>
      <c r="C323" s="143">
        <v>-118876.99</v>
      </c>
      <c r="D323" s="143">
        <v>-8845.2000000000007</v>
      </c>
      <c r="E323" s="143">
        <v>-127722.19</v>
      </c>
      <c r="F323" s="141" t="s">
        <v>1031</v>
      </c>
      <c r="G323" s="141" t="s">
        <v>1314</v>
      </c>
      <c r="H323" s="143"/>
      <c r="I323" s="142"/>
      <c r="J323" s="142"/>
      <c r="K323" s="142"/>
      <c r="L323" s="145" t="str">
        <f t="shared" si="257"/>
        <v>462B</v>
      </c>
      <c r="M323" s="146" t="str">
        <f t="shared" si="258"/>
        <v>VTE - M/O INTERNE BMW CAMION</v>
      </c>
      <c r="N323" s="147">
        <f>+IF(OR($Q323=Parametres!$G$2,$Q323=Parametres!$G$3),I323,C323)</f>
        <v>-118876.99</v>
      </c>
      <c r="O323" s="147">
        <f>+IF(OR($Q323=Parametres!$G$2,$Q323=Parametres!$G$3),J323,D323)</f>
        <v>-8845.2000000000007</v>
      </c>
      <c r="P323" s="147">
        <f>+IF(OR($Q323=Parametres!$G$2,$Q323=Parametres!$G$3),K323,E323)</f>
        <v>-127722.19</v>
      </c>
      <c r="Q323" s="146" t="str">
        <f t="shared" ref="Q323:S323" si="325">+F323</f>
        <v>5-Ventes</v>
      </c>
      <c r="R323" s="145" t="str">
        <f t="shared" si="325"/>
        <v>462A</v>
      </c>
      <c r="S323" s="146">
        <f t="shared" si="325"/>
        <v>0</v>
      </c>
      <c r="T323" s="165" t="str">
        <f>+VLOOKUP($L323,Data_Validation!$A:$D,1,0)</f>
        <v>462B</v>
      </c>
      <c r="U323" s="150" t="str">
        <f>+VLOOKUP($L323,Data_Validation!$A:$D,3,0)</f>
        <v>service</v>
      </c>
      <c r="V323" s="150" t="str">
        <f>+VLOOKUP($L323,Data_Validation!$A:$D,4,0)</f>
        <v>M/O Interne</v>
      </c>
      <c r="W323" s="150" t="str">
        <f>+VLOOKUP($L323,Data_Validation!$A:$E,5,0)</f>
        <v>$</v>
      </c>
      <c r="X323" s="150" t="str">
        <f>+VLOOKUP($L323,Data_Validation!$A:$F,6,0)</f>
        <v>Oui</v>
      </c>
    </row>
    <row r="324" spans="1:24" ht="15" customHeight="1">
      <c r="A324" s="141" t="s">
        <v>1317</v>
      </c>
      <c r="B324" s="141" t="s">
        <v>1318</v>
      </c>
      <c r="C324" s="143">
        <v>-25765.08</v>
      </c>
      <c r="D324" s="143">
        <v>-1561.45</v>
      </c>
      <c r="E324" s="143">
        <v>-27326.53</v>
      </c>
      <c r="F324" s="141" t="s">
        <v>1031</v>
      </c>
      <c r="G324" s="141" t="s">
        <v>1314</v>
      </c>
      <c r="H324" s="143"/>
      <c r="I324" s="142"/>
      <c r="J324" s="142"/>
      <c r="K324" s="142"/>
      <c r="L324" s="145" t="str">
        <f t="shared" si="257"/>
        <v>462D</v>
      </c>
      <c r="M324" s="146" t="str">
        <f t="shared" si="258"/>
        <v>VTE - M/O INTERNE BMW I</v>
      </c>
      <c r="N324" s="147">
        <f>+IF(OR($Q324=Parametres!$G$2,$Q324=Parametres!$G$3),I324,C324)</f>
        <v>-25765.08</v>
      </c>
      <c r="O324" s="147">
        <f>+IF(OR($Q324=Parametres!$G$2,$Q324=Parametres!$G$3),J324,D324)</f>
        <v>-1561.45</v>
      </c>
      <c r="P324" s="147">
        <f>+IF(OR($Q324=Parametres!$G$2,$Q324=Parametres!$G$3),K324,E324)</f>
        <v>-27326.53</v>
      </c>
      <c r="Q324" s="146" t="str">
        <f t="shared" ref="Q324:S324" si="326">+F324</f>
        <v>5-Ventes</v>
      </c>
      <c r="R324" s="145" t="str">
        <f t="shared" si="326"/>
        <v>462A</v>
      </c>
      <c r="S324" s="146">
        <f t="shared" si="326"/>
        <v>0</v>
      </c>
      <c r="T324" s="165" t="str">
        <f>+VLOOKUP($L324,Data_Validation!$A:$D,1,0)</f>
        <v>462D</v>
      </c>
      <c r="U324" s="150" t="str">
        <f>+VLOOKUP($L324,Data_Validation!$A:$D,3,0)</f>
        <v>service</v>
      </c>
      <c r="V324" s="150" t="str">
        <f>+VLOOKUP($L324,Data_Validation!$A:$D,4,0)</f>
        <v>M/O Interne</v>
      </c>
      <c r="W324" s="150" t="str">
        <f>+VLOOKUP($L324,Data_Validation!$A:$E,5,0)</f>
        <v>$</v>
      </c>
      <c r="X324" s="150" t="str">
        <f>+VLOOKUP($L324,Data_Validation!$A:$F,6,0)</f>
        <v>Oui</v>
      </c>
    </row>
    <row r="325" spans="1:24" ht="15" customHeight="1">
      <c r="A325" s="141" t="s">
        <v>1319</v>
      </c>
      <c r="B325" s="141" t="s">
        <v>1320</v>
      </c>
      <c r="C325" s="151">
        <v>-107738.35</v>
      </c>
      <c r="D325" s="151">
        <v>-5729.85</v>
      </c>
      <c r="E325" s="151">
        <v>-113468.2</v>
      </c>
      <c r="F325" s="141" t="s">
        <v>1031</v>
      </c>
      <c r="G325" s="141" t="s">
        <v>1314</v>
      </c>
      <c r="H325" s="143"/>
      <c r="I325" s="151"/>
      <c r="J325" s="151"/>
      <c r="K325" s="151"/>
      <c r="L325" s="145" t="str">
        <f t="shared" si="257"/>
        <v>462L</v>
      </c>
      <c r="M325" s="146" t="str">
        <f t="shared" si="258"/>
        <v>VTES -SUBLET INTERNE AUTO</v>
      </c>
      <c r="N325" s="147">
        <f>+IF(OR($Q325=Parametres!$G$2,$Q325=Parametres!$G$3),I325,C325)</f>
        <v>-107738.35</v>
      </c>
      <c r="O325" s="147">
        <f>+IF(OR($Q325=Parametres!$G$2,$Q325=Parametres!$G$3),J325,D325)</f>
        <v>-5729.85</v>
      </c>
      <c r="P325" s="147">
        <f>+IF(OR($Q325=Parametres!$G$2,$Q325=Parametres!$G$3),K325,E325)</f>
        <v>-113468.2</v>
      </c>
      <c r="Q325" s="146" t="str">
        <f t="shared" ref="Q325:S325" si="327">+F325</f>
        <v>5-Ventes</v>
      </c>
      <c r="R325" s="145" t="str">
        <f t="shared" si="327"/>
        <v>462A</v>
      </c>
      <c r="S325" s="146">
        <f t="shared" si="327"/>
        <v>0</v>
      </c>
      <c r="T325" s="150" t="str">
        <f>+VLOOKUP($L325,Data_Validation!$A:$D,1,0)</f>
        <v>462L</v>
      </c>
      <c r="U325" s="150" t="str">
        <f>+VLOOKUP($L325,Data_Validation!$A:$D,3,0)</f>
        <v>Service</v>
      </c>
      <c r="V325" s="150" t="str">
        <f>+VLOOKUP($L325,Data_Validation!$A:$D,4,0)</f>
        <v>M/O Interne</v>
      </c>
      <c r="W325" s="150" t="str">
        <f>+VLOOKUP($L325,Data_Validation!$A:$E,5,0)</f>
        <v>$</v>
      </c>
      <c r="X325" s="150" t="str">
        <f>+VLOOKUP($L325,Data_Validation!$A:$F,6,0)</f>
        <v>oui</v>
      </c>
    </row>
    <row r="326" spans="1:24" ht="15" customHeight="1">
      <c r="A326" s="141" t="s">
        <v>1321</v>
      </c>
      <c r="B326" s="141" t="s">
        <v>1322</v>
      </c>
      <c r="C326" s="142">
        <v>-62152.01</v>
      </c>
      <c r="D326" s="142">
        <v>-3285.1</v>
      </c>
      <c r="E326" s="142">
        <v>-65437.11</v>
      </c>
      <c r="F326" s="141" t="s">
        <v>1031</v>
      </c>
      <c r="G326" s="141" t="s">
        <v>1314</v>
      </c>
      <c r="H326" s="143"/>
      <c r="I326" s="151"/>
      <c r="J326" s="151"/>
      <c r="K326" s="151"/>
      <c r="L326" s="145" t="str">
        <f t="shared" si="257"/>
        <v>462M</v>
      </c>
      <c r="M326" s="146" t="str">
        <f t="shared" si="258"/>
        <v>VTES -SUBLET INTERNE CAMION</v>
      </c>
      <c r="N326" s="147">
        <f>+IF(OR($Q326=Parametres!$G$2,$Q326=Parametres!$G$3),I326,C326)</f>
        <v>-62152.01</v>
      </c>
      <c r="O326" s="147">
        <f>+IF(OR($Q326=Parametres!$G$2,$Q326=Parametres!$G$3),J326,D326)</f>
        <v>-3285.1</v>
      </c>
      <c r="P326" s="147">
        <f>+IF(OR($Q326=Parametres!$G$2,$Q326=Parametres!$G$3),K326,E326)</f>
        <v>-65437.11</v>
      </c>
      <c r="Q326" s="146" t="str">
        <f t="shared" ref="Q326:S326" si="328">+F326</f>
        <v>5-Ventes</v>
      </c>
      <c r="R326" s="145" t="str">
        <f t="shared" si="328"/>
        <v>462A</v>
      </c>
      <c r="S326" s="146">
        <f t="shared" si="328"/>
        <v>0</v>
      </c>
      <c r="T326" s="150" t="str">
        <f>+VLOOKUP($L326,Data_Validation!$A:$D,1,0)</f>
        <v>462M</v>
      </c>
      <c r="U326" s="150" t="str">
        <f>+VLOOKUP($L326,Data_Validation!$A:$D,3,0)</f>
        <v>Service</v>
      </c>
      <c r="V326" s="150" t="str">
        <f>+VLOOKUP($L326,Data_Validation!$A:$D,4,0)</f>
        <v>M/O Interne</v>
      </c>
      <c r="W326" s="150" t="str">
        <f>+VLOOKUP($L326,Data_Validation!$A:$E,5,0)</f>
        <v>$</v>
      </c>
      <c r="X326" s="150" t="str">
        <f>+VLOOKUP($L326,Data_Validation!$A:$F,6,0)</f>
        <v>oui</v>
      </c>
    </row>
    <row r="327" spans="1:24" ht="15.75" customHeight="1">
      <c r="A327" s="141" t="s">
        <v>1323</v>
      </c>
      <c r="B327" s="141" t="s">
        <v>1324</v>
      </c>
      <c r="C327" s="143">
        <v>-7091.45</v>
      </c>
      <c r="D327" s="143">
        <v>-1951.4</v>
      </c>
      <c r="E327" s="143">
        <v>-9042.85</v>
      </c>
      <c r="F327" s="141" t="s">
        <v>1031</v>
      </c>
      <c r="G327" s="141" t="s">
        <v>1314</v>
      </c>
      <c r="H327" s="143"/>
      <c r="I327" s="142"/>
      <c r="J327" s="142"/>
      <c r="K327" s="142"/>
      <c r="L327" s="145" t="str">
        <f t="shared" si="257"/>
        <v>462N</v>
      </c>
      <c r="M327" s="146" t="str">
        <f t="shared" si="258"/>
        <v>VTES -SUBLET INTERNE ESTHETIQUE</v>
      </c>
      <c r="N327" s="147">
        <f>+IF(OR($Q327=Parametres!$G$2,$Q327=Parametres!$G$3),I327,C327)</f>
        <v>-7091.45</v>
      </c>
      <c r="O327" s="147">
        <f>+IF(OR($Q327=Parametres!$G$2,$Q327=Parametres!$G$3),J327,D327)</f>
        <v>-1951.4</v>
      </c>
      <c r="P327" s="147">
        <f>+IF(OR($Q327=Parametres!$G$2,$Q327=Parametres!$G$3),K327,E327)</f>
        <v>-9042.85</v>
      </c>
      <c r="Q327" s="146" t="str">
        <f t="shared" ref="Q327:S327" si="329">+F327</f>
        <v>5-Ventes</v>
      </c>
      <c r="R327" s="145" t="str">
        <f t="shared" si="329"/>
        <v>462A</v>
      </c>
      <c r="S327" s="146">
        <f t="shared" si="329"/>
        <v>0</v>
      </c>
      <c r="T327" s="150" t="str">
        <f>+VLOOKUP($L327,Data_Validation!$A:$D,1,0)</f>
        <v>462N</v>
      </c>
      <c r="U327" s="150" t="str">
        <f>+VLOOKUP($L327,Data_Validation!$A:$D,3,0)</f>
        <v>Service</v>
      </c>
      <c r="V327" s="150" t="str">
        <f>+VLOOKUP($L327,Data_Validation!$A:$D,4,0)</f>
        <v>M/O Interne</v>
      </c>
      <c r="W327" s="150" t="str">
        <f>+VLOOKUP($L327,Data_Validation!$A:$E,5,0)</f>
        <v>$</v>
      </c>
      <c r="X327" s="150" t="str">
        <f>+VLOOKUP($L327,Data_Validation!$A:$F,6,0)</f>
        <v>oui</v>
      </c>
    </row>
    <row r="328" spans="1:24" ht="15" customHeight="1">
      <c r="A328" s="141" t="s">
        <v>1334</v>
      </c>
      <c r="B328" s="141" t="s">
        <v>1335</v>
      </c>
      <c r="C328" s="142">
        <v>-22009.81</v>
      </c>
      <c r="D328" s="142">
        <v>-2808.15</v>
      </c>
      <c r="E328" s="142">
        <v>-24817.96</v>
      </c>
      <c r="F328" s="141" t="s">
        <v>1031</v>
      </c>
      <c r="G328" s="141" t="s">
        <v>1335</v>
      </c>
      <c r="H328" s="143"/>
      <c r="I328" s="151"/>
      <c r="J328" s="151"/>
      <c r="K328" s="151"/>
      <c r="L328" s="145" t="str">
        <f t="shared" si="257"/>
        <v>463A</v>
      </c>
      <c r="M328" s="146" t="str">
        <f t="shared" si="258"/>
        <v>VTE - SOUS-TRAITANCE BMW AUTO</v>
      </c>
      <c r="N328" s="147">
        <f>+IF(OR($Q328=Parametres!$G$2,$Q328=Parametres!$G$3),I328,C328)</f>
        <v>-22009.81</v>
      </c>
      <c r="O328" s="147">
        <f>+IF(OR($Q328=Parametres!$G$2,$Q328=Parametres!$G$3),J328,D328)</f>
        <v>-2808.15</v>
      </c>
      <c r="P328" s="147">
        <f>+IF(OR($Q328=Parametres!$G$2,$Q328=Parametres!$G$3),K328,E328)</f>
        <v>-24817.96</v>
      </c>
      <c r="Q328" s="146" t="str">
        <f t="shared" ref="Q328:S328" si="330">+F328</f>
        <v>5-Ventes</v>
      </c>
      <c r="R328" s="145" t="str">
        <f t="shared" si="330"/>
        <v>463A</v>
      </c>
      <c r="S328" s="146">
        <f t="shared" si="330"/>
        <v>0</v>
      </c>
      <c r="T328" s="165" t="str">
        <f>+VLOOKUP($L328,Data_Validation!$A:$D,1,0)</f>
        <v>463A</v>
      </c>
      <c r="U328" s="150" t="str">
        <f>+VLOOKUP($L328,Data_Validation!$A:$D,3,0)</f>
        <v>service</v>
      </c>
      <c r="V328" s="150" t="str">
        <f>+VLOOKUP($L328,Data_Validation!$A:$D,4,0)</f>
        <v>Sous-traitement</v>
      </c>
      <c r="W328" s="150" t="str">
        <f>+VLOOKUP($L328,Data_Validation!$A:$E,5,0)</f>
        <v>$</v>
      </c>
      <c r="X328" s="150" t="str">
        <f>+VLOOKUP($L328,Data_Validation!$A:$F,6,0)</f>
        <v>Oui</v>
      </c>
    </row>
    <row r="329" spans="1:24" ht="15" customHeight="1">
      <c r="A329" s="141" t="s">
        <v>1336</v>
      </c>
      <c r="B329" s="141" t="s">
        <v>1337</v>
      </c>
      <c r="C329" s="142">
        <v>-20331.810000000001</v>
      </c>
      <c r="D329" s="142">
        <v>-348.35</v>
      </c>
      <c r="E329" s="142">
        <v>-20680.16</v>
      </c>
      <c r="F329" s="141" t="s">
        <v>1031</v>
      </c>
      <c r="G329" s="141" t="s">
        <v>1335</v>
      </c>
      <c r="H329" s="143"/>
      <c r="I329" s="151"/>
      <c r="J329" s="151"/>
      <c r="K329" s="151"/>
      <c r="L329" s="145" t="str">
        <f t="shared" si="257"/>
        <v>463B</v>
      </c>
      <c r="M329" s="146" t="str">
        <f t="shared" si="258"/>
        <v>VTE - SOUS-TRAITANCE BMW CAMION</v>
      </c>
      <c r="N329" s="147">
        <f>+IF(OR($Q329=Parametres!$G$2,$Q329=Parametres!$G$3),I329,C329)</f>
        <v>-20331.810000000001</v>
      </c>
      <c r="O329" s="147">
        <f>+IF(OR($Q329=Parametres!$G$2,$Q329=Parametres!$G$3),J329,D329)</f>
        <v>-348.35</v>
      </c>
      <c r="P329" s="147">
        <f>+IF(OR($Q329=Parametres!$G$2,$Q329=Parametres!$G$3),K329,E329)</f>
        <v>-20680.16</v>
      </c>
      <c r="Q329" s="146" t="str">
        <f t="shared" ref="Q329:S329" si="331">+F329</f>
        <v>5-Ventes</v>
      </c>
      <c r="R329" s="145" t="str">
        <f t="shared" si="331"/>
        <v>463A</v>
      </c>
      <c r="S329" s="146">
        <f t="shared" si="331"/>
        <v>0</v>
      </c>
      <c r="T329" s="149" t="str">
        <f>+VLOOKUP($L329,Data_Validation!$A:$D,1,0)</f>
        <v>463B</v>
      </c>
      <c r="U329" s="150" t="str">
        <f>+VLOOKUP($L329,Data_Validation!$A:$D,3,0)</f>
        <v>service</v>
      </c>
      <c r="V329" s="150" t="str">
        <f>+VLOOKUP($L329,Data_Validation!$A:$D,4,0)</f>
        <v>Sous-traitement</v>
      </c>
      <c r="W329" s="150" t="str">
        <f>+VLOOKUP($L329,Data_Validation!$A:$E,5,0)</f>
        <v>$</v>
      </c>
      <c r="X329" s="150" t="str">
        <f>+VLOOKUP($L329,Data_Validation!$A:$F,6,0)</f>
        <v>Oui</v>
      </c>
    </row>
    <row r="330" spans="1:24" ht="15" customHeight="1">
      <c r="A330" s="141" t="s">
        <v>1338</v>
      </c>
      <c r="B330" s="141" t="s">
        <v>1339</v>
      </c>
      <c r="C330" s="143">
        <v>-7942.02</v>
      </c>
      <c r="D330" s="143">
        <v>-5040</v>
      </c>
      <c r="E330" s="143">
        <v>-12982.02</v>
      </c>
      <c r="F330" s="141" t="s">
        <v>1031</v>
      </c>
      <c r="G330" s="141" t="s">
        <v>1335</v>
      </c>
      <c r="H330" s="143"/>
      <c r="I330" s="142"/>
      <c r="J330" s="142"/>
      <c r="K330" s="142"/>
      <c r="L330" s="145" t="str">
        <f t="shared" si="257"/>
        <v>463D</v>
      </c>
      <c r="M330" s="146" t="str">
        <f t="shared" si="258"/>
        <v>VTE - SOUS-TRAITANCE BMW I</v>
      </c>
      <c r="N330" s="147">
        <f>+IF(OR($Q330=Parametres!$G$2,$Q330=Parametres!$G$3),I330,C330)</f>
        <v>-7942.02</v>
      </c>
      <c r="O330" s="147">
        <f>+IF(OR($Q330=Parametres!$G$2,$Q330=Parametres!$G$3),J330,D330)</f>
        <v>-5040</v>
      </c>
      <c r="P330" s="147">
        <f>+IF(OR($Q330=Parametres!$G$2,$Q330=Parametres!$G$3),K330,E330)</f>
        <v>-12982.02</v>
      </c>
      <c r="Q330" s="146" t="str">
        <f t="shared" ref="Q330:S330" si="332">+F330</f>
        <v>5-Ventes</v>
      </c>
      <c r="R330" s="145" t="str">
        <f t="shared" si="332"/>
        <v>463A</v>
      </c>
      <c r="S330" s="146">
        <f t="shared" si="332"/>
        <v>0</v>
      </c>
      <c r="T330" s="150" t="str">
        <f>+VLOOKUP($L330,Data_Validation!$A:$D,1,0)</f>
        <v>463D</v>
      </c>
      <c r="U330" s="150" t="str">
        <f>+VLOOKUP($L330,Data_Validation!$A:$D,3,0)</f>
        <v>service</v>
      </c>
      <c r="V330" s="150" t="str">
        <f>+VLOOKUP($L330,Data_Validation!$A:$D,4,0)</f>
        <v>Sous-traitement</v>
      </c>
      <c r="W330" s="150" t="str">
        <f>+VLOOKUP($L330,Data_Validation!$A:$E,5,0)</f>
        <v>$</v>
      </c>
      <c r="X330" s="150" t="str">
        <f>+VLOOKUP($L330,Data_Validation!$A:$F,6,0)</f>
        <v>Oui</v>
      </c>
    </row>
    <row r="331" spans="1:24" ht="15" customHeight="1">
      <c r="A331" s="141" t="s">
        <v>1340</v>
      </c>
      <c r="B331" s="141" t="s">
        <v>1341</v>
      </c>
      <c r="C331" s="142">
        <v>-249202.97</v>
      </c>
      <c r="D331" s="142">
        <v>-18641.72</v>
      </c>
      <c r="E331" s="142">
        <v>-267844.69</v>
      </c>
      <c r="F331" s="141" t="s">
        <v>1031</v>
      </c>
      <c r="G331" s="141" t="s">
        <v>1341</v>
      </c>
      <c r="H331" s="143"/>
      <c r="I331" s="151"/>
      <c r="J331" s="151"/>
      <c r="K331" s="151"/>
      <c r="L331" s="145" t="str">
        <f t="shared" si="257"/>
        <v>470A</v>
      </c>
      <c r="M331" s="146" t="str">
        <f t="shared" si="258"/>
        <v>VTE - PIECES BT CLIENT BMW AUTO</v>
      </c>
      <c r="N331" s="147">
        <f>+IF(OR($Q331=Parametres!$G$2,$Q331=Parametres!$G$3),I331,C331)</f>
        <v>-249202.97</v>
      </c>
      <c r="O331" s="147">
        <f>+IF(OR($Q331=Parametres!$G$2,$Q331=Parametres!$G$3),J331,D331)</f>
        <v>-18641.72</v>
      </c>
      <c r="P331" s="147">
        <f>+IF(OR($Q331=Parametres!$G$2,$Q331=Parametres!$G$3),K331,E331)</f>
        <v>-267844.69</v>
      </c>
      <c r="Q331" s="146" t="str">
        <f t="shared" ref="Q331:S331" si="333">+F331</f>
        <v>5-Ventes</v>
      </c>
      <c r="R331" s="145" t="str">
        <f t="shared" si="333"/>
        <v>470A</v>
      </c>
      <c r="S331" s="146">
        <f t="shared" si="333"/>
        <v>0</v>
      </c>
      <c r="T331" s="149" t="str">
        <f>+VLOOKUP($L331,Data_Validation!$A:$D,1,0)</f>
        <v>470A</v>
      </c>
      <c r="U331" s="150" t="str">
        <f>+VLOOKUP($L331,Data_Validation!$A:$D,3,0)</f>
        <v>Pièces</v>
      </c>
      <c r="V331" s="150" t="str">
        <f>+VLOOKUP($L331,Data_Validation!$A:$D,4,0)</f>
        <v>Pièces Ro Clients</v>
      </c>
      <c r="W331" s="150" t="str">
        <f>+VLOOKUP($L331,Data_Validation!$A:$E,5,0)</f>
        <v>$</v>
      </c>
      <c r="X331" s="150" t="str">
        <f>+VLOOKUP($L331,Data_Validation!$A:$F,6,0)</f>
        <v>Oui</v>
      </c>
    </row>
    <row r="332" spans="1:24" ht="15" customHeight="1">
      <c r="A332" s="141" t="s">
        <v>1342</v>
      </c>
      <c r="B332" s="141" t="s">
        <v>1343</v>
      </c>
      <c r="C332" s="151">
        <v>-327120.71999999997</v>
      </c>
      <c r="D332" s="151">
        <v>-22122.86</v>
      </c>
      <c r="E332" s="151">
        <v>-349243.58</v>
      </c>
      <c r="F332" s="141" t="s">
        <v>1031</v>
      </c>
      <c r="G332" s="141" t="s">
        <v>1341</v>
      </c>
      <c r="H332" s="143"/>
      <c r="I332" s="151"/>
      <c r="J332" s="151"/>
      <c r="K332" s="151"/>
      <c r="L332" s="145" t="str">
        <f t="shared" si="257"/>
        <v>470B</v>
      </c>
      <c r="M332" s="146" t="str">
        <f t="shared" si="258"/>
        <v>VTE - PIECES BT CLIENT BMW CAMION</v>
      </c>
      <c r="N332" s="147">
        <f>+IF(OR($Q332=Parametres!$G$2,$Q332=Parametres!$G$3),I332,C332)</f>
        <v>-327120.71999999997</v>
      </c>
      <c r="O332" s="147">
        <f>+IF(OR($Q332=Parametres!$G$2,$Q332=Parametres!$G$3),J332,D332)</f>
        <v>-22122.86</v>
      </c>
      <c r="P332" s="147">
        <f>+IF(OR($Q332=Parametres!$G$2,$Q332=Parametres!$G$3),K332,E332)</f>
        <v>-349243.58</v>
      </c>
      <c r="Q332" s="146" t="str">
        <f t="shared" ref="Q332:S332" si="334">+F332</f>
        <v>5-Ventes</v>
      </c>
      <c r="R332" s="145" t="str">
        <f t="shared" si="334"/>
        <v>470A</v>
      </c>
      <c r="S332" s="146">
        <f t="shared" si="334"/>
        <v>0</v>
      </c>
      <c r="T332" s="165" t="str">
        <f>+VLOOKUP($L332,Data_Validation!$A:$D,1,0)</f>
        <v>470B</v>
      </c>
      <c r="U332" s="150" t="str">
        <f>+VLOOKUP($L332,Data_Validation!$A:$D,3,0)</f>
        <v>Pièces</v>
      </c>
      <c r="V332" s="150" t="str">
        <f>+VLOOKUP($L332,Data_Validation!$A:$D,4,0)</f>
        <v>Pièces Ro Clients</v>
      </c>
      <c r="W332" s="150" t="str">
        <f>+VLOOKUP($L332,Data_Validation!$A:$E,5,0)</f>
        <v>$</v>
      </c>
      <c r="X332" s="150" t="str">
        <f>+VLOOKUP($L332,Data_Validation!$A:$F,6,0)</f>
        <v>Oui</v>
      </c>
    </row>
    <row r="333" spans="1:24" ht="15.75" customHeight="1">
      <c r="A333" s="141" t="s">
        <v>1345</v>
      </c>
      <c r="B333" s="141" t="s">
        <v>1346</v>
      </c>
      <c r="C333" s="142">
        <v>-13650.47</v>
      </c>
      <c r="D333" s="142">
        <v>-1322.63</v>
      </c>
      <c r="E333" s="142">
        <v>-14973.1</v>
      </c>
      <c r="F333" s="141" t="s">
        <v>1031</v>
      </c>
      <c r="G333" s="141" t="s">
        <v>1341</v>
      </c>
      <c r="H333" s="143"/>
      <c r="I333" s="151"/>
      <c r="J333" s="151"/>
      <c r="K333" s="151"/>
      <c r="L333" s="145" t="str">
        <f t="shared" si="257"/>
        <v>470D</v>
      </c>
      <c r="M333" s="146" t="str">
        <f t="shared" si="258"/>
        <v>VTE - PIECES BT CLIENT BMW I</v>
      </c>
      <c r="N333" s="147">
        <f>+IF(OR($Q333=Parametres!$G$2,$Q333=Parametres!$G$3),I333,C333)</f>
        <v>-13650.47</v>
      </c>
      <c r="O333" s="147">
        <f>+IF(OR($Q333=Parametres!$G$2,$Q333=Parametres!$G$3),J333,D333)</f>
        <v>-1322.63</v>
      </c>
      <c r="P333" s="147">
        <f>+IF(OR($Q333=Parametres!$G$2,$Q333=Parametres!$G$3),K333,E333)</f>
        <v>-14973.1</v>
      </c>
      <c r="Q333" s="146" t="str">
        <f t="shared" ref="Q333:S333" si="335">+F333</f>
        <v>5-Ventes</v>
      </c>
      <c r="R333" s="145" t="str">
        <f t="shared" si="335"/>
        <v>470A</v>
      </c>
      <c r="S333" s="146">
        <f t="shared" si="335"/>
        <v>0</v>
      </c>
      <c r="T333" s="149" t="str">
        <f>+VLOOKUP($L333,Data_Validation!$A:$D,1,0)</f>
        <v>470D</v>
      </c>
      <c r="U333" s="150" t="str">
        <f>+VLOOKUP($L333,Data_Validation!$A:$D,3,0)</f>
        <v>Pièces</v>
      </c>
      <c r="V333" s="150" t="str">
        <f>+VLOOKUP($L333,Data_Validation!$A:$D,4,0)</f>
        <v>Pièces Ro Clients</v>
      </c>
      <c r="W333" s="150" t="str">
        <f>+VLOOKUP($L333,Data_Validation!$A:$E,5,0)</f>
        <v>$</v>
      </c>
      <c r="X333" s="150" t="str">
        <f>+VLOOKUP($L333,Data_Validation!$A:$F,6,0)</f>
        <v>Oui</v>
      </c>
    </row>
    <row r="334" spans="1:24" ht="15.75" customHeight="1">
      <c r="A334" s="141" t="s">
        <v>1526</v>
      </c>
      <c r="B334" s="141" t="s">
        <v>1527</v>
      </c>
      <c r="C334" s="151">
        <v>-2119.6</v>
      </c>
      <c r="D334" s="151">
        <v>0</v>
      </c>
      <c r="E334" s="151">
        <v>-2119.6</v>
      </c>
      <c r="F334" s="141" t="s">
        <v>1031</v>
      </c>
      <c r="G334" s="141" t="s">
        <v>1527</v>
      </c>
      <c r="H334" s="143"/>
      <c r="I334" s="151"/>
      <c r="J334" s="151"/>
      <c r="K334" s="151"/>
      <c r="L334" s="145" t="str">
        <f t="shared" si="257"/>
        <v>471A</v>
      </c>
      <c r="M334" s="146" t="str">
        <f t="shared" si="258"/>
        <v>VTE - PIECES BT CARROSS. BMW AUTO</v>
      </c>
      <c r="N334" s="147">
        <f>+IF(OR($Q334=Parametres!$G$2,$Q334=Parametres!$G$3),I334,C334)</f>
        <v>-2119.6</v>
      </c>
      <c r="O334" s="147">
        <f>+IF(OR($Q334=Parametres!$G$2,$Q334=Parametres!$G$3),J334,D334)</f>
        <v>0</v>
      </c>
      <c r="P334" s="147">
        <f>+IF(OR($Q334=Parametres!$G$2,$Q334=Parametres!$G$3),K334,E334)</f>
        <v>-2119.6</v>
      </c>
      <c r="Q334" s="146" t="str">
        <f t="shared" ref="Q334:S334" si="336">+F334</f>
        <v>5-Ventes</v>
      </c>
      <c r="R334" s="145" t="str">
        <f t="shared" si="336"/>
        <v>471A</v>
      </c>
      <c r="S334" s="146">
        <f t="shared" si="336"/>
        <v>0</v>
      </c>
      <c r="T334" s="165" t="str">
        <f>+VLOOKUP($L334,Data_Validation!$A:$D,1,0)</f>
        <v>471A</v>
      </c>
      <c r="U334" s="150" t="str">
        <f>+VLOOKUP($L334,Data_Validation!$A:$D,3,0)</f>
        <v>Pièces</v>
      </c>
      <c r="V334" s="150" t="str">
        <f>+VLOOKUP($L334,Data_Validation!$A:$D,4,0)</f>
        <v>Pièces Ro Carrosserie</v>
      </c>
      <c r="W334" s="150" t="str">
        <f>+VLOOKUP($L334,Data_Validation!$A:$E,5,0)</f>
        <v>$</v>
      </c>
      <c r="X334" s="150" t="str">
        <f>+VLOOKUP($L334,Data_Validation!$A:$F,6,0)</f>
        <v>Oui</v>
      </c>
    </row>
    <row r="335" spans="1:24" ht="15" customHeight="1">
      <c r="A335" s="141" t="s">
        <v>1531</v>
      </c>
      <c r="B335" s="141" t="s">
        <v>1532</v>
      </c>
      <c r="C335" s="151">
        <v>-78.08</v>
      </c>
      <c r="D335" s="151">
        <v>0</v>
      </c>
      <c r="E335" s="151">
        <v>-78.08</v>
      </c>
      <c r="F335" s="141" t="s">
        <v>1031</v>
      </c>
      <c r="G335" s="141" t="s">
        <v>1527</v>
      </c>
      <c r="H335" s="143"/>
      <c r="I335" s="151"/>
      <c r="J335" s="151"/>
      <c r="K335" s="151"/>
      <c r="L335" s="145" t="str">
        <f t="shared" si="257"/>
        <v>471B</v>
      </c>
      <c r="M335" s="146" t="str">
        <f t="shared" si="258"/>
        <v>VTE - PIECES BT CARROSS. BMW CAMION</v>
      </c>
      <c r="N335" s="147">
        <f>+IF(OR($Q335=Parametres!$G$2,$Q335=Parametres!$G$3),I335,C335)</f>
        <v>-78.08</v>
      </c>
      <c r="O335" s="147">
        <f>+IF(OR($Q335=Parametres!$G$2,$Q335=Parametres!$G$3),J335,D335)</f>
        <v>0</v>
      </c>
      <c r="P335" s="147">
        <f>+IF(OR($Q335=Parametres!$G$2,$Q335=Parametres!$G$3),K335,E335)</f>
        <v>-78.08</v>
      </c>
      <c r="Q335" s="146" t="str">
        <f t="shared" ref="Q335:S335" si="337">+F335</f>
        <v>5-Ventes</v>
      </c>
      <c r="R335" s="145" t="str">
        <f t="shared" si="337"/>
        <v>471A</v>
      </c>
      <c r="S335" s="146">
        <f t="shared" si="337"/>
        <v>0</v>
      </c>
      <c r="T335" s="150" t="str">
        <f>+VLOOKUP($L335,Data_Validation!$A:$D,1,0)</f>
        <v>471B</v>
      </c>
      <c r="U335" s="150" t="str">
        <f>+VLOOKUP($L335,Data_Validation!$A:$D,3,0)</f>
        <v>Pièces</v>
      </c>
      <c r="V335" s="150" t="str">
        <f>+VLOOKUP($L335,Data_Validation!$A:$D,4,0)</f>
        <v>Pièces Ro Carrosserie</v>
      </c>
      <c r="W335" s="150" t="str">
        <f>+VLOOKUP($L335,Data_Validation!$A:$E,5,0)</f>
        <v>$</v>
      </c>
      <c r="X335" s="150" t="str">
        <f>+VLOOKUP($L335,Data_Validation!$A:$F,6,0)</f>
        <v>Oui</v>
      </c>
    </row>
    <row r="336" spans="1:24" ht="15" customHeight="1">
      <c r="A336" s="141" t="s">
        <v>1348</v>
      </c>
      <c r="B336" s="141" t="s">
        <v>1349</v>
      </c>
      <c r="C336" s="142">
        <v>-202221.06</v>
      </c>
      <c r="D336" s="142">
        <v>-28539.919999999998</v>
      </c>
      <c r="E336" s="142">
        <v>-230760.98</v>
      </c>
      <c r="F336" s="141" t="s">
        <v>1031</v>
      </c>
      <c r="G336" s="141" t="s">
        <v>1349</v>
      </c>
      <c r="H336" s="143"/>
      <c r="I336" s="151"/>
      <c r="J336" s="151"/>
      <c r="K336" s="151"/>
      <c r="L336" s="145" t="str">
        <f t="shared" si="257"/>
        <v>472A</v>
      </c>
      <c r="M336" s="146" t="str">
        <f t="shared" si="258"/>
        <v>VTE - PIECES GARANTIE BMW AUTO</v>
      </c>
      <c r="N336" s="147">
        <f>+IF(OR($Q336=Parametres!$G$2,$Q336=Parametres!$G$3),I336,C336)</f>
        <v>-202221.06</v>
      </c>
      <c r="O336" s="147">
        <f>+IF(OR($Q336=Parametres!$G$2,$Q336=Parametres!$G$3),J336,D336)</f>
        <v>-28539.919999999998</v>
      </c>
      <c r="P336" s="147">
        <f>+IF(OR($Q336=Parametres!$G$2,$Q336=Parametres!$G$3),K336,E336)</f>
        <v>-230760.98</v>
      </c>
      <c r="Q336" s="146" t="str">
        <f t="shared" ref="Q336:S336" si="338">+F336</f>
        <v>5-Ventes</v>
      </c>
      <c r="R336" s="145" t="str">
        <f t="shared" si="338"/>
        <v>472A</v>
      </c>
      <c r="S336" s="146">
        <f t="shared" si="338"/>
        <v>0</v>
      </c>
      <c r="T336" s="165" t="str">
        <f>+VLOOKUP($L336,Data_Validation!$A:$D,1,0)</f>
        <v>472A</v>
      </c>
      <c r="U336" s="150" t="str">
        <f>+VLOOKUP($L336,Data_Validation!$A:$D,3,0)</f>
        <v>pièces</v>
      </c>
      <c r="V336" s="150" t="str">
        <f>+VLOOKUP($L336,Data_Validation!$A:$D,4,0)</f>
        <v>P/A Garantie</v>
      </c>
      <c r="W336" s="150" t="str">
        <f>+VLOOKUP($L336,Data_Validation!$A:$E,5,0)</f>
        <v>$</v>
      </c>
      <c r="X336" s="150" t="str">
        <f>+VLOOKUP($L336,Data_Validation!$A:$F,6,0)</f>
        <v>Oui</v>
      </c>
    </row>
    <row r="337" spans="1:24" ht="15" customHeight="1">
      <c r="A337" s="141" t="s">
        <v>1359</v>
      </c>
      <c r="B337" s="141" t="s">
        <v>1360</v>
      </c>
      <c r="C337" s="151">
        <v>-270654.73</v>
      </c>
      <c r="D337" s="151">
        <v>-32836.080000000002</v>
      </c>
      <c r="E337" s="151">
        <v>-303490.81</v>
      </c>
      <c r="F337" s="141" t="s">
        <v>1031</v>
      </c>
      <c r="G337" s="141" t="s">
        <v>1349</v>
      </c>
      <c r="H337" s="143"/>
      <c r="I337" s="151"/>
      <c r="J337" s="151"/>
      <c r="K337" s="151"/>
      <c r="L337" s="145" t="str">
        <f t="shared" si="257"/>
        <v>472B</v>
      </c>
      <c r="M337" s="146" t="str">
        <f t="shared" si="258"/>
        <v>VTE - PIECES GARANTIE BMW CAMION</v>
      </c>
      <c r="N337" s="147">
        <f>+IF(OR($Q337=Parametres!$G$2,$Q337=Parametres!$G$3),I337,C337)</f>
        <v>-270654.73</v>
      </c>
      <c r="O337" s="147">
        <f>+IF(OR($Q337=Parametres!$G$2,$Q337=Parametres!$G$3),J337,D337)</f>
        <v>-32836.080000000002</v>
      </c>
      <c r="P337" s="147">
        <f>+IF(OR($Q337=Parametres!$G$2,$Q337=Parametres!$G$3),K337,E337)</f>
        <v>-303490.81</v>
      </c>
      <c r="Q337" s="146" t="str">
        <f t="shared" ref="Q337:S337" si="339">+F337</f>
        <v>5-Ventes</v>
      </c>
      <c r="R337" s="145" t="str">
        <f t="shared" si="339"/>
        <v>472A</v>
      </c>
      <c r="S337" s="146">
        <f t="shared" si="339"/>
        <v>0</v>
      </c>
      <c r="T337" s="149" t="str">
        <f>+VLOOKUP($L337,Data_Validation!$A:$D,1,0)</f>
        <v>472B</v>
      </c>
      <c r="U337" s="150" t="str">
        <f>+VLOOKUP($L337,Data_Validation!$A:$D,3,0)</f>
        <v>pièces</v>
      </c>
      <c r="V337" s="150" t="str">
        <f>+VLOOKUP($L337,Data_Validation!$A:$D,4,0)</f>
        <v>P/A Garantie</v>
      </c>
      <c r="W337" s="150" t="str">
        <f>+VLOOKUP($L337,Data_Validation!$A:$E,5,0)</f>
        <v>$</v>
      </c>
      <c r="X337" s="150" t="str">
        <f>+VLOOKUP($L337,Data_Validation!$A:$F,6,0)</f>
        <v>Oui</v>
      </c>
    </row>
    <row r="338" spans="1:24" ht="15.75" customHeight="1">
      <c r="A338" s="141" t="s">
        <v>1362</v>
      </c>
      <c r="B338" s="141" t="s">
        <v>1363</v>
      </c>
      <c r="C338" s="142">
        <v>-22772.05</v>
      </c>
      <c r="D338" s="142">
        <v>-1361.66</v>
      </c>
      <c r="E338" s="142">
        <v>-24133.71</v>
      </c>
      <c r="F338" s="141" t="s">
        <v>1031</v>
      </c>
      <c r="G338" s="141" t="s">
        <v>1363</v>
      </c>
      <c r="H338" s="143"/>
      <c r="I338" s="151"/>
      <c r="J338" s="151"/>
      <c r="K338" s="151"/>
      <c r="L338" s="145" t="str">
        <f t="shared" si="257"/>
        <v>472D</v>
      </c>
      <c r="M338" s="146" t="str">
        <f t="shared" si="258"/>
        <v>VTE - PIECES ENTRETIEN BMW AUTO</v>
      </c>
      <c r="N338" s="147">
        <f>+IF(OR($Q338=Parametres!$G$2,$Q338=Parametres!$G$3),I338,C338)</f>
        <v>-22772.05</v>
      </c>
      <c r="O338" s="147">
        <f>+IF(OR($Q338=Parametres!$G$2,$Q338=Parametres!$G$3),J338,D338)</f>
        <v>-1361.66</v>
      </c>
      <c r="P338" s="147">
        <f>+IF(OR($Q338=Parametres!$G$2,$Q338=Parametres!$G$3),K338,E338)</f>
        <v>-24133.71</v>
      </c>
      <c r="Q338" s="146" t="str">
        <f t="shared" ref="Q338:S338" si="340">+F338</f>
        <v>5-Ventes</v>
      </c>
      <c r="R338" s="145" t="str">
        <f t="shared" si="340"/>
        <v>472D</v>
      </c>
      <c r="S338" s="146">
        <f t="shared" si="340"/>
        <v>0</v>
      </c>
      <c r="T338" s="149" t="str">
        <f>+VLOOKUP($L338,Data_Validation!$A:$D,1,0)</f>
        <v>472D</v>
      </c>
      <c r="U338" s="150" t="str">
        <f>+VLOOKUP($L338,Data_Validation!$A:$D,3,0)</f>
        <v>pièces</v>
      </c>
      <c r="V338" s="150" t="str">
        <f>+VLOOKUP($L338,Data_Validation!$A:$D,4,0)</f>
        <v>P/A Garantie</v>
      </c>
      <c r="W338" s="150" t="str">
        <f>+VLOOKUP($L338,Data_Validation!$A:$E,5,0)</f>
        <v>$</v>
      </c>
      <c r="X338" s="150" t="str">
        <f>+VLOOKUP($L338,Data_Validation!$A:$F,6,0)</f>
        <v>Oui</v>
      </c>
    </row>
    <row r="339" spans="1:24" ht="15" customHeight="1">
      <c r="A339" s="141" t="s">
        <v>1364</v>
      </c>
      <c r="B339" s="141" t="s">
        <v>1365</v>
      </c>
      <c r="C339" s="142">
        <v>-43446.39</v>
      </c>
      <c r="D339" s="142">
        <v>-5258.07</v>
      </c>
      <c r="E339" s="142">
        <v>-48704.46</v>
      </c>
      <c r="F339" s="141" t="s">
        <v>1031</v>
      </c>
      <c r="G339" s="141" t="s">
        <v>1363</v>
      </c>
      <c r="H339" s="143"/>
      <c r="I339" s="151"/>
      <c r="J339" s="151"/>
      <c r="K339" s="151"/>
      <c r="L339" s="145" t="str">
        <f t="shared" si="257"/>
        <v>472E</v>
      </c>
      <c r="M339" s="146" t="str">
        <f t="shared" si="258"/>
        <v>VTE - PIECES ENTRETIEN BMW CAMION</v>
      </c>
      <c r="N339" s="147">
        <f>+IF(OR($Q339=Parametres!$G$2,$Q339=Parametres!$G$3),I339,C339)</f>
        <v>-43446.39</v>
      </c>
      <c r="O339" s="147">
        <f>+IF(OR($Q339=Parametres!$G$2,$Q339=Parametres!$G$3),J339,D339)</f>
        <v>-5258.07</v>
      </c>
      <c r="P339" s="147">
        <f>+IF(OR($Q339=Parametres!$G$2,$Q339=Parametres!$G$3),K339,E339)</f>
        <v>-48704.46</v>
      </c>
      <c r="Q339" s="146" t="str">
        <f t="shared" ref="Q339:S339" si="341">+F339</f>
        <v>5-Ventes</v>
      </c>
      <c r="R339" s="145" t="str">
        <f t="shared" si="341"/>
        <v>472D</v>
      </c>
      <c r="S339" s="146">
        <f t="shared" si="341"/>
        <v>0</v>
      </c>
      <c r="T339" s="165" t="str">
        <f>+VLOOKUP($L339,Data_Validation!$A:$D,1,0)</f>
        <v>472E</v>
      </c>
      <c r="U339" s="150" t="str">
        <f>+VLOOKUP($L339,Data_Validation!$A:$D,3,0)</f>
        <v>pièces</v>
      </c>
      <c r="V339" s="150" t="str">
        <f>+VLOOKUP($L339,Data_Validation!$A:$D,4,0)</f>
        <v>P/A Garantie</v>
      </c>
      <c r="W339" s="150" t="str">
        <f>+VLOOKUP($L339,Data_Validation!$A:$E,5,0)</f>
        <v>$</v>
      </c>
      <c r="X339" s="150" t="str">
        <f>+VLOOKUP($L339,Data_Validation!$A:$F,6,0)</f>
        <v>Oui</v>
      </c>
    </row>
    <row r="340" spans="1:24" ht="15" customHeight="1">
      <c r="A340" s="141" t="s">
        <v>1370</v>
      </c>
      <c r="B340" s="141" t="s">
        <v>1371</v>
      </c>
      <c r="C340" s="151">
        <v>-32733.95</v>
      </c>
      <c r="D340" s="151">
        <v>-4084.61</v>
      </c>
      <c r="E340" s="151">
        <v>-36818.559999999998</v>
      </c>
      <c r="F340" s="141" t="s">
        <v>1031</v>
      </c>
      <c r="G340" s="141" t="s">
        <v>1349</v>
      </c>
      <c r="H340" s="143"/>
      <c r="I340" s="151"/>
      <c r="J340" s="151"/>
      <c r="K340" s="151"/>
      <c r="L340" s="145" t="str">
        <f t="shared" si="257"/>
        <v>472H</v>
      </c>
      <c r="M340" s="146" t="str">
        <f t="shared" si="258"/>
        <v>VTE - PIECES GARANTIE BMW I</v>
      </c>
      <c r="N340" s="147">
        <f>+IF(OR($Q340=Parametres!$G$2,$Q340=Parametres!$G$3),I340,C340)</f>
        <v>-32733.95</v>
      </c>
      <c r="O340" s="147">
        <f>+IF(OR($Q340=Parametres!$G$2,$Q340=Parametres!$G$3),J340,D340)</f>
        <v>-4084.61</v>
      </c>
      <c r="P340" s="147">
        <f>+IF(OR($Q340=Parametres!$G$2,$Q340=Parametres!$G$3),K340,E340)</f>
        <v>-36818.559999999998</v>
      </c>
      <c r="Q340" s="146" t="str">
        <f t="shared" ref="Q340:S340" si="342">+F340</f>
        <v>5-Ventes</v>
      </c>
      <c r="R340" s="145" t="str">
        <f t="shared" si="342"/>
        <v>472A</v>
      </c>
      <c r="S340" s="146">
        <f t="shared" si="342"/>
        <v>0</v>
      </c>
      <c r="T340" s="150" t="str">
        <f>+VLOOKUP($L340,Data_Validation!$A:$D,1,0)</f>
        <v>472H</v>
      </c>
      <c r="U340" s="150" t="str">
        <f>+VLOOKUP($L340,Data_Validation!$A:$D,3,0)</f>
        <v>pièces</v>
      </c>
      <c r="V340" s="150" t="str">
        <f>+VLOOKUP($L340,Data_Validation!$A:$D,4,0)</f>
        <v>P/A Garantie</v>
      </c>
      <c r="W340" s="150" t="str">
        <f>+VLOOKUP($L340,Data_Validation!$A:$E,5,0)</f>
        <v>$</v>
      </c>
      <c r="X340" s="150" t="str">
        <f>+VLOOKUP($L340,Data_Validation!$A:$F,6,0)</f>
        <v>Oui</v>
      </c>
    </row>
    <row r="341" spans="1:24" ht="15" customHeight="1">
      <c r="A341" s="141" t="s">
        <v>1374</v>
      </c>
      <c r="B341" s="141" t="s">
        <v>1375</v>
      </c>
      <c r="C341" s="151">
        <v>-82352.149999999994</v>
      </c>
      <c r="D341" s="151">
        <v>-12137.13</v>
      </c>
      <c r="E341" s="151">
        <v>-94489.279999999999</v>
      </c>
      <c r="F341" s="141" t="s">
        <v>1031</v>
      </c>
      <c r="G341" s="141" t="s">
        <v>1375</v>
      </c>
      <c r="H341" s="143"/>
      <c r="I341" s="151"/>
      <c r="J341" s="151"/>
      <c r="K341" s="151"/>
      <c r="L341" s="145" t="str">
        <f t="shared" si="257"/>
        <v>473A</v>
      </c>
      <c r="M341" s="146" t="str">
        <f t="shared" si="258"/>
        <v>VTE - PIECES INTERNE BMW AUTO</v>
      </c>
      <c r="N341" s="147">
        <f>+IF(OR($Q341=Parametres!$G$2,$Q341=Parametres!$G$3),I341,C341)</f>
        <v>-82352.149999999994</v>
      </c>
      <c r="O341" s="147">
        <f>+IF(OR($Q341=Parametres!$G$2,$Q341=Parametres!$G$3),J341,D341)</f>
        <v>-12137.13</v>
      </c>
      <c r="P341" s="147">
        <f>+IF(OR($Q341=Parametres!$G$2,$Q341=Parametres!$G$3),K341,E341)</f>
        <v>-94489.279999999999</v>
      </c>
      <c r="Q341" s="146" t="str">
        <f t="shared" ref="Q341:S341" si="343">+F341</f>
        <v>5-Ventes</v>
      </c>
      <c r="R341" s="145" t="str">
        <f t="shared" si="343"/>
        <v>473A</v>
      </c>
      <c r="S341" s="146">
        <f t="shared" si="343"/>
        <v>0</v>
      </c>
      <c r="T341" s="165" t="str">
        <f>+VLOOKUP($L341,Data_Validation!$A:$D,1,0)</f>
        <v>473A</v>
      </c>
      <c r="U341" s="150" t="str">
        <f>+VLOOKUP($L341,Data_Validation!$A:$D,3,0)</f>
        <v>pièces</v>
      </c>
      <c r="V341" s="150" t="str">
        <f>+VLOOKUP($L341,Data_Validation!$A:$D,4,0)</f>
        <v>Ventes Internes</v>
      </c>
      <c r="W341" s="150" t="str">
        <f>+VLOOKUP($L341,Data_Validation!$A:$E,5,0)</f>
        <v>$</v>
      </c>
      <c r="X341" s="150" t="str">
        <f>+VLOOKUP($L341,Data_Validation!$A:$F,6,0)</f>
        <v>Oui</v>
      </c>
    </row>
    <row r="342" spans="1:24" ht="15" customHeight="1">
      <c r="A342" s="141" t="s">
        <v>1378</v>
      </c>
      <c r="B342" s="141" t="s">
        <v>1379</v>
      </c>
      <c r="C342" s="142">
        <v>-80936.240000000005</v>
      </c>
      <c r="D342" s="142">
        <v>-2648.85</v>
      </c>
      <c r="E342" s="142">
        <v>-83585.09</v>
      </c>
      <c r="F342" s="141" t="s">
        <v>1031</v>
      </c>
      <c r="G342" s="141" t="s">
        <v>1375</v>
      </c>
      <c r="H342" s="143"/>
      <c r="I342" s="143"/>
      <c r="J342" s="143"/>
      <c r="K342" s="143"/>
      <c r="L342" s="145" t="str">
        <f t="shared" si="257"/>
        <v>473B</v>
      </c>
      <c r="M342" s="146" t="str">
        <f t="shared" si="258"/>
        <v>VTE - PIECES INTERNE BMW CAMION</v>
      </c>
      <c r="N342" s="147">
        <f>+IF(OR($Q342=Parametres!$G$2,$Q342=Parametres!$G$3),I342,C342)</f>
        <v>-80936.240000000005</v>
      </c>
      <c r="O342" s="147">
        <f>+IF(OR($Q342=Parametres!$G$2,$Q342=Parametres!$G$3),J342,D342)</f>
        <v>-2648.85</v>
      </c>
      <c r="P342" s="147">
        <f>+IF(OR($Q342=Parametres!$G$2,$Q342=Parametres!$G$3),K342,E342)</f>
        <v>-83585.09</v>
      </c>
      <c r="Q342" s="146" t="str">
        <f t="shared" ref="Q342:S342" si="344">+F342</f>
        <v>5-Ventes</v>
      </c>
      <c r="R342" s="145" t="str">
        <f t="shared" si="344"/>
        <v>473A</v>
      </c>
      <c r="S342" s="146">
        <f t="shared" si="344"/>
        <v>0</v>
      </c>
      <c r="T342" s="149" t="str">
        <f>+VLOOKUP($L342,Data_Validation!$A:$D,1,0)</f>
        <v>473B</v>
      </c>
      <c r="U342" s="150" t="str">
        <f>+VLOOKUP($L342,Data_Validation!$A:$D,3,0)</f>
        <v>pièces</v>
      </c>
      <c r="V342" s="150" t="str">
        <f>+VLOOKUP($L342,Data_Validation!$A:$D,4,0)</f>
        <v>Ventes Internes</v>
      </c>
      <c r="W342" s="150" t="str">
        <f>+VLOOKUP($L342,Data_Validation!$A:$E,5,0)</f>
        <v>$</v>
      </c>
      <c r="X342" s="150" t="str">
        <f>+VLOOKUP($L342,Data_Validation!$A:$F,6,0)</f>
        <v>Oui</v>
      </c>
    </row>
    <row r="343" spans="1:24" ht="15.75" customHeight="1">
      <c r="A343" s="141" t="s">
        <v>1382</v>
      </c>
      <c r="B343" s="141" t="s">
        <v>1383</v>
      </c>
      <c r="C343" s="142">
        <v>-10538.07</v>
      </c>
      <c r="D343" s="142">
        <v>-987.82</v>
      </c>
      <c r="E343" s="142">
        <v>-11525.89</v>
      </c>
      <c r="F343" s="141" t="s">
        <v>1031</v>
      </c>
      <c r="G343" s="141" t="s">
        <v>1375</v>
      </c>
      <c r="H343" s="143"/>
      <c r="I343" s="151"/>
      <c r="J343" s="151"/>
      <c r="K343" s="151"/>
      <c r="L343" s="145" t="str">
        <f t="shared" si="257"/>
        <v>473D</v>
      </c>
      <c r="M343" s="146" t="str">
        <f t="shared" si="258"/>
        <v>VTE - PIECES INTERNE BMW I</v>
      </c>
      <c r="N343" s="147">
        <f>+IF(OR($Q343=Parametres!$G$2,$Q343=Parametres!$G$3),I343,C343)</f>
        <v>-10538.07</v>
      </c>
      <c r="O343" s="147">
        <f>+IF(OR($Q343=Parametres!$G$2,$Q343=Parametres!$G$3),J343,D343)</f>
        <v>-987.82</v>
      </c>
      <c r="P343" s="147">
        <f>+IF(OR($Q343=Parametres!$G$2,$Q343=Parametres!$G$3),K343,E343)</f>
        <v>-11525.89</v>
      </c>
      <c r="Q343" s="146" t="str">
        <f t="shared" ref="Q343:S343" si="345">+F343</f>
        <v>5-Ventes</v>
      </c>
      <c r="R343" s="145" t="str">
        <f t="shared" si="345"/>
        <v>473A</v>
      </c>
      <c r="S343" s="146">
        <f t="shared" si="345"/>
        <v>0</v>
      </c>
      <c r="T343" s="149" t="str">
        <f>+VLOOKUP($L343,Data_Validation!$A:$D,1,0)</f>
        <v>473D</v>
      </c>
      <c r="U343" s="150" t="str">
        <f>+VLOOKUP($L343,Data_Validation!$A:$D,3,0)</f>
        <v>pièces</v>
      </c>
      <c r="V343" s="150" t="str">
        <f>+VLOOKUP($L343,Data_Validation!$A:$D,4,0)</f>
        <v>Ventes Internes</v>
      </c>
      <c r="W343" s="150" t="str">
        <f>+VLOOKUP($L343,Data_Validation!$A:$E,5,0)</f>
        <v>$</v>
      </c>
      <c r="X343" s="150" t="str">
        <f>+VLOOKUP($L343,Data_Validation!$A:$F,6,0)</f>
        <v>Oui</v>
      </c>
    </row>
    <row r="344" spans="1:24" ht="15" customHeight="1">
      <c r="A344" s="141" t="s">
        <v>1386</v>
      </c>
      <c r="B344" s="141" t="s">
        <v>1387</v>
      </c>
      <c r="C344" s="142">
        <v>-184951.75</v>
      </c>
      <c r="D344" s="142">
        <v>-8253.59</v>
      </c>
      <c r="E344" s="142">
        <v>-193205.34</v>
      </c>
      <c r="F344" s="141" t="s">
        <v>1031</v>
      </c>
      <c r="G344" s="141" t="s">
        <v>1387</v>
      </c>
      <c r="H344" s="143"/>
      <c r="I344" s="151"/>
      <c r="J344" s="151"/>
      <c r="K344" s="151"/>
      <c r="L344" s="145" t="str">
        <f t="shared" si="257"/>
        <v>474A</v>
      </c>
      <c r="M344" s="146" t="str">
        <f t="shared" si="258"/>
        <v>VTE - PIECES COMPTOIR BMW AUTO</v>
      </c>
      <c r="N344" s="147">
        <f>+IF(OR($Q344=Parametres!$G$2,$Q344=Parametres!$G$3),I344,C344)</f>
        <v>-184951.75</v>
      </c>
      <c r="O344" s="147">
        <f>+IF(OR($Q344=Parametres!$G$2,$Q344=Parametres!$G$3),J344,D344)</f>
        <v>-8253.59</v>
      </c>
      <c r="P344" s="147">
        <f>+IF(OR($Q344=Parametres!$G$2,$Q344=Parametres!$G$3),K344,E344)</f>
        <v>-193205.34</v>
      </c>
      <c r="Q344" s="146" t="str">
        <f t="shared" ref="Q344:S344" si="346">+F344</f>
        <v>5-Ventes</v>
      </c>
      <c r="R344" s="145" t="str">
        <f t="shared" si="346"/>
        <v>474A</v>
      </c>
      <c r="S344" s="146">
        <f t="shared" si="346"/>
        <v>0</v>
      </c>
      <c r="T344" s="165" t="str">
        <f>+VLOOKUP($L344,Data_Validation!$A:$D,1,0)</f>
        <v>474A</v>
      </c>
      <c r="U344" s="150" t="str">
        <f>+VLOOKUP($L344,Data_Validation!$A:$D,3,0)</f>
        <v>pièces</v>
      </c>
      <c r="V344" s="150" t="str">
        <f>+VLOOKUP($L344,Data_Validation!$A:$D,4,0)</f>
        <v>Ventes Détails</v>
      </c>
      <c r="W344" s="150" t="str">
        <f>+VLOOKUP($L344,Data_Validation!$A:$E,5,0)</f>
        <v>$</v>
      </c>
      <c r="X344" s="150" t="str">
        <f>+VLOOKUP($L344,Data_Validation!$A:$F,6,0)</f>
        <v>Oui</v>
      </c>
    </row>
    <row r="345" spans="1:24" ht="15" customHeight="1">
      <c r="A345" s="141" t="s">
        <v>1389</v>
      </c>
      <c r="B345" s="141" t="s">
        <v>1390</v>
      </c>
      <c r="C345" s="151">
        <v>-19630.13</v>
      </c>
      <c r="D345" s="151">
        <v>-1573.85</v>
      </c>
      <c r="E345" s="151">
        <v>-21203.98</v>
      </c>
      <c r="F345" s="141" t="s">
        <v>1031</v>
      </c>
      <c r="G345" s="141" t="s">
        <v>1387</v>
      </c>
      <c r="H345" s="143"/>
      <c r="I345" s="151"/>
      <c r="J345" s="151"/>
      <c r="K345" s="151"/>
      <c r="L345" s="145" t="str">
        <f t="shared" si="257"/>
        <v>474D</v>
      </c>
      <c r="M345" s="146" t="str">
        <f t="shared" si="258"/>
        <v>VTE - PIECES COMP. BMW LIFESTYLE</v>
      </c>
      <c r="N345" s="147">
        <f>+IF(OR($Q345=Parametres!$G$2,$Q345=Parametres!$G$3),I345,C345)</f>
        <v>-19630.13</v>
      </c>
      <c r="O345" s="147">
        <f>+IF(OR($Q345=Parametres!$G$2,$Q345=Parametres!$G$3),J345,D345)</f>
        <v>-1573.85</v>
      </c>
      <c r="P345" s="147">
        <f>+IF(OR($Q345=Parametres!$G$2,$Q345=Parametres!$G$3),K345,E345)</f>
        <v>-21203.98</v>
      </c>
      <c r="Q345" s="146" t="str">
        <f t="shared" ref="Q345:S345" si="347">+F345</f>
        <v>5-Ventes</v>
      </c>
      <c r="R345" s="145" t="str">
        <f t="shared" si="347"/>
        <v>474A</v>
      </c>
      <c r="S345" s="146">
        <f t="shared" si="347"/>
        <v>0</v>
      </c>
      <c r="T345" s="165" t="str">
        <f>+VLOOKUP($L345,Data_Validation!$A:$D,1,0)</f>
        <v>474D</v>
      </c>
      <c r="U345" s="150" t="str">
        <f>+VLOOKUP($L345,Data_Validation!$A:$D,3,0)</f>
        <v>pièces</v>
      </c>
      <c r="V345" s="150" t="str">
        <f>+VLOOKUP($L345,Data_Validation!$A:$D,4,0)</f>
        <v>Ventes Détails</v>
      </c>
      <c r="W345" s="150" t="str">
        <f>+VLOOKUP($L345,Data_Validation!$A:$E,5,0)</f>
        <v>$</v>
      </c>
      <c r="X345" s="150" t="str">
        <f>+VLOOKUP($L345,Data_Validation!$A:$F,6,0)</f>
        <v>Oui</v>
      </c>
    </row>
    <row r="346" spans="1:24" ht="15" customHeight="1">
      <c r="A346" s="141" t="s">
        <v>1391</v>
      </c>
      <c r="B346" s="141" t="s">
        <v>1392</v>
      </c>
      <c r="C346" s="142">
        <v>-68715.41</v>
      </c>
      <c r="D346" s="142">
        <v>-4022.05</v>
      </c>
      <c r="E346" s="142">
        <v>-72737.460000000006</v>
      </c>
      <c r="F346" s="141" t="s">
        <v>1031</v>
      </c>
      <c r="G346" s="141" t="s">
        <v>1387</v>
      </c>
      <c r="H346" s="143"/>
      <c r="I346" s="151"/>
      <c r="J346" s="151"/>
      <c r="K346" s="151"/>
      <c r="L346" s="145" t="str">
        <f t="shared" si="257"/>
        <v>474E</v>
      </c>
      <c r="M346" s="146" t="str">
        <f t="shared" si="258"/>
        <v>VTE - PIECES COMP. BMW ACCESSOIRE</v>
      </c>
      <c r="N346" s="147">
        <f>+IF(OR($Q346=Parametres!$G$2,$Q346=Parametres!$G$3),I346,C346)</f>
        <v>-68715.41</v>
      </c>
      <c r="O346" s="147">
        <f>+IF(OR($Q346=Parametres!$G$2,$Q346=Parametres!$G$3),J346,D346)</f>
        <v>-4022.05</v>
      </c>
      <c r="P346" s="147">
        <f>+IF(OR($Q346=Parametres!$G$2,$Q346=Parametres!$G$3),K346,E346)</f>
        <v>-72737.460000000006</v>
      </c>
      <c r="Q346" s="146" t="str">
        <f t="shared" ref="Q346:S346" si="348">+F346</f>
        <v>5-Ventes</v>
      </c>
      <c r="R346" s="145" t="str">
        <f t="shared" si="348"/>
        <v>474A</v>
      </c>
      <c r="S346" s="146">
        <f t="shared" si="348"/>
        <v>0</v>
      </c>
      <c r="T346" s="165" t="str">
        <f>+VLOOKUP($L346,Data_Validation!$A:$D,1,0)</f>
        <v>474E</v>
      </c>
      <c r="U346" s="150" t="str">
        <f>+VLOOKUP($L346,Data_Validation!$A:$D,3,0)</f>
        <v>pièces</v>
      </c>
      <c r="V346" s="150" t="str">
        <f>+VLOOKUP($L346,Data_Validation!$A:$D,4,0)</f>
        <v>Ventes Détails</v>
      </c>
      <c r="W346" s="150" t="str">
        <f>+VLOOKUP($L346,Data_Validation!$A:$E,5,0)</f>
        <v>$</v>
      </c>
      <c r="X346" s="150" t="str">
        <f>+VLOOKUP($L346,Data_Validation!$A:$F,6,0)</f>
        <v>Oui</v>
      </c>
    </row>
    <row r="347" spans="1:24" ht="15.75" customHeight="1">
      <c r="A347" s="141" t="s">
        <v>1395</v>
      </c>
      <c r="B347" s="141" t="s">
        <v>1396</v>
      </c>
      <c r="C347" s="142">
        <v>-517196.09</v>
      </c>
      <c r="D347" s="142">
        <v>-61481.93</v>
      </c>
      <c r="E347" s="142">
        <v>-578678.02</v>
      </c>
      <c r="F347" s="141" t="s">
        <v>1031</v>
      </c>
      <c r="G347" s="141" t="s">
        <v>1396</v>
      </c>
      <c r="H347" s="143"/>
      <c r="I347" s="143"/>
      <c r="J347" s="143"/>
      <c r="K347" s="143"/>
      <c r="L347" s="145" t="str">
        <f t="shared" si="257"/>
        <v>475A</v>
      </c>
      <c r="M347" s="146" t="str">
        <f t="shared" si="258"/>
        <v>VTE - PIECES GROS BMW AUTO</v>
      </c>
      <c r="N347" s="147">
        <f>+IF(OR($Q347=Parametres!$G$2,$Q347=Parametres!$G$3),I347,C347)</f>
        <v>-517196.09</v>
      </c>
      <c r="O347" s="147">
        <f>+IF(OR($Q347=Parametres!$G$2,$Q347=Parametres!$G$3),J347,D347)</f>
        <v>-61481.93</v>
      </c>
      <c r="P347" s="147">
        <f>+IF(OR($Q347=Parametres!$G$2,$Q347=Parametres!$G$3),K347,E347)</f>
        <v>-578678.02</v>
      </c>
      <c r="Q347" s="146" t="str">
        <f t="shared" ref="Q347:S347" si="349">+F347</f>
        <v>5-Ventes</v>
      </c>
      <c r="R347" s="145" t="str">
        <f t="shared" si="349"/>
        <v>475A</v>
      </c>
      <c r="S347" s="146">
        <f t="shared" si="349"/>
        <v>0</v>
      </c>
      <c r="T347" s="165" t="str">
        <f>+VLOOKUP($L347,Data_Validation!$A:$D,1,0)</f>
        <v>475A</v>
      </c>
      <c r="U347" s="150" t="str">
        <f>+VLOOKUP($L347,Data_Validation!$A:$D,3,0)</f>
        <v>pièces</v>
      </c>
      <c r="V347" s="150" t="str">
        <f>+VLOOKUP($L347,Data_Validation!$A:$D,4,0)</f>
        <v>Ventes de Gros</v>
      </c>
      <c r="W347" s="150" t="str">
        <f>+VLOOKUP($L347,Data_Validation!$A:$E,5,0)</f>
        <v>$</v>
      </c>
      <c r="X347" s="150" t="str">
        <f>+VLOOKUP($L347,Data_Validation!$A:$F,6,0)</f>
        <v>Oui</v>
      </c>
    </row>
    <row r="348" spans="1:24" ht="15" customHeight="1">
      <c r="A348" s="141" t="s">
        <v>1566</v>
      </c>
      <c r="B348" s="141" t="s">
        <v>1567</v>
      </c>
      <c r="C348" s="142">
        <v>-404767.13</v>
      </c>
      <c r="D348" s="142">
        <v>0</v>
      </c>
      <c r="E348" s="142">
        <v>-404767.13</v>
      </c>
      <c r="F348" s="141" t="s">
        <v>1031</v>
      </c>
      <c r="G348" s="141" t="s">
        <v>1567</v>
      </c>
      <c r="H348" s="143"/>
      <c r="I348" s="151"/>
      <c r="J348" s="151"/>
      <c r="K348" s="151"/>
      <c r="L348" s="145" t="str">
        <f t="shared" si="257"/>
        <v>480</v>
      </c>
      <c r="M348" s="146" t="str">
        <f t="shared" si="258"/>
        <v>VTES -VTES - X7 XDR 40I</v>
      </c>
      <c r="N348" s="147">
        <f>+IF(OR($Q348=Parametres!$G$2,$Q348=Parametres!$G$3),I348,C348)</f>
        <v>-404767.13</v>
      </c>
      <c r="O348" s="147">
        <f>+IF(OR($Q348=Parametres!$G$2,$Q348=Parametres!$G$3),J348,D348)</f>
        <v>0</v>
      </c>
      <c r="P348" s="147">
        <f>+IF(OR($Q348=Parametres!$G$2,$Q348=Parametres!$G$3),K348,E348)</f>
        <v>-404767.13</v>
      </c>
      <c r="Q348" s="146" t="str">
        <f t="shared" ref="Q348:S348" si="350">+F348</f>
        <v>5-Ventes</v>
      </c>
      <c r="R348" s="145" t="str">
        <f t="shared" si="350"/>
        <v>480</v>
      </c>
      <c r="S348" s="146">
        <f t="shared" si="350"/>
        <v>0</v>
      </c>
      <c r="T348" s="149" t="str">
        <f>+VLOOKUP($L348,Data_Validation!$A:$D,1,0)</f>
        <v>480</v>
      </c>
      <c r="U348" s="150" t="str">
        <f>+VLOOKUP($L348,Data_Validation!$A:$D,3,0)</f>
        <v>Véhicules neufs</v>
      </c>
      <c r="V348" s="150" t="str">
        <f>+VLOOKUP($L348,Data_Validation!$A:$D,4,0)</f>
        <v>Camions détail</v>
      </c>
      <c r="W348" s="150" t="str">
        <f>+VLOOKUP($L348,Data_Validation!$A:$E,5,0)</f>
        <v>$</v>
      </c>
      <c r="X348" s="150" t="str">
        <f>+VLOOKUP($L348,Data_Validation!$A:$F,6,0)</f>
        <v>Oui</v>
      </c>
    </row>
    <row r="349" spans="1:24" ht="15" customHeight="1">
      <c r="A349" s="141" t="s">
        <v>1570</v>
      </c>
      <c r="B349" s="141" t="s">
        <v>1571</v>
      </c>
      <c r="C349" s="143">
        <v>-129799.5</v>
      </c>
      <c r="D349" s="143">
        <v>0</v>
      </c>
      <c r="E349" s="143">
        <v>-129799.5</v>
      </c>
      <c r="F349" s="141" t="s">
        <v>1031</v>
      </c>
      <c r="G349" s="141" t="s">
        <v>1567</v>
      </c>
      <c r="H349" s="143"/>
      <c r="I349" s="142"/>
      <c r="J349" s="142"/>
      <c r="K349" s="142"/>
      <c r="L349" s="145" t="str">
        <f t="shared" si="257"/>
        <v>480A</v>
      </c>
      <c r="M349" s="146" t="str">
        <f t="shared" si="258"/>
        <v>VTES -VTES - X7 XDR 50I / M50I</v>
      </c>
      <c r="N349" s="147">
        <f>+IF(OR($Q349=Parametres!$G$2,$Q349=Parametres!$G$3),I349,C349)</f>
        <v>-129799.5</v>
      </c>
      <c r="O349" s="147">
        <f>+IF(OR($Q349=Parametres!$G$2,$Q349=Parametres!$G$3),J349,D349)</f>
        <v>0</v>
      </c>
      <c r="P349" s="147">
        <f>+IF(OR($Q349=Parametres!$G$2,$Q349=Parametres!$G$3),K349,E349)</f>
        <v>-129799.5</v>
      </c>
      <c r="Q349" s="146" t="str">
        <f t="shared" ref="Q349:S349" si="351">+F349</f>
        <v>5-Ventes</v>
      </c>
      <c r="R349" s="145" t="str">
        <f t="shared" si="351"/>
        <v>480</v>
      </c>
      <c r="S349" s="146">
        <f t="shared" si="351"/>
        <v>0</v>
      </c>
      <c r="T349" s="149" t="str">
        <f>+VLOOKUP($L349,Data_Validation!$A:$D,1,0)</f>
        <v>480A</v>
      </c>
      <c r="U349" s="150" t="str">
        <f>+VLOOKUP($L349,Data_Validation!$A:$D,3,0)</f>
        <v>Véhicules neufs</v>
      </c>
      <c r="V349" s="150" t="str">
        <f>+VLOOKUP($L349,Data_Validation!$A:$D,4,0)</f>
        <v>Camions détail</v>
      </c>
      <c r="W349" s="150" t="str">
        <f>+VLOOKUP($L349,Data_Validation!$A:$E,5,0)</f>
        <v>$</v>
      </c>
      <c r="X349" s="150" t="str">
        <f>+VLOOKUP($L349,Data_Validation!$A:$F,6,0)</f>
        <v>Oui</v>
      </c>
    </row>
    <row r="350" spans="1:24" ht="15" customHeight="1">
      <c r="A350" s="141" t="s">
        <v>1405</v>
      </c>
      <c r="B350" s="141" t="s">
        <v>1406</v>
      </c>
      <c r="C350" s="143">
        <v>-652669.93999999994</v>
      </c>
      <c r="D350" s="143">
        <v>-44249.65</v>
      </c>
      <c r="E350" s="143">
        <v>-696919.59</v>
      </c>
      <c r="F350" s="141" t="s">
        <v>1031</v>
      </c>
      <c r="G350" s="141" t="s">
        <v>1406</v>
      </c>
      <c r="H350" s="143"/>
      <c r="I350" s="142"/>
      <c r="J350" s="142"/>
      <c r="K350" s="142"/>
      <c r="L350" s="145" t="str">
        <f t="shared" si="257"/>
        <v>488A</v>
      </c>
      <c r="M350" s="146" t="str">
        <f t="shared" si="258"/>
        <v>VTE - PNEUS</v>
      </c>
      <c r="N350" s="147">
        <f>+IF(OR($Q350=Parametres!$G$2,$Q350=Parametres!$G$3),I350,C350)</f>
        <v>-652669.93999999994</v>
      </c>
      <c r="O350" s="147">
        <f>+IF(OR($Q350=Parametres!$G$2,$Q350=Parametres!$G$3),J350,D350)</f>
        <v>-44249.65</v>
      </c>
      <c r="P350" s="147">
        <f>+IF(OR($Q350=Parametres!$G$2,$Q350=Parametres!$G$3),K350,E350)</f>
        <v>-696919.59</v>
      </c>
      <c r="Q350" s="146" t="str">
        <f t="shared" ref="Q350:S350" si="352">+F350</f>
        <v>5-Ventes</v>
      </c>
      <c r="R350" s="145" t="str">
        <f t="shared" si="352"/>
        <v>488A</v>
      </c>
      <c r="S350" s="146">
        <f t="shared" si="352"/>
        <v>0</v>
      </c>
      <c r="T350" s="165" t="str">
        <f>+VLOOKUP($L350,Data_Validation!$A:$D,1,0)</f>
        <v>488A</v>
      </c>
      <c r="U350" s="150" t="str">
        <f>+VLOOKUP($L350,Data_Validation!$A:$D,3,0)</f>
        <v>pièces</v>
      </c>
      <c r="V350" s="150" t="str">
        <f>+VLOOKUP($L350,Data_Validation!$A:$D,4,0)</f>
        <v>Ventes Pneus</v>
      </c>
      <c r="W350" s="150" t="str">
        <f>+VLOOKUP($L350,Data_Validation!$A:$E,5,0)</f>
        <v>$</v>
      </c>
      <c r="X350" s="150" t="str">
        <f>+VLOOKUP($L350,Data_Validation!$A:$F,6,0)</f>
        <v>Oui</v>
      </c>
    </row>
    <row r="351" spans="1:24" ht="15" customHeight="1">
      <c r="A351" s="141" t="s">
        <v>1409</v>
      </c>
      <c r="B351" s="141" t="s">
        <v>1410</v>
      </c>
      <c r="C351" s="142">
        <v>-53477.2</v>
      </c>
      <c r="D351" s="142">
        <v>-3949.94</v>
      </c>
      <c r="E351" s="142">
        <v>-57427.14</v>
      </c>
      <c r="F351" s="141" t="s">
        <v>1031</v>
      </c>
      <c r="G351" s="141" t="s">
        <v>1410</v>
      </c>
      <c r="H351" s="143"/>
      <c r="I351" s="151"/>
      <c r="J351" s="151"/>
      <c r="K351" s="151"/>
      <c r="L351" s="145" t="str">
        <f t="shared" si="257"/>
        <v>489A</v>
      </c>
      <c r="M351" s="146" t="str">
        <f t="shared" si="258"/>
        <v>VTE - HUILES &amp; GRAISSES</v>
      </c>
      <c r="N351" s="147">
        <f>+IF(OR($Q351=Parametres!$G$2,$Q351=Parametres!$G$3),I351,C351)</f>
        <v>-53477.2</v>
      </c>
      <c r="O351" s="147">
        <f>+IF(OR($Q351=Parametres!$G$2,$Q351=Parametres!$G$3),J351,D351)</f>
        <v>-3949.94</v>
      </c>
      <c r="P351" s="147">
        <f>+IF(OR($Q351=Parametres!$G$2,$Q351=Parametres!$G$3),K351,E351)</f>
        <v>-57427.14</v>
      </c>
      <c r="Q351" s="146" t="str">
        <f t="shared" ref="Q351:S351" si="353">+F351</f>
        <v>5-Ventes</v>
      </c>
      <c r="R351" s="145" t="str">
        <f t="shared" si="353"/>
        <v>489A</v>
      </c>
      <c r="S351" s="146">
        <f t="shared" si="353"/>
        <v>0</v>
      </c>
      <c r="T351" s="149" t="str">
        <f>+VLOOKUP($L351,Data_Validation!$A:$D,1,0)</f>
        <v>489A</v>
      </c>
      <c r="U351" s="150" t="str">
        <f>+VLOOKUP($L351,Data_Validation!$A:$D,3,0)</f>
        <v>pièces</v>
      </c>
      <c r="V351" s="150" t="str">
        <f>+VLOOKUP($L351,Data_Validation!$A:$D,4,0)</f>
        <v>Huiles et Graisse</v>
      </c>
      <c r="W351" s="150" t="str">
        <f>+VLOOKUP($L351,Data_Validation!$A:$E,5,0)</f>
        <v>$</v>
      </c>
      <c r="X351" s="150" t="str">
        <f>+VLOOKUP($L351,Data_Validation!$A:$F,6,0)</f>
        <v>Oui</v>
      </c>
    </row>
    <row r="352" spans="1:24" ht="15.75" customHeight="1">
      <c r="A352" s="141" t="s">
        <v>1412</v>
      </c>
      <c r="B352" s="141" t="s">
        <v>1413</v>
      </c>
      <c r="C352" s="151">
        <v>-57573.59</v>
      </c>
      <c r="D352" s="151">
        <v>-5667.76</v>
      </c>
      <c r="E352" s="151">
        <v>-63241.35</v>
      </c>
      <c r="F352" s="141" t="s">
        <v>1031</v>
      </c>
      <c r="G352" s="141" t="s">
        <v>1410</v>
      </c>
      <c r="H352" s="143"/>
      <c r="I352" s="151"/>
      <c r="J352" s="151"/>
      <c r="K352" s="151"/>
      <c r="L352" s="145" t="str">
        <f t="shared" si="257"/>
        <v>489B</v>
      </c>
      <c r="M352" s="146" t="str">
        <f t="shared" si="258"/>
        <v>VTE - HUILE &amp; GRAISSE</v>
      </c>
      <c r="N352" s="147">
        <f>+IF(OR($Q352=Parametres!$G$2,$Q352=Parametres!$G$3),I352,C352)</f>
        <v>-57573.59</v>
      </c>
      <c r="O352" s="147">
        <f>+IF(OR($Q352=Parametres!$G$2,$Q352=Parametres!$G$3),J352,D352)</f>
        <v>-5667.76</v>
      </c>
      <c r="P352" s="147">
        <f>+IF(OR($Q352=Parametres!$G$2,$Q352=Parametres!$G$3),K352,E352)</f>
        <v>-63241.35</v>
      </c>
      <c r="Q352" s="146" t="str">
        <f t="shared" ref="Q352:S352" si="354">+F352</f>
        <v>5-Ventes</v>
      </c>
      <c r="R352" s="145" t="str">
        <f t="shared" si="354"/>
        <v>489A</v>
      </c>
      <c r="S352" s="146">
        <f t="shared" si="354"/>
        <v>0</v>
      </c>
      <c r="T352" s="165" t="str">
        <f>+VLOOKUP($L352,Data_Validation!$A:$D,1,0)</f>
        <v>489B</v>
      </c>
      <c r="U352" s="150" t="str">
        <f>+VLOOKUP($L352,Data_Validation!$A:$D,3,0)</f>
        <v>pièces</v>
      </c>
      <c r="V352" s="150" t="str">
        <f>+VLOOKUP($L352,Data_Validation!$A:$D,4,0)</f>
        <v>Huiles et Graisse</v>
      </c>
      <c r="W352" s="150" t="str">
        <f>+VLOOKUP($L352,Data_Validation!$A:$E,5,0)</f>
        <v>$</v>
      </c>
      <c r="X352" s="150" t="str">
        <f>+VLOOKUP($L352,Data_Validation!$A:$F,6,0)</f>
        <v>Oui</v>
      </c>
    </row>
    <row r="353" spans="1:24" ht="15" customHeight="1">
      <c r="A353" s="141" t="s">
        <v>1582</v>
      </c>
      <c r="B353" s="141" t="s">
        <v>1583</v>
      </c>
      <c r="C353" s="142">
        <v>-32982.5</v>
      </c>
      <c r="D353" s="142">
        <v>-1313.6</v>
      </c>
      <c r="E353" s="142">
        <v>-34296.1</v>
      </c>
      <c r="F353" s="141" t="s">
        <v>1031</v>
      </c>
      <c r="G353" s="141" t="s">
        <v>1583</v>
      </c>
      <c r="H353" s="143"/>
      <c r="I353" s="151"/>
      <c r="J353" s="151"/>
      <c r="K353" s="151"/>
      <c r="L353" s="145" t="str">
        <f t="shared" si="257"/>
        <v>493</v>
      </c>
      <c r="M353" s="146" t="str">
        <f t="shared" si="258"/>
        <v>VTE - M/O CARROSERIE BMW</v>
      </c>
      <c r="N353" s="147">
        <f>+IF(OR($Q353=Parametres!$G$2,$Q353=Parametres!$G$3),I353,C353)</f>
        <v>-32982.5</v>
      </c>
      <c r="O353" s="147">
        <f>+IF(OR($Q353=Parametres!$G$2,$Q353=Parametres!$G$3),J353,D353)</f>
        <v>-1313.6</v>
      </c>
      <c r="P353" s="147">
        <f>+IF(OR($Q353=Parametres!$G$2,$Q353=Parametres!$G$3),K353,E353)</f>
        <v>-34296.1</v>
      </c>
      <c r="Q353" s="146" t="str">
        <f t="shared" ref="Q353:S353" si="355">+F353</f>
        <v>5-Ventes</v>
      </c>
      <c r="R353" s="145" t="str">
        <f t="shared" si="355"/>
        <v>493</v>
      </c>
      <c r="S353" s="146">
        <f t="shared" si="355"/>
        <v>0</v>
      </c>
      <c r="T353" s="165" t="str">
        <f>+VLOOKUP($L353,Data_Validation!$A:$D,1,0)</f>
        <v>493</v>
      </c>
      <c r="U353" s="150" t="str">
        <f>+VLOOKUP($L353,Data_Validation!$A:$D,3,0)</f>
        <v>carrosserie</v>
      </c>
      <c r="V353" s="150" t="str">
        <f>+VLOOKUP($L353,Data_Validation!$A:$D,4,0)</f>
        <v>M/O Sous-traitement</v>
      </c>
      <c r="W353" s="150" t="str">
        <f>+VLOOKUP($L353,Data_Validation!$A:$E,5,0)</f>
        <v>$</v>
      </c>
      <c r="X353" s="150" t="str">
        <f>+VLOOKUP($L353,Data_Validation!$A:$F,6,0)</f>
        <v>Oui</v>
      </c>
    </row>
    <row r="354" spans="1:24" ht="15" customHeight="1">
      <c r="A354" s="141" t="s">
        <v>1586</v>
      </c>
      <c r="B354" s="141" t="s">
        <v>1587</v>
      </c>
      <c r="C354" s="151">
        <v>768303.03</v>
      </c>
      <c r="D354" s="151">
        <v>82981.94</v>
      </c>
      <c r="E354" s="151">
        <v>851284.97</v>
      </c>
      <c r="F354" s="141" t="s">
        <v>1417</v>
      </c>
      <c r="G354" s="141" t="s">
        <v>1195</v>
      </c>
      <c r="H354" s="143"/>
      <c r="I354" s="151"/>
      <c r="J354" s="151"/>
      <c r="K354" s="151"/>
      <c r="L354" s="145" t="str">
        <f t="shared" si="257"/>
        <v>602A</v>
      </c>
      <c r="M354" s="146" t="str">
        <f t="shared" si="258"/>
        <v>C/V - IX XDRIVE 40</v>
      </c>
      <c r="N354" s="147">
        <f>+IF(OR($Q354=Parametres!$G$2,$Q354=Parametres!$G$3),I354,C354)</f>
        <v>768303.03</v>
      </c>
      <c r="O354" s="147">
        <f>+IF(OR($Q354=Parametres!$G$2,$Q354=Parametres!$G$3),J354,D354)</f>
        <v>82981.94</v>
      </c>
      <c r="P354" s="147">
        <f>+IF(OR($Q354=Parametres!$G$2,$Q354=Parametres!$G$3),K354,E354)</f>
        <v>851284.97</v>
      </c>
      <c r="Q354" s="146" t="str">
        <f t="shared" ref="Q354:S354" si="356">+F354</f>
        <v>6-Coût des ventes</v>
      </c>
      <c r="R354" s="145" t="str">
        <f t="shared" si="356"/>
        <v>402A</v>
      </c>
      <c r="S354" s="146">
        <f t="shared" si="356"/>
        <v>0</v>
      </c>
      <c r="T354" s="150" t="str">
        <f>+VLOOKUP($L354,Data_Validation!$A:$D,1,0)</f>
        <v>602A</v>
      </c>
      <c r="U354" s="150" t="str">
        <f>+VLOOKUP($L354,Data_Validation!$A:$D,3,0)</f>
        <v>Véhicules neufs</v>
      </c>
      <c r="V354" s="150" t="str">
        <f>+VLOOKUP($L354,Data_Validation!$A:$D,4,0)</f>
        <v>Camions détail</v>
      </c>
      <c r="W354" s="150" t="str">
        <f>+VLOOKUP($L354,Data_Validation!$A:$E,5,0)</f>
        <v>$</v>
      </c>
      <c r="X354" s="150">
        <f>+VLOOKUP($L354,Data_Validation!$A:$F,6,0)</f>
        <v>0</v>
      </c>
    </row>
    <row r="355" spans="1:24" ht="15" customHeight="1">
      <c r="A355" s="141" t="s">
        <v>1590</v>
      </c>
      <c r="B355" s="141" t="s">
        <v>1591</v>
      </c>
      <c r="C355" s="142">
        <v>1357075.25</v>
      </c>
      <c r="D355" s="142">
        <v>109635.57</v>
      </c>
      <c r="E355" s="142">
        <v>1466710.82</v>
      </c>
      <c r="F355" s="141" t="s">
        <v>1417</v>
      </c>
      <c r="G355" s="141" t="s">
        <v>1199</v>
      </c>
      <c r="H355" s="143"/>
      <c r="I355" s="151"/>
      <c r="J355" s="151"/>
      <c r="K355" s="151"/>
      <c r="L355" s="145" t="str">
        <f t="shared" si="257"/>
        <v>602B</v>
      </c>
      <c r="M355" s="146" t="str">
        <f t="shared" si="258"/>
        <v>C/V - IX XDRIVE 50</v>
      </c>
      <c r="N355" s="147">
        <f>+IF(OR($Q355=Parametres!$G$2,$Q355=Parametres!$G$3),I355,C355)</f>
        <v>1357075.25</v>
      </c>
      <c r="O355" s="147">
        <f>+IF(OR($Q355=Parametres!$G$2,$Q355=Parametres!$G$3),J355,D355)</f>
        <v>109635.57</v>
      </c>
      <c r="P355" s="147">
        <f>+IF(OR($Q355=Parametres!$G$2,$Q355=Parametres!$G$3),K355,E355)</f>
        <v>1466710.82</v>
      </c>
      <c r="Q355" s="146" t="str">
        <f t="shared" ref="Q355:S355" si="357">+F355</f>
        <v>6-Coût des ventes</v>
      </c>
      <c r="R355" s="145" t="str">
        <f t="shared" si="357"/>
        <v>402B</v>
      </c>
      <c r="S355" s="146">
        <f t="shared" si="357"/>
        <v>0</v>
      </c>
      <c r="T355" s="150" t="str">
        <f>+VLOOKUP($L355,Data_Validation!$A:$D,1,0)</f>
        <v>602B</v>
      </c>
      <c r="U355" s="150" t="str">
        <f>+VLOOKUP($L355,Data_Validation!$A:$D,3,0)</f>
        <v>Véhicules neufs</v>
      </c>
      <c r="V355" s="150" t="str">
        <f>+VLOOKUP($L355,Data_Validation!$A:$D,4,0)</f>
        <v>Camions détail</v>
      </c>
      <c r="W355" s="150" t="str">
        <f>+VLOOKUP($L355,Data_Validation!$A:$E,5,0)</f>
        <v>$</v>
      </c>
      <c r="X355" s="150">
        <f>+VLOOKUP($L355,Data_Validation!$A:$F,6,0)</f>
        <v>0</v>
      </c>
    </row>
    <row r="356" spans="1:24" ht="15" customHeight="1">
      <c r="A356" s="141" t="s">
        <v>1593</v>
      </c>
      <c r="B356" s="141" t="s">
        <v>1594</v>
      </c>
      <c r="C356" s="142">
        <v>131161.04999999999</v>
      </c>
      <c r="D356" s="142">
        <v>0</v>
      </c>
      <c r="E356" s="142">
        <v>131161.04999999999</v>
      </c>
      <c r="F356" s="141" t="s">
        <v>1417</v>
      </c>
      <c r="G356" s="141" t="s">
        <v>1203</v>
      </c>
      <c r="H356" s="143"/>
      <c r="I356" s="151"/>
      <c r="J356" s="151"/>
      <c r="K356" s="151"/>
      <c r="L356" s="145" t="str">
        <f t="shared" si="257"/>
        <v>602C</v>
      </c>
      <c r="M356" s="146" t="str">
        <f t="shared" si="258"/>
        <v>C/V - IX M60 XDRIVE</v>
      </c>
      <c r="N356" s="147">
        <f>+IF(OR($Q356=Parametres!$G$2,$Q356=Parametres!$G$3),I356,C356)</f>
        <v>131161.04999999999</v>
      </c>
      <c r="O356" s="147">
        <f>+IF(OR($Q356=Parametres!$G$2,$Q356=Parametres!$G$3),J356,D356)</f>
        <v>0</v>
      </c>
      <c r="P356" s="147">
        <f>+IF(OR($Q356=Parametres!$G$2,$Q356=Parametres!$G$3),K356,E356)</f>
        <v>131161.04999999999</v>
      </c>
      <c r="Q356" s="146" t="str">
        <f t="shared" ref="Q356:S356" si="358">+F356</f>
        <v>6-Coût des ventes</v>
      </c>
      <c r="R356" s="145" t="str">
        <f t="shared" si="358"/>
        <v>402C</v>
      </c>
      <c r="S356" s="146">
        <f t="shared" si="358"/>
        <v>0</v>
      </c>
      <c r="T356" s="150" t="str">
        <f>+VLOOKUP($L356,Data_Validation!$A:$D,1,0)</f>
        <v>602C</v>
      </c>
      <c r="U356" s="150" t="str">
        <f>+VLOOKUP($L356,Data_Validation!$A:$D,3,0)</f>
        <v>Véhicules neufs</v>
      </c>
      <c r="V356" s="150" t="str">
        <f>+VLOOKUP($L356,Data_Validation!$A:$D,4,0)</f>
        <v>Camions détail</v>
      </c>
      <c r="W356" s="150" t="str">
        <f>+VLOOKUP($L356,Data_Validation!$A:$E,5,0)</f>
        <v>$</v>
      </c>
      <c r="X356" s="150">
        <f>+VLOOKUP($L356,Data_Validation!$A:$F,6,0)</f>
        <v>0</v>
      </c>
    </row>
    <row r="357" spans="1:24" ht="15" customHeight="1">
      <c r="A357" s="141" t="s">
        <v>1438</v>
      </c>
      <c r="B357" s="141" t="s">
        <v>1439</v>
      </c>
      <c r="C357" s="143">
        <v>250683.12</v>
      </c>
      <c r="D357" s="143">
        <v>86628.61</v>
      </c>
      <c r="E357" s="143">
        <v>337311.73</v>
      </c>
      <c r="F357" s="141" t="s">
        <v>1417</v>
      </c>
      <c r="G357" s="141" t="s">
        <v>1047</v>
      </c>
      <c r="H357" s="143"/>
      <c r="I357" s="142"/>
      <c r="J357" s="142"/>
      <c r="K357" s="142"/>
      <c r="L357" s="145" t="str">
        <f t="shared" si="257"/>
        <v>603I</v>
      </c>
      <c r="M357" s="146" t="str">
        <f t="shared" si="258"/>
        <v>C/V - i4 M50i XDRIVE GRAN COUPE</v>
      </c>
      <c r="N357" s="147">
        <f>+IF(OR($Q357=Parametres!$G$2,$Q357=Parametres!$G$3),I357,C357)</f>
        <v>250683.12</v>
      </c>
      <c r="O357" s="147">
        <f>+IF(OR($Q357=Parametres!$G$2,$Q357=Parametres!$G$3),J357,D357)</f>
        <v>86628.61</v>
      </c>
      <c r="P357" s="147">
        <f>+IF(OR($Q357=Parametres!$G$2,$Q357=Parametres!$G$3),K357,E357)</f>
        <v>337311.73</v>
      </c>
      <c r="Q357" s="146" t="str">
        <f t="shared" ref="Q357:S357" si="359">+F357</f>
        <v>6-Coût des ventes</v>
      </c>
      <c r="R357" s="145" t="str">
        <f t="shared" si="359"/>
        <v>403I</v>
      </c>
      <c r="S357" s="146">
        <f t="shared" si="359"/>
        <v>0</v>
      </c>
      <c r="T357" s="150" t="str">
        <f>+VLOOKUP($L357,Data_Validation!$A:$D,1,0)</f>
        <v>603I</v>
      </c>
      <c r="U357" s="150" t="str">
        <f>+VLOOKUP($L357,Data_Validation!$A:$D,3,0)</f>
        <v>Véhicules neufs</v>
      </c>
      <c r="V357" s="150" t="str">
        <f>+VLOOKUP($L357,Data_Validation!$A:$D,4,0)</f>
        <v>Autos détail</v>
      </c>
      <c r="W357" s="150" t="str">
        <f>+VLOOKUP($L357,Data_Validation!$A:$E,5,0)</f>
        <v>$</v>
      </c>
      <c r="X357" s="150">
        <f>+VLOOKUP($L357,Data_Validation!$A:$F,6,0)</f>
        <v>0</v>
      </c>
    </row>
    <row r="358" spans="1:24" ht="15.75" customHeight="1">
      <c r="A358" s="141" t="s">
        <v>1599</v>
      </c>
      <c r="B358" s="141" t="s">
        <v>1600</v>
      </c>
      <c r="C358" s="151">
        <v>832600.78</v>
      </c>
      <c r="D358" s="151">
        <v>72272.5</v>
      </c>
      <c r="E358" s="151">
        <v>904873.28</v>
      </c>
      <c r="F358" s="141" t="s">
        <v>1417</v>
      </c>
      <c r="G358" s="141" t="s">
        <v>1209</v>
      </c>
      <c r="H358" s="143"/>
      <c r="I358" s="151"/>
      <c r="J358" s="151"/>
      <c r="K358" s="151"/>
      <c r="L358" s="145" t="str">
        <f t="shared" si="257"/>
        <v>604I</v>
      </c>
      <c r="M358" s="146" t="str">
        <f t="shared" si="258"/>
        <v>C/V - i4 eDRIVE40 GRAN COUPE</v>
      </c>
      <c r="N358" s="147">
        <f>+IF(OR($Q358=Parametres!$G$2,$Q358=Parametres!$G$3),I358,C358)</f>
        <v>832600.78</v>
      </c>
      <c r="O358" s="147">
        <f>+IF(OR($Q358=Parametres!$G$2,$Q358=Parametres!$G$3),J358,D358)</f>
        <v>72272.5</v>
      </c>
      <c r="P358" s="147">
        <f>+IF(OR($Q358=Parametres!$G$2,$Q358=Parametres!$G$3),K358,E358)</f>
        <v>904873.28</v>
      </c>
      <c r="Q358" s="146" t="str">
        <f t="shared" ref="Q358:S358" si="360">+F358</f>
        <v>6-Coût des ventes</v>
      </c>
      <c r="R358" s="145" t="str">
        <f t="shared" si="360"/>
        <v>404I</v>
      </c>
      <c r="S358" s="146">
        <f t="shared" si="360"/>
        <v>0</v>
      </c>
      <c r="T358" s="150" t="str">
        <f>+VLOOKUP($L358,Data_Validation!$A:$D,1,0)</f>
        <v>604I</v>
      </c>
      <c r="U358" s="150" t="str">
        <f>+VLOOKUP($L358,Data_Validation!$A:$D,3,0)</f>
        <v>Véhicules neufs</v>
      </c>
      <c r="V358" s="150" t="str">
        <f>+VLOOKUP($L358,Data_Validation!$A:$D,4,0)</f>
        <v>Autos détail</v>
      </c>
      <c r="W358" s="150" t="str">
        <f>+VLOOKUP($L358,Data_Validation!$A:$E,5,0)</f>
        <v>$</v>
      </c>
      <c r="X358" s="150">
        <f>+VLOOKUP($L358,Data_Validation!$A:$F,6,0)</f>
        <v>0</v>
      </c>
    </row>
    <row r="359" spans="1:24" ht="15" customHeight="1">
      <c r="A359" s="141" t="s">
        <v>1603</v>
      </c>
      <c r="B359" s="141" t="s">
        <v>1604</v>
      </c>
      <c r="C359" s="142">
        <v>273457.23</v>
      </c>
      <c r="D359" s="142">
        <v>0</v>
      </c>
      <c r="E359" s="142">
        <v>273457.23</v>
      </c>
      <c r="F359" s="141" t="s">
        <v>1417</v>
      </c>
      <c r="G359" s="141" t="s">
        <v>1213</v>
      </c>
      <c r="H359" s="143"/>
      <c r="I359" s="151"/>
      <c r="J359" s="151"/>
      <c r="K359" s="151"/>
      <c r="L359" s="145" t="str">
        <f t="shared" si="257"/>
        <v>605B</v>
      </c>
      <c r="M359" s="146" t="str">
        <f t="shared" si="258"/>
        <v>C/V - 430I XDRIVE CABRIOLET</v>
      </c>
      <c r="N359" s="147">
        <f>+IF(OR($Q359=Parametres!$G$2,$Q359=Parametres!$G$3),I359,C359)</f>
        <v>273457.23</v>
      </c>
      <c r="O359" s="147">
        <f>+IF(OR($Q359=Parametres!$G$2,$Q359=Parametres!$G$3),J359,D359)</f>
        <v>0</v>
      </c>
      <c r="P359" s="147">
        <f>+IF(OR($Q359=Parametres!$G$2,$Q359=Parametres!$G$3),K359,E359)</f>
        <v>273457.23</v>
      </c>
      <c r="Q359" s="146" t="str">
        <f t="shared" ref="Q359:S359" si="361">+F359</f>
        <v>6-Coût des ventes</v>
      </c>
      <c r="R359" s="145" t="str">
        <f t="shared" si="361"/>
        <v>405B</v>
      </c>
      <c r="S359" s="146">
        <f t="shared" si="361"/>
        <v>0</v>
      </c>
      <c r="T359" s="150" t="str">
        <f>+VLOOKUP($L359,Data_Validation!$A:$D,1,0)</f>
        <v>605B</v>
      </c>
      <c r="U359" s="150" t="str">
        <f>+VLOOKUP($L359,Data_Validation!$A:$D,3,0)</f>
        <v>Véhicules neufs</v>
      </c>
      <c r="V359" s="150" t="str">
        <f>+VLOOKUP($L359,Data_Validation!$A:$D,4,0)</f>
        <v>Autos détail</v>
      </c>
      <c r="W359" s="150" t="str">
        <f>+VLOOKUP($L359,Data_Validation!$A:$E,5,0)</f>
        <v>$</v>
      </c>
      <c r="X359" s="150">
        <f>+VLOOKUP($L359,Data_Validation!$A:$F,6,0)</f>
        <v>0</v>
      </c>
    </row>
    <row r="360" spans="1:24" ht="15" customHeight="1">
      <c r="A360" s="141" t="s">
        <v>1607</v>
      </c>
      <c r="B360" s="141" t="s">
        <v>1608</v>
      </c>
      <c r="C360" s="143">
        <v>241583.64</v>
      </c>
      <c r="D360" s="143">
        <v>91628.98</v>
      </c>
      <c r="E360" s="143">
        <v>333212.62</v>
      </c>
      <c r="F360" s="141" t="s">
        <v>1417</v>
      </c>
      <c r="G360" s="141" t="s">
        <v>1217</v>
      </c>
      <c r="H360" s="143"/>
      <c r="I360" s="142"/>
      <c r="J360" s="142"/>
      <c r="K360" s="142"/>
      <c r="L360" s="145" t="str">
        <f t="shared" si="257"/>
        <v>605D</v>
      </c>
      <c r="M360" s="146" t="str">
        <f t="shared" si="258"/>
        <v>C/V - 440I XDRIVE CABRIOLET</v>
      </c>
      <c r="N360" s="147">
        <f>+IF(OR($Q360=Parametres!$G$2,$Q360=Parametres!$G$3),I360,C360)</f>
        <v>241583.64</v>
      </c>
      <c r="O360" s="147">
        <f>+IF(OR($Q360=Parametres!$G$2,$Q360=Parametres!$G$3),J360,D360)</f>
        <v>91628.98</v>
      </c>
      <c r="P360" s="147">
        <f>+IF(OR($Q360=Parametres!$G$2,$Q360=Parametres!$G$3),K360,E360)</f>
        <v>333212.62</v>
      </c>
      <c r="Q360" s="146" t="str">
        <f t="shared" ref="Q360:S360" si="362">+F360</f>
        <v>6-Coût des ventes</v>
      </c>
      <c r="R360" s="145" t="str">
        <f t="shared" si="362"/>
        <v>405D</v>
      </c>
      <c r="S360" s="146">
        <f t="shared" si="362"/>
        <v>0</v>
      </c>
      <c r="T360" s="165" t="str">
        <f>+VLOOKUP($L360,Data_Validation!$A:$D,1,0)</f>
        <v>605D</v>
      </c>
      <c r="U360" s="150" t="str">
        <f>+VLOOKUP($L360,Data_Validation!$A:$D,3,0)</f>
        <v>Véhicules neufs</v>
      </c>
      <c r="V360" s="150" t="str">
        <f>+VLOOKUP($L360,Data_Validation!$A:$D,4,0)</f>
        <v>Autos détail</v>
      </c>
      <c r="W360" s="150" t="str">
        <f>+VLOOKUP($L360,Data_Validation!$A:$E,5,0)</f>
        <v>$</v>
      </c>
      <c r="X360" s="150">
        <f>+VLOOKUP($L360,Data_Validation!$A:$F,6,0)</f>
        <v>0</v>
      </c>
    </row>
    <row r="361" spans="1:24" ht="15" customHeight="1">
      <c r="A361" s="141" t="s">
        <v>1611</v>
      </c>
      <c r="B361" s="141" t="s">
        <v>1612</v>
      </c>
      <c r="C361" s="142">
        <v>147365.97</v>
      </c>
      <c r="D361" s="142">
        <v>0</v>
      </c>
      <c r="E361" s="142">
        <v>147365.97</v>
      </c>
      <c r="F361" s="141" t="s">
        <v>1417</v>
      </c>
      <c r="G361" s="141" t="s">
        <v>1221</v>
      </c>
      <c r="H361" s="143"/>
      <c r="I361" s="151"/>
      <c r="J361" s="151"/>
      <c r="K361" s="151"/>
      <c r="L361" s="145" t="str">
        <f t="shared" si="257"/>
        <v>605F</v>
      </c>
      <c r="M361" s="146" t="str">
        <f t="shared" si="258"/>
        <v>C/V - 440I XDRIVE GRAN COUPE</v>
      </c>
      <c r="N361" s="147">
        <f>+IF(OR($Q361=Parametres!$G$2,$Q361=Parametres!$G$3),I361,C361)</f>
        <v>147365.97</v>
      </c>
      <c r="O361" s="147">
        <f>+IF(OR($Q361=Parametres!$G$2,$Q361=Parametres!$G$3),J361,D361)</f>
        <v>0</v>
      </c>
      <c r="P361" s="147">
        <f>+IF(OR($Q361=Parametres!$G$2,$Q361=Parametres!$G$3),K361,E361)</f>
        <v>147365.97</v>
      </c>
      <c r="Q361" s="146" t="str">
        <f t="shared" ref="Q361:S361" si="363">+F361</f>
        <v>6-Coût des ventes</v>
      </c>
      <c r="R361" s="145" t="str">
        <f t="shared" si="363"/>
        <v>405F</v>
      </c>
      <c r="S361" s="146">
        <f t="shared" si="363"/>
        <v>0</v>
      </c>
      <c r="T361" s="150" t="str">
        <f>+VLOOKUP($L361,Data_Validation!$A:$D,1,0)</f>
        <v>605F</v>
      </c>
      <c r="U361" s="150" t="str">
        <f>+VLOOKUP($L361,Data_Validation!$A:$D,3,0)</f>
        <v>Véhicules neufs</v>
      </c>
      <c r="V361" s="150" t="str">
        <f>+VLOOKUP($L361,Data_Validation!$A:$D,4,0)</f>
        <v>Autos détail</v>
      </c>
      <c r="W361" s="150" t="str">
        <f>+VLOOKUP($L361,Data_Validation!$A:$E,5,0)</f>
        <v>$</v>
      </c>
      <c r="X361" s="150">
        <f>+VLOOKUP($L361,Data_Validation!$A:$F,6,0)</f>
        <v>0</v>
      </c>
    </row>
    <row r="362" spans="1:24" ht="15.75" customHeight="1">
      <c r="A362" s="141" t="s">
        <v>1446</v>
      </c>
      <c r="B362" s="141" t="s">
        <v>1447</v>
      </c>
      <c r="C362" s="143">
        <v>222002.52</v>
      </c>
      <c r="D362" s="143">
        <v>0</v>
      </c>
      <c r="E362" s="143">
        <v>222002.52</v>
      </c>
      <c r="F362" s="141" t="s">
        <v>1417</v>
      </c>
      <c r="G362" s="141" t="s">
        <v>1054</v>
      </c>
      <c r="H362" s="143"/>
      <c r="I362" s="142"/>
      <c r="J362" s="142"/>
      <c r="K362" s="142"/>
      <c r="L362" s="145" t="str">
        <f t="shared" si="257"/>
        <v>605H</v>
      </c>
      <c r="M362" s="146" t="str">
        <f t="shared" si="258"/>
        <v>C/V - M4 COMPETITION CABRIOLET XDRIVE</v>
      </c>
      <c r="N362" s="147">
        <f>+IF(OR($Q362=Parametres!$G$2,$Q362=Parametres!$G$3),I362,C362)</f>
        <v>222002.52</v>
      </c>
      <c r="O362" s="147">
        <f>+IF(OR($Q362=Parametres!$G$2,$Q362=Parametres!$G$3),J362,D362)</f>
        <v>0</v>
      </c>
      <c r="P362" s="147">
        <f>+IF(OR($Q362=Parametres!$G$2,$Q362=Parametres!$G$3),K362,E362)</f>
        <v>222002.52</v>
      </c>
      <c r="Q362" s="146" t="str">
        <f t="shared" ref="Q362:S362" si="364">+F362</f>
        <v>6-Coût des ventes</v>
      </c>
      <c r="R362" s="145" t="str">
        <f t="shared" si="364"/>
        <v>405H</v>
      </c>
      <c r="S362" s="146">
        <f t="shared" si="364"/>
        <v>0</v>
      </c>
      <c r="T362" s="150" t="str">
        <f>+VLOOKUP($L362,Data_Validation!$A:$D,1,0)</f>
        <v>605H</v>
      </c>
      <c r="U362" s="150" t="str">
        <f>+VLOOKUP($L362,Data_Validation!$A:$D,3,0)</f>
        <v>Véhicules neufs</v>
      </c>
      <c r="V362" s="150" t="str">
        <f>+VLOOKUP($L362,Data_Validation!$A:$D,4,0)</f>
        <v>Autos détail</v>
      </c>
      <c r="W362" s="150" t="str">
        <f>+VLOOKUP($L362,Data_Validation!$A:$E,5,0)</f>
        <v>$</v>
      </c>
      <c r="X362" s="150">
        <f>+VLOOKUP($L362,Data_Validation!$A:$F,6,0)</f>
        <v>0</v>
      </c>
    </row>
    <row r="363" spans="1:24" ht="15.75" customHeight="1">
      <c r="A363" s="141" t="s">
        <v>1456</v>
      </c>
      <c r="B363" s="141" t="s">
        <v>1457</v>
      </c>
      <c r="C363" s="151">
        <v>367658.32</v>
      </c>
      <c r="D363" s="151">
        <v>0</v>
      </c>
      <c r="E363" s="151">
        <v>367658.32</v>
      </c>
      <c r="F363" s="141" t="s">
        <v>1417</v>
      </c>
      <c r="G363" s="141" t="s">
        <v>1061</v>
      </c>
      <c r="H363" s="143"/>
      <c r="I363" s="151"/>
      <c r="J363" s="151"/>
      <c r="K363" s="151"/>
      <c r="L363" s="145" t="str">
        <f t="shared" si="257"/>
        <v>605K</v>
      </c>
      <c r="M363" s="146" t="str">
        <f t="shared" si="258"/>
        <v>C/V - M440I XDR COUPE</v>
      </c>
      <c r="N363" s="147">
        <f>+IF(OR($Q363=Parametres!$G$2,$Q363=Parametres!$G$3),I363,C363)</f>
        <v>367658.32</v>
      </c>
      <c r="O363" s="147">
        <f>+IF(OR($Q363=Parametres!$G$2,$Q363=Parametres!$G$3),J363,D363)</f>
        <v>0</v>
      </c>
      <c r="P363" s="147">
        <f>+IF(OR($Q363=Parametres!$G$2,$Q363=Parametres!$G$3),K363,E363)</f>
        <v>367658.32</v>
      </c>
      <c r="Q363" s="146" t="str">
        <f t="shared" ref="Q363:S363" si="365">+F363</f>
        <v>6-Coût des ventes</v>
      </c>
      <c r="R363" s="145" t="str">
        <f t="shared" si="365"/>
        <v>405K</v>
      </c>
      <c r="S363" s="146">
        <f t="shared" si="365"/>
        <v>0</v>
      </c>
      <c r="T363" s="150" t="str">
        <f>+VLOOKUP($L363,Data_Validation!$A:$D,1,0)</f>
        <v>605K</v>
      </c>
      <c r="U363" s="150" t="str">
        <f>+VLOOKUP($L363,Data_Validation!$A:$D,3,0)</f>
        <v>Véhicules neufs</v>
      </c>
      <c r="V363" s="150" t="str">
        <f>+VLOOKUP($L363,Data_Validation!$A:$D,4,0)</f>
        <v>Autos détail</v>
      </c>
      <c r="W363" s="150" t="str">
        <f>+VLOOKUP($L363,Data_Validation!$A:$E,5,0)</f>
        <v>$</v>
      </c>
      <c r="X363" s="150">
        <f>+VLOOKUP($L363,Data_Validation!$A:$F,6,0)</f>
        <v>0</v>
      </c>
    </row>
    <row r="364" spans="1:24" ht="15" customHeight="1">
      <c r="A364" s="141" t="s">
        <v>1621</v>
      </c>
      <c r="B364" s="141" t="s">
        <v>1622</v>
      </c>
      <c r="C364" s="142">
        <v>227879.51</v>
      </c>
      <c r="D364" s="142">
        <v>0</v>
      </c>
      <c r="E364" s="142">
        <v>227879.51</v>
      </c>
      <c r="F364" s="141" t="s">
        <v>1417</v>
      </c>
      <c r="G364" s="141" t="s">
        <v>1231</v>
      </c>
      <c r="H364" s="143"/>
      <c r="I364" s="151"/>
      <c r="J364" s="151"/>
      <c r="K364" s="151"/>
      <c r="L364" s="145" t="str">
        <f t="shared" si="257"/>
        <v>606E</v>
      </c>
      <c r="M364" s="146" t="str">
        <f t="shared" si="258"/>
        <v>C/V - M235I XDR GRAN COUPE</v>
      </c>
      <c r="N364" s="147">
        <f>+IF(OR($Q364=Parametres!$G$2,$Q364=Parametres!$G$3),I364,C364)</f>
        <v>227879.51</v>
      </c>
      <c r="O364" s="147">
        <f>+IF(OR($Q364=Parametres!$G$2,$Q364=Parametres!$G$3),J364,D364)</f>
        <v>0</v>
      </c>
      <c r="P364" s="147">
        <f>+IF(OR($Q364=Parametres!$G$2,$Q364=Parametres!$G$3),K364,E364)</f>
        <v>227879.51</v>
      </c>
      <c r="Q364" s="146" t="str">
        <f t="shared" ref="Q364:S364" si="366">+F364</f>
        <v>6-Coût des ventes</v>
      </c>
      <c r="R364" s="145" t="str">
        <f t="shared" si="366"/>
        <v>406E</v>
      </c>
      <c r="S364" s="146">
        <f t="shared" si="366"/>
        <v>0</v>
      </c>
      <c r="T364" s="150" t="str">
        <f>+VLOOKUP($L364,Data_Validation!$A:$D,1,0)</f>
        <v>606E</v>
      </c>
      <c r="U364" s="150" t="str">
        <f>+VLOOKUP($L364,Data_Validation!$A:$D,3,0)</f>
        <v>Véhicules neufs</v>
      </c>
      <c r="V364" s="150" t="str">
        <f>+VLOOKUP($L364,Data_Validation!$A:$D,4,0)</f>
        <v>Autos détail</v>
      </c>
      <c r="W364" s="150" t="str">
        <f>+VLOOKUP($L364,Data_Validation!$A:$E,5,0)</f>
        <v>$</v>
      </c>
      <c r="X364" s="150">
        <f>+VLOOKUP($L364,Data_Validation!$A:$F,6,0)</f>
        <v>0</v>
      </c>
    </row>
    <row r="365" spans="1:24" ht="15" customHeight="1">
      <c r="A365" s="141" t="s">
        <v>1468</v>
      </c>
      <c r="B365" s="141" t="s">
        <v>1469</v>
      </c>
      <c r="C365" s="142">
        <v>240475.34</v>
      </c>
      <c r="D365" s="142">
        <v>0</v>
      </c>
      <c r="E365" s="142">
        <v>240475.34</v>
      </c>
      <c r="F365" s="141" t="s">
        <v>1417</v>
      </c>
      <c r="G365" s="141" t="s">
        <v>1069</v>
      </c>
      <c r="H365" s="143"/>
      <c r="I365" s="151"/>
      <c r="J365" s="151"/>
      <c r="K365" s="151"/>
      <c r="L365" s="145" t="str">
        <f t="shared" si="257"/>
        <v>606G</v>
      </c>
      <c r="M365" s="146" t="str">
        <f t="shared" si="258"/>
        <v>C/V - M240I XDRIVE COUPE</v>
      </c>
      <c r="N365" s="147">
        <f>+IF(OR($Q365=Parametres!$G$2,$Q365=Parametres!$G$3),I365,C365)</f>
        <v>240475.34</v>
      </c>
      <c r="O365" s="147">
        <f>+IF(OR($Q365=Parametres!$G$2,$Q365=Parametres!$G$3),J365,D365)</f>
        <v>0</v>
      </c>
      <c r="P365" s="147">
        <f>+IF(OR($Q365=Parametres!$G$2,$Q365=Parametres!$G$3),K365,E365)</f>
        <v>240475.34</v>
      </c>
      <c r="Q365" s="146" t="str">
        <f t="shared" ref="Q365:S365" si="367">+F365</f>
        <v>6-Coût des ventes</v>
      </c>
      <c r="R365" s="145" t="str">
        <f t="shared" si="367"/>
        <v>406G</v>
      </c>
      <c r="S365" s="146">
        <f t="shared" si="367"/>
        <v>0</v>
      </c>
      <c r="T365" s="165" t="str">
        <f>+VLOOKUP($L365,Data_Validation!$A:$D,1,0)</f>
        <v>606G</v>
      </c>
      <c r="U365" s="150" t="str">
        <f>+VLOOKUP($L365,Data_Validation!$A:$D,3,0)</f>
        <v>Véhicules neufs</v>
      </c>
      <c r="V365" s="150" t="str">
        <f>+VLOOKUP($L365,Data_Validation!$A:$D,4,0)</f>
        <v>Autos détail</v>
      </c>
      <c r="W365" s="150" t="str">
        <f>+VLOOKUP($L365,Data_Validation!$A:$E,5,0)</f>
        <v>$</v>
      </c>
      <c r="X365" s="150">
        <f>+VLOOKUP($L365,Data_Validation!$A:$F,6,0)</f>
        <v>0</v>
      </c>
    </row>
    <row r="366" spans="1:24" ht="15" customHeight="1">
      <c r="A366" s="141" t="s">
        <v>1625</v>
      </c>
      <c r="B366" s="141" t="s">
        <v>1626</v>
      </c>
      <c r="C366" s="142">
        <v>101784.67</v>
      </c>
      <c r="D366" s="142">
        <v>101325.91</v>
      </c>
      <c r="E366" s="142">
        <v>203110.58</v>
      </c>
      <c r="F366" s="141" t="s">
        <v>1417</v>
      </c>
      <c r="G366" s="141" t="s">
        <v>1235</v>
      </c>
      <c r="H366" s="143"/>
      <c r="I366" s="151"/>
      <c r="J366" s="151"/>
      <c r="K366" s="151"/>
      <c r="L366" s="145" t="str">
        <f t="shared" si="257"/>
        <v>606K</v>
      </c>
      <c r="M366" s="146" t="str">
        <f t="shared" si="258"/>
        <v>C/V - M4 COMPETITION COUPE XDRIVE</v>
      </c>
      <c r="N366" s="147">
        <f>+IF(OR($Q366=Parametres!$G$2,$Q366=Parametres!$G$3),I366,C366)</f>
        <v>101784.67</v>
      </c>
      <c r="O366" s="147">
        <f>+IF(OR($Q366=Parametres!$G$2,$Q366=Parametres!$G$3),J366,D366)</f>
        <v>101325.91</v>
      </c>
      <c r="P366" s="147">
        <f>+IF(OR($Q366=Parametres!$G$2,$Q366=Parametres!$G$3),K366,E366)</f>
        <v>203110.58</v>
      </c>
      <c r="Q366" s="146" t="str">
        <f t="shared" ref="Q366:S366" si="368">+F366</f>
        <v>6-Coût des ventes</v>
      </c>
      <c r="R366" s="145" t="str">
        <f t="shared" si="368"/>
        <v>406K</v>
      </c>
      <c r="S366" s="146">
        <f t="shared" si="368"/>
        <v>0</v>
      </c>
      <c r="T366" s="150" t="str">
        <f>+VLOOKUP($L366,Data_Validation!$A:$D,1,0)</f>
        <v>606K</v>
      </c>
      <c r="U366" s="150" t="str">
        <f>+VLOOKUP($L366,Data_Validation!$A:$D,3,0)</f>
        <v>Véhicules neufs</v>
      </c>
      <c r="V366" s="150" t="str">
        <f>+VLOOKUP($L366,Data_Validation!$A:$D,4,0)</f>
        <v>Autos détail</v>
      </c>
      <c r="W366" s="150" t="str">
        <f>+VLOOKUP($L366,Data_Validation!$A:$E,5,0)</f>
        <v>$</v>
      </c>
      <c r="X366" s="150">
        <f>+VLOOKUP($L366,Data_Validation!$A:$F,6,0)</f>
        <v>0</v>
      </c>
    </row>
    <row r="367" spans="1:24" ht="15" customHeight="1">
      <c r="A367" s="141" t="s">
        <v>1629</v>
      </c>
      <c r="B367" s="141" t="s">
        <v>1630</v>
      </c>
      <c r="C367" s="151">
        <v>145799.19</v>
      </c>
      <c r="D367" s="151">
        <v>0</v>
      </c>
      <c r="E367" s="151">
        <v>145799.19</v>
      </c>
      <c r="F367" s="141" t="s">
        <v>1417</v>
      </c>
      <c r="G367" s="141" t="s">
        <v>1240</v>
      </c>
      <c r="H367" s="143"/>
      <c r="I367" s="151"/>
      <c r="J367" s="151"/>
      <c r="K367" s="151"/>
      <c r="L367" s="145" t="str">
        <f t="shared" si="257"/>
        <v>607A</v>
      </c>
      <c r="M367" s="146" t="str">
        <f t="shared" si="258"/>
        <v>C/V - M3 SEDAN</v>
      </c>
      <c r="N367" s="147">
        <f>+IF(OR($Q367=Parametres!$G$2,$Q367=Parametres!$G$3),I367,C367)</f>
        <v>145799.19</v>
      </c>
      <c r="O367" s="147">
        <f>+IF(OR($Q367=Parametres!$G$2,$Q367=Parametres!$G$3),J367,D367)</f>
        <v>0</v>
      </c>
      <c r="P367" s="147">
        <f>+IF(OR($Q367=Parametres!$G$2,$Q367=Parametres!$G$3),K367,E367)</f>
        <v>145799.19</v>
      </c>
      <c r="Q367" s="146" t="str">
        <f t="shared" ref="Q367:S367" si="369">+F367</f>
        <v>6-Coût des ventes</v>
      </c>
      <c r="R367" s="145" t="str">
        <f t="shared" si="369"/>
        <v>407A</v>
      </c>
      <c r="S367" s="146">
        <f t="shared" si="369"/>
        <v>0</v>
      </c>
      <c r="T367" s="149" t="str">
        <f>+VLOOKUP($L367,Data_Validation!$A:$D,1,0)</f>
        <v>607A</v>
      </c>
      <c r="U367" s="150" t="str">
        <f>+VLOOKUP($L367,Data_Validation!$A:$D,3,0)</f>
        <v>Véhicules neufs</v>
      </c>
      <c r="V367" s="150" t="str">
        <f>+VLOOKUP($L367,Data_Validation!$A:$D,4,0)</f>
        <v>Autos détail</v>
      </c>
      <c r="W367" s="150" t="str">
        <f>+VLOOKUP($L367,Data_Validation!$A:$E,5,0)</f>
        <v>$</v>
      </c>
      <c r="X367" s="150">
        <f>+VLOOKUP($L367,Data_Validation!$A:$F,6,0)</f>
        <v>0</v>
      </c>
    </row>
    <row r="368" spans="1:24" ht="15" customHeight="1">
      <c r="A368" s="141" t="s">
        <v>1473</v>
      </c>
      <c r="B368" s="141" t="s">
        <v>1475</v>
      </c>
      <c r="C368" s="142">
        <v>102144.67</v>
      </c>
      <c r="D368" s="142">
        <v>0</v>
      </c>
      <c r="E368" s="142">
        <v>102144.67</v>
      </c>
      <c r="F368" s="141" t="s">
        <v>1417</v>
      </c>
      <c r="G368" s="141" t="s">
        <v>1071</v>
      </c>
      <c r="H368" s="143"/>
      <c r="I368" s="151"/>
      <c r="J368" s="151"/>
      <c r="K368" s="151"/>
      <c r="L368" s="145" t="str">
        <f t="shared" si="257"/>
        <v>607C</v>
      </c>
      <c r="M368" s="146" t="str">
        <f t="shared" si="258"/>
        <v>C/V - M3 COMPETITION</v>
      </c>
      <c r="N368" s="147">
        <f>+IF(OR($Q368=Parametres!$G$2,$Q368=Parametres!$G$3),I368,C368)</f>
        <v>102144.67</v>
      </c>
      <c r="O368" s="147">
        <f>+IF(OR($Q368=Parametres!$G$2,$Q368=Parametres!$G$3),J368,D368)</f>
        <v>0</v>
      </c>
      <c r="P368" s="147">
        <f>+IF(OR($Q368=Parametres!$G$2,$Q368=Parametres!$G$3),K368,E368)</f>
        <v>102144.67</v>
      </c>
      <c r="Q368" s="146" t="str">
        <f t="shared" ref="Q368:S368" si="370">+F368</f>
        <v>6-Coût des ventes</v>
      </c>
      <c r="R368" s="145" t="str">
        <f t="shared" si="370"/>
        <v>407C</v>
      </c>
      <c r="S368" s="146">
        <f t="shared" si="370"/>
        <v>0</v>
      </c>
      <c r="T368" s="150" t="str">
        <f>+VLOOKUP($L368,Data_Validation!$A:$D,1,0)</f>
        <v>607C</v>
      </c>
      <c r="U368" s="150" t="str">
        <f>+VLOOKUP($L368,Data_Validation!$A:$D,3,0)</f>
        <v>Véhicules neufs</v>
      </c>
      <c r="V368" s="150" t="str">
        <f>+VLOOKUP($L368,Data_Validation!$A:$D,4,0)</f>
        <v>Autos détail</v>
      </c>
      <c r="W368" s="150" t="str">
        <f>+VLOOKUP($L368,Data_Validation!$A:$E,5,0)</f>
        <v>$</v>
      </c>
      <c r="X368" s="150">
        <f>+VLOOKUP($L368,Data_Validation!$A:$F,6,0)</f>
        <v>0</v>
      </c>
    </row>
    <row r="369" spans="1:24" ht="15.75" customHeight="1">
      <c r="A369" s="141" t="s">
        <v>1635</v>
      </c>
      <c r="B369" s="141" t="s">
        <v>1636</v>
      </c>
      <c r="C369" s="151">
        <v>199019.64</v>
      </c>
      <c r="D369" s="151">
        <v>0</v>
      </c>
      <c r="E369" s="151">
        <v>199019.64</v>
      </c>
      <c r="F369" s="141" t="s">
        <v>1417</v>
      </c>
      <c r="G369" s="141" t="s">
        <v>1246</v>
      </c>
      <c r="H369" s="143"/>
      <c r="I369" s="151"/>
      <c r="J369" s="151"/>
      <c r="K369" s="151"/>
      <c r="L369" s="145" t="str">
        <f t="shared" si="257"/>
        <v>607D</v>
      </c>
      <c r="M369" s="146" t="str">
        <f t="shared" si="258"/>
        <v>C/V - M3 COMPETITION XDRIVE</v>
      </c>
      <c r="N369" s="147">
        <f>+IF(OR($Q369=Parametres!$G$2,$Q369=Parametres!$G$3),I369,C369)</f>
        <v>199019.64</v>
      </c>
      <c r="O369" s="147">
        <f>+IF(OR($Q369=Parametres!$G$2,$Q369=Parametres!$G$3),J369,D369)</f>
        <v>0</v>
      </c>
      <c r="P369" s="147">
        <f>+IF(OR($Q369=Parametres!$G$2,$Q369=Parametres!$G$3),K369,E369)</f>
        <v>199019.64</v>
      </c>
      <c r="Q369" s="146" t="str">
        <f t="shared" ref="Q369:S369" si="371">+F369</f>
        <v>6-Coût des ventes</v>
      </c>
      <c r="R369" s="145" t="str">
        <f t="shared" si="371"/>
        <v>407D</v>
      </c>
      <c r="S369" s="146">
        <f t="shared" si="371"/>
        <v>0</v>
      </c>
      <c r="T369" s="150" t="str">
        <f>+VLOOKUP($L369,Data_Validation!$A:$D,1,0)</f>
        <v>607D</v>
      </c>
      <c r="U369" s="150" t="str">
        <f>+VLOOKUP($L369,Data_Validation!$A:$D,3,0)</f>
        <v>Véhicules neufs</v>
      </c>
      <c r="V369" s="150" t="str">
        <f>+VLOOKUP($L369,Data_Validation!$A:$D,4,0)</f>
        <v>Autos détail</v>
      </c>
      <c r="W369" s="150" t="str">
        <f>+VLOOKUP($L369,Data_Validation!$A:$E,5,0)</f>
        <v>$</v>
      </c>
      <c r="X369" s="150">
        <f>+VLOOKUP($L369,Data_Validation!$A:$F,6,0)</f>
        <v>0</v>
      </c>
    </row>
    <row r="370" spans="1:24" ht="15" customHeight="1">
      <c r="A370" s="141" t="s">
        <v>1484</v>
      </c>
      <c r="B370" s="141" t="s">
        <v>1485</v>
      </c>
      <c r="C370" s="142">
        <v>216872.26</v>
      </c>
      <c r="D370" s="142">
        <v>0</v>
      </c>
      <c r="E370" s="142">
        <v>216872.26</v>
      </c>
      <c r="F370" s="141" t="s">
        <v>1417</v>
      </c>
      <c r="G370" s="141" t="s">
        <v>1083</v>
      </c>
      <c r="H370" s="143"/>
      <c r="I370" s="151"/>
      <c r="J370" s="151"/>
      <c r="K370" s="151"/>
      <c r="L370" s="145" t="str">
        <f t="shared" si="257"/>
        <v>611C</v>
      </c>
      <c r="M370" s="146" t="str">
        <f t="shared" si="258"/>
        <v>C/V - 330I XDRIVE SEDAN</v>
      </c>
      <c r="N370" s="147">
        <f>+IF(OR($Q370=Parametres!$G$2,$Q370=Parametres!$G$3),I370,C370)</f>
        <v>216872.26</v>
      </c>
      <c r="O370" s="147">
        <f>+IF(OR($Q370=Parametres!$G$2,$Q370=Parametres!$G$3),J370,D370)</f>
        <v>0</v>
      </c>
      <c r="P370" s="147">
        <f>+IF(OR($Q370=Parametres!$G$2,$Q370=Parametres!$G$3),K370,E370)</f>
        <v>216872.26</v>
      </c>
      <c r="Q370" s="146" t="str">
        <f t="shared" ref="Q370:S370" si="372">+F370</f>
        <v>6-Coût des ventes</v>
      </c>
      <c r="R370" s="145" t="str">
        <f t="shared" si="372"/>
        <v>411C</v>
      </c>
      <c r="S370" s="146">
        <f t="shared" si="372"/>
        <v>0</v>
      </c>
      <c r="T370" s="149" t="str">
        <f>+VLOOKUP($L370,Data_Validation!$A:$D,1,0)</f>
        <v>611C</v>
      </c>
      <c r="U370" s="150" t="str">
        <f>+VLOOKUP($L370,Data_Validation!$A:$D,3,0)</f>
        <v>Véhicules neufs</v>
      </c>
      <c r="V370" s="150" t="str">
        <f>+VLOOKUP($L370,Data_Validation!$A:$D,4,0)</f>
        <v>Autos détail</v>
      </c>
      <c r="W370" s="150" t="str">
        <f>+VLOOKUP($L370,Data_Validation!$A:$E,5,0)</f>
        <v>$</v>
      </c>
      <c r="X370" s="150">
        <f>+VLOOKUP($L370,Data_Validation!$A:$F,6,0)</f>
        <v>0</v>
      </c>
    </row>
    <row r="371" spans="1:24" ht="15" customHeight="1">
      <c r="A371" s="141" t="s">
        <v>1252</v>
      </c>
      <c r="B371" s="141" t="s">
        <v>1641</v>
      </c>
      <c r="C371" s="142">
        <v>360555.61</v>
      </c>
      <c r="D371" s="142">
        <v>0</v>
      </c>
      <c r="E371" s="142">
        <v>360555.61</v>
      </c>
      <c r="F371" s="141" t="s">
        <v>1417</v>
      </c>
      <c r="G371" s="141" t="s">
        <v>1253</v>
      </c>
      <c r="H371" s="143"/>
      <c r="I371" s="151"/>
      <c r="J371" s="151"/>
      <c r="K371" s="151"/>
      <c r="L371" s="145" t="str">
        <f t="shared" si="257"/>
        <v>611H</v>
      </c>
      <c r="M371" s="146" t="str">
        <f t="shared" si="258"/>
        <v>330E XDRIVE BERLINE</v>
      </c>
      <c r="N371" s="147">
        <f>+IF(OR($Q371=Parametres!$G$2,$Q371=Parametres!$G$3),I371,C371)</f>
        <v>360555.61</v>
      </c>
      <c r="O371" s="147">
        <f>+IF(OR($Q371=Parametres!$G$2,$Q371=Parametres!$G$3),J371,D371)</f>
        <v>0</v>
      </c>
      <c r="P371" s="147">
        <f>+IF(OR($Q371=Parametres!$G$2,$Q371=Parametres!$G$3),K371,E371)</f>
        <v>360555.61</v>
      </c>
      <c r="Q371" s="146" t="str">
        <f t="shared" ref="Q371:S371" si="373">+F371</f>
        <v>6-Coût des ventes</v>
      </c>
      <c r="R371" s="145" t="str">
        <f t="shared" si="373"/>
        <v>411H</v>
      </c>
      <c r="S371" s="146">
        <f t="shared" si="373"/>
        <v>0</v>
      </c>
      <c r="T371" s="150" t="str">
        <f>+VLOOKUP($L371,Data_Validation!$A:$D,1,0)</f>
        <v>611H</v>
      </c>
      <c r="U371" s="150" t="str">
        <f>+VLOOKUP($L371,Data_Validation!$A:$D,3,0)</f>
        <v>Véhicules neufs</v>
      </c>
      <c r="V371" s="150" t="str">
        <f>+VLOOKUP($L371,Data_Validation!$A:$D,4,0)</f>
        <v>Autos détail</v>
      </c>
      <c r="W371" s="150" t="str">
        <f>+VLOOKUP($L371,Data_Validation!$A:$E,5,0)</f>
        <v>$</v>
      </c>
      <c r="X371" s="150">
        <f>+VLOOKUP($L371,Data_Validation!$A:$F,6,0)</f>
        <v>0</v>
      </c>
    </row>
    <row r="372" spans="1:24" ht="15" customHeight="1">
      <c r="A372" s="141" t="s">
        <v>1492</v>
      </c>
      <c r="B372" s="141" t="s">
        <v>1493</v>
      </c>
      <c r="C372" s="142">
        <v>201317.14</v>
      </c>
      <c r="D372" s="142">
        <v>156773.22</v>
      </c>
      <c r="E372" s="142">
        <v>358090.36</v>
      </c>
      <c r="F372" s="141" t="s">
        <v>1417</v>
      </c>
      <c r="G372" s="141" t="s">
        <v>1097</v>
      </c>
      <c r="H372" s="143"/>
      <c r="I372" s="143"/>
      <c r="J372" s="143"/>
      <c r="K372" s="143"/>
      <c r="L372" s="145" t="str">
        <f t="shared" si="257"/>
        <v>616</v>
      </c>
      <c r="M372" s="146" t="str">
        <f t="shared" si="258"/>
        <v>C/V - X1 XDRIVE 28I</v>
      </c>
      <c r="N372" s="147">
        <f>+IF(OR($Q372=Parametres!$G$2,$Q372=Parametres!$G$3),I372,C372)</f>
        <v>201317.14</v>
      </c>
      <c r="O372" s="147">
        <f>+IF(OR($Q372=Parametres!$G$2,$Q372=Parametres!$G$3),J372,D372)</f>
        <v>156773.22</v>
      </c>
      <c r="P372" s="147">
        <f>+IF(OR($Q372=Parametres!$G$2,$Q372=Parametres!$G$3),K372,E372)</f>
        <v>358090.36</v>
      </c>
      <c r="Q372" s="146" t="str">
        <f t="shared" ref="Q372:S372" si="374">+F372</f>
        <v>6-Coût des ventes</v>
      </c>
      <c r="R372" s="145" t="str">
        <f t="shared" si="374"/>
        <v>416</v>
      </c>
      <c r="S372" s="146">
        <f t="shared" si="374"/>
        <v>0</v>
      </c>
      <c r="T372" s="150" t="str">
        <f>+VLOOKUP($L372,Data_Validation!$A:$D,1,0)</f>
        <v>616</v>
      </c>
      <c r="U372" s="150" t="str">
        <f>+VLOOKUP($L372,Data_Validation!$A:$D,3,0)</f>
        <v>Véhicules neufs</v>
      </c>
      <c r="V372" s="150" t="str">
        <f>+VLOOKUP($L372,Data_Validation!$A:$D,4,0)</f>
        <v>Camions détail</v>
      </c>
      <c r="W372" s="150" t="str">
        <f>+VLOOKUP($L372,Data_Validation!$A:$E,5,0)</f>
        <v>$</v>
      </c>
      <c r="X372" s="150">
        <f>+VLOOKUP($L372,Data_Validation!$A:$F,6,0)</f>
        <v>0</v>
      </c>
    </row>
    <row r="373" spans="1:24" ht="15" customHeight="1">
      <c r="A373" s="141" t="s">
        <v>1496</v>
      </c>
      <c r="B373" s="141" t="s">
        <v>1497</v>
      </c>
      <c r="C373" s="151">
        <v>-348088.5</v>
      </c>
      <c r="D373" s="151">
        <v>-27484.7</v>
      </c>
      <c r="E373" s="151">
        <v>-375573.2</v>
      </c>
      <c r="F373" s="141" t="s">
        <v>1417</v>
      </c>
      <c r="G373" s="141" t="s">
        <v>1498</v>
      </c>
      <c r="H373" s="143"/>
      <c r="I373" s="151"/>
      <c r="J373" s="151"/>
      <c r="K373" s="151"/>
      <c r="L373" s="145" t="str">
        <f t="shared" si="257"/>
        <v>617A</v>
      </c>
      <c r="M373" s="146" t="str">
        <f t="shared" si="258"/>
        <v>RESERVE DETAILLANT</v>
      </c>
      <c r="N373" s="147">
        <f>+IF(OR($Q373=Parametres!$G$2,$Q373=Parametres!$G$3),I373,C373)</f>
        <v>-348088.5</v>
      </c>
      <c r="O373" s="147">
        <f>+IF(OR($Q373=Parametres!$G$2,$Q373=Parametres!$G$3),J373,D373)</f>
        <v>-27484.7</v>
      </c>
      <c r="P373" s="147">
        <f>+IF(OR($Q373=Parametres!$G$2,$Q373=Parametres!$G$3),K373,E373)</f>
        <v>-375573.2</v>
      </c>
      <c r="Q373" s="146" t="str">
        <f t="shared" ref="Q373:S373" si="375">+F373</f>
        <v>6-Coût des ventes</v>
      </c>
      <c r="R373" s="145" t="str">
        <f t="shared" si="375"/>
        <v>617</v>
      </c>
      <c r="S373" s="146">
        <f t="shared" si="375"/>
        <v>0</v>
      </c>
      <c r="T373" s="165" t="str">
        <f>+VLOOKUP($L373,Data_Validation!$A:$D,1,0)</f>
        <v>617A</v>
      </c>
      <c r="U373" s="150" t="str">
        <f>+VLOOKUP($L373,Data_Validation!$A:$D,3,0)</f>
        <v>Véhicules neufs</v>
      </c>
      <c r="V373" s="150" t="str">
        <f>+VLOOKUP($L373,Data_Validation!$A:$D,4,0)</f>
        <v>holdbacks</v>
      </c>
      <c r="W373" s="150" t="str">
        <f>+VLOOKUP($L373,Data_Validation!$A:$E,5,0)</f>
        <v>$</v>
      </c>
      <c r="X373" s="150">
        <f>+VLOOKUP($L373,Data_Validation!$A:$F,6,0)</f>
        <v>0</v>
      </c>
    </row>
    <row r="374" spans="1:24" ht="15.75" customHeight="1">
      <c r="A374" s="141" t="s">
        <v>1648</v>
      </c>
      <c r="B374" s="141" t="s">
        <v>1649</v>
      </c>
      <c r="C374" s="143">
        <v>98659.51</v>
      </c>
      <c r="D374" s="143">
        <v>0</v>
      </c>
      <c r="E374" s="143">
        <v>98659.51</v>
      </c>
      <c r="F374" s="141" t="s">
        <v>1417</v>
      </c>
      <c r="G374" s="141" t="s">
        <v>1260</v>
      </c>
      <c r="H374" s="143"/>
      <c r="I374" s="142"/>
      <c r="J374" s="142"/>
      <c r="K374" s="142"/>
      <c r="L374" s="145" t="str">
        <f t="shared" si="257"/>
        <v>617B</v>
      </c>
      <c r="M374" s="146" t="str">
        <f t="shared" si="258"/>
        <v>C/V - X2 XDRIVE 28I</v>
      </c>
      <c r="N374" s="147">
        <f>+IF(OR($Q374=Parametres!$G$2,$Q374=Parametres!$G$3),I374,C374)</f>
        <v>98659.51</v>
      </c>
      <c r="O374" s="147">
        <f>+IF(OR($Q374=Parametres!$G$2,$Q374=Parametres!$G$3),J374,D374)</f>
        <v>0</v>
      </c>
      <c r="P374" s="147">
        <f>+IF(OR($Q374=Parametres!$G$2,$Q374=Parametres!$G$3),K374,E374)</f>
        <v>98659.51</v>
      </c>
      <c r="Q374" s="146" t="str">
        <f t="shared" ref="Q374:S374" si="376">+F374</f>
        <v>6-Coût des ventes</v>
      </c>
      <c r="R374" s="145" t="str">
        <f t="shared" si="376"/>
        <v>417</v>
      </c>
      <c r="S374" s="146">
        <f t="shared" si="376"/>
        <v>0</v>
      </c>
      <c r="T374" s="150" t="str">
        <f>+VLOOKUP($L374,Data_Validation!$A:$D,1,0)</f>
        <v>617B</v>
      </c>
      <c r="U374" s="150" t="str">
        <f>+VLOOKUP($L374,Data_Validation!$A:$D,3,0)</f>
        <v>Véhicules neufs</v>
      </c>
      <c r="V374" s="150" t="str">
        <f>+VLOOKUP($L374,Data_Validation!$A:$D,4,0)</f>
        <v>Camions détail</v>
      </c>
      <c r="W374" s="150" t="str">
        <f>+VLOOKUP($L374,Data_Validation!$A:$E,5,0)</f>
        <v>$</v>
      </c>
      <c r="X374" s="150">
        <f>+VLOOKUP($L374,Data_Validation!$A:$F,6,0)</f>
        <v>0</v>
      </c>
    </row>
    <row r="375" spans="1:24" ht="15" customHeight="1">
      <c r="A375" s="141" t="s">
        <v>1499</v>
      </c>
      <c r="B375" s="141" t="s">
        <v>1500</v>
      </c>
      <c r="C375" s="142">
        <v>686828.7</v>
      </c>
      <c r="D375" s="142">
        <v>65132.34</v>
      </c>
      <c r="E375" s="142">
        <v>751961.04</v>
      </c>
      <c r="F375" s="141" t="s">
        <v>1417</v>
      </c>
      <c r="G375" s="141" t="s">
        <v>1101</v>
      </c>
      <c r="H375" s="143"/>
      <c r="I375" s="151"/>
      <c r="J375" s="151"/>
      <c r="K375" s="151"/>
      <c r="L375" s="145" t="str">
        <f t="shared" si="257"/>
        <v>618</v>
      </c>
      <c r="M375" s="146" t="str">
        <f t="shared" si="258"/>
        <v>C/V - AUTRES MODELES BMW AUTO</v>
      </c>
      <c r="N375" s="147">
        <f>+IF(OR($Q375=Parametres!$G$2,$Q375=Parametres!$G$3),I375,C375)</f>
        <v>686828.7</v>
      </c>
      <c r="O375" s="147">
        <f>+IF(OR($Q375=Parametres!$G$2,$Q375=Parametres!$G$3),J375,D375)</f>
        <v>65132.34</v>
      </c>
      <c r="P375" s="147">
        <f>+IF(OR($Q375=Parametres!$G$2,$Q375=Parametres!$G$3),K375,E375)</f>
        <v>751961.04</v>
      </c>
      <c r="Q375" s="146" t="str">
        <f t="shared" ref="Q375:S375" si="377">+F375</f>
        <v>6-Coût des ventes</v>
      </c>
      <c r="R375" s="145" t="str">
        <f t="shared" si="377"/>
        <v>418</v>
      </c>
      <c r="S375" s="146">
        <f t="shared" si="377"/>
        <v>0</v>
      </c>
      <c r="T375" s="150" t="str">
        <f>+VLOOKUP($L375,Data_Validation!$A:$D,1,0)</f>
        <v>618</v>
      </c>
      <c r="U375" s="150" t="str">
        <f>+VLOOKUP($L375,Data_Validation!$A:$D,3,0)</f>
        <v>Véhicules neufs</v>
      </c>
      <c r="V375" s="150" t="str">
        <f>+VLOOKUP($L375,Data_Validation!$A:$D,4,0)</f>
        <v>Ex-Démos et courtoisies</v>
      </c>
      <c r="W375" s="150" t="str">
        <f>+VLOOKUP($L375,Data_Validation!$A:$E,5,0)</f>
        <v>$</v>
      </c>
      <c r="X375" s="150">
        <f>+VLOOKUP($L375,Data_Validation!$A:$F,6,0)</f>
        <v>0</v>
      </c>
    </row>
    <row r="376" spans="1:24" ht="15" customHeight="1">
      <c r="A376" s="141" t="s">
        <v>1502</v>
      </c>
      <c r="B376" s="141" t="s">
        <v>1503</v>
      </c>
      <c r="C376" s="151">
        <v>726680.82</v>
      </c>
      <c r="D376" s="151">
        <v>0</v>
      </c>
      <c r="E376" s="151">
        <v>726680.82</v>
      </c>
      <c r="F376" s="141" t="s">
        <v>1417</v>
      </c>
      <c r="G376" s="141" t="s">
        <v>1101</v>
      </c>
      <c r="H376" s="143"/>
      <c r="I376" s="151"/>
      <c r="J376" s="151"/>
      <c r="K376" s="151"/>
      <c r="L376" s="145" t="str">
        <f t="shared" si="257"/>
        <v>618A</v>
      </c>
      <c r="M376" s="146" t="str">
        <f t="shared" si="258"/>
        <v>C/V - AUTRES MODELES BMW CAMION</v>
      </c>
      <c r="N376" s="147">
        <f>+IF(OR($Q376=Parametres!$G$2,$Q376=Parametres!$G$3),I376,C376)</f>
        <v>726680.82</v>
      </c>
      <c r="O376" s="147">
        <f>+IF(OR($Q376=Parametres!$G$2,$Q376=Parametres!$G$3),J376,D376)</f>
        <v>0</v>
      </c>
      <c r="P376" s="147">
        <f>+IF(OR($Q376=Parametres!$G$2,$Q376=Parametres!$G$3),K376,E376)</f>
        <v>726680.82</v>
      </c>
      <c r="Q376" s="146" t="str">
        <f t="shared" ref="Q376:S376" si="378">+F376</f>
        <v>6-Coût des ventes</v>
      </c>
      <c r="R376" s="145" t="str">
        <f t="shared" si="378"/>
        <v>418</v>
      </c>
      <c r="S376" s="146">
        <f t="shared" si="378"/>
        <v>0</v>
      </c>
      <c r="T376" s="150" t="str">
        <f>+VLOOKUP($L376,Data_Validation!$A:$D,1,0)</f>
        <v>618A</v>
      </c>
      <c r="U376" s="150" t="str">
        <f>+VLOOKUP($L376,Data_Validation!$A:$D,3,0)</f>
        <v>Véhicules neufs</v>
      </c>
      <c r="V376" s="150" t="str">
        <f>+VLOOKUP($L376,Data_Validation!$A:$D,4,0)</f>
        <v>Ex-Démos et courtoisies</v>
      </c>
      <c r="W376" s="150" t="str">
        <f>+VLOOKUP($L376,Data_Validation!$A:$E,5,0)</f>
        <v>$</v>
      </c>
      <c r="X376" s="150">
        <f>+VLOOKUP($L376,Data_Validation!$A:$F,6,0)</f>
        <v>0</v>
      </c>
    </row>
    <row r="377" spans="1:24" ht="15" customHeight="1">
      <c r="A377" s="141" t="s">
        <v>1504</v>
      </c>
      <c r="B377" s="141" t="s">
        <v>1505</v>
      </c>
      <c r="C377" s="142">
        <v>55661.35</v>
      </c>
      <c r="D377" s="142">
        <v>165986.65</v>
      </c>
      <c r="E377" s="142">
        <v>221648</v>
      </c>
      <c r="F377" s="141" t="s">
        <v>1417</v>
      </c>
      <c r="G377" s="141" t="s">
        <v>1110</v>
      </c>
      <c r="H377" s="143"/>
      <c r="I377" s="151"/>
      <c r="J377" s="151"/>
      <c r="K377" s="151"/>
      <c r="L377" s="145" t="str">
        <f t="shared" si="257"/>
        <v>619</v>
      </c>
      <c r="M377" s="146" t="str">
        <f t="shared" si="258"/>
        <v>C/V - FLEET VOITURE BMW</v>
      </c>
      <c r="N377" s="147">
        <f>+IF(OR($Q377=Parametres!$G$2,$Q377=Parametres!$G$3),I377,C377)</f>
        <v>55661.35</v>
      </c>
      <c r="O377" s="147">
        <f>+IF(OR($Q377=Parametres!$G$2,$Q377=Parametres!$G$3),J377,D377)</f>
        <v>165986.65</v>
      </c>
      <c r="P377" s="147">
        <f>+IF(OR($Q377=Parametres!$G$2,$Q377=Parametres!$G$3),K377,E377)</f>
        <v>221648</v>
      </c>
      <c r="Q377" s="146" t="str">
        <f t="shared" ref="Q377:S377" si="379">+F377</f>
        <v>6-Coût des ventes</v>
      </c>
      <c r="R377" s="145" t="str">
        <f t="shared" si="379"/>
        <v>419</v>
      </c>
      <c r="S377" s="146">
        <f t="shared" si="379"/>
        <v>0</v>
      </c>
      <c r="T377" s="150" t="str">
        <f>+VLOOKUP($L377,Data_Validation!$A:$D,1,0)</f>
        <v>619</v>
      </c>
      <c r="U377" s="150" t="str">
        <f>+VLOOKUP($L377,Data_Validation!$A:$D,3,0)</f>
        <v>Véhicules neufs</v>
      </c>
      <c r="V377" s="150" t="str">
        <f>+VLOOKUP($L377,Data_Validation!$A:$D,4,0)</f>
        <v>Flottes</v>
      </c>
      <c r="W377" s="150" t="str">
        <f>+VLOOKUP($L377,Data_Validation!$A:$E,5,0)</f>
        <v>$</v>
      </c>
      <c r="X377" s="150">
        <f>+VLOOKUP($L377,Data_Validation!$A:$F,6,0)</f>
        <v>0</v>
      </c>
    </row>
    <row r="378" spans="1:24" ht="15" customHeight="1">
      <c r="A378" s="141" t="s">
        <v>1507</v>
      </c>
      <c r="B378" s="141" t="s">
        <v>1508</v>
      </c>
      <c r="C378" s="142">
        <v>544128</v>
      </c>
      <c r="D378" s="142">
        <v>0</v>
      </c>
      <c r="E378" s="142">
        <v>544128</v>
      </c>
      <c r="F378" s="141" t="s">
        <v>1417</v>
      </c>
      <c r="G378" s="141" t="s">
        <v>1112</v>
      </c>
      <c r="H378" s="143"/>
      <c r="I378" s="151"/>
      <c r="J378" s="151"/>
      <c r="K378" s="151"/>
      <c r="L378" s="145" t="str">
        <f t="shared" si="257"/>
        <v>619A</v>
      </c>
      <c r="M378" s="146" t="str">
        <f t="shared" si="258"/>
        <v>C/V - FLEET CAMION BMW</v>
      </c>
      <c r="N378" s="147">
        <f>+IF(OR($Q378=Parametres!$G$2,$Q378=Parametres!$G$3),I378,C378)</f>
        <v>544128</v>
      </c>
      <c r="O378" s="147">
        <f>+IF(OR($Q378=Parametres!$G$2,$Q378=Parametres!$G$3),J378,D378)</f>
        <v>0</v>
      </c>
      <c r="P378" s="147">
        <f>+IF(OR($Q378=Parametres!$G$2,$Q378=Parametres!$G$3),K378,E378)</f>
        <v>544128</v>
      </c>
      <c r="Q378" s="146" t="str">
        <f t="shared" ref="Q378:S378" si="380">+F378</f>
        <v>6-Coût des ventes</v>
      </c>
      <c r="R378" s="145" t="str">
        <f t="shared" si="380"/>
        <v>419A</v>
      </c>
      <c r="S378" s="146">
        <f t="shared" si="380"/>
        <v>0</v>
      </c>
      <c r="T378" s="150" t="str">
        <f>+VLOOKUP($L378,Data_Validation!$A:$D,1,0)</f>
        <v>619A</v>
      </c>
      <c r="U378" s="150" t="str">
        <f>+VLOOKUP($L378,Data_Validation!$A:$D,3,0)</f>
        <v>Véhicules neufs</v>
      </c>
      <c r="V378" s="150" t="str">
        <f>+VLOOKUP($L378,Data_Validation!$A:$D,4,0)</f>
        <v>Flottes</v>
      </c>
      <c r="W378" s="150" t="str">
        <f>+VLOOKUP($L378,Data_Validation!$A:$E,5,0)</f>
        <v>$</v>
      </c>
      <c r="X378" s="150">
        <f>+VLOOKUP($L378,Data_Validation!$A:$F,6,0)</f>
        <v>0</v>
      </c>
    </row>
    <row r="379" spans="1:24" ht="15.75" customHeight="1">
      <c r="A379" s="141" t="s">
        <v>1509</v>
      </c>
      <c r="B379" s="141" t="s">
        <v>1510</v>
      </c>
      <c r="C379" s="143">
        <v>364661.95</v>
      </c>
      <c r="D379" s="143">
        <v>0</v>
      </c>
      <c r="E379" s="143">
        <v>364661.95</v>
      </c>
      <c r="F379" s="141" t="s">
        <v>1417</v>
      </c>
      <c r="G379" s="141" t="s">
        <v>1114</v>
      </c>
      <c r="H379" s="143"/>
      <c r="I379" s="142"/>
      <c r="J379" s="142"/>
      <c r="K379" s="142"/>
      <c r="L379" s="145" t="str">
        <f t="shared" si="257"/>
        <v>622A</v>
      </c>
      <c r="M379" s="146" t="str">
        <f t="shared" si="258"/>
        <v>C/V - X6 XDRIVE 35I</v>
      </c>
      <c r="N379" s="147">
        <f>+IF(OR($Q379=Parametres!$G$2,$Q379=Parametres!$G$3),I379,C379)</f>
        <v>364661.95</v>
      </c>
      <c r="O379" s="147">
        <f>+IF(OR($Q379=Parametres!$G$2,$Q379=Parametres!$G$3),J379,D379)</f>
        <v>0</v>
      </c>
      <c r="P379" s="147">
        <f>+IF(OR($Q379=Parametres!$G$2,$Q379=Parametres!$G$3),K379,E379)</f>
        <v>364661.95</v>
      </c>
      <c r="Q379" s="146" t="str">
        <f t="shared" ref="Q379:S379" si="381">+F379</f>
        <v>6-Coût des ventes</v>
      </c>
      <c r="R379" s="145" t="str">
        <f t="shared" si="381"/>
        <v>422A</v>
      </c>
      <c r="S379" s="146">
        <f t="shared" si="381"/>
        <v>0</v>
      </c>
      <c r="T379" s="150" t="str">
        <f>+VLOOKUP($L379,Data_Validation!$A:$D,1,0)</f>
        <v>622A</v>
      </c>
      <c r="U379" s="150" t="str">
        <f>+VLOOKUP($L379,Data_Validation!$A:$D,3,0)</f>
        <v>Véhicules neufs</v>
      </c>
      <c r="V379" s="150" t="str">
        <f>+VLOOKUP($L379,Data_Validation!$A:$D,4,0)</f>
        <v>Camions détail</v>
      </c>
      <c r="W379" s="150" t="str">
        <f>+VLOOKUP($L379,Data_Validation!$A:$E,5,0)</f>
        <v>$</v>
      </c>
      <c r="X379" s="150">
        <f>+VLOOKUP($L379,Data_Validation!$A:$F,6,0)</f>
        <v>0</v>
      </c>
    </row>
    <row r="380" spans="1:24" ht="15" customHeight="1">
      <c r="A380" s="141" t="s">
        <v>1660</v>
      </c>
      <c r="B380" s="141" t="s">
        <v>1661</v>
      </c>
      <c r="C380" s="142">
        <v>224574.16</v>
      </c>
      <c r="D380" s="142">
        <v>0</v>
      </c>
      <c r="E380" s="142">
        <v>224574.16</v>
      </c>
      <c r="F380" s="141" t="s">
        <v>1417</v>
      </c>
      <c r="G380" s="141" t="s">
        <v>1276</v>
      </c>
      <c r="H380" s="143"/>
      <c r="I380" s="151"/>
      <c r="J380" s="151"/>
      <c r="K380" s="151"/>
      <c r="L380" s="145" t="str">
        <f t="shared" si="257"/>
        <v>622B</v>
      </c>
      <c r="M380" s="146" t="str">
        <f t="shared" si="258"/>
        <v>C/V - X6 XDRIVE 50I</v>
      </c>
      <c r="N380" s="147">
        <f>+IF(OR($Q380=Parametres!$G$2,$Q380=Parametres!$G$3),I380,C380)</f>
        <v>224574.16</v>
      </c>
      <c r="O380" s="147">
        <f>+IF(OR($Q380=Parametres!$G$2,$Q380=Parametres!$G$3),J380,D380)</f>
        <v>0</v>
      </c>
      <c r="P380" s="147">
        <f>+IF(OR($Q380=Parametres!$G$2,$Q380=Parametres!$G$3),K380,E380)</f>
        <v>224574.16</v>
      </c>
      <c r="Q380" s="146" t="str">
        <f t="shared" ref="Q380:S380" si="382">+F380</f>
        <v>6-Coût des ventes</v>
      </c>
      <c r="R380" s="145" t="str">
        <f t="shared" si="382"/>
        <v>422B</v>
      </c>
      <c r="S380" s="146">
        <f t="shared" si="382"/>
        <v>0</v>
      </c>
      <c r="T380" s="150" t="str">
        <f>+VLOOKUP($L380,Data_Validation!$A:$D,1,0)</f>
        <v>622B</v>
      </c>
      <c r="U380" s="150" t="str">
        <f>+VLOOKUP($L380,Data_Validation!$A:$D,3,0)</f>
        <v>Véhicules neufs</v>
      </c>
      <c r="V380" s="150" t="str">
        <f>+VLOOKUP($L380,Data_Validation!$A:$D,4,0)</f>
        <v>Camions détail</v>
      </c>
      <c r="W380" s="150" t="str">
        <f>+VLOOKUP($L380,Data_Validation!$A:$E,5,0)</f>
        <v>$</v>
      </c>
      <c r="X380" s="150">
        <f>+VLOOKUP($L380,Data_Validation!$A:$F,6,0)</f>
        <v>0</v>
      </c>
    </row>
    <row r="381" spans="1:24" ht="15" customHeight="1">
      <c r="A381" s="141" t="s">
        <v>1666</v>
      </c>
      <c r="B381" s="141" t="s">
        <v>1667</v>
      </c>
      <c r="C381" s="142">
        <v>1337636.8</v>
      </c>
      <c r="D381" s="142">
        <v>130821.69</v>
      </c>
      <c r="E381" s="142">
        <v>1468458.49</v>
      </c>
      <c r="F381" s="141" t="s">
        <v>1417</v>
      </c>
      <c r="G381" s="141" t="s">
        <v>1281</v>
      </c>
      <c r="H381" s="143"/>
      <c r="I381" s="151"/>
      <c r="J381" s="151"/>
      <c r="K381" s="151"/>
      <c r="L381" s="145" t="str">
        <f t="shared" si="257"/>
        <v>623B</v>
      </c>
      <c r="M381" s="146" t="str">
        <f t="shared" si="258"/>
        <v>C/V - X3 XDRIVE 30I</v>
      </c>
      <c r="N381" s="147">
        <f>+IF(OR($Q381=Parametres!$G$2,$Q381=Parametres!$G$3),I381,C381)</f>
        <v>1337636.8</v>
      </c>
      <c r="O381" s="147">
        <f>+IF(OR($Q381=Parametres!$G$2,$Q381=Parametres!$G$3),J381,D381)</f>
        <v>130821.69</v>
      </c>
      <c r="P381" s="147">
        <f>+IF(OR($Q381=Parametres!$G$2,$Q381=Parametres!$G$3),K381,E381)</f>
        <v>1468458.49</v>
      </c>
      <c r="Q381" s="146" t="str">
        <f t="shared" ref="Q381:S381" si="383">+F381</f>
        <v>6-Coût des ventes</v>
      </c>
      <c r="R381" s="145" t="str">
        <f t="shared" si="383"/>
        <v>423B</v>
      </c>
      <c r="S381" s="146">
        <f t="shared" si="383"/>
        <v>0</v>
      </c>
      <c r="T381" s="150" t="str">
        <f>+VLOOKUP($L381,Data_Validation!$A:$D,1,0)</f>
        <v>623B</v>
      </c>
      <c r="U381" s="150" t="str">
        <f>+VLOOKUP($L381,Data_Validation!$A:$D,3,0)</f>
        <v>Véhicules neufs</v>
      </c>
      <c r="V381" s="150" t="str">
        <f>+VLOOKUP($L381,Data_Validation!$A:$D,4,0)</f>
        <v>Camions détail</v>
      </c>
      <c r="W381" s="150" t="str">
        <f>+VLOOKUP($L381,Data_Validation!$A:$E,5,0)</f>
        <v>$</v>
      </c>
      <c r="X381" s="150">
        <f>+VLOOKUP($L381,Data_Validation!$A:$F,6,0)</f>
        <v>0</v>
      </c>
    </row>
    <row r="382" spans="1:24" ht="15" customHeight="1">
      <c r="A382" s="141" t="s">
        <v>1515</v>
      </c>
      <c r="B382" s="141" t="s">
        <v>1516</v>
      </c>
      <c r="C382" s="143">
        <v>1023699.89</v>
      </c>
      <c r="D382" s="143">
        <v>152317.07</v>
      </c>
      <c r="E382" s="143">
        <v>1176016.96</v>
      </c>
      <c r="F382" s="141" t="s">
        <v>1417</v>
      </c>
      <c r="G382" s="141" t="s">
        <v>1118</v>
      </c>
      <c r="H382" s="143"/>
      <c r="I382" s="142"/>
      <c r="J382" s="142"/>
      <c r="K382" s="142"/>
      <c r="L382" s="145" t="str">
        <f t="shared" si="257"/>
        <v>623C</v>
      </c>
      <c r="M382" s="146" t="str">
        <f t="shared" si="258"/>
        <v>C/V - X3 XDRIVE 30E</v>
      </c>
      <c r="N382" s="147">
        <f>+IF(OR($Q382=Parametres!$G$2,$Q382=Parametres!$G$3),I382,C382)</f>
        <v>1023699.89</v>
      </c>
      <c r="O382" s="147">
        <f>+IF(OR($Q382=Parametres!$G$2,$Q382=Parametres!$G$3),J382,D382)</f>
        <v>152317.07</v>
      </c>
      <c r="P382" s="147">
        <f>+IF(OR($Q382=Parametres!$G$2,$Q382=Parametres!$G$3),K382,E382)</f>
        <v>1176016.96</v>
      </c>
      <c r="Q382" s="146" t="str">
        <f t="shared" ref="Q382:S382" si="384">+F382</f>
        <v>6-Coût des ventes</v>
      </c>
      <c r="R382" s="145" t="str">
        <f t="shared" si="384"/>
        <v>423C</v>
      </c>
      <c r="S382" s="146">
        <f t="shared" si="384"/>
        <v>0</v>
      </c>
      <c r="T382" s="150" t="str">
        <f>+VLOOKUP($L382,Data_Validation!$A:$D,1,0)</f>
        <v>623C</v>
      </c>
      <c r="U382" s="150" t="str">
        <f>+VLOOKUP($L382,Data_Validation!$A:$D,3,0)</f>
        <v>Véhicules neufs</v>
      </c>
      <c r="V382" s="150" t="str">
        <f>+VLOOKUP($L382,Data_Validation!$A:$D,4,0)</f>
        <v>Camions détail</v>
      </c>
      <c r="W382" s="150" t="str">
        <f>+VLOOKUP($L382,Data_Validation!$A:$E,5,0)</f>
        <v>$</v>
      </c>
      <c r="X382" s="150">
        <f>+VLOOKUP($L382,Data_Validation!$A:$F,6,0)</f>
        <v>0</v>
      </c>
    </row>
    <row r="383" spans="1:24" ht="15.75" customHeight="1">
      <c r="A383" s="141" t="s">
        <v>1519</v>
      </c>
      <c r="B383" s="141" t="s">
        <v>1520</v>
      </c>
      <c r="C383" s="143">
        <v>893234.03</v>
      </c>
      <c r="D383" s="143">
        <v>82793.97</v>
      </c>
      <c r="E383" s="143">
        <v>976028</v>
      </c>
      <c r="F383" s="141" t="s">
        <v>1417</v>
      </c>
      <c r="G383" s="141" t="s">
        <v>1120</v>
      </c>
      <c r="H383" s="143"/>
      <c r="I383" s="142"/>
      <c r="J383" s="142"/>
      <c r="K383" s="142"/>
      <c r="L383" s="145" t="str">
        <f t="shared" si="257"/>
        <v>623D</v>
      </c>
      <c r="M383" s="146" t="str">
        <f t="shared" si="258"/>
        <v>C/V - X5 XDRIVE 35I/ X5 XDRIVE 40I</v>
      </c>
      <c r="N383" s="147">
        <f>+IF(OR($Q383=Parametres!$G$2,$Q383=Parametres!$G$3),I383,C383)</f>
        <v>893234.03</v>
      </c>
      <c r="O383" s="147">
        <f>+IF(OR($Q383=Parametres!$G$2,$Q383=Parametres!$G$3),J383,D383)</f>
        <v>82793.97</v>
      </c>
      <c r="P383" s="147">
        <f>+IF(OR($Q383=Parametres!$G$2,$Q383=Parametres!$G$3),K383,E383)</f>
        <v>976028</v>
      </c>
      <c r="Q383" s="146" t="str">
        <f t="shared" ref="Q383:S383" si="385">+F383</f>
        <v>6-Coût des ventes</v>
      </c>
      <c r="R383" s="145" t="str">
        <f t="shared" si="385"/>
        <v>423D</v>
      </c>
      <c r="S383" s="146">
        <f t="shared" si="385"/>
        <v>0</v>
      </c>
      <c r="T383" s="150" t="str">
        <f>+VLOOKUP($L383,Data_Validation!$A:$D,1,0)</f>
        <v>623D</v>
      </c>
      <c r="U383" s="150" t="str">
        <f>+VLOOKUP($L383,Data_Validation!$A:$D,3,0)</f>
        <v>Véhicules neufs</v>
      </c>
      <c r="V383" s="150" t="str">
        <f>+VLOOKUP($L383,Data_Validation!$A:$D,4,0)</f>
        <v>Camions détail</v>
      </c>
      <c r="W383" s="150" t="str">
        <f>+VLOOKUP($L383,Data_Validation!$A:$E,5,0)</f>
        <v>$</v>
      </c>
      <c r="X383" s="150">
        <f>+VLOOKUP($L383,Data_Validation!$A:$F,6,0)</f>
        <v>0</v>
      </c>
    </row>
    <row r="384" spans="1:24" ht="15" customHeight="1">
      <c r="A384" s="141" t="s">
        <v>1681</v>
      </c>
      <c r="B384" s="141" t="s">
        <v>1682</v>
      </c>
      <c r="C384" s="142">
        <v>105976.37</v>
      </c>
      <c r="D384" s="142">
        <v>0</v>
      </c>
      <c r="E384" s="142">
        <v>105976.37</v>
      </c>
      <c r="F384" s="141" t="s">
        <v>1417</v>
      </c>
      <c r="G384" s="141" t="s">
        <v>1289</v>
      </c>
      <c r="H384" s="141"/>
      <c r="I384" s="182"/>
      <c r="J384" s="182"/>
      <c r="K384" s="182"/>
      <c r="L384" s="145" t="str">
        <f t="shared" si="257"/>
        <v>623E</v>
      </c>
      <c r="M384" s="146" t="str">
        <f t="shared" si="258"/>
        <v>C/V - X5 XDRIVE 50I</v>
      </c>
      <c r="N384" s="147">
        <f>+IF(OR($Q384=Parametres!$G$2,$Q384=Parametres!$G$3),I384,C384)</f>
        <v>105976.37</v>
      </c>
      <c r="O384" s="147">
        <f>+IF(OR($Q384=Parametres!$G$2,$Q384=Parametres!$G$3),J384,D384)</f>
        <v>0</v>
      </c>
      <c r="P384" s="147">
        <f>+IF(OR($Q384=Parametres!$G$2,$Q384=Parametres!$G$3),K384,E384)</f>
        <v>105976.37</v>
      </c>
      <c r="Q384" s="146" t="str">
        <f t="shared" ref="Q384:S384" si="386">+F384</f>
        <v>6-Coût des ventes</v>
      </c>
      <c r="R384" s="145" t="str">
        <f t="shared" si="386"/>
        <v>423E</v>
      </c>
      <c r="S384" s="146">
        <f t="shared" si="386"/>
        <v>0</v>
      </c>
      <c r="T384" s="150" t="str">
        <f>+VLOOKUP($L384,Data_Validation!$A:$D,1,0)</f>
        <v>623E</v>
      </c>
      <c r="U384" s="150" t="str">
        <f>+VLOOKUP($L384,Data_Validation!$A:$D,3,0)</f>
        <v>Véhicules neufs</v>
      </c>
      <c r="V384" s="150" t="str">
        <f>+VLOOKUP($L384,Data_Validation!$A:$D,4,0)</f>
        <v>Camions détail</v>
      </c>
      <c r="W384" s="150" t="str">
        <f>+VLOOKUP($L384,Data_Validation!$A:$E,5,0)</f>
        <v>$</v>
      </c>
      <c r="X384" s="150">
        <f>+VLOOKUP($L384,Data_Validation!$A:$F,6,0)</f>
        <v>0</v>
      </c>
    </row>
    <row r="385" spans="1:24" ht="15" customHeight="1">
      <c r="A385" s="141" t="s">
        <v>1687</v>
      </c>
      <c r="B385" s="141" t="s">
        <v>1688</v>
      </c>
      <c r="C385" s="151">
        <v>439504.88</v>
      </c>
      <c r="D385" s="151">
        <v>0</v>
      </c>
      <c r="E385" s="151">
        <v>439504.88</v>
      </c>
      <c r="F385" s="141" t="s">
        <v>1417</v>
      </c>
      <c r="G385" s="141" t="s">
        <v>1293</v>
      </c>
      <c r="H385" s="143"/>
      <c r="I385" s="151"/>
      <c r="J385" s="151"/>
      <c r="K385" s="151"/>
      <c r="L385" s="145" t="str">
        <f t="shared" si="257"/>
        <v>623G</v>
      </c>
      <c r="M385" s="146" t="str">
        <f t="shared" si="258"/>
        <v>C/V - X3 XDR M40I</v>
      </c>
      <c r="N385" s="147">
        <f>+IF(OR($Q385=Parametres!$G$2,$Q385=Parametres!$G$3),I385,C385)</f>
        <v>439504.88</v>
      </c>
      <c r="O385" s="147">
        <f>+IF(OR($Q385=Parametres!$G$2,$Q385=Parametres!$G$3),J385,D385)</f>
        <v>0</v>
      </c>
      <c r="P385" s="147">
        <f>+IF(OR($Q385=Parametres!$G$2,$Q385=Parametres!$G$3),K385,E385)</f>
        <v>439504.88</v>
      </c>
      <c r="Q385" s="146" t="str">
        <f t="shared" ref="Q385:S385" si="387">+F385</f>
        <v>6-Coût des ventes</v>
      </c>
      <c r="R385" s="145" t="str">
        <f t="shared" si="387"/>
        <v>423G</v>
      </c>
      <c r="S385" s="146">
        <f t="shared" si="387"/>
        <v>0</v>
      </c>
      <c r="T385" s="150" t="str">
        <f>+VLOOKUP($L385,Data_Validation!$A:$D,1,0)</f>
        <v>623G</v>
      </c>
      <c r="U385" s="150" t="str">
        <f>+VLOOKUP($L385,Data_Validation!$A:$D,3,0)</f>
        <v>Véhicules neufs</v>
      </c>
      <c r="V385" s="150" t="str">
        <f>+VLOOKUP($L385,Data_Validation!$A:$D,4,0)</f>
        <v>Camions détail</v>
      </c>
      <c r="W385" s="150" t="str">
        <f>+VLOOKUP($L385,Data_Validation!$A:$E,5,0)</f>
        <v>$</v>
      </c>
      <c r="X385" s="150">
        <f>+VLOOKUP($L385,Data_Validation!$A:$F,6,0)</f>
        <v>0</v>
      </c>
    </row>
    <row r="386" spans="1:24" ht="15" customHeight="1">
      <c r="A386" s="141" t="s">
        <v>1296</v>
      </c>
      <c r="B386" s="141" t="s">
        <v>1695</v>
      </c>
      <c r="C386" s="142">
        <v>1129328.6599999999</v>
      </c>
      <c r="D386" s="142">
        <v>0</v>
      </c>
      <c r="E386" s="142">
        <v>1129328.6599999999</v>
      </c>
      <c r="F386" s="141" t="s">
        <v>1417</v>
      </c>
      <c r="G386" s="141" t="s">
        <v>1298</v>
      </c>
      <c r="H386" s="143"/>
      <c r="I386" s="151"/>
      <c r="J386" s="151"/>
      <c r="K386" s="151"/>
      <c r="L386" s="145" t="str">
        <f t="shared" si="257"/>
        <v>625E</v>
      </c>
      <c r="M386" s="146" t="str">
        <f t="shared" si="258"/>
        <v>X5 XDRIVE40E / X5 XDRIVE45E</v>
      </c>
      <c r="N386" s="147">
        <f>+IF(OR($Q386=Parametres!$G$2,$Q386=Parametres!$G$3),I386,C386)</f>
        <v>1129328.6599999999</v>
      </c>
      <c r="O386" s="147">
        <f>+IF(OR($Q386=Parametres!$G$2,$Q386=Parametres!$G$3),J386,D386)</f>
        <v>0</v>
      </c>
      <c r="P386" s="147">
        <f>+IF(OR($Q386=Parametres!$G$2,$Q386=Parametres!$G$3),K386,E386)</f>
        <v>1129328.6599999999</v>
      </c>
      <c r="Q386" s="146" t="str">
        <f t="shared" ref="Q386:S386" si="388">+F386</f>
        <v>6-Coût des ventes</v>
      </c>
      <c r="R386" s="145" t="str">
        <f t="shared" si="388"/>
        <v>425</v>
      </c>
      <c r="S386" s="146">
        <f t="shared" si="388"/>
        <v>0</v>
      </c>
      <c r="T386" s="150" t="str">
        <f>+VLOOKUP($L386,Data_Validation!$A:$D,1,0)</f>
        <v>625E</v>
      </c>
      <c r="U386" s="150" t="str">
        <f>+VLOOKUP($L386,Data_Validation!$A:$D,3,0)</f>
        <v>Véhicules neufs</v>
      </c>
      <c r="V386" s="150" t="str">
        <f>+VLOOKUP($L386,Data_Validation!$A:$D,4,0)</f>
        <v>Camions détail</v>
      </c>
      <c r="W386" s="150" t="str">
        <f>+VLOOKUP($L386,Data_Validation!$A:$E,5,0)</f>
        <v>$</v>
      </c>
      <c r="X386" s="150">
        <f>+VLOOKUP($L386,Data_Validation!$A:$F,6,0)</f>
        <v>0</v>
      </c>
    </row>
    <row r="387" spans="1:24" ht="15.75" customHeight="1">
      <c r="A387" s="141" t="s">
        <v>1702</v>
      </c>
      <c r="B387" s="141" t="s">
        <v>1703</v>
      </c>
      <c r="C387" s="142">
        <v>73079.429999999993</v>
      </c>
      <c r="D387" s="142">
        <v>0</v>
      </c>
      <c r="E387" s="142">
        <v>73079.429999999993</v>
      </c>
      <c r="F387" s="141" t="s">
        <v>1417</v>
      </c>
      <c r="G387" s="141" t="s">
        <v>1302</v>
      </c>
      <c r="H387" s="143"/>
      <c r="I387" s="151"/>
      <c r="J387" s="151"/>
      <c r="K387" s="151"/>
      <c r="L387" s="145" t="str">
        <f t="shared" si="257"/>
        <v>627A</v>
      </c>
      <c r="M387" s="146" t="str">
        <f t="shared" si="258"/>
        <v>C/V - 540I XDRIVE</v>
      </c>
      <c r="N387" s="147">
        <f>+IF(OR($Q387=Parametres!$G$2,$Q387=Parametres!$G$3),I387,C387)</f>
        <v>73079.429999999993</v>
      </c>
      <c r="O387" s="147">
        <f>+IF(OR($Q387=Parametres!$G$2,$Q387=Parametres!$G$3),J387,D387)</f>
        <v>0</v>
      </c>
      <c r="P387" s="147">
        <f>+IF(OR($Q387=Parametres!$G$2,$Q387=Parametres!$G$3),K387,E387)</f>
        <v>73079.429999999993</v>
      </c>
      <c r="Q387" s="146" t="str">
        <f t="shared" ref="Q387:S387" si="389">+F387</f>
        <v>6-Coût des ventes</v>
      </c>
      <c r="R387" s="145" t="str">
        <f t="shared" si="389"/>
        <v>427A</v>
      </c>
      <c r="S387" s="146">
        <f t="shared" si="389"/>
        <v>0</v>
      </c>
      <c r="T387" s="150" t="str">
        <f>+VLOOKUP($L387,Data_Validation!$A:$D,1,0)</f>
        <v>627A</v>
      </c>
      <c r="U387" s="150" t="str">
        <f>+VLOOKUP($L387,Data_Validation!$A:$D,3,0)</f>
        <v>Véhicules neufs</v>
      </c>
      <c r="V387" s="150" t="str">
        <f>+VLOOKUP($L387,Data_Validation!$A:$D,4,0)</f>
        <v>Autos détail</v>
      </c>
      <c r="W387" s="150" t="str">
        <f>+VLOOKUP($L387,Data_Validation!$A:$E,5,0)</f>
        <v>$</v>
      </c>
      <c r="X387" s="150">
        <f>+VLOOKUP($L387,Data_Validation!$A:$F,6,0)</f>
        <v>0</v>
      </c>
    </row>
    <row r="388" spans="1:24" ht="15" customHeight="1">
      <c r="A388" s="141" t="s">
        <v>1704</v>
      </c>
      <c r="B388" s="141" t="s">
        <v>1705</v>
      </c>
      <c r="C388" s="142">
        <v>269615.8</v>
      </c>
      <c r="D388" s="142">
        <v>0</v>
      </c>
      <c r="E388" s="142">
        <v>269615.8</v>
      </c>
      <c r="F388" s="141" t="s">
        <v>1417</v>
      </c>
      <c r="G388" s="141" t="s">
        <v>1306</v>
      </c>
      <c r="H388" s="143"/>
      <c r="I388" s="151"/>
      <c r="J388" s="151"/>
      <c r="K388" s="151"/>
      <c r="L388" s="145" t="str">
        <f t="shared" si="257"/>
        <v>629A</v>
      </c>
      <c r="M388" s="146" t="str">
        <f t="shared" si="258"/>
        <v>C/V - X4 XDRIVE 40I/ X4 XDRIVE 30I</v>
      </c>
      <c r="N388" s="147">
        <f>+IF(OR($Q388=Parametres!$G$2,$Q388=Parametres!$G$3),I388,C388)</f>
        <v>269615.8</v>
      </c>
      <c r="O388" s="147">
        <f>+IF(OR($Q388=Parametres!$G$2,$Q388=Parametres!$G$3),J388,D388)</f>
        <v>0</v>
      </c>
      <c r="P388" s="147">
        <f>+IF(OR($Q388=Parametres!$G$2,$Q388=Parametres!$G$3),K388,E388)</f>
        <v>269615.8</v>
      </c>
      <c r="Q388" s="146" t="str">
        <f t="shared" ref="Q388:S388" si="390">+F388</f>
        <v>6-Coût des ventes</v>
      </c>
      <c r="R388" s="145" t="str">
        <f t="shared" si="390"/>
        <v>429A</v>
      </c>
      <c r="S388" s="146">
        <f t="shared" si="390"/>
        <v>0</v>
      </c>
      <c r="T388" s="150" t="str">
        <f>+VLOOKUP($L388,Data_Validation!$A:$D,1,0)</f>
        <v>629A</v>
      </c>
      <c r="U388" s="150" t="str">
        <f>+VLOOKUP($L388,Data_Validation!$A:$D,3,0)</f>
        <v>Véhicules neufs</v>
      </c>
      <c r="V388" s="150" t="str">
        <f>+VLOOKUP($L388,Data_Validation!$A:$D,4,0)</f>
        <v>Camions détail</v>
      </c>
      <c r="W388" s="150" t="str">
        <f>+VLOOKUP($L388,Data_Validation!$A:$E,5,0)</f>
        <v>$</v>
      </c>
      <c r="X388" s="150">
        <f>+VLOOKUP($L388,Data_Validation!$A:$F,6,0)</f>
        <v>0</v>
      </c>
    </row>
    <row r="389" spans="1:24" ht="15" customHeight="1">
      <c r="A389" s="141" t="s">
        <v>1709</v>
      </c>
      <c r="B389" s="141" t="s">
        <v>1710</v>
      </c>
      <c r="C389" s="142">
        <v>156396.31</v>
      </c>
      <c r="D389" s="142">
        <v>0</v>
      </c>
      <c r="E389" s="142">
        <v>156396.31</v>
      </c>
      <c r="F389" s="141" t="s">
        <v>1417</v>
      </c>
      <c r="G389" s="141" t="s">
        <v>1310</v>
      </c>
      <c r="H389" s="143"/>
      <c r="I389" s="143"/>
      <c r="J389" s="143"/>
      <c r="K389" s="143"/>
      <c r="L389" s="145" t="str">
        <f t="shared" si="257"/>
        <v>629C</v>
      </c>
      <c r="M389" s="146" t="str">
        <f t="shared" si="258"/>
        <v>C/V - X4 M40I XDRIVE</v>
      </c>
      <c r="N389" s="147">
        <f>+IF(OR($Q389=Parametres!$G$2,$Q389=Parametres!$G$3),I389,C389)</f>
        <v>156396.31</v>
      </c>
      <c r="O389" s="147">
        <f>+IF(OR($Q389=Parametres!$G$2,$Q389=Parametres!$G$3),J389,D389)</f>
        <v>0</v>
      </c>
      <c r="P389" s="147">
        <f>+IF(OR($Q389=Parametres!$G$2,$Q389=Parametres!$G$3),K389,E389)</f>
        <v>156396.31</v>
      </c>
      <c r="Q389" s="146" t="str">
        <f t="shared" ref="Q389:S389" si="391">+F389</f>
        <v>6-Coût des ventes</v>
      </c>
      <c r="R389" s="145" t="str">
        <f t="shared" si="391"/>
        <v>429C</v>
      </c>
      <c r="S389" s="146">
        <f t="shared" si="391"/>
        <v>0</v>
      </c>
      <c r="T389" s="150" t="str">
        <f>+VLOOKUP($L389,Data_Validation!$A:$D,1,0)</f>
        <v>629C</v>
      </c>
      <c r="U389" s="150" t="str">
        <f>+VLOOKUP($L389,Data_Validation!$A:$D,3,0)</f>
        <v>Véhicules neufs</v>
      </c>
      <c r="V389" s="150" t="str">
        <f>+VLOOKUP($L389,Data_Validation!$A:$D,4,0)</f>
        <v>Camions détail</v>
      </c>
      <c r="W389" s="150" t="str">
        <f>+VLOOKUP($L389,Data_Validation!$A:$E,5,0)</f>
        <v>$</v>
      </c>
      <c r="X389" s="150">
        <f>+VLOOKUP($L389,Data_Validation!$A:$F,6,0)</f>
        <v>0</v>
      </c>
    </row>
    <row r="390" spans="1:24" ht="15" customHeight="1">
      <c r="A390" s="141" t="s">
        <v>1544</v>
      </c>
      <c r="B390" s="141" t="s">
        <v>1545</v>
      </c>
      <c r="C390" s="142">
        <v>252292.06</v>
      </c>
      <c r="D390" s="142">
        <v>0</v>
      </c>
      <c r="E390" s="142">
        <v>252292.06</v>
      </c>
      <c r="F390" s="141" t="s">
        <v>1417</v>
      </c>
      <c r="G390" s="141" t="s">
        <v>26</v>
      </c>
      <c r="H390" s="143"/>
      <c r="I390" s="151"/>
      <c r="J390" s="151"/>
      <c r="K390" s="151"/>
      <c r="L390" s="145" t="str">
        <f t="shared" si="257"/>
        <v>630</v>
      </c>
      <c r="M390" s="146" t="str">
        <f t="shared" si="258"/>
        <v>C/V - M5 SEDAN</v>
      </c>
      <c r="N390" s="147">
        <f>+IF(OR($Q390=Parametres!$G$2,$Q390=Parametres!$G$3),I390,C390)</f>
        <v>252292.06</v>
      </c>
      <c r="O390" s="147">
        <f>+IF(OR($Q390=Parametres!$G$2,$Q390=Parametres!$G$3),J390,D390)</f>
        <v>0</v>
      </c>
      <c r="P390" s="147">
        <f>+IF(OR($Q390=Parametres!$G$2,$Q390=Parametres!$G$3),K390,E390)</f>
        <v>252292.06</v>
      </c>
      <c r="Q390" s="146" t="str">
        <f t="shared" ref="Q390:S390" si="392">+F390</f>
        <v>6-Coût des ventes</v>
      </c>
      <c r="R390" s="145" t="str">
        <f t="shared" si="392"/>
        <v>430</v>
      </c>
      <c r="S390" s="146">
        <f t="shared" si="392"/>
        <v>0</v>
      </c>
      <c r="T390" s="150" t="str">
        <f>+VLOOKUP($L390,Data_Validation!$A:$D,1,0)</f>
        <v>630</v>
      </c>
      <c r="U390" s="150" t="str">
        <f>+VLOOKUP($L390,Data_Validation!$A:$D,3,0)</f>
        <v>Véhicules neufs</v>
      </c>
      <c r="V390" s="150" t="str">
        <f>+VLOOKUP($L390,Data_Validation!$A:$D,4,0)</f>
        <v>Autos détail</v>
      </c>
      <c r="W390" s="150" t="str">
        <f>+VLOOKUP($L390,Data_Validation!$A:$E,5,0)</f>
        <v>$</v>
      </c>
      <c r="X390" s="150">
        <f>+VLOOKUP($L390,Data_Validation!$A:$F,6,0)</f>
        <v>0</v>
      </c>
    </row>
    <row r="391" spans="1:24" ht="15.75" customHeight="1">
      <c r="A391" s="141" t="s">
        <v>1547</v>
      </c>
      <c r="B391" s="141" t="s">
        <v>1548</v>
      </c>
      <c r="C391" s="142">
        <v>17179.48</v>
      </c>
      <c r="D391" s="142">
        <v>980</v>
      </c>
      <c r="E391" s="142">
        <v>18159.48</v>
      </c>
      <c r="F391" s="141" t="s">
        <v>1417</v>
      </c>
      <c r="G391" s="141" t="s">
        <v>26</v>
      </c>
      <c r="H391" s="143"/>
      <c r="I391" s="151"/>
      <c r="J391" s="151"/>
      <c r="K391" s="151"/>
      <c r="L391" s="145" t="str">
        <f t="shared" si="257"/>
        <v>630A</v>
      </c>
      <c r="M391" s="146" t="str">
        <f t="shared" si="258"/>
        <v>C/V - MARQUAGE OTOPROTEC NEUF BMW AUTO</v>
      </c>
      <c r="N391" s="147">
        <f>+IF(OR($Q391=Parametres!$G$2,$Q391=Parametres!$G$3),I391,C391)</f>
        <v>17179.48</v>
      </c>
      <c r="O391" s="147">
        <f>+IF(OR($Q391=Parametres!$G$2,$Q391=Parametres!$G$3),J391,D391)</f>
        <v>980</v>
      </c>
      <c r="P391" s="147">
        <f>+IF(OR($Q391=Parametres!$G$2,$Q391=Parametres!$G$3),K391,E391)</f>
        <v>18159.48</v>
      </c>
      <c r="Q391" s="146" t="str">
        <f t="shared" ref="Q391:S391" si="393">+F391</f>
        <v>6-Coût des ventes</v>
      </c>
      <c r="R391" s="145" t="str">
        <f t="shared" si="393"/>
        <v>430</v>
      </c>
      <c r="S391" s="146">
        <f t="shared" si="393"/>
        <v>0</v>
      </c>
      <c r="T391" s="169" t="str">
        <f>+VLOOKUP($L391,Data_Validation!$A:$D,1,0)</f>
        <v>630A</v>
      </c>
      <c r="U391" s="150" t="str">
        <f>+VLOOKUP($L391,Data_Validation!$A:$D,3,0)</f>
        <v>Véhicules neufs</v>
      </c>
      <c r="V391" s="150" t="str">
        <f>+VLOOKUP($L391,Data_Validation!$A:$D,4,0)</f>
        <v>Rev. Autres</v>
      </c>
      <c r="W391" s="150" t="str">
        <f>+VLOOKUP($L391,Data_Validation!$A:$E,5,0)</f>
        <v>$</v>
      </c>
      <c r="X391" s="150">
        <f>+VLOOKUP($L391,Data_Validation!$A:$F,6,0)</f>
        <v>0</v>
      </c>
    </row>
    <row r="392" spans="1:24" ht="15" customHeight="1">
      <c r="A392" s="141" t="s">
        <v>1550</v>
      </c>
      <c r="B392" s="141" t="s">
        <v>1551</v>
      </c>
      <c r="C392" s="142">
        <v>21385</v>
      </c>
      <c r="D392" s="142">
        <v>200</v>
      </c>
      <c r="E392" s="142">
        <v>21585</v>
      </c>
      <c r="F392" s="141" t="s">
        <v>1417</v>
      </c>
      <c r="G392" s="141" t="s">
        <v>26</v>
      </c>
      <c r="H392" s="143"/>
      <c r="I392" s="151"/>
      <c r="J392" s="151"/>
      <c r="K392" s="151"/>
      <c r="L392" s="145" t="str">
        <f t="shared" si="257"/>
        <v>630C</v>
      </c>
      <c r="M392" s="146" t="str">
        <f t="shared" si="258"/>
        <v>C/V - ACCESSOIRES NEUF BMW AUTO</v>
      </c>
      <c r="N392" s="147">
        <f>+IF(OR($Q392=Parametres!$G$2,$Q392=Parametres!$G$3),I392,C392)</f>
        <v>21385</v>
      </c>
      <c r="O392" s="147">
        <f>+IF(OR($Q392=Parametres!$G$2,$Q392=Parametres!$G$3),J392,D392)</f>
        <v>200</v>
      </c>
      <c r="P392" s="147">
        <f>+IF(OR($Q392=Parametres!$G$2,$Q392=Parametres!$G$3),K392,E392)</f>
        <v>21585</v>
      </c>
      <c r="Q392" s="146" t="str">
        <f t="shared" ref="Q392:S392" si="394">+F392</f>
        <v>6-Coût des ventes</v>
      </c>
      <c r="R392" s="145" t="str">
        <f t="shared" si="394"/>
        <v>430</v>
      </c>
      <c r="S392" s="146">
        <f t="shared" si="394"/>
        <v>0</v>
      </c>
      <c r="T392" s="150" t="str">
        <f>+VLOOKUP($L392,Data_Validation!$A:$D,1,0)</f>
        <v>630C</v>
      </c>
      <c r="U392" s="150" t="str">
        <f>+VLOOKUP($L392,Data_Validation!$A:$D,3,0)</f>
        <v>Véhicules neufs</v>
      </c>
      <c r="V392" s="150" t="str">
        <f>+VLOOKUP($L392,Data_Validation!$A:$D,4,0)</f>
        <v>Rev. Autres</v>
      </c>
      <c r="W392" s="150" t="str">
        <f>+VLOOKUP($L392,Data_Validation!$A:$E,5,0)</f>
        <v>$</v>
      </c>
      <c r="X392" s="150">
        <f>+VLOOKUP($L392,Data_Validation!$A:$F,6,0)</f>
        <v>0</v>
      </c>
    </row>
    <row r="393" spans="1:24" ht="15" customHeight="1">
      <c r="A393" s="141" t="s">
        <v>1556</v>
      </c>
      <c r="B393" s="141" t="s">
        <v>1557</v>
      </c>
      <c r="C393" s="142">
        <v>61724.33</v>
      </c>
      <c r="D393" s="142">
        <v>5243.37</v>
      </c>
      <c r="E393" s="142">
        <v>66967.7</v>
      </c>
      <c r="F393" s="141" t="s">
        <v>1417</v>
      </c>
      <c r="G393" s="141" t="s">
        <v>26</v>
      </c>
      <c r="H393" s="143"/>
      <c r="I393" s="143"/>
      <c r="J393" s="143"/>
      <c r="K393" s="143"/>
      <c r="L393" s="145" t="str">
        <f t="shared" si="257"/>
        <v>630E</v>
      </c>
      <c r="M393" s="146" t="str">
        <f t="shared" si="258"/>
        <v>C/V - PROTEC ESTHETIQUE NAUF BMW AUTO</v>
      </c>
      <c r="N393" s="147">
        <f>+IF(OR($Q393=Parametres!$G$2,$Q393=Parametres!$G$3),I393,C393)</f>
        <v>61724.33</v>
      </c>
      <c r="O393" s="147">
        <f>+IF(OR($Q393=Parametres!$G$2,$Q393=Parametres!$G$3),J393,D393)</f>
        <v>5243.37</v>
      </c>
      <c r="P393" s="147">
        <f>+IF(OR($Q393=Parametres!$G$2,$Q393=Parametres!$G$3),K393,E393)</f>
        <v>66967.7</v>
      </c>
      <c r="Q393" s="146" t="str">
        <f t="shared" ref="Q393:S393" si="395">+F393</f>
        <v>6-Coût des ventes</v>
      </c>
      <c r="R393" s="145" t="str">
        <f t="shared" si="395"/>
        <v>430</v>
      </c>
      <c r="S393" s="146">
        <f t="shared" si="395"/>
        <v>0</v>
      </c>
      <c r="T393" s="149" t="str">
        <f>+VLOOKUP($L393,Data_Validation!$A:$D,1,0)</f>
        <v>630E</v>
      </c>
      <c r="U393" s="150" t="str">
        <f>+VLOOKUP($L393,Data_Validation!$A:$D,3,0)</f>
        <v>Véhicules neufs</v>
      </c>
      <c r="V393" s="150" t="str">
        <f>+VLOOKUP($L393,Data_Validation!$A:$D,4,0)</f>
        <v>Rev. Protections</v>
      </c>
      <c r="W393" s="150" t="str">
        <f>+VLOOKUP($L393,Data_Validation!$A:$E,5,0)</f>
        <v>$</v>
      </c>
      <c r="X393" s="150">
        <f>+VLOOKUP($L393,Data_Validation!$A:$F,6,0)</f>
        <v>0</v>
      </c>
    </row>
    <row r="394" spans="1:24" ht="15" customHeight="1">
      <c r="A394" s="141" t="s">
        <v>1727</v>
      </c>
      <c r="B394" s="141" t="s">
        <v>1561</v>
      </c>
      <c r="C394" s="142">
        <v>1100</v>
      </c>
      <c r="D394" s="142">
        <v>0</v>
      </c>
      <c r="E394" s="142">
        <v>1100</v>
      </c>
      <c r="F394" s="141" t="s">
        <v>1417</v>
      </c>
      <c r="G394" s="141" t="s">
        <v>26</v>
      </c>
      <c r="H394" s="143"/>
      <c r="I394" s="151"/>
      <c r="J394" s="151"/>
      <c r="K394" s="151"/>
      <c r="L394" s="145" t="str">
        <f t="shared" si="257"/>
        <v>630T</v>
      </c>
      <c r="M394" s="146" t="str">
        <f t="shared" si="258"/>
        <v>C/V - TRAITEMENT OTOPROTEC NEUF BMW AUTO</v>
      </c>
      <c r="N394" s="147">
        <f>+IF(OR($Q394=Parametres!$G$2,$Q394=Parametres!$G$3),I394,C394)</f>
        <v>1100</v>
      </c>
      <c r="O394" s="147">
        <f>+IF(OR($Q394=Parametres!$G$2,$Q394=Parametres!$G$3),J394,D394)</f>
        <v>0</v>
      </c>
      <c r="P394" s="147">
        <f>+IF(OR($Q394=Parametres!$G$2,$Q394=Parametres!$G$3),K394,E394)</f>
        <v>1100</v>
      </c>
      <c r="Q394" s="146" t="str">
        <f t="shared" ref="Q394:S394" si="396">+F394</f>
        <v>6-Coût des ventes</v>
      </c>
      <c r="R394" s="145" t="str">
        <f t="shared" si="396"/>
        <v>430</v>
      </c>
      <c r="S394" s="146">
        <f t="shared" si="396"/>
        <v>0</v>
      </c>
      <c r="T394" s="150" t="str">
        <f>+VLOOKUP($L394,Data_Validation!$A:$D,1,0)</f>
        <v>630T</v>
      </c>
      <c r="U394" s="150" t="str">
        <f>+VLOOKUP($L394,Data_Validation!$A:$D,3,0)</f>
        <v>Véhicules neufs</v>
      </c>
      <c r="V394" s="150" t="str">
        <f>+VLOOKUP($L394,Data_Validation!$A:$D,4,0)</f>
        <v>Rev. Autres</v>
      </c>
      <c r="W394" s="150" t="str">
        <f>+VLOOKUP($L394,Data_Validation!$A:$E,5,0)</f>
        <v>$</v>
      </c>
      <c r="X394" s="150">
        <f>+VLOOKUP($L394,Data_Validation!$A:$F,6,0)</f>
        <v>0</v>
      </c>
    </row>
    <row r="395" spans="1:24" ht="15.75" customHeight="1">
      <c r="A395" s="141" t="s">
        <v>1562</v>
      </c>
      <c r="B395" s="141" t="s">
        <v>1563</v>
      </c>
      <c r="C395" s="151">
        <v>64044</v>
      </c>
      <c r="D395" s="151">
        <v>4976</v>
      </c>
      <c r="E395" s="151">
        <v>69020</v>
      </c>
      <c r="F395" s="141" t="s">
        <v>1417</v>
      </c>
      <c r="G395" s="141" t="s">
        <v>26</v>
      </c>
      <c r="H395" s="143"/>
      <c r="I395" s="151"/>
      <c r="J395" s="151"/>
      <c r="K395" s="151"/>
      <c r="L395" s="145" t="str">
        <f t="shared" si="257"/>
        <v>630U</v>
      </c>
      <c r="M395" s="146" t="str">
        <f t="shared" si="258"/>
        <v>C/V - ASSIST USURE NEUF BMW AUTO</v>
      </c>
      <c r="N395" s="147">
        <f>+IF(OR($Q395=Parametres!$G$2,$Q395=Parametres!$G$3),I395,C395)</f>
        <v>64044</v>
      </c>
      <c r="O395" s="147">
        <f>+IF(OR($Q395=Parametres!$G$2,$Q395=Parametres!$G$3),J395,D395)</f>
        <v>4976</v>
      </c>
      <c r="P395" s="147">
        <f>+IF(OR($Q395=Parametres!$G$2,$Q395=Parametres!$G$3),K395,E395)</f>
        <v>69020</v>
      </c>
      <c r="Q395" s="146" t="str">
        <f t="shared" ref="Q395:S395" si="397">+F395</f>
        <v>6-Coût des ventes</v>
      </c>
      <c r="R395" s="145" t="str">
        <f t="shared" si="397"/>
        <v>430</v>
      </c>
      <c r="S395" s="146">
        <f t="shared" si="397"/>
        <v>0</v>
      </c>
      <c r="T395" s="150" t="str">
        <f>+VLOOKUP($L395,Data_Validation!$A:$D,1,0)</f>
        <v>630U</v>
      </c>
      <c r="U395" s="150" t="str">
        <f>+VLOOKUP($L395,Data_Validation!$A:$D,3,0)</f>
        <v>Véhicules neufs</v>
      </c>
      <c r="V395" s="150" t="str">
        <f>+VLOOKUP($L395,Data_Validation!$A:$D,4,0)</f>
        <v>Rev. Protections</v>
      </c>
      <c r="W395" s="150" t="str">
        <f>+VLOOKUP($L395,Data_Validation!$A:$E,5,0)</f>
        <v>$</v>
      </c>
      <c r="X395" s="150">
        <f>+VLOOKUP($L395,Data_Validation!$A:$F,6,0)</f>
        <v>0</v>
      </c>
    </row>
    <row r="396" spans="1:24" ht="15" customHeight="1">
      <c r="A396" s="141" t="s">
        <v>1739</v>
      </c>
      <c r="B396" s="141" t="s">
        <v>1740</v>
      </c>
      <c r="C396" s="143">
        <v>62355.46</v>
      </c>
      <c r="D396" s="143">
        <v>0</v>
      </c>
      <c r="E396" s="143">
        <v>62355.46</v>
      </c>
      <c r="F396" s="141" t="s">
        <v>1417</v>
      </c>
      <c r="G396" s="141" t="s">
        <v>1331</v>
      </c>
      <c r="H396" s="143"/>
      <c r="I396" s="142"/>
      <c r="J396" s="142"/>
      <c r="K396" s="142"/>
      <c r="L396" s="145" t="str">
        <f t="shared" si="257"/>
        <v>631C</v>
      </c>
      <c r="M396" s="146" t="str">
        <f t="shared" si="258"/>
        <v>C/V - I3 REX</v>
      </c>
      <c r="N396" s="147">
        <f>+IF(OR($Q396=Parametres!$G$2,$Q396=Parametres!$G$3),I396,C396)</f>
        <v>62355.46</v>
      </c>
      <c r="O396" s="147">
        <f>+IF(OR($Q396=Parametres!$G$2,$Q396=Parametres!$G$3),J396,D396)</f>
        <v>0</v>
      </c>
      <c r="P396" s="147">
        <f>+IF(OR($Q396=Parametres!$G$2,$Q396=Parametres!$G$3),K396,E396)</f>
        <v>62355.46</v>
      </c>
      <c r="Q396" s="146" t="str">
        <f t="shared" ref="Q396:S396" si="398">+F396</f>
        <v>6-Coût des ventes</v>
      </c>
      <c r="R396" s="145" t="str">
        <f t="shared" si="398"/>
        <v>431C</v>
      </c>
      <c r="S396" s="146">
        <f t="shared" si="398"/>
        <v>0</v>
      </c>
      <c r="T396" s="149" t="str">
        <f>+VLOOKUP($L396,Data_Validation!$A:$D,1,0)</f>
        <v>631C</v>
      </c>
      <c r="U396" s="150" t="str">
        <f>+VLOOKUP($L396,Data_Validation!$A:$D,3,0)</f>
        <v>Véhicules neufs</v>
      </c>
      <c r="V396" s="150" t="str">
        <f>+VLOOKUP($L396,Data_Validation!$A:$D,4,0)</f>
        <v>Autos détail</v>
      </c>
      <c r="W396" s="150" t="str">
        <f>+VLOOKUP($L396,Data_Validation!$A:$E,5,0)</f>
        <v>$</v>
      </c>
      <c r="X396" s="150">
        <f>+VLOOKUP($L396,Data_Validation!$A:$F,6,0)</f>
        <v>0</v>
      </c>
    </row>
    <row r="397" spans="1:24" ht="15" customHeight="1">
      <c r="A397" s="141" t="s">
        <v>1564</v>
      </c>
      <c r="B397" s="141" t="s">
        <v>1565</v>
      </c>
      <c r="C397" s="151">
        <v>380873.28</v>
      </c>
      <c r="D397" s="151">
        <v>0</v>
      </c>
      <c r="E397" s="151">
        <v>380873.28</v>
      </c>
      <c r="F397" s="141" t="s">
        <v>1417</v>
      </c>
      <c r="G397" s="141" t="s">
        <v>1162</v>
      </c>
      <c r="H397" s="143"/>
      <c r="I397" s="151"/>
      <c r="J397" s="151"/>
      <c r="K397" s="151"/>
      <c r="L397" s="145" t="str">
        <f t="shared" si="257"/>
        <v>632</v>
      </c>
      <c r="M397" s="146" t="str">
        <f t="shared" si="258"/>
        <v>C/V - 530E XDRIVE</v>
      </c>
      <c r="N397" s="147">
        <f>+IF(OR($Q397=Parametres!$G$2,$Q397=Parametres!$G$3),I397,C397)</f>
        <v>380873.28</v>
      </c>
      <c r="O397" s="147">
        <f>+IF(OR($Q397=Parametres!$G$2,$Q397=Parametres!$G$3),J397,D397)</f>
        <v>0</v>
      </c>
      <c r="P397" s="147">
        <f>+IF(OR($Q397=Parametres!$G$2,$Q397=Parametres!$G$3),K397,E397)</f>
        <v>380873.28</v>
      </c>
      <c r="Q397" s="146" t="str">
        <f t="shared" ref="Q397:S397" si="399">+F397</f>
        <v>6-Coût des ventes</v>
      </c>
      <c r="R397" s="145" t="str">
        <f t="shared" si="399"/>
        <v>432</v>
      </c>
      <c r="S397" s="146">
        <f t="shared" si="399"/>
        <v>0</v>
      </c>
      <c r="T397" s="150" t="str">
        <f>+VLOOKUP($L397,Data_Validation!$A:$D,1,0)</f>
        <v>632</v>
      </c>
      <c r="U397" s="150" t="str">
        <f>+VLOOKUP($L397,Data_Validation!$A:$D,3,0)</f>
        <v>Véhicules neufs</v>
      </c>
      <c r="V397" s="150" t="str">
        <f>+VLOOKUP($L397,Data_Validation!$A:$D,4,0)</f>
        <v>Autos détail</v>
      </c>
      <c r="W397" s="150" t="str">
        <f>+VLOOKUP($L397,Data_Validation!$A:$E,5,0)</f>
        <v>$</v>
      </c>
      <c r="X397" s="150">
        <f>+VLOOKUP($L397,Data_Validation!$A:$F,6,0)</f>
        <v>0</v>
      </c>
    </row>
    <row r="398" spans="1:24" ht="15" customHeight="1">
      <c r="A398" s="141" t="s">
        <v>1568</v>
      </c>
      <c r="B398" s="141" t="s">
        <v>1569</v>
      </c>
      <c r="C398" s="142">
        <v>57886</v>
      </c>
      <c r="D398" s="142">
        <v>12110</v>
      </c>
      <c r="E398" s="142">
        <v>69996</v>
      </c>
      <c r="F398" s="141" t="s">
        <v>1417</v>
      </c>
      <c r="G398" s="141" t="s">
        <v>1162</v>
      </c>
      <c r="H398" s="143"/>
      <c r="I398" s="151"/>
      <c r="J398" s="151"/>
      <c r="K398" s="151"/>
      <c r="L398" s="145" t="str">
        <f t="shared" si="257"/>
        <v>632A</v>
      </c>
      <c r="M398" s="146" t="str">
        <f t="shared" si="258"/>
        <v>C/V - GAR PROL NEUF BMW AUTO</v>
      </c>
      <c r="N398" s="147">
        <f>+IF(OR($Q398=Parametres!$G$2,$Q398=Parametres!$G$3),I398,C398)</f>
        <v>57886</v>
      </c>
      <c r="O398" s="147">
        <f>+IF(OR($Q398=Parametres!$G$2,$Q398=Parametres!$G$3),J398,D398)</f>
        <v>12110</v>
      </c>
      <c r="P398" s="147">
        <f>+IF(OR($Q398=Parametres!$G$2,$Q398=Parametres!$G$3),K398,E398)</f>
        <v>69996</v>
      </c>
      <c r="Q398" s="146" t="str">
        <f t="shared" ref="Q398:S398" si="400">+F398</f>
        <v>6-Coût des ventes</v>
      </c>
      <c r="R398" s="145" t="str">
        <f t="shared" si="400"/>
        <v>432</v>
      </c>
      <c r="S398" s="146">
        <f t="shared" si="400"/>
        <v>0</v>
      </c>
      <c r="T398" s="150" t="str">
        <f>+VLOOKUP($L398,Data_Validation!$A:$D,1,0)</f>
        <v>632A</v>
      </c>
      <c r="U398" s="150" t="str">
        <f>+VLOOKUP($L398,Data_Validation!$A:$D,3,0)</f>
        <v>Véhicules neufs</v>
      </c>
      <c r="V398" s="150" t="str">
        <f>+VLOOKUP($L398,Data_Validation!$A:$D,4,0)</f>
        <v>Rev. Protections</v>
      </c>
      <c r="W398" s="150" t="str">
        <f>+VLOOKUP($L398,Data_Validation!$A:$E,5,0)</f>
        <v>$</v>
      </c>
      <c r="X398" s="150">
        <f>+VLOOKUP($L398,Data_Validation!$A:$F,6,0)</f>
        <v>0</v>
      </c>
    </row>
    <row r="399" spans="1:24" ht="15.75" customHeight="1">
      <c r="A399" s="141" t="s">
        <v>1572</v>
      </c>
      <c r="B399" s="141" t="s">
        <v>1573</v>
      </c>
      <c r="C399" s="142">
        <v>1330</v>
      </c>
      <c r="D399" s="142">
        <v>624</v>
      </c>
      <c r="E399" s="142">
        <v>1954</v>
      </c>
      <c r="F399" s="141" t="s">
        <v>1417</v>
      </c>
      <c r="G399" s="141" t="s">
        <v>1168</v>
      </c>
      <c r="H399" s="143"/>
      <c r="I399" s="151"/>
      <c r="J399" s="151"/>
      <c r="K399" s="151"/>
      <c r="L399" s="145" t="str">
        <f t="shared" si="257"/>
        <v>634A</v>
      </c>
      <c r="M399" s="146" t="str">
        <f t="shared" si="258"/>
        <v>C/V - CONT ENTRET NEUF BMW AUTO</v>
      </c>
      <c r="N399" s="147">
        <f>+IF(OR($Q399=Parametres!$G$2,$Q399=Parametres!$G$3),I399,C399)</f>
        <v>1330</v>
      </c>
      <c r="O399" s="147">
        <f>+IF(OR($Q399=Parametres!$G$2,$Q399=Parametres!$G$3),J399,D399)</f>
        <v>624</v>
      </c>
      <c r="P399" s="147">
        <f>+IF(OR($Q399=Parametres!$G$2,$Q399=Parametres!$G$3),K399,E399)</f>
        <v>1954</v>
      </c>
      <c r="Q399" s="146" t="str">
        <f t="shared" ref="Q399:S399" si="401">+F399</f>
        <v>6-Coût des ventes</v>
      </c>
      <c r="R399" s="145" t="str">
        <f t="shared" si="401"/>
        <v>434</v>
      </c>
      <c r="S399" s="146">
        <f t="shared" si="401"/>
        <v>0</v>
      </c>
      <c r="T399" s="165" t="str">
        <f>+VLOOKUP($L399,Data_Validation!$A:$D,1,0)</f>
        <v>634A</v>
      </c>
      <c r="U399" s="150" t="str">
        <f>+VLOOKUP($L399,Data_Validation!$A:$D,3,0)</f>
        <v>Véhicules neufs</v>
      </c>
      <c r="V399" s="150" t="str">
        <f>+VLOOKUP($L399,Data_Validation!$A:$D,4,0)</f>
        <v>Rev. Protections</v>
      </c>
      <c r="W399" s="150" t="str">
        <f>+VLOOKUP($L399,Data_Validation!$A:$E,5,0)</f>
        <v>$</v>
      </c>
      <c r="X399" s="150">
        <f>+VLOOKUP($L399,Data_Validation!$A:$F,6,0)</f>
        <v>0</v>
      </c>
    </row>
    <row r="400" spans="1:24" ht="15" customHeight="1">
      <c r="A400" s="141" t="s">
        <v>1574</v>
      </c>
      <c r="B400" s="141" t="s">
        <v>1575</v>
      </c>
      <c r="C400" s="142">
        <v>999469.43</v>
      </c>
      <c r="D400" s="142">
        <v>57237.95</v>
      </c>
      <c r="E400" s="142">
        <v>1056707.3799999999</v>
      </c>
      <c r="F400" s="141" t="s">
        <v>1417</v>
      </c>
      <c r="G400" s="141" t="s">
        <v>1170</v>
      </c>
      <c r="H400" s="143"/>
      <c r="I400" s="151"/>
      <c r="J400" s="151"/>
      <c r="K400" s="151"/>
      <c r="L400" s="145" t="str">
        <f t="shared" si="257"/>
        <v>640A</v>
      </c>
      <c r="M400" s="146" t="str">
        <f t="shared" si="258"/>
        <v>C/V - USAGE BMW AUTO CERT</v>
      </c>
      <c r="N400" s="147">
        <f>+IF(OR($Q400=Parametres!$G$2,$Q400=Parametres!$G$3),I400,C400)</f>
        <v>999469.43</v>
      </c>
      <c r="O400" s="147">
        <f>+IF(OR($Q400=Parametres!$G$2,$Q400=Parametres!$G$3),J400,D400)</f>
        <v>57237.95</v>
      </c>
      <c r="P400" s="147">
        <f>+IF(OR($Q400=Parametres!$G$2,$Q400=Parametres!$G$3),K400,E400)</f>
        <v>1056707.3799999999</v>
      </c>
      <c r="Q400" s="146" t="str">
        <f t="shared" ref="Q400:S400" si="402">+F400</f>
        <v>6-Coût des ventes</v>
      </c>
      <c r="R400" s="145" t="str">
        <f t="shared" si="402"/>
        <v>440A</v>
      </c>
      <c r="S400" s="146">
        <f t="shared" si="402"/>
        <v>0</v>
      </c>
      <c r="T400" s="150" t="str">
        <f>+VLOOKUP($L400,Data_Validation!$A:$D,1,0)</f>
        <v>640A</v>
      </c>
      <c r="U400" s="150" t="str">
        <f>+VLOOKUP($L400,Data_Validation!$A:$D,3,0)</f>
        <v>Véhicules usagés</v>
      </c>
      <c r="V400" s="150" t="str">
        <f>+VLOOKUP($L400,Data_Validation!$A:$D,4,0)</f>
        <v>Certifié</v>
      </c>
      <c r="W400" s="150" t="str">
        <f>+VLOOKUP($L400,Data_Validation!$A:$E,5,0)</f>
        <v>$</v>
      </c>
      <c r="X400" s="150">
        <f>+VLOOKUP($L400,Data_Validation!$A:$F,6,0)</f>
        <v>0</v>
      </c>
    </row>
    <row r="401" spans="1:24" ht="15" customHeight="1">
      <c r="A401" s="141" t="s">
        <v>1576</v>
      </c>
      <c r="B401" s="141" t="s">
        <v>1577</v>
      </c>
      <c r="C401" s="142">
        <v>998067.06</v>
      </c>
      <c r="D401" s="142">
        <v>34379.480000000003</v>
      </c>
      <c r="E401" s="142">
        <v>1032446.54</v>
      </c>
      <c r="F401" s="141" t="s">
        <v>1417</v>
      </c>
      <c r="G401" s="141" t="s">
        <v>1172</v>
      </c>
      <c r="H401" s="143"/>
      <c r="I401" s="151"/>
      <c r="J401" s="151"/>
      <c r="K401" s="151"/>
      <c r="L401" s="145" t="str">
        <f t="shared" si="257"/>
        <v>640B</v>
      </c>
      <c r="M401" s="146" t="str">
        <f t="shared" si="258"/>
        <v>C/V - USAGE BMW AUTO NON-CERT</v>
      </c>
      <c r="N401" s="147">
        <f>+IF(OR($Q401=Parametres!$G$2,$Q401=Parametres!$G$3),I401,C401)</f>
        <v>998067.06</v>
      </c>
      <c r="O401" s="147">
        <f>+IF(OR($Q401=Parametres!$G$2,$Q401=Parametres!$G$3),J401,D401)</f>
        <v>34379.480000000003</v>
      </c>
      <c r="P401" s="147">
        <f>+IF(OR($Q401=Parametres!$G$2,$Q401=Parametres!$G$3),K401,E401)</f>
        <v>1032446.54</v>
      </c>
      <c r="Q401" s="146" t="str">
        <f t="shared" ref="Q401:S401" si="403">+F401</f>
        <v>6-Coût des ventes</v>
      </c>
      <c r="R401" s="145" t="str">
        <f t="shared" si="403"/>
        <v>440B</v>
      </c>
      <c r="S401" s="146">
        <f t="shared" si="403"/>
        <v>0</v>
      </c>
      <c r="T401" s="150" t="str">
        <f>+VLOOKUP($L401,Data_Validation!$A:$D,1,0)</f>
        <v>640B</v>
      </c>
      <c r="U401" s="150" t="str">
        <f>+VLOOKUP($L401,Data_Validation!$A:$D,3,0)</f>
        <v>Véhicules usagés</v>
      </c>
      <c r="V401" s="150" t="str">
        <f>+VLOOKUP($L401,Data_Validation!$A:$D,4,0)</f>
        <v>Non Certifié</v>
      </c>
      <c r="W401" s="150" t="str">
        <f>+VLOOKUP($L401,Data_Validation!$A:$E,5,0)</f>
        <v>$</v>
      </c>
      <c r="X401" s="150">
        <f>+VLOOKUP($L401,Data_Validation!$A:$F,6,0)</f>
        <v>0</v>
      </c>
    </row>
    <row r="402" spans="1:24" ht="15" customHeight="1">
      <c r="A402" s="141" t="s">
        <v>1578</v>
      </c>
      <c r="B402" s="141" t="s">
        <v>1579</v>
      </c>
      <c r="C402" s="151">
        <v>17330.91</v>
      </c>
      <c r="D402" s="151">
        <v>3530.3</v>
      </c>
      <c r="E402" s="151">
        <v>20861.21</v>
      </c>
      <c r="F402" s="141" t="s">
        <v>1417</v>
      </c>
      <c r="G402" s="141" t="s">
        <v>1170</v>
      </c>
      <c r="H402" s="143"/>
      <c r="I402" s="151"/>
      <c r="J402" s="151"/>
      <c r="K402" s="151"/>
      <c r="L402" s="145" t="str">
        <f t="shared" si="257"/>
        <v>641A</v>
      </c>
      <c r="M402" s="146" t="str">
        <f t="shared" si="258"/>
        <v>C/V - RECOND. BMW AUTO CERT</v>
      </c>
      <c r="N402" s="147">
        <f>+IF(OR($Q402=Parametres!$G$2,$Q402=Parametres!$G$3),I402,C402)</f>
        <v>17330.91</v>
      </c>
      <c r="O402" s="147">
        <f>+IF(OR($Q402=Parametres!$G$2,$Q402=Parametres!$G$3),J402,D402)</f>
        <v>3530.3</v>
      </c>
      <c r="P402" s="147">
        <f>+IF(OR($Q402=Parametres!$G$2,$Q402=Parametres!$G$3),K402,E402)</f>
        <v>20861.21</v>
      </c>
      <c r="Q402" s="146" t="str">
        <f t="shared" ref="Q402:S402" si="404">+F402</f>
        <v>6-Coût des ventes</v>
      </c>
      <c r="R402" s="145" t="str">
        <f t="shared" si="404"/>
        <v>440A</v>
      </c>
      <c r="S402" s="146">
        <f t="shared" si="404"/>
        <v>0</v>
      </c>
      <c r="T402" s="149" t="str">
        <f>+VLOOKUP($L402,Data_Validation!$A:$D,1,0)</f>
        <v>641A</v>
      </c>
      <c r="U402" s="150" t="str">
        <f>+VLOOKUP($L402,Data_Validation!$A:$D,3,0)</f>
        <v>Véhicules usagés</v>
      </c>
      <c r="V402" s="150" t="str">
        <f>+VLOOKUP($L402,Data_Validation!$A:$D,4,0)</f>
        <v>Certifié</v>
      </c>
      <c r="W402" s="150" t="str">
        <f>+VLOOKUP($L402,Data_Validation!$A:$E,5,0)</f>
        <v>$</v>
      </c>
      <c r="X402" s="150">
        <f>+VLOOKUP($L402,Data_Validation!$A:$F,6,0)</f>
        <v>0</v>
      </c>
    </row>
    <row r="403" spans="1:24" ht="15.75" customHeight="1">
      <c r="A403" s="141" t="s">
        <v>1580</v>
      </c>
      <c r="B403" s="141" t="s">
        <v>1581</v>
      </c>
      <c r="C403" s="151">
        <v>35533.78</v>
      </c>
      <c r="D403" s="151">
        <v>516.4</v>
      </c>
      <c r="E403" s="151">
        <v>36050.18</v>
      </c>
      <c r="F403" s="141" t="s">
        <v>1417</v>
      </c>
      <c r="G403" s="141" t="s">
        <v>1172</v>
      </c>
      <c r="H403" s="143"/>
      <c r="I403" s="151"/>
      <c r="J403" s="151"/>
      <c r="K403" s="151"/>
      <c r="L403" s="145" t="str">
        <f t="shared" si="257"/>
        <v>641B</v>
      </c>
      <c r="M403" s="146" t="str">
        <f t="shared" si="258"/>
        <v>C/V - RECOND. BMW AUTO NON-CERT</v>
      </c>
      <c r="N403" s="147">
        <f>+IF(OR($Q403=Parametres!$G$2,$Q403=Parametres!$G$3),I403,C403)</f>
        <v>35533.78</v>
      </c>
      <c r="O403" s="147">
        <f>+IF(OR($Q403=Parametres!$G$2,$Q403=Parametres!$G$3),J403,D403)</f>
        <v>516.4</v>
      </c>
      <c r="P403" s="147">
        <f>+IF(OR($Q403=Parametres!$G$2,$Q403=Parametres!$G$3),K403,E403)</f>
        <v>36050.18</v>
      </c>
      <c r="Q403" s="146" t="str">
        <f t="shared" ref="Q403:S403" si="405">+F403</f>
        <v>6-Coût des ventes</v>
      </c>
      <c r="R403" s="145" t="str">
        <f t="shared" si="405"/>
        <v>440B</v>
      </c>
      <c r="S403" s="146">
        <f t="shared" si="405"/>
        <v>0</v>
      </c>
      <c r="T403" s="150" t="str">
        <f>+VLOOKUP($L403,Data_Validation!$A:$D,1,0)</f>
        <v>641B</v>
      </c>
      <c r="U403" s="150" t="str">
        <f>+VLOOKUP($L403,Data_Validation!$A:$D,3,0)</f>
        <v>Véhicules usagés</v>
      </c>
      <c r="V403" s="150" t="str">
        <f>+VLOOKUP($L403,Data_Validation!$A:$D,4,0)</f>
        <v>Non Certifié</v>
      </c>
      <c r="W403" s="150" t="str">
        <f>+VLOOKUP($L403,Data_Validation!$A:$E,5,0)</f>
        <v>$</v>
      </c>
      <c r="X403" s="150">
        <f>+VLOOKUP($L403,Data_Validation!$A:$F,6,0)</f>
        <v>0</v>
      </c>
    </row>
    <row r="404" spans="1:24" ht="15" customHeight="1">
      <c r="A404" s="141" t="s">
        <v>1584</v>
      </c>
      <c r="B404" s="141" t="s">
        <v>1585</v>
      </c>
      <c r="C404" s="142">
        <v>1716133.11</v>
      </c>
      <c r="D404" s="142">
        <v>66646.570000000007</v>
      </c>
      <c r="E404" s="142">
        <v>1782779.68</v>
      </c>
      <c r="F404" s="141" t="s">
        <v>1417</v>
      </c>
      <c r="G404" s="141" t="s">
        <v>1174</v>
      </c>
      <c r="H404" s="143"/>
      <c r="I404" s="143"/>
      <c r="J404" s="143"/>
      <c r="K404" s="143"/>
      <c r="L404" s="145" t="str">
        <f t="shared" si="257"/>
        <v>642</v>
      </c>
      <c r="M404" s="146" t="str">
        <f t="shared" si="258"/>
        <v>C/V - USAGE AUTRES</v>
      </c>
      <c r="N404" s="147">
        <f>+IF(OR($Q404=Parametres!$G$2,$Q404=Parametres!$G$3),I404,C404)</f>
        <v>1716133.11</v>
      </c>
      <c r="O404" s="147">
        <f>+IF(OR($Q404=Parametres!$G$2,$Q404=Parametres!$G$3),J404,D404)</f>
        <v>66646.570000000007</v>
      </c>
      <c r="P404" s="147">
        <f>+IF(OR($Q404=Parametres!$G$2,$Q404=Parametres!$G$3),K404,E404)</f>
        <v>1782779.68</v>
      </c>
      <c r="Q404" s="146" t="str">
        <f t="shared" ref="Q404:S404" si="406">+F404</f>
        <v>6-Coût des ventes</v>
      </c>
      <c r="R404" s="145" t="str">
        <f t="shared" si="406"/>
        <v>442</v>
      </c>
      <c r="S404" s="146">
        <f t="shared" si="406"/>
        <v>0</v>
      </c>
      <c r="T404" s="150" t="str">
        <f>+VLOOKUP($L404,Data_Validation!$A:$D,1,0)</f>
        <v>642</v>
      </c>
      <c r="U404" s="150" t="str">
        <f>+VLOOKUP($L404,Data_Validation!$A:$D,3,0)</f>
        <v>Véhicules usagés</v>
      </c>
      <c r="V404" s="150" t="str">
        <f>+VLOOKUP($L404,Data_Validation!$A:$D,4,0)</f>
        <v>Autres marques</v>
      </c>
      <c r="W404" s="150" t="str">
        <f>+VLOOKUP($L404,Data_Validation!$A:$E,5,0)</f>
        <v>$</v>
      </c>
      <c r="X404" s="150">
        <f>+VLOOKUP($L404,Data_Validation!$A:$F,6,0)</f>
        <v>0</v>
      </c>
    </row>
    <row r="405" spans="1:24" ht="15" customHeight="1">
      <c r="A405" s="141" t="s">
        <v>1588</v>
      </c>
      <c r="B405" s="141" t="s">
        <v>1589</v>
      </c>
      <c r="C405" s="142">
        <v>56072</v>
      </c>
      <c r="D405" s="142">
        <v>899.82</v>
      </c>
      <c r="E405" s="142">
        <v>56971.82</v>
      </c>
      <c r="F405" s="141" t="s">
        <v>1417</v>
      </c>
      <c r="G405" s="141" t="s">
        <v>1174</v>
      </c>
      <c r="H405" s="143"/>
      <c r="I405" s="151"/>
      <c r="J405" s="151"/>
      <c r="K405" s="151"/>
      <c r="L405" s="145" t="str">
        <f t="shared" si="257"/>
        <v>643</v>
      </c>
      <c r="M405" s="146" t="str">
        <f t="shared" si="258"/>
        <v>C/V - RECOND. AUTRES</v>
      </c>
      <c r="N405" s="147">
        <f>+IF(OR($Q405=Parametres!$G$2,$Q405=Parametres!$G$3),I405,C405)</f>
        <v>56072</v>
      </c>
      <c r="O405" s="147">
        <f>+IF(OR($Q405=Parametres!$G$2,$Q405=Parametres!$G$3),J405,D405)</f>
        <v>899.82</v>
      </c>
      <c r="P405" s="147">
        <f>+IF(OR($Q405=Parametres!$G$2,$Q405=Parametres!$G$3),K405,E405)</f>
        <v>56971.82</v>
      </c>
      <c r="Q405" s="146" t="str">
        <f t="shared" ref="Q405:S405" si="407">+F405</f>
        <v>6-Coût des ventes</v>
      </c>
      <c r="R405" s="145" t="str">
        <f t="shared" si="407"/>
        <v>442</v>
      </c>
      <c r="S405" s="146">
        <f t="shared" si="407"/>
        <v>0</v>
      </c>
      <c r="T405" s="150" t="str">
        <f>+VLOOKUP($L405,Data_Validation!$A:$D,1,0)</f>
        <v>643</v>
      </c>
      <c r="U405" s="150" t="str">
        <f>+VLOOKUP($L405,Data_Validation!$A:$D,3,0)</f>
        <v>Véhicules usagés</v>
      </c>
      <c r="V405" s="150" t="str">
        <f>+VLOOKUP($L405,Data_Validation!$A:$D,4,0)</f>
        <v>Autres marques</v>
      </c>
      <c r="W405" s="150" t="str">
        <f>+VLOOKUP($L405,Data_Validation!$A:$E,5,0)</f>
        <v>$</v>
      </c>
      <c r="X405" s="150">
        <f>+VLOOKUP($L405,Data_Validation!$A:$F,6,0)</f>
        <v>0</v>
      </c>
    </row>
    <row r="406" spans="1:24" ht="15" customHeight="1">
      <c r="A406" s="141" t="s">
        <v>1595</v>
      </c>
      <c r="B406" s="141" t="s">
        <v>1596</v>
      </c>
      <c r="C406" s="142">
        <v>1732896.94</v>
      </c>
      <c r="D406" s="142">
        <v>113811</v>
      </c>
      <c r="E406" s="142">
        <v>1846707.94</v>
      </c>
      <c r="F406" s="141" t="s">
        <v>1417</v>
      </c>
      <c r="G406" s="141" t="s">
        <v>1179</v>
      </c>
      <c r="H406" s="143"/>
      <c r="I406" s="151"/>
      <c r="J406" s="151"/>
      <c r="K406" s="151"/>
      <c r="L406" s="145" t="str">
        <f t="shared" si="257"/>
        <v>644A</v>
      </c>
      <c r="M406" s="146" t="str">
        <f t="shared" si="258"/>
        <v>C/V - GROS BMW AUTO</v>
      </c>
      <c r="N406" s="147">
        <f>+IF(OR($Q406=Parametres!$G$2,$Q406=Parametres!$G$3),I406,C406)</f>
        <v>1732896.94</v>
      </c>
      <c r="O406" s="147">
        <f>+IF(OR($Q406=Parametres!$G$2,$Q406=Parametres!$G$3),J406,D406)</f>
        <v>113811</v>
      </c>
      <c r="P406" s="147">
        <f>+IF(OR($Q406=Parametres!$G$2,$Q406=Parametres!$G$3),K406,E406)</f>
        <v>1846707.94</v>
      </c>
      <c r="Q406" s="146" t="str">
        <f t="shared" ref="Q406:S406" si="408">+F406</f>
        <v>6-Coût des ventes</v>
      </c>
      <c r="R406" s="145" t="str">
        <f t="shared" si="408"/>
        <v>444A</v>
      </c>
      <c r="S406" s="146">
        <f t="shared" si="408"/>
        <v>0</v>
      </c>
      <c r="T406" s="150" t="str">
        <f>+VLOOKUP($L406,Data_Validation!$A:$D,1,0)</f>
        <v>644A</v>
      </c>
      <c r="U406" s="150" t="str">
        <f>+VLOOKUP($L406,Data_Validation!$A:$D,3,0)</f>
        <v>Véhicules usagés</v>
      </c>
      <c r="V406" s="150" t="str">
        <f>+VLOOKUP($L406,Data_Validation!$A:$D,4,0)</f>
        <v>Ventes au Gros</v>
      </c>
      <c r="W406" s="150" t="str">
        <f>+VLOOKUP($L406,Data_Validation!$A:$E,5,0)</f>
        <v>$</v>
      </c>
      <c r="X406" s="150">
        <f>+VLOOKUP($L406,Data_Validation!$A:$F,6,0)</f>
        <v>0</v>
      </c>
    </row>
    <row r="407" spans="1:24" ht="15.75" customHeight="1">
      <c r="A407" s="141" t="s">
        <v>1597</v>
      </c>
      <c r="B407" s="141" t="s">
        <v>1598</v>
      </c>
      <c r="C407" s="143">
        <v>1965731.34</v>
      </c>
      <c r="D407" s="143">
        <v>71999.100000000006</v>
      </c>
      <c r="E407" s="143">
        <v>2037730.44</v>
      </c>
      <c r="F407" s="141" t="s">
        <v>1417</v>
      </c>
      <c r="G407" s="141" t="s">
        <v>1183</v>
      </c>
      <c r="H407" s="143"/>
      <c r="I407" s="142"/>
      <c r="J407" s="142"/>
      <c r="K407" s="142"/>
      <c r="L407" s="145" t="str">
        <f t="shared" si="257"/>
        <v>644B</v>
      </c>
      <c r="M407" s="146" t="str">
        <f t="shared" si="258"/>
        <v>C/V - GROS BMW CAMION</v>
      </c>
      <c r="N407" s="147">
        <f>+IF(OR($Q407=Parametres!$G$2,$Q407=Parametres!$G$3),I407,C407)</f>
        <v>1965731.34</v>
      </c>
      <c r="O407" s="147">
        <f>+IF(OR($Q407=Parametres!$G$2,$Q407=Parametres!$G$3),J407,D407)</f>
        <v>71999.100000000006</v>
      </c>
      <c r="P407" s="147">
        <f>+IF(OR($Q407=Parametres!$G$2,$Q407=Parametres!$G$3),K407,E407)</f>
        <v>2037730.44</v>
      </c>
      <c r="Q407" s="146" t="str">
        <f t="shared" ref="Q407:S407" si="409">+F407</f>
        <v>6-Coût des ventes</v>
      </c>
      <c r="R407" s="145" t="str">
        <f t="shared" si="409"/>
        <v>444B</v>
      </c>
      <c r="S407" s="146">
        <f t="shared" si="409"/>
        <v>0</v>
      </c>
      <c r="T407" s="150" t="str">
        <f>+VLOOKUP($L407,Data_Validation!$A:$D,1,0)</f>
        <v>644B</v>
      </c>
      <c r="U407" s="150" t="str">
        <f>+VLOOKUP($L407,Data_Validation!$A:$D,3,0)</f>
        <v>Véhicules usagés</v>
      </c>
      <c r="V407" s="150" t="str">
        <f>+VLOOKUP($L407,Data_Validation!$A:$D,4,0)</f>
        <v>Ventes au Gros</v>
      </c>
      <c r="W407" s="150" t="str">
        <f>+VLOOKUP($L407,Data_Validation!$A:$E,5,0)</f>
        <v>$</v>
      </c>
      <c r="X407" s="150">
        <f>+VLOOKUP($L407,Data_Validation!$A:$F,6,0)</f>
        <v>0</v>
      </c>
    </row>
    <row r="408" spans="1:24" ht="15" customHeight="1">
      <c r="A408" s="141" t="s">
        <v>1601</v>
      </c>
      <c r="B408" s="141" t="s">
        <v>1602</v>
      </c>
      <c r="C408" s="142">
        <v>4043548.02</v>
      </c>
      <c r="D408" s="142">
        <v>322599.90000000002</v>
      </c>
      <c r="E408" s="142">
        <v>4366147.92</v>
      </c>
      <c r="F408" s="141" t="s">
        <v>1417</v>
      </c>
      <c r="G408" s="141" t="s">
        <v>1187</v>
      </c>
      <c r="H408" s="143"/>
      <c r="I408" s="151"/>
      <c r="J408" s="151"/>
      <c r="K408" s="151"/>
      <c r="L408" s="145" t="str">
        <f t="shared" si="257"/>
        <v>644C</v>
      </c>
      <c r="M408" s="146" t="str">
        <f t="shared" si="258"/>
        <v>C/V - GROS AUTRES</v>
      </c>
      <c r="N408" s="147">
        <f>+IF(OR($Q408=Parametres!$G$2,$Q408=Parametres!$G$3),I408,C408)</f>
        <v>4043548.02</v>
      </c>
      <c r="O408" s="147">
        <f>+IF(OR($Q408=Parametres!$G$2,$Q408=Parametres!$G$3),J408,D408)</f>
        <v>322599.90000000002</v>
      </c>
      <c r="P408" s="147">
        <f>+IF(OR($Q408=Parametres!$G$2,$Q408=Parametres!$G$3),K408,E408)</f>
        <v>4366147.92</v>
      </c>
      <c r="Q408" s="146" t="str">
        <f t="shared" ref="Q408:S408" si="410">+F408</f>
        <v>6-Coût des ventes</v>
      </c>
      <c r="R408" s="145" t="str">
        <f t="shared" si="410"/>
        <v>444C</v>
      </c>
      <c r="S408" s="146">
        <f t="shared" si="410"/>
        <v>0</v>
      </c>
      <c r="T408" s="150" t="str">
        <f>+VLOOKUP($L408,Data_Validation!$A:$D,1,0)</f>
        <v>644C</v>
      </c>
      <c r="U408" s="150" t="str">
        <f>+VLOOKUP($L408,Data_Validation!$A:$D,3,0)</f>
        <v>Véhicules usagés</v>
      </c>
      <c r="V408" s="150" t="str">
        <f>+VLOOKUP($L408,Data_Validation!$A:$D,4,0)</f>
        <v>Ventes au Gros</v>
      </c>
      <c r="W408" s="150" t="str">
        <f>+VLOOKUP($L408,Data_Validation!$A:$E,5,0)</f>
        <v>$</v>
      </c>
      <c r="X408" s="150">
        <f>+VLOOKUP($L408,Data_Validation!$A:$F,6,0)</f>
        <v>0</v>
      </c>
    </row>
    <row r="409" spans="1:24" ht="15" customHeight="1">
      <c r="A409" s="141" t="s">
        <v>1605</v>
      </c>
      <c r="B409" s="141" t="s">
        <v>1606</v>
      </c>
      <c r="C409" s="142">
        <v>1958116.87</v>
      </c>
      <c r="D409" s="142">
        <v>90852.4</v>
      </c>
      <c r="E409" s="142">
        <v>2048969.27</v>
      </c>
      <c r="F409" s="141" t="s">
        <v>1417</v>
      </c>
      <c r="G409" s="141" t="s">
        <v>1191</v>
      </c>
      <c r="H409" s="143"/>
      <c r="I409" s="151"/>
      <c r="J409" s="151"/>
      <c r="K409" s="151"/>
      <c r="L409" s="145" t="str">
        <f t="shared" si="257"/>
        <v>646A</v>
      </c>
      <c r="M409" s="146" t="str">
        <f t="shared" si="258"/>
        <v>C/V - USAGE BMW CAMION CERT</v>
      </c>
      <c r="N409" s="147">
        <f>+IF(OR($Q409=Parametres!$G$2,$Q409=Parametres!$G$3),I409,C409)</f>
        <v>1958116.87</v>
      </c>
      <c r="O409" s="147">
        <f>+IF(OR($Q409=Parametres!$G$2,$Q409=Parametres!$G$3),J409,D409)</f>
        <v>90852.4</v>
      </c>
      <c r="P409" s="147">
        <f>+IF(OR($Q409=Parametres!$G$2,$Q409=Parametres!$G$3),K409,E409)</f>
        <v>2048969.27</v>
      </c>
      <c r="Q409" s="146" t="str">
        <f t="shared" ref="Q409:S409" si="411">+F409</f>
        <v>6-Coût des ventes</v>
      </c>
      <c r="R409" s="145" t="str">
        <f t="shared" si="411"/>
        <v>446A</v>
      </c>
      <c r="S409" s="146">
        <f t="shared" si="411"/>
        <v>0</v>
      </c>
      <c r="T409" s="150" t="str">
        <f>+VLOOKUP($L409,Data_Validation!$A:$D,1,0)</f>
        <v>646A</v>
      </c>
      <c r="U409" s="150" t="str">
        <f>+VLOOKUP($L409,Data_Validation!$A:$D,3,0)</f>
        <v>Véhicules usagés</v>
      </c>
      <c r="V409" s="150" t="str">
        <f>+VLOOKUP($L409,Data_Validation!$A:$D,4,0)</f>
        <v>Certifié</v>
      </c>
      <c r="W409" s="150" t="str">
        <f>+VLOOKUP($L409,Data_Validation!$A:$E,5,0)</f>
        <v>$</v>
      </c>
      <c r="X409" s="150">
        <f>+VLOOKUP($L409,Data_Validation!$A:$F,6,0)</f>
        <v>0</v>
      </c>
    </row>
    <row r="410" spans="1:24" ht="15" customHeight="1">
      <c r="A410" s="141" t="s">
        <v>1609</v>
      </c>
      <c r="B410" s="141" t="s">
        <v>1610</v>
      </c>
      <c r="C410" s="143">
        <v>688022.35</v>
      </c>
      <c r="D410" s="143">
        <v>10000</v>
      </c>
      <c r="E410" s="143">
        <v>698022.35</v>
      </c>
      <c r="F410" s="141" t="s">
        <v>1417</v>
      </c>
      <c r="G410" s="141" t="s">
        <v>1193</v>
      </c>
      <c r="H410" s="143"/>
      <c r="I410" s="142"/>
      <c r="J410" s="142"/>
      <c r="K410" s="142"/>
      <c r="L410" s="145" t="str">
        <f t="shared" si="257"/>
        <v>646B</v>
      </c>
      <c r="M410" s="146" t="str">
        <f t="shared" si="258"/>
        <v>C/V - USAGE BMW CAMION NON-CERT</v>
      </c>
      <c r="N410" s="147">
        <f>+IF(OR($Q410=Parametres!$G$2,$Q410=Parametres!$G$3),I410,C410)</f>
        <v>688022.35</v>
      </c>
      <c r="O410" s="147">
        <f>+IF(OR($Q410=Parametres!$G$2,$Q410=Parametres!$G$3),J410,D410)</f>
        <v>10000</v>
      </c>
      <c r="P410" s="147">
        <f>+IF(OR($Q410=Parametres!$G$2,$Q410=Parametres!$G$3),K410,E410)</f>
        <v>698022.35</v>
      </c>
      <c r="Q410" s="146" t="str">
        <f t="shared" ref="Q410:S410" si="412">+F410</f>
        <v>6-Coût des ventes</v>
      </c>
      <c r="R410" s="145" t="str">
        <f t="shared" si="412"/>
        <v>446B</v>
      </c>
      <c r="S410" s="146">
        <f t="shared" si="412"/>
        <v>0</v>
      </c>
      <c r="T410" s="150" t="str">
        <f>+VLOOKUP($L410,Data_Validation!$A:$D,1,0)</f>
        <v>646B</v>
      </c>
      <c r="U410" s="150" t="str">
        <f>+VLOOKUP($L410,Data_Validation!$A:$D,3,0)</f>
        <v>Véhicules usagés</v>
      </c>
      <c r="V410" s="150" t="str">
        <f>+VLOOKUP($L410,Data_Validation!$A:$D,4,0)</f>
        <v>Non Certifié</v>
      </c>
      <c r="W410" s="150" t="str">
        <f>+VLOOKUP($L410,Data_Validation!$A:$E,5,0)</f>
        <v>$</v>
      </c>
      <c r="X410" s="150">
        <f>+VLOOKUP($L410,Data_Validation!$A:$F,6,0)</f>
        <v>0</v>
      </c>
    </row>
    <row r="411" spans="1:24" ht="15.75" customHeight="1">
      <c r="A411" s="141" t="s">
        <v>1613</v>
      </c>
      <c r="B411" s="141" t="s">
        <v>1614</v>
      </c>
      <c r="C411" s="143">
        <v>399371.92</v>
      </c>
      <c r="D411" s="143">
        <v>0</v>
      </c>
      <c r="E411" s="143">
        <v>399371.92</v>
      </c>
      <c r="F411" s="141" t="s">
        <v>1417</v>
      </c>
      <c r="G411" s="141" t="s">
        <v>1197</v>
      </c>
      <c r="H411" s="143"/>
      <c r="I411" s="142"/>
      <c r="J411" s="142"/>
      <c r="K411" s="142"/>
      <c r="L411" s="145" t="str">
        <f t="shared" si="257"/>
        <v>647</v>
      </c>
      <c r="M411" s="146" t="str">
        <f t="shared" si="258"/>
        <v>C/V - X5 M</v>
      </c>
      <c r="N411" s="147">
        <f>+IF(OR($Q411=Parametres!$G$2,$Q411=Parametres!$G$3),I411,C411)</f>
        <v>399371.92</v>
      </c>
      <c r="O411" s="147">
        <f>+IF(OR($Q411=Parametres!$G$2,$Q411=Parametres!$G$3),J411,D411)</f>
        <v>0</v>
      </c>
      <c r="P411" s="147">
        <f>+IF(OR($Q411=Parametres!$G$2,$Q411=Parametres!$G$3),K411,E411)</f>
        <v>399371.92</v>
      </c>
      <c r="Q411" s="146" t="str">
        <f t="shared" ref="Q411:S411" si="413">+F411</f>
        <v>6-Coût des ventes</v>
      </c>
      <c r="R411" s="145" t="str">
        <f t="shared" si="413"/>
        <v>447</v>
      </c>
      <c r="S411" s="146">
        <f t="shared" si="413"/>
        <v>0</v>
      </c>
      <c r="T411" s="150" t="str">
        <f>+VLOOKUP($L411,Data_Validation!$A:$D,1,0)</f>
        <v>647</v>
      </c>
      <c r="U411" s="150" t="str">
        <f>+VLOOKUP($L411,Data_Validation!$A:$D,3,0)</f>
        <v>Véhicules neufs</v>
      </c>
      <c r="V411" s="150" t="str">
        <f>+VLOOKUP($L411,Data_Validation!$A:$D,4,0)</f>
        <v>Camions détail</v>
      </c>
      <c r="W411" s="150" t="str">
        <f>+VLOOKUP($L411,Data_Validation!$A:$E,5,0)</f>
        <v>$</v>
      </c>
      <c r="X411" s="150">
        <f>+VLOOKUP($L411,Data_Validation!$A:$F,6,0)</f>
        <v>0</v>
      </c>
    </row>
    <row r="412" spans="1:24" ht="15" customHeight="1">
      <c r="A412" s="141" t="s">
        <v>1615</v>
      </c>
      <c r="B412" s="141" t="s">
        <v>1616</v>
      </c>
      <c r="C412" s="151">
        <v>3564781.86</v>
      </c>
      <c r="D412" s="151">
        <v>166423.28</v>
      </c>
      <c r="E412" s="151">
        <v>3731205.14</v>
      </c>
      <c r="F412" s="141" t="s">
        <v>1417</v>
      </c>
      <c r="G412" s="141" t="s">
        <v>1201</v>
      </c>
      <c r="H412" s="143"/>
      <c r="I412" s="151"/>
      <c r="J412" s="151"/>
      <c r="K412" s="151"/>
      <c r="L412" s="145" t="str">
        <f t="shared" si="257"/>
        <v>648</v>
      </c>
      <c r="M412" s="146" t="str">
        <f t="shared" si="258"/>
        <v>C/V - RACHAT LOCATION BMW</v>
      </c>
      <c r="N412" s="147">
        <f>+IF(OR($Q412=Parametres!$G$2,$Q412=Parametres!$G$3),I412,C412)</f>
        <v>3564781.86</v>
      </c>
      <c r="O412" s="147">
        <f>+IF(OR($Q412=Parametres!$G$2,$Q412=Parametres!$G$3),J412,D412)</f>
        <v>166423.28</v>
      </c>
      <c r="P412" s="147">
        <f>+IF(OR($Q412=Parametres!$G$2,$Q412=Parametres!$G$3),K412,E412)</f>
        <v>3731205.14</v>
      </c>
      <c r="Q412" s="146" t="str">
        <f t="shared" ref="Q412:S412" si="414">+F412</f>
        <v>6-Coût des ventes</v>
      </c>
      <c r="R412" s="145" t="str">
        <f t="shared" si="414"/>
        <v>448</v>
      </c>
      <c r="S412" s="146">
        <f t="shared" si="414"/>
        <v>0</v>
      </c>
      <c r="T412" s="150" t="str">
        <f>+VLOOKUP($L412,Data_Validation!$A:$D,1,0)</f>
        <v>648</v>
      </c>
      <c r="U412" s="150" t="str">
        <f>+VLOOKUP($L412,Data_Validation!$A:$D,3,0)</f>
        <v>Véhicules neufs</v>
      </c>
      <c r="V412" s="150" t="str">
        <f>+VLOOKUP($L412,Data_Validation!$A:$D,4,0)</f>
        <v>Rachat bail</v>
      </c>
      <c r="W412" s="150" t="str">
        <f>+VLOOKUP($L412,Data_Validation!$A:$E,5,0)</f>
        <v>$</v>
      </c>
      <c r="X412" s="150">
        <f>+VLOOKUP($L412,Data_Validation!$A:$F,6,0)</f>
        <v>0</v>
      </c>
    </row>
    <row r="413" spans="1:24" ht="15" customHeight="1">
      <c r="A413" s="141" t="s">
        <v>1617</v>
      </c>
      <c r="B413" s="141" t="s">
        <v>1618</v>
      </c>
      <c r="C413" s="142">
        <v>55775.13</v>
      </c>
      <c r="D413" s="142">
        <v>400.6</v>
      </c>
      <c r="E413" s="142">
        <v>56175.73</v>
      </c>
      <c r="F413" s="141" t="s">
        <v>1417</v>
      </c>
      <c r="G413" s="141" t="s">
        <v>1191</v>
      </c>
      <c r="H413" s="143"/>
      <c r="I413" s="151"/>
      <c r="J413" s="151"/>
      <c r="K413" s="151"/>
      <c r="L413" s="145" t="str">
        <f t="shared" si="257"/>
        <v>648A</v>
      </c>
      <c r="M413" s="146" t="str">
        <f t="shared" si="258"/>
        <v>C/V - RECOND. BMW CAMION CERT</v>
      </c>
      <c r="N413" s="147">
        <f>+IF(OR($Q413=Parametres!$G$2,$Q413=Parametres!$G$3),I413,C413)</f>
        <v>55775.13</v>
      </c>
      <c r="O413" s="147">
        <f>+IF(OR($Q413=Parametres!$G$2,$Q413=Parametres!$G$3),J413,D413)</f>
        <v>400.6</v>
      </c>
      <c r="P413" s="147">
        <f>+IF(OR($Q413=Parametres!$G$2,$Q413=Parametres!$G$3),K413,E413)</f>
        <v>56175.73</v>
      </c>
      <c r="Q413" s="146" t="str">
        <f t="shared" ref="Q413:S413" si="415">+F413</f>
        <v>6-Coût des ventes</v>
      </c>
      <c r="R413" s="145" t="str">
        <f t="shared" si="415"/>
        <v>446A</v>
      </c>
      <c r="S413" s="146">
        <f t="shared" si="415"/>
        <v>0</v>
      </c>
      <c r="T413" s="150" t="str">
        <f>+VLOOKUP($L413,Data_Validation!$A:$D,1,0)</f>
        <v>648A</v>
      </c>
      <c r="U413" s="150" t="str">
        <f>+VLOOKUP($L413,Data_Validation!$A:$D,3,0)</f>
        <v>Véhicules usagés</v>
      </c>
      <c r="V413" s="150" t="str">
        <f>+VLOOKUP($L413,Data_Validation!$A:$D,4,0)</f>
        <v>Certifié</v>
      </c>
      <c r="W413" s="150" t="str">
        <f>+VLOOKUP($L413,Data_Validation!$A:$E,5,0)</f>
        <v>$</v>
      </c>
      <c r="X413" s="150">
        <f>+VLOOKUP($L413,Data_Validation!$A:$F,6,0)</f>
        <v>0</v>
      </c>
    </row>
    <row r="414" spans="1:24" ht="15" customHeight="1">
      <c r="A414" s="141" t="s">
        <v>1619</v>
      </c>
      <c r="B414" s="141" t="s">
        <v>1620</v>
      </c>
      <c r="C414" s="142">
        <v>39664.68</v>
      </c>
      <c r="D414" s="142">
        <v>676.6</v>
      </c>
      <c r="E414" s="142">
        <v>40341.279999999999</v>
      </c>
      <c r="F414" s="141" t="s">
        <v>1417</v>
      </c>
      <c r="G414" s="141" t="s">
        <v>1193</v>
      </c>
      <c r="H414" s="143"/>
      <c r="I414" s="143"/>
      <c r="J414" s="143"/>
      <c r="K414" s="143"/>
      <c r="L414" s="145" t="str">
        <f t="shared" si="257"/>
        <v>648B</v>
      </c>
      <c r="M414" s="146" t="str">
        <f t="shared" si="258"/>
        <v>C/V - RECOND. BMW CAMION NON-CERT</v>
      </c>
      <c r="N414" s="147">
        <f>+IF(OR($Q414=Parametres!$G$2,$Q414=Parametres!$G$3),I414,C414)</f>
        <v>39664.68</v>
      </c>
      <c r="O414" s="147">
        <f>+IF(OR($Q414=Parametres!$G$2,$Q414=Parametres!$G$3),J414,D414)</f>
        <v>676.6</v>
      </c>
      <c r="P414" s="147">
        <f>+IF(OR($Q414=Parametres!$G$2,$Q414=Parametres!$G$3),K414,E414)</f>
        <v>40341.279999999999</v>
      </c>
      <c r="Q414" s="146" t="str">
        <f t="shared" ref="Q414:S414" si="416">+F414</f>
        <v>6-Coût des ventes</v>
      </c>
      <c r="R414" s="145" t="str">
        <f t="shared" si="416"/>
        <v>446B</v>
      </c>
      <c r="S414" s="146">
        <f t="shared" si="416"/>
        <v>0</v>
      </c>
      <c r="T414" s="169" t="str">
        <f>+VLOOKUP($L414,Data_Validation!$A:$D,1,0)</f>
        <v>648B</v>
      </c>
      <c r="U414" s="150" t="str">
        <f>+VLOOKUP($L414,Data_Validation!$A:$D,3,0)</f>
        <v>Véhicules usagés</v>
      </c>
      <c r="V414" s="150" t="str">
        <f>+VLOOKUP($L414,Data_Validation!$A:$D,4,0)</f>
        <v>Non Certifié</v>
      </c>
      <c r="W414" s="150" t="str">
        <f>+VLOOKUP($L414,Data_Validation!$A:$E,5,0)</f>
        <v>$</v>
      </c>
      <c r="X414" s="150">
        <f>+VLOOKUP($L414,Data_Validation!$A:$F,6,0)</f>
        <v>0</v>
      </c>
    </row>
    <row r="415" spans="1:24" ht="15.75" customHeight="1">
      <c r="A415" s="141" t="s">
        <v>1623</v>
      </c>
      <c r="B415" s="141" t="s">
        <v>1624</v>
      </c>
      <c r="C415" s="142">
        <v>3934.9</v>
      </c>
      <c r="D415" s="142">
        <v>140</v>
      </c>
      <c r="E415" s="142">
        <v>4074.9</v>
      </c>
      <c r="F415" s="141" t="s">
        <v>1417</v>
      </c>
      <c r="G415" s="141" t="s">
        <v>1205</v>
      </c>
      <c r="H415" s="143"/>
      <c r="I415" s="151"/>
      <c r="J415" s="151"/>
      <c r="K415" s="151"/>
      <c r="L415" s="145" t="str">
        <f t="shared" si="257"/>
        <v>650</v>
      </c>
      <c r="M415" s="146" t="str">
        <f t="shared" si="258"/>
        <v>C/V - MARQUAGE OTOPROTEC USAGE BMW CERT</v>
      </c>
      <c r="N415" s="147">
        <f>+IF(OR($Q415=Parametres!$G$2,$Q415=Parametres!$G$3),I415,C415)</f>
        <v>3934.9</v>
      </c>
      <c r="O415" s="147">
        <f>+IF(OR($Q415=Parametres!$G$2,$Q415=Parametres!$G$3),J415,D415)</f>
        <v>140</v>
      </c>
      <c r="P415" s="147">
        <f>+IF(OR($Q415=Parametres!$G$2,$Q415=Parametres!$G$3),K415,E415)</f>
        <v>4074.9</v>
      </c>
      <c r="Q415" s="146" t="str">
        <f t="shared" ref="Q415:S415" si="417">+F415</f>
        <v>6-Coût des ventes</v>
      </c>
      <c r="R415" s="145" t="str">
        <f t="shared" si="417"/>
        <v>450</v>
      </c>
      <c r="S415" s="146">
        <f t="shared" si="417"/>
        <v>0</v>
      </c>
      <c r="T415" s="150" t="str">
        <f>+VLOOKUP($L415,Data_Validation!$A:$D,1,0)</f>
        <v>650</v>
      </c>
      <c r="U415" s="150" t="str">
        <f>+VLOOKUP($L415,Data_Validation!$A:$D,3,0)</f>
        <v>Véhicules usagés</v>
      </c>
      <c r="V415" s="150" t="str">
        <f>+VLOOKUP($L415,Data_Validation!$A:$D,4,0)</f>
        <v>Rev. Autres</v>
      </c>
      <c r="W415" s="150" t="str">
        <f>+VLOOKUP($L415,Data_Validation!$A:$E,5,0)</f>
        <v>$</v>
      </c>
      <c r="X415" s="150">
        <f>+VLOOKUP($L415,Data_Validation!$A:$F,6,0)</f>
        <v>0</v>
      </c>
    </row>
    <row r="416" spans="1:24" ht="15" customHeight="1">
      <c r="A416" s="141" t="s">
        <v>1808</v>
      </c>
      <c r="B416" s="141" t="s">
        <v>1809</v>
      </c>
      <c r="C416" s="142">
        <v>129418.12</v>
      </c>
      <c r="D416" s="142">
        <v>0</v>
      </c>
      <c r="E416" s="142">
        <v>129418.12</v>
      </c>
      <c r="F416" s="141" t="s">
        <v>1417</v>
      </c>
      <c r="G416" s="141" t="s">
        <v>1385</v>
      </c>
      <c r="H416" s="143"/>
      <c r="I416" s="151"/>
      <c r="J416" s="151"/>
      <c r="K416" s="151"/>
      <c r="L416" s="145" t="str">
        <f t="shared" si="257"/>
        <v>650A</v>
      </c>
      <c r="M416" s="146" t="str">
        <f t="shared" si="258"/>
        <v>C/V - M850I XDR COUPE</v>
      </c>
      <c r="N416" s="147">
        <f>+IF(OR($Q416=Parametres!$G$2,$Q416=Parametres!$G$3),I416,C416)</f>
        <v>129418.12</v>
      </c>
      <c r="O416" s="147">
        <f>+IF(OR($Q416=Parametres!$G$2,$Q416=Parametres!$G$3),J416,D416)</f>
        <v>0</v>
      </c>
      <c r="P416" s="147">
        <f>+IF(OR($Q416=Parametres!$G$2,$Q416=Parametres!$G$3),K416,E416)</f>
        <v>129418.12</v>
      </c>
      <c r="Q416" s="146" t="str">
        <f t="shared" ref="Q416:S416" si="418">+F416</f>
        <v>6-Coût des ventes</v>
      </c>
      <c r="R416" s="145" t="str">
        <f t="shared" si="418"/>
        <v>450A</v>
      </c>
      <c r="S416" s="146">
        <f t="shared" si="418"/>
        <v>0</v>
      </c>
      <c r="T416" s="150" t="str">
        <f>+VLOOKUP($L416,Data_Validation!$A:$D,1,0)</f>
        <v>650A</v>
      </c>
      <c r="U416" s="150" t="str">
        <f>+VLOOKUP($L416,Data_Validation!$A:$D,3,0)</f>
        <v>Véhicules neufs</v>
      </c>
      <c r="V416" s="150" t="str">
        <f>+VLOOKUP($L416,Data_Validation!$A:$D,4,0)</f>
        <v>Autos détail</v>
      </c>
      <c r="W416" s="150" t="str">
        <f>+VLOOKUP($L416,Data_Validation!$A:$E,5,0)</f>
        <v>$</v>
      </c>
      <c r="X416" s="150">
        <f>+VLOOKUP($L416,Data_Validation!$A:$F,6,0)</f>
        <v>0</v>
      </c>
    </row>
    <row r="417" spans="1:24" ht="15" customHeight="1">
      <c r="A417" s="141" t="s">
        <v>1627</v>
      </c>
      <c r="B417" s="141" t="s">
        <v>1628</v>
      </c>
      <c r="C417" s="143">
        <v>1225</v>
      </c>
      <c r="D417" s="143">
        <v>1250</v>
      </c>
      <c r="E417" s="143">
        <v>2475</v>
      </c>
      <c r="F417" s="141" t="s">
        <v>1417</v>
      </c>
      <c r="G417" s="141" t="s">
        <v>1205</v>
      </c>
      <c r="H417" s="143"/>
      <c r="I417" s="142"/>
      <c r="J417" s="142"/>
      <c r="K417" s="142"/>
      <c r="L417" s="145" t="str">
        <f t="shared" si="257"/>
        <v>650C</v>
      </c>
      <c r="M417" s="146" t="str">
        <f t="shared" si="258"/>
        <v>C/V - ACCESSOIRES USAGE BMW CERT</v>
      </c>
      <c r="N417" s="147">
        <f>+IF(OR($Q417=Parametres!$G$2,$Q417=Parametres!$G$3),I417,C417)</f>
        <v>1225</v>
      </c>
      <c r="O417" s="147">
        <f>+IF(OR($Q417=Parametres!$G$2,$Q417=Parametres!$G$3),J417,D417)</f>
        <v>1250</v>
      </c>
      <c r="P417" s="147">
        <f>+IF(OR($Q417=Parametres!$G$2,$Q417=Parametres!$G$3),K417,E417)</f>
        <v>2475</v>
      </c>
      <c r="Q417" s="146" t="str">
        <f t="shared" ref="Q417:S417" si="419">+F417</f>
        <v>6-Coût des ventes</v>
      </c>
      <c r="R417" s="145" t="str">
        <f t="shared" si="419"/>
        <v>450</v>
      </c>
      <c r="S417" s="146">
        <f t="shared" si="419"/>
        <v>0</v>
      </c>
      <c r="T417" s="165" t="str">
        <f>+VLOOKUP($L417,Data_Validation!$A:$D,1,0)</f>
        <v>650C</v>
      </c>
      <c r="U417" s="150" t="str">
        <f>+VLOOKUP($L417,Data_Validation!$A:$D,3,0)</f>
        <v>Véhicules usagés</v>
      </c>
      <c r="V417" s="150" t="str">
        <f>+VLOOKUP($L417,Data_Validation!$A:$D,4,0)</f>
        <v>Rev. Autres</v>
      </c>
      <c r="W417" s="150" t="str">
        <f>+VLOOKUP($L417,Data_Validation!$A:$E,5,0)</f>
        <v>$</v>
      </c>
      <c r="X417" s="150">
        <f>+VLOOKUP($L417,Data_Validation!$A:$F,6,0)</f>
        <v>0</v>
      </c>
    </row>
    <row r="418" spans="1:24" ht="15" customHeight="1">
      <c r="A418" s="141" t="s">
        <v>1631</v>
      </c>
      <c r="B418" s="141" t="s">
        <v>1632</v>
      </c>
      <c r="C418" s="143">
        <v>5800</v>
      </c>
      <c r="D418" s="143">
        <v>0</v>
      </c>
      <c r="E418" s="143">
        <v>5800</v>
      </c>
      <c r="F418" s="141" t="s">
        <v>1417</v>
      </c>
      <c r="G418" s="141" t="s">
        <v>1205</v>
      </c>
      <c r="H418" s="143"/>
      <c r="I418" s="142"/>
      <c r="J418" s="142"/>
      <c r="K418" s="142"/>
      <c r="L418" s="145" t="str">
        <f t="shared" si="257"/>
        <v>650E</v>
      </c>
      <c r="M418" s="146" t="str">
        <f t="shared" si="258"/>
        <v>C/V - PROTEC ESTHETIQUE USAGE BMW CERT</v>
      </c>
      <c r="N418" s="147">
        <f>+IF(OR($Q418=Parametres!$G$2,$Q418=Parametres!$G$3),I418,C418)</f>
        <v>5800</v>
      </c>
      <c r="O418" s="147">
        <f>+IF(OR($Q418=Parametres!$G$2,$Q418=Parametres!$G$3),J418,D418)</f>
        <v>0</v>
      </c>
      <c r="P418" s="147">
        <f>+IF(OR($Q418=Parametres!$G$2,$Q418=Parametres!$G$3),K418,E418)</f>
        <v>5800</v>
      </c>
      <c r="Q418" s="146" t="str">
        <f t="shared" ref="Q418:S418" si="420">+F418</f>
        <v>6-Coût des ventes</v>
      </c>
      <c r="R418" s="145" t="str">
        <f t="shared" si="420"/>
        <v>450</v>
      </c>
      <c r="S418" s="146">
        <f t="shared" si="420"/>
        <v>0</v>
      </c>
      <c r="T418" s="149" t="str">
        <f>+VLOOKUP($L418,Data_Validation!$A:$D,1,0)</f>
        <v>650E</v>
      </c>
      <c r="U418" s="150" t="str">
        <f>+VLOOKUP($L418,Data_Validation!$A:$D,3,0)</f>
        <v>Véhicules usagés</v>
      </c>
      <c r="V418" s="150" t="str">
        <f>+VLOOKUP($L418,Data_Validation!$A:$D,4,0)</f>
        <v>Rev. Protections</v>
      </c>
      <c r="W418" s="150" t="str">
        <f>+VLOOKUP($L418,Data_Validation!$A:$E,5,0)</f>
        <v>$</v>
      </c>
      <c r="X418" s="150">
        <f>+VLOOKUP($L418,Data_Validation!$A:$F,6,0)</f>
        <v>0</v>
      </c>
    </row>
    <row r="419" spans="1:24" ht="15.75" customHeight="1">
      <c r="A419" s="141" t="s">
        <v>1637</v>
      </c>
      <c r="B419" s="141" t="s">
        <v>1638</v>
      </c>
      <c r="C419" s="142">
        <v>2322.5</v>
      </c>
      <c r="D419" s="142">
        <v>0</v>
      </c>
      <c r="E419" s="142">
        <v>2322.5</v>
      </c>
      <c r="F419" s="141" t="s">
        <v>1417</v>
      </c>
      <c r="G419" s="141" t="s">
        <v>1205</v>
      </c>
      <c r="H419" s="143"/>
      <c r="I419" s="151"/>
      <c r="J419" s="151"/>
      <c r="K419" s="151"/>
      <c r="L419" s="145" t="str">
        <f t="shared" si="257"/>
        <v>650R</v>
      </c>
      <c r="M419" s="146" t="str">
        <f t="shared" si="258"/>
        <v>C/V - ASS. REMP. USAGE BMW CERT</v>
      </c>
      <c r="N419" s="147">
        <f>+IF(OR($Q419=Parametres!$G$2,$Q419=Parametres!$G$3),I419,C419)</f>
        <v>2322.5</v>
      </c>
      <c r="O419" s="147">
        <f>+IF(OR($Q419=Parametres!$G$2,$Q419=Parametres!$G$3),J419,D419)</f>
        <v>0</v>
      </c>
      <c r="P419" s="147">
        <f>+IF(OR($Q419=Parametres!$G$2,$Q419=Parametres!$G$3),K419,E419)</f>
        <v>2322.5</v>
      </c>
      <c r="Q419" s="146" t="str">
        <f t="shared" ref="Q419:S419" si="421">+F419</f>
        <v>6-Coût des ventes</v>
      </c>
      <c r="R419" s="145" t="str">
        <f t="shared" si="421"/>
        <v>450</v>
      </c>
      <c r="S419" s="146">
        <f t="shared" si="421"/>
        <v>0</v>
      </c>
      <c r="T419" s="150" t="str">
        <f>+VLOOKUP($L419,Data_Validation!$A:$D,1,0)</f>
        <v>650R</v>
      </c>
      <c r="U419" s="150" t="str">
        <f>+VLOOKUP($L419,Data_Validation!$A:$D,3,0)</f>
        <v>Véhicules usagés</v>
      </c>
      <c r="V419" s="150" t="str">
        <f>+VLOOKUP($L419,Data_Validation!$A:$D,4,0)</f>
        <v>Rev. Protections</v>
      </c>
      <c r="W419" s="150" t="str">
        <f>+VLOOKUP($L419,Data_Validation!$A:$E,5,0)</f>
        <v>$</v>
      </c>
      <c r="X419" s="150">
        <f>+VLOOKUP($L419,Data_Validation!$A:$F,6,0)</f>
        <v>0</v>
      </c>
    </row>
    <row r="420" spans="1:24" ht="15.75" customHeight="1">
      <c r="A420" s="141" t="s">
        <v>1642</v>
      </c>
      <c r="B420" s="141" t="s">
        <v>1643</v>
      </c>
      <c r="C420" s="142">
        <v>2100</v>
      </c>
      <c r="D420" s="142">
        <v>70</v>
      </c>
      <c r="E420" s="142">
        <v>2170</v>
      </c>
      <c r="F420" s="141" t="s">
        <v>1417</v>
      </c>
      <c r="G420" s="141" t="s">
        <v>1229</v>
      </c>
      <c r="H420" s="143"/>
      <c r="I420" s="151"/>
      <c r="J420" s="151"/>
      <c r="K420" s="151"/>
      <c r="L420" s="145" t="str">
        <f t="shared" si="257"/>
        <v>651</v>
      </c>
      <c r="M420" s="146" t="str">
        <f t="shared" si="258"/>
        <v>C/V - MARQUAGE OTOPROTEC USAGE AUTRE</v>
      </c>
      <c r="N420" s="147">
        <f>+IF(OR($Q420=Parametres!$G$2,$Q420=Parametres!$G$3),I420,C420)</f>
        <v>2100</v>
      </c>
      <c r="O420" s="147">
        <f>+IF(OR($Q420=Parametres!$G$2,$Q420=Parametres!$G$3),J420,D420)</f>
        <v>70</v>
      </c>
      <c r="P420" s="147">
        <f>+IF(OR($Q420=Parametres!$G$2,$Q420=Parametres!$G$3),K420,E420)</f>
        <v>2170</v>
      </c>
      <c r="Q420" s="146" t="str">
        <f t="shared" ref="Q420:S420" si="422">+F420</f>
        <v>6-Coût des ventes</v>
      </c>
      <c r="R420" s="145" t="str">
        <f t="shared" si="422"/>
        <v>451</v>
      </c>
      <c r="S420" s="146">
        <f t="shared" si="422"/>
        <v>0</v>
      </c>
      <c r="T420" s="165" t="str">
        <f>+VLOOKUP($L420,Data_Validation!$A:$D,1,0)</f>
        <v>651</v>
      </c>
      <c r="U420" s="150" t="str">
        <f>+VLOOKUP($L420,Data_Validation!$A:$D,3,0)</f>
        <v>Véhicules usagés</v>
      </c>
      <c r="V420" s="150" t="str">
        <f>+VLOOKUP($L420,Data_Validation!$A:$D,4,0)</f>
        <v>Rev. Autres</v>
      </c>
      <c r="W420" s="150" t="str">
        <f>+VLOOKUP($L420,Data_Validation!$A:$E,5,0)</f>
        <v>$</v>
      </c>
      <c r="X420" s="150">
        <f>+VLOOKUP($L420,Data_Validation!$A:$F,6,0)</f>
        <v>0</v>
      </c>
    </row>
    <row r="421" spans="1:24" ht="15" customHeight="1">
      <c r="A421" s="141" t="s">
        <v>1644</v>
      </c>
      <c r="B421" s="141" t="s">
        <v>1645</v>
      </c>
      <c r="C421" s="143">
        <v>440</v>
      </c>
      <c r="D421" s="143">
        <v>0</v>
      </c>
      <c r="E421" s="143">
        <v>440</v>
      </c>
      <c r="F421" s="141" t="s">
        <v>1417</v>
      </c>
      <c r="G421" s="141" t="s">
        <v>1229</v>
      </c>
      <c r="H421" s="143"/>
      <c r="I421" s="142"/>
      <c r="J421" s="142"/>
      <c r="K421" s="142"/>
      <c r="L421" s="145" t="str">
        <f t="shared" si="257"/>
        <v>651C</v>
      </c>
      <c r="M421" s="146" t="str">
        <f t="shared" si="258"/>
        <v>C/V - ACCESSOIRES USAGE AUTRE</v>
      </c>
      <c r="N421" s="147">
        <f>+IF(OR($Q421=Parametres!$G$2,$Q421=Parametres!$G$3),I421,C421)</f>
        <v>440</v>
      </c>
      <c r="O421" s="147">
        <f>+IF(OR($Q421=Parametres!$G$2,$Q421=Parametres!$G$3),J421,D421)</f>
        <v>0</v>
      </c>
      <c r="P421" s="147">
        <f>+IF(OR($Q421=Parametres!$G$2,$Q421=Parametres!$G$3),K421,E421)</f>
        <v>440</v>
      </c>
      <c r="Q421" s="146" t="str">
        <f t="shared" ref="Q421:S421" si="423">+F421</f>
        <v>6-Coût des ventes</v>
      </c>
      <c r="R421" s="145" t="str">
        <f t="shared" si="423"/>
        <v>451</v>
      </c>
      <c r="S421" s="146">
        <f t="shared" si="423"/>
        <v>0</v>
      </c>
      <c r="T421" s="150" t="str">
        <f>+VLOOKUP($L421,Data_Validation!$A:$D,1,0)</f>
        <v>651C</v>
      </c>
      <c r="U421" s="150" t="str">
        <f>+VLOOKUP($L421,Data_Validation!$A:$D,3,0)</f>
        <v>Véhicules usagés</v>
      </c>
      <c r="V421" s="150" t="str">
        <f>+VLOOKUP($L421,Data_Validation!$A:$D,4,0)</f>
        <v>Rev. Autres</v>
      </c>
      <c r="W421" s="150" t="str">
        <f>+VLOOKUP($L421,Data_Validation!$A:$E,5,0)</f>
        <v>$</v>
      </c>
      <c r="X421" s="150">
        <f>+VLOOKUP($L421,Data_Validation!$A:$F,6,0)</f>
        <v>0</v>
      </c>
    </row>
    <row r="422" spans="1:24" ht="15" customHeight="1">
      <c r="A422" s="141" t="s">
        <v>1650</v>
      </c>
      <c r="B422" s="141" t="s">
        <v>1651</v>
      </c>
      <c r="C422" s="142">
        <v>106694</v>
      </c>
      <c r="D422" s="142">
        <v>13202</v>
      </c>
      <c r="E422" s="142">
        <v>119896</v>
      </c>
      <c r="F422" s="141" t="s">
        <v>1417</v>
      </c>
      <c r="G422" s="141" t="s">
        <v>1242</v>
      </c>
      <c r="H422" s="143"/>
      <c r="I422" s="151"/>
      <c r="J422" s="151"/>
      <c r="K422" s="151"/>
      <c r="L422" s="145" t="str">
        <f t="shared" si="257"/>
        <v>652</v>
      </c>
      <c r="M422" s="146" t="str">
        <f t="shared" si="258"/>
        <v>C/V - GAR PROL USAGE BMW CERT</v>
      </c>
      <c r="N422" s="147">
        <f>+IF(OR($Q422=Parametres!$G$2,$Q422=Parametres!$G$3),I422,C422)</f>
        <v>106694</v>
      </c>
      <c r="O422" s="147">
        <f>+IF(OR($Q422=Parametres!$G$2,$Q422=Parametres!$G$3),J422,D422)</f>
        <v>13202</v>
      </c>
      <c r="P422" s="147">
        <f>+IF(OR($Q422=Parametres!$G$2,$Q422=Parametres!$G$3),K422,E422)</f>
        <v>119896</v>
      </c>
      <c r="Q422" s="146" t="str">
        <f t="shared" ref="Q422:S422" si="424">+F422</f>
        <v>6-Coût des ventes</v>
      </c>
      <c r="R422" s="145" t="str">
        <f t="shared" si="424"/>
        <v>452</v>
      </c>
      <c r="S422" s="146">
        <f t="shared" si="424"/>
        <v>0</v>
      </c>
      <c r="T422" s="150" t="str">
        <f>+VLOOKUP($L422,Data_Validation!$A:$D,1,0)</f>
        <v>652</v>
      </c>
      <c r="U422" s="150" t="str">
        <f>+VLOOKUP($L422,Data_Validation!$A:$D,3,0)</f>
        <v>Véhicules usagés</v>
      </c>
      <c r="V422" s="150" t="str">
        <f>+VLOOKUP($L422,Data_Validation!$A:$D,4,0)</f>
        <v>Rev. Protections</v>
      </c>
      <c r="W422" s="150" t="str">
        <f>+VLOOKUP($L422,Data_Validation!$A:$E,5,0)</f>
        <v>$</v>
      </c>
      <c r="X422" s="150">
        <f>+VLOOKUP($L422,Data_Validation!$A:$F,6,0)</f>
        <v>0</v>
      </c>
    </row>
    <row r="423" spans="1:24" ht="15" customHeight="1">
      <c r="A423" s="141" t="s">
        <v>1652</v>
      </c>
      <c r="B423" s="141" t="s">
        <v>1653</v>
      </c>
      <c r="C423" s="142">
        <v>266411.59000000003</v>
      </c>
      <c r="D423" s="142">
        <v>0</v>
      </c>
      <c r="E423" s="142">
        <v>266411.59000000003</v>
      </c>
      <c r="F423" s="141" t="s">
        <v>1417</v>
      </c>
      <c r="G423" s="141" t="s">
        <v>1244</v>
      </c>
      <c r="H423" s="143"/>
      <c r="I423" s="151"/>
      <c r="J423" s="151"/>
      <c r="K423" s="151"/>
      <c r="L423" s="145" t="str">
        <f t="shared" si="257"/>
        <v>652A</v>
      </c>
      <c r="M423" s="146" t="str">
        <f t="shared" si="258"/>
        <v>C/V - Z4 30I XDR</v>
      </c>
      <c r="N423" s="147">
        <f>+IF(OR($Q423=Parametres!$G$2,$Q423=Parametres!$G$3),I423,C423)</f>
        <v>266411.59000000003</v>
      </c>
      <c r="O423" s="147">
        <f>+IF(OR($Q423=Parametres!$G$2,$Q423=Parametres!$G$3),J423,D423)</f>
        <v>0</v>
      </c>
      <c r="P423" s="147">
        <f>+IF(OR($Q423=Parametres!$G$2,$Q423=Parametres!$G$3),K423,E423)</f>
        <v>266411.59000000003</v>
      </c>
      <c r="Q423" s="146" t="str">
        <f t="shared" ref="Q423:S423" si="425">+F423</f>
        <v>6-Coût des ventes</v>
      </c>
      <c r="R423" s="145" t="str">
        <f t="shared" si="425"/>
        <v>452A</v>
      </c>
      <c r="S423" s="146">
        <f t="shared" si="425"/>
        <v>0</v>
      </c>
      <c r="T423" s="150" t="str">
        <f>+VLOOKUP($L423,Data_Validation!$A:$D,1,0)</f>
        <v>652A</v>
      </c>
      <c r="U423" s="150" t="str">
        <f>+VLOOKUP($L423,Data_Validation!$A:$D,3,0)</f>
        <v>Véhicules neufs</v>
      </c>
      <c r="V423" s="150" t="str">
        <f>+VLOOKUP($L423,Data_Validation!$A:$D,4,0)</f>
        <v>Autos détail</v>
      </c>
      <c r="W423" s="150" t="str">
        <f>+VLOOKUP($L423,Data_Validation!$A:$E,5,0)</f>
        <v>$</v>
      </c>
      <c r="X423" s="150">
        <f>+VLOOKUP($L423,Data_Validation!$A:$F,6,0)</f>
        <v>0</v>
      </c>
    </row>
    <row r="424" spans="1:24" ht="15" customHeight="1">
      <c r="A424" s="141" t="s">
        <v>1654</v>
      </c>
      <c r="B424" s="141" t="s">
        <v>1655</v>
      </c>
      <c r="C424" s="142">
        <v>318712.96000000002</v>
      </c>
      <c r="D424" s="142">
        <v>0</v>
      </c>
      <c r="E424" s="142">
        <v>318712.96000000002</v>
      </c>
      <c r="F424" s="141" t="s">
        <v>1417</v>
      </c>
      <c r="G424" s="141" t="s">
        <v>1249</v>
      </c>
      <c r="H424" s="143"/>
      <c r="I424" s="151"/>
      <c r="J424" s="151"/>
      <c r="K424" s="151"/>
      <c r="L424" s="145" t="str">
        <f t="shared" si="257"/>
        <v>652B</v>
      </c>
      <c r="M424" s="146" t="str">
        <f t="shared" si="258"/>
        <v>C/V - Z4 M40I</v>
      </c>
      <c r="N424" s="147">
        <f>+IF(OR($Q424=Parametres!$G$2,$Q424=Parametres!$G$3),I424,C424)</f>
        <v>318712.96000000002</v>
      </c>
      <c r="O424" s="147">
        <f>+IF(OR($Q424=Parametres!$G$2,$Q424=Parametres!$G$3),J424,D424)</f>
        <v>0</v>
      </c>
      <c r="P424" s="147">
        <f>+IF(OR($Q424=Parametres!$G$2,$Q424=Parametres!$G$3),K424,E424)</f>
        <v>318712.96000000002</v>
      </c>
      <c r="Q424" s="146" t="str">
        <f t="shared" ref="Q424:S424" si="426">+F424</f>
        <v>6-Coût des ventes</v>
      </c>
      <c r="R424" s="145" t="str">
        <f t="shared" si="426"/>
        <v>452B</v>
      </c>
      <c r="S424" s="146">
        <f t="shared" si="426"/>
        <v>0</v>
      </c>
      <c r="T424" s="149" t="str">
        <f>+VLOOKUP($L424,Data_Validation!$A:$D,1,0)</f>
        <v>652B</v>
      </c>
      <c r="U424" s="150" t="str">
        <f>+VLOOKUP($L424,Data_Validation!$A:$D,3,0)</f>
        <v>Véhicules neufs</v>
      </c>
      <c r="V424" s="150" t="str">
        <f>+VLOOKUP($L424,Data_Validation!$A:$D,4,0)</f>
        <v>Autos détail</v>
      </c>
      <c r="W424" s="150" t="str">
        <f>+VLOOKUP($L424,Data_Validation!$A:$E,5,0)</f>
        <v>$</v>
      </c>
      <c r="X424" s="150">
        <f>+VLOOKUP($L424,Data_Validation!$A:$F,6,0)</f>
        <v>0</v>
      </c>
    </row>
    <row r="425" spans="1:24" ht="15.75" customHeight="1">
      <c r="A425" s="141" t="s">
        <v>1656</v>
      </c>
      <c r="B425" s="141" t="s">
        <v>1657</v>
      </c>
      <c r="C425" s="143">
        <v>63435</v>
      </c>
      <c r="D425" s="143">
        <v>0</v>
      </c>
      <c r="E425" s="143">
        <v>63435</v>
      </c>
      <c r="F425" s="141" t="s">
        <v>1417</v>
      </c>
      <c r="G425" s="141" t="s">
        <v>1242</v>
      </c>
      <c r="H425" s="143"/>
      <c r="I425" s="142"/>
      <c r="J425" s="142"/>
      <c r="K425" s="142"/>
      <c r="L425" s="145" t="str">
        <f t="shared" si="257"/>
        <v>652C</v>
      </c>
      <c r="M425" s="146" t="str">
        <f t="shared" si="258"/>
        <v>C/V - GAR PROL USAGE BMW NON-CERT</v>
      </c>
      <c r="N425" s="147">
        <f>+IF(OR($Q425=Parametres!$G$2,$Q425=Parametres!$G$3),I425,C425)</f>
        <v>63435</v>
      </c>
      <c r="O425" s="147">
        <f>+IF(OR($Q425=Parametres!$G$2,$Q425=Parametres!$G$3),J425,D425)</f>
        <v>0</v>
      </c>
      <c r="P425" s="147">
        <f>+IF(OR($Q425=Parametres!$G$2,$Q425=Parametres!$G$3),K425,E425)</f>
        <v>63435</v>
      </c>
      <c r="Q425" s="146" t="str">
        <f t="shared" ref="Q425:S425" si="427">+F425</f>
        <v>6-Coût des ventes</v>
      </c>
      <c r="R425" s="145" t="str">
        <f t="shared" si="427"/>
        <v>452</v>
      </c>
      <c r="S425" s="146">
        <f t="shared" si="427"/>
        <v>0</v>
      </c>
      <c r="T425" s="150" t="str">
        <f>+VLOOKUP($L425,Data_Validation!$A:$D,1,0)</f>
        <v>652C</v>
      </c>
      <c r="U425" s="150" t="str">
        <f>+VLOOKUP($L425,Data_Validation!$A:$D,3,0)</f>
        <v>Véhicules usagés</v>
      </c>
      <c r="V425" s="150" t="str">
        <f>+VLOOKUP($L425,Data_Validation!$A:$D,4,0)</f>
        <v>Rev. Protections</v>
      </c>
      <c r="W425" s="150" t="str">
        <f>+VLOOKUP($L425,Data_Validation!$A:$E,5,0)</f>
        <v>$</v>
      </c>
      <c r="X425" s="150">
        <f>+VLOOKUP($L425,Data_Validation!$A:$F,6,0)</f>
        <v>0</v>
      </c>
    </row>
    <row r="426" spans="1:24" ht="15" customHeight="1">
      <c r="A426" s="141" t="s">
        <v>1658</v>
      </c>
      <c r="B426" s="141" t="s">
        <v>1659</v>
      </c>
      <c r="C426" s="142">
        <v>1740</v>
      </c>
      <c r="D426" s="142">
        <v>624</v>
      </c>
      <c r="E426" s="142">
        <v>2364</v>
      </c>
      <c r="F426" s="141" t="s">
        <v>1417</v>
      </c>
      <c r="G426" s="141" t="s">
        <v>1257</v>
      </c>
      <c r="H426" s="143"/>
      <c r="I426" s="143"/>
      <c r="J426" s="143"/>
      <c r="K426" s="143"/>
      <c r="L426" s="145" t="str">
        <f t="shared" si="257"/>
        <v>654</v>
      </c>
      <c r="M426" s="146" t="str">
        <f t="shared" si="258"/>
        <v>C/V - CONT ENTRET USAGE BMW CERT</v>
      </c>
      <c r="N426" s="147">
        <f>+IF(OR($Q426=Parametres!$G$2,$Q426=Parametres!$G$3),I426,C426)</f>
        <v>1740</v>
      </c>
      <c r="O426" s="147">
        <f>+IF(OR($Q426=Parametres!$G$2,$Q426=Parametres!$G$3),J426,D426)</f>
        <v>624</v>
      </c>
      <c r="P426" s="147">
        <f>+IF(OR($Q426=Parametres!$G$2,$Q426=Parametres!$G$3),K426,E426)</f>
        <v>2364</v>
      </c>
      <c r="Q426" s="146" t="str">
        <f t="shared" ref="Q426:S426" si="428">+F426</f>
        <v>6-Coût des ventes</v>
      </c>
      <c r="R426" s="145" t="str">
        <f t="shared" si="428"/>
        <v>454</v>
      </c>
      <c r="S426" s="146">
        <f t="shared" si="428"/>
        <v>0</v>
      </c>
      <c r="T426" s="150" t="str">
        <f>+VLOOKUP($L426,Data_Validation!$A:$D,1,0)</f>
        <v>654</v>
      </c>
      <c r="U426" s="150" t="str">
        <f>+VLOOKUP($L426,Data_Validation!$A:$D,3,0)</f>
        <v>Véhicules usagés</v>
      </c>
      <c r="V426" s="150" t="str">
        <f>+VLOOKUP($L426,Data_Validation!$A:$D,4,0)</f>
        <v>Rev. Protections</v>
      </c>
      <c r="W426" s="150" t="str">
        <f>+VLOOKUP($L426,Data_Validation!$A:$E,5,0)</f>
        <v>$</v>
      </c>
      <c r="X426" s="150">
        <f>+VLOOKUP($L426,Data_Validation!$A:$F,6,0)</f>
        <v>0</v>
      </c>
    </row>
    <row r="427" spans="1:24" ht="15" customHeight="1">
      <c r="A427" s="141" t="s">
        <v>1662</v>
      </c>
      <c r="B427" s="141" t="s">
        <v>1663</v>
      </c>
      <c r="C427" s="142">
        <v>25100</v>
      </c>
      <c r="D427" s="142">
        <v>1310</v>
      </c>
      <c r="E427" s="142">
        <v>26410</v>
      </c>
      <c r="F427" s="141" t="s">
        <v>1417</v>
      </c>
      <c r="G427" s="141" t="s">
        <v>1205</v>
      </c>
      <c r="H427" s="143"/>
      <c r="I427" s="151"/>
      <c r="J427" s="151"/>
      <c r="K427" s="151"/>
      <c r="L427" s="145" t="str">
        <f t="shared" si="257"/>
        <v>654A</v>
      </c>
      <c r="M427" s="146" t="str">
        <f t="shared" si="258"/>
        <v>C/V - CONT ENTRET USAGE BMW NON-CERT</v>
      </c>
      <c r="N427" s="147">
        <f>+IF(OR($Q427=Parametres!$G$2,$Q427=Parametres!$G$3),I427,C427)</f>
        <v>25100</v>
      </c>
      <c r="O427" s="147">
        <f>+IF(OR($Q427=Parametres!$G$2,$Q427=Parametres!$G$3),J427,D427)</f>
        <v>1310</v>
      </c>
      <c r="P427" s="147">
        <f>+IF(OR($Q427=Parametres!$G$2,$Q427=Parametres!$G$3),K427,E427)</f>
        <v>26410</v>
      </c>
      <c r="Q427" s="146" t="str">
        <f t="shared" ref="Q427:S427" si="429">+F427</f>
        <v>6-Coût des ventes</v>
      </c>
      <c r="R427" s="145" t="str">
        <f t="shared" si="429"/>
        <v>450</v>
      </c>
      <c r="S427" s="146">
        <f t="shared" si="429"/>
        <v>0</v>
      </c>
      <c r="T427" s="150" t="str">
        <f>+VLOOKUP($L427,Data_Validation!$A:$D,1,0)</f>
        <v>654A</v>
      </c>
      <c r="U427" s="150" t="str">
        <f>+VLOOKUP($L427,Data_Validation!$A:$D,3,0)</f>
        <v>Véhicules usagés</v>
      </c>
      <c r="V427" s="150" t="str">
        <f>+VLOOKUP($L427,Data_Validation!$A:$D,4,0)</f>
        <v>Rev. Protections</v>
      </c>
      <c r="W427" s="150" t="str">
        <f>+VLOOKUP($L427,Data_Validation!$A:$E,5,0)</f>
        <v>$</v>
      </c>
      <c r="X427" s="150">
        <f>+VLOOKUP($L427,Data_Validation!$A:$F,6,0)</f>
        <v>0</v>
      </c>
    </row>
    <row r="428" spans="1:24" ht="15" customHeight="1">
      <c r="A428" s="141" t="s">
        <v>1670</v>
      </c>
      <c r="B428" s="141" t="s">
        <v>1671</v>
      </c>
      <c r="C428" s="143">
        <v>205</v>
      </c>
      <c r="D428" s="143">
        <v>0</v>
      </c>
      <c r="E428" s="143">
        <v>205</v>
      </c>
      <c r="F428" s="141" t="s">
        <v>1417</v>
      </c>
      <c r="G428" s="141" t="s">
        <v>1205</v>
      </c>
      <c r="H428" s="143"/>
      <c r="I428" s="142"/>
      <c r="J428" s="142"/>
      <c r="K428" s="142"/>
      <c r="L428" s="145" t="str">
        <f t="shared" si="257"/>
        <v>654C</v>
      </c>
      <c r="M428" s="146" t="str">
        <f t="shared" si="258"/>
        <v>C/V - ACCESSOIRES USAGE BMW NON-CERT</v>
      </c>
      <c r="N428" s="147">
        <f>+IF(OR($Q428=Parametres!$G$2,$Q428=Parametres!$G$3),I428,C428)</f>
        <v>205</v>
      </c>
      <c r="O428" s="147">
        <f>+IF(OR($Q428=Parametres!$G$2,$Q428=Parametres!$G$3),J428,D428)</f>
        <v>0</v>
      </c>
      <c r="P428" s="147">
        <f>+IF(OR($Q428=Parametres!$G$2,$Q428=Parametres!$G$3),K428,E428)</f>
        <v>205</v>
      </c>
      <c r="Q428" s="146" t="str">
        <f t="shared" ref="Q428:S428" si="430">+F428</f>
        <v>6-Coût des ventes</v>
      </c>
      <c r="R428" s="145" t="str">
        <f t="shared" si="430"/>
        <v>450</v>
      </c>
      <c r="S428" s="146">
        <f t="shared" si="430"/>
        <v>0</v>
      </c>
      <c r="T428" s="150" t="str">
        <f>+VLOOKUP($L428,Data_Validation!$A:$D,1,0)</f>
        <v>654C</v>
      </c>
      <c r="U428" s="150" t="str">
        <f>+VLOOKUP($L428,Data_Validation!$A:$D,3,0)</f>
        <v>Véhicules usagés</v>
      </c>
      <c r="V428" s="150" t="str">
        <f>+VLOOKUP($L428,Data_Validation!$A:$D,4,0)</f>
        <v>Rev. Autres</v>
      </c>
      <c r="W428" s="150" t="str">
        <f>+VLOOKUP($L428,Data_Validation!$A:$E,5,0)</f>
        <v>$</v>
      </c>
      <c r="X428" s="150">
        <f>+VLOOKUP($L428,Data_Validation!$A:$F,6,0)</f>
        <v>0</v>
      </c>
    </row>
    <row r="429" spans="1:24" ht="15" customHeight="1">
      <c r="A429" s="141" t="s">
        <v>1865</v>
      </c>
      <c r="B429" s="141" t="s">
        <v>1866</v>
      </c>
      <c r="C429" s="142">
        <v>2470</v>
      </c>
      <c r="D429" s="142">
        <v>40</v>
      </c>
      <c r="E429" s="142">
        <v>2510</v>
      </c>
      <c r="F429" s="141" t="s">
        <v>1417</v>
      </c>
      <c r="G429" s="141" t="s">
        <v>1205</v>
      </c>
      <c r="H429" s="143"/>
      <c r="I429" s="151"/>
      <c r="J429" s="151"/>
      <c r="K429" s="151"/>
      <c r="L429" s="145" t="str">
        <f t="shared" si="257"/>
        <v>654E</v>
      </c>
      <c r="M429" s="146" t="str">
        <f t="shared" si="258"/>
        <v>C/V - PROTEC ESTHETIQUE USAGE BMW NON-CERT</v>
      </c>
      <c r="N429" s="147">
        <f>+IF(OR($Q429=Parametres!$G$2,$Q429=Parametres!$G$3),I429,C429)</f>
        <v>2470</v>
      </c>
      <c r="O429" s="147">
        <f>+IF(OR($Q429=Parametres!$G$2,$Q429=Parametres!$G$3),J429,D429)</f>
        <v>40</v>
      </c>
      <c r="P429" s="147">
        <f>+IF(OR($Q429=Parametres!$G$2,$Q429=Parametres!$G$3),K429,E429)</f>
        <v>2510</v>
      </c>
      <c r="Q429" s="146" t="str">
        <f t="shared" ref="Q429:S429" si="431">+F429</f>
        <v>6-Coût des ventes</v>
      </c>
      <c r="R429" s="145" t="str">
        <f t="shared" si="431"/>
        <v>450</v>
      </c>
      <c r="S429" s="146">
        <f t="shared" si="431"/>
        <v>0</v>
      </c>
      <c r="T429" s="165" t="str">
        <f>+VLOOKUP($L429,Data_Validation!$A:$D,1,0)</f>
        <v>654E</v>
      </c>
      <c r="U429" s="150" t="str">
        <f>+VLOOKUP($L429,Data_Validation!$A:$D,3,0)</f>
        <v>Véhicules usagés</v>
      </c>
      <c r="V429" s="150" t="str">
        <f>+VLOOKUP($L429,Data_Validation!$A:$D,4,0)</f>
        <v>Rev. Protections</v>
      </c>
      <c r="W429" s="150" t="str">
        <f>+VLOOKUP($L429,Data_Validation!$A:$E,5,0)</f>
        <v>$</v>
      </c>
      <c r="X429" s="150">
        <f>+VLOOKUP($L429,Data_Validation!$A:$F,6,0)</f>
        <v>0</v>
      </c>
    </row>
    <row r="430" spans="1:24" ht="15" customHeight="1">
      <c r="A430" s="141" t="s">
        <v>1675</v>
      </c>
      <c r="B430" s="141" t="s">
        <v>1676</v>
      </c>
      <c r="C430" s="143">
        <v>2870</v>
      </c>
      <c r="D430" s="143">
        <v>70</v>
      </c>
      <c r="E430" s="143">
        <v>2940</v>
      </c>
      <c r="F430" s="141" t="s">
        <v>1417</v>
      </c>
      <c r="G430" s="141" t="s">
        <v>1205</v>
      </c>
      <c r="H430" s="143"/>
      <c r="I430" s="142"/>
      <c r="J430" s="142"/>
      <c r="K430" s="142"/>
      <c r="L430" s="145" t="str">
        <f t="shared" si="257"/>
        <v>654M</v>
      </c>
      <c r="M430" s="146" t="str">
        <f t="shared" si="258"/>
        <v>C/V - MARQUAGE OTOPROTEC USAGE BMW NON-CERT</v>
      </c>
      <c r="N430" s="147">
        <f>+IF(OR($Q430=Parametres!$G$2,$Q430=Parametres!$G$3),I430,C430)</f>
        <v>2870</v>
      </c>
      <c r="O430" s="147">
        <f>+IF(OR($Q430=Parametres!$G$2,$Q430=Parametres!$G$3),J430,D430)</f>
        <v>70</v>
      </c>
      <c r="P430" s="147">
        <f>+IF(OR($Q430=Parametres!$G$2,$Q430=Parametres!$G$3),K430,E430)</f>
        <v>2940</v>
      </c>
      <c r="Q430" s="146" t="str">
        <f t="shared" ref="Q430:S430" si="432">+F430</f>
        <v>6-Coût des ventes</v>
      </c>
      <c r="R430" s="145" t="str">
        <f t="shared" si="432"/>
        <v>450</v>
      </c>
      <c r="S430" s="146">
        <f t="shared" si="432"/>
        <v>0</v>
      </c>
      <c r="T430" s="150" t="str">
        <f>+VLOOKUP($L430,Data_Validation!$A:$D,1,0)</f>
        <v>654M</v>
      </c>
      <c r="U430" s="150" t="str">
        <f>+VLOOKUP($L430,Data_Validation!$A:$D,3,0)</f>
        <v>Véhicules usagés</v>
      </c>
      <c r="V430" s="150" t="str">
        <f>+VLOOKUP($L430,Data_Validation!$A:$D,4,0)</f>
        <v>Rev. Protections</v>
      </c>
      <c r="W430" s="150" t="str">
        <f>+VLOOKUP($L430,Data_Validation!$A:$E,5,0)</f>
        <v>$</v>
      </c>
      <c r="X430" s="150">
        <f>+VLOOKUP($L430,Data_Validation!$A:$F,6,0)</f>
        <v>0</v>
      </c>
    </row>
    <row r="431" spans="1:24" ht="15.75" customHeight="1">
      <c r="A431" s="141" t="s">
        <v>1871</v>
      </c>
      <c r="B431" s="141" t="s">
        <v>1872</v>
      </c>
      <c r="C431" s="142">
        <v>2188.1999999999998</v>
      </c>
      <c r="D431" s="142">
        <v>0</v>
      </c>
      <c r="E431" s="142">
        <v>2188.1999999999998</v>
      </c>
      <c r="F431" s="141" t="s">
        <v>1417</v>
      </c>
      <c r="G431" s="141" t="s">
        <v>1205</v>
      </c>
      <c r="H431" s="143"/>
      <c r="I431" s="143"/>
      <c r="J431" s="143"/>
      <c r="K431" s="143"/>
      <c r="L431" s="145" t="str">
        <f t="shared" si="257"/>
        <v>654R</v>
      </c>
      <c r="M431" s="146" t="str">
        <f t="shared" si="258"/>
        <v>C/V - ASS. REMP. USAGE BMW NON-CERT</v>
      </c>
      <c r="N431" s="147">
        <f>+IF(OR($Q431=Parametres!$G$2,$Q431=Parametres!$G$3),I431,C431)</f>
        <v>2188.1999999999998</v>
      </c>
      <c r="O431" s="147">
        <f>+IF(OR($Q431=Parametres!$G$2,$Q431=Parametres!$G$3),J431,D431)</f>
        <v>0</v>
      </c>
      <c r="P431" s="147">
        <f>+IF(OR($Q431=Parametres!$G$2,$Q431=Parametres!$G$3),K431,E431)</f>
        <v>2188.1999999999998</v>
      </c>
      <c r="Q431" s="146" t="str">
        <f t="shared" ref="Q431:S431" si="433">+F431</f>
        <v>6-Coût des ventes</v>
      </c>
      <c r="R431" s="145" t="str">
        <f t="shared" si="433"/>
        <v>450</v>
      </c>
      <c r="S431" s="146">
        <f t="shared" si="433"/>
        <v>0</v>
      </c>
      <c r="T431" s="150" t="str">
        <f>+VLOOKUP($L431,Data_Validation!$A:$D,1,0)</f>
        <v>654R</v>
      </c>
      <c r="U431" s="150" t="str">
        <f>+VLOOKUP($L431,Data_Validation!$A:$D,3,0)</f>
        <v>Véhicules usagés</v>
      </c>
      <c r="V431" s="150" t="str">
        <f>+VLOOKUP($L431,Data_Validation!$A:$D,4,0)</f>
        <v>Rev. Protections</v>
      </c>
      <c r="W431" s="150" t="str">
        <f>+VLOOKUP($L431,Data_Validation!$A:$E,5,0)</f>
        <v>$</v>
      </c>
      <c r="X431" s="150">
        <f>+VLOOKUP($L431,Data_Validation!$A:$F,6,0)</f>
        <v>0</v>
      </c>
    </row>
    <row r="432" spans="1:24" ht="15" customHeight="1">
      <c r="A432" s="141" t="s">
        <v>1684</v>
      </c>
      <c r="B432" s="141" t="s">
        <v>1685</v>
      </c>
      <c r="C432" s="142">
        <v>17286</v>
      </c>
      <c r="D432" s="142">
        <v>0</v>
      </c>
      <c r="E432" s="142">
        <v>17286</v>
      </c>
      <c r="F432" s="141" t="s">
        <v>1417</v>
      </c>
      <c r="G432" s="141" t="s">
        <v>1272</v>
      </c>
      <c r="H432" s="143"/>
      <c r="I432" s="151"/>
      <c r="J432" s="151"/>
      <c r="K432" s="151"/>
      <c r="L432" s="145" t="str">
        <f t="shared" si="257"/>
        <v>655</v>
      </c>
      <c r="M432" s="146" t="str">
        <f t="shared" si="258"/>
        <v>C/V - GAR PROL USAGE AUTRE</v>
      </c>
      <c r="N432" s="147">
        <f>+IF(OR($Q432=Parametres!$G$2,$Q432=Parametres!$G$3),I432,C432)</f>
        <v>17286</v>
      </c>
      <c r="O432" s="147">
        <f>+IF(OR($Q432=Parametres!$G$2,$Q432=Parametres!$G$3),J432,D432)</f>
        <v>0</v>
      </c>
      <c r="P432" s="147">
        <f>+IF(OR($Q432=Parametres!$G$2,$Q432=Parametres!$G$3),K432,E432)</f>
        <v>17286</v>
      </c>
      <c r="Q432" s="146" t="str">
        <f t="shared" ref="Q432:S432" si="434">+F432</f>
        <v>6-Coût des ventes</v>
      </c>
      <c r="R432" s="145" t="str">
        <f t="shared" si="434"/>
        <v>455</v>
      </c>
      <c r="S432" s="146">
        <f t="shared" si="434"/>
        <v>0</v>
      </c>
      <c r="T432" s="165" t="str">
        <f>+VLOOKUP($L432,Data_Validation!$A:$D,1,0)</f>
        <v>655</v>
      </c>
      <c r="U432" s="150" t="str">
        <f>+VLOOKUP($L432,Data_Validation!$A:$D,3,0)</f>
        <v>Véhicules usagés</v>
      </c>
      <c r="V432" s="150" t="str">
        <f>+VLOOKUP($L432,Data_Validation!$A:$D,4,0)</f>
        <v>Rev. Protections</v>
      </c>
      <c r="W432" s="150" t="str">
        <f>+VLOOKUP($L432,Data_Validation!$A:$E,5,0)</f>
        <v>$</v>
      </c>
      <c r="X432" s="150">
        <f>+VLOOKUP($L432,Data_Validation!$A:$F,6,0)</f>
        <v>0</v>
      </c>
    </row>
    <row r="433" spans="1:24" ht="15" customHeight="1">
      <c r="A433" s="141" t="s">
        <v>1689</v>
      </c>
      <c r="B433" s="141" t="s">
        <v>1690</v>
      </c>
      <c r="C433" s="142">
        <v>110.65</v>
      </c>
      <c r="D433" s="142">
        <v>0</v>
      </c>
      <c r="E433" s="142">
        <v>110.65</v>
      </c>
      <c r="F433" s="141" t="s">
        <v>1417</v>
      </c>
      <c r="G433" s="141" t="s">
        <v>1274</v>
      </c>
      <c r="H433" s="143"/>
      <c r="I433" s="151"/>
      <c r="J433" s="151"/>
      <c r="K433" s="151"/>
      <c r="L433" s="145" t="str">
        <f t="shared" si="257"/>
        <v>659A</v>
      </c>
      <c r="M433" s="146" t="str">
        <f t="shared" si="258"/>
        <v>C/V - BMW SPA PROGRAMME</v>
      </c>
      <c r="N433" s="147">
        <f>+IF(OR($Q433=Parametres!$G$2,$Q433=Parametres!$G$3),I433,C433)</f>
        <v>110.65</v>
      </c>
      <c r="O433" s="147">
        <f>+IF(OR($Q433=Parametres!$G$2,$Q433=Parametres!$G$3),J433,D433)</f>
        <v>0</v>
      </c>
      <c r="P433" s="147">
        <f>+IF(OR($Q433=Parametres!$G$2,$Q433=Parametres!$G$3),K433,E433)</f>
        <v>110.65</v>
      </c>
      <c r="Q433" s="146" t="str">
        <f t="shared" ref="Q433:S433" si="435">+F433</f>
        <v>6-Coût des ventes</v>
      </c>
      <c r="R433" s="145" t="str">
        <f t="shared" si="435"/>
        <v>459A</v>
      </c>
      <c r="S433" s="146">
        <f t="shared" si="435"/>
        <v>0</v>
      </c>
      <c r="T433" s="150" t="str">
        <f>+VLOOKUP($L433,Data_Validation!$A:$D,1,0)</f>
        <v>659A</v>
      </c>
      <c r="U433" s="150" t="str">
        <f>+VLOOKUP($L433,Data_Validation!$A:$D,3,0)</f>
        <v>service</v>
      </c>
      <c r="V433" s="150" t="str">
        <f>+VLOOKUP($L433,Data_Validation!$A:$D,4,0)</f>
        <v>M/O Esthétique</v>
      </c>
      <c r="W433" s="150" t="str">
        <f>+VLOOKUP($L433,Data_Validation!$A:$E,5,0)</f>
        <v>$</v>
      </c>
      <c r="X433" s="150">
        <f>+VLOOKUP($L433,Data_Validation!$A:$F,6,0)</f>
        <v>0</v>
      </c>
    </row>
    <row r="434" spans="1:24" ht="15" customHeight="1">
      <c r="A434" s="141" t="s">
        <v>1696</v>
      </c>
      <c r="B434" s="141" t="s">
        <v>1697</v>
      </c>
      <c r="C434" s="143">
        <v>49831.09</v>
      </c>
      <c r="D434" s="143">
        <v>1844.5</v>
      </c>
      <c r="E434" s="143">
        <v>51675.59</v>
      </c>
      <c r="F434" s="141" t="s">
        <v>1417</v>
      </c>
      <c r="G434" s="141" t="s">
        <v>1274</v>
      </c>
      <c r="H434" s="143"/>
      <c r="I434" s="142"/>
      <c r="J434" s="142"/>
      <c r="K434" s="142"/>
      <c r="L434" s="145" t="str">
        <f t="shared" si="257"/>
        <v>659B</v>
      </c>
      <c r="M434" s="146" t="str">
        <f t="shared" si="258"/>
        <v>C/V - SUBLET ESTHETIQUE</v>
      </c>
      <c r="N434" s="147">
        <f>+IF(OR($Q434=Parametres!$G$2,$Q434=Parametres!$G$3),I434,C434)</f>
        <v>49831.09</v>
      </c>
      <c r="O434" s="147">
        <f>+IF(OR($Q434=Parametres!$G$2,$Q434=Parametres!$G$3),J434,D434)</f>
        <v>1844.5</v>
      </c>
      <c r="P434" s="147">
        <f>+IF(OR($Q434=Parametres!$G$2,$Q434=Parametres!$G$3),K434,E434)</f>
        <v>51675.59</v>
      </c>
      <c r="Q434" s="146" t="str">
        <f t="shared" ref="Q434:S434" si="436">+F434</f>
        <v>6-Coût des ventes</v>
      </c>
      <c r="R434" s="145" t="str">
        <f t="shared" si="436"/>
        <v>459A</v>
      </c>
      <c r="S434" s="146">
        <f t="shared" si="436"/>
        <v>0</v>
      </c>
      <c r="T434" s="150" t="str">
        <f>+VLOOKUP($L434,Data_Validation!$A:$D,1,0)</f>
        <v>659B</v>
      </c>
      <c r="U434" s="150" t="str">
        <f>+VLOOKUP($L434,Data_Validation!$A:$D,3,0)</f>
        <v>Service</v>
      </c>
      <c r="V434" s="150" t="str">
        <f>+VLOOKUP($L434,Data_Validation!$A:$D,4,0)</f>
        <v>M/O Esthétique</v>
      </c>
      <c r="W434" s="150" t="str">
        <f>+VLOOKUP($L434,Data_Validation!$A:$E,5,0)</f>
        <v>$</v>
      </c>
      <c r="X434" s="150">
        <f>+VLOOKUP($L434,Data_Validation!$A:$F,6,0)</f>
        <v>0</v>
      </c>
    </row>
    <row r="435" spans="1:24" ht="15.75" customHeight="1">
      <c r="A435" s="141" t="s">
        <v>1699</v>
      </c>
      <c r="B435" s="141" t="s">
        <v>1700</v>
      </c>
      <c r="C435" s="142">
        <v>59292.89</v>
      </c>
      <c r="D435" s="142">
        <v>3787.23</v>
      </c>
      <c r="E435" s="142">
        <v>63080.12</v>
      </c>
      <c r="F435" s="141" t="s">
        <v>1417</v>
      </c>
      <c r="G435" s="141" t="s">
        <v>1283</v>
      </c>
      <c r="H435" s="143"/>
      <c r="I435" s="151"/>
      <c r="J435" s="151"/>
      <c r="K435" s="151"/>
      <c r="L435" s="145" t="str">
        <f t="shared" si="257"/>
        <v>660A</v>
      </c>
      <c r="M435" s="146" t="str">
        <f t="shared" si="258"/>
        <v>C/V - M/O CLIENT BMW AUTO</v>
      </c>
      <c r="N435" s="147">
        <f>+IF(OR($Q435=Parametres!$G$2,$Q435=Parametres!$G$3),I435,C435)</f>
        <v>59292.89</v>
      </c>
      <c r="O435" s="147">
        <f>+IF(OR($Q435=Parametres!$G$2,$Q435=Parametres!$G$3),J435,D435)</f>
        <v>3787.23</v>
      </c>
      <c r="P435" s="147">
        <f>+IF(OR($Q435=Parametres!$G$2,$Q435=Parametres!$G$3),K435,E435)</f>
        <v>63080.12</v>
      </c>
      <c r="Q435" s="146" t="str">
        <f t="shared" ref="Q435:S435" si="437">+F435</f>
        <v>6-Coût des ventes</v>
      </c>
      <c r="R435" s="145" t="str">
        <f t="shared" si="437"/>
        <v>460A</v>
      </c>
      <c r="S435" s="146">
        <f t="shared" si="437"/>
        <v>0</v>
      </c>
      <c r="T435" s="150" t="str">
        <f>+VLOOKUP($L435,Data_Validation!$A:$D,1,0)</f>
        <v>660A</v>
      </c>
      <c r="U435" s="150" t="str">
        <f>+VLOOKUP($L435,Data_Validation!$A:$D,3,0)</f>
        <v>service</v>
      </c>
      <c r="V435" s="150" t="str">
        <f>+VLOOKUP($L435,Data_Validation!$A:$D,4,0)</f>
        <v>M/O Client</v>
      </c>
      <c r="W435" s="150" t="str">
        <f>+VLOOKUP($L435,Data_Validation!$A:$E,5,0)</f>
        <v>$</v>
      </c>
      <c r="X435" s="150">
        <f>+VLOOKUP($L435,Data_Validation!$A:$F,6,0)</f>
        <v>0</v>
      </c>
    </row>
    <row r="436" spans="1:24" ht="15" customHeight="1">
      <c r="A436" s="141" t="s">
        <v>1706</v>
      </c>
      <c r="B436" s="141" t="s">
        <v>1707</v>
      </c>
      <c r="C436" s="143">
        <v>58749.120000000003</v>
      </c>
      <c r="D436" s="143">
        <v>2333.3000000000002</v>
      </c>
      <c r="E436" s="143">
        <v>61082.42</v>
      </c>
      <c r="F436" s="141" t="s">
        <v>1417</v>
      </c>
      <c r="G436" s="141" t="s">
        <v>1283</v>
      </c>
      <c r="H436" s="143"/>
      <c r="I436" s="142"/>
      <c r="J436" s="142"/>
      <c r="K436" s="142"/>
      <c r="L436" s="145" t="str">
        <f t="shared" si="257"/>
        <v>660B</v>
      </c>
      <c r="M436" s="146" t="str">
        <f t="shared" si="258"/>
        <v>C/V - M/O CLIENT BMW CAMION</v>
      </c>
      <c r="N436" s="147">
        <f>+IF(OR($Q436=Parametres!$G$2,$Q436=Parametres!$G$3),I436,C436)</f>
        <v>58749.120000000003</v>
      </c>
      <c r="O436" s="147">
        <f>+IF(OR($Q436=Parametres!$G$2,$Q436=Parametres!$G$3),J436,D436)</f>
        <v>2333.3000000000002</v>
      </c>
      <c r="P436" s="147">
        <f>+IF(OR($Q436=Parametres!$G$2,$Q436=Parametres!$G$3),K436,E436)</f>
        <v>61082.42</v>
      </c>
      <c r="Q436" s="146" t="str">
        <f t="shared" ref="Q436:S436" si="438">+F436</f>
        <v>6-Coût des ventes</v>
      </c>
      <c r="R436" s="145" t="str">
        <f t="shared" si="438"/>
        <v>460A</v>
      </c>
      <c r="S436" s="146">
        <f t="shared" si="438"/>
        <v>0</v>
      </c>
      <c r="T436" s="150" t="str">
        <f>+VLOOKUP($L436,Data_Validation!$A:$D,1,0)</f>
        <v>660B</v>
      </c>
      <c r="U436" s="150" t="str">
        <f>+VLOOKUP($L436,Data_Validation!$A:$D,3,0)</f>
        <v>service</v>
      </c>
      <c r="V436" s="150" t="str">
        <f>+VLOOKUP($L436,Data_Validation!$A:$D,4,0)</f>
        <v>M/O Client</v>
      </c>
      <c r="W436" s="150" t="str">
        <f>+VLOOKUP($L436,Data_Validation!$A:$E,5,0)</f>
        <v>$</v>
      </c>
      <c r="X436" s="150">
        <f>+VLOOKUP($L436,Data_Validation!$A:$F,6,0)</f>
        <v>0</v>
      </c>
    </row>
    <row r="437" spans="1:24" ht="15" customHeight="1">
      <c r="A437" s="141" t="s">
        <v>1711</v>
      </c>
      <c r="B437" s="141" t="s">
        <v>1712</v>
      </c>
      <c r="C437" s="142">
        <v>3111.29</v>
      </c>
      <c r="D437" s="142">
        <v>50.7</v>
      </c>
      <c r="E437" s="142">
        <v>3161.99</v>
      </c>
      <c r="F437" s="141" t="s">
        <v>1417</v>
      </c>
      <c r="G437" s="141" t="s">
        <v>1283</v>
      </c>
      <c r="H437" s="143"/>
      <c r="I437" s="151"/>
      <c r="J437" s="151"/>
      <c r="K437" s="151"/>
      <c r="L437" s="145" t="str">
        <f t="shared" si="257"/>
        <v>660D</v>
      </c>
      <c r="M437" s="146" t="str">
        <f t="shared" si="258"/>
        <v>C/V - M/O CLIENT BMW I</v>
      </c>
      <c r="N437" s="147">
        <f>+IF(OR($Q437=Parametres!$G$2,$Q437=Parametres!$G$3),I437,C437)</f>
        <v>3111.29</v>
      </c>
      <c r="O437" s="147">
        <f>+IF(OR($Q437=Parametres!$G$2,$Q437=Parametres!$G$3),J437,D437)</f>
        <v>50.7</v>
      </c>
      <c r="P437" s="147">
        <f>+IF(OR($Q437=Parametres!$G$2,$Q437=Parametres!$G$3),K437,E437)</f>
        <v>3161.99</v>
      </c>
      <c r="Q437" s="146" t="str">
        <f t="shared" ref="Q437:S437" si="439">+F437</f>
        <v>6-Coût des ventes</v>
      </c>
      <c r="R437" s="145" t="str">
        <f t="shared" si="439"/>
        <v>460A</v>
      </c>
      <c r="S437" s="146">
        <f t="shared" si="439"/>
        <v>0</v>
      </c>
      <c r="T437" s="165" t="str">
        <f>+VLOOKUP($L437,Data_Validation!$A:$D,1,0)</f>
        <v>660D</v>
      </c>
      <c r="U437" s="150" t="str">
        <f>+VLOOKUP($L437,Data_Validation!$A:$D,3,0)</f>
        <v>service</v>
      </c>
      <c r="V437" s="150" t="str">
        <f>+VLOOKUP($L437,Data_Validation!$A:$D,4,0)</f>
        <v>M/O Client</v>
      </c>
      <c r="W437" s="150" t="str">
        <f>+VLOOKUP($L437,Data_Validation!$A:$E,5,0)</f>
        <v>$</v>
      </c>
      <c r="X437" s="150">
        <f>+VLOOKUP($L437,Data_Validation!$A:$F,6,0)</f>
        <v>0</v>
      </c>
    </row>
    <row r="438" spans="1:24" ht="15" customHeight="1">
      <c r="A438" s="141" t="s">
        <v>1715</v>
      </c>
      <c r="B438" s="141" t="s">
        <v>1716</v>
      </c>
      <c r="C438" s="143">
        <v>31680.240000000002</v>
      </c>
      <c r="D438" s="143">
        <v>2315.16</v>
      </c>
      <c r="E438" s="143">
        <v>33995.4</v>
      </c>
      <c r="F438" s="141" t="s">
        <v>1417</v>
      </c>
      <c r="G438" s="141" t="s">
        <v>1291</v>
      </c>
      <c r="H438" s="143"/>
      <c r="I438" s="142"/>
      <c r="J438" s="142"/>
      <c r="K438" s="142"/>
      <c r="L438" s="145" t="str">
        <f t="shared" si="257"/>
        <v>661A</v>
      </c>
      <c r="M438" s="146" t="str">
        <f t="shared" si="258"/>
        <v>C/V - M/O GARANTIE BMW AUTO</v>
      </c>
      <c r="N438" s="147">
        <f>+IF(OR($Q438=Parametres!$G$2,$Q438=Parametres!$G$3),I438,C438)</f>
        <v>31680.240000000002</v>
      </c>
      <c r="O438" s="181">
        <f>+IF(OR($Q438=Parametres!$G$2,$Q438=Parametres!$G$3),J438,D438)</f>
        <v>2315.16</v>
      </c>
      <c r="P438" s="147">
        <f>+IF(OR($Q438=Parametres!$G$2,$Q438=Parametres!$G$3),K438,E438)</f>
        <v>33995.4</v>
      </c>
      <c r="Q438" s="146" t="str">
        <f t="shared" ref="Q438:S438" si="440">+F438</f>
        <v>6-Coût des ventes</v>
      </c>
      <c r="R438" s="145" t="str">
        <f t="shared" si="440"/>
        <v>461A</v>
      </c>
      <c r="S438" s="146">
        <f t="shared" si="440"/>
        <v>0</v>
      </c>
      <c r="T438" s="150" t="str">
        <f>+VLOOKUP($L438,Data_Validation!$A:$D,1,0)</f>
        <v>661A</v>
      </c>
      <c r="U438" s="150" t="str">
        <f>+VLOOKUP($L438,Data_Validation!$A:$D,3,0)</f>
        <v>service</v>
      </c>
      <c r="V438" s="150" t="str">
        <f>+VLOOKUP($L438,Data_Validation!$A:$D,4,0)</f>
        <v>M/O Garantie</v>
      </c>
      <c r="W438" s="150" t="str">
        <f>+VLOOKUP($L438,Data_Validation!$A:$E,5,0)</f>
        <v>$</v>
      </c>
      <c r="X438" s="150">
        <f>+VLOOKUP($L438,Data_Validation!$A:$F,6,0)</f>
        <v>0</v>
      </c>
    </row>
    <row r="439" spans="1:24" ht="15" customHeight="1">
      <c r="A439" s="141" t="s">
        <v>1717</v>
      </c>
      <c r="B439" s="141" t="s">
        <v>1718</v>
      </c>
      <c r="C439" s="142">
        <v>37005.54</v>
      </c>
      <c r="D439" s="142">
        <v>2877.24</v>
      </c>
      <c r="E439" s="142">
        <v>39882.78</v>
      </c>
      <c r="F439" s="141" t="s">
        <v>1417</v>
      </c>
      <c r="G439" s="141" t="s">
        <v>1291</v>
      </c>
      <c r="H439" s="143"/>
      <c r="I439" s="151"/>
      <c r="J439" s="151"/>
      <c r="K439" s="151"/>
      <c r="L439" s="145" t="str">
        <f t="shared" si="257"/>
        <v>661B</v>
      </c>
      <c r="M439" s="146" t="str">
        <f t="shared" si="258"/>
        <v>C/V - M/O GARANTIE BMW CAMION</v>
      </c>
      <c r="N439" s="147">
        <f>+IF(OR($Q439=Parametres!$G$2,$Q439=Parametres!$G$3),I439,C439)</f>
        <v>37005.54</v>
      </c>
      <c r="O439" s="147">
        <f>+IF(OR($Q439=Parametres!$G$2,$Q439=Parametres!$G$3),J439,D439)</f>
        <v>2877.24</v>
      </c>
      <c r="P439" s="147">
        <f>+IF(OR($Q439=Parametres!$G$2,$Q439=Parametres!$G$3),K439,E439)</f>
        <v>39882.78</v>
      </c>
      <c r="Q439" s="146" t="str">
        <f t="shared" ref="Q439:S439" si="441">+F439</f>
        <v>6-Coût des ventes</v>
      </c>
      <c r="R439" s="145" t="str">
        <f t="shared" si="441"/>
        <v>461A</v>
      </c>
      <c r="S439" s="146">
        <f t="shared" si="441"/>
        <v>0</v>
      </c>
      <c r="T439" s="150" t="str">
        <f>+VLOOKUP($L439,Data_Validation!$A:$D,1,0)</f>
        <v>661B</v>
      </c>
      <c r="U439" s="150" t="str">
        <f>+VLOOKUP($L439,Data_Validation!$A:$D,3,0)</f>
        <v>service</v>
      </c>
      <c r="V439" s="150" t="str">
        <f>+VLOOKUP($L439,Data_Validation!$A:$D,4,0)</f>
        <v>M/O Garantie</v>
      </c>
      <c r="W439" s="150" t="str">
        <f>+VLOOKUP($L439,Data_Validation!$A:$E,5,0)</f>
        <v>$</v>
      </c>
      <c r="X439" s="150">
        <f>+VLOOKUP($L439,Data_Validation!$A:$F,6,0)</f>
        <v>0</v>
      </c>
    </row>
    <row r="440" spans="1:24" ht="15" customHeight="1">
      <c r="A440" s="141" t="s">
        <v>1721</v>
      </c>
      <c r="B440" s="141" t="s">
        <v>1722</v>
      </c>
      <c r="C440" s="142">
        <v>8351.6</v>
      </c>
      <c r="D440" s="142">
        <v>352.6</v>
      </c>
      <c r="E440" s="142">
        <v>8704.2000000000007</v>
      </c>
      <c r="F440" s="141" t="s">
        <v>1417</v>
      </c>
      <c r="G440" s="141" t="s">
        <v>1300</v>
      </c>
      <c r="H440" s="143"/>
      <c r="I440" s="151"/>
      <c r="J440" s="151"/>
      <c r="K440" s="151"/>
      <c r="L440" s="145" t="str">
        <f t="shared" si="257"/>
        <v>661D</v>
      </c>
      <c r="M440" s="146" t="str">
        <f t="shared" si="258"/>
        <v>C/V - M/O ENTRETIEN BMW AUTO</v>
      </c>
      <c r="N440" s="147">
        <f>+IF(OR($Q440=Parametres!$G$2,$Q440=Parametres!$G$3),I440,C440)</f>
        <v>8351.6</v>
      </c>
      <c r="O440" s="242">
        <f>+IF(OR($Q440=Parametres!$G$2,$Q440=Parametres!$G$3),J440,D440)</f>
        <v>352.6</v>
      </c>
      <c r="P440" s="147">
        <f>+IF(OR($Q440=Parametres!$G$2,$Q440=Parametres!$G$3),K440,E440)</f>
        <v>8704.2000000000007</v>
      </c>
      <c r="Q440" s="146" t="str">
        <f t="shared" ref="Q440:S440" si="442">+F440</f>
        <v>6-Coût des ventes</v>
      </c>
      <c r="R440" s="145" t="str">
        <f t="shared" si="442"/>
        <v>461D</v>
      </c>
      <c r="S440" s="146">
        <f t="shared" si="442"/>
        <v>0</v>
      </c>
      <c r="T440" s="150" t="str">
        <f>+VLOOKUP($L440,Data_Validation!$A:$D,1,0)</f>
        <v>661D</v>
      </c>
      <c r="U440" s="150" t="str">
        <f>+VLOOKUP($L440,Data_Validation!$A:$D,3,0)</f>
        <v>service</v>
      </c>
      <c r="V440" s="150" t="str">
        <f>+VLOOKUP($L440,Data_Validation!$A:$D,4,0)</f>
        <v>M/O Garantie</v>
      </c>
      <c r="W440" s="150" t="str">
        <f>+VLOOKUP($L440,Data_Validation!$A:$E,5,0)</f>
        <v>$</v>
      </c>
      <c r="X440" s="150">
        <f>+VLOOKUP($L440,Data_Validation!$A:$F,6,0)</f>
        <v>0</v>
      </c>
    </row>
    <row r="441" spans="1:24" ht="15.75" customHeight="1">
      <c r="A441" s="141" t="s">
        <v>1725</v>
      </c>
      <c r="B441" s="141" t="s">
        <v>1726</v>
      </c>
      <c r="C441" s="143">
        <v>15101.46</v>
      </c>
      <c r="D441" s="143">
        <v>1162.51</v>
      </c>
      <c r="E441" s="143">
        <v>16263.97</v>
      </c>
      <c r="F441" s="141" t="s">
        <v>1417</v>
      </c>
      <c r="G441" s="141" t="s">
        <v>1300</v>
      </c>
      <c r="H441" s="143"/>
      <c r="I441" s="142"/>
      <c r="J441" s="142"/>
      <c r="K441" s="142"/>
      <c r="L441" s="145" t="str">
        <f t="shared" si="257"/>
        <v>661E</v>
      </c>
      <c r="M441" s="146" t="str">
        <f t="shared" si="258"/>
        <v>C/V - M/O ENTRETIEN BMW CAMION</v>
      </c>
      <c r="N441" s="147">
        <f>+IF(OR($Q441=Parametres!$G$2,$Q441=Parametres!$G$3),I441,C441)</f>
        <v>15101.46</v>
      </c>
      <c r="O441" s="147">
        <f>+IF(OR($Q441=Parametres!$G$2,$Q441=Parametres!$G$3),J441,D441)</f>
        <v>1162.51</v>
      </c>
      <c r="P441" s="147">
        <f>+IF(OR($Q441=Parametres!$G$2,$Q441=Parametres!$G$3),K441,E441)</f>
        <v>16263.97</v>
      </c>
      <c r="Q441" s="146" t="str">
        <f t="shared" ref="Q441:S441" si="443">+F441</f>
        <v>6-Coût des ventes</v>
      </c>
      <c r="R441" s="145" t="str">
        <f t="shared" si="443"/>
        <v>461D</v>
      </c>
      <c r="S441" s="146">
        <f t="shared" si="443"/>
        <v>0</v>
      </c>
      <c r="T441" s="150" t="str">
        <f>+VLOOKUP($L441,Data_Validation!$A:$D,1,0)</f>
        <v>661E</v>
      </c>
      <c r="U441" s="150" t="str">
        <f>+VLOOKUP($L441,Data_Validation!$A:$D,3,0)</f>
        <v>service</v>
      </c>
      <c r="V441" s="150" t="str">
        <f>+VLOOKUP($L441,Data_Validation!$A:$D,4,0)</f>
        <v>M/O Garantie</v>
      </c>
      <c r="W441" s="150" t="str">
        <f>+VLOOKUP($L441,Data_Validation!$A:$E,5,0)</f>
        <v>$</v>
      </c>
      <c r="X441" s="150">
        <f>+VLOOKUP($L441,Data_Validation!$A:$F,6,0)</f>
        <v>0</v>
      </c>
    </row>
    <row r="442" spans="1:24" ht="15" customHeight="1">
      <c r="A442" s="141" t="s">
        <v>1729</v>
      </c>
      <c r="B442" s="141" t="s">
        <v>1730</v>
      </c>
      <c r="C442" s="142">
        <v>431.38</v>
      </c>
      <c r="D442" s="142">
        <v>2.06</v>
      </c>
      <c r="E442" s="142">
        <v>433.44</v>
      </c>
      <c r="F442" s="141" t="s">
        <v>1417</v>
      </c>
      <c r="G442" s="141" t="s">
        <v>1300</v>
      </c>
      <c r="H442" s="143"/>
      <c r="I442" s="151"/>
      <c r="J442" s="151"/>
      <c r="K442" s="151"/>
      <c r="L442" s="145" t="str">
        <f t="shared" si="257"/>
        <v>661G</v>
      </c>
      <c r="M442" s="146" t="str">
        <f t="shared" si="258"/>
        <v>C/V - M/O ENTRETIEN BMW I</v>
      </c>
      <c r="N442" s="147">
        <f>+IF(OR($Q442=Parametres!$G$2,$Q442=Parametres!$G$3),I442,C442)</f>
        <v>431.38</v>
      </c>
      <c r="O442" s="147">
        <f>+IF(OR($Q442=Parametres!$G$2,$Q442=Parametres!$G$3),J442,D442)</f>
        <v>2.06</v>
      </c>
      <c r="P442" s="147">
        <f>+IF(OR($Q442=Parametres!$G$2,$Q442=Parametres!$G$3),K442,E442)</f>
        <v>433.44</v>
      </c>
      <c r="Q442" s="146" t="str">
        <f t="shared" ref="Q442:S442" si="444">+F442</f>
        <v>6-Coût des ventes</v>
      </c>
      <c r="R442" s="145" t="str">
        <f t="shared" si="444"/>
        <v>461D</v>
      </c>
      <c r="S442" s="146">
        <f t="shared" si="444"/>
        <v>0</v>
      </c>
      <c r="T442" s="165" t="str">
        <f>+VLOOKUP($L442,Data_Validation!$A:$D,1,0)</f>
        <v>661G</v>
      </c>
      <c r="U442" s="150" t="str">
        <f>+VLOOKUP($L442,Data_Validation!$A:$D,3,0)</f>
        <v>service</v>
      </c>
      <c r="V442" s="150" t="str">
        <f>+VLOOKUP($L442,Data_Validation!$A:$D,4,0)</f>
        <v>M/O Garantie</v>
      </c>
      <c r="W442" s="150" t="str">
        <f>+VLOOKUP($L442,Data_Validation!$A:$E,5,0)</f>
        <v>$</v>
      </c>
      <c r="X442" s="150">
        <f>+VLOOKUP($L442,Data_Validation!$A:$F,6,0)</f>
        <v>0</v>
      </c>
    </row>
    <row r="443" spans="1:24" ht="15" customHeight="1">
      <c r="A443" s="141" t="s">
        <v>1735</v>
      </c>
      <c r="B443" s="141" t="s">
        <v>1736</v>
      </c>
      <c r="C443" s="142">
        <v>4856.55</v>
      </c>
      <c r="D443" s="142">
        <v>978.82</v>
      </c>
      <c r="E443" s="142">
        <v>5835.37</v>
      </c>
      <c r="F443" s="141" t="s">
        <v>1417</v>
      </c>
      <c r="G443" s="141" t="s">
        <v>1291</v>
      </c>
      <c r="H443" s="143"/>
      <c r="I443" s="151"/>
      <c r="J443" s="151"/>
      <c r="K443" s="151"/>
      <c r="L443" s="145" t="str">
        <f t="shared" si="257"/>
        <v>661H</v>
      </c>
      <c r="M443" s="146" t="str">
        <f t="shared" si="258"/>
        <v>C/V - M/O GARANTIE BMW I</v>
      </c>
      <c r="N443" s="147">
        <f>+IF(OR($Q443=Parametres!$G$2,$Q443=Parametres!$G$3),I443,C443)</f>
        <v>4856.55</v>
      </c>
      <c r="O443" s="147">
        <f>+IF(OR($Q443=Parametres!$G$2,$Q443=Parametres!$G$3),J443,D443)</f>
        <v>978.82</v>
      </c>
      <c r="P443" s="147">
        <f>+IF(OR($Q443=Parametres!$G$2,$Q443=Parametres!$G$3),K443,E443)</f>
        <v>5835.37</v>
      </c>
      <c r="Q443" s="146" t="str">
        <f t="shared" ref="Q443:S443" si="445">+F443</f>
        <v>6-Coût des ventes</v>
      </c>
      <c r="R443" s="145" t="str">
        <f t="shared" si="445"/>
        <v>461A</v>
      </c>
      <c r="S443" s="146">
        <f t="shared" si="445"/>
        <v>0</v>
      </c>
      <c r="T443" s="165" t="str">
        <f>+VLOOKUP($L443,Data_Validation!$A:$D,1,0)</f>
        <v>661H</v>
      </c>
      <c r="U443" s="150" t="str">
        <f>+VLOOKUP($L443,Data_Validation!$A:$D,3,0)</f>
        <v>service</v>
      </c>
      <c r="V443" s="150" t="str">
        <f>+VLOOKUP($L443,Data_Validation!$A:$D,4,0)</f>
        <v>M/O Garantie</v>
      </c>
      <c r="W443" s="150" t="str">
        <f>+VLOOKUP($L443,Data_Validation!$A:$E,5,0)</f>
        <v>$</v>
      </c>
      <c r="X443" s="150">
        <f>+VLOOKUP($L443,Data_Validation!$A:$F,6,0)</f>
        <v>0</v>
      </c>
    </row>
    <row r="444" spans="1:24" ht="15" customHeight="1">
      <c r="A444" s="141" t="s">
        <v>1741</v>
      </c>
      <c r="B444" s="141" t="s">
        <v>1742</v>
      </c>
      <c r="C444" s="142">
        <v>37685.919999999998</v>
      </c>
      <c r="D444" s="142">
        <v>1166.32</v>
      </c>
      <c r="E444" s="142">
        <v>38852.239999999998</v>
      </c>
      <c r="F444" s="141" t="s">
        <v>1417</v>
      </c>
      <c r="G444" s="141" t="s">
        <v>1314</v>
      </c>
      <c r="H444" s="143"/>
      <c r="I444" s="151"/>
      <c r="J444" s="151"/>
      <c r="K444" s="151"/>
      <c r="L444" s="145" t="str">
        <f t="shared" si="257"/>
        <v>662A</v>
      </c>
      <c r="M444" s="146" t="str">
        <f t="shared" si="258"/>
        <v>C/V - M/O INTERNE BMW AUTO</v>
      </c>
      <c r="N444" s="147">
        <f>+IF(OR($Q444=Parametres!$G$2,$Q444=Parametres!$G$3),I444,C444)</f>
        <v>37685.919999999998</v>
      </c>
      <c r="O444" s="147">
        <f>+IF(OR($Q444=Parametres!$G$2,$Q444=Parametres!$G$3),J444,D444)</f>
        <v>1166.32</v>
      </c>
      <c r="P444" s="147">
        <f>+IF(OR($Q444=Parametres!$G$2,$Q444=Parametres!$G$3),K444,E444)</f>
        <v>38852.239999999998</v>
      </c>
      <c r="Q444" s="146" t="str">
        <f t="shared" ref="Q444:S444" si="446">+F444</f>
        <v>6-Coût des ventes</v>
      </c>
      <c r="R444" s="145" t="str">
        <f t="shared" si="446"/>
        <v>462A</v>
      </c>
      <c r="S444" s="146">
        <f t="shared" si="446"/>
        <v>0</v>
      </c>
      <c r="T444" s="150" t="str">
        <f>+VLOOKUP($L444,Data_Validation!$A:$D,1,0)</f>
        <v>662A</v>
      </c>
      <c r="U444" s="150" t="str">
        <f>+VLOOKUP($L444,Data_Validation!$A:$D,3,0)</f>
        <v>service</v>
      </c>
      <c r="V444" s="150" t="str">
        <f>+VLOOKUP($L444,Data_Validation!$A:$D,4,0)</f>
        <v>M/O Interne</v>
      </c>
      <c r="W444" s="150" t="str">
        <f>+VLOOKUP($L444,Data_Validation!$A:$E,5,0)</f>
        <v>$</v>
      </c>
      <c r="X444" s="150">
        <f>+VLOOKUP($L444,Data_Validation!$A:$F,6,0)</f>
        <v>0</v>
      </c>
    </row>
    <row r="445" spans="1:24" ht="15" customHeight="1">
      <c r="A445" s="141" t="s">
        <v>1743</v>
      </c>
      <c r="B445" s="141" t="s">
        <v>1744</v>
      </c>
      <c r="C445" s="143">
        <v>25663.13</v>
      </c>
      <c r="D445" s="143">
        <v>1685.69</v>
      </c>
      <c r="E445" s="143">
        <v>27348.82</v>
      </c>
      <c r="F445" s="141" t="s">
        <v>1417</v>
      </c>
      <c r="G445" s="141" t="s">
        <v>1314</v>
      </c>
      <c r="H445" s="143"/>
      <c r="I445" s="142"/>
      <c r="J445" s="142"/>
      <c r="K445" s="142"/>
      <c r="L445" s="145" t="str">
        <f t="shared" si="257"/>
        <v>662B</v>
      </c>
      <c r="M445" s="146" t="str">
        <f t="shared" si="258"/>
        <v>C/V - M/O INTERNE BMW CAMION</v>
      </c>
      <c r="N445" s="147">
        <f>+IF(OR($Q445=Parametres!$G$2,$Q445=Parametres!$G$3),I445,C445)</f>
        <v>25663.13</v>
      </c>
      <c r="O445" s="147">
        <f>+IF(OR($Q445=Parametres!$G$2,$Q445=Parametres!$G$3),J445,D445)</f>
        <v>1685.69</v>
      </c>
      <c r="P445" s="147">
        <f>+IF(OR($Q445=Parametres!$G$2,$Q445=Parametres!$G$3),K445,E445)</f>
        <v>27348.82</v>
      </c>
      <c r="Q445" s="146" t="str">
        <f t="shared" ref="Q445:S445" si="447">+F445</f>
        <v>6-Coût des ventes</v>
      </c>
      <c r="R445" s="145" t="str">
        <f t="shared" si="447"/>
        <v>462A</v>
      </c>
      <c r="S445" s="146">
        <f t="shared" si="447"/>
        <v>0</v>
      </c>
      <c r="T445" s="150" t="str">
        <f>+VLOOKUP($L445,Data_Validation!$A:$D,1,0)</f>
        <v>662B</v>
      </c>
      <c r="U445" s="150" t="str">
        <f>+VLOOKUP($L445,Data_Validation!$A:$D,3,0)</f>
        <v>service</v>
      </c>
      <c r="V445" s="150" t="str">
        <f>+VLOOKUP($L445,Data_Validation!$A:$D,4,0)</f>
        <v>M/O Interne</v>
      </c>
      <c r="W445" s="150" t="str">
        <f>+VLOOKUP($L445,Data_Validation!$A:$E,5,0)</f>
        <v>$</v>
      </c>
      <c r="X445" s="150">
        <f>+VLOOKUP($L445,Data_Validation!$A:$F,6,0)</f>
        <v>0</v>
      </c>
    </row>
    <row r="446" spans="1:24" ht="15.75" customHeight="1">
      <c r="A446" s="141" t="s">
        <v>1747</v>
      </c>
      <c r="B446" s="141" t="s">
        <v>1748</v>
      </c>
      <c r="C446" s="142">
        <v>4365.59</v>
      </c>
      <c r="D446" s="142">
        <v>221.63</v>
      </c>
      <c r="E446" s="142">
        <v>4587.22</v>
      </c>
      <c r="F446" s="141" t="s">
        <v>1417</v>
      </c>
      <c r="G446" s="141" t="s">
        <v>1314</v>
      </c>
      <c r="H446" s="143"/>
      <c r="I446" s="151"/>
      <c r="J446" s="151"/>
      <c r="K446" s="151"/>
      <c r="L446" s="145" t="str">
        <f t="shared" si="257"/>
        <v>662D</v>
      </c>
      <c r="M446" s="146" t="str">
        <f t="shared" si="258"/>
        <v>C/V - M/O INTERNE BMW I</v>
      </c>
      <c r="N446" s="147">
        <f>+IF(OR($Q446=Parametres!$G$2,$Q446=Parametres!$G$3),I446,C446)</f>
        <v>4365.59</v>
      </c>
      <c r="O446" s="147">
        <f>+IF(OR($Q446=Parametres!$G$2,$Q446=Parametres!$G$3),J446,D446)</f>
        <v>221.63</v>
      </c>
      <c r="P446" s="147">
        <f>+IF(OR($Q446=Parametres!$G$2,$Q446=Parametres!$G$3),K446,E446)</f>
        <v>4587.22</v>
      </c>
      <c r="Q446" s="146" t="str">
        <f t="shared" ref="Q446:S446" si="448">+F446</f>
        <v>6-Coût des ventes</v>
      </c>
      <c r="R446" s="145" t="str">
        <f t="shared" si="448"/>
        <v>462A</v>
      </c>
      <c r="S446" s="146">
        <f t="shared" si="448"/>
        <v>0</v>
      </c>
      <c r="T446" s="165" t="str">
        <f>+VLOOKUP($L446,Data_Validation!$A:$D,1,0)</f>
        <v>662D</v>
      </c>
      <c r="U446" s="150" t="str">
        <f>+VLOOKUP($L446,Data_Validation!$A:$D,3,0)</f>
        <v>service</v>
      </c>
      <c r="V446" s="150" t="str">
        <f>+VLOOKUP($L446,Data_Validation!$A:$D,4,0)</f>
        <v>M/O Interne</v>
      </c>
      <c r="W446" s="150" t="str">
        <f>+VLOOKUP($L446,Data_Validation!$A:$E,5,0)</f>
        <v>$</v>
      </c>
      <c r="X446" s="150">
        <f>+VLOOKUP($L446,Data_Validation!$A:$F,6,0)</f>
        <v>0</v>
      </c>
    </row>
    <row r="447" spans="1:24" ht="15.75" customHeight="1">
      <c r="A447" s="141" t="s">
        <v>1754</v>
      </c>
      <c r="B447" s="141" t="s">
        <v>1755</v>
      </c>
      <c r="C447" s="142">
        <v>84608.31</v>
      </c>
      <c r="D447" s="142">
        <v>4902</v>
      </c>
      <c r="E447" s="142">
        <v>89510.31</v>
      </c>
      <c r="F447" s="141" t="s">
        <v>1417</v>
      </c>
      <c r="G447" s="141" t="s">
        <v>1314</v>
      </c>
      <c r="H447" s="143"/>
      <c r="I447" s="143"/>
      <c r="J447" s="143"/>
      <c r="K447" s="143"/>
      <c r="L447" s="145" t="str">
        <f t="shared" si="257"/>
        <v>662L</v>
      </c>
      <c r="M447" s="146" t="str">
        <f t="shared" si="258"/>
        <v>C/V - SUBLET INTERNE AUTO</v>
      </c>
      <c r="N447" s="147">
        <f>+IF(OR($Q447=Parametres!$G$2,$Q447=Parametres!$G$3),I447,C447)</f>
        <v>84608.31</v>
      </c>
      <c r="O447" s="147">
        <f>+IF(OR($Q447=Parametres!$G$2,$Q447=Parametres!$G$3),J447,D447)</f>
        <v>4902</v>
      </c>
      <c r="P447" s="147">
        <f>+IF(OR($Q447=Parametres!$G$2,$Q447=Parametres!$G$3),K447,E447)</f>
        <v>89510.31</v>
      </c>
      <c r="Q447" s="146" t="str">
        <f t="shared" ref="Q447:S447" si="449">+F447</f>
        <v>6-Coût des ventes</v>
      </c>
      <c r="R447" s="145" t="str">
        <f t="shared" si="449"/>
        <v>462A</v>
      </c>
      <c r="S447" s="146">
        <f t="shared" si="449"/>
        <v>0</v>
      </c>
      <c r="T447" s="150" t="str">
        <f>+VLOOKUP($L447,Data_Validation!$A:$D,1,0)</f>
        <v>662L</v>
      </c>
      <c r="U447" s="150" t="str">
        <f>+VLOOKUP($L447,Data_Validation!$A:$D,3,0)</f>
        <v>Service</v>
      </c>
      <c r="V447" s="150" t="str">
        <f>+VLOOKUP($L447,Data_Validation!$A:$D,4,0)</f>
        <v>M/O Interne</v>
      </c>
      <c r="W447" s="150" t="str">
        <f>+VLOOKUP($L447,Data_Validation!$A:$E,5,0)</f>
        <v>$</v>
      </c>
      <c r="X447" s="150">
        <f>+VLOOKUP($L447,Data_Validation!$A:$F,6,0)</f>
        <v>0</v>
      </c>
    </row>
    <row r="448" spans="1:24" ht="15" customHeight="1">
      <c r="A448" s="141" t="s">
        <v>1756</v>
      </c>
      <c r="B448" s="141" t="s">
        <v>1757</v>
      </c>
      <c r="C448" s="142">
        <v>42034.99</v>
      </c>
      <c r="D448" s="142">
        <v>2146</v>
      </c>
      <c r="E448" s="142">
        <v>44180.99</v>
      </c>
      <c r="F448" s="141" t="s">
        <v>1417</v>
      </c>
      <c r="G448" s="141" t="s">
        <v>1314</v>
      </c>
      <c r="H448" s="143"/>
      <c r="I448" s="151"/>
      <c r="J448" s="151"/>
      <c r="K448" s="151"/>
      <c r="L448" s="145" t="str">
        <f t="shared" si="257"/>
        <v>662M</v>
      </c>
      <c r="M448" s="146" t="str">
        <f t="shared" si="258"/>
        <v>C/V - SUBLET INTERNE CAMION</v>
      </c>
      <c r="N448" s="147">
        <f>+IF(OR($Q448=Parametres!$G$2,$Q448=Parametres!$G$3),I448,C448)</f>
        <v>42034.99</v>
      </c>
      <c r="O448" s="147">
        <f>+IF(OR($Q448=Parametres!$G$2,$Q448=Parametres!$G$3),J448,D448)</f>
        <v>2146</v>
      </c>
      <c r="P448" s="147">
        <f>+IF(OR($Q448=Parametres!$G$2,$Q448=Parametres!$G$3),K448,E448)</f>
        <v>44180.99</v>
      </c>
      <c r="Q448" s="146" t="str">
        <f t="shared" ref="Q448:S448" si="450">+F448</f>
        <v>6-Coût des ventes</v>
      </c>
      <c r="R448" s="145" t="str">
        <f t="shared" si="450"/>
        <v>462A</v>
      </c>
      <c r="S448" s="146">
        <f t="shared" si="450"/>
        <v>0</v>
      </c>
      <c r="T448" s="150" t="str">
        <f>+VLOOKUP($L448,Data_Validation!$A:$D,1,0)</f>
        <v>662M</v>
      </c>
      <c r="U448" s="150" t="str">
        <f>+VLOOKUP($L448,Data_Validation!$A:$D,3,0)</f>
        <v>Service</v>
      </c>
      <c r="V448" s="150" t="str">
        <f>+VLOOKUP($L448,Data_Validation!$A:$D,4,0)</f>
        <v>M/O Interne</v>
      </c>
      <c r="W448" s="150" t="str">
        <f>+VLOOKUP($L448,Data_Validation!$A:$E,5,0)</f>
        <v>$</v>
      </c>
      <c r="X448" s="150">
        <f>+VLOOKUP($L448,Data_Validation!$A:$F,6,0)</f>
        <v>0</v>
      </c>
    </row>
    <row r="449" spans="1:24" ht="15" customHeight="1">
      <c r="A449" s="141" t="s">
        <v>1760</v>
      </c>
      <c r="B449" s="141" t="s">
        <v>1761</v>
      </c>
      <c r="C449" s="142">
        <v>4256.5</v>
      </c>
      <c r="D449" s="142">
        <v>1405</v>
      </c>
      <c r="E449" s="142">
        <v>5661.5</v>
      </c>
      <c r="F449" s="141" t="s">
        <v>1417</v>
      </c>
      <c r="G449" s="141" t="s">
        <v>1314</v>
      </c>
      <c r="H449" s="143"/>
      <c r="I449" s="151"/>
      <c r="J449" s="151"/>
      <c r="K449" s="151"/>
      <c r="L449" s="145" t="str">
        <f t="shared" si="257"/>
        <v>662N</v>
      </c>
      <c r="M449" s="146" t="str">
        <f t="shared" si="258"/>
        <v>C/V - SUBLET INTERNE ELECTRIQUE</v>
      </c>
      <c r="N449" s="147">
        <f>+IF(OR($Q449=Parametres!$G$2,$Q449=Parametres!$G$3),I449,C449)</f>
        <v>4256.5</v>
      </c>
      <c r="O449" s="147">
        <f>+IF(OR($Q449=Parametres!$G$2,$Q449=Parametres!$G$3),J449,D449)</f>
        <v>1405</v>
      </c>
      <c r="P449" s="147">
        <f>+IF(OR($Q449=Parametres!$G$2,$Q449=Parametres!$G$3),K449,E449)</f>
        <v>5661.5</v>
      </c>
      <c r="Q449" s="146" t="str">
        <f t="shared" ref="Q449:S449" si="451">+F449</f>
        <v>6-Coût des ventes</v>
      </c>
      <c r="R449" s="145" t="str">
        <f t="shared" si="451"/>
        <v>462A</v>
      </c>
      <c r="S449" s="146">
        <f t="shared" si="451"/>
        <v>0</v>
      </c>
      <c r="T449" s="150" t="str">
        <f>+VLOOKUP($L449,Data_Validation!$A:$D,1,0)</f>
        <v>662N</v>
      </c>
      <c r="U449" s="150" t="str">
        <f>+VLOOKUP($L449,Data_Validation!$A:$D,3,0)</f>
        <v>Service</v>
      </c>
      <c r="V449" s="150" t="str">
        <f>+VLOOKUP($L449,Data_Validation!$A:$D,4,0)</f>
        <v>M/O Interne</v>
      </c>
      <c r="W449" s="150" t="str">
        <f>+VLOOKUP($L449,Data_Validation!$A:$E,5,0)</f>
        <v>$</v>
      </c>
      <c r="X449" s="150">
        <f>+VLOOKUP($L449,Data_Validation!$A:$F,6,0)</f>
        <v>0</v>
      </c>
    </row>
    <row r="450" spans="1:24" ht="15" customHeight="1">
      <c r="A450" s="141" t="s">
        <v>1775</v>
      </c>
      <c r="B450" s="141" t="s">
        <v>1776</v>
      </c>
      <c r="C450" s="142">
        <v>18607.55</v>
      </c>
      <c r="D450" s="142">
        <v>2665.05</v>
      </c>
      <c r="E450" s="142">
        <v>21272.6</v>
      </c>
      <c r="F450" s="141" t="s">
        <v>1417</v>
      </c>
      <c r="G450" s="141" t="s">
        <v>1335</v>
      </c>
      <c r="H450" s="143"/>
      <c r="I450" s="151"/>
      <c r="J450" s="151"/>
      <c r="K450" s="151"/>
      <c r="L450" s="145" t="str">
        <f t="shared" si="257"/>
        <v>663A</v>
      </c>
      <c r="M450" s="146" t="str">
        <f t="shared" si="258"/>
        <v>C/V - SOUS-TRAITANCE BMW AUTO</v>
      </c>
      <c r="N450" s="147">
        <f>+IF(OR($Q450=Parametres!$G$2,$Q450=Parametres!$G$3),I450,C450)</f>
        <v>18607.55</v>
      </c>
      <c r="O450" s="147">
        <f>+IF(OR($Q450=Parametres!$G$2,$Q450=Parametres!$G$3),J450,D450)</f>
        <v>2665.05</v>
      </c>
      <c r="P450" s="147">
        <f>+IF(OR($Q450=Parametres!$G$2,$Q450=Parametres!$G$3),K450,E450)</f>
        <v>21272.6</v>
      </c>
      <c r="Q450" s="146" t="str">
        <f t="shared" ref="Q450:S450" si="452">+F450</f>
        <v>6-Coût des ventes</v>
      </c>
      <c r="R450" s="145" t="str">
        <f t="shared" si="452"/>
        <v>463A</v>
      </c>
      <c r="S450" s="146">
        <f t="shared" si="452"/>
        <v>0</v>
      </c>
      <c r="T450" s="150" t="str">
        <f>+VLOOKUP($L450,Data_Validation!$A:$D,1,0)</f>
        <v>663A</v>
      </c>
      <c r="U450" s="150" t="str">
        <f>+VLOOKUP($L450,Data_Validation!$A:$D,3,0)</f>
        <v>service</v>
      </c>
      <c r="V450" s="150" t="str">
        <f>+VLOOKUP($L450,Data_Validation!$A:$D,4,0)</f>
        <v>Sous-traitement</v>
      </c>
      <c r="W450" s="150" t="str">
        <f>+VLOOKUP($L450,Data_Validation!$A:$E,5,0)</f>
        <v>$</v>
      </c>
      <c r="X450" s="150">
        <f>+VLOOKUP($L450,Data_Validation!$A:$F,6,0)</f>
        <v>0</v>
      </c>
    </row>
    <row r="451" spans="1:24" ht="15" customHeight="1">
      <c r="A451" s="141" t="s">
        <v>1781</v>
      </c>
      <c r="B451" s="141" t="s">
        <v>1782</v>
      </c>
      <c r="C451" s="142">
        <v>17245.54</v>
      </c>
      <c r="D451" s="142">
        <v>820</v>
      </c>
      <c r="E451" s="142">
        <v>18065.54</v>
      </c>
      <c r="F451" s="141" t="s">
        <v>1417</v>
      </c>
      <c r="G451" s="141" t="s">
        <v>1335</v>
      </c>
      <c r="H451" s="143"/>
      <c r="I451" s="151"/>
      <c r="J451" s="151"/>
      <c r="K451" s="151"/>
      <c r="L451" s="145" t="str">
        <f t="shared" si="257"/>
        <v>663B</v>
      </c>
      <c r="M451" s="146" t="str">
        <f t="shared" si="258"/>
        <v>C/V - SOUS-TRAITANCE BMW CAMION</v>
      </c>
      <c r="N451" s="147">
        <f>+IF(OR($Q451=Parametres!$G$2,$Q451=Parametres!$G$3),I451,C451)</f>
        <v>17245.54</v>
      </c>
      <c r="O451" s="147">
        <f>+IF(OR($Q451=Parametres!$G$2,$Q451=Parametres!$G$3),J451,D451)</f>
        <v>820</v>
      </c>
      <c r="P451" s="147">
        <f>+IF(OR($Q451=Parametres!$G$2,$Q451=Parametres!$G$3),K451,E451)</f>
        <v>18065.54</v>
      </c>
      <c r="Q451" s="146" t="str">
        <f t="shared" ref="Q451:S451" si="453">+F451</f>
        <v>6-Coût des ventes</v>
      </c>
      <c r="R451" s="145" t="str">
        <f t="shared" si="453"/>
        <v>463A</v>
      </c>
      <c r="S451" s="146">
        <f t="shared" si="453"/>
        <v>0</v>
      </c>
      <c r="T451" s="150" t="str">
        <f>+VLOOKUP($L451,Data_Validation!$A:$D,1,0)</f>
        <v>663B</v>
      </c>
      <c r="U451" s="150" t="str">
        <f>+VLOOKUP($L451,Data_Validation!$A:$D,3,0)</f>
        <v>service</v>
      </c>
      <c r="V451" s="150" t="str">
        <f>+VLOOKUP($L451,Data_Validation!$A:$D,4,0)</f>
        <v>Sous-traitement</v>
      </c>
      <c r="W451" s="150" t="str">
        <f>+VLOOKUP($L451,Data_Validation!$A:$E,5,0)</f>
        <v>$</v>
      </c>
      <c r="X451" s="150">
        <f>+VLOOKUP($L451,Data_Validation!$A:$F,6,0)</f>
        <v>0</v>
      </c>
    </row>
    <row r="452" spans="1:24" ht="15.75" customHeight="1">
      <c r="A452" s="141" t="s">
        <v>1784</v>
      </c>
      <c r="B452" s="141" t="s">
        <v>1785</v>
      </c>
      <c r="C452" s="143">
        <v>7881.02</v>
      </c>
      <c r="D452" s="143">
        <v>5040</v>
      </c>
      <c r="E452" s="143">
        <v>12921.02</v>
      </c>
      <c r="F452" s="141" t="s">
        <v>1417</v>
      </c>
      <c r="G452" s="141" t="s">
        <v>1335</v>
      </c>
      <c r="H452" s="143"/>
      <c r="I452" s="142"/>
      <c r="J452" s="142"/>
      <c r="K452" s="142"/>
      <c r="L452" s="145" t="str">
        <f t="shared" si="257"/>
        <v>663D</v>
      </c>
      <c r="M452" s="146" t="str">
        <f t="shared" si="258"/>
        <v>C/V - SOUS-TRAITANCE BMW I</v>
      </c>
      <c r="N452" s="147">
        <f>+IF(OR($Q452=Parametres!$G$2,$Q452=Parametres!$G$3),I452,C452)</f>
        <v>7881.02</v>
      </c>
      <c r="O452" s="147">
        <f>+IF(OR($Q452=Parametres!$G$2,$Q452=Parametres!$G$3),J452,D452)</f>
        <v>5040</v>
      </c>
      <c r="P452" s="147">
        <f>+IF(OR($Q452=Parametres!$G$2,$Q452=Parametres!$G$3),K452,E452)</f>
        <v>12921.02</v>
      </c>
      <c r="Q452" s="146" t="str">
        <f t="shared" ref="Q452:S452" si="454">+F452</f>
        <v>6-Coût des ventes</v>
      </c>
      <c r="R452" s="145" t="str">
        <f t="shared" si="454"/>
        <v>463A</v>
      </c>
      <c r="S452" s="146">
        <f t="shared" si="454"/>
        <v>0</v>
      </c>
      <c r="T452" s="149" t="str">
        <f>+VLOOKUP($L452,Data_Validation!$A:$D,1,0)</f>
        <v>663D</v>
      </c>
      <c r="U452" s="150" t="str">
        <f>+VLOOKUP($L452,Data_Validation!$A:$D,3,0)</f>
        <v>service</v>
      </c>
      <c r="V452" s="150" t="str">
        <f>+VLOOKUP($L452,Data_Validation!$A:$D,4,0)</f>
        <v>Sous-traitement</v>
      </c>
      <c r="W452" s="150" t="str">
        <f>+VLOOKUP($L452,Data_Validation!$A:$E,5,0)</f>
        <v>$</v>
      </c>
      <c r="X452" s="150">
        <f>+VLOOKUP($L452,Data_Validation!$A:$F,6,0)</f>
        <v>0</v>
      </c>
    </row>
    <row r="453" spans="1:24" ht="15" customHeight="1">
      <c r="A453" s="141" t="s">
        <v>1788</v>
      </c>
      <c r="B453" s="141" t="s">
        <v>1789</v>
      </c>
      <c r="C453" s="142">
        <v>11350.93</v>
      </c>
      <c r="D453" s="142">
        <v>1217.83</v>
      </c>
      <c r="E453" s="142">
        <v>12568.76</v>
      </c>
      <c r="F453" s="141" t="s">
        <v>1417</v>
      </c>
      <c r="G453" s="141" t="s">
        <v>1790</v>
      </c>
      <c r="H453" s="143"/>
      <c r="I453" s="151"/>
      <c r="J453" s="151"/>
      <c r="K453" s="151"/>
      <c r="L453" s="145" t="str">
        <f t="shared" si="257"/>
        <v>664A</v>
      </c>
      <c r="M453" s="146" t="str">
        <f t="shared" si="258"/>
        <v>C/V - AJUST. M/O BMW AUTO</v>
      </c>
      <c r="N453" s="147">
        <f>+IF(OR($Q453=Parametres!$G$2,$Q453=Parametres!$G$3),I453,C453)</f>
        <v>11350.93</v>
      </c>
      <c r="O453" s="147">
        <f>+IF(OR($Q453=Parametres!$G$2,$Q453=Parametres!$G$3),J453,D453)</f>
        <v>1217.83</v>
      </c>
      <c r="P453" s="147">
        <f>+IF(OR($Q453=Parametres!$G$2,$Q453=Parametres!$G$3),K453,E453)</f>
        <v>12568.76</v>
      </c>
      <c r="Q453" s="146" t="str">
        <f t="shared" ref="Q453:S453" si="455">+F453</f>
        <v>6-Coût des ventes</v>
      </c>
      <c r="R453" s="145" t="str">
        <f t="shared" si="455"/>
        <v>464</v>
      </c>
      <c r="S453" s="146">
        <f t="shared" si="455"/>
        <v>0</v>
      </c>
      <c r="T453" s="150" t="str">
        <f>+VLOOKUP($L453,Data_Validation!$A:$D,1,0)</f>
        <v>664A</v>
      </c>
      <c r="U453" s="150" t="str">
        <f>+VLOOKUP($L453,Data_Validation!$A:$D,3,0)</f>
        <v>service</v>
      </c>
      <c r="V453" s="150" t="str">
        <f>+VLOOKUP($L453,Data_Validation!$A:$D,4,0)</f>
        <v>Ajustement M/O</v>
      </c>
      <c r="W453" s="150" t="str">
        <f>+VLOOKUP($L453,Data_Validation!$A:$E,5,0)</f>
        <v>$</v>
      </c>
      <c r="X453" s="150">
        <f>+VLOOKUP($L453,Data_Validation!$A:$F,6,0)</f>
        <v>0</v>
      </c>
    </row>
    <row r="454" spans="1:24" ht="15" customHeight="1">
      <c r="A454" s="141" t="s">
        <v>1791</v>
      </c>
      <c r="B454" s="141" t="s">
        <v>1792</v>
      </c>
      <c r="C454" s="142">
        <v>7567.3</v>
      </c>
      <c r="D454" s="142">
        <v>811.89</v>
      </c>
      <c r="E454" s="142">
        <v>8379.19</v>
      </c>
      <c r="F454" s="141" t="s">
        <v>1417</v>
      </c>
      <c r="G454" s="141" t="s">
        <v>1790</v>
      </c>
      <c r="H454" s="143"/>
      <c r="I454" s="151"/>
      <c r="J454" s="151"/>
      <c r="K454" s="151"/>
      <c r="L454" s="145" t="str">
        <f t="shared" si="257"/>
        <v>664B</v>
      </c>
      <c r="M454" s="146" t="str">
        <f t="shared" si="258"/>
        <v>C/V - AJUST. M/O BMW CAMION</v>
      </c>
      <c r="N454" s="147">
        <f>+IF(OR($Q454=Parametres!$G$2,$Q454=Parametres!$G$3),I454,C454)</f>
        <v>7567.3</v>
      </c>
      <c r="O454" s="147">
        <f>+IF(OR($Q454=Parametres!$G$2,$Q454=Parametres!$G$3),J454,D454)</f>
        <v>811.89</v>
      </c>
      <c r="P454" s="147">
        <f>+IF(OR($Q454=Parametres!$G$2,$Q454=Parametres!$G$3),K454,E454)</f>
        <v>8379.19</v>
      </c>
      <c r="Q454" s="146" t="str">
        <f t="shared" ref="Q454:S454" si="456">+F454</f>
        <v>6-Coût des ventes</v>
      </c>
      <c r="R454" s="145" t="str">
        <f t="shared" si="456"/>
        <v>464</v>
      </c>
      <c r="S454" s="146">
        <f t="shared" si="456"/>
        <v>0</v>
      </c>
      <c r="T454" s="150" t="str">
        <f>+VLOOKUP($L454,Data_Validation!$A:$D,1,0)</f>
        <v>664B</v>
      </c>
      <c r="U454" s="150" t="str">
        <f>+VLOOKUP($L454,Data_Validation!$A:$D,3,0)</f>
        <v>service</v>
      </c>
      <c r="V454" s="150" t="str">
        <f>+VLOOKUP($L454,Data_Validation!$A:$D,4,0)</f>
        <v>Ajustement M/O</v>
      </c>
      <c r="W454" s="150" t="str">
        <f>+VLOOKUP($L454,Data_Validation!$A:$E,5,0)</f>
        <v>$</v>
      </c>
      <c r="X454" s="150">
        <f>+VLOOKUP($L454,Data_Validation!$A:$F,6,0)</f>
        <v>0</v>
      </c>
    </row>
    <row r="455" spans="1:24" ht="15" customHeight="1">
      <c r="A455" s="141" t="s">
        <v>1793</v>
      </c>
      <c r="B455" s="141" t="s">
        <v>1794</v>
      </c>
      <c r="C455" s="151">
        <v>149634.19</v>
      </c>
      <c r="D455" s="151">
        <v>11429.08</v>
      </c>
      <c r="E455" s="151">
        <v>161063.26999999999</v>
      </c>
      <c r="F455" s="141" t="s">
        <v>1417</v>
      </c>
      <c r="G455" s="141" t="s">
        <v>1341</v>
      </c>
      <c r="H455" s="143"/>
      <c r="I455" s="151"/>
      <c r="J455" s="151"/>
      <c r="K455" s="151"/>
      <c r="L455" s="145" t="str">
        <f t="shared" si="257"/>
        <v>670A</v>
      </c>
      <c r="M455" s="146" t="str">
        <f t="shared" si="258"/>
        <v>C/V - PIECES BT CLIENT BMW AUTO</v>
      </c>
      <c r="N455" s="147">
        <f>+IF(OR($Q455=Parametres!$G$2,$Q455=Parametres!$G$3),I455,C455)</f>
        <v>149634.19</v>
      </c>
      <c r="O455" s="147">
        <f>+IF(OR($Q455=Parametres!$G$2,$Q455=Parametres!$G$3),J455,D455)</f>
        <v>11429.08</v>
      </c>
      <c r="P455" s="147">
        <f>+IF(OR($Q455=Parametres!$G$2,$Q455=Parametres!$G$3),K455,E455)</f>
        <v>161063.26999999999</v>
      </c>
      <c r="Q455" s="146" t="str">
        <f t="shared" ref="Q455:S455" si="457">+F455</f>
        <v>6-Coût des ventes</v>
      </c>
      <c r="R455" s="145" t="str">
        <f t="shared" si="457"/>
        <v>470A</v>
      </c>
      <c r="S455" s="146">
        <f t="shared" si="457"/>
        <v>0</v>
      </c>
      <c r="T455" s="150" t="str">
        <f>+VLOOKUP($L455,Data_Validation!$A:$D,1,0)</f>
        <v>670A</v>
      </c>
      <c r="U455" s="150" t="str">
        <f>+VLOOKUP($L455,Data_Validation!$A:$D,3,0)</f>
        <v>Pièces</v>
      </c>
      <c r="V455" s="150" t="str">
        <f>+VLOOKUP($L455,Data_Validation!$A:$D,4,0)</f>
        <v>Pièces Ro Clients</v>
      </c>
      <c r="W455" s="150" t="str">
        <f>+VLOOKUP($L455,Data_Validation!$A:$E,5,0)</f>
        <v>$</v>
      </c>
      <c r="X455" s="150">
        <f>+VLOOKUP($L455,Data_Validation!$A:$F,6,0)</f>
        <v>0</v>
      </c>
    </row>
    <row r="456" spans="1:24" ht="15.75" customHeight="1">
      <c r="A456" s="141" t="s">
        <v>1795</v>
      </c>
      <c r="B456" s="141" t="s">
        <v>1796</v>
      </c>
      <c r="C456" s="142">
        <v>186415.81</v>
      </c>
      <c r="D456" s="142">
        <v>11703.21</v>
      </c>
      <c r="E456" s="142">
        <v>198119.02</v>
      </c>
      <c r="F456" s="141" t="s">
        <v>1417</v>
      </c>
      <c r="G456" s="141" t="s">
        <v>1341</v>
      </c>
      <c r="H456" s="143"/>
      <c r="I456" s="151"/>
      <c r="J456" s="151"/>
      <c r="K456" s="151"/>
      <c r="L456" s="145" t="str">
        <f t="shared" si="257"/>
        <v>670B</v>
      </c>
      <c r="M456" s="146" t="str">
        <f t="shared" si="258"/>
        <v>C/V - PIECES BT CLIENT BMW CAMION</v>
      </c>
      <c r="N456" s="147">
        <f>+IF(OR($Q456=Parametres!$G$2,$Q456=Parametres!$G$3),I456,C456)</f>
        <v>186415.81</v>
      </c>
      <c r="O456" s="147">
        <f>+IF(OR($Q456=Parametres!$G$2,$Q456=Parametres!$G$3),J456,D456)</f>
        <v>11703.21</v>
      </c>
      <c r="P456" s="147">
        <f>+IF(OR($Q456=Parametres!$G$2,$Q456=Parametres!$G$3),K456,E456)</f>
        <v>198119.02</v>
      </c>
      <c r="Q456" s="146" t="str">
        <f t="shared" ref="Q456:S456" si="458">+F456</f>
        <v>6-Coût des ventes</v>
      </c>
      <c r="R456" s="145" t="str">
        <f t="shared" si="458"/>
        <v>470A</v>
      </c>
      <c r="S456" s="146">
        <f t="shared" si="458"/>
        <v>0</v>
      </c>
      <c r="T456" s="150" t="str">
        <f>+VLOOKUP($L456,Data_Validation!$A:$D,1,0)</f>
        <v>670B</v>
      </c>
      <c r="U456" s="150" t="str">
        <f>+VLOOKUP($L456,Data_Validation!$A:$D,3,0)</f>
        <v>Pièces</v>
      </c>
      <c r="V456" s="150" t="str">
        <f>+VLOOKUP($L456,Data_Validation!$A:$D,4,0)</f>
        <v>Pièces Ro Clients</v>
      </c>
      <c r="W456" s="150" t="str">
        <f>+VLOOKUP($L456,Data_Validation!$A:$E,5,0)</f>
        <v>$</v>
      </c>
      <c r="X456" s="150">
        <f>+VLOOKUP($L456,Data_Validation!$A:$F,6,0)</f>
        <v>0</v>
      </c>
    </row>
    <row r="457" spans="1:24" ht="15" customHeight="1">
      <c r="A457" s="141" t="s">
        <v>1797</v>
      </c>
      <c r="B457" s="141" t="s">
        <v>1798</v>
      </c>
      <c r="C457" s="142">
        <v>7857.83</v>
      </c>
      <c r="D457" s="142">
        <v>761.75</v>
      </c>
      <c r="E457" s="142">
        <v>8619.58</v>
      </c>
      <c r="F457" s="141" t="s">
        <v>1417</v>
      </c>
      <c r="G457" s="141" t="s">
        <v>1341</v>
      </c>
      <c r="H457" s="143"/>
      <c r="I457" s="151"/>
      <c r="J457" s="151"/>
      <c r="K457" s="151"/>
      <c r="L457" s="145" t="str">
        <f t="shared" si="257"/>
        <v>670D</v>
      </c>
      <c r="M457" s="146" t="str">
        <f t="shared" si="258"/>
        <v>C/V - PIECES BT CLIENT BMW I</v>
      </c>
      <c r="N457" s="147">
        <f>+IF(OR($Q457=Parametres!$G$2,$Q457=Parametres!$G$3),I457,C457)</f>
        <v>7857.83</v>
      </c>
      <c r="O457" s="147">
        <f>+IF(OR($Q457=Parametres!$G$2,$Q457=Parametres!$G$3),J457,D457)</f>
        <v>761.75</v>
      </c>
      <c r="P457" s="147">
        <f>+IF(OR($Q457=Parametres!$G$2,$Q457=Parametres!$G$3),K457,E457)</f>
        <v>8619.58</v>
      </c>
      <c r="Q457" s="146" t="str">
        <f t="shared" ref="Q457:S457" si="459">+F457</f>
        <v>6-Coût des ventes</v>
      </c>
      <c r="R457" s="145" t="str">
        <f t="shared" si="459"/>
        <v>470A</v>
      </c>
      <c r="S457" s="146">
        <f t="shared" si="459"/>
        <v>0</v>
      </c>
      <c r="T457" s="150" t="str">
        <f>+VLOOKUP($L457,Data_Validation!$A:$D,1,0)</f>
        <v>670D</v>
      </c>
      <c r="U457" s="150" t="str">
        <f>+VLOOKUP($L457,Data_Validation!$A:$D,3,0)</f>
        <v>Pièces</v>
      </c>
      <c r="V457" s="150" t="str">
        <f>+VLOOKUP($L457,Data_Validation!$A:$D,4,0)</f>
        <v>Pièces Ro Clients</v>
      </c>
      <c r="W457" s="150" t="str">
        <f>+VLOOKUP($L457,Data_Validation!$A:$E,5,0)</f>
        <v>$</v>
      </c>
      <c r="X457" s="150">
        <f>+VLOOKUP($L457,Data_Validation!$A:$F,6,0)</f>
        <v>0</v>
      </c>
    </row>
    <row r="458" spans="1:24" ht="15" customHeight="1">
      <c r="A458" s="141" t="s">
        <v>1948</v>
      </c>
      <c r="B458" s="141" t="s">
        <v>1949</v>
      </c>
      <c r="C458" s="142">
        <v>1513.96</v>
      </c>
      <c r="D458" s="142">
        <v>0</v>
      </c>
      <c r="E458" s="142">
        <v>1513.96</v>
      </c>
      <c r="F458" s="141" t="s">
        <v>1417</v>
      </c>
      <c r="G458" s="141" t="s">
        <v>1527</v>
      </c>
      <c r="H458" s="143"/>
      <c r="I458" s="151"/>
      <c r="J458" s="151"/>
      <c r="K458" s="151"/>
      <c r="L458" s="145" t="str">
        <f t="shared" si="257"/>
        <v>671A</v>
      </c>
      <c r="M458" s="146" t="str">
        <f t="shared" si="258"/>
        <v>C/V - PIECES BT CARROSS. BMW AUTO</v>
      </c>
      <c r="N458" s="147">
        <f>+IF(OR($Q458=Parametres!$G$2,$Q458=Parametres!$G$3),I458,C458)</f>
        <v>1513.96</v>
      </c>
      <c r="O458" s="147">
        <f>+IF(OR($Q458=Parametres!$G$2,$Q458=Parametres!$G$3),J458,D458)</f>
        <v>0</v>
      </c>
      <c r="P458" s="147">
        <f>+IF(OR($Q458=Parametres!$G$2,$Q458=Parametres!$G$3),K458,E458)</f>
        <v>1513.96</v>
      </c>
      <c r="Q458" s="146" t="str">
        <f t="shared" ref="Q458:S458" si="460">+F458</f>
        <v>6-Coût des ventes</v>
      </c>
      <c r="R458" s="145" t="str">
        <f t="shared" si="460"/>
        <v>471A</v>
      </c>
      <c r="S458" s="146">
        <f t="shared" si="460"/>
        <v>0</v>
      </c>
      <c r="T458" s="165" t="str">
        <f>+VLOOKUP($L458,Data_Validation!$A:$D,1,0)</f>
        <v>671A</v>
      </c>
      <c r="U458" s="150" t="str">
        <f>+VLOOKUP($L458,Data_Validation!$A:$D,3,0)</f>
        <v>Pièces</v>
      </c>
      <c r="V458" s="150" t="str">
        <f>+VLOOKUP($L458,Data_Validation!$A:$D,4,0)</f>
        <v>Pièces Ro Carrosserie</v>
      </c>
      <c r="W458" s="150" t="str">
        <f>+VLOOKUP($L458,Data_Validation!$A:$E,5,0)</f>
        <v>$</v>
      </c>
      <c r="X458" s="150">
        <f>+VLOOKUP($L458,Data_Validation!$A:$F,6,0)</f>
        <v>0</v>
      </c>
    </row>
    <row r="459" spans="1:24" ht="15" customHeight="1">
      <c r="A459" s="141" t="s">
        <v>1952</v>
      </c>
      <c r="B459" s="141" t="s">
        <v>1953</v>
      </c>
      <c r="C459" s="143">
        <v>55.77</v>
      </c>
      <c r="D459" s="143">
        <v>0</v>
      </c>
      <c r="E459" s="143">
        <v>55.77</v>
      </c>
      <c r="F459" s="141" t="s">
        <v>1417</v>
      </c>
      <c r="G459" s="141" t="s">
        <v>1527</v>
      </c>
      <c r="H459" s="143"/>
      <c r="I459" s="142"/>
      <c r="J459" s="142"/>
      <c r="K459" s="142"/>
      <c r="L459" s="145" t="str">
        <f t="shared" si="257"/>
        <v>671B</v>
      </c>
      <c r="M459" s="146" t="str">
        <f t="shared" si="258"/>
        <v>C/V - PIECES BT CARROSS. BMW CAMION</v>
      </c>
      <c r="N459" s="147">
        <f>+IF(OR($Q459=Parametres!$G$2,$Q459=Parametres!$G$3),I459,C459)</f>
        <v>55.77</v>
      </c>
      <c r="O459" s="147">
        <f>+IF(OR($Q459=Parametres!$G$2,$Q459=Parametres!$G$3),J459,D459)</f>
        <v>0</v>
      </c>
      <c r="P459" s="147">
        <f>+IF(OR($Q459=Parametres!$G$2,$Q459=Parametres!$G$3),K459,E459)</f>
        <v>55.77</v>
      </c>
      <c r="Q459" s="146" t="str">
        <f t="shared" ref="Q459:S459" si="461">+F459</f>
        <v>6-Coût des ventes</v>
      </c>
      <c r="R459" s="145" t="str">
        <f t="shared" si="461"/>
        <v>471A</v>
      </c>
      <c r="S459" s="146">
        <f t="shared" si="461"/>
        <v>0</v>
      </c>
      <c r="T459" s="150" t="str">
        <f>+VLOOKUP($L459,Data_Validation!$A:$D,1,0)</f>
        <v>671B</v>
      </c>
      <c r="U459" s="150" t="str">
        <f>+VLOOKUP($L459,Data_Validation!$A:$D,3,0)</f>
        <v>Pièces</v>
      </c>
      <c r="V459" s="150" t="str">
        <f>+VLOOKUP($L459,Data_Validation!$A:$D,4,0)</f>
        <v>Pièces Ro Carrosserie</v>
      </c>
      <c r="W459" s="150" t="str">
        <f>+VLOOKUP($L459,Data_Validation!$A:$E,5,0)</f>
        <v>$</v>
      </c>
      <c r="X459" s="150">
        <f>+VLOOKUP($L459,Data_Validation!$A:$F,6,0)</f>
        <v>0</v>
      </c>
    </row>
    <row r="460" spans="1:24" ht="15" customHeight="1">
      <c r="A460" s="141" t="s">
        <v>1801</v>
      </c>
      <c r="B460" s="141" t="s">
        <v>1802</v>
      </c>
      <c r="C460" s="143">
        <v>144850.04999999999</v>
      </c>
      <c r="D460" s="143">
        <v>20385.150000000001</v>
      </c>
      <c r="E460" s="143">
        <v>165235.20000000001</v>
      </c>
      <c r="F460" s="141" t="s">
        <v>1417</v>
      </c>
      <c r="G460" s="141" t="s">
        <v>1349</v>
      </c>
      <c r="H460" s="143"/>
      <c r="I460" s="142"/>
      <c r="J460" s="142"/>
      <c r="K460" s="142"/>
      <c r="L460" s="145" t="str">
        <f t="shared" si="257"/>
        <v>672A</v>
      </c>
      <c r="M460" s="146" t="str">
        <f t="shared" si="258"/>
        <v>C/V - PIECES GARANTIE BMW AUTO</v>
      </c>
      <c r="N460" s="147">
        <f>+IF(OR($Q460=Parametres!$G$2,$Q460=Parametres!$G$3),I460,C460)</f>
        <v>144850.04999999999</v>
      </c>
      <c r="O460" s="147">
        <f>+IF(OR($Q460=Parametres!$G$2,$Q460=Parametres!$G$3),J460,D460)</f>
        <v>20385.150000000001</v>
      </c>
      <c r="P460" s="147">
        <f>+IF(OR($Q460=Parametres!$G$2,$Q460=Parametres!$G$3),K460,E460)</f>
        <v>165235.20000000001</v>
      </c>
      <c r="Q460" s="146" t="str">
        <f t="shared" ref="Q460:S460" si="462">+F460</f>
        <v>6-Coût des ventes</v>
      </c>
      <c r="R460" s="145" t="str">
        <f t="shared" si="462"/>
        <v>472A</v>
      </c>
      <c r="S460" s="146">
        <f t="shared" si="462"/>
        <v>0</v>
      </c>
      <c r="T460" s="150" t="str">
        <f>+VLOOKUP($L460,Data_Validation!$A:$D,1,0)</f>
        <v>672A</v>
      </c>
      <c r="U460" s="150" t="str">
        <f>+VLOOKUP($L460,Data_Validation!$A:$D,3,0)</f>
        <v>pièces</v>
      </c>
      <c r="V460" s="150" t="str">
        <f>+VLOOKUP($L460,Data_Validation!$A:$D,4,0)</f>
        <v>P/A Garantie</v>
      </c>
      <c r="W460" s="150" t="str">
        <f>+VLOOKUP($L460,Data_Validation!$A:$E,5,0)</f>
        <v>$</v>
      </c>
      <c r="X460" s="150">
        <f>+VLOOKUP($L460,Data_Validation!$A:$F,6,0)</f>
        <v>0</v>
      </c>
    </row>
    <row r="461" spans="1:24" ht="15" customHeight="1">
      <c r="A461" s="141" t="s">
        <v>1806</v>
      </c>
      <c r="B461" s="141" t="s">
        <v>1807</v>
      </c>
      <c r="C461" s="143">
        <v>191159.07</v>
      </c>
      <c r="D461" s="143">
        <v>23676.55</v>
      </c>
      <c r="E461" s="143">
        <v>214835.62</v>
      </c>
      <c r="F461" s="141" t="s">
        <v>1417</v>
      </c>
      <c r="G461" s="141" t="s">
        <v>1349</v>
      </c>
      <c r="H461" s="143"/>
      <c r="I461" s="142"/>
      <c r="J461" s="142"/>
      <c r="K461" s="142"/>
      <c r="L461" s="145" t="str">
        <f t="shared" si="257"/>
        <v>672B</v>
      </c>
      <c r="M461" s="146" t="str">
        <f t="shared" si="258"/>
        <v>C/V - PIECES GARANTIE BMW CAMION</v>
      </c>
      <c r="N461" s="147">
        <f>+IF(OR($Q461=Parametres!$G$2,$Q461=Parametres!$G$3),I461,C461)</f>
        <v>191159.07</v>
      </c>
      <c r="O461" s="147">
        <f>+IF(OR($Q461=Parametres!$G$2,$Q461=Parametres!$G$3),J461,D461)</f>
        <v>23676.55</v>
      </c>
      <c r="P461" s="147">
        <f>+IF(OR($Q461=Parametres!$G$2,$Q461=Parametres!$G$3),K461,E461)</f>
        <v>214835.62</v>
      </c>
      <c r="Q461" s="146" t="str">
        <f t="shared" ref="Q461:S461" si="463">+F461</f>
        <v>6-Coût des ventes</v>
      </c>
      <c r="R461" s="145" t="str">
        <f t="shared" si="463"/>
        <v>472A</v>
      </c>
      <c r="S461" s="146">
        <f t="shared" si="463"/>
        <v>0</v>
      </c>
      <c r="T461" s="150" t="str">
        <f>+VLOOKUP($L461,Data_Validation!$A:$D,1,0)</f>
        <v>672B</v>
      </c>
      <c r="U461" s="150" t="str">
        <f>+VLOOKUP($L461,Data_Validation!$A:$D,3,0)</f>
        <v>pièces</v>
      </c>
      <c r="V461" s="150" t="str">
        <f>+VLOOKUP($L461,Data_Validation!$A:$D,4,0)</f>
        <v>P/A Garantie</v>
      </c>
      <c r="W461" s="150" t="str">
        <f>+VLOOKUP($L461,Data_Validation!$A:$E,5,0)</f>
        <v>$</v>
      </c>
      <c r="X461" s="150">
        <f>+VLOOKUP($L461,Data_Validation!$A:$F,6,0)</f>
        <v>0</v>
      </c>
    </row>
    <row r="462" spans="1:24" ht="15.75" customHeight="1">
      <c r="A462" s="141" t="s">
        <v>1812</v>
      </c>
      <c r="B462" s="141" t="s">
        <v>1813</v>
      </c>
      <c r="C462" s="142">
        <v>16193.59</v>
      </c>
      <c r="D462" s="142">
        <v>972.6</v>
      </c>
      <c r="E462" s="142">
        <v>17166.189999999999</v>
      </c>
      <c r="F462" s="141" t="s">
        <v>1417</v>
      </c>
      <c r="G462" s="141" t="s">
        <v>1363</v>
      </c>
      <c r="H462" s="143"/>
      <c r="I462" s="151"/>
      <c r="J462" s="151"/>
      <c r="K462" s="151"/>
      <c r="L462" s="145" t="str">
        <f t="shared" si="257"/>
        <v>672D</v>
      </c>
      <c r="M462" s="146" t="str">
        <f t="shared" si="258"/>
        <v>C/V - PIECES ENTRETIEN BMW AUTO</v>
      </c>
      <c r="N462" s="147">
        <f>+IF(OR($Q462=Parametres!$G$2,$Q462=Parametres!$G$3),I462,C462)</f>
        <v>16193.59</v>
      </c>
      <c r="O462" s="147">
        <f>+IF(OR($Q462=Parametres!$G$2,$Q462=Parametres!$G$3),J462,D462)</f>
        <v>972.6</v>
      </c>
      <c r="P462" s="147">
        <f>+IF(OR($Q462=Parametres!$G$2,$Q462=Parametres!$G$3),K462,E462)</f>
        <v>17166.189999999999</v>
      </c>
      <c r="Q462" s="146" t="str">
        <f t="shared" ref="Q462:S462" si="464">+F462</f>
        <v>6-Coût des ventes</v>
      </c>
      <c r="R462" s="145" t="str">
        <f t="shared" si="464"/>
        <v>472D</v>
      </c>
      <c r="S462" s="146">
        <f t="shared" si="464"/>
        <v>0</v>
      </c>
      <c r="T462" s="165" t="str">
        <f>+VLOOKUP($L462,Data_Validation!$A:$D,1,0)</f>
        <v>672D</v>
      </c>
      <c r="U462" s="150" t="str">
        <f>+VLOOKUP($L462,Data_Validation!$A:$D,3,0)</f>
        <v>pièces</v>
      </c>
      <c r="V462" s="150" t="str">
        <f>+VLOOKUP($L462,Data_Validation!$A:$D,4,0)</f>
        <v>P/A Garantie</v>
      </c>
      <c r="W462" s="150" t="str">
        <f>+VLOOKUP($L462,Data_Validation!$A:$E,5,0)</f>
        <v>$</v>
      </c>
      <c r="X462" s="150">
        <f>+VLOOKUP($L462,Data_Validation!$A:$F,6,0)</f>
        <v>0</v>
      </c>
    </row>
    <row r="463" spans="1:24" ht="15" customHeight="1">
      <c r="A463" s="141" t="s">
        <v>1815</v>
      </c>
      <c r="B463" s="141" t="s">
        <v>1816</v>
      </c>
      <c r="C463" s="142">
        <v>31033.55</v>
      </c>
      <c r="D463" s="142">
        <v>3755.85</v>
      </c>
      <c r="E463" s="142">
        <v>34789.4</v>
      </c>
      <c r="F463" s="141" t="s">
        <v>1417</v>
      </c>
      <c r="G463" s="141" t="s">
        <v>1363</v>
      </c>
      <c r="H463" s="143"/>
      <c r="I463" s="151"/>
      <c r="J463" s="151"/>
      <c r="K463" s="151"/>
      <c r="L463" s="145" t="str">
        <f t="shared" si="257"/>
        <v>672E</v>
      </c>
      <c r="M463" s="146" t="str">
        <f t="shared" si="258"/>
        <v>C/V - PIECES ENTRETIEN BMW CAMION</v>
      </c>
      <c r="N463" s="147">
        <f>+IF(OR($Q463=Parametres!$G$2,$Q463=Parametres!$G$3),I463,C463)</f>
        <v>31033.55</v>
      </c>
      <c r="O463" s="147">
        <f>+IF(OR($Q463=Parametres!$G$2,$Q463=Parametres!$G$3),J463,D463)</f>
        <v>3755.85</v>
      </c>
      <c r="P463" s="147">
        <f>+IF(OR($Q463=Parametres!$G$2,$Q463=Parametres!$G$3),K463,E463)</f>
        <v>34789.4</v>
      </c>
      <c r="Q463" s="146" t="str">
        <f t="shared" ref="Q463:S463" si="465">+F463</f>
        <v>6-Coût des ventes</v>
      </c>
      <c r="R463" s="145" t="str">
        <f t="shared" si="465"/>
        <v>472D</v>
      </c>
      <c r="S463" s="146">
        <f t="shared" si="465"/>
        <v>0</v>
      </c>
      <c r="T463" s="165" t="str">
        <f>+VLOOKUP($L463,Data_Validation!$A:$D,1,0)</f>
        <v>672E</v>
      </c>
      <c r="U463" s="150" t="str">
        <f>+VLOOKUP($L463,Data_Validation!$A:$D,3,0)</f>
        <v>pièces</v>
      </c>
      <c r="V463" s="150" t="str">
        <f>+VLOOKUP($L463,Data_Validation!$A:$D,4,0)</f>
        <v>P/A Garantie</v>
      </c>
      <c r="W463" s="150" t="str">
        <f>+VLOOKUP($L463,Data_Validation!$A:$E,5,0)</f>
        <v>$</v>
      </c>
      <c r="X463" s="150">
        <f>+VLOOKUP($L463,Data_Validation!$A:$F,6,0)</f>
        <v>0</v>
      </c>
    </row>
    <row r="464" spans="1:24" ht="15" customHeight="1">
      <c r="A464" s="141" t="s">
        <v>1819</v>
      </c>
      <c r="B464" s="141" t="s">
        <v>1820</v>
      </c>
      <c r="C464" s="142">
        <v>23366.23</v>
      </c>
      <c r="D464" s="142">
        <v>2917.47</v>
      </c>
      <c r="E464" s="142">
        <v>26283.7</v>
      </c>
      <c r="F464" s="141" t="s">
        <v>1417</v>
      </c>
      <c r="G464" s="141" t="s">
        <v>1349</v>
      </c>
      <c r="H464" s="143"/>
      <c r="I464" s="151"/>
      <c r="J464" s="151"/>
      <c r="K464" s="151"/>
      <c r="L464" s="145" t="str">
        <f t="shared" si="257"/>
        <v>672H</v>
      </c>
      <c r="M464" s="146" t="str">
        <f t="shared" si="258"/>
        <v>C/V - PIECES GARANTIE BMW I</v>
      </c>
      <c r="N464" s="147">
        <f>+IF(OR($Q464=Parametres!$G$2,$Q464=Parametres!$G$3),I464,C464)</f>
        <v>23366.23</v>
      </c>
      <c r="O464" s="147">
        <f>+IF(OR($Q464=Parametres!$G$2,$Q464=Parametres!$G$3),J464,D464)</f>
        <v>2917.47</v>
      </c>
      <c r="P464" s="147">
        <f>+IF(OR($Q464=Parametres!$G$2,$Q464=Parametres!$G$3),K464,E464)</f>
        <v>26283.7</v>
      </c>
      <c r="Q464" s="146" t="str">
        <f t="shared" ref="Q464:S464" si="466">+F464</f>
        <v>6-Coût des ventes</v>
      </c>
      <c r="R464" s="145" t="str">
        <f t="shared" si="466"/>
        <v>472A</v>
      </c>
      <c r="S464" s="146">
        <f t="shared" si="466"/>
        <v>0</v>
      </c>
      <c r="T464" s="165" t="str">
        <f>+VLOOKUP($L464,Data_Validation!$A:$D,1,0)</f>
        <v>672H</v>
      </c>
      <c r="U464" s="150" t="str">
        <f>+VLOOKUP($L464,Data_Validation!$A:$D,3,0)</f>
        <v>pièces</v>
      </c>
      <c r="V464" s="150" t="str">
        <f>+VLOOKUP($L464,Data_Validation!$A:$D,4,0)</f>
        <v>P/A Garantie</v>
      </c>
      <c r="W464" s="150" t="str">
        <f>+VLOOKUP($L464,Data_Validation!$A:$E,5,0)</f>
        <v>$</v>
      </c>
      <c r="X464" s="150">
        <f>+VLOOKUP($L464,Data_Validation!$A:$F,6,0)</f>
        <v>0</v>
      </c>
    </row>
    <row r="465" spans="1:24" ht="15" customHeight="1">
      <c r="A465" s="141" t="s">
        <v>1823</v>
      </c>
      <c r="B465" s="141" t="s">
        <v>1824</v>
      </c>
      <c r="C465" s="143">
        <v>53456.67</v>
      </c>
      <c r="D465" s="143">
        <v>9213.7000000000007</v>
      </c>
      <c r="E465" s="143">
        <v>62670.37</v>
      </c>
      <c r="F465" s="141" t="s">
        <v>1417</v>
      </c>
      <c r="G465" s="141" t="s">
        <v>1375</v>
      </c>
      <c r="H465" s="143"/>
      <c r="I465" s="142"/>
      <c r="J465" s="142"/>
      <c r="K465" s="142"/>
      <c r="L465" s="145" t="str">
        <f t="shared" si="257"/>
        <v>673A</v>
      </c>
      <c r="M465" s="146" t="str">
        <f t="shared" si="258"/>
        <v>C/V - PIECES INTERNE BMW AUTO</v>
      </c>
      <c r="N465" s="147">
        <f>+IF(OR($Q465=Parametres!$G$2,$Q465=Parametres!$G$3),I465,C465)</f>
        <v>53456.67</v>
      </c>
      <c r="O465" s="147">
        <f>+IF(OR($Q465=Parametres!$G$2,$Q465=Parametres!$G$3),J465,D465)</f>
        <v>9213.7000000000007</v>
      </c>
      <c r="P465" s="147">
        <f>+IF(OR($Q465=Parametres!$G$2,$Q465=Parametres!$G$3),K465,E465)</f>
        <v>62670.37</v>
      </c>
      <c r="Q465" s="146" t="str">
        <f t="shared" ref="Q465:S465" si="467">+F465</f>
        <v>6-Coût des ventes</v>
      </c>
      <c r="R465" s="145" t="str">
        <f t="shared" si="467"/>
        <v>473A</v>
      </c>
      <c r="S465" s="146">
        <f t="shared" si="467"/>
        <v>0</v>
      </c>
      <c r="T465" s="150" t="str">
        <f>+VLOOKUP($L465,Data_Validation!$A:$D,1,0)</f>
        <v>673A</v>
      </c>
      <c r="U465" s="150" t="str">
        <f>+VLOOKUP($L465,Data_Validation!$A:$D,3,0)</f>
        <v>pièces</v>
      </c>
      <c r="V465" s="150" t="str">
        <f>+VLOOKUP($L465,Data_Validation!$A:$D,4,0)</f>
        <v>Ventes Internes</v>
      </c>
      <c r="W465" s="150" t="str">
        <f>+VLOOKUP($L465,Data_Validation!$A:$E,5,0)</f>
        <v>$</v>
      </c>
      <c r="X465" s="150">
        <f>+VLOOKUP($L465,Data_Validation!$A:$F,6,0)</f>
        <v>0</v>
      </c>
    </row>
    <row r="466" spans="1:24" ht="15" customHeight="1">
      <c r="A466" s="141" t="s">
        <v>1832</v>
      </c>
      <c r="B466" s="141" t="s">
        <v>1833</v>
      </c>
      <c r="C466" s="143">
        <v>50505.83</v>
      </c>
      <c r="D466" s="143">
        <v>1975.59</v>
      </c>
      <c r="E466" s="143">
        <v>52481.42</v>
      </c>
      <c r="F466" s="141" t="s">
        <v>1417</v>
      </c>
      <c r="G466" s="141" t="s">
        <v>1375</v>
      </c>
      <c r="H466" s="143"/>
      <c r="I466" s="142"/>
      <c r="J466" s="142"/>
      <c r="K466" s="142"/>
      <c r="L466" s="145" t="str">
        <f t="shared" si="257"/>
        <v>673B</v>
      </c>
      <c r="M466" s="146" t="str">
        <f t="shared" si="258"/>
        <v>C/V - PIECES INTERNE BMW CAMION</v>
      </c>
      <c r="N466" s="147">
        <f>+IF(OR($Q466=Parametres!$G$2,$Q466=Parametres!$G$3),I466,C466)</f>
        <v>50505.83</v>
      </c>
      <c r="O466" s="147">
        <f>+IF(OR($Q466=Parametres!$G$2,$Q466=Parametres!$G$3),J466,D466)</f>
        <v>1975.59</v>
      </c>
      <c r="P466" s="147">
        <f>+IF(OR($Q466=Parametres!$G$2,$Q466=Parametres!$G$3),K466,E466)</f>
        <v>52481.42</v>
      </c>
      <c r="Q466" s="146" t="str">
        <f t="shared" ref="Q466:S466" si="468">+F466</f>
        <v>6-Coût des ventes</v>
      </c>
      <c r="R466" s="145" t="str">
        <f t="shared" si="468"/>
        <v>473A</v>
      </c>
      <c r="S466" s="146">
        <f t="shared" si="468"/>
        <v>0</v>
      </c>
      <c r="T466" s="150" t="str">
        <f>+VLOOKUP($L466,Data_Validation!$A:$D,1,0)</f>
        <v>673B</v>
      </c>
      <c r="U466" s="150" t="str">
        <f>+VLOOKUP($L466,Data_Validation!$A:$D,3,0)</f>
        <v>pièces</v>
      </c>
      <c r="V466" s="150" t="str">
        <f>+VLOOKUP($L466,Data_Validation!$A:$D,4,0)</f>
        <v>Ventes Internes</v>
      </c>
      <c r="W466" s="150" t="str">
        <f>+VLOOKUP($L466,Data_Validation!$A:$E,5,0)</f>
        <v>$</v>
      </c>
      <c r="X466" s="150">
        <f>+VLOOKUP($L466,Data_Validation!$A:$F,6,0)</f>
        <v>0</v>
      </c>
    </row>
    <row r="467" spans="1:24" ht="15.75" customHeight="1">
      <c r="A467" s="141" t="s">
        <v>1839</v>
      </c>
      <c r="B467" s="141" t="s">
        <v>1840</v>
      </c>
      <c r="C467" s="142">
        <v>8053.46</v>
      </c>
      <c r="D467" s="142">
        <v>921.48</v>
      </c>
      <c r="E467" s="142">
        <v>8974.94</v>
      </c>
      <c r="F467" s="141" t="s">
        <v>1417</v>
      </c>
      <c r="G467" s="141" t="s">
        <v>1375</v>
      </c>
      <c r="H467" s="143"/>
      <c r="I467" s="151"/>
      <c r="J467" s="151"/>
      <c r="K467" s="151"/>
      <c r="L467" s="145" t="str">
        <f t="shared" si="257"/>
        <v>673D</v>
      </c>
      <c r="M467" s="146" t="str">
        <f t="shared" si="258"/>
        <v>C/V - PIECES INTERNE BMW I</v>
      </c>
      <c r="N467" s="147">
        <f>+IF(OR($Q467=Parametres!$G$2,$Q467=Parametres!$G$3),I467,C467)</f>
        <v>8053.46</v>
      </c>
      <c r="O467" s="147">
        <f>+IF(OR($Q467=Parametres!$G$2,$Q467=Parametres!$G$3),J467,D467)</f>
        <v>921.48</v>
      </c>
      <c r="P467" s="147">
        <f>+IF(OR($Q467=Parametres!$G$2,$Q467=Parametres!$G$3),K467,E467)</f>
        <v>8974.94</v>
      </c>
      <c r="Q467" s="146" t="str">
        <f t="shared" ref="Q467:S467" si="469">+F467</f>
        <v>6-Coût des ventes</v>
      </c>
      <c r="R467" s="145" t="str">
        <f t="shared" si="469"/>
        <v>473A</v>
      </c>
      <c r="S467" s="146">
        <f t="shared" si="469"/>
        <v>0</v>
      </c>
      <c r="T467" s="165" t="str">
        <f>+VLOOKUP($L467,Data_Validation!$A:$D,1,0)</f>
        <v>673D</v>
      </c>
      <c r="U467" s="150" t="str">
        <f>+VLOOKUP($L467,Data_Validation!$A:$D,3,0)</f>
        <v>pièces</v>
      </c>
      <c r="V467" s="150" t="str">
        <f>+VLOOKUP($L467,Data_Validation!$A:$D,4,0)</f>
        <v>Ventes Internes</v>
      </c>
      <c r="W467" s="150" t="str">
        <f>+VLOOKUP($L467,Data_Validation!$A:$E,5,0)</f>
        <v>$</v>
      </c>
      <c r="X467" s="150">
        <f>+VLOOKUP($L467,Data_Validation!$A:$F,6,0)</f>
        <v>0</v>
      </c>
    </row>
    <row r="468" spans="1:24" ht="15" customHeight="1">
      <c r="A468" s="141" t="s">
        <v>1847</v>
      </c>
      <c r="B468" s="141" t="s">
        <v>1848</v>
      </c>
      <c r="C468" s="142">
        <v>120984.24</v>
      </c>
      <c r="D468" s="142">
        <v>5647.4</v>
      </c>
      <c r="E468" s="142">
        <v>126631.64</v>
      </c>
      <c r="F468" s="141" t="s">
        <v>1417</v>
      </c>
      <c r="G468" s="141" t="s">
        <v>1387</v>
      </c>
      <c r="H468" s="143"/>
      <c r="I468" s="151"/>
      <c r="J468" s="151"/>
      <c r="K468" s="151"/>
      <c r="L468" s="145" t="str">
        <f t="shared" si="257"/>
        <v>674A</v>
      </c>
      <c r="M468" s="146" t="str">
        <f t="shared" si="258"/>
        <v>C/V - PIECES COMPTOIR BMW AUTO</v>
      </c>
      <c r="N468" s="147">
        <f>+IF(OR($Q468=Parametres!$G$2,$Q468=Parametres!$G$3),I468,C468)</f>
        <v>120984.24</v>
      </c>
      <c r="O468" s="147">
        <f>+IF(OR($Q468=Parametres!$G$2,$Q468=Parametres!$G$3),J468,D468)</f>
        <v>5647.4</v>
      </c>
      <c r="P468" s="147">
        <f>+IF(OR($Q468=Parametres!$G$2,$Q468=Parametres!$G$3),K468,E468)</f>
        <v>126631.64</v>
      </c>
      <c r="Q468" s="146" t="str">
        <f t="shared" ref="Q468:S468" si="470">+F468</f>
        <v>6-Coût des ventes</v>
      </c>
      <c r="R468" s="145" t="str">
        <f t="shared" si="470"/>
        <v>474A</v>
      </c>
      <c r="S468" s="146">
        <f t="shared" si="470"/>
        <v>0</v>
      </c>
      <c r="T468" s="150" t="str">
        <f>+VLOOKUP($L468,Data_Validation!$A:$D,1,0)</f>
        <v>674A</v>
      </c>
      <c r="U468" s="150" t="str">
        <f>+VLOOKUP($L468,Data_Validation!$A:$D,3,0)</f>
        <v>pièces</v>
      </c>
      <c r="V468" s="150" t="str">
        <f>+VLOOKUP($L468,Data_Validation!$A:$D,4,0)</f>
        <v>Ventes Détails</v>
      </c>
      <c r="W468" s="150" t="str">
        <f>+VLOOKUP($L468,Data_Validation!$A:$E,5,0)</f>
        <v>$</v>
      </c>
      <c r="X468" s="150">
        <f>+VLOOKUP($L468,Data_Validation!$A:$F,6,0)</f>
        <v>0</v>
      </c>
    </row>
    <row r="469" spans="1:24" ht="15" customHeight="1">
      <c r="A469" s="141" t="s">
        <v>1851</v>
      </c>
      <c r="B469" s="141" t="s">
        <v>1852</v>
      </c>
      <c r="C469" s="142">
        <v>14737.86</v>
      </c>
      <c r="D469" s="142">
        <v>1105.44</v>
      </c>
      <c r="E469" s="142">
        <v>15843.3</v>
      </c>
      <c r="F469" s="141" t="s">
        <v>1417</v>
      </c>
      <c r="G469" s="141" t="s">
        <v>1387</v>
      </c>
      <c r="H469" s="143"/>
      <c r="I469" s="151"/>
      <c r="J469" s="151"/>
      <c r="K469" s="151"/>
      <c r="L469" s="145" t="str">
        <f t="shared" si="257"/>
        <v>674D</v>
      </c>
      <c r="M469" s="146" t="str">
        <f t="shared" si="258"/>
        <v>C/V - PIECES COMP. BMW LIFESTYLE</v>
      </c>
      <c r="N469" s="147">
        <f>+IF(OR($Q469=Parametres!$G$2,$Q469=Parametres!$G$3),I469,C469)</f>
        <v>14737.86</v>
      </c>
      <c r="O469" s="147">
        <f>+IF(OR($Q469=Parametres!$G$2,$Q469=Parametres!$G$3),J469,D469)</f>
        <v>1105.44</v>
      </c>
      <c r="P469" s="147">
        <f>+IF(OR($Q469=Parametres!$G$2,$Q469=Parametres!$G$3),K469,E469)</f>
        <v>15843.3</v>
      </c>
      <c r="Q469" s="146" t="str">
        <f t="shared" ref="Q469:S469" si="471">+F469</f>
        <v>6-Coût des ventes</v>
      </c>
      <c r="R469" s="145" t="str">
        <f t="shared" si="471"/>
        <v>474A</v>
      </c>
      <c r="S469" s="146">
        <f t="shared" si="471"/>
        <v>0</v>
      </c>
      <c r="T469" s="150" t="str">
        <f>+VLOOKUP($L469,Data_Validation!$A:$D,1,0)</f>
        <v>674D</v>
      </c>
      <c r="U469" s="150" t="str">
        <f>+VLOOKUP($L469,Data_Validation!$A:$D,3,0)</f>
        <v>pièces</v>
      </c>
      <c r="V469" s="150" t="str">
        <f>+VLOOKUP($L469,Data_Validation!$A:$D,4,0)</f>
        <v>Ventes Détails</v>
      </c>
      <c r="W469" s="150" t="str">
        <f>+VLOOKUP($L469,Data_Validation!$A:$E,5,0)</f>
        <v>$</v>
      </c>
      <c r="X469" s="150">
        <f>+VLOOKUP($L469,Data_Validation!$A:$F,6,0)</f>
        <v>0</v>
      </c>
    </row>
    <row r="470" spans="1:24" ht="15" customHeight="1">
      <c r="A470" s="141" t="s">
        <v>1853</v>
      </c>
      <c r="B470" s="141" t="s">
        <v>1854</v>
      </c>
      <c r="C470" s="143">
        <v>50051.59</v>
      </c>
      <c r="D470" s="143">
        <v>2822.43</v>
      </c>
      <c r="E470" s="143">
        <v>52874.02</v>
      </c>
      <c r="F470" s="141" t="s">
        <v>1417</v>
      </c>
      <c r="G470" s="141" t="s">
        <v>1387</v>
      </c>
      <c r="H470" s="143"/>
      <c r="I470" s="142"/>
      <c r="J470" s="142"/>
      <c r="K470" s="142"/>
      <c r="L470" s="145" t="str">
        <f t="shared" si="257"/>
        <v>674E</v>
      </c>
      <c r="M470" s="146" t="str">
        <f t="shared" si="258"/>
        <v>C/V - PIECES COMP. BMW ACCESSOIRE</v>
      </c>
      <c r="N470" s="147">
        <f>+IF(OR($Q470=Parametres!$G$2,$Q470=Parametres!$G$3),I470,C470)</f>
        <v>50051.59</v>
      </c>
      <c r="O470" s="147">
        <f>+IF(OR($Q470=Parametres!$G$2,$Q470=Parametres!$G$3),J470,D470)</f>
        <v>2822.43</v>
      </c>
      <c r="P470" s="147">
        <f>+IF(OR($Q470=Parametres!$G$2,$Q470=Parametres!$G$3),K470,E470)</f>
        <v>52874.02</v>
      </c>
      <c r="Q470" s="146" t="str">
        <f t="shared" ref="Q470:S470" si="472">+F470</f>
        <v>6-Coût des ventes</v>
      </c>
      <c r="R470" s="145" t="str">
        <f t="shared" si="472"/>
        <v>474A</v>
      </c>
      <c r="S470" s="146">
        <f t="shared" si="472"/>
        <v>0</v>
      </c>
      <c r="T470" s="150" t="str">
        <f>+VLOOKUP($L470,Data_Validation!$A:$D,1,0)</f>
        <v>674E</v>
      </c>
      <c r="U470" s="150" t="str">
        <f>+VLOOKUP($L470,Data_Validation!$A:$D,3,0)</f>
        <v>pièces</v>
      </c>
      <c r="V470" s="150" t="str">
        <f>+VLOOKUP($L470,Data_Validation!$A:$D,4,0)</f>
        <v>Ventes Détails</v>
      </c>
      <c r="W470" s="150" t="str">
        <f>+VLOOKUP($L470,Data_Validation!$A:$E,5,0)</f>
        <v>$</v>
      </c>
      <c r="X470" s="150">
        <f>+VLOOKUP($L470,Data_Validation!$A:$F,6,0)</f>
        <v>0</v>
      </c>
    </row>
    <row r="471" spans="1:24" ht="15" customHeight="1">
      <c r="A471" s="141" t="s">
        <v>1855</v>
      </c>
      <c r="B471" s="141" t="s">
        <v>1856</v>
      </c>
      <c r="C471" s="142">
        <v>406162.11</v>
      </c>
      <c r="D471" s="142">
        <v>50132.33</v>
      </c>
      <c r="E471" s="142">
        <v>456294.44</v>
      </c>
      <c r="F471" s="141" t="s">
        <v>1417</v>
      </c>
      <c r="G471" s="141" t="s">
        <v>1396</v>
      </c>
      <c r="H471" s="143"/>
      <c r="I471" s="143"/>
      <c r="J471" s="143"/>
      <c r="K471" s="143"/>
      <c r="L471" s="145" t="str">
        <f t="shared" si="257"/>
        <v>675A</v>
      </c>
      <c r="M471" s="146" t="str">
        <f t="shared" si="258"/>
        <v>C/V - PIECES GROS BMW AUTO</v>
      </c>
      <c r="N471" s="147">
        <f>+IF(OR($Q471=Parametres!$G$2,$Q471=Parametres!$G$3),I471,C471)</f>
        <v>406162.11</v>
      </c>
      <c r="O471" s="148">
        <f>+IF(OR($Q471=Parametres!$G$2,$Q471=Parametres!$G$3),J471,D471)</f>
        <v>50132.33</v>
      </c>
      <c r="P471" s="147">
        <f>+IF(OR($Q471=Parametres!$G$2,$Q471=Parametres!$G$3),K471,E471)</f>
        <v>456294.44</v>
      </c>
      <c r="Q471" s="146" t="str">
        <f t="shared" ref="Q471:S471" si="473">+F471</f>
        <v>6-Coût des ventes</v>
      </c>
      <c r="R471" s="145" t="str">
        <f t="shared" si="473"/>
        <v>475A</v>
      </c>
      <c r="S471" s="146">
        <f t="shared" si="473"/>
        <v>0</v>
      </c>
      <c r="T471" s="150" t="str">
        <f>+VLOOKUP($L471,Data_Validation!$A:$D,1,0)</f>
        <v>675A</v>
      </c>
      <c r="U471" s="150" t="str">
        <f>+VLOOKUP($L471,Data_Validation!$A:$D,3,0)</f>
        <v>pièces</v>
      </c>
      <c r="V471" s="150" t="str">
        <f>+VLOOKUP($L471,Data_Validation!$A:$D,4,0)</f>
        <v>Ventes de Gros</v>
      </c>
      <c r="W471" s="150" t="str">
        <f>+VLOOKUP($L471,Data_Validation!$A:$E,5,0)</f>
        <v>$</v>
      </c>
      <c r="X471" s="150">
        <f>+VLOOKUP($L471,Data_Validation!$A:$F,6,0)</f>
        <v>0</v>
      </c>
    </row>
    <row r="472" spans="1:24" ht="15" customHeight="1">
      <c r="A472" s="141" t="s">
        <v>1998</v>
      </c>
      <c r="B472" s="141" t="s">
        <v>1999</v>
      </c>
      <c r="C472" s="143">
        <v>0</v>
      </c>
      <c r="D472" s="143">
        <v>-10030.02</v>
      </c>
      <c r="E472" s="143">
        <v>-10030.02</v>
      </c>
      <c r="F472" s="141" t="s">
        <v>1417</v>
      </c>
      <c r="G472" s="141" t="s">
        <v>1999</v>
      </c>
      <c r="H472" s="143"/>
      <c r="I472" s="142"/>
      <c r="J472" s="142"/>
      <c r="K472" s="142"/>
      <c r="L472" s="145" t="str">
        <f t="shared" si="257"/>
        <v>676A</v>
      </c>
      <c r="M472" s="146" t="str">
        <f t="shared" si="258"/>
        <v>C/V - AJUST. INV. PIECE BMW AUTO</v>
      </c>
      <c r="N472" s="147">
        <f>+IF(OR($Q472=Parametres!$G$2,$Q472=Parametres!$G$3),I472,C472)</f>
        <v>0</v>
      </c>
      <c r="O472" s="147">
        <f>+IF(OR($Q472=Parametres!$G$2,$Q472=Parametres!$G$3),J472,D472)</f>
        <v>-10030.02</v>
      </c>
      <c r="P472" s="147">
        <f>+IF(OR($Q472=Parametres!$G$2,$Q472=Parametres!$G$3),K472,E472)</f>
        <v>-10030.02</v>
      </c>
      <c r="Q472" s="146" t="str">
        <f t="shared" ref="Q472:S472" si="474">+F472</f>
        <v>6-Coût des ventes</v>
      </c>
      <c r="R472" s="145" t="str">
        <f t="shared" si="474"/>
        <v>676A</v>
      </c>
      <c r="S472" s="146">
        <f t="shared" si="474"/>
        <v>0</v>
      </c>
      <c r="T472" s="150" t="str">
        <f>+VLOOKUP($L472,Data_Validation!$A:$D,1,0)</f>
        <v>676A</v>
      </c>
      <c r="U472" s="150" t="str">
        <f>+VLOOKUP($L472,Data_Validation!$A:$D,3,0)</f>
        <v>Pièces</v>
      </c>
      <c r="V472" s="150" t="str">
        <f>+VLOOKUP($L472,Data_Validation!$A:$D,4,0)</f>
        <v>Rectif. Inventaire</v>
      </c>
      <c r="W472" s="150" t="str">
        <f>+VLOOKUP($L472,Data_Validation!$A:$E,5,0)</f>
        <v>$</v>
      </c>
      <c r="X472" s="150">
        <f>+VLOOKUP($L472,Data_Validation!$A:$F,6,0)</f>
        <v>0</v>
      </c>
    </row>
    <row r="473" spans="1:24" ht="15.75" customHeight="1">
      <c r="A473" s="141" t="s">
        <v>1860</v>
      </c>
      <c r="B473" s="141" t="s">
        <v>1861</v>
      </c>
      <c r="C473" s="142">
        <v>-43663.87</v>
      </c>
      <c r="D473" s="142">
        <v>-4903.72</v>
      </c>
      <c r="E473" s="142">
        <v>-48567.59</v>
      </c>
      <c r="F473" s="141" t="s">
        <v>1417</v>
      </c>
      <c r="G473" s="141" t="s">
        <v>1862</v>
      </c>
      <c r="H473" s="141"/>
      <c r="I473" s="151"/>
      <c r="J473" s="151"/>
      <c r="K473" s="151"/>
      <c r="L473" s="145" t="str">
        <f t="shared" si="257"/>
        <v>677A</v>
      </c>
      <c r="M473" s="146" t="str">
        <f t="shared" si="258"/>
        <v>C/V - RABAIS ACHAT VOLUME BMW AUTO</v>
      </c>
      <c r="N473" s="147">
        <f>+IF(OR($Q473=Parametres!$G$2,$Q473=Parametres!$G$3),I473,C473)</f>
        <v>-43663.87</v>
      </c>
      <c r="O473" s="147">
        <f>+IF(OR($Q473=Parametres!$G$2,$Q473=Parametres!$G$3),J473,D473)</f>
        <v>-4903.72</v>
      </c>
      <c r="P473" s="147">
        <f>+IF(OR($Q473=Parametres!$G$2,$Q473=Parametres!$G$3),K473,E473)</f>
        <v>-48567.59</v>
      </c>
      <c r="Q473" s="146" t="str">
        <f t="shared" ref="Q473:S473" si="475">+F473</f>
        <v>6-Coût des ventes</v>
      </c>
      <c r="R473" s="145" t="str">
        <f t="shared" si="475"/>
        <v>477</v>
      </c>
      <c r="S473" s="146">
        <f t="shared" si="475"/>
        <v>0</v>
      </c>
      <c r="T473" s="149" t="str">
        <f>+VLOOKUP($L473,Data_Validation!$A:$D,1,0)</f>
        <v>677A</v>
      </c>
      <c r="U473" s="150" t="str">
        <f>+VLOOKUP($L473,Data_Validation!$A:$D,3,0)</f>
        <v>pièces</v>
      </c>
      <c r="V473" s="150" t="str">
        <f>+VLOOKUP($L473,Data_Validation!$A:$D,4,0)</f>
        <v>Escomptes</v>
      </c>
      <c r="W473" s="150" t="str">
        <f>+VLOOKUP($L473,Data_Validation!$A:$E,5,0)</f>
        <v>$</v>
      </c>
      <c r="X473" s="150">
        <f>+VLOOKUP($L473,Data_Validation!$A:$F,6,0)</f>
        <v>0</v>
      </c>
    </row>
    <row r="474" spans="1:24" ht="15" customHeight="1">
      <c r="A474" s="141" t="s">
        <v>1822</v>
      </c>
      <c r="B474" s="141" t="s">
        <v>1821</v>
      </c>
      <c r="C474" s="143">
        <v>379782.8</v>
      </c>
      <c r="D474" s="143">
        <v>0</v>
      </c>
      <c r="E474" s="143">
        <v>379782.8</v>
      </c>
      <c r="F474" s="141" t="s">
        <v>1417</v>
      </c>
      <c r="G474" s="141" t="s">
        <v>1567</v>
      </c>
      <c r="H474" s="143"/>
      <c r="I474" s="142"/>
      <c r="J474" s="142"/>
      <c r="K474" s="142"/>
      <c r="L474" s="145" t="str">
        <f t="shared" si="257"/>
        <v>680</v>
      </c>
      <c r="M474" s="146" t="str">
        <f t="shared" si="258"/>
        <v>C/V - X7 XDR 40I</v>
      </c>
      <c r="N474" s="147">
        <f>+IF(OR($Q474=Parametres!$G$2,$Q474=Parametres!$G$3),I474,C474)</f>
        <v>379782.8</v>
      </c>
      <c r="O474" s="147">
        <f>+IF(OR($Q474=Parametres!$G$2,$Q474=Parametres!$G$3),J474,D474)</f>
        <v>0</v>
      </c>
      <c r="P474" s="147">
        <f>+IF(OR($Q474=Parametres!$G$2,$Q474=Parametres!$G$3),K474,E474)</f>
        <v>379782.8</v>
      </c>
      <c r="Q474" s="146" t="str">
        <f t="shared" ref="Q474:S474" si="476">+F474</f>
        <v>6-Coût des ventes</v>
      </c>
      <c r="R474" s="145" t="str">
        <f t="shared" si="476"/>
        <v>480</v>
      </c>
      <c r="S474" s="146">
        <f t="shared" si="476"/>
        <v>0</v>
      </c>
      <c r="T474" s="150" t="str">
        <f>+VLOOKUP($L474,Data_Validation!$A:$D,1,0)</f>
        <v>680</v>
      </c>
      <c r="U474" s="150" t="str">
        <f>+VLOOKUP($L474,Data_Validation!$A:$D,3,0)</f>
        <v>Véhicules neufs</v>
      </c>
      <c r="V474" s="150" t="str">
        <f>+VLOOKUP($L474,Data_Validation!$A:$D,4,0)</f>
        <v>Camions détail</v>
      </c>
      <c r="W474" s="150" t="str">
        <f>+VLOOKUP($L474,Data_Validation!$A:$E,5,0)</f>
        <v>$</v>
      </c>
      <c r="X474" s="150">
        <f>+VLOOKUP($L474,Data_Validation!$A:$F,6,0)</f>
        <v>0</v>
      </c>
    </row>
    <row r="475" spans="1:24" ht="15" customHeight="1">
      <c r="A475" s="141" t="s">
        <v>2018</v>
      </c>
      <c r="B475" s="141" t="s">
        <v>2020</v>
      </c>
      <c r="C475" s="142">
        <v>127910.03</v>
      </c>
      <c r="D475" s="142">
        <v>0</v>
      </c>
      <c r="E475" s="142">
        <v>127910.03</v>
      </c>
      <c r="F475" s="141" t="s">
        <v>1417</v>
      </c>
      <c r="G475" s="141" t="s">
        <v>1571</v>
      </c>
      <c r="H475" s="143"/>
      <c r="I475" s="151"/>
      <c r="J475" s="151"/>
      <c r="K475" s="151"/>
      <c r="L475" s="145" t="str">
        <f t="shared" si="257"/>
        <v>680A</v>
      </c>
      <c r="M475" s="146" t="str">
        <f t="shared" si="258"/>
        <v>C/V - X7 XDR 50I / M50I</v>
      </c>
      <c r="N475" s="147">
        <f>+IF(OR($Q475=Parametres!$G$2,$Q475=Parametres!$G$3),I475,C475)</f>
        <v>127910.03</v>
      </c>
      <c r="O475" s="147">
        <f>+IF(OR($Q475=Parametres!$G$2,$Q475=Parametres!$G$3),J475,D475)</f>
        <v>0</v>
      </c>
      <c r="P475" s="147">
        <f>+IF(OR($Q475=Parametres!$G$2,$Q475=Parametres!$G$3),K475,E475)</f>
        <v>127910.03</v>
      </c>
      <c r="Q475" s="146" t="str">
        <f t="shared" ref="Q475:S475" si="477">+F475</f>
        <v>6-Coût des ventes</v>
      </c>
      <c r="R475" s="145" t="str">
        <f t="shared" si="477"/>
        <v>480A</v>
      </c>
      <c r="S475" s="146">
        <f t="shared" si="477"/>
        <v>0</v>
      </c>
      <c r="T475" s="150" t="str">
        <f>+VLOOKUP($L475,Data_Validation!$A:$D,1,0)</f>
        <v>680A</v>
      </c>
      <c r="U475" s="150" t="str">
        <f>+VLOOKUP($L475,Data_Validation!$A:$D,3,0)</f>
        <v>Véhicules neufs</v>
      </c>
      <c r="V475" s="150" t="str">
        <f>+VLOOKUP($L475,Data_Validation!$A:$D,4,0)</f>
        <v>Camions détail</v>
      </c>
      <c r="W475" s="150" t="str">
        <f>+VLOOKUP($L475,Data_Validation!$A:$E,5,0)</f>
        <v>$</v>
      </c>
      <c r="X475" s="150">
        <f>+VLOOKUP($L475,Data_Validation!$A:$F,6,0)</f>
        <v>0</v>
      </c>
    </row>
    <row r="476" spans="1:24" ht="15" customHeight="1">
      <c r="A476" s="141" t="s">
        <v>1867</v>
      </c>
      <c r="B476" s="141" t="s">
        <v>1868</v>
      </c>
      <c r="C476" s="142">
        <v>490103.7</v>
      </c>
      <c r="D476" s="142">
        <v>36382.68</v>
      </c>
      <c r="E476" s="142">
        <v>526486.38</v>
      </c>
      <c r="F476" s="141" t="s">
        <v>1417</v>
      </c>
      <c r="G476" s="141" t="s">
        <v>1406</v>
      </c>
      <c r="H476" s="143"/>
      <c r="I476" s="151"/>
      <c r="J476" s="151"/>
      <c r="K476" s="151"/>
      <c r="L476" s="145" t="str">
        <f t="shared" si="257"/>
        <v>688A</v>
      </c>
      <c r="M476" s="146" t="str">
        <f t="shared" si="258"/>
        <v>C/V - PNEUS</v>
      </c>
      <c r="N476" s="147">
        <f>+IF(OR($Q476=Parametres!$G$2,$Q476=Parametres!$G$3),I476,C476)</f>
        <v>490103.7</v>
      </c>
      <c r="O476" s="147">
        <f>+IF(OR($Q476=Parametres!$G$2,$Q476=Parametres!$G$3),J476,D476)</f>
        <v>36382.68</v>
      </c>
      <c r="P476" s="147">
        <f>+IF(OR($Q476=Parametres!$G$2,$Q476=Parametres!$G$3),K476,E476)</f>
        <v>526486.38</v>
      </c>
      <c r="Q476" s="146" t="str">
        <f t="shared" ref="Q476:S476" si="478">+F476</f>
        <v>6-Coût des ventes</v>
      </c>
      <c r="R476" s="145" t="str">
        <f t="shared" si="478"/>
        <v>488A</v>
      </c>
      <c r="S476" s="146">
        <f t="shared" si="478"/>
        <v>0</v>
      </c>
      <c r="T476" s="150" t="str">
        <f>+VLOOKUP($L476,Data_Validation!$A:$D,1,0)</f>
        <v>688A</v>
      </c>
      <c r="U476" s="150" t="str">
        <f>+VLOOKUP($L476,Data_Validation!$A:$D,3,0)</f>
        <v>pièces</v>
      </c>
      <c r="V476" s="150" t="str">
        <f>+VLOOKUP($L476,Data_Validation!$A:$D,4,0)</f>
        <v>Ventes Pneus</v>
      </c>
      <c r="W476" s="150" t="str">
        <f>+VLOOKUP($L476,Data_Validation!$A:$E,5,0)</f>
        <v>$</v>
      </c>
      <c r="X476" s="150">
        <f>+VLOOKUP($L476,Data_Validation!$A:$F,6,0)</f>
        <v>0</v>
      </c>
    </row>
    <row r="477" spans="1:24" ht="15.75" customHeight="1">
      <c r="A477" s="141" t="s">
        <v>1869</v>
      </c>
      <c r="B477" s="141" t="s">
        <v>1870</v>
      </c>
      <c r="C477" s="142">
        <v>33705.49</v>
      </c>
      <c r="D477" s="142">
        <v>2501.63</v>
      </c>
      <c r="E477" s="142">
        <v>36207.120000000003</v>
      </c>
      <c r="F477" s="141" t="s">
        <v>1417</v>
      </c>
      <c r="G477" s="141" t="s">
        <v>1410</v>
      </c>
      <c r="H477" s="143"/>
      <c r="I477" s="151"/>
      <c r="J477" s="151"/>
      <c r="K477" s="151"/>
      <c r="L477" s="145" t="str">
        <f t="shared" si="257"/>
        <v>689A</v>
      </c>
      <c r="M477" s="146" t="str">
        <f t="shared" si="258"/>
        <v>C/V - HUILES &amp; GRAISSES</v>
      </c>
      <c r="N477" s="147">
        <f>+IF(OR($Q477=Parametres!$G$2,$Q477=Parametres!$G$3),I477,C477)</f>
        <v>33705.49</v>
      </c>
      <c r="O477" s="147">
        <f>+IF(OR($Q477=Parametres!$G$2,$Q477=Parametres!$G$3),J477,D477)</f>
        <v>2501.63</v>
      </c>
      <c r="P477" s="147">
        <f>+IF(OR($Q477=Parametres!$G$2,$Q477=Parametres!$G$3),K477,E477)</f>
        <v>36207.120000000003</v>
      </c>
      <c r="Q477" s="146" t="str">
        <f t="shared" ref="Q477:S477" si="479">+F477</f>
        <v>6-Coût des ventes</v>
      </c>
      <c r="R477" s="145" t="str">
        <f t="shared" si="479"/>
        <v>489A</v>
      </c>
      <c r="S477" s="146">
        <f t="shared" si="479"/>
        <v>0</v>
      </c>
      <c r="T477" s="150" t="str">
        <f>+VLOOKUP($L477,Data_Validation!$A:$D,1,0)</f>
        <v>689A</v>
      </c>
      <c r="U477" s="150" t="str">
        <f>+VLOOKUP($L477,Data_Validation!$A:$D,3,0)</f>
        <v>pièces</v>
      </c>
      <c r="V477" s="150" t="str">
        <f>+VLOOKUP($L477,Data_Validation!$A:$D,4,0)</f>
        <v>Huiles et Graisse</v>
      </c>
      <c r="W477" s="150" t="str">
        <f>+VLOOKUP($L477,Data_Validation!$A:$E,5,0)</f>
        <v>$</v>
      </c>
      <c r="X477" s="150">
        <f>+VLOOKUP($L477,Data_Validation!$A:$F,6,0)</f>
        <v>0</v>
      </c>
    </row>
    <row r="478" spans="1:24" ht="15" customHeight="1">
      <c r="A478" s="141" t="s">
        <v>1873</v>
      </c>
      <c r="B478" s="141" t="s">
        <v>1874</v>
      </c>
      <c r="C478" s="143">
        <v>38409.96</v>
      </c>
      <c r="D478" s="143">
        <v>3769.32</v>
      </c>
      <c r="E478" s="143">
        <v>42179.28</v>
      </c>
      <c r="F478" s="141" t="s">
        <v>1417</v>
      </c>
      <c r="G478" s="141" t="s">
        <v>1410</v>
      </c>
      <c r="H478" s="143"/>
      <c r="I478" s="142"/>
      <c r="J478" s="142"/>
      <c r="K478" s="142"/>
      <c r="L478" s="145" t="str">
        <f t="shared" si="257"/>
        <v>689B</v>
      </c>
      <c r="M478" s="146" t="str">
        <f t="shared" si="258"/>
        <v>C/V - HUILE &amp; GRAISSE</v>
      </c>
      <c r="N478" s="147">
        <f>+IF(OR($Q478=Parametres!$G$2,$Q478=Parametres!$G$3),I478,C478)</f>
        <v>38409.96</v>
      </c>
      <c r="O478" s="147">
        <f>+IF(OR($Q478=Parametres!$G$2,$Q478=Parametres!$G$3),J478,D478)</f>
        <v>3769.32</v>
      </c>
      <c r="P478" s="147">
        <f>+IF(OR($Q478=Parametres!$G$2,$Q478=Parametres!$G$3),K478,E478)</f>
        <v>42179.28</v>
      </c>
      <c r="Q478" s="146" t="str">
        <f t="shared" ref="Q478:S478" si="480">+F478</f>
        <v>6-Coût des ventes</v>
      </c>
      <c r="R478" s="145" t="str">
        <f t="shared" si="480"/>
        <v>489A</v>
      </c>
      <c r="S478" s="146">
        <f t="shared" si="480"/>
        <v>0</v>
      </c>
      <c r="T478" s="150" t="str">
        <f>+VLOOKUP($L478,Data_Validation!$A:$D,1,0)</f>
        <v>689B</v>
      </c>
      <c r="U478" s="150" t="str">
        <f>+VLOOKUP($L478,Data_Validation!$A:$D,3,0)</f>
        <v>pièces</v>
      </c>
      <c r="V478" s="150" t="str">
        <f>+VLOOKUP($L478,Data_Validation!$A:$D,4,0)</f>
        <v>Huiles et Graisse</v>
      </c>
      <c r="W478" s="150" t="str">
        <f>+VLOOKUP($L478,Data_Validation!$A:$E,5,0)</f>
        <v>$</v>
      </c>
      <c r="X478" s="150">
        <f>+VLOOKUP($L478,Data_Validation!$A:$F,6,0)</f>
        <v>0</v>
      </c>
    </row>
    <row r="479" spans="1:24" ht="15" customHeight="1">
      <c r="A479" s="141" t="s">
        <v>1827</v>
      </c>
      <c r="B479" s="141" t="s">
        <v>1826</v>
      </c>
      <c r="C479" s="143">
        <v>28850.28</v>
      </c>
      <c r="D479" s="143">
        <v>813.88</v>
      </c>
      <c r="E479" s="143">
        <v>29664.16</v>
      </c>
      <c r="F479" s="141" t="s">
        <v>1417</v>
      </c>
      <c r="G479" s="141" t="s">
        <v>1583</v>
      </c>
      <c r="H479" s="143"/>
      <c r="I479" s="142"/>
      <c r="J479" s="142"/>
      <c r="K479" s="142"/>
      <c r="L479" s="145" t="str">
        <f t="shared" si="257"/>
        <v>693</v>
      </c>
      <c r="M479" s="146" t="str">
        <f t="shared" si="258"/>
        <v>C/V - M/O CARROSSERIE BMW</v>
      </c>
      <c r="N479" s="147">
        <f>+IF(OR($Q479=Parametres!$G$2,$Q479=Parametres!$G$3),I479,C479)</f>
        <v>28850.28</v>
      </c>
      <c r="O479" s="147">
        <f>+IF(OR($Q479=Parametres!$G$2,$Q479=Parametres!$G$3),J479,D479)</f>
        <v>813.88</v>
      </c>
      <c r="P479" s="147">
        <f>+IF(OR($Q479=Parametres!$G$2,$Q479=Parametres!$G$3),K479,E479)</f>
        <v>29664.16</v>
      </c>
      <c r="Q479" s="146" t="str">
        <f t="shared" ref="Q479:S479" si="481">+F479</f>
        <v>6-Coût des ventes</v>
      </c>
      <c r="R479" s="145" t="str">
        <f t="shared" si="481"/>
        <v>493</v>
      </c>
      <c r="S479" s="146">
        <f t="shared" si="481"/>
        <v>0</v>
      </c>
      <c r="T479" s="169" t="str">
        <f>+VLOOKUP($L479,Data_Validation!$A:$D,1,0)</f>
        <v>693</v>
      </c>
      <c r="U479" s="150" t="str">
        <f>+VLOOKUP($L479,Data_Validation!$A:$D,3,0)</f>
        <v>carrosserie</v>
      </c>
      <c r="V479" s="150" t="str">
        <f>+VLOOKUP($L479,Data_Validation!$A:$D,4,0)</f>
        <v>M/O Sous-traitement</v>
      </c>
      <c r="W479" s="150" t="str">
        <f>+VLOOKUP($L479,Data_Validation!$A:$E,5,0)</f>
        <v>$</v>
      </c>
      <c r="X479" s="150">
        <f>+VLOOKUP($L479,Data_Validation!$A:$F,6,0)</f>
        <v>0</v>
      </c>
    </row>
    <row r="480" spans="1:24" ht="15" customHeight="1">
      <c r="A480" s="141" t="s">
        <v>1846</v>
      </c>
      <c r="B480" s="141" t="s">
        <v>1845</v>
      </c>
      <c r="C480" s="142">
        <v>307649.21000000002</v>
      </c>
      <c r="D480" s="142">
        <v>22301.23</v>
      </c>
      <c r="E480" s="142">
        <v>329950.44</v>
      </c>
      <c r="F480" s="141" t="s">
        <v>1875</v>
      </c>
      <c r="G480" s="141" t="s">
        <v>1876</v>
      </c>
      <c r="H480" s="143"/>
      <c r="I480" s="143"/>
      <c r="J480" s="143"/>
      <c r="K480" s="143"/>
      <c r="L480" s="145" t="str">
        <f t="shared" si="257"/>
        <v>11A</v>
      </c>
      <c r="M480" s="146" t="str">
        <f t="shared" si="258"/>
        <v>COMM. VENDEURS - NEUF BMW</v>
      </c>
      <c r="N480" s="147">
        <f>+IF(OR($Q480=Parametres!$G$2,$Q480=Parametres!$G$3),I480,C480)</f>
        <v>307649.21000000002</v>
      </c>
      <c r="O480" s="147">
        <f>+IF(OR($Q480=Parametres!$G$2,$Q480=Parametres!$G$3),J480,D480)</f>
        <v>22301.23</v>
      </c>
      <c r="P480" s="147">
        <f>+IF(OR($Q480=Parametres!$G$2,$Q480=Parametres!$G$3),K480,E480)</f>
        <v>329950.44</v>
      </c>
      <c r="Q480" s="146" t="str">
        <f t="shared" ref="Q480:S480" si="482">+F480</f>
        <v>7-Dépenses</v>
      </c>
      <c r="R480" s="145" t="str">
        <f t="shared" si="482"/>
        <v>11</v>
      </c>
      <c r="S480" s="146">
        <f t="shared" si="482"/>
        <v>0</v>
      </c>
      <c r="T480" s="150" t="str">
        <f>+VLOOKUP($L480,Data_Validation!$A:$D,1,0)</f>
        <v>11A</v>
      </c>
      <c r="U480" s="150" t="str">
        <f>+VLOOKUP($L480,Data_Validation!$A:$D,3,0)</f>
        <v>Véhicules neufs</v>
      </c>
      <c r="V480" s="150" t="str">
        <f>+VLOOKUP($L480,Data_Validation!$A:$D,4,0)</f>
        <v>Comm. vendeurs</v>
      </c>
      <c r="W480" s="150" t="str">
        <f>+VLOOKUP($L480,Data_Validation!$A:$E,5,0)</f>
        <v>$</v>
      </c>
      <c r="X480" s="150">
        <f>+VLOOKUP($L480,Data_Validation!$A:$F,6,0)</f>
        <v>0</v>
      </c>
    </row>
    <row r="481" spans="1:24" ht="15" customHeight="1">
      <c r="A481" s="141" t="s">
        <v>1850</v>
      </c>
      <c r="B481" s="141" t="s">
        <v>1849</v>
      </c>
      <c r="C481" s="142">
        <v>138844.69</v>
      </c>
      <c r="D481" s="142">
        <v>5458.24</v>
      </c>
      <c r="E481" s="142">
        <v>144302.93</v>
      </c>
      <c r="F481" s="141" t="s">
        <v>1875</v>
      </c>
      <c r="G481" s="141" t="s">
        <v>1876</v>
      </c>
      <c r="H481" s="143"/>
      <c r="I481" s="151"/>
      <c r="J481" s="151"/>
      <c r="K481" s="151"/>
      <c r="L481" s="145" t="str">
        <f t="shared" si="257"/>
        <v>11C</v>
      </c>
      <c r="M481" s="146" t="str">
        <f t="shared" si="258"/>
        <v>COMM. VENDEURS - USAGE BMW</v>
      </c>
      <c r="N481" s="147">
        <f>+IF(OR($Q481=Parametres!$G$2,$Q481=Parametres!$G$3),I481,C481)</f>
        <v>138844.69</v>
      </c>
      <c r="O481" s="147">
        <f>+IF(OR($Q481=Parametres!$G$2,$Q481=Parametres!$G$3),J481,D481)</f>
        <v>5458.24</v>
      </c>
      <c r="P481" s="147">
        <f>+IF(OR($Q481=Parametres!$G$2,$Q481=Parametres!$G$3),K481,E481)</f>
        <v>144302.93</v>
      </c>
      <c r="Q481" s="146" t="str">
        <f t="shared" ref="Q481:S481" si="483">+F481</f>
        <v>7-Dépenses</v>
      </c>
      <c r="R481" s="145" t="str">
        <f t="shared" si="483"/>
        <v>11</v>
      </c>
      <c r="S481" s="146">
        <f t="shared" si="483"/>
        <v>0</v>
      </c>
      <c r="T481" s="150" t="str">
        <f>+VLOOKUP($L481,Data_Validation!$A:$D,1,0)</f>
        <v>11C</v>
      </c>
      <c r="U481" s="150" t="str">
        <f>+VLOOKUP($L481,Data_Validation!$A:$D,3,0)</f>
        <v>Véhicules usagés</v>
      </c>
      <c r="V481" s="150" t="str">
        <f>+VLOOKUP($L481,Data_Validation!$A:$D,4,0)</f>
        <v>Comm. vendeurs</v>
      </c>
      <c r="W481" s="150" t="str">
        <f>+VLOOKUP($L481,Data_Validation!$A:$E,5,0)</f>
        <v>$</v>
      </c>
      <c r="X481" s="150">
        <f>+VLOOKUP($L481,Data_Validation!$A:$F,6,0)</f>
        <v>0</v>
      </c>
    </row>
    <row r="482" spans="1:24" ht="15.75" customHeight="1">
      <c r="A482" s="141" t="s">
        <v>1877</v>
      </c>
      <c r="B482" s="141" t="s">
        <v>1878</v>
      </c>
      <c r="C482" s="142">
        <v>63120.39</v>
      </c>
      <c r="D482" s="142">
        <v>4903.07</v>
      </c>
      <c r="E482" s="142">
        <v>68023.460000000006</v>
      </c>
      <c r="F482" s="141" t="s">
        <v>1875</v>
      </c>
      <c r="G482" s="141" t="s">
        <v>1879</v>
      </c>
      <c r="H482" s="143"/>
      <c r="I482" s="143"/>
      <c r="J482" s="143"/>
      <c r="K482" s="143"/>
      <c r="L482" s="145" t="str">
        <f t="shared" si="257"/>
        <v>12A</v>
      </c>
      <c r="M482" s="146" t="str">
        <f t="shared" si="258"/>
        <v>COMM. F&amp;I - NEUF BMW</v>
      </c>
      <c r="N482" s="147">
        <f>+IF(OR($Q482=Parametres!$G$2,$Q482=Parametres!$G$3),I482,C482)</f>
        <v>63120.39</v>
      </c>
      <c r="O482" s="147">
        <f>+IF(OR($Q482=Parametres!$G$2,$Q482=Parametres!$G$3),J482,D482)</f>
        <v>4903.07</v>
      </c>
      <c r="P482" s="147">
        <f>+IF(OR($Q482=Parametres!$G$2,$Q482=Parametres!$G$3),K482,E482)</f>
        <v>68023.460000000006</v>
      </c>
      <c r="Q482" s="146" t="str">
        <f t="shared" ref="Q482:S482" si="484">+F482</f>
        <v>7-Dépenses</v>
      </c>
      <c r="R482" s="145" t="str">
        <f t="shared" si="484"/>
        <v>12</v>
      </c>
      <c r="S482" s="146">
        <f t="shared" si="484"/>
        <v>0</v>
      </c>
      <c r="T482" s="150" t="str">
        <f>+VLOOKUP($L482,Data_Validation!$A:$D,1,0)</f>
        <v>12A</v>
      </c>
      <c r="U482" s="150" t="str">
        <f>+VLOOKUP($L482,Data_Validation!$A:$D,3,0)</f>
        <v>Véhicules neufs</v>
      </c>
      <c r="V482" s="150" t="str">
        <f>+VLOOKUP($L482,Data_Validation!$A:$D,4,0)</f>
        <v>Comm. F&amp;I</v>
      </c>
      <c r="W482" s="150" t="str">
        <f>+VLOOKUP($L482,Data_Validation!$A:$E,5,0)</f>
        <v>$</v>
      </c>
      <c r="X482" s="150">
        <f>+VLOOKUP($L482,Data_Validation!$A:$F,6,0)</f>
        <v>0</v>
      </c>
    </row>
    <row r="483" spans="1:24" ht="15" customHeight="1">
      <c r="A483" s="141" t="s">
        <v>1880</v>
      </c>
      <c r="B483" s="141" t="s">
        <v>1881</v>
      </c>
      <c r="C483" s="143">
        <v>84152.24</v>
      </c>
      <c r="D483" s="143">
        <v>3749.66</v>
      </c>
      <c r="E483" s="143">
        <v>87901.9</v>
      </c>
      <c r="F483" s="141" t="s">
        <v>1875</v>
      </c>
      <c r="G483" s="141" t="s">
        <v>1879</v>
      </c>
      <c r="H483" s="143"/>
      <c r="I483" s="142"/>
      <c r="J483" s="142"/>
      <c r="K483" s="142"/>
      <c r="L483" s="145" t="str">
        <f t="shared" si="257"/>
        <v>12C</v>
      </c>
      <c r="M483" s="146" t="str">
        <f t="shared" si="258"/>
        <v>COMM. F&amp;I - USAGE BMW</v>
      </c>
      <c r="N483" s="147">
        <f>+IF(OR($Q483=Parametres!$G$2,$Q483=Parametres!$G$3),I483,C483)</f>
        <v>84152.24</v>
      </c>
      <c r="O483" s="147">
        <f>+IF(OR($Q483=Parametres!$G$2,$Q483=Parametres!$G$3),J483,D483)</f>
        <v>3749.66</v>
      </c>
      <c r="P483" s="147">
        <f>+IF(OR($Q483=Parametres!$G$2,$Q483=Parametres!$G$3),K483,E483)</f>
        <v>87901.9</v>
      </c>
      <c r="Q483" s="146" t="str">
        <f t="shared" ref="Q483:S483" si="485">+F483</f>
        <v>7-Dépenses</v>
      </c>
      <c r="R483" s="145" t="str">
        <f t="shared" si="485"/>
        <v>12</v>
      </c>
      <c r="S483" s="146">
        <f t="shared" si="485"/>
        <v>0</v>
      </c>
      <c r="T483" s="150" t="str">
        <f>+VLOOKUP($L483,Data_Validation!$A:$D,1,0)</f>
        <v>12C</v>
      </c>
      <c r="U483" s="150" t="str">
        <f>+VLOOKUP($L483,Data_Validation!$A:$D,3,0)</f>
        <v>Véhicules usagés</v>
      </c>
      <c r="V483" s="150" t="str">
        <f>+VLOOKUP($L483,Data_Validation!$A:$D,4,0)</f>
        <v>Comm. F&amp;I</v>
      </c>
      <c r="W483" s="150" t="str">
        <f>+VLOOKUP($L483,Data_Validation!$A:$E,5,0)</f>
        <v>$</v>
      </c>
      <c r="X483" s="150">
        <f>+VLOOKUP($L483,Data_Validation!$A:$F,6,0)</f>
        <v>0</v>
      </c>
    </row>
    <row r="484" spans="1:24" ht="15" customHeight="1">
      <c r="A484" s="141" t="s">
        <v>1882</v>
      </c>
      <c r="B484" s="141" t="s">
        <v>1883</v>
      </c>
      <c r="C484" s="142">
        <v>24476.93</v>
      </c>
      <c r="D484" s="142">
        <v>224.64</v>
      </c>
      <c r="E484" s="142">
        <v>24701.57</v>
      </c>
      <c r="F484" s="141" t="s">
        <v>1875</v>
      </c>
      <c r="G484" s="141" t="s">
        <v>1884</v>
      </c>
      <c r="H484" s="143"/>
      <c r="I484" s="143"/>
      <c r="J484" s="143"/>
      <c r="K484" s="143"/>
      <c r="L484" s="145" t="str">
        <f t="shared" si="257"/>
        <v>13A</v>
      </c>
      <c r="M484" s="146" t="str">
        <f t="shared" si="258"/>
        <v>FRAIS LIVRAISON - NEUF BMW</v>
      </c>
      <c r="N484" s="147">
        <f>+IF(OR($Q484=Parametres!$G$2,$Q484=Parametres!$G$3),I484,C484)</f>
        <v>24476.93</v>
      </c>
      <c r="O484" s="147">
        <f>+IF(OR($Q484=Parametres!$G$2,$Q484=Parametres!$G$3),J484,D484)</f>
        <v>224.64</v>
      </c>
      <c r="P484" s="147">
        <f>+IF(OR($Q484=Parametres!$G$2,$Q484=Parametres!$G$3),K484,E484)</f>
        <v>24701.57</v>
      </c>
      <c r="Q484" s="146" t="str">
        <f t="shared" ref="Q484:S484" si="486">+F484</f>
        <v>7-Dépenses</v>
      </c>
      <c r="R484" s="145" t="str">
        <f t="shared" si="486"/>
        <v>13</v>
      </c>
      <c r="S484" s="146">
        <f t="shared" si="486"/>
        <v>0</v>
      </c>
      <c r="T484" s="150" t="str">
        <f>+VLOOKUP($L484,Data_Validation!$A:$D,1,0)</f>
        <v>13A</v>
      </c>
      <c r="U484" s="150" t="str">
        <f>+VLOOKUP($L484,Data_Validation!$A:$D,3,0)</f>
        <v>Véhicules neufs</v>
      </c>
      <c r="V484" s="150" t="str">
        <f>+VLOOKUP($L484,Data_Validation!$A:$D,4,0)</f>
        <v>Frais de livraison</v>
      </c>
      <c r="W484" s="150" t="str">
        <f>+VLOOKUP($L484,Data_Validation!$A:$E,5,0)</f>
        <v>$</v>
      </c>
      <c r="X484" s="150">
        <f>+VLOOKUP($L484,Data_Validation!$A:$F,6,0)</f>
        <v>0</v>
      </c>
    </row>
    <row r="485" spans="1:24" ht="15" customHeight="1">
      <c r="A485" s="141" t="s">
        <v>1885</v>
      </c>
      <c r="B485" s="141" t="s">
        <v>1886</v>
      </c>
      <c r="C485" s="142">
        <v>21048.82</v>
      </c>
      <c r="D485" s="142">
        <v>1952.84</v>
      </c>
      <c r="E485" s="142">
        <v>23001.66</v>
      </c>
      <c r="F485" s="141" t="s">
        <v>1875</v>
      </c>
      <c r="G485" s="141" t="s">
        <v>1884</v>
      </c>
      <c r="H485" s="143"/>
      <c r="I485" s="151"/>
      <c r="J485" s="151"/>
      <c r="K485" s="151"/>
      <c r="L485" s="145" t="str">
        <f t="shared" si="257"/>
        <v>13C</v>
      </c>
      <c r="M485" s="146" t="str">
        <f t="shared" si="258"/>
        <v>FRAIS LIVRAISON - USAGE BMW</v>
      </c>
      <c r="N485" s="147">
        <f>+IF(OR($Q485=Parametres!$G$2,$Q485=Parametres!$G$3),I485,C485)</f>
        <v>21048.82</v>
      </c>
      <c r="O485" s="147">
        <f>+IF(OR($Q485=Parametres!$G$2,$Q485=Parametres!$G$3),J485,D485)</f>
        <v>1952.84</v>
      </c>
      <c r="P485" s="147">
        <f>+IF(OR($Q485=Parametres!$G$2,$Q485=Parametres!$G$3),K485,E485)</f>
        <v>23001.66</v>
      </c>
      <c r="Q485" s="146" t="str">
        <f t="shared" ref="Q485:S485" si="487">+F485</f>
        <v>7-Dépenses</v>
      </c>
      <c r="R485" s="145" t="str">
        <f t="shared" si="487"/>
        <v>13</v>
      </c>
      <c r="S485" s="146">
        <f t="shared" si="487"/>
        <v>0</v>
      </c>
      <c r="T485" s="150" t="str">
        <f>+VLOOKUP($L485,Data_Validation!$A:$D,1,0)</f>
        <v>13C</v>
      </c>
      <c r="U485" s="150" t="str">
        <f>+VLOOKUP($L485,Data_Validation!$A:$D,3,0)</f>
        <v>Véhicules usagés</v>
      </c>
      <c r="V485" s="150" t="str">
        <f>+VLOOKUP($L485,Data_Validation!$A:$D,4,0)</f>
        <v>Frais de livraison</v>
      </c>
      <c r="W485" s="150" t="str">
        <f>+VLOOKUP($L485,Data_Validation!$A:$E,5,0)</f>
        <v>$</v>
      </c>
      <c r="X485" s="150">
        <f>+VLOOKUP($L485,Data_Validation!$A:$F,6,0)</f>
        <v>0</v>
      </c>
    </row>
    <row r="486" spans="1:24" ht="15.75" customHeight="1">
      <c r="A486" s="141" t="s">
        <v>1887</v>
      </c>
      <c r="B486" s="141" t="s">
        <v>1888</v>
      </c>
      <c r="C486" s="143">
        <v>12966.75</v>
      </c>
      <c r="D486" s="143">
        <v>369.95</v>
      </c>
      <c r="E486" s="143">
        <v>13336.7</v>
      </c>
      <c r="F486" s="141" t="s">
        <v>1875</v>
      </c>
      <c r="G486" s="141" t="s">
        <v>1889</v>
      </c>
      <c r="H486" s="143"/>
      <c r="I486" s="142"/>
      <c r="J486" s="142"/>
      <c r="K486" s="142"/>
      <c r="L486" s="145" t="str">
        <f t="shared" si="257"/>
        <v>14A</v>
      </c>
      <c r="M486" s="146" t="str">
        <f t="shared" si="258"/>
        <v>ENTRETIEN INVENTAIRE NEUF</v>
      </c>
      <c r="N486" s="147">
        <f>+IF(OR($Q486=Parametres!$G$2,$Q486=Parametres!$G$3),I486,C486)</f>
        <v>12966.75</v>
      </c>
      <c r="O486" s="147">
        <f>+IF(OR($Q486=Parametres!$G$2,$Q486=Parametres!$G$3),J486,D486)</f>
        <v>369.95</v>
      </c>
      <c r="P486" s="147">
        <f>+IF(OR($Q486=Parametres!$G$2,$Q486=Parametres!$G$3),K486,E486)</f>
        <v>13336.7</v>
      </c>
      <c r="Q486" s="146" t="str">
        <f t="shared" ref="Q486:S486" si="488">+F486</f>
        <v>7-Dépenses</v>
      </c>
      <c r="R486" s="145" t="str">
        <f t="shared" si="488"/>
        <v>14</v>
      </c>
      <c r="S486" s="146">
        <f t="shared" si="488"/>
        <v>0</v>
      </c>
      <c r="T486" s="149" t="str">
        <f>+VLOOKUP($L486,Data_Validation!$A:$D,1,0)</f>
        <v>14A</v>
      </c>
      <c r="U486" s="150" t="str">
        <f>+VLOOKUP($L486,Data_Validation!$A:$D,3,0)</f>
        <v>Véhicules neufs</v>
      </c>
      <c r="V486" s="150" t="str">
        <f>+VLOOKUP($L486,Data_Validation!$A:$D,4,0)</f>
        <v>Entretien stock</v>
      </c>
      <c r="W486" s="150" t="str">
        <f>+VLOOKUP($L486,Data_Validation!$A:$E,5,0)</f>
        <v>$</v>
      </c>
      <c r="X486" s="150">
        <f>+VLOOKUP($L486,Data_Validation!$A:$F,6,0)</f>
        <v>0</v>
      </c>
    </row>
    <row r="487" spans="1:24" ht="15" customHeight="1">
      <c r="A487" s="141" t="s">
        <v>1890</v>
      </c>
      <c r="B487" s="141" t="s">
        <v>1891</v>
      </c>
      <c r="C487" s="142">
        <v>23299.09</v>
      </c>
      <c r="D487" s="142">
        <v>1381.07</v>
      </c>
      <c r="E487" s="142">
        <v>24680.16</v>
      </c>
      <c r="F487" s="141" t="s">
        <v>1875</v>
      </c>
      <c r="G487" s="141" t="s">
        <v>1889</v>
      </c>
      <c r="H487" s="143"/>
      <c r="I487" s="151"/>
      <c r="J487" s="151"/>
      <c r="K487" s="151"/>
      <c r="L487" s="145" t="str">
        <f t="shared" si="257"/>
        <v>14C</v>
      </c>
      <c r="M487" s="146" t="str">
        <f t="shared" si="258"/>
        <v>ENTRETIEN INVENTAIRE USAGE</v>
      </c>
      <c r="N487" s="147">
        <f>+IF(OR($Q487=Parametres!$G$2,$Q487=Parametres!$G$3),I487,C487)</f>
        <v>23299.09</v>
      </c>
      <c r="O487" s="147">
        <f>+IF(OR($Q487=Parametres!$G$2,$Q487=Parametres!$G$3),J487,D487)</f>
        <v>1381.07</v>
      </c>
      <c r="P487" s="147">
        <f>+IF(OR($Q487=Parametres!$G$2,$Q487=Parametres!$G$3),K487,E487)</f>
        <v>24680.16</v>
      </c>
      <c r="Q487" s="146" t="str">
        <f t="shared" ref="Q487:S487" si="489">+F487</f>
        <v>7-Dépenses</v>
      </c>
      <c r="R487" s="145" t="str">
        <f t="shared" si="489"/>
        <v>14</v>
      </c>
      <c r="S487" s="146">
        <f t="shared" si="489"/>
        <v>0</v>
      </c>
      <c r="T487" s="165" t="str">
        <f>+VLOOKUP($L487,Data_Validation!$A:$D,1,0)</f>
        <v>14C</v>
      </c>
      <c r="U487" s="150" t="str">
        <f>+VLOOKUP($L487,Data_Validation!$A:$D,3,0)</f>
        <v>Véhicules usagés</v>
      </c>
      <c r="V487" s="150" t="str">
        <f>+VLOOKUP($L487,Data_Validation!$A:$D,4,0)</f>
        <v>Entretien stock</v>
      </c>
      <c r="W487" s="150" t="str">
        <f>+VLOOKUP($L487,Data_Validation!$A:$E,5,0)</f>
        <v>$</v>
      </c>
      <c r="X487" s="150">
        <f>+VLOOKUP($L487,Data_Validation!$A:$F,6,0)</f>
        <v>0</v>
      </c>
    </row>
    <row r="488" spans="1:24" ht="15" customHeight="1">
      <c r="A488" s="141" t="s">
        <v>1892</v>
      </c>
      <c r="B488" s="141" t="s">
        <v>1893</v>
      </c>
      <c r="C488" s="142">
        <v>139942.07</v>
      </c>
      <c r="D488" s="142">
        <v>13292.98</v>
      </c>
      <c r="E488" s="142">
        <v>153235.04999999999</v>
      </c>
      <c r="F488" s="141" t="s">
        <v>1875</v>
      </c>
      <c r="G488" s="141" t="s">
        <v>1894</v>
      </c>
      <c r="H488" s="143"/>
      <c r="I488" s="151"/>
      <c r="J488" s="151"/>
      <c r="K488" s="151"/>
      <c r="L488" s="145" t="str">
        <f t="shared" si="257"/>
        <v>16A</v>
      </c>
      <c r="M488" s="146" t="str">
        <f t="shared" si="258"/>
        <v>PUBLICITE - NEUF BMW</v>
      </c>
      <c r="N488" s="147">
        <f>+IF(OR($Q488=Parametres!$G$2,$Q488=Parametres!$G$3),I488,C488)</f>
        <v>139942.07</v>
      </c>
      <c r="O488" s="147">
        <f>+IF(OR($Q488=Parametres!$G$2,$Q488=Parametres!$G$3),J488,D488)</f>
        <v>13292.98</v>
      </c>
      <c r="P488" s="147">
        <f>+IF(OR($Q488=Parametres!$G$2,$Q488=Parametres!$G$3),K488,E488)</f>
        <v>153235.04999999999</v>
      </c>
      <c r="Q488" s="146" t="str">
        <f t="shared" ref="Q488:S488" si="490">+F488</f>
        <v>7-Dépenses</v>
      </c>
      <c r="R488" s="145" t="str">
        <f t="shared" si="490"/>
        <v>16</v>
      </c>
      <c r="S488" s="146">
        <f t="shared" si="490"/>
        <v>0</v>
      </c>
      <c r="T488" s="150" t="str">
        <f>+VLOOKUP($L488,Data_Validation!$A:$D,1,0)</f>
        <v>16A</v>
      </c>
      <c r="U488" s="150" t="str">
        <f>+VLOOKUP($L488,Data_Validation!$A:$D,3,0)</f>
        <v>Véhicules neufs</v>
      </c>
      <c r="V488" s="150" t="str">
        <f>+VLOOKUP($L488,Data_Validation!$A:$D,4,0)</f>
        <v>Publicité 1</v>
      </c>
      <c r="W488" s="150" t="str">
        <f>+VLOOKUP($L488,Data_Validation!$A:$E,5,0)</f>
        <v>$</v>
      </c>
      <c r="X488" s="150">
        <f>+VLOOKUP($L488,Data_Validation!$A:$F,6,0)</f>
        <v>0</v>
      </c>
    </row>
    <row r="489" spans="1:24" ht="15" customHeight="1">
      <c r="A489" s="141" t="s">
        <v>1895</v>
      </c>
      <c r="B489" s="141" t="s">
        <v>1896</v>
      </c>
      <c r="C489" s="142">
        <v>69274.23</v>
      </c>
      <c r="D489" s="142">
        <v>14958.6</v>
      </c>
      <c r="E489" s="142">
        <v>84232.83</v>
      </c>
      <c r="F489" s="141" t="s">
        <v>1875</v>
      </c>
      <c r="G489" s="141" t="s">
        <v>1894</v>
      </c>
      <c r="H489" s="143"/>
      <c r="I489" s="151"/>
      <c r="J489" s="151"/>
      <c r="K489" s="151"/>
      <c r="L489" s="145" t="str">
        <f t="shared" si="257"/>
        <v>16C</v>
      </c>
      <c r="M489" s="146" t="str">
        <f t="shared" si="258"/>
        <v>PUBLICITE - USAGE BMW</v>
      </c>
      <c r="N489" s="147">
        <f>+IF(OR($Q489=Parametres!$G$2,$Q489=Parametres!$G$3),I489,C489)</f>
        <v>69274.23</v>
      </c>
      <c r="O489" s="147">
        <f>+IF(OR($Q489=Parametres!$G$2,$Q489=Parametres!$G$3),J489,D489)</f>
        <v>14958.6</v>
      </c>
      <c r="P489" s="147">
        <f>+IF(OR($Q489=Parametres!$G$2,$Q489=Parametres!$G$3),K489,E489)</f>
        <v>84232.83</v>
      </c>
      <c r="Q489" s="146" t="str">
        <f t="shared" ref="Q489:S489" si="491">+F489</f>
        <v>7-Dépenses</v>
      </c>
      <c r="R489" s="145" t="str">
        <f t="shared" si="491"/>
        <v>16</v>
      </c>
      <c r="S489" s="146">
        <f t="shared" si="491"/>
        <v>0</v>
      </c>
      <c r="T489" s="150" t="str">
        <f>+VLOOKUP($L489,Data_Validation!$A:$D,1,0)</f>
        <v>16C</v>
      </c>
      <c r="U489" s="150" t="str">
        <f>+VLOOKUP($L489,Data_Validation!$A:$D,3,0)</f>
        <v>Véhicules usagés</v>
      </c>
      <c r="V489" s="150" t="str">
        <f>+VLOOKUP($L489,Data_Validation!$A:$D,4,0)</f>
        <v>Publicité 1</v>
      </c>
      <c r="W489" s="150" t="str">
        <f>+VLOOKUP($L489,Data_Validation!$A:$E,5,0)</f>
        <v>$</v>
      </c>
      <c r="X489" s="150">
        <f>+VLOOKUP($L489,Data_Validation!$A:$F,6,0)</f>
        <v>0</v>
      </c>
    </row>
    <row r="490" spans="1:24" ht="15" customHeight="1">
      <c r="A490" s="141" t="s">
        <v>1897</v>
      </c>
      <c r="B490" s="141" t="s">
        <v>1898</v>
      </c>
      <c r="C490" s="142">
        <v>54965.65</v>
      </c>
      <c r="D490" s="142">
        <v>4525.66</v>
      </c>
      <c r="E490" s="142">
        <v>59491.31</v>
      </c>
      <c r="F490" s="141" t="s">
        <v>1875</v>
      </c>
      <c r="G490" s="141" t="s">
        <v>1894</v>
      </c>
      <c r="H490" s="143"/>
      <c r="I490" s="151"/>
      <c r="J490" s="151"/>
      <c r="K490" s="151"/>
      <c r="L490" s="145" t="str">
        <f t="shared" si="257"/>
        <v>16E</v>
      </c>
      <c r="M490" s="146" t="str">
        <f t="shared" si="258"/>
        <v>PUBLICITE - SERV. BMW</v>
      </c>
      <c r="N490" s="147">
        <f>+IF(OR($Q490=Parametres!$G$2,$Q490=Parametres!$G$3),I490,C490)</f>
        <v>54965.65</v>
      </c>
      <c r="O490" s="147">
        <f>+IF(OR($Q490=Parametres!$G$2,$Q490=Parametres!$G$3),J490,D490)</f>
        <v>4525.66</v>
      </c>
      <c r="P490" s="147">
        <f>+IF(OR($Q490=Parametres!$G$2,$Q490=Parametres!$G$3),K490,E490)</f>
        <v>59491.31</v>
      </c>
      <c r="Q490" s="146" t="str">
        <f t="shared" ref="Q490:S490" si="492">+F490</f>
        <v>7-Dépenses</v>
      </c>
      <c r="R490" s="145" t="str">
        <f t="shared" si="492"/>
        <v>16</v>
      </c>
      <c r="S490" s="146">
        <f t="shared" si="492"/>
        <v>0</v>
      </c>
      <c r="T490" s="150" t="str">
        <f>+VLOOKUP($L490,Data_Validation!$A:$D,1,0)</f>
        <v>16E</v>
      </c>
      <c r="U490" s="150" t="str">
        <f>+VLOOKUP($L490,Data_Validation!$A:$D,3,0)</f>
        <v>Service</v>
      </c>
      <c r="V490" s="150" t="str">
        <f>+VLOOKUP($L490,Data_Validation!$A:$D,4,0)</f>
        <v>Publicité 2</v>
      </c>
      <c r="W490" s="150" t="str">
        <f>+VLOOKUP($L490,Data_Validation!$A:$E,5,0)</f>
        <v>$</v>
      </c>
      <c r="X490" s="150">
        <f>+VLOOKUP($L490,Data_Validation!$A:$F,6,0)</f>
        <v>0</v>
      </c>
    </row>
    <row r="491" spans="1:24" ht="15.75" customHeight="1">
      <c r="A491" s="141" t="s">
        <v>1899</v>
      </c>
      <c r="B491" s="141" t="s">
        <v>1900</v>
      </c>
      <c r="C491" s="142">
        <v>27579.37</v>
      </c>
      <c r="D491" s="142">
        <v>2346.69</v>
      </c>
      <c r="E491" s="142">
        <v>29926.06</v>
      </c>
      <c r="F491" s="141" t="s">
        <v>1875</v>
      </c>
      <c r="G491" s="141" t="s">
        <v>1894</v>
      </c>
      <c r="H491" s="143"/>
      <c r="I491" s="151"/>
      <c r="J491" s="151"/>
      <c r="K491" s="151"/>
      <c r="L491" s="145" t="str">
        <f t="shared" si="257"/>
        <v>16G</v>
      </c>
      <c r="M491" s="146" t="str">
        <f t="shared" si="258"/>
        <v>PUBLICITE - PIECE BMW</v>
      </c>
      <c r="N491" s="147">
        <f>+IF(OR($Q491=Parametres!$G$2,$Q491=Parametres!$G$3),I491,C491)</f>
        <v>27579.37</v>
      </c>
      <c r="O491" s="147">
        <f>+IF(OR($Q491=Parametres!$G$2,$Q491=Parametres!$G$3),J491,D491)</f>
        <v>2346.69</v>
      </c>
      <c r="P491" s="147">
        <f>+IF(OR($Q491=Parametres!$G$2,$Q491=Parametres!$G$3),K491,E491)</f>
        <v>29926.06</v>
      </c>
      <c r="Q491" s="146" t="str">
        <f t="shared" ref="Q491:S491" si="493">+F491</f>
        <v>7-Dépenses</v>
      </c>
      <c r="R491" s="145" t="str">
        <f t="shared" si="493"/>
        <v>16</v>
      </c>
      <c r="S491" s="146">
        <f t="shared" si="493"/>
        <v>0</v>
      </c>
      <c r="T491" s="150" t="str">
        <f>+VLOOKUP($L491,Data_Validation!$A:$D,1,0)</f>
        <v>16G</v>
      </c>
      <c r="U491" s="150" t="str">
        <f>+VLOOKUP($L491,Data_Validation!$A:$D,3,0)</f>
        <v>Pièces</v>
      </c>
      <c r="V491" s="150" t="str">
        <f>+VLOOKUP($L491,Data_Validation!$A:$D,4,0)</f>
        <v>Publicité 2</v>
      </c>
      <c r="W491" s="150" t="str">
        <f>+VLOOKUP($L491,Data_Validation!$A:$E,5,0)</f>
        <v>$</v>
      </c>
      <c r="X491" s="150">
        <f>+VLOOKUP($L491,Data_Validation!$A:$F,6,0)</f>
        <v>0</v>
      </c>
    </row>
    <row r="492" spans="1:24" ht="15" customHeight="1">
      <c r="A492" s="141" t="s">
        <v>1947</v>
      </c>
      <c r="B492" s="141" t="s">
        <v>1946</v>
      </c>
      <c r="C492" s="143">
        <v>39.520000000000003</v>
      </c>
      <c r="D492" s="143">
        <v>23.75</v>
      </c>
      <c r="E492" s="143">
        <v>63.27</v>
      </c>
      <c r="F492" s="141" t="s">
        <v>1875</v>
      </c>
      <c r="G492" s="141" t="s">
        <v>1894</v>
      </c>
      <c r="H492" s="143"/>
      <c r="I492" s="142"/>
      <c r="J492" s="142"/>
      <c r="K492" s="142"/>
      <c r="L492" s="145" t="str">
        <f t="shared" si="257"/>
        <v>16I</v>
      </c>
      <c r="M492" s="146" t="str">
        <f t="shared" si="258"/>
        <v>PUBLICITE - CARROSSERIE BMW</v>
      </c>
      <c r="N492" s="147">
        <f>+IF(OR($Q492=Parametres!$G$2,$Q492=Parametres!$G$3),I492,C492)</f>
        <v>39.520000000000003</v>
      </c>
      <c r="O492" s="147">
        <f>+IF(OR($Q492=Parametres!$G$2,$Q492=Parametres!$G$3),J492,D492)</f>
        <v>23.75</v>
      </c>
      <c r="P492" s="147">
        <f>+IF(OR($Q492=Parametres!$G$2,$Q492=Parametres!$G$3),K492,E492)</f>
        <v>63.27</v>
      </c>
      <c r="Q492" s="146" t="str">
        <f t="shared" ref="Q492:S492" si="494">+F492</f>
        <v>7-Dépenses</v>
      </c>
      <c r="R492" s="145" t="str">
        <f t="shared" si="494"/>
        <v>16</v>
      </c>
      <c r="S492" s="146">
        <f t="shared" si="494"/>
        <v>0</v>
      </c>
      <c r="T492" s="165" t="str">
        <f>+VLOOKUP($L492,Data_Validation!$A:$D,1,0)</f>
        <v>16I</v>
      </c>
      <c r="U492" s="150" t="str">
        <f>+VLOOKUP($L492,Data_Validation!$A:$D,3,0)</f>
        <v>Carrosserie</v>
      </c>
      <c r="V492" s="150" t="str">
        <f>+VLOOKUP($L492,Data_Validation!$A:$D,4,0)</f>
        <v>Publicité 2</v>
      </c>
      <c r="W492" s="150" t="str">
        <f>+VLOOKUP($L492,Data_Validation!$A:$E,5,0)</f>
        <v>$</v>
      </c>
      <c r="X492" s="150">
        <f>+VLOOKUP($L492,Data_Validation!$A:$F,6,0)</f>
        <v>0</v>
      </c>
    </row>
    <row r="493" spans="1:24" ht="15" customHeight="1">
      <c r="A493" s="141" t="s">
        <v>1904</v>
      </c>
      <c r="B493" s="141" t="s">
        <v>1905</v>
      </c>
      <c r="C493" s="142">
        <v>-2690</v>
      </c>
      <c r="D493" s="142">
        <v>0</v>
      </c>
      <c r="E493" s="142">
        <v>-2690</v>
      </c>
      <c r="F493" s="141" t="s">
        <v>1875</v>
      </c>
      <c r="G493" s="141" t="s">
        <v>1906</v>
      </c>
      <c r="H493" s="143"/>
      <c r="I493" s="151"/>
      <c r="J493" s="151"/>
      <c r="K493" s="151"/>
      <c r="L493" s="145" t="str">
        <f t="shared" si="257"/>
        <v>17A</v>
      </c>
      <c r="M493" s="146" t="str">
        <f t="shared" si="258"/>
        <v>PUBLICITE GROUPE - NEUF BMW</v>
      </c>
      <c r="N493" s="147">
        <f>+IF(OR($Q493=Parametres!$G$2,$Q493=Parametres!$G$3),I493,C493)</f>
        <v>-2690</v>
      </c>
      <c r="O493" s="147">
        <f>+IF(OR($Q493=Parametres!$G$2,$Q493=Parametres!$G$3),J493,D493)</f>
        <v>0</v>
      </c>
      <c r="P493" s="147">
        <f>+IF(OR($Q493=Parametres!$G$2,$Q493=Parametres!$G$3),K493,E493)</f>
        <v>-2690</v>
      </c>
      <c r="Q493" s="146" t="str">
        <f t="shared" ref="Q493:S493" si="495">+F493</f>
        <v>7-Dépenses</v>
      </c>
      <c r="R493" s="145" t="str">
        <f t="shared" si="495"/>
        <v>17</v>
      </c>
      <c r="S493" s="146">
        <f t="shared" si="495"/>
        <v>0</v>
      </c>
      <c r="T493" s="150" t="str">
        <f>+VLOOKUP($L493,Data_Validation!$A:$D,1,0)</f>
        <v>17A</v>
      </c>
      <c r="U493" s="150" t="str">
        <f>+VLOOKUP($L493,Data_Validation!$A:$D,3,0)</f>
        <v>Véhicules neufs</v>
      </c>
      <c r="V493" s="150" t="str">
        <f>+VLOOKUP($L493,Data_Validation!$A:$D,4,0)</f>
        <v>Publicité 1</v>
      </c>
      <c r="W493" s="150" t="str">
        <f>+VLOOKUP($L493,Data_Validation!$A:$E,5,0)</f>
        <v>$</v>
      </c>
      <c r="X493" s="150">
        <f>+VLOOKUP($L493,Data_Validation!$A:$F,6,0)</f>
        <v>0</v>
      </c>
    </row>
    <row r="494" spans="1:24" ht="15" customHeight="1">
      <c r="A494" s="141" t="s">
        <v>1907</v>
      </c>
      <c r="B494" s="141" t="s">
        <v>1908</v>
      </c>
      <c r="C494" s="142">
        <v>52392.71</v>
      </c>
      <c r="D494" s="142">
        <v>5070.17</v>
      </c>
      <c r="E494" s="142">
        <v>57462.879999999997</v>
      </c>
      <c r="F494" s="141" t="s">
        <v>1875</v>
      </c>
      <c r="G494" s="141" t="s">
        <v>1909</v>
      </c>
      <c r="H494" s="143"/>
      <c r="I494" s="151"/>
      <c r="J494" s="151"/>
      <c r="K494" s="151"/>
      <c r="L494" s="145" t="str">
        <f t="shared" si="257"/>
        <v>18A</v>
      </c>
      <c r="M494" s="146" t="str">
        <f t="shared" si="258"/>
        <v>INT. FLOOR PLAN - NEUF BMW</v>
      </c>
      <c r="N494" s="147">
        <f>+IF(OR($Q494=Parametres!$G$2,$Q494=Parametres!$G$3),I494,C494)</f>
        <v>52392.71</v>
      </c>
      <c r="O494" s="147">
        <f>+IF(OR($Q494=Parametres!$G$2,$Q494=Parametres!$G$3),J494,D494)</f>
        <v>5070.17</v>
      </c>
      <c r="P494" s="147">
        <f>+IF(OR($Q494=Parametres!$G$2,$Q494=Parametres!$G$3),K494,E494)</f>
        <v>57462.879999999997</v>
      </c>
      <c r="Q494" s="146" t="str">
        <f t="shared" ref="Q494:S494" si="496">+F494</f>
        <v>7-Dépenses</v>
      </c>
      <c r="R494" s="145" t="str">
        <f t="shared" si="496"/>
        <v>18</v>
      </c>
      <c r="S494" s="146">
        <f t="shared" si="496"/>
        <v>0</v>
      </c>
      <c r="T494" s="150" t="str">
        <f>+VLOOKUP($L494,Data_Validation!$A:$D,1,0)</f>
        <v>18A</v>
      </c>
      <c r="U494" s="150" t="str">
        <f>+VLOOKUP($L494,Data_Validation!$A:$D,3,0)</f>
        <v>Véhicules neufs</v>
      </c>
      <c r="V494" s="150" t="str">
        <f>+VLOOKUP($L494,Data_Validation!$A:$D,4,0)</f>
        <v>Intérêt de gros</v>
      </c>
      <c r="W494" s="150" t="str">
        <f>+VLOOKUP($L494,Data_Validation!$A:$E,5,0)</f>
        <v>$</v>
      </c>
      <c r="X494" s="150">
        <f>+VLOOKUP($L494,Data_Validation!$A:$F,6,0)</f>
        <v>0</v>
      </c>
    </row>
    <row r="495" spans="1:24" ht="15.75" customHeight="1">
      <c r="A495" s="141" t="s">
        <v>1910</v>
      </c>
      <c r="B495" s="141" t="s">
        <v>1911</v>
      </c>
      <c r="C495" s="142">
        <v>38009.99</v>
      </c>
      <c r="D495" s="142">
        <v>7837.49</v>
      </c>
      <c r="E495" s="142">
        <v>45847.48</v>
      </c>
      <c r="F495" s="141" t="s">
        <v>1875</v>
      </c>
      <c r="G495" s="141" t="s">
        <v>1909</v>
      </c>
      <c r="H495" s="143"/>
      <c r="I495" s="151"/>
      <c r="J495" s="151"/>
      <c r="K495" s="151"/>
      <c r="L495" s="145" t="str">
        <f t="shared" si="257"/>
        <v>18C</v>
      </c>
      <c r="M495" s="146" t="str">
        <f t="shared" si="258"/>
        <v>INT. FLOOR PLAN - USAGE BMW</v>
      </c>
      <c r="N495" s="147">
        <f>+IF(OR($Q495=Parametres!$G$2,$Q495=Parametres!$G$3),I495,C495)</f>
        <v>38009.99</v>
      </c>
      <c r="O495" s="147">
        <f>+IF(OR($Q495=Parametres!$G$2,$Q495=Parametres!$G$3),J495,D495)</f>
        <v>7837.49</v>
      </c>
      <c r="P495" s="147">
        <f>+IF(OR($Q495=Parametres!$G$2,$Q495=Parametres!$G$3),K495,E495)</f>
        <v>45847.48</v>
      </c>
      <c r="Q495" s="146" t="str">
        <f t="shared" ref="Q495:S495" si="497">+F495</f>
        <v>7-Dépenses</v>
      </c>
      <c r="R495" s="145" t="str">
        <f t="shared" si="497"/>
        <v>18</v>
      </c>
      <c r="S495" s="146">
        <f t="shared" si="497"/>
        <v>0</v>
      </c>
      <c r="T495" s="150" t="str">
        <f>+VLOOKUP($L495,Data_Validation!$A:$D,1,0)</f>
        <v>18C</v>
      </c>
      <c r="U495" s="150" t="str">
        <f>+VLOOKUP($L495,Data_Validation!$A:$D,3,0)</f>
        <v>Véhicules usagés</v>
      </c>
      <c r="V495" s="150" t="str">
        <f>+VLOOKUP($L495,Data_Validation!$A:$D,4,0)</f>
        <v>Intérêt de gros</v>
      </c>
      <c r="W495" s="150" t="str">
        <f>+VLOOKUP($L495,Data_Validation!$A:$E,5,0)</f>
        <v>$</v>
      </c>
      <c r="X495" s="150">
        <f>+VLOOKUP($L495,Data_Validation!$A:$F,6,0)</f>
        <v>0</v>
      </c>
    </row>
    <row r="496" spans="1:24" ht="15" customHeight="1">
      <c r="A496" s="141" t="s">
        <v>1914</v>
      </c>
      <c r="B496" s="141" t="s">
        <v>1915</v>
      </c>
      <c r="C496" s="143">
        <v>-21400</v>
      </c>
      <c r="D496" s="143">
        <v>-1700</v>
      </c>
      <c r="E496" s="143">
        <v>-23100</v>
      </c>
      <c r="F496" s="141" t="s">
        <v>1875</v>
      </c>
      <c r="G496" s="141" t="s">
        <v>1916</v>
      </c>
      <c r="H496" s="143"/>
      <c r="I496" s="142"/>
      <c r="J496" s="142"/>
      <c r="K496" s="142"/>
      <c r="L496" s="145" t="str">
        <f t="shared" si="257"/>
        <v>19A</v>
      </c>
      <c r="M496" s="146" t="str">
        <f t="shared" si="258"/>
        <v>RECOUV. PUBLICITE - NEUF BMW</v>
      </c>
      <c r="N496" s="147">
        <f>+IF(OR($Q496=Parametres!$G$2,$Q496=Parametres!$G$3),I496,C496)</f>
        <v>-21400</v>
      </c>
      <c r="O496" s="147">
        <f>+IF(OR($Q496=Parametres!$G$2,$Q496=Parametres!$G$3),J496,D496)</f>
        <v>-1700</v>
      </c>
      <c r="P496" s="147">
        <f>+IF(OR($Q496=Parametres!$G$2,$Q496=Parametres!$G$3),K496,E496)</f>
        <v>-23100</v>
      </c>
      <c r="Q496" s="146" t="str">
        <f t="shared" ref="Q496:S496" si="498">+F496</f>
        <v>7-Dépenses</v>
      </c>
      <c r="R496" s="145" t="str">
        <f t="shared" si="498"/>
        <v>19</v>
      </c>
      <c r="S496" s="146">
        <f t="shared" si="498"/>
        <v>0</v>
      </c>
      <c r="T496" s="149" t="str">
        <f>+VLOOKUP($L496,Data_Validation!$A:$D,1,0)</f>
        <v>19A</v>
      </c>
      <c r="U496" s="150" t="str">
        <f>+VLOOKUP($L496,Data_Validation!$A:$D,3,0)</f>
        <v>Véhicules neufs</v>
      </c>
      <c r="V496" s="150" t="str">
        <f>+VLOOKUP($L496,Data_Validation!$A:$D,4,0)</f>
        <v>Publicité 1</v>
      </c>
      <c r="W496" s="150" t="str">
        <f>+VLOOKUP($L496,Data_Validation!$A:$E,5,0)</f>
        <v>$</v>
      </c>
      <c r="X496" s="150">
        <f>+VLOOKUP($L496,Data_Validation!$A:$F,6,0)</f>
        <v>0</v>
      </c>
    </row>
    <row r="497" spans="1:24" ht="15" customHeight="1">
      <c r="A497" s="141" t="s">
        <v>1917</v>
      </c>
      <c r="B497" s="141" t="s">
        <v>1918</v>
      </c>
      <c r="C497" s="142">
        <v>-15500</v>
      </c>
      <c r="D497" s="142">
        <v>-500</v>
      </c>
      <c r="E497" s="142">
        <v>-16000</v>
      </c>
      <c r="F497" s="141" t="s">
        <v>1875</v>
      </c>
      <c r="G497" s="141" t="s">
        <v>1916</v>
      </c>
      <c r="H497" s="141"/>
      <c r="I497" s="151"/>
      <c r="J497" s="151"/>
      <c r="K497" s="151"/>
      <c r="L497" s="145" t="str">
        <f t="shared" si="257"/>
        <v>19C</v>
      </c>
      <c r="M497" s="146" t="str">
        <f t="shared" si="258"/>
        <v>RECOUV. PUBLICITE - USAGE BMW</v>
      </c>
      <c r="N497" s="147">
        <f>+IF(OR($Q497=Parametres!$G$2,$Q497=Parametres!$G$3),I497,C497)</f>
        <v>-15500</v>
      </c>
      <c r="O497" s="147">
        <f>+IF(OR($Q497=Parametres!$G$2,$Q497=Parametres!$G$3),J497,D497)</f>
        <v>-500</v>
      </c>
      <c r="P497" s="147">
        <f>+IF(OR($Q497=Parametres!$G$2,$Q497=Parametres!$G$3),K497,E497)</f>
        <v>-16000</v>
      </c>
      <c r="Q497" s="146" t="str">
        <f t="shared" ref="Q497:S497" si="499">+F497</f>
        <v>7-Dépenses</v>
      </c>
      <c r="R497" s="145" t="str">
        <f t="shared" si="499"/>
        <v>19</v>
      </c>
      <c r="S497" s="146">
        <f t="shared" si="499"/>
        <v>0</v>
      </c>
      <c r="T497" s="165" t="str">
        <f>+VLOOKUP($L497,Data_Validation!$A:$D,1,0)</f>
        <v>19C</v>
      </c>
      <c r="U497" s="150" t="str">
        <f>+VLOOKUP($L497,Data_Validation!$A:$D,3,0)</f>
        <v>Véhicules usagés</v>
      </c>
      <c r="V497" s="150" t="str">
        <f>+VLOOKUP($L497,Data_Validation!$A:$D,4,0)</f>
        <v>Publicité 1</v>
      </c>
      <c r="W497" s="150" t="str">
        <f>+VLOOKUP($L497,Data_Validation!$A:$E,5,0)</f>
        <v>$</v>
      </c>
      <c r="X497" s="150">
        <f>+VLOOKUP($L497,Data_Validation!$A:$F,6,0)</f>
        <v>0</v>
      </c>
    </row>
    <row r="498" spans="1:24" ht="15" customHeight="1">
      <c r="A498" s="141" t="s">
        <v>1921</v>
      </c>
      <c r="B498" s="141" t="s">
        <v>1922</v>
      </c>
      <c r="C498" s="142">
        <v>72168.59</v>
      </c>
      <c r="D498" s="142">
        <v>7374.68</v>
      </c>
      <c r="E498" s="142">
        <v>79543.27</v>
      </c>
      <c r="F498" s="141" t="s">
        <v>1875</v>
      </c>
      <c r="G498" s="141" t="s">
        <v>1923</v>
      </c>
      <c r="H498" s="143"/>
      <c r="I498" s="151"/>
      <c r="J498" s="151"/>
      <c r="K498" s="151"/>
      <c r="L498" s="145" t="str">
        <f t="shared" si="257"/>
        <v>20A</v>
      </c>
      <c r="M498" s="146" t="str">
        <f t="shared" si="258"/>
        <v>SAL. PROPRIETAIRE - NEUF BMW</v>
      </c>
      <c r="N498" s="147">
        <f>+IF(OR($Q498=Parametres!$G$2,$Q498=Parametres!$G$3),I498,C498)</f>
        <v>72168.59</v>
      </c>
      <c r="O498" s="147">
        <f>+IF(OR($Q498=Parametres!$G$2,$Q498=Parametres!$G$3),J498,D498)</f>
        <v>7374.68</v>
      </c>
      <c r="P498" s="147">
        <f>+IF(OR($Q498=Parametres!$G$2,$Q498=Parametres!$G$3),K498,E498)</f>
        <v>79543.27</v>
      </c>
      <c r="Q498" s="146" t="str">
        <f t="shared" ref="Q498:S498" si="500">+F498</f>
        <v>7-Dépenses</v>
      </c>
      <c r="R498" s="145" t="str">
        <f t="shared" si="500"/>
        <v>20</v>
      </c>
      <c r="S498" s="146">
        <f t="shared" si="500"/>
        <v>0</v>
      </c>
      <c r="T498" s="150" t="str">
        <f>+VLOOKUP($L498,Data_Validation!$A:$D,1,0)</f>
        <v>20A</v>
      </c>
      <c r="U498" s="150" t="str">
        <f>+VLOOKUP($L498,Data_Validation!$A:$D,3,0)</f>
        <v>Véhicules neufs</v>
      </c>
      <c r="V498" s="150" t="str">
        <f>+VLOOKUP($L498,Data_Validation!$A:$D,4,0)</f>
        <v>Salaires propriétaire</v>
      </c>
      <c r="W498" s="150" t="str">
        <f>+VLOOKUP($L498,Data_Validation!$A:$E,5,0)</f>
        <v>$</v>
      </c>
      <c r="X498" s="150">
        <f>+VLOOKUP($L498,Data_Validation!$A:$F,6,0)</f>
        <v>0</v>
      </c>
    </row>
    <row r="499" spans="1:24" ht="15" customHeight="1">
      <c r="A499" s="141" t="s">
        <v>1924</v>
      </c>
      <c r="B499" s="141" t="s">
        <v>1925</v>
      </c>
      <c r="C499" s="142">
        <v>16037.43</v>
      </c>
      <c r="D499" s="142">
        <v>1638.82</v>
      </c>
      <c r="E499" s="142">
        <v>17676.25</v>
      </c>
      <c r="F499" s="141" t="s">
        <v>1875</v>
      </c>
      <c r="G499" s="141" t="s">
        <v>1923</v>
      </c>
      <c r="H499" s="141"/>
      <c r="I499" s="151"/>
      <c r="J499" s="151"/>
      <c r="K499" s="151"/>
      <c r="L499" s="145" t="str">
        <f t="shared" si="257"/>
        <v>20C</v>
      </c>
      <c r="M499" s="146" t="str">
        <f t="shared" si="258"/>
        <v>SAL. PROPRIETAIRE - USAGE BMW</v>
      </c>
      <c r="N499" s="147">
        <f>+IF(OR($Q499=Parametres!$G$2,$Q499=Parametres!$G$3),I499,C499)</f>
        <v>16037.43</v>
      </c>
      <c r="O499" s="147">
        <f>+IF(OR($Q499=Parametres!$G$2,$Q499=Parametres!$G$3),J499,D499)</f>
        <v>1638.82</v>
      </c>
      <c r="P499" s="147">
        <f>+IF(OR($Q499=Parametres!$G$2,$Q499=Parametres!$G$3),K499,E499)</f>
        <v>17676.25</v>
      </c>
      <c r="Q499" s="146" t="str">
        <f t="shared" ref="Q499:S499" si="501">+F499</f>
        <v>7-Dépenses</v>
      </c>
      <c r="R499" s="145" t="str">
        <f t="shared" si="501"/>
        <v>20</v>
      </c>
      <c r="S499" s="146">
        <f t="shared" si="501"/>
        <v>0</v>
      </c>
      <c r="T499" s="150" t="str">
        <f>+VLOOKUP($L499,Data_Validation!$A:$D,1,0)</f>
        <v>20C</v>
      </c>
      <c r="U499" s="150" t="str">
        <f>+VLOOKUP($L499,Data_Validation!$A:$D,3,0)</f>
        <v>Véhicules usagés</v>
      </c>
      <c r="V499" s="150" t="str">
        <f>+VLOOKUP($L499,Data_Validation!$A:$D,4,0)</f>
        <v>Salaires propriétaire</v>
      </c>
      <c r="W499" s="150" t="str">
        <f>+VLOOKUP($L499,Data_Validation!$A:$E,5,0)</f>
        <v>$</v>
      </c>
      <c r="X499" s="150">
        <f>+VLOOKUP($L499,Data_Validation!$A:$F,6,0)</f>
        <v>0</v>
      </c>
    </row>
    <row r="500" spans="1:24" ht="15.75" customHeight="1">
      <c r="A500" s="141" t="s">
        <v>1926</v>
      </c>
      <c r="B500" s="141" t="s">
        <v>1927</v>
      </c>
      <c r="C500" s="142">
        <v>36084.300000000003</v>
      </c>
      <c r="D500" s="142">
        <v>3687.34</v>
      </c>
      <c r="E500" s="142">
        <v>39771.64</v>
      </c>
      <c r="F500" s="141" t="s">
        <v>1875</v>
      </c>
      <c r="G500" s="141" t="s">
        <v>1923</v>
      </c>
      <c r="H500" s="143"/>
      <c r="I500" s="143"/>
      <c r="J500" s="143"/>
      <c r="K500" s="143"/>
      <c r="L500" s="145" t="str">
        <f t="shared" si="257"/>
        <v>20E</v>
      </c>
      <c r="M500" s="146" t="str">
        <f t="shared" si="258"/>
        <v>SAL. PROPRIETAIRE - SERV. BMW</v>
      </c>
      <c r="N500" s="147">
        <f>+IF(OR($Q500=Parametres!$G$2,$Q500=Parametres!$G$3),I500,C500)</f>
        <v>36084.300000000003</v>
      </c>
      <c r="O500" s="147">
        <f>+IF(OR($Q500=Parametres!$G$2,$Q500=Parametres!$G$3),J500,D500)</f>
        <v>3687.34</v>
      </c>
      <c r="P500" s="147">
        <f>+IF(OR($Q500=Parametres!$G$2,$Q500=Parametres!$G$3),K500,E500)</f>
        <v>39771.64</v>
      </c>
      <c r="Q500" s="146" t="str">
        <f t="shared" ref="Q500:S500" si="502">+F500</f>
        <v>7-Dépenses</v>
      </c>
      <c r="R500" s="145" t="str">
        <f t="shared" si="502"/>
        <v>20</v>
      </c>
      <c r="S500" s="146">
        <f t="shared" si="502"/>
        <v>0</v>
      </c>
      <c r="T500" s="150" t="str">
        <f>+VLOOKUP($L500,Data_Validation!$A:$D,1,0)</f>
        <v>20E</v>
      </c>
      <c r="U500" s="150" t="str">
        <f>+VLOOKUP($L500,Data_Validation!$A:$D,3,0)</f>
        <v>Service</v>
      </c>
      <c r="V500" s="150" t="str">
        <f>+VLOOKUP($L500,Data_Validation!$A:$D,4,0)</f>
        <v>Salaires propriétaire</v>
      </c>
      <c r="W500" s="150" t="str">
        <f>+VLOOKUP($L500,Data_Validation!$A:$E,5,0)</f>
        <v>$</v>
      </c>
      <c r="X500" s="150">
        <f>+VLOOKUP($L500,Data_Validation!$A:$F,6,0)</f>
        <v>0</v>
      </c>
    </row>
    <row r="501" spans="1:24" ht="15" customHeight="1">
      <c r="A501" s="141" t="s">
        <v>1928</v>
      </c>
      <c r="B501" s="141" t="s">
        <v>1929</v>
      </c>
      <c r="C501" s="142">
        <v>32074.82</v>
      </c>
      <c r="D501" s="142">
        <v>3277.62</v>
      </c>
      <c r="E501" s="142">
        <v>35352.44</v>
      </c>
      <c r="F501" s="141" t="s">
        <v>1875</v>
      </c>
      <c r="G501" s="141" t="s">
        <v>1923</v>
      </c>
      <c r="H501" s="143"/>
      <c r="I501" s="143"/>
      <c r="J501" s="143"/>
      <c r="K501" s="143"/>
      <c r="L501" s="145" t="str">
        <f t="shared" si="257"/>
        <v>20G</v>
      </c>
      <c r="M501" s="146" t="str">
        <f t="shared" si="258"/>
        <v>SAL. PROPRIETAIRE - PIECE BMW</v>
      </c>
      <c r="N501" s="147">
        <f>+IF(OR($Q501=Parametres!$G$2,$Q501=Parametres!$G$3),I501,C501)</f>
        <v>32074.82</v>
      </c>
      <c r="O501" s="147">
        <f>+IF(OR($Q501=Parametres!$G$2,$Q501=Parametres!$G$3),J501,D501)</f>
        <v>3277.62</v>
      </c>
      <c r="P501" s="147">
        <f>+IF(OR($Q501=Parametres!$G$2,$Q501=Parametres!$G$3),K501,E501)</f>
        <v>35352.44</v>
      </c>
      <c r="Q501" s="146" t="str">
        <f t="shared" ref="Q501:S501" si="503">+F501</f>
        <v>7-Dépenses</v>
      </c>
      <c r="R501" s="145" t="str">
        <f t="shared" si="503"/>
        <v>20</v>
      </c>
      <c r="S501" s="146">
        <f t="shared" si="503"/>
        <v>0</v>
      </c>
      <c r="T501" s="169" t="str">
        <f>+VLOOKUP($L501,Data_Validation!$A:$D,1,0)</f>
        <v>20G</v>
      </c>
      <c r="U501" s="150" t="str">
        <f>+VLOOKUP($L501,Data_Validation!$A:$D,3,0)</f>
        <v>Pièces</v>
      </c>
      <c r="V501" s="150" t="str">
        <f>+VLOOKUP($L501,Data_Validation!$A:$D,4,0)</f>
        <v>Salaires propriétaire</v>
      </c>
      <c r="W501" s="150" t="str">
        <f>+VLOOKUP($L501,Data_Validation!$A:$E,5,0)</f>
        <v>$</v>
      </c>
      <c r="X501" s="150">
        <f>+VLOOKUP($L501,Data_Validation!$A:$F,6,0)</f>
        <v>0</v>
      </c>
    </row>
    <row r="502" spans="1:24" ht="15" customHeight="1">
      <c r="A502" s="141" t="s">
        <v>1972</v>
      </c>
      <c r="B502" s="141" t="s">
        <v>1971</v>
      </c>
      <c r="C502" s="142">
        <v>4009.43</v>
      </c>
      <c r="D502" s="142">
        <v>409.7</v>
      </c>
      <c r="E502" s="142">
        <v>4419.13</v>
      </c>
      <c r="F502" s="141" t="s">
        <v>1875</v>
      </c>
      <c r="G502" s="141" t="s">
        <v>1923</v>
      </c>
      <c r="H502" s="141"/>
      <c r="I502" s="143"/>
      <c r="J502" s="143"/>
      <c r="K502" s="143"/>
      <c r="L502" s="145" t="str">
        <f t="shared" si="257"/>
        <v>20I</v>
      </c>
      <c r="M502" s="146" t="str">
        <f t="shared" si="258"/>
        <v>SAL. PROPRIETAIRE - CARROSSERIE BMW</v>
      </c>
      <c r="N502" s="147">
        <f>+IF(OR($Q502=Parametres!$G$2,$Q502=Parametres!$G$3),I502,C502)</f>
        <v>4009.43</v>
      </c>
      <c r="O502" s="147">
        <f>+IF(OR($Q502=Parametres!$G$2,$Q502=Parametres!$G$3),J502,D502)</f>
        <v>409.7</v>
      </c>
      <c r="P502" s="147">
        <f>+IF(OR($Q502=Parametres!$G$2,$Q502=Parametres!$G$3),K502,E502)</f>
        <v>4419.13</v>
      </c>
      <c r="Q502" s="146" t="str">
        <f t="shared" ref="Q502:S502" si="504">+F502</f>
        <v>7-Dépenses</v>
      </c>
      <c r="R502" s="145" t="str">
        <f t="shared" si="504"/>
        <v>20</v>
      </c>
      <c r="S502" s="146">
        <f t="shared" si="504"/>
        <v>0</v>
      </c>
      <c r="T502" s="165" t="str">
        <f>+VLOOKUP($L502,Data_Validation!$A:$D,1,0)</f>
        <v>20I</v>
      </c>
      <c r="U502" s="150" t="str">
        <f>+VLOOKUP($L502,Data_Validation!$A:$D,3,0)</f>
        <v>Carrosserie</v>
      </c>
      <c r="V502" s="150" t="str">
        <f>+VLOOKUP($L502,Data_Validation!$A:$D,4,0)</f>
        <v>Salaires propriétaire</v>
      </c>
      <c r="W502" s="150" t="str">
        <f>+VLOOKUP($L502,Data_Validation!$A:$E,5,0)</f>
        <v>$</v>
      </c>
      <c r="X502" s="150">
        <f>+VLOOKUP($L502,Data_Validation!$A:$F,6,0)</f>
        <v>0</v>
      </c>
    </row>
    <row r="503" spans="1:24" ht="15" customHeight="1">
      <c r="A503" s="141" t="s">
        <v>1930</v>
      </c>
      <c r="B503" s="141" t="s">
        <v>1931</v>
      </c>
      <c r="C503" s="142">
        <v>162324.09</v>
      </c>
      <c r="D503" s="142">
        <v>14494.38</v>
      </c>
      <c r="E503" s="142">
        <v>176818.47</v>
      </c>
      <c r="F503" s="141" t="s">
        <v>1875</v>
      </c>
      <c r="G503" s="141" t="s">
        <v>1932</v>
      </c>
      <c r="H503" s="143"/>
      <c r="I503" s="151"/>
      <c r="J503" s="151"/>
      <c r="K503" s="151"/>
      <c r="L503" s="145" t="str">
        <f t="shared" si="257"/>
        <v>21A</v>
      </c>
      <c r="M503" s="146" t="str">
        <f t="shared" si="258"/>
        <v>SAL. SUPERVISION - NEUF BMW</v>
      </c>
      <c r="N503" s="147">
        <f>+IF(OR($Q503=Parametres!$G$2,$Q503=Parametres!$G$3),I503,C503)</f>
        <v>162324.09</v>
      </c>
      <c r="O503" s="147">
        <f>+IF(OR($Q503=Parametres!$G$2,$Q503=Parametres!$G$3),J503,D503)</f>
        <v>14494.38</v>
      </c>
      <c r="P503" s="147">
        <f>+IF(OR($Q503=Parametres!$G$2,$Q503=Parametres!$G$3),K503,E503)</f>
        <v>176818.47</v>
      </c>
      <c r="Q503" s="146" t="str">
        <f t="shared" ref="Q503:S503" si="505">+F503</f>
        <v>7-Dépenses</v>
      </c>
      <c r="R503" s="145" t="str">
        <f t="shared" si="505"/>
        <v>21</v>
      </c>
      <c r="S503" s="146">
        <f t="shared" si="505"/>
        <v>0</v>
      </c>
      <c r="T503" s="150" t="str">
        <f>+VLOOKUP($L503,Data_Validation!$A:$D,1,0)</f>
        <v>21A</v>
      </c>
      <c r="U503" s="150" t="str">
        <f>+VLOOKUP($L503,Data_Validation!$A:$D,3,0)</f>
        <v>Véhicules neufs</v>
      </c>
      <c r="V503" s="150" t="str">
        <f>+VLOOKUP($L503,Data_Validation!$A:$D,4,0)</f>
        <v>Salaires cadres</v>
      </c>
      <c r="W503" s="150" t="str">
        <f>+VLOOKUP($L503,Data_Validation!$A:$E,5,0)</f>
        <v>$</v>
      </c>
      <c r="X503" s="150">
        <f>+VLOOKUP($L503,Data_Validation!$A:$F,6,0)</f>
        <v>0</v>
      </c>
    </row>
    <row r="504" spans="1:24" ht="15" customHeight="1">
      <c r="A504" s="141" t="s">
        <v>1933</v>
      </c>
      <c r="B504" s="141" t="s">
        <v>1934</v>
      </c>
      <c r="C504" s="142">
        <v>22088.1</v>
      </c>
      <c r="D504" s="142">
        <v>1617.1</v>
      </c>
      <c r="E504" s="142">
        <v>23705.200000000001</v>
      </c>
      <c r="F504" s="141" t="s">
        <v>1875</v>
      </c>
      <c r="G504" s="141" t="s">
        <v>1932</v>
      </c>
      <c r="H504" s="143"/>
      <c r="I504" s="151"/>
      <c r="J504" s="151"/>
      <c r="K504" s="151"/>
      <c r="L504" s="145" t="str">
        <f t="shared" si="257"/>
        <v>21C</v>
      </c>
      <c r="M504" s="146" t="str">
        <f t="shared" si="258"/>
        <v>SAL. SUPERVISION - USAGE BMW</v>
      </c>
      <c r="N504" s="147">
        <f>+IF(OR($Q504=Parametres!$G$2,$Q504=Parametres!$G$3),I504,C504)</f>
        <v>22088.1</v>
      </c>
      <c r="O504" s="147">
        <f>+IF(OR($Q504=Parametres!$G$2,$Q504=Parametres!$G$3),J504,D504)</f>
        <v>1617.1</v>
      </c>
      <c r="P504" s="147">
        <f>+IF(OR($Q504=Parametres!$G$2,$Q504=Parametres!$G$3),K504,E504)</f>
        <v>23705.200000000001</v>
      </c>
      <c r="Q504" s="146" t="str">
        <f t="shared" ref="Q504:S504" si="506">+F504</f>
        <v>7-Dépenses</v>
      </c>
      <c r="R504" s="145" t="str">
        <f t="shared" si="506"/>
        <v>21</v>
      </c>
      <c r="S504" s="146">
        <f t="shared" si="506"/>
        <v>0</v>
      </c>
      <c r="T504" s="150" t="str">
        <f>+VLOOKUP($L504,Data_Validation!$A:$D,1,0)</f>
        <v>21C</v>
      </c>
      <c r="U504" s="150" t="str">
        <f>+VLOOKUP($L504,Data_Validation!$A:$D,3,0)</f>
        <v>Véhicules usagés</v>
      </c>
      <c r="V504" s="150" t="str">
        <f>+VLOOKUP($L504,Data_Validation!$A:$D,4,0)</f>
        <v>Salaires cadres</v>
      </c>
      <c r="W504" s="150" t="str">
        <f>+VLOOKUP($L504,Data_Validation!$A:$E,5,0)</f>
        <v>$</v>
      </c>
      <c r="X504" s="150">
        <f>+VLOOKUP($L504,Data_Validation!$A:$F,6,0)</f>
        <v>0</v>
      </c>
    </row>
    <row r="505" spans="1:24" ht="15.75" customHeight="1">
      <c r="A505" s="141" t="s">
        <v>1935</v>
      </c>
      <c r="B505" s="141" t="s">
        <v>1936</v>
      </c>
      <c r="C505" s="142">
        <v>117223.54</v>
      </c>
      <c r="D505" s="142">
        <v>9751.81</v>
      </c>
      <c r="E505" s="142">
        <v>126975.35</v>
      </c>
      <c r="F505" s="141" t="s">
        <v>1875</v>
      </c>
      <c r="G505" s="141" t="s">
        <v>1932</v>
      </c>
      <c r="H505" s="141"/>
      <c r="I505" s="143"/>
      <c r="J505" s="143"/>
      <c r="K505" s="143"/>
      <c r="L505" s="145" t="str">
        <f t="shared" si="257"/>
        <v>21E</v>
      </c>
      <c r="M505" s="146" t="str">
        <f t="shared" si="258"/>
        <v>SAL. SUPERVISION - SERV. BMW</v>
      </c>
      <c r="N505" s="147">
        <f>+IF(OR($Q505=Parametres!$G$2,$Q505=Parametres!$G$3),I505,C505)</f>
        <v>117223.54</v>
      </c>
      <c r="O505" s="147">
        <f>+IF(OR($Q505=Parametres!$G$2,$Q505=Parametres!$G$3),J505,D505)</f>
        <v>9751.81</v>
      </c>
      <c r="P505" s="147">
        <f>+IF(OR($Q505=Parametres!$G$2,$Q505=Parametres!$G$3),K505,E505)</f>
        <v>126975.35</v>
      </c>
      <c r="Q505" s="146" t="str">
        <f t="shared" ref="Q505:S505" si="507">+F505</f>
        <v>7-Dépenses</v>
      </c>
      <c r="R505" s="145" t="str">
        <f t="shared" si="507"/>
        <v>21</v>
      </c>
      <c r="S505" s="146">
        <f t="shared" si="507"/>
        <v>0</v>
      </c>
      <c r="T505" s="150" t="str">
        <f>+VLOOKUP($L505,Data_Validation!$A:$D,1,0)</f>
        <v>21E</v>
      </c>
      <c r="U505" s="150" t="str">
        <f>+VLOOKUP($L505,Data_Validation!$A:$D,3,0)</f>
        <v>Service</v>
      </c>
      <c r="V505" s="150" t="str">
        <f>+VLOOKUP($L505,Data_Validation!$A:$D,4,0)</f>
        <v>Salaires cadres</v>
      </c>
      <c r="W505" s="150" t="str">
        <f>+VLOOKUP($L505,Data_Validation!$A:$E,5,0)</f>
        <v>$</v>
      </c>
      <c r="X505" s="150">
        <f>+VLOOKUP($L505,Data_Validation!$A:$F,6,0)</f>
        <v>0</v>
      </c>
    </row>
    <row r="506" spans="1:24" ht="15" customHeight="1">
      <c r="A506" s="141" t="s">
        <v>1939</v>
      </c>
      <c r="B506" s="141" t="s">
        <v>1940</v>
      </c>
      <c r="C506" s="142">
        <v>98333.95</v>
      </c>
      <c r="D506" s="142">
        <v>10765.95</v>
      </c>
      <c r="E506" s="142">
        <v>109099.9</v>
      </c>
      <c r="F506" s="141" t="s">
        <v>1875</v>
      </c>
      <c r="G506" s="141" t="s">
        <v>1932</v>
      </c>
      <c r="H506" s="143"/>
      <c r="I506" s="151"/>
      <c r="J506" s="151"/>
      <c r="K506" s="151"/>
      <c r="L506" s="145" t="str">
        <f t="shared" si="257"/>
        <v>21G</v>
      </c>
      <c r="M506" s="146" t="str">
        <f t="shared" si="258"/>
        <v>SAL. SUPERVISION - PIECE BMW</v>
      </c>
      <c r="N506" s="147">
        <f>+IF(OR($Q506=Parametres!$G$2,$Q506=Parametres!$G$3),I506,C506)</f>
        <v>98333.95</v>
      </c>
      <c r="O506" s="147">
        <f>+IF(OR($Q506=Parametres!$G$2,$Q506=Parametres!$G$3),J506,D506)</f>
        <v>10765.95</v>
      </c>
      <c r="P506" s="147">
        <f>+IF(OR($Q506=Parametres!$G$2,$Q506=Parametres!$G$3),K506,E506)</f>
        <v>109099.9</v>
      </c>
      <c r="Q506" s="146" t="str">
        <f t="shared" ref="Q506:S506" si="508">+F506</f>
        <v>7-Dépenses</v>
      </c>
      <c r="R506" s="145" t="str">
        <f t="shared" si="508"/>
        <v>21</v>
      </c>
      <c r="S506" s="146">
        <f t="shared" si="508"/>
        <v>0</v>
      </c>
      <c r="T506" s="150" t="str">
        <f>+VLOOKUP($L506,Data_Validation!$A:$D,1,0)</f>
        <v>21G</v>
      </c>
      <c r="U506" s="150" t="str">
        <f>+VLOOKUP($L506,Data_Validation!$A:$D,3,0)</f>
        <v>Pièces</v>
      </c>
      <c r="V506" s="150" t="str">
        <f>+VLOOKUP($L506,Data_Validation!$A:$D,4,0)</f>
        <v>Salaires cadres</v>
      </c>
      <c r="W506" s="150" t="str">
        <f>+VLOOKUP($L506,Data_Validation!$A:$E,5,0)</f>
        <v>$</v>
      </c>
      <c r="X506" s="150">
        <f>+VLOOKUP($L506,Data_Validation!$A:$F,6,0)</f>
        <v>0</v>
      </c>
    </row>
    <row r="507" spans="1:24" ht="15" customHeight="1">
      <c r="A507" s="141" t="s">
        <v>1978</v>
      </c>
      <c r="B507" s="141" t="s">
        <v>1977</v>
      </c>
      <c r="C507" s="142">
        <v>3346.97</v>
      </c>
      <c r="D507" s="142">
        <v>304.27</v>
      </c>
      <c r="E507" s="142">
        <v>3651.24</v>
      </c>
      <c r="F507" s="141" t="s">
        <v>1875</v>
      </c>
      <c r="G507" s="141" t="s">
        <v>1932</v>
      </c>
      <c r="H507" s="143"/>
      <c r="I507" s="143"/>
      <c r="J507" s="143"/>
      <c r="K507" s="143"/>
      <c r="L507" s="145" t="str">
        <f t="shared" si="257"/>
        <v>21I</v>
      </c>
      <c r="M507" s="146" t="str">
        <f t="shared" si="258"/>
        <v>SAL. SUPERVISION - CARROSSERIE BMW</v>
      </c>
      <c r="N507" s="147">
        <f>+IF(OR($Q507=Parametres!$G$2,$Q507=Parametres!$G$3),I507,C507)</f>
        <v>3346.97</v>
      </c>
      <c r="O507" s="147">
        <f>+IF(OR($Q507=Parametres!$G$2,$Q507=Parametres!$G$3),J507,D507)</f>
        <v>304.27</v>
      </c>
      <c r="P507" s="147">
        <f>+IF(OR($Q507=Parametres!$G$2,$Q507=Parametres!$G$3),K507,E507)</f>
        <v>3651.24</v>
      </c>
      <c r="Q507" s="146" t="str">
        <f t="shared" ref="Q507:S507" si="509">+F507</f>
        <v>7-Dépenses</v>
      </c>
      <c r="R507" s="145" t="str">
        <f t="shared" si="509"/>
        <v>21</v>
      </c>
      <c r="S507" s="146">
        <f t="shared" si="509"/>
        <v>0</v>
      </c>
      <c r="T507" s="165" t="str">
        <f>+VLOOKUP($L507,Data_Validation!$A:$D,1,0)</f>
        <v>21I</v>
      </c>
      <c r="U507" s="150" t="str">
        <f>+VLOOKUP($L507,Data_Validation!$A:$D,3,0)</f>
        <v>Carrosserie</v>
      </c>
      <c r="V507" s="150" t="str">
        <f>+VLOOKUP($L507,Data_Validation!$A:$D,4,0)</f>
        <v>Salaires cadres</v>
      </c>
      <c r="W507" s="150" t="str">
        <f>+VLOOKUP($L507,Data_Validation!$A:$E,5,0)</f>
        <v>$</v>
      </c>
      <c r="X507" s="150">
        <f>+VLOOKUP($L507,Data_Validation!$A:$F,6,0)</f>
        <v>0</v>
      </c>
    </row>
    <row r="508" spans="1:24" ht="15" customHeight="1">
      <c r="A508" s="141" t="s">
        <v>1941</v>
      </c>
      <c r="B508" s="141" t="s">
        <v>1942</v>
      </c>
      <c r="C508" s="142">
        <v>65034.44</v>
      </c>
      <c r="D508" s="142">
        <v>6626.07</v>
      </c>
      <c r="E508" s="142">
        <v>71660.509999999995</v>
      </c>
      <c r="F508" s="141" t="s">
        <v>1875</v>
      </c>
      <c r="G508" s="141" t="s">
        <v>1943</v>
      </c>
      <c r="H508" s="143"/>
      <c r="I508" s="143"/>
      <c r="J508" s="143"/>
      <c r="K508" s="143"/>
      <c r="L508" s="145" t="str">
        <f t="shared" si="257"/>
        <v>22A</v>
      </c>
      <c r="M508" s="146" t="str">
        <f t="shared" si="258"/>
        <v>SAL. ADMIN. - NEUF BMW</v>
      </c>
      <c r="N508" s="147">
        <f>+IF(OR($Q508=Parametres!$G$2,$Q508=Parametres!$G$3),I508,C508)</f>
        <v>65034.44</v>
      </c>
      <c r="O508" s="147">
        <f>+IF(OR($Q508=Parametres!$G$2,$Q508=Parametres!$G$3),J508,D508)</f>
        <v>6626.07</v>
      </c>
      <c r="P508" s="147">
        <f>+IF(OR($Q508=Parametres!$G$2,$Q508=Parametres!$G$3),K508,E508)</f>
        <v>71660.509999999995</v>
      </c>
      <c r="Q508" s="146" t="str">
        <f t="shared" ref="Q508:S508" si="510">+F508</f>
        <v>7-Dépenses</v>
      </c>
      <c r="R508" s="145" t="str">
        <f t="shared" si="510"/>
        <v>22</v>
      </c>
      <c r="S508" s="146">
        <f t="shared" si="510"/>
        <v>0</v>
      </c>
      <c r="T508" s="150" t="str">
        <f>+VLOOKUP($L508,Data_Validation!$A:$D,1,0)</f>
        <v>22A</v>
      </c>
      <c r="U508" s="150" t="str">
        <f>+VLOOKUP($L508,Data_Validation!$A:$D,3,0)</f>
        <v>Véhicules neufs</v>
      </c>
      <c r="V508" s="150" t="str">
        <f>+VLOOKUP($L508,Data_Validation!$A:$D,4,0)</f>
        <v>Salaires commis</v>
      </c>
      <c r="W508" s="150" t="str">
        <f>+VLOOKUP($L508,Data_Validation!$A:$E,5,0)</f>
        <v>$</v>
      </c>
      <c r="X508" s="150">
        <f>+VLOOKUP($L508,Data_Validation!$A:$F,6,0)</f>
        <v>0</v>
      </c>
    </row>
    <row r="509" spans="1:24" ht="15.75" customHeight="1">
      <c r="A509" s="141" t="s">
        <v>1944</v>
      </c>
      <c r="B509" s="141" t="s">
        <v>1945</v>
      </c>
      <c r="C509" s="142">
        <v>29747.59</v>
      </c>
      <c r="D509" s="142">
        <v>3884.19</v>
      </c>
      <c r="E509" s="142">
        <v>33631.78</v>
      </c>
      <c r="F509" s="141" t="s">
        <v>1875</v>
      </c>
      <c r="G509" s="141" t="s">
        <v>1943</v>
      </c>
      <c r="H509" s="143"/>
      <c r="I509" s="143"/>
      <c r="J509" s="143"/>
      <c r="K509" s="143"/>
      <c r="L509" s="145" t="str">
        <f t="shared" si="257"/>
        <v>22C</v>
      </c>
      <c r="M509" s="146" t="str">
        <f t="shared" si="258"/>
        <v>SAL. ADMIN. - USAGE BMW</v>
      </c>
      <c r="N509" s="147">
        <f>+IF(OR($Q509=Parametres!$G$2,$Q509=Parametres!$G$3),I509,C509)</f>
        <v>29747.59</v>
      </c>
      <c r="O509" s="147">
        <f>+IF(OR($Q509=Parametres!$G$2,$Q509=Parametres!$G$3),J509,D509)</f>
        <v>3884.19</v>
      </c>
      <c r="P509" s="147">
        <f>+IF(OR($Q509=Parametres!$G$2,$Q509=Parametres!$G$3),K509,E509)</f>
        <v>33631.78</v>
      </c>
      <c r="Q509" s="146" t="str">
        <f t="shared" ref="Q509:S509" si="511">+F509</f>
        <v>7-Dépenses</v>
      </c>
      <c r="R509" s="145" t="str">
        <f t="shared" si="511"/>
        <v>22</v>
      </c>
      <c r="S509" s="146">
        <f t="shared" si="511"/>
        <v>0</v>
      </c>
      <c r="T509" s="150" t="str">
        <f>+VLOOKUP($L509,Data_Validation!$A:$D,1,0)</f>
        <v>22C</v>
      </c>
      <c r="U509" s="150" t="str">
        <f>+VLOOKUP($L509,Data_Validation!$A:$D,3,0)</f>
        <v>Véhicules usagés</v>
      </c>
      <c r="V509" s="150" t="str">
        <f>+VLOOKUP($L509,Data_Validation!$A:$D,4,0)</f>
        <v>Salaires commis</v>
      </c>
      <c r="W509" s="150" t="str">
        <f>+VLOOKUP($L509,Data_Validation!$A:$E,5,0)</f>
        <v>$</v>
      </c>
      <c r="X509" s="150">
        <f>+VLOOKUP($L509,Data_Validation!$A:$F,6,0)</f>
        <v>0</v>
      </c>
    </row>
    <row r="510" spans="1:24" ht="15" customHeight="1">
      <c r="A510" s="141" t="s">
        <v>1950</v>
      </c>
      <c r="B510" s="141" t="s">
        <v>1951</v>
      </c>
      <c r="C510" s="142">
        <v>40812.239999999998</v>
      </c>
      <c r="D510" s="142">
        <v>4386.5200000000004</v>
      </c>
      <c r="E510" s="142">
        <v>45198.76</v>
      </c>
      <c r="F510" s="141" t="s">
        <v>1875</v>
      </c>
      <c r="G510" s="141" t="s">
        <v>1943</v>
      </c>
      <c r="H510" s="143"/>
      <c r="I510" s="151"/>
      <c r="J510" s="151"/>
      <c r="K510" s="151"/>
      <c r="L510" s="145" t="str">
        <f t="shared" si="257"/>
        <v>22E</v>
      </c>
      <c r="M510" s="146" t="str">
        <f t="shared" si="258"/>
        <v>SAL. ADMIN. - SERV. BMW</v>
      </c>
      <c r="N510" s="147">
        <f>+IF(OR($Q510=Parametres!$G$2,$Q510=Parametres!$G$3),I510,C510)</f>
        <v>40812.239999999998</v>
      </c>
      <c r="O510" s="147">
        <f>+IF(OR($Q510=Parametres!$G$2,$Q510=Parametres!$G$3),J510,D510)</f>
        <v>4386.5200000000004</v>
      </c>
      <c r="P510" s="147">
        <f>+IF(OR($Q510=Parametres!$G$2,$Q510=Parametres!$G$3),K510,E510)</f>
        <v>45198.76</v>
      </c>
      <c r="Q510" s="146" t="str">
        <f t="shared" ref="Q510:S510" si="512">+F510</f>
        <v>7-Dépenses</v>
      </c>
      <c r="R510" s="145" t="str">
        <f t="shared" si="512"/>
        <v>22</v>
      </c>
      <c r="S510" s="146">
        <f t="shared" si="512"/>
        <v>0</v>
      </c>
      <c r="T510" s="150" t="str">
        <f>+VLOOKUP($L510,Data_Validation!$A:$D,1,0)</f>
        <v>22E</v>
      </c>
      <c r="U510" s="150" t="str">
        <f>+VLOOKUP($L510,Data_Validation!$A:$D,3,0)</f>
        <v>Service</v>
      </c>
      <c r="V510" s="150" t="str">
        <f>+VLOOKUP($L510,Data_Validation!$A:$D,4,0)</f>
        <v>Salaires commis</v>
      </c>
      <c r="W510" s="150" t="str">
        <f>+VLOOKUP($L510,Data_Validation!$A:$E,5,0)</f>
        <v>$</v>
      </c>
      <c r="X510" s="150">
        <f>+VLOOKUP($L510,Data_Validation!$A:$F,6,0)</f>
        <v>0</v>
      </c>
    </row>
    <row r="511" spans="1:24" ht="15" customHeight="1">
      <c r="A511" s="141" t="s">
        <v>1954</v>
      </c>
      <c r="B511" s="141" t="s">
        <v>1955</v>
      </c>
      <c r="C511" s="142">
        <v>27104.67</v>
      </c>
      <c r="D511" s="142">
        <v>2661.19</v>
      </c>
      <c r="E511" s="142">
        <v>29765.86</v>
      </c>
      <c r="F511" s="141" t="s">
        <v>1875</v>
      </c>
      <c r="G511" s="141" t="s">
        <v>1943</v>
      </c>
      <c r="H511" s="143"/>
      <c r="I511" s="151"/>
      <c r="J511" s="151"/>
      <c r="K511" s="151"/>
      <c r="L511" s="145" t="str">
        <f t="shared" si="257"/>
        <v>22G</v>
      </c>
      <c r="M511" s="146" t="str">
        <f t="shared" si="258"/>
        <v>SAL. ADMIN. - PIECE BMW</v>
      </c>
      <c r="N511" s="147">
        <f>+IF(OR($Q511=Parametres!$G$2,$Q511=Parametres!$G$3),I511,C511)</f>
        <v>27104.67</v>
      </c>
      <c r="O511" s="147">
        <f>+IF(OR($Q511=Parametres!$G$2,$Q511=Parametres!$G$3),J511,D511)</f>
        <v>2661.19</v>
      </c>
      <c r="P511" s="147">
        <f>+IF(OR($Q511=Parametres!$G$2,$Q511=Parametres!$G$3),K511,E511)</f>
        <v>29765.86</v>
      </c>
      <c r="Q511" s="146" t="str">
        <f t="shared" ref="Q511:S511" si="513">+F511</f>
        <v>7-Dépenses</v>
      </c>
      <c r="R511" s="145" t="str">
        <f t="shared" si="513"/>
        <v>22</v>
      </c>
      <c r="S511" s="146">
        <f t="shared" si="513"/>
        <v>0</v>
      </c>
      <c r="T511" s="150" t="str">
        <f>+VLOOKUP($L511,Data_Validation!$A:$D,1,0)</f>
        <v>22G</v>
      </c>
      <c r="U511" s="150" t="str">
        <f>+VLOOKUP($L511,Data_Validation!$A:$D,3,0)</f>
        <v>Pièces</v>
      </c>
      <c r="V511" s="150" t="str">
        <f>+VLOOKUP($L511,Data_Validation!$A:$D,4,0)</f>
        <v>Salaires commis</v>
      </c>
      <c r="W511" s="150" t="str">
        <f>+VLOOKUP($L511,Data_Validation!$A:$E,5,0)</f>
        <v>$</v>
      </c>
      <c r="X511" s="150">
        <f>+VLOOKUP($L511,Data_Validation!$A:$F,6,0)</f>
        <v>0</v>
      </c>
    </row>
    <row r="512" spans="1:24" ht="15" customHeight="1">
      <c r="A512" s="141" t="s">
        <v>1989</v>
      </c>
      <c r="B512" s="141" t="s">
        <v>1988</v>
      </c>
      <c r="C512" s="142">
        <v>3388.15</v>
      </c>
      <c r="D512" s="142">
        <v>332.65</v>
      </c>
      <c r="E512" s="142">
        <v>3720.8</v>
      </c>
      <c r="F512" s="141" t="s">
        <v>1875</v>
      </c>
      <c r="G512" s="141" t="s">
        <v>1943</v>
      </c>
      <c r="H512" s="141"/>
      <c r="I512" s="143"/>
      <c r="J512" s="143"/>
      <c r="K512" s="143"/>
      <c r="L512" s="145" t="str">
        <f t="shared" ref="L512:L766" si="514">+B512</f>
        <v>22I</v>
      </c>
      <c r="M512" s="146" t="str">
        <f t="shared" ref="M512:M766" si="515">+A512</f>
        <v>SAL. ADMIN. - CARROSSERIE BMW</v>
      </c>
      <c r="N512" s="147">
        <f>+IF(OR($Q512=Parametres!$G$2,$Q512=Parametres!$G$3),I512,C512)</f>
        <v>3388.15</v>
      </c>
      <c r="O512" s="147">
        <f>+IF(OR($Q512=Parametres!$G$2,$Q512=Parametres!$G$3),J512,D512)</f>
        <v>332.65</v>
      </c>
      <c r="P512" s="147">
        <f>+IF(OR($Q512=Parametres!$G$2,$Q512=Parametres!$G$3),K512,E512)</f>
        <v>3720.8</v>
      </c>
      <c r="Q512" s="146" t="str">
        <f t="shared" ref="Q512:S512" si="516">+F512</f>
        <v>7-Dépenses</v>
      </c>
      <c r="R512" s="145" t="str">
        <f t="shared" si="516"/>
        <v>22</v>
      </c>
      <c r="S512" s="146">
        <f t="shared" si="516"/>
        <v>0</v>
      </c>
      <c r="T512" s="165" t="str">
        <f>+VLOOKUP($L512,Data_Validation!$A:$D,1,0)</f>
        <v>22I</v>
      </c>
      <c r="U512" s="150" t="str">
        <f>+VLOOKUP($L512,Data_Validation!$A:$D,3,0)</f>
        <v>Carrosserie</v>
      </c>
      <c r="V512" s="150" t="str">
        <f>+VLOOKUP($L512,Data_Validation!$A:$D,4,0)</f>
        <v>Salaires commis</v>
      </c>
      <c r="W512" s="150" t="str">
        <f>+VLOOKUP($L512,Data_Validation!$A:$E,5,0)</f>
        <v>$</v>
      </c>
      <c r="X512" s="150">
        <f>+VLOOKUP($L512,Data_Validation!$A:$F,6,0)</f>
        <v>0</v>
      </c>
    </row>
    <row r="513" spans="1:24" ht="15.75" customHeight="1">
      <c r="A513" s="141" t="s">
        <v>1956</v>
      </c>
      <c r="B513" s="141" t="s">
        <v>1957</v>
      </c>
      <c r="C513" s="142">
        <v>3754.5</v>
      </c>
      <c r="D513" s="142">
        <v>342</v>
      </c>
      <c r="E513" s="142">
        <v>4096.5</v>
      </c>
      <c r="F513" s="141" t="s">
        <v>1875</v>
      </c>
      <c r="G513" s="141" t="s">
        <v>1958</v>
      </c>
      <c r="H513" s="143"/>
      <c r="I513" s="151"/>
      <c r="J513" s="151"/>
      <c r="K513" s="151"/>
      <c r="L513" s="145" t="str">
        <f t="shared" si="514"/>
        <v>23A</v>
      </c>
      <c r="M513" s="146" t="str">
        <f t="shared" si="515"/>
        <v>SAL. AUTRES - NEUF BMW</v>
      </c>
      <c r="N513" s="147">
        <f>+IF(OR($Q513=Parametres!$G$2,$Q513=Parametres!$G$3),I513,C513)</f>
        <v>3754.5</v>
      </c>
      <c r="O513" s="147">
        <f>+IF(OR($Q513=Parametres!$G$2,$Q513=Parametres!$G$3),J513,D513)</f>
        <v>342</v>
      </c>
      <c r="P513" s="147">
        <f>+IF(OR($Q513=Parametres!$G$2,$Q513=Parametres!$G$3),K513,E513)</f>
        <v>4096.5</v>
      </c>
      <c r="Q513" s="146" t="str">
        <f t="shared" ref="Q513:S513" si="517">+F513</f>
        <v>7-Dépenses</v>
      </c>
      <c r="R513" s="145" t="str">
        <f t="shared" si="517"/>
        <v>23</v>
      </c>
      <c r="S513" s="146">
        <f t="shared" si="517"/>
        <v>0</v>
      </c>
      <c r="T513" s="150" t="str">
        <f>+VLOOKUP($L513,Data_Validation!$A:$D,1,0)</f>
        <v>23A</v>
      </c>
      <c r="U513" s="150" t="str">
        <f>+VLOOKUP($L513,Data_Validation!$A:$D,3,0)</f>
        <v>Véhicules neufs</v>
      </c>
      <c r="V513" s="150" t="str">
        <f>+VLOOKUP($L513,Data_Validation!$A:$D,4,0)</f>
        <v>salaires autres</v>
      </c>
      <c r="W513" s="150" t="str">
        <f>+VLOOKUP($L513,Data_Validation!$A:$E,5,0)</f>
        <v>$</v>
      </c>
      <c r="X513" s="150">
        <f>+VLOOKUP($L513,Data_Validation!$A:$F,6,0)</f>
        <v>0</v>
      </c>
    </row>
    <row r="514" spans="1:24" ht="15" customHeight="1">
      <c r="A514" s="141" t="s">
        <v>2005</v>
      </c>
      <c r="B514" s="141" t="s">
        <v>2004</v>
      </c>
      <c r="C514" s="142">
        <v>30899</v>
      </c>
      <c r="D514" s="142">
        <v>2809</v>
      </c>
      <c r="E514" s="142">
        <v>33708</v>
      </c>
      <c r="F514" s="141" t="s">
        <v>1875</v>
      </c>
      <c r="G514" s="141" t="s">
        <v>1958</v>
      </c>
      <c r="H514" s="143"/>
      <c r="I514" s="151"/>
      <c r="J514" s="151"/>
      <c r="K514" s="151"/>
      <c r="L514" s="145" t="str">
        <f t="shared" si="514"/>
        <v>23C</v>
      </c>
      <c r="M514" s="146" t="str">
        <f t="shared" si="515"/>
        <v>SAL. AUTRES - USAGE BMW</v>
      </c>
      <c r="N514" s="147">
        <f>+IF(OR($Q514=Parametres!$G$2,$Q514=Parametres!$G$3),I514,C514)</f>
        <v>30899</v>
      </c>
      <c r="O514" s="147">
        <f>+IF(OR($Q514=Parametres!$G$2,$Q514=Parametres!$G$3),J514,D514)</f>
        <v>2809</v>
      </c>
      <c r="P514" s="147">
        <f>+IF(OR($Q514=Parametres!$G$2,$Q514=Parametres!$G$3),K514,E514)</f>
        <v>33708</v>
      </c>
      <c r="Q514" s="146" t="str">
        <f t="shared" ref="Q514:S514" si="518">+F514</f>
        <v>7-Dépenses</v>
      </c>
      <c r="R514" s="145" t="str">
        <f t="shared" si="518"/>
        <v>23</v>
      </c>
      <c r="S514" s="146">
        <f t="shared" si="518"/>
        <v>0</v>
      </c>
      <c r="T514" s="150" t="str">
        <f>+VLOOKUP($L514,Data_Validation!$A:$D,1,0)</f>
        <v>23C</v>
      </c>
      <c r="U514" s="150" t="str">
        <f>+VLOOKUP($L514,Data_Validation!$A:$D,3,0)</f>
        <v>Véhicules usagés</v>
      </c>
      <c r="V514" s="150" t="str">
        <f>+VLOOKUP($L514,Data_Validation!$A:$D,4,0)</f>
        <v>salaires autres</v>
      </c>
      <c r="W514" s="150" t="str">
        <f>+VLOOKUP($L514,Data_Validation!$A:$E,5,0)</f>
        <v>$</v>
      </c>
      <c r="X514" s="150">
        <f>+VLOOKUP($L514,Data_Validation!$A:$F,6,0)</f>
        <v>0</v>
      </c>
    </row>
    <row r="515" spans="1:24" ht="15" customHeight="1">
      <c r="A515" s="141" t="s">
        <v>1959</v>
      </c>
      <c r="B515" s="141" t="s">
        <v>1960</v>
      </c>
      <c r="C515" s="142">
        <v>46625.53</v>
      </c>
      <c r="D515" s="142">
        <v>-407.12</v>
      </c>
      <c r="E515" s="142">
        <v>46218.41</v>
      </c>
      <c r="F515" s="141" t="s">
        <v>1875</v>
      </c>
      <c r="G515" s="141" t="s">
        <v>1958</v>
      </c>
      <c r="H515" s="143"/>
      <c r="I515" s="151"/>
      <c r="J515" s="151"/>
      <c r="K515" s="151"/>
      <c r="L515" s="145" t="str">
        <f t="shared" si="514"/>
        <v>23E</v>
      </c>
      <c r="M515" s="146" t="str">
        <f t="shared" si="515"/>
        <v>SAL. AUTRES - SERV. BMW</v>
      </c>
      <c r="N515" s="147">
        <f>+IF(OR($Q515=Parametres!$G$2,$Q515=Parametres!$G$3),I515,C515)</f>
        <v>46625.53</v>
      </c>
      <c r="O515" s="147">
        <f>+IF(OR($Q515=Parametres!$G$2,$Q515=Parametres!$G$3),J515,D515)</f>
        <v>-407.12</v>
      </c>
      <c r="P515" s="147">
        <f>+IF(OR($Q515=Parametres!$G$2,$Q515=Parametres!$G$3),K515,E515)</f>
        <v>46218.41</v>
      </c>
      <c r="Q515" s="146" t="str">
        <f t="shared" ref="Q515:S515" si="519">+F515</f>
        <v>7-Dépenses</v>
      </c>
      <c r="R515" s="145" t="str">
        <f t="shared" si="519"/>
        <v>23</v>
      </c>
      <c r="S515" s="146">
        <f t="shared" si="519"/>
        <v>0</v>
      </c>
      <c r="T515" s="150" t="str">
        <f>+VLOOKUP($L515,Data_Validation!$A:$D,1,0)</f>
        <v>23E</v>
      </c>
      <c r="U515" s="150" t="str">
        <f>+VLOOKUP($L515,Data_Validation!$A:$D,3,0)</f>
        <v>Service</v>
      </c>
      <c r="V515" s="150" t="str">
        <f>+VLOOKUP($L515,Data_Validation!$A:$D,4,0)</f>
        <v>salaires autres</v>
      </c>
      <c r="W515" s="150" t="str">
        <f>+VLOOKUP($L515,Data_Validation!$A:$E,5,0)</f>
        <v>$</v>
      </c>
      <c r="X515" s="150">
        <f>+VLOOKUP($L515,Data_Validation!$A:$F,6,0)</f>
        <v>0</v>
      </c>
    </row>
    <row r="516" spans="1:24" ht="15" customHeight="1">
      <c r="A516" s="141" t="s">
        <v>1961</v>
      </c>
      <c r="B516" s="141" t="s">
        <v>1962</v>
      </c>
      <c r="C516" s="142">
        <v>68204.789999999994</v>
      </c>
      <c r="D516" s="142">
        <v>6829.86</v>
      </c>
      <c r="E516" s="142">
        <v>75034.649999999994</v>
      </c>
      <c r="F516" s="141" t="s">
        <v>1875</v>
      </c>
      <c r="G516" s="141" t="s">
        <v>1958</v>
      </c>
      <c r="H516" s="143"/>
      <c r="I516" s="151"/>
      <c r="J516" s="151"/>
      <c r="K516" s="151"/>
      <c r="L516" s="145" t="str">
        <f t="shared" si="514"/>
        <v>23G</v>
      </c>
      <c r="M516" s="146" t="str">
        <f t="shared" si="515"/>
        <v>SAL. AUTRES - PIECE BMW</v>
      </c>
      <c r="N516" s="147">
        <f>+IF(OR($Q516=Parametres!$G$2,$Q516=Parametres!$G$3),I516,C516)</f>
        <v>68204.789999999994</v>
      </c>
      <c r="O516" s="147">
        <f>+IF(OR($Q516=Parametres!$G$2,$Q516=Parametres!$G$3),J516,D516)</f>
        <v>6829.86</v>
      </c>
      <c r="P516" s="147">
        <f>+IF(OR($Q516=Parametres!$G$2,$Q516=Parametres!$G$3),K516,E516)</f>
        <v>75034.649999999994</v>
      </c>
      <c r="Q516" s="146" t="str">
        <f t="shared" ref="Q516:S516" si="520">+F516</f>
        <v>7-Dépenses</v>
      </c>
      <c r="R516" s="145" t="str">
        <f t="shared" si="520"/>
        <v>23</v>
      </c>
      <c r="S516" s="146">
        <f t="shared" si="520"/>
        <v>0</v>
      </c>
      <c r="T516" s="150" t="str">
        <f>+VLOOKUP($L516,Data_Validation!$A:$D,1,0)</f>
        <v>23G</v>
      </c>
      <c r="U516" s="150" t="str">
        <f>+VLOOKUP($L516,Data_Validation!$A:$D,3,0)</f>
        <v>Pièces</v>
      </c>
      <c r="V516" s="150" t="str">
        <f>+VLOOKUP($L516,Data_Validation!$A:$D,4,0)</f>
        <v>salaires autres</v>
      </c>
      <c r="W516" s="150" t="str">
        <f>+VLOOKUP($L516,Data_Validation!$A:$E,5,0)</f>
        <v>$</v>
      </c>
      <c r="X516" s="150">
        <f>+VLOOKUP($L516,Data_Validation!$A:$F,6,0)</f>
        <v>0</v>
      </c>
    </row>
    <row r="517" spans="1:24" ht="15.75" customHeight="1">
      <c r="A517" s="141" t="s">
        <v>2007</v>
      </c>
      <c r="B517" s="141" t="s">
        <v>2006</v>
      </c>
      <c r="C517" s="142">
        <v>209</v>
      </c>
      <c r="D517" s="142">
        <v>19</v>
      </c>
      <c r="E517" s="142">
        <v>228</v>
      </c>
      <c r="F517" s="141" t="s">
        <v>1875</v>
      </c>
      <c r="G517" s="141" t="s">
        <v>1958</v>
      </c>
      <c r="H517" s="143"/>
      <c r="I517" s="143"/>
      <c r="J517" s="143"/>
      <c r="K517" s="143"/>
      <c r="L517" s="145" t="str">
        <f t="shared" si="514"/>
        <v>23I</v>
      </c>
      <c r="M517" s="146" t="str">
        <f t="shared" si="515"/>
        <v>SAL. AUTRES - CARROSSERIE BMW</v>
      </c>
      <c r="N517" s="147">
        <f>+IF(OR($Q517=Parametres!$G$2,$Q517=Parametres!$G$3),I517,C517)</f>
        <v>209</v>
      </c>
      <c r="O517" s="147">
        <f>+IF(OR($Q517=Parametres!$G$2,$Q517=Parametres!$G$3),J517,D517)</f>
        <v>19</v>
      </c>
      <c r="P517" s="147">
        <f>+IF(OR($Q517=Parametres!$G$2,$Q517=Parametres!$G$3),K517,E517)</f>
        <v>228</v>
      </c>
      <c r="Q517" s="146" t="str">
        <f t="shared" ref="Q517:S517" si="521">+F517</f>
        <v>7-Dépenses</v>
      </c>
      <c r="R517" s="145" t="str">
        <f t="shared" si="521"/>
        <v>23</v>
      </c>
      <c r="S517" s="146">
        <f t="shared" si="521"/>
        <v>0</v>
      </c>
      <c r="T517" s="165" t="str">
        <f>+VLOOKUP($L517,Data_Validation!$A:$D,1,0)</f>
        <v>23I</v>
      </c>
      <c r="U517" s="150" t="str">
        <f>+VLOOKUP($L517,Data_Validation!$A:$D,3,0)</f>
        <v>Carrosserie</v>
      </c>
      <c r="V517" s="150" t="str">
        <f>+VLOOKUP($L517,Data_Validation!$A:$D,4,0)</f>
        <v>salaires autres</v>
      </c>
      <c r="W517" s="150" t="str">
        <f>+VLOOKUP($L517,Data_Validation!$A:$E,5,0)</f>
        <v>$</v>
      </c>
      <c r="X517" s="150">
        <f>+VLOOKUP($L517,Data_Validation!$A:$F,6,0)</f>
        <v>0</v>
      </c>
    </row>
    <row r="518" spans="1:24" ht="15" customHeight="1">
      <c r="A518" s="141" t="s">
        <v>1964</v>
      </c>
      <c r="B518" s="141" t="s">
        <v>1965</v>
      </c>
      <c r="C518" s="142">
        <v>65708.84</v>
      </c>
      <c r="D518" s="142">
        <v>9478.51</v>
      </c>
      <c r="E518" s="142">
        <v>75187.350000000006</v>
      </c>
      <c r="F518" s="141" t="s">
        <v>1875</v>
      </c>
      <c r="G518" s="141" t="s">
        <v>1966</v>
      </c>
      <c r="H518" s="143"/>
      <c r="I518" s="151"/>
      <c r="J518" s="151"/>
      <c r="K518" s="151"/>
      <c r="L518" s="145" t="str">
        <f t="shared" si="514"/>
        <v>24A</v>
      </c>
      <c r="M518" s="146" t="str">
        <f t="shared" si="515"/>
        <v>SAL. ABSENCE - NEUF BMW</v>
      </c>
      <c r="N518" s="147">
        <f>+IF(OR($Q518=Parametres!$G$2,$Q518=Parametres!$G$3),I518,C518)</f>
        <v>65708.84</v>
      </c>
      <c r="O518" s="147">
        <f>+IF(OR($Q518=Parametres!$G$2,$Q518=Parametres!$G$3),J518,D518)</f>
        <v>9478.51</v>
      </c>
      <c r="P518" s="147">
        <f>+IF(OR($Q518=Parametres!$G$2,$Q518=Parametres!$G$3),K518,E518)</f>
        <v>75187.350000000006</v>
      </c>
      <c r="Q518" s="146" t="str">
        <f t="shared" ref="Q518:S518" si="522">+F518</f>
        <v>7-Dépenses</v>
      </c>
      <c r="R518" s="145" t="str">
        <f t="shared" si="522"/>
        <v>24</v>
      </c>
      <c r="S518" s="146">
        <f t="shared" si="522"/>
        <v>0</v>
      </c>
      <c r="T518" s="150" t="str">
        <f>+VLOOKUP($L518,Data_Validation!$A:$D,1,0)</f>
        <v>24A</v>
      </c>
      <c r="U518" s="150" t="str">
        <f>+VLOOKUP($L518,Data_Validation!$A:$D,3,0)</f>
        <v>Véhicules neufs</v>
      </c>
      <c r="V518" s="150" t="str">
        <f>+VLOOKUP($L518,Data_Validation!$A:$D,4,0)</f>
        <v>Salaires en absences</v>
      </c>
      <c r="W518" s="150" t="str">
        <f>+VLOOKUP($L518,Data_Validation!$A:$E,5,0)</f>
        <v>$</v>
      </c>
      <c r="X518" s="150">
        <f>+VLOOKUP($L518,Data_Validation!$A:$F,6,0)</f>
        <v>0</v>
      </c>
    </row>
    <row r="519" spans="1:24" ht="15" customHeight="1">
      <c r="A519" s="141" t="s">
        <v>1969</v>
      </c>
      <c r="B519" s="141" t="s">
        <v>1970</v>
      </c>
      <c r="C519" s="142">
        <v>44332.59</v>
      </c>
      <c r="D519" s="142">
        <v>5820.07</v>
      </c>
      <c r="E519" s="142">
        <v>50152.66</v>
      </c>
      <c r="F519" s="141" t="s">
        <v>1875</v>
      </c>
      <c r="G519" s="141" t="s">
        <v>1966</v>
      </c>
      <c r="H519" s="143"/>
      <c r="I519" s="151"/>
      <c r="J519" s="151"/>
      <c r="K519" s="151"/>
      <c r="L519" s="145" t="str">
        <f t="shared" si="514"/>
        <v>24C</v>
      </c>
      <c r="M519" s="146" t="str">
        <f t="shared" si="515"/>
        <v>SAL. ABSENCE - USAGE BMW</v>
      </c>
      <c r="N519" s="147">
        <f>+IF(OR($Q519=Parametres!$G$2,$Q519=Parametres!$G$3),I519,C519)</f>
        <v>44332.59</v>
      </c>
      <c r="O519" s="147">
        <f>+IF(OR($Q519=Parametres!$G$2,$Q519=Parametres!$G$3),J519,D519)</f>
        <v>5820.07</v>
      </c>
      <c r="P519" s="147">
        <f>+IF(OR($Q519=Parametres!$G$2,$Q519=Parametres!$G$3),K519,E519)</f>
        <v>50152.66</v>
      </c>
      <c r="Q519" s="146" t="str">
        <f t="shared" ref="Q519:S519" si="523">+F519</f>
        <v>7-Dépenses</v>
      </c>
      <c r="R519" s="145" t="str">
        <f t="shared" si="523"/>
        <v>24</v>
      </c>
      <c r="S519" s="146">
        <f t="shared" si="523"/>
        <v>0</v>
      </c>
      <c r="T519" s="150" t="str">
        <f>+VLOOKUP($L519,Data_Validation!$A:$D,1,0)</f>
        <v>24C</v>
      </c>
      <c r="U519" s="150" t="str">
        <f>+VLOOKUP($L519,Data_Validation!$A:$D,3,0)</f>
        <v>Véhicules usagés</v>
      </c>
      <c r="V519" s="150" t="str">
        <f>+VLOOKUP($L519,Data_Validation!$A:$D,4,0)</f>
        <v>Salaires en absences</v>
      </c>
      <c r="W519" s="150" t="str">
        <f>+VLOOKUP($L519,Data_Validation!$A:$E,5,0)</f>
        <v>$</v>
      </c>
      <c r="X519" s="150">
        <f>+VLOOKUP($L519,Data_Validation!$A:$F,6,0)</f>
        <v>0</v>
      </c>
    </row>
    <row r="520" spans="1:24" ht="15" customHeight="1">
      <c r="A520" s="141" t="s">
        <v>1973</v>
      </c>
      <c r="B520" s="141" t="s">
        <v>1974</v>
      </c>
      <c r="C520" s="142">
        <v>73312.5</v>
      </c>
      <c r="D520" s="142">
        <v>17640.740000000002</v>
      </c>
      <c r="E520" s="142">
        <v>90953.24</v>
      </c>
      <c r="F520" s="141" t="s">
        <v>1875</v>
      </c>
      <c r="G520" s="141" t="s">
        <v>1966</v>
      </c>
      <c r="H520" s="143"/>
      <c r="I520" s="151"/>
      <c r="J520" s="151"/>
      <c r="K520" s="151"/>
      <c r="L520" s="145" t="str">
        <f t="shared" si="514"/>
        <v>24E</v>
      </c>
      <c r="M520" s="146" t="str">
        <f t="shared" si="515"/>
        <v>SAL. ABSENCE - SERV. BMW</v>
      </c>
      <c r="N520" s="147">
        <f>+IF(OR($Q520=Parametres!$G$2,$Q520=Parametres!$G$3),I520,C520)</f>
        <v>73312.5</v>
      </c>
      <c r="O520" s="147">
        <f>+IF(OR($Q520=Parametres!$G$2,$Q520=Parametres!$G$3),J520,D520)</f>
        <v>17640.740000000002</v>
      </c>
      <c r="P520" s="147">
        <f>+IF(OR($Q520=Parametres!$G$2,$Q520=Parametres!$G$3),K520,E520)</f>
        <v>90953.24</v>
      </c>
      <c r="Q520" s="146" t="str">
        <f t="shared" ref="Q520:S520" si="524">+F520</f>
        <v>7-Dépenses</v>
      </c>
      <c r="R520" s="145" t="str">
        <f t="shared" si="524"/>
        <v>24</v>
      </c>
      <c r="S520" s="146">
        <f t="shared" si="524"/>
        <v>0</v>
      </c>
      <c r="T520" s="150" t="str">
        <f>+VLOOKUP($L520,Data_Validation!$A:$D,1,0)</f>
        <v>24E</v>
      </c>
      <c r="U520" s="150" t="str">
        <f>+VLOOKUP($L520,Data_Validation!$A:$D,3,0)</f>
        <v>Service</v>
      </c>
      <c r="V520" s="150" t="str">
        <f>+VLOOKUP($L520,Data_Validation!$A:$D,4,0)</f>
        <v>Salaires en absences</v>
      </c>
      <c r="W520" s="150" t="str">
        <f>+VLOOKUP($L520,Data_Validation!$A:$E,5,0)</f>
        <v>$</v>
      </c>
      <c r="X520" s="150">
        <f>+VLOOKUP($L520,Data_Validation!$A:$F,6,0)</f>
        <v>0</v>
      </c>
    </row>
    <row r="521" spans="1:24" ht="15.75" customHeight="1">
      <c r="A521" s="141" t="s">
        <v>1975</v>
      </c>
      <c r="B521" s="141" t="s">
        <v>1976</v>
      </c>
      <c r="C521" s="142">
        <v>19369.939999999999</v>
      </c>
      <c r="D521" s="142">
        <v>3760.12</v>
      </c>
      <c r="E521" s="142">
        <v>23130.06</v>
      </c>
      <c r="F521" s="141" t="s">
        <v>1875</v>
      </c>
      <c r="G521" s="141" t="s">
        <v>1966</v>
      </c>
      <c r="H521" s="141"/>
      <c r="I521" s="182"/>
      <c r="J521" s="182"/>
      <c r="K521" s="182"/>
      <c r="L521" s="145" t="str">
        <f t="shared" si="514"/>
        <v>24G</v>
      </c>
      <c r="M521" s="146" t="str">
        <f t="shared" si="515"/>
        <v>SAL. ABSENCE - PIECE BMW</v>
      </c>
      <c r="N521" s="147">
        <f>+IF(OR($Q521=Parametres!$G$2,$Q521=Parametres!$G$3),I521,C521)</f>
        <v>19369.939999999999</v>
      </c>
      <c r="O521" s="147">
        <f>+IF(OR($Q521=Parametres!$G$2,$Q521=Parametres!$G$3),J521,D521)</f>
        <v>3760.12</v>
      </c>
      <c r="P521" s="147">
        <f>+IF(OR($Q521=Parametres!$G$2,$Q521=Parametres!$G$3),K521,E521)</f>
        <v>23130.06</v>
      </c>
      <c r="Q521" s="146" t="str">
        <f t="shared" ref="Q521:S521" si="525">+F521</f>
        <v>7-Dépenses</v>
      </c>
      <c r="R521" s="145" t="str">
        <f t="shared" si="525"/>
        <v>24</v>
      </c>
      <c r="S521" s="146">
        <f t="shared" si="525"/>
        <v>0</v>
      </c>
      <c r="T521" s="150" t="str">
        <f>+VLOOKUP($L521,Data_Validation!$A:$D,1,0)</f>
        <v>24G</v>
      </c>
      <c r="U521" s="150" t="str">
        <f>+VLOOKUP($L521,Data_Validation!$A:$D,3,0)</f>
        <v>Pièces</v>
      </c>
      <c r="V521" s="150" t="str">
        <f>+VLOOKUP($L521,Data_Validation!$A:$D,4,0)</f>
        <v>Salaires en absences</v>
      </c>
      <c r="W521" s="150" t="str">
        <f>+VLOOKUP($L521,Data_Validation!$A:$E,5,0)</f>
        <v>$</v>
      </c>
      <c r="X521" s="150">
        <f>+VLOOKUP($L521,Data_Validation!$A:$F,6,0)</f>
        <v>0</v>
      </c>
    </row>
    <row r="522" spans="1:24" ht="15" customHeight="1">
      <c r="A522" s="141" t="s">
        <v>2033</v>
      </c>
      <c r="B522" s="141" t="s">
        <v>2032</v>
      </c>
      <c r="C522" s="142">
        <v>731.65</v>
      </c>
      <c r="D522" s="142">
        <v>230.02</v>
      </c>
      <c r="E522" s="142">
        <v>961.67</v>
      </c>
      <c r="F522" s="141" t="s">
        <v>1875</v>
      </c>
      <c r="G522" s="141" t="s">
        <v>1966</v>
      </c>
      <c r="H522" s="141"/>
      <c r="I522" s="143"/>
      <c r="J522" s="143"/>
      <c r="K522" s="143"/>
      <c r="L522" s="145" t="str">
        <f t="shared" si="514"/>
        <v>24I</v>
      </c>
      <c r="M522" s="146" t="str">
        <f t="shared" si="515"/>
        <v>SAL. ABSENCE</v>
      </c>
      <c r="N522" s="147">
        <f>+IF(OR($Q522=Parametres!$G$2,$Q522=Parametres!$G$3),I522,C522)</f>
        <v>731.65</v>
      </c>
      <c r="O522" s="147">
        <f>+IF(OR($Q522=Parametres!$G$2,$Q522=Parametres!$G$3),J522,D522)</f>
        <v>230.02</v>
      </c>
      <c r="P522" s="147">
        <f>+IF(OR($Q522=Parametres!$G$2,$Q522=Parametres!$G$3),K522,E522)</f>
        <v>961.67</v>
      </c>
      <c r="Q522" s="146" t="str">
        <f t="shared" ref="Q522:S522" si="526">+F522</f>
        <v>7-Dépenses</v>
      </c>
      <c r="R522" s="145" t="str">
        <f t="shared" si="526"/>
        <v>24</v>
      </c>
      <c r="S522" s="146">
        <f t="shared" si="526"/>
        <v>0</v>
      </c>
      <c r="T522" s="165" t="str">
        <f>+VLOOKUP($L522,Data_Validation!$A:$D,1,0)</f>
        <v>24I</v>
      </c>
      <c r="U522" s="150" t="str">
        <f>+VLOOKUP($L522,Data_Validation!$A:$D,3,0)</f>
        <v>Carrosserie</v>
      </c>
      <c r="V522" s="150" t="str">
        <f>+VLOOKUP($L522,Data_Validation!$A:$D,4,0)</f>
        <v>Salaires en absences</v>
      </c>
      <c r="W522" s="150" t="str">
        <f>+VLOOKUP($L522,Data_Validation!$A:$E,5,0)</f>
        <v>$</v>
      </c>
      <c r="X522" s="150">
        <f>+VLOOKUP($L522,Data_Validation!$A:$F,6,0)</f>
        <v>0</v>
      </c>
    </row>
    <row r="523" spans="1:24" ht="15" customHeight="1">
      <c r="A523" s="141" t="s">
        <v>1979</v>
      </c>
      <c r="B523" s="141" t="s">
        <v>1980</v>
      </c>
      <c r="C523" s="142">
        <v>85144.28</v>
      </c>
      <c r="D523" s="142">
        <v>8681.2900000000009</v>
      </c>
      <c r="E523" s="142">
        <v>93825.57</v>
      </c>
      <c r="F523" s="141" t="s">
        <v>1875</v>
      </c>
      <c r="G523" s="141" t="s">
        <v>1981</v>
      </c>
      <c r="H523" s="143"/>
      <c r="I523" s="151"/>
      <c r="J523" s="151"/>
      <c r="K523" s="151"/>
      <c r="L523" s="145" t="str">
        <f t="shared" si="514"/>
        <v>25A</v>
      </c>
      <c r="M523" s="146" t="str">
        <f t="shared" si="515"/>
        <v>TAXES PAYE - NEUF BMW</v>
      </c>
      <c r="N523" s="147">
        <f>+IF(OR($Q523=Parametres!$G$2,$Q523=Parametres!$G$3),I523,C523)</f>
        <v>85144.28</v>
      </c>
      <c r="O523" s="147">
        <f>+IF(OR($Q523=Parametres!$G$2,$Q523=Parametres!$G$3),J523,D523)</f>
        <v>8681.2900000000009</v>
      </c>
      <c r="P523" s="147">
        <f>+IF(OR($Q523=Parametres!$G$2,$Q523=Parametres!$G$3),K523,E523)</f>
        <v>93825.57</v>
      </c>
      <c r="Q523" s="146" t="str">
        <f t="shared" ref="Q523:S523" si="527">+F523</f>
        <v>7-Dépenses</v>
      </c>
      <c r="R523" s="145" t="str">
        <f t="shared" si="527"/>
        <v>25</v>
      </c>
      <c r="S523" s="146">
        <f t="shared" si="527"/>
        <v>0</v>
      </c>
      <c r="T523" s="150" t="str">
        <f>+VLOOKUP($L523,Data_Validation!$A:$D,1,0)</f>
        <v>25A</v>
      </c>
      <c r="U523" s="150" t="str">
        <f>+VLOOKUP($L523,Data_Validation!$A:$D,3,0)</f>
        <v>Véhicules neufs</v>
      </c>
      <c r="V523" s="150" t="str">
        <f>+VLOOKUP($L523,Data_Validation!$A:$D,4,0)</f>
        <v>Déduction à la source</v>
      </c>
      <c r="W523" s="150" t="str">
        <f>+VLOOKUP($L523,Data_Validation!$A:$E,5,0)</f>
        <v>$</v>
      </c>
      <c r="X523" s="150">
        <f>+VLOOKUP($L523,Data_Validation!$A:$F,6,0)</f>
        <v>0</v>
      </c>
    </row>
    <row r="524" spans="1:24" ht="15" customHeight="1">
      <c r="A524" s="141" t="s">
        <v>1982</v>
      </c>
      <c r="B524" s="141" t="s">
        <v>1983</v>
      </c>
      <c r="C524" s="143">
        <v>40707.31</v>
      </c>
      <c r="D524" s="143">
        <v>3458.68</v>
      </c>
      <c r="E524" s="143">
        <v>44165.99</v>
      </c>
      <c r="F524" s="141" t="s">
        <v>1875</v>
      </c>
      <c r="G524" s="141" t="s">
        <v>1981</v>
      </c>
      <c r="H524" s="143"/>
      <c r="I524" s="142"/>
      <c r="J524" s="142"/>
      <c r="K524" s="142"/>
      <c r="L524" s="145" t="str">
        <f t="shared" si="514"/>
        <v>25C</v>
      </c>
      <c r="M524" s="146" t="str">
        <f t="shared" si="515"/>
        <v>TAXES PAYE - USAGE BMW</v>
      </c>
      <c r="N524" s="147">
        <f>+IF(OR($Q524=Parametres!$G$2,$Q524=Parametres!$G$3),I524,C524)</f>
        <v>40707.31</v>
      </c>
      <c r="O524" s="147">
        <f>+IF(OR($Q524=Parametres!$G$2,$Q524=Parametres!$G$3),J524,D524)</f>
        <v>3458.68</v>
      </c>
      <c r="P524" s="147">
        <f>+IF(OR($Q524=Parametres!$G$2,$Q524=Parametres!$G$3),K524,E524)</f>
        <v>44165.99</v>
      </c>
      <c r="Q524" s="146" t="str">
        <f t="shared" ref="Q524:S524" si="528">+F524</f>
        <v>7-Dépenses</v>
      </c>
      <c r="R524" s="145" t="str">
        <f t="shared" si="528"/>
        <v>25</v>
      </c>
      <c r="S524" s="146">
        <f t="shared" si="528"/>
        <v>0</v>
      </c>
      <c r="T524" s="150" t="str">
        <f>+VLOOKUP($L524,Data_Validation!$A:$D,1,0)</f>
        <v>25C</v>
      </c>
      <c r="U524" s="150" t="str">
        <f>+VLOOKUP($L524,Data_Validation!$A:$D,3,0)</f>
        <v>Véhicules usagés</v>
      </c>
      <c r="V524" s="150" t="str">
        <f>+VLOOKUP($L524,Data_Validation!$A:$D,4,0)</f>
        <v>Déduction à la source</v>
      </c>
      <c r="W524" s="150" t="str">
        <f>+VLOOKUP($L524,Data_Validation!$A:$E,5,0)</f>
        <v>$</v>
      </c>
      <c r="X524" s="150">
        <f>+VLOOKUP($L524,Data_Validation!$A:$F,6,0)</f>
        <v>0</v>
      </c>
    </row>
    <row r="525" spans="1:24" ht="15" customHeight="1">
      <c r="A525" s="141" t="s">
        <v>1984</v>
      </c>
      <c r="B525" s="141" t="s">
        <v>1985</v>
      </c>
      <c r="C525" s="142">
        <v>104713.89</v>
      </c>
      <c r="D525" s="142">
        <v>9372.52</v>
      </c>
      <c r="E525" s="142">
        <v>114086.41</v>
      </c>
      <c r="F525" s="141" t="s">
        <v>1875</v>
      </c>
      <c r="G525" s="141" t="s">
        <v>1981</v>
      </c>
      <c r="H525" s="141"/>
      <c r="I525" s="182"/>
      <c r="J525" s="182"/>
      <c r="K525" s="182"/>
      <c r="L525" s="145" t="str">
        <f t="shared" si="514"/>
        <v>25E</v>
      </c>
      <c r="M525" s="146" t="str">
        <f t="shared" si="515"/>
        <v>TAXES PAYE - SERV. BMW</v>
      </c>
      <c r="N525" s="147">
        <f>+IF(OR($Q525=Parametres!$G$2,$Q525=Parametres!$G$3),I525,C525)</f>
        <v>104713.89</v>
      </c>
      <c r="O525" s="147">
        <f>+IF(OR($Q525=Parametres!$G$2,$Q525=Parametres!$G$3),J525,D525)</f>
        <v>9372.52</v>
      </c>
      <c r="P525" s="147">
        <f>+IF(OR($Q525=Parametres!$G$2,$Q525=Parametres!$G$3),K525,E525)</f>
        <v>114086.41</v>
      </c>
      <c r="Q525" s="146" t="str">
        <f t="shared" ref="Q525:S525" si="529">+F525</f>
        <v>7-Dépenses</v>
      </c>
      <c r="R525" s="145" t="str">
        <f t="shared" si="529"/>
        <v>25</v>
      </c>
      <c r="S525" s="146">
        <f t="shared" si="529"/>
        <v>0</v>
      </c>
      <c r="T525" s="150" t="str">
        <f>+VLOOKUP($L525,Data_Validation!$A:$D,1,0)</f>
        <v>25E</v>
      </c>
      <c r="U525" s="150" t="str">
        <f>+VLOOKUP($L525,Data_Validation!$A:$D,3,0)</f>
        <v>Service</v>
      </c>
      <c r="V525" s="150" t="str">
        <f>+VLOOKUP($L525,Data_Validation!$A:$D,4,0)</f>
        <v>Déduction à la source</v>
      </c>
      <c r="W525" s="150" t="str">
        <f>+VLOOKUP($L525,Data_Validation!$A:$E,5,0)</f>
        <v>$</v>
      </c>
      <c r="X525" s="150">
        <f>+VLOOKUP($L525,Data_Validation!$A:$F,6,0)</f>
        <v>0</v>
      </c>
    </row>
    <row r="526" spans="1:24" ht="15.75" customHeight="1">
      <c r="A526" s="141" t="s">
        <v>1986</v>
      </c>
      <c r="B526" s="141" t="s">
        <v>1987</v>
      </c>
      <c r="C526" s="142">
        <v>35535.89</v>
      </c>
      <c r="D526" s="142">
        <v>3909.43</v>
      </c>
      <c r="E526" s="142">
        <v>39445.32</v>
      </c>
      <c r="F526" s="141" t="s">
        <v>1875</v>
      </c>
      <c r="G526" s="141" t="s">
        <v>1981</v>
      </c>
      <c r="H526" s="143"/>
      <c r="I526" s="151"/>
      <c r="J526" s="151"/>
      <c r="K526" s="151"/>
      <c r="L526" s="145" t="str">
        <f t="shared" si="514"/>
        <v>25G</v>
      </c>
      <c r="M526" s="146" t="str">
        <f t="shared" si="515"/>
        <v>TAXES PAYE - PIECE BMW</v>
      </c>
      <c r="N526" s="147">
        <f>+IF(OR($Q526=Parametres!$G$2,$Q526=Parametres!$G$3),I526,C526)</f>
        <v>35535.89</v>
      </c>
      <c r="O526" s="147">
        <f>+IF(OR($Q526=Parametres!$G$2,$Q526=Parametres!$G$3),J526,D526)</f>
        <v>3909.43</v>
      </c>
      <c r="P526" s="147">
        <f>+IF(OR($Q526=Parametres!$G$2,$Q526=Parametres!$G$3),K526,E526)</f>
        <v>39445.32</v>
      </c>
      <c r="Q526" s="146" t="str">
        <f t="shared" ref="Q526:S526" si="530">+F526</f>
        <v>7-Dépenses</v>
      </c>
      <c r="R526" s="145" t="str">
        <f t="shared" si="530"/>
        <v>25</v>
      </c>
      <c r="S526" s="146">
        <f t="shared" si="530"/>
        <v>0</v>
      </c>
      <c r="T526" s="150" t="str">
        <f>+VLOOKUP($L526,Data_Validation!$A:$D,1,0)</f>
        <v>25G</v>
      </c>
      <c r="U526" s="150" t="str">
        <f>+VLOOKUP($L526,Data_Validation!$A:$D,3,0)</f>
        <v>Pièces</v>
      </c>
      <c r="V526" s="150" t="str">
        <f>+VLOOKUP($L526,Data_Validation!$A:$D,4,0)</f>
        <v>Déduction à la source</v>
      </c>
      <c r="W526" s="150" t="str">
        <f>+VLOOKUP($L526,Data_Validation!$A:$E,5,0)</f>
        <v>$</v>
      </c>
      <c r="X526" s="150">
        <f>+VLOOKUP($L526,Data_Validation!$A:$F,6,0)</f>
        <v>0</v>
      </c>
    </row>
    <row r="527" spans="1:24" ht="15" customHeight="1">
      <c r="A527" s="141" t="s">
        <v>1994</v>
      </c>
      <c r="B527" s="141" t="s">
        <v>1995</v>
      </c>
      <c r="C527" s="142">
        <v>2527.88</v>
      </c>
      <c r="D527" s="142">
        <v>348.75</v>
      </c>
      <c r="E527" s="142">
        <v>2876.63</v>
      </c>
      <c r="F527" s="141" t="s">
        <v>1875</v>
      </c>
      <c r="G527" s="141" t="s">
        <v>1981</v>
      </c>
      <c r="H527" s="143"/>
      <c r="I527" s="151"/>
      <c r="J527" s="151"/>
      <c r="K527" s="151"/>
      <c r="L527" s="145" t="str">
        <f t="shared" si="514"/>
        <v>25I</v>
      </c>
      <c r="M527" s="146" t="str">
        <f t="shared" si="515"/>
        <v>TAXES PAYE - CARROSSERIE BMW</v>
      </c>
      <c r="N527" s="147">
        <f>+IF(OR($Q527=Parametres!$G$2,$Q527=Parametres!$G$3),I527,C527)</f>
        <v>2527.88</v>
      </c>
      <c r="O527" s="147">
        <f>+IF(OR($Q527=Parametres!$G$2,$Q527=Parametres!$G$3),J527,D527)</f>
        <v>348.75</v>
      </c>
      <c r="P527" s="147">
        <f>+IF(OR($Q527=Parametres!$G$2,$Q527=Parametres!$G$3),K527,E527)</f>
        <v>2876.63</v>
      </c>
      <c r="Q527" s="146" t="str">
        <f t="shared" ref="Q527:S527" si="531">+F527</f>
        <v>7-Dépenses</v>
      </c>
      <c r="R527" s="145" t="str">
        <f t="shared" si="531"/>
        <v>25</v>
      </c>
      <c r="S527" s="146">
        <f t="shared" si="531"/>
        <v>0</v>
      </c>
      <c r="T527" s="165" t="str">
        <f>+VLOOKUP($L527,Data_Validation!$A:$D,1,0)</f>
        <v>25I</v>
      </c>
      <c r="U527" s="150" t="str">
        <f>+VLOOKUP($L527,Data_Validation!$A:$D,3,0)</f>
        <v>Carrosserie</v>
      </c>
      <c r="V527" s="150" t="str">
        <f>+VLOOKUP($L527,Data_Validation!$A:$D,4,0)</f>
        <v>Déduction à la source</v>
      </c>
      <c r="W527" s="150" t="str">
        <f>+VLOOKUP($L527,Data_Validation!$A:$E,5,0)</f>
        <v>$</v>
      </c>
      <c r="X527" s="150">
        <f>+VLOOKUP($L527,Data_Validation!$A:$F,6,0)</f>
        <v>0</v>
      </c>
    </row>
    <row r="528" spans="1:24" ht="15" customHeight="1">
      <c r="A528" s="141" t="s">
        <v>2001</v>
      </c>
      <c r="B528" s="141" t="s">
        <v>2002</v>
      </c>
      <c r="C528" s="142">
        <v>101211.97</v>
      </c>
      <c r="D528" s="142">
        <v>5006.57</v>
      </c>
      <c r="E528" s="142">
        <v>106218.54</v>
      </c>
      <c r="F528" s="141" t="s">
        <v>1875</v>
      </c>
      <c r="G528" s="141" t="s">
        <v>2003</v>
      </c>
      <c r="H528" s="143"/>
      <c r="I528" s="151"/>
      <c r="J528" s="151"/>
      <c r="K528" s="151"/>
      <c r="L528" s="145" t="str">
        <f t="shared" si="514"/>
        <v>26E</v>
      </c>
      <c r="M528" s="146" t="str">
        <f t="shared" si="515"/>
        <v>SAL. SPECIALISTES - SERV. BMW</v>
      </c>
      <c r="N528" s="147">
        <f>+IF(OR($Q528=Parametres!$G$2,$Q528=Parametres!$G$3),I528,C528)</f>
        <v>101211.97</v>
      </c>
      <c r="O528" s="147">
        <f>+IF(OR($Q528=Parametres!$G$2,$Q528=Parametres!$G$3),J528,D528)</f>
        <v>5006.57</v>
      </c>
      <c r="P528" s="147">
        <f>+IF(OR($Q528=Parametres!$G$2,$Q528=Parametres!$G$3),K528,E528)</f>
        <v>106218.54</v>
      </c>
      <c r="Q528" s="146" t="str">
        <f t="shared" ref="Q528:S528" si="532">+F528</f>
        <v>7-Dépenses</v>
      </c>
      <c r="R528" s="145" t="str">
        <f t="shared" si="532"/>
        <v>26</v>
      </c>
      <c r="S528" s="146">
        <f t="shared" si="532"/>
        <v>0</v>
      </c>
      <c r="T528" s="150" t="str">
        <f>+VLOOKUP($L528,Data_Validation!$A:$D,1,0)</f>
        <v>26E</v>
      </c>
      <c r="U528" s="150" t="str">
        <f>+VLOOKUP($L528,Data_Validation!$A:$D,3,0)</f>
        <v>Service</v>
      </c>
      <c r="V528" s="150" t="str">
        <f>+VLOOKUP($L528,Data_Validation!$A:$D,4,0)</f>
        <v>Salaires spécialistes</v>
      </c>
      <c r="W528" s="150" t="str">
        <f>+VLOOKUP($L528,Data_Validation!$A:$E,5,0)</f>
        <v>$</v>
      </c>
      <c r="X528" s="150">
        <f>+VLOOKUP($L528,Data_Validation!$A:$F,6,0)</f>
        <v>0</v>
      </c>
    </row>
    <row r="529" spans="1:24" ht="15" customHeight="1">
      <c r="A529" s="141" t="s">
        <v>2008</v>
      </c>
      <c r="B529" s="141" t="s">
        <v>2009</v>
      </c>
      <c r="C529" s="142">
        <v>36903.870000000003</v>
      </c>
      <c r="D529" s="142">
        <v>2883.21</v>
      </c>
      <c r="E529" s="142">
        <v>39787.08</v>
      </c>
      <c r="F529" s="141" t="s">
        <v>1875</v>
      </c>
      <c r="G529" s="141" t="s">
        <v>2010</v>
      </c>
      <c r="H529" s="143"/>
      <c r="I529" s="143"/>
      <c r="J529" s="143"/>
      <c r="K529" s="143"/>
      <c r="L529" s="145" t="str">
        <f t="shared" si="514"/>
        <v>27A</v>
      </c>
      <c r="M529" s="146" t="str">
        <f t="shared" si="515"/>
        <v>AVANT. SOCIAUX - NEUF BMW</v>
      </c>
      <c r="N529" s="147">
        <f>+IF(OR($Q529=Parametres!$G$2,$Q529=Parametres!$G$3),I529,C529)</f>
        <v>36903.870000000003</v>
      </c>
      <c r="O529" s="147">
        <f>+IF(OR($Q529=Parametres!$G$2,$Q529=Parametres!$G$3),J529,D529)</f>
        <v>2883.21</v>
      </c>
      <c r="P529" s="147">
        <f>+IF(OR($Q529=Parametres!$G$2,$Q529=Parametres!$G$3),K529,E529)</f>
        <v>39787.08</v>
      </c>
      <c r="Q529" s="146" t="str">
        <f t="shared" ref="Q529:S529" si="533">+F529</f>
        <v>7-Dépenses</v>
      </c>
      <c r="R529" s="145" t="str">
        <f t="shared" si="533"/>
        <v>27</v>
      </c>
      <c r="S529" s="146">
        <f t="shared" si="533"/>
        <v>0</v>
      </c>
      <c r="T529" s="150" t="str">
        <f>+VLOOKUP($L529,Data_Validation!$A:$D,1,0)</f>
        <v>27A</v>
      </c>
      <c r="U529" s="150" t="str">
        <f>+VLOOKUP($L529,Data_Validation!$A:$D,3,0)</f>
        <v>Véhicules neufs</v>
      </c>
      <c r="V529" s="150" t="str">
        <f>+VLOOKUP($L529,Data_Validation!$A:$D,4,0)</f>
        <v>Bénéfices marginaux</v>
      </c>
      <c r="W529" s="150" t="str">
        <f>+VLOOKUP($L529,Data_Validation!$A:$E,5,0)</f>
        <v>$</v>
      </c>
      <c r="X529" s="150">
        <f>+VLOOKUP($L529,Data_Validation!$A:$F,6,0)</f>
        <v>0</v>
      </c>
    </row>
    <row r="530" spans="1:24" ht="15" customHeight="1">
      <c r="A530" s="141" t="s">
        <v>2013</v>
      </c>
      <c r="B530" s="141" t="s">
        <v>2014</v>
      </c>
      <c r="C530" s="142">
        <v>18512.36</v>
      </c>
      <c r="D530" s="142">
        <v>1480.89</v>
      </c>
      <c r="E530" s="142">
        <v>19993.25</v>
      </c>
      <c r="F530" s="141" t="s">
        <v>1875</v>
      </c>
      <c r="G530" s="141" t="s">
        <v>2010</v>
      </c>
      <c r="H530" s="143"/>
      <c r="I530" s="151"/>
      <c r="J530" s="151"/>
      <c r="K530" s="151"/>
      <c r="L530" s="145" t="str">
        <f t="shared" si="514"/>
        <v>27C</v>
      </c>
      <c r="M530" s="146" t="str">
        <f t="shared" si="515"/>
        <v>AVANT. SOCIAUX - USAGE BMW</v>
      </c>
      <c r="N530" s="147">
        <f>+IF(OR($Q530=Parametres!$G$2,$Q530=Parametres!$G$3),I530,C530)</f>
        <v>18512.36</v>
      </c>
      <c r="O530" s="242">
        <f>+IF(OR($Q530=Parametres!$G$2,$Q530=Parametres!$G$3),J530,D530)</f>
        <v>1480.89</v>
      </c>
      <c r="P530" s="147">
        <f>+IF(OR($Q530=Parametres!$G$2,$Q530=Parametres!$G$3),K530,E530)</f>
        <v>19993.25</v>
      </c>
      <c r="Q530" s="146" t="str">
        <f t="shared" ref="Q530:S530" si="534">+F530</f>
        <v>7-Dépenses</v>
      </c>
      <c r="R530" s="145" t="str">
        <f t="shared" si="534"/>
        <v>27</v>
      </c>
      <c r="S530" s="146">
        <f t="shared" si="534"/>
        <v>0</v>
      </c>
      <c r="T530" s="150" t="str">
        <f>+VLOOKUP($L530,Data_Validation!$A:$D,1,0)</f>
        <v>27C</v>
      </c>
      <c r="U530" s="150" t="str">
        <f>+VLOOKUP($L530,Data_Validation!$A:$D,3,0)</f>
        <v>Véhicules usagés</v>
      </c>
      <c r="V530" s="150" t="str">
        <f>+VLOOKUP($L530,Data_Validation!$A:$D,4,0)</f>
        <v>Bénéfices marginaux</v>
      </c>
      <c r="W530" s="150" t="str">
        <f>+VLOOKUP($L530,Data_Validation!$A:$E,5,0)</f>
        <v>$</v>
      </c>
      <c r="X530" s="150">
        <f>+VLOOKUP($L530,Data_Validation!$A:$F,6,0)</f>
        <v>0</v>
      </c>
    </row>
    <row r="531" spans="1:24" ht="15" customHeight="1">
      <c r="A531" s="141" t="s">
        <v>2021</v>
      </c>
      <c r="B531" s="141" t="s">
        <v>2022</v>
      </c>
      <c r="C531" s="142">
        <v>47270.83</v>
      </c>
      <c r="D531" s="142">
        <v>2930.54</v>
      </c>
      <c r="E531" s="142">
        <v>50201.37</v>
      </c>
      <c r="F531" s="141" t="s">
        <v>1875</v>
      </c>
      <c r="G531" s="141" t="s">
        <v>2010</v>
      </c>
      <c r="H531" s="143"/>
      <c r="I531" s="151"/>
      <c r="J531" s="151"/>
      <c r="K531" s="151"/>
      <c r="L531" s="145" t="str">
        <f t="shared" si="514"/>
        <v>27E</v>
      </c>
      <c r="M531" s="146" t="str">
        <f t="shared" si="515"/>
        <v>AVANT. SOCIAUX - SERV. BMW</v>
      </c>
      <c r="N531" s="147">
        <f>+IF(OR($Q531=Parametres!$G$2,$Q531=Parametres!$G$3),I531,C531)</f>
        <v>47270.83</v>
      </c>
      <c r="O531" s="147">
        <f>+IF(OR($Q531=Parametres!$G$2,$Q531=Parametres!$G$3),J531,D531)</f>
        <v>2930.54</v>
      </c>
      <c r="P531" s="147">
        <f>+IF(OR($Q531=Parametres!$G$2,$Q531=Parametres!$G$3),K531,E531)</f>
        <v>50201.37</v>
      </c>
      <c r="Q531" s="146" t="str">
        <f t="shared" ref="Q531:S531" si="535">+F531</f>
        <v>7-Dépenses</v>
      </c>
      <c r="R531" s="145" t="str">
        <f t="shared" si="535"/>
        <v>27</v>
      </c>
      <c r="S531" s="146">
        <f t="shared" si="535"/>
        <v>0</v>
      </c>
      <c r="T531" s="150" t="str">
        <f>+VLOOKUP($L531,Data_Validation!$A:$D,1,0)</f>
        <v>27E</v>
      </c>
      <c r="U531" s="150" t="str">
        <f>+VLOOKUP($L531,Data_Validation!$A:$D,3,0)</f>
        <v>Service</v>
      </c>
      <c r="V531" s="150" t="str">
        <f>+VLOOKUP($L531,Data_Validation!$A:$D,4,0)</f>
        <v>Bénéfices marginaux</v>
      </c>
      <c r="W531" s="150" t="str">
        <f>+VLOOKUP($L531,Data_Validation!$A:$E,5,0)</f>
        <v>$</v>
      </c>
      <c r="X531" s="150">
        <f>+VLOOKUP($L531,Data_Validation!$A:$F,6,0)</f>
        <v>0</v>
      </c>
    </row>
    <row r="532" spans="1:24" ht="15" customHeight="1">
      <c r="A532" s="141" t="s">
        <v>2024</v>
      </c>
      <c r="B532" s="141" t="s">
        <v>2025</v>
      </c>
      <c r="C532" s="142">
        <v>18045.830000000002</v>
      </c>
      <c r="D532" s="142">
        <v>1501.47</v>
      </c>
      <c r="E532" s="142">
        <v>19547.3</v>
      </c>
      <c r="F532" s="141" t="s">
        <v>1875</v>
      </c>
      <c r="G532" s="141" t="s">
        <v>2010</v>
      </c>
      <c r="H532" s="143"/>
      <c r="I532" s="151"/>
      <c r="J532" s="151"/>
      <c r="K532" s="151"/>
      <c r="L532" s="145" t="str">
        <f t="shared" si="514"/>
        <v>27G</v>
      </c>
      <c r="M532" s="146" t="str">
        <f t="shared" si="515"/>
        <v>AVANT. SOCIAUX - PIECE BMW</v>
      </c>
      <c r="N532" s="147">
        <f>+IF(OR($Q532=Parametres!$G$2,$Q532=Parametres!$G$3),I532,C532)</f>
        <v>18045.830000000002</v>
      </c>
      <c r="O532" s="147">
        <f>+IF(OR($Q532=Parametres!$G$2,$Q532=Parametres!$G$3),J532,D532)</f>
        <v>1501.47</v>
      </c>
      <c r="P532" s="147">
        <f>+IF(OR($Q532=Parametres!$G$2,$Q532=Parametres!$G$3),K532,E532)</f>
        <v>19547.3</v>
      </c>
      <c r="Q532" s="146" t="str">
        <f t="shared" ref="Q532:S532" si="536">+F532</f>
        <v>7-Dépenses</v>
      </c>
      <c r="R532" s="145" t="str">
        <f t="shared" si="536"/>
        <v>27</v>
      </c>
      <c r="S532" s="146">
        <f t="shared" si="536"/>
        <v>0</v>
      </c>
      <c r="T532" s="150" t="str">
        <f>+VLOOKUP($L532,Data_Validation!$A:$D,1,0)</f>
        <v>27G</v>
      </c>
      <c r="U532" s="150" t="str">
        <f>+VLOOKUP($L532,Data_Validation!$A:$D,3,0)</f>
        <v>Pièces</v>
      </c>
      <c r="V532" s="150" t="str">
        <f>+VLOOKUP($L532,Data_Validation!$A:$D,4,0)</f>
        <v>Bénéfices marginaux</v>
      </c>
      <c r="W532" s="150" t="str">
        <f>+VLOOKUP($L532,Data_Validation!$A:$E,5,0)</f>
        <v>$</v>
      </c>
      <c r="X532" s="150">
        <f>+VLOOKUP($L532,Data_Validation!$A:$F,6,0)</f>
        <v>0</v>
      </c>
    </row>
    <row r="533" spans="1:24" ht="15.75" customHeight="1">
      <c r="A533" s="141" t="s">
        <v>2070</v>
      </c>
      <c r="B533" s="141" t="s">
        <v>2069</v>
      </c>
      <c r="C533" s="143">
        <v>468.27</v>
      </c>
      <c r="D533" s="143">
        <v>21.89</v>
      </c>
      <c r="E533" s="143">
        <v>490.16</v>
      </c>
      <c r="F533" s="141" t="s">
        <v>1875</v>
      </c>
      <c r="G533" s="141" t="s">
        <v>2010</v>
      </c>
      <c r="H533" s="143"/>
      <c r="I533" s="142"/>
      <c r="J533" s="142"/>
      <c r="K533" s="142"/>
      <c r="L533" s="145" t="str">
        <f t="shared" si="514"/>
        <v>27I</v>
      </c>
      <c r="M533" s="146" t="str">
        <f t="shared" si="515"/>
        <v>AVANT. SOCIAUX - CARROSSERIE BMW</v>
      </c>
      <c r="N533" s="147">
        <f>+IF(OR($Q533=Parametres!$G$2,$Q533=Parametres!$G$3),I533,C533)</f>
        <v>468.27</v>
      </c>
      <c r="O533" s="147">
        <f>+IF(OR($Q533=Parametres!$G$2,$Q533=Parametres!$G$3),J533,D533)</f>
        <v>21.89</v>
      </c>
      <c r="P533" s="147">
        <f>+IF(OR($Q533=Parametres!$G$2,$Q533=Parametres!$G$3),K533,E533)</f>
        <v>490.16</v>
      </c>
      <c r="Q533" s="146" t="str">
        <f t="shared" ref="Q533:S533" si="537">+F533</f>
        <v>7-Dépenses</v>
      </c>
      <c r="R533" s="145" t="str">
        <f t="shared" si="537"/>
        <v>27</v>
      </c>
      <c r="S533" s="146">
        <f t="shared" si="537"/>
        <v>0</v>
      </c>
      <c r="T533" s="165" t="str">
        <f>+VLOOKUP($L533,Data_Validation!$A:$D,1,0)</f>
        <v>27I</v>
      </c>
      <c r="U533" s="150" t="str">
        <f>+VLOOKUP($L533,Data_Validation!$A:$D,3,0)</f>
        <v>Carrosserie</v>
      </c>
      <c r="V533" s="150" t="str">
        <f>+VLOOKUP($L533,Data_Validation!$A:$D,4,0)</f>
        <v>Bénéfices marginaux</v>
      </c>
      <c r="W533" s="150" t="str">
        <f>+VLOOKUP($L533,Data_Validation!$A:$E,5,0)</f>
        <v>$</v>
      </c>
      <c r="X533" s="150">
        <f>+VLOOKUP($L533,Data_Validation!$A:$F,6,0)</f>
        <v>0</v>
      </c>
    </row>
    <row r="534" spans="1:24" ht="15" customHeight="1">
      <c r="A534" s="141" t="s">
        <v>2029</v>
      </c>
      <c r="B534" s="141" t="s">
        <v>2030</v>
      </c>
      <c r="C534" s="143">
        <v>5993.11</v>
      </c>
      <c r="D534" s="143">
        <v>-5285.49</v>
      </c>
      <c r="E534" s="143">
        <v>707.62</v>
      </c>
      <c r="F534" s="141" t="s">
        <v>1875</v>
      </c>
      <c r="G534" s="141" t="s">
        <v>2031</v>
      </c>
      <c r="H534" s="143"/>
      <c r="I534" s="142"/>
      <c r="J534" s="142"/>
      <c r="K534" s="142"/>
      <c r="L534" s="145" t="str">
        <f t="shared" si="514"/>
        <v>29A</v>
      </c>
      <c r="M534" s="146" t="str">
        <f t="shared" si="515"/>
        <v>FONDS PENSIONS - NEUF BMW</v>
      </c>
      <c r="N534" s="147">
        <f>+IF(OR($Q534=Parametres!$G$2,$Q534=Parametres!$G$3),I534,C534)</f>
        <v>5993.11</v>
      </c>
      <c r="O534" s="147">
        <f>+IF(OR($Q534=Parametres!$G$2,$Q534=Parametres!$G$3),J534,D534)</f>
        <v>-5285.49</v>
      </c>
      <c r="P534" s="147">
        <f>+IF(OR($Q534=Parametres!$G$2,$Q534=Parametres!$G$3),K534,E534)</f>
        <v>707.62</v>
      </c>
      <c r="Q534" s="146" t="str">
        <f t="shared" ref="Q534:S534" si="538">+F534</f>
        <v>7-Dépenses</v>
      </c>
      <c r="R534" s="145" t="str">
        <f t="shared" si="538"/>
        <v>29</v>
      </c>
      <c r="S534" s="146">
        <f t="shared" si="538"/>
        <v>0</v>
      </c>
      <c r="T534" s="150" t="str">
        <f>+VLOOKUP($L534,Data_Validation!$A:$D,1,0)</f>
        <v>29A</v>
      </c>
      <c r="U534" s="150" t="str">
        <f>+VLOOKUP($L534,Data_Validation!$A:$D,3,0)</f>
        <v>Véhicules neufs</v>
      </c>
      <c r="V534" s="150" t="str">
        <f>+VLOOKUP($L534,Data_Validation!$A:$D,4,0)</f>
        <v>csst</v>
      </c>
      <c r="W534" s="150" t="str">
        <f>+VLOOKUP($L534,Data_Validation!$A:$E,5,0)</f>
        <v>$</v>
      </c>
      <c r="X534" s="150">
        <f>+VLOOKUP($L534,Data_Validation!$A:$F,6,0)</f>
        <v>0</v>
      </c>
    </row>
    <row r="535" spans="1:24" ht="15" customHeight="1">
      <c r="A535" s="141" t="s">
        <v>2034</v>
      </c>
      <c r="B535" s="141" t="s">
        <v>2035</v>
      </c>
      <c r="C535" s="142">
        <v>4117.07</v>
      </c>
      <c r="D535" s="142">
        <v>-1084.19</v>
      </c>
      <c r="E535" s="142">
        <v>3032.88</v>
      </c>
      <c r="F535" s="141" t="s">
        <v>1875</v>
      </c>
      <c r="G535" s="141" t="s">
        <v>2031</v>
      </c>
      <c r="H535" s="143"/>
      <c r="I535" s="151"/>
      <c r="J535" s="151"/>
      <c r="K535" s="151"/>
      <c r="L535" s="145" t="str">
        <f t="shared" si="514"/>
        <v>29C</v>
      </c>
      <c r="M535" s="146" t="str">
        <f t="shared" si="515"/>
        <v>FONDS PENSIONS - USAGE BMW</v>
      </c>
      <c r="N535" s="147">
        <f>+IF(OR($Q535=Parametres!$G$2,$Q535=Parametres!$G$3),I535,C535)</f>
        <v>4117.07</v>
      </c>
      <c r="O535" s="147">
        <f>+IF(OR($Q535=Parametres!$G$2,$Q535=Parametres!$G$3),J535,D535)</f>
        <v>-1084.19</v>
      </c>
      <c r="P535" s="147">
        <f>+IF(OR($Q535=Parametres!$G$2,$Q535=Parametres!$G$3),K535,E535)</f>
        <v>3032.88</v>
      </c>
      <c r="Q535" s="146" t="str">
        <f t="shared" ref="Q535:S535" si="539">+F535</f>
        <v>7-Dépenses</v>
      </c>
      <c r="R535" s="145" t="str">
        <f t="shared" si="539"/>
        <v>29</v>
      </c>
      <c r="S535" s="146">
        <f t="shared" si="539"/>
        <v>0</v>
      </c>
      <c r="T535" s="165" t="str">
        <f>+VLOOKUP($L535,Data_Validation!$A:$D,1,0)</f>
        <v>29C</v>
      </c>
      <c r="U535" s="150" t="str">
        <f>+VLOOKUP($L535,Data_Validation!$A:$D,3,0)</f>
        <v>Véhicules usagés</v>
      </c>
      <c r="V535" s="150" t="str">
        <f>+VLOOKUP($L535,Data_Validation!$A:$D,4,0)</f>
        <v>csst</v>
      </c>
      <c r="W535" s="150" t="str">
        <f>+VLOOKUP($L535,Data_Validation!$A:$E,5,0)</f>
        <v>$</v>
      </c>
      <c r="X535" s="150">
        <f>+VLOOKUP($L535,Data_Validation!$A:$F,6,0)</f>
        <v>0</v>
      </c>
    </row>
    <row r="536" spans="1:24" ht="15" customHeight="1">
      <c r="A536" s="141" t="s">
        <v>2036</v>
      </c>
      <c r="B536" s="141" t="s">
        <v>2037</v>
      </c>
      <c r="C536" s="142">
        <v>11544.03</v>
      </c>
      <c r="D536" s="142">
        <v>-1816.24</v>
      </c>
      <c r="E536" s="142">
        <v>9727.7900000000009</v>
      </c>
      <c r="F536" s="141" t="s">
        <v>1875</v>
      </c>
      <c r="G536" s="141" t="s">
        <v>2031</v>
      </c>
      <c r="H536" s="143"/>
      <c r="I536" s="151"/>
      <c r="J536" s="151"/>
      <c r="K536" s="151"/>
      <c r="L536" s="145" t="str">
        <f t="shared" si="514"/>
        <v>29E</v>
      </c>
      <c r="M536" s="146" t="str">
        <f t="shared" si="515"/>
        <v>FONDS PENSIONS - SERV. BMW</v>
      </c>
      <c r="N536" s="147">
        <f>+IF(OR($Q536=Parametres!$G$2,$Q536=Parametres!$G$3),I536,C536)</f>
        <v>11544.03</v>
      </c>
      <c r="O536" s="147">
        <f>+IF(OR($Q536=Parametres!$G$2,$Q536=Parametres!$G$3),J536,D536)</f>
        <v>-1816.24</v>
      </c>
      <c r="P536" s="147">
        <f>+IF(OR($Q536=Parametres!$G$2,$Q536=Parametres!$G$3),K536,E536)</f>
        <v>9727.7900000000009</v>
      </c>
      <c r="Q536" s="146" t="str">
        <f t="shared" ref="Q536:S536" si="540">+F536</f>
        <v>7-Dépenses</v>
      </c>
      <c r="R536" s="145" t="str">
        <f t="shared" si="540"/>
        <v>29</v>
      </c>
      <c r="S536" s="146">
        <f t="shared" si="540"/>
        <v>0</v>
      </c>
      <c r="T536" s="150" t="str">
        <f>+VLOOKUP($L536,Data_Validation!$A:$D,1,0)</f>
        <v>29E</v>
      </c>
      <c r="U536" s="150" t="str">
        <f>+VLOOKUP($L536,Data_Validation!$A:$D,3,0)</f>
        <v>Service</v>
      </c>
      <c r="V536" s="150" t="str">
        <f>+VLOOKUP($L536,Data_Validation!$A:$D,4,0)</f>
        <v>csst</v>
      </c>
      <c r="W536" s="150" t="str">
        <f>+VLOOKUP($L536,Data_Validation!$A:$E,5,0)</f>
        <v>$</v>
      </c>
      <c r="X536" s="150">
        <f>+VLOOKUP($L536,Data_Validation!$A:$F,6,0)</f>
        <v>0</v>
      </c>
    </row>
    <row r="537" spans="1:24" ht="15.75" customHeight="1">
      <c r="A537" s="141" t="s">
        <v>2040</v>
      </c>
      <c r="B537" s="141" t="s">
        <v>2041</v>
      </c>
      <c r="C537" s="143">
        <v>2675.69</v>
      </c>
      <c r="D537" s="143">
        <v>-2189.1</v>
      </c>
      <c r="E537" s="143">
        <v>486.59</v>
      </c>
      <c r="F537" s="141" t="s">
        <v>1875</v>
      </c>
      <c r="G537" s="141" t="s">
        <v>2031</v>
      </c>
      <c r="H537" s="143"/>
      <c r="I537" s="142"/>
      <c r="J537" s="142"/>
      <c r="K537" s="142"/>
      <c r="L537" s="145" t="str">
        <f t="shared" si="514"/>
        <v>29G</v>
      </c>
      <c r="M537" s="146" t="str">
        <f t="shared" si="515"/>
        <v>FONDS PENSIONS - PIECE BMW</v>
      </c>
      <c r="N537" s="147">
        <f>+IF(OR($Q537=Parametres!$G$2,$Q537=Parametres!$G$3),I537,C537)</f>
        <v>2675.69</v>
      </c>
      <c r="O537" s="147">
        <f>+IF(OR($Q537=Parametres!$G$2,$Q537=Parametres!$G$3),J537,D537)</f>
        <v>-2189.1</v>
      </c>
      <c r="P537" s="147">
        <f>+IF(OR($Q537=Parametres!$G$2,$Q537=Parametres!$G$3),K537,E537)</f>
        <v>486.59</v>
      </c>
      <c r="Q537" s="146" t="str">
        <f t="shared" ref="Q537:S537" si="541">+F537</f>
        <v>7-Dépenses</v>
      </c>
      <c r="R537" s="145" t="str">
        <f t="shared" si="541"/>
        <v>29</v>
      </c>
      <c r="S537" s="146">
        <f t="shared" si="541"/>
        <v>0</v>
      </c>
      <c r="T537" s="150" t="str">
        <f>+VLOOKUP($L537,Data_Validation!$A:$D,1,0)</f>
        <v>29G</v>
      </c>
      <c r="U537" s="150" t="str">
        <f>+VLOOKUP($L537,Data_Validation!$A:$D,3,0)</f>
        <v>Pièces</v>
      </c>
      <c r="V537" s="150" t="str">
        <f>+VLOOKUP($L537,Data_Validation!$A:$D,4,0)</f>
        <v>csst</v>
      </c>
      <c r="W537" s="150" t="str">
        <f>+VLOOKUP($L537,Data_Validation!$A:$E,5,0)</f>
        <v>$</v>
      </c>
      <c r="X537" s="150">
        <f>+VLOOKUP($L537,Data_Validation!$A:$F,6,0)</f>
        <v>0</v>
      </c>
    </row>
    <row r="538" spans="1:24" ht="15" customHeight="1">
      <c r="A538" s="141" t="s">
        <v>2084</v>
      </c>
      <c r="B538" s="141" t="s">
        <v>2083</v>
      </c>
      <c r="C538" s="143">
        <v>43.72</v>
      </c>
      <c r="D538" s="143">
        <v>-299.98</v>
      </c>
      <c r="E538" s="143">
        <v>-256.26</v>
      </c>
      <c r="F538" s="141" t="s">
        <v>1875</v>
      </c>
      <c r="G538" s="141" t="s">
        <v>2031</v>
      </c>
      <c r="H538" s="143"/>
      <c r="I538" s="142"/>
      <c r="J538" s="142"/>
      <c r="K538" s="142"/>
      <c r="L538" s="145" t="str">
        <f t="shared" si="514"/>
        <v>29I</v>
      </c>
      <c r="M538" s="146" t="str">
        <f t="shared" si="515"/>
        <v>FONDS PENSIONS - CARROSSERIE BMW</v>
      </c>
      <c r="N538" s="147">
        <f>+IF(OR($Q538=Parametres!$G$2,$Q538=Parametres!$G$3),I538,C538)</f>
        <v>43.72</v>
      </c>
      <c r="O538" s="147">
        <f>+IF(OR($Q538=Parametres!$G$2,$Q538=Parametres!$G$3),J538,D538)</f>
        <v>-299.98</v>
      </c>
      <c r="P538" s="147">
        <f>+IF(OR($Q538=Parametres!$G$2,$Q538=Parametres!$G$3),K538,E538)</f>
        <v>-256.26</v>
      </c>
      <c r="Q538" s="146" t="str">
        <f t="shared" ref="Q538:S538" si="542">+F538</f>
        <v>7-Dépenses</v>
      </c>
      <c r="R538" s="145" t="str">
        <f t="shared" si="542"/>
        <v>29</v>
      </c>
      <c r="S538" s="146">
        <f t="shared" si="542"/>
        <v>0</v>
      </c>
      <c r="T538" s="165" t="str">
        <f>+VLOOKUP($L538,Data_Validation!$A:$D,1,0)</f>
        <v>29I</v>
      </c>
      <c r="U538" s="150" t="str">
        <f>+VLOOKUP($L538,Data_Validation!$A:$D,3,0)</f>
        <v>Carrosserie</v>
      </c>
      <c r="V538" s="150" t="str">
        <f>+VLOOKUP($L538,Data_Validation!$A:$D,4,0)</f>
        <v>csst</v>
      </c>
      <c r="W538" s="150" t="str">
        <f>+VLOOKUP($L538,Data_Validation!$A:$E,5,0)</f>
        <v>$</v>
      </c>
      <c r="X538" s="150">
        <f>+VLOOKUP($L538,Data_Validation!$A:$F,6,0)</f>
        <v>0</v>
      </c>
    </row>
    <row r="539" spans="1:24" ht="15" customHeight="1">
      <c r="A539" s="141" t="s">
        <v>2049</v>
      </c>
      <c r="B539" s="141" t="s">
        <v>2050</v>
      </c>
      <c r="C539" s="143">
        <v>9735.9500000000007</v>
      </c>
      <c r="D539" s="143">
        <v>4436.74</v>
      </c>
      <c r="E539" s="143">
        <v>14172.69</v>
      </c>
      <c r="F539" s="141" t="s">
        <v>1875</v>
      </c>
      <c r="G539" s="141" t="s">
        <v>2044</v>
      </c>
      <c r="H539" s="143"/>
      <c r="I539" s="142"/>
      <c r="J539" s="142"/>
      <c r="K539" s="142"/>
      <c r="L539" s="145" t="str">
        <f t="shared" si="514"/>
        <v>51E</v>
      </c>
      <c r="M539" s="146" t="str">
        <f t="shared" si="515"/>
        <v>UNIFORMES - SERV. BMW</v>
      </c>
      <c r="N539" s="147">
        <f>+IF(OR($Q539=Parametres!$G$2,$Q539=Parametres!$G$3),I539,C539)</f>
        <v>9735.9500000000007</v>
      </c>
      <c r="O539" s="147">
        <f>+IF(OR($Q539=Parametres!$G$2,$Q539=Parametres!$G$3),J539,D539)</f>
        <v>4436.74</v>
      </c>
      <c r="P539" s="147">
        <f>+IF(OR($Q539=Parametres!$G$2,$Q539=Parametres!$G$3),K539,E539)</f>
        <v>14172.69</v>
      </c>
      <c r="Q539" s="146" t="str">
        <f t="shared" ref="Q539:S539" si="543">+F539</f>
        <v>7-Dépenses</v>
      </c>
      <c r="R539" s="145" t="str">
        <f t="shared" si="543"/>
        <v>51</v>
      </c>
      <c r="S539" s="146">
        <f t="shared" si="543"/>
        <v>0</v>
      </c>
      <c r="T539" s="150" t="str">
        <f>+VLOOKUP($L539,Data_Validation!$A:$D,1,0)</f>
        <v>51E</v>
      </c>
      <c r="U539" s="150" t="str">
        <f>+VLOOKUP($L539,Data_Validation!$A:$D,3,0)</f>
        <v>Service</v>
      </c>
      <c r="V539" s="150" t="str">
        <f>+VLOOKUP($L539,Data_Validation!$A:$D,4,0)</f>
        <v>Uniformes</v>
      </c>
      <c r="W539" s="150" t="str">
        <f>+VLOOKUP($L539,Data_Validation!$A:$E,5,0)</f>
        <v>$</v>
      </c>
      <c r="X539" s="150">
        <f>+VLOOKUP($L539,Data_Validation!$A:$F,6,0)</f>
        <v>0</v>
      </c>
    </row>
    <row r="540" spans="1:24" ht="15" customHeight="1">
      <c r="A540" s="141" t="s">
        <v>2051</v>
      </c>
      <c r="B540" s="141" t="s">
        <v>2052</v>
      </c>
      <c r="C540" s="142">
        <v>184.71</v>
      </c>
      <c r="D540" s="142">
        <v>0</v>
      </c>
      <c r="E540" s="142">
        <v>184.71</v>
      </c>
      <c r="F540" s="141" t="s">
        <v>1875</v>
      </c>
      <c r="G540" s="141" t="s">
        <v>2044</v>
      </c>
      <c r="H540" s="143"/>
      <c r="I540" s="151"/>
      <c r="J540" s="151"/>
      <c r="K540" s="151"/>
      <c r="L540" s="145" t="str">
        <f t="shared" si="514"/>
        <v>51G</v>
      </c>
      <c r="M540" s="146" t="str">
        <f t="shared" si="515"/>
        <v>UNIFOMRES - PIECE BMW</v>
      </c>
      <c r="N540" s="147">
        <f>+IF(OR($Q540=Parametres!$G$2,$Q540=Parametres!$G$3),I540,C540)</f>
        <v>184.71</v>
      </c>
      <c r="O540" s="147">
        <f>+IF(OR($Q540=Parametres!$G$2,$Q540=Parametres!$G$3),J540,D540)</f>
        <v>0</v>
      </c>
      <c r="P540" s="147">
        <f>+IF(OR($Q540=Parametres!$G$2,$Q540=Parametres!$G$3),K540,E540)</f>
        <v>184.71</v>
      </c>
      <c r="Q540" s="146" t="str">
        <f t="shared" ref="Q540:S540" si="544">+F540</f>
        <v>7-Dépenses</v>
      </c>
      <c r="R540" s="145" t="str">
        <f t="shared" si="544"/>
        <v>51</v>
      </c>
      <c r="S540" s="146">
        <f t="shared" si="544"/>
        <v>0</v>
      </c>
      <c r="T540" s="150" t="str">
        <f>+VLOOKUP($L540,Data_Validation!$A:$D,1,0)</f>
        <v>51G</v>
      </c>
      <c r="U540" s="150" t="str">
        <f>+VLOOKUP($L540,Data_Validation!$A:$D,3,0)</f>
        <v>pièces</v>
      </c>
      <c r="V540" s="150" t="str">
        <f>+VLOOKUP($L540,Data_Validation!$A:$D,4,0)</f>
        <v>Uniformes</v>
      </c>
      <c r="W540" s="150" t="str">
        <f>+VLOOKUP($L540,Data_Validation!$A:$E,5,0)</f>
        <v>$</v>
      </c>
      <c r="X540" s="150">
        <f>+VLOOKUP($L540,Data_Validation!$A:$F,6,0)</f>
        <v>0</v>
      </c>
    </row>
    <row r="541" spans="1:24" ht="15" customHeight="1">
      <c r="A541" s="141" t="s">
        <v>2057</v>
      </c>
      <c r="B541" s="141" t="s">
        <v>2058</v>
      </c>
      <c r="C541" s="142">
        <v>47923.83</v>
      </c>
      <c r="D541" s="142">
        <v>5098.95</v>
      </c>
      <c r="E541" s="142">
        <v>53022.78</v>
      </c>
      <c r="F541" s="141" t="s">
        <v>1875</v>
      </c>
      <c r="G541" s="141" t="s">
        <v>2059</v>
      </c>
      <c r="H541" s="143"/>
      <c r="I541" s="151"/>
      <c r="J541" s="151"/>
      <c r="K541" s="151"/>
      <c r="L541" s="145" t="str">
        <f t="shared" si="514"/>
        <v>52E</v>
      </c>
      <c r="M541" s="146" t="str">
        <f t="shared" si="515"/>
        <v>DEP. VEHICULES PRETS - SERV. BMW</v>
      </c>
      <c r="N541" s="147">
        <f>+IF(OR($Q541=Parametres!$G$2,$Q541=Parametres!$G$3),I541,C541)</f>
        <v>47923.83</v>
      </c>
      <c r="O541" s="147">
        <f>+IF(OR($Q541=Parametres!$G$2,$Q541=Parametres!$G$3),J541,D541)</f>
        <v>5098.95</v>
      </c>
      <c r="P541" s="147">
        <f>+IF(OR($Q541=Parametres!$G$2,$Q541=Parametres!$G$3),K541,E541)</f>
        <v>53022.78</v>
      </c>
      <c r="Q541" s="146" t="str">
        <f t="shared" ref="Q541:S541" si="545">+F541</f>
        <v>7-Dépenses</v>
      </c>
      <c r="R541" s="145" t="str">
        <f t="shared" si="545"/>
        <v>52</v>
      </c>
      <c r="S541" s="146">
        <f t="shared" si="545"/>
        <v>0</v>
      </c>
      <c r="T541" s="150" t="str">
        <f>+VLOOKUP($L541,Data_Validation!$A:$D,1,0)</f>
        <v>52E</v>
      </c>
      <c r="U541" s="150" t="str">
        <f>+VLOOKUP($L541,Data_Validation!$A:$D,3,0)</f>
        <v>Service</v>
      </c>
      <c r="V541" s="150" t="str">
        <f>+VLOOKUP($L541,Data_Validation!$A:$D,4,0)</f>
        <v>Frais véhicules de cie</v>
      </c>
      <c r="W541" s="150" t="str">
        <f>+VLOOKUP($L541,Data_Validation!$A:$E,5,0)</f>
        <v>$</v>
      </c>
      <c r="X541" s="150">
        <f>+VLOOKUP($L541,Data_Validation!$A:$F,6,0)</f>
        <v>0</v>
      </c>
    </row>
    <row r="542" spans="1:24" ht="15.75" customHeight="1">
      <c r="A542" s="141" t="s">
        <v>2064</v>
      </c>
      <c r="B542" s="141" t="s">
        <v>2065</v>
      </c>
      <c r="C542" s="143">
        <v>47923.56</v>
      </c>
      <c r="D542" s="143">
        <v>5098.91</v>
      </c>
      <c r="E542" s="143">
        <v>53022.47</v>
      </c>
      <c r="F542" s="141" t="s">
        <v>1875</v>
      </c>
      <c r="G542" s="141" t="s">
        <v>2059</v>
      </c>
      <c r="H542" s="143"/>
      <c r="I542" s="142"/>
      <c r="J542" s="142"/>
      <c r="K542" s="142"/>
      <c r="L542" s="145" t="str">
        <f t="shared" si="514"/>
        <v>52G</v>
      </c>
      <c r="M542" s="146" t="str">
        <f t="shared" si="515"/>
        <v>DEP. VEHICULES PRETS - PIECE BMW</v>
      </c>
      <c r="N542" s="147">
        <f>+IF(OR($Q542=Parametres!$G$2,$Q542=Parametres!$G$3),I542,C542)</f>
        <v>47923.56</v>
      </c>
      <c r="O542" s="147">
        <f>+IF(OR($Q542=Parametres!$G$2,$Q542=Parametres!$G$3),J542,D542)</f>
        <v>5098.91</v>
      </c>
      <c r="P542" s="147">
        <f>+IF(OR($Q542=Parametres!$G$2,$Q542=Parametres!$G$3),K542,E542)</f>
        <v>53022.47</v>
      </c>
      <c r="Q542" s="146" t="str">
        <f t="shared" ref="Q542:S542" si="546">+F542</f>
        <v>7-Dépenses</v>
      </c>
      <c r="R542" s="145" t="str">
        <f t="shared" si="546"/>
        <v>52</v>
      </c>
      <c r="S542" s="146">
        <f t="shared" si="546"/>
        <v>0</v>
      </c>
      <c r="T542" s="150" t="str">
        <f>+VLOOKUP($L542,Data_Validation!$A:$D,1,0)</f>
        <v>52G</v>
      </c>
      <c r="U542" s="150" t="str">
        <f>+VLOOKUP($L542,Data_Validation!$A:$D,3,0)</f>
        <v>pièces</v>
      </c>
      <c r="V542" s="150" t="str">
        <f>+VLOOKUP($L542,Data_Validation!$A:$D,4,0)</f>
        <v>Frais véhicules de cie</v>
      </c>
      <c r="W542" s="150" t="str">
        <f>+VLOOKUP($L542,Data_Validation!$A:$E,5,0)</f>
        <v>$</v>
      </c>
      <c r="X542" s="150">
        <f>+VLOOKUP($L542,Data_Validation!$A:$F,6,0)</f>
        <v>0</v>
      </c>
    </row>
    <row r="543" spans="1:24" ht="15" customHeight="1">
      <c r="A543" s="141" t="s">
        <v>2066</v>
      </c>
      <c r="B543" s="141" t="s">
        <v>2067</v>
      </c>
      <c r="C543" s="143">
        <v>64067.61</v>
      </c>
      <c r="D543" s="143">
        <v>8422.91</v>
      </c>
      <c r="E543" s="143">
        <v>72490.52</v>
      </c>
      <c r="F543" s="141" t="s">
        <v>1875</v>
      </c>
      <c r="G543" s="141" t="s">
        <v>2068</v>
      </c>
      <c r="H543" s="143"/>
      <c r="I543" s="142"/>
      <c r="J543" s="142"/>
      <c r="K543" s="142"/>
      <c r="L543" s="145" t="str">
        <f t="shared" si="514"/>
        <v>53A</v>
      </c>
      <c r="M543" s="146" t="str">
        <f t="shared" si="515"/>
        <v>VEH. COMPAGNIE - NEUF BMW</v>
      </c>
      <c r="N543" s="147">
        <f>+IF(OR($Q543=Parametres!$G$2,$Q543=Parametres!$G$3),I543,C543)</f>
        <v>64067.61</v>
      </c>
      <c r="O543" s="147">
        <f>+IF(OR($Q543=Parametres!$G$2,$Q543=Parametres!$G$3),J543,D543)</f>
        <v>8422.91</v>
      </c>
      <c r="P543" s="147">
        <f>+IF(OR($Q543=Parametres!$G$2,$Q543=Parametres!$G$3),K543,E543)</f>
        <v>72490.52</v>
      </c>
      <c r="Q543" s="146" t="str">
        <f t="shared" ref="Q543:S543" si="547">+F543</f>
        <v>7-Dépenses</v>
      </c>
      <c r="R543" s="145" t="str">
        <f t="shared" si="547"/>
        <v>53</v>
      </c>
      <c r="S543" s="146">
        <f t="shared" si="547"/>
        <v>0</v>
      </c>
      <c r="T543" s="150" t="str">
        <f>+VLOOKUP($L543,Data_Validation!$A:$D,1,0)</f>
        <v>53A</v>
      </c>
      <c r="U543" s="150" t="str">
        <f>+VLOOKUP($L543,Data_Validation!$A:$D,3,0)</f>
        <v>Véhicules neufs</v>
      </c>
      <c r="V543" s="150" t="str">
        <f>+VLOOKUP($L543,Data_Validation!$A:$D,4,0)</f>
        <v>Frais véhicules de cie</v>
      </c>
      <c r="W543" s="150" t="str">
        <f>+VLOOKUP($L543,Data_Validation!$A:$E,5,0)</f>
        <v>$</v>
      </c>
      <c r="X543" s="150">
        <f>+VLOOKUP($L543,Data_Validation!$A:$F,6,0)</f>
        <v>0</v>
      </c>
    </row>
    <row r="544" spans="1:24" ht="15" customHeight="1">
      <c r="A544" s="141" t="s">
        <v>2071</v>
      </c>
      <c r="B544" s="141" t="s">
        <v>2072</v>
      </c>
      <c r="C544" s="143">
        <v>8685.0499999999993</v>
      </c>
      <c r="D544" s="143">
        <v>655.4</v>
      </c>
      <c r="E544" s="143">
        <v>9340.4500000000007</v>
      </c>
      <c r="F544" s="141" t="s">
        <v>1875</v>
      </c>
      <c r="G544" s="141" t="s">
        <v>2068</v>
      </c>
      <c r="H544" s="143"/>
      <c r="I544" s="142"/>
      <c r="J544" s="142"/>
      <c r="K544" s="142"/>
      <c r="L544" s="145" t="str">
        <f t="shared" si="514"/>
        <v>53C</v>
      </c>
      <c r="M544" s="146" t="str">
        <f t="shared" si="515"/>
        <v>VEH. COMPAGNIE - USAGE BMW</v>
      </c>
      <c r="N544" s="147">
        <f>+IF(OR($Q544=Parametres!$G$2,$Q544=Parametres!$G$3),I544,C544)</f>
        <v>8685.0499999999993</v>
      </c>
      <c r="O544" s="147">
        <f>+IF(OR($Q544=Parametres!$G$2,$Q544=Parametres!$G$3),J544,D544)</f>
        <v>655.4</v>
      </c>
      <c r="P544" s="147">
        <f>+IF(OR($Q544=Parametres!$G$2,$Q544=Parametres!$G$3),K544,E544)</f>
        <v>9340.4500000000007</v>
      </c>
      <c r="Q544" s="146" t="str">
        <f t="shared" ref="Q544:S544" si="548">+F544</f>
        <v>7-Dépenses</v>
      </c>
      <c r="R544" s="145" t="str">
        <f t="shared" si="548"/>
        <v>53</v>
      </c>
      <c r="S544" s="146">
        <f t="shared" si="548"/>
        <v>0</v>
      </c>
      <c r="T544" s="150" t="str">
        <f>+VLOOKUP($L544,Data_Validation!$A:$D,1,0)</f>
        <v>53C</v>
      </c>
      <c r="U544" s="150" t="str">
        <f>+VLOOKUP($L544,Data_Validation!$A:$D,3,0)</f>
        <v>Véhicules usagés</v>
      </c>
      <c r="V544" s="150" t="str">
        <f>+VLOOKUP($L544,Data_Validation!$A:$D,4,0)</f>
        <v>Frais véhicules de cie</v>
      </c>
      <c r="W544" s="150" t="str">
        <f>+VLOOKUP($L544,Data_Validation!$A:$E,5,0)</f>
        <v>$</v>
      </c>
      <c r="X544" s="150">
        <f>+VLOOKUP($L544,Data_Validation!$A:$F,6,0)</f>
        <v>0</v>
      </c>
    </row>
    <row r="545" spans="1:24" ht="15" customHeight="1">
      <c r="A545" s="141" t="s">
        <v>2075</v>
      </c>
      <c r="B545" s="141" t="s">
        <v>2076</v>
      </c>
      <c r="C545" s="143">
        <v>15372.81</v>
      </c>
      <c r="D545" s="143">
        <v>2716.33</v>
      </c>
      <c r="E545" s="143">
        <v>18089.14</v>
      </c>
      <c r="F545" s="141" t="s">
        <v>1875</v>
      </c>
      <c r="G545" s="141" t="s">
        <v>2068</v>
      </c>
      <c r="H545" s="143"/>
      <c r="I545" s="142"/>
      <c r="J545" s="142"/>
      <c r="K545" s="142"/>
      <c r="L545" s="145" t="str">
        <f t="shared" si="514"/>
        <v>53E</v>
      </c>
      <c r="M545" s="146" t="str">
        <f t="shared" si="515"/>
        <v>VEH. COMPAGNIE - SERV. BMW</v>
      </c>
      <c r="N545" s="147">
        <f>+IF(OR($Q545=Parametres!$G$2,$Q545=Parametres!$G$3),I545,C545)</f>
        <v>15372.81</v>
      </c>
      <c r="O545" s="147">
        <f>+IF(OR($Q545=Parametres!$G$2,$Q545=Parametres!$G$3),J545,D545)</f>
        <v>2716.33</v>
      </c>
      <c r="P545" s="147">
        <f>+IF(OR($Q545=Parametres!$G$2,$Q545=Parametres!$G$3),K545,E545)</f>
        <v>18089.14</v>
      </c>
      <c r="Q545" s="146" t="str">
        <f t="shared" ref="Q545:S545" si="549">+F545</f>
        <v>7-Dépenses</v>
      </c>
      <c r="R545" s="145" t="str">
        <f t="shared" si="549"/>
        <v>53</v>
      </c>
      <c r="S545" s="146">
        <f t="shared" si="549"/>
        <v>0</v>
      </c>
      <c r="T545" s="150" t="str">
        <f>+VLOOKUP($L545,Data_Validation!$A:$D,1,0)</f>
        <v>53E</v>
      </c>
      <c r="U545" s="150" t="str">
        <f>+VLOOKUP($L545,Data_Validation!$A:$D,3,0)</f>
        <v>Service</v>
      </c>
      <c r="V545" s="150" t="str">
        <f>+VLOOKUP($L545,Data_Validation!$A:$D,4,0)</f>
        <v>Frais véhicules de cie</v>
      </c>
      <c r="W545" s="150" t="str">
        <f>+VLOOKUP($L545,Data_Validation!$A:$E,5,0)</f>
        <v>$</v>
      </c>
      <c r="X545" s="150">
        <f>+VLOOKUP($L545,Data_Validation!$A:$F,6,0)</f>
        <v>0</v>
      </c>
    </row>
    <row r="546" spans="1:24" ht="15" customHeight="1">
      <c r="A546" s="141" t="s">
        <v>2077</v>
      </c>
      <c r="B546" s="141" t="s">
        <v>2078</v>
      </c>
      <c r="C546" s="143">
        <v>9155.08</v>
      </c>
      <c r="D546" s="143">
        <v>1993.32</v>
      </c>
      <c r="E546" s="143">
        <v>11148.4</v>
      </c>
      <c r="F546" s="141" t="s">
        <v>1875</v>
      </c>
      <c r="G546" s="141" t="s">
        <v>2068</v>
      </c>
      <c r="H546" s="143"/>
      <c r="I546" s="142"/>
      <c r="J546" s="142"/>
      <c r="K546" s="142"/>
      <c r="L546" s="145" t="str">
        <f t="shared" si="514"/>
        <v>53G</v>
      </c>
      <c r="M546" s="146" t="str">
        <f t="shared" si="515"/>
        <v>VEH. COMPAGNIE - PIECE BMW</v>
      </c>
      <c r="N546" s="147">
        <f>+IF(OR($Q546=Parametres!$G$2,$Q546=Parametres!$G$3),I546,C546)</f>
        <v>9155.08</v>
      </c>
      <c r="O546" s="147">
        <f>+IF(OR($Q546=Parametres!$G$2,$Q546=Parametres!$G$3),J546,D546)</f>
        <v>1993.32</v>
      </c>
      <c r="P546" s="147">
        <f>+IF(OR($Q546=Parametres!$G$2,$Q546=Parametres!$G$3),K546,E546)</f>
        <v>11148.4</v>
      </c>
      <c r="Q546" s="146" t="str">
        <f t="shared" ref="Q546:S546" si="550">+F546</f>
        <v>7-Dépenses</v>
      </c>
      <c r="R546" s="145" t="str">
        <f t="shared" si="550"/>
        <v>53</v>
      </c>
      <c r="S546" s="146">
        <f t="shared" si="550"/>
        <v>0</v>
      </c>
      <c r="T546" s="150" t="str">
        <f>+VLOOKUP($L546,Data_Validation!$A:$D,1,0)</f>
        <v>53G</v>
      </c>
      <c r="U546" s="150" t="str">
        <f>+VLOOKUP($L546,Data_Validation!$A:$D,3,0)</f>
        <v>pièces</v>
      </c>
      <c r="V546" s="150" t="str">
        <f>+VLOOKUP($L546,Data_Validation!$A:$D,4,0)</f>
        <v>Frais véhicules de cie</v>
      </c>
      <c r="W546" s="150" t="str">
        <f>+VLOOKUP($L546,Data_Validation!$A:$E,5,0)</f>
        <v>$</v>
      </c>
      <c r="X546" s="150">
        <f>+VLOOKUP($L546,Data_Validation!$A:$F,6,0)</f>
        <v>0</v>
      </c>
    </row>
    <row r="547" spans="1:24" ht="15.75" customHeight="1">
      <c r="A547" s="141" t="s">
        <v>2407</v>
      </c>
      <c r="B547" s="141" t="s">
        <v>2409</v>
      </c>
      <c r="C547" s="143">
        <v>1144.1600000000001</v>
      </c>
      <c r="D547" s="143">
        <v>249.16</v>
      </c>
      <c r="E547" s="143">
        <v>1393.32</v>
      </c>
      <c r="F547" s="141" t="s">
        <v>1875</v>
      </c>
      <c r="G547" s="141" t="s">
        <v>2068</v>
      </c>
      <c r="H547" s="143"/>
      <c r="I547" s="142"/>
      <c r="J547" s="142"/>
      <c r="K547" s="142"/>
      <c r="L547" s="145" t="str">
        <f t="shared" si="514"/>
        <v>53I</v>
      </c>
      <c r="M547" s="146" t="str">
        <f t="shared" si="515"/>
        <v>VEH. COMPAGNIE - CARROSSERIE BMW</v>
      </c>
      <c r="N547" s="147">
        <f>+IF(OR($Q547=Parametres!$G$2,$Q547=Parametres!$G$3),I547,C547)</f>
        <v>1144.1600000000001</v>
      </c>
      <c r="O547" s="147">
        <f>+IF(OR($Q547=Parametres!$G$2,$Q547=Parametres!$G$3),J547,D547)</f>
        <v>249.16</v>
      </c>
      <c r="P547" s="147">
        <f>+IF(OR($Q547=Parametres!$G$2,$Q547=Parametres!$G$3),K547,E547)</f>
        <v>1393.32</v>
      </c>
      <c r="Q547" s="146" t="str">
        <f t="shared" ref="Q547:S547" si="551">+F547</f>
        <v>7-Dépenses</v>
      </c>
      <c r="R547" s="145" t="str">
        <f t="shared" si="551"/>
        <v>53</v>
      </c>
      <c r="S547" s="146">
        <f t="shared" si="551"/>
        <v>0</v>
      </c>
      <c r="T547" s="149" t="str">
        <f>+VLOOKUP($L547,Data_Validation!$A:$D,1,0)</f>
        <v>53I</v>
      </c>
      <c r="U547" s="150" t="str">
        <f>+VLOOKUP($L547,Data_Validation!$A:$D,3,0)</f>
        <v>carrosserie</v>
      </c>
      <c r="V547" s="150" t="str">
        <f>+VLOOKUP($L547,Data_Validation!$A:$D,4,0)</f>
        <v>Frais véhicules de cie</v>
      </c>
      <c r="W547" s="150" t="str">
        <f>+VLOOKUP($L547,Data_Validation!$A:$E,5,0)</f>
        <v>$</v>
      </c>
      <c r="X547" s="150">
        <f>+VLOOKUP($L547,Data_Validation!$A:$F,6,0)</f>
        <v>0</v>
      </c>
    </row>
    <row r="548" spans="1:24" ht="15" customHeight="1">
      <c r="A548" s="141" t="s">
        <v>2414</v>
      </c>
      <c r="B548" s="141" t="s">
        <v>2415</v>
      </c>
      <c r="C548" s="143">
        <v>-25137</v>
      </c>
      <c r="D548" s="143">
        <v>-2790</v>
      </c>
      <c r="E548" s="143">
        <v>-27927</v>
      </c>
      <c r="F548" s="141" t="s">
        <v>1875</v>
      </c>
      <c r="G548" s="141" t="s">
        <v>2417</v>
      </c>
      <c r="H548" s="143"/>
      <c r="I548" s="142"/>
      <c r="J548" s="142"/>
      <c r="K548" s="142"/>
      <c r="L548" s="145" t="str">
        <f t="shared" si="514"/>
        <v>54E</v>
      </c>
      <c r="M548" s="146" t="str">
        <f t="shared" si="515"/>
        <v>REV BMW CANADA MOBILITY - SERV BMW</v>
      </c>
      <c r="N548" s="147">
        <f>+IF(OR($Q548=Parametres!$G$2,$Q548=Parametres!$G$3),I548,C548)</f>
        <v>-25137</v>
      </c>
      <c r="O548" s="147">
        <f>+IF(OR($Q548=Parametres!$G$2,$Q548=Parametres!$G$3),J548,D548)</f>
        <v>-2790</v>
      </c>
      <c r="P548" s="147">
        <f>+IF(OR($Q548=Parametres!$G$2,$Q548=Parametres!$G$3),K548,E548)</f>
        <v>-27927</v>
      </c>
      <c r="Q548" s="146" t="str">
        <f t="shared" ref="Q548:S548" si="552">+F548</f>
        <v>7-Dépenses</v>
      </c>
      <c r="R548" s="145" t="str">
        <f t="shared" si="552"/>
        <v>54</v>
      </c>
      <c r="S548" s="146">
        <f t="shared" si="552"/>
        <v>0</v>
      </c>
      <c r="T548" s="149" t="str">
        <f>+VLOOKUP($L548,Data_Validation!$A:$D,1,0)</f>
        <v>54E</v>
      </c>
      <c r="U548" s="150" t="str">
        <f>+VLOOKUP($L548,Data_Validation!$A:$D,3,0)</f>
        <v>Service</v>
      </c>
      <c r="V548" s="150" t="str">
        <f>+VLOOKUP($L548,Data_Validation!$A:$D,4,0)</f>
        <v>Frais véhicules de cie</v>
      </c>
      <c r="W548" s="150" t="str">
        <f>+VLOOKUP($L548,Data_Validation!$A:$E,5,0)</f>
        <v>$</v>
      </c>
      <c r="X548" s="150">
        <f>+VLOOKUP($L548,Data_Validation!$A:$F,6,0)</f>
        <v>0</v>
      </c>
    </row>
    <row r="549" spans="1:24" ht="15" customHeight="1">
      <c r="A549" s="141" t="s">
        <v>2422</v>
      </c>
      <c r="B549" s="141" t="s">
        <v>2423</v>
      </c>
      <c r="C549" s="143">
        <v>-25137</v>
      </c>
      <c r="D549" s="143">
        <v>-2790</v>
      </c>
      <c r="E549" s="143">
        <v>-27927</v>
      </c>
      <c r="F549" s="141" t="s">
        <v>1875</v>
      </c>
      <c r="G549" s="141" t="s">
        <v>2417</v>
      </c>
      <c r="H549" s="143"/>
      <c r="I549" s="142"/>
      <c r="J549" s="142"/>
      <c r="K549" s="142"/>
      <c r="L549" s="145" t="str">
        <f t="shared" si="514"/>
        <v>54G</v>
      </c>
      <c r="M549" s="146" t="str">
        <f t="shared" si="515"/>
        <v>REV BMW CANADA MOBILITY - PIECES BMW</v>
      </c>
      <c r="N549" s="147">
        <f>+IF(OR($Q549=Parametres!$G$2,$Q549=Parametres!$G$3),I549,C549)</f>
        <v>-25137</v>
      </c>
      <c r="O549" s="147">
        <f>+IF(OR($Q549=Parametres!$G$2,$Q549=Parametres!$G$3),J549,D549)</f>
        <v>-2790</v>
      </c>
      <c r="P549" s="147">
        <f>+IF(OR($Q549=Parametres!$G$2,$Q549=Parametres!$G$3),K549,E549)</f>
        <v>-27927</v>
      </c>
      <c r="Q549" s="146" t="str">
        <f t="shared" ref="Q549:S549" si="553">+F549</f>
        <v>7-Dépenses</v>
      </c>
      <c r="R549" s="145" t="str">
        <f t="shared" si="553"/>
        <v>54</v>
      </c>
      <c r="S549" s="146">
        <f t="shared" si="553"/>
        <v>0</v>
      </c>
      <c r="T549" s="149" t="str">
        <f>+VLOOKUP($L549,Data_Validation!$A:$D,1,0)</f>
        <v>54G</v>
      </c>
      <c r="U549" s="150" t="str">
        <f>+VLOOKUP($L549,Data_Validation!$A:$D,3,0)</f>
        <v>pièces</v>
      </c>
      <c r="V549" s="150" t="str">
        <f>+VLOOKUP($L549,Data_Validation!$A:$D,4,0)</f>
        <v>Frais véhicules de cie</v>
      </c>
      <c r="W549" s="150" t="str">
        <f>+VLOOKUP($L549,Data_Validation!$A:$E,5,0)</f>
        <v>$</v>
      </c>
      <c r="X549" s="150">
        <f>+VLOOKUP($L549,Data_Validation!$A:$F,6,0)</f>
        <v>0</v>
      </c>
    </row>
    <row r="550" spans="1:24" ht="15" customHeight="1">
      <c r="A550" s="141" t="s">
        <v>2428</v>
      </c>
      <c r="B550" s="141" t="s">
        <v>2429</v>
      </c>
      <c r="C550" s="143">
        <v>0</v>
      </c>
      <c r="D550" s="143">
        <v>-65.23</v>
      </c>
      <c r="E550" s="143">
        <v>-65.23</v>
      </c>
      <c r="F550" s="141" t="s">
        <v>1875</v>
      </c>
      <c r="G550" s="141" t="s">
        <v>2430</v>
      </c>
      <c r="H550" s="143"/>
      <c r="I550" s="142"/>
      <c r="J550" s="142"/>
      <c r="K550" s="142"/>
      <c r="L550" s="145" t="str">
        <f t="shared" si="514"/>
        <v>55E</v>
      </c>
      <c r="M550" s="146" t="str">
        <f t="shared" si="515"/>
        <v>CHARGE PRET VEHICULES CLIENTS - SERV. BMW</v>
      </c>
      <c r="N550" s="147">
        <f>+IF(OR($Q550=Parametres!$G$2,$Q550=Parametres!$G$3),I550,C550)</f>
        <v>0</v>
      </c>
      <c r="O550" s="147">
        <f>+IF(OR($Q550=Parametres!$G$2,$Q550=Parametres!$G$3),J550,D550)</f>
        <v>-65.23</v>
      </c>
      <c r="P550" s="147">
        <f>+IF(OR($Q550=Parametres!$G$2,$Q550=Parametres!$G$3),K550,E550)</f>
        <v>-65.23</v>
      </c>
      <c r="Q550" s="146" t="str">
        <f t="shared" ref="Q550:S550" si="554">+F550</f>
        <v>7-Dépenses</v>
      </c>
      <c r="R550" s="145" t="str">
        <f t="shared" si="554"/>
        <v>55</v>
      </c>
      <c r="S550" s="146">
        <f t="shared" si="554"/>
        <v>0</v>
      </c>
      <c r="T550" s="150" t="str">
        <f>+VLOOKUP($L550,Data_Validation!$A:$D,1,0)</f>
        <v>55E</v>
      </c>
      <c r="U550" s="150" t="str">
        <f>+VLOOKUP($L550,Data_Validation!$A:$D,3,0)</f>
        <v>Service</v>
      </c>
      <c r="V550" s="150" t="str">
        <f>+VLOOKUP($L550,Data_Validation!$A:$D,4,0)</f>
        <v>Frais véhicules de cie</v>
      </c>
      <c r="W550" s="150" t="str">
        <f>+VLOOKUP($L550,Data_Validation!$A:$E,5,0)</f>
        <v>$</v>
      </c>
      <c r="X550" s="150">
        <f>+VLOOKUP($L550,Data_Validation!$A:$F,6,0)</f>
        <v>0</v>
      </c>
    </row>
    <row r="551" spans="1:24" ht="15.75" customHeight="1">
      <c r="A551" s="141" t="s">
        <v>2436</v>
      </c>
      <c r="B551" s="141" t="s">
        <v>2437</v>
      </c>
      <c r="C551" s="143">
        <v>0</v>
      </c>
      <c r="D551" s="143">
        <v>-65.22</v>
      </c>
      <c r="E551" s="143">
        <v>-65.22</v>
      </c>
      <c r="F551" s="141" t="s">
        <v>1875</v>
      </c>
      <c r="G551" s="141" t="s">
        <v>2430</v>
      </c>
      <c r="H551" s="143"/>
      <c r="I551" s="142"/>
      <c r="J551" s="142"/>
      <c r="K551" s="142"/>
      <c r="L551" s="145" t="str">
        <f t="shared" si="514"/>
        <v>55G</v>
      </c>
      <c r="M551" s="146" t="str">
        <f t="shared" si="515"/>
        <v>CHARGE PRET VEHICULES CLIENTS - PIECES BMW</v>
      </c>
      <c r="N551" s="147">
        <f>+IF(OR($Q551=Parametres!$G$2,$Q551=Parametres!$G$3),I551,C551)</f>
        <v>0</v>
      </c>
      <c r="O551" s="147">
        <f>+IF(OR($Q551=Parametres!$G$2,$Q551=Parametres!$G$3),J551,D551)</f>
        <v>-65.22</v>
      </c>
      <c r="P551" s="147">
        <f>+IF(OR($Q551=Parametres!$G$2,$Q551=Parametres!$G$3),K551,E551)</f>
        <v>-65.22</v>
      </c>
      <c r="Q551" s="146" t="str">
        <f t="shared" ref="Q551:S551" si="555">+F551</f>
        <v>7-Dépenses</v>
      </c>
      <c r="R551" s="145" t="str">
        <f t="shared" si="555"/>
        <v>55</v>
      </c>
      <c r="S551" s="146">
        <f t="shared" si="555"/>
        <v>0</v>
      </c>
      <c r="T551" s="150" t="str">
        <f>+VLOOKUP($L551,Data_Validation!$A:$D,1,0)</f>
        <v>55G</v>
      </c>
      <c r="U551" s="150" t="str">
        <f>+VLOOKUP($L551,Data_Validation!$A:$D,3,0)</f>
        <v>pièces</v>
      </c>
      <c r="V551" s="150" t="str">
        <f>+VLOOKUP($L551,Data_Validation!$A:$D,4,0)</f>
        <v>Frais véhicules de cie</v>
      </c>
      <c r="W551" s="150" t="str">
        <f>+VLOOKUP($L551,Data_Validation!$A:$E,5,0)</f>
        <v>$</v>
      </c>
      <c r="X551" s="150">
        <f>+VLOOKUP($L551,Data_Validation!$A:$F,6,0)</f>
        <v>0</v>
      </c>
    </row>
    <row r="552" spans="1:24" ht="15" customHeight="1">
      <c r="A552" s="141" t="s">
        <v>2080</v>
      </c>
      <c r="B552" s="141" t="s">
        <v>2081</v>
      </c>
      <c r="C552" s="143">
        <v>6754.17</v>
      </c>
      <c r="D552" s="143">
        <v>956.31</v>
      </c>
      <c r="E552" s="143">
        <v>7710.48</v>
      </c>
      <c r="F552" s="141" t="s">
        <v>1875</v>
      </c>
      <c r="G552" s="141" t="s">
        <v>2082</v>
      </c>
      <c r="H552" s="143"/>
      <c r="I552" s="142"/>
      <c r="J552" s="142"/>
      <c r="K552" s="142"/>
      <c r="L552" s="145" t="str">
        <f t="shared" si="514"/>
        <v>60A</v>
      </c>
      <c r="M552" s="146" t="str">
        <f t="shared" si="515"/>
        <v>FOURNITURES BUREAU - NEUF BMW</v>
      </c>
      <c r="N552" s="147">
        <f>+IF(OR($Q552=Parametres!$G$2,$Q552=Parametres!$G$3),I552,C552)</f>
        <v>6754.17</v>
      </c>
      <c r="O552" s="147">
        <f>+IF(OR($Q552=Parametres!$G$2,$Q552=Parametres!$G$3),J552,D552)</f>
        <v>956.31</v>
      </c>
      <c r="P552" s="147">
        <f>+IF(OR($Q552=Parametres!$G$2,$Q552=Parametres!$G$3),K552,E552)</f>
        <v>7710.48</v>
      </c>
      <c r="Q552" s="146" t="str">
        <f t="shared" ref="Q552:S552" si="556">+F552</f>
        <v>7-Dépenses</v>
      </c>
      <c r="R552" s="145" t="str">
        <f t="shared" si="556"/>
        <v>60</v>
      </c>
      <c r="S552" s="146">
        <f t="shared" si="556"/>
        <v>0</v>
      </c>
      <c r="T552" s="150" t="str">
        <f>+VLOOKUP($L552,Data_Validation!$A:$D,1,0)</f>
        <v>60A</v>
      </c>
      <c r="U552" s="150" t="str">
        <f>+VLOOKUP($L552,Data_Validation!$A:$D,3,0)</f>
        <v>Véhicules neufs</v>
      </c>
      <c r="V552" s="150" t="str">
        <f>+VLOOKUP($L552,Data_Validation!$A:$D,4,0)</f>
        <v>papeterie</v>
      </c>
      <c r="W552" s="150" t="str">
        <f>+VLOOKUP($L552,Data_Validation!$A:$E,5,0)</f>
        <v>$</v>
      </c>
      <c r="X552" s="150">
        <f>+VLOOKUP($L552,Data_Validation!$A:$F,6,0)</f>
        <v>0</v>
      </c>
    </row>
    <row r="553" spans="1:24" ht="15" customHeight="1">
      <c r="A553" s="141" t="s">
        <v>2085</v>
      </c>
      <c r="B553" s="141" t="s">
        <v>2086</v>
      </c>
      <c r="C553" s="143">
        <v>1805.2</v>
      </c>
      <c r="D553" s="143">
        <v>212.51</v>
      </c>
      <c r="E553" s="143">
        <v>2017.71</v>
      </c>
      <c r="F553" s="141" t="s">
        <v>1875</v>
      </c>
      <c r="G553" s="141" t="s">
        <v>2082</v>
      </c>
      <c r="H553" s="143"/>
      <c r="I553" s="142"/>
      <c r="J553" s="142"/>
      <c r="K553" s="142"/>
      <c r="L553" s="145" t="str">
        <f t="shared" si="514"/>
        <v>60C</v>
      </c>
      <c r="M553" s="146" t="str">
        <f t="shared" si="515"/>
        <v>FOURNITURES BUREAU - USAGE BMW</v>
      </c>
      <c r="N553" s="147">
        <f>+IF(OR($Q553=Parametres!$G$2,$Q553=Parametres!$G$3),I553,C553)</f>
        <v>1805.2</v>
      </c>
      <c r="O553" s="147">
        <f>+IF(OR($Q553=Parametres!$G$2,$Q553=Parametres!$G$3),J553,D553)</f>
        <v>212.51</v>
      </c>
      <c r="P553" s="147">
        <f>+IF(OR($Q553=Parametres!$G$2,$Q553=Parametres!$G$3),K553,E553)</f>
        <v>2017.71</v>
      </c>
      <c r="Q553" s="146" t="str">
        <f t="shared" ref="Q553:S553" si="557">+F553</f>
        <v>7-Dépenses</v>
      </c>
      <c r="R553" s="145" t="str">
        <f t="shared" si="557"/>
        <v>60</v>
      </c>
      <c r="S553" s="146">
        <f t="shared" si="557"/>
        <v>0</v>
      </c>
      <c r="T553" s="165" t="str">
        <f>+VLOOKUP($L553,Data_Validation!$A:$D,1,0)</f>
        <v>60C</v>
      </c>
      <c r="U553" s="150" t="str">
        <f>+VLOOKUP($L553,Data_Validation!$A:$D,3,0)</f>
        <v>Véhicules usagés</v>
      </c>
      <c r="V553" s="150" t="str">
        <f>+VLOOKUP($L553,Data_Validation!$A:$D,4,0)</f>
        <v>papeterie</v>
      </c>
      <c r="W553" s="150" t="str">
        <f>+VLOOKUP($L553,Data_Validation!$A:$E,5,0)</f>
        <v>$</v>
      </c>
      <c r="X553" s="150">
        <f>+VLOOKUP($L553,Data_Validation!$A:$F,6,0)</f>
        <v>0</v>
      </c>
    </row>
    <row r="554" spans="1:24" ht="15" customHeight="1">
      <c r="A554" s="141" t="s">
        <v>2087</v>
      </c>
      <c r="B554" s="141" t="s">
        <v>2088</v>
      </c>
      <c r="C554" s="143">
        <v>6056.89</v>
      </c>
      <c r="D554" s="143">
        <v>478.16</v>
      </c>
      <c r="E554" s="143">
        <v>6535.05</v>
      </c>
      <c r="F554" s="141" t="s">
        <v>1875</v>
      </c>
      <c r="G554" s="141" t="s">
        <v>2082</v>
      </c>
      <c r="H554" s="143"/>
      <c r="I554" s="142"/>
      <c r="J554" s="142"/>
      <c r="K554" s="142"/>
      <c r="L554" s="145" t="str">
        <f t="shared" si="514"/>
        <v>60E</v>
      </c>
      <c r="M554" s="146" t="str">
        <f t="shared" si="515"/>
        <v>FOURNITURES BUREAU - SERV. BMW</v>
      </c>
      <c r="N554" s="147">
        <f>+IF(OR($Q554=Parametres!$G$2,$Q554=Parametres!$G$3),I554,C554)</f>
        <v>6056.89</v>
      </c>
      <c r="O554" s="147">
        <f>+IF(OR($Q554=Parametres!$G$2,$Q554=Parametres!$G$3),J554,D554)</f>
        <v>478.16</v>
      </c>
      <c r="P554" s="147">
        <f>+IF(OR($Q554=Parametres!$G$2,$Q554=Parametres!$G$3),K554,E554)</f>
        <v>6535.05</v>
      </c>
      <c r="Q554" s="146" t="str">
        <f t="shared" ref="Q554:S554" si="558">+F554</f>
        <v>7-Dépenses</v>
      </c>
      <c r="R554" s="145" t="str">
        <f t="shared" si="558"/>
        <v>60</v>
      </c>
      <c r="S554" s="146">
        <f t="shared" si="558"/>
        <v>0</v>
      </c>
      <c r="T554" s="150" t="str">
        <f>+VLOOKUP($L554,Data_Validation!$A:$D,1,0)</f>
        <v>60E</v>
      </c>
      <c r="U554" s="150" t="str">
        <f>+VLOOKUP($L554,Data_Validation!$A:$D,3,0)</f>
        <v>Service</v>
      </c>
      <c r="V554" s="150" t="str">
        <f>+VLOOKUP($L554,Data_Validation!$A:$D,4,0)</f>
        <v>papeterie</v>
      </c>
      <c r="W554" s="150" t="str">
        <f>+VLOOKUP($L554,Data_Validation!$A:$E,5,0)</f>
        <v>$</v>
      </c>
      <c r="X554" s="150">
        <f>+VLOOKUP($L554,Data_Validation!$A:$F,6,0)</f>
        <v>0</v>
      </c>
    </row>
    <row r="555" spans="1:24" ht="15.75" customHeight="1">
      <c r="A555" s="141" t="s">
        <v>2090</v>
      </c>
      <c r="B555" s="141" t="s">
        <v>2091</v>
      </c>
      <c r="C555" s="143">
        <v>3489.71</v>
      </c>
      <c r="D555" s="143">
        <v>425.03</v>
      </c>
      <c r="E555" s="143">
        <v>3914.74</v>
      </c>
      <c r="F555" s="141" t="s">
        <v>1875</v>
      </c>
      <c r="G555" s="141" t="s">
        <v>2082</v>
      </c>
      <c r="H555" s="143"/>
      <c r="I555" s="142"/>
      <c r="J555" s="142"/>
      <c r="K555" s="142"/>
      <c r="L555" s="145" t="str">
        <f t="shared" si="514"/>
        <v>60G</v>
      </c>
      <c r="M555" s="146" t="str">
        <f t="shared" si="515"/>
        <v>FOURNITURES BUREAU - PIECE BMW</v>
      </c>
      <c r="N555" s="147">
        <f>+IF(OR($Q555=Parametres!$G$2,$Q555=Parametres!$G$3),I555,C555)</f>
        <v>3489.71</v>
      </c>
      <c r="O555" s="147">
        <f>+IF(OR($Q555=Parametres!$G$2,$Q555=Parametres!$G$3),J555,D555)</f>
        <v>425.03</v>
      </c>
      <c r="P555" s="147">
        <f>+IF(OR($Q555=Parametres!$G$2,$Q555=Parametres!$G$3),K555,E555)</f>
        <v>3914.74</v>
      </c>
      <c r="Q555" s="146" t="str">
        <f t="shared" ref="Q555:S555" si="559">+F555</f>
        <v>7-Dépenses</v>
      </c>
      <c r="R555" s="145" t="str">
        <f t="shared" si="559"/>
        <v>60</v>
      </c>
      <c r="S555" s="146">
        <f t="shared" si="559"/>
        <v>0</v>
      </c>
      <c r="T555" s="165" t="str">
        <f>+VLOOKUP($L555,Data_Validation!$A:$D,1,0)</f>
        <v>60G</v>
      </c>
      <c r="U555" s="150" t="str">
        <f>+VLOOKUP($L555,Data_Validation!$A:$D,3,0)</f>
        <v>pièces</v>
      </c>
      <c r="V555" s="150" t="str">
        <f>+VLOOKUP($L555,Data_Validation!$A:$D,4,0)</f>
        <v>papeterie</v>
      </c>
      <c r="W555" s="150" t="str">
        <f>+VLOOKUP($L555,Data_Validation!$A:$E,5,0)</f>
        <v>$</v>
      </c>
      <c r="X555" s="150">
        <f>+VLOOKUP($L555,Data_Validation!$A:$F,6,0)</f>
        <v>0</v>
      </c>
    </row>
    <row r="556" spans="1:24" ht="15" customHeight="1">
      <c r="A556" s="141" t="s">
        <v>2463</v>
      </c>
      <c r="B556" s="141" t="s">
        <v>2464</v>
      </c>
      <c r="C556" s="142">
        <v>356.08</v>
      </c>
      <c r="D556" s="142">
        <v>53.13</v>
      </c>
      <c r="E556" s="142">
        <v>409.21</v>
      </c>
      <c r="F556" s="141" t="s">
        <v>1875</v>
      </c>
      <c r="G556" s="141" t="s">
        <v>2082</v>
      </c>
      <c r="H556" s="143"/>
      <c r="I556" s="151"/>
      <c r="J556" s="151"/>
      <c r="K556" s="151"/>
      <c r="L556" s="145" t="str">
        <f t="shared" si="514"/>
        <v>60I</v>
      </c>
      <c r="M556" s="146" t="str">
        <f t="shared" si="515"/>
        <v>FOURNITURES BUREAU - CARROSSERIE BMW</v>
      </c>
      <c r="N556" s="147">
        <f>+IF(OR($Q556=Parametres!$G$2,$Q556=Parametres!$G$3),I556,C556)</f>
        <v>356.08</v>
      </c>
      <c r="O556" s="147">
        <f>+IF(OR($Q556=Parametres!$G$2,$Q556=Parametres!$G$3),J556,D556)</f>
        <v>53.13</v>
      </c>
      <c r="P556" s="147">
        <f>+IF(OR($Q556=Parametres!$G$2,$Q556=Parametres!$G$3),K556,E556)</f>
        <v>409.21</v>
      </c>
      <c r="Q556" s="146" t="str">
        <f t="shared" ref="Q556:S556" si="560">+F556</f>
        <v>7-Dépenses</v>
      </c>
      <c r="R556" s="145" t="str">
        <f t="shared" si="560"/>
        <v>60</v>
      </c>
      <c r="S556" s="146">
        <f t="shared" si="560"/>
        <v>0</v>
      </c>
      <c r="T556" s="165" t="str">
        <f>+VLOOKUP($L556,Data_Validation!$A:$D,1,0)</f>
        <v>60I</v>
      </c>
      <c r="U556" s="150" t="str">
        <f>+VLOOKUP($L556,Data_Validation!$A:$D,3,0)</f>
        <v>carrosserie</v>
      </c>
      <c r="V556" s="150" t="str">
        <f>+VLOOKUP($L556,Data_Validation!$A:$D,4,0)</f>
        <v>papeterie</v>
      </c>
      <c r="W556" s="150" t="str">
        <f>+VLOOKUP($L556,Data_Validation!$A:$E,5,0)</f>
        <v>$</v>
      </c>
      <c r="X556" s="150">
        <f>+VLOOKUP($L556,Data_Validation!$A:$F,6,0)</f>
        <v>0</v>
      </c>
    </row>
    <row r="557" spans="1:24" ht="15" customHeight="1">
      <c r="A557" s="141" t="s">
        <v>2096</v>
      </c>
      <c r="B557" s="141" t="s">
        <v>2097</v>
      </c>
      <c r="C557" s="143">
        <v>515.53</v>
      </c>
      <c r="D557" s="143">
        <v>0</v>
      </c>
      <c r="E557" s="143">
        <v>515.53</v>
      </c>
      <c r="F557" s="141" t="s">
        <v>1875</v>
      </c>
      <c r="G557" s="141" t="s">
        <v>2098</v>
      </c>
      <c r="H557" s="143"/>
      <c r="I557" s="142"/>
      <c r="J557" s="142"/>
      <c r="K557" s="142"/>
      <c r="L557" s="145" t="str">
        <f t="shared" si="514"/>
        <v>61A</v>
      </c>
      <c r="M557" s="146" t="str">
        <f t="shared" si="515"/>
        <v>AUTRES FOURNITURES - NEUF BMW</v>
      </c>
      <c r="N557" s="147">
        <f>+IF(OR($Q557=Parametres!$G$2,$Q557=Parametres!$G$3),I557,C557)</f>
        <v>515.53</v>
      </c>
      <c r="O557" s="147">
        <f>+IF(OR($Q557=Parametres!$G$2,$Q557=Parametres!$G$3),J557,D557)</f>
        <v>0</v>
      </c>
      <c r="P557" s="147">
        <f>+IF(OR($Q557=Parametres!$G$2,$Q557=Parametres!$G$3),K557,E557)</f>
        <v>515.53</v>
      </c>
      <c r="Q557" s="146" t="str">
        <f t="shared" ref="Q557:S557" si="561">+F557</f>
        <v>7-Dépenses</v>
      </c>
      <c r="R557" s="145" t="str">
        <f t="shared" si="561"/>
        <v>61</v>
      </c>
      <c r="S557" s="146">
        <f t="shared" si="561"/>
        <v>0</v>
      </c>
      <c r="T557" s="165" t="str">
        <f>+VLOOKUP($L557,Data_Validation!$A:$D,1,0)</f>
        <v>61A</v>
      </c>
      <c r="U557" s="150" t="str">
        <f>+VLOOKUP($L557,Data_Validation!$A:$D,3,0)</f>
        <v>Véhicules neufs</v>
      </c>
      <c r="V557" s="150" t="str">
        <f>+VLOOKUP($L557,Data_Validation!$A:$D,4,0)</f>
        <v>fournitures autres</v>
      </c>
      <c r="W557" s="150" t="str">
        <f>+VLOOKUP($L557,Data_Validation!$A:$E,5,0)</f>
        <v>$</v>
      </c>
      <c r="X557" s="150">
        <f>+VLOOKUP($L557,Data_Validation!$A:$F,6,0)</f>
        <v>0</v>
      </c>
    </row>
    <row r="558" spans="1:24" ht="15" customHeight="1">
      <c r="A558" s="141" t="s">
        <v>2100</v>
      </c>
      <c r="B558" s="141" t="s">
        <v>2101</v>
      </c>
      <c r="C558" s="142">
        <v>97.48</v>
      </c>
      <c r="D558" s="142">
        <v>0</v>
      </c>
      <c r="E558" s="142">
        <v>97.48</v>
      </c>
      <c r="F558" s="141" t="s">
        <v>1875</v>
      </c>
      <c r="G558" s="141" t="s">
        <v>2098</v>
      </c>
      <c r="H558" s="143"/>
      <c r="I558" s="151"/>
      <c r="J558" s="151"/>
      <c r="K558" s="151"/>
      <c r="L558" s="145" t="str">
        <f t="shared" si="514"/>
        <v>61C</v>
      </c>
      <c r="M558" s="146" t="str">
        <f t="shared" si="515"/>
        <v>AUTRES FOURNITURES - USAGE BMW</v>
      </c>
      <c r="N558" s="147">
        <f>+IF(OR($Q558=Parametres!$G$2,$Q558=Parametres!$G$3),I558,C558)</f>
        <v>97.48</v>
      </c>
      <c r="O558" s="147">
        <f>+IF(OR($Q558=Parametres!$G$2,$Q558=Parametres!$G$3),J558,D558)</f>
        <v>0</v>
      </c>
      <c r="P558" s="147">
        <f>+IF(OR($Q558=Parametres!$G$2,$Q558=Parametres!$G$3),K558,E558)</f>
        <v>97.48</v>
      </c>
      <c r="Q558" s="146" t="str">
        <f t="shared" ref="Q558:S558" si="562">+F558</f>
        <v>7-Dépenses</v>
      </c>
      <c r="R558" s="145" t="str">
        <f t="shared" si="562"/>
        <v>61</v>
      </c>
      <c r="S558" s="146">
        <f t="shared" si="562"/>
        <v>0</v>
      </c>
      <c r="T558" s="165" t="str">
        <f>+VLOOKUP($L558,Data_Validation!$A:$D,1,0)</f>
        <v>61C</v>
      </c>
      <c r="U558" s="150" t="str">
        <f>+VLOOKUP($L558,Data_Validation!$A:$D,3,0)</f>
        <v>Véhicules usagés</v>
      </c>
      <c r="V558" s="150" t="str">
        <f>+VLOOKUP($L558,Data_Validation!$A:$D,4,0)</f>
        <v>fournitures autres</v>
      </c>
      <c r="W558" s="150" t="str">
        <f>+VLOOKUP($L558,Data_Validation!$A:$E,5,0)</f>
        <v>$</v>
      </c>
      <c r="X558" s="150">
        <f>+VLOOKUP($L558,Data_Validation!$A:$F,6,0)</f>
        <v>0</v>
      </c>
    </row>
    <row r="559" spans="1:24" ht="15.75" customHeight="1">
      <c r="A559" s="141" t="s">
        <v>2102</v>
      </c>
      <c r="B559" s="141" t="s">
        <v>2103</v>
      </c>
      <c r="C559" s="142">
        <v>10372.129999999999</v>
      </c>
      <c r="D559" s="142">
        <v>339.83</v>
      </c>
      <c r="E559" s="142">
        <v>10711.96</v>
      </c>
      <c r="F559" s="141" t="s">
        <v>1875</v>
      </c>
      <c r="G559" s="141" t="s">
        <v>2098</v>
      </c>
      <c r="H559" s="143"/>
      <c r="I559" s="151"/>
      <c r="J559" s="151"/>
      <c r="K559" s="151"/>
      <c r="L559" s="145" t="str">
        <f t="shared" si="514"/>
        <v>61E</v>
      </c>
      <c r="M559" s="146" t="str">
        <f t="shared" si="515"/>
        <v>AUTRES FOURNITURES - SERV. BMW</v>
      </c>
      <c r="N559" s="147">
        <f>+IF(OR($Q559=Parametres!$G$2,$Q559=Parametres!$G$3),I559,C559)</f>
        <v>10372.129999999999</v>
      </c>
      <c r="O559" s="147">
        <f>+IF(OR($Q559=Parametres!$G$2,$Q559=Parametres!$G$3),J559,D559)</f>
        <v>339.83</v>
      </c>
      <c r="P559" s="147">
        <f>+IF(OR($Q559=Parametres!$G$2,$Q559=Parametres!$G$3),K559,E559)</f>
        <v>10711.96</v>
      </c>
      <c r="Q559" s="146" t="str">
        <f t="shared" ref="Q559:S559" si="563">+F559</f>
        <v>7-Dépenses</v>
      </c>
      <c r="R559" s="145" t="str">
        <f t="shared" si="563"/>
        <v>61</v>
      </c>
      <c r="S559" s="146">
        <f t="shared" si="563"/>
        <v>0</v>
      </c>
      <c r="T559" s="150" t="str">
        <f>+VLOOKUP($L559,Data_Validation!$A:$D,1,0)</f>
        <v>61E</v>
      </c>
      <c r="U559" s="150" t="str">
        <f>+VLOOKUP($L559,Data_Validation!$A:$D,3,0)</f>
        <v>Service</v>
      </c>
      <c r="V559" s="150" t="str">
        <f>+VLOOKUP($L559,Data_Validation!$A:$D,4,0)</f>
        <v>fournitures autres</v>
      </c>
      <c r="W559" s="150" t="str">
        <f>+VLOOKUP($L559,Data_Validation!$A:$E,5,0)</f>
        <v>$</v>
      </c>
      <c r="X559" s="150">
        <f>+VLOOKUP($L559,Data_Validation!$A:$F,6,0)</f>
        <v>0</v>
      </c>
    </row>
    <row r="560" spans="1:24" ht="15" customHeight="1">
      <c r="A560" s="141" t="s">
        <v>2104</v>
      </c>
      <c r="B560" s="141" t="s">
        <v>2105</v>
      </c>
      <c r="C560" s="143">
        <v>199.26</v>
      </c>
      <c r="D560" s="143">
        <v>0</v>
      </c>
      <c r="E560" s="143">
        <v>199.26</v>
      </c>
      <c r="F560" s="141" t="s">
        <v>1875</v>
      </c>
      <c r="G560" s="141" t="s">
        <v>2098</v>
      </c>
      <c r="H560" s="143"/>
      <c r="I560" s="142"/>
      <c r="J560" s="142"/>
      <c r="K560" s="142"/>
      <c r="L560" s="145" t="str">
        <f t="shared" si="514"/>
        <v>61G</v>
      </c>
      <c r="M560" s="146" t="str">
        <f t="shared" si="515"/>
        <v>AUTRES FOURNITURES - PIECE BMW</v>
      </c>
      <c r="N560" s="147">
        <f>+IF(OR($Q560=Parametres!$G$2,$Q560=Parametres!$G$3),I560,C560)</f>
        <v>199.26</v>
      </c>
      <c r="O560" s="147">
        <f>+IF(OR($Q560=Parametres!$G$2,$Q560=Parametres!$G$3),J560,D560)</f>
        <v>0</v>
      </c>
      <c r="P560" s="147">
        <f>+IF(OR($Q560=Parametres!$G$2,$Q560=Parametres!$G$3),K560,E560)</f>
        <v>199.26</v>
      </c>
      <c r="Q560" s="146" t="str">
        <f t="shared" ref="Q560:S560" si="564">+F560</f>
        <v>7-Dépenses</v>
      </c>
      <c r="R560" s="145" t="str">
        <f t="shared" si="564"/>
        <v>61</v>
      </c>
      <c r="S560" s="146">
        <f t="shared" si="564"/>
        <v>0</v>
      </c>
      <c r="T560" s="165" t="str">
        <f>+VLOOKUP($L560,Data_Validation!$A:$D,1,0)</f>
        <v>61G</v>
      </c>
      <c r="U560" s="150" t="str">
        <f>+VLOOKUP($L560,Data_Validation!$A:$D,3,0)</f>
        <v>pièces</v>
      </c>
      <c r="V560" s="150" t="str">
        <f>+VLOOKUP($L560,Data_Validation!$A:$D,4,0)</f>
        <v>fournitures autres</v>
      </c>
      <c r="W560" s="150" t="str">
        <f>+VLOOKUP($L560,Data_Validation!$A:$E,5,0)</f>
        <v>$</v>
      </c>
      <c r="X560" s="150">
        <f>+VLOOKUP($L560,Data_Validation!$A:$F,6,0)</f>
        <v>0</v>
      </c>
    </row>
    <row r="561" spans="1:24" ht="15" customHeight="1">
      <c r="A561" s="141" t="s">
        <v>2499</v>
      </c>
      <c r="B561" s="141" t="s">
        <v>2500</v>
      </c>
      <c r="C561" s="143">
        <v>24.37</v>
      </c>
      <c r="D561" s="143">
        <v>0</v>
      </c>
      <c r="E561" s="143">
        <v>24.37</v>
      </c>
      <c r="F561" s="141" t="s">
        <v>1875</v>
      </c>
      <c r="G561" s="141" t="s">
        <v>2098</v>
      </c>
      <c r="H561" s="143"/>
      <c r="I561" s="142"/>
      <c r="J561" s="142"/>
      <c r="K561" s="142"/>
      <c r="L561" s="145" t="str">
        <f t="shared" si="514"/>
        <v>61I</v>
      </c>
      <c r="M561" s="146" t="str">
        <f t="shared" si="515"/>
        <v>AUTRES FOURNITURES - CARROSSERIE BMW</v>
      </c>
      <c r="N561" s="147">
        <f>+IF(OR($Q561=Parametres!$G$2,$Q561=Parametres!$G$3),I561,C561)</f>
        <v>24.37</v>
      </c>
      <c r="O561" s="147">
        <f>+IF(OR($Q561=Parametres!$G$2,$Q561=Parametres!$G$3),J561,D561)</f>
        <v>0</v>
      </c>
      <c r="P561" s="147">
        <f>+IF(OR($Q561=Parametres!$G$2,$Q561=Parametres!$G$3),K561,E561)</f>
        <v>24.37</v>
      </c>
      <c r="Q561" s="146" t="str">
        <f t="shared" ref="Q561:S561" si="565">+F561</f>
        <v>7-Dépenses</v>
      </c>
      <c r="R561" s="145" t="str">
        <f t="shared" si="565"/>
        <v>61</v>
      </c>
      <c r="S561" s="146">
        <f t="shared" si="565"/>
        <v>0</v>
      </c>
      <c r="T561" s="165" t="str">
        <f>+VLOOKUP($L561,Data_Validation!$A:$D,1,0)</f>
        <v>61I</v>
      </c>
      <c r="U561" s="150" t="str">
        <f>+VLOOKUP($L561,Data_Validation!$A:$D,3,0)</f>
        <v>carrosserie</v>
      </c>
      <c r="V561" s="150" t="str">
        <f>+VLOOKUP($L561,Data_Validation!$A:$D,4,0)</f>
        <v>fournitures autres</v>
      </c>
      <c r="W561" s="150" t="str">
        <f>+VLOOKUP($L561,Data_Validation!$A:$E,5,0)</f>
        <v>$</v>
      </c>
      <c r="X561" s="150">
        <f>+VLOOKUP($L561,Data_Validation!$A:$F,6,0)</f>
        <v>0</v>
      </c>
    </row>
    <row r="562" spans="1:24" ht="15" customHeight="1">
      <c r="A562" s="141" t="s">
        <v>2107</v>
      </c>
      <c r="B562" s="141" t="s">
        <v>2108</v>
      </c>
      <c r="C562" s="143">
        <v>69.83</v>
      </c>
      <c r="D562" s="143">
        <v>0</v>
      </c>
      <c r="E562" s="143">
        <v>69.83</v>
      </c>
      <c r="F562" s="141" t="s">
        <v>1875</v>
      </c>
      <c r="G562" s="141" t="s">
        <v>2109</v>
      </c>
      <c r="H562" s="143"/>
      <c r="I562" s="142"/>
      <c r="J562" s="142"/>
      <c r="K562" s="142"/>
      <c r="L562" s="145" t="str">
        <f t="shared" si="514"/>
        <v>63A</v>
      </c>
      <c r="M562" s="146" t="str">
        <f t="shared" si="515"/>
        <v>AJUST. GARANTIE - NEUF BMW</v>
      </c>
      <c r="N562" s="147">
        <f>+IF(OR($Q562=Parametres!$G$2,$Q562=Parametres!$G$3),I562,C562)</f>
        <v>69.83</v>
      </c>
      <c r="O562" s="147">
        <f>+IF(OR($Q562=Parametres!$G$2,$Q562=Parametres!$G$3),J562,D562)</f>
        <v>0</v>
      </c>
      <c r="P562" s="147">
        <f>+IF(OR($Q562=Parametres!$G$2,$Q562=Parametres!$G$3),K562,E562)</f>
        <v>69.83</v>
      </c>
      <c r="Q562" s="146" t="str">
        <f t="shared" ref="Q562:S562" si="566">+F562</f>
        <v>7-Dépenses</v>
      </c>
      <c r="R562" s="145" t="str">
        <f t="shared" si="566"/>
        <v>63</v>
      </c>
      <c r="S562" s="146">
        <f t="shared" si="566"/>
        <v>0</v>
      </c>
      <c r="T562" s="150" t="str">
        <f>+VLOOKUP($L562,Data_Validation!$A:$D,1,0)</f>
        <v>63A</v>
      </c>
      <c r="U562" s="150" t="str">
        <f>+VLOOKUP($L562,Data_Validation!$A:$D,3,0)</f>
        <v>Véhicules neufs</v>
      </c>
      <c r="V562" s="150" t="str">
        <f>+VLOOKUP($L562,Data_Validation!$A:$D,4,0)</f>
        <v>Service gratuit 1</v>
      </c>
      <c r="W562" s="150" t="str">
        <f>+VLOOKUP($L562,Data_Validation!$A:$E,5,0)</f>
        <v>$</v>
      </c>
      <c r="X562" s="150">
        <f>+VLOOKUP($L562,Data_Validation!$A:$F,6,0)</f>
        <v>0</v>
      </c>
    </row>
    <row r="563" spans="1:24" ht="15.75" customHeight="1">
      <c r="A563" s="141" t="s">
        <v>2111</v>
      </c>
      <c r="B563" s="141" t="s">
        <v>2112</v>
      </c>
      <c r="C563" s="142">
        <v>8366.86</v>
      </c>
      <c r="D563" s="142">
        <v>832.2</v>
      </c>
      <c r="E563" s="142">
        <v>9199.06</v>
      </c>
      <c r="F563" s="141" t="s">
        <v>1875</v>
      </c>
      <c r="G563" s="141" t="s">
        <v>2109</v>
      </c>
      <c r="H563" s="143"/>
      <c r="I563" s="151"/>
      <c r="J563" s="151"/>
      <c r="K563" s="151"/>
      <c r="L563" s="145" t="str">
        <f t="shared" si="514"/>
        <v>63E</v>
      </c>
      <c r="M563" s="146" t="str">
        <f t="shared" si="515"/>
        <v>AJUST. GARANTIE - SERV. BMW</v>
      </c>
      <c r="N563" s="147">
        <f>+IF(OR($Q563=Parametres!$G$2,$Q563=Parametres!$G$3),I563,C563)</f>
        <v>8366.86</v>
      </c>
      <c r="O563" s="147">
        <f>+IF(OR($Q563=Parametres!$G$2,$Q563=Parametres!$G$3),J563,D563)</f>
        <v>832.2</v>
      </c>
      <c r="P563" s="147">
        <f>+IF(OR($Q563=Parametres!$G$2,$Q563=Parametres!$G$3),K563,E563)</f>
        <v>9199.06</v>
      </c>
      <c r="Q563" s="146" t="str">
        <f t="shared" ref="Q563:S563" si="567">+F563</f>
        <v>7-Dépenses</v>
      </c>
      <c r="R563" s="145" t="str">
        <f t="shared" si="567"/>
        <v>63</v>
      </c>
      <c r="S563" s="146">
        <f t="shared" si="567"/>
        <v>0</v>
      </c>
      <c r="T563" s="165" t="str">
        <f>+VLOOKUP($L563,Data_Validation!$A:$D,1,0)</f>
        <v>63E</v>
      </c>
      <c r="U563" s="150" t="str">
        <f>+VLOOKUP($L563,Data_Validation!$A:$D,3,0)</f>
        <v>Service</v>
      </c>
      <c r="V563" s="150" t="str">
        <f>+VLOOKUP($L563,Data_Validation!$A:$D,4,0)</f>
        <v>service gratuit 2</v>
      </c>
      <c r="W563" s="150" t="str">
        <f>+VLOOKUP($L563,Data_Validation!$A:$E,5,0)</f>
        <v>$</v>
      </c>
      <c r="X563" s="150">
        <f>+VLOOKUP($L563,Data_Validation!$A:$F,6,0)</f>
        <v>0</v>
      </c>
    </row>
    <row r="564" spans="1:24" ht="15" customHeight="1">
      <c r="A564" s="141" t="s">
        <v>2115</v>
      </c>
      <c r="B564" s="141" t="s">
        <v>2116</v>
      </c>
      <c r="C564" s="143">
        <v>2689.49</v>
      </c>
      <c r="D564" s="143">
        <v>198.05</v>
      </c>
      <c r="E564" s="143">
        <v>2887.54</v>
      </c>
      <c r="F564" s="141" t="s">
        <v>1875</v>
      </c>
      <c r="G564" s="141" t="s">
        <v>2109</v>
      </c>
      <c r="H564" s="143"/>
      <c r="I564" s="142"/>
      <c r="J564" s="142"/>
      <c r="K564" s="142"/>
      <c r="L564" s="145" t="str">
        <f t="shared" si="514"/>
        <v>63G</v>
      </c>
      <c r="M564" s="146" t="str">
        <f t="shared" si="515"/>
        <v>AJUST. GARANTIE - PIECE BMW</v>
      </c>
      <c r="N564" s="147">
        <f>+IF(OR($Q564=Parametres!$G$2,$Q564=Parametres!$G$3),I564,C564)</f>
        <v>2689.49</v>
      </c>
      <c r="O564" s="147">
        <f>+IF(OR($Q564=Parametres!$G$2,$Q564=Parametres!$G$3),J564,D564)</f>
        <v>198.05</v>
      </c>
      <c r="P564" s="147">
        <f>+IF(OR($Q564=Parametres!$G$2,$Q564=Parametres!$G$3),K564,E564)</f>
        <v>2887.54</v>
      </c>
      <c r="Q564" s="146" t="str">
        <f t="shared" ref="Q564:S564" si="568">+F564</f>
        <v>7-Dépenses</v>
      </c>
      <c r="R564" s="145" t="str">
        <f t="shared" si="568"/>
        <v>63</v>
      </c>
      <c r="S564" s="146">
        <f t="shared" si="568"/>
        <v>0</v>
      </c>
      <c r="T564" s="150" t="str">
        <f>+VLOOKUP($L564,Data_Validation!$A:$D,1,0)</f>
        <v>63G</v>
      </c>
      <c r="U564" s="150" t="str">
        <f>+VLOOKUP($L564,Data_Validation!$A:$D,3,0)</f>
        <v>pièces</v>
      </c>
      <c r="V564" s="150" t="str">
        <f>+VLOOKUP($L564,Data_Validation!$A:$D,4,0)</f>
        <v>service gratuit 2</v>
      </c>
      <c r="W564" s="150" t="str">
        <f>+VLOOKUP($L564,Data_Validation!$A:$E,5,0)</f>
        <v>$</v>
      </c>
      <c r="X564" s="150">
        <f>+VLOOKUP($L564,Data_Validation!$A:$F,6,0)</f>
        <v>0</v>
      </c>
    </row>
    <row r="565" spans="1:24" ht="15" customHeight="1">
      <c r="A565" s="141" t="s">
        <v>2130</v>
      </c>
      <c r="B565" s="141" t="s">
        <v>2131</v>
      </c>
      <c r="C565" s="142">
        <v>3693.62</v>
      </c>
      <c r="D565" s="142">
        <v>9097.16</v>
      </c>
      <c r="E565" s="142">
        <v>12790.78</v>
      </c>
      <c r="F565" s="141" t="s">
        <v>1875</v>
      </c>
      <c r="G565" s="141" t="s">
        <v>2132</v>
      </c>
      <c r="H565" s="143"/>
      <c r="I565" s="151"/>
      <c r="J565" s="151"/>
      <c r="K565" s="151"/>
      <c r="L565" s="145" t="str">
        <f t="shared" si="514"/>
        <v>68A</v>
      </c>
      <c r="M565" s="146" t="str">
        <f t="shared" si="515"/>
        <v>TRAV. GRACIEUX - NEUF BMW</v>
      </c>
      <c r="N565" s="147">
        <f>+IF(OR($Q565=Parametres!$G$2,$Q565=Parametres!$G$3),I565,C565)</f>
        <v>3693.62</v>
      </c>
      <c r="O565" s="147">
        <f>+IF(OR($Q565=Parametres!$G$2,$Q565=Parametres!$G$3),J565,D565)</f>
        <v>9097.16</v>
      </c>
      <c r="P565" s="147">
        <f>+IF(OR($Q565=Parametres!$G$2,$Q565=Parametres!$G$3),K565,E565)</f>
        <v>12790.78</v>
      </c>
      <c r="Q565" s="146" t="str">
        <f t="shared" ref="Q565:S565" si="569">+F565</f>
        <v>7-Dépenses</v>
      </c>
      <c r="R565" s="145" t="str">
        <f t="shared" si="569"/>
        <v>68</v>
      </c>
      <c r="S565" s="146">
        <f t="shared" si="569"/>
        <v>0</v>
      </c>
      <c r="T565" s="149" t="str">
        <f>+VLOOKUP($L565,Data_Validation!$A:$D,1,0)</f>
        <v>68A</v>
      </c>
      <c r="U565" s="150" t="str">
        <f>+VLOOKUP($L565,Data_Validation!$A:$D,3,0)</f>
        <v>Véhicules neufs</v>
      </c>
      <c r="V565" s="150" t="str">
        <f>+VLOOKUP($L565,Data_Validation!$A:$D,4,0)</f>
        <v>service gratuit 1</v>
      </c>
      <c r="W565" s="150" t="str">
        <f>+VLOOKUP($L565,Data_Validation!$A:$E,5,0)</f>
        <v>$</v>
      </c>
      <c r="X565" s="150">
        <f>+VLOOKUP($L565,Data_Validation!$A:$F,6,0)</f>
        <v>0</v>
      </c>
    </row>
    <row r="566" spans="1:24" ht="15" customHeight="1">
      <c r="A566" s="141" t="s">
        <v>2135</v>
      </c>
      <c r="B566" s="141" t="s">
        <v>2136</v>
      </c>
      <c r="C566" s="142">
        <v>17614.72</v>
      </c>
      <c r="D566" s="142">
        <v>2756.58</v>
      </c>
      <c r="E566" s="142">
        <v>20371.3</v>
      </c>
      <c r="F566" s="141" t="s">
        <v>1875</v>
      </c>
      <c r="G566" s="141" t="s">
        <v>2132</v>
      </c>
      <c r="H566" s="143"/>
      <c r="I566" s="151"/>
      <c r="J566" s="151"/>
      <c r="K566" s="151"/>
      <c r="L566" s="145" t="str">
        <f t="shared" si="514"/>
        <v>68C</v>
      </c>
      <c r="M566" s="146" t="str">
        <f t="shared" si="515"/>
        <v>TRAV. GRACIEUX - USAGE BMW</v>
      </c>
      <c r="N566" s="147">
        <f>+IF(OR($Q566=Parametres!$G$2,$Q566=Parametres!$G$3),I566,C566)</f>
        <v>17614.72</v>
      </c>
      <c r="O566" s="147">
        <f>+IF(OR($Q566=Parametres!$G$2,$Q566=Parametres!$G$3),J566,D566)</f>
        <v>2756.58</v>
      </c>
      <c r="P566" s="147">
        <f>+IF(OR($Q566=Parametres!$G$2,$Q566=Parametres!$G$3),K566,E566)</f>
        <v>20371.3</v>
      </c>
      <c r="Q566" s="146" t="str">
        <f t="shared" ref="Q566:S566" si="570">+F566</f>
        <v>7-Dépenses</v>
      </c>
      <c r="R566" s="145" t="str">
        <f t="shared" si="570"/>
        <v>68</v>
      </c>
      <c r="S566" s="146">
        <f t="shared" si="570"/>
        <v>0</v>
      </c>
      <c r="T566" s="150" t="str">
        <f>+VLOOKUP($L566,Data_Validation!$A:$D,1,0)</f>
        <v>68C</v>
      </c>
      <c r="U566" s="150" t="str">
        <f>+VLOOKUP($L566,Data_Validation!$A:$D,3,0)</f>
        <v>Véhicules usagés</v>
      </c>
      <c r="V566" s="150" t="str">
        <f>+VLOOKUP($L566,Data_Validation!$A:$D,4,0)</f>
        <v>service gratuit 1</v>
      </c>
      <c r="W566" s="150" t="str">
        <f>+VLOOKUP($L566,Data_Validation!$A:$E,5,0)</f>
        <v>$</v>
      </c>
      <c r="X566" s="150">
        <f>+VLOOKUP($L566,Data_Validation!$A:$F,6,0)</f>
        <v>0</v>
      </c>
    </row>
    <row r="567" spans="1:24" ht="15.75" customHeight="1">
      <c r="A567" s="141" t="s">
        <v>2141</v>
      </c>
      <c r="B567" s="141" t="s">
        <v>2142</v>
      </c>
      <c r="C567" s="142">
        <v>29134.02</v>
      </c>
      <c r="D567" s="142">
        <v>8270.65</v>
      </c>
      <c r="E567" s="142">
        <v>37404.67</v>
      </c>
      <c r="F567" s="141" t="s">
        <v>1875</v>
      </c>
      <c r="G567" s="141" t="s">
        <v>2132</v>
      </c>
      <c r="H567" s="143"/>
      <c r="I567" s="151"/>
      <c r="J567" s="151"/>
      <c r="K567" s="151"/>
      <c r="L567" s="145" t="str">
        <f t="shared" si="514"/>
        <v>68E</v>
      </c>
      <c r="M567" s="146" t="str">
        <f t="shared" si="515"/>
        <v>TRAV. GRACIEUX - SERV. BMW</v>
      </c>
      <c r="N567" s="147">
        <f>+IF(OR($Q567=Parametres!$G$2,$Q567=Parametres!$G$3),I567,C567)</f>
        <v>29134.02</v>
      </c>
      <c r="O567" s="147">
        <f>+IF(OR($Q567=Parametres!$G$2,$Q567=Parametres!$G$3),J567,D567)</f>
        <v>8270.65</v>
      </c>
      <c r="P567" s="147">
        <f>+IF(OR($Q567=Parametres!$G$2,$Q567=Parametres!$G$3),K567,E567)</f>
        <v>37404.67</v>
      </c>
      <c r="Q567" s="146" t="str">
        <f t="shared" ref="Q567:S567" si="571">+F567</f>
        <v>7-Dépenses</v>
      </c>
      <c r="R567" s="145" t="str">
        <f t="shared" si="571"/>
        <v>68</v>
      </c>
      <c r="S567" s="146">
        <f t="shared" si="571"/>
        <v>0</v>
      </c>
      <c r="T567" s="150" t="str">
        <f>+VLOOKUP($L567,Data_Validation!$A:$D,1,0)</f>
        <v>68E</v>
      </c>
      <c r="U567" s="150" t="str">
        <f>+VLOOKUP($L567,Data_Validation!$A:$D,3,0)</f>
        <v>Service</v>
      </c>
      <c r="V567" s="150" t="str">
        <f>+VLOOKUP($L567,Data_Validation!$A:$D,4,0)</f>
        <v>service gratuit 2</v>
      </c>
      <c r="W567" s="150" t="str">
        <f>+VLOOKUP($L567,Data_Validation!$A:$E,5,0)</f>
        <v>$</v>
      </c>
      <c r="X567" s="150">
        <f>+VLOOKUP($L567,Data_Validation!$A:$F,6,0)</f>
        <v>0</v>
      </c>
    </row>
    <row r="568" spans="1:24" ht="15" customHeight="1">
      <c r="A568" s="141" t="s">
        <v>2146</v>
      </c>
      <c r="B568" s="141" t="s">
        <v>2147</v>
      </c>
      <c r="C568" s="142">
        <v>1465.13</v>
      </c>
      <c r="D568" s="142">
        <v>4860.46</v>
      </c>
      <c r="E568" s="142">
        <v>6325.59</v>
      </c>
      <c r="F568" s="141" t="s">
        <v>1875</v>
      </c>
      <c r="G568" s="141" t="s">
        <v>2132</v>
      </c>
      <c r="H568" s="141"/>
      <c r="I568" s="182"/>
      <c r="J568" s="182"/>
      <c r="K568" s="182"/>
      <c r="L568" s="145" t="str">
        <f t="shared" si="514"/>
        <v>68G</v>
      </c>
      <c r="M568" s="146" t="str">
        <f t="shared" si="515"/>
        <v>TRAV. GRACIEUX - PIECE BMW</v>
      </c>
      <c r="N568" s="147">
        <f>+IF(OR($Q568=Parametres!$G$2,$Q568=Parametres!$G$3),I568,C568)</f>
        <v>1465.13</v>
      </c>
      <c r="O568" s="147">
        <f>+IF(OR($Q568=Parametres!$G$2,$Q568=Parametres!$G$3),J568,D568)</f>
        <v>4860.46</v>
      </c>
      <c r="P568" s="147">
        <f>+IF(OR($Q568=Parametres!$G$2,$Q568=Parametres!$G$3),K568,E568)</f>
        <v>6325.59</v>
      </c>
      <c r="Q568" s="146" t="str">
        <f t="shared" ref="Q568:S568" si="572">+F568</f>
        <v>7-Dépenses</v>
      </c>
      <c r="R568" s="145" t="str">
        <f t="shared" si="572"/>
        <v>68</v>
      </c>
      <c r="S568" s="146">
        <f t="shared" si="572"/>
        <v>0</v>
      </c>
      <c r="T568" s="150" t="str">
        <f>+VLOOKUP($L568,Data_Validation!$A:$D,1,0)</f>
        <v>68G</v>
      </c>
      <c r="U568" s="150" t="str">
        <f>+VLOOKUP($L568,Data_Validation!$A:$D,3,0)</f>
        <v>pièces</v>
      </c>
      <c r="V568" s="150" t="str">
        <f>+VLOOKUP($L568,Data_Validation!$A:$D,4,0)</f>
        <v>service gratuit 2</v>
      </c>
      <c r="W568" s="150" t="str">
        <f>+VLOOKUP($L568,Data_Validation!$A:$E,5,0)</f>
        <v>$</v>
      </c>
      <c r="X568" s="150">
        <f>+VLOOKUP($L568,Data_Validation!$A:$F,6,0)</f>
        <v>0</v>
      </c>
    </row>
    <row r="569" spans="1:24" ht="15" customHeight="1">
      <c r="A569" s="141" t="s">
        <v>2549</v>
      </c>
      <c r="B569" s="141" t="s">
        <v>2550</v>
      </c>
      <c r="C569" s="142">
        <v>55.3</v>
      </c>
      <c r="D569" s="142">
        <v>389.32</v>
      </c>
      <c r="E569" s="142">
        <v>444.62</v>
      </c>
      <c r="F569" s="141" t="s">
        <v>1875</v>
      </c>
      <c r="G569" s="141" t="s">
        <v>2132</v>
      </c>
      <c r="H569" s="141"/>
      <c r="I569" s="182"/>
      <c r="J569" s="182"/>
      <c r="K569" s="182"/>
      <c r="L569" s="145" t="str">
        <f t="shared" si="514"/>
        <v>68I</v>
      </c>
      <c r="M569" s="146" t="str">
        <f t="shared" si="515"/>
        <v>TRAV. GRACIEUX - CARROSSERIE BMW</v>
      </c>
      <c r="N569" s="147">
        <f>+IF(OR($Q569=Parametres!$G$2,$Q569=Parametres!$G$3),I569,C569)</f>
        <v>55.3</v>
      </c>
      <c r="O569" s="147">
        <f>+IF(OR($Q569=Parametres!$G$2,$Q569=Parametres!$G$3),J569,D569)</f>
        <v>389.32</v>
      </c>
      <c r="P569" s="147">
        <f>+IF(OR($Q569=Parametres!$G$2,$Q569=Parametres!$G$3),K569,E569)</f>
        <v>444.62</v>
      </c>
      <c r="Q569" s="146" t="str">
        <f t="shared" ref="Q569:S569" si="573">+F569</f>
        <v>7-Dépenses</v>
      </c>
      <c r="R569" s="145" t="str">
        <f t="shared" si="573"/>
        <v>68</v>
      </c>
      <c r="S569" s="146">
        <f t="shared" si="573"/>
        <v>0</v>
      </c>
      <c r="T569" s="165" t="str">
        <f>+VLOOKUP($L569,Data_Validation!$A:$D,1,0)</f>
        <v>68I</v>
      </c>
      <c r="U569" s="150" t="str">
        <f>+VLOOKUP($L569,Data_Validation!$A:$D,3,0)</f>
        <v>carrosserie</v>
      </c>
      <c r="V569" s="150" t="str">
        <f>+VLOOKUP($L569,Data_Validation!$A:$D,4,0)</f>
        <v>service gratuit 2</v>
      </c>
      <c r="W569" s="150" t="str">
        <f>+VLOOKUP($L569,Data_Validation!$A:$E,5,0)</f>
        <v>$</v>
      </c>
      <c r="X569" s="150">
        <f>+VLOOKUP($L569,Data_Validation!$A:$F,6,0)</f>
        <v>0</v>
      </c>
    </row>
    <row r="570" spans="1:24" ht="15" customHeight="1">
      <c r="A570" s="141" t="s">
        <v>2152</v>
      </c>
      <c r="B570" s="141" t="s">
        <v>2153</v>
      </c>
      <c r="C570" s="142">
        <v>49941.66</v>
      </c>
      <c r="D570" s="142">
        <v>4422.07</v>
      </c>
      <c r="E570" s="142">
        <v>54363.73</v>
      </c>
      <c r="F570" s="141" t="s">
        <v>1875</v>
      </c>
      <c r="G570" s="141" t="s">
        <v>2154</v>
      </c>
      <c r="H570" s="143"/>
      <c r="I570" s="151"/>
      <c r="J570" s="151"/>
      <c r="K570" s="151"/>
      <c r="L570" s="145" t="str">
        <f t="shared" si="514"/>
        <v>69A</v>
      </c>
      <c r="M570" s="146" t="str">
        <f t="shared" si="515"/>
        <v>FRAIS INFORMATIQUE - NEUF BMW</v>
      </c>
      <c r="N570" s="147">
        <f>+IF(OR($Q570=Parametres!$G$2,$Q570=Parametres!$G$3),I570,C570)</f>
        <v>49941.66</v>
      </c>
      <c r="O570" s="147">
        <f>+IF(OR($Q570=Parametres!$G$2,$Q570=Parametres!$G$3),J570,D570)</f>
        <v>4422.07</v>
      </c>
      <c r="P570" s="147">
        <f>+IF(OR($Q570=Parametres!$G$2,$Q570=Parametres!$G$3),K570,E570)</f>
        <v>54363.73</v>
      </c>
      <c r="Q570" s="146" t="str">
        <f t="shared" ref="Q570:S570" si="574">+F570</f>
        <v>7-Dépenses</v>
      </c>
      <c r="R570" s="145" t="str">
        <f t="shared" si="574"/>
        <v>69</v>
      </c>
      <c r="S570" s="146">
        <f t="shared" si="574"/>
        <v>0</v>
      </c>
      <c r="T570" s="150" t="str">
        <f>+VLOOKUP($L570,Data_Validation!$A:$D,1,0)</f>
        <v>69A</v>
      </c>
      <c r="U570" s="150" t="str">
        <f>+VLOOKUP($L570,Data_Validation!$A:$D,3,0)</f>
        <v>Véhicules neufs</v>
      </c>
      <c r="V570" s="150" t="str">
        <f>+VLOOKUP($L570,Data_Validation!$A:$D,4,0)</f>
        <v>informatique</v>
      </c>
      <c r="W570" s="150" t="str">
        <f>+VLOOKUP($L570,Data_Validation!$A:$E,5,0)</f>
        <v>$</v>
      </c>
      <c r="X570" s="150">
        <f>+VLOOKUP($L570,Data_Validation!$A:$F,6,0)</f>
        <v>0</v>
      </c>
    </row>
    <row r="571" spans="1:24" ht="15" customHeight="1">
      <c r="A571" s="141" t="s">
        <v>2158</v>
      </c>
      <c r="B571" s="141" t="s">
        <v>2159</v>
      </c>
      <c r="C571" s="142">
        <v>14980.52</v>
      </c>
      <c r="D571" s="142">
        <v>1259.3499999999999</v>
      </c>
      <c r="E571" s="142">
        <v>16239.87</v>
      </c>
      <c r="F571" s="141" t="s">
        <v>1875</v>
      </c>
      <c r="G571" s="141" t="s">
        <v>2154</v>
      </c>
      <c r="H571" s="143"/>
      <c r="I571" s="143"/>
      <c r="J571" s="143"/>
      <c r="K571" s="143"/>
      <c r="L571" s="145" t="str">
        <f t="shared" si="514"/>
        <v>69C</v>
      </c>
      <c r="M571" s="146" t="str">
        <f t="shared" si="515"/>
        <v>FRAIS INFORMATIQUE - USAGE BMW</v>
      </c>
      <c r="N571" s="147">
        <f>+IF(OR($Q571=Parametres!$G$2,$Q571=Parametres!$G$3),I571,C571)</f>
        <v>14980.52</v>
      </c>
      <c r="O571" s="147">
        <f>+IF(OR($Q571=Parametres!$G$2,$Q571=Parametres!$G$3),J571,D571)</f>
        <v>1259.3499999999999</v>
      </c>
      <c r="P571" s="147">
        <f>+IF(OR($Q571=Parametres!$G$2,$Q571=Parametres!$G$3),K571,E571)</f>
        <v>16239.87</v>
      </c>
      <c r="Q571" s="146" t="str">
        <f t="shared" ref="Q571:S571" si="575">+F571</f>
        <v>7-Dépenses</v>
      </c>
      <c r="R571" s="145" t="str">
        <f t="shared" si="575"/>
        <v>69</v>
      </c>
      <c r="S571" s="146">
        <f t="shared" si="575"/>
        <v>0</v>
      </c>
      <c r="T571" s="150" t="str">
        <f>+VLOOKUP($L571,Data_Validation!$A:$D,1,0)</f>
        <v>69C</v>
      </c>
      <c r="U571" s="150" t="str">
        <f>+VLOOKUP($L571,Data_Validation!$A:$D,3,0)</f>
        <v>Véhicules usagés</v>
      </c>
      <c r="V571" s="150" t="str">
        <f>+VLOOKUP($L571,Data_Validation!$A:$D,4,0)</f>
        <v>informatique</v>
      </c>
      <c r="W571" s="150" t="str">
        <f>+VLOOKUP($L571,Data_Validation!$A:$E,5,0)</f>
        <v>$</v>
      </c>
      <c r="X571" s="150">
        <f>+VLOOKUP($L571,Data_Validation!$A:$F,6,0)</f>
        <v>0</v>
      </c>
    </row>
    <row r="572" spans="1:24" ht="15.75" customHeight="1">
      <c r="A572" s="141" t="s">
        <v>2164</v>
      </c>
      <c r="B572" s="141" t="s">
        <v>2165</v>
      </c>
      <c r="C572" s="142">
        <v>49876.6</v>
      </c>
      <c r="D572" s="142">
        <v>5577.55</v>
      </c>
      <c r="E572" s="142">
        <v>55454.15</v>
      </c>
      <c r="F572" s="141" t="s">
        <v>1875</v>
      </c>
      <c r="G572" s="141" t="s">
        <v>2154</v>
      </c>
      <c r="H572" s="143"/>
      <c r="I572" s="151"/>
      <c r="J572" s="151"/>
      <c r="K572" s="151"/>
      <c r="L572" s="145" t="str">
        <f t="shared" si="514"/>
        <v>69E</v>
      </c>
      <c r="M572" s="146" t="str">
        <f t="shared" si="515"/>
        <v>FRAIS INFORMATIQUE - SERV. BMW</v>
      </c>
      <c r="N572" s="147">
        <f>+IF(OR($Q572=Parametres!$G$2,$Q572=Parametres!$G$3),I572,C572)</f>
        <v>49876.6</v>
      </c>
      <c r="O572" s="147">
        <f>+IF(OR($Q572=Parametres!$G$2,$Q572=Parametres!$G$3),J572,D572)</f>
        <v>5577.55</v>
      </c>
      <c r="P572" s="147">
        <f>+IF(OR($Q572=Parametres!$G$2,$Q572=Parametres!$G$3),K572,E572)</f>
        <v>55454.15</v>
      </c>
      <c r="Q572" s="146" t="str">
        <f t="shared" ref="Q572:S572" si="576">+F572</f>
        <v>7-Dépenses</v>
      </c>
      <c r="R572" s="145" t="str">
        <f t="shared" si="576"/>
        <v>69</v>
      </c>
      <c r="S572" s="146">
        <f t="shared" si="576"/>
        <v>0</v>
      </c>
      <c r="T572" s="150" t="str">
        <f>+VLOOKUP($L572,Data_Validation!$A:$D,1,0)</f>
        <v>69E</v>
      </c>
      <c r="U572" s="150" t="str">
        <f>+VLOOKUP($L572,Data_Validation!$A:$D,3,0)</f>
        <v>Service</v>
      </c>
      <c r="V572" s="150" t="str">
        <f>+VLOOKUP($L572,Data_Validation!$A:$D,4,0)</f>
        <v>informatique</v>
      </c>
      <c r="W572" s="150" t="str">
        <f>+VLOOKUP($L572,Data_Validation!$A:$E,5,0)</f>
        <v>$</v>
      </c>
      <c r="X572" s="150">
        <f>+VLOOKUP($L572,Data_Validation!$A:$F,6,0)</f>
        <v>0</v>
      </c>
    </row>
    <row r="573" spans="1:24" ht="15" customHeight="1">
      <c r="A573" s="141" t="s">
        <v>2171</v>
      </c>
      <c r="B573" s="141" t="s">
        <v>2172</v>
      </c>
      <c r="C573" s="142">
        <v>21177.74</v>
      </c>
      <c r="D573" s="142">
        <v>1824.45</v>
      </c>
      <c r="E573" s="142">
        <v>23002.19</v>
      </c>
      <c r="F573" s="141" t="s">
        <v>1875</v>
      </c>
      <c r="G573" s="141" t="s">
        <v>2154</v>
      </c>
      <c r="H573" s="143"/>
      <c r="I573" s="151"/>
      <c r="J573" s="151"/>
      <c r="K573" s="151"/>
      <c r="L573" s="145" t="str">
        <f t="shared" si="514"/>
        <v>69G</v>
      </c>
      <c r="M573" s="146" t="str">
        <f t="shared" si="515"/>
        <v>FRAIS INFORMATIQUE - PIECE BMW</v>
      </c>
      <c r="N573" s="147">
        <f>+IF(OR($Q573=Parametres!$G$2,$Q573=Parametres!$G$3),I573,C573)</f>
        <v>21177.74</v>
      </c>
      <c r="O573" s="147">
        <f>+IF(OR($Q573=Parametres!$G$2,$Q573=Parametres!$G$3),J573,D573)</f>
        <v>1824.45</v>
      </c>
      <c r="P573" s="147">
        <f>+IF(OR($Q573=Parametres!$G$2,$Q573=Parametres!$G$3),K573,E573)</f>
        <v>23002.19</v>
      </c>
      <c r="Q573" s="146" t="str">
        <f t="shared" ref="Q573:S573" si="577">+F573</f>
        <v>7-Dépenses</v>
      </c>
      <c r="R573" s="145" t="str">
        <f t="shared" si="577"/>
        <v>69</v>
      </c>
      <c r="S573" s="146">
        <f t="shared" si="577"/>
        <v>0</v>
      </c>
      <c r="T573" s="165" t="str">
        <f>+VLOOKUP($L573,Data_Validation!$A:$D,1,0)</f>
        <v>69G</v>
      </c>
      <c r="U573" s="150" t="str">
        <f>+VLOOKUP($L573,Data_Validation!$A:$D,3,0)</f>
        <v>pièces</v>
      </c>
      <c r="V573" s="150" t="str">
        <f>+VLOOKUP($L573,Data_Validation!$A:$D,4,0)</f>
        <v>informatique</v>
      </c>
      <c r="W573" s="150" t="str">
        <f>+VLOOKUP($L573,Data_Validation!$A:$E,5,0)</f>
        <v>$</v>
      </c>
      <c r="X573" s="150">
        <f>+VLOOKUP($L573,Data_Validation!$A:$F,6,0)</f>
        <v>0</v>
      </c>
    </row>
    <row r="574" spans="1:24" ht="15" customHeight="1">
      <c r="A574" s="141" t="s">
        <v>2578</v>
      </c>
      <c r="B574" s="141" t="s">
        <v>2579</v>
      </c>
      <c r="C574" s="142">
        <v>2315.12</v>
      </c>
      <c r="D574" s="142">
        <v>211.06</v>
      </c>
      <c r="E574" s="142">
        <v>2526.1799999999998</v>
      </c>
      <c r="F574" s="141" t="s">
        <v>1875</v>
      </c>
      <c r="G574" s="141" t="s">
        <v>2154</v>
      </c>
      <c r="H574" s="143"/>
      <c r="I574" s="151"/>
      <c r="J574" s="151"/>
      <c r="K574" s="151"/>
      <c r="L574" s="145" t="str">
        <f t="shared" si="514"/>
        <v>69I</v>
      </c>
      <c r="M574" s="146" t="str">
        <f t="shared" si="515"/>
        <v>FRAIS INFORMATIQUE - CARROSSERIE BMW</v>
      </c>
      <c r="N574" s="147">
        <f>+IF(OR($Q574=Parametres!$G$2,$Q574=Parametres!$G$3),I574,C574)</f>
        <v>2315.12</v>
      </c>
      <c r="O574" s="147">
        <f>+IF(OR($Q574=Parametres!$G$2,$Q574=Parametres!$G$3),J574,D574)</f>
        <v>211.06</v>
      </c>
      <c r="P574" s="147">
        <f>+IF(OR($Q574=Parametres!$G$2,$Q574=Parametres!$G$3),K574,E574)</f>
        <v>2526.1799999999998</v>
      </c>
      <c r="Q574" s="146" t="str">
        <f t="shared" ref="Q574:S574" si="578">+F574</f>
        <v>7-Dépenses</v>
      </c>
      <c r="R574" s="145" t="str">
        <f t="shared" si="578"/>
        <v>69</v>
      </c>
      <c r="S574" s="146">
        <f t="shared" si="578"/>
        <v>0</v>
      </c>
      <c r="T574" s="165" t="str">
        <f>+VLOOKUP($L574,Data_Validation!$A:$D,1,0)</f>
        <v>69I</v>
      </c>
      <c r="U574" s="150" t="str">
        <f>+VLOOKUP($L574,Data_Validation!$A:$D,3,0)</f>
        <v>carrosserie</v>
      </c>
      <c r="V574" s="150" t="str">
        <f>+VLOOKUP($L574,Data_Validation!$A:$D,4,0)</f>
        <v>informatique</v>
      </c>
      <c r="W574" s="150" t="str">
        <f>+VLOOKUP($L574,Data_Validation!$A:$E,5,0)</f>
        <v>$</v>
      </c>
      <c r="X574" s="150">
        <f>+VLOOKUP($L574,Data_Validation!$A:$F,6,0)</f>
        <v>0</v>
      </c>
    </row>
    <row r="575" spans="1:24" ht="15" customHeight="1">
      <c r="A575" s="141" t="s">
        <v>2179</v>
      </c>
      <c r="B575" s="141" t="s">
        <v>2180</v>
      </c>
      <c r="C575" s="142">
        <v>28503.97</v>
      </c>
      <c r="D575" s="142">
        <v>1742.05</v>
      </c>
      <c r="E575" s="142">
        <v>30246.02</v>
      </c>
      <c r="F575" s="141" t="s">
        <v>1875</v>
      </c>
      <c r="G575" s="141" t="s">
        <v>2181</v>
      </c>
      <c r="H575" s="143"/>
      <c r="I575" s="151"/>
      <c r="J575" s="151"/>
      <c r="K575" s="151"/>
      <c r="L575" s="145" t="str">
        <f t="shared" si="514"/>
        <v>70A</v>
      </c>
      <c r="M575" s="146" t="str">
        <f t="shared" si="515"/>
        <v>SERV. EXTERIEURS - NEUF BMW</v>
      </c>
      <c r="N575" s="147">
        <f>+IF(OR($Q575=Parametres!$G$2,$Q575=Parametres!$G$3),I575,C575)</f>
        <v>28503.97</v>
      </c>
      <c r="O575" s="147">
        <f>+IF(OR($Q575=Parametres!$G$2,$Q575=Parametres!$G$3),J575,D575)</f>
        <v>1742.05</v>
      </c>
      <c r="P575" s="147">
        <f>+IF(OR($Q575=Parametres!$G$2,$Q575=Parametres!$G$3),K575,E575)</f>
        <v>30246.02</v>
      </c>
      <c r="Q575" s="146" t="str">
        <f t="shared" ref="Q575:S575" si="579">+F575</f>
        <v>7-Dépenses</v>
      </c>
      <c r="R575" s="145" t="str">
        <f t="shared" si="579"/>
        <v>70</v>
      </c>
      <c r="S575" s="146">
        <f t="shared" si="579"/>
        <v>0</v>
      </c>
      <c r="T575" s="150" t="str">
        <f>+VLOOKUP($L575,Data_Validation!$A:$D,1,0)</f>
        <v>70A</v>
      </c>
      <c r="U575" s="150" t="str">
        <f>+VLOOKUP($L575,Data_Validation!$A:$D,3,0)</f>
        <v>Véhicules neufs</v>
      </c>
      <c r="V575" s="150" t="str">
        <f>+VLOOKUP($L575,Data_Validation!$A:$D,4,0)</f>
        <v>services extérieurs</v>
      </c>
      <c r="W575" s="150" t="str">
        <f>+VLOOKUP($L575,Data_Validation!$A:$E,5,0)</f>
        <v>$</v>
      </c>
      <c r="X575" s="150">
        <f>+VLOOKUP($L575,Data_Validation!$A:$F,6,0)</f>
        <v>0</v>
      </c>
    </row>
    <row r="576" spans="1:24" ht="15" customHeight="1">
      <c r="A576" s="141" t="s">
        <v>2188</v>
      </c>
      <c r="B576" s="141" t="s">
        <v>2189</v>
      </c>
      <c r="C576" s="142">
        <v>6169.72</v>
      </c>
      <c r="D576" s="142">
        <v>387.11</v>
      </c>
      <c r="E576" s="142">
        <v>6556.83</v>
      </c>
      <c r="F576" s="141" t="s">
        <v>1875</v>
      </c>
      <c r="G576" s="141" t="s">
        <v>2181</v>
      </c>
      <c r="H576" s="143"/>
      <c r="I576" s="151"/>
      <c r="J576" s="151"/>
      <c r="K576" s="151"/>
      <c r="L576" s="145" t="str">
        <f t="shared" si="514"/>
        <v>70C</v>
      </c>
      <c r="M576" s="146" t="str">
        <f t="shared" si="515"/>
        <v>SERV. EXTERIEURS - USAGE BMW</v>
      </c>
      <c r="N576" s="147">
        <f>+IF(OR($Q576=Parametres!$G$2,$Q576=Parametres!$G$3),I576,C576)</f>
        <v>6169.72</v>
      </c>
      <c r="O576" s="147">
        <f>+IF(OR($Q576=Parametres!$G$2,$Q576=Parametres!$G$3),J576,D576)</f>
        <v>387.11</v>
      </c>
      <c r="P576" s="147">
        <f>+IF(OR($Q576=Parametres!$G$2,$Q576=Parametres!$G$3),K576,E576)</f>
        <v>6556.83</v>
      </c>
      <c r="Q576" s="146" t="str">
        <f t="shared" ref="Q576:S576" si="580">+F576</f>
        <v>7-Dépenses</v>
      </c>
      <c r="R576" s="145" t="str">
        <f t="shared" si="580"/>
        <v>70</v>
      </c>
      <c r="S576" s="146">
        <f t="shared" si="580"/>
        <v>0</v>
      </c>
      <c r="T576" s="150" t="str">
        <f>+VLOOKUP($L576,Data_Validation!$A:$D,1,0)</f>
        <v>70C</v>
      </c>
      <c r="U576" s="150" t="str">
        <f>+VLOOKUP($L576,Data_Validation!$A:$D,3,0)</f>
        <v>Véhicules usagés</v>
      </c>
      <c r="V576" s="150" t="str">
        <f>+VLOOKUP($L576,Data_Validation!$A:$D,4,0)</f>
        <v>services extérieurs</v>
      </c>
      <c r="W576" s="150" t="str">
        <f>+VLOOKUP($L576,Data_Validation!$A:$E,5,0)</f>
        <v>$</v>
      </c>
      <c r="X576" s="150">
        <f>+VLOOKUP($L576,Data_Validation!$A:$F,6,0)</f>
        <v>0</v>
      </c>
    </row>
    <row r="577" spans="1:24" ht="15" customHeight="1">
      <c r="A577" s="141" t="s">
        <v>2196</v>
      </c>
      <c r="B577" s="141" t="s">
        <v>2197</v>
      </c>
      <c r="C577" s="143">
        <v>56773.63</v>
      </c>
      <c r="D577" s="143">
        <v>4139.0200000000004</v>
      </c>
      <c r="E577" s="143">
        <v>60912.65</v>
      </c>
      <c r="F577" s="141" t="s">
        <v>1875</v>
      </c>
      <c r="G577" s="141" t="s">
        <v>2181</v>
      </c>
      <c r="H577" s="143"/>
      <c r="I577" s="142"/>
      <c r="J577" s="142"/>
      <c r="K577" s="142"/>
      <c r="L577" s="145" t="str">
        <f t="shared" si="514"/>
        <v>70E</v>
      </c>
      <c r="M577" s="146" t="str">
        <f t="shared" si="515"/>
        <v>SERV. EXTERIEURS - SERV. BMW</v>
      </c>
      <c r="N577" s="147">
        <f>+IF(OR($Q577=Parametres!$G$2,$Q577=Parametres!$G$3),I577,C577)</f>
        <v>56773.63</v>
      </c>
      <c r="O577" s="147">
        <f>+IF(OR($Q577=Parametres!$G$2,$Q577=Parametres!$G$3),J577,D577)</f>
        <v>4139.0200000000004</v>
      </c>
      <c r="P577" s="147">
        <f>+IF(OR($Q577=Parametres!$G$2,$Q577=Parametres!$G$3),K577,E577)</f>
        <v>60912.65</v>
      </c>
      <c r="Q577" s="146" t="str">
        <f t="shared" ref="Q577:S577" si="581">+F577</f>
        <v>7-Dépenses</v>
      </c>
      <c r="R577" s="145" t="str">
        <f t="shared" si="581"/>
        <v>70</v>
      </c>
      <c r="S577" s="146">
        <f t="shared" si="581"/>
        <v>0</v>
      </c>
      <c r="T577" s="150" t="str">
        <f>+VLOOKUP($L577,Data_Validation!$A:$D,1,0)</f>
        <v>70E</v>
      </c>
      <c r="U577" s="150" t="str">
        <f>+VLOOKUP($L577,Data_Validation!$A:$D,3,0)</f>
        <v>Service</v>
      </c>
      <c r="V577" s="150" t="str">
        <f>+VLOOKUP($L577,Data_Validation!$A:$D,4,0)</f>
        <v>services extérieurs</v>
      </c>
      <c r="W577" s="150" t="str">
        <f>+VLOOKUP($L577,Data_Validation!$A:$E,5,0)</f>
        <v>$</v>
      </c>
      <c r="X577" s="150">
        <f>+VLOOKUP($L577,Data_Validation!$A:$F,6,0)</f>
        <v>0</v>
      </c>
    </row>
    <row r="578" spans="1:24" ht="15" customHeight="1">
      <c r="A578" s="141" t="s">
        <v>2200</v>
      </c>
      <c r="B578" s="141" t="s">
        <v>2201</v>
      </c>
      <c r="C578" s="142">
        <v>12188.37</v>
      </c>
      <c r="D578" s="142">
        <v>779.37</v>
      </c>
      <c r="E578" s="142">
        <v>12967.74</v>
      </c>
      <c r="F578" s="141" t="s">
        <v>1875</v>
      </c>
      <c r="G578" s="141" t="s">
        <v>2181</v>
      </c>
      <c r="H578" s="143"/>
      <c r="I578" s="143"/>
      <c r="J578" s="143"/>
      <c r="K578" s="143"/>
      <c r="L578" s="145" t="str">
        <f t="shared" si="514"/>
        <v>70G</v>
      </c>
      <c r="M578" s="146" t="str">
        <f t="shared" si="515"/>
        <v>SERV. EXTERIEURS - PIECE BMW</v>
      </c>
      <c r="N578" s="147">
        <f>+IF(OR($Q578=Parametres!$G$2,$Q578=Parametres!$G$3),I578,C578)</f>
        <v>12188.37</v>
      </c>
      <c r="O578" s="147">
        <f>+IF(OR($Q578=Parametres!$G$2,$Q578=Parametres!$G$3),J578,D578)</f>
        <v>779.37</v>
      </c>
      <c r="P578" s="147">
        <f>+IF(OR($Q578=Parametres!$G$2,$Q578=Parametres!$G$3),K578,E578)</f>
        <v>12967.74</v>
      </c>
      <c r="Q578" s="146" t="str">
        <f t="shared" ref="Q578:S578" si="582">+F578</f>
        <v>7-Dépenses</v>
      </c>
      <c r="R578" s="145" t="str">
        <f t="shared" si="582"/>
        <v>70</v>
      </c>
      <c r="S578" s="146">
        <f t="shared" si="582"/>
        <v>0</v>
      </c>
      <c r="T578" s="150" t="str">
        <f>+VLOOKUP($L578,Data_Validation!$A:$D,1,0)</f>
        <v>70G</v>
      </c>
      <c r="U578" s="150" t="str">
        <f>+VLOOKUP($L578,Data_Validation!$A:$D,3,0)</f>
        <v>pièces</v>
      </c>
      <c r="V578" s="150" t="str">
        <f>+VLOOKUP($L578,Data_Validation!$A:$D,4,0)</f>
        <v>services extérieurs</v>
      </c>
      <c r="W578" s="150" t="str">
        <f>+VLOOKUP($L578,Data_Validation!$A:$E,5,0)</f>
        <v>$</v>
      </c>
      <c r="X578" s="150">
        <f>+VLOOKUP($L578,Data_Validation!$A:$F,6,0)</f>
        <v>0</v>
      </c>
    </row>
    <row r="579" spans="1:24" ht="15.75" customHeight="1">
      <c r="A579" s="141" t="s">
        <v>2608</v>
      </c>
      <c r="B579" s="141" t="s">
        <v>2609</v>
      </c>
      <c r="C579" s="142">
        <v>1529.94</v>
      </c>
      <c r="D579" s="142">
        <v>96.8</v>
      </c>
      <c r="E579" s="142">
        <v>1626.74</v>
      </c>
      <c r="F579" s="141" t="s">
        <v>1875</v>
      </c>
      <c r="G579" s="141" t="s">
        <v>2181</v>
      </c>
      <c r="H579" s="143"/>
      <c r="I579" s="151"/>
      <c r="J579" s="151"/>
      <c r="K579" s="151"/>
      <c r="L579" s="145" t="str">
        <f t="shared" si="514"/>
        <v>70I</v>
      </c>
      <c r="M579" s="146" t="str">
        <f t="shared" si="515"/>
        <v>SERV. EXTERIEURS - CARROSSERIE BMW</v>
      </c>
      <c r="N579" s="147">
        <f>+IF(OR($Q579=Parametres!$G$2,$Q579=Parametres!$G$3),I579,C579)</f>
        <v>1529.94</v>
      </c>
      <c r="O579" s="147">
        <f>+IF(OR($Q579=Parametres!$G$2,$Q579=Parametres!$G$3),J579,D579)</f>
        <v>96.8</v>
      </c>
      <c r="P579" s="147">
        <f>+IF(OR($Q579=Parametres!$G$2,$Q579=Parametres!$G$3),K579,E579)</f>
        <v>1626.74</v>
      </c>
      <c r="Q579" s="146" t="str">
        <f t="shared" ref="Q579:S579" si="583">+F579</f>
        <v>7-Dépenses</v>
      </c>
      <c r="R579" s="145" t="str">
        <f t="shared" si="583"/>
        <v>70</v>
      </c>
      <c r="S579" s="146">
        <f t="shared" si="583"/>
        <v>0</v>
      </c>
      <c r="T579" s="165" t="str">
        <f>+VLOOKUP($L579,Data_Validation!$A:$D,1,0)</f>
        <v>70I</v>
      </c>
      <c r="U579" s="150" t="str">
        <f>+VLOOKUP($L579,Data_Validation!$A:$D,3,0)</f>
        <v>carrosserie</v>
      </c>
      <c r="V579" s="150" t="str">
        <f>+VLOOKUP($L579,Data_Validation!$A:$D,4,0)</f>
        <v>services extérieurs</v>
      </c>
      <c r="W579" s="150" t="str">
        <f>+VLOOKUP($L579,Data_Validation!$A:$E,5,0)</f>
        <v>$</v>
      </c>
      <c r="X579" s="150">
        <f>+VLOOKUP($L579,Data_Validation!$A:$F,6,0)</f>
        <v>0</v>
      </c>
    </row>
    <row r="580" spans="1:24" ht="15" customHeight="1">
      <c r="A580" s="141" t="s">
        <v>2205</v>
      </c>
      <c r="B580" s="141" t="s">
        <v>2206</v>
      </c>
      <c r="C580" s="142">
        <v>8410.59</v>
      </c>
      <c r="D580" s="142">
        <v>126.67</v>
      </c>
      <c r="E580" s="142">
        <v>8537.26</v>
      </c>
      <c r="F580" s="141" t="s">
        <v>1875</v>
      </c>
      <c r="G580" s="141" t="s">
        <v>2207</v>
      </c>
      <c r="H580" s="143"/>
      <c r="I580" s="151"/>
      <c r="J580" s="151"/>
      <c r="K580" s="151"/>
      <c r="L580" s="145" t="str">
        <f t="shared" si="514"/>
        <v>71A</v>
      </c>
      <c r="M580" s="146" t="str">
        <f t="shared" si="515"/>
        <v>FRAIS REPRESENTATION - NEUF BMW</v>
      </c>
      <c r="N580" s="147">
        <f>+IF(OR($Q580=Parametres!$G$2,$Q580=Parametres!$G$3),I580,C580)</f>
        <v>8410.59</v>
      </c>
      <c r="O580" s="147">
        <f>+IF(OR($Q580=Parametres!$G$2,$Q580=Parametres!$G$3),J580,D580)</f>
        <v>126.67</v>
      </c>
      <c r="P580" s="147">
        <f>+IF(OR($Q580=Parametres!$G$2,$Q580=Parametres!$G$3),K580,E580)</f>
        <v>8537.26</v>
      </c>
      <c r="Q580" s="146" t="str">
        <f t="shared" ref="Q580:S580" si="584">+F580</f>
        <v>7-Dépenses</v>
      </c>
      <c r="R580" s="145" t="str">
        <f t="shared" si="584"/>
        <v>71</v>
      </c>
      <c r="S580" s="146">
        <f t="shared" si="584"/>
        <v>0</v>
      </c>
      <c r="T580" s="150" t="str">
        <f>+VLOOKUP($L580,Data_Validation!$A:$D,1,0)</f>
        <v>71A</v>
      </c>
      <c r="U580" s="150" t="str">
        <f>+VLOOKUP($L580,Data_Validation!$A:$D,3,0)</f>
        <v>Véhicules neufs</v>
      </c>
      <c r="V580" s="150" t="str">
        <f>+VLOOKUP($L580,Data_Validation!$A:$D,4,0)</f>
        <v>Frais de déplacement</v>
      </c>
      <c r="W580" s="150" t="str">
        <f>+VLOOKUP($L580,Data_Validation!$A:$E,5,0)</f>
        <v>$</v>
      </c>
      <c r="X580" s="150">
        <f>+VLOOKUP($L580,Data_Validation!$A:$F,6,0)</f>
        <v>0</v>
      </c>
    </row>
    <row r="581" spans="1:24" ht="15" customHeight="1">
      <c r="A581" s="141" t="s">
        <v>2210</v>
      </c>
      <c r="B581" s="141" t="s">
        <v>2211</v>
      </c>
      <c r="C581" s="143">
        <v>1719.94</v>
      </c>
      <c r="D581" s="143">
        <v>28.15</v>
      </c>
      <c r="E581" s="143">
        <v>1748.09</v>
      </c>
      <c r="F581" s="141" t="s">
        <v>1875</v>
      </c>
      <c r="G581" s="141" t="s">
        <v>2207</v>
      </c>
      <c r="H581" s="143"/>
      <c r="I581" s="142"/>
      <c r="J581" s="142"/>
      <c r="K581" s="142"/>
      <c r="L581" s="145" t="str">
        <f t="shared" si="514"/>
        <v>71C</v>
      </c>
      <c r="M581" s="146" t="str">
        <f t="shared" si="515"/>
        <v>FRAIS REPRESENTATION - USAGE BMW</v>
      </c>
      <c r="N581" s="147">
        <f>+IF(OR($Q581=Parametres!$G$2,$Q581=Parametres!$G$3),I581,C581)</f>
        <v>1719.94</v>
      </c>
      <c r="O581" s="147">
        <f>+IF(OR($Q581=Parametres!$G$2,$Q581=Parametres!$G$3),J581,D581)</f>
        <v>28.15</v>
      </c>
      <c r="P581" s="147">
        <f>+IF(OR($Q581=Parametres!$G$2,$Q581=Parametres!$G$3),K581,E581)</f>
        <v>1748.09</v>
      </c>
      <c r="Q581" s="146" t="str">
        <f t="shared" ref="Q581:S581" si="585">+F581</f>
        <v>7-Dépenses</v>
      </c>
      <c r="R581" s="145" t="str">
        <f t="shared" si="585"/>
        <v>71</v>
      </c>
      <c r="S581" s="146">
        <f t="shared" si="585"/>
        <v>0</v>
      </c>
      <c r="T581" s="165" t="str">
        <f>+VLOOKUP($L581,Data_Validation!$A:$D,1,0)</f>
        <v>71C</v>
      </c>
      <c r="U581" s="150" t="str">
        <f>+VLOOKUP($L581,Data_Validation!$A:$D,3,0)</f>
        <v>Véhicules usagés</v>
      </c>
      <c r="V581" s="150" t="str">
        <f>+VLOOKUP($L581,Data_Validation!$A:$D,4,0)</f>
        <v>Frais de déplacement</v>
      </c>
      <c r="W581" s="150" t="str">
        <f>+VLOOKUP($L581,Data_Validation!$A:$E,5,0)</f>
        <v>$</v>
      </c>
      <c r="X581" s="150">
        <f>+VLOOKUP($L581,Data_Validation!$A:$F,6,0)</f>
        <v>0</v>
      </c>
    </row>
    <row r="582" spans="1:24" ht="15" customHeight="1">
      <c r="A582" s="141" t="s">
        <v>2218</v>
      </c>
      <c r="B582" s="141" t="s">
        <v>2219</v>
      </c>
      <c r="C582" s="143">
        <v>4627.18</v>
      </c>
      <c r="D582" s="143">
        <v>82.55</v>
      </c>
      <c r="E582" s="143">
        <v>4709.7299999999996</v>
      </c>
      <c r="F582" s="141" t="s">
        <v>1875</v>
      </c>
      <c r="G582" s="141" t="s">
        <v>2207</v>
      </c>
      <c r="H582" s="143"/>
      <c r="I582" s="142"/>
      <c r="J582" s="142"/>
      <c r="K582" s="142"/>
      <c r="L582" s="145" t="str">
        <f t="shared" si="514"/>
        <v>71E</v>
      </c>
      <c r="M582" s="146" t="str">
        <f t="shared" si="515"/>
        <v>FRAIS REPRESENTATION - SERV. BMW</v>
      </c>
      <c r="N582" s="147">
        <f>+IF(OR($Q582=Parametres!$G$2,$Q582=Parametres!$G$3),I582,C582)</f>
        <v>4627.18</v>
      </c>
      <c r="O582" s="147">
        <f>+IF(OR($Q582=Parametres!$G$2,$Q582=Parametres!$G$3),J582,D582)</f>
        <v>82.55</v>
      </c>
      <c r="P582" s="147">
        <f>+IF(OR($Q582=Parametres!$G$2,$Q582=Parametres!$G$3),K582,E582)</f>
        <v>4709.7299999999996</v>
      </c>
      <c r="Q582" s="146" t="str">
        <f t="shared" ref="Q582:S582" si="586">+F582</f>
        <v>7-Dépenses</v>
      </c>
      <c r="R582" s="145" t="str">
        <f t="shared" si="586"/>
        <v>71</v>
      </c>
      <c r="S582" s="146">
        <f t="shared" si="586"/>
        <v>0</v>
      </c>
      <c r="T582" s="165" t="str">
        <f>+VLOOKUP($L582,Data_Validation!$A:$D,1,0)</f>
        <v>71E</v>
      </c>
      <c r="U582" s="150" t="str">
        <f>+VLOOKUP($L582,Data_Validation!$A:$D,3,0)</f>
        <v>Service</v>
      </c>
      <c r="V582" s="150" t="str">
        <f>+VLOOKUP($L582,Data_Validation!$A:$D,4,0)</f>
        <v>Frais de déplacement</v>
      </c>
      <c r="W582" s="150" t="str">
        <f>+VLOOKUP($L582,Data_Validation!$A:$E,5,0)</f>
        <v>$</v>
      </c>
      <c r="X582" s="150">
        <f>+VLOOKUP($L582,Data_Validation!$A:$F,6,0)</f>
        <v>0</v>
      </c>
    </row>
    <row r="583" spans="1:24" ht="15.75" customHeight="1">
      <c r="A583" s="141" t="s">
        <v>2222</v>
      </c>
      <c r="B583" s="141" t="s">
        <v>2223</v>
      </c>
      <c r="C583" s="143">
        <v>3802.69</v>
      </c>
      <c r="D583" s="143">
        <v>56.3</v>
      </c>
      <c r="E583" s="143">
        <v>3858.99</v>
      </c>
      <c r="F583" s="141" t="s">
        <v>1875</v>
      </c>
      <c r="G583" s="141" t="s">
        <v>2207</v>
      </c>
      <c r="H583" s="143"/>
      <c r="I583" s="142"/>
      <c r="J583" s="142"/>
      <c r="K583" s="142"/>
      <c r="L583" s="145" t="str">
        <f t="shared" si="514"/>
        <v>71G</v>
      </c>
      <c r="M583" s="146" t="str">
        <f t="shared" si="515"/>
        <v>FRAIS REPRESENTATION - PIECE BMW</v>
      </c>
      <c r="N583" s="147">
        <f>+IF(OR($Q583=Parametres!$G$2,$Q583=Parametres!$G$3),I583,C583)</f>
        <v>3802.69</v>
      </c>
      <c r="O583" s="147">
        <f>+IF(OR($Q583=Parametres!$G$2,$Q583=Parametres!$G$3),J583,D583)</f>
        <v>56.3</v>
      </c>
      <c r="P583" s="147">
        <f>+IF(OR($Q583=Parametres!$G$2,$Q583=Parametres!$G$3),K583,E583)</f>
        <v>3858.99</v>
      </c>
      <c r="Q583" s="146" t="str">
        <f t="shared" ref="Q583:S583" si="587">+F583</f>
        <v>7-Dépenses</v>
      </c>
      <c r="R583" s="145" t="str">
        <f t="shared" si="587"/>
        <v>71</v>
      </c>
      <c r="S583" s="146">
        <f t="shared" si="587"/>
        <v>0</v>
      </c>
      <c r="T583" s="150" t="str">
        <f>+VLOOKUP($L583,Data_Validation!$A:$D,1,0)</f>
        <v>71G</v>
      </c>
      <c r="U583" s="150" t="str">
        <f>+VLOOKUP($L583,Data_Validation!$A:$D,3,0)</f>
        <v>pièces</v>
      </c>
      <c r="V583" s="150" t="str">
        <f>+VLOOKUP($L583,Data_Validation!$A:$D,4,0)</f>
        <v>Frais de déplacement</v>
      </c>
      <c r="W583" s="150" t="str">
        <f>+VLOOKUP($L583,Data_Validation!$A:$E,5,0)</f>
        <v>$</v>
      </c>
      <c r="X583" s="150">
        <f>+VLOOKUP($L583,Data_Validation!$A:$F,6,0)</f>
        <v>0</v>
      </c>
    </row>
    <row r="584" spans="1:24" ht="15" customHeight="1">
      <c r="A584" s="141" t="s">
        <v>2640</v>
      </c>
      <c r="B584" s="141" t="s">
        <v>2641</v>
      </c>
      <c r="C584" s="142">
        <v>421</v>
      </c>
      <c r="D584" s="142">
        <v>7.01</v>
      </c>
      <c r="E584" s="142">
        <v>428.01</v>
      </c>
      <c r="F584" s="141" t="s">
        <v>1875</v>
      </c>
      <c r="G584" s="141" t="s">
        <v>2207</v>
      </c>
      <c r="H584" s="143"/>
      <c r="I584" s="151"/>
      <c r="J584" s="151"/>
      <c r="K584" s="151"/>
      <c r="L584" s="145" t="str">
        <f t="shared" si="514"/>
        <v>71I</v>
      </c>
      <c r="M584" s="146" t="str">
        <f t="shared" si="515"/>
        <v>FRAIS REPRESENTATION - CARROSSERIE BMW</v>
      </c>
      <c r="N584" s="147">
        <f>+IF(OR($Q584=Parametres!$G$2,$Q584=Parametres!$G$3),I584,C584)</f>
        <v>421</v>
      </c>
      <c r="O584" s="147">
        <f>+IF(OR($Q584=Parametres!$G$2,$Q584=Parametres!$G$3),J584,D584)</f>
        <v>7.01</v>
      </c>
      <c r="P584" s="147">
        <f>+IF(OR($Q584=Parametres!$G$2,$Q584=Parametres!$G$3),K584,E584)</f>
        <v>428.01</v>
      </c>
      <c r="Q584" s="146" t="str">
        <f t="shared" ref="Q584:S584" si="588">+F584</f>
        <v>7-Dépenses</v>
      </c>
      <c r="R584" s="145" t="str">
        <f t="shared" si="588"/>
        <v>71</v>
      </c>
      <c r="S584" s="146">
        <f t="shared" si="588"/>
        <v>0</v>
      </c>
      <c r="T584" s="165" t="str">
        <f>+VLOOKUP($L584,Data_Validation!$A:$D,1,0)</f>
        <v>71I</v>
      </c>
      <c r="U584" s="150" t="str">
        <f>+VLOOKUP($L584,Data_Validation!$A:$D,3,0)</f>
        <v>carrosserie</v>
      </c>
      <c r="V584" s="150" t="str">
        <f>+VLOOKUP($L584,Data_Validation!$A:$D,4,0)</f>
        <v>Frais de déplacement</v>
      </c>
      <c r="W584" s="150" t="str">
        <f>+VLOOKUP($L584,Data_Validation!$A:$E,5,0)</f>
        <v>$</v>
      </c>
      <c r="X584" s="150">
        <f>+VLOOKUP($L584,Data_Validation!$A:$F,6,0)</f>
        <v>0</v>
      </c>
    </row>
    <row r="585" spans="1:24" ht="15" customHeight="1">
      <c r="A585" s="141" t="s">
        <v>2228</v>
      </c>
      <c r="B585" s="141" t="s">
        <v>2229</v>
      </c>
      <c r="C585" s="142">
        <v>2105.87</v>
      </c>
      <c r="D585" s="142">
        <v>59.85</v>
      </c>
      <c r="E585" s="142">
        <v>2165.7199999999998</v>
      </c>
      <c r="F585" s="141" t="s">
        <v>1875</v>
      </c>
      <c r="G585" s="141" t="s">
        <v>2230</v>
      </c>
      <c r="H585" s="143"/>
      <c r="I585" s="151"/>
      <c r="J585" s="151"/>
      <c r="K585" s="151"/>
      <c r="L585" s="145" t="str">
        <f t="shared" si="514"/>
        <v>72A</v>
      </c>
      <c r="M585" s="146" t="str">
        <f t="shared" si="515"/>
        <v>COTIS. &amp; ABONN. - NEUF BMW</v>
      </c>
      <c r="N585" s="147">
        <f>+IF(OR($Q585=Parametres!$G$2,$Q585=Parametres!$G$3),I585,C585)</f>
        <v>2105.87</v>
      </c>
      <c r="O585" s="147">
        <f>+IF(OR($Q585=Parametres!$G$2,$Q585=Parametres!$G$3),J585,D585)</f>
        <v>59.85</v>
      </c>
      <c r="P585" s="147">
        <f>+IF(OR($Q585=Parametres!$G$2,$Q585=Parametres!$G$3),K585,E585)</f>
        <v>2165.7199999999998</v>
      </c>
      <c r="Q585" s="146" t="str">
        <f t="shared" ref="Q585:S585" si="589">+F585</f>
        <v>7-Dépenses</v>
      </c>
      <c r="R585" s="145" t="str">
        <f t="shared" si="589"/>
        <v>72</v>
      </c>
      <c r="S585" s="146">
        <f t="shared" si="589"/>
        <v>0</v>
      </c>
      <c r="T585" s="169" t="str">
        <f>+VLOOKUP($L585,Data_Validation!$A:$D,1,0)</f>
        <v>72A</v>
      </c>
      <c r="U585" s="150" t="str">
        <f>+VLOOKUP($L585,Data_Validation!$A:$D,3,0)</f>
        <v>Véhicules neufs</v>
      </c>
      <c r="V585" s="150" t="str">
        <f>+VLOOKUP($L585,Data_Validation!$A:$D,4,0)</f>
        <v>divers</v>
      </c>
      <c r="W585" s="150" t="str">
        <f>+VLOOKUP($L585,Data_Validation!$A:$E,5,0)</f>
        <v>$</v>
      </c>
      <c r="X585" s="150">
        <f>+VLOOKUP($L585,Data_Validation!$A:$F,6,0)</f>
        <v>0</v>
      </c>
    </row>
    <row r="586" spans="1:24" ht="15" customHeight="1">
      <c r="A586" s="141" t="s">
        <v>2235</v>
      </c>
      <c r="B586" s="141" t="s">
        <v>2236</v>
      </c>
      <c r="C586" s="142">
        <v>467.98</v>
      </c>
      <c r="D586" s="142">
        <v>13.3</v>
      </c>
      <c r="E586" s="142">
        <v>481.28</v>
      </c>
      <c r="F586" s="141" t="s">
        <v>1875</v>
      </c>
      <c r="G586" s="141" t="s">
        <v>2230</v>
      </c>
      <c r="H586" s="143"/>
      <c r="I586" s="151"/>
      <c r="J586" s="151"/>
      <c r="K586" s="151"/>
      <c r="L586" s="145" t="str">
        <f t="shared" si="514"/>
        <v>72C</v>
      </c>
      <c r="M586" s="146" t="str">
        <f t="shared" si="515"/>
        <v>COTIS. &amp; ABONN. - USAGE BMW</v>
      </c>
      <c r="N586" s="147">
        <f>+IF(OR($Q586=Parametres!$G$2,$Q586=Parametres!$G$3),I586,C586)</f>
        <v>467.98</v>
      </c>
      <c r="O586" s="147">
        <f>+IF(OR($Q586=Parametres!$G$2,$Q586=Parametres!$G$3),J586,D586)</f>
        <v>13.3</v>
      </c>
      <c r="P586" s="147">
        <f>+IF(OR($Q586=Parametres!$G$2,$Q586=Parametres!$G$3),K586,E586)</f>
        <v>481.28</v>
      </c>
      <c r="Q586" s="146" t="str">
        <f t="shared" ref="Q586:S586" si="590">+F586</f>
        <v>7-Dépenses</v>
      </c>
      <c r="R586" s="145" t="str">
        <f t="shared" si="590"/>
        <v>72</v>
      </c>
      <c r="S586" s="146">
        <f t="shared" si="590"/>
        <v>0</v>
      </c>
      <c r="T586" s="165" t="str">
        <f>+VLOOKUP($L586,Data_Validation!$A:$D,1,0)</f>
        <v>72C</v>
      </c>
      <c r="U586" s="150" t="str">
        <f>+VLOOKUP($L586,Data_Validation!$A:$D,3,0)</f>
        <v>Véhicules usagés</v>
      </c>
      <c r="V586" s="150" t="str">
        <f>+VLOOKUP($L586,Data_Validation!$A:$D,4,0)</f>
        <v>divers</v>
      </c>
      <c r="W586" s="150" t="str">
        <f>+VLOOKUP($L586,Data_Validation!$A:$E,5,0)</f>
        <v>$</v>
      </c>
      <c r="X586" s="150">
        <f>+VLOOKUP($L586,Data_Validation!$A:$F,6,0)</f>
        <v>0</v>
      </c>
    </row>
    <row r="587" spans="1:24" ht="15" customHeight="1">
      <c r="A587" s="141" t="s">
        <v>2240</v>
      </c>
      <c r="B587" s="141" t="s">
        <v>2241</v>
      </c>
      <c r="C587" s="142">
        <v>1053.01</v>
      </c>
      <c r="D587" s="142">
        <v>29.93</v>
      </c>
      <c r="E587" s="142">
        <v>1082.94</v>
      </c>
      <c r="F587" s="141" t="s">
        <v>1875</v>
      </c>
      <c r="G587" s="141" t="s">
        <v>2230</v>
      </c>
      <c r="H587" s="143"/>
      <c r="I587" s="151"/>
      <c r="J587" s="151"/>
      <c r="K587" s="151"/>
      <c r="L587" s="145" t="str">
        <f t="shared" si="514"/>
        <v>72E</v>
      </c>
      <c r="M587" s="146" t="str">
        <f t="shared" si="515"/>
        <v>COTIS. &amp; ABONN. - SERV. BMW</v>
      </c>
      <c r="N587" s="147">
        <f>+IF(OR($Q587=Parametres!$G$2,$Q587=Parametres!$G$3),I587,C587)</f>
        <v>1053.01</v>
      </c>
      <c r="O587" s="147">
        <f>+IF(OR($Q587=Parametres!$G$2,$Q587=Parametres!$G$3),J587,D587)</f>
        <v>29.93</v>
      </c>
      <c r="P587" s="147">
        <f>+IF(OR($Q587=Parametres!$G$2,$Q587=Parametres!$G$3),K587,E587)</f>
        <v>1082.94</v>
      </c>
      <c r="Q587" s="146" t="str">
        <f t="shared" ref="Q587:S587" si="591">+F587</f>
        <v>7-Dépenses</v>
      </c>
      <c r="R587" s="145" t="str">
        <f t="shared" si="591"/>
        <v>72</v>
      </c>
      <c r="S587" s="146">
        <f t="shared" si="591"/>
        <v>0</v>
      </c>
      <c r="T587" s="165" t="str">
        <f>+VLOOKUP($L587,Data_Validation!$A:$D,1,0)</f>
        <v>72E</v>
      </c>
      <c r="U587" s="150" t="str">
        <f>+VLOOKUP($L587,Data_Validation!$A:$D,3,0)</f>
        <v>Service</v>
      </c>
      <c r="V587" s="150" t="str">
        <f>+VLOOKUP($L587,Data_Validation!$A:$D,4,0)</f>
        <v>divers</v>
      </c>
      <c r="W587" s="150" t="str">
        <f>+VLOOKUP($L587,Data_Validation!$A:$E,5,0)</f>
        <v>$</v>
      </c>
      <c r="X587" s="150">
        <f>+VLOOKUP($L587,Data_Validation!$A:$F,6,0)</f>
        <v>0</v>
      </c>
    </row>
    <row r="588" spans="1:24" ht="15" customHeight="1">
      <c r="A588" s="141" t="s">
        <v>2245</v>
      </c>
      <c r="B588" s="141" t="s">
        <v>2246</v>
      </c>
      <c r="C588" s="142">
        <v>935.94</v>
      </c>
      <c r="D588" s="142">
        <v>26.6</v>
      </c>
      <c r="E588" s="142">
        <v>962.54</v>
      </c>
      <c r="F588" s="141" t="s">
        <v>1875</v>
      </c>
      <c r="G588" s="141" t="s">
        <v>2230</v>
      </c>
      <c r="H588" s="143"/>
      <c r="I588" s="151"/>
      <c r="J588" s="151"/>
      <c r="K588" s="151"/>
      <c r="L588" s="145" t="str">
        <f t="shared" si="514"/>
        <v>72G</v>
      </c>
      <c r="M588" s="146" t="str">
        <f t="shared" si="515"/>
        <v>COTIS. &amp; ABONN. - PIECE BMW</v>
      </c>
      <c r="N588" s="147">
        <f>+IF(OR($Q588=Parametres!$G$2,$Q588=Parametres!$G$3),I588,C588)</f>
        <v>935.94</v>
      </c>
      <c r="O588" s="147">
        <f>+IF(OR($Q588=Parametres!$G$2,$Q588=Parametres!$G$3),J588,D588)</f>
        <v>26.6</v>
      </c>
      <c r="P588" s="147">
        <f>+IF(OR($Q588=Parametres!$G$2,$Q588=Parametres!$G$3),K588,E588)</f>
        <v>962.54</v>
      </c>
      <c r="Q588" s="146" t="str">
        <f t="shared" ref="Q588:S588" si="592">+F588</f>
        <v>7-Dépenses</v>
      </c>
      <c r="R588" s="145" t="str">
        <f t="shared" si="592"/>
        <v>72</v>
      </c>
      <c r="S588" s="146">
        <f t="shared" si="592"/>
        <v>0</v>
      </c>
      <c r="T588" s="165" t="str">
        <f>+VLOOKUP($L588,Data_Validation!$A:$D,1,0)</f>
        <v>72G</v>
      </c>
      <c r="U588" s="150" t="str">
        <f>+VLOOKUP($L588,Data_Validation!$A:$D,3,0)</f>
        <v>pièces</v>
      </c>
      <c r="V588" s="150" t="str">
        <f>+VLOOKUP($L588,Data_Validation!$A:$D,4,0)</f>
        <v>divers</v>
      </c>
      <c r="W588" s="150" t="str">
        <f>+VLOOKUP($L588,Data_Validation!$A:$E,5,0)</f>
        <v>$</v>
      </c>
      <c r="X588" s="150">
        <f>+VLOOKUP($L588,Data_Validation!$A:$F,6,0)</f>
        <v>0</v>
      </c>
    </row>
    <row r="589" spans="1:24" ht="15" customHeight="1">
      <c r="A589" s="141" t="s">
        <v>2665</v>
      </c>
      <c r="B589" s="141" t="s">
        <v>2666</v>
      </c>
      <c r="C589" s="142">
        <v>116.9</v>
      </c>
      <c r="D589" s="142">
        <v>3.32</v>
      </c>
      <c r="E589" s="142">
        <v>120.22</v>
      </c>
      <c r="F589" s="141" t="s">
        <v>1875</v>
      </c>
      <c r="G589" s="141" t="s">
        <v>2230</v>
      </c>
      <c r="H589" s="143"/>
      <c r="I589" s="151"/>
      <c r="J589" s="151"/>
      <c r="K589" s="151"/>
      <c r="L589" s="145" t="str">
        <f t="shared" si="514"/>
        <v>72I</v>
      </c>
      <c r="M589" s="146" t="str">
        <f t="shared" si="515"/>
        <v>COTIS. &amp; ABONN. - CARROSSIER BMW</v>
      </c>
      <c r="N589" s="147">
        <f>+IF(OR($Q589=Parametres!$G$2,$Q589=Parametres!$G$3),I589,C589)</f>
        <v>116.9</v>
      </c>
      <c r="O589" s="147">
        <f>+IF(OR($Q589=Parametres!$G$2,$Q589=Parametres!$G$3),J589,D589)</f>
        <v>3.32</v>
      </c>
      <c r="P589" s="147">
        <f>+IF(OR($Q589=Parametres!$G$2,$Q589=Parametres!$G$3),K589,E589)</f>
        <v>120.22</v>
      </c>
      <c r="Q589" s="146" t="str">
        <f t="shared" ref="Q589:S589" si="593">+F589</f>
        <v>7-Dépenses</v>
      </c>
      <c r="R589" s="145" t="str">
        <f t="shared" si="593"/>
        <v>72</v>
      </c>
      <c r="S589" s="146">
        <f t="shared" si="593"/>
        <v>0</v>
      </c>
      <c r="T589" s="165" t="str">
        <f>+VLOOKUP($L589,Data_Validation!$A:$D,1,0)</f>
        <v>72I</v>
      </c>
      <c r="U589" s="150" t="str">
        <f>+VLOOKUP($L589,Data_Validation!$A:$D,3,0)</f>
        <v>carrosserie</v>
      </c>
      <c r="V589" s="150" t="str">
        <f>+VLOOKUP($L589,Data_Validation!$A:$D,4,0)</f>
        <v>divers</v>
      </c>
      <c r="W589" s="150" t="str">
        <f>+VLOOKUP($L589,Data_Validation!$A:$E,5,0)</f>
        <v>$</v>
      </c>
      <c r="X589" s="150">
        <f>+VLOOKUP($L589,Data_Validation!$A:$F,6,0)</f>
        <v>0</v>
      </c>
    </row>
    <row r="590" spans="1:24" ht="15" customHeight="1">
      <c r="A590" s="141" t="s">
        <v>2248</v>
      </c>
      <c r="B590" s="141" t="s">
        <v>2249</v>
      </c>
      <c r="C590" s="143">
        <v>28334.81</v>
      </c>
      <c r="D590" s="143">
        <v>1818.93</v>
      </c>
      <c r="E590" s="143">
        <v>30153.74</v>
      </c>
      <c r="F590" s="141" t="s">
        <v>1875</v>
      </c>
      <c r="G590" s="141" t="s">
        <v>2250</v>
      </c>
      <c r="H590" s="143"/>
      <c r="I590" s="142"/>
      <c r="J590" s="142"/>
      <c r="K590" s="142"/>
      <c r="L590" s="145" t="str">
        <f t="shared" si="514"/>
        <v>73A</v>
      </c>
      <c r="M590" s="146" t="str">
        <f t="shared" si="515"/>
        <v>REMISE CARTE CREDIT - NEUF BMW</v>
      </c>
      <c r="N590" s="147">
        <f>+IF(OR($Q590=Parametres!$G$2,$Q590=Parametres!$G$3),I590,C590)</f>
        <v>28334.81</v>
      </c>
      <c r="O590" s="147">
        <f>+IF(OR($Q590=Parametres!$G$2,$Q590=Parametres!$G$3),J590,D590)</f>
        <v>1818.93</v>
      </c>
      <c r="P590" s="147">
        <f>+IF(OR($Q590=Parametres!$G$2,$Q590=Parametres!$G$3),K590,E590)</f>
        <v>30153.74</v>
      </c>
      <c r="Q590" s="146" t="str">
        <f t="shared" ref="Q590:S590" si="594">+F590</f>
        <v>7-Dépenses</v>
      </c>
      <c r="R590" s="145" t="str">
        <f t="shared" si="594"/>
        <v>73</v>
      </c>
      <c r="S590" s="146">
        <f t="shared" si="594"/>
        <v>0</v>
      </c>
      <c r="T590" s="150" t="str">
        <f>+VLOOKUP($L590,Data_Validation!$A:$D,1,0)</f>
        <v>73A</v>
      </c>
      <c r="U590" s="150" t="str">
        <f>+VLOOKUP($L590,Data_Validation!$A:$D,3,0)</f>
        <v>Véhicules neufs</v>
      </c>
      <c r="V590" s="150" t="str">
        <f>+VLOOKUP($L590,Data_Validation!$A:$D,4,0)</f>
        <v>frais bancaires</v>
      </c>
      <c r="W590" s="150" t="str">
        <f>+VLOOKUP($L590,Data_Validation!$A:$E,5,0)</f>
        <v>$</v>
      </c>
      <c r="X590" s="150">
        <f>+VLOOKUP($L590,Data_Validation!$A:$F,6,0)</f>
        <v>0</v>
      </c>
    </row>
    <row r="591" spans="1:24" ht="15" customHeight="1">
      <c r="A591" s="141" t="s">
        <v>2252</v>
      </c>
      <c r="B591" s="141" t="s">
        <v>2253</v>
      </c>
      <c r="C591" s="143">
        <v>6277.17</v>
      </c>
      <c r="D591" s="143">
        <v>404.2</v>
      </c>
      <c r="E591" s="143">
        <v>6681.37</v>
      </c>
      <c r="F591" s="141" t="s">
        <v>1875</v>
      </c>
      <c r="G591" s="141" t="s">
        <v>2250</v>
      </c>
      <c r="H591" s="143"/>
      <c r="I591" s="142"/>
      <c r="J591" s="142"/>
      <c r="K591" s="142"/>
      <c r="L591" s="145" t="str">
        <f t="shared" si="514"/>
        <v>73C</v>
      </c>
      <c r="M591" s="146" t="str">
        <f t="shared" si="515"/>
        <v>REMISE CARTE CREDIT - USAGE BMW</v>
      </c>
      <c r="N591" s="147">
        <f>+IF(OR($Q591=Parametres!$G$2,$Q591=Parametres!$G$3),I591,C591)</f>
        <v>6277.17</v>
      </c>
      <c r="O591" s="147">
        <f>+IF(OR($Q591=Parametres!$G$2,$Q591=Parametres!$G$3),J591,D591)</f>
        <v>404.2</v>
      </c>
      <c r="P591" s="147">
        <f>+IF(OR($Q591=Parametres!$G$2,$Q591=Parametres!$G$3),K591,E591)</f>
        <v>6681.37</v>
      </c>
      <c r="Q591" s="146" t="str">
        <f t="shared" ref="Q591:S591" si="595">+F591</f>
        <v>7-Dépenses</v>
      </c>
      <c r="R591" s="145" t="str">
        <f t="shared" si="595"/>
        <v>73</v>
      </c>
      <c r="S591" s="146">
        <f t="shared" si="595"/>
        <v>0</v>
      </c>
      <c r="T591" s="169" t="str">
        <f>+VLOOKUP($L591,Data_Validation!$A:$D,1,0)</f>
        <v>73C</v>
      </c>
      <c r="U591" s="150" t="str">
        <f>+VLOOKUP($L591,Data_Validation!$A:$D,3,0)</f>
        <v>Véhicules usagés</v>
      </c>
      <c r="V591" s="150" t="str">
        <f>+VLOOKUP($L591,Data_Validation!$A:$D,4,0)</f>
        <v>frais bancaires</v>
      </c>
      <c r="W591" s="150" t="str">
        <f>+VLOOKUP($L591,Data_Validation!$A:$E,5,0)</f>
        <v>$</v>
      </c>
      <c r="X591" s="150">
        <f>+VLOOKUP($L591,Data_Validation!$A:$F,6,0)</f>
        <v>0</v>
      </c>
    </row>
    <row r="592" spans="1:24" ht="15" customHeight="1">
      <c r="A592" s="141" t="s">
        <v>2260</v>
      </c>
      <c r="B592" s="141" t="s">
        <v>2261</v>
      </c>
      <c r="C592" s="143">
        <v>14123.65</v>
      </c>
      <c r="D592" s="143">
        <v>909.46</v>
      </c>
      <c r="E592" s="143">
        <v>15033.11</v>
      </c>
      <c r="F592" s="141" t="s">
        <v>1875</v>
      </c>
      <c r="G592" s="141" t="s">
        <v>2250</v>
      </c>
      <c r="H592" s="143"/>
      <c r="I592" s="142"/>
      <c r="J592" s="142"/>
      <c r="K592" s="142"/>
      <c r="L592" s="145" t="str">
        <f t="shared" si="514"/>
        <v>73E</v>
      </c>
      <c r="M592" s="146" t="str">
        <f t="shared" si="515"/>
        <v>REMISE CARTE CREDIT - SERV. BMW</v>
      </c>
      <c r="N592" s="147">
        <f>+IF(OR($Q592=Parametres!$G$2,$Q592=Parametres!$G$3),I592,C592)</f>
        <v>14123.65</v>
      </c>
      <c r="O592" s="147">
        <f>+IF(OR($Q592=Parametres!$G$2,$Q592=Parametres!$G$3),J592,D592)</f>
        <v>909.46</v>
      </c>
      <c r="P592" s="147">
        <f>+IF(OR($Q592=Parametres!$G$2,$Q592=Parametres!$G$3),K592,E592)</f>
        <v>15033.11</v>
      </c>
      <c r="Q592" s="146" t="str">
        <f t="shared" ref="Q592:S592" si="596">+F592</f>
        <v>7-Dépenses</v>
      </c>
      <c r="R592" s="145" t="str">
        <f t="shared" si="596"/>
        <v>73</v>
      </c>
      <c r="S592" s="146">
        <f t="shared" si="596"/>
        <v>0</v>
      </c>
      <c r="T592" s="150" t="str">
        <f>+VLOOKUP($L592,Data_Validation!$A:$D,1,0)</f>
        <v>73E</v>
      </c>
      <c r="U592" s="150" t="str">
        <f>+VLOOKUP($L592,Data_Validation!$A:$D,3,0)</f>
        <v>Service</v>
      </c>
      <c r="V592" s="150" t="str">
        <f>+VLOOKUP($L592,Data_Validation!$A:$D,4,0)</f>
        <v>frais bancaires</v>
      </c>
      <c r="W592" s="150" t="str">
        <f>+VLOOKUP($L592,Data_Validation!$A:$E,5,0)</f>
        <v>$</v>
      </c>
      <c r="X592" s="150">
        <f>+VLOOKUP($L592,Data_Validation!$A:$F,6,0)</f>
        <v>0</v>
      </c>
    </row>
    <row r="593" spans="1:24" ht="15" customHeight="1">
      <c r="A593" s="141" t="s">
        <v>2263</v>
      </c>
      <c r="B593" s="141" t="s">
        <v>2264</v>
      </c>
      <c r="C593" s="143">
        <v>12554.28</v>
      </c>
      <c r="D593" s="143">
        <v>808.42</v>
      </c>
      <c r="E593" s="143">
        <v>13362.7</v>
      </c>
      <c r="F593" s="141" t="s">
        <v>1875</v>
      </c>
      <c r="G593" s="141" t="s">
        <v>2250</v>
      </c>
      <c r="H593" s="143"/>
      <c r="I593" s="142"/>
      <c r="J593" s="142"/>
      <c r="K593" s="142"/>
      <c r="L593" s="145" t="str">
        <f t="shared" si="514"/>
        <v>73G</v>
      </c>
      <c r="M593" s="146" t="str">
        <f t="shared" si="515"/>
        <v>REMISE CARTE CREDIT - PIECE BMW</v>
      </c>
      <c r="N593" s="147">
        <f>+IF(OR($Q593=Parametres!$G$2,$Q593=Parametres!$G$3),I593,C593)</f>
        <v>12554.28</v>
      </c>
      <c r="O593" s="147">
        <f>+IF(OR($Q593=Parametres!$G$2,$Q593=Parametres!$G$3),J593,D593)</f>
        <v>808.42</v>
      </c>
      <c r="P593" s="147">
        <f>+IF(OR($Q593=Parametres!$G$2,$Q593=Parametres!$G$3),K593,E593)</f>
        <v>13362.7</v>
      </c>
      <c r="Q593" s="146" t="str">
        <f t="shared" ref="Q593:S593" si="597">+F593</f>
        <v>7-Dépenses</v>
      </c>
      <c r="R593" s="145" t="str">
        <f t="shared" si="597"/>
        <v>73</v>
      </c>
      <c r="S593" s="146">
        <f t="shared" si="597"/>
        <v>0</v>
      </c>
      <c r="T593" s="150" t="str">
        <f>+VLOOKUP($L593,Data_Validation!$A:$D,1,0)</f>
        <v>73G</v>
      </c>
      <c r="U593" s="150" t="str">
        <f>+VLOOKUP($L593,Data_Validation!$A:$D,3,0)</f>
        <v>pièces</v>
      </c>
      <c r="V593" s="150" t="str">
        <f>+VLOOKUP($L593,Data_Validation!$A:$D,4,0)</f>
        <v>frais bancaires</v>
      </c>
      <c r="W593" s="150" t="str">
        <f>+VLOOKUP($L593,Data_Validation!$A:$E,5,0)</f>
        <v>$</v>
      </c>
      <c r="X593" s="150">
        <f>+VLOOKUP($L593,Data_Validation!$A:$F,6,0)</f>
        <v>0</v>
      </c>
    </row>
    <row r="594" spans="1:24" ht="15" customHeight="1">
      <c r="A594" s="141" t="s">
        <v>2687</v>
      </c>
      <c r="B594" s="141" t="s">
        <v>2688</v>
      </c>
      <c r="C594" s="142">
        <v>1569.25</v>
      </c>
      <c r="D594" s="142">
        <v>101.04</v>
      </c>
      <c r="E594" s="142">
        <v>1670.29</v>
      </c>
      <c r="F594" s="141" t="s">
        <v>1875</v>
      </c>
      <c r="G594" s="141" t="s">
        <v>2250</v>
      </c>
      <c r="H594" s="143"/>
      <c r="I594" s="151"/>
      <c r="J594" s="151"/>
      <c r="K594" s="151"/>
      <c r="L594" s="145" t="str">
        <f t="shared" si="514"/>
        <v>73I</v>
      </c>
      <c r="M594" s="146" t="str">
        <f t="shared" si="515"/>
        <v>REMISE CARTE CREDIT - CARROSSERIE BMW</v>
      </c>
      <c r="N594" s="147">
        <f>+IF(OR($Q594=Parametres!$G$2,$Q594=Parametres!$G$3),I594,C594)</f>
        <v>1569.25</v>
      </c>
      <c r="O594" s="147">
        <f>+IF(OR($Q594=Parametres!$G$2,$Q594=Parametres!$G$3),J594,D594)</f>
        <v>101.04</v>
      </c>
      <c r="P594" s="147">
        <f>+IF(OR($Q594=Parametres!$G$2,$Q594=Parametres!$G$3),K594,E594)</f>
        <v>1670.29</v>
      </c>
      <c r="Q594" s="146" t="str">
        <f t="shared" ref="Q594:S594" si="598">+F594</f>
        <v>7-Dépenses</v>
      </c>
      <c r="R594" s="145" t="str">
        <f t="shared" si="598"/>
        <v>73</v>
      </c>
      <c r="S594" s="146">
        <f t="shared" si="598"/>
        <v>0</v>
      </c>
      <c r="T594" s="165" t="str">
        <f>+VLOOKUP($L594,Data_Validation!$A:$D,1,0)</f>
        <v>73I</v>
      </c>
      <c r="U594" s="150" t="str">
        <f>+VLOOKUP($L594,Data_Validation!$A:$D,3,0)</f>
        <v>carrosserie</v>
      </c>
      <c r="V594" s="150" t="str">
        <f>+VLOOKUP($L594,Data_Validation!$A:$D,4,0)</f>
        <v>frais bancaires</v>
      </c>
      <c r="W594" s="150" t="str">
        <f>+VLOOKUP($L594,Data_Validation!$A:$E,5,0)</f>
        <v>$</v>
      </c>
      <c r="X594" s="150">
        <f>+VLOOKUP($L594,Data_Validation!$A:$F,6,0)</f>
        <v>0</v>
      </c>
    </row>
    <row r="595" spans="1:24" ht="15" customHeight="1">
      <c r="A595" s="141" t="s">
        <v>2270</v>
      </c>
      <c r="B595" s="141" t="s">
        <v>2271</v>
      </c>
      <c r="C595" s="142">
        <v>31419.78</v>
      </c>
      <c r="D595" s="142">
        <v>2755.5</v>
      </c>
      <c r="E595" s="142">
        <v>34175.279999999999</v>
      </c>
      <c r="F595" s="141" t="s">
        <v>1875</v>
      </c>
      <c r="G595" s="141" t="s">
        <v>2272</v>
      </c>
      <c r="H595" s="143"/>
      <c r="I595" s="151"/>
      <c r="J595" s="151"/>
      <c r="K595" s="151"/>
      <c r="L595" s="145" t="str">
        <f t="shared" si="514"/>
        <v>74A</v>
      </c>
      <c r="M595" s="146" t="str">
        <f t="shared" si="515"/>
        <v>FRAIS LEGAUX &amp; CTB - NEUF BMW</v>
      </c>
      <c r="N595" s="147">
        <f>+IF(OR($Q595=Parametres!$G$2,$Q595=Parametres!$G$3),I595,C595)</f>
        <v>31419.78</v>
      </c>
      <c r="O595" s="147">
        <f>+IF(OR($Q595=Parametres!$G$2,$Q595=Parametres!$G$3),J595,D595)</f>
        <v>2755.5</v>
      </c>
      <c r="P595" s="147">
        <f>+IF(OR($Q595=Parametres!$G$2,$Q595=Parametres!$G$3),K595,E595)</f>
        <v>34175.279999999999</v>
      </c>
      <c r="Q595" s="146" t="str">
        <f t="shared" ref="Q595:S595" si="599">+F595</f>
        <v>7-Dépenses</v>
      </c>
      <c r="R595" s="145" t="str">
        <f t="shared" si="599"/>
        <v>74</v>
      </c>
      <c r="S595" s="146">
        <f t="shared" si="599"/>
        <v>0</v>
      </c>
      <c r="T595" s="150" t="str">
        <f>+VLOOKUP($L595,Data_Validation!$A:$D,1,0)</f>
        <v>74A</v>
      </c>
      <c r="U595" s="150" t="str">
        <f>+VLOOKUP($L595,Data_Validation!$A:$D,3,0)</f>
        <v>Véhicules neufs</v>
      </c>
      <c r="V595" s="150" t="str">
        <f>+VLOOKUP($L595,Data_Validation!$A:$D,4,0)</f>
        <v>honoraires</v>
      </c>
      <c r="W595" s="150" t="str">
        <f>+VLOOKUP($L595,Data_Validation!$A:$E,5,0)</f>
        <v>$</v>
      </c>
      <c r="X595" s="150">
        <f>+VLOOKUP($L595,Data_Validation!$A:$F,6,0)</f>
        <v>0</v>
      </c>
    </row>
    <row r="596" spans="1:24" ht="15" customHeight="1">
      <c r="A596" s="141" t="s">
        <v>2279</v>
      </c>
      <c r="B596" s="141" t="s">
        <v>2280</v>
      </c>
      <c r="C596" s="142">
        <v>6735.63</v>
      </c>
      <c r="D596" s="142">
        <v>612.33000000000004</v>
      </c>
      <c r="E596" s="142">
        <v>7347.96</v>
      </c>
      <c r="F596" s="141" t="s">
        <v>1875</v>
      </c>
      <c r="G596" s="141" t="s">
        <v>2272</v>
      </c>
      <c r="H596" s="141"/>
      <c r="I596" s="182"/>
      <c r="J596" s="182"/>
      <c r="K596" s="182"/>
      <c r="L596" s="145" t="str">
        <f t="shared" si="514"/>
        <v>74C</v>
      </c>
      <c r="M596" s="146" t="str">
        <f t="shared" si="515"/>
        <v>FRAIS LEGAUX &amp; CTB - USAGE BMW</v>
      </c>
      <c r="N596" s="147">
        <f>+IF(OR($Q596=Parametres!$G$2,$Q596=Parametres!$G$3),I596,C596)</f>
        <v>6735.63</v>
      </c>
      <c r="O596" s="147">
        <f>+IF(OR($Q596=Parametres!$G$2,$Q596=Parametres!$G$3),J596,D596)</f>
        <v>612.33000000000004</v>
      </c>
      <c r="P596" s="147">
        <f>+IF(OR($Q596=Parametres!$G$2,$Q596=Parametres!$G$3),K596,E596)</f>
        <v>7347.96</v>
      </c>
      <c r="Q596" s="146" t="str">
        <f t="shared" ref="Q596:S596" si="600">+F596</f>
        <v>7-Dépenses</v>
      </c>
      <c r="R596" s="145" t="str">
        <f t="shared" si="600"/>
        <v>74</v>
      </c>
      <c r="S596" s="146">
        <f t="shared" si="600"/>
        <v>0</v>
      </c>
      <c r="T596" s="150" t="str">
        <f>+VLOOKUP($L596,Data_Validation!$A:$D,1,0)</f>
        <v>74C</v>
      </c>
      <c r="U596" s="150" t="str">
        <f>+VLOOKUP($L596,Data_Validation!$A:$D,3,0)</f>
        <v>Véhicules usagés</v>
      </c>
      <c r="V596" s="150" t="str">
        <f>+VLOOKUP($L596,Data_Validation!$A:$D,4,0)</f>
        <v>honoraires</v>
      </c>
      <c r="W596" s="150" t="str">
        <f>+VLOOKUP($L596,Data_Validation!$A:$E,5,0)</f>
        <v>$</v>
      </c>
      <c r="X596" s="150">
        <f>+VLOOKUP($L596,Data_Validation!$A:$F,6,0)</f>
        <v>0</v>
      </c>
    </row>
    <row r="597" spans="1:24" ht="15" customHeight="1">
      <c r="A597" s="141" t="s">
        <v>2283</v>
      </c>
      <c r="B597" s="141" t="s">
        <v>2284</v>
      </c>
      <c r="C597" s="142">
        <v>15155.36</v>
      </c>
      <c r="D597" s="142">
        <v>1377.76</v>
      </c>
      <c r="E597" s="142">
        <v>16533.12</v>
      </c>
      <c r="F597" s="141" t="s">
        <v>1875</v>
      </c>
      <c r="G597" s="141" t="s">
        <v>2272</v>
      </c>
      <c r="H597" s="143"/>
      <c r="I597" s="143"/>
      <c r="J597" s="143"/>
      <c r="K597" s="143"/>
      <c r="L597" s="145" t="str">
        <f t="shared" si="514"/>
        <v>74E</v>
      </c>
      <c r="M597" s="146" t="str">
        <f t="shared" si="515"/>
        <v>FRAIS LEGAUX &amp; CTB - SERV. BMW</v>
      </c>
      <c r="N597" s="147">
        <f>+IF(OR($Q597=Parametres!$G$2,$Q597=Parametres!$G$3),I597,C597)</f>
        <v>15155.36</v>
      </c>
      <c r="O597" s="147">
        <f>+IF(OR($Q597=Parametres!$G$2,$Q597=Parametres!$G$3),J597,D597)</f>
        <v>1377.76</v>
      </c>
      <c r="P597" s="147">
        <f>+IF(OR($Q597=Parametres!$G$2,$Q597=Parametres!$G$3),K597,E597)</f>
        <v>16533.12</v>
      </c>
      <c r="Q597" s="146" t="str">
        <f t="shared" ref="Q597:S597" si="601">+F597</f>
        <v>7-Dépenses</v>
      </c>
      <c r="R597" s="145" t="str">
        <f t="shared" si="601"/>
        <v>74</v>
      </c>
      <c r="S597" s="146">
        <f t="shared" si="601"/>
        <v>0</v>
      </c>
      <c r="T597" s="150" t="str">
        <f>+VLOOKUP($L597,Data_Validation!$A:$D,1,0)</f>
        <v>74E</v>
      </c>
      <c r="U597" s="150" t="str">
        <f>+VLOOKUP($L597,Data_Validation!$A:$D,3,0)</f>
        <v>Service</v>
      </c>
      <c r="V597" s="150" t="str">
        <f>+VLOOKUP($L597,Data_Validation!$A:$D,4,0)</f>
        <v>honoraires</v>
      </c>
      <c r="W597" s="150" t="str">
        <f>+VLOOKUP($L597,Data_Validation!$A:$E,5,0)</f>
        <v>$</v>
      </c>
      <c r="X597" s="150">
        <f>+VLOOKUP($L597,Data_Validation!$A:$F,6,0)</f>
        <v>0</v>
      </c>
    </row>
    <row r="598" spans="1:24" ht="15" customHeight="1">
      <c r="A598" s="141" t="s">
        <v>2291</v>
      </c>
      <c r="B598" s="141" t="s">
        <v>2292</v>
      </c>
      <c r="C598" s="142">
        <v>13471.37</v>
      </c>
      <c r="D598" s="142">
        <v>1224.67</v>
      </c>
      <c r="E598" s="142">
        <v>14696.04</v>
      </c>
      <c r="F598" s="141" t="s">
        <v>1875</v>
      </c>
      <c r="G598" s="141" t="s">
        <v>2272</v>
      </c>
      <c r="H598" s="143"/>
      <c r="I598" s="143"/>
      <c r="J598" s="143"/>
      <c r="K598" s="143"/>
      <c r="L598" s="145" t="str">
        <f t="shared" si="514"/>
        <v>74G</v>
      </c>
      <c r="M598" s="146" t="str">
        <f t="shared" si="515"/>
        <v>FRAIS LEGAUX &amp; CTB - PIECE BMW</v>
      </c>
      <c r="N598" s="147">
        <f>+IF(OR($Q598=Parametres!$G$2,$Q598=Parametres!$G$3),I598,C598)</f>
        <v>13471.37</v>
      </c>
      <c r="O598" s="147">
        <f>+IF(OR($Q598=Parametres!$G$2,$Q598=Parametres!$G$3),J598,D598)</f>
        <v>1224.67</v>
      </c>
      <c r="P598" s="147">
        <f>+IF(OR($Q598=Parametres!$G$2,$Q598=Parametres!$G$3),K598,E598)</f>
        <v>14696.04</v>
      </c>
      <c r="Q598" s="146" t="str">
        <f t="shared" ref="Q598:S598" si="602">+F598</f>
        <v>7-Dépenses</v>
      </c>
      <c r="R598" s="145" t="str">
        <f t="shared" si="602"/>
        <v>74</v>
      </c>
      <c r="S598" s="146">
        <f t="shared" si="602"/>
        <v>0</v>
      </c>
      <c r="T598" s="150" t="str">
        <f>+VLOOKUP($L598,Data_Validation!$A:$D,1,0)</f>
        <v>74G</v>
      </c>
      <c r="U598" s="150" t="str">
        <f>+VLOOKUP($L598,Data_Validation!$A:$D,3,0)</f>
        <v>pièces</v>
      </c>
      <c r="V598" s="150" t="str">
        <f>+VLOOKUP($L598,Data_Validation!$A:$D,4,0)</f>
        <v>honoraires</v>
      </c>
      <c r="W598" s="150" t="str">
        <f>+VLOOKUP($L598,Data_Validation!$A:$E,5,0)</f>
        <v>$</v>
      </c>
      <c r="X598" s="150">
        <f>+VLOOKUP($L598,Data_Validation!$A:$F,6,0)</f>
        <v>0</v>
      </c>
    </row>
    <row r="599" spans="1:24" ht="15" customHeight="1">
      <c r="A599" s="141" t="s">
        <v>2703</v>
      </c>
      <c r="B599" s="141" t="s">
        <v>2704</v>
      </c>
      <c r="C599" s="142">
        <v>1683.77</v>
      </c>
      <c r="D599" s="142">
        <v>153.07</v>
      </c>
      <c r="E599" s="142">
        <v>1836.84</v>
      </c>
      <c r="F599" s="141" t="s">
        <v>1875</v>
      </c>
      <c r="G599" s="141" t="s">
        <v>2272</v>
      </c>
      <c r="H599" s="143"/>
      <c r="I599" s="143"/>
      <c r="J599" s="143"/>
      <c r="K599" s="143"/>
      <c r="L599" s="145" t="str">
        <f t="shared" si="514"/>
        <v>74I</v>
      </c>
      <c r="M599" s="146" t="str">
        <f t="shared" si="515"/>
        <v>FRAIS LEGAUX &amp; CTB - CARROSSERIE BMW</v>
      </c>
      <c r="N599" s="147">
        <f>+IF(OR($Q599=Parametres!$G$2,$Q599=Parametres!$G$3),I599,C599)</f>
        <v>1683.77</v>
      </c>
      <c r="O599" s="147">
        <f>+IF(OR($Q599=Parametres!$G$2,$Q599=Parametres!$G$3),J599,D599)</f>
        <v>153.07</v>
      </c>
      <c r="P599" s="147">
        <f>+IF(OR($Q599=Parametres!$G$2,$Q599=Parametres!$G$3),K599,E599)</f>
        <v>1836.84</v>
      </c>
      <c r="Q599" s="146" t="str">
        <f t="shared" ref="Q599:S599" si="603">+F599</f>
        <v>7-Dépenses</v>
      </c>
      <c r="R599" s="145" t="str">
        <f t="shared" si="603"/>
        <v>74</v>
      </c>
      <c r="S599" s="146">
        <f t="shared" si="603"/>
        <v>0</v>
      </c>
      <c r="T599" s="165" t="str">
        <f>+VLOOKUP($L599,Data_Validation!$A:$D,1,0)</f>
        <v>74I</v>
      </c>
      <c r="U599" s="150" t="str">
        <f>+VLOOKUP($L599,Data_Validation!$A:$D,3,0)</f>
        <v>carrosserie</v>
      </c>
      <c r="V599" s="150" t="str">
        <f>+VLOOKUP($L599,Data_Validation!$A:$D,4,0)</f>
        <v>honoraires</v>
      </c>
      <c r="W599" s="150" t="str">
        <f>+VLOOKUP($L599,Data_Validation!$A:$E,5,0)</f>
        <v>$</v>
      </c>
      <c r="X599" s="150">
        <f>+VLOOKUP($L599,Data_Validation!$A:$F,6,0)</f>
        <v>0</v>
      </c>
    </row>
    <row r="600" spans="1:24" ht="15" customHeight="1">
      <c r="A600" s="141" t="s">
        <v>2301</v>
      </c>
      <c r="B600" s="141" t="s">
        <v>2302</v>
      </c>
      <c r="C600" s="142">
        <v>2220.23</v>
      </c>
      <c r="D600" s="142">
        <v>180.66</v>
      </c>
      <c r="E600" s="142">
        <v>2400.89</v>
      </c>
      <c r="F600" s="141" t="s">
        <v>1875</v>
      </c>
      <c r="G600" s="141" t="s">
        <v>2303</v>
      </c>
      <c r="H600" s="141"/>
      <c r="I600" s="182"/>
      <c r="J600" s="182"/>
      <c r="K600" s="182"/>
      <c r="L600" s="145" t="str">
        <f t="shared" si="514"/>
        <v>75A</v>
      </c>
      <c r="M600" s="146" t="str">
        <f t="shared" si="515"/>
        <v>TELEPHONE - NEUF BMW</v>
      </c>
      <c r="N600" s="147">
        <f>+IF(OR($Q600=Parametres!$G$2,$Q600=Parametres!$G$3),I600,C600)</f>
        <v>2220.23</v>
      </c>
      <c r="O600" s="147">
        <f>+IF(OR($Q600=Parametres!$G$2,$Q600=Parametres!$G$3),J600,D600)</f>
        <v>180.66</v>
      </c>
      <c r="P600" s="147">
        <f>+IF(OR($Q600=Parametres!$G$2,$Q600=Parametres!$G$3),K600,E600)</f>
        <v>2400.89</v>
      </c>
      <c r="Q600" s="146" t="str">
        <f t="shared" ref="Q600:S600" si="604">+F600</f>
        <v>7-Dépenses</v>
      </c>
      <c r="R600" s="145" t="str">
        <f t="shared" si="604"/>
        <v>75</v>
      </c>
      <c r="S600" s="146">
        <f t="shared" si="604"/>
        <v>0</v>
      </c>
      <c r="T600" s="150" t="str">
        <f>+VLOOKUP($L600,Data_Validation!$A:$D,1,0)</f>
        <v>75A</v>
      </c>
      <c r="U600" s="150" t="str">
        <f>+VLOOKUP($L600,Data_Validation!$A:$D,3,0)</f>
        <v>Véhicules neufs</v>
      </c>
      <c r="V600" s="150" t="str">
        <f>+VLOOKUP($L600,Data_Validation!$A:$D,4,0)</f>
        <v>Téléphone</v>
      </c>
      <c r="W600" s="150" t="str">
        <f>+VLOOKUP($L600,Data_Validation!$A:$E,5,0)</f>
        <v>$</v>
      </c>
      <c r="X600" s="150">
        <f>+VLOOKUP($L600,Data_Validation!$A:$F,6,0)</f>
        <v>0</v>
      </c>
    </row>
    <row r="601" spans="1:24" ht="15" customHeight="1">
      <c r="A601" s="141" t="s">
        <v>2308</v>
      </c>
      <c r="B601" s="141" t="s">
        <v>2309</v>
      </c>
      <c r="C601" s="142">
        <v>590.11</v>
      </c>
      <c r="D601" s="142">
        <v>40.15</v>
      </c>
      <c r="E601" s="142">
        <v>630.26</v>
      </c>
      <c r="F601" s="141" t="s">
        <v>1875</v>
      </c>
      <c r="G601" s="141" t="s">
        <v>2303</v>
      </c>
      <c r="H601" s="141"/>
      <c r="I601" s="182"/>
      <c r="J601" s="182"/>
      <c r="K601" s="182"/>
      <c r="L601" s="145" t="str">
        <f t="shared" si="514"/>
        <v>75C</v>
      </c>
      <c r="M601" s="146" t="str">
        <f t="shared" si="515"/>
        <v>TELEPHONE - USAGE BMW</v>
      </c>
      <c r="N601" s="147">
        <f>+IF(OR($Q601=Parametres!$G$2,$Q601=Parametres!$G$3),I601,C601)</f>
        <v>590.11</v>
      </c>
      <c r="O601" s="147">
        <f>+IF(OR($Q601=Parametres!$G$2,$Q601=Parametres!$G$3),J601,D601)</f>
        <v>40.15</v>
      </c>
      <c r="P601" s="147">
        <f>+IF(OR($Q601=Parametres!$G$2,$Q601=Parametres!$G$3),K601,E601)</f>
        <v>630.26</v>
      </c>
      <c r="Q601" s="146" t="str">
        <f t="shared" ref="Q601:S601" si="605">+F601</f>
        <v>7-Dépenses</v>
      </c>
      <c r="R601" s="145" t="str">
        <f t="shared" si="605"/>
        <v>75</v>
      </c>
      <c r="S601" s="146">
        <f t="shared" si="605"/>
        <v>0</v>
      </c>
      <c r="T601" s="165" t="str">
        <f>+VLOOKUP($L601,Data_Validation!$A:$D,1,0)</f>
        <v>75C</v>
      </c>
      <c r="U601" s="150" t="str">
        <f>+VLOOKUP($L601,Data_Validation!$A:$D,3,0)</f>
        <v>Véhicules usagés</v>
      </c>
      <c r="V601" s="150" t="str">
        <f>+VLOOKUP($L601,Data_Validation!$A:$D,4,0)</f>
        <v>Téléphone</v>
      </c>
      <c r="W601" s="150" t="str">
        <f>+VLOOKUP($L601,Data_Validation!$A:$E,5,0)</f>
        <v>$</v>
      </c>
      <c r="X601" s="150">
        <f>+VLOOKUP($L601,Data_Validation!$A:$F,6,0)</f>
        <v>0</v>
      </c>
    </row>
    <row r="602" spans="1:24" ht="15" customHeight="1">
      <c r="A602" s="141" t="s">
        <v>2320</v>
      </c>
      <c r="B602" s="141" t="s">
        <v>2321</v>
      </c>
      <c r="C602" s="142">
        <v>1290.51</v>
      </c>
      <c r="D602" s="142">
        <v>130.34</v>
      </c>
      <c r="E602" s="142">
        <v>1420.85</v>
      </c>
      <c r="F602" s="141" t="s">
        <v>1875</v>
      </c>
      <c r="G602" s="141" t="s">
        <v>2303</v>
      </c>
      <c r="H602" s="143"/>
      <c r="I602" s="143"/>
      <c r="J602" s="143"/>
      <c r="K602" s="143"/>
      <c r="L602" s="145" t="str">
        <f t="shared" si="514"/>
        <v>75E</v>
      </c>
      <c r="M602" s="146" t="str">
        <f t="shared" si="515"/>
        <v>TELEPHONE - SERV. BMW</v>
      </c>
      <c r="N602" s="147">
        <f>+IF(OR($Q602=Parametres!$G$2,$Q602=Parametres!$G$3),I602,C602)</f>
        <v>1290.51</v>
      </c>
      <c r="O602" s="147">
        <f>+IF(OR($Q602=Parametres!$G$2,$Q602=Parametres!$G$3),J602,D602)</f>
        <v>130.34</v>
      </c>
      <c r="P602" s="147">
        <f>+IF(OR($Q602=Parametres!$G$2,$Q602=Parametres!$G$3),K602,E602)</f>
        <v>1420.85</v>
      </c>
      <c r="Q602" s="146" t="str">
        <f t="shared" ref="Q602:S602" si="606">+F602</f>
        <v>7-Dépenses</v>
      </c>
      <c r="R602" s="145" t="str">
        <f t="shared" si="606"/>
        <v>75</v>
      </c>
      <c r="S602" s="146">
        <f t="shared" si="606"/>
        <v>0</v>
      </c>
      <c r="T602" s="165" t="str">
        <f>+VLOOKUP($L602,Data_Validation!$A:$D,1,0)</f>
        <v>75E</v>
      </c>
      <c r="U602" s="150" t="str">
        <f>+VLOOKUP($L602,Data_Validation!$A:$D,3,0)</f>
        <v>Service</v>
      </c>
      <c r="V602" s="150" t="str">
        <f>+VLOOKUP($L602,Data_Validation!$A:$D,4,0)</f>
        <v>Téléphone</v>
      </c>
      <c r="W602" s="150" t="str">
        <f>+VLOOKUP($L602,Data_Validation!$A:$E,5,0)</f>
        <v>$</v>
      </c>
      <c r="X602" s="150">
        <f>+VLOOKUP($L602,Data_Validation!$A:$F,6,0)</f>
        <v>0</v>
      </c>
    </row>
    <row r="603" spans="1:24" ht="15" customHeight="1">
      <c r="A603" s="141" t="s">
        <v>2326</v>
      </c>
      <c r="B603" s="141" t="s">
        <v>2327</v>
      </c>
      <c r="C603" s="142">
        <v>1208.95</v>
      </c>
      <c r="D603" s="142">
        <v>200.29</v>
      </c>
      <c r="E603" s="142">
        <v>1409.24</v>
      </c>
      <c r="F603" s="141" t="s">
        <v>1875</v>
      </c>
      <c r="G603" s="141" t="s">
        <v>2303</v>
      </c>
      <c r="H603" s="143"/>
      <c r="I603" s="143"/>
      <c r="J603" s="143"/>
      <c r="K603" s="143"/>
      <c r="L603" s="145" t="str">
        <f t="shared" si="514"/>
        <v>75G</v>
      </c>
      <c r="M603" s="146" t="str">
        <f t="shared" si="515"/>
        <v>TELEPHONE - PIECE BMW</v>
      </c>
      <c r="N603" s="147">
        <f>+IF(OR($Q603=Parametres!$G$2,$Q603=Parametres!$G$3),I603,C603)</f>
        <v>1208.95</v>
      </c>
      <c r="O603" s="147">
        <f>+IF(OR($Q603=Parametres!$G$2,$Q603=Parametres!$G$3),J603,D603)</f>
        <v>200.29</v>
      </c>
      <c r="P603" s="147">
        <f>+IF(OR($Q603=Parametres!$G$2,$Q603=Parametres!$G$3),K603,E603)</f>
        <v>1409.24</v>
      </c>
      <c r="Q603" s="146" t="str">
        <f t="shared" ref="Q603:S603" si="607">+F603</f>
        <v>7-Dépenses</v>
      </c>
      <c r="R603" s="145" t="str">
        <f t="shared" si="607"/>
        <v>75</v>
      </c>
      <c r="S603" s="146">
        <f t="shared" si="607"/>
        <v>0</v>
      </c>
      <c r="T603" s="165" t="str">
        <f>+VLOOKUP($L603,Data_Validation!$A:$D,1,0)</f>
        <v>75G</v>
      </c>
      <c r="U603" s="150" t="str">
        <f>+VLOOKUP($L603,Data_Validation!$A:$D,3,0)</f>
        <v>pièces</v>
      </c>
      <c r="V603" s="150" t="str">
        <f>+VLOOKUP($L603,Data_Validation!$A:$D,4,0)</f>
        <v>Téléphone</v>
      </c>
      <c r="W603" s="150" t="str">
        <f>+VLOOKUP($L603,Data_Validation!$A:$E,5,0)</f>
        <v>$</v>
      </c>
      <c r="X603" s="150">
        <f>+VLOOKUP($L603,Data_Validation!$A:$F,6,0)</f>
        <v>0</v>
      </c>
    </row>
    <row r="604" spans="1:24" ht="15" customHeight="1">
      <c r="A604" s="141" t="s">
        <v>2726</v>
      </c>
      <c r="B604" s="141" t="s">
        <v>2727</v>
      </c>
      <c r="C604" s="142">
        <v>100.98</v>
      </c>
      <c r="D604" s="142">
        <v>10.02</v>
      </c>
      <c r="E604" s="142">
        <v>111</v>
      </c>
      <c r="F604" s="141" t="s">
        <v>1875</v>
      </c>
      <c r="G604" s="141" t="s">
        <v>2303</v>
      </c>
      <c r="H604" s="141"/>
      <c r="I604" s="151"/>
      <c r="J604" s="151"/>
      <c r="K604" s="151"/>
      <c r="L604" s="145" t="str">
        <f t="shared" si="514"/>
        <v>75I</v>
      </c>
      <c r="M604" s="146" t="str">
        <f t="shared" si="515"/>
        <v>TELEPHONE - CARROSSERIE BMW</v>
      </c>
      <c r="N604" s="147">
        <f>+IF(OR($Q604=Parametres!$G$2,$Q604=Parametres!$G$3),I604,C604)</f>
        <v>100.98</v>
      </c>
      <c r="O604" s="147">
        <f>+IF(OR($Q604=Parametres!$G$2,$Q604=Parametres!$G$3),J604,D604)</f>
        <v>10.02</v>
      </c>
      <c r="P604" s="147">
        <f>+IF(OR($Q604=Parametres!$G$2,$Q604=Parametres!$G$3),K604,E604)</f>
        <v>111</v>
      </c>
      <c r="Q604" s="146" t="str">
        <f t="shared" ref="Q604:S604" si="608">+F604</f>
        <v>7-Dépenses</v>
      </c>
      <c r="R604" s="145" t="str">
        <f t="shared" si="608"/>
        <v>75</v>
      </c>
      <c r="S604" s="146">
        <f t="shared" si="608"/>
        <v>0</v>
      </c>
      <c r="T604" s="165" t="str">
        <f>+VLOOKUP($L604,Data_Validation!$A:$D,1,0)</f>
        <v>75I</v>
      </c>
      <c r="U604" s="150" t="str">
        <f>+VLOOKUP($L604,Data_Validation!$A:$D,3,0)</f>
        <v>carrosserie</v>
      </c>
      <c r="V604" s="150" t="str">
        <f>+VLOOKUP($L604,Data_Validation!$A:$D,4,0)</f>
        <v>Téléphone</v>
      </c>
      <c r="W604" s="150" t="str">
        <f>+VLOOKUP($L604,Data_Validation!$A:$E,5,0)</f>
        <v>$</v>
      </c>
      <c r="X604" s="150">
        <f>+VLOOKUP($L604,Data_Validation!$A:$F,6,0)</f>
        <v>0</v>
      </c>
    </row>
    <row r="605" spans="1:24" ht="15" customHeight="1">
      <c r="A605" s="141" t="s">
        <v>2334</v>
      </c>
      <c r="B605" s="141" t="s">
        <v>2335</v>
      </c>
      <c r="C605" s="142">
        <v>4569.54</v>
      </c>
      <c r="D605" s="142">
        <v>-6403.28</v>
      </c>
      <c r="E605" s="142">
        <v>-1833.74</v>
      </c>
      <c r="F605" s="141" t="s">
        <v>1875</v>
      </c>
      <c r="G605" s="141" t="s">
        <v>2336</v>
      </c>
      <c r="H605" s="141"/>
      <c r="I605" s="151"/>
      <c r="J605" s="151"/>
      <c r="K605" s="151"/>
      <c r="L605" s="145" t="str">
        <f t="shared" si="514"/>
        <v>76A</v>
      </c>
      <c r="M605" s="146" t="str">
        <f t="shared" si="515"/>
        <v>FORMATION - NEUF BMW</v>
      </c>
      <c r="N605" s="147">
        <f>+IF(OR($Q605=Parametres!$G$2,$Q605=Parametres!$G$3),I605,C605)</f>
        <v>4569.54</v>
      </c>
      <c r="O605" s="147">
        <f>+IF(OR($Q605=Parametres!$G$2,$Q605=Parametres!$G$3),J605,D605)</f>
        <v>-6403.28</v>
      </c>
      <c r="P605" s="147">
        <f>+IF(OR($Q605=Parametres!$G$2,$Q605=Parametres!$G$3),K605,E605)</f>
        <v>-1833.74</v>
      </c>
      <c r="Q605" s="146" t="str">
        <f t="shared" ref="Q605:S605" si="609">+F605</f>
        <v>7-Dépenses</v>
      </c>
      <c r="R605" s="145" t="str">
        <f t="shared" si="609"/>
        <v>76</v>
      </c>
      <c r="S605" s="146">
        <f t="shared" si="609"/>
        <v>0</v>
      </c>
      <c r="T605" s="150" t="str">
        <f>+VLOOKUP($L605,Data_Validation!$A:$D,1,0)</f>
        <v>76A</v>
      </c>
      <c r="U605" s="150" t="str">
        <f>+VLOOKUP($L605,Data_Validation!$A:$D,3,0)</f>
        <v>Véhicules neufs</v>
      </c>
      <c r="V605" s="150" t="str">
        <f>+VLOOKUP($L605,Data_Validation!$A:$D,4,0)</f>
        <v>Formation</v>
      </c>
      <c r="W605" s="150" t="str">
        <f>+VLOOKUP($L605,Data_Validation!$A:$E,5,0)</f>
        <v>$</v>
      </c>
      <c r="X605" s="150">
        <f>+VLOOKUP($L605,Data_Validation!$A:$F,6,0)</f>
        <v>0</v>
      </c>
    </row>
    <row r="606" spans="1:24" ht="15" customHeight="1">
      <c r="A606" s="141" t="s">
        <v>2341</v>
      </c>
      <c r="B606" s="141" t="s">
        <v>2342</v>
      </c>
      <c r="C606" s="142">
        <v>958.69</v>
      </c>
      <c r="D606" s="142">
        <v>-1422.95</v>
      </c>
      <c r="E606" s="142">
        <v>-464.26</v>
      </c>
      <c r="F606" s="141" t="s">
        <v>1875</v>
      </c>
      <c r="G606" s="141" t="s">
        <v>2336</v>
      </c>
      <c r="H606" s="141"/>
      <c r="I606" s="182"/>
      <c r="J606" s="182"/>
      <c r="K606" s="182"/>
      <c r="L606" s="145" t="str">
        <f t="shared" si="514"/>
        <v>76C</v>
      </c>
      <c r="M606" s="146" t="str">
        <f t="shared" si="515"/>
        <v>FORMATION - USAGE BMW</v>
      </c>
      <c r="N606" s="147">
        <f>+IF(OR($Q606=Parametres!$G$2,$Q606=Parametres!$G$3),I606,C606)</f>
        <v>958.69</v>
      </c>
      <c r="O606" s="147">
        <f>+IF(OR($Q606=Parametres!$G$2,$Q606=Parametres!$G$3),J606,D606)</f>
        <v>-1422.95</v>
      </c>
      <c r="P606" s="147">
        <f>+IF(OR($Q606=Parametres!$G$2,$Q606=Parametres!$G$3),K606,E606)</f>
        <v>-464.26</v>
      </c>
      <c r="Q606" s="146" t="str">
        <f t="shared" ref="Q606:S606" si="610">+F606</f>
        <v>7-Dépenses</v>
      </c>
      <c r="R606" s="145" t="str">
        <f t="shared" si="610"/>
        <v>76</v>
      </c>
      <c r="S606" s="146">
        <f t="shared" si="610"/>
        <v>0</v>
      </c>
      <c r="T606" s="165" t="str">
        <f>+VLOOKUP($L606,Data_Validation!$A:$D,1,0)</f>
        <v>76C</v>
      </c>
      <c r="U606" s="150" t="str">
        <f>+VLOOKUP($L606,Data_Validation!$A:$D,3,0)</f>
        <v>Véhicules usagés</v>
      </c>
      <c r="V606" s="150" t="str">
        <f>+VLOOKUP($L606,Data_Validation!$A:$D,4,0)</f>
        <v>Formation</v>
      </c>
      <c r="W606" s="150" t="str">
        <f>+VLOOKUP($L606,Data_Validation!$A:$E,5,0)</f>
        <v>$</v>
      </c>
      <c r="X606" s="150">
        <f>+VLOOKUP($L606,Data_Validation!$A:$F,6,0)</f>
        <v>0</v>
      </c>
    </row>
    <row r="607" spans="1:24" ht="15" customHeight="1">
      <c r="A607" s="141" t="s">
        <v>2347</v>
      </c>
      <c r="B607" s="141" t="s">
        <v>2348</v>
      </c>
      <c r="C607" s="142">
        <v>21476.07</v>
      </c>
      <c r="D607" s="142">
        <v>-2535.56</v>
      </c>
      <c r="E607" s="142">
        <v>18940.509999999998</v>
      </c>
      <c r="F607" s="141" t="s">
        <v>1875</v>
      </c>
      <c r="G607" s="141" t="s">
        <v>2336</v>
      </c>
      <c r="H607" s="143"/>
      <c r="I607" s="151"/>
      <c r="J607" s="151"/>
      <c r="K607" s="151"/>
      <c r="L607" s="145" t="str">
        <f t="shared" si="514"/>
        <v>76E</v>
      </c>
      <c r="M607" s="146" t="str">
        <f t="shared" si="515"/>
        <v>FORMATION - SERV. BMW</v>
      </c>
      <c r="N607" s="147">
        <f>+IF(OR($Q607=Parametres!$G$2,$Q607=Parametres!$G$3),I607,C607)</f>
        <v>21476.07</v>
      </c>
      <c r="O607" s="147">
        <f>+IF(OR($Q607=Parametres!$G$2,$Q607=Parametres!$G$3),J607,D607)</f>
        <v>-2535.56</v>
      </c>
      <c r="P607" s="147">
        <f>+IF(OR($Q607=Parametres!$G$2,$Q607=Parametres!$G$3),K607,E607)</f>
        <v>18940.509999999998</v>
      </c>
      <c r="Q607" s="146" t="str">
        <f t="shared" ref="Q607:S607" si="611">+F607</f>
        <v>7-Dépenses</v>
      </c>
      <c r="R607" s="145" t="str">
        <f t="shared" si="611"/>
        <v>76</v>
      </c>
      <c r="S607" s="146">
        <f t="shared" si="611"/>
        <v>0</v>
      </c>
      <c r="T607" s="150" t="str">
        <f>+VLOOKUP($L607,Data_Validation!$A:$D,1,0)</f>
        <v>76E</v>
      </c>
      <c r="U607" s="150" t="str">
        <f>+VLOOKUP($L607,Data_Validation!$A:$D,3,0)</f>
        <v>Service</v>
      </c>
      <c r="V607" s="150" t="str">
        <f>+VLOOKUP($L607,Data_Validation!$A:$D,4,0)</f>
        <v>Formation</v>
      </c>
      <c r="W607" s="150" t="str">
        <f>+VLOOKUP($L607,Data_Validation!$A:$E,5,0)</f>
        <v>$</v>
      </c>
      <c r="X607" s="150">
        <f>+VLOOKUP($L607,Data_Validation!$A:$F,6,0)</f>
        <v>0</v>
      </c>
    </row>
    <row r="608" spans="1:24" ht="15" customHeight="1">
      <c r="A608" s="141" t="s">
        <v>2352</v>
      </c>
      <c r="B608" s="141" t="s">
        <v>2353</v>
      </c>
      <c r="C608" s="142">
        <v>1883.73</v>
      </c>
      <c r="D608" s="142">
        <v>-2845.9</v>
      </c>
      <c r="E608" s="142">
        <v>-962.17</v>
      </c>
      <c r="F608" s="141" t="s">
        <v>1875</v>
      </c>
      <c r="G608" s="141" t="s">
        <v>2336</v>
      </c>
      <c r="H608" s="143"/>
      <c r="I608" s="151"/>
      <c r="J608" s="151"/>
      <c r="K608" s="151"/>
      <c r="L608" s="145" t="str">
        <f t="shared" si="514"/>
        <v>76G</v>
      </c>
      <c r="M608" s="146" t="str">
        <f t="shared" si="515"/>
        <v>FORMATION - PIECE BMW</v>
      </c>
      <c r="N608" s="147">
        <f>+IF(OR($Q608=Parametres!$G$2,$Q608=Parametres!$G$3),I608,C608)</f>
        <v>1883.73</v>
      </c>
      <c r="O608" s="147">
        <f>+IF(OR($Q608=Parametres!$G$2,$Q608=Parametres!$G$3),J608,D608)</f>
        <v>-2845.9</v>
      </c>
      <c r="P608" s="147">
        <f>+IF(OR($Q608=Parametres!$G$2,$Q608=Parametres!$G$3),K608,E608)</f>
        <v>-962.17</v>
      </c>
      <c r="Q608" s="146" t="str">
        <f t="shared" ref="Q608:S608" si="612">+F608</f>
        <v>7-Dépenses</v>
      </c>
      <c r="R608" s="145" t="str">
        <f t="shared" si="612"/>
        <v>76</v>
      </c>
      <c r="S608" s="146">
        <f t="shared" si="612"/>
        <v>0</v>
      </c>
      <c r="T608" s="150" t="str">
        <f>+VLOOKUP($L608,Data_Validation!$A:$D,1,0)</f>
        <v>76G</v>
      </c>
      <c r="U608" s="150" t="str">
        <f>+VLOOKUP($L608,Data_Validation!$A:$D,3,0)</f>
        <v>pièces</v>
      </c>
      <c r="V608" s="150" t="str">
        <f>+VLOOKUP($L608,Data_Validation!$A:$D,4,0)</f>
        <v>Formation</v>
      </c>
      <c r="W608" s="150" t="str">
        <f>+VLOOKUP($L608,Data_Validation!$A:$E,5,0)</f>
        <v>$</v>
      </c>
      <c r="X608" s="150">
        <f>+VLOOKUP($L608,Data_Validation!$A:$F,6,0)</f>
        <v>0</v>
      </c>
    </row>
    <row r="609" spans="1:24" ht="15" customHeight="1">
      <c r="A609" s="141" t="s">
        <v>2747</v>
      </c>
      <c r="B609" s="141" t="s">
        <v>2748</v>
      </c>
      <c r="C609" s="142">
        <v>229.58</v>
      </c>
      <c r="D609" s="142">
        <v>-355.75</v>
      </c>
      <c r="E609" s="142">
        <v>-126.17</v>
      </c>
      <c r="F609" s="141" t="s">
        <v>1875</v>
      </c>
      <c r="G609" s="141" t="s">
        <v>2336</v>
      </c>
      <c r="H609" s="143"/>
      <c r="I609" s="143"/>
      <c r="J609" s="143"/>
      <c r="K609" s="143"/>
      <c r="L609" s="145" t="str">
        <f t="shared" si="514"/>
        <v>76I</v>
      </c>
      <c r="M609" s="146" t="str">
        <f t="shared" si="515"/>
        <v>FORMATION - CARROSSERIE BMW</v>
      </c>
      <c r="N609" s="147">
        <f>+IF(OR($Q609=Parametres!$G$2,$Q609=Parametres!$G$3),I609,C609)</f>
        <v>229.58</v>
      </c>
      <c r="O609" s="147">
        <f>+IF(OR($Q609=Parametres!$G$2,$Q609=Parametres!$G$3),J609,D609)</f>
        <v>-355.75</v>
      </c>
      <c r="P609" s="147">
        <f>+IF(OR($Q609=Parametres!$G$2,$Q609=Parametres!$G$3),K609,E609)</f>
        <v>-126.17</v>
      </c>
      <c r="Q609" s="146" t="str">
        <f t="shared" ref="Q609:S609" si="613">+F609</f>
        <v>7-Dépenses</v>
      </c>
      <c r="R609" s="145" t="str">
        <f t="shared" si="613"/>
        <v>76</v>
      </c>
      <c r="S609" s="146">
        <f t="shared" si="613"/>
        <v>0</v>
      </c>
      <c r="T609" s="165" t="str">
        <f>+VLOOKUP($L609,Data_Validation!$A:$D,1,0)</f>
        <v>76I</v>
      </c>
      <c r="U609" s="150" t="str">
        <f>+VLOOKUP($L609,Data_Validation!$A:$D,3,0)</f>
        <v>carrosserie</v>
      </c>
      <c r="V609" s="150" t="str">
        <f>+VLOOKUP($L609,Data_Validation!$A:$D,4,0)</f>
        <v>Formation</v>
      </c>
      <c r="W609" s="150" t="str">
        <f>+VLOOKUP($L609,Data_Validation!$A:$E,5,0)</f>
        <v>$</v>
      </c>
      <c r="X609" s="150">
        <f>+VLOOKUP($L609,Data_Validation!$A:$F,6,0)</f>
        <v>0</v>
      </c>
    </row>
    <row r="610" spans="1:24" ht="15" customHeight="1">
      <c r="A610" s="141" t="s">
        <v>2356</v>
      </c>
      <c r="B610" s="141" t="s">
        <v>2357</v>
      </c>
      <c r="C610" s="151">
        <v>6280.1</v>
      </c>
      <c r="D610" s="151">
        <v>-5913.44</v>
      </c>
      <c r="E610" s="151">
        <v>366.66</v>
      </c>
      <c r="F610" s="141" t="s">
        <v>1875</v>
      </c>
      <c r="G610" s="141" t="s">
        <v>2358</v>
      </c>
      <c r="H610" s="143"/>
      <c r="I610" s="151"/>
      <c r="J610" s="151"/>
      <c r="K610" s="151"/>
      <c r="L610" s="145" t="str">
        <f t="shared" si="514"/>
        <v>77A</v>
      </c>
      <c r="M610" s="146" t="str">
        <f t="shared" si="515"/>
        <v>FRAIS DIVERS - NEUF BMW</v>
      </c>
      <c r="N610" s="147">
        <f>+IF(OR($Q610=Parametres!$G$2,$Q610=Parametres!$G$3),I610,C610)</f>
        <v>6280.1</v>
      </c>
      <c r="O610" s="147">
        <f>+IF(OR($Q610=Parametres!$G$2,$Q610=Parametres!$G$3),J610,D610)</f>
        <v>-5913.44</v>
      </c>
      <c r="P610" s="147">
        <f>+IF(OR($Q610=Parametres!$G$2,$Q610=Parametres!$G$3),K610,E610)</f>
        <v>366.66</v>
      </c>
      <c r="Q610" s="146" t="str">
        <f t="shared" ref="Q610:S610" si="614">+F610</f>
        <v>7-Dépenses</v>
      </c>
      <c r="R610" s="145" t="str">
        <f t="shared" si="614"/>
        <v>77</v>
      </c>
      <c r="S610" s="146">
        <f t="shared" si="614"/>
        <v>0</v>
      </c>
      <c r="T610" s="150" t="str">
        <f>+VLOOKUP($L610,Data_Validation!$A:$D,1,0)</f>
        <v>77A</v>
      </c>
      <c r="U610" s="150" t="str">
        <f>+VLOOKUP($L610,Data_Validation!$A:$D,3,0)</f>
        <v>Véhicules neufs</v>
      </c>
      <c r="V610" s="150" t="str">
        <f>+VLOOKUP($L610,Data_Validation!$A:$D,4,0)</f>
        <v>divers</v>
      </c>
      <c r="W610" s="150" t="str">
        <f>+VLOOKUP($L610,Data_Validation!$A:$E,5,0)</f>
        <v>$</v>
      </c>
      <c r="X610" s="150">
        <f>+VLOOKUP($L610,Data_Validation!$A:$F,6,0)</f>
        <v>0</v>
      </c>
    </row>
    <row r="611" spans="1:24" ht="15" customHeight="1">
      <c r="A611" s="141" t="s">
        <v>2363</v>
      </c>
      <c r="B611" s="141" t="s">
        <v>2364</v>
      </c>
      <c r="C611" s="151">
        <v>1365.8</v>
      </c>
      <c r="D611" s="151">
        <v>-1314.1</v>
      </c>
      <c r="E611" s="151">
        <v>51.7</v>
      </c>
      <c r="F611" s="141" t="s">
        <v>1875</v>
      </c>
      <c r="G611" s="141" t="s">
        <v>2358</v>
      </c>
      <c r="H611" s="143"/>
      <c r="I611" s="151"/>
      <c r="J611" s="151"/>
      <c r="K611" s="151"/>
      <c r="L611" s="145" t="str">
        <f t="shared" si="514"/>
        <v>77C</v>
      </c>
      <c r="M611" s="146" t="str">
        <f t="shared" si="515"/>
        <v>FRAIS DIVERS - USAGE BMW</v>
      </c>
      <c r="N611" s="147">
        <f>+IF(OR($Q611=Parametres!$G$2,$Q611=Parametres!$G$3),I611,C611)</f>
        <v>1365.8</v>
      </c>
      <c r="O611" s="147">
        <f>+IF(OR($Q611=Parametres!$G$2,$Q611=Parametres!$G$3),J611,D611)</f>
        <v>-1314.1</v>
      </c>
      <c r="P611" s="147">
        <f>+IF(OR($Q611=Parametres!$G$2,$Q611=Parametres!$G$3),K611,E611)</f>
        <v>51.7</v>
      </c>
      <c r="Q611" s="146" t="str">
        <f t="shared" ref="Q611:S611" si="615">+F611</f>
        <v>7-Dépenses</v>
      </c>
      <c r="R611" s="145" t="str">
        <f t="shared" si="615"/>
        <v>77</v>
      </c>
      <c r="S611" s="146">
        <f t="shared" si="615"/>
        <v>0</v>
      </c>
      <c r="T611" s="165" t="str">
        <f>+VLOOKUP($L611,Data_Validation!$A:$D,1,0)</f>
        <v>77C</v>
      </c>
      <c r="U611" s="150" t="str">
        <f>+VLOOKUP($L611,Data_Validation!$A:$D,3,0)</f>
        <v>Véhicules usagés</v>
      </c>
      <c r="V611" s="150" t="str">
        <f>+VLOOKUP($L611,Data_Validation!$A:$D,4,0)</f>
        <v>divers</v>
      </c>
      <c r="W611" s="150" t="str">
        <f>+VLOOKUP($L611,Data_Validation!$A:$E,5,0)</f>
        <v>$</v>
      </c>
      <c r="X611" s="150">
        <f>+VLOOKUP($L611,Data_Validation!$A:$F,6,0)</f>
        <v>0</v>
      </c>
    </row>
    <row r="612" spans="1:24" ht="15" customHeight="1">
      <c r="A612" s="141" t="s">
        <v>2367</v>
      </c>
      <c r="B612" s="141" t="s">
        <v>2368</v>
      </c>
      <c r="C612" s="151">
        <v>3092.87</v>
      </c>
      <c r="D612" s="151">
        <v>-2956.72</v>
      </c>
      <c r="E612" s="151">
        <v>136.15</v>
      </c>
      <c r="F612" s="141" t="s">
        <v>1875</v>
      </c>
      <c r="G612" s="141" t="s">
        <v>2358</v>
      </c>
      <c r="H612" s="143"/>
      <c r="I612" s="151"/>
      <c r="J612" s="151"/>
      <c r="K612" s="151"/>
      <c r="L612" s="145" t="str">
        <f t="shared" si="514"/>
        <v>77E</v>
      </c>
      <c r="M612" s="146" t="str">
        <f t="shared" si="515"/>
        <v>FRAIS DIVERS - SERV. BMW</v>
      </c>
      <c r="N612" s="147">
        <f>+IF(OR($Q612=Parametres!$G$2,$Q612=Parametres!$G$3),I612,C612)</f>
        <v>3092.87</v>
      </c>
      <c r="O612" s="147">
        <f>+IF(OR($Q612=Parametres!$G$2,$Q612=Parametres!$G$3),J612,D612)</f>
        <v>-2956.72</v>
      </c>
      <c r="P612" s="147">
        <f>+IF(OR($Q612=Parametres!$G$2,$Q612=Parametres!$G$3),K612,E612)</f>
        <v>136.15</v>
      </c>
      <c r="Q612" s="146" t="str">
        <f t="shared" ref="Q612:S612" si="616">+F612</f>
        <v>7-Dépenses</v>
      </c>
      <c r="R612" s="145" t="str">
        <f t="shared" si="616"/>
        <v>77</v>
      </c>
      <c r="S612" s="146">
        <f t="shared" si="616"/>
        <v>0</v>
      </c>
      <c r="T612" s="150" t="str">
        <f>+VLOOKUP($L612,Data_Validation!$A:$D,1,0)</f>
        <v>77E</v>
      </c>
      <c r="U612" s="150" t="str">
        <f>+VLOOKUP($L612,Data_Validation!$A:$D,3,0)</f>
        <v>Service</v>
      </c>
      <c r="V612" s="150" t="str">
        <f>+VLOOKUP($L612,Data_Validation!$A:$D,4,0)</f>
        <v>divers</v>
      </c>
      <c r="W612" s="150" t="str">
        <f>+VLOOKUP($L612,Data_Validation!$A:$E,5,0)</f>
        <v>$</v>
      </c>
      <c r="X612" s="150">
        <f>+VLOOKUP($L612,Data_Validation!$A:$F,6,0)</f>
        <v>0</v>
      </c>
    </row>
    <row r="613" spans="1:24" ht="15" customHeight="1">
      <c r="A613" s="141" t="s">
        <v>2375</v>
      </c>
      <c r="B613" s="141" t="s">
        <v>2376</v>
      </c>
      <c r="C613" s="151">
        <v>2731.59</v>
      </c>
      <c r="D613" s="151">
        <v>-2628.2</v>
      </c>
      <c r="E613" s="151">
        <v>103.39</v>
      </c>
      <c r="F613" s="141" t="s">
        <v>1875</v>
      </c>
      <c r="G613" s="141" t="s">
        <v>2358</v>
      </c>
      <c r="H613" s="143"/>
      <c r="I613" s="151"/>
      <c r="J613" s="151"/>
      <c r="K613" s="151"/>
      <c r="L613" s="145" t="str">
        <f t="shared" si="514"/>
        <v>77G</v>
      </c>
      <c r="M613" s="146" t="str">
        <f t="shared" si="515"/>
        <v>FRAIS DIVERS - PIECE BMW</v>
      </c>
      <c r="N613" s="147">
        <f>+IF(OR($Q613=Parametres!$G$2,$Q613=Parametres!$G$3),I613,C613)</f>
        <v>2731.59</v>
      </c>
      <c r="O613" s="147">
        <f>+IF(OR($Q613=Parametres!$G$2,$Q613=Parametres!$G$3),J613,D613)</f>
        <v>-2628.2</v>
      </c>
      <c r="P613" s="147">
        <f>+IF(OR($Q613=Parametres!$G$2,$Q613=Parametres!$G$3),K613,E613)</f>
        <v>103.39</v>
      </c>
      <c r="Q613" s="146" t="str">
        <f t="shared" ref="Q613:S613" si="617">+F613</f>
        <v>7-Dépenses</v>
      </c>
      <c r="R613" s="145" t="str">
        <f t="shared" si="617"/>
        <v>77</v>
      </c>
      <c r="S613" s="146">
        <f t="shared" si="617"/>
        <v>0</v>
      </c>
      <c r="T613" s="165" t="str">
        <f>+VLOOKUP($L613,Data_Validation!$A:$D,1,0)</f>
        <v>77G</v>
      </c>
      <c r="U613" s="150" t="str">
        <f>+VLOOKUP($L613,Data_Validation!$A:$D,3,0)</f>
        <v>pièces</v>
      </c>
      <c r="V613" s="150" t="str">
        <f>+VLOOKUP($L613,Data_Validation!$A:$D,4,0)</f>
        <v>divers</v>
      </c>
      <c r="W613" s="150" t="str">
        <f>+VLOOKUP($L613,Data_Validation!$A:$E,5,0)</f>
        <v>$</v>
      </c>
      <c r="X613" s="150">
        <f>+VLOOKUP($L613,Data_Validation!$A:$F,6,0)</f>
        <v>0</v>
      </c>
    </row>
    <row r="614" spans="1:24" ht="15" customHeight="1">
      <c r="A614" s="141" t="s">
        <v>2759</v>
      </c>
      <c r="B614" s="141" t="s">
        <v>2760</v>
      </c>
      <c r="C614" s="151">
        <v>341.36</v>
      </c>
      <c r="D614" s="151">
        <v>-328.54</v>
      </c>
      <c r="E614" s="151">
        <v>12.82</v>
      </c>
      <c r="F614" s="141" t="s">
        <v>1875</v>
      </c>
      <c r="G614" s="141" t="s">
        <v>2358</v>
      </c>
      <c r="H614" s="143"/>
      <c r="I614" s="151"/>
      <c r="J614" s="151"/>
      <c r="K614" s="151"/>
      <c r="L614" s="145" t="str">
        <f t="shared" si="514"/>
        <v>77I</v>
      </c>
      <c r="M614" s="146" t="str">
        <f t="shared" si="515"/>
        <v>FRAIS DIVERS - CARROSSERIE BMW</v>
      </c>
      <c r="N614" s="147">
        <f>+IF(OR($Q614=Parametres!$G$2,$Q614=Parametres!$G$3),I614,C614)</f>
        <v>341.36</v>
      </c>
      <c r="O614" s="147">
        <f>+IF(OR($Q614=Parametres!$G$2,$Q614=Parametres!$G$3),J614,D614)</f>
        <v>-328.54</v>
      </c>
      <c r="P614" s="147">
        <f>+IF(OR($Q614=Parametres!$G$2,$Q614=Parametres!$G$3),K614,E614)</f>
        <v>12.82</v>
      </c>
      <c r="Q614" s="146" t="str">
        <f t="shared" ref="Q614:S614" si="618">+F614</f>
        <v>7-Dépenses</v>
      </c>
      <c r="R614" s="145" t="str">
        <f t="shared" si="618"/>
        <v>77</v>
      </c>
      <c r="S614" s="146">
        <f t="shared" si="618"/>
        <v>0</v>
      </c>
      <c r="T614" s="165" t="str">
        <f>+VLOOKUP($L614,Data_Validation!$A:$D,1,0)</f>
        <v>77I</v>
      </c>
      <c r="U614" s="150" t="str">
        <f>+VLOOKUP($L614,Data_Validation!$A:$D,3,0)</f>
        <v>carrosserie</v>
      </c>
      <c r="V614" s="150" t="str">
        <f>+VLOOKUP($L614,Data_Validation!$A:$D,4,0)</f>
        <v>divers</v>
      </c>
      <c r="W614" s="150" t="str">
        <f>+VLOOKUP($L614,Data_Validation!$A:$E,5,0)</f>
        <v>$</v>
      </c>
      <c r="X614" s="150">
        <f>+VLOOKUP($L614,Data_Validation!$A:$F,6,0)</f>
        <v>0</v>
      </c>
    </row>
    <row r="615" spans="1:24" ht="15" customHeight="1">
      <c r="A615" s="141" t="s">
        <v>2381</v>
      </c>
      <c r="B615" s="141" t="s">
        <v>2382</v>
      </c>
      <c r="C615" s="151">
        <v>2231.42</v>
      </c>
      <c r="D615" s="151">
        <v>618.12</v>
      </c>
      <c r="E615" s="151">
        <v>2849.54</v>
      </c>
      <c r="F615" s="141" t="s">
        <v>1875</v>
      </c>
      <c r="G615" s="141" t="s">
        <v>2383</v>
      </c>
      <c r="H615" s="143"/>
      <c r="I615" s="151"/>
      <c r="J615" s="151"/>
      <c r="K615" s="151"/>
      <c r="L615" s="145" t="str">
        <f t="shared" si="514"/>
        <v>78A</v>
      </c>
      <c r="M615" s="146" t="str">
        <f t="shared" si="515"/>
        <v>TRANSPORT - NEUF BMW</v>
      </c>
      <c r="N615" s="147">
        <f>+IF(OR($Q615=Parametres!$G$2,$Q615=Parametres!$G$3),I615,C615)</f>
        <v>2231.42</v>
      </c>
      <c r="O615" s="147">
        <f>+IF(OR($Q615=Parametres!$G$2,$Q615=Parametres!$G$3),J615,D615)</f>
        <v>618.12</v>
      </c>
      <c r="P615" s="147">
        <f>+IF(OR($Q615=Parametres!$G$2,$Q615=Parametres!$G$3),K615,E615)</f>
        <v>2849.54</v>
      </c>
      <c r="Q615" s="146" t="str">
        <f t="shared" ref="Q615:S615" si="619">+F615</f>
        <v>7-Dépenses</v>
      </c>
      <c r="R615" s="145" t="str">
        <f t="shared" si="619"/>
        <v>78</v>
      </c>
      <c r="S615" s="146">
        <f t="shared" si="619"/>
        <v>0</v>
      </c>
      <c r="T615" s="165" t="str">
        <f>+VLOOKUP($L615,Data_Validation!$A:$D,1,0)</f>
        <v>78A</v>
      </c>
      <c r="U615" s="150" t="str">
        <f>+VLOOKUP($L615,Data_Validation!$A:$D,3,0)</f>
        <v>Véhicules neufs</v>
      </c>
      <c r="V615" s="150" t="str">
        <f>+VLOOKUP($L615,Data_Validation!$A:$D,4,0)</f>
        <v>Frais postaux</v>
      </c>
      <c r="W615" s="150" t="str">
        <f>+VLOOKUP($L615,Data_Validation!$A:$E,5,0)</f>
        <v>$</v>
      </c>
      <c r="X615" s="150">
        <f>+VLOOKUP($L615,Data_Validation!$A:$F,6,0)</f>
        <v>0</v>
      </c>
    </row>
    <row r="616" spans="1:24" ht="15" customHeight="1">
      <c r="A616" s="141" t="s">
        <v>2386</v>
      </c>
      <c r="B616" s="141" t="s">
        <v>2387</v>
      </c>
      <c r="C616" s="151">
        <v>523.49</v>
      </c>
      <c r="D616" s="151">
        <v>211.55</v>
      </c>
      <c r="E616" s="151">
        <v>735.04</v>
      </c>
      <c r="F616" s="141" t="s">
        <v>1875</v>
      </c>
      <c r="G616" s="141" t="s">
        <v>2383</v>
      </c>
      <c r="H616" s="143"/>
      <c r="I616" s="151"/>
      <c r="J616" s="151"/>
      <c r="K616" s="151"/>
      <c r="L616" s="145" t="str">
        <f t="shared" si="514"/>
        <v>78C</v>
      </c>
      <c r="M616" s="146" t="str">
        <f t="shared" si="515"/>
        <v>TRANSPORT - USAGE BMW</v>
      </c>
      <c r="N616" s="147">
        <f>+IF(OR($Q616=Parametres!$G$2,$Q616=Parametres!$G$3),I616,C616)</f>
        <v>523.49</v>
      </c>
      <c r="O616" s="147">
        <f>+IF(OR($Q616=Parametres!$G$2,$Q616=Parametres!$G$3),J616,D616)</f>
        <v>211.55</v>
      </c>
      <c r="P616" s="147">
        <f>+IF(OR($Q616=Parametres!$G$2,$Q616=Parametres!$G$3),K616,E616)</f>
        <v>735.04</v>
      </c>
      <c r="Q616" s="146" t="str">
        <f t="shared" ref="Q616:S616" si="620">+F616</f>
        <v>7-Dépenses</v>
      </c>
      <c r="R616" s="145" t="str">
        <f t="shared" si="620"/>
        <v>78</v>
      </c>
      <c r="S616" s="146">
        <f t="shared" si="620"/>
        <v>0</v>
      </c>
      <c r="T616" s="165" t="str">
        <f>+VLOOKUP($L616,Data_Validation!$A:$D,1,0)</f>
        <v>78C</v>
      </c>
      <c r="U616" s="150" t="str">
        <f>+VLOOKUP($L616,Data_Validation!$A:$D,3,0)</f>
        <v>Véhicules usagés</v>
      </c>
      <c r="V616" s="150" t="str">
        <f>+VLOOKUP($L616,Data_Validation!$A:$D,4,0)</f>
        <v>Frais postaux</v>
      </c>
      <c r="W616" s="150" t="str">
        <f>+VLOOKUP($L616,Data_Validation!$A:$E,5,0)</f>
        <v>$</v>
      </c>
      <c r="X616" s="150">
        <f>+VLOOKUP($L616,Data_Validation!$A:$F,6,0)</f>
        <v>0</v>
      </c>
    </row>
    <row r="617" spans="1:24" ht="15" customHeight="1">
      <c r="A617" s="141" t="s">
        <v>2391</v>
      </c>
      <c r="B617" s="141" t="s">
        <v>2392</v>
      </c>
      <c r="C617" s="151">
        <v>1050.1500000000001</v>
      </c>
      <c r="D617" s="151">
        <v>369.66</v>
      </c>
      <c r="E617" s="151">
        <v>1419.81</v>
      </c>
      <c r="F617" s="141" t="s">
        <v>1875</v>
      </c>
      <c r="G617" s="141" t="s">
        <v>2383</v>
      </c>
      <c r="H617" s="143"/>
      <c r="I617" s="151"/>
      <c r="J617" s="151"/>
      <c r="K617" s="151"/>
      <c r="L617" s="145" t="str">
        <f t="shared" si="514"/>
        <v>78E</v>
      </c>
      <c r="M617" s="146" t="str">
        <f t="shared" si="515"/>
        <v>TRANSPORT - SERV. BMW</v>
      </c>
      <c r="N617" s="147">
        <f>+IF(OR($Q617=Parametres!$G$2,$Q617=Parametres!$G$3),I617,C617)</f>
        <v>1050.1500000000001</v>
      </c>
      <c r="O617" s="147">
        <f>+IF(OR($Q617=Parametres!$G$2,$Q617=Parametres!$G$3),J617,D617)</f>
        <v>369.66</v>
      </c>
      <c r="P617" s="147">
        <f>+IF(OR($Q617=Parametres!$G$2,$Q617=Parametres!$G$3),K617,E617)</f>
        <v>1419.81</v>
      </c>
      <c r="Q617" s="146" t="str">
        <f t="shared" ref="Q617:S617" si="621">+F617</f>
        <v>7-Dépenses</v>
      </c>
      <c r="R617" s="145" t="str">
        <f t="shared" si="621"/>
        <v>78</v>
      </c>
      <c r="S617" s="146">
        <f t="shared" si="621"/>
        <v>0</v>
      </c>
      <c r="T617" s="165" t="str">
        <f>+VLOOKUP($L617,Data_Validation!$A:$D,1,0)</f>
        <v>78E</v>
      </c>
      <c r="U617" s="150" t="str">
        <f>+VLOOKUP($L617,Data_Validation!$A:$D,3,0)</f>
        <v>Service</v>
      </c>
      <c r="V617" s="150" t="str">
        <f>+VLOOKUP($L617,Data_Validation!$A:$D,4,0)</f>
        <v>Frais postaux</v>
      </c>
      <c r="W617" s="150" t="str">
        <f>+VLOOKUP($L617,Data_Validation!$A:$E,5,0)</f>
        <v>$</v>
      </c>
      <c r="X617" s="150">
        <f>+VLOOKUP($L617,Data_Validation!$A:$F,6,0)</f>
        <v>0</v>
      </c>
    </row>
    <row r="618" spans="1:24" ht="15" customHeight="1">
      <c r="A618" s="141" t="s">
        <v>2397</v>
      </c>
      <c r="B618" s="141" t="s">
        <v>2398</v>
      </c>
      <c r="C618" s="151">
        <v>5217.1000000000004</v>
      </c>
      <c r="D618" s="151">
        <v>865.71</v>
      </c>
      <c r="E618" s="151">
        <v>6082.81</v>
      </c>
      <c r="F618" s="141" t="s">
        <v>1875</v>
      </c>
      <c r="G618" s="141" t="s">
        <v>2383</v>
      </c>
      <c r="H618" s="143"/>
      <c r="I618" s="151"/>
      <c r="J618" s="151"/>
      <c r="K618" s="151"/>
      <c r="L618" s="145" t="str">
        <f t="shared" si="514"/>
        <v>78G</v>
      </c>
      <c r="M618" s="146" t="str">
        <f t="shared" si="515"/>
        <v>TRANSPORT - PIECE BMW</v>
      </c>
      <c r="N618" s="147">
        <f>+IF(OR($Q618=Parametres!$G$2,$Q618=Parametres!$G$3),I618,C618)</f>
        <v>5217.1000000000004</v>
      </c>
      <c r="O618" s="147">
        <f>+IF(OR($Q618=Parametres!$G$2,$Q618=Parametres!$G$3),J618,D618)</f>
        <v>865.71</v>
      </c>
      <c r="P618" s="147">
        <f>+IF(OR($Q618=Parametres!$G$2,$Q618=Parametres!$G$3),K618,E618)</f>
        <v>6082.81</v>
      </c>
      <c r="Q618" s="146" t="str">
        <f t="shared" ref="Q618:S618" si="622">+F618</f>
        <v>7-Dépenses</v>
      </c>
      <c r="R618" s="145" t="str">
        <f t="shared" si="622"/>
        <v>78</v>
      </c>
      <c r="S618" s="146">
        <f t="shared" si="622"/>
        <v>0</v>
      </c>
      <c r="T618" s="165" t="str">
        <f>+VLOOKUP($L618,Data_Validation!$A:$D,1,0)</f>
        <v>78G</v>
      </c>
      <c r="U618" s="150" t="str">
        <f>+VLOOKUP($L618,Data_Validation!$A:$D,3,0)</f>
        <v>pièces</v>
      </c>
      <c r="V618" s="150" t="str">
        <f>+VLOOKUP($L618,Data_Validation!$A:$D,4,0)</f>
        <v>Frais postaux</v>
      </c>
      <c r="W618" s="150" t="str">
        <f>+VLOOKUP($L618,Data_Validation!$A:$E,5,0)</f>
        <v>$</v>
      </c>
      <c r="X618" s="150">
        <f>+VLOOKUP($L618,Data_Validation!$A:$F,6,0)</f>
        <v>0</v>
      </c>
    </row>
    <row r="619" spans="1:24" ht="15" customHeight="1">
      <c r="A619" s="141" t="s">
        <v>2773</v>
      </c>
      <c r="B619" s="141" t="s">
        <v>2774</v>
      </c>
      <c r="C619" s="151">
        <v>99.31</v>
      </c>
      <c r="D619" s="151">
        <v>25.06</v>
      </c>
      <c r="E619" s="151">
        <v>124.37</v>
      </c>
      <c r="F619" s="141" t="s">
        <v>1875</v>
      </c>
      <c r="G619" s="141" t="s">
        <v>2383</v>
      </c>
      <c r="H619" s="143"/>
      <c r="I619" s="151"/>
      <c r="J619" s="151"/>
      <c r="K619" s="151"/>
      <c r="L619" s="145" t="str">
        <f t="shared" si="514"/>
        <v>78I</v>
      </c>
      <c r="M619" s="146" t="str">
        <f t="shared" si="515"/>
        <v>TRANSPORT - CARROSSERIE BMW</v>
      </c>
      <c r="N619" s="147">
        <f>+IF(OR($Q619=Parametres!$G$2,$Q619=Parametres!$G$3),I619,C619)</f>
        <v>99.31</v>
      </c>
      <c r="O619" s="147">
        <f>+IF(OR($Q619=Parametres!$G$2,$Q619=Parametres!$G$3),J619,D619)</f>
        <v>25.06</v>
      </c>
      <c r="P619" s="147">
        <f>+IF(OR($Q619=Parametres!$G$2,$Q619=Parametres!$G$3),K619,E619)</f>
        <v>124.37</v>
      </c>
      <c r="Q619" s="146" t="str">
        <f t="shared" ref="Q619:S619" si="623">+F619</f>
        <v>7-Dépenses</v>
      </c>
      <c r="R619" s="145" t="str">
        <f t="shared" si="623"/>
        <v>78</v>
      </c>
      <c r="S619" s="146">
        <f t="shared" si="623"/>
        <v>0</v>
      </c>
      <c r="T619" s="165" t="str">
        <f>+VLOOKUP($L619,Data_Validation!$A:$D,1,0)</f>
        <v>78I</v>
      </c>
      <c r="U619" s="150" t="str">
        <f>+VLOOKUP($L619,Data_Validation!$A:$D,3,0)</f>
        <v>carrosserie</v>
      </c>
      <c r="V619" s="150" t="str">
        <f>+VLOOKUP($L619,Data_Validation!$A:$D,4,0)</f>
        <v>Frais postaux</v>
      </c>
      <c r="W619" s="150" t="str">
        <f>+VLOOKUP($L619,Data_Validation!$A:$E,5,0)</f>
        <v>$</v>
      </c>
      <c r="X619" s="150">
        <f>+VLOOKUP($L619,Data_Validation!$A:$F,6,0)</f>
        <v>0</v>
      </c>
    </row>
    <row r="620" spans="1:24" ht="15" customHeight="1">
      <c r="A620" s="141" t="s">
        <v>2402</v>
      </c>
      <c r="B620" s="141" t="s">
        <v>2403</v>
      </c>
      <c r="C620" s="151">
        <v>247500</v>
      </c>
      <c r="D620" s="151">
        <v>22500</v>
      </c>
      <c r="E620" s="151">
        <v>270000</v>
      </c>
      <c r="F620" s="141" t="s">
        <v>1875</v>
      </c>
      <c r="G620" s="141" t="s">
        <v>2405</v>
      </c>
      <c r="H620" s="143"/>
      <c r="I620" s="151"/>
      <c r="J620" s="151"/>
      <c r="K620" s="151"/>
      <c r="L620" s="145" t="str">
        <f t="shared" si="514"/>
        <v>80A</v>
      </c>
      <c r="M620" s="146" t="str">
        <f t="shared" si="515"/>
        <v>LOYER OU EQUIV. - NEUF BMW</v>
      </c>
      <c r="N620" s="147">
        <f>+IF(OR($Q620=Parametres!$G$2,$Q620=Parametres!$G$3),I620,C620)</f>
        <v>247500</v>
      </c>
      <c r="O620" s="147">
        <f>+IF(OR($Q620=Parametres!$G$2,$Q620=Parametres!$G$3),J620,D620)</f>
        <v>22500</v>
      </c>
      <c r="P620" s="147">
        <f>+IF(OR($Q620=Parametres!$G$2,$Q620=Parametres!$G$3),K620,E620)</f>
        <v>270000</v>
      </c>
      <c r="Q620" s="146" t="str">
        <f t="shared" ref="Q620:S620" si="624">+F620</f>
        <v>7-Dépenses</v>
      </c>
      <c r="R620" s="145" t="str">
        <f t="shared" si="624"/>
        <v>80</v>
      </c>
      <c r="S620" s="146">
        <f t="shared" si="624"/>
        <v>0</v>
      </c>
      <c r="T620" s="150" t="str">
        <f>+VLOOKUP($L620,Data_Validation!$A:$D,1,0)</f>
        <v>80A</v>
      </c>
      <c r="U620" s="150" t="str">
        <f>+VLOOKUP($L620,Data_Validation!$A:$D,3,0)</f>
        <v>Véhicules neufs</v>
      </c>
      <c r="V620" s="150" t="str">
        <f>+VLOOKUP($L620,Data_Validation!$A:$D,4,0)</f>
        <v>loyer</v>
      </c>
      <c r="W620" s="150" t="str">
        <f>+VLOOKUP($L620,Data_Validation!$A:$E,5,0)</f>
        <v>$</v>
      </c>
      <c r="X620" s="150">
        <f>+VLOOKUP($L620,Data_Validation!$A:$F,6,0)</f>
        <v>0</v>
      </c>
    </row>
    <row r="621" spans="1:24" ht="15" customHeight="1">
      <c r="A621" s="141" t="s">
        <v>2411</v>
      </c>
      <c r="B621" s="141" t="s">
        <v>2412</v>
      </c>
      <c r="C621" s="151">
        <v>55000</v>
      </c>
      <c r="D621" s="151">
        <v>5000</v>
      </c>
      <c r="E621" s="151">
        <v>60000</v>
      </c>
      <c r="F621" s="141" t="s">
        <v>1875</v>
      </c>
      <c r="G621" s="141" t="s">
        <v>2405</v>
      </c>
      <c r="H621" s="143"/>
      <c r="I621" s="151"/>
      <c r="J621" s="151"/>
      <c r="K621" s="151"/>
      <c r="L621" s="145" t="str">
        <f t="shared" si="514"/>
        <v>80C</v>
      </c>
      <c r="M621" s="146" t="str">
        <f t="shared" si="515"/>
        <v>LOYER OU EQUIV. - USAGE BMW</v>
      </c>
      <c r="N621" s="147">
        <f>+IF(OR($Q621=Parametres!$G$2,$Q621=Parametres!$G$3),I621,C621)</f>
        <v>55000</v>
      </c>
      <c r="O621" s="147">
        <f>+IF(OR($Q621=Parametres!$G$2,$Q621=Parametres!$G$3),J621,D621)</f>
        <v>5000</v>
      </c>
      <c r="P621" s="147">
        <f>+IF(OR($Q621=Parametres!$G$2,$Q621=Parametres!$G$3),K621,E621)</f>
        <v>60000</v>
      </c>
      <c r="Q621" s="146" t="str">
        <f t="shared" ref="Q621:S621" si="625">+F621</f>
        <v>7-Dépenses</v>
      </c>
      <c r="R621" s="145" t="str">
        <f t="shared" si="625"/>
        <v>80</v>
      </c>
      <c r="S621" s="146">
        <f t="shared" si="625"/>
        <v>0</v>
      </c>
      <c r="T621" s="150" t="str">
        <f>+VLOOKUP($L621,Data_Validation!$A:$D,1,0)</f>
        <v>80C</v>
      </c>
      <c r="U621" s="150" t="str">
        <f>+VLOOKUP($L621,Data_Validation!$A:$D,3,0)</f>
        <v>Véhicules usagés</v>
      </c>
      <c r="V621" s="150" t="str">
        <f>+VLOOKUP($L621,Data_Validation!$A:$D,4,0)</f>
        <v>loyer</v>
      </c>
      <c r="W621" s="150" t="str">
        <f>+VLOOKUP($L621,Data_Validation!$A:$E,5,0)</f>
        <v>$</v>
      </c>
      <c r="X621" s="150">
        <f>+VLOOKUP($L621,Data_Validation!$A:$F,6,0)</f>
        <v>0</v>
      </c>
    </row>
    <row r="622" spans="1:24" ht="15" customHeight="1">
      <c r="A622" s="141" t="s">
        <v>2420</v>
      </c>
      <c r="B622" s="141" t="s">
        <v>2421</v>
      </c>
      <c r="C622" s="151">
        <v>123750</v>
      </c>
      <c r="D622" s="151">
        <v>11250</v>
      </c>
      <c r="E622" s="151">
        <v>135000</v>
      </c>
      <c r="F622" s="141" t="s">
        <v>1875</v>
      </c>
      <c r="G622" s="141" t="s">
        <v>2405</v>
      </c>
      <c r="H622" s="143"/>
      <c r="I622" s="151"/>
      <c r="J622" s="151"/>
      <c r="K622" s="151"/>
      <c r="L622" s="145" t="str">
        <f t="shared" si="514"/>
        <v>80E</v>
      </c>
      <c r="M622" s="146" t="str">
        <f t="shared" si="515"/>
        <v>LOYER OU EQUIV. - SERV. BMW</v>
      </c>
      <c r="N622" s="147">
        <f>+IF(OR($Q622=Parametres!$G$2,$Q622=Parametres!$G$3),I622,C622)</f>
        <v>123750</v>
      </c>
      <c r="O622" s="242">
        <f>+IF(OR($Q622=Parametres!$G$2,$Q622=Parametres!$G$3),J622,D622)</f>
        <v>11250</v>
      </c>
      <c r="P622" s="147">
        <f>+IF(OR($Q622=Parametres!$G$2,$Q622=Parametres!$G$3),K622,E622)</f>
        <v>135000</v>
      </c>
      <c r="Q622" s="146" t="str">
        <f t="shared" ref="Q622:S622" si="626">+F622</f>
        <v>7-Dépenses</v>
      </c>
      <c r="R622" s="145" t="str">
        <f t="shared" si="626"/>
        <v>80</v>
      </c>
      <c r="S622" s="146">
        <f t="shared" si="626"/>
        <v>0</v>
      </c>
      <c r="T622" s="150" t="str">
        <f>+VLOOKUP($L622,Data_Validation!$A:$D,1,0)</f>
        <v>80E</v>
      </c>
      <c r="U622" s="150" t="str">
        <f>+VLOOKUP($L622,Data_Validation!$A:$D,3,0)</f>
        <v>Service</v>
      </c>
      <c r="V622" s="150" t="str">
        <f>+VLOOKUP($L622,Data_Validation!$A:$D,4,0)</f>
        <v>loyer</v>
      </c>
      <c r="W622" s="150" t="str">
        <f>+VLOOKUP($L622,Data_Validation!$A:$E,5,0)</f>
        <v>$</v>
      </c>
      <c r="X622" s="150">
        <f>+VLOOKUP($L622,Data_Validation!$A:$F,6,0)</f>
        <v>0</v>
      </c>
    </row>
    <row r="623" spans="1:24" ht="15" customHeight="1">
      <c r="A623" s="141" t="s">
        <v>2424</v>
      </c>
      <c r="B623" s="141" t="s">
        <v>2425</v>
      </c>
      <c r="C623" s="151">
        <v>110000</v>
      </c>
      <c r="D623" s="151">
        <v>10000</v>
      </c>
      <c r="E623" s="151">
        <v>120000</v>
      </c>
      <c r="F623" s="141" t="s">
        <v>1875</v>
      </c>
      <c r="G623" s="141" t="s">
        <v>2405</v>
      </c>
      <c r="H623" s="143"/>
      <c r="I623" s="151"/>
      <c r="J623" s="151"/>
      <c r="K623" s="151"/>
      <c r="L623" s="145" t="str">
        <f t="shared" si="514"/>
        <v>80G</v>
      </c>
      <c r="M623" s="146" t="str">
        <f t="shared" si="515"/>
        <v>LOYER OU EQUIV. - PIECES BMW</v>
      </c>
      <c r="N623" s="147">
        <f>+IF(OR($Q623=Parametres!$G$2,$Q623=Parametres!$G$3),I623,C623)</f>
        <v>110000</v>
      </c>
      <c r="O623" s="147">
        <f>+IF(OR($Q623=Parametres!$G$2,$Q623=Parametres!$G$3),J623,D623)</f>
        <v>10000</v>
      </c>
      <c r="P623" s="147">
        <f>+IF(OR($Q623=Parametres!$G$2,$Q623=Parametres!$G$3),K623,E623)</f>
        <v>120000</v>
      </c>
      <c r="Q623" s="146" t="str">
        <f t="shared" ref="Q623:S623" si="627">+F623</f>
        <v>7-Dépenses</v>
      </c>
      <c r="R623" s="145" t="str">
        <f t="shared" si="627"/>
        <v>80</v>
      </c>
      <c r="S623" s="146">
        <f t="shared" si="627"/>
        <v>0</v>
      </c>
      <c r="T623" s="150" t="str">
        <f>+VLOOKUP($L623,Data_Validation!$A:$D,1,0)</f>
        <v>80G</v>
      </c>
      <c r="U623" s="150" t="str">
        <f>+VLOOKUP($L623,Data_Validation!$A:$D,3,0)</f>
        <v>pièces</v>
      </c>
      <c r="V623" s="150" t="str">
        <f>+VLOOKUP($L623,Data_Validation!$A:$D,4,0)</f>
        <v>loyer</v>
      </c>
      <c r="W623" s="150" t="str">
        <f>+VLOOKUP($L623,Data_Validation!$A:$E,5,0)</f>
        <v>$</v>
      </c>
      <c r="X623" s="150">
        <f>+VLOOKUP($L623,Data_Validation!$A:$F,6,0)</f>
        <v>0</v>
      </c>
    </row>
    <row r="624" spans="1:24" ht="15" customHeight="1">
      <c r="A624" s="141" t="s">
        <v>2788</v>
      </c>
      <c r="B624" s="141" t="s">
        <v>2789</v>
      </c>
      <c r="C624" s="151">
        <v>13750</v>
      </c>
      <c r="D624" s="151">
        <v>1250</v>
      </c>
      <c r="E624" s="151">
        <v>15000</v>
      </c>
      <c r="F624" s="141" t="s">
        <v>1875</v>
      </c>
      <c r="G624" s="141" t="s">
        <v>2405</v>
      </c>
      <c r="H624" s="143"/>
      <c r="I624" s="151"/>
      <c r="J624" s="151"/>
      <c r="K624" s="151"/>
      <c r="L624" s="145" t="str">
        <f t="shared" si="514"/>
        <v>80I</v>
      </c>
      <c r="M624" s="146" t="str">
        <f t="shared" si="515"/>
        <v>LOYER OU EQUEV. - CARROSSERIE BMW</v>
      </c>
      <c r="N624" s="147">
        <f>+IF(OR($Q624=Parametres!$G$2,$Q624=Parametres!$G$3),I624,C624)</f>
        <v>13750</v>
      </c>
      <c r="O624" s="147">
        <f>+IF(OR($Q624=Parametres!$G$2,$Q624=Parametres!$G$3),J624,D624)</f>
        <v>1250</v>
      </c>
      <c r="P624" s="147">
        <f>+IF(OR($Q624=Parametres!$G$2,$Q624=Parametres!$G$3),K624,E624)</f>
        <v>15000</v>
      </c>
      <c r="Q624" s="146" t="str">
        <f t="shared" ref="Q624:S624" si="628">+F624</f>
        <v>7-Dépenses</v>
      </c>
      <c r="R624" s="145" t="str">
        <f t="shared" si="628"/>
        <v>80</v>
      </c>
      <c r="S624" s="146">
        <f t="shared" si="628"/>
        <v>0</v>
      </c>
      <c r="T624" s="150" t="str">
        <f>+VLOOKUP($L624,Data_Validation!$A:$D,1,0)</f>
        <v>80I</v>
      </c>
      <c r="U624" s="150" t="str">
        <f>+VLOOKUP($L624,Data_Validation!$A:$D,3,0)</f>
        <v>carrosserie</v>
      </c>
      <c r="V624" s="150" t="str">
        <f>+VLOOKUP($L624,Data_Validation!$A:$D,4,0)</f>
        <v>loyer</v>
      </c>
      <c r="W624" s="150" t="str">
        <f>+VLOOKUP($L624,Data_Validation!$A:$E,5,0)</f>
        <v>$</v>
      </c>
      <c r="X624" s="150">
        <f>+VLOOKUP($L624,Data_Validation!$A:$F,6,0)</f>
        <v>0</v>
      </c>
    </row>
    <row r="625" spans="1:24" ht="15" customHeight="1">
      <c r="A625" s="141" t="s">
        <v>2792</v>
      </c>
      <c r="B625" s="141" t="s">
        <v>2793</v>
      </c>
      <c r="C625" s="151">
        <v>47025</v>
      </c>
      <c r="D625" s="151">
        <v>4027.99</v>
      </c>
      <c r="E625" s="151">
        <v>51052.99</v>
      </c>
      <c r="F625" s="141" t="s">
        <v>1875</v>
      </c>
      <c r="G625" s="141" t="s">
        <v>2794</v>
      </c>
      <c r="H625" s="143"/>
      <c r="I625" s="151"/>
      <c r="J625" s="151"/>
      <c r="K625" s="151"/>
      <c r="L625" s="145" t="str">
        <f t="shared" si="514"/>
        <v>81A</v>
      </c>
      <c r="M625" s="146" t="str">
        <f t="shared" si="515"/>
        <v>AMORT. AMEL. LOC. - NEUF BMW</v>
      </c>
      <c r="N625" s="147">
        <f>+IF(OR($Q625=Parametres!$G$2,$Q625=Parametres!$G$3),I625,C625)</f>
        <v>47025</v>
      </c>
      <c r="O625" s="147">
        <f>+IF(OR($Q625=Parametres!$G$2,$Q625=Parametres!$G$3),J625,D625)</f>
        <v>4027.99</v>
      </c>
      <c r="P625" s="147">
        <f>+IF(OR($Q625=Parametres!$G$2,$Q625=Parametres!$G$3),K625,E625)</f>
        <v>51052.99</v>
      </c>
      <c r="Q625" s="146" t="str">
        <f t="shared" ref="Q625:S625" si="629">+F625</f>
        <v>7-Dépenses</v>
      </c>
      <c r="R625" s="145" t="str">
        <f t="shared" si="629"/>
        <v>81</v>
      </c>
      <c r="S625" s="146">
        <f t="shared" si="629"/>
        <v>0</v>
      </c>
      <c r="T625" s="150" t="str">
        <f>+VLOOKUP($L625,Data_Validation!$A:$D,1,0)</f>
        <v>81A</v>
      </c>
      <c r="U625" s="150" t="str">
        <f>+VLOOKUP($L625,Data_Validation!$A:$D,3,0)</f>
        <v>Véhicules neufs</v>
      </c>
      <c r="V625" s="150" t="str">
        <f>+VLOOKUP($L625,Data_Validation!$A:$D,4,0)</f>
        <v>Amortissement</v>
      </c>
      <c r="W625" s="150" t="str">
        <f>+VLOOKUP($L625,Data_Validation!$A:$E,5,0)</f>
        <v>$</v>
      </c>
      <c r="X625" s="150">
        <f>+VLOOKUP($L625,Data_Validation!$A:$F,6,0)</f>
        <v>0</v>
      </c>
    </row>
    <row r="626" spans="1:24" ht="15" customHeight="1">
      <c r="A626" s="141" t="s">
        <v>2800</v>
      </c>
      <c r="B626" s="141" t="s">
        <v>2801</v>
      </c>
      <c r="C626" s="151">
        <v>10450</v>
      </c>
      <c r="D626" s="151">
        <v>895.11</v>
      </c>
      <c r="E626" s="151">
        <v>11345.11</v>
      </c>
      <c r="F626" s="141" t="s">
        <v>1875</v>
      </c>
      <c r="G626" s="141" t="s">
        <v>2794</v>
      </c>
      <c r="H626" s="143"/>
      <c r="I626" s="151"/>
      <c r="J626" s="151"/>
      <c r="K626" s="151"/>
      <c r="L626" s="145" t="str">
        <f t="shared" si="514"/>
        <v>81C</v>
      </c>
      <c r="M626" s="146" t="str">
        <f t="shared" si="515"/>
        <v>AMORT. AMEL. LOC. - USAGE BMW</v>
      </c>
      <c r="N626" s="147">
        <f>+IF(OR($Q626=Parametres!$G$2,$Q626=Parametres!$G$3),I626,C626)</f>
        <v>10450</v>
      </c>
      <c r="O626" s="147">
        <f>+IF(OR($Q626=Parametres!$G$2,$Q626=Parametres!$G$3),J626,D626)</f>
        <v>895.11</v>
      </c>
      <c r="P626" s="147">
        <f>+IF(OR($Q626=Parametres!$G$2,$Q626=Parametres!$G$3),K626,E626)</f>
        <v>11345.11</v>
      </c>
      <c r="Q626" s="146" t="str">
        <f t="shared" ref="Q626:S626" si="630">+F626</f>
        <v>7-Dépenses</v>
      </c>
      <c r="R626" s="145" t="str">
        <f t="shared" si="630"/>
        <v>81</v>
      </c>
      <c r="S626" s="146">
        <f t="shared" si="630"/>
        <v>0</v>
      </c>
      <c r="T626" s="150" t="str">
        <f>+VLOOKUP($L626,Data_Validation!$A:$D,1,0)</f>
        <v>81C</v>
      </c>
      <c r="U626" s="150" t="str">
        <f>+VLOOKUP($L626,Data_Validation!$A:$D,3,0)</f>
        <v>Véhicules usagés</v>
      </c>
      <c r="V626" s="150" t="str">
        <f>+VLOOKUP($L626,Data_Validation!$A:$D,4,0)</f>
        <v>Amortissement</v>
      </c>
      <c r="W626" s="150" t="str">
        <f>+VLOOKUP($L626,Data_Validation!$A:$E,5,0)</f>
        <v>$</v>
      </c>
      <c r="X626" s="150">
        <f>+VLOOKUP($L626,Data_Validation!$A:$F,6,0)</f>
        <v>0</v>
      </c>
    </row>
    <row r="627" spans="1:24" ht="15" customHeight="1">
      <c r="A627" s="141" t="s">
        <v>2805</v>
      </c>
      <c r="B627" s="141" t="s">
        <v>2806</v>
      </c>
      <c r="C627" s="151">
        <v>23512.5</v>
      </c>
      <c r="D627" s="151">
        <v>2013.99</v>
      </c>
      <c r="E627" s="151">
        <v>25526.49</v>
      </c>
      <c r="F627" s="141" t="s">
        <v>1875</v>
      </c>
      <c r="G627" s="141" t="s">
        <v>2794</v>
      </c>
      <c r="H627" s="143"/>
      <c r="I627" s="151"/>
      <c r="J627" s="151"/>
      <c r="K627" s="151"/>
      <c r="L627" s="145" t="str">
        <f t="shared" si="514"/>
        <v>81E</v>
      </c>
      <c r="M627" s="146" t="str">
        <f t="shared" si="515"/>
        <v>AMORT. AMEL. LOC. - SERV. BMW</v>
      </c>
      <c r="N627" s="147">
        <f>+IF(OR($Q627=Parametres!$G$2,$Q627=Parametres!$G$3),I627,C627)</f>
        <v>23512.5</v>
      </c>
      <c r="O627" s="147">
        <f>+IF(OR($Q627=Parametres!$G$2,$Q627=Parametres!$G$3),J627,D627)</f>
        <v>2013.99</v>
      </c>
      <c r="P627" s="147">
        <f>+IF(OR($Q627=Parametres!$G$2,$Q627=Parametres!$G$3),K627,E627)</f>
        <v>25526.49</v>
      </c>
      <c r="Q627" s="146" t="str">
        <f t="shared" ref="Q627:S627" si="631">+F627</f>
        <v>7-Dépenses</v>
      </c>
      <c r="R627" s="145" t="str">
        <f t="shared" si="631"/>
        <v>81</v>
      </c>
      <c r="S627" s="146">
        <f t="shared" si="631"/>
        <v>0</v>
      </c>
      <c r="T627" s="150" t="str">
        <f>+VLOOKUP($L627,Data_Validation!$A:$D,1,0)</f>
        <v>81E</v>
      </c>
      <c r="U627" s="150" t="str">
        <f>+VLOOKUP($L627,Data_Validation!$A:$D,3,0)</f>
        <v>Service</v>
      </c>
      <c r="V627" s="150" t="str">
        <f>+VLOOKUP($L627,Data_Validation!$A:$D,4,0)</f>
        <v>Amortissement</v>
      </c>
      <c r="W627" s="150" t="str">
        <f>+VLOOKUP($L627,Data_Validation!$A:$E,5,0)</f>
        <v>$</v>
      </c>
      <c r="X627" s="150">
        <f>+VLOOKUP($L627,Data_Validation!$A:$F,6,0)</f>
        <v>0</v>
      </c>
    </row>
    <row r="628" spans="1:24" ht="15" customHeight="1">
      <c r="A628" s="141" t="s">
        <v>2809</v>
      </c>
      <c r="B628" s="141" t="s">
        <v>2810</v>
      </c>
      <c r="C628" s="151">
        <v>20900</v>
      </c>
      <c r="D628" s="151">
        <v>1790.22</v>
      </c>
      <c r="E628" s="151">
        <v>22690.22</v>
      </c>
      <c r="F628" s="141" t="s">
        <v>1875</v>
      </c>
      <c r="G628" s="141" t="s">
        <v>2794</v>
      </c>
      <c r="H628" s="143"/>
      <c r="I628" s="151"/>
      <c r="J628" s="151"/>
      <c r="K628" s="151"/>
      <c r="L628" s="145" t="str">
        <f t="shared" si="514"/>
        <v>81G</v>
      </c>
      <c r="M628" s="146" t="str">
        <f t="shared" si="515"/>
        <v>AMORT. AMEL. LOC. - PIECE BMW</v>
      </c>
      <c r="N628" s="147">
        <f>+IF(OR($Q628=Parametres!$G$2,$Q628=Parametres!$G$3),I628,C628)</f>
        <v>20900</v>
      </c>
      <c r="O628" s="147">
        <f>+IF(OR($Q628=Parametres!$G$2,$Q628=Parametres!$G$3),J628,D628)</f>
        <v>1790.22</v>
      </c>
      <c r="P628" s="147">
        <f>+IF(OR($Q628=Parametres!$G$2,$Q628=Parametres!$G$3),K628,E628)</f>
        <v>22690.22</v>
      </c>
      <c r="Q628" s="146" t="str">
        <f t="shared" ref="Q628:S628" si="632">+F628</f>
        <v>7-Dépenses</v>
      </c>
      <c r="R628" s="145" t="str">
        <f t="shared" si="632"/>
        <v>81</v>
      </c>
      <c r="S628" s="146">
        <f t="shared" si="632"/>
        <v>0</v>
      </c>
      <c r="T628" s="169" t="str">
        <f>+VLOOKUP($L628,Data_Validation!$A:$D,1,0)</f>
        <v>81G</v>
      </c>
      <c r="U628" s="150" t="str">
        <f>+VLOOKUP($L628,Data_Validation!$A:$D,3,0)</f>
        <v>pièces</v>
      </c>
      <c r="V628" s="150" t="str">
        <f>+VLOOKUP($L628,Data_Validation!$A:$D,4,0)</f>
        <v>Amortissement</v>
      </c>
      <c r="W628" s="150" t="str">
        <f>+VLOOKUP($L628,Data_Validation!$A:$E,5,0)</f>
        <v>$</v>
      </c>
      <c r="X628" s="150">
        <f>+VLOOKUP($L628,Data_Validation!$A:$F,6,0)</f>
        <v>0</v>
      </c>
    </row>
    <row r="629" spans="1:24" ht="15" customHeight="1">
      <c r="A629" s="141" t="s">
        <v>2815</v>
      </c>
      <c r="B629" s="141" t="s">
        <v>2816</v>
      </c>
      <c r="C629" s="151">
        <v>2612.5</v>
      </c>
      <c r="D629" s="151">
        <v>223.77</v>
      </c>
      <c r="E629" s="151">
        <v>2836.27</v>
      </c>
      <c r="F629" s="141" t="s">
        <v>1875</v>
      </c>
      <c r="G629" s="141" t="s">
        <v>2794</v>
      </c>
      <c r="H629" s="143"/>
      <c r="I629" s="151"/>
      <c r="J629" s="151"/>
      <c r="K629" s="151"/>
      <c r="L629" s="145" t="str">
        <f t="shared" si="514"/>
        <v>81I</v>
      </c>
      <c r="M629" s="146" t="str">
        <f t="shared" si="515"/>
        <v>AMORT. LOC. - CARROSSERIE BMW</v>
      </c>
      <c r="N629" s="147">
        <f>+IF(OR($Q629=Parametres!$G$2,$Q629=Parametres!$G$3),I629,C629)</f>
        <v>2612.5</v>
      </c>
      <c r="O629" s="147">
        <f>+IF(OR($Q629=Parametres!$G$2,$Q629=Parametres!$G$3),J629,D629)</f>
        <v>223.77</v>
      </c>
      <c r="P629" s="147">
        <f>+IF(OR($Q629=Parametres!$G$2,$Q629=Parametres!$G$3),K629,E629)</f>
        <v>2836.27</v>
      </c>
      <c r="Q629" s="146" t="str">
        <f t="shared" ref="Q629:S629" si="633">+F629</f>
        <v>7-Dépenses</v>
      </c>
      <c r="R629" s="145" t="str">
        <f t="shared" si="633"/>
        <v>81</v>
      </c>
      <c r="S629" s="146">
        <f t="shared" si="633"/>
        <v>0</v>
      </c>
      <c r="T629" s="149" t="str">
        <f>+VLOOKUP($L629,Data_Validation!$A:$D,1,0)</f>
        <v>81I</v>
      </c>
      <c r="U629" s="150" t="str">
        <f>+VLOOKUP($L629,Data_Validation!$A:$D,3,0)</f>
        <v>carrosserie</v>
      </c>
      <c r="V629" s="150" t="str">
        <f>+VLOOKUP($L629,Data_Validation!$A:$D,4,0)</f>
        <v>Amortissement</v>
      </c>
      <c r="W629" s="150" t="str">
        <f>+VLOOKUP($L629,Data_Validation!$A:$E,5,0)</f>
        <v>$</v>
      </c>
      <c r="X629" s="150">
        <f>+VLOOKUP($L629,Data_Validation!$A:$F,6,0)</f>
        <v>0</v>
      </c>
    </row>
    <row r="630" spans="1:24" ht="15" customHeight="1">
      <c r="A630" s="141" t="s">
        <v>2433</v>
      </c>
      <c r="B630" s="141" t="s">
        <v>2434</v>
      </c>
      <c r="C630" s="151">
        <v>25911.34</v>
      </c>
      <c r="D630" s="151">
        <v>1915.85</v>
      </c>
      <c r="E630" s="151">
        <v>27827.19</v>
      </c>
      <c r="F630" s="141" t="s">
        <v>1875</v>
      </c>
      <c r="G630" s="141" t="s">
        <v>2435</v>
      </c>
      <c r="H630" s="143"/>
      <c r="I630" s="151"/>
      <c r="J630" s="151"/>
      <c r="K630" s="151"/>
      <c r="L630" s="145" t="str">
        <f t="shared" si="514"/>
        <v>84A</v>
      </c>
      <c r="M630" s="146" t="str">
        <f t="shared" si="515"/>
        <v>TAXES BATISSE - NEUF BMW</v>
      </c>
      <c r="N630" s="147">
        <f>+IF(OR($Q630=Parametres!$G$2,$Q630=Parametres!$G$3),I630,C630)</f>
        <v>25911.34</v>
      </c>
      <c r="O630" s="147">
        <f>+IF(OR($Q630=Parametres!$G$2,$Q630=Parametres!$G$3),J630,D630)</f>
        <v>1915.85</v>
      </c>
      <c r="P630" s="147">
        <f>+IF(OR($Q630=Parametres!$G$2,$Q630=Parametres!$G$3),K630,E630)</f>
        <v>27827.19</v>
      </c>
      <c r="Q630" s="146" t="str">
        <f t="shared" ref="Q630:S630" si="634">+F630</f>
        <v>7-Dépenses</v>
      </c>
      <c r="R630" s="145" t="str">
        <f t="shared" si="634"/>
        <v>84</v>
      </c>
      <c r="S630" s="146">
        <f t="shared" si="634"/>
        <v>0</v>
      </c>
      <c r="T630" s="169" t="str">
        <f>+VLOOKUP($L630,Data_Validation!$A:$D,1,0)</f>
        <v>84A</v>
      </c>
      <c r="U630" s="150" t="str">
        <f>+VLOOKUP($L630,Data_Validation!$A:$D,3,0)</f>
        <v>Véhicules neufs</v>
      </c>
      <c r="V630" s="150" t="str">
        <f>+VLOOKUP($L630,Data_Validation!$A:$D,4,0)</f>
        <v>Taxes foncières</v>
      </c>
      <c r="W630" s="150" t="str">
        <f>+VLOOKUP($L630,Data_Validation!$A:$E,5,0)</f>
        <v>$</v>
      </c>
      <c r="X630" s="150">
        <f>+VLOOKUP($L630,Data_Validation!$A:$F,6,0)</f>
        <v>0</v>
      </c>
    </row>
    <row r="631" spans="1:24" ht="15" customHeight="1">
      <c r="A631" s="141" t="s">
        <v>2440</v>
      </c>
      <c r="B631" s="141" t="s">
        <v>2441</v>
      </c>
      <c r="C631" s="151">
        <v>5758.04</v>
      </c>
      <c r="D631" s="151">
        <v>425.74</v>
      </c>
      <c r="E631" s="151">
        <v>6183.78</v>
      </c>
      <c r="F631" s="141" t="s">
        <v>1875</v>
      </c>
      <c r="G631" s="141" t="s">
        <v>2435</v>
      </c>
      <c r="H631" s="143"/>
      <c r="I631" s="151"/>
      <c r="J631" s="151"/>
      <c r="K631" s="151"/>
      <c r="L631" s="145" t="str">
        <f t="shared" si="514"/>
        <v>84C</v>
      </c>
      <c r="M631" s="146" t="str">
        <f t="shared" si="515"/>
        <v>TAXES BATISSE - USAGE BMW</v>
      </c>
      <c r="N631" s="147">
        <f>+IF(OR($Q631=Parametres!$G$2,$Q631=Parametres!$G$3),I631,C631)</f>
        <v>5758.04</v>
      </c>
      <c r="O631" s="147">
        <f>+IF(OR($Q631=Parametres!$G$2,$Q631=Parametres!$G$3),J631,D631)</f>
        <v>425.74</v>
      </c>
      <c r="P631" s="147">
        <f>+IF(OR($Q631=Parametres!$G$2,$Q631=Parametres!$G$3),K631,E631)</f>
        <v>6183.78</v>
      </c>
      <c r="Q631" s="146" t="str">
        <f t="shared" ref="Q631:S631" si="635">+F631</f>
        <v>7-Dépenses</v>
      </c>
      <c r="R631" s="145" t="str">
        <f t="shared" si="635"/>
        <v>84</v>
      </c>
      <c r="S631" s="146">
        <f t="shared" si="635"/>
        <v>0</v>
      </c>
      <c r="T631" s="150" t="str">
        <f>+VLOOKUP($L631,Data_Validation!$A:$D,1,0)</f>
        <v>84C</v>
      </c>
      <c r="U631" s="150" t="str">
        <f>+VLOOKUP($L631,Data_Validation!$A:$D,3,0)</f>
        <v>Véhicules usagés</v>
      </c>
      <c r="V631" s="150" t="str">
        <f>+VLOOKUP($L631,Data_Validation!$A:$D,4,0)</f>
        <v>Taxes foncières</v>
      </c>
      <c r="W631" s="150" t="str">
        <f>+VLOOKUP($L631,Data_Validation!$A:$E,5,0)</f>
        <v>$</v>
      </c>
      <c r="X631" s="150">
        <f>+VLOOKUP($L631,Data_Validation!$A:$F,6,0)</f>
        <v>0</v>
      </c>
    </row>
    <row r="632" spans="1:24" ht="15" customHeight="1">
      <c r="A632" s="141" t="s">
        <v>2444</v>
      </c>
      <c r="B632" s="141" t="s">
        <v>2445</v>
      </c>
      <c r="C632" s="151">
        <v>12955.72</v>
      </c>
      <c r="D632" s="151">
        <v>957.92</v>
      </c>
      <c r="E632" s="151">
        <v>13913.64</v>
      </c>
      <c r="F632" s="141" t="s">
        <v>1875</v>
      </c>
      <c r="G632" s="141" t="s">
        <v>2435</v>
      </c>
      <c r="H632" s="143"/>
      <c r="I632" s="151"/>
      <c r="J632" s="151"/>
      <c r="K632" s="151"/>
      <c r="L632" s="145" t="str">
        <f t="shared" si="514"/>
        <v>84E</v>
      </c>
      <c r="M632" s="146" t="str">
        <f t="shared" si="515"/>
        <v>TAXES BATISSE - SERV. BMW</v>
      </c>
      <c r="N632" s="147">
        <f>+IF(OR($Q632=Parametres!$G$2,$Q632=Parametres!$G$3),I632,C632)</f>
        <v>12955.72</v>
      </c>
      <c r="O632" s="147">
        <f>+IF(OR($Q632=Parametres!$G$2,$Q632=Parametres!$G$3),J632,D632)</f>
        <v>957.92</v>
      </c>
      <c r="P632" s="147">
        <f>+IF(OR($Q632=Parametres!$G$2,$Q632=Parametres!$G$3),K632,E632)</f>
        <v>13913.64</v>
      </c>
      <c r="Q632" s="146" t="str">
        <f t="shared" ref="Q632:S632" si="636">+F632</f>
        <v>7-Dépenses</v>
      </c>
      <c r="R632" s="145" t="str">
        <f t="shared" si="636"/>
        <v>84</v>
      </c>
      <c r="S632" s="146">
        <f t="shared" si="636"/>
        <v>0</v>
      </c>
      <c r="T632" s="150" t="str">
        <f>+VLOOKUP($L632,Data_Validation!$A:$D,1,0)</f>
        <v>84E</v>
      </c>
      <c r="U632" s="150" t="str">
        <f>+VLOOKUP($L632,Data_Validation!$A:$D,3,0)</f>
        <v>Service</v>
      </c>
      <c r="V632" s="150" t="str">
        <f>+VLOOKUP($L632,Data_Validation!$A:$D,4,0)</f>
        <v>Taxes foncières</v>
      </c>
      <c r="W632" s="150" t="str">
        <f>+VLOOKUP($L632,Data_Validation!$A:$E,5,0)</f>
        <v>$</v>
      </c>
      <c r="X632" s="150">
        <f>+VLOOKUP($L632,Data_Validation!$A:$F,6,0)</f>
        <v>0</v>
      </c>
    </row>
    <row r="633" spans="1:24" ht="15" customHeight="1">
      <c r="A633" s="141" t="s">
        <v>2450</v>
      </c>
      <c r="B633" s="141" t="s">
        <v>2452</v>
      </c>
      <c r="C633" s="151">
        <v>11516.19</v>
      </c>
      <c r="D633" s="151">
        <v>851.49</v>
      </c>
      <c r="E633" s="151">
        <v>12367.68</v>
      </c>
      <c r="F633" s="141" t="s">
        <v>1875</v>
      </c>
      <c r="G633" s="141" t="s">
        <v>2435</v>
      </c>
      <c r="H633" s="143"/>
      <c r="I633" s="151"/>
      <c r="J633" s="151"/>
      <c r="K633" s="151"/>
      <c r="L633" s="145" t="str">
        <f t="shared" si="514"/>
        <v>84G</v>
      </c>
      <c r="M633" s="146" t="str">
        <f t="shared" si="515"/>
        <v>TAXES BATISSE - PIECE BMW</v>
      </c>
      <c r="N633" s="147">
        <f>+IF(OR($Q633=Parametres!$G$2,$Q633=Parametres!$G$3),I633,C633)</f>
        <v>11516.19</v>
      </c>
      <c r="O633" s="147">
        <f>+IF(OR($Q633=Parametres!$G$2,$Q633=Parametres!$G$3),J633,D633)</f>
        <v>851.49</v>
      </c>
      <c r="P633" s="147">
        <f>+IF(OR($Q633=Parametres!$G$2,$Q633=Parametres!$G$3),K633,E633)</f>
        <v>12367.68</v>
      </c>
      <c r="Q633" s="146" t="str">
        <f t="shared" ref="Q633:S633" si="637">+F633</f>
        <v>7-Dépenses</v>
      </c>
      <c r="R633" s="145" t="str">
        <f t="shared" si="637"/>
        <v>84</v>
      </c>
      <c r="S633" s="146">
        <f t="shared" si="637"/>
        <v>0</v>
      </c>
      <c r="T633" s="150" t="str">
        <f>+VLOOKUP($L633,Data_Validation!$A:$D,1,0)</f>
        <v>84G</v>
      </c>
      <c r="U633" s="150" t="str">
        <f>+VLOOKUP($L633,Data_Validation!$A:$D,3,0)</f>
        <v>pièces</v>
      </c>
      <c r="V633" s="150" t="str">
        <f>+VLOOKUP($L633,Data_Validation!$A:$D,4,0)</f>
        <v>Taxes foncières</v>
      </c>
      <c r="W633" s="150" t="str">
        <f>+VLOOKUP($L633,Data_Validation!$A:$E,5,0)</f>
        <v>$</v>
      </c>
      <c r="X633" s="150">
        <f>+VLOOKUP($L633,Data_Validation!$A:$F,6,0)</f>
        <v>0</v>
      </c>
    </row>
    <row r="634" spans="1:24" ht="15" customHeight="1">
      <c r="A634" s="141" t="s">
        <v>2823</v>
      </c>
      <c r="B634" s="141" t="s">
        <v>2824</v>
      </c>
      <c r="C634" s="151">
        <v>1439.54</v>
      </c>
      <c r="D634" s="151">
        <v>106.44</v>
      </c>
      <c r="E634" s="151">
        <v>1545.98</v>
      </c>
      <c r="F634" s="141" t="s">
        <v>1875</v>
      </c>
      <c r="G634" s="141" t="s">
        <v>2435</v>
      </c>
      <c r="H634" s="143"/>
      <c r="I634" s="151"/>
      <c r="J634" s="151"/>
      <c r="K634" s="151"/>
      <c r="L634" s="145" t="str">
        <f t="shared" si="514"/>
        <v>84I</v>
      </c>
      <c r="M634" s="146" t="str">
        <f t="shared" si="515"/>
        <v>TAXES BATISSE - CARROSSERIE BMW</v>
      </c>
      <c r="N634" s="147">
        <f>+IF(OR($Q634=Parametres!$G$2,$Q634=Parametres!$G$3),I634,C634)</f>
        <v>1439.54</v>
      </c>
      <c r="O634" s="147">
        <f>+IF(OR($Q634=Parametres!$G$2,$Q634=Parametres!$G$3),J634,D634)</f>
        <v>106.44</v>
      </c>
      <c r="P634" s="147">
        <f>+IF(OR($Q634=Parametres!$G$2,$Q634=Parametres!$G$3),K634,E634)</f>
        <v>1545.98</v>
      </c>
      <c r="Q634" s="146" t="str">
        <f t="shared" ref="Q634:S634" si="638">+F634</f>
        <v>7-Dépenses</v>
      </c>
      <c r="R634" s="145" t="str">
        <f t="shared" si="638"/>
        <v>84</v>
      </c>
      <c r="S634" s="146">
        <f t="shared" si="638"/>
        <v>0</v>
      </c>
      <c r="T634" s="165" t="str">
        <f>+VLOOKUP($L634,Data_Validation!$A:$D,1,0)</f>
        <v>84I</v>
      </c>
      <c r="U634" s="150" t="str">
        <f>+VLOOKUP($L634,Data_Validation!$A:$D,3,0)</f>
        <v>carrosserie</v>
      </c>
      <c r="V634" s="150" t="str">
        <f>+VLOOKUP($L634,Data_Validation!$A:$D,4,0)</f>
        <v>Taxes foncières</v>
      </c>
      <c r="W634" s="150" t="str">
        <f>+VLOOKUP($L634,Data_Validation!$A:$E,5,0)</f>
        <v>$</v>
      </c>
      <c r="X634" s="150">
        <f>+VLOOKUP($L634,Data_Validation!$A:$F,6,0)</f>
        <v>0</v>
      </c>
    </row>
    <row r="635" spans="1:24" ht="15" customHeight="1">
      <c r="A635" s="141" t="s">
        <v>2456</v>
      </c>
      <c r="B635" s="141" t="s">
        <v>2458</v>
      </c>
      <c r="C635" s="151">
        <v>23621.4</v>
      </c>
      <c r="D635" s="151">
        <v>2147.4</v>
      </c>
      <c r="E635" s="151">
        <v>25768.799999999999</v>
      </c>
      <c r="F635" s="141" t="s">
        <v>1875</v>
      </c>
      <c r="G635" s="141" t="s">
        <v>2459</v>
      </c>
      <c r="H635" s="143"/>
      <c r="I635" s="151"/>
      <c r="J635" s="151"/>
      <c r="K635" s="151"/>
      <c r="L635" s="145" t="str">
        <f t="shared" si="514"/>
        <v>85A</v>
      </c>
      <c r="M635" s="146" t="str">
        <f t="shared" si="515"/>
        <v>ASS. BATISSE - NEUF BMW</v>
      </c>
      <c r="N635" s="147">
        <f>+IF(OR($Q635=Parametres!$G$2,$Q635=Parametres!$G$3),I635,C635)</f>
        <v>23621.4</v>
      </c>
      <c r="O635" s="147">
        <f>+IF(OR($Q635=Parametres!$G$2,$Q635=Parametres!$G$3),J635,D635)</f>
        <v>2147.4</v>
      </c>
      <c r="P635" s="147">
        <f>+IF(OR($Q635=Parametres!$G$2,$Q635=Parametres!$G$3),K635,E635)</f>
        <v>25768.799999999999</v>
      </c>
      <c r="Q635" s="146" t="str">
        <f t="shared" ref="Q635:S635" si="639">+F635</f>
        <v>7-Dépenses</v>
      </c>
      <c r="R635" s="145" t="str">
        <f t="shared" si="639"/>
        <v>85</v>
      </c>
      <c r="S635" s="146">
        <f t="shared" si="639"/>
        <v>0</v>
      </c>
      <c r="T635" s="150" t="str">
        <f>+VLOOKUP($L635,Data_Validation!$A:$D,1,0)</f>
        <v>85A</v>
      </c>
      <c r="U635" s="150" t="str">
        <f>+VLOOKUP($L635,Data_Validation!$A:$D,3,0)</f>
        <v>Véhicules neufs</v>
      </c>
      <c r="V635" s="150" t="str">
        <f>+VLOOKUP($L635,Data_Validation!$A:$D,4,0)</f>
        <v>assurances</v>
      </c>
      <c r="W635" s="150" t="str">
        <f>+VLOOKUP($L635,Data_Validation!$A:$E,5,0)</f>
        <v>$</v>
      </c>
      <c r="X635" s="150">
        <f>+VLOOKUP($L635,Data_Validation!$A:$F,6,0)</f>
        <v>0</v>
      </c>
    </row>
    <row r="636" spans="1:24" ht="15" customHeight="1">
      <c r="A636" s="141" t="s">
        <v>2467</v>
      </c>
      <c r="B636" s="141" t="s">
        <v>2468</v>
      </c>
      <c r="C636" s="151">
        <v>5249.2</v>
      </c>
      <c r="D636" s="151">
        <v>477.2</v>
      </c>
      <c r="E636" s="151">
        <v>5726.4</v>
      </c>
      <c r="F636" s="141" t="s">
        <v>1875</v>
      </c>
      <c r="G636" s="141" t="s">
        <v>2459</v>
      </c>
      <c r="H636" s="143"/>
      <c r="I636" s="151"/>
      <c r="J636" s="151"/>
      <c r="K636" s="151"/>
      <c r="L636" s="145" t="str">
        <f t="shared" si="514"/>
        <v>85C</v>
      </c>
      <c r="M636" s="146" t="str">
        <f t="shared" si="515"/>
        <v>ASS. BATISSE - USAGE BMW</v>
      </c>
      <c r="N636" s="147">
        <f>+IF(OR($Q636=Parametres!$G$2,$Q636=Parametres!$G$3),I636,C636)</f>
        <v>5249.2</v>
      </c>
      <c r="O636" s="147">
        <f>+IF(OR($Q636=Parametres!$G$2,$Q636=Parametres!$G$3),J636,D636)</f>
        <v>477.2</v>
      </c>
      <c r="P636" s="147">
        <f>+IF(OR($Q636=Parametres!$G$2,$Q636=Parametres!$G$3),K636,E636)</f>
        <v>5726.4</v>
      </c>
      <c r="Q636" s="146" t="str">
        <f t="shared" ref="Q636:S636" si="640">+F636</f>
        <v>7-Dépenses</v>
      </c>
      <c r="R636" s="145" t="str">
        <f t="shared" si="640"/>
        <v>85</v>
      </c>
      <c r="S636" s="146">
        <f t="shared" si="640"/>
        <v>0</v>
      </c>
      <c r="T636" s="149" t="str">
        <f>+VLOOKUP($L636,Data_Validation!$A:$D,1,0)</f>
        <v>85C</v>
      </c>
      <c r="U636" s="150" t="str">
        <f>+VLOOKUP($L636,Data_Validation!$A:$D,3,0)</f>
        <v>Véhicules usagés</v>
      </c>
      <c r="V636" s="150" t="str">
        <f>+VLOOKUP($L636,Data_Validation!$A:$D,4,0)</f>
        <v>assurances</v>
      </c>
      <c r="W636" s="150" t="str">
        <f>+VLOOKUP($L636,Data_Validation!$A:$E,5,0)</f>
        <v>$</v>
      </c>
      <c r="X636" s="150">
        <f>+VLOOKUP($L636,Data_Validation!$A:$F,6,0)</f>
        <v>0</v>
      </c>
    </row>
    <row r="637" spans="1:24" ht="15" customHeight="1">
      <c r="A637" s="141" t="s">
        <v>2473</v>
      </c>
      <c r="B637" s="141" t="s">
        <v>2474</v>
      </c>
      <c r="C637" s="151">
        <v>11810.7</v>
      </c>
      <c r="D637" s="151">
        <v>1073.7</v>
      </c>
      <c r="E637" s="151">
        <v>12884.4</v>
      </c>
      <c r="F637" s="141" t="s">
        <v>1875</v>
      </c>
      <c r="G637" s="141" t="s">
        <v>2459</v>
      </c>
      <c r="H637" s="143"/>
      <c r="I637" s="151"/>
      <c r="J637" s="151"/>
      <c r="K637" s="151"/>
      <c r="L637" s="145" t="str">
        <f t="shared" si="514"/>
        <v>85E</v>
      </c>
      <c r="M637" s="146" t="str">
        <f t="shared" si="515"/>
        <v>ASS. BATISSE - SERV. BMW</v>
      </c>
      <c r="N637" s="147">
        <f>+IF(OR($Q637=Parametres!$G$2,$Q637=Parametres!$G$3),I637,C637)</f>
        <v>11810.7</v>
      </c>
      <c r="O637" s="147">
        <f>+IF(OR($Q637=Parametres!$G$2,$Q637=Parametres!$G$3),J637,D637)</f>
        <v>1073.7</v>
      </c>
      <c r="P637" s="147">
        <f>+IF(OR($Q637=Parametres!$G$2,$Q637=Parametres!$G$3),K637,E637)</f>
        <v>12884.4</v>
      </c>
      <c r="Q637" s="146" t="str">
        <f t="shared" ref="Q637:S637" si="641">+F637</f>
        <v>7-Dépenses</v>
      </c>
      <c r="R637" s="145" t="str">
        <f t="shared" si="641"/>
        <v>85</v>
      </c>
      <c r="S637" s="146">
        <f t="shared" si="641"/>
        <v>0</v>
      </c>
      <c r="T637" s="169" t="str">
        <f>+VLOOKUP($L637,Data_Validation!$A:$D,1,0)</f>
        <v>85E</v>
      </c>
      <c r="U637" s="150" t="str">
        <f>+VLOOKUP($L637,Data_Validation!$A:$D,3,0)</f>
        <v>Service</v>
      </c>
      <c r="V637" s="150" t="str">
        <f>+VLOOKUP($L637,Data_Validation!$A:$D,4,0)</f>
        <v>assurances</v>
      </c>
      <c r="W637" s="150" t="str">
        <f>+VLOOKUP($L637,Data_Validation!$A:$E,5,0)</f>
        <v>$</v>
      </c>
      <c r="X637" s="150">
        <f>+VLOOKUP($L637,Data_Validation!$A:$F,6,0)</f>
        <v>0</v>
      </c>
    </row>
    <row r="638" spans="1:24" ht="15" customHeight="1">
      <c r="A638" s="141" t="s">
        <v>2479</v>
      </c>
      <c r="B638" s="141" t="s">
        <v>2480</v>
      </c>
      <c r="C638" s="151">
        <v>10498.4</v>
      </c>
      <c r="D638" s="151">
        <v>954.4</v>
      </c>
      <c r="E638" s="151">
        <v>11452.8</v>
      </c>
      <c r="F638" s="141" t="s">
        <v>1875</v>
      </c>
      <c r="G638" s="141" t="s">
        <v>2459</v>
      </c>
      <c r="H638" s="143"/>
      <c r="I638" s="151"/>
      <c r="J638" s="151"/>
      <c r="K638" s="151"/>
      <c r="L638" s="145" t="str">
        <f t="shared" si="514"/>
        <v>85G</v>
      </c>
      <c r="M638" s="146" t="str">
        <f t="shared" si="515"/>
        <v>ASS. BATISSE - PIECE BMW</v>
      </c>
      <c r="N638" s="147">
        <f>+IF(OR($Q638=Parametres!$G$2,$Q638=Parametres!$G$3),I638,C638)</f>
        <v>10498.4</v>
      </c>
      <c r="O638" s="147">
        <f>+IF(OR($Q638=Parametres!$G$2,$Q638=Parametres!$G$3),J638,D638)</f>
        <v>954.4</v>
      </c>
      <c r="P638" s="147">
        <f>+IF(OR($Q638=Parametres!$G$2,$Q638=Parametres!$G$3),K638,E638)</f>
        <v>11452.8</v>
      </c>
      <c r="Q638" s="146" t="str">
        <f t="shared" ref="Q638:S638" si="642">+F638</f>
        <v>7-Dépenses</v>
      </c>
      <c r="R638" s="145" t="str">
        <f t="shared" si="642"/>
        <v>85</v>
      </c>
      <c r="S638" s="146">
        <f t="shared" si="642"/>
        <v>0</v>
      </c>
      <c r="T638" s="150" t="str">
        <f>+VLOOKUP($L638,Data_Validation!$A:$D,1,0)</f>
        <v>85G</v>
      </c>
      <c r="U638" s="150" t="str">
        <f>+VLOOKUP($L638,Data_Validation!$A:$D,3,0)</f>
        <v>pièces</v>
      </c>
      <c r="V638" s="150" t="str">
        <f>+VLOOKUP($L638,Data_Validation!$A:$D,4,0)</f>
        <v>assurances</v>
      </c>
      <c r="W638" s="150" t="str">
        <f>+VLOOKUP($L638,Data_Validation!$A:$E,5,0)</f>
        <v>$</v>
      </c>
      <c r="X638" s="150">
        <f>+VLOOKUP($L638,Data_Validation!$A:$F,6,0)</f>
        <v>0</v>
      </c>
    </row>
    <row r="639" spans="1:24" ht="15.75" customHeight="1">
      <c r="A639" s="141" t="s">
        <v>2830</v>
      </c>
      <c r="B639" s="141" t="s">
        <v>2831</v>
      </c>
      <c r="C639" s="151">
        <v>1312.3</v>
      </c>
      <c r="D639" s="151">
        <v>119.3</v>
      </c>
      <c r="E639" s="151">
        <v>1431.6</v>
      </c>
      <c r="F639" s="141" t="s">
        <v>1875</v>
      </c>
      <c r="G639" s="141" t="s">
        <v>2459</v>
      </c>
      <c r="H639" s="143"/>
      <c r="I639" s="151"/>
      <c r="J639" s="151"/>
      <c r="K639" s="151"/>
      <c r="L639" s="145" t="str">
        <f t="shared" si="514"/>
        <v>85I</v>
      </c>
      <c r="M639" s="146" t="str">
        <f t="shared" si="515"/>
        <v>ASS. BATISSE - CARROSSERIE BMW</v>
      </c>
      <c r="N639" s="147">
        <f>+IF(OR($Q639=Parametres!$G$2,$Q639=Parametres!$G$3),I639,C639)</f>
        <v>1312.3</v>
      </c>
      <c r="O639" s="147">
        <f>+IF(OR($Q639=Parametres!$G$2,$Q639=Parametres!$G$3),J639,D639)</f>
        <v>119.3</v>
      </c>
      <c r="P639" s="147">
        <f>+IF(OR($Q639=Parametres!$G$2,$Q639=Parametres!$G$3),K639,E639)</f>
        <v>1431.6</v>
      </c>
      <c r="Q639" s="146" t="str">
        <f t="shared" ref="Q639:S639" si="643">+F639</f>
        <v>7-Dépenses</v>
      </c>
      <c r="R639" s="145" t="str">
        <f t="shared" si="643"/>
        <v>85</v>
      </c>
      <c r="S639" s="146">
        <f t="shared" si="643"/>
        <v>0</v>
      </c>
      <c r="T639" s="165" t="str">
        <f>+VLOOKUP($L639,Data_Validation!$A:$D,1,0)</f>
        <v>85I</v>
      </c>
      <c r="U639" s="150" t="str">
        <f>+VLOOKUP($L639,Data_Validation!$A:$D,3,0)</f>
        <v>carrosserie</v>
      </c>
      <c r="V639" s="150" t="str">
        <f>+VLOOKUP($L639,Data_Validation!$A:$D,4,0)</f>
        <v>assurances</v>
      </c>
      <c r="W639" s="150" t="str">
        <f>+VLOOKUP($L639,Data_Validation!$A:$E,5,0)</f>
        <v>$</v>
      </c>
      <c r="X639" s="150">
        <f>+VLOOKUP($L639,Data_Validation!$A:$F,6,0)</f>
        <v>0</v>
      </c>
    </row>
    <row r="640" spans="1:24" ht="15.75" customHeight="1">
      <c r="A640" s="141" t="s">
        <v>2487</v>
      </c>
      <c r="B640" s="141" t="s">
        <v>2488</v>
      </c>
      <c r="C640" s="151">
        <v>19986.54</v>
      </c>
      <c r="D640" s="151">
        <v>876.59</v>
      </c>
      <c r="E640" s="151">
        <v>20863.13</v>
      </c>
      <c r="F640" s="141" t="s">
        <v>1875</v>
      </c>
      <c r="G640" s="141" t="s">
        <v>2489</v>
      </c>
      <c r="H640" s="143"/>
      <c r="I640" s="151"/>
      <c r="J640" s="151"/>
      <c r="K640" s="151"/>
      <c r="L640" s="145" t="str">
        <f t="shared" si="514"/>
        <v>87A</v>
      </c>
      <c r="M640" s="146" t="str">
        <f t="shared" si="515"/>
        <v>CHAUFF. ELECT. EAU - NEUF BMW</v>
      </c>
      <c r="N640" s="147">
        <f>+IF(OR($Q640=Parametres!$G$2,$Q640=Parametres!$G$3),I640,C640)</f>
        <v>19986.54</v>
      </c>
      <c r="O640" s="147">
        <f>+IF(OR($Q640=Parametres!$G$2,$Q640=Parametres!$G$3),J640,D640)</f>
        <v>876.59</v>
      </c>
      <c r="P640" s="147">
        <f>+IF(OR($Q640=Parametres!$G$2,$Q640=Parametres!$G$3),K640,E640)</f>
        <v>20863.13</v>
      </c>
      <c r="Q640" s="146" t="str">
        <f t="shared" ref="Q640:S640" si="644">+F640</f>
        <v>7-Dépenses</v>
      </c>
      <c r="R640" s="145" t="str">
        <f t="shared" si="644"/>
        <v>87</v>
      </c>
      <c r="S640" s="146">
        <f t="shared" si="644"/>
        <v>0</v>
      </c>
      <c r="T640" s="149" t="str">
        <f>+VLOOKUP($L640,Data_Validation!$A:$D,1,0)</f>
        <v>87A</v>
      </c>
      <c r="U640" s="150" t="str">
        <f>+VLOOKUP($L640,Data_Validation!$A:$D,3,0)</f>
        <v>Véhicules neufs</v>
      </c>
      <c r="V640" s="150" t="str">
        <f>+VLOOKUP($L640,Data_Validation!$A:$D,4,0)</f>
        <v>Chauffage, éclairage</v>
      </c>
      <c r="W640" s="150" t="str">
        <f>+VLOOKUP($L640,Data_Validation!$A:$E,5,0)</f>
        <v>$</v>
      </c>
      <c r="X640" s="150">
        <f>+VLOOKUP($L640,Data_Validation!$A:$F,6,0)</f>
        <v>0</v>
      </c>
    </row>
    <row r="641" spans="1:24" ht="15.75" customHeight="1">
      <c r="A641" s="141" t="s">
        <v>2495</v>
      </c>
      <c r="B641" s="141" t="s">
        <v>2496</v>
      </c>
      <c r="C641" s="151">
        <v>4441.4799999999996</v>
      </c>
      <c r="D641" s="151">
        <v>194.79</v>
      </c>
      <c r="E641" s="151">
        <v>4636.2700000000004</v>
      </c>
      <c r="F641" s="141" t="s">
        <v>1875</v>
      </c>
      <c r="G641" s="141" t="s">
        <v>2489</v>
      </c>
      <c r="H641" s="143"/>
      <c r="I641" s="151"/>
      <c r="J641" s="151"/>
      <c r="K641" s="151"/>
      <c r="L641" s="145" t="str">
        <f t="shared" si="514"/>
        <v>87C</v>
      </c>
      <c r="M641" s="146" t="str">
        <f t="shared" si="515"/>
        <v>CHAUFF. ELECT. EAU - USAGE BMW</v>
      </c>
      <c r="N641" s="147">
        <f>+IF(OR($Q641=Parametres!$G$2,$Q641=Parametres!$G$3),I641,C641)</f>
        <v>4441.4799999999996</v>
      </c>
      <c r="O641" s="147">
        <f>+IF(OR($Q641=Parametres!$G$2,$Q641=Parametres!$G$3),J641,D641)</f>
        <v>194.79</v>
      </c>
      <c r="P641" s="147">
        <f>+IF(OR($Q641=Parametres!$G$2,$Q641=Parametres!$G$3),K641,E641)</f>
        <v>4636.2700000000004</v>
      </c>
      <c r="Q641" s="146" t="str">
        <f t="shared" ref="Q641:S641" si="645">+F641</f>
        <v>7-Dépenses</v>
      </c>
      <c r="R641" s="145" t="str">
        <f t="shared" si="645"/>
        <v>87</v>
      </c>
      <c r="S641" s="146">
        <f t="shared" si="645"/>
        <v>0</v>
      </c>
      <c r="T641" s="150" t="str">
        <f>+VLOOKUP($L641,Data_Validation!$A:$D,1,0)</f>
        <v>87C</v>
      </c>
      <c r="U641" s="150" t="str">
        <f>+VLOOKUP($L641,Data_Validation!$A:$D,3,0)</f>
        <v>Véhicules usagés</v>
      </c>
      <c r="V641" s="150" t="str">
        <f>+VLOOKUP($L641,Data_Validation!$A:$D,4,0)</f>
        <v>Chauffage, éclairage</v>
      </c>
      <c r="W641" s="150" t="str">
        <f>+VLOOKUP($L641,Data_Validation!$A:$E,5,0)</f>
        <v>$</v>
      </c>
      <c r="X641" s="150">
        <f>+VLOOKUP($L641,Data_Validation!$A:$F,6,0)</f>
        <v>0</v>
      </c>
    </row>
    <row r="642" spans="1:24" ht="15.75" customHeight="1">
      <c r="A642" s="141" t="s">
        <v>2503</v>
      </c>
      <c r="B642" s="141" t="s">
        <v>2504</v>
      </c>
      <c r="C642" s="151">
        <v>9993.27</v>
      </c>
      <c r="D642" s="151">
        <v>438.29</v>
      </c>
      <c r="E642" s="151">
        <v>10431.56</v>
      </c>
      <c r="F642" s="141" t="s">
        <v>1875</v>
      </c>
      <c r="G642" s="141" t="s">
        <v>2489</v>
      </c>
      <c r="H642" s="143"/>
      <c r="I642" s="151"/>
      <c r="J642" s="151"/>
      <c r="K642" s="151"/>
      <c r="L642" s="145" t="str">
        <f t="shared" si="514"/>
        <v>87E</v>
      </c>
      <c r="M642" s="146" t="str">
        <f t="shared" si="515"/>
        <v>CHAUFF. ELECT. EAU - SERV. BMW</v>
      </c>
      <c r="N642" s="147">
        <f>+IF(OR($Q642=Parametres!$G$2,$Q642=Parametres!$G$3),I642,C642)</f>
        <v>9993.27</v>
      </c>
      <c r="O642" s="147">
        <f>+IF(OR($Q642=Parametres!$G$2,$Q642=Parametres!$G$3),J642,D642)</f>
        <v>438.29</v>
      </c>
      <c r="P642" s="147">
        <f>+IF(OR($Q642=Parametres!$G$2,$Q642=Parametres!$G$3),K642,E642)</f>
        <v>10431.56</v>
      </c>
      <c r="Q642" s="146" t="str">
        <f t="shared" ref="Q642:S642" si="646">+F642</f>
        <v>7-Dépenses</v>
      </c>
      <c r="R642" s="145" t="str">
        <f t="shared" si="646"/>
        <v>87</v>
      </c>
      <c r="S642" s="146">
        <f t="shared" si="646"/>
        <v>0</v>
      </c>
      <c r="T642" s="150" t="str">
        <f>+VLOOKUP($L642,Data_Validation!$A:$D,1,0)</f>
        <v>87E</v>
      </c>
      <c r="U642" s="150" t="str">
        <f>+VLOOKUP($L642,Data_Validation!$A:$D,3,0)</f>
        <v>Service</v>
      </c>
      <c r="V642" s="150" t="str">
        <f>+VLOOKUP($L642,Data_Validation!$A:$D,4,0)</f>
        <v>Chauffage, éclairage</v>
      </c>
      <c r="W642" s="150" t="str">
        <f>+VLOOKUP($L642,Data_Validation!$A:$E,5,0)</f>
        <v>$</v>
      </c>
      <c r="X642" s="150">
        <f>+VLOOKUP($L642,Data_Validation!$A:$F,6,0)</f>
        <v>0</v>
      </c>
    </row>
    <row r="643" spans="1:24" ht="15.75" customHeight="1">
      <c r="A643" s="141" t="s">
        <v>2511</v>
      </c>
      <c r="B643" s="141" t="s">
        <v>2512</v>
      </c>
      <c r="C643" s="151">
        <v>8882.91</v>
      </c>
      <c r="D643" s="151">
        <v>389.59</v>
      </c>
      <c r="E643" s="151">
        <v>9272.5</v>
      </c>
      <c r="F643" s="141" t="s">
        <v>1875</v>
      </c>
      <c r="G643" s="141" t="s">
        <v>2489</v>
      </c>
      <c r="H643" s="143"/>
      <c r="I643" s="151"/>
      <c r="J643" s="151"/>
      <c r="K643" s="151"/>
      <c r="L643" s="145" t="str">
        <f t="shared" si="514"/>
        <v>87G</v>
      </c>
      <c r="M643" s="146" t="str">
        <f t="shared" si="515"/>
        <v>CHAUFF. ELECT. EAU - PIECE BMW</v>
      </c>
      <c r="N643" s="147">
        <f>+IF(OR($Q643=Parametres!$G$2,$Q643=Parametres!$G$3),I643,C643)</f>
        <v>8882.91</v>
      </c>
      <c r="O643" s="147">
        <f>+IF(OR($Q643=Parametres!$G$2,$Q643=Parametres!$G$3),J643,D643)</f>
        <v>389.59</v>
      </c>
      <c r="P643" s="147">
        <f>+IF(OR($Q643=Parametres!$G$2,$Q643=Parametres!$G$3),K643,E643)</f>
        <v>9272.5</v>
      </c>
      <c r="Q643" s="146" t="str">
        <f t="shared" ref="Q643:S643" si="647">+F643</f>
        <v>7-Dépenses</v>
      </c>
      <c r="R643" s="145" t="str">
        <f t="shared" si="647"/>
        <v>87</v>
      </c>
      <c r="S643" s="146">
        <f t="shared" si="647"/>
        <v>0</v>
      </c>
      <c r="T643" s="150" t="str">
        <f>+VLOOKUP($L643,Data_Validation!$A:$D,1,0)</f>
        <v>87G</v>
      </c>
      <c r="U643" s="150" t="str">
        <f>+VLOOKUP($L643,Data_Validation!$A:$D,3,0)</f>
        <v>pièces</v>
      </c>
      <c r="V643" s="150" t="str">
        <f>+VLOOKUP($L643,Data_Validation!$A:$D,4,0)</f>
        <v>Chauffage, éclairage</v>
      </c>
      <c r="W643" s="150" t="str">
        <f>+VLOOKUP($L643,Data_Validation!$A:$E,5,0)</f>
        <v>$</v>
      </c>
      <c r="X643" s="150">
        <f>+VLOOKUP($L643,Data_Validation!$A:$F,6,0)</f>
        <v>0</v>
      </c>
    </row>
    <row r="644" spans="1:24" ht="15.75" customHeight="1">
      <c r="A644" s="141" t="s">
        <v>2840</v>
      </c>
      <c r="B644" s="141" t="s">
        <v>2841</v>
      </c>
      <c r="C644" s="151">
        <v>1110.32</v>
      </c>
      <c r="D644" s="151">
        <v>48.72</v>
      </c>
      <c r="E644" s="151">
        <v>1159.04</v>
      </c>
      <c r="F644" s="141" t="s">
        <v>1875</v>
      </c>
      <c r="G644" s="141" t="s">
        <v>2489</v>
      </c>
      <c r="H644" s="143"/>
      <c r="I644" s="151"/>
      <c r="J644" s="151"/>
      <c r="K644" s="151"/>
      <c r="L644" s="145" t="str">
        <f t="shared" si="514"/>
        <v>87I</v>
      </c>
      <c r="M644" s="146" t="str">
        <f t="shared" si="515"/>
        <v>CHAUFF. ELECT. EAU - CARROSSERIE BMW</v>
      </c>
      <c r="N644" s="147">
        <f>+IF(OR($Q644=Parametres!$G$2,$Q644=Parametres!$G$3),I644,C644)</f>
        <v>1110.32</v>
      </c>
      <c r="O644" s="147">
        <f>+IF(OR($Q644=Parametres!$G$2,$Q644=Parametres!$G$3),J644,D644)</f>
        <v>48.72</v>
      </c>
      <c r="P644" s="147">
        <f>+IF(OR($Q644=Parametres!$G$2,$Q644=Parametres!$G$3),K644,E644)</f>
        <v>1159.04</v>
      </c>
      <c r="Q644" s="146" t="str">
        <f t="shared" ref="Q644:S644" si="648">+F644</f>
        <v>7-Dépenses</v>
      </c>
      <c r="R644" s="145" t="str">
        <f t="shared" si="648"/>
        <v>87</v>
      </c>
      <c r="S644" s="146">
        <f t="shared" si="648"/>
        <v>0</v>
      </c>
      <c r="T644" s="165" t="str">
        <f>+VLOOKUP($L644,Data_Validation!$A:$D,1,0)</f>
        <v>87I</v>
      </c>
      <c r="U644" s="150" t="str">
        <f>+VLOOKUP($L644,Data_Validation!$A:$D,3,0)</f>
        <v>carrosserie</v>
      </c>
      <c r="V644" s="150" t="str">
        <f>+VLOOKUP($L644,Data_Validation!$A:$D,4,0)</f>
        <v>Chauffage, éclairage</v>
      </c>
      <c r="W644" s="150" t="str">
        <f>+VLOOKUP($L644,Data_Validation!$A:$E,5,0)</f>
        <v>$</v>
      </c>
      <c r="X644" s="150">
        <f>+VLOOKUP($L644,Data_Validation!$A:$F,6,0)</f>
        <v>0</v>
      </c>
    </row>
    <row r="645" spans="1:24" ht="15.75" customHeight="1">
      <c r="A645" s="141" t="s">
        <v>2517</v>
      </c>
      <c r="B645" s="141" t="s">
        <v>2518</v>
      </c>
      <c r="C645" s="151">
        <v>11104.88</v>
      </c>
      <c r="D645" s="151">
        <v>821.07</v>
      </c>
      <c r="E645" s="151">
        <v>11925.95</v>
      </c>
      <c r="F645" s="141" t="s">
        <v>1875</v>
      </c>
      <c r="G645" s="141" t="s">
        <v>2519</v>
      </c>
      <c r="H645" s="143"/>
      <c r="I645" s="151"/>
      <c r="J645" s="151"/>
      <c r="K645" s="151"/>
      <c r="L645" s="145" t="str">
        <f t="shared" si="514"/>
        <v>89A</v>
      </c>
      <c r="M645" s="146" t="str">
        <f t="shared" si="515"/>
        <v>TAXES &amp; PERMIS - NEUF BMW</v>
      </c>
      <c r="N645" s="147">
        <f>+IF(OR($Q645=Parametres!$G$2,$Q645=Parametres!$G$3),I645,C645)</f>
        <v>11104.88</v>
      </c>
      <c r="O645" s="147">
        <f>+IF(OR($Q645=Parametres!$G$2,$Q645=Parametres!$G$3),J645,D645)</f>
        <v>821.07</v>
      </c>
      <c r="P645" s="147">
        <f>+IF(OR($Q645=Parametres!$G$2,$Q645=Parametres!$G$3),K645,E645)</f>
        <v>11925.95</v>
      </c>
      <c r="Q645" s="146" t="str">
        <f t="shared" ref="Q645:S645" si="649">+F645</f>
        <v>7-Dépenses</v>
      </c>
      <c r="R645" s="145" t="str">
        <f t="shared" si="649"/>
        <v>89</v>
      </c>
      <c r="S645" s="146">
        <f t="shared" si="649"/>
        <v>0</v>
      </c>
      <c r="T645" s="150" t="str">
        <f>+VLOOKUP($L645,Data_Validation!$A:$D,1,0)</f>
        <v>89A</v>
      </c>
      <c r="U645" s="150" t="str">
        <f>+VLOOKUP($L645,Data_Validation!$A:$D,3,0)</f>
        <v>Véhicules neufs</v>
      </c>
      <c r="V645" s="150" t="str">
        <f>+VLOOKUP($L645,Data_Validation!$A:$D,4,0)</f>
        <v>Taxes d`affaires</v>
      </c>
      <c r="W645" s="150" t="str">
        <f>+VLOOKUP($L645,Data_Validation!$A:$E,5,0)</f>
        <v>$</v>
      </c>
      <c r="X645" s="150">
        <f>+VLOOKUP($L645,Data_Validation!$A:$F,6,0)</f>
        <v>0</v>
      </c>
    </row>
    <row r="646" spans="1:24" ht="15.75" customHeight="1">
      <c r="A646" s="141" t="s">
        <v>2522</v>
      </c>
      <c r="B646" s="141" t="s">
        <v>2523</v>
      </c>
      <c r="C646" s="151">
        <v>2467.7600000000002</v>
      </c>
      <c r="D646" s="151">
        <v>182.46</v>
      </c>
      <c r="E646" s="151">
        <v>2650.22</v>
      </c>
      <c r="F646" s="141" t="s">
        <v>1875</v>
      </c>
      <c r="G646" s="141" t="s">
        <v>2519</v>
      </c>
      <c r="H646" s="143"/>
      <c r="I646" s="151"/>
      <c r="J646" s="151"/>
      <c r="K646" s="151"/>
      <c r="L646" s="145" t="str">
        <f t="shared" si="514"/>
        <v>89C</v>
      </c>
      <c r="M646" s="146" t="str">
        <f t="shared" si="515"/>
        <v>TAXES &amp; PERMIS - USAGE BMW</v>
      </c>
      <c r="N646" s="147">
        <f>+IF(OR($Q646=Parametres!$G$2,$Q646=Parametres!$G$3),I646,C646)</f>
        <v>2467.7600000000002</v>
      </c>
      <c r="O646" s="147">
        <f>+IF(OR($Q646=Parametres!$G$2,$Q646=Parametres!$G$3),J646,D646)</f>
        <v>182.46</v>
      </c>
      <c r="P646" s="147">
        <f>+IF(OR($Q646=Parametres!$G$2,$Q646=Parametres!$G$3),K646,E646)</f>
        <v>2650.22</v>
      </c>
      <c r="Q646" s="146" t="str">
        <f t="shared" ref="Q646:S646" si="650">+F646</f>
        <v>7-Dépenses</v>
      </c>
      <c r="R646" s="145" t="str">
        <f t="shared" si="650"/>
        <v>89</v>
      </c>
      <c r="S646" s="146">
        <f t="shared" si="650"/>
        <v>0</v>
      </c>
      <c r="T646" s="165" t="str">
        <f>+VLOOKUP($L646,Data_Validation!$A:$D,1,0)</f>
        <v>89C</v>
      </c>
      <c r="U646" s="150" t="str">
        <f>+VLOOKUP($L646,Data_Validation!$A:$D,3,0)</f>
        <v>Véhicules usagés</v>
      </c>
      <c r="V646" s="150" t="str">
        <f>+VLOOKUP($L646,Data_Validation!$A:$D,4,0)</f>
        <v>Taxes d`affaires</v>
      </c>
      <c r="W646" s="150" t="str">
        <f>+VLOOKUP($L646,Data_Validation!$A:$E,5,0)</f>
        <v>$</v>
      </c>
      <c r="X646" s="150">
        <f>+VLOOKUP($L646,Data_Validation!$A:$F,6,0)</f>
        <v>0</v>
      </c>
    </row>
    <row r="647" spans="1:24" ht="15.75" customHeight="1">
      <c r="A647" s="141" t="s">
        <v>2528</v>
      </c>
      <c r="B647" s="141" t="s">
        <v>2529</v>
      </c>
      <c r="C647" s="151">
        <v>5552.44</v>
      </c>
      <c r="D647" s="151">
        <v>410.54</v>
      </c>
      <c r="E647" s="151">
        <v>5962.98</v>
      </c>
      <c r="F647" s="141" t="s">
        <v>1875</v>
      </c>
      <c r="G647" s="141" t="s">
        <v>2519</v>
      </c>
      <c r="H647" s="143"/>
      <c r="I647" s="151"/>
      <c r="J647" s="151"/>
      <c r="K647" s="151"/>
      <c r="L647" s="145" t="str">
        <f t="shared" si="514"/>
        <v>89E</v>
      </c>
      <c r="M647" s="146" t="str">
        <f t="shared" si="515"/>
        <v>TAXES &amp; PERMIS - SERV. BMW</v>
      </c>
      <c r="N647" s="147">
        <f>+IF(OR($Q647=Parametres!$G$2,$Q647=Parametres!$G$3),I647,C647)</f>
        <v>5552.44</v>
      </c>
      <c r="O647" s="147">
        <f>+IF(OR($Q647=Parametres!$G$2,$Q647=Parametres!$G$3),J647,D647)</f>
        <v>410.54</v>
      </c>
      <c r="P647" s="147">
        <f>+IF(OR($Q647=Parametres!$G$2,$Q647=Parametres!$G$3),K647,E647)</f>
        <v>5962.98</v>
      </c>
      <c r="Q647" s="146" t="str">
        <f t="shared" ref="Q647:S647" si="651">+F647</f>
        <v>7-Dépenses</v>
      </c>
      <c r="R647" s="145" t="str">
        <f t="shared" si="651"/>
        <v>89</v>
      </c>
      <c r="S647" s="146">
        <f t="shared" si="651"/>
        <v>0</v>
      </c>
      <c r="T647" s="150" t="str">
        <f>+VLOOKUP($L647,Data_Validation!$A:$D,1,0)</f>
        <v>89E</v>
      </c>
      <c r="U647" s="150" t="str">
        <f>+VLOOKUP($L647,Data_Validation!$A:$D,3,0)</f>
        <v>Service</v>
      </c>
      <c r="V647" s="150" t="str">
        <f>+VLOOKUP($L647,Data_Validation!$A:$D,4,0)</f>
        <v>Taxes d`affaires</v>
      </c>
      <c r="W647" s="150" t="str">
        <f>+VLOOKUP($L647,Data_Validation!$A:$E,5,0)</f>
        <v>$</v>
      </c>
      <c r="X647" s="150">
        <f>+VLOOKUP($L647,Data_Validation!$A:$F,6,0)</f>
        <v>0</v>
      </c>
    </row>
    <row r="648" spans="1:24" ht="15.75" customHeight="1">
      <c r="A648" s="141" t="s">
        <v>2536</v>
      </c>
      <c r="B648" s="141" t="s">
        <v>2537</v>
      </c>
      <c r="C648" s="151">
        <v>4935.5200000000004</v>
      </c>
      <c r="D648" s="151">
        <v>364.92</v>
      </c>
      <c r="E648" s="151">
        <v>5300.44</v>
      </c>
      <c r="F648" s="141" t="s">
        <v>1875</v>
      </c>
      <c r="G648" s="141" t="s">
        <v>2519</v>
      </c>
      <c r="H648" s="143"/>
      <c r="I648" s="151"/>
      <c r="J648" s="151"/>
      <c r="K648" s="151"/>
      <c r="L648" s="145" t="str">
        <f t="shared" si="514"/>
        <v>89G</v>
      </c>
      <c r="M648" s="146" t="str">
        <f t="shared" si="515"/>
        <v>TAXES &amp; PERMIS - PIECE BMW</v>
      </c>
      <c r="N648" s="147">
        <f>+IF(OR($Q648=Parametres!$G$2,$Q648=Parametres!$G$3),I648,C648)</f>
        <v>4935.5200000000004</v>
      </c>
      <c r="O648" s="147">
        <f>+IF(OR($Q648=Parametres!$G$2,$Q648=Parametres!$G$3),J648,D648)</f>
        <v>364.92</v>
      </c>
      <c r="P648" s="147">
        <f>+IF(OR($Q648=Parametres!$G$2,$Q648=Parametres!$G$3),K648,E648)</f>
        <v>5300.44</v>
      </c>
      <c r="Q648" s="146" t="str">
        <f t="shared" ref="Q648:S648" si="652">+F648</f>
        <v>7-Dépenses</v>
      </c>
      <c r="R648" s="145" t="str">
        <f t="shared" si="652"/>
        <v>89</v>
      </c>
      <c r="S648" s="146">
        <f t="shared" si="652"/>
        <v>0</v>
      </c>
      <c r="T648" s="150" t="str">
        <f>+VLOOKUP($L648,Data_Validation!$A:$D,1,0)</f>
        <v>89G</v>
      </c>
      <c r="U648" s="150" t="str">
        <f>+VLOOKUP($L648,Data_Validation!$A:$D,3,0)</f>
        <v>pièces</v>
      </c>
      <c r="V648" s="150" t="str">
        <f>+VLOOKUP($L648,Data_Validation!$A:$D,4,0)</f>
        <v>Taxes d`affaires</v>
      </c>
      <c r="W648" s="150" t="str">
        <f>+VLOOKUP($L648,Data_Validation!$A:$E,5,0)</f>
        <v>$</v>
      </c>
      <c r="X648" s="150">
        <f>+VLOOKUP($L648,Data_Validation!$A:$F,6,0)</f>
        <v>0</v>
      </c>
    </row>
    <row r="649" spans="1:24" ht="15.75" customHeight="1">
      <c r="A649" s="141" t="s">
        <v>2851</v>
      </c>
      <c r="B649" s="141" t="s">
        <v>2852</v>
      </c>
      <c r="C649" s="151">
        <v>616.91999999999996</v>
      </c>
      <c r="D649" s="151">
        <v>45.62</v>
      </c>
      <c r="E649" s="151">
        <v>662.54</v>
      </c>
      <c r="F649" s="141" t="s">
        <v>1875</v>
      </c>
      <c r="G649" s="141" t="s">
        <v>2519</v>
      </c>
      <c r="H649" s="143"/>
      <c r="I649" s="151"/>
      <c r="J649" s="151"/>
      <c r="K649" s="151"/>
      <c r="L649" s="145" t="str">
        <f t="shared" si="514"/>
        <v>89I</v>
      </c>
      <c r="M649" s="146" t="str">
        <f t="shared" si="515"/>
        <v>TAXES &amp; PERMIS - CARROSSERIE BMW</v>
      </c>
      <c r="N649" s="147">
        <f>+IF(OR($Q649=Parametres!$G$2,$Q649=Parametres!$G$3),I649,C649)</f>
        <v>616.91999999999996</v>
      </c>
      <c r="O649" s="147">
        <f>+IF(OR($Q649=Parametres!$G$2,$Q649=Parametres!$G$3),J649,D649)</f>
        <v>45.62</v>
      </c>
      <c r="P649" s="147">
        <f>+IF(OR($Q649=Parametres!$G$2,$Q649=Parametres!$G$3),K649,E649)</f>
        <v>662.54</v>
      </c>
      <c r="Q649" s="146" t="str">
        <f t="shared" ref="Q649:S649" si="653">+F649</f>
        <v>7-Dépenses</v>
      </c>
      <c r="R649" s="145" t="str">
        <f t="shared" si="653"/>
        <v>89</v>
      </c>
      <c r="S649" s="146">
        <f t="shared" si="653"/>
        <v>0</v>
      </c>
      <c r="T649" s="165" t="str">
        <f>+VLOOKUP($L649,Data_Validation!$A:$D,1,0)</f>
        <v>89I</v>
      </c>
      <c r="U649" s="150" t="str">
        <f>+VLOOKUP($L649,Data_Validation!$A:$D,3,0)</f>
        <v>carrosserie</v>
      </c>
      <c r="V649" s="150" t="str">
        <f>+VLOOKUP($L649,Data_Validation!$A:$D,4,0)</f>
        <v>Taxes d`affaires</v>
      </c>
      <c r="W649" s="150" t="str">
        <f>+VLOOKUP($L649,Data_Validation!$A:$E,5,0)</f>
        <v>$</v>
      </c>
      <c r="X649" s="150">
        <f>+VLOOKUP($L649,Data_Validation!$A:$F,6,0)</f>
        <v>0</v>
      </c>
    </row>
    <row r="650" spans="1:24" ht="15.75" customHeight="1">
      <c r="A650" s="141" t="s">
        <v>2544</v>
      </c>
      <c r="B650" s="141" t="s">
        <v>2545</v>
      </c>
      <c r="C650" s="151">
        <v>7125.18</v>
      </c>
      <c r="D650" s="151">
        <v>-372.35</v>
      </c>
      <c r="E650" s="151">
        <v>6752.83</v>
      </c>
      <c r="F650" s="141" t="s">
        <v>1875</v>
      </c>
      <c r="G650" s="141" t="s">
        <v>2546</v>
      </c>
      <c r="H650" s="143"/>
      <c r="I650" s="151"/>
      <c r="J650" s="151"/>
      <c r="K650" s="151"/>
      <c r="L650" s="145" t="str">
        <f t="shared" si="514"/>
        <v>90E</v>
      </c>
      <c r="M650" s="146" t="str">
        <f t="shared" si="515"/>
        <v>REP. EQUIPEMENT - SERV. BMW</v>
      </c>
      <c r="N650" s="147">
        <f>+IF(OR($Q650=Parametres!$G$2,$Q650=Parametres!$G$3),I650,C650)</f>
        <v>7125.18</v>
      </c>
      <c r="O650" s="147">
        <f>+IF(OR($Q650=Parametres!$G$2,$Q650=Parametres!$G$3),J650,D650)</f>
        <v>-372.35</v>
      </c>
      <c r="P650" s="147">
        <f>+IF(OR($Q650=Parametres!$G$2,$Q650=Parametres!$G$3),K650,E650)</f>
        <v>6752.83</v>
      </c>
      <c r="Q650" s="146" t="str">
        <f t="shared" ref="Q650:S650" si="654">+F650</f>
        <v>7-Dépenses</v>
      </c>
      <c r="R650" s="145" t="str">
        <f t="shared" si="654"/>
        <v>90</v>
      </c>
      <c r="S650" s="146">
        <f t="shared" si="654"/>
        <v>0</v>
      </c>
      <c r="T650" s="150" t="str">
        <f>+VLOOKUP($L650,Data_Validation!$A:$D,1,0)</f>
        <v>90E</v>
      </c>
      <c r="U650" s="150" t="str">
        <f>+VLOOKUP($L650,Data_Validation!$A:$D,3,0)</f>
        <v>Service</v>
      </c>
      <c r="V650" s="150" t="str">
        <f>+VLOOKUP($L650,Data_Validation!$A:$D,4,0)</f>
        <v>Réparation équipement</v>
      </c>
      <c r="W650" s="150" t="str">
        <f>+VLOOKUP($L650,Data_Validation!$A:$E,5,0)</f>
        <v>$</v>
      </c>
      <c r="X650" s="150">
        <f>+VLOOKUP($L650,Data_Validation!$A:$F,6,0)</f>
        <v>0</v>
      </c>
    </row>
    <row r="651" spans="1:24" ht="15.75" customHeight="1">
      <c r="A651" s="141" t="s">
        <v>2555</v>
      </c>
      <c r="B651" s="141" t="s">
        <v>2556</v>
      </c>
      <c r="C651" s="151">
        <v>24131.25</v>
      </c>
      <c r="D651" s="151">
        <v>-757.38</v>
      </c>
      <c r="E651" s="151">
        <v>23373.87</v>
      </c>
      <c r="F651" s="141" t="s">
        <v>1875</v>
      </c>
      <c r="G651" s="141" t="s">
        <v>2557</v>
      </c>
      <c r="H651" s="143"/>
      <c r="I651" s="151"/>
      <c r="J651" s="151"/>
      <c r="K651" s="151"/>
      <c r="L651" s="145" t="str">
        <f t="shared" si="514"/>
        <v>91A</v>
      </c>
      <c r="M651" s="146" t="str">
        <f t="shared" si="515"/>
        <v>DEPREC. EQUIP. - NEUF BMW</v>
      </c>
      <c r="N651" s="147">
        <f>+IF(OR($Q651=Parametres!$G$2,$Q651=Parametres!$G$3),I651,C651)</f>
        <v>24131.25</v>
      </c>
      <c r="O651" s="147">
        <f>+IF(OR($Q651=Parametres!$G$2,$Q651=Parametres!$G$3),J651,D651)</f>
        <v>-757.38</v>
      </c>
      <c r="P651" s="147">
        <f>+IF(OR($Q651=Parametres!$G$2,$Q651=Parametres!$G$3),K651,E651)</f>
        <v>23373.87</v>
      </c>
      <c r="Q651" s="146" t="str">
        <f t="shared" ref="Q651:S651" si="655">+F651</f>
        <v>7-Dépenses</v>
      </c>
      <c r="R651" s="145" t="str">
        <f t="shared" si="655"/>
        <v>91</v>
      </c>
      <c r="S651" s="146">
        <f t="shared" si="655"/>
        <v>0</v>
      </c>
      <c r="T651" s="150" t="str">
        <f>+VLOOKUP($L651,Data_Validation!$A:$D,1,0)</f>
        <v>91A</v>
      </c>
      <c r="U651" s="150" t="str">
        <f>+VLOOKUP($L651,Data_Validation!$A:$D,3,0)</f>
        <v>Véhicules neufs</v>
      </c>
      <c r="V651" s="150" t="str">
        <f>+VLOOKUP($L651,Data_Validation!$A:$D,4,0)</f>
        <v>amortissement</v>
      </c>
      <c r="W651" s="150" t="str">
        <f>+VLOOKUP($L651,Data_Validation!$A:$E,5,0)</f>
        <v>$</v>
      </c>
      <c r="X651" s="150">
        <f>+VLOOKUP($L651,Data_Validation!$A:$F,6,0)</f>
        <v>0</v>
      </c>
    </row>
    <row r="652" spans="1:24" ht="15.75" customHeight="1">
      <c r="A652" s="141" t="s">
        <v>2560</v>
      </c>
      <c r="B652" s="141" t="s">
        <v>2561</v>
      </c>
      <c r="C652" s="151">
        <v>5362.5</v>
      </c>
      <c r="D652" s="151">
        <v>-168.31</v>
      </c>
      <c r="E652" s="151">
        <v>5194.1899999999996</v>
      </c>
      <c r="F652" s="141" t="s">
        <v>1875</v>
      </c>
      <c r="G652" s="141" t="s">
        <v>2557</v>
      </c>
      <c r="H652" s="143"/>
      <c r="I652" s="151"/>
      <c r="J652" s="151"/>
      <c r="K652" s="151"/>
      <c r="L652" s="145" t="str">
        <f t="shared" si="514"/>
        <v>91C</v>
      </c>
      <c r="M652" s="146" t="str">
        <f t="shared" si="515"/>
        <v>DEPREC. EQUIP. - USAGE BMW</v>
      </c>
      <c r="N652" s="147">
        <f>+IF(OR($Q652=Parametres!$G$2,$Q652=Parametres!$G$3),I652,C652)</f>
        <v>5362.5</v>
      </c>
      <c r="O652" s="147">
        <f>+IF(OR($Q652=Parametres!$G$2,$Q652=Parametres!$G$3),J652,D652)</f>
        <v>-168.31</v>
      </c>
      <c r="P652" s="147">
        <f>+IF(OR($Q652=Parametres!$G$2,$Q652=Parametres!$G$3),K652,E652)</f>
        <v>5194.1899999999996</v>
      </c>
      <c r="Q652" s="146" t="str">
        <f t="shared" ref="Q652:S652" si="656">+F652</f>
        <v>7-Dépenses</v>
      </c>
      <c r="R652" s="145" t="str">
        <f t="shared" si="656"/>
        <v>91</v>
      </c>
      <c r="S652" s="146">
        <f t="shared" si="656"/>
        <v>0</v>
      </c>
      <c r="T652" s="150" t="str">
        <f>+VLOOKUP($L652,Data_Validation!$A:$D,1,0)</f>
        <v>91C</v>
      </c>
      <c r="U652" s="150" t="str">
        <f>+VLOOKUP($L652,Data_Validation!$A:$D,3,0)</f>
        <v>Véhicules usagés</v>
      </c>
      <c r="V652" s="150" t="str">
        <f>+VLOOKUP($L652,Data_Validation!$A:$D,4,0)</f>
        <v>amortissement</v>
      </c>
      <c r="W652" s="150" t="str">
        <f>+VLOOKUP($L652,Data_Validation!$A:$E,5,0)</f>
        <v>$</v>
      </c>
      <c r="X652" s="150">
        <f>+VLOOKUP($L652,Data_Validation!$A:$F,6,0)</f>
        <v>0</v>
      </c>
    </row>
    <row r="653" spans="1:24" ht="15.75" customHeight="1">
      <c r="A653" s="141" t="s">
        <v>2568</v>
      </c>
      <c r="B653" s="141" t="s">
        <v>2569</v>
      </c>
      <c r="C653" s="151">
        <v>64315.68</v>
      </c>
      <c r="D653" s="151">
        <v>3041</v>
      </c>
      <c r="E653" s="151">
        <v>67356.679999999993</v>
      </c>
      <c r="F653" s="141" t="s">
        <v>1875</v>
      </c>
      <c r="G653" s="141" t="s">
        <v>2557</v>
      </c>
      <c r="H653" s="143"/>
      <c r="I653" s="151"/>
      <c r="J653" s="151"/>
      <c r="K653" s="151"/>
      <c r="L653" s="145" t="str">
        <f t="shared" si="514"/>
        <v>91E</v>
      </c>
      <c r="M653" s="146" t="str">
        <f t="shared" si="515"/>
        <v>DEPREC. EQUIP. - SERV. BMW</v>
      </c>
      <c r="N653" s="147">
        <f>+IF(OR($Q653=Parametres!$G$2,$Q653=Parametres!$G$3),I653,C653)</f>
        <v>64315.68</v>
      </c>
      <c r="O653" s="147">
        <f>+IF(OR($Q653=Parametres!$G$2,$Q653=Parametres!$G$3),J653,D653)</f>
        <v>3041</v>
      </c>
      <c r="P653" s="147">
        <f>+IF(OR($Q653=Parametres!$G$2,$Q653=Parametres!$G$3),K653,E653)</f>
        <v>67356.679999999993</v>
      </c>
      <c r="Q653" s="146" t="str">
        <f t="shared" ref="Q653:S653" si="657">+F653</f>
        <v>7-Dépenses</v>
      </c>
      <c r="R653" s="145" t="str">
        <f t="shared" si="657"/>
        <v>91</v>
      </c>
      <c r="S653" s="146">
        <f t="shared" si="657"/>
        <v>0</v>
      </c>
      <c r="T653" s="150" t="str">
        <f>+VLOOKUP($L653,Data_Validation!$A:$D,1,0)</f>
        <v>91E</v>
      </c>
      <c r="U653" s="150" t="str">
        <f>+VLOOKUP($L653,Data_Validation!$A:$D,3,0)</f>
        <v>Service</v>
      </c>
      <c r="V653" s="150" t="str">
        <f>+VLOOKUP($L653,Data_Validation!$A:$D,4,0)</f>
        <v>amortissement</v>
      </c>
      <c r="W653" s="150" t="str">
        <f>+VLOOKUP($L653,Data_Validation!$A:$E,5,0)</f>
        <v>$</v>
      </c>
      <c r="X653" s="150">
        <f>+VLOOKUP($L653,Data_Validation!$A:$F,6,0)</f>
        <v>0</v>
      </c>
    </row>
    <row r="654" spans="1:24" ht="15.75" customHeight="1">
      <c r="A654" s="141" t="s">
        <v>2575</v>
      </c>
      <c r="B654" s="141" t="s">
        <v>2576</v>
      </c>
      <c r="C654" s="151">
        <v>12320</v>
      </c>
      <c r="D654" s="151">
        <v>-214.47</v>
      </c>
      <c r="E654" s="151">
        <v>12105.53</v>
      </c>
      <c r="F654" s="141" t="s">
        <v>1875</v>
      </c>
      <c r="G654" s="141" t="s">
        <v>2557</v>
      </c>
      <c r="H654" s="143"/>
      <c r="I654" s="151"/>
      <c r="J654" s="151"/>
      <c r="K654" s="151"/>
      <c r="L654" s="145" t="str">
        <f t="shared" si="514"/>
        <v>91G</v>
      </c>
      <c r="M654" s="146" t="str">
        <f t="shared" si="515"/>
        <v>DEPREC. EQUIP. - PIECE BMW</v>
      </c>
      <c r="N654" s="147">
        <f>+IF(OR($Q654=Parametres!$G$2,$Q654=Parametres!$G$3),I654,C654)</f>
        <v>12320</v>
      </c>
      <c r="O654" s="147">
        <f>+IF(OR($Q654=Parametres!$G$2,$Q654=Parametres!$G$3),J654,D654)</f>
        <v>-214.47</v>
      </c>
      <c r="P654" s="147">
        <f>+IF(OR($Q654=Parametres!$G$2,$Q654=Parametres!$G$3),K654,E654)</f>
        <v>12105.53</v>
      </c>
      <c r="Q654" s="146" t="str">
        <f t="shared" ref="Q654:S654" si="658">+F654</f>
        <v>7-Dépenses</v>
      </c>
      <c r="R654" s="145" t="str">
        <f t="shared" si="658"/>
        <v>91</v>
      </c>
      <c r="S654" s="146">
        <f t="shared" si="658"/>
        <v>0</v>
      </c>
      <c r="T654" s="150" t="str">
        <f>+VLOOKUP($L654,Data_Validation!$A:$D,1,0)</f>
        <v>91G</v>
      </c>
      <c r="U654" s="150" t="str">
        <f>+VLOOKUP($L654,Data_Validation!$A:$D,3,0)</f>
        <v>pièces</v>
      </c>
      <c r="V654" s="150" t="str">
        <f>+VLOOKUP($L654,Data_Validation!$A:$D,4,0)</f>
        <v>amortissement</v>
      </c>
      <c r="W654" s="150" t="str">
        <f>+VLOOKUP($L654,Data_Validation!$A:$E,5,0)</f>
        <v>$</v>
      </c>
      <c r="X654" s="150">
        <f>+VLOOKUP($L654,Data_Validation!$A:$F,6,0)</f>
        <v>0</v>
      </c>
    </row>
    <row r="655" spans="1:24" ht="15.75" customHeight="1">
      <c r="A655" s="141" t="s">
        <v>2871</v>
      </c>
      <c r="B655" s="141" t="s">
        <v>2872</v>
      </c>
      <c r="C655" s="151">
        <v>1340.57</v>
      </c>
      <c r="D655" s="151">
        <v>-42.08</v>
      </c>
      <c r="E655" s="151">
        <v>1298.49</v>
      </c>
      <c r="F655" s="141" t="s">
        <v>1875</v>
      </c>
      <c r="G655" s="141" t="s">
        <v>2557</v>
      </c>
      <c r="H655" s="143"/>
      <c r="I655" s="151"/>
      <c r="J655" s="151"/>
      <c r="K655" s="151"/>
      <c r="L655" s="145" t="str">
        <f t="shared" si="514"/>
        <v>91I</v>
      </c>
      <c r="M655" s="146" t="str">
        <f t="shared" si="515"/>
        <v>DEPREC. EQUIP. - CARROSSERIE BMW</v>
      </c>
      <c r="N655" s="147">
        <f>+IF(OR($Q655=Parametres!$G$2,$Q655=Parametres!$G$3),I655,C655)</f>
        <v>1340.57</v>
      </c>
      <c r="O655" s="147">
        <f>+IF(OR($Q655=Parametres!$G$2,$Q655=Parametres!$G$3),J655,D655)</f>
        <v>-42.08</v>
      </c>
      <c r="P655" s="147">
        <f>+IF(OR($Q655=Parametres!$G$2,$Q655=Parametres!$G$3),K655,E655)</f>
        <v>1298.49</v>
      </c>
      <c r="Q655" s="146" t="str">
        <f t="shared" ref="Q655:S655" si="659">+F655</f>
        <v>7-Dépenses</v>
      </c>
      <c r="R655" s="145" t="str">
        <f t="shared" si="659"/>
        <v>91</v>
      </c>
      <c r="S655" s="146">
        <f t="shared" si="659"/>
        <v>0</v>
      </c>
      <c r="T655" s="165" t="str">
        <f>+VLOOKUP($L655,Data_Validation!$A:$D,1,0)</f>
        <v>91I</v>
      </c>
      <c r="U655" s="150" t="str">
        <f>+VLOOKUP($L655,Data_Validation!$A:$D,3,0)</f>
        <v>carrosserie</v>
      </c>
      <c r="V655" s="150" t="str">
        <f>+VLOOKUP($L655,Data_Validation!$A:$D,4,0)</f>
        <v>amortissement</v>
      </c>
      <c r="W655" s="150" t="str">
        <f>+VLOOKUP($L655,Data_Validation!$A:$E,5,0)</f>
        <v>$</v>
      </c>
      <c r="X655" s="150">
        <f>+VLOOKUP($L655,Data_Validation!$A:$F,6,0)</f>
        <v>0</v>
      </c>
    </row>
    <row r="656" spans="1:24" ht="15.75" customHeight="1">
      <c r="A656" s="141" t="s">
        <v>2583</v>
      </c>
      <c r="B656" s="141" t="s">
        <v>2584</v>
      </c>
      <c r="C656" s="151">
        <v>1876.98</v>
      </c>
      <c r="D656" s="151">
        <v>115.18</v>
      </c>
      <c r="E656" s="151">
        <v>1992.16</v>
      </c>
      <c r="F656" s="141" t="s">
        <v>1875</v>
      </c>
      <c r="G656" s="141" t="s">
        <v>2585</v>
      </c>
      <c r="H656" s="143"/>
      <c r="I656" s="151"/>
      <c r="J656" s="151"/>
      <c r="K656" s="151"/>
      <c r="L656" s="145" t="str">
        <f t="shared" si="514"/>
        <v>92A</v>
      </c>
      <c r="M656" s="146" t="str">
        <f t="shared" si="515"/>
        <v>LOCATION EQUIP. - NEUF BMW</v>
      </c>
      <c r="N656" s="147">
        <f>+IF(OR($Q656=Parametres!$G$2,$Q656=Parametres!$G$3),I656,C656)</f>
        <v>1876.98</v>
      </c>
      <c r="O656" s="147">
        <f>+IF(OR($Q656=Parametres!$G$2,$Q656=Parametres!$G$3),J656,D656)</f>
        <v>115.18</v>
      </c>
      <c r="P656" s="147">
        <f>+IF(OR($Q656=Parametres!$G$2,$Q656=Parametres!$G$3),K656,E656)</f>
        <v>1992.16</v>
      </c>
      <c r="Q656" s="146" t="str">
        <f t="shared" ref="Q656:S656" si="660">+F656</f>
        <v>7-Dépenses</v>
      </c>
      <c r="R656" s="145" t="str">
        <f t="shared" si="660"/>
        <v>92</v>
      </c>
      <c r="S656" s="146">
        <f t="shared" si="660"/>
        <v>0</v>
      </c>
      <c r="T656" s="165" t="str">
        <f>+VLOOKUP($L656,Data_Validation!$A:$D,1,0)</f>
        <v>92A</v>
      </c>
      <c r="U656" s="150" t="str">
        <f>+VLOOKUP($L656,Data_Validation!$A:$D,3,0)</f>
        <v>Véhicules neufs</v>
      </c>
      <c r="V656" s="150" t="str">
        <f>+VLOOKUP($L656,Data_Validation!$A:$D,4,0)</f>
        <v>Location équipement</v>
      </c>
      <c r="W656" s="150" t="str">
        <f>+VLOOKUP($L656,Data_Validation!$A:$E,5,0)</f>
        <v>$</v>
      </c>
      <c r="X656" s="150">
        <f>+VLOOKUP($L656,Data_Validation!$A:$F,6,0)</f>
        <v>0</v>
      </c>
    </row>
    <row r="657" spans="1:24" ht="15.75" customHeight="1">
      <c r="A657" s="141" t="s">
        <v>2590</v>
      </c>
      <c r="B657" s="141" t="s">
        <v>2591</v>
      </c>
      <c r="C657" s="151">
        <v>281.60000000000002</v>
      </c>
      <c r="D657" s="151">
        <v>25.6</v>
      </c>
      <c r="E657" s="151">
        <v>307.2</v>
      </c>
      <c r="F657" s="141" t="s">
        <v>1875</v>
      </c>
      <c r="G657" s="141" t="s">
        <v>2585</v>
      </c>
      <c r="H657" s="143"/>
      <c r="I657" s="151"/>
      <c r="J657" s="151"/>
      <c r="K657" s="151"/>
      <c r="L657" s="145" t="str">
        <f t="shared" si="514"/>
        <v>92C</v>
      </c>
      <c r="M657" s="146" t="str">
        <f t="shared" si="515"/>
        <v>LOCATION EQUIP. - USAGE BMW</v>
      </c>
      <c r="N657" s="147">
        <f>+IF(OR($Q657=Parametres!$G$2,$Q657=Parametres!$G$3),I657,C657)</f>
        <v>281.60000000000002</v>
      </c>
      <c r="O657" s="147">
        <f>+IF(OR($Q657=Parametres!$G$2,$Q657=Parametres!$G$3),J657,D657)</f>
        <v>25.6</v>
      </c>
      <c r="P657" s="147">
        <f>+IF(OR($Q657=Parametres!$G$2,$Q657=Parametres!$G$3),K657,E657)</f>
        <v>307.2</v>
      </c>
      <c r="Q657" s="146" t="str">
        <f t="shared" ref="Q657:S657" si="661">+F657</f>
        <v>7-Dépenses</v>
      </c>
      <c r="R657" s="145" t="str">
        <f t="shared" si="661"/>
        <v>92</v>
      </c>
      <c r="S657" s="146">
        <f t="shared" si="661"/>
        <v>0</v>
      </c>
      <c r="T657" s="149" t="str">
        <f>+VLOOKUP($L657,Data_Validation!$A:$D,1,0)</f>
        <v>92C</v>
      </c>
      <c r="U657" s="150" t="str">
        <f>+VLOOKUP($L657,Data_Validation!$A:$D,3,0)</f>
        <v>Véhicules usagés</v>
      </c>
      <c r="V657" s="150" t="str">
        <f>+VLOOKUP($L657,Data_Validation!$A:$D,4,0)</f>
        <v>Location équipement</v>
      </c>
      <c r="W657" s="150" t="str">
        <f>+VLOOKUP($L657,Data_Validation!$A:$E,5,0)</f>
        <v>$</v>
      </c>
      <c r="X657" s="150">
        <f>+VLOOKUP($L657,Data_Validation!$A:$F,6,0)</f>
        <v>0</v>
      </c>
    </row>
    <row r="658" spans="1:24" ht="15.75" customHeight="1">
      <c r="A658" s="141" t="s">
        <v>2597</v>
      </c>
      <c r="B658" s="141" t="s">
        <v>2598</v>
      </c>
      <c r="C658" s="151">
        <v>1019.27</v>
      </c>
      <c r="D658" s="151">
        <v>57.59</v>
      </c>
      <c r="E658" s="151">
        <v>1076.8599999999999</v>
      </c>
      <c r="F658" s="141" t="s">
        <v>1875</v>
      </c>
      <c r="G658" s="141" t="s">
        <v>2585</v>
      </c>
      <c r="H658" s="143"/>
      <c r="I658" s="151"/>
      <c r="J658" s="151"/>
      <c r="K658" s="151"/>
      <c r="L658" s="145" t="str">
        <f t="shared" si="514"/>
        <v>92E</v>
      </c>
      <c r="M658" s="146" t="str">
        <f t="shared" si="515"/>
        <v>LOCATION EQUIP. - SERV. BMW</v>
      </c>
      <c r="N658" s="147">
        <f>+IF(OR($Q658=Parametres!$G$2,$Q658=Parametres!$G$3),I658,C658)</f>
        <v>1019.27</v>
      </c>
      <c r="O658" s="147">
        <f>+IF(OR($Q658=Parametres!$G$2,$Q658=Parametres!$G$3),J658,D658)</f>
        <v>57.59</v>
      </c>
      <c r="P658" s="147">
        <f>+IF(OR($Q658=Parametres!$G$2,$Q658=Parametres!$G$3),K658,E658)</f>
        <v>1076.8599999999999</v>
      </c>
      <c r="Q658" s="146" t="str">
        <f t="shared" ref="Q658:S658" si="662">+F658</f>
        <v>7-Dépenses</v>
      </c>
      <c r="R658" s="145" t="str">
        <f t="shared" si="662"/>
        <v>92</v>
      </c>
      <c r="S658" s="146">
        <f t="shared" si="662"/>
        <v>0</v>
      </c>
      <c r="T658" s="169" t="str">
        <f>+VLOOKUP($L658,Data_Validation!$A:$D,1,0)</f>
        <v>92E</v>
      </c>
      <c r="U658" s="150" t="str">
        <f>+VLOOKUP($L658,Data_Validation!$A:$D,3,0)</f>
        <v>Service</v>
      </c>
      <c r="V658" s="150" t="str">
        <f>+VLOOKUP($L658,Data_Validation!$A:$D,4,0)</f>
        <v>Location équipement</v>
      </c>
      <c r="W658" s="150" t="str">
        <f>+VLOOKUP($L658,Data_Validation!$A:$E,5,0)</f>
        <v>$</v>
      </c>
      <c r="X658" s="150">
        <f>+VLOOKUP($L658,Data_Validation!$A:$F,6,0)</f>
        <v>0</v>
      </c>
    </row>
    <row r="659" spans="1:24" ht="15.75" customHeight="1">
      <c r="A659" s="141" t="s">
        <v>2604</v>
      </c>
      <c r="B659" s="141" t="s">
        <v>2605</v>
      </c>
      <c r="C659" s="151">
        <v>563.09</v>
      </c>
      <c r="D659" s="151">
        <v>51.19</v>
      </c>
      <c r="E659" s="151">
        <v>614.28</v>
      </c>
      <c r="F659" s="141" t="s">
        <v>1875</v>
      </c>
      <c r="G659" s="141" t="s">
        <v>2585</v>
      </c>
      <c r="H659" s="143"/>
      <c r="I659" s="151"/>
      <c r="J659" s="151"/>
      <c r="K659" s="151"/>
      <c r="L659" s="145" t="str">
        <f t="shared" si="514"/>
        <v>92G</v>
      </c>
      <c r="M659" s="146" t="str">
        <f t="shared" si="515"/>
        <v>LOCATION EQUIP. - PIECE BMW</v>
      </c>
      <c r="N659" s="147">
        <f>+IF(OR($Q659=Parametres!$G$2,$Q659=Parametres!$G$3),I659,C659)</f>
        <v>563.09</v>
      </c>
      <c r="O659" s="147">
        <f>+IF(OR($Q659=Parametres!$G$2,$Q659=Parametres!$G$3),J659,D659)</f>
        <v>51.19</v>
      </c>
      <c r="P659" s="147">
        <f>+IF(OR($Q659=Parametres!$G$2,$Q659=Parametres!$G$3),K659,E659)</f>
        <v>614.28</v>
      </c>
      <c r="Q659" s="146" t="str">
        <f t="shared" ref="Q659:S659" si="663">+F659</f>
        <v>7-Dépenses</v>
      </c>
      <c r="R659" s="145" t="str">
        <f t="shared" si="663"/>
        <v>92</v>
      </c>
      <c r="S659" s="146">
        <f t="shared" si="663"/>
        <v>0</v>
      </c>
      <c r="T659" s="165" t="str">
        <f>+VLOOKUP($L659,Data_Validation!$A:$D,1,0)</f>
        <v>92G</v>
      </c>
      <c r="U659" s="150" t="str">
        <f>+VLOOKUP($L659,Data_Validation!$A:$D,3,0)</f>
        <v>pièces</v>
      </c>
      <c r="V659" s="150" t="str">
        <f>+VLOOKUP($L659,Data_Validation!$A:$D,4,0)</f>
        <v>Location équipement</v>
      </c>
      <c r="W659" s="150" t="str">
        <f>+VLOOKUP($L659,Data_Validation!$A:$E,5,0)</f>
        <v>$</v>
      </c>
      <c r="X659" s="150">
        <f>+VLOOKUP($L659,Data_Validation!$A:$F,6,0)</f>
        <v>0</v>
      </c>
    </row>
    <row r="660" spans="1:24" ht="15.75" customHeight="1">
      <c r="A660" s="141" t="s">
        <v>2881</v>
      </c>
      <c r="B660" s="141" t="s">
        <v>2882</v>
      </c>
      <c r="C660" s="151">
        <v>70.400000000000006</v>
      </c>
      <c r="D660" s="151">
        <v>6.4</v>
      </c>
      <c r="E660" s="151">
        <v>76.8</v>
      </c>
      <c r="F660" s="141" t="s">
        <v>1875</v>
      </c>
      <c r="G660" s="141" t="s">
        <v>2585</v>
      </c>
      <c r="H660" s="143"/>
      <c r="I660" s="151"/>
      <c r="J660" s="151"/>
      <c r="K660" s="151"/>
      <c r="L660" s="145" t="str">
        <f t="shared" si="514"/>
        <v>92I</v>
      </c>
      <c r="M660" s="146" t="str">
        <f t="shared" si="515"/>
        <v>LOCATION EQUIP. - CARROSSERIE BMW</v>
      </c>
      <c r="N660" s="147">
        <f>+IF(OR($Q660=Parametres!$G$2,$Q660=Parametres!$G$3),I660,C660)</f>
        <v>70.400000000000006</v>
      </c>
      <c r="O660" s="147">
        <f>+IF(OR($Q660=Parametres!$G$2,$Q660=Parametres!$G$3),J660,D660)</f>
        <v>6.4</v>
      </c>
      <c r="P660" s="147">
        <f>+IF(OR($Q660=Parametres!$G$2,$Q660=Parametres!$G$3),K660,E660)</f>
        <v>76.8</v>
      </c>
      <c r="Q660" s="146" t="str">
        <f t="shared" ref="Q660:S660" si="664">+F660</f>
        <v>7-Dépenses</v>
      </c>
      <c r="R660" s="145" t="str">
        <f t="shared" si="664"/>
        <v>92</v>
      </c>
      <c r="S660" s="146">
        <f t="shared" si="664"/>
        <v>0</v>
      </c>
      <c r="T660" s="165" t="str">
        <f>+VLOOKUP($L660,Data_Validation!$A:$D,1,0)</f>
        <v>92I</v>
      </c>
      <c r="U660" s="150" t="str">
        <f>+VLOOKUP($L660,Data_Validation!$A:$D,3,0)</f>
        <v>carrosserie</v>
      </c>
      <c r="V660" s="150" t="str">
        <f>+VLOOKUP($L660,Data_Validation!$A:$D,4,0)</f>
        <v>Location équipement</v>
      </c>
      <c r="W660" s="150" t="str">
        <f>+VLOOKUP($L660,Data_Validation!$A:$E,5,0)</f>
        <v>$</v>
      </c>
      <c r="X660" s="150">
        <f>+VLOOKUP($L660,Data_Validation!$A:$F,6,0)</f>
        <v>0</v>
      </c>
    </row>
    <row r="661" spans="1:24" ht="15.75" customHeight="1">
      <c r="A661" s="141" t="s">
        <v>1131</v>
      </c>
      <c r="B661" s="141" t="s">
        <v>1672</v>
      </c>
      <c r="C661" s="151">
        <v>314495.12</v>
      </c>
      <c r="D661" s="151">
        <v>3242.47</v>
      </c>
      <c r="E661" s="151">
        <v>317737.59000000003</v>
      </c>
      <c r="F661" s="141" t="s">
        <v>1875</v>
      </c>
      <c r="G661" s="141" t="s">
        <v>1672</v>
      </c>
      <c r="H661" s="143"/>
      <c r="I661" s="151"/>
      <c r="J661" s="151"/>
      <c r="K661" s="151"/>
      <c r="L661" s="145" t="str">
        <f t="shared" si="514"/>
        <v>99</v>
      </c>
      <c r="M661" s="146" t="str">
        <f t="shared" si="515"/>
        <v>IMPOTS SUR LE REVENU</v>
      </c>
      <c r="N661" s="147">
        <f>+IF(OR($Q661=Parametres!$G$2,$Q661=Parametres!$G$3),I661,C661)</f>
        <v>314495.12</v>
      </c>
      <c r="O661" s="147">
        <f>+IF(OR($Q661=Parametres!$G$2,$Q661=Parametres!$G$3),J661,D661)</f>
        <v>3242.47</v>
      </c>
      <c r="P661" s="147">
        <f>+IF(OR($Q661=Parametres!$G$2,$Q661=Parametres!$G$3),K661,E661)</f>
        <v>317737.59000000003</v>
      </c>
      <c r="Q661" s="146" t="str">
        <f t="shared" ref="Q661:S661" si="665">+F661</f>
        <v>7-Dépenses</v>
      </c>
      <c r="R661" s="145" t="str">
        <f t="shared" si="665"/>
        <v>99</v>
      </c>
      <c r="S661" s="146">
        <f t="shared" si="665"/>
        <v>0</v>
      </c>
      <c r="T661" s="150" t="str">
        <f>+VLOOKUP($L661,Data_Validation!$A:$D,1,0)</f>
        <v>99</v>
      </c>
      <c r="U661" s="150" t="str">
        <f>+VLOOKUP($L661,Data_Validation!$A:$D,3,0)</f>
        <v>TOTAL  DES  REVENUS  ET  DÉPENSES</v>
      </c>
      <c r="V661" s="150" t="str">
        <f>+VLOOKUP($L661,Data_Validation!$A:$D,4,0)</f>
        <v>Impôt exigible</v>
      </c>
      <c r="W661" s="150">
        <f>+VLOOKUP($L661,Data_Validation!$A:$E,5,0)</f>
        <v>0</v>
      </c>
      <c r="X661" s="150">
        <f>+VLOOKUP($L661,Data_Validation!$A:$F,6,0)</f>
        <v>0</v>
      </c>
    </row>
    <row r="662" spans="1:24" ht="15.75" customHeight="1">
      <c r="A662" s="141" t="s">
        <v>1829</v>
      </c>
      <c r="B662" s="141" t="s">
        <v>1828</v>
      </c>
      <c r="C662" s="151">
        <v>0.01</v>
      </c>
      <c r="D662" s="151">
        <v>0</v>
      </c>
      <c r="E662" s="151">
        <v>0.01</v>
      </c>
      <c r="F662" s="141" t="s">
        <v>2618</v>
      </c>
      <c r="G662" s="141" t="s">
        <v>1828</v>
      </c>
      <c r="H662" s="143"/>
      <c r="I662" s="151"/>
      <c r="J662" s="151"/>
      <c r="K662" s="151"/>
      <c r="L662" s="145" t="str">
        <f t="shared" si="514"/>
        <v>801</v>
      </c>
      <c r="M662" s="146" t="str">
        <f t="shared" si="515"/>
        <v>INTERETS GAGNES</v>
      </c>
      <c r="N662" s="147">
        <f>+IF(OR($Q662=Parametres!$G$2,$Q662=Parametres!$G$3),I662,C662)</f>
        <v>0.01</v>
      </c>
      <c r="O662" s="242">
        <f>+IF(OR($Q662=Parametres!$G$2,$Q662=Parametres!$G$3),J662,D662)</f>
        <v>0</v>
      </c>
      <c r="P662" s="147">
        <f>+IF(OR($Q662=Parametres!$G$2,$Q662=Parametres!$G$3),K662,E662)</f>
        <v>0.01</v>
      </c>
      <c r="Q662" s="146" t="str">
        <f t="shared" ref="Q662:S662" si="666">+F662</f>
        <v>8-Autres revenus</v>
      </c>
      <c r="R662" s="145" t="str">
        <f t="shared" si="666"/>
        <v>801</v>
      </c>
      <c r="S662" s="146">
        <f t="shared" si="666"/>
        <v>0</v>
      </c>
      <c r="T662" s="149" t="str">
        <f>+VLOOKUP($L662,Data_Validation!$A:$D,1,0)</f>
        <v>801</v>
      </c>
      <c r="U662" s="150" t="str">
        <f>+VLOOKUP($L662,Data_Validation!$A:$D,3,0)</f>
        <v>TOTAL  DES  REVENUS  ET  DÉPENSES</v>
      </c>
      <c r="V662" s="150" t="str">
        <f>+VLOOKUP($L662,Data_Validation!$A:$D,4,0)</f>
        <v>Revenus autres</v>
      </c>
      <c r="W662" s="150" t="str">
        <f>+VLOOKUP($L662,Data_Validation!$A:$E,5,0)</f>
        <v>$</v>
      </c>
      <c r="X662" s="150">
        <f>+VLOOKUP($L662,Data_Validation!$A:$F,6,0)</f>
        <v>0</v>
      </c>
    </row>
    <row r="663" spans="1:24" ht="15.75" customHeight="1">
      <c r="A663" s="141" t="s">
        <v>456</v>
      </c>
      <c r="B663" s="141" t="s">
        <v>1831</v>
      </c>
      <c r="C663" s="151">
        <v>-21542.61</v>
      </c>
      <c r="D663" s="151">
        <v>-2519.23</v>
      </c>
      <c r="E663" s="151">
        <v>-24061.84</v>
      </c>
      <c r="F663" s="141" t="s">
        <v>2618</v>
      </c>
      <c r="G663" s="141" t="s">
        <v>1831</v>
      </c>
      <c r="H663" s="143"/>
      <c r="I663" s="151"/>
      <c r="J663" s="151"/>
      <c r="K663" s="151"/>
      <c r="L663" s="145" t="str">
        <f t="shared" si="514"/>
        <v>805</v>
      </c>
      <c r="M663" s="146" t="str">
        <f t="shared" si="515"/>
        <v>AUTRES REVENUS</v>
      </c>
      <c r="N663" s="147">
        <f>+IF(OR($Q663=Parametres!$G$2,$Q663=Parametres!$G$3),I663,C663)</f>
        <v>-21542.61</v>
      </c>
      <c r="O663" s="147">
        <f>+IF(OR($Q663=Parametres!$G$2,$Q663=Parametres!$G$3),J663,D663)</f>
        <v>-2519.23</v>
      </c>
      <c r="P663" s="147">
        <f>+IF(OR($Q663=Parametres!$G$2,$Q663=Parametres!$G$3),K663,E663)</f>
        <v>-24061.84</v>
      </c>
      <c r="Q663" s="146" t="str">
        <f t="shared" ref="Q663:S663" si="667">+F663</f>
        <v>8-Autres revenus</v>
      </c>
      <c r="R663" s="145" t="str">
        <f t="shared" si="667"/>
        <v>805</v>
      </c>
      <c r="S663" s="146">
        <f t="shared" si="667"/>
        <v>0</v>
      </c>
      <c r="T663" s="165" t="str">
        <f>+VLOOKUP($L663,Data_Validation!$A:$D,1,0)</f>
        <v>805</v>
      </c>
      <c r="U663" s="150" t="str">
        <f>+VLOOKUP($L663,Data_Validation!$A:$D,3,0)</f>
        <v>TOTAL  DES  REVENUS  ET  DÉPENSES</v>
      </c>
      <c r="V663" s="150" t="str">
        <f>+VLOOKUP($L663,Data_Validation!$A:$D,4,0)</f>
        <v>Revenus autres</v>
      </c>
      <c r="W663" s="150" t="str">
        <f>+VLOOKUP($L663,Data_Validation!$A:$E,5,0)</f>
        <v>$</v>
      </c>
      <c r="X663" s="150">
        <f>+VLOOKUP($L663,Data_Validation!$A:$F,6,0)</f>
        <v>0</v>
      </c>
    </row>
    <row r="664" spans="1:24" ht="15.75" customHeight="1">
      <c r="A664" s="141" t="s">
        <v>2630</v>
      </c>
      <c r="B664" s="141" t="s">
        <v>2631</v>
      </c>
      <c r="C664" s="151">
        <v>-129552</v>
      </c>
      <c r="D664" s="151">
        <v>-8330</v>
      </c>
      <c r="E664" s="151">
        <v>-137882</v>
      </c>
      <c r="F664" s="141" t="s">
        <v>2618</v>
      </c>
      <c r="G664" s="141" t="s">
        <v>2632</v>
      </c>
      <c r="H664" s="143"/>
      <c r="I664" s="151"/>
      <c r="J664" s="151"/>
      <c r="K664" s="151"/>
      <c r="L664" s="145" t="str">
        <f t="shared" si="514"/>
        <v>806A</v>
      </c>
      <c r="M664" s="146" t="str">
        <f t="shared" si="515"/>
        <v>FRAIS D'ADMINISTRATION NEUF</v>
      </c>
      <c r="N664" s="147">
        <f>+IF(OR($Q664=Parametres!$G$2,$Q664=Parametres!$G$3),I664,C664)</f>
        <v>-129552</v>
      </c>
      <c r="O664" s="147">
        <f>+IF(OR($Q664=Parametres!$G$2,$Q664=Parametres!$G$3),J664,D664)</f>
        <v>-8330</v>
      </c>
      <c r="P664" s="147">
        <f>+IF(OR($Q664=Parametres!$G$2,$Q664=Parametres!$G$3),K664,E664)</f>
        <v>-137882</v>
      </c>
      <c r="Q664" s="146" t="str">
        <f t="shared" ref="Q664:S664" si="668">+F664</f>
        <v>8-Autres revenus</v>
      </c>
      <c r="R664" s="145" t="str">
        <f t="shared" si="668"/>
        <v>806</v>
      </c>
      <c r="S664" s="146">
        <f t="shared" si="668"/>
        <v>0</v>
      </c>
      <c r="T664" s="165" t="str">
        <f>+VLOOKUP($L664,Data_Validation!$A:$D,1,0)</f>
        <v>806A</v>
      </c>
      <c r="U664" s="150" t="str">
        <f>+VLOOKUP($L664,Data_Validation!$A:$D,3,0)</f>
        <v>Véhicules neufs</v>
      </c>
      <c r="V664" s="150" t="str">
        <f>+VLOOKUP($L664,Data_Validation!$A:$D,4,0)</f>
        <v>Frais administration</v>
      </c>
      <c r="W664" s="150" t="str">
        <f>+VLOOKUP($L664,Data_Validation!$A:$E,5,0)</f>
        <v>$</v>
      </c>
      <c r="X664" s="150">
        <f>+VLOOKUP($L664,Data_Validation!$A:$F,6,0)</f>
        <v>0</v>
      </c>
    </row>
    <row r="665" spans="1:24" ht="15.75" customHeight="1">
      <c r="A665" s="141" t="s">
        <v>2637</v>
      </c>
      <c r="B665" s="141" t="s">
        <v>2638</v>
      </c>
      <c r="C665" s="151">
        <v>-92279</v>
      </c>
      <c r="D665" s="151">
        <v>-2380</v>
      </c>
      <c r="E665" s="151">
        <v>-94659</v>
      </c>
      <c r="F665" s="141" t="s">
        <v>2618</v>
      </c>
      <c r="G665" s="141" t="s">
        <v>2632</v>
      </c>
      <c r="H665" s="143"/>
      <c r="I665" s="151"/>
      <c r="J665" s="151"/>
      <c r="K665" s="151"/>
      <c r="L665" s="145" t="str">
        <f t="shared" si="514"/>
        <v>806C</v>
      </c>
      <c r="M665" s="146" t="str">
        <f t="shared" si="515"/>
        <v>FRAIS ADMINISTRATION USAGE</v>
      </c>
      <c r="N665" s="147">
        <f>+IF(OR($Q665=Parametres!$G$2,$Q665=Parametres!$G$3),I665,C665)</f>
        <v>-92279</v>
      </c>
      <c r="O665" s="147">
        <f>+IF(OR($Q665=Parametres!$G$2,$Q665=Parametres!$G$3),J665,D665)</f>
        <v>-2380</v>
      </c>
      <c r="P665" s="147">
        <f>+IF(OR($Q665=Parametres!$G$2,$Q665=Parametres!$G$3),K665,E665)</f>
        <v>-94659</v>
      </c>
      <c r="Q665" s="146" t="str">
        <f t="shared" ref="Q665:S665" si="669">+F665</f>
        <v>8-Autres revenus</v>
      </c>
      <c r="R665" s="145" t="str">
        <f t="shared" si="669"/>
        <v>806</v>
      </c>
      <c r="S665" s="146">
        <f t="shared" si="669"/>
        <v>0</v>
      </c>
      <c r="T665" s="149" t="str">
        <f>+VLOOKUP($L665,Data_Validation!$A:$D,1,0)</f>
        <v>806C</v>
      </c>
      <c r="U665" s="150" t="str">
        <f>+VLOOKUP($L665,Data_Validation!$A:$D,3,0)</f>
        <v>Véhicules usagés</v>
      </c>
      <c r="V665" s="150" t="str">
        <f>+VLOOKUP($L665,Data_Validation!$A:$D,4,0)</f>
        <v>Frais administration</v>
      </c>
      <c r="W665" s="150" t="str">
        <f>+VLOOKUP($L665,Data_Validation!$A:$E,5,0)</f>
        <v>$</v>
      </c>
      <c r="X665" s="150">
        <f>+VLOOKUP($L665,Data_Validation!$A:$F,6,0)</f>
        <v>0</v>
      </c>
    </row>
    <row r="666" spans="1:24" ht="15.75" customHeight="1">
      <c r="A666" s="141" t="s">
        <v>2645</v>
      </c>
      <c r="B666" s="141" t="s">
        <v>2646</v>
      </c>
      <c r="C666" s="151">
        <v>-189080.2</v>
      </c>
      <c r="D666" s="151">
        <v>-14102</v>
      </c>
      <c r="E666" s="151">
        <v>-203182.2</v>
      </c>
      <c r="F666" s="141" t="s">
        <v>2618</v>
      </c>
      <c r="G666" s="141" t="s">
        <v>2647</v>
      </c>
      <c r="H666" s="143"/>
      <c r="I666" s="151"/>
      <c r="J666" s="151"/>
      <c r="K666" s="151"/>
      <c r="L666" s="145" t="str">
        <f t="shared" si="514"/>
        <v>814A</v>
      </c>
      <c r="M666" s="146" t="str">
        <f t="shared" si="515"/>
        <v>MSP - BMW</v>
      </c>
      <c r="N666" s="147">
        <f>+IF(OR($Q666=Parametres!$G$2,$Q666=Parametres!$G$3),I666,C666)</f>
        <v>-189080.2</v>
      </c>
      <c r="O666" s="147">
        <f>+IF(OR($Q666=Parametres!$G$2,$Q666=Parametres!$G$3),J666,D666)</f>
        <v>-14102</v>
      </c>
      <c r="P666" s="147">
        <f>+IF(OR($Q666=Parametres!$G$2,$Q666=Parametres!$G$3),K666,E666)</f>
        <v>-203182.2</v>
      </c>
      <c r="Q666" s="146" t="str">
        <f t="shared" ref="Q666:S666" si="670">+F666</f>
        <v>8-Autres revenus</v>
      </c>
      <c r="R666" s="145" t="str">
        <f t="shared" si="670"/>
        <v>814</v>
      </c>
      <c r="S666" s="146">
        <f t="shared" si="670"/>
        <v>0</v>
      </c>
      <c r="T666" s="150" t="str">
        <f>+VLOOKUP($L666,Data_Validation!$A:$D,1,0)</f>
        <v>814A</v>
      </c>
      <c r="U666" s="150" t="str">
        <f>+VLOOKUP($L666,Data_Validation!$A:$D,3,0)</f>
        <v>TOTAL  DES  REVENUS  ET  DÉPENSES</v>
      </c>
      <c r="V666" s="150" t="str">
        <f>+VLOOKUP($L666,Data_Validation!$A:$D,4,0)</f>
        <v>Facility Fund</v>
      </c>
      <c r="W666" s="150" t="str">
        <f>+VLOOKUP($L666,Data_Validation!$A:$E,5,0)</f>
        <v>$</v>
      </c>
      <c r="X666" s="150">
        <f>+VLOOKUP($L666,Data_Validation!$A:$F,6,0)</f>
        <v>0</v>
      </c>
    </row>
    <row r="667" spans="1:24" ht="15.75" customHeight="1">
      <c r="A667" s="141" t="s">
        <v>1835</v>
      </c>
      <c r="B667" s="141" t="s">
        <v>1834</v>
      </c>
      <c r="C667" s="151">
        <v>-310629.99</v>
      </c>
      <c r="D667" s="151">
        <v>-24453</v>
      </c>
      <c r="E667" s="151">
        <v>-335082.99</v>
      </c>
      <c r="F667" s="141" t="s">
        <v>2618</v>
      </c>
      <c r="G667" s="141" t="s">
        <v>1834</v>
      </c>
      <c r="H667" s="143"/>
      <c r="I667" s="151"/>
      <c r="J667" s="151"/>
      <c r="K667" s="151"/>
      <c r="L667" s="145" t="str">
        <f t="shared" si="514"/>
        <v>815</v>
      </c>
      <c r="M667" s="146" t="str">
        <f t="shared" si="515"/>
        <v>REVENU RBSC BMW</v>
      </c>
      <c r="N667" s="147">
        <f>+IF(OR($Q667=Parametres!$G$2,$Q667=Parametres!$G$3),I667,C667)</f>
        <v>-310629.99</v>
      </c>
      <c r="O667" s="147">
        <f>+IF(OR($Q667=Parametres!$G$2,$Q667=Parametres!$G$3),J667,D667)</f>
        <v>-24453</v>
      </c>
      <c r="P667" s="147">
        <f>+IF(OR($Q667=Parametres!$G$2,$Q667=Parametres!$G$3),K667,E667)</f>
        <v>-335082.99</v>
      </c>
      <c r="Q667" s="146" t="str">
        <f t="shared" ref="Q667:S667" si="671">+F667</f>
        <v>8-Autres revenus</v>
      </c>
      <c r="R667" s="145" t="str">
        <f t="shared" si="671"/>
        <v>815</v>
      </c>
      <c r="S667" s="146">
        <f t="shared" si="671"/>
        <v>0</v>
      </c>
      <c r="T667" s="149" t="str">
        <f>+VLOOKUP($L667,Data_Validation!$A:$D,1,0)</f>
        <v>815</v>
      </c>
      <c r="U667" s="150" t="str">
        <f>+VLOOKUP($L667,Data_Validation!$A:$D,3,0)</f>
        <v>Véhicules neufs</v>
      </c>
      <c r="V667" s="150" t="str">
        <f>+VLOOKUP($L667,Data_Validation!$A:$D,4,0)</f>
        <v>RBSC NEUF</v>
      </c>
      <c r="W667" s="150" t="str">
        <f>+VLOOKUP($L667,Data_Validation!$A:$E,5,0)</f>
        <v>$</v>
      </c>
      <c r="X667" s="150">
        <f>+VLOOKUP($L667,Data_Validation!$A:$F,6,0)</f>
        <v>0</v>
      </c>
    </row>
    <row r="668" spans="1:24" ht="15.75" customHeight="1">
      <c r="A668" s="141" t="s">
        <v>2656</v>
      </c>
      <c r="B668" s="141" t="s">
        <v>2657</v>
      </c>
      <c r="C668" s="151">
        <v>-38600</v>
      </c>
      <c r="D668" s="151">
        <v>-3200</v>
      </c>
      <c r="E668" s="151">
        <v>-41800</v>
      </c>
      <c r="F668" s="141" t="s">
        <v>2618</v>
      </c>
      <c r="G668" s="141" t="s">
        <v>1834</v>
      </c>
      <c r="H668" s="143"/>
      <c r="I668" s="151"/>
      <c r="J668" s="151"/>
      <c r="K668" s="151"/>
      <c r="L668" s="145" t="str">
        <f t="shared" si="514"/>
        <v>815C</v>
      </c>
      <c r="M668" s="146" t="str">
        <f t="shared" si="515"/>
        <v>REVENU RBSC BMW USAGE</v>
      </c>
      <c r="N668" s="147">
        <f>+IF(OR($Q668=Parametres!$G$2,$Q668=Parametres!$G$3),I668,C668)</f>
        <v>-38600</v>
      </c>
      <c r="O668" s="147">
        <f>+IF(OR($Q668=Parametres!$G$2,$Q668=Parametres!$G$3),J668,D668)</f>
        <v>-3200</v>
      </c>
      <c r="P668" s="147">
        <f>+IF(OR($Q668=Parametres!$G$2,$Q668=Parametres!$G$3),K668,E668)</f>
        <v>-41800</v>
      </c>
      <c r="Q668" s="146" t="str">
        <f t="shared" ref="Q668:S668" si="672">+F668</f>
        <v>8-Autres revenus</v>
      </c>
      <c r="R668" s="145" t="str">
        <f t="shared" si="672"/>
        <v>815</v>
      </c>
      <c r="S668" s="146">
        <f t="shared" si="672"/>
        <v>0</v>
      </c>
      <c r="T668" s="165" t="str">
        <f>+VLOOKUP($L668,Data_Validation!$A:$D,1,0)</f>
        <v>815C</v>
      </c>
      <c r="U668" s="150" t="str">
        <f>+VLOOKUP($L668,Data_Validation!$A:$D,3,0)</f>
        <v>Véhicules usagés</v>
      </c>
      <c r="V668" s="150" t="str">
        <f>+VLOOKUP($L668,Data_Validation!$A:$D,4,0)</f>
        <v>RBSC used</v>
      </c>
      <c r="W668" s="150" t="str">
        <f>+VLOOKUP($L668,Data_Validation!$A:$E,5,0)</f>
        <v>$</v>
      </c>
      <c r="X668" s="150">
        <f>+VLOOKUP($L668,Data_Validation!$A:$F,6,0)</f>
        <v>0</v>
      </c>
    </row>
    <row r="669" spans="1:24" ht="15.75" customHeight="1">
      <c r="A669" s="141" t="s">
        <v>1838</v>
      </c>
      <c r="B669" s="141" t="s">
        <v>1837</v>
      </c>
      <c r="C669" s="151">
        <v>-33085</v>
      </c>
      <c r="D669" s="151">
        <v>0</v>
      </c>
      <c r="E669" s="151">
        <v>-33085</v>
      </c>
      <c r="F669" s="141" t="s">
        <v>2662</v>
      </c>
      <c r="G669" s="141" t="s">
        <v>1837</v>
      </c>
      <c r="H669" s="143"/>
      <c r="I669" s="151"/>
      <c r="J669" s="151"/>
      <c r="K669" s="151"/>
      <c r="L669" s="145" t="str">
        <f t="shared" si="514"/>
        <v>817</v>
      </c>
      <c r="M669" s="146" t="str">
        <f t="shared" si="515"/>
        <v>REVENU PERFORMANCE 360</v>
      </c>
      <c r="N669" s="147">
        <f>+IF(OR($Q669=Parametres!$G$2,$Q669=Parametres!$G$3),I669,C669)</f>
        <v>-33085</v>
      </c>
      <c r="O669" s="147">
        <f>+IF(OR($Q669=Parametres!$G$2,$Q669=Parametres!$G$3),J669,D669)</f>
        <v>0</v>
      </c>
      <c r="P669" s="147">
        <f>+IF(OR($Q669=Parametres!$G$2,$Q669=Parametres!$G$3),K669,E669)</f>
        <v>-33085</v>
      </c>
      <c r="Q669" s="146" t="str">
        <f t="shared" ref="Q669:S669" si="673">+F669</f>
        <v>9-Autres déductions</v>
      </c>
      <c r="R669" s="145" t="str">
        <f t="shared" si="673"/>
        <v>817</v>
      </c>
      <c r="S669" s="146">
        <f t="shared" si="673"/>
        <v>0</v>
      </c>
      <c r="T669" s="165" t="str">
        <f>+VLOOKUP($L669,Data_Validation!$A:$D,1,0)</f>
        <v>817</v>
      </c>
      <c r="U669" s="150" t="str">
        <f>+VLOOKUP($L669,Data_Validation!$A:$D,3,0)</f>
        <v>Véhicules usagés</v>
      </c>
      <c r="V669" s="150" t="str">
        <f>+VLOOKUP($L669,Data_Validation!$A:$D,4,0)</f>
        <v>Programme 360</v>
      </c>
      <c r="W669" s="150" t="str">
        <f>+VLOOKUP($L669,Data_Validation!$A:$E,5,0)</f>
        <v>$</v>
      </c>
      <c r="X669" s="150">
        <f>+VLOOKUP($L669,Data_Validation!$A:$F,6,0)</f>
        <v>0</v>
      </c>
    </row>
    <row r="670" spans="1:24" ht="15.75" customHeight="1">
      <c r="A670" s="141" t="s">
        <v>1842</v>
      </c>
      <c r="B670" s="141" t="s">
        <v>1841</v>
      </c>
      <c r="C670" s="151">
        <v>97.05</v>
      </c>
      <c r="D670" s="151">
        <v>0</v>
      </c>
      <c r="E670" s="151">
        <v>97.05</v>
      </c>
      <c r="F670" s="141" t="s">
        <v>2662</v>
      </c>
      <c r="G670" s="141" t="s">
        <v>2250</v>
      </c>
      <c r="H670" s="143"/>
      <c r="I670" s="151"/>
      <c r="J670" s="151"/>
      <c r="K670" s="151"/>
      <c r="L670" s="145" t="str">
        <f t="shared" si="514"/>
        <v>851</v>
      </c>
      <c r="M670" s="146" t="str">
        <f t="shared" si="515"/>
        <v>INTERETS PAYES</v>
      </c>
      <c r="N670" s="147">
        <f>+IF(OR($Q670=Parametres!$G$2,$Q670=Parametres!$G$3),I670,C670)</f>
        <v>97.05</v>
      </c>
      <c r="O670" s="147">
        <f>+IF(OR($Q670=Parametres!$G$2,$Q670=Parametres!$G$3),J670,D670)</f>
        <v>0</v>
      </c>
      <c r="P670" s="147">
        <f>+IF(OR($Q670=Parametres!$G$2,$Q670=Parametres!$G$3),K670,E670)</f>
        <v>97.05</v>
      </c>
      <c r="Q670" s="146" t="str">
        <f t="shared" ref="Q670:S670" si="674">+F670</f>
        <v>9-Autres déductions</v>
      </c>
      <c r="R670" s="145" t="str">
        <f t="shared" si="674"/>
        <v>73</v>
      </c>
      <c r="S670" s="146">
        <f t="shared" si="674"/>
        <v>0</v>
      </c>
      <c r="T670" s="149" t="str">
        <f>+VLOOKUP($L670,Data_Validation!$A:$D,1,0)</f>
        <v>851</v>
      </c>
      <c r="U670" s="150" t="str">
        <f>+VLOOKUP($L670,Data_Validation!$A:$D,3,0)</f>
        <v>TOTAL  DES  REVENUS  ET  DÉPENSES</v>
      </c>
      <c r="V670" s="150" t="str">
        <f>+VLOOKUP($L670,Data_Validation!$A:$D,4,0)</f>
        <v>Revenus autres</v>
      </c>
      <c r="W670" s="150" t="str">
        <f>+VLOOKUP($L670,Data_Validation!$A:$E,5,0)</f>
        <v>$</v>
      </c>
      <c r="X670" s="150">
        <f>+VLOOKUP($L670,Data_Validation!$A:$F,6,0)</f>
        <v>0</v>
      </c>
    </row>
    <row r="671" spans="1:24" ht="15.75" customHeight="1">
      <c r="A671" s="141" t="s">
        <v>2898</v>
      </c>
      <c r="B671" s="141" t="s">
        <v>2899</v>
      </c>
      <c r="C671" s="151">
        <v>4528.4799999999996</v>
      </c>
      <c r="D671" s="151">
        <v>411.68</v>
      </c>
      <c r="E671" s="151">
        <v>4940.16</v>
      </c>
      <c r="F671" s="141" t="s">
        <v>2662</v>
      </c>
      <c r="G671" s="141" t="s">
        <v>2250</v>
      </c>
      <c r="H671" s="143"/>
      <c r="I671" s="151"/>
      <c r="J671" s="151"/>
      <c r="K671" s="151"/>
      <c r="L671" s="145" t="str">
        <f t="shared" si="514"/>
        <v>851E</v>
      </c>
      <c r="M671" s="146" t="str">
        <f t="shared" si="515"/>
        <v>INTERETS PRET EQUIPEMENT</v>
      </c>
      <c r="N671" s="147">
        <f>+IF(OR($Q671=Parametres!$G$2,$Q671=Parametres!$G$3),I671,C671)</f>
        <v>4528.4799999999996</v>
      </c>
      <c r="O671" s="147">
        <f>+IF(OR($Q671=Parametres!$G$2,$Q671=Parametres!$G$3),J671,D671)</f>
        <v>411.68</v>
      </c>
      <c r="P671" s="147">
        <f>+IF(OR($Q671=Parametres!$G$2,$Q671=Parametres!$G$3),K671,E671)</f>
        <v>4940.16</v>
      </c>
      <c r="Q671" s="146" t="str">
        <f t="shared" ref="Q671:S671" si="675">+F671</f>
        <v>9-Autres déductions</v>
      </c>
      <c r="R671" s="145" t="str">
        <f t="shared" si="675"/>
        <v>73</v>
      </c>
      <c r="S671" s="146">
        <f t="shared" si="675"/>
        <v>0</v>
      </c>
      <c r="T671" s="150" t="str">
        <f>+VLOOKUP($L671,Data_Validation!$A:$D,1,0)</f>
        <v>851E</v>
      </c>
      <c r="U671" s="150" t="str">
        <f>+VLOOKUP($L671,Data_Validation!$A:$D,3,0)</f>
        <v>TOTAL  DES  REVENUS  ET  DÉPENSES</v>
      </c>
      <c r="V671" s="150" t="str">
        <f>+VLOOKUP($L671,Data_Validation!$A:$D,4,0)</f>
        <v>Intérêts sur prêt</v>
      </c>
      <c r="W671" s="150" t="str">
        <f>+VLOOKUP($L671,Data_Validation!$A:$E,5,0)</f>
        <v>$</v>
      </c>
      <c r="X671" s="150">
        <f>+VLOOKUP($L671,Data_Validation!$A:$F,6,0)</f>
        <v>0</v>
      </c>
    </row>
    <row r="672" spans="1:24" ht="15.75" customHeight="1">
      <c r="A672" s="141" t="s">
        <v>1844</v>
      </c>
      <c r="B672" s="141" t="s">
        <v>1843</v>
      </c>
      <c r="C672" s="151">
        <v>-202.97</v>
      </c>
      <c r="D672" s="151">
        <v>0</v>
      </c>
      <c r="E672" s="151">
        <v>-202.97</v>
      </c>
      <c r="F672" s="141" t="s">
        <v>2662</v>
      </c>
      <c r="G672" s="141" t="s">
        <v>1843</v>
      </c>
      <c r="H672" s="143"/>
      <c r="I672" s="151"/>
      <c r="J672" s="151"/>
      <c r="K672" s="151"/>
      <c r="L672" s="145" t="str">
        <f t="shared" si="514"/>
        <v>855</v>
      </c>
      <c r="M672" s="146" t="str">
        <f t="shared" si="515"/>
        <v>AUTRES DEDUCTIONS</v>
      </c>
      <c r="N672" s="147">
        <f>+IF(OR($Q672=Parametres!$G$2,$Q672=Parametres!$G$3),I672,C672)</f>
        <v>-202.97</v>
      </c>
      <c r="O672" s="147">
        <f>+IF(OR($Q672=Parametres!$G$2,$Q672=Parametres!$G$3),J672,D672)</f>
        <v>0</v>
      </c>
      <c r="P672" s="147">
        <f>+IF(OR($Q672=Parametres!$G$2,$Q672=Parametres!$G$3),K672,E672)</f>
        <v>-202.97</v>
      </c>
      <c r="Q672" s="146" t="str">
        <f t="shared" ref="Q672:S672" si="676">+F672</f>
        <v>9-Autres déductions</v>
      </c>
      <c r="R672" s="145" t="str">
        <f t="shared" si="676"/>
        <v>855</v>
      </c>
      <c r="S672" s="146">
        <f t="shared" si="676"/>
        <v>0</v>
      </c>
      <c r="T672" s="149" t="str">
        <f>+VLOOKUP($L672,Data_Validation!$A:$D,1,0)</f>
        <v>855</v>
      </c>
      <c r="U672" s="150" t="str">
        <f>+VLOOKUP($L672,Data_Validation!$A:$D,3,0)</f>
        <v>TOTAL  DES  REVENUS  ET  DÉPENSES</v>
      </c>
      <c r="V672" s="150" t="str">
        <f>+VLOOKUP($L672,Data_Validation!$A:$D,4,0)</f>
        <v>Revenus autres</v>
      </c>
      <c r="W672" s="150" t="str">
        <f>+VLOOKUP($L672,Data_Validation!$A:$E,5,0)</f>
        <v>$</v>
      </c>
      <c r="X672" s="150">
        <f>+VLOOKUP($L672,Data_Validation!$A:$F,6,0)</f>
        <v>0</v>
      </c>
    </row>
    <row r="673" spans="1:24" ht="15.75" customHeight="1">
      <c r="A673" s="141" t="s">
        <v>1991</v>
      </c>
      <c r="B673" s="141" t="s">
        <v>1990</v>
      </c>
      <c r="C673" s="151"/>
      <c r="D673" s="151"/>
      <c r="E673" s="151"/>
      <c r="F673" s="141" t="s">
        <v>29</v>
      </c>
      <c r="G673" s="141" t="s">
        <v>797</v>
      </c>
      <c r="H673" s="143"/>
      <c r="I673" s="151">
        <v>15</v>
      </c>
      <c r="J673" s="151">
        <v>2</v>
      </c>
      <c r="K673" s="151">
        <v>17</v>
      </c>
      <c r="L673" s="145" t="str">
        <f t="shared" si="514"/>
        <v>230@</v>
      </c>
      <c r="M673" s="146" t="str">
        <f t="shared" si="515"/>
        <v># DE VOITURES NEUVES BMW</v>
      </c>
      <c r="N673" s="147">
        <f>+IF(OR($Q673=Parametres!$G$2,$Q673=Parametres!$G$3),I673,C673)</f>
        <v>15</v>
      </c>
      <c r="O673" s="147">
        <f>+IF(OR($Q673=Parametres!$G$2,$Q673=Parametres!$G$3),J673,D673)</f>
        <v>2</v>
      </c>
      <c r="P673" s="147">
        <f>+IF(OR($Q673=Parametres!$G$2,$Q673=Parametres!$G$3),K673,E673)</f>
        <v>17</v>
      </c>
      <c r="Q673" s="146" t="str">
        <f t="shared" ref="Q673:S673" si="677">+F673</f>
        <v>10-Compte compteur</v>
      </c>
      <c r="R673" s="145" t="str">
        <f t="shared" si="677"/>
        <v>230</v>
      </c>
      <c r="S673" s="146">
        <f t="shared" si="677"/>
        <v>0</v>
      </c>
      <c r="T673" s="165" t="str">
        <f>+VLOOKUP($L673,Data_Validation!$A:$D,1,0)</f>
        <v>230@</v>
      </c>
      <c r="U673" s="150" t="str">
        <f>+VLOOKUP($L673,Data_Validation!$A:$D,3,0)</f>
        <v>Autres</v>
      </c>
      <c r="V673" s="150">
        <f>+VLOOKUP($L673,Data_Validation!$A:$D,4,0)</f>
        <v>0</v>
      </c>
      <c r="W673" s="150">
        <f>+VLOOKUP($L673,Data_Validation!$A:$E,5,0)</f>
        <v>0</v>
      </c>
      <c r="X673" s="150">
        <f>+VLOOKUP($L673,Data_Validation!$A:$F,6,0)</f>
        <v>0</v>
      </c>
    </row>
    <row r="674" spans="1:24" ht="15.75" customHeight="1">
      <c r="A674" s="141" t="s">
        <v>1993</v>
      </c>
      <c r="B674" s="141" t="s">
        <v>1992</v>
      </c>
      <c r="C674" s="151"/>
      <c r="D674" s="151"/>
      <c r="E674" s="151"/>
      <c r="F674" s="141" t="s">
        <v>29</v>
      </c>
      <c r="G674" s="141" t="s">
        <v>799</v>
      </c>
      <c r="H674" s="143"/>
      <c r="I674" s="151">
        <v>17</v>
      </c>
      <c r="J674" s="151">
        <v>-1</v>
      </c>
      <c r="K674" s="151">
        <v>16</v>
      </c>
      <c r="L674" s="145" t="str">
        <f t="shared" si="514"/>
        <v>232@</v>
      </c>
      <c r="M674" s="146" t="str">
        <f t="shared" si="515"/>
        <v># DE CAMIONS NEUFS BMW</v>
      </c>
      <c r="N674" s="147">
        <f>+IF(OR($Q674=Parametres!$G$2,$Q674=Parametres!$G$3),I674,C674)</f>
        <v>17</v>
      </c>
      <c r="O674" s="147">
        <f>+IF(OR($Q674=Parametres!$G$2,$Q674=Parametres!$G$3),J674,D674)</f>
        <v>-1</v>
      </c>
      <c r="P674" s="147">
        <f>+IF(OR($Q674=Parametres!$G$2,$Q674=Parametres!$G$3),K674,E674)</f>
        <v>16</v>
      </c>
      <c r="Q674" s="146" t="str">
        <f t="shared" ref="Q674:S674" si="678">+F674</f>
        <v>10-Compte compteur</v>
      </c>
      <c r="R674" s="145" t="str">
        <f t="shared" si="678"/>
        <v>232</v>
      </c>
      <c r="S674" s="146">
        <f t="shared" si="678"/>
        <v>0</v>
      </c>
      <c r="T674" s="150" t="str">
        <f>+VLOOKUP($L674,Data_Validation!$A:$D,1,0)</f>
        <v>232@</v>
      </c>
      <c r="U674" s="150" t="str">
        <f>+VLOOKUP($L674,Data_Validation!$A:$D,3,0)</f>
        <v>Autres</v>
      </c>
      <c r="V674" s="150">
        <f>+VLOOKUP($L674,Data_Validation!$A:$D,4,0)</f>
        <v>0</v>
      </c>
      <c r="W674" s="150">
        <f>+VLOOKUP($L674,Data_Validation!$A:$E,5,0)</f>
        <v>0</v>
      </c>
      <c r="X674" s="150">
        <f>+VLOOKUP($L674,Data_Validation!$A:$F,6,0)</f>
        <v>0</v>
      </c>
    </row>
    <row r="675" spans="1:24" ht="15.75" customHeight="1">
      <c r="A675" s="141" t="s">
        <v>1997</v>
      </c>
      <c r="B675" s="141" t="s">
        <v>1996</v>
      </c>
      <c r="C675" s="151"/>
      <c r="D675" s="151"/>
      <c r="E675" s="151"/>
      <c r="F675" s="141" t="s">
        <v>29</v>
      </c>
      <c r="G675" s="141" t="s">
        <v>801</v>
      </c>
      <c r="H675" s="143"/>
      <c r="I675" s="151">
        <v>8</v>
      </c>
      <c r="J675" s="151">
        <v>-2</v>
      </c>
      <c r="K675" s="151">
        <v>6</v>
      </c>
      <c r="L675" s="145" t="str">
        <f t="shared" si="514"/>
        <v>234@</v>
      </c>
      <c r="M675" s="146" t="str">
        <f t="shared" si="515"/>
        <v># OF INVENTAIRE VEHICULES I</v>
      </c>
      <c r="N675" s="147">
        <f>+IF(OR($Q675=Parametres!$G$2,$Q675=Parametres!$G$3),I675,C675)</f>
        <v>8</v>
      </c>
      <c r="O675" s="147">
        <f>+IF(OR($Q675=Parametres!$G$2,$Q675=Parametres!$G$3),J675,D675)</f>
        <v>-2</v>
      </c>
      <c r="P675" s="147">
        <f>+IF(OR($Q675=Parametres!$G$2,$Q675=Parametres!$G$3),K675,E675)</f>
        <v>6</v>
      </c>
      <c r="Q675" s="146" t="str">
        <f t="shared" ref="Q675:S675" si="679">+F675</f>
        <v>10-Compte compteur</v>
      </c>
      <c r="R675" s="145" t="str">
        <f t="shared" si="679"/>
        <v>234</v>
      </c>
      <c r="S675" s="146">
        <f t="shared" si="679"/>
        <v>0</v>
      </c>
      <c r="T675" s="492" t="str">
        <f>+VLOOKUP($L675,Data_Validation!$A:$D,1,0)</f>
        <v>234@</v>
      </c>
      <c r="U675" s="150" t="str">
        <f>+VLOOKUP($L675,Data_Validation!$A:$D,3,0)</f>
        <v>Autres</v>
      </c>
      <c r="V675" s="150">
        <f>+VLOOKUP($L675,Data_Validation!$A:$D,4,0)</f>
        <v>0</v>
      </c>
      <c r="W675" s="150">
        <f>+VLOOKUP($L675,Data_Validation!$A:$E,5,0)</f>
        <v>0</v>
      </c>
      <c r="X675" s="150">
        <f>+VLOOKUP($L675,Data_Validation!$A:$F,6,0)</f>
        <v>0</v>
      </c>
    </row>
    <row r="676" spans="1:24" ht="15.75" customHeight="1">
      <c r="A676" s="141" t="s">
        <v>2012</v>
      </c>
      <c r="B676" s="141" t="s">
        <v>2011</v>
      </c>
      <c r="C676" s="151"/>
      <c r="D676" s="151"/>
      <c r="E676" s="151"/>
      <c r="F676" s="141" t="s">
        <v>29</v>
      </c>
      <c r="G676" s="141" t="s">
        <v>803</v>
      </c>
      <c r="H676" s="143"/>
      <c r="I676" s="151">
        <v>21</v>
      </c>
      <c r="J676" s="151">
        <v>-3</v>
      </c>
      <c r="K676" s="151">
        <v>18</v>
      </c>
      <c r="L676" s="145" t="str">
        <f t="shared" si="514"/>
        <v>240A@</v>
      </c>
      <c r="M676" s="146" t="str">
        <f t="shared" si="515"/>
        <v># DE VOITURES USAGEES BMW</v>
      </c>
      <c r="N676" s="147">
        <f>+IF(OR($Q676=Parametres!$G$2,$Q676=Parametres!$G$3),I676,C676)</f>
        <v>21</v>
      </c>
      <c r="O676" s="147">
        <f>+IF(OR($Q676=Parametres!$G$2,$Q676=Parametres!$G$3),J676,D676)</f>
        <v>-3</v>
      </c>
      <c r="P676" s="147">
        <f>+IF(OR($Q676=Parametres!$G$2,$Q676=Parametres!$G$3),K676,E676)</f>
        <v>18</v>
      </c>
      <c r="Q676" s="146" t="str">
        <f t="shared" ref="Q676:S676" si="680">+F676</f>
        <v>10-Compte compteur</v>
      </c>
      <c r="R676" s="145" t="str">
        <f t="shared" si="680"/>
        <v>240A</v>
      </c>
      <c r="S676" s="146">
        <f t="shared" si="680"/>
        <v>0</v>
      </c>
      <c r="T676" s="150" t="str">
        <f>+VLOOKUP($L676,Data_Validation!$A:$D,1,0)</f>
        <v>240A@</v>
      </c>
      <c r="U676" s="150" t="str">
        <f>+VLOOKUP($L676,Data_Validation!$A:$D,3,0)</f>
        <v>Autres</v>
      </c>
      <c r="V676" s="150">
        <f>+VLOOKUP($L676,Data_Validation!$A:$D,4,0)</f>
        <v>0</v>
      </c>
      <c r="W676" s="150">
        <f>+VLOOKUP($L676,Data_Validation!$A:$E,5,0)</f>
        <v>0</v>
      </c>
      <c r="X676" s="150">
        <f>+VLOOKUP($L676,Data_Validation!$A:$F,6,0)</f>
        <v>0</v>
      </c>
    </row>
    <row r="677" spans="1:24" ht="15.75" customHeight="1">
      <c r="A677" s="141" t="s">
        <v>2016</v>
      </c>
      <c r="B677" s="141" t="s">
        <v>2015</v>
      </c>
      <c r="C677" s="151"/>
      <c r="D677" s="151"/>
      <c r="E677" s="151"/>
      <c r="F677" s="141" t="s">
        <v>29</v>
      </c>
      <c r="G677" s="141" t="s">
        <v>805</v>
      </c>
      <c r="H677" s="143"/>
      <c r="I677" s="151">
        <v>21</v>
      </c>
      <c r="J677" s="151">
        <v>2</v>
      </c>
      <c r="K677" s="151">
        <v>23</v>
      </c>
      <c r="L677" s="145" t="str">
        <f t="shared" si="514"/>
        <v>240C@</v>
      </c>
      <c r="M677" s="146" t="str">
        <f t="shared" si="515"/>
        <v># DE VEHICULES USAGES AUTRES</v>
      </c>
      <c r="N677" s="147">
        <f>+IF(OR($Q677=Parametres!$G$2,$Q677=Parametres!$G$3),I677,C677)</f>
        <v>21</v>
      </c>
      <c r="O677" s="147">
        <f>+IF(OR($Q677=Parametres!$G$2,$Q677=Parametres!$G$3),J677,D677)</f>
        <v>2</v>
      </c>
      <c r="P677" s="147">
        <f>+IF(OR($Q677=Parametres!$G$2,$Q677=Parametres!$G$3),K677,E677)</f>
        <v>23</v>
      </c>
      <c r="Q677" s="146" t="str">
        <f t="shared" ref="Q677:S677" si="681">+F677</f>
        <v>10-Compte compteur</v>
      </c>
      <c r="R677" s="145" t="str">
        <f t="shared" si="681"/>
        <v>240C</v>
      </c>
      <c r="S677" s="146">
        <f t="shared" si="681"/>
        <v>0</v>
      </c>
      <c r="T677" s="149" t="str">
        <f>+VLOOKUP($L677,Data_Validation!$A:$D,1,0)</f>
        <v>240C@</v>
      </c>
      <c r="U677" s="150" t="str">
        <f>+VLOOKUP($L677,Data_Validation!$A:$D,3,0)</f>
        <v>Autres</v>
      </c>
      <c r="V677" s="150">
        <f>+VLOOKUP($L677,Data_Validation!$A:$D,4,0)</f>
        <v>0</v>
      </c>
      <c r="W677" s="150">
        <f>+VLOOKUP($L677,Data_Validation!$A:$E,5,0)</f>
        <v>0</v>
      </c>
      <c r="X677" s="150">
        <f>+VLOOKUP($L677,Data_Validation!$A:$F,6,0)</f>
        <v>0</v>
      </c>
    </row>
    <row r="678" spans="1:24" ht="15.75" customHeight="1">
      <c r="A678" s="141" t="s">
        <v>2019</v>
      </c>
      <c r="B678" s="141" t="s">
        <v>2017</v>
      </c>
      <c r="C678" s="151"/>
      <c r="D678" s="151"/>
      <c r="E678" s="151"/>
      <c r="F678" s="141" t="s">
        <v>29</v>
      </c>
      <c r="G678" s="141" t="s">
        <v>807</v>
      </c>
      <c r="H678" s="143"/>
      <c r="I678" s="151">
        <v>15</v>
      </c>
      <c r="J678" s="151">
        <v>3</v>
      </c>
      <c r="K678" s="151">
        <v>18</v>
      </c>
      <c r="L678" s="145" t="str">
        <f t="shared" si="514"/>
        <v>242A@</v>
      </c>
      <c r="M678" s="146" t="str">
        <f t="shared" si="515"/>
        <v># DE CAMIONS USAGES BMW</v>
      </c>
      <c r="N678" s="147">
        <f>+IF(OR($Q678=Parametres!$G$2,$Q678=Parametres!$G$3),I678,C678)</f>
        <v>15</v>
      </c>
      <c r="O678" s="147">
        <f>+IF(OR($Q678=Parametres!$G$2,$Q678=Parametres!$G$3),J678,D678)</f>
        <v>3</v>
      </c>
      <c r="P678" s="147">
        <f>+IF(OR($Q678=Parametres!$G$2,$Q678=Parametres!$G$3),K678,E678)</f>
        <v>18</v>
      </c>
      <c r="Q678" s="146" t="str">
        <f t="shared" ref="Q678:S678" si="682">+F678</f>
        <v>10-Compte compteur</v>
      </c>
      <c r="R678" s="145" t="str">
        <f t="shared" si="682"/>
        <v>242A</v>
      </c>
      <c r="S678" s="146">
        <f t="shared" si="682"/>
        <v>0</v>
      </c>
      <c r="T678" s="165" t="str">
        <f>+VLOOKUP($L678,Data_Validation!$A:$D,1,0)</f>
        <v>242A@</v>
      </c>
      <c r="U678" s="150" t="str">
        <f>+VLOOKUP($L678,Data_Validation!$A:$D,3,0)</f>
        <v>Autres</v>
      </c>
      <c r="V678" s="150">
        <f>+VLOOKUP($L678,Data_Validation!$A:$D,4,0)</f>
        <v>0</v>
      </c>
      <c r="W678" s="150">
        <f>+VLOOKUP($L678,Data_Validation!$A:$E,5,0)</f>
        <v>0</v>
      </c>
      <c r="X678" s="150">
        <f>+VLOOKUP($L678,Data_Validation!$A:$F,6,0)</f>
        <v>0</v>
      </c>
    </row>
    <row r="679" spans="1:24" ht="15.75" customHeight="1">
      <c r="A679" s="141" t="s">
        <v>2149</v>
      </c>
      <c r="B679" s="141" t="s">
        <v>2148</v>
      </c>
      <c r="C679" s="151"/>
      <c r="D679" s="151"/>
      <c r="E679" s="151"/>
      <c r="F679" s="141" t="s">
        <v>29</v>
      </c>
      <c r="G679" s="141" t="s">
        <v>1195</v>
      </c>
      <c r="H679" s="143"/>
      <c r="I679" s="151">
        <v>-8</v>
      </c>
      <c r="J679" s="151">
        <v>-1</v>
      </c>
      <c r="K679" s="151">
        <v>-9</v>
      </c>
      <c r="L679" s="145" t="str">
        <f t="shared" si="514"/>
        <v>402A@</v>
      </c>
      <c r="M679" s="146" t="str">
        <f t="shared" si="515"/>
        <v># DE VTE - IX XDRIVE 40</v>
      </c>
      <c r="N679" s="147">
        <f>+IF(OR($Q679=Parametres!$G$2,$Q679=Parametres!$G$3),I679,C679)</f>
        <v>-8</v>
      </c>
      <c r="O679" s="147">
        <f>+IF(OR($Q679=Parametres!$G$2,$Q679=Parametres!$G$3),J679,D679)</f>
        <v>-1</v>
      </c>
      <c r="P679" s="147">
        <f>+IF(OR($Q679=Parametres!$G$2,$Q679=Parametres!$G$3),K679,E679)</f>
        <v>-9</v>
      </c>
      <c r="Q679" s="146" t="str">
        <f t="shared" ref="Q679:S679" si="683">+F679</f>
        <v>10-Compte compteur</v>
      </c>
      <c r="R679" s="145" t="str">
        <f t="shared" si="683"/>
        <v>402A</v>
      </c>
      <c r="S679" s="146">
        <f t="shared" si="683"/>
        <v>0</v>
      </c>
      <c r="T679" s="150" t="str">
        <f>+VLOOKUP($L679,Data_Validation!$A:$D,1,0)</f>
        <v>402A@</v>
      </c>
      <c r="U679" s="150" t="str">
        <f>+VLOOKUP($L679,Data_Validation!$A:$D,3,0)</f>
        <v>Véhicules neufs</v>
      </c>
      <c r="V679" s="150" t="str">
        <f>+VLOOKUP($L679,Data_Validation!$A:$D,4,0)</f>
        <v>Camions détail</v>
      </c>
      <c r="W679" s="150" t="str">
        <f>+VLOOKUP($L679,Data_Validation!$A:$E,5,0)</f>
        <v>NB</v>
      </c>
      <c r="X679" s="150">
        <f>+VLOOKUP($L679,Data_Validation!$A:$F,6,0)</f>
        <v>0</v>
      </c>
    </row>
    <row r="680" spans="1:24" ht="15.75" customHeight="1">
      <c r="A680" s="141" t="s">
        <v>2151</v>
      </c>
      <c r="B680" s="141" t="s">
        <v>2150</v>
      </c>
      <c r="C680" s="151"/>
      <c r="D680" s="151"/>
      <c r="E680" s="151"/>
      <c r="F680" s="141" t="s">
        <v>29</v>
      </c>
      <c r="G680" s="141" t="s">
        <v>1199</v>
      </c>
      <c r="H680" s="143"/>
      <c r="I680" s="151">
        <v>-13</v>
      </c>
      <c r="J680" s="151">
        <v>-1</v>
      </c>
      <c r="K680" s="151">
        <v>-14</v>
      </c>
      <c r="L680" s="145" t="str">
        <f t="shared" si="514"/>
        <v>402B@</v>
      </c>
      <c r="M680" s="146" t="str">
        <f t="shared" si="515"/>
        <v># DE VTE - IX XDRIVE 50</v>
      </c>
      <c r="N680" s="147">
        <f>+IF(OR($Q680=Parametres!$G$2,$Q680=Parametres!$G$3),I680,C680)</f>
        <v>-13</v>
      </c>
      <c r="O680" s="147">
        <f>+IF(OR($Q680=Parametres!$G$2,$Q680=Parametres!$G$3),J680,D680)</f>
        <v>-1</v>
      </c>
      <c r="P680" s="147">
        <f>+IF(OR($Q680=Parametres!$G$2,$Q680=Parametres!$G$3),K680,E680)</f>
        <v>-14</v>
      </c>
      <c r="Q680" s="146" t="str">
        <f t="shared" ref="Q680:S680" si="684">+F680</f>
        <v>10-Compte compteur</v>
      </c>
      <c r="R680" s="145" t="str">
        <f t="shared" si="684"/>
        <v>402B</v>
      </c>
      <c r="S680" s="146">
        <f t="shared" si="684"/>
        <v>0</v>
      </c>
      <c r="T680" s="150" t="str">
        <f>+VLOOKUP($L680,Data_Validation!$A:$D,1,0)</f>
        <v>402B@</v>
      </c>
      <c r="U680" s="150" t="str">
        <f>+VLOOKUP($L680,Data_Validation!$A:$D,3,0)</f>
        <v>Véhicules neufs</v>
      </c>
      <c r="V680" s="150" t="str">
        <f>+VLOOKUP($L680,Data_Validation!$A:$D,4,0)</f>
        <v>Camions détail</v>
      </c>
      <c r="W680" s="150" t="str">
        <f>+VLOOKUP($L680,Data_Validation!$A:$E,5,0)</f>
        <v>NB</v>
      </c>
      <c r="X680" s="150">
        <f>+VLOOKUP($L680,Data_Validation!$A:$F,6,0)</f>
        <v>0</v>
      </c>
    </row>
    <row r="681" spans="1:24" ht="15.75" customHeight="1">
      <c r="A681" s="141" t="s">
        <v>2156</v>
      </c>
      <c r="B681" s="141" t="s">
        <v>2155</v>
      </c>
      <c r="C681" s="151"/>
      <c r="D681" s="151"/>
      <c r="E681" s="151"/>
      <c r="F681" s="141" t="s">
        <v>29</v>
      </c>
      <c r="G681" s="141" t="s">
        <v>1203</v>
      </c>
      <c r="H681" s="143"/>
      <c r="I681" s="151">
        <v>-1</v>
      </c>
      <c r="J681" s="151">
        <v>0</v>
      </c>
      <c r="K681" s="151">
        <v>-1</v>
      </c>
      <c r="L681" s="145" t="str">
        <f t="shared" si="514"/>
        <v>402C@</v>
      </c>
      <c r="M681" s="146" t="str">
        <f t="shared" si="515"/>
        <v># DE VTE - IX M60 XDRIVE</v>
      </c>
      <c r="N681" s="147">
        <f>+IF(OR($Q681=Parametres!$G$2,$Q681=Parametres!$G$3),I681,C681)</f>
        <v>-1</v>
      </c>
      <c r="O681" s="147">
        <f>+IF(OR($Q681=Parametres!$G$2,$Q681=Parametres!$G$3),J681,D681)</f>
        <v>0</v>
      </c>
      <c r="P681" s="147">
        <f>+IF(OR($Q681=Parametres!$G$2,$Q681=Parametres!$G$3),K681,E681)</f>
        <v>-1</v>
      </c>
      <c r="Q681" s="146" t="str">
        <f t="shared" ref="Q681:S681" si="685">+F681</f>
        <v>10-Compte compteur</v>
      </c>
      <c r="R681" s="145" t="str">
        <f t="shared" si="685"/>
        <v>402C</v>
      </c>
      <c r="S681" s="146">
        <f t="shared" si="685"/>
        <v>0</v>
      </c>
      <c r="T681" s="150" t="str">
        <f>+VLOOKUP($L681,Data_Validation!$A:$D,1,0)</f>
        <v>402C@</v>
      </c>
      <c r="U681" s="150" t="str">
        <f>+VLOOKUP($L681,Data_Validation!$A:$D,3,0)</f>
        <v>Véhicules neufs</v>
      </c>
      <c r="V681" s="150" t="str">
        <f>+VLOOKUP($L681,Data_Validation!$A:$D,4,0)</f>
        <v>Camions détail</v>
      </c>
      <c r="W681" s="150" t="str">
        <f>+VLOOKUP($L681,Data_Validation!$A:$E,5,0)</f>
        <v>NB</v>
      </c>
      <c r="X681" s="150">
        <f>+VLOOKUP($L681,Data_Validation!$A:$F,6,0)</f>
        <v>0</v>
      </c>
    </row>
    <row r="682" spans="1:24" ht="15.75" customHeight="1">
      <c r="A682" s="141" t="s">
        <v>2161</v>
      </c>
      <c r="B682" s="141" t="s">
        <v>2160</v>
      </c>
      <c r="C682" s="151"/>
      <c r="D682" s="151"/>
      <c r="E682" s="151"/>
      <c r="F682" s="141" t="s">
        <v>29</v>
      </c>
      <c r="G682" s="141" t="s">
        <v>1047</v>
      </c>
      <c r="H682" s="143"/>
      <c r="I682" s="151">
        <v>-3</v>
      </c>
      <c r="J682" s="151">
        <v>-1</v>
      </c>
      <c r="K682" s="151">
        <v>-4</v>
      </c>
      <c r="L682" s="145" t="str">
        <f t="shared" si="514"/>
        <v>403I@</v>
      </c>
      <c r="M682" s="146" t="str">
        <f t="shared" si="515"/>
        <v># OF VTES -i4 M50i XDRIVE GRAN COUPE</v>
      </c>
      <c r="N682" s="147">
        <f>+IF(OR($Q682=Parametres!$G$2,$Q682=Parametres!$G$3),I682,C682)</f>
        <v>-3</v>
      </c>
      <c r="O682" s="147">
        <f>+IF(OR($Q682=Parametres!$G$2,$Q682=Parametres!$G$3),J682,D682)</f>
        <v>-1</v>
      </c>
      <c r="P682" s="147">
        <f>+IF(OR($Q682=Parametres!$G$2,$Q682=Parametres!$G$3),K682,E682)</f>
        <v>-4</v>
      </c>
      <c r="Q682" s="146" t="str">
        <f t="shared" ref="Q682:S682" si="686">+F682</f>
        <v>10-Compte compteur</v>
      </c>
      <c r="R682" s="145" t="str">
        <f t="shared" si="686"/>
        <v>403I</v>
      </c>
      <c r="S682" s="146">
        <f t="shared" si="686"/>
        <v>0</v>
      </c>
      <c r="T682" s="150" t="str">
        <f>+VLOOKUP($L682,Data_Validation!$A:$D,1,0)</f>
        <v>403I@</v>
      </c>
      <c r="U682" s="150" t="str">
        <f>+VLOOKUP($L682,Data_Validation!$A:$D,3,0)</f>
        <v>Véhicules neufs</v>
      </c>
      <c r="V682" s="150" t="str">
        <f>+VLOOKUP($L682,Data_Validation!$A:$D,4,0)</f>
        <v>Autos détail</v>
      </c>
      <c r="W682" s="150" t="str">
        <f>+VLOOKUP($L682,Data_Validation!$A:$E,5,0)</f>
        <v>NB</v>
      </c>
      <c r="X682" s="150">
        <f>+VLOOKUP($L682,Data_Validation!$A:$F,6,0)</f>
        <v>0</v>
      </c>
    </row>
    <row r="683" spans="1:24" ht="15.75" customHeight="1">
      <c r="A683" s="141" t="s">
        <v>2163</v>
      </c>
      <c r="B683" s="141" t="s">
        <v>2162</v>
      </c>
      <c r="C683" s="151"/>
      <c r="D683" s="151"/>
      <c r="E683" s="151"/>
      <c r="F683" s="141" t="s">
        <v>29</v>
      </c>
      <c r="G683" s="141" t="s">
        <v>1209</v>
      </c>
      <c r="H683" s="143"/>
      <c r="I683" s="151">
        <v>-12</v>
      </c>
      <c r="J683" s="151">
        <v>-1</v>
      </c>
      <c r="K683" s="151">
        <v>-13</v>
      </c>
      <c r="L683" s="145" t="str">
        <f t="shared" si="514"/>
        <v>404I@</v>
      </c>
      <c r="M683" s="146" t="str">
        <f t="shared" si="515"/>
        <v># OF VTES -i4 eDRIVE40 GRAN COUPE</v>
      </c>
      <c r="N683" s="147">
        <f>+IF(OR($Q683=Parametres!$G$2,$Q683=Parametres!$G$3),I683,C683)</f>
        <v>-12</v>
      </c>
      <c r="O683" s="147">
        <f>+IF(OR($Q683=Parametres!$G$2,$Q683=Parametres!$G$3),J683,D683)</f>
        <v>-1</v>
      </c>
      <c r="P683" s="147">
        <f>+IF(OR($Q683=Parametres!$G$2,$Q683=Parametres!$G$3),K683,E683)</f>
        <v>-13</v>
      </c>
      <c r="Q683" s="146" t="str">
        <f t="shared" ref="Q683:S683" si="687">+F683</f>
        <v>10-Compte compteur</v>
      </c>
      <c r="R683" s="145" t="str">
        <f t="shared" si="687"/>
        <v>404I</v>
      </c>
      <c r="S683" s="146">
        <f t="shared" si="687"/>
        <v>0</v>
      </c>
      <c r="T683" s="150" t="str">
        <f>+VLOOKUP($L683,Data_Validation!$A:$D,1,0)</f>
        <v>404I@</v>
      </c>
      <c r="U683" s="150" t="str">
        <f>+VLOOKUP($L683,Data_Validation!$A:$D,3,0)</f>
        <v>Véhicules neufs</v>
      </c>
      <c r="V683" s="150" t="str">
        <f>+VLOOKUP($L683,Data_Validation!$A:$D,4,0)</f>
        <v>Autos détail</v>
      </c>
      <c r="W683" s="150" t="str">
        <f>+VLOOKUP($L683,Data_Validation!$A:$E,5,0)</f>
        <v>NB</v>
      </c>
      <c r="X683" s="150">
        <f>+VLOOKUP($L683,Data_Validation!$A:$F,6,0)</f>
        <v>0</v>
      </c>
    </row>
    <row r="684" spans="1:24" ht="15.75" customHeight="1">
      <c r="A684" s="141" t="s">
        <v>2170</v>
      </c>
      <c r="B684" s="141" t="s">
        <v>2169</v>
      </c>
      <c r="C684" s="151"/>
      <c r="D684" s="151"/>
      <c r="E684" s="151"/>
      <c r="F684" s="141" t="s">
        <v>29</v>
      </c>
      <c r="G684" s="141" t="s">
        <v>1213</v>
      </c>
      <c r="H684" s="143"/>
      <c r="I684" s="151">
        <v>-4</v>
      </c>
      <c r="J684" s="151">
        <v>0</v>
      </c>
      <c r="K684" s="151">
        <v>-4</v>
      </c>
      <c r="L684" s="145" t="str">
        <f t="shared" si="514"/>
        <v>405B@</v>
      </c>
      <c r="M684" s="146" t="str">
        <f t="shared" si="515"/>
        <v># DE VTE - 430I XDRIVE CABRIOLET</v>
      </c>
      <c r="N684" s="147">
        <f>+IF(OR($Q684=Parametres!$G$2,$Q684=Parametres!$G$3),I684,C684)</f>
        <v>-4</v>
      </c>
      <c r="O684" s="147">
        <f>+IF(OR($Q684=Parametres!$G$2,$Q684=Parametres!$G$3),J684,D684)</f>
        <v>0</v>
      </c>
      <c r="P684" s="147">
        <f>+IF(OR($Q684=Parametres!$G$2,$Q684=Parametres!$G$3),K684,E684)</f>
        <v>-4</v>
      </c>
      <c r="Q684" s="146" t="str">
        <f t="shared" ref="Q684:S684" si="688">+F684</f>
        <v>10-Compte compteur</v>
      </c>
      <c r="R684" s="145" t="str">
        <f t="shared" si="688"/>
        <v>405B</v>
      </c>
      <c r="S684" s="146">
        <f t="shared" si="688"/>
        <v>0</v>
      </c>
      <c r="T684" s="149" t="str">
        <f>+VLOOKUP($L684,Data_Validation!$A:$D,1,0)</f>
        <v>405B@</v>
      </c>
      <c r="U684" s="150" t="str">
        <f>+VLOOKUP($L684,Data_Validation!$A:$D,3,0)</f>
        <v>Véhicules neufs</v>
      </c>
      <c r="V684" s="150" t="str">
        <f>+VLOOKUP($L684,Data_Validation!$A:$D,4,0)</f>
        <v>Autos détail</v>
      </c>
      <c r="W684" s="150" t="str">
        <f>+VLOOKUP($L684,Data_Validation!$A:$E,5,0)</f>
        <v>nb</v>
      </c>
      <c r="X684" s="150">
        <f>+VLOOKUP($L684,Data_Validation!$A:$F,6,0)</f>
        <v>0</v>
      </c>
    </row>
    <row r="685" spans="1:24" ht="15.75" customHeight="1">
      <c r="A685" s="141" t="s">
        <v>2178</v>
      </c>
      <c r="B685" s="141" t="s">
        <v>2177</v>
      </c>
      <c r="C685" s="151"/>
      <c r="D685" s="151"/>
      <c r="E685" s="151"/>
      <c r="F685" s="141" t="s">
        <v>29</v>
      </c>
      <c r="G685" s="141" t="s">
        <v>1217</v>
      </c>
      <c r="H685" s="143"/>
      <c r="I685" s="151">
        <v>-3</v>
      </c>
      <c r="J685" s="151">
        <v>-1</v>
      </c>
      <c r="K685" s="151">
        <v>-4</v>
      </c>
      <c r="L685" s="145" t="str">
        <f t="shared" si="514"/>
        <v>405D@</v>
      </c>
      <c r="M685" s="146" t="str">
        <f t="shared" si="515"/>
        <v># DE VTE - 440I XDRIVE CABRIOLET</v>
      </c>
      <c r="N685" s="147">
        <f>+IF(OR($Q685=Parametres!$G$2,$Q685=Parametres!$G$3),I685,C685)</f>
        <v>-3</v>
      </c>
      <c r="O685" s="147">
        <f>+IF(OR($Q685=Parametres!$G$2,$Q685=Parametres!$G$3),J685,D685)</f>
        <v>-1</v>
      </c>
      <c r="P685" s="147">
        <f>+IF(OR($Q685=Parametres!$G$2,$Q685=Parametres!$G$3),K685,E685)</f>
        <v>-4</v>
      </c>
      <c r="Q685" s="146" t="str">
        <f t="shared" ref="Q685:S685" si="689">+F685</f>
        <v>10-Compte compteur</v>
      </c>
      <c r="R685" s="145" t="str">
        <f t="shared" si="689"/>
        <v>405D</v>
      </c>
      <c r="S685" s="146">
        <f t="shared" si="689"/>
        <v>0</v>
      </c>
      <c r="T685" s="150" t="str">
        <f>+VLOOKUP($L685,Data_Validation!$A:$D,1,0)</f>
        <v>405D@</v>
      </c>
      <c r="U685" s="150" t="str">
        <f>+VLOOKUP($L685,Data_Validation!$A:$D,3,0)</f>
        <v>Véhicules neufs</v>
      </c>
      <c r="V685" s="150" t="str">
        <f>+VLOOKUP($L685,Data_Validation!$A:$D,4,0)</f>
        <v>Autos détail</v>
      </c>
      <c r="W685" s="150" t="str">
        <f>+VLOOKUP($L685,Data_Validation!$A:$E,5,0)</f>
        <v>nb</v>
      </c>
      <c r="X685" s="150">
        <f>+VLOOKUP($L685,Data_Validation!$A:$F,6,0)</f>
        <v>0</v>
      </c>
    </row>
    <row r="686" spans="1:24" ht="15.75" customHeight="1">
      <c r="A686" s="141" t="s">
        <v>2183</v>
      </c>
      <c r="B686" s="141" t="s">
        <v>2182</v>
      </c>
      <c r="C686" s="151"/>
      <c r="D686" s="151"/>
      <c r="E686" s="151"/>
      <c r="F686" s="141" t="s">
        <v>29</v>
      </c>
      <c r="G686" s="141" t="s">
        <v>1221</v>
      </c>
      <c r="H686" s="143"/>
      <c r="I686" s="151">
        <v>-2</v>
      </c>
      <c r="J686" s="151">
        <v>0</v>
      </c>
      <c r="K686" s="151">
        <v>-2</v>
      </c>
      <c r="L686" s="145" t="str">
        <f t="shared" si="514"/>
        <v>405F@</v>
      </c>
      <c r="M686" s="146" t="str">
        <f t="shared" si="515"/>
        <v># DE VTE - 440I XDRIVE GRAN COUPE</v>
      </c>
      <c r="N686" s="147">
        <f>+IF(OR($Q686=Parametres!$G$2,$Q686=Parametres!$G$3),I686,C686)</f>
        <v>-2</v>
      </c>
      <c r="O686" s="147">
        <f>+IF(OR($Q686=Parametres!$G$2,$Q686=Parametres!$G$3),J686,D686)</f>
        <v>0</v>
      </c>
      <c r="P686" s="147">
        <f>+IF(OR($Q686=Parametres!$G$2,$Q686=Parametres!$G$3),K686,E686)</f>
        <v>-2</v>
      </c>
      <c r="Q686" s="146" t="str">
        <f t="shared" ref="Q686:S686" si="690">+F686</f>
        <v>10-Compte compteur</v>
      </c>
      <c r="R686" s="145" t="str">
        <f t="shared" si="690"/>
        <v>405F</v>
      </c>
      <c r="S686" s="146">
        <f t="shared" si="690"/>
        <v>0</v>
      </c>
      <c r="T686" s="150" t="str">
        <f>+VLOOKUP($L686,Data_Validation!$A:$D,1,0)</f>
        <v>405F@</v>
      </c>
      <c r="U686" s="150" t="str">
        <f>+VLOOKUP($L686,Data_Validation!$A:$D,3,0)</f>
        <v>Véhicules neufs</v>
      </c>
      <c r="V686" s="150" t="str">
        <f>+VLOOKUP($L686,Data_Validation!$A:$D,4,0)</f>
        <v>Autos détail</v>
      </c>
      <c r="W686" s="150" t="str">
        <f>+VLOOKUP($L686,Data_Validation!$A:$E,5,0)</f>
        <v>nb</v>
      </c>
      <c r="X686" s="150">
        <f>+VLOOKUP($L686,Data_Validation!$A:$F,6,0)</f>
        <v>0</v>
      </c>
    </row>
    <row r="687" spans="1:24" ht="15.75" customHeight="1">
      <c r="A687" s="141" t="s">
        <v>2191</v>
      </c>
      <c r="B687" s="141" t="s">
        <v>2190</v>
      </c>
      <c r="C687" s="151"/>
      <c r="D687" s="151"/>
      <c r="E687" s="151"/>
      <c r="F687" s="141" t="s">
        <v>29</v>
      </c>
      <c r="G687" s="141" t="s">
        <v>2737</v>
      </c>
      <c r="H687" s="143"/>
      <c r="I687" s="151">
        <v>-2</v>
      </c>
      <c r="J687" s="151">
        <v>0</v>
      </c>
      <c r="K687" s="151">
        <v>-2</v>
      </c>
      <c r="L687" s="145" t="str">
        <f t="shared" si="514"/>
        <v>405H@</v>
      </c>
      <c r="M687" s="146" t="str">
        <f t="shared" si="515"/>
        <v>M4 CABRIOLET</v>
      </c>
      <c r="N687" s="147">
        <f>+IF(OR($Q687=Parametres!$G$2,$Q687=Parametres!$G$3),I687,C687)</f>
        <v>-2</v>
      </c>
      <c r="O687" s="147">
        <f>+IF(OR($Q687=Parametres!$G$2,$Q687=Parametres!$G$3),J687,D687)</f>
        <v>0</v>
      </c>
      <c r="P687" s="147">
        <f>+IF(OR($Q687=Parametres!$G$2,$Q687=Parametres!$G$3),K687,E687)</f>
        <v>-2</v>
      </c>
      <c r="Q687" s="146" t="str">
        <f t="shared" ref="Q687:S687" si="691">+F687</f>
        <v>10-Compte compteur</v>
      </c>
      <c r="R687" s="145" t="str">
        <f t="shared" si="691"/>
        <v>405</v>
      </c>
      <c r="S687" s="146">
        <f t="shared" si="691"/>
        <v>0</v>
      </c>
      <c r="T687" s="150" t="str">
        <f>+VLOOKUP($L687,Data_Validation!$A:$D,1,0)</f>
        <v>405H@</v>
      </c>
      <c r="U687" s="150" t="str">
        <f>+VLOOKUP($L687,Data_Validation!$A:$D,3,0)</f>
        <v>Véhicules neufs</v>
      </c>
      <c r="V687" s="150" t="str">
        <f>+VLOOKUP($L687,Data_Validation!$A:$D,4,0)</f>
        <v>Autos détail</v>
      </c>
      <c r="W687" s="150" t="str">
        <f>+VLOOKUP($L687,Data_Validation!$A:$E,5,0)</f>
        <v>NB</v>
      </c>
      <c r="X687" s="150">
        <f>+VLOOKUP($L687,Data_Validation!$A:$F,6,0)</f>
        <v>0</v>
      </c>
    </row>
    <row r="688" spans="1:24" ht="15.75" customHeight="1">
      <c r="A688" s="141" t="s">
        <v>2203</v>
      </c>
      <c r="B688" s="141" t="s">
        <v>2202</v>
      </c>
      <c r="C688" s="151"/>
      <c r="D688" s="151"/>
      <c r="E688" s="151"/>
      <c r="F688" s="141" t="s">
        <v>29</v>
      </c>
      <c r="G688" s="141" t="s">
        <v>1061</v>
      </c>
      <c r="H688" s="143"/>
      <c r="I688" s="151">
        <v>-5</v>
      </c>
      <c r="J688" s="151">
        <v>0</v>
      </c>
      <c r="K688" s="151">
        <v>-5</v>
      </c>
      <c r="L688" s="145" t="str">
        <f t="shared" si="514"/>
        <v>405K@</v>
      </c>
      <c r="M688" s="146" t="str">
        <f t="shared" si="515"/>
        <v># OF VTES -M440I XDR COUPE</v>
      </c>
      <c r="N688" s="147">
        <f>+IF(OR($Q688=Parametres!$G$2,$Q688=Parametres!$G$3),I688,C688)</f>
        <v>-5</v>
      </c>
      <c r="O688" s="147">
        <f>+IF(OR($Q688=Parametres!$G$2,$Q688=Parametres!$G$3),J688,D688)</f>
        <v>0</v>
      </c>
      <c r="P688" s="147">
        <f>+IF(OR($Q688=Parametres!$G$2,$Q688=Parametres!$G$3),K688,E688)</f>
        <v>-5</v>
      </c>
      <c r="Q688" s="146" t="str">
        <f t="shared" ref="Q688:S688" si="692">+F688</f>
        <v>10-Compte compteur</v>
      </c>
      <c r="R688" s="145" t="str">
        <f t="shared" si="692"/>
        <v>405K</v>
      </c>
      <c r="S688" s="146">
        <f t="shared" si="692"/>
        <v>0</v>
      </c>
      <c r="T688" s="150" t="str">
        <f>+VLOOKUP($L688,Data_Validation!$A:$D,1,0)</f>
        <v>405K@</v>
      </c>
      <c r="U688" s="150" t="str">
        <f>+VLOOKUP($L688,Data_Validation!$A:$D,3,0)</f>
        <v>Véhicules neufs</v>
      </c>
      <c r="V688" s="150" t="str">
        <f>+VLOOKUP($L688,Data_Validation!$A:$D,4,0)</f>
        <v>Autos détail</v>
      </c>
      <c r="W688" s="150" t="str">
        <f>+VLOOKUP($L688,Data_Validation!$A:$E,5,0)</f>
        <v>nb</v>
      </c>
      <c r="X688" s="150">
        <f>+VLOOKUP($L688,Data_Validation!$A:$F,6,0)</f>
        <v>0</v>
      </c>
    </row>
    <row r="689" spans="1:24" ht="15.75" customHeight="1">
      <c r="A689" s="141" t="s">
        <v>2213</v>
      </c>
      <c r="B689" s="141" t="s">
        <v>2212</v>
      </c>
      <c r="C689" s="151"/>
      <c r="D689" s="151"/>
      <c r="E689" s="151"/>
      <c r="F689" s="141" t="s">
        <v>29</v>
      </c>
      <c r="G689" s="141" t="s">
        <v>1231</v>
      </c>
      <c r="H689" s="143"/>
      <c r="I689" s="151">
        <v>-4</v>
      </c>
      <c r="J689" s="151">
        <v>0</v>
      </c>
      <c r="K689" s="151">
        <v>-4</v>
      </c>
      <c r="L689" s="145" t="str">
        <f t="shared" si="514"/>
        <v>406E@</v>
      </c>
      <c r="M689" s="146" t="str">
        <f t="shared" si="515"/>
        <v># DE VTE - M235I XDR GRAN COUPE</v>
      </c>
      <c r="N689" s="147">
        <f>+IF(OR($Q689=Parametres!$G$2,$Q689=Parametres!$G$3),I689,C689)</f>
        <v>-4</v>
      </c>
      <c r="O689" s="147">
        <f>+IF(OR($Q689=Parametres!$G$2,$Q689=Parametres!$G$3),J689,D689)</f>
        <v>0</v>
      </c>
      <c r="P689" s="147">
        <f>+IF(OR($Q689=Parametres!$G$2,$Q689=Parametres!$G$3),K689,E689)</f>
        <v>-4</v>
      </c>
      <c r="Q689" s="146" t="str">
        <f t="shared" ref="Q689:S689" si="693">+F689</f>
        <v>10-Compte compteur</v>
      </c>
      <c r="R689" s="145" t="str">
        <f t="shared" si="693"/>
        <v>406E</v>
      </c>
      <c r="S689" s="146">
        <f t="shared" si="693"/>
        <v>0</v>
      </c>
      <c r="T689" s="150" t="str">
        <f>+VLOOKUP($L689,Data_Validation!$A:$D,1,0)</f>
        <v>406E@</v>
      </c>
      <c r="U689" s="150" t="str">
        <f>+VLOOKUP($L689,Data_Validation!$A:$D,3,0)</f>
        <v>Véhicules neufs</v>
      </c>
      <c r="V689" s="150" t="str">
        <f>+VLOOKUP($L689,Data_Validation!$A:$D,4,0)</f>
        <v>Autos détail</v>
      </c>
      <c r="W689" s="150" t="str">
        <f>+VLOOKUP($L689,Data_Validation!$A:$E,5,0)</f>
        <v>NB</v>
      </c>
      <c r="X689" s="150">
        <f>+VLOOKUP($L689,Data_Validation!$A:$F,6,0)</f>
        <v>0</v>
      </c>
    </row>
    <row r="690" spans="1:24" ht="15.75" customHeight="1">
      <c r="A690" s="141" t="s">
        <v>2221</v>
      </c>
      <c r="B690" s="141" t="s">
        <v>2220</v>
      </c>
      <c r="C690" s="151"/>
      <c r="D690" s="151"/>
      <c r="E690" s="151"/>
      <c r="F690" s="141" t="s">
        <v>29</v>
      </c>
      <c r="G690" s="141" t="s">
        <v>1069</v>
      </c>
      <c r="H690" s="143"/>
      <c r="I690" s="151">
        <v>-4</v>
      </c>
      <c r="J690" s="151">
        <v>0</v>
      </c>
      <c r="K690" s="151">
        <v>-4</v>
      </c>
      <c r="L690" s="145" t="str">
        <f t="shared" si="514"/>
        <v>406G@</v>
      </c>
      <c r="M690" s="146" t="str">
        <f t="shared" si="515"/>
        <v># DE VTE - M240I XDRIVE COUPE</v>
      </c>
      <c r="N690" s="147">
        <f>+IF(OR($Q690=Parametres!$G$2,$Q690=Parametres!$G$3),I690,C690)</f>
        <v>-4</v>
      </c>
      <c r="O690" s="147">
        <f>+IF(OR($Q690=Parametres!$G$2,$Q690=Parametres!$G$3),J690,D690)</f>
        <v>0</v>
      </c>
      <c r="P690" s="147">
        <f>+IF(OR($Q690=Parametres!$G$2,$Q690=Parametres!$G$3),K690,E690)</f>
        <v>-4</v>
      </c>
      <c r="Q690" s="146" t="str">
        <f t="shared" ref="Q690:S690" si="694">+F690</f>
        <v>10-Compte compteur</v>
      </c>
      <c r="R690" s="145" t="str">
        <f t="shared" si="694"/>
        <v>406G</v>
      </c>
      <c r="S690" s="146">
        <f t="shared" si="694"/>
        <v>0</v>
      </c>
      <c r="T690" s="150" t="str">
        <f>+VLOOKUP($L690,Data_Validation!$A:$D,1,0)</f>
        <v>406G@</v>
      </c>
      <c r="U690" s="150" t="str">
        <f>+VLOOKUP($L690,Data_Validation!$A:$D,3,0)</f>
        <v>Véhicules neufs</v>
      </c>
      <c r="V690" s="150" t="str">
        <f>+VLOOKUP($L690,Data_Validation!$A:$D,4,0)</f>
        <v>Autos détail</v>
      </c>
      <c r="W690" s="150" t="str">
        <f>+VLOOKUP($L690,Data_Validation!$A:$E,5,0)</f>
        <v>nb</v>
      </c>
      <c r="X690" s="150">
        <f>+VLOOKUP($L690,Data_Validation!$A:$F,6,0)</f>
        <v>0</v>
      </c>
    </row>
    <row r="691" spans="1:24" ht="15.75" customHeight="1">
      <c r="A691" s="141" t="s">
        <v>2232</v>
      </c>
      <c r="B691" s="141" t="s">
        <v>2231</v>
      </c>
      <c r="C691" s="151"/>
      <c r="D691" s="151"/>
      <c r="E691" s="151"/>
      <c r="F691" s="141" t="s">
        <v>29</v>
      </c>
      <c r="G691" s="141" t="s">
        <v>1235</v>
      </c>
      <c r="H691" s="143"/>
      <c r="I691" s="151">
        <v>-1</v>
      </c>
      <c r="J691" s="151">
        <v>-1</v>
      </c>
      <c r="K691" s="151">
        <v>-2</v>
      </c>
      <c r="L691" s="145" t="str">
        <f t="shared" si="514"/>
        <v>406K@</v>
      </c>
      <c r="M691" s="146" t="str">
        <f t="shared" si="515"/>
        <v># DE VTE - M4 COMPETITION COUPE XDRIVE</v>
      </c>
      <c r="N691" s="147">
        <f>+IF(OR($Q691=Parametres!$G$2,$Q691=Parametres!$G$3),I691,C691)</f>
        <v>-1</v>
      </c>
      <c r="O691" s="147">
        <f>+IF(OR($Q691=Parametres!$G$2,$Q691=Parametres!$G$3),J691,D691)</f>
        <v>-1</v>
      </c>
      <c r="P691" s="147">
        <f>+IF(OR($Q691=Parametres!$G$2,$Q691=Parametres!$G$3),K691,E691)</f>
        <v>-2</v>
      </c>
      <c r="Q691" s="146" t="str">
        <f t="shared" ref="Q691:S691" si="695">+F691</f>
        <v>10-Compte compteur</v>
      </c>
      <c r="R691" s="145" t="str">
        <f t="shared" si="695"/>
        <v>406K</v>
      </c>
      <c r="S691" s="146">
        <f t="shared" si="695"/>
        <v>0</v>
      </c>
      <c r="T691" s="150" t="str">
        <f>+VLOOKUP($L691,Data_Validation!$A:$D,1,0)</f>
        <v>406K@</v>
      </c>
      <c r="U691" s="150" t="str">
        <f>+VLOOKUP($L691,Data_Validation!$A:$D,3,0)</f>
        <v>Véhicules neufs</v>
      </c>
      <c r="V691" s="150" t="str">
        <f>+VLOOKUP($L691,Data_Validation!$A:$D,4,0)</f>
        <v>Autos détail</v>
      </c>
      <c r="W691" s="150" t="str">
        <f>+VLOOKUP($L691,Data_Validation!$A:$E,5,0)</f>
        <v>Nb</v>
      </c>
      <c r="X691" s="150">
        <f>+VLOOKUP($L691,Data_Validation!$A:$F,6,0)</f>
        <v>0</v>
      </c>
    </row>
    <row r="692" spans="1:24" ht="15.75" customHeight="1">
      <c r="A692" s="141" t="s">
        <v>2237</v>
      </c>
      <c r="B692" s="141" t="s">
        <v>2234</v>
      </c>
      <c r="C692" s="151"/>
      <c r="D692" s="151"/>
      <c r="E692" s="151"/>
      <c r="F692" s="141" t="s">
        <v>29</v>
      </c>
      <c r="G692" s="141" t="s">
        <v>1240</v>
      </c>
      <c r="H692" s="143"/>
      <c r="I692" s="151">
        <v>-2</v>
      </c>
      <c r="J692" s="151">
        <v>0</v>
      </c>
      <c r="K692" s="151">
        <v>-2</v>
      </c>
      <c r="L692" s="145" t="str">
        <f t="shared" si="514"/>
        <v>407A@</v>
      </c>
      <c r="M692" s="146" t="str">
        <f t="shared" si="515"/>
        <v># DE VTE - M3 SEDAN</v>
      </c>
      <c r="N692" s="147">
        <f>+IF(OR($Q692=Parametres!$G$2,$Q692=Parametres!$G$3),I692,C692)</f>
        <v>-2</v>
      </c>
      <c r="O692" s="147">
        <f>+IF(OR($Q692=Parametres!$G$2,$Q692=Parametres!$G$3),J692,D692)</f>
        <v>0</v>
      </c>
      <c r="P692" s="147">
        <f>+IF(OR($Q692=Parametres!$G$2,$Q692=Parametres!$G$3),K692,E692)</f>
        <v>-2</v>
      </c>
      <c r="Q692" s="146" t="str">
        <f t="shared" ref="Q692:S692" si="696">+F692</f>
        <v>10-Compte compteur</v>
      </c>
      <c r="R692" s="145" t="str">
        <f t="shared" si="696"/>
        <v>407A</v>
      </c>
      <c r="S692" s="146">
        <f t="shared" si="696"/>
        <v>0</v>
      </c>
      <c r="T692" s="150" t="str">
        <f>+VLOOKUP($L692,Data_Validation!$A:$D,1,0)</f>
        <v>407A@</v>
      </c>
      <c r="U692" s="150" t="str">
        <f>+VLOOKUP($L692,Data_Validation!$A:$D,3,0)</f>
        <v>Véhicules neufs</v>
      </c>
      <c r="V692" s="150" t="str">
        <f>+VLOOKUP($L692,Data_Validation!$A:$D,4,0)</f>
        <v>Autos détail</v>
      </c>
      <c r="W692" s="150" t="str">
        <f>+VLOOKUP($L692,Data_Validation!$A:$E,5,0)</f>
        <v>nb</v>
      </c>
      <c r="X692" s="150">
        <f>+VLOOKUP($L692,Data_Validation!$A:$F,6,0)</f>
        <v>0</v>
      </c>
    </row>
    <row r="693" spans="1:24" ht="15.75" customHeight="1">
      <c r="A693" s="141" t="s">
        <v>2239</v>
      </c>
      <c r="B693" s="141" t="s">
        <v>2238</v>
      </c>
      <c r="C693" s="151"/>
      <c r="D693" s="151"/>
      <c r="E693" s="151"/>
      <c r="F693" s="141" t="s">
        <v>29</v>
      </c>
      <c r="G693" s="141" t="s">
        <v>1071</v>
      </c>
      <c r="H693" s="143"/>
      <c r="I693" s="151">
        <v>-1</v>
      </c>
      <c r="J693" s="151">
        <v>0</v>
      </c>
      <c r="K693" s="151">
        <v>-1</v>
      </c>
      <c r="L693" s="145" t="str">
        <f t="shared" si="514"/>
        <v>407C@</v>
      </c>
      <c r="M693" s="146" t="str">
        <f t="shared" si="515"/>
        <v># OF VTES -M3 COMPETITION</v>
      </c>
      <c r="N693" s="147">
        <f>+IF(OR($Q693=Parametres!$G$2,$Q693=Parametres!$G$3),I693,C693)</f>
        <v>-1</v>
      </c>
      <c r="O693" s="147">
        <f>+IF(OR($Q693=Parametres!$G$2,$Q693=Parametres!$G$3),J693,D693)</f>
        <v>0</v>
      </c>
      <c r="P693" s="147">
        <f>+IF(OR($Q693=Parametres!$G$2,$Q693=Parametres!$G$3),K693,E693)</f>
        <v>-1</v>
      </c>
      <c r="Q693" s="146" t="str">
        <f t="shared" ref="Q693:S693" si="697">+F693</f>
        <v>10-Compte compteur</v>
      </c>
      <c r="R693" s="145" t="str">
        <f t="shared" si="697"/>
        <v>407C</v>
      </c>
      <c r="S693" s="146">
        <f t="shared" si="697"/>
        <v>0</v>
      </c>
      <c r="T693" s="150" t="str">
        <f>+VLOOKUP($L693,Data_Validation!$A:$D,1,0)</f>
        <v>407C@</v>
      </c>
      <c r="U693" s="150" t="str">
        <f>+VLOOKUP($L693,Data_Validation!$A:$D,3,0)</f>
        <v>Véhicules neufs</v>
      </c>
      <c r="V693" s="150" t="str">
        <f>+VLOOKUP($L693,Data_Validation!$A:$D,4,0)</f>
        <v>Autos détail</v>
      </c>
      <c r="W693" s="150" t="str">
        <f>+VLOOKUP($L693,Data_Validation!$A:$E,5,0)</f>
        <v>NB</v>
      </c>
      <c r="X693" s="150">
        <f>+VLOOKUP($L693,Data_Validation!$A:$F,6,0)</f>
        <v>0</v>
      </c>
    </row>
    <row r="694" spans="1:24" ht="15.75" customHeight="1">
      <c r="A694" s="141" t="s">
        <v>2243</v>
      </c>
      <c r="B694" s="141" t="s">
        <v>2242</v>
      </c>
      <c r="C694" s="151"/>
      <c r="D694" s="151"/>
      <c r="E694" s="151"/>
      <c r="F694" s="141" t="s">
        <v>29</v>
      </c>
      <c r="G694" s="141" t="s">
        <v>1247</v>
      </c>
      <c r="H694" s="143"/>
      <c r="I694" s="151">
        <v>-2</v>
      </c>
      <c r="J694" s="151">
        <v>0</v>
      </c>
      <c r="K694" s="151">
        <v>-2</v>
      </c>
      <c r="L694" s="145" t="str">
        <f t="shared" si="514"/>
        <v>407D@</v>
      </c>
      <c r="M694" s="146" t="str">
        <f t="shared" si="515"/>
        <v>M3 COMPETITION XDRIVE</v>
      </c>
      <c r="N694" s="147">
        <f>+IF(OR($Q694=Parametres!$G$2,$Q694=Parametres!$G$3),I694,C694)</f>
        <v>-2</v>
      </c>
      <c r="O694" s="147">
        <f>+IF(OR($Q694=Parametres!$G$2,$Q694=Parametres!$G$3),J694,D694)</f>
        <v>0</v>
      </c>
      <c r="P694" s="147">
        <f>+IF(OR($Q694=Parametres!$G$2,$Q694=Parametres!$G$3),K694,E694)</f>
        <v>-2</v>
      </c>
      <c r="Q694" s="146" t="str">
        <f t="shared" ref="Q694:S694" si="698">+F694</f>
        <v>10-Compte compteur</v>
      </c>
      <c r="R694" s="145" t="str">
        <f t="shared" si="698"/>
        <v>407</v>
      </c>
      <c r="S694" s="146">
        <f t="shared" si="698"/>
        <v>0</v>
      </c>
      <c r="T694" s="150" t="str">
        <f>+VLOOKUP($L694,Data_Validation!$A:$D,1,0)</f>
        <v>407D@</v>
      </c>
      <c r="U694" s="150" t="str">
        <f>+VLOOKUP($L694,Data_Validation!$A:$D,3,0)</f>
        <v>Véhicules neufs</v>
      </c>
      <c r="V694" s="150" t="str">
        <f>+VLOOKUP($L694,Data_Validation!$A:$D,4,0)</f>
        <v>Autos détail</v>
      </c>
      <c r="W694" s="150" t="str">
        <f>+VLOOKUP($L694,Data_Validation!$A:$E,5,0)</f>
        <v>NB</v>
      </c>
      <c r="X694" s="150">
        <f>+VLOOKUP($L694,Data_Validation!$A:$F,6,0)</f>
        <v>0</v>
      </c>
    </row>
    <row r="695" spans="1:24" ht="15.75" customHeight="1">
      <c r="A695" s="141" t="s">
        <v>2255</v>
      </c>
      <c r="B695" s="141" t="s">
        <v>2254</v>
      </c>
      <c r="C695" s="151"/>
      <c r="D695" s="151"/>
      <c r="E695" s="151"/>
      <c r="F695" s="141" t="s">
        <v>29</v>
      </c>
      <c r="G695" s="141" t="s">
        <v>1083</v>
      </c>
      <c r="H695" s="143"/>
      <c r="I695" s="151">
        <v>-4</v>
      </c>
      <c r="J695" s="151">
        <v>0</v>
      </c>
      <c r="K695" s="151">
        <v>-4</v>
      </c>
      <c r="L695" s="145" t="str">
        <f t="shared" si="514"/>
        <v>411C@</v>
      </c>
      <c r="M695" s="146" t="str">
        <f t="shared" si="515"/>
        <v># DE VTE - 330I XDRIVE SEDAN</v>
      </c>
      <c r="N695" s="147">
        <f>+IF(OR($Q695=Parametres!$G$2,$Q695=Parametres!$G$3),I695,C695)</f>
        <v>-4</v>
      </c>
      <c r="O695" s="147">
        <f>+IF(OR($Q695=Parametres!$G$2,$Q695=Parametres!$G$3),J695,D695)</f>
        <v>0</v>
      </c>
      <c r="P695" s="147">
        <f>+IF(OR($Q695=Parametres!$G$2,$Q695=Parametres!$G$3),K695,E695)</f>
        <v>-4</v>
      </c>
      <c r="Q695" s="146" t="str">
        <f t="shared" ref="Q695:S695" si="699">+F695</f>
        <v>10-Compte compteur</v>
      </c>
      <c r="R695" s="145" t="str">
        <f t="shared" si="699"/>
        <v>411C</v>
      </c>
      <c r="S695" s="146">
        <f t="shared" si="699"/>
        <v>0</v>
      </c>
      <c r="T695" s="150" t="str">
        <f>+VLOOKUP($L695,Data_Validation!$A:$D,1,0)</f>
        <v>411C@</v>
      </c>
      <c r="U695" s="150" t="str">
        <f>+VLOOKUP($L695,Data_Validation!$A:$D,3,0)</f>
        <v>Véhicules neufs</v>
      </c>
      <c r="V695" s="150" t="str">
        <f>+VLOOKUP($L695,Data_Validation!$A:$D,4,0)</f>
        <v>Autos détail</v>
      </c>
      <c r="W695" s="150" t="str">
        <f>+VLOOKUP($L695,Data_Validation!$A:$E,5,0)</f>
        <v>nb</v>
      </c>
      <c r="X695" s="150">
        <f>+VLOOKUP($L695,Data_Validation!$A:$F,6,0)</f>
        <v>0</v>
      </c>
    </row>
    <row r="696" spans="1:24" ht="15.75" customHeight="1">
      <c r="A696" s="141" t="s">
        <v>1252</v>
      </c>
      <c r="B696" s="141" t="s">
        <v>2262</v>
      </c>
      <c r="C696" s="151"/>
      <c r="D696" s="151"/>
      <c r="E696" s="151"/>
      <c r="F696" s="141" t="s">
        <v>29</v>
      </c>
      <c r="G696" s="141" t="s">
        <v>1253</v>
      </c>
      <c r="H696" s="143"/>
      <c r="I696" s="151">
        <v>-6</v>
      </c>
      <c r="J696" s="151">
        <v>0</v>
      </c>
      <c r="K696" s="151">
        <v>-6</v>
      </c>
      <c r="L696" s="145" t="str">
        <f t="shared" si="514"/>
        <v>411H@</v>
      </c>
      <c r="M696" s="146" t="str">
        <f t="shared" si="515"/>
        <v>330E XDRIVE BERLINE</v>
      </c>
      <c r="N696" s="147">
        <f>+IF(OR($Q696=Parametres!$G$2,$Q696=Parametres!$G$3),I696,C696)</f>
        <v>-6</v>
      </c>
      <c r="O696" s="147">
        <f>+IF(OR($Q696=Parametres!$G$2,$Q696=Parametres!$G$3),J696,D696)</f>
        <v>0</v>
      </c>
      <c r="P696" s="147">
        <f>+IF(OR($Q696=Parametres!$G$2,$Q696=Parametres!$G$3),K696,E696)</f>
        <v>-6</v>
      </c>
      <c r="Q696" s="146" t="str">
        <f t="shared" ref="Q696:S696" si="700">+F696</f>
        <v>10-Compte compteur</v>
      </c>
      <c r="R696" s="145" t="str">
        <f t="shared" si="700"/>
        <v>411H</v>
      </c>
      <c r="S696" s="146">
        <f t="shared" si="700"/>
        <v>0</v>
      </c>
      <c r="T696" s="150" t="str">
        <f>+VLOOKUP($L696,Data_Validation!$A:$D,1,0)</f>
        <v>411H@</v>
      </c>
      <c r="U696" s="150" t="str">
        <f>+VLOOKUP($L696,Data_Validation!$A:$D,3,0)</f>
        <v>Véhicules neufs</v>
      </c>
      <c r="V696" s="150" t="str">
        <f>+VLOOKUP($L696,Data_Validation!$A:$D,4,0)</f>
        <v>Autos détail</v>
      </c>
      <c r="W696" s="150" t="str">
        <f>+VLOOKUP($L696,Data_Validation!$A:$E,5,0)</f>
        <v>nb</v>
      </c>
      <c r="X696" s="150">
        <f>+VLOOKUP($L696,Data_Validation!$A:$F,6,0)</f>
        <v>0</v>
      </c>
    </row>
    <row r="697" spans="1:24" ht="15.75" customHeight="1">
      <c r="A697" s="141" t="s">
        <v>2307</v>
      </c>
      <c r="B697" s="141" t="s">
        <v>2306</v>
      </c>
      <c r="C697" s="151"/>
      <c r="D697" s="151"/>
      <c r="E697" s="151"/>
      <c r="F697" s="141" t="s">
        <v>29</v>
      </c>
      <c r="G697" s="141" t="s">
        <v>1097</v>
      </c>
      <c r="H697" s="143"/>
      <c r="I697" s="151">
        <v>-4</v>
      </c>
      <c r="J697" s="151">
        <v>-3</v>
      </c>
      <c r="K697" s="151">
        <v>-7</v>
      </c>
      <c r="L697" s="145" t="str">
        <f t="shared" si="514"/>
        <v>416@</v>
      </c>
      <c r="M697" s="146" t="str">
        <f t="shared" si="515"/>
        <v># DE VTE - X1 XDRIVE 28I</v>
      </c>
      <c r="N697" s="147">
        <f>+IF(OR($Q697=Parametres!$G$2,$Q697=Parametres!$G$3),I697,C697)</f>
        <v>-4</v>
      </c>
      <c r="O697" s="147">
        <f>+IF(OR($Q697=Parametres!$G$2,$Q697=Parametres!$G$3),J697,D697)</f>
        <v>-3</v>
      </c>
      <c r="P697" s="147">
        <f>+IF(OR($Q697=Parametres!$G$2,$Q697=Parametres!$G$3),K697,E697)</f>
        <v>-7</v>
      </c>
      <c r="Q697" s="146" t="str">
        <f t="shared" ref="Q697:S697" si="701">+F697</f>
        <v>10-Compte compteur</v>
      </c>
      <c r="R697" s="145" t="str">
        <f t="shared" si="701"/>
        <v>416</v>
      </c>
      <c r="S697" s="146">
        <f t="shared" si="701"/>
        <v>0</v>
      </c>
      <c r="T697" s="150" t="str">
        <f>+VLOOKUP($L697,Data_Validation!$A:$D,1,0)</f>
        <v>416@</v>
      </c>
      <c r="U697" s="150" t="str">
        <f>+VLOOKUP($L697,Data_Validation!$A:$D,3,0)</f>
        <v>Véhicules neufs</v>
      </c>
      <c r="V697" s="150" t="str">
        <f>+VLOOKUP($L697,Data_Validation!$A:$D,4,0)</f>
        <v>Camions détail</v>
      </c>
      <c r="W697" s="150" t="str">
        <f>+VLOOKUP($L697,Data_Validation!$A:$E,5,0)</f>
        <v>nb</v>
      </c>
      <c r="X697" s="150">
        <f>+VLOOKUP($L697,Data_Validation!$A:$F,6,0)</f>
        <v>0</v>
      </c>
    </row>
    <row r="698" spans="1:24" ht="15.75" customHeight="1">
      <c r="A698" s="141" t="s">
        <v>2313</v>
      </c>
      <c r="B698" s="141" t="s">
        <v>2312</v>
      </c>
      <c r="C698" s="151"/>
      <c r="D698" s="151"/>
      <c r="E698" s="151"/>
      <c r="F698" s="141" t="s">
        <v>29</v>
      </c>
      <c r="G698" s="141" t="s">
        <v>1260</v>
      </c>
      <c r="H698" s="143"/>
      <c r="I698" s="151">
        <v>-2</v>
      </c>
      <c r="J698" s="151">
        <v>0</v>
      </c>
      <c r="K698" s="151">
        <v>-2</v>
      </c>
      <c r="L698" s="145" t="str">
        <f t="shared" si="514"/>
        <v>417B@</v>
      </c>
      <c r="M698" s="146" t="str">
        <f t="shared" si="515"/>
        <v># DE VTE - X2 XDRIVE 28I</v>
      </c>
      <c r="N698" s="147">
        <f>+IF(OR($Q698=Parametres!$G$2,$Q698=Parametres!$G$3),I698,C698)</f>
        <v>-2</v>
      </c>
      <c r="O698" s="147">
        <f>+IF(OR($Q698=Parametres!$G$2,$Q698=Parametres!$G$3),J698,D698)</f>
        <v>0</v>
      </c>
      <c r="P698" s="147">
        <f>+IF(OR($Q698=Parametres!$G$2,$Q698=Parametres!$G$3),K698,E698)</f>
        <v>-2</v>
      </c>
      <c r="Q698" s="146" t="str">
        <f t="shared" ref="Q698:S698" si="702">+F698</f>
        <v>10-Compte compteur</v>
      </c>
      <c r="R698" s="145" t="str">
        <f t="shared" si="702"/>
        <v>417</v>
      </c>
      <c r="S698" s="146">
        <f t="shared" si="702"/>
        <v>0</v>
      </c>
      <c r="T698" s="150" t="str">
        <f>+VLOOKUP($L698,Data_Validation!$A:$D,1,0)</f>
        <v>417B@</v>
      </c>
      <c r="U698" s="150" t="str">
        <f>+VLOOKUP($L698,Data_Validation!$A:$D,3,0)</f>
        <v>Véhicules neufs</v>
      </c>
      <c r="V698" s="150" t="str">
        <f>+VLOOKUP($L698,Data_Validation!$A:$D,4,0)</f>
        <v>Camions détail</v>
      </c>
      <c r="W698" s="150" t="str">
        <f>+VLOOKUP($L698,Data_Validation!$A:$E,5,0)</f>
        <v>nb</v>
      </c>
      <c r="X698" s="150">
        <f>+VLOOKUP($L698,Data_Validation!$A:$F,6,0)</f>
        <v>0</v>
      </c>
    </row>
    <row r="699" spans="1:24" ht="15.75" customHeight="1">
      <c r="A699" s="141" t="s">
        <v>2319</v>
      </c>
      <c r="B699" s="141" t="s">
        <v>2318</v>
      </c>
      <c r="C699" s="151"/>
      <c r="D699" s="151"/>
      <c r="E699" s="151"/>
      <c r="F699" s="141" t="s">
        <v>29</v>
      </c>
      <c r="G699" s="141" t="s">
        <v>1101</v>
      </c>
      <c r="H699" s="143"/>
      <c r="I699" s="151">
        <v>-11</v>
      </c>
      <c r="J699" s="151">
        <v>-1</v>
      </c>
      <c r="K699" s="151">
        <v>-12</v>
      </c>
      <c r="L699" s="145" t="str">
        <f t="shared" si="514"/>
        <v>418@</v>
      </c>
      <c r="M699" s="146" t="str">
        <f t="shared" si="515"/>
        <v># DE VTE - AUTRES MODELES BMW</v>
      </c>
      <c r="N699" s="147">
        <f>+IF(OR($Q699=Parametres!$G$2,$Q699=Parametres!$G$3),I699,C699)</f>
        <v>-11</v>
      </c>
      <c r="O699" s="147">
        <f>+IF(OR($Q699=Parametres!$G$2,$Q699=Parametres!$G$3),J699,D699)</f>
        <v>-1</v>
      </c>
      <c r="P699" s="147">
        <f>+IF(OR($Q699=Parametres!$G$2,$Q699=Parametres!$G$3),K699,E699)</f>
        <v>-12</v>
      </c>
      <c r="Q699" s="146" t="str">
        <f t="shared" ref="Q699:S699" si="703">+F699</f>
        <v>10-Compte compteur</v>
      </c>
      <c r="R699" s="145" t="str">
        <f t="shared" si="703"/>
        <v>418</v>
      </c>
      <c r="S699" s="146">
        <f t="shared" si="703"/>
        <v>0</v>
      </c>
      <c r="T699" s="165" t="str">
        <f>+VLOOKUP($L699,Data_Validation!$A:$D,1,0)</f>
        <v>418@</v>
      </c>
      <c r="U699" s="150" t="str">
        <f>+VLOOKUP($L699,Data_Validation!$A:$D,3,0)</f>
        <v>Véhicules neufs</v>
      </c>
      <c r="V699" s="150" t="str">
        <f>+VLOOKUP($L699,Data_Validation!$A:$D,4,0)</f>
        <v>Ex-Démos et courtoisies</v>
      </c>
      <c r="W699" s="150" t="str">
        <f>+VLOOKUP($L699,Data_Validation!$A:$E,5,0)</f>
        <v>nb</v>
      </c>
      <c r="X699" s="150">
        <f>+VLOOKUP($L699,Data_Validation!$A:$F,6,0)</f>
        <v>0</v>
      </c>
    </row>
    <row r="700" spans="1:24" ht="15.75" customHeight="1">
      <c r="A700" s="141" t="s">
        <v>2323</v>
      </c>
      <c r="B700" s="141" t="s">
        <v>2322</v>
      </c>
      <c r="C700" s="151"/>
      <c r="D700" s="151"/>
      <c r="E700" s="151"/>
      <c r="F700" s="141" t="s">
        <v>29</v>
      </c>
      <c r="G700" s="141" t="s">
        <v>1101</v>
      </c>
      <c r="H700" s="143"/>
      <c r="I700" s="151">
        <v>-12</v>
      </c>
      <c r="J700" s="151">
        <v>0</v>
      </c>
      <c r="K700" s="151">
        <v>-12</v>
      </c>
      <c r="L700" s="145" t="str">
        <f t="shared" si="514"/>
        <v>418A@</v>
      </c>
      <c r="M700" s="146" t="str">
        <f t="shared" si="515"/>
        <v># DE VTE - AUTRES MODELES BMW CAMION</v>
      </c>
      <c r="N700" s="147">
        <f>+IF(OR($Q700=Parametres!$G$2,$Q700=Parametres!$G$3),I700,C700)</f>
        <v>-12</v>
      </c>
      <c r="O700" s="147">
        <f>+IF(OR($Q700=Parametres!$G$2,$Q700=Parametres!$G$3),J700,D700)</f>
        <v>0</v>
      </c>
      <c r="P700" s="147">
        <f>+IF(OR($Q700=Parametres!$G$2,$Q700=Parametres!$G$3),K700,E700)</f>
        <v>-12</v>
      </c>
      <c r="Q700" s="146" t="str">
        <f t="shared" ref="Q700:S700" si="704">+F700</f>
        <v>10-Compte compteur</v>
      </c>
      <c r="R700" s="145" t="str">
        <f t="shared" si="704"/>
        <v>418</v>
      </c>
      <c r="S700" s="146">
        <f t="shared" si="704"/>
        <v>0</v>
      </c>
      <c r="T700" s="149" t="str">
        <f>+VLOOKUP($L700,Data_Validation!$A:$D,1,0)</f>
        <v>418A@</v>
      </c>
      <c r="U700" s="150" t="str">
        <f>+VLOOKUP($L700,Data_Validation!$A:$D,3,0)</f>
        <v>Véhicules neufs</v>
      </c>
      <c r="V700" s="150" t="str">
        <f>+VLOOKUP($L700,Data_Validation!$A:$D,4,0)</f>
        <v>Ex-Démos et courtoisies</v>
      </c>
      <c r="W700" s="150" t="str">
        <f>+VLOOKUP($L700,Data_Validation!$A:$E,5,0)</f>
        <v>nb</v>
      </c>
      <c r="X700" s="150">
        <f>+VLOOKUP($L700,Data_Validation!$A:$F,6,0)</f>
        <v>0</v>
      </c>
    </row>
    <row r="701" spans="1:24" ht="15.75" customHeight="1">
      <c r="A701" s="141" t="s">
        <v>2325</v>
      </c>
      <c r="B701" s="141" t="s">
        <v>2324</v>
      </c>
      <c r="C701" s="151"/>
      <c r="D701" s="151"/>
      <c r="E701" s="151"/>
      <c r="F701" s="141" t="s">
        <v>29</v>
      </c>
      <c r="G701" s="141" t="s">
        <v>1110</v>
      </c>
      <c r="H701" s="143"/>
      <c r="I701" s="151">
        <v>-1</v>
      </c>
      <c r="J701" s="151">
        <v>-3</v>
      </c>
      <c r="K701" s="151">
        <v>-4</v>
      </c>
      <c r="L701" s="145" t="str">
        <f t="shared" si="514"/>
        <v>419@</v>
      </c>
      <c r="M701" s="146" t="str">
        <f t="shared" si="515"/>
        <v># DE VTE - FLEET VOITURE BMW</v>
      </c>
      <c r="N701" s="147">
        <f>+IF(OR($Q701=Parametres!$G$2,$Q701=Parametres!$G$3),I701,C701)</f>
        <v>-1</v>
      </c>
      <c r="O701" s="147">
        <f>+IF(OR($Q701=Parametres!$G$2,$Q701=Parametres!$G$3),J701,D701)</f>
        <v>-3</v>
      </c>
      <c r="P701" s="147">
        <f>+IF(OR($Q701=Parametres!$G$2,$Q701=Parametres!$G$3),K701,E701)</f>
        <v>-4</v>
      </c>
      <c r="Q701" s="146" t="str">
        <f t="shared" ref="Q701:S701" si="705">+F701</f>
        <v>10-Compte compteur</v>
      </c>
      <c r="R701" s="145" t="str">
        <f t="shared" si="705"/>
        <v>419</v>
      </c>
      <c r="S701" s="146">
        <f t="shared" si="705"/>
        <v>0</v>
      </c>
      <c r="T701" s="165" t="str">
        <f>+VLOOKUP($L701,Data_Validation!$A:$D,1,0)</f>
        <v>419@</v>
      </c>
      <c r="U701" s="150" t="str">
        <f>+VLOOKUP($L701,Data_Validation!$A:$D,3,0)</f>
        <v>Véhicules neufs</v>
      </c>
      <c r="V701" s="150" t="str">
        <f>+VLOOKUP($L701,Data_Validation!$A:$D,4,0)</f>
        <v>Flottes</v>
      </c>
      <c r="W701" s="150" t="str">
        <f>+VLOOKUP($L701,Data_Validation!$A:$E,5,0)</f>
        <v>nb</v>
      </c>
      <c r="X701" s="150">
        <f>+VLOOKUP($L701,Data_Validation!$A:$F,6,0)</f>
        <v>0</v>
      </c>
    </row>
    <row r="702" spans="1:24" ht="15.75" customHeight="1">
      <c r="A702" s="141" t="s">
        <v>2329</v>
      </c>
      <c r="B702" s="141" t="s">
        <v>2328</v>
      </c>
      <c r="C702" s="151"/>
      <c r="D702" s="151"/>
      <c r="E702" s="151"/>
      <c r="F702" s="141" t="s">
        <v>29</v>
      </c>
      <c r="G702" s="141" t="s">
        <v>1112</v>
      </c>
      <c r="H702" s="143"/>
      <c r="I702" s="151">
        <v>-6</v>
      </c>
      <c r="J702" s="151">
        <v>0</v>
      </c>
      <c r="K702" s="151">
        <v>-6</v>
      </c>
      <c r="L702" s="145" t="str">
        <f t="shared" si="514"/>
        <v>419A@</v>
      </c>
      <c r="M702" s="146" t="str">
        <f t="shared" si="515"/>
        <v># DE VTE - FLEET CAMION BMW</v>
      </c>
      <c r="N702" s="147">
        <f>+IF(OR($Q702=Parametres!$G$2,$Q702=Parametres!$G$3),I702,C702)</f>
        <v>-6</v>
      </c>
      <c r="O702" s="147">
        <f>+IF(OR($Q702=Parametres!$G$2,$Q702=Parametres!$G$3),J702,D702)</f>
        <v>0</v>
      </c>
      <c r="P702" s="147">
        <f>+IF(OR($Q702=Parametres!$G$2,$Q702=Parametres!$G$3),K702,E702)</f>
        <v>-6</v>
      </c>
      <c r="Q702" s="146" t="str">
        <f t="shared" ref="Q702:S702" si="706">+F702</f>
        <v>10-Compte compteur</v>
      </c>
      <c r="R702" s="145" t="str">
        <f t="shared" si="706"/>
        <v>419A</v>
      </c>
      <c r="S702" s="146">
        <f t="shared" si="706"/>
        <v>0</v>
      </c>
      <c r="T702" s="149" t="str">
        <f>+VLOOKUP($L702,Data_Validation!$A:$D,1,0)</f>
        <v>419A@</v>
      </c>
      <c r="U702" s="150" t="str">
        <f>+VLOOKUP($L702,Data_Validation!$A:$D,3,0)</f>
        <v>Véhicules neufs</v>
      </c>
      <c r="V702" s="150" t="str">
        <f>+VLOOKUP($L702,Data_Validation!$A:$D,4,0)</f>
        <v>Flottes</v>
      </c>
      <c r="W702" s="150" t="str">
        <f>+VLOOKUP($L702,Data_Validation!$A:$E,5,0)</f>
        <v>nb</v>
      </c>
      <c r="X702" s="150">
        <f>+VLOOKUP($L702,Data_Validation!$A:$F,6,0)</f>
        <v>0</v>
      </c>
    </row>
    <row r="703" spans="1:24" ht="15.75" customHeight="1">
      <c r="A703" s="141" t="s">
        <v>2340</v>
      </c>
      <c r="B703" s="141" t="s">
        <v>2339</v>
      </c>
      <c r="C703" s="151"/>
      <c r="D703" s="151"/>
      <c r="E703" s="151"/>
      <c r="F703" s="141" t="s">
        <v>29</v>
      </c>
      <c r="G703" s="141" t="s">
        <v>1114</v>
      </c>
      <c r="H703" s="143"/>
      <c r="I703" s="151">
        <v>-4</v>
      </c>
      <c r="J703" s="151">
        <v>0</v>
      </c>
      <c r="K703" s="151">
        <v>-4</v>
      </c>
      <c r="L703" s="145" t="str">
        <f t="shared" si="514"/>
        <v>422A@</v>
      </c>
      <c r="M703" s="146" t="str">
        <f t="shared" si="515"/>
        <v># DE VTE - X6 XDRIVE 35I</v>
      </c>
      <c r="N703" s="147">
        <f>+IF(OR($Q703=Parametres!$G$2,$Q703=Parametres!$G$3),I703,C703)</f>
        <v>-4</v>
      </c>
      <c r="O703" s="147">
        <f>+IF(OR($Q703=Parametres!$G$2,$Q703=Parametres!$G$3),J703,D703)</f>
        <v>0</v>
      </c>
      <c r="P703" s="147">
        <f>+IF(OR($Q703=Parametres!$G$2,$Q703=Parametres!$G$3),K703,E703)</f>
        <v>-4</v>
      </c>
      <c r="Q703" s="146" t="str">
        <f t="shared" ref="Q703:S703" si="707">+F703</f>
        <v>10-Compte compteur</v>
      </c>
      <c r="R703" s="145" t="str">
        <f t="shared" si="707"/>
        <v>422A</v>
      </c>
      <c r="S703" s="146">
        <f t="shared" si="707"/>
        <v>0</v>
      </c>
      <c r="T703" s="150" t="str">
        <f>+VLOOKUP($L703,Data_Validation!$A:$D,1,0)</f>
        <v>422A@</v>
      </c>
      <c r="U703" s="150" t="str">
        <f>+VLOOKUP($L703,Data_Validation!$A:$D,3,0)</f>
        <v>Véhicules neufs</v>
      </c>
      <c r="V703" s="150" t="str">
        <f>+VLOOKUP($L703,Data_Validation!$A:$D,4,0)</f>
        <v>Camions détail</v>
      </c>
      <c r="W703" s="150" t="str">
        <f>+VLOOKUP($L703,Data_Validation!$A:$E,5,0)</f>
        <v>nb</v>
      </c>
      <c r="X703" s="150">
        <f>+VLOOKUP($L703,Data_Validation!$A:$F,6,0)</f>
        <v>0</v>
      </c>
    </row>
    <row r="704" spans="1:24" ht="15.75" customHeight="1">
      <c r="A704" s="141" t="s">
        <v>2344</v>
      </c>
      <c r="B704" s="141" t="s">
        <v>2343</v>
      </c>
      <c r="C704" s="151"/>
      <c r="D704" s="151"/>
      <c r="E704" s="151"/>
      <c r="F704" s="141" t="s">
        <v>29</v>
      </c>
      <c r="G704" s="141" t="s">
        <v>1276</v>
      </c>
      <c r="H704" s="143"/>
      <c r="I704" s="151">
        <v>-2</v>
      </c>
      <c r="J704" s="151">
        <v>0</v>
      </c>
      <c r="K704" s="151">
        <v>-2</v>
      </c>
      <c r="L704" s="145" t="str">
        <f t="shared" si="514"/>
        <v>422B@</v>
      </c>
      <c r="M704" s="146" t="str">
        <f t="shared" si="515"/>
        <v># DE VTE - X6 XDRIVE 50I</v>
      </c>
      <c r="N704" s="147">
        <f>+IF(OR($Q704=Parametres!$G$2,$Q704=Parametres!$G$3),I704,C704)</f>
        <v>-2</v>
      </c>
      <c r="O704" s="147">
        <f>+IF(OR($Q704=Parametres!$G$2,$Q704=Parametres!$G$3),J704,D704)</f>
        <v>0</v>
      </c>
      <c r="P704" s="147">
        <f>+IF(OR($Q704=Parametres!$G$2,$Q704=Parametres!$G$3),K704,E704)</f>
        <v>-2</v>
      </c>
      <c r="Q704" s="146" t="str">
        <f t="shared" ref="Q704:S704" si="708">+F704</f>
        <v>10-Compte compteur</v>
      </c>
      <c r="R704" s="145" t="str">
        <f t="shared" si="708"/>
        <v>422B</v>
      </c>
      <c r="S704" s="146">
        <f t="shared" si="708"/>
        <v>0</v>
      </c>
      <c r="T704" s="150" t="str">
        <f>+VLOOKUP($L704,Data_Validation!$A:$D,1,0)</f>
        <v>422B@</v>
      </c>
      <c r="U704" s="150" t="str">
        <f>+VLOOKUP($L704,Data_Validation!$A:$D,3,0)</f>
        <v>Véhicules neufs</v>
      </c>
      <c r="V704" s="150" t="str">
        <f>+VLOOKUP($L704,Data_Validation!$A:$D,4,0)</f>
        <v>Camions détail</v>
      </c>
      <c r="W704" s="150" t="str">
        <f>+VLOOKUP($L704,Data_Validation!$A:$E,5,0)</f>
        <v>NB</v>
      </c>
      <c r="X704" s="150">
        <f>+VLOOKUP($L704,Data_Validation!$A:$F,6,0)</f>
        <v>0</v>
      </c>
    </row>
    <row r="705" spans="1:24" ht="15.75" customHeight="1">
      <c r="A705" s="141" t="s">
        <v>2943</v>
      </c>
      <c r="B705" s="141" t="s">
        <v>2350</v>
      </c>
      <c r="C705" s="151"/>
      <c r="D705" s="151"/>
      <c r="E705" s="151"/>
      <c r="F705" s="141" t="s">
        <v>29</v>
      </c>
      <c r="G705" s="141" t="s">
        <v>1281</v>
      </c>
      <c r="H705" s="143"/>
      <c r="I705" s="151">
        <v>-22</v>
      </c>
      <c r="J705" s="151">
        <v>-2</v>
      </c>
      <c r="K705" s="151">
        <v>-24</v>
      </c>
      <c r="L705" s="145" t="str">
        <f t="shared" si="514"/>
        <v>423B@</v>
      </c>
      <c r="M705" s="146" t="str">
        <f t="shared" si="515"/>
        <v># DE VTE - X3 XDRIVE 30I</v>
      </c>
      <c r="N705" s="147">
        <f>+IF(OR($Q705=Parametres!$G$2,$Q705=Parametres!$G$3),I705,C705)</f>
        <v>-22</v>
      </c>
      <c r="O705" s="147">
        <f>+IF(OR($Q705=Parametres!$G$2,$Q705=Parametres!$G$3),J705,D705)</f>
        <v>-2</v>
      </c>
      <c r="P705" s="147">
        <f>+IF(OR($Q705=Parametres!$G$2,$Q705=Parametres!$G$3),K705,E705)</f>
        <v>-24</v>
      </c>
      <c r="Q705" s="146" t="str">
        <f t="shared" ref="Q705:S705" si="709">+F705</f>
        <v>10-Compte compteur</v>
      </c>
      <c r="R705" s="145" t="str">
        <f t="shared" si="709"/>
        <v>423B</v>
      </c>
      <c r="S705" s="146">
        <f t="shared" si="709"/>
        <v>0</v>
      </c>
      <c r="T705" s="165" t="str">
        <f>+VLOOKUP($L705,Data_Validation!$A:$D,1,0)</f>
        <v>423B@</v>
      </c>
      <c r="U705" s="150" t="str">
        <f>+VLOOKUP($L705,Data_Validation!$A:$D,3,0)</f>
        <v>Véhicules neufs</v>
      </c>
      <c r="V705" s="150" t="str">
        <f>+VLOOKUP($L705,Data_Validation!$A:$D,4,0)</f>
        <v>Camions détail</v>
      </c>
      <c r="W705" s="150" t="str">
        <f>+VLOOKUP($L705,Data_Validation!$A:$E,5,0)</f>
        <v>nb</v>
      </c>
      <c r="X705" s="150">
        <f>+VLOOKUP($L705,Data_Validation!$A:$F,6,0)</f>
        <v>0</v>
      </c>
    </row>
    <row r="706" spans="1:24" ht="15.75" customHeight="1">
      <c r="A706" s="141" t="s">
        <v>2355</v>
      </c>
      <c r="B706" s="141" t="s">
        <v>2354</v>
      </c>
      <c r="C706" s="151"/>
      <c r="D706" s="151"/>
      <c r="E706" s="151"/>
      <c r="F706" s="141" t="s">
        <v>29</v>
      </c>
      <c r="G706" s="141" t="s">
        <v>1118</v>
      </c>
      <c r="H706" s="143"/>
      <c r="I706" s="151">
        <v>-15</v>
      </c>
      <c r="J706" s="151">
        <v>-2</v>
      </c>
      <c r="K706" s="151">
        <v>-17</v>
      </c>
      <c r="L706" s="145" t="str">
        <f t="shared" si="514"/>
        <v>423C@</v>
      </c>
      <c r="M706" s="146" t="str">
        <f t="shared" si="515"/>
        <v># DE VTE - X3 XDRIVE 30E</v>
      </c>
      <c r="N706" s="147">
        <f>+IF(OR($Q706=Parametres!$G$2,$Q706=Parametres!$G$3),I706,C706)</f>
        <v>-15</v>
      </c>
      <c r="O706" s="147">
        <f>+IF(OR($Q706=Parametres!$G$2,$Q706=Parametres!$G$3),J706,D706)</f>
        <v>-2</v>
      </c>
      <c r="P706" s="147">
        <f>+IF(OR($Q706=Parametres!$G$2,$Q706=Parametres!$G$3),K706,E706)</f>
        <v>-17</v>
      </c>
      <c r="Q706" s="146" t="str">
        <f t="shared" ref="Q706:S706" si="710">+F706</f>
        <v>10-Compte compteur</v>
      </c>
      <c r="R706" s="145" t="str">
        <f t="shared" si="710"/>
        <v>423C</v>
      </c>
      <c r="S706" s="146">
        <f t="shared" si="710"/>
        <v>0</v>
      </c>
      <c r="T706" s="149" t="str">
        <f>+VLOOKUP($L706,Data_Validation!$A:$D,1,0)</f>
        <v>423C@</v>
      </c>
      <c r="U706" s="150" t="str">
        <f>+VLOOKUP($L706,Data_Validation!$A:$D,3,0)</f>
        <v>Véhicules neufs</v>
      </c>
      <c r="V706" s="150" t="str">
        <f>+VLOOKUP($L706,Data_Validation!$A:$D,4,0)</f>
        <v>Camions détail</v>
      </c>
      <c r="W706" s="150" t="str">
        <f>+VLOOKUP($L706,Data_Validation!$A:$E,5,0)</f>
        <v>nb</v>
      </c>
      <c r="X706" s="150">
        <f>+VLOOKUP($L706,Data_Validation!$A:$F,6,0)</f>
        <v>0</v>
      </c>
    </row>
    <row r="707" spans="1:24" ht="15.75" customHeight="1">
      <c r="A707" s="141" t="s">
        <v>2360</v>
      </c>
      <c r="B707" s="141" t="s">
        <v>2359</v>
      </c>
      <c r="C707" s="151"/>
      <c r="D707" s="151"/>
      <c r="E707" s="151"/>
      <c r="F707" s="141" t="s">
        <v>29</v>
      </c>
      <c r="G707" s="141" t="s">
        <v>1120</v>
      </c>
      <c r="H707" s="143"/>
      <c r="I707" s="151">
        <v>-10</v>
      </c>
      <c r="J707" s="151">
        <v>-1</v>
      </c>
      <c r="K707" s="151">
        <v>-11</v>
      </c>
      <c r="L707" s="145" t="str">
        <f t="shared" si="514"/>
        <v>423D@</v>
      </c>
      <c r="M707" s="146" t="str">
        <f t="shared" si="515"/>
        <v># DE VTE - X5 XDRIVE 35I/ X5 XDRIVE 40I</v>
      </c>
      <c r="N707" s="147">
        <f>+IF(OR($Q707=Parametres!$G$2,$Q707=Parametres!$G$3),I707,C707)</f>
        <v>-10</v>
      </c>
      <c r="O707" s="147">
        <f>+IF(OR($Q707=Parametres!$G$2,$Q707=Parametres!$G$3),J707,D707)</f>
        <v>-1</v>
      </c>
      <c r="P707" s="147">
        <f>+IF(OR($Q707=Parametres!$G$2,$Q707=Parametres!$G$3),K707,E707)</f>
        <v>-11</v>
      </c>
      <c r="Q707" s="146" t="str">
        <f t="shared" ref="Q707:S707" si="711">+F707</f>
        <v>10-Compte compteur</v>
      </c>
      <c r="R707" s="145" t="str">
        <f t="shared" si="711"/>
        <v>423D</v>
      </c>
      <c r="S707" s="146">
        <f t="shared" si="711"/>
        <v>0</v>
      </c>
      <c r="T707" s="165" t="str">
        <f>+VLOOKUP($L707,Data_Validation!$A:$D,1,0)</f>
        <v>423D@</v>
      </c>
      <c r="U707" s="150" t="str">
        <f>+VLOOKUP($L707,Data_Validation!$A:$D,3,0)</f>
        <v>Véhicules neufs</v>
      </c>
      <c r="V707" s="150" t="str">
        <f>+VLOOKUP($L707,Data_Validation!$A:$D,4,0)</f>
        <v>Camions détail</v>
      </c>
      <c r="W707" s="150" t="str">
        <f>+VLOOKUP($L707,Data_Validation!$A:$E,5,0)</f>
        <v>nb</v>
      </c>
      <c r="X707" s="150">
        <f>+VLOOKUP($L707,Data_Validation!$A:$F,6,0)</f>
        <v>0</v>
      </c>
    </row>
    <row r="708" spans="1:24" ht="15.75" customHeight="1">
      <c r="A708" s="141" t="s">
        <v>2362</v>
      </c>
      <c r="B708" s="141" t="s">
        <v>2361</v>
      </c>
      <c r="C708" s="151"/>
      <c r="D708" s="151"/>
      <c r="E708" s="151"/>
      <c r="F708" s="141" t="s">
        <v>29</v>
      </c>
      <c r="G708" s="141" t="s">
        <v>1289</v>
      </c>
      <c r="H708" s="143"/>
      <c r="I708" s="151">
        <v>-1</v>
      </c>
      <c r="J708" s="151">
        <v>0</v>
      </c>
      <c r="K708" s="151">
        <v>-1</v>
      </c>
      <c r="L708" s="145" t="str">
        <f t="shared" si="514"/>
        <v>423E@</v>
      </c>
      <c r="M708" s="146" t="str">
        <f t="shared" si="515"/>
        <v># DE VTE - X5 XDRIVE 50I</v>
      </c>
      <c r="N708" s="147">
        <f>+IF(OR($Q708=Parametres!$G$2,$Q708=Parametres!$G$3),I708,C708)</f>
        <v>-1</v>
      </c>
      <c r="O708" s="147">
        <f>+IF(OR($Q708=Parametres!$G$2,$Q708=Parametres!$G$3),J708,D708)</f>
        <v>0</v>
      </c>
      <c r="P708" s="147">
        <f>+IF(OR($Q708=Parametres!$G$2,$Q708=Parametres!$G$3),K708,E708)</f>
        <v>-1</v>
      </c>
      <c r="Q708" s="146" t="str">
        <f t="shared" ref="Q708:S708" si="712">+F708</f>
        <v>10-Compte compteur</v>
      </c>
      <c r="R708" s="145" t="str">
        <f t="shared" si="712"/>
        <v>423E</v>
      </c>
      <c r="S708" s="146">
        <f t="shared" si="712"/>
        <v>0</v>
      </c>
      <c r="T708" s="150" t="str">
        <f>+VLOOKUP($L708,Data_Validation!$A:$D,1,0)</f>
        <v>423E@</v>
      </c>
      <c r="U708" s="150" t="str">
        <f>+VLOOKUP($L708,Data_Validation!$A:$D,3,0)</f>
        <v>Véhicules neufs</v>
      </c>
      <c r="V708" s="150" t="str">
        <f>+VLOOKUP($L708,Data_Validation!$A:$D,4,0)</f>
        <v>Camions détail</v>
      </c>
      <c r="W708" s="150" t="str">
        <f>+VLOOKUP($L708,Data_Validation!$A:$E,5,0)</f>
        <v>NB</v>
      </c>
      <c r="X708" s="150">
        <f>+VLOOKUP($L708,Data_Validation!$A:$F,6,0)</f>
        <v>0</v>
      </c>
    </row>
    <row r="709" spans="1:24" ht="15.75" customHeight="1">
      <c r="A709" s="141" t="s">
        <v>2370</v>
      </c>
      <c r="B709" s="141" t="s">
        <v>2369</v>
      </c>
      <c r="C709" s="151"/>
      <c r="D709" s="151"/>
      <c r="E709" s="151"/>
      <c r="F709" s="141" t="s">
        <v>29</v>
      </c>
      <c r="G709" s="141" t="s">
        <v>1293</v>
      </c>
      <c r="H709" s="143"/>
      <c r="I709" s="151">
        <v>-6</v>
      </c>
      <c r="J709" s="151">
        <v>0</v>
      </c>
      <c r="K709" s="151">
        <v>-6</v>
      </c>
      <c r="L709" s="145" t="str">
        <f t="shared" si="514"/>
        <v>423G@</v>
      </c>
      <c r="M709" s="146" t="str">
        <f t="shared" si="515"/>
        <v># DE VTE - X3 XDR M40I</v>
      </c>
      <c r="N709" s="147">
        <f>+IF(OR($Q709=Parametres!$G$2,$Q709=Parametres!$G$3),I709,C709)</f>
        <v>-6</v>
      </c>
      <c r="O709" s="147">
        <f>+IF(OR($Q709=Parametres!$G$2,$Q709=Parametres!$G$3),J709,D709)</f>
        <v>0</v>
      </c>
      <c r="P709" s="147">
        <f>+IF(OR($Q709=Parametres!$G$2,$Q709=Parametres!$G$3),K709,E709)</f>
        <v>-6</v>
      </c>
      <c r="Q709" s="146" t="str">
        <f t="shared" ref="Q709:S709" si="713">+F709</f>
        <v>10-Compte compteur</v>
      </c>
      <c r="R709" s="145" t="str">
        <f t="shared" si="713"/>
        <v>423G</v>
      </c>
      <c r="S709" s="146">
        <f t="shared" si="713"/>
        <v>0</v>
      </c>
      <c r="T709" s="149" t="str">
        <f>+VLOOKUP($L709,Data_Validation!$A:$D,1,0)</f>
        <v>423G@</v>
      </c>
      <c r="U709" s="150" t="str">
        <f>+VLOOKUP($L709,Data_Validation!$A:$D,3,0)</f>
        <v>Véhicules neufs</v>
      </c>
      <c r="V709" s="150" t="str">
        <f>+VLOOKUP($L709,Data_Validation!$A:$D,4,0)</f>
        <v>Camions détail</v>
      </c>
      <c r="W709" s="150" t="str">
        <f>+VLOOKUP($L709,Data_Validation!$A:$E,5,0)</f>
        <v>nb</v>
      </c>
      <c r="X709" s="150">
        <f>+VLOOKUP($L709,Data_Validation!$A:$F,6,0)</f>
        <v>0</v>
      </c>
    </row>
    <row r="710" spans="1:24" ht="15.75" customHeight="1">
      <c r="A710" s="141" t="s">
        <v>1296</v>
      </c>
      <c r="B710" s="141" t="s">
        <v>2388</v>
      </c>
      <c r="C710" s="151"/>
      <c r="D710" s="151"/>
      <c r="E710" s="151"/>
      <c r="F710" s="141" t="s">
        <v>29</v>
      </c>
      <c r="G710" s="141" t="s">
        <v>1298</v>
      </c>
      <c r="H710" s="143"/>
      <c r="I710" s="151">
        <v>-12</v>
      </c>
      <c r="J710" s="151">
        <v>0</v>
      </c>
      <c r="K710" s="151">
        <v>-12</v>
      </c>
      <c r="L710" s="145" t="str">
        <f t="shared" si="514"/>
        <v>425E@</v>
      </c>
      <c r="M710" s="146" t="str">
        <f t="shared" si="515"/>
        <v>X5 XDRIVE40E / X5 XDRIVE45E</v>
      </c>
      <c r="N710" s="147">
        <f>+IF(OR($Q710=Parametres!$G$2,$Q710=Parametres!$G$3),I710,C710)</f>
        <v>-12</v>
      </c>
      <c r="O710" s="147">
        <f>+IF(OR($Q710=Parametres!$G$2,$Q710=Parametres!$G$3),J710,D710)</f>
        <v>0</v>
      </c>
      <c r="P710" s="147">
        <f>+IF(OR($Q710=Parametres!$G$2,$Q710=Parametres!$G$3),K710,E710)</f>
        <v>-12</v>
      </c>
      <c r="Q710" s="146" t="str">
        <f t="shared" ref="Q710:S710" si="714">+F710</f>
        <v>10-Compte compteur</v>
      </c>
      <c r="R710" s="145" t="str">
        <f t="shared" si="714"/>
        <v>425</v>
      </c>
      <c r="S710" s="146">
        <f t="shared" si="714"/>
        <v>0</v>
      </c>
      <c r="T710" s="150" t="str">
        <f>+VLOOKUP($L710,Data_Validation!$A:$D,1,0)</f>
        <v>425E@</v>
      </c>
      <c r="U710" s="150" t="str">
        <f>+VLOOKUP($L710,Data_Validation!$A:$D,3,0)</f>
        <v>Véhicules neufs</v>
      </c>
      <c r="V710" s="150" t="str">
        <f>+VLOOKUP($L710,Data_Validation!$A:$D,4,0)</f>
        <v>Camions détail</v>
      </c>
      <c r="W710" s="150" t="str">
        <f>+VLOOKUP($L710,Data_Validation!$A:$E,5,0)</f>
        <v>nb</v>
      </c>
      <c r="X710" s="150">
        <f>+VLOOKUP($L710,Data_Validation!$A:$F,6,0)</f>
        <v>0</v>
      </c>
    </row>
    <row r="711" spans="1:24" ht="15.75" customHeight="1">
      <c r="A711" s="141" t="s">
        <v>2394</v>
      </c>
      <c r="B711" s="141" t="s">
        <v>2393</v>
      </c>
      <c r="C711" s="151"/>
      <c r="D711" s="151"/>
      <c r="E711" s="151"/>
      <c r="F711" s="141" t="s">
        <v>29</v>
      </c>
      <c r="G711" s="141" t="s">
        <v>1302</v>
      </c>
      <c r="H711" s="143"/>
      <c r="I711" s="151">
        <v>-1</v>
      </c>
      <c r="J711" s="151">
        <v>0</v>
      </c>
      <c r="K711" s="151">
        <v>-1</v>
      </c>
      <c r="L711" s="145" t="str">
        <f t="shared" si="514"/>
        <v>427A@</v>
      </c>
      <c r="M711" s="146" t="str">
        <f t="shared" si="515"/>
        <v># DE VTE - 540I XDRIVE</v>
      </c>
      <c r="N711" s="147">
        <f>+IF(OR($Q711=Parametres!$G$2,$Q711=Parametres!$G$3),I711,C711)</f>
        <v>-1</v>
      </c>
      <c r="O711" s="147">
        <f>+IF(OR($Q711=Parametres!$G$2,$Q711=Parametres!$G$3),J711,D711)</f>
        <v>0</v>
      </c>
      <c r="P711" s="147">
        <f>+IF(OR($Q711=Parametres!$G$2,$Q711=Parametres!$G$3),K711,E711)</f>
        <v>-1</v>
      </c>
      <c r="Q711" s="146" t="str">
        <f t="shared" ref="Q711:S711" si="715">+F711</f>
        <v>10-Compte compteur</v>
      </c>
      <c r="R711" s="145" t="str">
        <f t="shared" si="715"/>
        <v>427A</v>
      </c>
      <c r="S711" s="146">
        <f t="shared" si="715"/>
        <v>0</v>
      </c>
      <c r="T711" s="150" t="str">
        <f>+VLOOKUP($L711,Data_Validation!$A:$D,1,0)</f>
        <v>427A@</v>
      </c>
      <c r="U711" s="150" t="str">
        <f>+VLOOKUP($L711,Data_Validation!$A:$D,3,0)</f>
        <v>Véhicules neufs</v>
      </c>
      <c r="V711" s="150" t="str">
        <f>+VLOOKUP($L711,Data_Validation!$A:$D,4,0)</f>
        <v>Autos détail</v>
      </c>
      <c r="W711" s="150" t="str">
        <f>+VLOOKUP($L711,Data_Validation!$A:$E,5,0)</f>
        <v>nb</v>
      </c>
      <c r="X711" s="150">
        <f>+VLOOKUP($L711,Data_Validation!$A:$F,6,0)</f>
        <v>0</v>
      </c>
    </row>
    <row r="712" spans="1:24" ht="15.75" customHeight="1">
      <c r="A712" s="141" t="s">
        <v>2948</v>
      </c>
      <c r="B712" s="141" t="s">
        <v>2400</v>
      </c>
      <c r="C712" s="151"/>
      <c r="D712" s="151"/>
      <c r="E712" s="151"/>
      <c r="F712" s="141" t="s">
        <v>29</v>
      </c>
      <c r="G712" s="141" t="s">
        <v>1306</v>
      </c>
      <c r="H712" s="143"/>
      <c r="I712" s="151">
        <v>-4</v>
      </c>
      <c r="J712" s="151">
        <v>0</v>
      </c>
      <c r="K712" s="151">
        <v>-4</v>
      </c>
      <c r="L712" s="145" t="str">
        <f t="shared" si="514"/>
        <v>429A@</v>
      </c>
      <c r="M712" s="146" t="str">
        <f t="shared" si="515"/>
        <v>X4 XDRIVE 40I/ X4 XDRIVE 30I</v>
      </c>
      <c r="N712" s="147">
        <f>+IF(OR($Q712=Parametres!$G$2,$Q712=Parametres!$G$3),I712,C712)</f>
        <v>-4</v>
      </c>
      <c r="O712" s="147">
        <f>+IF(OR($Q712=Parametres!$G$2,$Q712=Parametres!$G$3),J712,D712)</f>
        <v>0</v>
      </c>
      <c r="P712" s="147">
        <f>+IF(OR($Q712=Parametres!$G$2,$Q712=Parametres!$G$3),K712,E712)</f>
        <v>-4</v>
      </c>
      <c r="Q712" s="146" t="str">
        <f t="shared" ref="Q712:S712" si="716">+F712</f>
        <v>10-Compte compteur</v>
      </c>
      <c r="R712" s="145" t="str">
        <f t="shared" si="716"/>
        <v>429A</v>
      </c>
      <c r="S712" s="146">
        <f t="shared" si="716"/>
        <v>0</v>
      </c>
      <c r="T712" s="149" t="str">
        <f>+VLOOKUP($L712,Data_Validation!$A:$D,1,0)</f>
        <v>429A@</v>
      </c>
      <c r="U712" s="150" t="str">
        <f>+VLOOKUP($L712,Data_Validation!$A:$D,3,0)</f>
        <v>Véhicules neufs</v>
      </c>
      <c r="V712" s="150" t="str">
        <f>+VLOOKUP($L712,Data_Validation!$A:$D,4,0)</f>
        <v>Camions détail</v>
      </c>
      <c r="W712" s="150" t="str">
        <f>+VLOOKUP($L712,Data_Validation!$A:$E,5,0)</f>
        <v>nb</v>
      </c>
      <c r="X712" s="150">
        <f>+VLOOKUP($L712,Data_Validation!$A:$F,6,0)</f>
        <v>0</v>
      </c>
    </row>
    <row r="713" spans="1:24" ht="15.75" customHeight="1">
      <c r="A713" s="141" t="s">
        <v>2416</v>
      </c>
      <c r="B713" s="141" t="s">
        <v>2413</v>
      </c>
      <c r="C713" s="151"/>
      <c r="D713" s="151"/>
      <c r="E713" s="151"/>
      <c r="F713" s="141" t="s">
        <v>29</v>
      </c>
      <c r="G713" s="141" t="s">
        <v>1310</v>
      </c>
      <c r="H713" s="143"/>
      <c r="I713" s="151">
        <v>-2</v>
      </c>
      <c r="J713" s="151">
        <v>0</v>
      </c>
      <c r="K713" s="151">
        <v>-2</v>
      </c>
      <c r="L713" s="145" t="str">
        <f t="shared" si="514"/>
        <v>429C@</v>
      </c>
      <c r="M713" s="146" t="str">
        <f t="shared" si="515"/>
        <v># DE VTE - X4 M40I XDRIVE</v>
      </c>
      <c r="N713" s="147">
        <f>+IF(OR($Q713=Parametres!$G$2,$Q713=Parametres!$G$3),I713,C713)</f>
        <v>-2</v>
      </c>
      <c r="O713" s="147">
        <f>+IF(OR($Q713=Parametres!$G$2,$Q713=Parametres!$G$3),J713,D713)</f>
        <v>0</v>
      </c>
      <c r="P713" s="147">
        <f>+IF(OR($Q713=Parametres!$G$2,$Q713=Parametres!$G$3),K713,E713)</f>
        <v>-2</v>
      </c>
      <c r="Q713" s="146" t="str">
        <f t="shared" ref="Q713:S713" si="717">+F713</f>
        <v>10-Compte compteur</v>
      </c>
      <c r="R713" s="145" t="str">
        <f t="shared" si="717"/>
        <v>429C</v>
      </c>
      <c r="S713" s="146">
        <f t="shared" si="717"/>
        <v>0</v>
      </c>
      <c r="T713" s="150" t="str">
        <f>+VLOOKUP($L713,Data_Validation!$A:$D,1,0)</f>
        <v>429C@</v>
      </c>
      <c r="U713" s="150" t="str">
        <f>+VLOOKUP($L713,Data_Validation!$A:$D,3,0)</f>
        <v>Véhicules neufs</v>
      </c>
      <c r="V713" s="150" t="str">
        <f>+VLOOKUP($L713,Data_Validation!$A:$D,4,0)</f>
        <v>Camions détail</v>
      </c>
      <c r="W713" s="150" t="str">
        <f>+VLOOKUP($L713,Data_Validation!$A:$E,5,0)</f>
        <v>nb</v>
      </c>
      <c r="X713" s="150">
        <f>+VLOOKUP($L713,Data_Validation!$A:$F,6,0)</f>
        <v>0</v>
      </c>
    </row>
    <row r="714" spans="1:24" ht="15.75" customHeight="1">
      <c r="A714" s="141" t="s">
        <v>2419</v>
      </c>
      <c r="B714" s="141" t="s">
        <v>2418</v>
      </c>
      <c r="C714" s="151"/>
      <c r="D714" s="151"/>
      <c r="E714" s="151"/>
      <c r="F714" s="141" t="s">
        <v>29</v>
      </c>
      <c r="G714" s="141" t="s">
        <v>26</v>
      </c>
      <c r="H714" s="143"/>
      <c r="I714" s="143">
        <v>-2</v>
      </c>
      <c r="J714" s="143">
        <v>0</v>
      </c>
      <c r="K714" s="143">
        <v>-2</v>
      </c>
      <c r="L714" s="145" t="str">
        <f t="shared" si="514"/>
        <v>430@</v>
      </c>
      <c r="M714" s="146" t="str">
        <f t="shared" si="515"/>
        <v># DE VTE - M5 SEDAN</v>
      </c>
      <c r="N714" s="147">
        <f>+IF(OR($Q714=Parametres!$G$2,$Q714=Parametres!$G$3),I714,C714)</f>
        <v>-2</v>
      </c>
      <c r="O714" s="147">
        <f>+IF(OR($Q714=Parametres!$G$2,$Q714=Parametres!$G$3),J714,D714)</f>
        <v>0</v>
      </c>
      <c r="P714" s="147">
        <f>+IF(OR($Q714=Parametres!$G$2,$Q714=Parametres!$G$3),K714,E714)</f>
        <v>-2</v>
      </c>
      <c r="Q714" s="146" t="str">
        <f t="shared" ref="Q714:S714" si="718">+F714</f>
        <v>10-Compte compteur</v>
      </c>
      <c r="R714" s="145" t="str">
        <f t="shared" si="718"/>
        <v>430</v>
      </c>
      <c r="S714" s="146">
        <f t="shared" si="718"/>
        <v>0</v>
      </c>
      <c r="T714" s="492" t="str">
        <f>+VLOOKUP($L714,Data_Validation!$A:$D,1,0)</f>
        <v>430@</v>
      </c>
      <c r="U714" s="150" t="str">
        <f>+VLOOKUP($L714,Data_Validation!$A:$D,3,0)</f>
        <v>Véhicules neufs</v>
      </c>
      <c r="V714" s="150" t="str">
        <f>+VLOOKUP($L714,Data_Validation!$A:$D,4,0)</f>
        <v>Autos détail</v>
      </c>
      <c r="W714" s="150" t="str">
        <f>+VLOOKUP($L714,Data_Validation!$A:$E,5,0)</f>
        <v>nb</v>
      </c>
      <c r="X714" s="150">
        <f>+VLOOKUP($L714,Data_Validation!$A:$F,6,0)</f>
        <v>0</v>
      </c>
    </row>
    <row r="715" spans="1:24" ht="15.75" customHeight="1">
      <c r="A715" s="141" t="s">
        <v>2427</v>
      </c>
      <c r="B715" s="141" t="s">
        <v>2426</v>
      </c>
      <c r="C715" s="151"/>
      <c r="D715" s="151"/>
      <c r="E715" s="151"/>
      <c r="F715" s="141" t="s">
        <v>29</v>
      </c>
      <c r="G715" s="141" t="s">
        <v>26</v>
      </c>
      <c r="H715" s="143"/>
      <c r="I715" s="143">
        <v>-190</v>
      </c>
      <c r="J715" s="143">
        <v>-14</v>
      </c>
      <c r="K715" s="143">
        <v>-204</v>
      </c>
      <c r="L715" s="145" t="str">
        <f t="shared" si="514"/>
        <v>430A@</v>
      </c>
      <c r="M715" s="146" t="str">
        <f t="shared" si="515"/>
        <v># DE VTE - MARQUAGE OTOPROTEC NEUF BMW AUTO</v>
      </c>
      <c r="N715" s="147">
        <f>+IF(OR($Q715=Parametres!$G$2,$Q715=Parametres!$G$3),I715,C715)</f>
        <v>-190</v>
      </c>
      <c r="O715" s="147">
        <f>+IF(OR($Q715=Parametres!$G$2,$Q715=Parametres!$G$3),J715,D715)</f>
        <v>-14</v>
      </c>
      <c r="P715" s="147">
        <f>+IF(OR($Q715=Parametres!$G$2,$Q715=Parametres!$G$3),K715,E715)</f>
        <v>-204</v>
      </c>
      <c r="Q715" s="146" t="str">
        <f t="shared" ref="Q715:S715" si="719">+F715</f>
        <v>10-Compte compteur</v>
      </c>
      <c r="R715" s="145" t="str">
        <f t="shared" si="719"/>
        <v>430</v>
      </c>
      <c r="S715" s="146">
        <f t="shared" si="719"/>
        <v>0</v>
      </c>
      <c r="T715" s="150" t="str">
        <f>+VLOOKUP($L715,Data_Validation!$A:$D,1,0)</f>
        <v>430A@</v>
      </c>
      <c r="U715" s="150" t="str">
        <f>+VLOOKUP($L715,Data_Validation!$A:$D,3,0)</f>
        <v>Véhicules neufs</v>
      </c>
      <c r="V715" s="150" t="str">
        <f>+VLOOKUP($L715,Data_Validation!$A:$D,4,0)</f>
        <v>Rev. Autres</v>
      </c>
      <c r="W715" s="150" t="str">
        <f>+VLOOKUP($L715,Data_Validation!$A:$E,5,0)</f>
        <v>nb</v>
      </c>
      <c r="X715" s="150">
        <f>+VLOOKUP($L715,Data_Validation!$A:$F,6,0)</f>
        <v>0</v>
      </c>
    </row>
    <row r="716" spans="1:24" ht="15.75" customHeight="1">
      <c r="A716" s="141" t="s">
        <v>2439</v>
      </c>
      <c r="B716" s="141" t="s">
        <v>2438</v>
      </c>
      <c r="C716" s="151"/>
      <c r="D716" s="151"/>
      <c r="E716" s="151"/>
      <c r="F716" s="141" t="s">
        <v>29</v>
      </c>
      <c r="G716" s="141" t="s">
        <v>26</v>
      </c>
      <c r="H716" s="143"/>
      <c r="I716" s="143">
        <v>-51</v>
      </c>
      <c r="J716" s="143">
        <v>0</v>
      </c>
      <c r="K716" s="143">
        <v>-51</v>
      </c>
      <c r="L716" s="145" t="str">
        <f t="shared" si="514"/>
        <v>430C@</v>
      </c>
      <c r="M716" s="146" t="str">
        <f t="shared" si="515"/>
        <v># DE VTE - ACCESSOIRES NEUFS BMW AUTO</v>
      </c>
      <c r="N716" s="147">
        <f>+IF(OR($Q716=Parametres!$G$2,$Q716=Parametres!$G$3),I716,C716)</f>
        <v>-51</v>
      </c>
      <c r="O716" s="147">
        <f>+IF(OR($Q716=Parametres!$G$2,$Q716=Parametres!$G$3),J716,D716)</f>
        <v>0</v>
      </c>
      <c r="P716" s="147">
        <f>+IF(OR($Q716=Parametres!$G$2,$Q716=Parametres!$G$3),K716,E716)</f>
        <v>-51</v>
      </c>
      <c r="Q716" s="146" t="str">
        <f t="shared" ref="Q716:S716" si="720">+F716</f>
        <v>10-Compte compteur</v>
      </c>
      <c r="R716" s="145" t="str">
        <f t="shared" si="720"/>
        <v>430</v>
      </c>
      <c r="S716" s="146">
        <f t="shared" si="720"/>
        <v>0</v>
      </c>
      <c r="T716" s="149" t="str">
        <f>+VLOOKUP($L716,Data_Validation!$A:$D,1,0)</f>
        <v>430C@</v>
      </c>
      <c r="U716" s="150" t="str">
        <f>+VLOOKUP($L716,Data_Validation!$A:$D,3,0)</f>
        <v>Véhicules neufs</v>
      </c>
      <c r="V716" s="150" t="str">
        <f>+VLOOKUP($L716,Data_Validation!$A:$D,4,0)</f>
        <v>Rev. Autres</v>
      </c>
      <c r="W716" s="150" t="str">
        <f>+VLOOKUP($L716,Data_Validation!$A:$E,5,0)</f>
        <v>nb</v>
      </c>
      <c r="X716" s="150">
        <f>+VLOOKUP($L716,Data_Validation!$A:$F,6,0)</f>
        <v>0</v>
      </c>
    </row>
    <row r="717" spans="1:24" ht="15.75" customHeight="1">
      <c r="A717" s="141" t="s">
        <v>2443</v>
      </c>
      <c r="B717" s="141" t="s">
        <v>2442</v>
      </c>
      <c r="C717" s="151"/>
      <c r="D717" s="151"/>
      <c r="E717" s="151"/>
      <c r="F717" s="141" t="s">
        <v>29</v>
      </c>
      <c r="G717" s="141" t="s">
        <v>26</v>
      </c>
      <c r="H717" s="143"/>
      <c r="I717" s="143">
        <v>-150</v>
      </c>
      <c r="J717" s="143">
        <v>-14</v>
      </c>
      <c r="K717" s="143">
        <v>-164</v>
      </c>
      <c r="L717" s="145" t="str">
        <f t="shared" si="514"/>
        <v>430E@</v>
      </c>
      <c r="M717" s="146" t="str">
        <f t="shared" si="515"/>
        <v># DE SLS - PROTEC ESTHETIQUE NEUF BMW AUTO</v>
      </c>
      <c r="N717" s="147">
        <f>+IF(OR($Q717=Parametres!$G$2,$Q717=Parametres!$G$3),I717,C717)</f>
        <v>-150</v>
      </c>
      <c r="O717" s="147">
        <f>+IF(OR($Q717=Parametres!$G$2,$Q717=Parametres!$G$3),J717,D717)</f>
        <v>-14</v>
      </c>
      <c r="P717" s="147">
        <f>+IF(OR($Q717=Parametres!$G$2,$Q717=Parametres!$G$3),K717,E717)</f>
        <v>-164</v>
      </c>
      <c r="Q717" s="146" t="str">
        <f t="shared" ref="Q717:S717" si="721">+F717</f>
        <v>10-Compte compteur</v>
      </c>
      <c r="R717" s="145" t="str">
        <f t="shared" si="721"/>
        <v>430</v>
      </c>
      <c r="S717" s="146">
        <f t="shared" si="721"/>
        <v>0</v>
      </c>
      <c r="T717" s="165" t="str">
        <f>+VLOOKUP($L717,Data_Validation!$A:$D,1,0)</f>
        <v>430E@</v>
      </c>
      <c r="U717" s="150" t="str">
        <f>+VLOOKUP($L717,Data_Validation!$A:$D,3,0)</f>
        <v>Véhicules neufs</v>
      </c>
      <c r="V717" s="150" t="str">
        <f>+VLOOKUP($L717,Data_Validation!$A:$D,4,0)</f>
        <v>Rev. Protections</v>
      </c>
      <c r="W717" s="150" t="str">
        <f>+VLOOKUP($L717,Data_Validation!$A:$E,5,0)</f>
        <v>nb</v>
      </c>
      <c r="X717" s="150">
        <f>+VLOOKUP($L717,Data_Validation!$A:$F,6,0)</f>
        <v>0</v>
      </c>
    </row>
    <row r="718" spans="1:24" ht="15.75" customHeight="1">
      <c r="A718" s="141" t="s">
        <v>2447</v>
      </c>
      <c r="B718" s="141" t="s">
        <v>2446</v>
      </c>
      <c r="C718" s="151"/>
      <c r="D718" s="151"/>
      <c r="E718" s="151"/>
      <c r="F718" s="141" t="s">
        <v>29</v>
      </c>
      <c r="G718" s="141" t="s">
        <v>26</v>
      </c>
      <c r="H718" s="143"/>
      <c r="I718" s="143">
        <v>-13</v>
      </c>
      <c r="J718" s="143">
        <v>-1</v>
      </c>
      <c r="K718" s="143">
        <v>-14</v>
      </c>
      <c r="L718" s="145" t="str">
        <f t="shared" si="514"/>
        <v>430F@</v>
      </c>
      <c r="M718" s="146" t="str">
        <f t="shared" si="515"/>
        <v># DE VTE - RIST FIN NEUF BMW AUTO</v>
      </c>
      <c r="N718" s="147">
        <f>+IF(OR($Q718=Parametres!$G$2,$Q718=Parametres!$G$3),I718,C718)</f>
        <v>-13</v>
      </c>
      <c r="O718" s="147">
        <f>+IF(OR($Q718=Parametres!$G$2,$Q718=Parametres!$G$3),J718,D718)</f>
        <v>-1</v>
      </c>
      <c r="P718" s="147">
        <f>+IF(OR($Q718=Parametres!$G$2,$Q718=Parametres!$G$3),K718,E718)</f>
        <v>-14</v>
      </c>
      <c r="Q718" s="146" t="str">
        <f t="shared" ref="Q718:S718" si="722">+F718</f>
        <v>10-Compte compteur</v>
      </c>
      <c r="R718" s="145" t="str">
        <f t="shared" si="722"/>
        <v>430</v>
      </c>
      <c r="S718" s="146">
        <f t="shared" si="722"/>
        <v>0</v>
      </c>
      <c r="T718" s="165" t="str">
        <f>+VLOOKUP($L718,Data_Validation!$A:$D,1,0)</f>
        <v>430F@</v>
      </c>
      <c r="U718" s="150" t="str">
        <f>+VLOOKUP($L718,Data_Validation!$A:$D,3,0)</f>
        <v>Véhicules neufs</v>
      </c>
      <c r="V718" s="150" t="str">
        <f>+VLOOKUP($L718,Data_Validation!$A:$D,4,0)</f>
        <v>Rev. Finances</v>
      </c>
      <c r="W718" s="150" t="str">
        <f>+VLOOKUP($L718,Data_Validation!$A:$E,5,0)</f>
        <v>nb</v>
      </c>
      <c r="X718" s="150">
        <f>+VLOOKUP($L718,Data_Validation!$A:$F,6,0)</f>
        <v>0</v>
      </c>
    </row>
    <row r="719" spans="1:24" ht="15.75" customHeight="1">
      <c r="A719" s="141" t="s">
        <v>2460</v>
      </c>
      <c r="B719" s="141" t="s">
        <v>2457</v>
      </c>
      <c r="C719" s="151"/>
      <c r="D719" s="151"/>
      <c r="E719" s="151"/>
      <c r="F719" s="141" t="s">
        <v>29</v>
      </c>
      <c r="G719" s="141" t="s">
        <v>26</v>
      </c>
      <c r="H719" s="143"/>
      <c r="I719" s="143">
        <v>-3</v>
      </c>
      <c r="J719" s="143">
        <v>0</v>
      </c>
      <c r="K719" s="143">
        <v>-3</v>
      </c>
      <c r="L719" s="145" t="str">
        <f t="shared" si="514"/>
        <v>430T@</v>
      </c>
      <c r="M719" s="146" t="str">
        <f t="shared" si="515"/>
        <v># DE SLS - TRAITEMENT OTOPROTEC NEUF BMW AUTO</v>
      </c>
      <c r="N719" s="147">
        <f>+IF(OR($Q719=Parametres!$G$2,$Q719=Parametres!$G$3),I719,C719)</f>
        <v>-3</v>
      </c>
      <c r="O719" s="147">
        <f>+IF(OR($Q719=Parametres!$G$2,$Q719=Parametres!$G$3),J719,D719)</f>
        <v>0</v>
      </c>
      <c r="P719" s="147">
        <f>+IF(OR($Q719=Parametres!$G$2,$Q719=Parametres!$G$3),K719,E719)</f>
        <v>-3</v>
      </c>
      <c r="Q719" s="146" t="str">
        <f t="shared" ref="Q719:S719" si="723">+F719</f>
        <v>10-Compte compteur</v>
      </c>
      <c r="R719" s="145" t="str">
        <f t="shared" si="723"/>
        <v>430</v>
      </c>
      <c r="S719" s="146">
        <f t="shared" si="723"/>
        <v>0</v>
      </c>
      <c r="T719" s="165" t="str">
        <f>+VLOOKUP($L719,Data_Validation!$A:$D,1,0)</f>
        <v>430T@</v>
      </c>
      <c r="U719" s="150" t="str">
        <f>+VLOOKUP($L719,Data_Validation!$A:$D,3,0)</f>
        <v>Véhicules neufs</v>
      </c>
      <c r="V719" s="150" t="str">
        <f>+VLOOKUP($L719,Data_Validation!$A:$D,4,0)</f>
        <v>Rev. Autres</v>
      </c>
      <c r="W719" s="150" t="str">
        <f>+VLOOKUP($L719,Data_Validation!$A:$E,5,0)</f>
        <v>nb</v>
      </c>
      <c r="X719" s="150">
        <f>+VLOOKUP($L719,Data_Validation!$A:$F,6,0)</f>
        <v>0</v>
      </c>
    </row>
    <row r="720" spans="1:24" ht="15.75" customHeight="1">
      <c r="A720" s="141" t="s">
        <v>2462</v>
      </c>
      <c r="B720" s="141" t="s">
        <v>2461</v>
      </c>
      <c r="C720" s="151"/>
      <c r="D720" s="151"/>
      <c r="E720" s="151"/>
      <c r="F720" s="141" t="s">
        <v>29</v>
      </c>
      <c r="G720" s="141" t="s">
        <v>26</v>
      </c>
      <c r="H720" s="143"/>
      <c r="I720" s="143">
        <v>-50</v>
      </c>
      <c r="J720" s="143">
        <v>-4</v>
      </c>
      <c r="K720" s="143">
        <v>-54</v>
      </c>
      <c r="L720" s="145" t="str">
        <f t="shared" si="514"/>
        <v>430U@</v>
      </c>
      <c r="M720" s="146" t="str">
        <f t="shared" si="515"/>
        <v># DE VTE - ASSIS USU NEUF BMW AUTO</v>
      </c>
      <c r="N720" s="147">
        <f>+IF(OR($Q720=Parametres!$G$2,$Q720=Parametres!$G$3),I720,C720)</f>
        <v>-50</v>
      </c>
      <c r="O720" s="147">
        <f>+IF(OR($Q720=Parametres!$G$2,$Q720=Parametres!$G$3),J720,D720)</f>
        <v>-4</v>
      </c>
      <c r="P720" s="147">
        <f>+IF(OR($Q720=Parametres!$G$2,$Q720=Parametres!$G$3),K720,E720)</f>
        <v>-54</v>
      </c>
      <c r="Q720" s="146" t="str">
        <f t="shared" ref="Q720:S720" si="724">+F720</f>
        <v>10-Compte compteur</v>
      </c>
      <c r="R720" s="145" t="str">
        <f t="shared" si="724"/>
        <v>430</v>
      </c>
      <c r="S720" s="146">
        <f t="shared" si="724"/>
        <v>0</v>
      </c>
      <c r="T720" s="149" t="str">
        <f>+VLOOKUP($L720,Data_Validation!$A:$D,1,0)</f>
        <v>430U@</v>
      </c>
      <c r="U720" s="150" t="str">
        <f>+VLOOKUP($L720,Data_Validation!$A:$D,3,0)</f>
        <v>Véhicules neufs</v>
      </c>
      <c r="V720" s="150" t="str">
        <f>+VLOOKUP($L720,Data_Validation!$A:$D,4,0)</f>
        <v>Rev. Protections</v>
      </c>
      <c r="W720" s="150" t="str">
        <f>+VLOOKUP($L720,Data_Validation!$A:$E,5,0)</f>
        <v>nb</v>
      </c>
      <c r="X720" s="150">
        <f>+VLOOKUP($L720,Data_Validation!$A:$F,6,0)</f>
        <v>0</v>
      </c>
    </row>
    <row r="721" spans="1:24" ht="15.75" customHeight="1">
      <c r="A721" s="141" t="s">
        <v>2478</v>
      </c>
      <c r="B721" s="141" t="s">
        <v>2477</v>
      </c>
      <c r="C721" s="151"/>
      <c r="D721" s="151"/>
      <c r="E721" s="151"/>
      <c r="F721" s="141" t="s">
        <v>29</v>
      </c>
      <c r="G721" s="141" t="s">
        <v>1331</v>
      </c>
      <c r="H721" s="182"/>
      <c r="I721" s="182">
        <v>-1</v>
      </c>
      <c r="J721" s="182">
        <v>0</v>
      </c>
      <c r="K721" s="182">
        <v>-1</v>
      </c>
      <c r="L721" s="145" t="str">
        <f t="shared" si="514"/>
        <v>431C@</v>
      </c>
      <c r="M721" s="146" t="str">
        <f t="shared" si="515"/>
        <v># DE VTE - I3 REX</v>
      </c>
      <c r="N721" s="147">
        <f>+IF(OR($Q721=Parametres!$G$2,$Q721=Parametres!$G$3),I721,C721)</f>
        <v>-1</v>
      </c>
      <c r="O721" s="147">
        <f>+IF(OR($Q721=Parametres!$G$2,$Q721=Parametres!$G$3),J721,D721)</f>
        <v>0</v>
      </c>
      <c r="P721" s="147">
        <f>+IF(OR($Q721=Parametres!$G$2,$Q721=Parametres!$G$3),K721,E721)</f>
        <v>-1</v>
      </c>
      <c r="Q721" s="146" t="str">
        <f t="shared" ref="Q721:S721" si="725">+F721</f>
        <v>10-Compte compteur</v>
      </c>
      <c r="R721" s="145" t="str">
        <f t="shared" si="725"/>
        <v>431C</v>
      </c>
      <c r="S721" s="146">
        <f t="shared" si="725"/>
        <v>0</v>
      </c>
      <c r="T721" s="150" t="str">
        <f>+VLOOKUP($L721,Data_Validation!$A:$D,1,0)</f>
        <v>431C@</v>
      </c>
      <c r="U721" s="150" t="str">
        <f>+VLOOKUP($L721,Data_Validation!$A:$D,3,0)</f>
        <v>Véhicules neufs</v>
      </c>
      <c r="V721" s="150" t="str">
        <f>+VLOOKUP($L721,Data_Validation!$A:$D,4,0)</f>
        <v>Autos détail</v>
      </c>
      <c r="W721" s="150" t="str">
        <f>+VLOOKUP($L721,Data_Validation!$A:$E,5,0)</f>
        <v>nb</v>
      </c>
      <c r="X721" s="150">
        <f>+VLOOKUP($L721,Data_Validation!$A:$F,6,0)</f>
        <v>0</v>
      </c>
    </row>
    <row r="722" spans="1:24" ht="15.75" customHeight="1">
      <c r="A722" s="141" t="s">
        <v>2494</v>
      </c>
      <c r="B722" s="141" t="s">
        <v>2493</v>
      </c>
      <c r="C722" s="151"/>
      <c r="D722" s="151"/>
      <c r="E722" s="151"/>
      <c r="F722" s="141" t="s">
        <v>29</v>
      </c>
      <c r="G722" s="141" t="s">
        <v>1162</v>
      </c>
      <c r="H722" s="182"/>
      <c r="I722" s="182">
        <v>-5</v>
      </c>
      <c r="J722" s="182">
        <v>0</v>
      </c>
      <c r="K722" s="182">
        <v>-5</v>
      </c>
      <c r="L722" s="145" t="str">
        <f t="shared" si="514"/>
        <v>432@</v>
      </c>
      <c r="M722" s="146" t="str">
        <f t="shared" si="515"/>
        <v># DE VTE - 530E XDRIVE</v>
      </c>
      <c r="N722" s="147">
        <f>+IF(OR($Q722=Parametres!$G$2,$Q722=Parametres!$G$3),I722,C722)</f>
        <v>-5</v>
      </c>
      <c r="O722" s="147">
        <f>+IF(OR($Q722=Parametres!$G$2,$Q722=Parametres!$G$3),J722,D722)</f>
        <v>0</v>
      </c>
      <c r="P722" s="147">
        <f>+IF(OR($Q722=Parametres!$G$2,$Q722=Parametres!$G$3),K722,E722)</f>
        <v>-5</v>
      </c>
      <c r="Q722" s="146" t="str">
        <f t="shared" ref="Q722:S722" si="726">+F722</f>
        <v>10-Compte compteur</v>
      </c>
      <c r="R722" s="145" t="str">
        <f t="shared" si="726"/>
        <v>432</v>
      </c>
      <c r="S722" s="146">
        <f t="shared" si="726"/>
        <v>0</v>
      </c>
      <c r="T722" s="150" t="str">
        <f>+VLOOKUP($L722,Data_Validation!$A:$D,1,0)</f>
        <v>432@</v>
      </c>
      <c r="U722" s="150" t="str">
        <f>+VLOOKUP($L722,Data_Validation!$A:$D,3,0)</f>
        <v>Véhicules neufs</v>
      </c>
      <c r="V722" s="150" t="str">
        <f>+VLOOKUP($L722,Data_Validation!$A:$D,4,0)</f>
        <v>Autos détail</v>
      </c>
      <c r="W722" s="150" t="str">
        <f>+VLOOKUP($L722,Data_Validation!$A:$E,5,0)</f>
        <v>NB</v>
      </c>
      <c r="X722" s="150">
        <f>+VLOOKUP($L722,Data_Validation!$A:$F,6,0)</f>
        <v>0</v>
      </c>
    </row>
    <row r="723" spans="1:24" ht="15.75" customHeight="1">
      <c r="A723" s="141" t="s">
        <v>2498</v>
      </c>
      <c r="B723" s="141" t="s">
        <v>2497</v>
      </c>
      <c r="C723" s="151"/>
      <c r="D723" s="151"/>
      <c r="E723" s="151"/>
      <c r="F723" s="141" t="s">
        <v>29</v>
      </c>
      <c r="G723" s="141" t="s">
        <v>1162</v>
      </c>
      <c r="H723" s="182"/>
      <c r="I723" s="182">
        <v>-25</v>
      </c>
      <c r="J723" s="182">
        <v>-2</v>
      </c>
      <c r="K723" s="182">
        <v>-27</v>
      </c>
      <c r="L723" s="145" t="str">
        <f t="shared" si="514"/>
        <v>432A@</v>
      </c>
      <c r="M723" s="146" t="str">
        <f t="shared" si="515"/>
        <v># DE VTE - GAR PROL NEUF BMW AUTO</v>
      </c>
      <c r="N723" s="147">
        <f>+IF(OR($Q723=Parametres!$G$2,$Q723=Parametres!$G$3),I723,C723)</f>
        <v>-25</v>
      </c>
      <c r="O723" s="147">
        <f>+IF(OR($Q723=Parametres!$G$2,$Q723=Parametres!$G$3),J723,D723)</f>
        <v>-2</v>
      </c>
      <c r="P723" s="147">
        <f>+IF(OR($Q723=Parametres!$G$2,$Q723=Parametres!$G$3),K723,E723)</f>
        <v>-27</v>
      </c>
      <c r="Q723" s="146" t="str">
        <f t="shared" ref="Q723:S723" si="727">+F723</f>
        <v>10-Compte compteur</v>
      </c>
      <c r="R723" s="145" t="str">
        <f t="shared" si="727"/>
        <v>432</v>
      </c>
      <c r="S723" s="146">
        <f t="shared" si="727"/>
        <v>0</v>
      </c>
      <c r="T723" s="165" t="str">
        <f>+VLOOKUP($L723,Data_Validation!$A:$D,1,0)</f>
        <v>432A@</v>
      </c>
      <c r="U723" s="150" t="str">
        <f>+VLOOKUP($L723,Data_Validation!$A:$D,3,0)</f>
        <v>Véhicules neufs</v>
      </c>
      <c r="V723" s="150" t="str">
        <f>+VLOOKUP($L723,Data_Validation!$A:$D,4,0)</f>
        <v>Rev. Protections</v>
      </c>
      <c r="W723" s="150" t="str">
        <f>+VLOOKUP($L723,Data_Validation!$A:$E,5,0)</f>
        <v>nb</v>
      </c>
      <c r="X723" s="150">
        <f>+VLOOKUP($L723,Data_Validation!$A:$F,6,0)</f>
        <v>0</v>
      </c>
    </row>
    <row r="724" spans="1:24" ht="15.75" customHeight="1">
      <c r="A724" s="141" t="s">
        <v>2502</v>
      </c>
      <c r="B724" s="141" t="s">
        <v>2501</v>
      </c>
      <c r="C724" s="151"/>
      <c r="D724" s="151"/>
      <c r="E724" s="151"/>
      <c r="F724" s="141" t="s">
        <v>29</v>
      </c>
      <c r="G724" s="141" t="s">
        <v>1168</v>
      </c>
      <c r="H724" s="182"/>
      <c r="I724" s="182">
        <v>-2</v>
      </c>
      <c r="J724" s="182">
        <v>0</v>
      </c>
      <c r="K724" s="182">
        <v>-2</v>
      </c>
      <c r="L724" s="145" t="str">
        <f t="shared" si="514"/>
        <v>434A@</v>
      </c>
      <c r="M724" s="146" t="str">
        <f t="shared" si="515"/>
        <v># DE VTE - CONT ENTR NEUF BMW AUTO</v>
      </c>
      <c r="N724" s="147">
        <f>+IF(OR($Q724=Parametres!$G$2,$Q724=Parametres!$G$3),I724,C724)</f>
        <v>-2</v>
      </c>
      <c r="O724" s="147">
        <f>+IF(OR($Q724=Parametres!$G$2,$Q724=Parametres!$G$3),J724,D724)</f>
        <v>0</v>
      </c>
      <c r="P724" s="147">
        <f>+IF(OR($Q724=Parametres!$G$2,$Q724=Parametres!$G$3),K724,E724)</f>
        <v>-2</v>
      </c>
      <c r="Q724" s="146" t="str">
        <f t="shared" ref="Q724:S724" si="728">+F724</f>
        <v>10-Compte compteur</v>
      </c>
      <c r="R724" s="145" t="str">
        <f t="shared" si="728"/>
        <v>434</v>
      </c>
      <c r="S724" s="146">
        <f t="shared" si="728"/>
        <v>0</v>
      </c>
      <c r="T724" s="150" t="str">
        <f>+VLOOKUP($L724,Data_Validation!$A:$D,1,0)</f>
        <v>434A@</v>
      </c>
      <c r="U724" s="150" t="str">
        <f>+VLOOKUP($L724,Data_Validation!$A:$D,3,0)</f>
        <v>Véhicules neufs</v>
      </c>
      <c r="V724" s="150" t="str">
        <f>+VLOOKUP($L724,Data_Validation!$A:$D,4,0)</f>
        <v>Rev. Protections</v>
      </c>
      <c r="W724" s="150" t="str">
        <f>+VLOOKUP($L724,Data_Validation!$A:$E,5,0)</f>
        <v>nb</v>
      </c>
      <c r="X724" s="150">
        <f>+VLOOKUP($L724,Data_Validation!$A:$F,6,0)</f>
        <v>0</v>
      </c>
    </row>
    <row r="725" spans="1:24" ht="15.75" customHeight="1">
      <c r="A725" s="141" t="s">
        <v>2506</v>
      </c>
      <c r="B725" s="141" t="s">
        <v>2505</v>
      </c>
      <c r="C725" s="151"/>
      <c r="D725" s="151"/>
      <c r="E725" s="151"/>
      <c r="F725" s="141" t="s">
        <v>29</v>
      </c>
      <c r="G725" s="141" t="s">
        <v>1170</v>
      </c>
      <c r="H725" s="182"/>
      <c r="I725" s="182">
        <v>-19</v>
      </c>
      <c r="J725" s="182">
        <v>-1</v>
      </c>
      <c r="K725" s="182">
        <v>-20</v>
      </c>
      <c r="L725" s="145" t="str">
        <f t="shared" si="514"/>
        <v>440A@</v>
      </c>
      <c r="M725" s="146" t="str">
        <f t="shared" si="515"/>
        <v># DE VTE - USAGE BMW AUTO CERT</v>
      </c>
      <c r="N725" s="147">
        <f>+IF(OR($Q725=Parametres!$G$2,$Q725=Parametres!$G$3),I725,C725)</f>
        <v>-19</v>
      </c>
      <c r="O725" s="147">
        <f>+IF(OR($Q725=Parametres!$G$2,$Q725=Parametres!$G$3),J725,D725)</f>
        <v>-1</v>
      </c>
      <c r="P725" s="147">
        <f>+IF(OR($Q725=Parametres!$G$2,$Q725=Parametres!$G$3),K725,E725)</f>
        <v>-20</v>
      </c>
      <c r="Q725" s="146" t="str">
        <f t="shared" ref="Q725:S725" si="729">+F725</f>
        <v>10-Compte compteur</v>
      </c>
      <c r="R725" s="145" t="str">
        <f t="shared" si="729"/>
        <v>440A</v>
      </c>
      <c r="S725" s="146">
        <f t="shared" si="729"/>
        <v>0</v>
      </c>
      <c r="T725" s="149" t="str">
        <f>+VLOOKUP($L725,Data_Validation!$A:$D,1,0)</f>
        <v>440A@</v>
      </c>
      <c r="U725" s="150" t="str">
        <f>+VLOOKUP($L725,Data_Validation!$A:$D,3,0)</f>
        <v>Véhicules usagés</v>
      </c>
      <c r="V725" s="150" t="str">
        <f>+VLOOKUP($L725,Data_Validation!$A:$D,4,0)</f>
        <v>Certifié</v>
      </c>
      <c r="W725" s="150" t="str">
        <f>+VLOOKUP($L725,Data_Validation!$A:$E,5,0)</f>
        <v>nb</v>
      </c>
      <c r="X725" s="150">
        <f>+VLOOKUP($L725,Data_Validation!$A:$F,6,0)</f>
        <v>0</v>
      </c>
    </row>
    <row r="726" spans="1:24" ht="15.75" customHeight="1">
      <c r="A726" s="141" t="s">
        <v>2508</v>
      </c>
      <c r="B726" s="141" t="s">
        <v>2507</v>
      </c>
      <c r="C726" s="151"/>
      <c r="D726" s="151"/>
      <c r="E726" s="151"/>
      <c r="F726" s="141" t="s">
        <v>29</v>
      </c>
      <c r="G726" s="141" t="s">
        <v>1172</v>
      </c>
      <c r="H726" s="182"/>
      <c r="I726" s="182">
        <v>-31</v>
      </c>
      <c r="J726" s="182">
        <v>-2</v>
      </c>
      <c r="K726" s="182">
        <v>-33</v>
      </c>
      <c r="L726" s="145" t="str">
        <f t="shared" si="514"/>
        <v>440B@</v>
      </c>
      <c r="M726" s="146" t="str">
        <f t="shared" si="515"/>
        <v># DE VTE - USAGE BMW AUTO NON-CERT</v>
      </c>
      <c r="N726" s="147">
        <f>+IF(OR($Q726=Parametres!$G$2,$Q726=Parametres!$G$3),I726,C726)</f>
        <v>-31</v>
      </c>
      <c r="O726" s="147">
        <f>+IF(OR($Q726=Parametres!$G$2,$Q726=Parametres!$G$3),J726,D726)</f>
        <v>-2</v>
      </c>
      <c r="P726" s="147">
        <f>+IF(OR($Q726=Parametres!$G$2,$Q726=Parametres!$G$3),K726,E726)</f>
        <v>-33</v>
      </c>
      <c r="Q726" s="146" t="str">
        <f t="shared" ref="Q726:S726" si="730">+F726</f>
        <v>10-Compte compteur</v>
      </c>
      <c r="R726" s="145" t="str">
        <f t="shared" si="730"/>
        <v>440B</v>
      </c>
      <c r="S726" s="146">
        <f t="shared" si="730"/>
        <v>0</v>
      </c>
      <c r="T726" s="149" t="str">
        <f>+VLOOKUP($L726,Data_Validation!$A:$D,1,0)</f>
        <v>440B@</v>
      </c>
      <c r="U726" s="150" t="str">
        <f>+VLOOKUP($L726,Data_Validation!$A:$D,3,0)</f>
        <v>Véhicules usagés</v>
      </c>
      <c r="V726" s="150" t="str">
        <f>+VLOOKUP($L726,Data_Validation!$A:$D,4,0)</f>
        <v>Non Certifié</v>
      </c>
      <c r="W726" s="150" t="str">
        <f>+VLOOKUP($L726,Data_Validation!$A:$E,5,0)</f>
        <v>nb</v>
      </c>
      <c r="X726" s="150">
        <f>+VLOOKUP($L726,Data_Validation!$A:$F,6,0)</f>
        <v>0</v>
      </c>
    </row>
    <row r="727" spans="1:24" ht="15.75" customHeight="1">
      <c r="A727" s="141" t="s">
        <v>2510</v>
      </c>
      <c r="B727" s="141" t="s">
        <v>2509</v>
      </c>
      <c r="C727" s="151"/>
      <c r="D727" s="151"/>
      <c r="E727" s="151"/>
      <c r="F727" s="141" t="s">
        <v>29</v>
      </c>
      <c r="G727" s="141" t="s">
        <v>1174</v>
      </c>
      <c r="H727" s="182"/>
      <c r="I727" s="182">
        <v>-60</v>
      </c>
      <c r="J727" s="182">
        <v>-3</v>
      </c>
      <c r="K727" s="182">
        <v>-63</v>
      </c>
      <c r="L727" s="145" t="str">
        <f t="shared" si="514"/>
        <v>442@</v>
      </c>
      <c r="M727" s="146" t="str">
        <f t="shared" si="515"/>
        <v># DE VTE - USAGE AUTRES</v>
      </c>
      <c r="N727" s="147">
        <f>+IF(OR($Q727=Parametres!$G$2,$Q727=Parametres!$G$3),I727,C727)</f>
        <v>-60</v>
      </c>
      <c r="O727" s="147">
        <f>+IF(OR($Q727=Parametres!$G$2,$Q727=Parametres!$G$3),J727,D727)</f>
        <v>-3</v>
      </c>
      <c r="P727" s="147">
        <f>+IF(OR($Q727=Parametres!$G$2,$Q727=Parametres!$G$3),K727,E727)</f>
        <v>-63</v>
      </c>
      <c r="Q727" s="146" t="str">
        <f t="shared" ref="Q727:S727" si="731">+F727</f>
        <v>10-Compte compteur</v>
      </c>
      <c r="R727" s="145" t="str">
        <f t="shared" si="731"/>
        <v>442</v>
      </c>
      <c r="S727" s="146">
        <f t="shared" si="731"/>
        <v>0</v>
      </c>
      <c r="T727" s="165" t="str">
        <f>+VLOOKUP($L727,Data_Validation!$A:$D,1,0)</f>
        <v>442@</v>
      </c>
      <c r="U727" s="150" t="str">
        <f>+VLOOKUP($L727,Data_Validation!$A:$D,3,0)</f>
        <v>Véhicules usagés</v>
      </c>
      <c r="V727" s="150" t="str">
        <f>+VLOOKUP($L727,Data_Validation!$A:$D,4,0)</f>
        <v>Autres marques</v>
      </c>
      <c r="W727" s="150" t="str">
        <f>+VLOOKUP($L727,Data_Validation!$A:$E,5,0)</f>
        <v>nb</v>
      </c>
      <c r="X727" s="150">
        <f>+VLOOKUP($L727,Data_Validation!$A:$F,6,0)</f>
        <v>0</v>
      </c>
    </row>
    <row r="728" spans="1:24" ht="15.75" customHeight="1">
      <c r="A728" s="141" t="s">
        <v>2514</v>
      </c>
      <c r="B728" s="141" t="s">
        <v>2513</v>
      </c>
      <c r="C728" s="151"/>
      <c r="D728" s="151"/>
      <c r="E728" s="151"/>
      <c r="F728" s="141" t="s">
        <v>29</v>
      </c>
      <c r="G728" s="141" t="s">
        <v>1179</v>
      </c>
      <c r="H728" s="182"/>
      <c r="I728" s="182">
        <v>-49</v>
      </c>
      <c r="J728" s="182">
        <v>-3</v>
      </c>
      <c r="K728" s="182">
        <v>-52</v>
      </c>
      <c r="L728" s="145" t="str">
        <f t="shared" si="514"/>
        <v>444A@</v>
      </c>
      <c r="M728" s="146" t="str">
        <f t="shared" si="515"/>
        <v># DE VTE - GROS BMW AUTO</v>
      </c>
      <c r="N728" s="147">
        <f>+IF(OR($Q728=Parametres!$G$2,$Q728=Parametres!$G$3),I728,C728)</f>
        <v>-49</v>
      </c>
      <c r="O728" s="147">
        <f>+IF(OR($Q728=Parametres!$G$2,$Q728=Parametres!$G$3),J728,D728)</f>
        <v>-3</v>
      </c>
      <c r="P728" s="147">
        <f>+IF(OR($Q728=Parametres!$G$2,$Q728=Parametres!$G$3),K728,E728)</f>
        <v>-52</v>
      </c>
      <c r="Q728" s="146" t="str">
        <f t="shared" ref="Q728:S728" si="732">+F728</f>
        <v>10-Compte compteur</v>
      </c>
      <c r="R728" s="145" t="str">
        <f t="shared" si="732"/>
        <v>444A</v>
      </c>
      <c r="S728" s="146">
        <f t="shared" si="732"/>
        <v>0</v>
      </c>
      <c r="T728" s="150" t="str">
        <f>+VLOOKUP($L728,Data_Validation!$A:$D,1,0)</f>
        <v>444A@</v>
      </c>
      <c r="U728" s="150" t="str">
        <f>+VLOOKUP($L728,Data_Validation!$A:$D,3,0)</f>
        <v>Véhicules usagés</v>
      </c>
      <c r="V728" s="150" t="str">
        <f>+VLOOKUP($L728,Data_Validation!$A:$D,4,0)</f>
        <v>Ventes au Gros</v>
      </c>
      <c r="W728" s="150" t="str">
        <f>+VLOOKUP($L728,Data_Validation!$A:$E,5,0)</f>
        <v>nb</v>
      </c>
      <c r="X728" s="150">
        <f>+VLOOKUP($L728,Data_Validation!$A:$F,6,0)</f>
        <v>0</v>
      </c>
    </row>
    <row r="729" spans="1:24" ht="15.75" customHeight="1">
      <c r="A729" s="141" t="s">
        <v>2516</v>
      </c>
      <c r="B729" s="141" t="s">
        <v>2515</v>
      </c>
      <c r="C729" s="151"/>
      <c r="D729" s="151"/>
      <c r="E729" s="151"/>
      <c r="F729" s="141" t="s">
        <v>29</v>
      </c>
      <c r="G729" s="141" t="s">
        <v>1183</v>
      </c>
      <c r="H729" s="182"/>
      <c r="I729" s="182">
        <v>-48</v>
      </c>
      <c r="J729" s="182">
        <v>-2</v>
      </c>
      <c r="K729" s="182">
        <v>-50</v>
      </c>
      <c r="L729" s="145" t="str">
        <f t="shared" si="514"/>
        <v>444B@</v>
      </c>
      <c r="M729" s="146" t="str">
        <f t="shared" si="515"/>
        <v># DE VTE - GROS BMW CAMION</v>
      </c>
      <c r="N729" s="147">
        <f>+IF(OR($Q729=Parametres!$G$2,$Q729=Parametres!$G$3),I729,C729)</f>
        <v>-48</v>
      </c>
      <c r="O729" s="147">
        <f>+IF(OR($Q729=Parametres!$G$2,$Q729=Parametres!$G$3),J729,D729)</f>
        <v>-2</v>
      </c>
      <c r="P729" s="147">
        <f>+IF(OR($Q729=Parametres!$G$2,$Q729=Parametres!$G$3),K729,E729)</f>
        <v>-50</v>
      </c>
      <c r="Q729" s="146" t="str">
        <f t="shared" ref="Q729:S729" si="733">+F729</f>
        <v>10-Compte compteur</v>
      </c>
      <c r="R729" s="145" t="str">
        <f t="shared" si="733"/>
        <v>444B</v>
      </c>
      <c r="S729" s="146">
        <f t="shared" si="733"/>
        <v>0</v>
      </c>
      <c r="T729" s="149" t="str">
        <f>+VLOOKUP($L729,Data_Validation!$A:$D,1,0)</f>
        <v>444B@</v>
      </c>
      <c r="U729" s="150" t="str">
        <f>+VLOOKUP($L729,Data_Validation!$A:$D,3,0)</f>
        <v>Véhicules usagés</v>
      </c>
      <c r="V729" s="150" t="str">
        <f>+VLOOKUP($L729,Data_Validation!$A:$D,4,0)</f>
        <v>Ventes au Gros</v>
      </c>
      <c r="W729" s="150" t="str">
        <f>+VLOOKUP($L729,Data_Validation!$A:$E,5,0)</f>
        <v>nb</v>
      </c>
      <c r="X729" s="150">
        <f>+VLOOKUP($L729,Data_Validation!$A:$F,6,0)</f>
        <v>0</v>
      </c>
    </row>
    <row r="730" spans="1:24" ht="15.75" customHeight="1">
      <c r="A730" s="141" t="s">
        <v>2521</v>
      </c>
      <c r="B730" s="141" t="s">
        <v>2520</v>
      </c>
      <c r="C730" s="151"/>
      <c r="D730" s="151"/>
      <c r="E730" s="151"/>
      <c r="F730" s="141" t="s">
        <v>29</v>
      </c>
      <c r="G730" s="141" t="s">
        <v>1187</v>
      </c>
      <c r="H730" s="182"/>
      <c r="I730" s="182">
        <v>-142</v>
      </c>
      <c r="J730" s="182">
        <v>-8</v>
      </c>
      <c r="K730" s="182">
        <v>-150</v>
      </c>
      <c r="L730" s="145" t="str">
        <f t="shared" si="514"/>
        <v>444C@</v>
      </c>
      <c r="M730" s="146" t="str">
        <f t="shared" si="515"/>
        <v># DE VTE - GROS AUTRE</v>
      </c>
      <c r="N730" s="147">
        <f>+IF(OR($Q730=Parametres!$G$2,$Q730=Parametres!$G$3),I730,C730)</f>
        <v>-142</v>
      </c>
      <c r="O730" s="147">
        <f>+IF(OR($Q730=Parametres!$G$2,$Q730=Parametres!$G$3),J730,D730)</f>
        <v>-8</v>
      </c>
      <c r="P730" s="147">
        <f>+IF(OR($Q730=Parametres!$G$2,$Q730=Parametres!$G$3),K730,E730)</f>
        <v>-150</v>
      </c>
      <c r="Q730" s="146" t="str">
        <f t="shared" ref="Q730:S730" si="734">+F730</f>
        <v>10-Compte compteur</v>
      </c>
      <c r="R730" s="145" t="str">
        <f t="shared" si="734"/>
        <v>444C</v>
      </c>
      <c r="S730" s="146">
        <f t="shared" si="734"/>
        <v>0</v>
      </c>
      <c r="T730" s="149" t="str">
        <f>+VLOOKUP($L730,Data_Validation!$A:$D,1,0)</f>
        <v>444C@</v>
      </c>
      <c r="U730" s="150" t="str">
        <f>+VLOOKUP($L730,Data_Validation!$A:$D,3,0)</f>
        <v>Véhicules usagés</v>
      </c>
      <c r="V730" s="150" t="str">
        <f>+VLOOKUP($L730,Data_Validation!$A:$D,4,0)</f>
        <v>Ventes au Gros</v>
      </c>
      <c r="W730" s="150" t="str">
        <f>+VLOOKUP($L730,Data_Validation!$A:$E,5,0)</f>
        <v>nb</v>
      </c>
      <c r="X730" s="150">
        <f>+VLOOKUP($L730,Data_Validation!$A:$F,6,0)</f>
        <v>0</v>
      </c>
    </row>
    <row r="731" spans="1:24" ht="15.75" customHeight="1">
      <c r="A731" s="141" t="s">
        <v>2525</v>
      </c>
      <c r="B731" s="141" t="s">
        <v>2524</v>
      </c>
      <c r="C731" s="151"/>
      <c r="D731" s="151"/>
      <c r="E731" s="151"/>
      <c r="F731" s="141" t="s">
        <v>29</v>
      </c>
      <c r="G731" s="141" t="s">
        <v>1191</v>
      </c>
      <c r="H731" s="182"/>
      <c r="I731" s="182">
        <v>-40</v>
      </c>
      <c r="J731" s="182">
        <v>-1</v>
      </c>
      <c r="K731" s="182">
        <v>-41</v>
      </c>
      <c r="L731" s="145" t="str">
        <f t="shared" si="514"/>
        <v>446A@</v>
      </c>
      <c r="M731" s="146" t="str">
        <f t="shared" si="515"/>
        <v># DE VTE - USAGE BMW CAMION CERT</v>
      </c>
      <c r="N731" s="147">
        <f>+IF(OR($Q731=Parametres!$G$2,$Q731=Parametres!$G$3),I731,C731)</f>
        <v>-40</v>
      </c>
      <c r="O731" s="147">
        <f>+IF(OR($Q731=Parametres!$G$2,$Q731=Parametres!$G$3),J731,D731)</f>
        <v>-1</v>
      </c>
      <c r="P731" s="147">
        <f>+IF(OR($Q731=Parametres!$G$2,$Q731=Parametres!$G$3),K731,E731)</f>
        <v>-41</v>
      </c>
      <c r="Q731" s="146" t="str">
        <f t="shared" ref="Q731:S731" si="735">+F731</f>
        <v>10-Compte compteur</v>
      </c>
      <c r="R731" s="145" t="str">
        <f t="shared" si="735"/>
        <v>446A</v>
      </c>
      <c r="S731" s="146">
        <f t="shared" si="735"/>
        <v>0</v>
      </c>
      <c r="T731" s="149" t="str">
        <f>+VLOOKUP($L731,Data_Validation!$A:$D,1,0)</f>
        <v>446A@</v>
      </c>
      <c r="U731" s="150" t="str">
        <f>+VLOOKUP($L731,Data_Validation!$A:$D,3,0)</f>
        <v>Véhicules usagés</v>
      </c>
      <c r="V731" s="150" t="str">
        <f>+VLOOKUP($L731,Data_Validation!$A:$D,4,0)</f>
        <v>Certifié</v>
      </c>
      <c r="W731" s="150" t="str">
        <f>+VLOOKUP($L731,Data_Validation!$A:$E,5,0)</f>
        <v>nb</v>
      </c>
      <c r="X731" s="150">
        <f>+VLOOKUP($L731,Data_Validation!$A:$F,6,0)</f>
        <v>0</v>
      </c>
    </row>
    <row r="732" spans="1:24" ht="15.75" customHeight="1">
      <c r="A732" s="141" t="s">
        <v>2527</v>
      </c>
      <c r="B732" s="141" t="s">
        <v>2526</v>
      </c>
      <c r="C732" s="151"/>
      <c r="D732" s="151"/>
      <c r="E732" s="151"/>
      <c r="F732" s="141" t="s">
        <v>29</v>
      </c>
      <c r="G732" s="141" t="s">
        <v>1193</v>
      </c>
      <c r="H732" s="182"/>
      <c r="I732" s="182">
        <v>-24</v>
      </c>
      <c r="J732" s="182">
        <v>-1</v>
      </c>
      <c r="K732" s="182">
        <v>-25</v>
      </c>
      <c r="L732" s="145" t="str">
        <f t="shared" si="514"/>
        <v>446B@</v>
      </c>
      <c r="M732" s="146" t="str">
        <f t="shared" si="515"/>
        <v># DE VTE - USAGE BMW CAMION NON-CERT</v>
      </c>
      <c r="N732" s="147">
        <f>+IF(OR($Q732=Parametres!$G$2,$Q732=Parametres!$G$3),I732,C732)</f>
        <v>-24</v>
      </c>
      <c r="O732" s="147">
        <f>+IF(OR($Q732=Parametres!$G$2,$Q732=Parametres!$G$3),J732,D732)</f>
        <v>-1</v>
      </c>
      <c r="P732" s="147">
        <f>+IF(OR($Q732=Parametres!$G$2,$Q732=Parametres!$G$3),K732,E732)</f>
        <v>-25</v>
      </c>
      <c r="Q732" s="146" t="str">
        <f t="shared" ref="Q732:S732" si="736">+F732</f>
        <v>10-Compte compteur</v>
      </c>
      <c r="R732" s="145" t="str">
        <f t="shared" si="736"/>
        <v>446B</v>
      </c>
      <c r="S732" s="146">
        <f t="shared" si="736"/>
        <v>0</v>
      </c>
      <c r="T732" s="150" t="str">
        <f>+VLOOKUP($L732,Data_Validation!$A:$D,1,0)</f>
        <v>446B@</v>
      </c>
      <c r="U732" s="150" t="str">
        <f>+VLOOKUP($L732,Data_Validation!$A:$D,3,0)</f>
        <v>Véhicules usagés</v>
      </c>
      <c r="V732" s="150" t="str">
        <f>+VLOOKUP($L732,Data_Validation!$A:$D,4,0)</f>
        <v>Non Certifié</v>
      </c>
      <c r="W732" s="150" t="str">
        <f>+VLOOKUP($L732,Data_Validation!$A:$E,5,0)</f>
        <v>nb</v>
      </c>
      <c r="X732" s="150">
        <f>+VLOOKUP($L732,Data_Validation!$A:$F,6,0)</f>
        <v>0</v>
      </c>
    </row>
    <row r="733" spans="1:24" ht="15.75" customHeight="1">
      <c r="A733" s="141" t="s">
        <v>2531</v>
      </c>
      <c r="B733" s="141" t="s">
        <v>2530</v>
      </c>
      <c r="C733" s="151"/>
      <c r="D733" s="151"/>
      <c r="E733" s="151"/>
      <c r="F733" s="141" t="s">
        <v>29</v>
      </c>
      <c r="G733" s="141" t="s">
        <v>1197</v>
      </c>
      <c r="H733" s="182"/>
      <c r="I733" s="182">
        <v>-3</v>
      </c>
      <c r="J733" s="182">
        <v>0</v>
      </c>
      <c r="K733" s="182">
        <v>-3</v>
      </c>
      <c r="L733" s="145" t="str">
        <f t="shared" si="514"/>
        <v>447@</v>
      </c>
      <c r="M733" s="146" t="str">
        <f t="shared" si="515"/>
        <v># DE VTE - X5 M</v>
      </c>
      <c r="N733" s="147">
        <f>+IF(OR($Q733=Parametres!$G$2,$Q733=Parametres!$G$3),I733,C733)</f>
        <v>-3</v>
      </c>
      <c r="O733" s="147">
        <f>+IF(OR($Q733=Parametres!$G$2,$Q733=Parametres!$G$3),J733,D733)</f>
        <v>0</v>
      </c>
      <c r="P733" s="147">
        <f>+IF(OR($Q733=Parametres!$G$2,$Q733=Parametres!$G$3),K733,E733)</f>
        <v>-3</v>
      </c>
      <c r="Q733" s="146" t="str">
        <f t="shared" ref="Q733:S733" si="737">+F733</f>
        <v>10-Compte compteur</v>
      </c>
      <c r="R733" s="145" t="str">
        <f t="shared" si="737"/>
        <v>447</v>
      </c>
      <c r="S733" s="146">
        <f t="shared" si="737"/>
        <v>0</v>
      </c>
      <c r="T733" s="150" t="str">
        <f>+VLOOKUP($L733,Data_Validation!$A:$D,1,0)</f>
        <v>447@</v>
      </c>
      <c r="U733" s="150" t="str">
        <f>+VLOOKUP($L733,Data_Validation!$A:$D,3,0)</f>
        <v>Véhicules neufs</v>
      </c>
      <c r="V733" s="150" t="str">
        <f>+VLOOKUP($L733,Data_Validation!$A:$D,4,0)</f>
        <v>Camions détail</v>
      </c>
      <c r="W733" s="150" t="str">
        <f>+VLOOKUP($L733,Data_Validation!$A:$E,5,0)</f>
        <v>nb</v>
      </c>
      <c r="X733" s="150">
        <f>+VLOOKUP($L733,Data_Validation!$A:$F,6,0)</f>
        <v>0</v>
      </c>
    </row>
    <row r="734" spans="1:24" ht="15.75" customHeight="1">
      <c r="A734" s="141" t="s">
        <v>2533</v>
      </c>
      <c r="B734" s="141" t="s">
        <v>2532</v>
      </c>
      <c r="C734" s="151"/>
      <c r="D734" s="151"/>
      <c r="E734" s="151"/>
      <c r="F734" s="141" t="s">
        <v>29</v>
      </c>
      <c r="G734" s="141" t="s">
        <v>1201</v>
      </c>
      <c r="H734" s="182"/>
      <c r="I734" s="182">
        <v>-115</v>
      </c>
      <c r="J734" s="182">
        <v>-6</v>
      </c>
      <c r="K734" s="182">
        <v>-121</v>
      </c>
      <c r="L734" s="145" t="str">
        <f t="shared" si="514"/>
        <v>448@</v>
      </c>
      <c r="M734" s="146" t="str">
        <f t="shared" si="515"/>
        <v># DE VTE - RACHAT LOCATION BMW</v>
      </c>
      <c r="N734" s="147">
        <f>+IF(OR($Q734=Parametres!$G$2,$Q734=Parametres!$G$3),I734,C734)</f>
        <v>-115</v>
      </c>
      <c r="O734" s="147">
        <f>+IF(OR($Q734=Parametres!$G$2,$Q734=Parametres!$G$3),J734,D734)</f>
        <v>-6</v>
      </c>
      <c r="P734" s="147">
        <f>+IF(OR($Q734=Parametres!$G$2,$Q734=Parametres!$G$3),K734,E734)</f>
        <v>-121</v>
      </c>
      <c r="Q734" s="146" t="str">
        <f t="shared" ref="Q734:S734" si="738">+F734</f>
        <v>10-Compte compteur</v>
      </c>
      <c r="R734" s="145" t="str">
        <f t="shared" si="738"/>
        <v>448</v>
      </c>
      <c r="S734" s="146">
        <f t="shared" si="738"/>
        <v>0</v>
      </c>
      <c r="T734" s="150" t="str">
        <f>+VLOOKUP($L734,Data_Validation!$A:$D,1,0)</f>
        <v>448@</v>
      </c>
      <c r="U734" s="150" t="str">
        <f>+VLOOKUP($L734,Data_Validation!$A:$D,3,0)</f>
        <v>Véhicules neufs</v>
      </c>
      <c r="V734" s="150" t="str">
        <f>+VLOOKUP($L734,Data_Validation!$A:$D,4,0)</f>
        <v>Rachat bail</v>
      </c>
      <c r="W734" s="150" t="str">
        <f>+VLOOKUP($L734,Data_Validation!$A:$E,5,0)</f>
        <v>nb</v>
      </c>
      <c r="X734" s="150">
        <f>+VLOOKUP($L734,Data_Validation!$A:$F,6,0)</f>
        <v>0</v>
      </c>
    </row>
    <row r="735" spans="1:24" ht="15.75" customHeight="1">
      <c r="A735" s="141" t="s">
        <v>2535</v>
      </c>
      <c r="B735" s="141" t="s">
        <v>2534</v>
      </c>
      <c r="C735" s="151"/>
      <c r="D735" s="151"/>
      <c r="E735" s="151"/>
      <c r="F735" s="141" t="s">
        <v>29</v>
      </c>
      <c r="G735" s="141" t="s">
        <v>1205</v>
      </c>
      <c r="H735" s="182"/>
      <c r="I735" s="182">
        <v>-47</v>
      </c>
      <c r="J735" s="182">
        <v>-2</v>
      </c>
      <c r="K735" s="182">
        <v>-49</v>
      </c>
      <c r="L735" s="145" t="str">
        <f t="shared" si="514"/>
        <v>450@</v>
      </c>
      <c r="M735" s="146" t="str">
        <f t="shared" si="515"/>
        <v># DE VTE - MARQUAGE OTOPROTEC USAGE BMW AUTO</v>
      </c>
      <c r="N735" s="147">
        <f>+IF(OR($Q735=Parametres!$G$2,$Q735=Parametres!$G$3),I735,C735)</f>
        <v>-47</v>
      </c>
      <c r="O735" s="147">
        <f>+IF(OR($Q735=Parametres!$G$2,$Q735=Parametres!$G$3),J735,D735)</f>
        <v>-2</v>
      </c>
      <c r="P735" s="147">
        <f>+IF(OR($Q735=Parametres!$G$2,$Q735=Parametres!$G$3),K735,E735)</f>
        <v>-49</v>
      </c>
      <c r="Q735" s="146" t="str">
        <f t="shared" ref="Q735:S735" si="739">+F735</f>
        <v>10-Compte compteur</v>
      </c>
      <c r="R735" s="145" t="str">
        <f t="shared" si="739"/>
        <v>450</v>
      </c>
      <c r="S735" s="146">
        <f t="shared" si="739"/>
        <v>0</v>
      </c>
      <c r="T735" s="169" t="str">
        <f>+VLOOKUP($L735,Data_Validation!$A:$D,1,0)</f>
        <v>450@</v>
      </c>
      <c r="U735" s="150" t="str">
        <f>+VLOOKUP($L735,Data_Validation!$A:$D,3,0)</f>
        <v>Véhicules usagés</v>
      </c>
      <c r="V735" s="150" t="str">
        <f>+VLOOKUP($L735,Data_Validation!$A:$D,4,0)</f>
        <v>Rev. Autres</v>
      </c>
      <c r="W735" s="150" t="str">
        <f>+VLOOKUP($L735,Data_Validation!$A:$E,5,0)</f>
        <v>nb</v>
      </c>
      <c r="X735" s="150">
        <f>+VLOOKUP($L735,Data_Validation!$A:$F,6,0)</f>
        <v>0</v>
      </c>
    </row>
    <row r="736" spans="1:24" ht="15.75" customHeight="1">
      <c r="A736" s="141" t="s">
        <v>2539</v>
      </c>
      <c r="B736" s="141" t="s">
        <v>2538</v>
      </c>
      <c r="C736" s="151"/>
      <c r="D736" s="151"/>
      <c r="E736" s="151"/>
      <c r="F736" s="141" t="s">
        <v>29</v>
      </c>
      <c r="G736" s="141" t="s">
        <v>1385</v>
      </c>
      <c r="H736" s="182"/>
      <c r="I736" s="182">
        <v>-1</v>
      </c>
      <c r="J736" s="182">
        <v>0</v>
      </c>
      <c r="K736" s="182">
        <v>-1</v>
      </c>
      <c r="L736" s="145" t="str">
        <f t="shared" si="514"/>
        <v>450A@</v>
      </c>
      <c r="M736" s="146" t="str">
        <f t="shared" si="515"/>
        <v># OF VTES -VTES - M850I XDR COUPE</v>
      </c>
      <c r="N736" s="147">
        <f>+IF(OR($Q736=Parametres!$G$2,$Q736=Parametres!$G$3),I736,C736)</f>
        <v>-1</v>
      </c>
      <c r="O736" s="147">
        <f>+IF(OR($Q736=Parametres!$G$2,$Q736=Parametres!$G$3),J736,D736)</f>
        <v>0</v>
      </c>
      <c r="P736" s="147">
        <f>+IF(OR($Q736=Parametres!$G$2,$Q736=Parametres!$G$3),K736,E736)</f>
        <v>-1</v>
      </c>
      <c r="Q736" s="146" t="str">
        <f t="shared" ref="Q736:S736" si="740">+F736</f>
        <v>10-Compte compteur</v>
      </c>
      <c r="R736" s="145" t="str">
        <f t="shared" si="740"/>
        <v>450A</v>
      </c>
      <c r="S736" s="146">
        <f t="shared" si="740"/>
        <v>0</v>
      </c>
      <c r="T736" s="150" t="str">
        <f>+VLOOKUP($L736,Data_Validation!$A:$D,1,0)</f>
        <v>450A@</v>
      </c>
      <c r="U736" s="150" t="str">
        <f>+VLOOKUP($L736,Data_Validation!$A:$D,3,0)</f>
        <v>Véhicules neufs</v>
      </c>
      <c r="V736" s="150" t="str">
        <f>+VLOOKUP($L736,Data_Validation!$A:$D,4,0)</f>
        <v>Autos détail</v>
      </c>
      <c r="W736" s="150" t="str">
        <f>+VLOOKUP($L736,Data_Validation!$A:$E,5,0)</f>
        <v>nb</v>
      </c>
      <c r="X736" s="150">
        <f>+VLOOKUP($L736,Data_Validation!$A:$F,6,0)</f>
        <v>0</v>
      </c>
    </row>
    <row r="737" spans="1:24" ht="15.75" customHeight="1">
      <c r="A737" s="141" t="s">
        <v>2548</v>
      </c>
      <c r="B737" s="141" t="s">
        <v>2547</v>
      </c>
      <c r="C737" s="151"/>
      <c r="D737" s="151"/>
      <c r="E737" s="151"/>
      <c r="F737" s="141" t="s">
        <v>29</v>
      </c>
      <c r="G737" s="141" t="s">
        <v>1205</v>
      </c>
      <c r="H737" s="182"/>
      <c r="I737" s="182">
        <v>-4</v>
      </c>
      <c r="J737" s="182">
        <v>-1</v>
      </c>
      <c r="K737" s="182">
        <v>-5</v>
      </c>
      <c r="L737" s="145" t="str">
        <f t="shared" si="514"/>
        <v>450C@</v>
      </c>
      <c r="M737" s="146" t="str">
        <f t="shared" si="515"/>
        <v># DE VTE - ACCESSOIRES USAGE BMW</v>
      </c>
      <c r="N737" s="147">
        <f>+IF(OR($Q737=Parametres!$G$2,$Q737=Parametres!$G$3),I737,C737)</f>
        <v>-4</v>
      </c>
      <c r="O737" s="147">
        <f>+IF(OR($Q737=Parametres!$G$2,$Q737=Parametres!$G$3),J737,D737)</f>
        <v>-1</v>
      </c>
      <c r="P737" s="147">
        <f>+IF(OR($Q737=Parametres!$G$2,$Q737=Parametres!$G$3),K737,E737)</f>
        <v>-5</v>
      </c>
      <c r="Q737" s="146" t="str">
        <f t="shared" ref="Q737:S737" si="741">+F737</f>
        <v>10-Compte compteur</v>
      </c>
      <c r="R737" s="145" t="str">
        <f t="shared" si="741"/>
        <v>450</v>
      </c>
      <c r="S737" s="146">
        <f t="shared" si="741"/>
        <v>0</v>
      </c>
      <c r="T737" s="165" t="str">
        <f>+VLOOKUP($L737,Data_Validation!$A:$D,1,0)</f>
        <v>450C@</v>
      </c>
      <c r="U737" s="150" t="str">
        <f>+VLOOKUP($L737,Data_Validation!$A:$D,3,0)</f>
        <v>Véhicules usagés</v>
      </c>
      <c r="V737" s="150" t="str">
        <f>+VLOOKUP($L737,Data_Validation!$A:$D,4,0)</f>
        <v>Rev. Autres</v>
      </c>
      <c r="W737" s="150" t="str">
        <f>+VLOOKUP($L737,Data_Validation!$A:$E,5,0)</f>
        <v>nb</v>
      </c>
      <c r="X737" s="150">
        <f>+VLOOKUP($L737,Data_Validation!$A:$F,6,0)</f>
        <v>0</v>
      </c>
    </row>
    <row r="738" spans="1:24" ht="15.75" customHeight="1">
      <c r="A738" s="141" t="s">
        <v>2559</v>
      </c>
      <c r="B738" s="141" t="s">
        <v>2558</v>
      </c>
      <c r="C738" s="151"/>
      <c r="D738" s="151"/>
      <c r="E738" s="151"/>
      <c r="F738" s="141" t="s">
        <v>29</v>
      </c>
      <c r="G738" s="141" t="s">
        <v>1205</v>
      </c>
      <c r="H738" s="182"/>
      <c r="I738" s="182">
        <v>-12</v>
      </c>
      <c r="J738" s="182">
        <v>0</v>
      </c>
      <c r="K738" s="182">
        <v>-12</v>
      </c>
      <c r="L738" s="145" t="str">
        <f t="shared" si="514"/>
        <v>450E@</v>
      </c>
      <c r="M738" s="146" t="str">
        <f t="shared" si="515"/>
        <v># DE SLS - PROTEC ESTHETIQUE USAGE BMW AUTO</v>
      </c>
      <c r="N738" s="147">
        <f>+IF(OR($Q738=Parametres!$G$2,$Q738=Parametres!$G$3),I738,C738)</f>
        <v>-12</v>
      </c>
      <c r="O738" s="147">
        <f>+IF(OR($Q738=Parametres!$G$2,$Q738=Parametres!$G$3),J738,D738)</f>
        <v>0</v>
      </c>
      <c r="P738" s="147">
        <f>+IF(OR($Q738=Parametres!$G$2,$Q738=Parametres!$G$3),K738,E738)</f>
        <v>-12</v>
      </c>
      <c r="Q738" s="146" t="str">
        <f t="shared" ref="Q738:S738" si="742">+F738</f>
        <v>10-Compte compteur</v>
      </c>
      <c r="R738" s="145" t="str">
        <f t="shared" si="742"/>
        <v>450</v>
      </c>
      <c r="S738" s="146">
        <f t="shared" si="742"/>
        <v>0</v>
      </c>
      <c r="T738" s="492" t="str">
        <f>+VLOOKUP($L738,Data_Validation!$A:$D,1,0)</f>
        <v>450E@</v>
      </c>
      <c r="U738" s="150" t="str">
        <f>+VLOOKUP($L738,Data_Validation!$A:$D,3,0)</f>
        <v>Véhicules usagés</v>
      </c>
      <c r="V738" s="150" t="str">
        <f>+VLOOKUP($L738,Data_Validation!$A:$D,4,0)</f>
        <v>Rev. Protections</v>
      </c>
      <c r="W738" s="150" t="str">
        <f>+VLOOKUP($L738,Data_Validation!$A:$E,5,0)</f>
        <v>nb</v>
      </c>
      <c r="X738" s="150">
        <f>+VLOOKUP($L738,Data_Validation!$A:$F,6,0)</f>
        <v>0</v>
      </c>
    </row>
    <row r="739" spans="1:24" ht="15.75" customHeight="1">
      <c r="A739" s="141" t="s">
        <v>2563</v>
      </c>
      <c r="B739" s="141" t="s">
        <v>2562</v>
      </c>
      <c r="C739" s="151"/>
      <c r="D739" s="151"/>
      <c r="E739" s="151"/>
      <c r="F739" s="141" t="s">
        <v>29</v>
      </c>
      <c r="G739" s="141" t="s">
        <v>1205</v>
      </c>
      <c r="H739" s="182"/>
      <c r="I739" s="182">
        <v>-34</v>
      </c>
      <c r="J739" s="182">
        <v>-2</v>
      </c>
      <c r="K739" s="182">
        <v>-36</v>
      </c>
      <c r="L739" s="145" t="str">
        <f t="shared" si="514"/>
        <v>450F@</v>
      </c>
      <c r="M739" s="146" t="str">
        <f t="shared" si="515"/>
        <v># DE VTE - RIST FIN USAGE BMW AUTO</v>
      </c>
      <c r="N739" s="147">
        <f>+IF(OR($Q739=Parametres!$G$2,$Q739=Parametres!$G$3),I739,C739)</f>
        <v>-34</v>
      </c>
      <c r="O739" s="147">
        <f>+IF(OR($Q739=Parametres!$G$2,$Q739=Parametres!$G$3),J739,D739)</f>
        <v>-2</v>
      </c>
      <c r="P739" s="147">
        <f>+IF(OR($Q739=Parametres!$G$2,$Q739=Parametres!$G$3),K739,E739)</f>
        <v>-36</v>
      </c>
      <c r="Q739" s="146" t="str">
        <f t="shared" ref="Q739:S739" si="743">+F739</f>
        <v>10-Compte compteur</v>
      </c>
      <c r="R739" s="145" t="str">
        <f t="shared" si="743"/>
        <v>450</v>
      </c>
      <c r="S739" s="146">
        <f t="shared" si="743"/>
        <v>0</v>
      </c>
      <c r="T739" s="149" t="str">
        <f>+VLOOKUP($L739,Data_Validation!$A:$D,1,0)</f>
        <v>450F@</v>
      </c>
      <c r="U739" s="150" t="str">
        <f>+VLOOKUP($L739,Data_Validation!$A:$D,3,0)</f>
        <v>Véhicules usagés</v>
      </c>
      <c r="V739" s="150" t="str">
        <f>+VLOOKUP($L739,Data_Validation!$A:$D,4,0)</f>
        <v>Rev. Finances</v>
      </c>
      <c r="W739" s="150" t="str">
        <f>+VLOOKUP($L739,Data_Validation!$A:$E,5,0)</f>
        <v>nb</v>
      </c>
      <c r="X739" s="150">
        <f>+VLOOKUP($L739,Data_Validation!$A:$F,6,0)</f>
        <v>0</v>
      </c>
    </row>
    <row r="740" spans="1:24" ht="15.75" customHeight="1">
      <c r="A740" s="141" t="s">
        <v>2599</v>
      </c>
      <c r="B740" s="141" t="s">
        <v>2596</v>
      </c>
      <c r="C740" s="151"/>
      <c r="D740" s="151"/>
      <c r="E740" s="151"/>
      <c r="F740" s="141" t="s">
        <v>29</v>
      </c>
      <c r="G740" s="141" t="s">
        <v>1205</v>
      </c>
      <c r="H740" s="182"/>
      <c r="I740" s="182">
        <v>-1</v>
      </c>
      <c r="J740" s="182">
        <v>0</v>
      </c>
      <c r="K740" s="182">
        <v>-1</v>
      </c>
      <c r="L740" s="145" t="str">
        <f t="shared" si="514"/>
        <v>450V@</v>
      </c>
      <c r="M740" s="146" t="str">
        <f t="shared" si="515"/>
        <v># DE VTE - ASS VIE/INV USAGE BMW AUTO</v>
      </c>
      <c r="N740" s="147">
        <f>+IF(OR($Q740=Parametres!$G$2,$Q740=Parametres!$G$3),I740,C740)</f>
        <v>-1</v>
      </c>
      <c r="O740" s="147">
        <f>+IF(OR($Q740=Parametres!$G$2,$Q740=Parametres!$G$3),J740,D740)</f>
        <v>0</v>
      </c>
      <c r="P740" s="147">
        <f>+IF(OR($Q740=Parametres!$G$2,$Q740=Parametres!$G$3),K740,E740)</f>
        <v>-1</v>
      </c>
      <c r="Q740" s="146" t="str">
        <f t="shared" ref="Q740:S740" si="744">+F740</f>
        <v>10-Compte compteur</v>
      </c>
      <c r="R740" s="145" t="str">
        <f t="shared" si="744"/>
        <v>450</v>
      </c>
      <c r="S740" s="146">
        <f t="shared" si="744"/>
        <v>0</v>
      </c>
      <c r="T740" s="165" t="str">
        <f>+VLOOKUP($L740,Data_Validation!$A:$D,1,0)</f>
        <v>450V@</v>
      </c>
      <c r="U740" s="150" t="str">
        <f>+VLOOKUP($L740,Data_Validation!$A:$D,3,0)</f>
        <v>Véhicules usagés</v>
      </c>
      <c r="V740" s="150" t="str">
        <f>+VLOOKUP($L740,Data_Validation!$A:$D,4,0)</f>
        <v>Rev. Autres</v>
      </c>
      <c r="W740" s="150" t="str">
        <f>+VLOOKUP($L740,Data_Validation!$A:$E,5,0)</f>
        <v>nb</v>
      </c>
      <c r="X740" s="150">
        <f>+VLOOKUP($L740,Data_Validation!$A:$F,6,0)</f>
        <v>0</v>
      </c>
    </row>
    <row r="741" spans="1:24" ht="15.75" customHeight="1">
      <c r="A741" s="141" t="s">
        <v>2601</v>
      </c>
      <c r="B741" s="141" t="s">
        <v>2600</v>
      </c>
      <c r="C741" s="151"/>
      <c r="D741" s="151"/>
      <c r="E741" s="151"/>
      <c r="F741" s="141" t="s">
        <v>29</v>
      </c>
      <c r="G741" s="141" t="s">
        <v>1229</v>
      </c>
      <c r="H741" s="182"/>
      <c r="I741" s="182">
        <v>-31</v>
      </c>
      <c r="J741" s="182">
        <v>-1</v>
      </c>
      <c r="K741" s="182">
        <v>-32</v>
      </c>
      <c r="L741" s="145" t="str">
        <f t="shared" si="514"/>
        <v>451@</v>
      </c>
      <c r="M741" s="146" t="str">
        <f t="shared" si="515"/>
        <v># DE VTE - MARQUAGE OTOPROTEC USAGE AUTRE</v>
      </c>
      <c r="N741" s="147">
        <f>+IF(OR($Q741=Parametres!$G$2,$Q741=Parametres!$G$3),I741,C741)</f>
        <v>-31</v>
      </c>
      <c r="O741" s="147">
        <f>+IF(OR($Q741=Parametres!$G$2,$Q741=Parametres!$G$3),J741,D741)</f>
        <v>-1</v>
      </c>
      <c r="P741" s="147">
        <f>+IF(OR($Q741=Parametres!$G$2,$Q741=Parametres!$G$3),K741,E741)</f>
        <v>-32</v>
      </c>
      <c r="Q741" s="146" t="str">
        <f t="shared" ref="Q741:S741" si="745">+F741</f>
        <v>10-Compte compteur</v>
      </c>
      <c r="R741" s="145" t="str">
        <f t="shared" si="745"/>
        <v>451</v>
      </c>
      <c r="S741" s="146">
        <f t="shared" si="745"/>
        <v>0</v>
      </c>
      <c r="T741" s="149" t="str">
        <f>+VLOOKUP($L741,Data_Validation!$A:$D,1,0)</f>
        <v>451@</v>
      </c>
      <c r="U741" s="150" t="str">
        <f>+VLOOKUP($L741,Data_Validation!$A:$D,3,0)</f>
        <v>Véhicules usagés</v>
      </c>
      <c r="V741" s="150" t="str">
        <f>+VLOOKUP($L741,Data_Validation!$A:$D,4,0)</f>
        <v>Rev. Autres</v>
      </c>
      <c r="W741" s="150" t="str">
        <f>+VLOOKUP($L741,Data_Validation!$A:$E,5,0)</f>
        <v>nb</v>
      </c>
      <c r="X741" s="150">
        <f>+VLOOKUP($L741,Data_Validation!$A:$F,6,0)</f>
        <v>0</v>
      </c>
    </row>
    <row r="742" spans="1:24" ht="15.75" customHeight="1">
      <c r="A742" s="141" t="s">
        <v>2603</v>
      </c>
      <c r="B742" s="141" t="s">
        <v>2602</v>
      </c>
      <c r="C742" s="151"/>
      <c r="D742" s="151"/>
      <c r="E742" s="151"/>
      <c r="F742" s="141" t="s">
        <v>29</v>
      </c>
      <c r="G742" s="141" t="s">
        <v>1229</v>
      </c>
      <c r="H742" s="182"/>
      <c r="I742" s="182">
        <v>-2</v>
      </c>
      <c r="J742" s="182">
        <v>0</v>
      </c>
      <c r="K742" s="182">
        <v>-2</v>
      </c>
      <c r="L742" s="145" t="str">
        <f t="shared" si="514"/>
        <v>451C@</v>
      </c>
      <c r="M742" s="146" t="str">
        <f t="shared" si="515"/>
        <v># DE VTE - ACCESSOIRES USAGE AUTRE</v>
      </c>
      <c r="N742" s="147">
        <f>+IF(OR($Q742=Parametres!$G$2,$Q742=Parametres!$G$3),I742,C742)</f>
        <v>-2</v>
      </c>
      <c r="O742" s="147">
        <f>+IF(OR($Q742=Parametres!$G$2,$Q742=Parametres!$G$3),J742,D742)</f>
        <v>0</v>
      </c>
      <c r="P742" s="147">
        <f>+IF(OR($Q742=Parametres!$G$2,$Q742=Parametres!$G$3),K742,E742)</f>
        <v>-2</v>
      </c>
      <c r="Q742" s="146" t="str">
        <f t="shared" ref="Q742:S742" si="746">+F742</f>
        <v>10-Compte compteur</v>
      </c>
      <c r="R742" s="145" t="str">
        <f t="shared" si="746"/>
        <v>451</v>
      </c>
      <c r="S742" s="146">
        <f t="shared" si="746"/>
        <v>0</v>
      </c>
      <c r="T742" s="165" t="str">
        <f>+VLOOKUP($L742,Data_Validation!$A:$D,1,0)</f>
        <v>451C@</v>
      </c>
      <c r="U742" s="150" t="str">
        <f>+VLOOKUP($L742,Data_Validation!$A:$D,3,0)</f>
        <v>Véhicules usagés</v>
      </c>
      <c r="V742" s="150" t="str">
        <f>+VLOOKUP($L742,Data_Validation!$A:$D,4,0)</f>
        <v>Rev. Autres</v>
      </c>
      <c r="W742" s="150" t="str">
        <f>+VLOOKUP($L742,Data_Validation!$A:$E,5,0)</f>
        <v>nb</v>
      </c>
      <c r="X742" s="150">
        <f>+VLOOKUP($L742,Data_Validation!$A:$F,6,0)</f>
        <v>0</v>
      </c>
    </row>
    <row r="743" spans="1:24" ht="15.75" customHeight="1">
      <c r="A743" s="141" t="s">
        <v>2629</v>
      </c>
      <c r="B743" s="141" t="s">
        <v>2628</v>
      </c>
      <c r="C743" s="151"/>
      <c r="D743" s="151"/>
      <c r="E743" s="151"/>
      <c r="F743" s="141" t="s">
        <v>29</v>
      </c>
      <c r="G743" s="141" t="s">
        <v>1242</v>
      </c>
      <c r="H743" s="182"/>
      <c r="I743" s="182">
        <v>-33</v>
      </c>
      <c r="J743" s="182">
        <v>-3</v>
      </c>
      <c r="K743" s="182">
        <v>-36</v>
      </c>
      <c r="L743" s="145" t="str">
        <f t="shared" si="514"/>
        <v>452@</v>
      </c>
      <c r="M743" s="146" t="str">
        <f t="shared" si="515"/>
        <v># DE VTE - GAR PROL USAGE BMW AUTO</v>
      </c>
      <c r="N743" s="147">
        <f>+IF(OR($Q743=Parametres!$G$2,$Q743=Parametres!$G$3),I743,C743)</f>
        <v>-33</v>
      </c>
      <c r="O743" s="147">
        <f>+IF(OR($Q743=Parametres!$G$2,$Q743=Parametres!$G$3),J743,D743)</f>
        <v>-3</v>
      </c>
      <c r="P743" s="147">
        <f>+IF(OR($Q743=Parametres!$G$2,$Q743=Parametres!$G$3),K743,E743)</f>
        <v>-36</v>
      </c>
      <c r="Q743" s="146" t="str">
        <f t="shared" ref="Q743:S743" si="747">+F743</f>
        <v>10-Compte compteur</v>
      </c>
      <c r="R743" s="145" t="str">
        <f t="shared" si="747"/>
        <v>452</v>
      </c>
      <c r="S743" s="146">
        <f t="shared" si="747"/>
        <v>0</v>
      </c>
      <c r="T743" s="165" t="str">
        <f>+VLOOKUP($L743,Data_Validation!$A:$D,1,0)</f>
        <v>452@</v>
      </c>
      <c r="U743" s="150" t="str">
        <f>+VLOOKUP($L743,Data_Validation!$A:$D,3,0)</f>
        <v>Véhicules usagés</v>
      </c>
      <c r="V743" s="150" t="str">
        <f>+VLOOKUP($L743,Data_Validation!$A:$D,4,0)</f>
        <v>Rev. Protections</v>
      </c>
      <c r="W743" s="150" t="str">
        <f>+VLOOKUP($L743,Data_Validation!$A:$E,5,0)</f>
        <v>nb</v>
      </c>
      <c r="X743" s="150">
        <f>+VLOOKUP($L743,Data_Validation!$A:$F,6,0)</f>
        <v>0</v>
      </c>
    </row>
    <row r="744" spans="1:24" ht="15.75" customHeight="1">
      <c r="A744" s="141" t="s">
        <v>2634</v>
      </c>
      <c r="B744" s="141" t="s">
        <v>2633</v>
      </c>
      <c r="C744" s="151"/>
      <c r="D744" s="151"/>
      <c r="E744" s="151"/>
      <c r="F744" s="141" t="s">
        <v>29</v>
      </c>
      <c r="G744" s="141" t="s">
        <v>1244</v>
      </c>
      <c r="H744" s="182"/>
      <c r="I744" s="182">
        <v>-4</v>
      </c>
      <c r="J744" s="182">
        <v>0</v>
      </c>
      <c r="K744" s="182">
        <v>-4</v>
      </c>
      <c r="L744" s="145" t="str">
        <f t="shared" si="514"/>
        <v>452A@</v>
      </c>
      <c r="M744" s="146" t="str">
        <f t="shared" si="515"/>
        <v># OF VTES -VTES - Z4 30I XDR</v>
      </c>
      <c r="N744" s="147">
        <f>+IF(OR($Q744=Parametres!$G$2,$Q744=Parametres!$G$3),I744,C744)</f>
        <v>-4</v>
      </c>
      <c r="O744" s="147">
        <f>+IF(OR($Q744=Parametres!$G$2,$Q744=Parametres!$G$3),J744,D744)</f>
        <v>0</v>
      </c>
      <c r="P744" s="147">
        <f>+IF(OR($Q744=Parametres!$G$2,$Q744=Parametres!$G$3),K744,E744)</f>
        <v>-4</v>
      </c>
      <c r="Q744" s="146" t="str">
        <f t="shared" ref="Q744:S744" si="748">+F744</f>
        <v>10-Compte compteur</v>
      </c>
      <c r="R744" s="145" t="str">
        <f t="shared" si="748"/>
        <v>452A</v>
      </c>
      <c r="S744" s="146">
        <f t="shared" si="748"/>
        <v>0</v>
      </c>
      <c r="T744" s="165" t="str">
        <f>+VLOOKUP($L744,Data_Validation!$A:$D,1,0)</f>
        <v>452A@</v>
      </c>
      <c r="U744" s="150" t="str">
        <f>+VLOOKUP($L744,Data_Validation!$A:$D,3,0)</f>
        <v>Véhicules neufs</v>
      </c>
      <c r="V744" s="150" t="str">
        <f>+VLOOKUP($L744,Data_Validation!$A:$D,4,0)</f>
        <v>Autos détail</v>
      </c>
      <c r="W744" s="150" t="str">
        <f>+VLOOKUP($L744,Data_Validation!$A:$E,5,0)</f>
        <v>nb</v>
      </c>
      <c r="X744" s="150">
        <f>+VLOOKUP($L744,Data_Validation!$A:$F,6,0)</f>
        <v>0</v>
      </c>
    </row>
    <row r="745" spans="1:24" ht="15.75" customHeight="1">
      <c r="A745" s="141" t="s">
        <v>2636</v>
      </c>
      <c r="B745" s="141" t="s">
        <v>2635</v>
      </c>
      <c r="C745" s="151"/>
      <c r="D745" s="151"/>
      <c r="E745" s="151"/>
      <c r="F745" s="141" t="s">
        <v>29</v>
      </c>
      <c r="G745" s="141" t="s">
        <v>1249</v>
      </c>
      <c r="H745" s="182"/>
      <c r="I745" s="182">
        <v>-4</v>
      </c>
      <c r="J745" s="182">
        <v>0</v>
      </c>
      <c r="K745" s="182">
        <v>-4</v>
      </c>
      <c r="L745" s="145" t="str">
        <f t="shared" si="514"/>
        <v>452B@</v>
      </c>
      <c r="M745" s="146" t="str">
        <f t="shared" si="515"/>
        <v># OF VTES -VTES - Z4 M40I</v>
      </c>
      <c r="N745" s="147">
        <f>+IF(OR($Q745=Parametres!$G$2,$Q745=Parametres!$G$3),I745,C745)</f>
        <v>-4</v>
      </c>
      <c r="O745" s="147">
        <f>+IF(OR($Q745=Parametres!$G$2,$Q745=Parametres!$G$3),J745,D745)</f>
        <v>0</v>
      </c>
      <c r="P745" s="147">
        <f>+IF(OR($Q745=Parametres!$G$2,$Q745=Parametres!$G$3),K745,E745)</f>
        <v>-4</v>
      </c>
      <c r="Q745" s="146" t="str">
        <f t="shared" ref="Q745:S745" si="749">+F745</f>
        <v>10-Compte compteur</v>
      </c>
      <c r="R745" s="145" t="str">
        <f t="shared" si="749"/>
        <v>452B</v>
      </c>
      <c r="S745" s="146">
        <f t="shared" si="749"/>
        <v>0</v>
      </c>
      <c r="T745" s="165" t="str">
        <f>+VLOOKUP($L745,Data_Validation!$A:$D,1,0)</f>
        <v>452B@</v>
      </c>
      <c r="U745" s="150" t="str">
        <f>+VLOOKUP($L745,Data_Validation!$A:$D,3,0)</f>
        <v>Véhicules neufs</v>
      </c>
      <c r="V745" s="150" t="str">
        <f>+VLOOKUP($L745,Data_Validation!$A:$D,4,0)</f>
        <v>Autos détail</v>
      </c>
      <c r="W745" s="150" t="str">
        <f>+VLOOKUP($L745,Data_Validation!$A:$E,5,0)</f>
        <v>nb</v>
      </c>
      <c r="X745" s="150">
        <f>+VLOOKUP($L745,Data_Validation!$A:$F,6,0)</f>
        <v>0</v>
      </c>
    </row>
    <row r="746" spans="1:24" ht="15.75" customHeight="1">
      <c r="A746" s="141" t="s">
        <v>2642</v>
      </c>
      <c r="B746" s="141" t="s">
        <v>2639</v>
      </c>
      <c r="C746" s="151"/>
      <c r="D746" s="151"/>
      <c r="E746" s="151"/>
      <c r="F746" s="141" t="s">
        <v>29</v>
      </c>
      <c r="G746" s="141" t="s">
        <v>1242</v>
      </c>
      <c r="H746" s="182"/>
      <c r="I746" s="182">
        <v>-23</v>
      </c>
      <c r="J746" s="182">
        <v>0</v>
      </c>
      <c r="K746" s="182">
        <v>-23</v>
      </c>
      <c r="L746" s="145" t="str">
        <f t="shared" si="514"/>
        <v>452C@</v>
      </c>
      <c r="M746" s="146" t="str">
        <f t="shared" si="515"/>
        <v># OF VTES -GAR PROL USAGE BMW NON-CERT</v>
      </c>
      <c r="N746" s="147">
        <f>+IF(OR($Q746=Parametres!$G$2,$Q746=Parametres!$G$3),I746,C746)</f>
        <v>-23</v>
      </c>
      <c r="O746" s="147">
        <f>+IF(OR($Q746=Parametres!$G$2,$Q746=Parametres!$G$3),J746,D746)</f>
        <v>0</v>
      </c>
      <c r="P746" s="147">
        <f>+IF(OR($Q746=Parametres!$G$2,$Q746=Parametres!$G$3),K746,E746)</f>
        <v>-23</v>
      </c>
      <c r="Q746" s="146" t="str">
        <f t="shared" ref="Q746:S746" si="750">+F746</f>
        <v>10-Compte compteur</v>
      </c>
      <c r="R746" s="145" t="str">
        <f t="shared" si="750"/>
        <v>452</v>
      </c>
      <c r="S746" s="146">
        <f t="shared" si="750"/>
        <v>0</v>
      </c>
      <c r="T746" s="150" t="str">
        <f>+VLOOKUP($L746,Data_Validation!$A:$D,1,0)</f>
        <v>452C@</v>
      </c>
      <c r="U746" s="150" t="str">
        <f>+VLOOKUP($L746,Data_Validation!$A:$D,3,0)</f>
        <v>Véhicules usagés</v>
      </c>
      <c r="V746" s="150" t="str">
        <f>+VLOOKUP($L746,Data_Validation!$A:$D,4,0)</f>
        <v>Rev. Protections</v>
      </c>
      <c r="W746" s="150" t="str">
        <f>+VLOOKUP($L746,Data_Validation!$A:$E,5,0)</f>
        <v>nb</v>
      </c>
      <c r="X746" s="150">
        <f>+VLOOKUP($L746,Data_Validation!$A:$F,6,0)</f>
        <v>0</v>
      </c>
    </row>
    <row r="747" spans="1:24" ht="15.75" customHeight="1">
      <c r="A747" s="141" t="s">
        <v>2644</v>
      </c>
      <c r="B747" s="141" t="s">
        <v>2643</v>
      </c>
      <c r="C747" s="151"/>
      <c r="D747" s="151"/>
      <c r="E747" s="151"/>
      <c r="F747" s="141" t="s">
        <v>29</v>
      </c>
      <c r="G747" s="141" t="s">
        <v>1255</v>
      </c>
      <c r="H747" s="182"/>
      <c r="I747" s="182">
        <v>-31</v>
      </c>
      <c r="J747" s="182">
        <v>-2</v>
      </c>
      <c r="K747" s="182">
        <v>-33</v>
      </c>
      <c r="L747" s="145" t="str">
        <f t="shared" si="514"/>
        <v>453@</v>
      </c>
      <c r="M747" s="146" t="str">
        <f t="shared" si="515"/>
        <v># DE VTE - RIST FINANCE USAGE AUTRE</v>
      </c>
      <c r="N747" s="147">
        <f>+IF(OR($Q747=Parametres!$G$2,$Q747=Parametres!$G$3),I747,C747)</f>
        <v>-31</v>
      </c>
      <c r="O747" s="147">
        <f>+IF(OR($Q747=Parametres!$G$2,$Q747=Parametres!$G$3),J747,D747)</f>
        <v>-2</v>
      </c>
      <c r="P747" s="147">
        <f>+IF(OR($Q747=Parametres!$G$2,$Q747=Parametres!$G$3),K747,E747)</f>
        <v>-33</v>
      </c>
      <c r="Q747" s="146" t="str">
        <f t="shared" ref="Q747:S747" si="751">+F747</f>
        <v>10-Compte compteur</v>
      </c>
      <c r="R747" s="145" t="str">
        <f t="shared" si="751"/>
        <v>453</v>
      </c>
      <c r="S747" s="146">
        <f t="shared" si="751"/>
        <v>0</v>
      </c>
      <c r="T747" s="165" t="str">
        <f>+VLOOKUP($L747,Data_Validation!$A:$D,1,0)</f>
        <v>453@</v>
      </c>
      <c r="U747" s="150" t="str">
        <f>+VLOOKUP($L747,Data_Validation!$A:$D,3,0)</f>
        <v>Véhicules usagés</v>
      </c>
      <c r="V747" s="150" t="str">
        <f>+VLOOKUP($L747,Data_Validation!$A:$D,4,0)</f>
        <v>Rev. Finances</v>
      </c>
      <c r="W747" s="150" t="str">
        <f>+VLOOKUP($L747,Data_Validation!$A:$E,5,0)</f>
        <v>nb</v>
      </c>
      <c r="X747" s="150">
        <f>+VLOOKUP($L747,Data_Validation!$A:$F,6,0)</f>
        <v>0</v>
      </c>
    </row>
    <row r="748" spans="1:24" ht="15.75" customHeight="1">
      <c r="A748" s="141" t="s">
        <v>2649</v>
      </c>
      <c r="B748" s="141" t="s">
        <v>2648</v>
      </c>
      <c r="C748" s="151"/>
      <c r="D748" s="151"/>
      <c r="E748" s="151"/>
      <c r="F748" s="141" t="s">
        <v>29</v>
      </c>
      <c r="G748" s="141" t="s">
        <v>1257</v>
      </c>
      <c r="H748" s="182"/>
      <c r="I748" s="182">
        <v>-2</v>
      </c>
      <c r="J748" s="182">
        <v>0</v>
      </c>
      <c r="K748" s="182">
        <v>-2</v>
      </c>
      <c r="L748" s="145" t="str">
        <f t="shared" si="514"/>
        <v>454@</v>
      </c>
      <c r="M748" s="146" t="str">
        <f t="shared" si="515"/>
        <v># DE VTE - CONT ENTR USAGE BMW AUTO</v>
      </c>
      <c r="N748" s="147">
        <f>+IF(OR($Q748=Parametres!$G$2,$Q748=Parametres!$G$3),I748,C748)</f>
        <v>-2</v>
      </c>
      <c r="O748" s="147">
        <f>+IF(OR($Q748=Parametres!$G$2,$Q748=Parametres!$G$3),J748,D748)</f>
        <v>0</v>
      </c>
      <c r="P748" s="147">
        <f>+IF(OR($Q748=Parametres!$G$2,$Q748=Parametres!$G$3),K748,E748)</f>
        <v>-2</v>
      </c>
      <c r="Q748" s="146" t="str">
        <f t="shared" ref="Q748:S748" si="752">+F748</f>
        <v>10-Compte compteur</v>
      </c>
      <c r="R748" s="145" t="str">
        <f t="shared" si="752"/>
        <v>454</v>
      </c>
      <c r="S748" s="146">
        <f t="shared" si="752"/>
        <v>0</v>
      </c>
      <c r="T748" s="150" t="str">
        <f>+VLOOKUP($L748,Data_Validation!$A:$D,1,0)</f>
        <v>454@</v>
      </c>
      <c r="U748" s="150" t="str">
        <f>+VLOOKUP($L748,Data_Validation!$A:$D,3,0)</f>
        <v>Véhicules usagés</v>
      </c>
      <c r="V748" s="150" t="str">
        <f>+VLOOKUP($L748,Data_Validation!$A:$D,4,0)</f>
        <v>Rev. Protections</v>
      </c>
      <c r="W748" s="150" t="str">
        <f>+VLOOKUP($L748,Data_Validation!$A:$E,5,0)</f>
        <v>NB</v>
      </c>
      <c r="X748" s="150">
        <f>+VLOOKUP($L748,Data_Validation!$A:$F,6,0)</f>
        <v>0</v>
      </c>
    </row>
    <row r="749" spans="1:24" ht="15.75" customHeight="1">
      <c r="A749" s="141" t="s">
        <v>2651</v>
      </c>
      <c r="B749" s="141" t="s">
        <v>2650</v>
      </c>
      <c r="C749" s="151"/>
      <c r="D749" s="151"/>
      <c r="E749" s="151"/>
      <c r="F749" s="141" t="s">
        <v>29</v>
      </c>
      <c r="G749" s="141" t="s">
        <v>1257</v>
      </c>
      <c r="H749" s="182"/>
      <c r="I749" s="182">
        <v>-19</v>
      </c>
      <c r="J749" s="182">
        <v>0</v>
      </c>
      <c r="K749" s="182">
        <v>-19</v>
      </c>
      <c r="L749" s="145" t="str">
        <f t="shared" si="514"/>
        <v>454A@</v>
      </c>
      <c r="M749" s="146" t="str">
        <f t="shared" si="515"/>
        <v># OF VTES -CONT ENTRET USAGE BMW NON-CERT</v>
      </c>
      <c r="N749" s="147">
        <f>+IF(OR($Q749=Parametres!$G$2,$Q749=Parametres!$G$3),I749,C749)</f>
        <v>-19</v>
      </c>
      <c r="O749" s="147">
        <f>+IF(OR($Q749=Parametres!$G$2,$Q749=Parametres!$G$3),J749,D749)</f>
        <v>0</v>
      </c>
      <c r="P749" s="147">
        <f>+IF(OR($Q749=Parametres!$G$2,$Q749=Parametres!$G$3),K749,E749)</f>
        <v>-19</v>
      </c>
      <c r="Q749" s="146" t="str">
        <f t="shared" ref="Q749:S749" si="753">+F749</f>
        <v>10-Compte compteur</v>
      </c>
      <c r="R749" s="145" t="str">
        <f t="shared" si="753"/>
        <v>454</v>
      </c>
      <c r="S749" s="146">
        <f t="shared" si="753"/>
        <v>0</v>
      </c>
      <c r="T749" s="150" t="str">
        <f>+VLOOKUP($L749,Data_Validation!$A:$D,1,0)</f>
        <v>454A@</v>
      </c>
      <c r="U749" s="150" t="str">
        <f>+VLOOKUP($L749,Data_Validation!$A:$D,3,0)</f>
        <v>Véhicules usagés</v>
      </c>
      <c r="V749" s="150" t="str">
        <f>+VLOOKUP($L749,Data_Validation!$A:$D,4,0)</f>
        <v>Rev. Protections</v>
      </c>
      <c r="W749" s="150" t="str">
        <f>+VLOOKUP($L749,Data_Validation!$A:$E,5,0)</f>
        <v>NB</v>
      </c>
      <c r="X749" s="150">
        <f>+VLOOKUP($L749,Data_Validation!$A:$F,6,0)</f>
        <v>0</v>
      </c>
    </row>
    <row r="750" spans="1:24" ht="15.75" customHeight="1">
      <c r="A750" s="141" t="s">
        <v>2655</v>
      </c>
      <c r="B750" s="141" t="s">
        <v>2654</v>
      </c>
      <c r="C750" s="151"/>
      <c r="D750" s="151"/>
      <c r="E750" s="151"/>
      <c r="F750" s="141" t="s">
        <v>29</v>
      </c>
      <c r="G750" s="141" t="s">
        <v>1205</v>
      </c>
      <c r="H750" s="182"/>
      <c r="I750" s="182">
        <v>-6</v>
      </c>
      <c r="J750" s="182">
        <v>0</v>
      </c>
      <c r="K750" s="182">
        <v>-6</v>
      </c>
      <c r="L750" s="145" t="str">
        <f t="shared" si="514"/>
        <v>454E@</v>
      </c>
      <c r="M750" s="146" t="str">
        <f t="shared" si="515"/>
        <v># OF VTES -PROTEC ESTHETIQUE USAGE BMW NON-CE</v>
      </c>
      <c r="N750" s="147">
        <f>+IF(OR($Q750=Parametres!$G$2,$Q750=Parametres!$G$3),I750,C750)</f>
        <v>-6</v>
      </c>
      <c r="O750" s="147">
        <f>+IF(OR($Q750=Parametres!$G$2,$Q750=Parametres!$G$3),J750,D750)</f>
        <v>0</v>
      </c>
      <c r="P750" s="147">
        <f>+IF(OR($Q750=Parametres!$G$2,$Q750=Parametres!$G$3),K750,E750)</f>
        <v>-6</v>
      </c>
      <c r="Q750" s="146" t="str">
        <f t="shared" ref="Q750:S750" si="754">+F750</f>
        <v>10-Compte compteur</v>
      </c>
      <c r="R750" s="145" t="str">
        <f t="shared" si="754"/>
        <v>450</v>
      </c>
      <c r="S750" s="146">
        <f t="shared" si="754"/>
        <v>0</v>
      </c>
      <c r="T750" s="165" t="str">
        <f>+VLOOKUP($L750,Data_Validation!$A:$D,1,0)</f>
        <v>454E@</v>
      </c>
      <c r="U750" s="150" t="str">
        <f>+VLOOKUP($L750,Data_Validation!$A:$D,3,0)</f>
        <v>Véhicules usagés</v>
      </c>
      <c r="V750" s="150" t="str">
        <f>+VLOOKUP($L750,Data_Validation!$A:$D,4,0)</f>
        <v>Rev. Protections</v>
      </c>
      <c r="W750" s="150" t="str">
        <f>+VLOOKUP($L750,Data_Validation!$A:$E,5,0)</f>
        <v>NB</v>
      </c>
      <c r="X750" s="150">
        <f>+VLOOKUP($L750,Data_Validation!$A:$F,6,0)</f>
        <v>0</v>
      </c>
    </row>
    <row r="751" spans="1:24" ht="15.75" customHeight="1">
      <c r="A751" s="141" t="s">
        <v>2659</v>
      </c>
      <c r="B751" s="141" t="s">
        <v>2658</v>
      </c>
      <c r="C751" s="151"/>
      <c r="D751" s="151"/>
      <c r="E751" s="151"/>
      <c r="F751" s="141" t="s">
        <v>29</v>
      </c>
      <c r="G751" s="141" t="s">
        <v>1205</v>
      </c>
      <c r="H751" s="182"/>
      <c r="I751" s="182">
        <v>-53</v>
      </c>
      <c r="J751" s="182">
        <v>-1</v>
      </c>
      <c r="K751" s="182">
        <v>-54</v>
      </c>
      <c r="L751" s="145" t="str">
        <f t="shared" si="514"/>
        <v>454F@</v>
      </c>
      <c r="M751" s="146" t="str">
        <f t="shared" si="515"/>
        <v># OF VTES -RIST FINANCE USAGE BMW NON-CERT</v>
      </c>
      <c r="N751" s="147">
        <f>+IF(OR($Q751=Parametres!$G$2,$Q751=Parametres!$G$3),I751,C751)</f>
        <v>-53</v>
      </c>
      <c r="O751" s="147">
        <f>+IF(OR($Q751=Parametres!$G$2,$Q751=Parametres!$G$3),J751,D751)</f>
        <v>-1</v>
      </c>
      <c r="P751" s="147">
        <f>+IF(OR($Q751=Parametres!$G$2,$Q751=Parametres!$G$3),K751,E751)</f>
        <v>-54</v>
      </c>
      <c r="Q751" s="146" t="str">
        <f t="shared" ref="Q751:S751" si="755">+F751</f>
        <v>10-Compte compteur</v>
      </c>
      <c r="R751" s="145" t="str">
        <f t="shared" si="755"/>
        <v>450</v>
      </c>
      <c r="S751" s="146">
        <f t="shared" si="755"/>
        <v>0</v>
      </c>
      <c r="T751" s="150" t="str">
        <f>+VLOOKUP($L751,Data_Validation!$A:$D,1,0)</f>
        <v>454F@</v>
      </c>
      <c r="U751" s="150" t="str">
        <f>+VLOOKUP($L751,Data_Validation!$A:$D,3,0)</f>
        <v>Véhicules usagés</v>
      </c>
      <c r="V751" s="150" t="str">
        <f>+VLOOKUP($L751,Data_Validation!$A:$D,4,0)</f>
        <v>Rev. Finances</v>
      </c>
      <c r="W751" s="150" t="str">
        <f>+VLOOKUP($L751,Data_Validation!$A:$E,5,0)</f>
        <v>nb</v>
      </c>
      <c r="X751" s="150">
        <f>+VLOOKUP($L751,Data_Validation!$A:$F,6,0)</f>
        <v>0</v>
      </c>
    </row>
    <row r="752" spans="1:24" ht="15.75" customHeight="1">
      <c r="A752" s="141" t="s">
        <v>2661</v>
      </c>
      <c r="B752" s="141" t="s">
        <v>2660</v>
      </c>
      <c r="C752" s="151"/>
      <c r="D752" s="151"/>
      <c r="E752" s="151"/>
      <c r="F752" s="141" t="s">
        <v>29</v>
      </c>
      <c r="G752" s="141" t="s">
        <v>1205</v>
      </c>
      <c r="H752" s="182"/>
      <c r="I752" s="182">
        <v>-41</v>
      </c>
      <c r="J752" s="182">
        <v>-1</v>
      </c>
      <c r="K752" s="182">
        <v>-42</v>
      </c>
      <c r="L752" s="145" t="str">
        <f t="shared" si="514"/>
        <v>454M@</v>
      </c>
      <c r="M752" s="146" t="str">
        <f t="shared" si="515"/>
        <v># OF VTES -MARQUAGE USAGE BMW NON-CERT</v>
      </c>
      <c r="N752" s="147">
        <f>+IF(OR($Q752=Parametres!$G$2,$Q752=Parametres!$G$3),I752,C752)</f>
        <v>-41</v>
      </c>
      <c r="O752" s="147">
        <f>+IF(OR($Q752=Parametres!$G$2,$Q752=Parametres!$G$3),J752,D752)</f>
        <v>-1</v>
      </c>
      <c r="P752" s="147">
        <f>+IF(OR($Q752=Parametres!$G$2,$Q752=Parametres!$G$3),K752,E752)</f>
        <v>-42</v>
      </c>
      <c r="Q752" s="146" t="str">
        <f t="shared" ref="Q752:S752" si="756">+F752</f>
        <v>10-Compte compteur</v>
      </c>
      <c r="R752" s="145" t="str">
        <f t="shared" si="756"/>
        <v>450</v>
      </c>
      <c r="S752" s="146">
        <f t="shared" si="756"/>
        <v>0</v>
      </c>
      <c r="T752" s="150" t="str">
        <f>+VLOOKUP($L752,Data_Validation!$A:$D,1,0)</f>
        <v>454M@</v>
      </c>
      <c r="U752" s="150" t="str">
        <f>+VLOOKUP($L752,Data_Validation!$A:$D,3,0)</f>
        <v>Véhicules usagés</v>
      </c>
      <c r="V752" s="150" t="str">
        <f>+VLOOKUP($L752,Data_Validation!$A:$D,4,0)</f>
        <v>Rev. Protections</v>
      </c>
      <c r="W752" s="150" t="str">
        <f>+VLOOKUP($L752,Data_Validation!$A:$E,5,0)</f>
        <v>nb</v>
      </c>
      <c r="X752" s="150">
        <f>+VLOOKUP($L752,Data_Validation!$A:$F,6,0)</f>
        <v>0</v>
      </c>
    </row>
    <row r="753" spans="1:24" ht="15.75" customHeight="1">
      <c r="A753" s="141" t="s">
        <v>2668</v>
      </c>
      <c r="B753" s="141" t="s">
        <v>2667</v>
      </c>
      <c r="C753" s="151"/>
      <c r="D753" s="151"/>
      <c r="E753" s="151"/>
      <c r="F753" s="141" t="s">
        <v>29</v>
      </c>
      <c r="G753" s="141" t="s">
        <v>1205</v>
      </c>
      <c r="H753" s="182"/>
      <c r="I753" s="182">
        <v>-1</v>
      </c>
      <c r="J753" s="182">
        <v>0</v>
      </c>
      <c r="K753" s="182">
        <v>-1</v>
      </c>
      <c r="L753" s="145" t="str">
        <f t="shared" si="514"/>
        <v>454R@</v>
      </c>
      <c r="M753" s="146" t="str">
        <f t="shared" si="515"/>
        <v># OF VTES -ASS. REMP. USAGE BMW NON-CERT</v>
      </c>
      <c r="N753" s="147">
        <f>+IF(OR($Q753=Parametres!$G$2,$Q753=Parametres!$G$3),I753,C753)</f>
        <v>-1</v>
      </c>
      <c r="O753" s="147">
        <f>+IF(OR($Q753=Parametres!$G$2,$Q753=Parametres!$G$3),J753,D753)</f>
        <v>0</v>
      </c>
      <c r="P753" s="147">
        <f>+IF(OR($Q753=Parametres!$G$2,$Q753=Parametres!$G$3),K753,E753)</f>
        <v>-1</v>
      </c>
      <c r="Q753" s="146" t="str">
        <f t="shared" ref="Q753:S753" si="757">+F753</f>
        <v>10-Compte compteur</v>
      </c>
      <c r="R753" s="145" t="str">
        <f t="shared" si="757"/>
        <v>450</v>
      </c>
      <c r="S753" s="146">
        <f t="shared" si="757"/>
        <v>0</v>
      </c>
      <c r="T753" s="150" t="str">
        <f>+VLOOKUP($L753,Data_Validation!$A:$D,1,0)</f>
        <v>454R@</v>
      </c>
      <c r="U753" s="150" t="str">
        <f>+VLOOKUP($L753,Data_Validation!$A:$D,3,0)</f>
        <v>Véhicules usagés</v>
      </c>
      <c r="V753" s="150" t="str">
        <f>+VLOOKUP($L753,Data_Validation!$A:$D,4,0)</f>
        <v>Rev. Protections</v>
      </c>
      <c r="W753" s="150" t="str">
        <f>+VLOOKUP($L753,Data_Validation!$A:$E,5,0)</f>
        <v>NB</v>
      </c>
      <c r="X753" s="150">
        <f>+VLOOKUP($L753,Data_Validation!$A:$F,6,0)</f>
        <v>0</v>
      </c>
    </row>
    <row r="754" spans="1:24" ht="15.75" customHeight="1">
      <c r="A754" s="141" t="s">
        <v>2675</v>
      </c>
      <c r="B754" s="141" t="s">
        <v>2674</v>
      </c>
      <c r="C754" s="151"/>
      <c r="D754" s="151"/>
      <c r="E754" s="151"/>
      <c r="F754" s="141" t="s">
        <v>29</v>
      </c>
      <c r="G754" s="141" t="s">
        <v>1205</v>
      </c>
      <c r="H754" s="182"/>
      <c r="I754" s="182">
        <v>-1</v>
      </c>
      <c r="J754" s="182">
        <v>0</v>
      </c>
      <c r="K754" s="182">
        <v>-1</v>
      </c>
      <c r="L754" s="145" t="str">
        <f t="shared" si="514"/>
        <v>454V@</v>
      </c>
      <c r="M754" s="146" t="str">
        <f t="shared" si="515"/>
        <v># OF VTES -VTE - ASS VIE/INV USAGE BMW NON-CE</v>
      </c>
      <c r="N754" s="147">
        <f>+IF(OR($Q754=Parametres!$G$2,$Q754=Parametres!$G$3),I754,C754)</f>
        <v>-1</v>
      </c>
      <c r="O754" s="147">
        <f>+IF(OR($Q754=Parametres!$G$2,$Q754=Parametres!$G$3),J754,D754)</f>
        <v>0</v>
      </c>
      <c r="P754" s="147">
        <f>+IF(OR($Q754=Parametres!$G$2,$Q754=Parametres!$G$3),K754,E754)</f>
        <v>-1</v>
      </c>
      <c r="Q754" s="146" t="str">
        <f t="shared" ref="Q754:S754" si="758">+F754</f>
        <v>10-Compte compteur</v>
      </c>
      <c r="R754" s="145" t="str">
        <f t="shared" si="758"/>
        <v>450</v>
      </c>
      <c r="S754" s="146">
        <f t="shared" si="758"/>
        <v>0</v>
      </c>
      <c r="T754" s="150" t="str">
        <f>+VLOOKUP($L754,Data_Validation!$A:$D,1,0)</f>
        <v>454V@</v>
      </c>
      <c r="U754" s="150" t="str">
        <f>+VLOOKUP($L754,Data_Validation!$A:$D,3,0)</f>
        <v>Véhicules usagés</v>
      </c>
      <c r="V754" s="150" t="str">
        <f>+VLOOKUP($L754,Data_Validation!$A:$D,4,0)</f>
        <v>Rev. Protections</v>
      </c>
      <c r="W754" s="150" t="str">
        <f>+VLOOKUP($L754,Data_Validation!$A:$E,5,0)</f>
        <v>NB</v>
      </c>
      <c r="X754" s="150">
        <f>+VLOOKUP($L754,Data_Validation!$A:$F,6,0)</f>
        <v>0</v>
      </c>
    </row>
    <row r="755" spans="1:24" ht="15.75" customHeight="1">
      <c r="A755" s="141" t="s">
        <v>2677</v>
      </c>
      <c r="B755" s="141" t="s">
        <v>2676</v>
      </c>
      <c r="C755" s="151"/>
      <c r="D755" s="151"/>
      <c r="E755" s="151"/>
      <c r="F755" s="141" t="s">
        <v>29</v>
      </c>
      <c r="G755" s="141" t="s">
        <v>1272</v>
      </c>
      <c r="H755" s="182"/>
      <c r="I755" s="182">
        <v>-6</v>
      </c>
      <c r="J755" s="182">
        <v>0</v>
      </c>
      <c r="K755" s="182">
        <v>-6</v>
      </c>
      <c r="L755" s="145" t="str">
        <f t="shared" si="514"/>
        <v>455@</v>
      </c>
      <c r="M755" s="146" t="str">
        <f t="shared" si="515"/>
        <v># DE VTE - GAR PROLONGE USAGE AUTRE</v>
      </c>
      <c r="N755" s="147">
        <f>+IF(OR($Q755=Parametres!$G$2,$Q755=Parametres!$G$3),I755,C755)</f>
        <v>-6</v>
      </c>
      <c r="O755" s="147">
        <f>+IF(OR($Q755=Parametres!$G$2,$Q755=Parametres!$G$3),J755,D755)</f>
        <v>0</v>
      </c>
      <c r="P755" s="147">
        <f>+IF(OR($Q755=Parametres!$G$2,$Q755=Parametres!$G$3),K755,E755)</f>
        <v>-6</v>
      </c>
      <c r="Q755" s="146" t="str">
        <f t="shared" ref="Q755:S755" si="759">+F755</f>
        <v>10-Compte compteur</v>
      </c>
      <c r="R755" s="145" t="str">
        <f t="shared" si="759"/>
        <v>455</v>
      </c>
      <c r="S755" s="146">
        <f t="shared" si="759"/>
        <v>0</v>
      </c>
      <c r="T755" s="165" t="str">
        <f>+VLOOKUP($L755,Data_Validation!$A:$D,1,0)</f>
        <v>455@</v>
      </c>
      <c r="U755" s="150" t="str">
        <f>+VLOOKUP($L755,Data_Validation!$A:$D,3,0)</f>
        <v>Véhicules usagés</v>
      </c>
      <c r="V755" s="150" t="str">
        <f>+VLOOKUP($L755,Data_Validation!$A:$D,4,0)</f>
        <v>Rev. Protections</v>
      </c>
      <c r="W755" s="150" t="str">
        <f>+VLOOKUP($L755,Data_Validation!$A:$E,5,0)</f>
        <v>nb</v>
      </c>
      <c r="X755" s="150">
        <f>+VLOOKUP($L755,Data_Validation!$A:$F,6,0)</f>
        <v>0</v>
      </c>
    </row>
    <row r="756" spans="1:24" ht="15.75" customHeight="1">
      <c r="A756" s="141" t="s">
        <v>2680</v>
      </c>
      <c r="B756" s="141" t="s">
        <v>2679</v>
      </c>
      <c r="C756" s="151"/>
      <c r="D756" s="151"/>
      <c r="E756" s="151"/>
      <c r="F756" s="141" t="s">
        <v>29</v>
      </c>
      <c r="G756" s="141" t="s">
        <v>1274</v>
      </c>
      <c r="H756" s="182"/>
      <c r="I756" s="182">
        <v>-41</v>
      </c>
      <c r="J756" s="182">
        <v>-1</v>
      </c>
      <c r="K756" s="182">
        <v>-42</v>
      </c>
      <c r="L756" s="145" t="str">
        <f t="shared" si="514"/>
        <v>459A@</v>
      </c>
      <c r="M756" s="146" t="str">
        <f t="shared" si="515"/>
        <v># DE VTE - BMW SPA PROGRAMME</v>
      </c>
      <c r="N756" s="147">
        <f>+IF(OR($Q756=Parametres!$G$2,$Q756=Parametres!$G$3),I756,C756)</f>
        <v>-41</v>
      </c>
      <c r="O756" s="147">
        <f>+IF(OR($Q756=Parametres!$G$2,$Q756=Parametres!$G$3),J756,D756)</f>
        <v>-1</v>
      </c>
      <c r="P756" s="147">
        <f>+IF(OR($Q756=Parametres!$G$2,$Q756=Parametres!$G$3),K756,E756)</f>
        <v>-42</v>
      </c>
      <c r="Q756" s="146" t="str">
        <f t="shared" ref="Q756:S756" si="760">+F756</f>
        <v>10-Compte compteur</v>
      </c>
      <c r="R756" s="145" t="str">
        <f t="shared" si="760"/>
        <v>459A</v>
      </c>
      <c r="S756" s="146">
        <f t="shared" si="760"/>
        <v>0</v>
      </c>
      <c r="T756" s="165" t="str">
        <f>+VLOOKUP($L756,Data_Validation!$A:$D,1,0)</f>
        <v>459A@</v>
      </c>
      <c r="U756" s="150" t="str">
        <f>+VLOOKUP($L756,Data_Validation!$A:$D,3,0)</f>
        <v>service</v>
      </c>
      <c r="V756" s="150" t="str">
        <f>+VLOOKUP($L756,Data_Validation!$A:$D,4,0)</f>
        <v>M/O Esthétique</v>
      </c>
      <c r="W756" s="150" t="str">
        <f>+VLOOKUP($L756,Data_Validation!$A:$E,5,0)</f>
        <v>nb</v>
      </c>
      <c r="X756" s="150">
        <f>+VLOOKUP($L756,Data_Validation!$A:$F,6,0)</f>
        <v>0</v>
      </c>
    </row>
    <row r="757" spans="1:24" ht="15.75" customHeight="1">
      <c r="A757" s="141" t="s">
        <v>2682</v>
      </c>
      <c r="B757" s="141" t="s">
        <v>2681</v>
      </c>
      <c r="C757" s="151"/>
      <c r="D757" s="151"/>
      <c r="E757" s="151"/>
      <c r="F757" s="141" t="s">
        <v>29</v>
      </c>
      <c r="G757" s="141" t="s">
        <v>1279</v>
      </c>
      <c r="H757" s="182"/>
      <c r="I757" s="182">
        <v>-493</v>
      </c>
      <c r="J757" s="182">
        <v>-25</v>
      </c>
      <c r="K757" s="182">
        <v>-518</v>
      </c>
      <c r="L757" s="145" t="str">
        <f t="shared" si="514"/>
        <v>459B@</v>
      </c>
      <c r="M757" s="146" t="str">
        <f t="shared" si="515"/>
        <v># OF VTES -VTE - SUBLET ESTHETIQUE</v>
      </c>
      <c r="N757" s="147">
        <f>+IF(OR($Q757=Parametres!$G$2,$Q757=Parametres!$G$3),I757,C757)</f>
        <v>-493</v>
      </c>
      <c r="O757" s="147">
        <f>+IF(OR($Q757=Parametres!$G$2,$Q757=Parametres!$G$3),J757,D757)</f>
        <v>-25</v>
      </c>
      <c r="P757" s="147">
        <f>+IF(OR($Q757=Parametres!$G$2,$Q757=Parametres!$G$3),K757,E757)</f>
        <v>-518</v>
      </c>
      <c r="Q757" s="146" t="str">
        <f t="shared" ref="Q757:S757" si="761">+F757</f>
        <v>10-Compte compteur</v>
      </c>
      <c r="R757" s="145" t="str">
        <f t="shared" si="761"/>
        <v>459</v>
      </c>
      <c r="S757" s="146">
        <f t="shared" si="761"/>
        <v>0</v>
      </c>
      <c r="T757" s="150" t="str">
        <f>+VLOOKUP($L757,Data_Validation!$A:$D,1,0)</f>
        <v>459B@</v>
      </c>
      <c r="U757" s="150" t="str">
        <f>+VLOOKUP($L757,Data_Validation!$A:$D,3,0)</f>
        <v>Service</v>
      </c>
      <c r="V757" s="150" t="str">
        <f>+VLOOKUP($L757,Data_Validation!$A:$D,4,0)</f>
        <v>M/O Esthétique</v>
      </c>
      <c r="W757" s="150" t="str">
        <f>+VLOOKUP($L757,Data_Validation!$A:$E,5,0)</f>
        <v>nb</v>
      </c>
      <c r="X757" s="150">
        <f>+VLOOKUP($L757,Data_Validation!$A:$F,6,0)</f>
        <v>0</v>
      </c>
    </row>
    <row r="758" spans="1:24" ht="15.75" customHeight="1">
      <c r="A758" s="141" t="s">
        <v>2684</v>
      </c>
      <c r="B758" s="141" t="s">
        <v>2683</v>
      </c>
      <c r="C758" s="151"/>
      <c r="D758" s="151"/>
      <c r="E758" s="151"/>
      <c r="F758" s="141" t="s">
        <v>29</v>
      </c>
      <c r="G758" s="141" t="s">
        <v>1283</v>
      </c>
      <c r="H758" s="182"/>
      <c r="I758" s="182">
        <v>-978</v>
      </c>
      <c r="J758" s="182">
        <v>-69</v>
      </c>
      <c r="K758" s="182">
        <v>-1047</v>
      </c>
      <c r="L758" s="145" t="str">
        <f t="shared" si="514"/>
        <v>460A@</v>
      </c>
      <c r="M758" s="146" t="str">
        <f t="shared" si="515"/>
        <v># DE VTE - M/O CLIENT BMW AUTO</v>
      </c>
      <c r="N758" s="147">
        <f>+IF(OR($Q758=Parametres!$G$2,$Q758=Parametres!$G$3),I758,C758)</f>
        <v>-978</v>
      </c>
      <c r="O758" s="147">
        <f>+IF(OR($Q758=Parametres!$G$2,$Q758=Parametres!$G$3),J758,D758)</f>
        <v>-69</v>
      </c>
      <c r="P758" s="147">
        <f>+IF(OR($Q758=Parametres!$G$2,$Q758=Parametres!$G$3),K758,E758)</f>
        <v>-1047</v>
      </c>
      <c r="Q758" s="146" t="str">
        <f t="shared" ref="Q758:S758" si="762">+F758</f>
        <v>10-Compte compteur</v>
      </c>
      <c r="R758" s="145" t="str">
        <f t="shared" si="762"/>
        <v>460A</v>
      </c>
      <c r="S758" s="146">
        <f t="shared" si="762"/>
        <v>0</v>
      </c>
      <c r="T758" s="165" t="str">
        <f>+VLOOKUP($L758,Data_Validation!$A:$D,1,0)</f>
        <v>460A@</v>
      </c>
      <c r="U758" s="150" t="str">
        <f>+VLOOKUP($L758,Data_Validation!$A:$D,3,0)</f>
        <v>service</v>
      </c>
      <c r="V758" s="150" t="str">
        <f>+VLOOKUP($L758,Data_Validation!$A:$D,4,0)</f>
        <v>M/O Client</v>
      </c>
      <c r="W758" s="150" t="str">
        <f>+VLOOKUP($L758,Data_Validation!$A:$E,5,0)</f>
        <v>nb</v>
      </c>
      <c r="X758" s="150">
        <f>+VLOOKUP($L758,Data_Validation!$A:$F,6,0)</f>
        <v>0</v>
      </c>
    </row>
    <row r="759" spans="1:24" ht="15.75" customHeight="1">
      <c r="A759" s="141" t="s">
        <v>2686</v>
      </c>
      <c r="B759" s="141" t="s">
        <v>2685</v>
      </c>
      <c r="C759" s="151"/>
      <c r="D759" s="151"/>
      <c r="E759" s="151"/>
      <c r="F759" s="141" t="s">
        <v>29</v>
      </c>
      <c r="G759" s="141" t="s">
        <v>1283</v>
      </c>
      <c r="H759" s="182"/>
      <c r="I759" s="182">
        <v>-1088</v>
      </c>
      <c r="J759" s="182">
        <v>-67</v>
      </c>
      <c r="K759" s="182">
        <v>-1155</v>
      </c>
      <c r="L759" s="145" t="str">
        <f t="shared" si="514"/>
        <v>460B@</v>
      </c>
      <c r="M759" s="146" t="str">
        <f t="shared" si="515"/>
        <v># DE VTE - M/O CLIENT BMW CAMION</v>
      </c>
      <c r="N759" s="147">
        <f>+IF(OR($Q759=Parametres!$G$2,$Q759=Parametres!$G$3),I759,C759)</f>
        <v>-1088</v>
      </c>
      <c r="O759" s="147">
        <f>+IF(OR($Q759=Parametres!$G$2,$Q759=Parametres!$G$3),J759,D759)</f>
        <v>-67</v>
      </c>
      <c r="P759" s="147">
        <f>+IF(OR($Q759=Parametres!$G$2,$Q759=Parametres!$G$3),K759,E759)</f>
        <v>-1155</v>
      </c>
      <c r="Q759" s="146" t="str">
        <f t="shared" ref="Q759:S759" si="763">+F759</f>
        <v>10-Compte compteur</v>
      </c>
      <c r="R759" s="145" t="str">
        <f t="shared" si="763"/>
        <v>460A</v>
      </c>
      <c r="S759" s="146">
        <f t="shared" si="763"/>
        <v>0</v>
      </c>
      <c r="T759" s="165" t="str">
        <f>+VLOOKUP($L759,Data_Validation!$A:$D,1,0)</f>
        <v>460B@</v>
      </c>
      <c r="U759" s="150" t="str">
        <f>+VLOOKUP($L759,Data_Validation!$A:$D,3,0)</f>
        <v>service</v>
      </c>
      <c r="V759" s="150" t="str">
        <f>+VLOOKUP($L759,Data_Validation!$A:$D,4,0)</f>
        <v>M/O Client</v>
      </c>
      <c r="W759" s="150" t="str">
        <f>+VLOOKUP($L759,Data_Validation!$A:$E,5,0)</f>
        <v>nb</v>
      </c>
      <c r="X759" s="150">
        <f>+VLOOKUP($L759,Data_Validation!$A:$F,6,0)</f>
        <v>0</v>
      </c>
    </row>
    <row r="760" spans="1:24" ht="15.75" customHeight="1">
      <c r="A760" s="141" t="s">
        <v>2690</v>
      </c>
      <c r="B760" s="141" t="s">
        <v>2689</v>
      </c>
      <c r="C760" s="151"/>
      <c r="D760" s="151"/>
      <c r="E760" s="151"/>
      <c r="F760" s="141" t="s">
        <v>29</v>
      </c>
      <c r="G760" s="141" t="s">
        <v>1283</v>
      </c>
      <c r="H760" s="182"/>
      <c r="I760" s="182">
        <v>-61</v>
      </c>
      <c r="J760" s="182">
        <v>-2</v>
      </c>
      <c r="K760" s="182">
        <v>-63</v>
      </c>
      <c r="L760" s="145" t="str">
        <f t="shared" si="514"/>
        <v>460D@</v>
      </c>
      <c r="M760" s="146" t="str">
        <f t="shared" si="515"/>
        <v># DE VTE - M/O CLIENT BMW I</v>
      </c>
      <c r="N760" s="147">
        <f>+IF(OR($Q760=Parametres!$G$2,$Q760=Parametres!$G$3),I760,C760)</f>
        <v>-61</v>
      </c>
      <c r="O760" s="147">
        <f>+IF(OR($Q760=Parametres!$G$2,$Q760=Parametres!$G$3),J760,D760)</f>
        <v>-2</v>
      </c>
      <c r="P760" s="147">
        <f>+IF(OR($Q760=Parametres!$G$2,$Q760=Parametres!$G$3),K760,E760)</f>
        <v>-63</v>
      </c>
      <c r="Q760" s="146" t="str">
        <f t="shared" ref="Q760:S760" si="764">+F760</f>
        <v>10-Compte compteur</v>
      </c>
      <c r="R760" s="145" t="str">
        <f t="shared" si="764"/>
        <v>460A</v>
      </c>
      <c r="S760" s="146">
        <f t="shared" si="764"/>
        <v>0</v>
      </c>
      <c r="T760" s="165" t="str">
        <f>+VLOOKUP($L760,Data_Validation!$A:$D,1,0)</f>
        <v>460D@</v>
      </c>
      <c r="U760" s="150" t="str">
        <f>+VLOOKUP($L760,Data_Validation!$A:$D,3,0)</f>
        <v>service</v>
      </c>
      <c r="V760" s="150" t="str">
        <f>+VLOOKUP($L760,Data_Validation!$A:$D,4,0)</f>
        <v>M/O Client</v>
      </c>
      <c r="W760" s="150" t="str">
        <f>+VLOOKUP($L760,Data_Validation!$A:$E,5,0)</f>
        <v>nb</v>
      </c>
      <c r="X760" s="150">
        <f>+VLOOKUP($L760,Data_Validation!$A:$F,6,0)</f>
        <v>0</v>
      </c>
    </row>
    <row r="761" spans="1:24" ht="15.75" customHeight="1">
      <c r="A761" s="141" t="s">
        <v>2692</v>
      </c>
      <c r="B761" s="141" t="s">
        <v>2691</v>
      </c>
      <c r="C761" s="151"/>
      <c r="D761" s="151"/>
      <c r="E761" s="151"/>
      <c r="F761" s="141" t="s">
        <v>29</v>
      </c>
      <c r="G761" s="141" t="s">
        <v>1291</v>
      </c>
      <c r="H761" s="182"/>
      <c r="I761" s="182">
        <v>-825</v>
      </c>
      <c r="J761" s="182">
        <v>-53</v>
      </c>
      <c r="K761" s="182">
        <v>-878</v>
      </c>
      <c r="L761" s="145" t="str">
        <f t="shared" si="514"/>
        <v>461A@</v>
      </c>
      <c r="M761" s="146" t="str">
        <f t="shared" si="515"/>
        <v># DE VTE - M/O GARANTIE BMW AUTO</v>
      </c>
      <c r="N761" s="147">
        <f>+IF(OR($Q761=Parametres!$G$2,$Q761=Parametres!$G$3),I761,C761)</f>
        <v>-825</v>
      </c>
      <c r="O761" s="147">
        <f>+IF(OR($Q761=Parametres!$G$2,$Q761=Parametres!$G$3),J761,D761)</f>
        <v>-53</v>
      </c>
      <c r="P761" s="147">
        <f>+IF(OR($Q761=Parametres!$G$2,$Q761=Parametres!$G$3),K761,E761)</f>
        <v>-878</v>
      </c>
      <c r="Q761" s="146" t="str">
        <f t="shared" ref="Q761:S761" si="765">+F761</f>
        <v>10-Compte compteur</v>
      </c>
      <c r="R761" s="145" t="str">
        <f t="shared" si="765"/>
        <v>461A</v>
      </c>
      <c r="S761" s="146">
        <f t="shared" si="765"/>
        <v>0</v>
      </c>
      <c r="T761" s="165" t="str">
        <f>+VLOOKUP($L761,Data_Validation!$A:$D,1,0)</f>
        <v>461A@</v>
      </c>
      <c r="U761" s="150" t="str">
        <f>+VLOOKUP($L761,Data_Validation!$A:$D,3,0)</f>
        <v>service</v>
      </c>
      <c r="V761" s="150" t="str">
        <f>+VLOOKUP($L761,Data_Validation!$A:$D,4,0)</f>
        <v>M/O Garantie</v>
      </c>
      <c r="W761" s="150" t="str">
        <f>+VLOOKUP($L761,Data_Validation!$A:$E,5,0)</f>
        <v>nb</v>
      </c>
      <c r="X761" s="150">
        <f>+VLOOKUP($L761,Data_Validation!$A:$F,6,0)</f>
        <v>0</v>
      </c>
    </row>
    <row r="762" spans="1:24" ht="15.75" customHeight="1">
      <c r="A762" s="141" t="s">
        <v>2694</v>
      </c>
      <c r="B762" s="141" t="s">
        <v>2693</v>
      </c>
      <c r="C762" s="151"/>
      <c r="D762" s="151"/>
      <c r="E762" s="151"/>
      <c r="F762" s="141" t="s">
        <v>29</v>
      </c>
      <c r="G762" s="141" t="s">
        <v>1291</v>
      </c>
      <c r="H762" s="182"/>
      <c r="I762" s="182">
        <v>-766</v>
      </c>
      <c r="J762" s="182">
        <v>-67</v>
      </c>
      <c r="K762" s="182">
        <v>-833</v>
      </c>
      <c r="L762" s="145" t="str">
        <f t="shared" si="514"/>
        <v>461B@</v>
      </c>
      <c r="M762" s="146" t="str">
        <f t="shared" si="515"/>
        <v># DE VTE - M/O GARANTIE BMW CAMION</v>
      </c>
      <c r="N762" s="147">
        <f>+IF(OR($Q762=Parametres!$G$2,$Q762=Parametres!$G$3),I762,C762)</f>
        <v>-766</v>
      </c>
      <c r="O762" s="147">
        <f>+IF(OR($Q762=Parametres!$G$2,$Q762=Parametres!$G$3),J762,D762)</f>
        <v>-67</v>
      </c>
      <c r="P762" s="147">
        <f>+IF(OR($Q762=Parametres!$G$2,$Q762=Parametres!$G$3),K762,E762)</f>
        <v>-833</v>
      </c>
      <c r="Q762" s="146" t="str">
        <f t="shared" ref="Q762:S762" si="766">+F762</f>
        <v>10-Compte compteur</v>
      </c>
      <c r="R762" s="145" t="str">
        <f t="shared" si="766"/>
        <v>461A</v>
      </c>
      <c r="S762" s="146">
        <f t="shared" si="766"/>
        <v>0</v>
      </c>
      <c r="T762" s="165" t="str">
        <f>+VLOOKUP($L762,Data_Validation!$A:$D,1,0)</f>
        <v>461B@</v>
      </c>
      <c r="U762" s="150" t="str">
        <f>+VLOOKUP($L762,Data_Validation!$A:$D,3,0)</f>
        <v>service</v>
      </c>
      <c r="V762" s="150" t="str">
        <f>+VLOOKUP($L762,Data_Validation!$A:$D,4,0)</f>
        <v>M/O Garantie</v>
      </c>
      <c r="W762" s="150" t="str">
        <f>+VLOOKUP($L762,Data_Validation!$A:$E,5,0)</f>
        <v>nb</v>
      </c>
      <c r="X762" s="150">
        <f>+VLOOKUP($L762,Data_Validation!$A:$F,6,0)</f>
        <v>0</v>
      </c>
    </row>
    <row r="763" spans="1:24" ht="15.75" customHeight="1">
      <c r="A763" s="141" t="s">
        <v>2696</v>
      </c>
      <c r="B763" s="141" t="s">
        <v>2695</v>
      </c>
      <c r="C763" s="151"/>
      <c r="D763" s="151"/>
      <c r="E763" s="151"/>
      <c r="F763" s="141" t="s">
        <v>29</v>
      </c>
      <c r="G763" s="141" t="s">
        <v>1300</v>
      </c>
      <c r="H763" s="182"/>
      <c r="I763" s="182">
        <v>-361</v>
      </c>
      <c r="J763" s="182">
        <v>-21</v>
      </c>
      <c r="K763" s="182">
        <v>-382</v>
      </c>
      <c r="L763" s="145" t="str">
        <f t="shared" si="514"/>
        <v>461D@</v>
      </c>
      <c r="M763" s="146" t="str">
        <f t="shared" si="515"/>
        <v># DE VTE - M/O ENTRETIEN BMW AUTO</v>
      </c>
      <c r="N763" s="147">
        <f>+IF(OR($Q763=Parametres!$G$2,$Q763=Parametres!$G$3),I763,C763)</f>
        <v>-361</v>
      </c>
      <c r="O763" s="147">
        <f>+IF(OR($Q763=Parametres!$G$2,$Q763=Parametres!$G$3),J763,D763)</f>
        <v>-21</v>
      </c>
      <c r="P763" s="147">
        <f>+IF(OR($Q763=Parametres!$G$2,$Q763=Parametres!$G$3),K763,E763)</f>
        <v>-382</v>
      </c>
      <c r="Q763" s="146" t="str">
        <f t="shared" ref="Q763:S763" si="767">+F763</f>
        <v>10-Compte compteur</v>
      </c>
      <c r="R763" s="145" t="str">
        <f t="shared" si="767"/>
        <v>461D</v>
      </c>
      <c r="S763" s="146">
        <f t="shared" si="767"/>
        <v>0</v>
      </c>
      <c r="T763" s="165" t="str">
        <f>+VLOOKUP($L763,Data_Validation!$A:$D,1,0)</f>
        <v>461D@</v>
      </c>
      <c r="U763" s="150" t="str">
        <f>+VLOOKUP($L763,Data_Validation!$A:$D,3,0)</f>
        <v>service</v>
      </c>
      <c r="V763" s="150" t="str">
        <f>+VLOOKUP($L763,Data_Validation!$A:$D,4,0)</f>
        <v>M/O Garantie</v>
      </c>
      <c r="W763" s="150" t="str">
        <f>+VLOOKUP($L763,Data_Validation!$A:$E,5,0)</f>
        <v>nb</v>
      </c>
      <c r="X763" s="150">
        <f>+VLOOKUP($L763,Data_Validation!$A:$F,6,0)</f>
        <v>0</v>
      </c>
    </row>
    <row r="764" spans="1:24" ht="15.75" customHeight="1">
      <c r="A764" s="141" t="s">
        <v>2698</v>
      </c>
      <c r="B764" s="141" t="s">
        <v>2697</v>
      </c>
      <c r="C764" s="151"/>
      <c r="D764" s="151"/>
      <c r="E764" s="151"/>
      <c r="F764" s="141" t="s">
        <v>29</v>
      </c>
      <c r="G764" s="141" t="s">
        <v>1300</v>
      </c>
      <c r="H764" s="182"/>
      <c r="I764" s="182">
        <v>-686</v>
      </c>
      <c r="J764" s="182">
        <v>-62</v>
      </c>
      <c r="K764" s="182">
        <v>-748</v>
      </c>
      <c r="L764" s="145" t="str">
        <f t="shared" si="514"/>
        <v>461E@</v>
      </c>
      <c r="M764" s="146" t="str">
        <f t="shared" si="515"/>
        <v># DE VTE - M/O ENTRETIEN BMW CAMION</v>
      </c>
      <c r="N764" s="147">
        <f>+IF(OR($Q764=Parametres!$G$2,$Q764=Parametres!$G$3),I764,C764)</f>
        <v>-686</v>
      </c>
      <c r="O764" s="147">
        <f>+IF(OR($Q764=Parametres!$G$2,$Q764=Parametres!$G$3),J764,D764)</f>
        <v>-62</v>
      </c>
      <c r="P764" s="147">
        <f>+IF(OR($Q764=Parametres!$G$2,$Q764=Parametres!$G$3),K764,E764)</f>
        <v>-748</v>
      </c>
      <c r="Q764" s="146" t="str">
        <f t="shared" ref="Q764:S764" si="768">+F764</f>
        <v>10-Compte compteur</v>
      </c>
      <c r="R764" s="145" t="str">
        <f t="shared" si="768"/>
        <v>461D</v>
      </c>
      <c r="S764" s="146">
        <f t="shared" si="768"/>
        <v>0</v>
      </c>
      <c r="T764" s="165" t="str">
        <f>+VLOOKUP($L764,Data_Validation!$A:$D,1,0)</f>
        <v>461E@</v>
      </c>
      <c r="U764" s="150" t="str">
        <f>+VLOOKUP($L764,Data_Validation!$A:$D,3,0)</f>
        <v>service</v>
      </c>
      <c r="V764" s="150" t="str">
        <f>+VLOOKUP($L764,Data_Validation!$A:$D,4,0)</f>
        <v>M/O Garantie</v>
      </c>
      <c r="W764" s="150" t="str">
        <f>+VLOOKUP($L764,Data_Validation!$A:$E,5,0)</f>
        <v>nb</v>
      </c>
      <c r="X764" s="150">
        <f>+VLOOKUP($L764,Data_Validation!$A:$F,6,0)</f>
        <v>0</v>
      </c>
    </row>
    <row r="765" spans="1:24" ht="15.75" customHeight="1">
      <c r="A765" s="141" t="s">
        <v>2700</v>
      </c>
      <c r="B765" s="141" t="s">
        <v>2699</v>
      </c>
      <c r="C765" s="151"/>
      <c r="D765" s="151"/>
      <c r="E765" s="151"/>
      <c r="F765" s="141" t="s">
        <v>29</v>
      </c>
      <c r="G765" s="141" t="s">
        <v>1300</v>
      </c>
      <c r="H765" s="182"/>
      <c r="I765" s="182">
        <v>-25</v>
      </c>
      <c r="J765" s="182">
        <v>-1</v>
      </c>
      <c r="K765" s="182">
        <v>-26</v>
      </c>
      <c r="L765" s="145" t="str">
        <f t="shared" si="514"/>
        <v>461G@</v>
      </c>
      <c r="M765" s="146" t="str">
        <f t="shared" si="515"/>
        <v># DE VTE - M/O ENTRENTIEN BMW I</v>
      </c>
      <c r="N765" s="147">
        <f>+IF(OR($Q765=Parametres!$G$2,$Q765=Parametres!$G$3),I765,C765)</f>
        <v>-25</v>
      </c>
      <c r="O765" s="147">
        <f>+IF(OR($Q765=Parametres!$G$2,$Q765=Parametres!$G$3),J765,D765)</f>
        <v>-1</v>
      </c>
      <c r="P765" s="147">
        <f>+IF(OR($Q765=Parametres!$G$2,$Q765=Parametres!$G$3),K765,E765)</f>
        <v>-26</v>
      </c>
      <c r="Q765" s="146" t="str">
        <f t="shared" ref="Q765:S765" si="769">+F765</f>
        <v>10-Compte compteur</v>
      </c>
      <c r="R765" s="145" t="str">
        <f t="shared" si="769"/>
        <v>461D</v>
      </c>
      <c r="S765" s="146">
        <f t="shared" si="769"/>
        <v>0</v>
      </c>
      <c r="T765" s="165" t="str">
        <f>+VLOOKUP($L765,Data_Validation!$A:$D,1,0)</f>
        <v>461G@</v>
      </c>
      <c r="U765" s="150" t="str">
        <f>+VLOOKUP($L765,Data_Validation!$A:$D,3,0)</f>
        <v>service</v>
      </c>
      <c r="V765" s="150" t="str">
        <f>+VLOOKUP($L765,Data_Validation!$A:$D,4,0)</f>
        <v>M/O Garantie</v>
      </c>
      <c r="W765" s="150" t="str">
        <f>+VLOOKUP($L765,Data_Validation!$A:$E,5,0)</f>
        <v>nb</v>
      </c>
      <c r="X765" s="150">
        <f>+VLOOKUP($L765,Data_Validation!$A:$F,6,0)</f>
        <v>0</v>
      </c>
    </row>
    <row r="766" spans="1:24" ht="15.75" customHeight="1">
      <c r="A766" s="141" t="s">
        <v>2702</v>
      </c>
      <c r="B766" s="141" t="s">
        <v>2701</v>
      </c>
      <c r="C766" s="151"/>
      <c r="D766" s="151"/>
      <c r="E766" s="151"/>
      <c r="F766" s="141" t="s">
        <v>29</v>
      </c>
      <c r="G766" s="141" t="s">
        <v>1291</v>
      </c>
      <c r="H766" s="182"/>
      <c r="I766" s="182">
        <v>-52</v>
      </c>
      <c r="J766" s="182">
        <v>-9</v>
      </c>
      <c r="K766" s="182">
        <v>-61</v>
      </c>
      <c r="L766" s="145" t="str">
        <f t="shared" si="514"/>
        <v>461H@</v>
      </c>
      <c r="M766" s="146" t="str">
        <f t="shared" si="515"/>
        <v># DE VTE - M/O GARANTIE BMW</v>
      </c>
      <c r="N766" s="147">
        <f>+IF(OR($Q766=Parametres!$G$2,$Q766=Parametres!$G$3),I766,C766)</f>
        <v>-52</v>
      </c>
      <c r="O766" s="147">
        <f>+IF(OR($Q766=Parametres!$G$2,$Q766=Parametres!$G$3),J766,D766)</f>
        <v>-9</v>
      </c>
      <c r="P766" s="147">
        <f>+IF(OR($Q766=Parametres!$G$2,$Q766=Parametres!$G$3),K766,E766)</f>
        <v>-61</v>
      </c>
      <c r="Q766" s="146" t="str">
        <f t="shared" ref="Q766:S766" si="770">+F766</f>
        <v>10-Compte compteur</v>
      </c>
      <c r="R766" s="145" t="str">
        <f t="shared" si="770"/>
        <v>461A</v>
      </c>
      <c r="S766" s="146">
        <f t="shared" si="770"/>
        <v>0</v>
      </c>
      <c r="T766" s="165" t="str">
        <f>+VLOOKUP($L766,Data_Validation!$A:$D,1,0)</f>
        <v>461H@</v>
      </c>
      <c r="U766" s="150" t="str">
        <f>+VLOOKUP($L766,Data_Validation!$A:$D,3,0)</f>
        <v>service</v>
      </c>
      <c r="V766" s="150" t="str">
        <f>+VLOOKUP($L766,Data_Validation!$A:$D,4,0)</f>
        <v>M/O Garantie</v>
      </c>
      <c r="W766" s="150" t="str">
        <f>+VLOOKUP($L766,Data_Validation!$A:$E,5,0)</f>
        <v>nb</v>
      </c>
      <c r="X766" s="150">
        <f>+VLOOKUP($L766,Data_Validation!$A:$F,6,0)</f>
        <v>0</v>
      </c>
    </row>
    <row r="767" spans="1:24" ht="15.75" customHeight="1">
      <c r="A767" s="141" t="s">
        <v>2706</v>
      </c>
      <c r="B767" s="141" t="s">
        <v>2705</v>
      </c>
      <c r="C767" s="151"/>
      <c r="D767" s="151"/>
      <c r="E767" s="151"/>
      <c r="F767" s="141" t="s">
        <v>29</v>
      </c>
      <c r="G767" s="141" t="s">
        <v>1314</v>
      </c>
      <c r="H767" s="182"/>
      <c r="I767" s="182">
        <v>-601</v>
      </c>
      <c r="J767" s="182">
        <v>-30</v>
      </c>
      <c r="K767" s="182">
        <v>-631</v>
      </c>
      <c r="L767" s="145" t="str">
        <f t="shared" ref="L767:L1021" si="771">+B767</f>
        <v>462A@</v>
      </c>
      <c r="M767" s="146" t="str">
        <f t="shared" ref="M767:M1021" si="772">+A767</f>
        <v># DE VTE - M/O INTERNE BMW AUTO</v>
      </c>
      <c r="N767" s="147">
        <f>+IF(OR($Q767=Parametres!$G$2,$Q767=Parametres!$G$3),I767,C767)</f>
        <v>-601</v>
      </c>
      <c r="O767" s="147">
        <f>+IF(OR($Q767=Parametres!$G$2,$Q767=Parametres!$G$3),J767,D767)</f>
        <v>-30</v>
      </c>
      <c r="P767" s="147">
        <f>+IF(OR($Q767=Parametres!$G$2,$Q767=Parametres!$G$3),K767,E767)</f>
        <v>-631</v>
      </c>
      <c r="Q767" s="146" t="str">
        <f t="shared" ref="Q767:S767" si="773">+F767</f>
        <v>10-Compte compteur</v>
      </c>
      <c r="R767" s="145" t="str">
        <f t="shared" si="773"/>
        <v>462A</v>
      </c>
      <c r="S767" s="146">
        <f t="shared" si="773"/>
        <v>0</v>
      </c>
      <c r="T767" s="165" t="str">
        <f>+VLOOKUP($L767,Data_Validation!$A:$D,1,0)</f>
        <v>462A@</v>
      </c>
      <c r="U767" s="150" t="str">
        <f>+VLOOKUP($L767,Data_Validation!$A:$D,3,0)</f>
        <v>service</v>
      </c>
      <c r="V767" s="150" t="str">
        <f>+VLOOKUP($L767,Data_Validation!$A:$D,4,0)</f>
        <v>M/O Interne</v>
      </c>
      <c r="W767" s="150" t="str">
        <f>+VLOOKUP($L767,Data_Validation!$A:$E,5,0)</f>
        <v>nb</v>
      </c>
      <c r="X767" s="150">
        <f>+VLOOKUP($L767,Data_Validation!$A:$F,6,0)</f>
        <v>0</v>
      </c>
    </row>
    <row r="768" spans="1:24" ht="15.75" customHeight="1">
      <c r="A768" s="141" t="s">
        <v>2708</v>
      </c>
      <c r="B768" s="141" t="s">
        <v>2707</v>
      </c>
      <c r="C768" s="151"/>
      <c r="D768" s="151"/>
      <c r="E768" s="151"/>
      <c r="F768" s="141" t="s">
        <v>29</v>
      </c>
      <c r="G768" s="141" t="s">
        <v>1314</v>
      </c>
      <c r="H768" s="182"/>
      <c r="I768" s="182">
        <v>-691</v>
      </c>
      <c r="J768" s="182">
        <v>-45</v>
      </c>
      <c r="K768" s="182">
        <v>-736</v>
      </c>
      <c r="L768" s="145" t="str">
        <f t="shared" si="771"/>
        <v>462B@</v>
      </c>
      <c r="M768" s="146" t="str">
        <f t="shared" si="772"/>
        <v># DE VTE - M/O INTERNE BMW CAMION</v>
      </c>
      <c r="N768" s="147">
        <f>+IF(OR($Q768=Parametres!$G$2,$Q768=Parametres!$G$3),I768,C768)</f>
        <v>-691</v>
      </c>
      <c r="O768" s="147">
        <f>+IF(OR($Q768=Parametres!$G$2,$Q768=Parametres!$G$3),J768,D768)</f>
        <v>-45</v>
      </c>
      <c r="P768" s="147">
        <f>+IF(OR($Q768=Parametres!$G$2,$Q768=Parametres!$G$3),K768,E768)</f>
        <v>-736</v>
      </c>
      <c r="Q768" s="146" t="str">
        <f t="shared" ref="Q768:S768" si="774">+F768</f>
        <v>10-Compte compteur</v>
      </c>
      <c r="R768" s="145" t="str">
        <f t="shared" si="774"/>
        <v>462A</v>
      </c>
      <c r="S768" s="146">
        <f t="shared" si="774"/>
        <v>0</v>
      </c>
      <c r="T768" s="165" t="str">
        <f>+VLOOKUP($L768,Data_Validation!$A:$D,1,0)</f>
        <v>462B@</v>
      </c>
      <c r="U768" s="150" t="str">
        <f>+VLOOKUP($L768,Data_Validation!$A:$D,3,0)</f>
        <v>service</v>
      </c>
      <c r="V768" s="150" t="str">
        <f>+VLOOKUP($L768,Data_Validation!$A:$D,4,0)</f>
        <v>M/O Interne</v>
      </c>
      <c r="W768" s="150" t="str">
        <f>+VLOOKUP($L768,Data_Validation!$A:$E,5,0)</f>
        <v>nb</v>
      </c>
      <c r="X768" s="150">
        <f>+VLOOKUP($L768,Data_Validation!$A:$F,6,0)</f>
        <v>0</v>
      </c>
    </row>
    <row r="769" spans="1:24" ht="15.75" customHeight="1">
      <c r="A769" s="141" t="s">
        <v>2710</v>
      </c>
      <c r="B769" s="141" t="s">
        <v>2709</v>
      </c>
      <c r="C769" s="151"/>
      <c r="D769" s="151"/>
      <c r="E769" s="151"/>
      <c r="F769" s="141" t="s">
        <v>29</v>
      </c>
      <c r="G769" s="141" t="s">
        <v>1314</v>
      </c>
      <c r="H769" s="182"/>
      <c r="I769" s="182">
        <v>-91</v>
      </c>
      <c r="J769" s="182">
        <v>-9</v>
      </c>
      <c r="K769" s="182">
        <v>-100</v>
      </c>
      <c r="L769" s="145" t="str">
        <f t="shared" si="771"/>
        <v>462D@</v>
      </c>
      <c r="M769" s="146" t="str">
        <f t="shared" si="772"/>
        <v># DE VTE - M/O INTERNE BMW I</v>
      </c>
      <c r="N769" s="147">
        <f>+IF(OR($Q769=Parametres!$G$2,$Q769=Parametres!$G$3),I769,C769)</f>
        <v>-91</v>
      </c>
      <c r="O769" s="147">
        <f>+IF(OR($Q769=Parametres!$G$2,$Q769=Parametres!$G$3),J769,D769)</f>
        <v>-9</v>
      </c>
      <c r="P769" s="147">
        <f>+IF(OR($Q769=Parametres!$G$2,$Q769=Parametres!$G$3),K769,E769)</f>
        <v>-100</v>
      </c>
      <c r="Q769" s="146" t="str">
        <f t="shared" ref="Q769:S769" si="775">+F769</f>
        <v>10-Compte compteur</v>
      </c>
      <c r="R769" s="145" t="str">
        <f t="shared" si="775"/>
        <v>462A</v>
      </c>
      <c r="S769" s="146">
        <f t="shared" si="775"/>
        <v>0</v>
      </c>
      <c r="T769" s="165" t="str">
        <f>+VLOOKUP($L769,Data_Validation!$A:$D,1,0)</f>
        <v>462D@</v>
      </c>
      <c r="U769" s="150" t="str">
        <f>+VLOOKUP($L769,Data_Validation!$A:$D,3,0)</f>
        <v>service</v>
      </c>
      <c r="V769" s="150" t="str">
        <f>+VLOOKUP($L769,Data_Validation!$A:$D,4,0)</f>
        <v>M/O Interne</v>
      </c>
      <c r="W769" s="150" t="str">
        <f>+VLOOKUP($L769,Data_Validation!$A:$E,5,0)</f>
        <v>nb</v>
      </c>
      <c r="X769" s="150">
        <f>+VLOOKUP($L769,Data_Validation!$A:$F,6,0)</f>
        <v>0</v>
      </c>
    </row>
    <row r="770" spans="1:24" ht="15.75" customHeight="1">
      <c r="A770" s="141" t="s">
        <v>2712</v>
      </c>
      <c r="B770" s="141" t="s">
        <v>2711</v>
      </c>
      <c r="C770" s="151"/>
      <c r="D770" s="151"/>
      <c r="E770" s="151"/>
      <c r="F770" s="141" t="s">
        <v>29</v>
      </c>
      <c r="G770" s="141" t="s">
        <v>1314</v>
      </c>
      <c r="H770" s="182"/>
      <c r="I770" s="182">
        <v>-397</v>
      </c>
      <c r="J770" s="182">
        <v>-18</v>
      </c>
      <c r="K770" s="182">
        <v>-415</v>
      </c>
      <c r="L770" s="145" t="str">
        <f t="shared" si="771"/>
        <v>462L@</v>
      </c>
      <c r="M770" s="146" t="str">
        <f t="shared" si="772"/>
        <v># OF VTES -SUBLET INTERNE AUTO</v>
      </c>
      <c r="N770" s="147">
        <f>+IF(OR($Q770=Parametres!$G$2,$Q770=Parametres!$G$3),I770,C770)</f>
        <v>-397</v>
      </c>
      <c r="O770" s="147">
        <f>+IF(OR($Q770=Parametres!$G$2,$Q770=Parametres!$G$3),J770,D770)</f>
        <v>-18</v>
      </c>
      <c r="P770" s="147">
        <f>+IF(OR($Q770=Parametres!$G$2,$Q770=Parametres!$G$3),K770,E770)</f>
        <v>-415</v>
      </c>
      <c r="Q770" s="146" t="str">
        <f t="shared" ref="Q770:S770" si="776">+F770</f>
        <v>10-Compte compteur</v>
      </c>
      <c r="R770" s="145" t="str">
        <f t="shared" si="776"/>
        <v>462A</v>
      </c>
      <c r="S770" s="146">
        <f t="shared" si="776"/>
        <v>0</v>
      </c>
      <c r="T770" s="150" t="str">
        <f>+VLOOKUP($L770,Data_Validation!$A:$D,1,0)</f>
        <v>462L@</v>
      </c>
      <c r="U770" s="150" t="str">
        <f>+VLOOKUP($L770,Data_Validation!$A:$D,3,0)</f>
        <v>Service</v>
      </c>
      <c r="V770" s="150" t="str">
        <f>+VLOOKUP($L770,Data_Validation!$A:$D,4,0)</f>
        <v>M/O Interne</v>
      </c>
      <c r="W770" s="150" t="str">
        <f>+VLOOKUP($L770,Data_Validation!$A:$E,5,0)</f>
        <v>NB</v>
      </c>
      <c r="X770" s="150">
        <f>+VLOOKUP($L770,Data_Validation!$A:$F,6,0)</f>
        <v>0</v>
      </c>
    </row>
    <row r="771" spans="1:24" ht="15.75" customHeight="1">
      <c r="A771" s="141" t="s">
        <v>2715</v>
      </c>
      <c r="B771" s="141" t="s">
        <v>2714</v>
      </c>
      <c r="C771" s="151"/>
      <c r="D771" s="151"/>
      <c r="E771" s="151"/>
      <c r="F771" s="141" t="s">
        <v>29</v>
      </c>
      <c r="G771" s="141" t="s">
        <v>1314</v>
      </c>
      <c r="H771" s="182"/>
      <c r="I771" s="182">
        <v>-327</v>
      </c>
      <c r="J771" s="182">
        <v>-19</v>
      </c>
      <c r="K771" s="182">
        <v>-346</v>
      </c>
      <c r="L771" s="145" t="str">
        <f t="shared" si="771"/>
        <v>462M@</v>
      </c>
      <c r="M771" s="146" t="str">
        <f t="shared" si="772"/>
        <v># OF VTES -SUBLET INTERNE CAMION</v>
      </c>
      <c r="N771" s="147">
        <f>+IF(OR($Q771=Parametres!$G$2,$Q771=Parametres!$G$3),I771,C771)</f>
        <v>-327</v>
      </c>
      <c r="O771" s="147">
        <f>+IF(OR($Q771=Parametres!$G$2,$Q771=Parametres!$G$3),J771,D771)</f>
        <v>-19</v>
      </c>
      <c r="P771" s="147">
        <f>+IF(OR($Q771=Parametres!$G$2,$Q771=Parametres!$G$3),K771,E771)</f>
        <v>-346</v>
      </c>
      <c r="Q771" s="146" t="str">
        <f t="shared" ref="Q771:S771" si="777">+F771</f>
        <v>10-Compte compteur</v>
      </c>
      <c r="R771" s="145" t="str">
        <f t="shared" si="777"/>
        <v>462A</v>
      </c>
      <c r="S771" s="146">
        <f t="shared" si="777"/>
        <v>0</v>
      </c>
      <c r="T771" s="150" t="str">
        <f>+VLOOKUP($L771,Data_Validation!$A:$D,1,0)</f>
        <v>462M@</v>
      </c>
      <c r="U771" s="150" t="str">
        <f>+VLOOKUP($L771,Data_Validation!$A:$D,3,0)</f>
        <v>Service</v>
      </c>
      <c r="V771" s="150" t="str">
        <f>+VLOOKUP($L771,Data_Validation!$A:$D,4,0)</f>
        <v>M/O Interne</v>
      </c>
      <c r="W771" s="150" t="str">
        <f>+VLOOKUP($L771,Data_Validation!$A:$E,5,0)</f>
        <v>NB</v>
      </c>
      <c r="X771" s="150">
        <f>+VLOOKUP($L771,Data_Validation!$A:$F,6,0)</f>
        <v>0</v>
      </c>
    </row>
    <row r="772" spans="1:24" ht="15.75" customHeight="1">
      <c r="A772" s="141" t="s">
        <v>2717</v>
      </c>
      <c r="B772" s="141" t="s">
        <v>2716</v>
      </c>
      <c r="C772" s="151"/>
      <c r="D772" s="151"/>
      <c r="E772" s="151"/>
      <c r="F772" s="141" t="s">
        <v>29</v>
      </c>
      <c r="G772" s="141" t="s">
        <v>1314</v>
      </c>
      <c r="H772" s="182"/>
      <c r="I772" s="182">
        <v>-53</v>
      </c>
      <c r="J772" s="182">
        <v>-6</v>
      </c>
      <c r="K772" s="182">
        <v>-59</v>
      </c>
      <c r="L772" s="145" t="str">
        <f t="shared" si="771"/>
        <v>462N@</v>
      </c>
      <c r="M772" s="146" t="str">
        <f t="shared" si="772"/>
        <v># OF VTES -SUBLET INTERNE ESTHETIQUE</v>
      </c>
      <c r="N772" s="147">
        <f>+IF(OR($Q772=Parametres!$G$2,$Q772=Parametres!$G$3),I772,C772)</f>
        <v>-53</v>
      </c>
      <c r="O772" s="147">
        <f>+IF(OR($Q772=Parametres!$G$2,$Q772=Parametres!$G$3),J772,D772)</f>
        <v>-6</v>
      </c>
      <c r="P772" s="147">
        <f>+IF(OR($Q772=Parametres!$G$2,$Q772=Parametres!$G$3),K772,E772)</f>
        <v>-59</v>
      </c>
      <c r="Q772" s="146" t="str">
        <f t="shared" ref="Q772:S772" si="778">+F772</f>
        <v>10-Compte compteur</v>
      </c>
      <c r="R772" s="145" t="str">
        <f t="shared" si="778"/>
        <v>462A</v>
      </c>
      <c r="S772" s="146">
        <f t="shared" si="778"/>
        <v>0</v>
      </c>
      <c r="T772" s="150" t="str">
        <f>+VLOOKUP($L772,Data_Validation!$A:$D,1,0)</f>
        <v>462N@</v>
      </c>
      <c r="U772" s="150" t="str">
        <f>+VLOOKUP($L772,Data_Validation!$A:$D,3,0)</f>
        <v>Service</v>
      </c>
      <c r="V772" s="150" t="str">
        <f>+VLOOKUP($L772,Data_Validation!$A:$D,4,0)</f>
        <v>M/O Interne</v>
      </c>
      <c r="W772" s="150" t="str">
        <f>+VLOOKUP($L772,Data_Validation!$A:$E,5,0)</f>
        <v>nb</v>
      </c>
      <c r="X772" s="150">
        <f>+VLOOKUP($L772,Data_Validation!$A:$F,6,0)</f>
        <v>0</v>
      </c>
    </row>
    <row r="773" spans="1:24" ht="15.75" customHeight="1">
      <c r="A773" s="141" t="s">
        <v>2719</v>
      </c>
      <c r="B773" s="141" t="s">
        <v>2718</v>
      </c>
      <c r="C773" s="151"/>
      <c r="D773" s="151"/>
      <c r="E773" s="151"/>
      <c r="F773" s="141" t="s">
        <v>29</v>
      </c>
      <c r="G773" s="141" t="s">
        <v>1335</v>
      </c>
      <c r="H773" s="182"/>
      <c r="I773" s="182">
        <v>-117</v>
      </c>
      <c r="J773" s="182">
        <v>-8</v>
      </c>
      <c r="K773" s="182">
        <v>-125</v>
      </c>
      <c r="L773" s="145" t="str">
        <f t="shared" si="771"/>
        <v>463A@</v>
      </c>
      <c r="M773" s="146" t="str">
        <f t="shared" si="772"/>
        <v># DE VTE - SOUS-TRAITANCE BMW AUTO</v>
      </c>
      <c r="N773" s="147">
        <f>+IF(OR($Q773=Parametres!$G$2,$Q773=Parametres!$G$3),I773,C773)</f>
        <v>-117</v>
      </c>
      <c r="O773" s="147">
        <f>+IF(OR($Q773=Parametres!$G$2,$Q773=Parametres!$G$3),J773,D773)</f>
        <v>-8</v>
      </c>
      <c r="P773" s="147">
        <f>+IF(OR($Q773=Parametres!$G$2,$Q773=Parametres!$G$3),K773,E773)</f>
        <v>-125</v>
      </c>
      <c r="Q773" s="146" t="str">
        <f t="shared" ref="Q773:S773" si="779">+F773</f>
        <v>10-Compte compteur</v>
      </c>
      <c r="R773" s="145" t="str">
        <f t="shared" si="779"/>
        <v>463A</v>
      </c>
      <c r="S773" s="146">
        <f t="shared" si="779"/>
        <v>0</v>
      </c>
      <c r="T773" s="165" t="str">
        <f>+VLOOKUP($L773,Data_Validation!$A:$D,1,0)</f>
        <v>463A@</v>
      </c>
      <c r="U773" s="150" t="str">
        <f>+VLOOKUP($L773,Data_Validation!$A:$D,3,0)</f>
        <v>service</v>
      </c>
      <c r="V773" s="150" t="str">
        <f>+VLOOKUP($L773,Data_Validation!$A:$D,4,0)</f>
        <v>Sous-traitement</v>
      </c>
      <c r="W773" s="150" t="str">
        <f>+VLOOKUP($L773,Data_Validation!$A:$E,5,0)</f>
        <v>nb</v>
      </c>
      <c r="X773" s="150">
        <f>+VLOOKUP($L773,Data_Validation!$A:$F,6,0)</f>
        <v>0</v>
      </c>
    </row>
    <row r="774" spans="1:24" ht="15.75" customHeight="1">
      <c r="A774" s="141" t="s">
        <v>2721</v>
      </c>
      <c r="B774" s="141" t="s">
        <v>2720</v>
      </c>
      <c r="C774" s="151"/>
      <c r="D774" s="151"/>
      <c r="E774" s="151"/>
      <c r="F774" s="141" t="s">
        <v>29</v>
      </c>
      <c r="G774" s="141" t="s">
        <v>1335</v>
      </c>
      <c r="H774" s="182"/>
      <c r="I774" s="182">
        <v>-80</v>
      </c>
      <c r="J774" s="182">
        <v>-1</v>
      </c>
      <c r="K774" s="182">
        <v>-81</v>
      </c>
      <c r="L774" s="145" t="str">
        <f t="shared" si="771"/>
        <v>463B@</v>
      </c>
      <c r="M774" s="146" t="str">
        <f t="shared" si="772"/>
        <v># DE VTE - SOUS-TRAITANCE BMW CAMION</v>
      </c>
      <c r="N774" s="147">
        <f>+IF(OR($Q774=Parametres!$G$2,$Q774=Parametres!$G$3),I774,C774)</f>
        <v>-80</v>
      </c>
      <c r="O774" s="147">
        <f>+IF(OR($Q774=Parametres!$G$2,$Q774=Parametres!$G$3),J774,D774)</f>
        <v>-1</v>
      </c>
      <c r="P774" s="147">
        <f>+IF(OR($Q774=Parametres!$G$2,$Q774=Parametres!$G$3),K774,E774)</f>
        <v>-81</v>
      </c>
      <c r="Q774" s="146" t="str">
        <f t="shared" ref="Q774:S774" si="780">+F774</f>
        <v>10-Compte compteur</v>
      </c>
      <c r="R774" s="145" t="str">
        <f t="shared" si="780"/>
        <v>463A</v>
      </c>
      <c r="S774" s="146">
        <f t="shared" si="780"/>
        <v>0</v>
      </c>
      <c r="T774" s="165" t="str">
        <f>+VLOOKUP($L774,Data_Validation!$A:$D,1,0)</f>
        <v>463B@</v>
      </c>
      <c r="U774" s="150" t="str">
        <f>+VLOOKUP($L774,Data_Validation!$A:$D,3,0)</f>
        <v>service</v>
      </c>
      <c r="V774" s="150" t="str">
        <f>+VLOOKUP($L774,Data_Validation!$A:$D,4,0)</f>
        <v>Sous-traitement</v>
      </c>
      <c r="W774" s="150" t="str">
        <f>+VLOOKUP($L774,Data_Validation!$A:$E,5,0)</f>
        <v>nb</v>
      </c>
      <c r="X774" s="150">
        <f>+VLOOKUP($L774,Data_Validation!$A:$F,6,0)</f>
        <v>0</v>
      </c>
    </row>
    <row r="775" spans="1:24" ht="15.75" customHeight="1">
      <c r="A775" s="141" t="s">
        <v>2723</v>
      </c>
      <c r="B775" s="141" t="s">
        <v>2722</v>
      </c>
      <c r="C775" s="151"/>
      <c r="D775" s="151"/>
      <c r="E775" s="151"/>
      <c r="F775" s="141" t="s">
        <v>29</v>
      </c>
      <c r="G775" s="141" t="s">
        <v>1335</v>
      </c>
      <c r="H775" s="182"/>
      <c r="I775" s="182">
        <v>-3</v>
      </c>
      <c r="J775" s="182">
        <v>-1</v>
      </c>
      <c r="K775" s="182">
        <v>-4</v>
      </c>
      <c r="L775" s="145" t="str">
        <f t="shared" si="771"/>
        <v>463D@</v>
      </c>
      <c r="M775" s="146" t="str">
        <f t="shared" si="772"/>
        <v># DE VTE - SOUS-TRAITANCE BMW I</v>
      </c>
      <c r="N775" s="147">
        <f>+IF(OR($Q775=Parametres!$G$2,$Q775=Parametres!$G$3),I775,C775)</f>
        <v>-3</v>
      </c>
      <c r="O775" s="147">
        <f>+IF(OR($Q775=Parametres!$G$2,$Q775=Parametres!$G$3),J775,D775)</f>
        <v>-1</v>
      </c>
      <c r="P775" s="147">
        <f>+IF(OR($Q775=Parametres!$G$2,$Q775=Parametres!$G$3),K775,E775)</f>
        <v>-4</v>
      </c>
      <c r="Q775" s="146" t="str">
        <f t="shared" ref="Q775:S775" si="781">+F775</f>
        <v>10-Compte compteur</v>
      </c>
      <c r="R775" s="145" t="str">
        <f t="shared" si="781"/>
        <v>463A</v>
      </c>
      <c r="S775" s="146">
        <f t="shared" si="781"/>
        <v>0</v>
      </c>
      <c r="T775" s="165" t="str">
        <f>+VLOOKUP($L775,Data_Validation!$A:$D,1,0)</f>
        <v>463D@</v>
      </c>
      <c r="U775" s="150" t="str">
        <f>+VLOOKUP($L775,Data_Validation!$A:$D,3,0)</f>
        <v>service</v>
      </c>
      <c r="V775" s="150" t="str">
        <f>+VLOOKUP($L775,Data_Validation!$A:$D,4,0)</f>
        <v>Sous-traitement</v>
      </c>
      <c r="W775" s="150" t="str">
        <f>+VLOOKUP($L775,Data_Validation!$A:$E,5,0)</f>
        <v>nb</v>
      </c>
      <c r="X775" s="150">
        <f>+VLOOKUP($L775,Data_Validation!$A:$F,6,0)</f>
        <v>0</v>
      </c>
    </row>
    <row r="776" spans="1:24" ht="15.75" customHeight="1">
      <c r="A776" s="141" t="s">
        <v>2731</v>
      </c>
      <c r="B776" s="141" t="s">
        <v>2730</v>
      </c>
      <c r="C776" s="151"/>
      <c r="D776" s="151"/>
      <c r="E776" s="151"/>
      <c r="F776" s="141" t="s">
        <v>29</v>
      </c>
      <c r="G776" s="141" t="s">
        <v>1341</v>
      </c>
      <c r="H776" s="182"/>
      <c r="I776" s="182">
        <v>-536</v>
      </c>
      <c r="J776" s="182">
        <v>-44</v>
      </c>
      <c r="K776" s="182">
        <v>-580</v>
      </c>
      <c r="L776" s="145" t="str">
        <f t="shared" si="771"/>
        <v>470A@</v>
      </c>
      <c r="M776" s="146" t="str">
        <f t="shared" si="772"/>
        <v># DE VTE - PCS BT CLIENT BMW AUTO</v>
      </c>
      <c r="N776" s="147">
        <f>+IF(OR($Q776=Parametres!$G$2,$Q776=Parametres!$G$3),I776,C776)</f>
        <v>-536</v>
      </c>
      <c r="O776" s="147">
        <f>+IF(OR($Q776=Parametres!$G$2,$Q776=Parametres!$G$3),J776,D776)</f>
        <v>-44</v>
      </c>
      <c r="P776" s="147">
        <f>+IF(OR($Q776=Parametres!$G$2,$Q776=Parametres!$G$3),K776,E776)</f>
        <v>-580</v>
      </c>
      <c r="Q776" s="146" t="str">
        <f t="shared" ref="Q776:S776" si="782">+F776</f>
        <v>10-Compte compteur</v>
      </c>
      <c r="R776" s="145" t="str">
        <f t="shared" si="782"/>
        <v>470A</v>
      </c>
      <c r="S776" s="146">
        <f t="shared" si="782"/>
        <v>0</v>
      </c>
      <c r="T776" s="165" t="str">
        <f>+VLOOKUP($L776,Data_Validation!$A:$D,1,0)</f>
        <v>470A@</v>
      </c>
      <c r="U776" s="150" t="str">
        <f>+VLOOKUP($L776,Data_Validation!$A:$D,3,0)</f>
        <v>Pièces</v>
      </c>
      <c r="V776" s="150" t="str">
        <f>+VLOOKUP($L776,Data_Validation!$A:$D,4,0)</f>
        <v>Pièces Ro Clients</v>
      </c>
      <c r="W776" s="150" t="str">
        <f>+VLOOKUP($L776,Data_Validation!$A:$E,5,0)</f>
        <v>nb</v>
      </c>
      <c r="X776" s="150">
        <f>+VLOOKUP($L776,Data_Validation!$A:$F,6,0)</f>
        <v>0</v>
      </c>
    </row>
    <row r="777" spans="1:24" ht="15.75" customHeight="1">
      <c r="A777" s="141" t="s">
        <v>2734</v>
      </c>
      <c r="B777" s="141" t="s">
        <v>2733</v>
      </c>
      <c r="C777" s="151"/>
      <c r="D777" s="151"/>
      <c r="E777" s="151"/>
      <c r="F777" s="141" t="s">
        <v>29</v>
      </c>
      <c r="G777" s="141" t="s">
        <v>1341</v>
      </c>
      <c r="H777" s="182"/>
      <c r="I777" s="182">
        <v>-582</v>
      </c>
      <c r="J777" s="182">
        <v>-46</v>
      </c>
      <c r="K777" s="182">
        <v>-628</v>
      </c>
      <c r="L777" s="145" t="str">
        <f t="shared" si="771"/>
        <v>470B@</v>
      </c>
      <c r="M777" s="146" t="str">
        <f t="shared" si="772"/>
        <v># DE VTE - PCS BT CLIENT BMW CAMION</v>
      </c>
      <c r="N777" s="147">
        <f>+IF(OR($Q777=Parametres!$G$2,$Q777=Parametres!$G$3),I777,C777)</f>
        <v>-582</v>
      </c>
      <c r="O777" s="147">
        <f>+IF(OR($Q777=Parametres!$G$2,$Q777=Parametres!$G$3),J777,D777)</f>
        <v>-46</v>
      </c>
      <c r="P777" s="147">
        <f>+IF(OR($Q777=Parametres!$G$2,$Q777=Parametres!$G$3),K777,E777)</f>
        <v>-628</v>
      </c>
      <c r="Q777" s="146" t="str">
        <f t="shared" ref="Q777:S777" si="783">+F777</f>
        <v>10-Compte compteur</v>
      </c>
      <c r="R777" s="145" t="str">
        <f t="shared" si="783"/>
        <v>470A</v>
      </c>
      <c r="S777" s="146">
        <f t="shared" si="783"/>
        <v>0</v>
      </c>
      <c r="T777" s="165" t="str">
        <f>+VLOOKUP($L777,Data_Validation!$A:$D,1,0)</f>
        <v>470B@</v>
      </c>
      <c r="U777" s="150" t="str">
        <f>+VLOOKUP($L777,Data_Validation!$A:$D,3,0)</f>
        <v>Pièces</v>
      </c>
      <c r="V777" s="150" t="str">
        <f>+VLOOKUP($L777,Data_Validation!$A:$D,4,0)</f>
        <v>Pièces Ro Clients</v>
      </c>
      <c r="W777" s="150" t="str">
        <f>+VLOOKUP($L777,Data_Validation!$A:$E,5,0)</f>
        <v>nb</v>
      </c>
      <c r="X777" s="150">
        <f>+VLOOKUP($L777,Data_Validation!$A:$F,6,0)</f>
        <v>0</v>
      </c>
    </row>
    <row r="778" spans="1:24" ht="15.75" customHeight="1">
      <c r="A778" s="141" t="s">
        <v>2736</v>
      </c>
      <c r="B778" s="141" t="s">
        <v>2735</v>
      </c>
      <c r="C778" s="151"/>
      <c r="D778" s="151"/>
      <c r="E778" s="151"/>
      <c r="F778" s="141" t="s">
        <v>29</v>
      </c>
      <c r="G778" s="141" t="s">
        <v>1341</v>
      </c>
      <c r="H778" s="182"/>
      <c r="I778" s="182">
        <v>-24</v>
      </c>
      <c r="J778" s="182">
        <v>-1</v>
      </c>
      <c r="K778" s="182">
        <v>-25</v>
      </c>
      <c r="L778" s="145" t="str">
        <f t="shared" si="771"/>
        <v>470D@</v>
      </c>
      <c r="M778" s="146" t="str">
        <f t="shared" si="772"/>
        <v># DE VTE - PIECES BT CLIENT BMW I</v>
      </c>
      <c r="N778" s="147">
        <f>+IF(OR($Q778=Parametres!$G$2,$Q778=Parametres!$G$3),I778,C778)</f>
        <v>-24</v>
      </c>
      <c r="O778" s="147">
        <f>+IF(OR($Q778=Parametres!$G$2,$Q778=Parametres!$G$3),J778,D778)</f>
        <v>-1</v>
      </c>
      <c r="P778" s="147">
        <f>+IF(OR($Q778=Parametres!$G$2,$Q778=Parametres!$G$3),K778,E778)</f>
        <v>-25</v>
      </c>
      <c r="Q778" s="146" t="str">
        <f t="shared" ref="Q778:S778" si="784">+F778</f>
        <v>10-Compte compteur</v>
      </c>
      <c r="R778" s="145" t="str">
        <f t="shared" si="784"/>
        <v>470A</v>
      </c>
      <c r="S778" s="146">
        <f t="shared" si="784"/>
        <v>0</v>
      </c>
      <c r="T778" s="165" t="str">
        <f>+VLOOKUP($L778,Data_Validation!$A:$D,1,0)</f>
        <v>470D@</v>
      </c>
      <c r="U778" s="150" t="str">
        <f>+VLOOKUP($L778,Data_Validation!$A:$D,3,0)</f>
        <v>Pièces</v>
      </c>
      <c r="V778" s="150" t="str">
        <f>+VLOOKUP($L778,Data_Validation!$A:$D,4,0)</f>
        <v>Pièces Ro Clients</v>
      </c>
      <c r="W778" s="150" t="str">
        <f>+VLOOKUP($L778,Data_Validation!$A:$E,5,0)</f>
        <v>nb</v>
      </c>
      <c r="X778" s="150">
        <f>+VLOOKUP($L778,Data_Validation!$A:$F,6,0)</f>
        <v>0</v>
      </c>
    </row>
    <row r="779" spans="1:24" ht="15.75" customHeight="1">
      <c r="A779" s="141" t="s">
        <v>2739</v>
      </c>
      <c r="B779" s="141" t="s">
        <v>2738</v>
      </c>
      <c r="C779" s="151"/>
      <c r="D779" s="151"/>
      <c r="E779" s="151"/>
      <c r="F779" s="141" t="s">
        <v>29</v>
      </c>
      <c r="G779" s="141" t="s">
        <v>1527</v>
      </c>
      <c r="H779" s="182"/>
      <c r="I779" s="182">
        <v>-1</v>
      </c>
      <c r="J779" s="182">
        <v>0</v>
      </c>
      <c r="K779" s="182">
        <v>-1</v>
      </c>
      <c r="L779" s="145" t="str">
        <f t="shared" si="771"/>
        <v>471A@</v>
      </c>
      <c r="M779" s="146" t="str">
        <f t="shared" si="772"/>
        <v># DE VTE - PCS BT CARROSS BMW AUTO</v>
      </c>
      <c r="N779" s="147">
        <f>+IF(OR($Q779=Parametres!$G$2,$Q779=Parametres!$G$3),I779,C779)</f>
        <v>-1</v>
      </c>
      <c r="O779" s="147">
        <f>+IF(OR($Q779=Parametres!$G$2,$Q779=Parametres!$G$3),J779,D779)</f>
        <v>0</v>
      </c>
      <c r="P779" s="147">
        <f>+IF(OR($Q779=Parametres!$G$2,$Q779=Parametres!$G$3),K779,E779)</f>
        <v>-1</v>
      </c>
      <c r="Q779" s="146" t="str">
        <f t="shared" ref="Q779:S779" si="785">+F779</f>
        <v>10-Compte compteur</v>
      </c>
      <c r="R779" s="145" t="str">
        <f t="shared" si="785"/>
        <v>471A</v>
      </c>
      <c r="S779" s="146">
        <f t="shared" si="785"/>
        <v>0</v>
      </c>
      <c r="T779" s="165" t="str">
        <f>+VLOOKUP($L779,Data_Validation!$A:$D,1,0)</f>
        <v>471A@</v>
      </c>
      <c r="U779" s="150" t="str">
        <f>+VLOOKUP($L779,Data_Validation!$A:$D,3,0)</f>
        <v>Pièces</v>
      </c>
      <c r="V779" s="150" t="str">
        <f>+VLOOKUP($L779,Data_Validation!$A:$D,4,0)</f>
        <v>Pièces Ro Carrosserie</v>
      </c>
      <c r="W779" s="150" t="str">
        <f>+VLOOKUP($L779,Data_Validation!$A:$E,5,0)</f>
        <v>nb</v>
      </c>
      <c r="X779" s="150">
        <f>+VLOOKUP($L779,Data_Validation!$A:$F,6,0)</f>
        <v>0</v>
      </c>
    </row>
    <row r="780" spans="1:24" ht="15.75" customHeight="1">
      <c r="A780" s="141" t="s">
        <v>2741</v>
      </c>
      <c r="B780" s="141" t="s">
        <v>2740</v>
      </c>
      <c r="C780" s="151"/>
      <c r="D780" s="151"/>
      <c r="E780" s="151"/>
      <c r="F780" s="141" t="s">
        <v>29</v>
      </c>
      <c r="G780" s="141" t="s">
        <v>1527</v>
      </c>
      <c r="H780" s="182"/>
      <c r="I780" s="182">
        <v>-1</v>
      </c>
      <c r="J780" s="182">
        <v>0</v>
      </c>
      <c r="K780" s="182">
        <v>-1</v>
      </c>
      <c r="L780" s="145" t="str">
        <f t="shared" si="771"/>
        <v>471B@</v>
      </c>
      <c r="M780" s="146" t="str">
        <f t="shared" si="772"/>
        <v># DE VTE - PCS BT CARROSS BMW CAMION</v>
      </c>
      <c r="N780" s="147">
        <f>+IF(OR($Q780=Parametres!$G$2,$Q780=Parametres!$G$3),I780,C780)</f>
        <v>-1</v>
      </c>
      <c r="O780" s="147">
        <f>+IF(OR($Q780=Parametres!$G$2,$Q780=Parametres!$G$3),J780,D780)</f>
        <v>0</v>
      </c>
      <c r="P780" s="147">
        <f>+IF(OR($Q780=Parametres!$G$2,$Q780=Parametres!$G$3),K780,E780)</f>
        <v>-1</v>
      </c>
      <c r="Q780" s="146" t="str">
        <f t="shared" ref="Q780:S780" si="786">+F780</f>
        <v>10-Compte compteur</v>
      </c>
      <c r="R780" s="145" t="str">
        <f t="shared" si="786"/>
        <v>471A</v>
      </c>
      <c r="S780" s="146">
        <f t="shared" si="786"/>
        <v>0</v>
      </c>
      <c r="T780" s="150" t="str">
        <f>+VLOOKUP($L780,Data_Validation!$A:$D,1,0)</f>
        <v>471B@</v>
      </c>
      <c r="U780" s="150" t="str">
        <f>+VLOOKUP($L780,Data_Validation!$A:$D,3,0)</f>
        <v>Pièces</v>
      </c>
      <c r="V780" s="150" t="str">
        <f>+VLOOKUP($L780,Data_Validation!$A:$D,4,0)</f>
        <v>Pièces Ro Carrosserie</v>
      </c>
      <c r="W780" s="150" t="str">
        <f>+VLOOKUP($L780,Data_Validation!$A:$E,5,0)</f>
        <v>nb</v>
      </c>
      <c r="X780" s="150">
        <f>+VLOOKUP($L780,Data_Validation!$A:$F,6,0)</f>
        <v>0</v>
      </c>
    </row>
    <row r="781" spans="1:24" ht="15.75" customHeight="1">
      <c r="A781" s="141" t="s">
        <v>2750</v>
      </c>
      <c r="B781" s="141" t="s">
        <v>2749</v>
      </c>
      <c r="C781" s="151"/>
      <c r="D781" s="151"/>
      <c r="E781" s="151"/>
      <c r="F781" s="141" t="s">
        <v>29</v>
      </c>
      <c r="G781" s="141" t="s">
        <v>1349</v>
      </c>
      <c r="H781" s="182"/>
      <c r="I781" s="182">
        <v>-767</v>
      </c>
      <c r="J781" s="182">
        <v>-47</v>
      </c>
      <c r="K781" s="182">
        <v>-814</v>
      </c>
      <c r="L781" s="145" t="str">
        <f t="shared" si="771"/>
        <v>472A@</v>
      </c>
      <c r="M781" s="146" t="str">
        <f t="shared" si="772"/>
        <v># DE VTE - PCS GARANTIE BMW AUTO</v>
      </c>
      <c r="N781" s="147">
        <f>+IF(OR($Q781=Parametres!$G$2,$Q781=Parametres!$G$3),I781,C781)</f>
        <v>-767</v>
      </c>
      <c r="O781" s="147">
        <f>+IF(OR($Q781=Parametres!$G$2,$Q781=Parametres!$G$3),J781,D781)</f>
        <v>-47</v>
      </c>
      <c r="P781" s="147">
        <f>+IF(OR($Q781=Parametres!$G$2,$Q781=Parametres!$G$3),K781,E781)</f>
        <v>-814</v>
      </c>
      <c r="Q781" s="146" t="str">
        <f t="shared" ref="Q781:S781" si="787">+F781</f>
        <v>10-Compte compteur</v>
      </c>
      <c r="R781" s="145" t="str">
        <f t="shared" si="787"/>
        <v>472A</v>
      </c>
      <c r="S781" s="146">
        <f t="shared" si="787"/>
        <v>0</v>
      </c>
      <c r="T781" s="165" t="str">
        <f>+VLOOKUP($L781,Data_Validation!$A:$D,1,0)</f>
        <v>472A@</v>
      </c>
      <c r="U781" s="150" t="str">
        <f>+VLOOKUP($L781,Data_Validation!$A:$D,3,0)</f>
        <v>pièces</v>
      </c>
      <c r="V781" s="150" t="str">
        <f>+VLOOKUP($L781,Data_Validation!$A:$D,4,0)</f>
        <v>P/A Garantie</v>
      </c>
      <c r="W781" s="150" t="str">
        <f>+VLOOKUP($L781,Data_Validation!$A:$E,5,0)</f>
        <v>nb</v>
      </c>
      <c r="X781" s="150">
        <f>+VLOOKUP($L781,Data_Validation!$A:$F,6,0)</f>
        <v>0</v>
      </c>
    </row>
    <row r="782" spans="1:24" ht="15.75" customHeight="1">
      <c r="A782" s="141" t="s">
        <v>2752</v>
      </c>
      <c r="B782" s="141" t="s">
        <v>2751</v>
      </c>
      <c r="C782" s="151"/>
      <c r="D782" s="151"/>
      <c r="E782" s="151"/>
      <c r="F782" s="141" t="s">
        <v>29</v>
      </c>
      <c r="G782" s="141" t="s">
        <v>1349</v>
      </c>
      <c r="H782" s="182"/>
      <c r="I782" s="182">
        <v>-431</v>
      </c>
      <c r="J782" s="182">
        <v>-48</v>
      </c>
      <c r="K782" s="182">
        <v>-479</v>
      </c>
      <c r="L782" s="145" t="str">
        <f t="shared" si="771"/>
        <v>472B@</v>
      </c>
      <c r="M782" s="146" t="str">
        <f t="shared" si="772"/>
        <v># DE VTE - PCS GARANTIE BMW CAMION</v>
      </c>
      <c r="N782" s="147">
        <f>+IF(OR($Q782=Parametres!$G$2,$Q782=Parametres!$G$3),I782,C782)</f>
        <v>-431</v>
      </c>
      <c r="O782" s="147">
        <f>+IF(OR($Q782=Parametres!$G$2,$Q782=Parametres!$G$3),J782,D782)</f>
        <v>-48</v>
      </c>
      <c r="P782" s="147">
        <f>+IF(OR($Q782=Parametres!$G$2,$Q782=Parametres!$G$3),K782,E782)</f>
        <v>-479</v>
      </c>
      <c r="Q782" s="146" t="str">
        <f t="shared" ref="Q782:S782" si="788">+F782</f>
        <v>10-Compte compteur</v>
      </c>
      <c r="R782" s="145" t="str">
        <f t="shared" si="788"/>
        <v>472A</v>
      </c>
      <c r="S782" s="146">
        <f t="shared" si="788"/>
        <v>0</v>
      </c>
      <c r="T782" s="165" t="str">
        <f>+VLOOKUP($L782,Data_Validation!$A:$D,1,0)</f>
        <v>472B@</v>
      </c>
      <c r="U782" s="150" t="str">
        <f>+VLOOKUP($L782,Data_Validation!$A:$D,3,0)</f>
        <v>pièces</v>
      </c>
      <c r="V782" s="150" t="str">
        <f>+VLOOKUP($L782,Data_Validation!$A:$D,4,0)</f>
        <v>P/A Garantie</v>
      </c>
      <c r="W782" s="150" t="str">
        <f>+VLOOKUP($L782,Data_Validation!$A:$E,5,0)</f>
        <v>nb</v>
      </c>
      <c r="X782" s="150">
        <f>+VLOOKUP($L782,Data_Validation!$A:$F,6,0)</f>
        <v>0</v>
      </c>
    </row>
    <row r="783" spans="1:24" ht="15.75" customHeight="1">
      <c r="A783" s="141" t="s">
        <v>2754</v>
      </c>
      <c r="B783" s="141" t="s">
        <v>2753</v>
      </c>
      <c r="C783" s="151"/>
      <c r="D783" s="151"/>
      <c r="E783" s="151"/>
      <c r="F783" s="141" t="s">
        <v>29</v>
      </c>
      <c r="G783" s="141" t="s">
        <v>1363</v>
      </c>
      <c r="H783" s="182"/>
      <c r="I783" s="182">
        <v>-306</v>
      </c>
      <c r="J783" s="182">
        <v>-19</v>
      </c>
      <c r="K783" s="182">
        <v>-325</v>
      </c>
      <c r="L783" s="145" t="str">
        <f t="shared" si="771"/>
        <v>472D@</v>
      </c>
      <c r="M783" s="146" t="str">
        <f t="shared" si="772"/>
        <v># DE VTE - PCS ENTRETIEN BMW AUTO</v>
      </c>
      <c r="N783" s="147">
        <f>+IF(OR($Q783=Parametres!$G$2,$Q783=Parametres!$G$3),I783,C783)</f>
        <v>-306</v>
      </c>
      <c r="O783" s="147">
        <f>+IF(OR($Q783=Parametres!$G$2,$Q783=Parametres!$G$3),J783,D783)</f>
        <v>-19</v>
      </c>
      <c r="P783" s="147">
        <f>+IF(OR($Q783=Parametres!$G$2,$Q783=Parametres!$G$3),K783,E783)</f>
        <v>-325</v>
      </c>
      <c r="Q783" s="146" t="str">
        <f t="shared" ref="Q783:S783" si="789">+F783</f>
        <v>10-Compte compteur</v>
      </c>
      <c r="R783" s="145" t="str">
        <f t="shared" si="789"/>
        <v>472D</v>
      </c>
      <c r="S783" s="146">
        <f t="shared" si="789"/>
        <v>0</v>
      </c>
      <c r="T783" s="165" t="str">
        <f>+VLOOKUP($L783,Data_Validation!$A:$D,1,0)</f>
        <v>472D@</v>
      </c>
      <c r="U783" s="150" t="str">
        <f>+VLOOKUP($L783,Data_Validation!$A:$D,3,0)</f>
        <v>pièces</v>
      </c>
      <c r="V783" s="150" t="str">
        <f>+VLOOKUP($L783,Data_Validation!$A:$D,4,0)</f>
        <v>P/A Garantie</v>
      </c>
      <c r="W783" s="150" t="str">
        <f>+VLOOKUP($L783,Data_Validation!$A:$E,5,0)</f>
        <v>nb</v>
      </c>
      <c r="X783" s="150">
        <f>+VLOOKUP($L783,Data_Validation!$A:$F,6,0)</f>
        <v>0</v>
      </c>
    </row>
    <row r="784" spans="1:24" ht="15.75" customHeight="1">
      <c r="A784" s="141" t="s">
        <v>2756</v>
      </c>
      <c r="B784" s="141" t="s">
        <v>2755</v>
      </c>
      <c r="C784" s="151"/>
      <c r="D784" s="151"/>
      <c r="E784" s="151"/>
      <c r="F784" s="141" t="s">
        <v>29</v>
      </c>
      <c r="G784" s="141" t="s">
        <v>1363</v>
      </c>
      <c r="H784" s="182"/>
      <c r="I784" s="182">
        <v>-607</v>
      </c>
      <c r="J784" s="182">
        <v>-56</v>
      </c>
      <c r="K784" s="182">
        <v>-663</v>
      </c>
      <c r="L784" s="145" t="str">
        <f t="shared" si="771"/>
        <v>472E@</v>
      </c>
      <c r="M784" s="146" t="str">
        <f t="shared" si="772"/>
        <v># DE VTE - PCS ENTRETIEN BMW CAMION</v>
      </c>
      <c r="N784" s="147">
        <f>+IF(OR($Q784=Parametres!$G$2,$Q784=Parametres!$G$3),I784,C784)</f>
        <v>-607</v>
      </c>
      <c r="O784" s="147">
        <f>+IF(OR($Q784=Parametres!$G$2,$Q784=Parametres!$G$3),J784,D784)</f>
        <v>-56</v>
      </c>
      <c r="P784" s="147">
        <f>+IF(OR($Q784=Parametres!$G$2,$Q784=Parametres!$G$3),K784,E784)</f>
        <v>-663</v>
      </c>
      <c r="Q784" s="146" t="str">
        <f t="shared" ref="Q784:S784" si="790">+F784</f>
        <v>10-Compte compteur</v>
      </c>
      <c r="R784" s="145" t="str">
        <f t="shared" si="790"/>
        <v>472D</v>
      </c>
      <c r="S784" s="146">
        <f t="shared" si="790"/>
        <v>0</v>
      </c>
      <c r="T784" s="165" t="str">
        <f>+VLOOKUP($L784,Data_Validation!$A:$D,1,0)</f>
        <v>472E@</v>
      </c>
      <c r="U784" s="150" t="str">
        <f>+VLOOKUP($L784,Data_Validation!$A:$D,3,0)</f>
        <v>pièces</v>
      </c>
      <c r="V784" s="150" t="str">
        <f>+VLOOKUP($L784,Data_Validation!$A:$D,4,0)</f>
        <v>P/A Garantie</v>
      </c>
      <c r="W784" s="150" t="str">
        <f>+VLOOKUP($L784,Data_Validation!$A:$E,5,0)</f>
        <v>nb</v>
      </c>
      <c r="X784" s="150">
        <f>+VLOOKUP($L784,Data_Validation!$A:$F,6,0)</f>
        <v>0</v>
      </c>
    </row>
    <row r="785" spans="1:24" ht="15.75" customHeight="1">
      <c r="A785" s="141" t="s">
        <v>2762</v>
      </c>
      <c r="B785" s="141" t="s">
        <v>2761</v>
      </c>
      <c r="C785" s="151"/>
      <c r="D785" s="151"/>
      <c r="E785" s="151"/>
      <c r="F785" s="141" t="s">
        <v>29</v>
      </c>
      <c r="G785" s="141" t="s">
        <v>1349</v>
      </c>
      <c r="H785" s="182"/>
      <c r="I785" s="182">
        <v>-79</v>
      </c>
      <c r="J785" s="182">
        <v>-4</v>
      </c>
      <c r="K785" s="182">
        <v>-83</v>
      </c>
      <c r="L785" s="145" t="str">
        <f t="shared" si="771"/>
        <v>472H@</v>
      </c>
      <c r="M785" s="146" t="str">
        <f t="shared" si="772"/>
        <v># DE VTE - PIECES GARANTIE BMW I</v>
      </c>
      <c r="N785" s="147">
        <f>+IF(OR($Q785=Parametres!$G$2,$Q785=Parametres!$G$3),I785,C785)</f>
        <v>-79</v>
      </c>
      <c r="O785" s="147">
        <f>+IF(OR($Q785=Parametres!$G$2,$Q785=Parametres!$G$3),J785,D785)</f>
        <v>-4</v>
      </c>
      <c r="P785" s="147">
        <f>+IF(OR($Q785=Parametres!$G$2,$Q785=Parametres!$G$3),K785,E785)</f>
        <v>-83</v>
      </c>
      <c r="Q785" s="146" t="str">
        <f t="shared" ref="Q785:S785" si="791">+F785</f>
        <v>10-Compte compteur</v>
      </c>
      <c r="R785" s="145" t="str">
        <f t="shared" si="791"/>
        <v>472A</v>
      </c>
      <c r="S785" s="146">
        <f t="shared" si="791"/>
        <v>0</v>
      </c>
      <c r="T785" s="165" t="str">
        <f>+VLOOKUP($L785,Data_Validation!$A:$D,1,0)</f>
        <v>472H@</v>
      </c>
      <c r="U785" s="150" t="str">
        <f>+VLOOKUP($L785,Data_Validation!$A:$D,3,0)</f>
        <v>pièces</v>
      </c>
      <c r="V785" s="150" t="str">
        <f>+VLOOKUP($L785,Data_Validation!$A:$D,4,0)</f>
        <v>P/A Garantie</v>
      </c>
      <c r="W785" s="150" t="str">
        <f>+VLOOKUP($L785,Data_Validation!$A:$E,5,0)</f>
        <v>nb</v>
      </c>
      <c r="X785" s="150">
        <f>+VLOOKUP($L785,Data_Validation!$A:$F,6,0)</f>
        <v>0</v>
      </c>
    </row>
    <row r="786" spans="1:24" ht="15.75" customHeight="1">
      <c r="A786" s="141" t="s">
        <v>2764</v>
      </c>
      <c r="B786" s="141" t="s">
        <v>2763</v>
      </c>
      <c r="C786" s="151"/>
      <c r="D786" s="151"/>
      <c r="E786" s="151"/>
      <c r="F786" s="141" t="s">
        <v>29</v>
      </c>
      <c r="G786" s="141" t="s">
        <v>1375</v>
      </c>
      <c r="H786" s="182"/>
      <c r="I786" s="182">
        <v>-390</v>
      </c>
      <c r="J786" s="182">
        <v>-26</v>
      </c>
      <c r="K786" s="182">
        <v>-416</v>
      </c>
      <c r="L786" s="145" t="str">
        <f t="shared" si="771"/>
        <v>473A@</v>
      </c>
      <c r="M786" s="146" t="str">
        <f t="shared" si="772"/>
        <v># DE VTE - PCS INTERNE BMW AUTO</v>
      </c>
      <c r="N786" s="147">
        <f>+IF(OR($Q786=Parametres!$G$2,$Q786=Parametres!$G$3),I786,C786)</f>
        <v>-390</v>
      </c>
      <c r="O786" s="147">
        <f>+IF(OR($Q786=Parametres!$G$2,$Q786=Parametres!$G$3),J786,D786)</f>
        <v>-26</v>
      </c>
      <c r="P786" s="147">
        <f>+IF(OR($Q786=Parametres!$G$2,$Q786=Parametres!$G$3),K786,E786)</f>
        <v>-416</v>
      </c>
      <c r="Q786" s="146" t="str">
        <f t="shared" ref="Q786:S786" si="792">+F786</f>
        <v>10-Compte compteur</v>
      </c>
      <c r="R786" s="145" t="str">
        <f t="shared" si="792"/>
        <v>473A</v>
      </c>
      <c r="S786" s="146">
        <f t="shared" si="792"/>
        <v>0</v>
      </c>
      <c r="T786" s="165" t="str">
        <f>+VLOOKUP($L786,Data_Validation!$A:$D,1,0)</f>
        <v>473A@</v>
      </c>
      <c r="U786" s="150" t="str">
        <f>+VLOOKUP($L786,Data_Validation!$A:$D,3,0)</f>
        <v>pièces</v>
      </c>
      <c r="V786" s="150" t="str">
        <f>+VLOOKUP($L786,Data_Validation!$A:$D,4,0)</f>
        <v>Ventes Internes</v>
      </c>
      <c r="W786" s="150" t="str">
        <f>+VLOOKUP($L786,Data_Validation!$A:$E,5,0)</f>
        <v>nb</v>
      </c>
      <c r="X786" s="150">
        <f>+VLOOKUP($L786,Data_Validation!$A:$F,6,0)</f>
        <v>0</v>
      </c>
    </row>
    <row r="787" spans="1:24" ht="15.75" customHeight="1">
      <c r="A787" s="141" t="s">
        <v>2766</v>
      </c>
      <c r="B787" s="141" t="s">
        <v>2765</v>
      </c>
      <c r="C787" s="151"/>
      <c r="D787" s="151"/>
      <c r="E787" s="151"/>
      <c r="F787" s="141" t="s">
        <v>29</v>
      </c>
      <c r="G787" s="141" t="s">
        <v>1375</v>
      </c>
      <c r="H787" s="182"/>
      <c r="I787" s="182">
        <v>-268</v>
      </c>
      <c r="J787" s="182">
        <v>-21</v>
      </c>
      <c r="K787" s="182">
        <v>-289</v>
      </c>
      <c r="L787" s="145" t="str">
        <f t="shared" si="771"/>
        <v>473B@</v>
      </c>
      <c r="M787" s="146" t="str">
        <f t="shared" si="772"/>
        <v># DE VTE - PCS INTERNE BMW CAMION</v>
      </c>
      <c r="N787" s="147">
        <f>+IF(OR($Q787=Parametres!$G$2,$Q787=Parametres!$G$3),I787,C787)</f>
        <v>-268</v>
      </c>
      <c r="O787" s="147">
        <f>+IF(OR($Q787=Parametres!$G$2,$Q787=Parametres!$G$3),J787,D787)</f>
        <v>-21</v>
      </c>
      <c r="P787" s="147">
        <f>+IF(OR($Q787=Parametres!$G$2,$Q787=Parametres!$G$3),K787,E787)</f>
        <v>-289</v>
      </c>
      <c r="Q787" s="146" t="str">
        <f t="shared" ref="Q787:S787" si="793">+F787</f>
        <v>10-Compte compteur</v>
      </c>
      <c r="R787" s="145" t="str">
        <f t="shared" si="793"/>
        <v>473A</v>
      </c>
      <c r="S787" s="146">
        <f t="shared" si="793"/>
        <v>0</v>
      </c>
      <c r="T787" s="165" t="str">
        <f>+VLOOKUP($L787,Data_Validation!$A:$D,1,0)</f>
        <v>473B@</v>
      </c>
      <c r="U787" s="150" t="str">
        <f>+VLOOKUP($L787,Data_Validation!$A:$D,3,0)</f>
        <v>pièces</v>
      </c>
      <c r="V787" s="150" t="str">
        <f>+VLOOKUP($L787,Data_Validation!$A:$D,4,0)</f>
        <v>Ventes Internes</v>
      </c>
      <c r="W787" s="150" t="str">
        <f>+VLOOKUP($L787,Data_Validation!$A:$E,5,0)</f>
        <v>nb</v>
      </c>
      <c r="X787" s="150">
        <f>+VLOOKUP($L787,Data_Validation!$A:$F,6,0)</f>
        <v>0</v>
      </c>
    </row>
    <row r="788" spans="1:24" ht="15.75" customHeight="1">
      <c r="A788" s="141" t="s">
        <v>2768</v>
      </c>
      <c r="B788" s="141" t="s">
        <v>2767</v>
      </c>
      <c r="C788" s="151"/>
      <c r="D788" s="151"/>
      <c r="E788" s="151"/>
      <c r="F788" s="141" t="s">
        <v>29</v>
      </c>
      <c r="G788" s="141" t="s">
        <v>1375</v>
      </c>
      <c r="H788" s="182"/>
      <c r="I788" s="182">
        <v>-58</v>
      </c>
      <c r="J788" s="182">
        <v>-4</v>
      </c>
      <c r="K788" s="182">
        <v>-62</v>
      </c>
      <c r="L788" s="145" t="str">
        <f t="shared" si="771"/>
        <v>473D@</v>
      </c>
      <c r="M788" s="146" t="str">
        <f t="shared" si="772"/>
        <v># DE VTE - PIECES INTERNE BMW I</v>
      </c>
      <c r="N788" s="147">
        <f>+IF(OR($Q788=Parametres!$G$2,$Q788=Parametres!$G$3),I788,C788)</f>
        <v>-58</v>
      </c>
      <c r="O788" s="147">
        <f>+IF(OR($Q788=Parametres!$G$2,$Q788=Parametres!$G$3),J788,D788)</f>
        <v>-4</v>
      </c>
      <c r="P788" s="147">
        <f>+IF(OR($Q788=Parametres!$G$2,$Q788=Parametres!$G$3),K788,E788)</f>
        <v>-62</v>
      </c>
      <c r="Q788" s="146" t="str">
        <f t="shared" ref="Q788:S788" si="794">+F788</f>
        <v>10-Compte compteur</v>
      </c>
      <c r="R788" s="145" t="str">
        <f t="shared" si="794"/>
        <v>473A</v>
      </c>
      <c r="S788" s="146">
        <f t="shared" si="794"/>
        <v>0</v>
      </c>
      <c r="T788" s="149" t="str">
        <f>+VLOOKUP($L788,Data_Validation!$A:$D,1,0)</f>
        <v>473D@</v>
      </c>
      <c r="U788" s="150" t="str">
        <f>+VLOOKUP($L788,Data_Validation!$A:$D,3,0)</f>
        <v>pièces</v>
      </c>
      <c r="V788" s="150" t="str">
        <f>+VLOOKUP($L788,Data_Validation!$A:$D,4,0)</f>
        <v>Ventes Internes</v>
      </c>
      <c r="W788" s="150" t="str">
        <f>+VLOOKUP($L788,Data_Validation!$A:$E,5,0)</f>
        <v>nb</v>
      </c>
      <c r="X788" s="150">
        <f>+VLOOKUP($L788,Data_Validation!$A:$F,6,0)</f>
        <v>0</v>
      </c>
    </row>
    <row r="789" spans="1:24" ht="15.75" customHeight="1">
      <c r="A789" s="141" t="s">
        <v>2770</v>
      </c>
      <c r="B789" s="141" t="s">
        <v>2769</v>
      </c>
      <c r="C789" s="151"/>
      <c r="D789" s="151"/>
      <c r="E789" s="151"/>
      <c r="F789" s="141" t="s">
        <v>29</v>
      </c>
      <c r="G789" s="141" t="s">
        <v>1387</v>
      </c>
      <c r="H789" s="182"/>
      <c r="I789" s="182">
        <v>-918</v>
      </c>
      <c r="J789" s="182">
        <v>-62</v>
      </c>
      <c r="K789" s="182">
        <v>-980</v>
      </c>
      <c r="L789" s="145" t="str">
        <f t="shared" si="771"/>
        <v>474A@</v>
      </c>
      <c r="M789" s="146" t="str">
        <f t="shared" si="772"/>
        <v># DE VTE - PCS COMPTOIR BMW AUTO</v>
      </c>
      <c r="N789" s="147">
        <f>+IF(OR($Q789=Parametres!$G$2,$Q789=Parametres!$G$3),I789,C789)</f>
        <v>-918</v>
      </c>
      <c r="O789" s="147">
        <f>+IF(OR($Q789=Parametres!$G$2,$Q789=Parametres!$G$3),J789,D789)</f>
        <v>-62</v>
      </c>
      <c r="P789" s="147">
        <f>+IF(OR($Q789=Parametres!$G$2,$Q789=Parametres!$G$3),K789,E789)</f>
        <v>-980</v>
      </c>
      <c r="Q789" s="146" t="str">
        <f t="shared" ref="Q789:S789" si="795">+F789</f>
        <v>10-Compte compteur</v>
      </c>
      <c r="R789" s="145" t="str">
        <f t="shared" si="795"/>
        <v>474A</v>
      </c>
      <c r="S789" s="146">
        <f t="shared" si="795"/>
        <v>0</v>
      </c>
      <c r="T789" s="165" t="str">
        <f>+VLOOKUP($L789,Data_Validation!$A:$D,1,0)</f>
        <v>474A@</v>
      </c>
      <c r="U789" s="150" t="str">
        <f>+VLOOKUP($L789,Data_Validation!$A:$D,3,0)</f>
        <v>pièces</v>
      </c>
      <c r="V789" s="150" t="str">
        <f>+VLOOKUP($L789,Data_Validation!$A:$D,4,0)</f>
        <v>Ventes Détails</v>
      </c>
      <c r="W789" s="150" t="str">
        <f>+VLOOKUP($L789,Data_Validation!$A:$E,5,0)</f>
        <v>nb</v>
      </c>
      <c r="X789" s="150">
        <f>+VLOOKUP($L789,Data_Validation!$A:$F,6,0)</f>
        <v>0</v>
      </c>
    </row>
    <row r="790" spans="1:24" ht="15.75" customHeight="1">
      <c r="A790" s="141" t="s">
        <v>2772</v>
      </c>
      <c r="B790" s="141" t="s">
        <v>2771</v>
      </c>
      <c r="C790" s="151"/>
      <c r="D790" s="151"/>
      <c r="E790" s="151"/>
      <c r="F790" s="141" t="s">
        <v>29</v>
      </c>
      <c r="G790" s="141" t="s">
        <v>1387</v>
      </c>
      <c r="H790" s="182"/>
      <c r="I790" s="182">
        <v>-103</v>
      </c>
      <c r="J790" s="182">
        <v>-10</v>
      </c>
      <c r="K790" s="182">
        <v>-113</v>
      </c>
      <c r="L790" s="145" t="str">
        <f t="shared" si="771"/>
        <v>474D@</v>
      </c>
      <c r="M790" s="146" t="str">
        <f t="shared" si="772"/>
        <v># DE VTE - PCS COMP. BMW LIFESTYLE</v>
      </c>
      <c r="N790" s="147">
        <f>+IF(OR($Q790=Parametres!$G$2,$Q790=Parametres!$G$3),I790,C790)</f>
        <v>-103</v>
      </c>
      <c r="O790" s="147">
        <f>+IF(OR($Q790=Parametres!$G$2,$Q790=Parametres!$G$3),J790,D790)</f>
        <v>-10</v>
      </c>
      <c r="P790" s="147">
        <f>+IF(OR($Q790=Parametres!$G$2,$Q790=Parametres!$G$3),K790,E790)</f>
        <v>-113</v>
      </c>
      <c r="Q790" s="146" t="str">
        <f t="shared" ref="Q790:S790" si="796">+F790</f>
        <v>10-Compte compteur</v>
      </c>
      <c r="R790" s="145" t="str">
        <f t="shared" si="796"/>
        <v>474A</v>
      </c>
      <c r="S790" s="146">
        <f t="shared" si="796"/>
        <v>0</v>
      </c>
      <c r="T790" s="165" t="str">
        <f>+VLOOKUP($L790,Data_Validation!$A:$D,1,0)</f>
        <v>474D@</v>
      </c>
      <c r="U790" s="150" t="str">
        <f>+VLOOKUP($L790,Data_Validation!$A:$D,3,0)</f>
        <v>pièces</v>
      </c>
      <c r="V790" s="150" t="str">
        <f>+VLOOKUP($L790,Data_Validation!$A:$D,4,0)</f>
        <v>Ventes Détails</v>
      </c>
      <c r="W790" s="150" t="str">
        <f>+VLOOKUP($L790,Data_Validation!$A:$E,5,0)</f>
        <v>nb</v>
      </c>
      <c r="X790" s="150">
        <f>+VLOOKUP($L790,Data_Validation!$A:$F,6,0)</f>
        <v>0</v>
      </c>
    </row>
    <row r="791" spans="1:24" ht="15.75" customHeight="1">
      <c r="A791" s="141" t="s">
        <v>2776</v>
      </c>
      <c r="B791" s="141" t="s">
        <v>2775</v>
      </c>
      <c r="C791" s="151"/>
      <c r="D791" s="151"/>
      <c r="E791" s="151"/>
      <c r="F791" s="141" t="s">
        <v>29</v>
      </c>
      <c r="G791" s="141" t="s">
        <v>1387</v>
      </c>
      <c r="H791" s="182"/>
      <c r="I791" s="182">
        <v>-381</v>
      </c>
      <c r="J791" s="182">
        <v>-25</v>
      </c>
      <c r="K791" s="182">
        <v>-406</v>
      </c>
      <c r="L791" s="145" t="str">
        <f t="shared" si="771"/>
        <v>474E@</v>
      </c>
      <c r="M791" s="146" t="str">
        <f t="shared" si="772"/>
        <v># DE VTE - PCS COMP. BMW ACCESS.</v>
      </c>
      <c r="N791" s="147">
        <f>+IF(OR($Q791=Parametres!$G$2,$Q791=Parametres!$G$3),I791,C791)</f>
        <v>-381</v>
      </c>
      <c r="O791" s="147">
        <f>+IF(OR($Q791=Parametres!$G$2,$Q791=Parametres!$G$3),J791,D791)</f>
        <v>-25</v>
      </c>
      <c r="P791" s="147">
        <f>+IF(OR($Q791=Parametres!$G$2,$Q791=Parametres!$G$3),K791,E791)</f>
        <v>-406</v>
      </c>
      <c r="Q791" s="146" t="str">
        <f t="shared" ref="Q791:S791" si="797">+F791</f>
        <v>10-Compte compteur</v>
      </c>
      <c r="R791" s="145" t="str">
        <f t="shared" si="797"/>
        <v>474A</v>
      </c>
      <c r="S791" s="146">
        <f t="shared" si="797"/>
        <v>0</v>
      </c>
      <c r="T791" s="165" t="str">
        <f>+VLOOKUP($L791,Data_Validation!$A:$D,1,0)</f>
        <v>474E@</v>
      </c>
      <c r="U791" s="150" t="str">
        <f>+VLOOKUP($L791,Data_Validation!$A:$D,3,0)</f>
        <v>pièces</v>
      </c>
      <c r="V791" s="150" t="str">
        <f>+VLOOKUP($L791,Data_Validation!$A:$D,4,0)</f>
        <v>Ventes Détails</v>
      </c>
      <c r="W791" s="150" t="str">
        <f>+VLOOKUP($L791,Data_Validation!$A:$E,5,0)</f>
        <v>nb</v>
      </c>
      <c r="X791" s="150">
        <f>+VLOOKUP($L791,Data_Validation!$A:$F,6,0)</f>
        <v>0</v>
      </c>
    </row>
    <row r="792" spans="1:24" ht="15.75" customHeight="1">
      <c r="A792" s="141" t="s">
        <v>2778</v>
      </c>
      <c r="B792" s="141" t="s">
        <v>2777</v>
      </c>
      <c r="C792" s="151"/>
      <c r="D792" s="151"/>
      <c r="E792" s="151"/>
      <c r="F792" s="141" t="s">
        <v>29</v>
      </c>
      <c r="G792" s="141" t="s">
        <v>1396</v>
      </c>
      <c r="H792" s="182"/>
      <c r="I792" s="182">
        <v>-1125</v>
      </c>
      <c r="J792" s="182">
        <v>-86</v>
      </c>
      <c r="K792" s="182">
        <v>-1211</v>
      </c>
      <c r="L792" s="145" t="str">
        <f t="shared" si="771"/>
        <v>475A@</v>
      </c>
      <c r="M792" s="146" t="str">
        <f t="shared" si="772"/>
        <v># DE VTE - PIECES GROS BMW AUTO</v>
      </c>
      <c r="N792" s="147">
        <f>+IF(OR($Q792=Parametres!$G$2,$Q792=Parametres!$G$3),I792,C792)</f>
        <v>-1125</v>
      </c>
      <c r="O792" s="147">
        <f>+IF(OR($Q792=Parametres!$G$2,$Q792=Parametres!$G$3),J792,D792)</f>
        <v>-86</v>
      </c>
      <c r="P792" s="147">
        <f>+IF(OR($Q792=Parametres!$G$2,$Q792=Parametres!$G$3),K792,E792)</f>
        <v>-1211</v>
      </c>
      <c r="Q792" s="146" t="str">
        <f t="shared" ref="Q792:S792" si="798">+F792</f>
        <v>10-Compte compteur</v>
      </c>
      <c r="R792" s="145" t="str">
        <f t="shared" si="798"/>
        <v>475A</v>
      </c>
      <c r="S792" s="146">
        <f t="shared" si="798"/>
        <v>0</v>
      </c>
      <c r="T792" s="165" t="str">
        <f>+VLOOKUP($L792,Data_Validation!$A:$D,1,0)</f>
        <v>475A@</v>
      </c>
      <c r="U792" s="150" t="str">
        <f>+VLOOKUP($L792,Data_Validation!$A:$D,3,0)</f>
        <v>pièces</v>
      </c>
      <c r="V792" s="150" t="str">
        <f>+VLOOKUP($L792,Data_Validation!$A:$D,4,0)</f>
        <v>Ventes de Gros</v>
      </c>
      <c r="W792" s="150" t="str">
        <f>+VLOOKUP($L792,Data_Validation!$A:$E,5,0)</f>
        <v>nb</v>
      </c>
      <c r="X792" s="150">
        <f>+VLOOKUP($L792,Data_Validation!$A:$F,6,0)</f>
        <v>0</v>
      </c>
    </row>
    <row r="793" spans="1:24" ht="15.75" customHeight="1">
      <c r="A793" s="141" t="s">
        <v>2787</v>
      </c>
      <c r="B793" s="141" t="s">
        <v>2786</v>
      </c>
      <c r="C793" s="151"/>
      <c r="D793" s="151"/>
      <c r="E793" s="151"/>
      <c r="F793" s="141" t="s">
        <v>29</v>
      </c>
      <c r="G793" s="141" t="s">
        <v>1567</v>
      </c>
      <c r="H793" s="182"/>
      <c r="I793" s="182">
        <v>-3</v>
      </c>
      <c r="J793" s="182">
        <v>0</v>
      </c>
      <c r="K793" s="182">
        <v>-3</v>
      </c>
      <c r="L793" s="145" t="str">
        <f t="shared" si="771"/>
        <v>480@</v>
      </c>
      <c r="M793" s="146" t="str">
        <f t="shared" si="772"/>
        <v># OF VTES -VTES - X7 XDR 40I</v>
      </c>
      <c r="N793" s="147">
        <f>+IF(OR($Q793=Parametres!$G$2,$Q793=Parametres!$G$3),I793,C793)</f>
        <v>-3</v>
      </c>
      <c r="O793" s="147">
        <f>+IF(OR($Q793=Parametres!$G$2,$Q793=Parametres!$G$3),J793,D793)</f>
        <v>0</v>
      </c>
      <c r="P793" s="147">
        <f>+IF(OR($Q793=Parametres!$G$2,$Q793=Parametres!$G$3),K793,E793)</f>
        <v>-3</v>
      </c>
      <c r="Q793" s="146" t="str">
        <f t="shared" ref="Q793:S793" si="799">+F793</f>
        <v>10-Compte compteur</v>
      </c>
      <c r="R793" s="145" t="str">
        <f t="shared" si="799"/>
        <v>480</v>
      </c>
      <c r="S793" s="146">
        <f t="shared" si="799"/>
        <v>0</v>
      </c>
      <c r="T793" s="165" t="str">
        <f>+VLOOKUP($L793,Data_Validation!$A:$D,1,0)</f>
        <v>480@</v>
      </c>
      <c r="U793" s="150" t="str">
        <f>+VLOOKUP($L793,Data_Validation!$A:$D,3,0)</f>
        <v>Véhicules neufs</v>
      </c>
      <c r="V793" s="150" t="str">
        <f>+VLOOKUP($L793,Data_Validation!$A:$D,4,0)</f>
        <v>Camions détail</v>
      </c>
      <c r="W793" s="150" t="str">
        <f>+VLOOKUP($L793,Data_Validation!$A:$E,5,0)</f>
        <v>nb</v>
      </c>
      <c r="X793" s="150">
        <f>+VLOOKUP($L793,Data_Validation!$A:$F,6,0)</f>
        <v>0</v>
      </c>
    </row>
    <row r="794" spans="1:24" ht="15.75" customHeight="1">
      <c r="A794" s="141" t="s">
        <v>2791</v>
      </c>
      <c r="B794" s="141" t="s">
        <v>2790</v>
      </c>
      <c r="C794" s="151"/>
      <c r="D794" s="151"/>
      <c r="E794" s="151"/>
      <c r="F794" s="141" t="s">
        <v>29</v>
      </c>
      <c r="G794" s="141" t="s">
        <v>1567</v>
      </c>
      <c r="H794" s="182"/>
      <c r="I794" s="182">
        <v>-1</v>
      </c>
      <c r="J794" s="182">
        <v>0</v>
      </c>
      <c r="K794" s="182">
        <v>-1</v>
      </c>
      <c r="L794" s="145" t="str">
        <f t="shared" si="771"/>
        <v>480A@</v>
      </c>
      <c r="M794" s="146" t="str">
        <f t="shared" si="772"/>
        <v># OF VTES -VTES - X7 XDR 50I / M50I</v>
      </c>
      <c r="N794" s="147">
        <f>+IF(OR($Q794=Parametres!$G$2,$Q794=Parametres!$G$3),I794,C794)</f>
        <v>-1</v>
      </c>
      <c r="O794" s="147">
        <f>+IF(OR($Q794=Parametres!$G$2,$Q794=Parametres!$G$3),J794,D794)</f>
        <v>0</v>
      </c>
      <c r="P794" s="147">
        <f>+IF(OR($Q794=Parametres!$G$2,$Q794=Parametres!$G$3),K794,E794)</f>
        <v>-1</v>
      </c>
      <c r="Q794" s="146" t="str">
        <f t="shared" ref="Q794:S794" si="800">+F794</f>
        <v>10-Compte compteur</v>
      </c>
      <c r="R794" s="145" t="str">
        <f t="shared" si="800"/>
        <v>480</v>
      </c>
      <c r="S794" s="146">
        <f t="shared" si="800"/>
        <v>0</v>
      </c>
      <c r="T794" s="165" t="str">
        <f>+VLOOKUP($L794,Data_Validation!$A:$D,1,0)</f>
        <v>480A@</v>
      </c>
      <c r="U794" s="150" t="str">
        <f>+VLOOKUP($L794,Data_Validation!$A:$D,3,0)</f>
        <v>Véhicules neufs</v>
      </c>
      <c r="V794" s="150" t="str">
        <f>+VLOOKUP($L794,Data_Validation!$A:$D,4,0)</f>
        <v>Camions détail</v>
      </c>
      <c r="W794" s="150" t="str">
        <f>+VLOOKUP($L794,Data_Validation!$A:$E,5,0)</f>
        <v>nb</v>
      </c>
      <c r="X794" s="150">
        <f>+VLOOKUP($L794,Data_Validation!$A:$F,6,0)</f>
        <v>0</v>
      </c>
    </row>
    <row r="795" spans="1:24" ht="15.75" customHeight="1">
      <c r="A795" s="141" t="s">
        <v>2808</v>
      </c>
      <c r="B795" s="141" t="s">
        <v>2807</v>
      </c>
      <c r="C795" s="151"/>
      <c r="D795" s="151"/>
      <c r="E795" s="151"/>
      <c r="F795" s="141" t="s">
        <v>29</v>
      </c>
      <c r="G795" s="141" t="s">
        <v>1406</v>
      </c>
      <c r="H795" s="182"/>
      <c r="I795" s="182">
        <v>-418</v>
      </c>
      <c r="J795" s="182">
        <v>-27</v>
      </c>
      <c r="K795" s="182">
        <v>-445</v>
      </c>
      <c r="L795" s="145" t="str">
        <f t="shared" si="771"/>
        <v>488A@</v>
      </c>
      <c r="M795" s="146" t="str">
        <f t="shared" si="772"/>
        <v># DE VTE - PNEUS</v>
      </c>
      <c r="N795" s="147">
        <f>+IF(OR($Q795=Parametres!$G$2,$Q795=Parametres!$G$3),I795,C795)</f>
        <v>-418</v>
      </c>
      <c r="O795" s="147">
        <f>+IF(OR($Q795=Parametres!$G$2,$Q795=Parametres!$G$3),J795,D795)</f>
        <v>-27</v>
      </c>
      <c r="P795" s="147">
        <f>+IF(OR($Q795=Parametres!$G$2,$Q795=Parametres!$G$3),K795,E795)</f>
        <v>-445</v>
      </c>
      <c r="Q795" s="146" t="str">
        <f t="shared" ref="Q795:S795" si="801">+F795</f>
        <v>10-Compte compteur</v>
      </c>
      <c r="R795" s="145" t="str">
        <f t="shared" si="801"/>
        <v>488A</v>
      </c>
      <c r="S795" s="146">
        <f t="shared" si="801"/>
        <v>0</v>
      </c>
      <c r="T795" s="165" t="str">
        <f>+VLOOKUP($L795,Data_Validation!$A:$D,1,0)</f>
        <v>488A@</v>
      </c>
      <c r="U795" s="150" t="str">
        <f>+VLOOKUP($L795,Data_Validation!$A:$D,3,0)</f>
        <v>pièces</v>
      </c>
      <c r="V795" s="150" t="str">
        <f>+VLOOKUP($L795,Data_Validation!$A:$D,4,0)</f>
        <v>Ventes Pneus</v>
      </c>
      <c r="W795" s="150" t="str">
        <f>+VLOOKUP($L795,Data_Validation!$A:$E,5,0)</f>
        <v>nb</v>
      </c>
      <c r="X795" s="150">
        <f>+VLOOKUP($L795,Data_Validation!$A:$F,6,0)</f>
        <v>0</v>
      </c>
    </row>
    <row r="796" spans="1:24" ht="15.75" customHeight="1">
      <c r="A796" s="141" t="s">
        <v>2812</v>
      </c>
      <c r="B796" s="141" t="s">
        <v>2811</v>
      </c>
      <c r="C796" s="151"/>
      <c r="D796" s="151"/>
      <c r="E796" s="151"/>
      <c r="F796" s="141" t="s">
        <v>29</v>
      </c>
      <c r="G796" s="141" t="s">
        <v>1410</v>
      </c>
      <c r="H796" s="182"/>
      <c r="I796" s="182">
        <v>-831</v>
      </c>
      <c r="J796" s="182">
        <v>-59</v>
      </c>
      <c r="K796" s="182">
        <v>-890</v>
      </c>
      <c r="L796" s="145" t="str">
        <f t="shared" si="771"/>
        <v>489A@</v>
      </c>
      <c r="M796" s="146" t="str">
        <f t="shared" si="772"/>
        <v># DE VTE - HUILES &amp; GRAISSES</v>
      </c>
      <c r="N796" s="147">
        <f>+IF(OR($Q796=Parametres!$G$2,$Q796=Parametres!$G$3),I796,C796)</f>
        <v>-831</v>
      </c>
      <c r="O796" s="147">
        <f>+IF(OR($Q796=Parametres!$G$2,$Q796=Parametres!$G$3),J796,D796)</f>
        <v>-59</v>
      </c>
      <c r="P796" s="147">
        <f>+IF(OR($Q796=Parametres!$G$2,$Q796=Parametres!$G$3),K796,E796)</f>
        <v>-890</v>
      </c>
      <c r="Q796" s="146" t="str">
        <f t="shared" ref="Q796:S796" si="802">+F796</f>
        <v>10-Compte compteur</v>
      </c>
      <c r="R796" s="145" t="str">
        <f t="shared" si="802"/>
        <v>489A</v>
      </c>
      <c r="S796" s="146">
        <f t="shared" si="802"/>
        <v>0</v>
      </c>
      <c r="T796" s="165" t="str">
        <f>+VLOOKUP($L796,Data_Validation!$A:$D,1,0)</f>
        <v>489A@</v>
      </c>
      <c r="U796" s="150" t="str">
        <f>+VLOOKUP($L796,Data_Validation!$A:$D,3,0)</f>
        <v>pièces</v>
      </c>
      <c r="V796" s="150" t="str">
        <f>+VLOOKUP($L796,Data_Validation!$A:$D,4,0)</f>
        <v>Huiles et Graisse</v>
      </c>
      <c r="W796" s="150" t="str">
        <f>+VLOOKUP($L796,Data_Validation!$A:$E,5,0)</f>
        <v>nb</v>
      </c>
      <c r="X796" s="150">
        <f>+VLOOKUP($L796,Data_Validation!$A:$F,6,0)</f>
        <v>0</v>
      </c>
    </row>
    <row r="797" spans="1:24" ht="15.75" customHeight="1">
      <c r="A797" s="141" t="s">
        <v>2814</v>
      </c>
      <c r="B797" s="141" t="s">
        <v>2813</v>
      </c>
      <c r="C797" s="151"/>
      <c r="D797" s="151"/>
      <c r="E797" s="151"/>
      <c r="F797" s="141" t="s">
        <v>29</v>
      </c>
      <c r="G797" s="141" t="s">
        <v>1410</v>
      </c>
      <c r="H797" s="182"/>
      <c r="I797" s="182">
        <v>-930</v>
      </c>
      <c r="J797" s="182">
        <v>-83</v>
      </c>
      <c r="K797" s="182">
        <v>-1013</v>
      </c>
      <c r="L797" s="145" t="str">
        <f t="shared" si="771"/>
        <v>489B@</v>
      </c>
      <c r="M797" s="146" t="str">
        <f t="shared" si="772"/>
        <v># DE VTE - HUILE &amp; GRAISSE</v>
      </c>
      <c r="N797" s="147">
        <f>+IF(OR($Q797=Parametres!$G$2,$Q797=Parametres!$G$3),I797,C797)</f>
        <v>-930</v>
      </c>
      <c r="O797" s="147">
        <f>+IF(OR($Q797=Parametres!$G$2,$Q797=Parametres!$G$3),J797,D797)</f>
        <v>-83</v>
      </c>
      <c r="P797" s="147">
        <f>+IF(OR($Q797=Parametres!$G$2,$Q797=Parametres!$G$3),K797,E797)</f>
        <v>-1013</v>
      </c>
      <c r="Q797" s="146" t="str">
        <f t="shared" ref="Q797:S797" si="803">+F797</f>
        <v>10-Compte compteur</v>
      </c>
      <c r="R797" s="145" t="str">
        <f t="shared" si="803"/>
        <v>489A</v>
      </c>
      <c r="S797" s="146">
        <f t="shared" si="803"/>
        <v>0</v>
      </c>
      <c r="T797" s="165" t="str">
        <f>+VLOOKUP($L797,Data_Validation!$A:$D,1,0)</f>
        <v>489B@</v>
      </c>
      <c r="U797" s="150" t="str">
        <f>+VLOOKUP($L797,Data_Validation!$A:$D,3,0)</f>
        <v>pièces</v>
      </c>
      <c r="V797" s="150" t="str">
        <f>+VLOOKUP($L797,Data_Validation!$A:$D,4,0)</f>
        <v>Huiles et Graisse</v>
      </c>
      <c r="W797" s="150" t="str">
        <f>+VLOOKUP($L797,Data_Validation!$A:$E,5,0)</f>
        <v>nb</v>
      </c>
      <c r="X797" s="150">
        <f>+VLOOKUP($L797,Data_Validation!$A:$F,6,0)</f>
        <v>0</v>
      </c>
    </row>
    <row r="798" spans="1:24" ht="15.75" customHeight="1">
      <c r="A798" s="141" t="s">
        <v>2818</v>
      </c>
      <c r="B798" s="141" t="s">
        <v>2817</v>
      </c>
      <c r="C798" s="151"/>
      <c r="D798" s="151"/>
      <c r="E798" s="151"/>
      <c r="F798" s="141" t="s">
        <v>29</v>
      </c>
      <c r="G798" s="141" t="s">
        <v>1583</v>
      </c>
      <c r="H798" s="182"/>
      <c r="I798" s="182">
        <v>-91</v>
      </c>
      <c r="J798" s="182">
        <v>-6</v>
      </c>
      <c r="K798" s="182">
        <v>-97</v>
      </c>
      <c r="L798" s="145" t="str">
        <f t="shared" si="771"/>
        <v>493@</v>
      </c>
      <c r="M798" s="146" t="str">
        <f t="shared" si="772"/>
        <v># DE VTE - M/O CARROSERIE BMW</v>
      </c>
      <c r="N798" s="147">
        <f>+IF(OR($Q798=Parametres!$G$2,$Q798=Parametres!$G$3),I798,C798)</f>
        <v>-91</v>
      </c>
      <c r="O798" s="147">
        <f>+IF(OR($Q798=Parametres!$G$2,$Q798=Parametres!$G$3),J798,D798)</f>
        <v>-6</v>
      </c>
      <c r="P798" s="147">
        <f>+IF(OR($Q798=Parametres!$G$2,$Q798=Parametres!$G$3),K798,E798)</f>
        <v>-97</v>
      </c>
      <c r="Q798" s="146" t="str">
        <f t="shared" ref="Q798:S798" si="804">+F798</f>
        <v>10-Compte compteur</v>
      </c>
      <c r="R798" s="145" t="str">
        <f t="shared" si="804"/>
        <v>493</v>
      </c>
      <c r="S798" s="146">
        <f t="shared" si="804"/>
        <v>0</v>
      </c>
      <c r="T798" s="165" t="str">
        <f>+VLOOKUP($L798,Data_Validation!$A:$D,1,0)</f>
        <v>493@</v>
      </c>
      <c r="U798" s="150" t="str">
        <f>+VLOOKUP($L798,Data_Validation!$A:$D,3,0)</f>
        <v>carrosserie</v>
      </c>
      <c r="V798" s="150" t="str">
        <f>+VLOOKUP($L798,Data_Validation!$A:$D,4,0)</f>
        <v>M/O Sous-traitement</v>
      </c>
      <c r="W798" s="150" t="str">
        <f>+VLOOKUP($L798,Data_Validation!$A:$E,5,0)</f>
        <v>nb</v>
      </c>
      <c r="X798" s="150">
        <f>+VLOOKUP($L798,Data_Validation!$A:$F,6,0)</f>
        <v>0</v>
      </c>
    </row>
    <row r="799" spans="1:24" ht="15.75" customHeight="1">
      <c r="A799" s="141" t="s">
        <v>2772</v>
      </c>
      <c r="B799" s="141" t="s">
        <v>2771</v>
      </c>
      <c r="C799" s="151"/>
      <c r="D799" s="151"/>
      <c r="E799" s="151"/>
      <c r="F799" s="141" t="s">
        <v>29</v>
      </c>
      <c r="G799" s="141" t="s">
        <v>1387</v>
      </c>
      <c r="H799" s="182"/>
      <c r="I799" s="182">
        <v>-113</v>
      </c>
      <c r="J799" s="182">
        <v>-10</v>
      </c>
      <c r="K799" s="182">
        <v>-123</v>
      </c>
      <c r="L799" s="145" t="str">
        <f t="shared" si="771"/>
        <v>474D@</v>
      </c>
      <c r="M799" s="146" t="str">
        <f t="shared" si="772"/>
        <v># DE VTE - PCS COMP. BMW LIFESTYLE</v>
      </c>
      <c r="N799" s="147">
        <f>+IF(OR($Q799=Parametres!$G$2,$Q799=Parametres!$G$3),I799,C799)</f>
        <v>-113</v>
      </c>
      <c r="O799" s="147">
        <f>+IF(OR($Q799=Parametres!$G$2,$Q799=Parametres!$G$3),J799,D799)</f>
        <v>-10</v>
      </c>
      <c r="P799" s="147">
        <f>+IF(OR($Q799=Parametres!$G$2,$Q799=Parametres!$G$3),K799,E799)</f>
        <v>-123</v>
      </c>
      <c r="Q799" s="146" t="str">
        <f t="shared" ref="Q799:S799" si="805">+F799</f>
        <v>10-Compte compteur</v>
      </c>
      <c r="R799" s="145" t="str">
        <f t="shared" si="805"/>
        <v>474A</v>
      </c>
      <c r="S799" s="146">
        <f t="shared" si="805"/>
        <v>0</v>
      </c>
      <c r="T799" s="165" t="str">
        <f>+VLOOKUP($L799,Data_Validation!$A:$D,1,0)</f>
        <v>474D@</v>
      </c>
      <c r="U799" s="150" t="str">
        <f>+VLOOKUP($L799,Data_Validation!$A:$D,3,0)</f>
        <v>pièces</v>
      </c>
      <c r="V799" s="150" t="str">
        <f>+VLOOKUP($L799,Data_Validation!$A:$D,4,0)</f>
        <v>Ventes Détails</v>
      </c>
      <c r="W799" s="150" t="str">
        <f>+VLOOKUP($L799,Data_Validation!$A:$E,5,0)</f>
        <v>nb</v>
      </c>
      <c r="X799" s="150">
        <f>+VLOOKUP($L799,Data_Validation!$A:$F,6,0)</f>
        <v>0</v>
      </c>
    </row>
    <row r="800" spans="1:24" ht="15.75" customHeight="1">
      <c r="A800" s="141" t="s">
        <v>2776</v>
      </c>
      <c r="B800" s="141" t="s">
        <v>2775</v>
      </c>
      <c r="C800" s="151"/>
      <c r="D800" s="151"/>
      <c r="E800" s="151"/>
      <c r="F800" s="141" t="s">
        <v>29</v>
      </c>
      <c r="G800" s="141" t="s">
        <v>1387</v>
      </c>
      <c r="H800" s="182"/>
      <c r="I800" s="182">
        <v>-391</v>
      </c>
      <c r="J800" s="182">
        <v>-39</v>
      </c>
      <c r="K800" s="182">
        <v>-430</v>
      </c>
      <c r="L800" s="145" t="str">
        <f t="shared" si="771"/>
        <v>474E@</v>
      </c>
      <c r="M800" s="146" t="str">
        <f t="shared" si="772"/>
        <v># DE VTE - PCS COMP. BMW ACCESS.</v>
      </c>
      <c r="N800" s="147">
        <f>+IF(OR($Q800=Parametres!$G$2,$Q800=Parametres!$G$3),I800,C800)</f>
        <v>-391</v>
      </c>
      <c r="O800" s="147">
        <f>+IF(OR($Q800=Parametres!$G$2,$Q800=Parametres!$G$3),J800,D800)</f>
        <v>-39</v>
      </c>
      <c r="P800" s="147">
        <f>+IF(OR($Q800=Parametres!$G$2,$Q800=Parametres!$G$3),K800,E800)</f>
        <v>-430</v>
      </c>
      <c r="Q800" s="146" t="str">
        <f t="shared" ref="Q800:S800" si="806">+F800</f>
        <v>10-Compte compteur</v>
      </c>
      <c r="R800" s="145" t="str">
        <f t="shared" si="806"/>
        <v>474A</v>
      </c>
      <c r="S800" s="146">
        <f t="shared" si="806"/>
        <v>0</v>
      </c>
      <c r="T800" s="165" t="str">
        <f>+VLOOKUP($L800,Data_Validation!$A:$D,1,0)</f>
        <v>474E@</v>
      </c>
      <c r="U800" s="150" t="str">
        <f>+VLOOKUP($L800,Data_Validation!$A:$D,3,0)</f>
        <v>pièces</v>
      </c>
      <c r="V800" s="150" t="str">
        <f>+VLOOKUP($L800,Data_Validation!$A:$D,4,0)</f>
        <v>Ventes Détails</v>
      </c>
      <c r="W800" s="150" t="str">
        <f>+VLOOKUP($L800,Data_Validation!$A:$E,5,0)</f>
        <v>nb</v>
      </c>
      <c r="X800" s="150">
        <f>+VLOOKUP($L800,Data_Validation!$A:$F,6,0)</f>
        <v>0</v>
      </c>
    </row>
    <row r="801" spans="1:24" ht="15.75" customHeight="1">
      <c r="A801" s="141" t="s">
        <v>2778</v>
      </c>
      <c r="B801" s="141" t="s">
        <v>2777</v>
      </c>
      <c r="C801" s="151"/>
      <c r="D801" s="151"/>
      <c r="E801" s="151"/>
      <c r="F801" s="141" t="s">
        <v>29</v>
      </c>
      <c r="G801" s="141" t="s">
        <v>1396</v>
      </c>
      <c r="H801" s="182"/>
      <c r="I801" s="182">
        <v>-909</v>
      </c>
      <c r="J801" s="182">
        <v>-85</v>
      </c>
      <c r="K801" s="182">
        <v>-994</v>
      </c>
      <c r="L801" s="145" t="str">
        <f t="shared" si="771"/>
        <v>475A@</v>
      </c>
      <c r="M801" s="146" t="str">
        <f t="shared" si="772"/>
        <v># DE VTE - PIECES GROS BMW AUTO</v>
      </c>
      <c r="N801" s="147">
        <f>+IF(OR($Q801=Parametres!$G$2,$Q801=Parametres!$G$3),I801,C801)</f>
        <v>-909</v>
      </c>
      <c r="O801" s="147">
        <f>+IF(OR($Q801=Parametres!$G$2,$Q801=Parametres!$G$3),J801,D801)</f>
        <v>-85</v>
      </c>
      <c r="P801" s="147">
        <f>+IF(OR($Q801=Parametres!$G$2,$Q801=Parametres!$G$3),K801,E801)</f>
        <v>-994</v>
      </c>
      <c r="Q801" s="146" t="str">
        <f t="shared" ref="Q801:S801" si="807">+F801</f>
        <v>10-Compte compteur</v>
      </c>
      <c r="R801" s="145" t="str">
        <f t="shared" si="807"/>
        <v>475A</v>
      </c>
      <c r="S801" s="146">
        <f t="shared" si="807"/>
        <v>0</v>
      </c>
      <c r="T801" s="165" t="str">
        <f>+VLOOKUP($L801,Data_Validation!$A:$D,1,0)</f>
        <v>475A@</v>
      </c>
      <c r="U801" s="150" t="str">
        <f>+VLOOKUP($L801,Data_Validation!$A:$D,3,0)</f>
        <v>pièces</v>
      </c>
      <c r="V801" s="150" t="str">
        <f>+VLOOKUP($L801,Data_Validation!$A:$D,4,0)</f>
        <v>Ventes de Gros</v>
      </c>
      <c r="W801" s="150" t="str">
        <f>+VLOOKUP($L801,Data_Validation!$A:$E,5,0)</f>
        <v>nb</v>
      </c>
      <c r="X801" s="150">
        <f>+VLOOKUP($L801,Data_Validation!$A:$F,6,0)</f>
        <v>0</v>
      </c>
    </row>
    <row r="802" spans="1:24" ht="15.75" customHeight="1">
      <c r="A802" s="141" t="s">
        <v>2783</v>
      </c>
      <c r="B802" s="141" t="s">
        <v>2782</v>
      </c>
      <c r="C802" s="151"/>
      <c r="D802" s="151"/>
      <c r="E802" s="151"/>
      <c r="F802" s="141" t="s">
        <v>29</v>
      </c>
      <c r="G802" s="141" t="s">
        <v>1396</v>
      </c>
      <c r="H802" s="182"/>
      <c r="I802" s="182">
        <v>-1</v>
      </c>
      <c r="J802" s="182">
        <v>0</v>
      </c>
      <c r="K802" s="182">
        <v>-1</v>
      </c>
      <c r="L802" s="145" t="str">
        <f t="shared" si="771"/>
        <v>475B@</v>
      </c>
      <c r="M802" s="146" t="str">
        <f t="shared" si="772"/>
        <v># DE VTE - PIECES GROS BMW CAMION</v>
      </c>
      <c r="N802" s="147">
        <f>+IF(OR($Q802=Parametres!$G$2,$Q802=Parametres!$G$3),I802,C802)</f>
        <v>-1</v>
      </c>
      <c r="O802" s="147">
        <f>+IF(OR($Q802=Parametres!$G$2,$Q802=Parametres!$G$3),J802,D802)</f>
        <v>0</v>
      </c>
      <c r="P802" s="147">
        <f>+IF(OR($Q802=Parametres!$G$2,$Q802=Parametres!$G$3),K802,E802)</f>
        <v>-1</v>
      </c>
      <c r="Q802" s="146" t="str">
        <f t="shared" ref="Q802:S802" si="808">+F802</f>
        <v>10-Compte compteur</v>
      </c>
      <c r="R802" s="145" t="str">
        <f t="shared" si="808"/>
        <v>475A</v>
      </c>
      <c r="S802" s="146">
        <f t="shared" si="808"/>
        <v>0</v>
      </c>
      <c r="T802" s="492" t="str">
        <f>+VLOOKUP($L802,Data_Validation!$A:$D,1,0)</f>
        <v>475B@</v>
      </c>
      <c r="U802" s="150" t="str">
        <f>+VLOOKUP($L802,Data_Validation!$A:$D,3,0)</f>
        <v>Pièces</v>
      </c>
      <c r="V802" s="150" t="str">
        <f>+VLOOKUP($L802,Data_Validation!$A:$D,4,0)</f>
        <v>Ventes de Gros</v>
      </c>
      <c r="W802" s="150" t="str">
        <f>+VLOOKUP($L802,Data_Validation!$A:$E,5,0)</f>
        <v>nb</v>
      </c>
      <c r="X802" s="150">
        <f>+VLOOKUP($L802,Data_Validation!$A:$F,6,0)</f>
        <v>0</v>
      </c>
    </row>
    <row r="803" spans="1:24" ht="15.75" customHeight="1">
      <c r="A803" s="141" t="s">
        <v>2787</v>
      </c>
      <c r="B803" s="141" t="s">
        <v>2786</v>
      </c>
      <c r="C803" s="151"/>
      <c r="D803" s="151"/>
      <c r="E803" s="151"/>
      <c r="F803" s="141" t="s">
        <v>29</v>
      </c>
      <c r="G803" s="141" t="s">
        <v>1567</v>
      </c>
      <c r="H803" s="182"/>
      <c r="I803" s="182">
        <v>-1</v>
      </c>
      <c r="J803" s="182">
        <v>0</v>
      </c>
      <c r="K803" s="182">
        <v>-1</v>
      </c>
      <c r="L803" s="145" t="str">
        <f t="shared" si="771"/>
        <v>480@</v>
      </c>
      <c r="M803" s="146" t="str">
        <f t="shared" si="772"/>
        <v># OF VTES -VTES - X7 XDR 40I</v>
      </c>
      <c r="N803" s="147">
        <f>+IF(OR($Q803=Parametres!$G$2,$Q803=Parametres!$G$3),I803,C803)</f>
        <v>-1</v>
      </c>
      <c r="O803" s="147">
        <f>+IF(OR($Q803=Parametres!$G$2,$Q803=Parametres!$G$3),J803,D803)</f>
        <v>0</v>
      </c>
      <c r="P803" s="147">
        <f>+IF(OR($Q803=Parametres!$G$2,$Q803=Parametres!$G$3),K803,E803)</f>
        <v>-1</v>
      </c>
      <c r="Q803" s="146" t="str">
        <f t="shared" ref="Q803:S803" si="809">+F803</f>
        <v>10-Compte compteur</v>
      </c>
      <c r="R803" s="145" t="str">
        <f t="shared" si="809"/>
        <v>480</v>
      </c>
      <c r="S803" s="146">
        <f t="shared" si="809"/>
        <v>0</v>
      </c>
      <c r="T803" s="165" t="str">
        <f>+VLOOKUP($L803,Data_Validation!$A:$D,1,0)</f>
        <v>480@</v>
      </c>
      <c r="U803" s="150" t="str">
        <f>+VLOOKUP($L803,Data_Validation!$A:$D,3,0)</f>
        <v>Véhicules neufs</v>
      </c>
      <c r="V803" s="150" t="str">
        <f>+VLOOKUP($L803,Data_Validation!$A:$D,4,0)</f>
        <v>Camions détail</v>
      </c>
      <c r="W803" s="150" t="str">
        <f>+VLOOKUP($L803,Data_Validation!$A:$E,5,0)</f>
        <v>nb</v>
      </c>
      <c r="X803" s="150">
        <f>+VLOOKUP($L803,Data_Validation!$A:$F,6,0)</f>
        <v>0</v>
      </c>
    </row>
    <row r="804" spans="1:24" ht="15.75" customHeight="1">
      <c r="A804" s="141" t="s">
        <v>2791</v>
      </c>
      <c r="B804" s="141" t="s">
        <v>2790</v>
      </c>
      <c r="C804" s="151"/>
      <c r="D804" s="151"/>
      <c r="E804" s="151"/>
      <c r="F804" s="141" t="s">
        <v>29</v>
      </c>
      <c r="G804" s="141" t="s">
        <v>1567</v>
      </c>
      <c r="H804" s="182"/>
      <c r="I804" s="182">
        <v>-1</v>
      </c>
      <c r="J804" s="182">
        <v>0</v>
      </c>
      <c r="K804" s="182">
        <v>-1</v>
      </c>
      <c r="L804" s="145" t="str">
        <f t="shared" si="771"/>
        <v>480A@</v>
      </c>
      <c r="M804" s="146" t="str">
        <f t="shared" si="772"/>
        <v># OF VTES -VTES - X7 XDR 50I / M50I</v>
      </c>
      <c r="N804" s="147">
        <f>+IF(OR($Q804=Parametres!$G$2,$Q804=Parametres!$G$3),I804,C804)</f>
        <v>-1</v>
      </c>
      <c r="O804" s="147">
        <f>+IF(OR($Q804=Parametres!$G$2,$Q804=Parametres!$G$3),J804,D804)</f>
        <v>0</v>
      </c>
      <c r="P804" s="147">
        <f>+IF(OR($Q804=Parametres!$G$2,$Q804=Parametres!$G$3),K804,E804)</f>
        <v>-1</v>
      </c>
      <c r="Q804" s="146" t="str">
        <f t="shared" ref="Q804:S804" si="810">+F804</f>
        <v>10-Compte compteur</v>
      </c>
      <c r="R804" s="145" t="str">
        <f t="shared" si="810"/>
        <v>480</v>
      </c>
      <c r="S804" s="146">
        <f t="shared" si="810"/>
        <v>0</v>
      </c>
      <c r="T804" s="165" t="str">
        <f>+VLOOKUP($L804,Data_Validation!$A:$D,1,0)</f>
        <v>480A@</v>
      </c>
      <c r="U804" s="150" t="str">
        <f>+VLOOKUP($L804,Data_Validation!$A:$D,3,0)</f>
        <v>Véhicules neufs</v>
      </c>
      <c r="V804" s="150" t="str">
        <f>+VLOOKUP($L804,Data_Validation!$A:$D,4,0)</f>
        <v>Camions détail</v>
      </c>
      <c r="W804" s="150" t="str">
        <f>+VLOOKUP($L804,Data_Validation!$A:$E,5,0)</f>
        <v>nb</v>
      </c>
      <c r="X804" s="150">
        <f>+VLOOKUP($L804,Data_Validation!$A:$F,6,0)</f>
        <v>0</v>
      </c>
    </row>
    <row r="805" spans="1:24" ht="15.75" customHeight="1">
      <c r="A805" s="141" t="s">
        <v>2808</v>
      </c>
      <c r="B805" s="141" t="s">
        <v>2807</v>
      </c>
      <c r="C805" s="151"/>
      <c r="D805" s="151"/>
      <c r="E805" s="151"/>
      <c r="F805" s="141" t="s">
        <v>29</v>
      </c>
      <c r="G805" s="141" t="s">
        <v>1406</v>
      </c>
      <c r="H805" s="182"/>
      <c r="I805" s="182">
        <v>-415</v>
      </c>
      <c r="J805" s="182">
        <v>-26</v>
      </c>
      <c r="K805" s="182">
        <v>-441</v>
      </c>
      <c r="L805" s="145" t="str">
        <f t="shared" si="771"/>
        <v>488A@</v>
      </c>
      <c r="M805" s="146" t="str">
        <f t="shared" si="772"/>
        <v># DE VTE - PNEUS</v>
      </c>
      <c r="N805" s="147">
        <f>+IF(OR($Q805=Parametres!$G$2,$Q805=Parametres!$G$3),I805,C805)</f>
        <v>-415</v>
      </c>
      <c r="O805" s="147">
        <f>+IF(OR($Q805=Parametres!$G$2,$Q805=Parametres!$G$3),J805,D805)</f>
        <v>-26</v>
      </c>
      <c r="P805" s="147">
        <f>+IF(OR($Q805=Parametres!$G$2,$Q805=Parametres!$G$3),K805,E805)</f>
        <v>-441</v>
      </c>
      <c r="Q805" s="146" t="str">
        <f t="shared" ref="Q805:S805" si="811">+F805</f>
        <v>10-Compte compteur</v>
      </c>
      <c r="R805" s="145" t="str">
        <f t="shared" si="811"/>
        <v>488A</v>
      </c>
      <c r="S805" s="146">
        <f t="shared" si="811"/>
        <v>0</v>
      </c>
      <c r="T805" s="165" t="str">
        <f>+VLOOKUP($L805,Data_Validation!$A:$D,1,0)</f>
        <v>488A@</v>
      </c>
      <c r="U805" s="150" t="str">
        <f>+VLOOKUP($L805,Data_Validation!$A:$D,3,0)</f>
        <v>pièces</v>
      </c>
      <c r="V805" s="150" t="str">
        <f>+VLOOKUP($L805,Data_Validation!$A:$D,4,0)</f>
        <v>Ventes Pneus</v>
      </c>
      <c r="W805" s="150" t="str">
        <f>+VLOOKUP($L805,Data_Validation!$A:$E,5,0)</f>
        <v>nb</v>
      </c>
      <c r="X805" s="150">
        <f>+VLOOKUP($L805,Data_Validation!$A:$F,6,0)</f>
        <v>0</v>
      </c>
    </row>
    <row r="806" spans="1:24" ht="15.75" customHeight="1">
      <c r="A806" s="141" t="s">
        <v>2812</v>
      </c>
      <c r="B806" s="141" t="s">
        <v>2811</v>
      </c>
      <c r="C806" s="151"/>
      <c r="D806" s="151"/>
      <c r="E806" s="151"/>
      <c r="F806" s="141" t="s">
        <v>29</v>
      </c>
      <c r="G806" s="141" t="s">
        <v>1410</v>
      </c>
      <c r="H806" s="182"/>
      <c r="I806" s="182">
        <v>-863</v>
      </c>
      <c r="J806" s="182">
        <v>-37</v>
      </c>
      <c r="K806" s="182">
        <v>-900</v>
      </c>
      <c r="L806" s="145" t="str">
        <f t="shared" si="771"/>
        <v>489A@</v>
      </c>
      <c r="M806" s="146" t="str">
        <f t="shared" si="772"/>
        <v># DE VTE - HUILES &amp; GRAISSES</v>
      </c>
      <c r="N806" s="147">
        <f>+IF(OR($Q806=Parametres!$G$2,$Q806=Parametres!$G$3),I806,C806)</f>
        <v>-863</v>
      </c>
      <c r="O806" s="147">
        <f>+IF(OR($Q806=Parametres!$G$2,$Q806=Parametres!$G$3),J806,D806)</f>
        <v>-37</v>
      </c>
      <c r="P806" s="147">
        <f>+IF(OR($Q806=Parametres!$G$2,$Q806=Parametres!$G$3),K806,E806)</f>
        <v>-900</v>
      </c>
      <c r="Q806" s="146" t="str">
        <f t="shared" ref="Q806:S806" si="812">+F806</f>
        <v>10-Compte compteur</v>
      </c>
      <c r="R806" s="145" t="str">
        <f t="shared" si="812"/>
        <v>489A</v>
      </c>
      <c r="S806" s="146">
        <f t="shared" si="812"/>
        <v>0</v>
      </c>
      <c r="T806" s="165" t="str">
        <f>+VLOOKUP($L806,Data_Validation!$A:$D,1,0)</f>
        <v>489A@</v>
      </c>
      <c r="U806" s="150" t="str">
        <f>+VLOOKUP($L806,Data_Validation!$A:$D,3,0)</f>
        <v>pièces</v>
      </c>
      <c r="V806" s="150" t="str">
        <f>+VLOOKUP($L806,Data_Validation!$A:$D,4,0)</f>
        <v>Huiles et Graisse</v>
      </c>
      <c r="W806" s="150" t="str">
        <f>+VLOOKUP($L806,Data_Validation!$A:$E,5,0)</f>
        <v>nb</v>
      </c>
      <c r="X806" s="150">
        <f>+VLOOKUP($L806,Data_Validation!$A:$F,6,0)</f>
        <v>0</v>
      </c>
    </row>
    <row r="807" spans="1:24" ht="15.75" customHeight="1">
      <c r="A807" s="141" t="s">
        <v>2814</v>
      </c>
      <c r="B807" s="141" t="s">
        <v>2813</v>
      </c>
      <c r="C807" s="151"/>
      <c r="D807" s="151"/>
      <c r="E807" s="151"/>
      <c r="F807" s="141" t="s">
        <v>29</v>
      </c>
      <c r="G807" s="141" t="s">
        <v>1410</v>
      </c>
      <c r="H807" s="182"/>
      <c r="I807" s="182">
        <v>-957</v>
      </c>
      <c r="J807" s="182">
        <v>-63</v>
      </c>
      <c r="K807" s="182">
        <v>-1020</v>
      </c>
      <c r="L807" s="145" t="str">
        <f t="shared" si="771"/>
        <v>489B@</v>
      </c>
      <c r="M807" s="146" t="str">
        <f t="shared" si="772"/>
        <v># DE VTE - HUILE &amp; GRAISSE</v>
      </c>
      <c r="N807" s="147">
        <f>+IF(OR($Q807=Parametres!$G$2,$Q807=Parametres!$G$3),I807,C807)</f>
        <v>-957</v>
      </c>
      <c r="O807" s="147">
        <f>+IF(OR($Q807=Parametres!$G$2,$Q807=Parametres!$G$3),J807,D807)</f>
        <v>-63</v>
      </c>
      <c r="P807" s="147">
        <f>+IF(OR($Q807=Parametres!$G$2,$Q807=Parametres!$G$3),K807,E807)</f>
        <v>-1020</v>
      </c>
      <c r="Q807" s="146" t="str">
        <f t="shared" ref="Q807:S807" si="813">+F807</f>
        <v>10-Compte compteur</v>
      </c>
      <c r="R807" s="145" t="str">
        <f t="shared" si="813"/>
        <v>489A</v>
      </c>
      <c r="S807" s="146">
        <f t="shared" si="813"/>
        <v>0</v>
      </c>
      <c r="T807" s="165" t="str">
        <f>+VLOOKUP($L807,Data_Validation!$A:$D,1,0)</f>
        <v>489B@</v>
      </c>
      <c r="U807" s="150" t="str">
        <f>+VLOOKUP($L807,Data_Validation!$A:$D,3,0)</f>
        <v>pièces</v>
      </c>
      <c r="V807" s="150" t="str">
        <f>+VLOOKUP($L807,Data_Validation!$A:$D,4,0)</f>
        <v>Huiles et Graisse</v>
      </c>
      <c r="W807" s="150" t="str">
        <f>+VLOOKUP($L807,Data_Validation!$A:$E,5,0)</f>
        <v>nb</v>
      </c>
      <c r="X807" s="150">
        <f>+VLOOKUP($L807,Data_Validation!$A:$F,6,0)</f>
        <v>0</v>
      </c>
    </row>
    <row r="808" spans="1:24" ht="15.75" customHeight="1">
      <c r="A808" s="141"/>
      <c r="B808" s="141"/>
      <c r="C808" s="151"/>
      <c r="D808" s="151"/>
      <c r="E808" s="151"/>
      <c r="F808" s="141"/>
      <c r="G808" s="141"/>
      <c r="H808" s="182"/>
      <c r="I808" s="182"/>
      <c r="J808" s="182"/>
      <c r="K808" s="182"/>
      <c r="L808" s="145">
        <f t="shared" si="771"/>
        <v>0</v>
      </c>
      <c r="M808" s="146">
        <f t="shared" si="772"/>
        <v>0</v>
      </c>
      <c r="N808" s="147">
        <f>+IF(OR($Q808=Parametres!$G$2,$Q808=Parametres!$G$3),I808,C808)</f>
        <v>0</v>
      </c>
      <c r="O808" s="147">
        <f>+IF(OR($Q808=Parametres!$G$2,$Q808=Parametres!$G$3),J808,D808)</f>
        <v>0</v>
      </c>
      <c r="P808" s="147">
        <f>+IF(OR($Q808=Parametres!$G$2,$Q808=Parametres!$G$3),K808,E808)</f>
        <v>0</v>
      </c>
      <c r="Q808" s="146">
        <f t="shared" ref="Q808:S808" si="814">+F808</f>
        <v>0</v>
      </c>
      <c r="R808" s="145">
        <f t="shared" si="814"/>
        <v>0</v>
      </c>
      <c r="S808" s="146">
        <f t="shared" si="814"/>
        <v>0</v>
      </c>
      <c r="T808" s="150" t="e">
        <f>+VLOOKUP($L808,Data_Validation!$A:$D,1,0)</f>
        <v>#N/A</v>
      </c>
      <c r="U808" s="150" t="e">
        <f>+VLOOKUP($L808,Data_Validation!$A:$D,3,0)</f>
        <v>#N/A</v>
      </c>
      <c r="V808" s="150" t="e">
        <f>+VLOOKUP($L808,Data_Validation!$A:$D,4,0)</f>
        <v>#N/A</v>
      </c>
      <c r="W808" s="150" t="e">
        <f>+VLOOKUP($L808,Data_Validation!$A:$E,5,0)</f>
        <v>#N/A</v>
      </c>
      <c r="X808" s="150" t="e">
        <f>+VLOOKUP($L808,Data_Validation!$A:$F,6,0)</f>
        <v>#N/A</v>
      </c>
    </row>
    <row r="809" spans="1:24" ht="15.75" customHeight="1">
      <c r="A809" s="141"/>
      <c r="B809" s="141"/>
      <c r="C809" s="151"/>
      <c r="D809" s="151"/>
      <c r="E809" s="151"/>
      <c r="F809" s="141"/>
      <c r="G809" s="141"/>
      <c r="H809" s="182"/>
      <c r="I809" s="182"/>
      <c r="J809" s="182"/>
      <c r="K809" s="182"/>
      <c r="L809" s="145">
        <f t="shared" si="771"/>
        <v>0</v>
      </c>
      <c r="M809" s="146">
        <f t="shared" si="772"/>
        <v>0</v>
      </c>
      <c r="N809" s="147">
        <f>+IF(OR($Q809=Parametres!$G$2,$Q809=Parametres!$G$3),I809,C809)</f>
        <v>0</v>
      </c>
      <c r="O809" s="147">
        <f>+IF(OR($Q809=Parametres!$G$2,$Q809=Parametres!$G$3),J809,D809)</f>
        <v>0</v>
      </c>
      <c r="P809" s="147">
        <f>+IF(OR($Q809=Parametres!$G$2,$Q809=Parametres!$G$3),K809,E809)</f>
        <v>0</v>
      </c>
      <c r="Q809" s="146">
        <f t="shared" ref="Q809:S809" si="815">+F809</f>
        <v>0</v>
      </c>
      <c r="R809" s="145">
        <f t="shared" si="815"/>
        <v>0</v>
      </c>
      <c r="S809" s="146">
        <f t="shared" si="815"/>
        <v>0</v>
      </c>
      <c r="T809" s="150" t="e">
        <f>+VLOOKUP($L809,Data_Validation!$A:$D,1,0)</f>
        <v>#N/A</v>
      </c>
      <c r="U809" s="150" t="e">
        <f>+VLOOKUP($L809,Data_Validation!$A:$D,3,0)</f>
        <v>#N/A</v>
      </c>
      <c r="V809" s="150" t="e">
        <f>+VLOOKUP($L809,Data_Validation!$A:$D,4,0)</f>
        <v>#N/A</v>
      </c>
      <c r="W809" s="150" t="e">
        <f>+VLOOKUP($L809,Data_Validation!$A:$E,5,0)</f>
        <v>#N/A</v>
      </c>
      <c r="X809" s="150" t="e">
        <f>+VLOOKUP($L809,Data_Validation!$A:$F,6,0)</f>
        <v>#N/A</v>
      </c>
    </row>
    <row r="810" spans="1:24" ht="15.75" customHeight="1">
      <c r="A810" s="141"/>
      <c r="B810" s="141"/>
      <c r="C810" s="151"/>
      <c r="D810" s="151"/>
      <c r="E810" s="151"/>
      <c r="F810" s="141"/>
      <c r="G810" s="141"/>
      <c r="H810" s="182"/>
      <c r="I810" s="182"/>
      <c r="J810" s="182"/>
      <c r="K810" s="182"/>
      <c r="L810" s="145">
        <f t="shared" si="771"/>
        <v>0</v>
      </c>
      <c r="M810" s="146">
        <f t="shared" si="772"/>
        <v>0</v>
      </c>
      <c r="N810" s="147">
        <f>+IF(OR($Q810=Parametres!$G$2,$Q810=Parametres!$G$3),I810,C810)</f>
        <v>0</v>
      </c>
      <c r="O810" s="147">
        <f>+IF(OR($Q810=Parametres!$G$2,$Q810=Parametres!$G$3),J810,D810)</f>
        <v>0</v>
      </c>
      <c r="P810" s="147">
        <f>+IF(OR($Q810=Parametres!$G$2,$Q810=Parametres!$G$3),K810,E810)</f>
        <v>0</v>
      </c>
      <c r="Q810" s="146">
        <f t="shared" ref="Q810:S810" si="816">+F810</f>
        <v>0</v>
      </c>
      <c r="R810" s="145">
        <f t="shared" si="816"/>
        <v>0</v>
      </c>
      <c r="S810" s="146">
        <f t="shared" si="816"/>
        <v>0</v>
      </c>
      <c r="T810" s="150" t="e">
        <f>+VLOOKUP($L810,Data_Validation!$A:$D,1,0)</f>
        <v>#N/A</v>
      </c>
      <c r="U810" s="150" t="e">
        <f>+VLOOKUP($L810,Data_Validation!$A:$D,3,0)</f>
        <v>#N/A</v>
      </c>
      <c r="V810" s="150" t="e">
        <f>+VLOOKUP($L810,Data_Validation!$A:$D,4,0)</f>
        <v>#N/A</v>
      </c>
      <c r="W810" s="150" t="e">
        <f>+VLOOKUP($L810,Data_Validation!$A:$E,5,0)</f>
        <v>#N/A</v>
      </c>
      <c r="X810" s="150" t="e">
        <f>+VLOOKUP($L810,Data_Validation!$A:$F,6,0)</f>
        <v>#N/A</v>
      </c>
    </row>
    <row r="811" spans="1:24" ht="15.75" customHeight="1">
      <c r="A811" s="141"/>
      <c r="B811" s="141"/>
      <c r="C811" s="151"/>
      <c r="D811" s="151"/>
      <c r="E811" s="151"/>
      <c r="F811" s="141"/>
      <c r="G811" s="141"/>
      <c r="H811" s="182"/>
      <c r="I811" s="182"/>
      <c r="J811" s="182"/>
      <c r="K811" s="182"/>
      <c r="L811" s="145">
        <f t="shared" si="771"/>
        <v>0</v>
      </c>
      <c r="M811" s="146">
        <f t="shared" si="772"/>
        <v>0</v>
      </c>
      <c r="N811" s="147">
        <f>+IF(OR($Q811=Parametres!$G$2,$Q811=Parametres!$G$3),I811,C811)</f>
        <v>0</v>
      </c>
      <c r="O811" s="147">
        <f>+IF(OR($Q811=Parametres!$G$2,$Q811=Parametres!$G$3),J811,D811)</f>
        <v>0</v>
      </c>
      <c r="P811" s="147">
        <f>+IF(OR($Q811=Parametres!$G$2,$Q811=Parametres!$G$3),K811,E811)</f>
        <v>0</v>
      </c>
      <c r="Q811" s="146">
        <f t="shared" ref="Q811:S811" si="817">+F811</f>
        <v>0</v>
      </c>
      <c r="R811" s="145">
        <f t="shared" si="817"/>
        <v>0</v>
      </c>
      <c r="S811" s="146">
        <f t="shared" si="817"/>
        <v>0</v>
      </c>
      <c r="T811" s="150" t="e">
        <f>+VLOOKUP($L811,Data_Validation!$A:$D,1,0)</f>
        <v>#N/A</v>
      </c>
      <c r="U811" s="150" t="e">
        <f>+VLOOKUP($L811,Data_Validation!$A:$D,3,0)</f>
        <v>#N/A</v>
      </c>
      <c r="V811" s="150" t="e">
        <f>+VLOOKUP($L811,Data_Validation!$A:$D,4,0)</f>
        <v>#N/A</v>
      </c>
      <c r="W811" s="150" t="e">
        <f>+VLOOKUP($L811,Data_Validation!$A:$E,5,0)</f>
        <v>#N/A</v>
      </c>
      <c r="X811" s="150" t="e">
        <f>+VLOOKUP($L811,Data_Validation!$A:$F,6,0)</f>
        <v>#N/A</v>
      </c>
    </row>
    <row r="812" spans="1:24" ht="15.75" customHeight="1">
      <c r="A812" s="141"/>
      <c r="B812" s="141"/>
      <c r="C812" s="151"/>
      <c r="D812" s="151"/>
      <c r="E812" s="151"/>
      <c r="F812" s="141"/>
      <c r="G812" s="141"/>
      <c r="H812" s="182"/>
      <c r="I812" s="182"/>
      <c r="J812" s="182"/>
      <c r="K812" s="182"/>
      <c r="L812" s="145">
        <f t="shared" si="771"/>
        <v>0</v>
      </c>
      <c r="M812" s="146">
        <f t="shared" si="772"/>
        <v>0</v>
      </c>
      <c r="N812" s="147">
        <f>+IF(OR($Q812=Parametres!$G$2,$Q812=Parametres!$G$3),I812,C812)</f>
        <v>0</v>
      </c>
      <c r="O812" s="147">
        <f>+IF(OR($Q812=Parametres!$G$2,$Q812=Parametres!$G$3),J812,D812)</f>
        <v>0</v>
      </c>
      <c r="P812" s="147">
        <f>+IF(OR($Q812=Parametres!$G$2,$Q812=Parametres!$G$3),K812,E812)</f>
        <v>0</v>
      </c>
      <c r="Q812" s="146">
        <f t="shared" ref="Q812:S812" si="818">+F812</f>
        <v>0</v>
      </c>
      <c r="R812" s="145">
        <f t="shared" si="818"/>
        <v>0</v>
      </c>
      <c r="S812" s="146">
        <f t="shared" si="818"/>
        <v>0</v>
      </c>
      <c r="T812" s="150" t="e">
        <f>+VLOOKUP($L812,Data_Validation!$A:$D,1,0)</f>
        <v>#N/A</v>
      </c>
      <c r="U812" s="150" t="e">
        <f>+VLOOKUP($L812,Data_Validation!$A:$D,3,0)</f>
        <v>#N/A</v>
      </c>
      <c r="V812" s="150" t="e">
        <f>+VLOOKUP($L812,Data_Validation!$A:$D,4,0)</f>
        <v>#N/A</v>
      </c>
      <c r="W812" s="150" t="e">
        <f>+VLOOKUP($L812,Data_Validation!$A:$E,5,0)</f>
        <v>#N/A</v>
      </c>
      <c r="X812" s="150" t="e">
        <f>+VLOOKUP($L812,Data_Validation!$A:$F,6,0)</f>
        <v>#N/A</v>
      </c>
    </row>
    <row r="813" spans="1:24" ht="15.75" customHeight="1">
      <c r="A813" s="141"/>
      <c r="B813" s="141"/>
      <c r="C813" s="151"/>
      <c r="D813" s="151"/>
      <c r="E813" s="151"/>
      <c r="F813" s="141"/>
      <c r="G813" s="141"/>
      <c r="H813" s="182"/>
      <c r="I813" s="182"/>
      <c r="J813" s="182"/>
      <c r="K813" s="182"/>
      <c r="L813" s="145">
        <f t="shared" si="771"/>
        <v>0</v>
      </c>
      <c r="M813" s="146">
        <f t="shared" si="772"/>
        <v>0</v>
      </c>
      <c r="N813" s="147">
        <f>+IF(OR($Q813=Parametres!$G$2,$Q813=Parametres!$G$3),I813,C813)</f>
        <v>0</v>
      </c>
      <c r="O813" s="147">
        <f>+IF(OR($Q813=Parametres!$G$2,$Q813=Parametres!$G$3),J813,D813)</f>
        <v>0</v>
      </c>
      <c r="P813" s="147">
        <f>+IF(OR($Q813=Parametres!$G$2,$Q813=Parametres!$G$3),K813,E813)</f>
        <v>0</v>
      </c>
      <c r="Q813" s="146">
        <f t="shared" ref="Q813:S813" si="819">+F813</f>
        <v>0</v>
      </c>
      <c r="R813" s="145">
        <f t="shared" si="819"/>
        <v>0</v>
      </c>
      <c r="S813" s="146">
        <f t="shared" si="819"/>
        <v>0</v>
      </c>
      <c r="T813" s="150" t="e">
        <f>+VLOOKUP($L813,Data_Validation!$A:$D,1,0)</f>
        <v>#N/A</v>
      </c>
      <c r="U813" s="150" t="e">
        <f>+VLOOKUP($L813,Data_Validation!$A:$D,3,0)</f>
        <v>#N/A</v>
      </c>
      <c r="V813" s="150" t="e">
        <f>+VLOOKUP($L813,Data_Validation!$A:$D,4,0)</f>
        <v>#N/A</v>
      </c>
      <c r="W813" s="150" t="e">
        <f>+VLOOKUP($L813,Data_Validation!$A:$E,5,0)</f>
        <v>#N/A</v>
      </c>
      <c r="X813" s="150" t="e">
        <f>+VLOOKUP($L813,Data_Validation!$A:$F,6,0)</f>
        <v>#N/A</v>
      </c>
    </row>
    <row r="814" spans="1:24" ht="15.75" customHeight="1">
      <c r="A814" s="141"/>
      <c r="B814" s="141"/>
      <c r="C814" s="151"/>
      <c r="D814" s="151"/>
      <c r="E814" s="151"/>
      <c r="F814" s="141"/>
      <c r="G814" s="141"/>
      <c r="H814" s="182"/>
      <c r="I814" s="182"/>
      <c r="J814" s="182"/>
      <c r="K814" s="182"/>
      <c r="L814" s="145">
        <f t="shared" si="771"/>
        <v>0</v>
      </c>
      <c r="M814" s="146">
        <f t="shared" si="772"/>
        <v>0</v>
      </c>
      <c r="N814" s="147">
        <f>+IF(OR($Q814=Parametres!$G$2,$Q814=Parametres!$G$3),I814,C814)</f>
        <v>0</v>
      </c>
      <c r="O814" s="147">
        <f>+IF(OR($Q814=Parametres!$G$2,$Q814=Parametres!$G$3),J814,D814)</f>
        <v>0</v>
      </c>
      <c r="P814" s="147">
        <f>+IF(OR($Q814=Parametres!$G$2,$Q814=Parametres!$G$3),K814,E814)</f>
        <v>0</v>
      </c>
      <c r="Q814" s="146">
        <f t="shared" ref="Q814:S814" si="820">+F814</f>
        <v>0</v>
      </c>
      <c r="R814" s="145">
        <f t="shared" si="820"/>
        <v>0</v>
      </c>
      <c r="S814" s="146">
        <f t="shared" si="820"/>
        <v>0</v>
      </c>
      <c r="T814" s="150" t="e">
        <f>+VLOOKUP($L814,Data_Validation!$A:$D,1,0)</f>
        <v>#N/A</v>
      </c>
      <c r="U814" s="150" t="e">
        <f>+VLOOKUP($L814,Data_Validation!$A:$D,3,0)</f>
        <v>#N/A</v>
      </c>
      <c r="V814" s="150" t="e">
        <f>+VLOOKUP($L814,Data_Validation!$A:$D,4,0)</f>
        <v>#N/A</v>
      </c>
      <c r="W814" s="150" t="e">
        <f>+VLOOKUP($L814,Data_Validation!$A:$E,5,0)</f>
        <v>#N/A</v>
      </c>
      <c r="X814" s="150" t="e">
        <f>+VLOOKUP($L814,Data_Validation!$A:$F,6,0)</f>
        <v>#N/A</v>
      </c>
    </row>
    <row r="815" spans="1:24" ht="15.75" customHeight="1">
      <c r="A815" s="141"/>
      <c r="B815" s="141"/>
      <c r="C815" s="151"/>
      <c r="D815" s="151"/>
      <c r="E815" s="151"/>
      <c r="F815" s="141"/>
      <c r="G815" s="141"/>
      <c r="H815" s="182"/>
      <c r="I815" s="182"/>
      <c r="J815" s="182"/>
      <c r="K815" s="182"/>
      <c r="L815" s="145">
        <f t="shared" si="771"/>
        <v>0</v>
      </c>
      <c r="M815" s="146">
        <f t="shared" si="772"/>
        <v>0</v>
      </c>
      <c r="N815" s="147">
        <f>+IF(OR($Q815=Parametres!$G$2,$Q815=Parametres!$G$3),I815,C815)</f>
        <v>0</v>
      </c>
      <c r="O815" s="147">
        <f>+IF(OR($Q815=Parametres!$G$2,$Q815=Parametres!$G$3),J815,D815)</f>
        <v>0</v>
      </c>
      <c r="P815" s="147">
        <f>+IF(OR($Q815=Parametres!$G$2,$Q815=Parametres!$G$3),K815,E815)</f>
        <v>0</v>
      </c>
      <c r="Q815" s="146">
        <f t="shared" ref="Q815:S815" si="821">+F815</f>
        <v>0</v>
      </c>
      <c r="R815" s="145">
        <f t="shared" si="821"/>
        <v>0</v>
      </c>
      <c r="S815" s="146">
        <f t="shared" si="821"/>
        <v>0</v>
      </c>
      <c r="T815" s="150" t="e">
        <f>+VLOOKUP($L815,Data_Validation!$A:$D,1,0)</f>
        <v>#N/A</v>
      </c>
      <c r="U815" s="150" t="e">
        <f>+VLOOKUP($L815,Data_Validation!$A:$D,3,0)</f>
        <v>#N/A</v>
      </c>
      <c r="V815" s="150" t="e">
        <f>+VLOOKUP($L815,Data_Validation!$A:$D,4,0)</f>
        <v>#N/A</v>
      </c>
      <c r="W815" s="150" t="e">
        <f>+VLOOKUP($L815,Data_Validation!$A:$E,5,0)</f>
        <v>#N/A</v>
      </c>
      <c r="X815" s="150" t="e">
        <f>+VLOOKUP($L815,Data_Validation!$A:$F,6,0)</f>
        <v>#N/A</v>
      </c>
    </row>
    <row r="816" spans="1:24" ht="15.75" customHeight="1">
      <c r="A816" s="141"/>
      <c r="B816" s="141"/>
      <c r="C816" s="151"/>
      <c r="D816" s="151"/>
      <c r="E816" s="151"/>
      <c r="F816" s="141"/>
      <c r="G816" s="141"/>
      <c r="H816" s="182"/>
      <c r="I816" s="182"/>
      <c r="J816" s="182"/>
      <c r="K816" s="182"/>
      <c r="L816" s="145">
        <f t="shared" si="771"/>
        <v>0</v>
      </c>
      <c r="M816" s="146">
        <f t="shared" si="772"/>
        <v>0</v>
      </c>
      <c r="N816" s="147">
        <f>+IF(OR($Q816=Parametres!$G$2,$Q816=Parametres!$G$3),I816,C816)</f>
        <v>0</v>
      </c>
      <c r="O816" s="147">
        <f>+IF(OR($Q816=Parametres!$G$2,$Q816=Parametres!$G$3),J816,D816)</f>
        <v>0</v>
      </c>
      <c r="P816" s="147">
        <f>+IF(OR($Q816=Parametres!$G$2,$Q816=Parametres!$G$3),K816,E816)</f>
        <v>0</v>
      </c>
      <c r="Q816" s="146">
        <f t="shared" ref="Q816:S816" si="822">+F816</f>
        <v>0</v>
      </c>
      <c r="R816" s="145">
        <f t="shared" si="822"/>
        <v>0</v>
      </c>
      <c r="S816" s="146">
        <f t="shared" si="822"/>
        <v>0</v>
      </c>
      <c r="T816" s="150" t="e">
        <f>+VLOOKUP($L816,Data_Validation!$A:$D,1,0)</f>
        <v>#N/A</v>
      </c>
      <c r="U816" s="150" t="e">
        <f>+VLOOKUP($L816,Data_Validation!$A:$D,3,0)</f>
        <v>#N/A</v>
      </c>
      <c r="V816" s="150" t="e">
        <f>+VLOOKUP($L816,Data_Validation!$A:$D,4,0)</f>
        <v>#N/A</v>
      </c>
      <c r="W816" s="150" t="e">
        <f>+VLOOKUP($L816,Data_Validation!$A:$E,5,0)</f>
        <v>#N/A</v>
      </c>
      <c r="X816" s="150" t="e">
        <f>+VLOOKUP($L816,Data_Validation!$A:$F,6,0)</f>
        <v>#N/A</v>
      </c>
    </row>
    <row r="817" spans="1:24" ht="15.75" customHeight="1">
      <c r="A817" s="141"/>
      <c r="B817" s="141"/>
      <c r="C817" s="151"/>
      <c r="D817" s="151"/>
      <c r="E817" s="151"/>
      <c r="F817" s="141"/>
      <c r="G817" s="141"/>
      <c r="H817" s="182"/>
      <c r="I817" s="182"/>
      <c r="J817" s="182"/>
      <c r="K817" s="182"/>
      <c r="L817" s="145">
        <f t="shared" si="771"/>
        <v>0</v>
      </c>
      <c r="M817" s="146">
        <f t="shared" si="772"/>
        <v>0</v>
      </c>
      <c r="N817" s="147">
        <f>+IF(OR($Q817=Parametres!$G$2,$Q817=Parametres!$G$3),I817,C817)</f>
        <v>0</v>
      </c>
      <c r="O817" s="147">
        <f>+IF(OR($Q817=Parametres!$G$2,$Q817=Parametres!$G$3),J817,D817)</f>
        <v>0</v>
      </c>
      <c r="P817" s="147">
        <f>+IF(OR($Q817=Parametres!$G$2,$Q817=Parametres!$G$3),K817,E817)</f>
        <v>0</v>
      </c>
      <c r="Q817" s="146">
        <f t="shared" ref="Q817:S817" si="823">+F817</f>
        <v>0</v>
      </c>
      <c r="R817" s="145">
        <f t="shared" si="823"/>
        <v>0</v>
      </c>
      <c r="S817" s="146">
        <f t="shared" si="823"/>
        <v>0</v>
      </c>
      <c r="T817" s="150" t="e">
        <f>+VLOOKUP($L817,Data_Validation!$A:$D,1,0)</f>
        <v>#N/A</v>
      </c>
      <c r="U817" s="150" t="e">
        <f>+VLOOKUP($L817,Data_Validation!$A:$D,3,0)</f>
        <v>#N/A</v>
      </c>
      <c r="V817" s="150" t="e">
        <f>+VLOOKUP($L817,Data_Validation!$A:$D,4,0)</f>
        <v>#N/A</v>
      </c>
      <c r="W817" s="150" t="e">
        <f>+VLOOKUP($L817,Data_Validation!$A:$E,5,0)</f>
        <v>#N/A</v>
      </c>
      <c r="X817" s="150" t="e">
        <f>+VLOOKUP($L817,Data_Validation!$A:$F,6,0)</f>
        <v>#N/A</v>
      </c>
    </row>
    <row r="818" spans="1:24" ht="15.75" customHeight="1">
      <c r="A818" s="141"/>
      <c r="B818" s="141"/>
      <c r="C818" s="151"/>
      <c r="D818" s="151"/>
      <c r="E818" s="151"/>
      <c r="F818" s="141"/>
      <c r="G818" s="141"/>
      <c r="H818" s="182"/>
      <c r="I818" s="182"/>
      <c r="J818" s="182"/>
      <c r="K818" s="182"/>
      <c r="L818" s="145">
        <f t="shared" si="771"/>
        <v>0</v>
      </c>
      <c r="M818" s="146">
        <f t="shared" si="772"/>
        <v>0</v>
      </c>
      <c r="N818" s="147">
        <f>+IF(OR($Q818=Parametres!$G$2,$Q818=Parametres!$G$3),I818,C818)</f>
        <v>0</v>
      </c>
      <c r="O818" s="147">
        <f>+IF(OR($Q818=Parametres!$G$2,$Q818=Parametres!$G$3),J818,D818)</f>
        <v>0</v>
      </c>
      <c r="P818" s="147">
        <f>+IF(OR($Q818=Parametres!$G$2,$Q818=Parametres!$G$3),K818,E818)</f>
        <v>0</v>
      </c>
      <c r="Q818" s="146">
        <f t="shared" ref="Q818:S818" si="824">+F818</f>
        <v>0</v>
      </c>
      <c r="R818" s="145">
        <f t="shared" si="824"/>
        <v>0</v>
      </c>
      <c r="S818" s="146">
        <f t="shared" si="824"/>
        <v>0</v>
      </c>
      <c r="T818" s="150" t="e">
        <f>+VLOOKUP($L818,Data_Validation!$A:$D,1,0)</f>
        <v>#N/A</v>
      </c>
      <c r="U818" s="150" t="e">
        <f>+VLOOKUP($L818,Data_Validation!$A:$D,3,0)</f>
        <v>#N/A</v>
      </c>
      <c r="V818" s="150" t="e">
        <f>+VLOOKUP($L818,Data_Validation!$A:$D,4,0)</f>
        <v>#N/A</v>
      </c>
      <c r="W818" s="150" t="e">
        <f>+VLOOKUP($L818,Data_Validation!$A:$E,5,0)</f>
        <v>#N/A</v>
      </c>
      <c r="X818" s="150" t="e">
        <f>+VLOOKUP($L818,Data_Validation!$A:$F,6,0)</f>
        <v>#N/A</v>
      </c>
    </row>
    <row r="819" spans="1:24" ht="15.75" customHeight="1">
      <c r="A819" s="141"/>
      <c r="B819" s="141"/>
      <c r="C819" s="151"/>
      <c r="D819" s="151"/>
      <c r="E819" s="151"/>
      <c r="F819" s="141"/>
      <c r="G819" s="141"/>
      <c r="H819" s="182"/>
      <c r="I819" s="182"/>
      <c r="J819" s="182"/>
      <c r="K819" s="182"/>
      <c r="L819" s="145">
        <f t="shared" si="771"/>
        <v>0</v>
      </c>
      <c r="M819" s="146">
        <f t="shared" si="772"/>
        <v>0</v>
      </c>
      <c r="N819" s="147">
        <f>+IF(OR($Q819=Parametres!$G$2,$Q819=Parametres!$G$3),I819,C819)</f>
        <v>0</v>
      </c>
      <c r="O819" s="147">
        <f>+IF(OR($Q819=Parametres!$G$2,$Q819=Parametres!$G$3),J819,D819)</f>
        <v>0</v>
      </c>
      <c r="P819" s="147">
        <f>+IF(OR($Q819=Parametres!$G$2,$Q819=Parametres!$G$3),K819,E819)</f>
        <v>0</v>
      </c>
      <c r="Q819" s="146">
        <f t="shared" ref="Q819:S819" si="825">+F819</f>
        <v>0</v>
      </c>
      <c r="R819" s="145">
        <f t="shared" si="825"/>
        <v>0</v>
      </c>
      <c r="S819" s="146">
        <f t="shared" si="825"/>
        <v>0</v>
      </c>
      <c r="T819" s="150" t="e">
        <f>+VLOOKUP($L819,Data_Validation!$A:$D,1,0)</f>
        <v>#N/A</v>
      </c>
      <c r="U819" s="150" t="e">
        <f>+VLOOKUP($L819,Data_Validation!$A:$D,3,0)</f>
        <v>#N/A</v>
      </c>
      <c r="V819" s="150" t="e">
        <f>+VLOOKUP($L819,Data_Validation!$A:$D,4,0)</f>
        <v>#N/A</v>
      </c>
      <c r="W819" s="150" t="e">
        <f>+VLOOKUP($L819,Data_Validation!$A:$E,5,0)</f>
        <v>#N/A</v>
      </c>
      <c r="X819" s="150" t="e">
        <f>+VLOOKUP($L819,Data_Validation!$A:$F,6,0)</f>
        <v>#N/A</v>
      </c>
    </row>
    <row r="820" spans="1:24" ht="15.75" customHeight="1">
      <c r="A820" s="141"/>
      <c r="B820" s="141"/>
      <c r="C820" s="151"/>
      <c r="D820" s="151"/>
      <c r="E820" s="151"/>
      <c r="F820" s="141"/>
      <c r="G820" s="141"/>
      <c r="H820" s="182"/>
      <c r="I820" s="182"/>
      <c r="J820" s="182"/>
      <c r="K820" s="182"/>
      <c r="L820" s="145">
        <f t="shared" si="771"/>
        <v>0</v>
      </c>
      <c r="M820" s="146">
        <f t="shared" si="772"/>
        <v>0</v>
      </c>
      <c r="N820" s="147">
        <f>+IF(OR($Q820=Parametres!$G$2,$Q820=Parametres!$G$3),I820,C820)</f>
        <v>0</v>
      </c>
      <c r="O820" s="147">
        <f>+IF(OR($Q820=Parametres!$G$2,$Q820=Parametres!$G$3),J820,D820)</f>
        <v>0</v>
      </c>
      <c r="P820" s="147">
        <f>+IF(OR($Q820=Parametres!$G$2,$Q820=Parametres!$G$3),K820,E820)</f>
        <v>0</v>
      </c>
      <c r="Q820" s="146">
        <f t="shared" ref="Q820:S820" si="826">+F820</f>
        <v>0</v>
      </c>
      <c r="R820" s="145">
        <f t="shared" si="826"/>
        <v>0</v>
      </c>
      <c r="S820" s="146">
        <f t="shared" si="826"/>
        <v>0</v>
      </c>
      <c r="T820" s="150" t="e">
        <f>+VLOOKUP($L820,Data_Validation!$A:$D,1,0)</f>
        <v>#N/A</v>
      </c>
      <c r="U820" s="150" t="e">
        <f>+VLOOKUP($L820,Data_Validation!$A:$D,3,0)</f>
        <v>#N/A</v>
      </c>
      <c r="V820" s="150" t="e">
        <f>+VLOOKUP($L820,Data_Validation!$A:$D,4,0)</f>
        <v>#N/A</v>
      </c>
      <c r="W820" s="150" t="e">
        <f>+VLOOKUP($L820,Data_Validation!$A:$E,5,0)</f>
        <v>#N/A</v>
      </c>
      <c r="X820" s="150" t="e">
        <f>+VLOOKUP($L820,Data_Validation!$A:$F,6,0)</f>
        <v>#N/A</v>
      </c>
    </row>
    <row r="821" spans="1:24" ht="15.75" customHeight="1">
      <c r="A821" s="141"/>
      <c r="B821" s="141"/>
      <c r="C821" s="151"/>
      <c r="D821" s="151"/>
      <c r="E821" s="151"/>
      <c r="F821" s="141"/>
      <c r="G821" s="141"/>
      <c r="H821" s="182"/>
      <c r="I821" s="182"/>
      <c r="J821" s="182"/>
      <c r="K821" s="182"/>
      <c r="L821" s="145">
        <f t="shared" si="771"/>
        <v>0</v>
      </c>
      <c r="M821" s="146">
        <f t="shared" si="772"/>
        <v>0</v>
      </c>
      <c r="N821" s="147">
        <f>+IF(OR($Q821=Parametres!$G$2,$Q821=Parametres!$G$3),I821,C821)</f>
        <v>0</v>
      </c>
      <c r="O821" s="147">
        <f>+IF(OR($Q821=Parametres!$G$2,$Q821=Parametres!$G$3),J821,D821)</f>
        <v>0</v>
      </c>
      <c r="P821" s="147">
        <f>+IF(OR($Q821=Parametres!$G$2,$Q821=Parametres!$G$3),K821,E821)</f>
        <v>0</v>
      </c>
      <c r="Q821" s="146">
        <f t="shared" ref="Q821:S821" si="827">+F821</f>
        <v>0</v>
      </c>
      <c r="R821" s="145">
        <f t="shared" si="827"/>
        <v>0</v>
      </c>
      <c r="S821" s="146">
        <f t="shared" si="827"/>
        <v>0</v>
      </c>
      <c r="T821" s="150" t="e">
        <f>+VLOOKUP($L821,Data_Validation!$A:$D,1,0)</f>
        <v>#N/A</v>
      </c>
      <c r="U821" s="150" t="e">
        <f>+VLOOKUP($L821,Data_Validation!$A:$D,3,0)</f>
        <v>#N/A</v>
      </c>
      <c r="V821" s="150" t="e">
        <f>+VLOOKUP($L821,Data_Validation!$A:$D,4,0)</f>
        <v>#N/A</v>
      </c>
      <c r="W821" s="150" t="e">
        <f>+VLOOKUP($L821,Data_Validation!$A:$E,5,0)</f>
        <v>#N/A</v>
      </c>
      <c r="X821" s="150" t="e">
        <f>+VLOOKUP($L821,Data_Validation!$A:$F,6,0)</f>
        <v>#N/A</v>
      </c>
    </row>
    <row r="822" spans="1:24" ht="15.75" customHeight="1">
      <c r="A822" s="141"/>
      <c r="B822" s="141"/>
      <c r="C822" s="151"/>
      <c r="D822" s="151"/>
      <c r="E822" s="151"/>
      <c r="F822" s="141"/>
      <c r="G822" s="141"/>
      <c r="H822" s="182"/>
      <c r="I822" s="182"/>
      <c r="J822" s="182"/>
      <c r="K822" s="182"/>
      <c r="L822" s="145">
        <f t="shared" si="771"/>
        <v>0</v>
      </c>
      <c r="M822" s="146">
        <f t="shared" si="772"/>
        <v>0</v>
      </c>
      <c r="N822" s="147">
        <f>+IF(OR($Q822=Parametres!$G$2,$Q822=Parametres!$G$3),I822,C822)</f>
        <v>0</v>
      </c>
      <c r="O822" s="147">
        <f>+IF(OR($Q822=Parametres!$G$2,$Q822=Parametres!$G$3),J822,D822)</f>
        <v>0</v>
      </c>
      <c r="P822" s="147">
        <f>+IF(OR($Q822=Parametres!$G$2,$Q822=Parametres!$G$3),K822,E822)</f>
        <v>0</v>
      </c>
      <c r="Q822" s="146">
        <f t="shared" ref="Q822:S822" si="828">+F822</f>
        <v>0</v>
      </c>
      <c r="R822" s="145">
        <f t="shared" si="828"/>
        <v>0</v>
      </c>
      <c r="S822" s="146">
        <f t="shared" si="828"/>
        <v>0</v>
      </c>
      <c r="T822" s="150" t="e">
        <f>+VLOOKUP($L822,Data_Validation!$A:$D,1,0)</f>
        <v>#N/A</v>
      </c>
      <c r="U822" s="150" t="e">
        <f>+VLOOKUP($L822,Data_Validation!$A:$D,3,0)</f>
        <v>#N/A</v>
      </c>
      <c r="V822" s="150" t="e">
        <f>+VLOOKUP($L822,Data_Validation!$A:$D,4,0)</f>
        <v>#N/A</v>
      </c>
      <c r="W822" s="150" t="e">
        <f>+VLOOKUP($L822,Data_Validation!$A:$E,5,0)</f>
        <v>#N/A</v>
      </c>
      <c r="X822" s="150" t="e">
        <f>+VLOOKUP($L822,Data_Validation!$A:$F,6,0)</f>
        <v>#N/A</v>
      </c>
    </row>
    <row r="823" spans="1:24" ht="15.75" customHeight="1">
      <c r="A823" s="141"/>
      <c r="B823" s="141"/>
      <c r="C823" s="151"/>
      <c r="D823" s="151"/>
      <c r="E823" s="151"/>
      <c r="F823" s="141"/>
      <c r="G823" s="141"/>
      <c r="H823" s="182"/>
      <c r="I823" s="182"/>
      <c r="J823" s="182"/>
      <c r="K823" s="182"/>
      <c r="L823" s="145">
        <f t="shared" si="771"/>
        <v>0</v>
      </c>
      <c r="M823" s="146">
        <f t="shared" si="772"/>
        <v>0</v>
      </c>
      <c r="N823" s="147">
        <f>+IF(OR($Q823=Parametres!$G$2,$Q823=Parametres!$G$3),I823,C823)</f>
        <v>0</v>
      </c>
      <c r="O823" s="147">
        <f>+IF(OR($Q823=Parametres!$G$2,$Q823=Parametres!$G$3),J823,D823)</f>
        <v>0</v>
      </c>
      <c r="P823" s="147">
        <f>+IF(OR($Q823=Parametres!$G$2,$Q823=Parametres!$G$3),K823,E823)</f>
        <v>0</v>
      </c>
      <c r="Q823" s="146">
        <f t="shared" ref="Q823:S823" si="829">+F823</f>
        <v>0</v>
      </c>
      <c r="R823" s="145">
        <f t="shared" si="829"/>
        <v>0</v>
      </c>
      <c r="S823" s="146">
        <f t="shared" si="829"/>
        <v>0</v>
      </c>
      <c r="T823" s="150" t="e">
        <f>+VLOOKUP($L823,Data_Validation!$A:$D,1,0)</f>
        <v>#N/A</v>
      </c>
      <c r="U823" s="150" t="e">
        <f>+VLOOKUP($L823,Data_Validation!$A:$D,3,0)</f>
        <v>#N/A</v>
      </c>
      <c r="V823" s="150" t="e">
        <f>+VLOOKUP($L823,Data_Validation!$A:$D,4,0)</f>
        <v>#N/A</v>
      </c>
      <c r="W823" s="150" t="e">
        <f>+VLOOKUP($L823,Data_Validation!$A:$E,5,0)</f>
        <v>#N/A</v>
      </c>
      <c r="X823" s="150" t="e">
        <f>+VLOOKUP($L823,Data_Validation!$A:$F,6,0)</f>
        <v>#N/A</v>
      </c>
    </row>
    <row r="824" spans="1:24" ht="15.75" customHeight="1">
      <c r="A824" s="141"/>
      <c r="B824" s="141"/>
      <c r="C824" s="151"/>
      <c r="D824" s="151"/>
      <c r="E824" s="151"/>
      <c r="F824" s="141"/>
      <c r="G824" s="141"/>
      <c r="H824" s="182"/>
      <c r="I824" s="182"/>
      <c r="J824" s="182"/>
      <c r="K824" s="182"/>
      <c r="L824" s="145">
        <f t="shared" si="771"/>
        <v>0</v>
      </c>
      <c r="M824" s="146">
        <f t="shared" si="772"/>
        <v>0</v>
      </c>
      <c r="N824" s="147">
        <f>+IF(OR($Q824=Parametres!$G$2,$Q824=Parametres!$G$3),I824,C824)</f>
        <v>0</v>
      </c>
      <c r="O824" s="147">
        <f>+IF(OR($Q824=Parametres!$G$2,$Q824=Parametres!$G$3),J824,D824)</f>
        <v>0</v>
      </c>
      <c r="P824" s="147">
        <f>+IF(OR($Q824=Parametres!$G$2,$Q824=Parametres!$G$3),K824,E824)</f>
        <v>0</v>
      </c>
      <c r="Q824" s="146">
        <f t="shared" ref="Q824:S824" si="830">+F824</f>
        <v>0</v>
      </c>
      <c r="R824" s="145">
        <f t="shared" si="830"/>
        <v>0</v>
      </c>
      <c r="S824" s="146">
        <f t="shared" si="830"/>
        <v>0</v>
      </c>
      <c r="T824" s="150" t="e">
        <f>+VLOOKUP($L824,Data_Validation!$A:$D,1,0)</f>
        <v>#N/A</v>
      </c>
      <c r="U824" s="150" t="e">
        <f>+VLOOKUP($L824,Data_Validation!$A:$D,3,0)</f>
        <v>#N/A</v>
      </c>
      <c r="V824" s="150" t="e">
        <f>+VLOOKUP($L824,Data_Validation!$A:$D,4,0)</f>
        <v>#N/A</v>
      </c>
      <c r="W824" s="150" t="e">
        <f>+VLOOKUP($L824,Data_Validation!$A:$E,5,0)</f>
        <v>#N/A</v>
      </c>
      <c r="X824" s="150" t="e">
        <f>+VLOOKUP($L824,Data_Validation!$A:$F,6,0)</f>
        <v>#N/A</v>
      </c>
    </row>
    <row r="825" spans="1:24" ht="15.75" customHeight="1">
      <c r="A825" s="141"/>
      <c r="B825" s="141"/>
      <c r="C825" s="151"/>
      <c r="D825" s="151"/>
      <c r="E825" s="151"/>
      <c r="F825" s="141"/>
      <c r="G825" s="141"/>
      <c r="H825" s="182"/>
      <c r="I825" s="182"/>
      <c r="J825" s="182"/>
      <c r="K825" s="182"/>
      <c r="L825" s="145">
        <f t="shared" si="771"/>
        <v>0</v>
      </c>
      <c r="M825" s="146">
        <f t="shared" si="772"/>
        <v>0</v>
      </c>
      <c r="N825" s="147">
        <f>+IF(OR($Q825=Parametres!$G$2,$Q825=Parametres!$G$3),I825,C825)</f>
        <v>0</v>
      </c>
      <c r="O825" s="147">
        <f>+IF(OR($Q825=Parametres!$G$2,$Q825=Parametres!$G$3),J825,D825)</f>
        <v>0</v>
      </c>
      <c r="P825" s="147">
        <f>+IF(OR($Q825=Parametres!$G$2,$Q825=Parametres!$G$3),K825,E825)</f>
        <v>0</v>
      </c>
      <c r="Q825" s="146">
        <f t="shared" ref="Q825:S825" si="831">+F825</f>
        <v>0</v>
      </c>
      <c r="R825" s="145">
        <f t="shared" si="831"/>
        <v>0</v>
      </c>
      <c r="S825" s="146">
        <f t="shared" si="831"/>
        <v>0</v>
      </c>
      <c r="T825" s="150" t="e">
        <f>+VLOOKUP($L825,Data_Validation!$A:$D,1,0)</f>
        <v>#N/A</v>
      </c>
      <c r="U825" s="150" t="e">
        <f>+VLOOKUP($L825,Data_Validation!$A:$D,3,0)</f>
        <v>#N/A</v>
      </c>
      <c r="V825" s="150" t="e">
        <f>+VLOOKUP($L825,Data_Validation!$A:$D,4,0)</f>
        <v>#N/A</v>
      </c>
      <c r="W825" s="150" t="e">
        <f>+VLOOKUP($L825,Data_Validation!$A:$E,5,0)</f>
        <v>#N/A</v>
      </c>
      <c r="X825" s="150" t="e">
        <f>+VLOOKUP($L825,Data_Validation!$A:$F,6,0)</f>
        <v>#N/A</v>
      </c>
    </row>
    <row r="826" spans="1:24" ht="15.75" customHeight="1">
      <c r="A826" s="141"/>
      <c r="B826" s="141"/>
      <c r="C826" s="151"/>
      <c r="D826" s="151"/>
      <c r="E826" s="151"/>
      <c r="F826" s="141"/>
      <c r="G826" s="141"/>
      <c r="H826" s="182"/>
      <c r="I826" s="182"/>
      <c r="J826" s="182"/>
      <c r="K826" s="182"/>
      <c r="L826" s="145">
        <f t="shared" si="771"/>
        <v>0</v>
      </c>
      <c r="M826" s="146">
        <f t="shared" si="772"/>
        <v>0</v>
      </c>
      <c r="N826" s="147">
        <f>+IF(OR($Q826=Parametres!$G$2,$Q826=Parametres!$G$3),I826,C826)</f>
        <v>0</v>
      </c>
      <c r="O826" s="147">
        <f>+IF(OR($Q826=Parametres!$G$2,$Q826=Parametres!$G$3),J826,D826)</f>
        <v>0</v>
      </c>
      <c r="P826" s="147">
        <f>+IF(OR($Q826=Parametres!$G$2,$Q826=Parametres!$G$3),K826,E826)</f>
        <v>0</v>
      </c>
      <c r="Q826" s="146">
        <f t="shared" ref="Q826:S826" si="832">+F826</f>
        <v>0</v>
      </c>
      <c r="R826" s="145">
        <f t="shared" si="832"/>
        <v>0</v>
      </c>
      <c r="S826" s="146">
        <f t="shared" si="832"/>
        <v>0</v>
      </c>
      <c r="T826" s="150" t="e">
        <f>+VLOOKUP($L826,Data_Validation!$A:$D,1,0)</f>
        <v>#N/A</v>
      </c>
      <c r="U826" s="150" t="e">
        <f>+VLOOKUP($L826,Data_Validation!$A:$D,3,0)</f>
        <v>#N/A</v>
      </c>
      <c r="V826" s="150" t="e">
        <f>+VLOOKUP($L826,Data_Validation!$A:$D,4,0)</f>
        <v>#N/A</v>
      </c>
      <c r="W826" s="150" t="e">
        <f>+VLOOKUP($L826,Data_Validation!$A:$E,5,0)</f>
        <v>#N/A</v>
      </c>
      <c r="X826" s="150" t="e">
        <f>+VLOOKUP($L826,Data_Validation!$A:$F,6,0)</f>
        <v>#N/A</v>
      </c>
    </row>
    <row r="827" spans="1:24" ht="15.75" customHeight="1">
      <c r="A827" s="141"/>
      <c r="B827" s="141"/>
      <c r="C827" s="151"/>
      <c r="D827" s="151"/>
      <c r="E827" s="151"/>
      <c r="F827" s="141"/>
      <c r="G827" s="141"/>
      <c r="H827" s="182"/>
      <c r="I827" s="182"/>
      <c r="J827" s="182"/>
      <c r="K827" s="182"/>
      <c r="L827" s="145">
        <f t="shared" si="771"/>
        <v>0</v>
      </c>
      <c r="M827" s="146">
        <f t="shared" si="772"/>
        <v>0</v>
      </c>
      <c r="N827" s="147">
        <f>+IF(OR($Q827=Parametres!$G$2,$Q827=Parametres!$G$3),I827,C827)</f>
        <v>0</v>
      </c>
      <c r="O827" s="147">
        <f>+IF(OR($Q827=Parametres!$G$2,$Q827=Parametres!$G$3),J827,D827)</f>
        <v>0</v>
      </c>
      <c r="P827" s="147">
        <f>+IF(OR($Q827=Parametres!$G$2,$Q827=Parametres!$G$3),K827,E827)</f>
        <v>0</v>
      </c>
      <c r="Q827" s="146">
        <f t="shared" ref="Q827:S827" si="833">+F827</f>
        <v>0</v>
      </c>
      <c r="R827" s="145">
        <f t="shared" si="833"/>
        <v>0</v>
      </c>
      <c r="S827" s="146">
        <f t="shared" si="833"/>
        <v>0</v>
      </c>
      <c r="T827" s="150" t="e">
        <f>+VLOOKUP($L827,Data_Validation!$A:$D,1,0)</f>
        <v>#N/A</v>
      </c>
      <c r="U827" s="150" t="e">
        <f>+VLOOKUP($L827,Data_Validation!$A:$D,3,0)</f>
        <v>#N/A</v>
      </c>
      <c r="V827" s="150" t="e">
        <f>+VLOOKUP($L827,Data_Validation!$A:$D,4,0)</f>
        <v>#N/A</v>
      </c>
      <c r="W827" s="150" t="e">
        <f>+VLOOKUP($L827,Data_Validation!$A:$E,5,0)</f>
        <v>#N/A</v>
      </c>
      <c r="X827" s="150" t="e">
        <f>+VLOOKUP($L827,Data_Validation!$A:$F,6,0)</f>
        <v>#N/A</v>
      </c>
    </row>
    <row r="828" spans="1:24" ht="15.75" customHeight="1">
      <c r="A828" s="141"/>
      <c r="B828" s="141"/>
      <c r="C828" s="151"/>
      <c r="D828" s="151"/>
      <c r="E828" s="151"/>
      <c r="F828" s="141"/>
      <c r="G828" s="141"/>
      <c r="H828" s="182"/>
      <c r="I828" s="182"/>
      <c r="J828" s="182"/>
      <c r="K828" s="182"/>
      <c r="L828" s="145">
        <f t="shared" si="771"/>
        <v>0</v>
      </c>
      <c r="M828" s="146">
        <f t="shared" si="772"/>
        <v>0</v>
      </c>
      <c r="N828" s="147">
        <f>+IF(OR($Q828=Parametres!$G$2,$Q828=Parametres!$G$3),I828,C828)</f>
        <v>0</v>
      </c>
      <c r="O828" s="147">
        <f>+IF(OR($Q828=Parametres!$G$2,$Q828=Parametres!$G$3),J828,D828)</f>
        <v>0</v>
      </c>
      <c r="P828" s="147">
        <f>+IF(OR($Q828=Parametres!$G$2,$Q828=Parametres!$G$3),K828,E828)</f>
        <v>0</v>
      </c>
      <c r="Q828" s="146">
        <f t="shared" ref="Q828:S828" si="834">+F828</f>
        <v>0</v>
      </c>
      <c r="R828" s="145">
        <f t="shared" si="834"/>
        <v>0</v>
      </c>
      <c r="S828" s="146">
        <f t="shared" si="834"/>
        <v>0</v>
      </c>
      <c r="T828" s="150" t="e">
        <f>+VLOOKUP($L828,Data_Validation!$A:$D,1,0)</f>
        <v>#N/A</v>
      </c>
      <c r="U828" s="150" t="e">
        <f>+VLOOKUP($L828,Data_Validation!$A:$D,3,0)</f>
        <v>#N/A</v>
      </c>
      <c r="V828" s="150" t="e">
        <f>+VLOOKUP($L828,Data_Validation!$A:$D,4,0)</f>
        <v>#N/A</v>
      </c>
      <c r="W828" s="150" t="e">
        <f>+VLOOKUP($L828,Data_Validation!$A:$E,5,0)</f>
        <v>#N/A</v>
      </c>
      <c r="X828" s="150" t="e">
        <f>+VLOOKUP($L828,Data_Validation!$A:$F,6,0)</f>
        <v>#N/A</v>
      </c>
    </row>
    <row r="829" spans="1:24" ht="15.75" customHeight="1">
      <c r="A829" s="141"/>
      <c r="B829" s="141"/>
      <c r="C829" s="151"/>
      <c r="D829" s="151"/>
      <c r="E829" s="151"/>
      <c r="F829" s="141"/>
      <c r="G829" s="141"/>
      <c r="H829" s="182"/>
      <c r="I829" s="182"/>
      <c r="J829" s="182"/>
      <c r="K829" s="182"/>
      <c r="L829" s="145">
        <f t="shared" si="771"/>
        <v>0</v>
      </c>
      <c r="M829" s="146">
        <f t="shared" si="772"/>
        <v>0</v>
      </c>
      <c r="N829" s="147">
        <f>+IF(OR($Q829=Parametres!$G$2,$Q829=Parametres!$G$3),I829,C829)</f>
        <v>0</v>
      </c>
      <c r="O829" s="147">
        <f>+IF(OR($Q829=Parametres!$G$2,$Q829=Parametres!$G$3),J829,D829)</f>
        <v>0</v>
      </c>
      <c r="P829" s="147">
        <f>+IF(OR($Q829=Parametres!$G$2,$Q829=Parametres!$G$3),K829,E829)</f>
        <v>0</v>
      </c>
      <c r="Q829" s="146">
        <f t="shared" ref="Q829:S829" si="835">+F829</f>
        <v>0</v>
      </c>
      <c r="R829" s="145">
        <f t="shared" si="835"/>
        <v>0</v>
      </c>
      <c r="S829" s="146">
        <f t="shared" si="835"/>
        <v>0</v>
      </c>
      <c r="T829" s="150" t="e">
        <f>+VLOOKUP($L829,Data_Validation!$A:$D,1,0)</f>
        <v>#N/A</v>
      </c>
      <c r="U829" s="150" t="e">
        <f>+VLOOKUP($L829,Data_Validation!$A:$D,3,0)</f>
        <v>#N/A</v>
      </c>
      <c r="V829" s="150" t="e">
        <f>+VLOOKUP($L829,Data_Validation!$A:$D,4,0)</f>
        <v>#N/A</v>
      </c>
      <c r="W829" s="150" t="e">
        <f>+VLOOKUP($L829,Data_Validation!$A:$E,5,0)</f>
        <v>#N/A</v>
      </c>
      <c r="X829" s="150" t="e">
        <f>+VLOOKUP($L829,Data_Validation!$A:$F,6,0)</f>
        <v>#N/A</v>
      </c>
    </row>
    <row r="830" spans="1:24" ht="15.75" customHeight="1">
      <c r="A830" s="141"/>
      <c r="B830" s="141"/>
      <c r="C830" s="151"/>
      <c r="D830" s="151"/>
      <c r="E830" s="151"/>
      <c r="F830" s="141"/>
      <c r="G830" s="141"/>
      <c r="H830" s="182"/>
      <c r="I830" s="182"/>
      <c r="J830" s="182"/>
      <c r="K830" s="182"/>
      <c r="L830" s="145">
        <f t="shared" si="771"/>
        <v>0</v>
      </c>
      <c r="M830" s="146">
        <f t="shared" si="772"/>
        <v>0</v>
      </c>
      <c r="N830" s="147">
        <f>+IF(OR($Q830=Parametres!$G$2,$Q830=Parametres!$G$3),I830,C830)</f>
        <v>0</v>
      </c>
      <c r="O830" s="147">
        <f>+IF(OR($Q830=Parametres!$G$2,$Q830=Parametres!$G$3),J830,D830)</f>
        <v>0</v>
      </c>
      <c r="P830" s="147">
        <f>+IF(OR($Q830=Parametres!$G$2,$Q830=Parametres!$G$3),K830,E830)</f>
        <v>0</v>
      </c>
      <c r="Q830" s="146">
        <f t="shared" ref="Q830:S830" si="836">+F830</f>
        <v>0</v>
      </c>
      <c r="R830" s="145">
        <f t="shared" si="836"/>
        <v>0</v>
      </c>
      <c r="S830" s="146">
        <f t="shared" si="836"/>
        <v>0</v>
      </c>
      <c r="T830" s="150" t="e">
        <f>+VLOOKUP($L830,Data_Validation!$A:$D,1,0)</f>
        <v>#N/A</v>
      </c>
      <c r="U830" s="150" t="e">
        <f>+VLOOKUP($L830,Data_Validation!$A:$D,3,0)</f>
        <v>#N/A</v>
      </c>
      <c r="V830" s="150" t="e">
        <f>+VLOOKUP($L830,Data_Validation!$A:$D,4,0)</f>
        <v>#N/A</v>
      </c>
      <c r="W830" s="150" t="e">
        <f>+VLOOKUP($L830,Data_Validation!$A:$E,5,0)</f>
        <v>#N/A</v>
      </c>
      <c r="X830" s="150" t="e">
        <f>+VLOOKUP($L830,Data_Validation!$A:$F,6,0)</f>
        <v>#N/A</v>
      </c>
    </row>
    <row r="831" spans="1:24" ht="15.75" customHeight="1">
      <c r="A831" s="141"/>
      <c r="B831" s="141"/>
      <c r="C831" s="151"/>
      <c r="D831" s="151"/>
      <c r="E831" s="151"/>
      <c r="F831" s="141"/>
      <c r="G831" s="141"/>
      <c r="H831" s="182"/>
      <c r="I831" s="182"/>
      <c r="J831" s="182"/>
      <c r="K831" s="182"/>
      <c r="L831" s="145">
        <f t="shared" si="771"/>
        <v>0</v>
      </c>
      <c r="M831" s="146">
        <f t="shared" si="772"/>
        <v>0</v>
      </c>
      <c r="N831" s="147">
        <f>+IF(OR($Q831=Parametres!$G$2,$Q831=Parametres!$G$3),I831,C831)</f>
        <v>0</v>
      </c>
      <c r="O831" s="147">
        <f>+IF(OR($Q831=Parametres!$G$2,$Q831=Parametres!$G$3),J831,D831)</f>
        <v>0</v>
      </c>
      <c r="P831" s="147">
        <f>+IF(OR($Q831=Parametres!$G$2,$Q831=Parametres!$G$3),K831,E831)</f>
        <v>0</v>
      </c>
      <c r="Q831" s="146">
        <f t="shared" ref="Q831:S831" si="837">+F831</f>
        <v>0</v>
      </c>
      <c r="R831" s="145">
        <f t="shared" si="837"/>
        <v>0</v>
      </c>
      <c r="S831" s="146">
        <f t="shared" si="837"/>
        <v>0</v>
      </c>
      <c r="T831" s="150" t="e">
        <f>+VLOOKUP($L831,Data_Validation!$A:$D,1,0)</f>
        <v>#N/A</v>
      </c>
      <c r="U831" s="150" t="e">
        <f>+VLOOKUP($L831,Data_Validation!$A:$D,3,0)</f>
        <v>#N/A</v>
      </c>
      <c r="V831" s="150" t="e">
        <f>+VLOOKUP($L831,Data_Validation!$A:$D,4,0)</f>
        <v>#N/A</v>
      </c>
      <c r="W831" s="150" t="e">
        <f>+VLOOKUP($L831,Data_Validation!$A:$E,5,0)</f>
        <v>#N/A</v>
      </c>
      <c r="X831" s="150" t="e">
        <f>+VLOOKUP($L831,Data_Validation!$A:$F,6,0)</f>
        <v>#N/A</v>
      </c>
    </row>
    <row r="832" spans="1:24" ht="15.75" customHeight="1">
      <c r="A832" s="141"/>
      <c r="B832" s="141"/>
      <c r="C832" s="151"/>
      <c r="D832" s="151"/>
      <c r="E832" s="151"/>
      <c r="F832" s="141"/>
      <c r="G832" s="141"/>
      <c r="H832" s="182"/>
      <c r="I832" s="182"/>
      <c r="J832" s="182"/>
      <c r="K832" s="182"/>
      <c r="L832" s="145">
        <f t="shared" si="771"/>
        <v>0</v>
      </c>
      <c r="M832" s="146">
        <f t="shared" si="772"/>
        <v>0</v>
      </c>
      <c r="N832" s="147">
        <f>+IF(OR($Q832=Parametres!$G$2,$Q832=Parametres!$G$3),I832,C832)</f>
        <v>0</v>
      </c>
      <c r="O832" s="147">
        <f>+IF(OR($Q832=Parametres!$G$2,$Q832=Parametres!$G$3),J832,D832)</f>
        <v>0</v>
      </c>
      <c r="P832" s="147">
        <f>+IF(OR($Q832=Parametres!$G$2,$Q832=Parametres!$G$3),K832,E832)</f>
        <v>0</v>
      </c>
      <c r="Q832" s="146">
        <f t="shared" ref="Q832:S832" si="838">+F832</f>
        <v>0</v>
      </c>
      <c r="R832" s="145">
        <f t="shared" si="838"/>
        <v>0</v>
      </c>
      <c r="S832" s="146">
        <f t="shared" si="838"/>
        <v>0</v>
      </c>
      <c r="T832" s="150" t="e">
        <f>+VLOOKUP($L832,Data_Validation!$A:$D,1,0)</f>
        <v>#N/A</v>
      </c>
      <c r="U832" s="150" t="e">
        <f>+VLOOKUP($L832,Data_Validation!$A:$D,3,0)</f>
        <v>#N/A</v>
      </c>
      <c r="V832" s="150" t="e">
        <f>+VLOOKUP($L832,Data_Validation!$A:$D,4,0)</f>
        <v>#N/A</v>
      </c>
      <c r="W832" s="150" t="e">
        <f>+VLOOKUP($L832,Data_Validation!$A:$E,5,0)</f>
        <v>#N/A</v>
      </c>
      <c r="X832" s="150" t="e">
        <f>+VLOOKUP($L832,Data_Validation!$A:$F,6,0)</f>
        <v>#N/A</v>
      </c>
    </row>
    <row r="833" spans="1:24" ht="15.75" customHeight="1">
      <c r="A833" s="141"/>
      <c r="B833" s="141"/>
      <c r="C833" s="151"/>
      <c r="D833" s="151"/>
      <c r="E833" s="151"/>
      <c r="F833" s="141"/>
      <c r="G833" s="141"/>
      <c r="H833" s="182"/>
      <c r="I833" s="182"/>
      <c r="J833" s="182"/>
      <c r="K833" s="182"/>
      <c r="L833" s="145">
        <f t="shared" si="771"/>
        <v>0</v>
      </c>
      <c r="M833" s="146">
        <f t="shared" si="772"/>
        <v>0</v>
      </c>
      <c r="N833" s="147">
        <f>+IF(OR($Q833=Parametres!$G$2,$Q833=Parametres!$G$3),I833,C833)</f>
        <v>0</v>
      </c>
      <c r="O833" s="147">
        <f>+IF(OR($Q833=Parametres!$G$2,$Q833=Parametres!$G$3),J833,D833)</f>
        <v>0</v>
      </c>
      <c r="P833" s="147">
        <f>+IF(OR($Q833=Parametres!$G$2,$Q833=Parametres!$G$3),K833,E833)</f>
        <v>0</v>
      </c>
      <c r="Q833" s="146">
        <f t="shared" ref="Q833:S833" si="839">+F833</f>
        <v>0</v>
      </c>
      <c r="R833" s="145">
        <f t="shared" si="839"/>
        <v>0</v>
      </c>
      <c r="S833" s="146">
        <f t="shared" si="839"/>
        <v>0</v>
      </c>
      <c r="T833" s="150" t="e">
        <f>+VLOOKUP($L833,Data_Validation!$A:$D,1,0)</f>
        <v>#N/A</v>
      </c>
      <c r="U833" s="150" t="e">
        <f>+VLOOKUP($L833,Data_Validation!$A:$D,3,0)</f>
        <v>#N/A</v>
      </c>
      <c r="V833" s="150" t="e">
        <f>+VLOOKUP($L833,Data_Validation!$A:$D,4,0)</f>
        <v>#N/A</v>
      </c>
      <c r="W833" s="150" t="e">
        <f>+VLOOKUP($L833,Data_Validation!$A:$E,5,0)</f>
        <v>#N/A</v>
      </c>
      <c r="X833" s="150" t="e">
        <f>+VLOOKUP($L833,Data_Validation!$A:$F,6,0)</f>
        <v>#N/A</v>
      </c>
    </row>
    <row r="834" spans="1:24" ht="15.75" customHeight="1">
      <c r="A834" s="141"/>
      <c r="B834" s="141"/>
      <c r="C834" s="151"/>
      <c r="D834" s="151"/>
      <c r="E834" s="151"/>
      <c r="F834" s="141"/>
      <c r="G834" s="141"/>
      <c r="H834" s="182"/>
      <c r="I834" s="182"/>
      <c r="J834" s="182"/>
      <c r="K834" s="182"/>
      <c r="L834" s="145">
        <f t="shared" si="771"/>
        <v>0</v>
      </c>
      <c r="M834" s="146">
        <f t="shared" si="772"/>
        <v>0</v>
      </c>
      <c r="N834" s="147">
        <f>+IF(OR($Q834=Parametres!$G$2,$Q834=Parametres!$G$3),I834,C834)</f>
        <v>0</v>
      </c>
      <c r="O834" s="147">
        <f>+IF(OR($Q834=Parametres!$G$2,$Q834=Parametres!$G$3),J834,D834)</f>
        <v>0</v>
      </c>
      <c r="P834" s="147">
        <f>+IF(OR($Q834=Parametres!$G$2,$Q834=Parametres!$G$3),K834,E834)</f>
        <v>0</v>
      </c>
      <c r="Q834" s="146">
        <f t="shared" ref="Q834:S834" si="840">+F834</f>
        <v>0</v>
      </c>
      <c r="R834" s="145">
        <f t="shared" si="840"/>
        <v>0</v>
      </c>
      <c r="S834" s="146">
        <f t="shared" si="840"/>
        <v>0</v>
      </c>
      <c r="T834" s="150" t="e">
        <f>+VLOOKUP($L834,Data_Validation!$A:$D,1,0)</f>
        <v>#N/A</v>
      </c>
      <c r="U834" s="150" t="e">
        <f>+VLOOKUP($L834,Data_Validation!$A:$D,3,0)</f>
        <v>#N/A</v>
      </c>
      <c r="V834" s="150" t="e">
        <f>+VLOOKUP($L834,Data_Validation!$A:$D,4,0)</f>
        <v>#N/A</v>
      </c>
      <c r="W834" s="150" t="e">
        <f>+VLOOKUP($L834,Data_Validation!$A:$E,5,0)</f>
        <v>#N/A</v>
      </c>
      <c r="X834" s="150" t="e">
        <f>+VLOOKUP($L834,Data_Validation!$A:$F,6,0)</f>
        <v>#N/A</v>
      </c>
    </row>
    <row r="835" spans="1:24" ht="15.75" customHeight="1">
      <c r="A835" s="141"/>
      <c r="B835" s="141"/>
      <c r="C835" s="151"/>
      <c r="D835" s="151"/>
      <c r="E835" s="151"/>
      <c r="F835" s="141"/>
      <c r="G835" s="141"/>
      <c r="H835" s="182"/>
      <c r="I835" s="182"/>
      <c r="J835" s="182"/>
      <c r="K835" s="182"/>
      <c r="L835" s="145">
        <f t="shared" si="771"/>
        <v>0</v>
      </c>
      <c r="M835" s="146">
        <f t="shared" si="772"/>
        <v>0</v>
      </c>
      <c r="N835" s="147">
        <f>+IF(OR($Q835=Parametres!$G$2,$Q835=Parametres!$G$3),I835,C835)</f>
        <v>0</v>
      </c>
      <c r="O835" s="147">
        <f>+IF(OR($Q835=Parametres!$G$2,$Q835=Parametres!$G$3),J835,D835)</f>
        <v>0</v>
      </c>
      <c r="P835" s="147">
        <f>+IF(OR($Q835=Parametres!$G$2,$Q835=Parametres!$G$3),K835,E835)</f>
        <v>0</v>
      </c>
      <c r="Q835" s="146">
        <f t="shared" ref="Q835:S835" si="841">+F835</f>
        <v>0</v>
      </c>
      <c r="R835" s="145">
        <f t="shared" si="841"/>
        <v>0</v>
      </c>
      <c r="S835" s="146">
        <f t="shared" si="841"/>
        <v>0</v>
      </c>
      <c r="T835" s="150" t="e">
        <f>+VLOOKUP($L835,Data_Validation!$A:$D,1,0)</f>
        <v>#N/A</v>
      </c>
      <c r="U835" s="150" t="e">
        <f>+VLOOKUP($L835,Data_Validation!$A:$D,3,0)</f>
        <v>#N/A</v>
      </c>
      <c r="V835" s="150" t="e">
        <f>+VLOOKUP($L835,Data_Validation!$A:$D,4,0)</f>
        <v>#N/A</v>
      </c>
      <c r="W835" s="150" t="e">
        <f>+VLOOKUP($L835,Data_Validation!$A:$E,5,0)</f>
        <v>#N/A</v>
      </c>
      <c r="X835" s="150" t="e">
        <f>+VLOOKUP($L835,Data_Validation!$A:$F,6,0)</f>
        <v>#N/A</v>
      </c>
    </row>
    <row r="836" spans="1:24" ht="15.75" customHeight="1">
      <c r="A836" s="141"/>
      <c r="B836" s="141"/>
      <c r="C836" s="151"/>
      <c r="D836" s="151"/>
      <c r="E836" s="151"/>
      <c r="F836" s="141"/>
      <c r="G836" s="141"/>
      <c r="H836" s="182"/>
      <c r="I836" s="182"/>
      <c r="J836" s="182"/>
      <c r="K836" s="182"/>
      <c r="L836" s="145">
        <f t="shared" si="771"/>
        <v>0</v>
      </c>
      <c r="M836" s="146">
        <f t="shared" si="772"/>
        <v>0</v>
      </c>
      <c r="N836" s="147">
        <f>+IF(OR($Q836=Parametres!$G$2,$Q836=Parametres!$G$3),I836,C836)</f>
        <v>0</v>
      </c>
      <c r="O836" s="147">
        <f>+IF(OR($Q836=Parametres!$G$2,$Q836=Parametres!$G$3),J836,D836)</f>
        <v>0</v>
      </c>
      <c r="P836" s="147">
        <f>+IF(OR($Q836=Parametres!$G$2,$Q836=Parametres!$G$3),K836,E836)</f>
        <v>0</v>
      </c>
      <c r="Q836" s="146">
        <f t="shared" ref="Q836:S836" si="842">+F836</f>
        <v>0</v>
      </c>
      <c r="R836" s="145">
        <f t="shared" si="842"/>
        <v>0</v>
      </c>
      <c r="S836" s="146">
        <f t="shared" si="842"/>
        <v>0</v>
      </c>
      <c r="T836" s="150" t="e">
        <f>+VLOOKUP($L836,Data_Validation!$A:$D,1,0)</f>
        <v>#N/A</v>
      </c>
      <c r="U836" s="150" t="e">
        <f>+VLOOKUP($L836,Data_Validation!$A:$D,3,0)</f>
        <v>#N/A</v>
      </c>
      <c r="V836" s="150" t="e">
        <f>+VLOOKUP($L836,Data_Validation!$A:$D,4,0)</f>
        <v>#N/A</v>
      </c>
      <c r="W836" s="150" t="e">
        <f>+VLOOKUP($L836,Data_Validation!$A:$E,5,0)</f>
        <v>#N/A</v>
      </c>
      <c r="X836" s="150" t="e">
        <f>+VLOOKUP($L836,Data_Validation!$A:$F,6,0)</f>
        <v>#N/A</v>
      </c>
    </row>
    <row r="837" spans="1:24" ht="15.75" customHeight="1">
      <c r="A837" s="141"/>
      <c r="B837" s="141"/>
      <c r="C837" s="151"/>
      <c r="D837" s="151"/>
      <c r="E837" s="151"/>
      <c r="F837" s="141"/>
      <c r="G837" s="141"/>
      <c r="H837" s="182"/>
      <c r="I837" s="182"/>
      <c r="J837" s="182"/>
      <c r="K837" s="182"/>
      <c r="L837" s="145">
        <f t="shared" si="771"/>
        <v>0</v>
      </c>
      <c r="M837" s="146">
        <f t="shared" si="772"/>
        <v>0</v>
      </c>
      <c r="N837" s="147">
        <f>+IF(OR($Q837=Parametres!$G$2,$Q837=Parametres!$G$3),I837,C837)</f>
        <v>0</v>
      </c>
      <c r="O837" s="147">
        <f>+IF(OR($Q837=Parametres!$G$2,$Q837=Parametres!$G$3),J837,D837)</f>
        <v>0</v>
      </c>
      <c r="P837" s="147">
        <f>+IF(OR($Q837=Parametres!$G$2,$Q837=Parametres!$G$3),K837,E837)</f>
        <v>0</v>
      </c>
      <c r="Q837" s="146">
        <f t="shared" ref="Q837:S837" si="843">+F837</f>
        <v>0</v>
      </c>
      <c r="R837" s="145">
        <f t="shared" si="843"/>
        <v>0</v>
      </c>
      <c r="S837" s="146">
        <f t="shared" si="843"/>
        <v>0</v>
      </c>
      <c r="T837" s="150" t="e">
        <f>+VLOOKUP($L837,Data_Validation!$A:$D,1,0)</f>
        <v>#N/A</v>
      </c>
      <c r="U837" s="150" t="e">
        <f>+VLOOKUP($L837,Data_Validation!$A:$D,3,0)</f>
        <v>#N/A</v>
      </c>
      <c r="V837" s="150" t="e">
        <f>+VLOOKUP($L837,Data_Validation!$A:$D,4,0)</f>
        <v>#N/A</v>
      </c>
      <c r="W837" s="150" t="e">
        <f>+VLOOKUP($L837,Data_Validation!$A:$E,5,0)</f>
        <v>#N/A</v>
      </c>
      <c r="X837" s="150" t="e">
        <f>+VLOOKUP($L837,Data_Validation!$A:$F,6,0)</f>
        <v>#N/A</v>
      </c>
    </row>
    <row r="838" spans="1:24" ht="15.75" customHeight="1">
      <c r="A838" s="141"/>
      <c r="B838" s="141"/>
      <c r="C838" s="151"/>
      <c r="D838" s="151"/>
      <c r="E838" s="151"/>
      <c r="F838" s="141"/>
      <c r="G838" s="141"/>
      <c r="H838" s="182"/>
      <c r="I838" s="182"/>
      <c r="J838" s="182"/>
      <c r="K838" s="182"/>
      <c r="L838" s="145">
        <f t="shared" si="771"/>
        <v>0</v>
      </c>
      <c r="M838" s="146">
        <f t="shared" si="772"/>
        <v>0</v>
      </c>
      <c r="N838" s="147">
        <f>+IF(OR($Q838=Parametres!$G$2,$Q838=Parametres!$G$3),I838,C838)</f>
        <v>0</v>
      </c>
      <c r="O838" s="147">
        <f>+IF(OR($Q838=Parametres!$G$2,$Q838=Parametres!$G$3),J838,D838)</f>
        <v>0</v>
      </c>
      <c r="P838" s="147">
        <f>+IF(OR($Q838=Parametres!$G$2,$Q838=Parametres!$G$3),K838,E838)</f>
        <v>0</v>
      </c>
      <c r="Q838" s="146">
        <f t="shared" ref="Q838:S838" si="844">+F838</f>
        <v>0</v>
      </c>
      <c r="R838" s="145">
        <f t="shared" si="844"/>
        <v>0</v>
      </c>
      <c r="S838" s="146">
        <f t="shared" si="844"/>
        <v>0</v>
      </c>
      <c r="T838" s="150" t="e">
        <f>+VLOOKUP($L838,Data_Validation!$A:$D,1,0)</f>
        <v>#N/A</v>
      </c>
      <c r="U838" s="150" t="e">
        <f>+VLOOKUP($L838,Data_Validation!$A:$D,3,0)</f>
        <v>#N/A</v>
      </c>
      <c r="V838" s="150" t="e">
        <f>+VLOOKUP($L838,Data_Validation!$A:$D,4,0)</f>
        <v>#N/A</v>
      </c>
      <c r="W838" s="150" t="e">
        <f>+VLOOKUP($L838,Data_Validation!$A:$E,5,0)</f>
        <v>#N/A</v>
      </c>
      <c r="X838" s="150" t="e">
        <f>+VLOOKUP($L838,Data_Validation!$A:$F,6,0)</f>
        <v>#N/A</v>
      </c>
    </row>
    <row r="839" spans="1:24" ht="15.75" customHeight="1">
      <c r="A839" s="141"/>
      <c r="B839" s="141"/>
      <c r="C839" s="151"/>
      <c r="D839" s="151"/>
      <c r="E839" s="151"/>
      <c r="F839" s="141"/>
      <c r="G839" s="141"/>
      <c r="H839" s="182"/>
      <c r="I839" s="182"/>
      <c r="J839" s="182"/>
      <c r="K839" s="182"/>
      <c r="L839" s="145">
        <f t="shared" si="771"/>
        <v>0</v>
      </c>
      <c r="M839" s="146">
        <f t="shared" si="772"/>
        <v>0</v>
      </c>
      <c r="N839" s="147">
        <f>+IF(OR($Q839=Parametres!$G$2,$Q839=Parametres!$G$3),I839,C839)</f>
        <v>0</v>
      </c>
      <c r="O839" s="147">
        <f>+IF(OR($Q839=Parametres!$G$2,$Q839=Parametres!$G$3),J839,D839)</f>
        <v>0</v>
      </c>
      <c r="P839" s="147">
        <f>+IF(OR($Q839=Parametres!$G$2,$Q839=Parametres!$G$3),K839,E839)</f>
        <v>0</v>
      </c>
      <c r="Q839" s="146">
        <f t="shared" ref="Q839:S839" si="845">+F839</f>
        <v>0</v>
      </c>
      <c r="R839" s="145">
        <f t="shared" si="845"/>
        <v>0</v>
      </c>
      <c r="S839" s="146">
        <f t="shared" si="845"/>
        <v>0</v>
      </c>
      <c r="T839" s="150" t="e">
        <f>+VLOOKUP($L839,Data_Validation!$A:$D,1,0)</f>
        <v>#N/A</v>
      </c>
      <c r="U839" s="150" t="e">
        <f>+VLOOKUP($L839,Data_Validation!$A:$D,3,0)</f>
        <v>#N/A</v>
      </c>
      <c r="V839" s="150" t="e">
        <f>+VLOOKUP($L839,Data_Validation!$A:$D,4,0)</f>
        <v>#N/A</v>
      </c>
      <c r="W839" s="150" t="e">
        <f>+VLOOKUP($L839,Data_Validation!$A:$E,5,0)</f>
        <v>#N/A</v>
      </c>
      <c r="X839" s="150" t="e">
        <f>+VLOOKUP($L839,Data_Validation!$A:$F,6,0)</f>
        <v>#N/A</v>
      </c>
    </row>
    <row r="840" spans="1:24" ht="15.75" customHeight="1">
      <c r="A840" s="141"/>
      <c r="B840" s="141"/>
      <c r="C840" s="151"/>
      <c r="D840" s="151"/>
      <c r="E840" s="151"/>
      <c r="F840" s="141"/>
      <c r="G840" s="141"/>
      <c r="H840" s="182"/>
      <c r="I840" s="182"/>
      <c r="J840" s="182"/>
      <c r="K840" s="182"/>
      <c r="L840" s="145">
        <f t="shared" si="771"/>
        <v>0</v>
      </c>
      <c r="M840" s="146">
        <f t="shared" si="772"/>
        <v>0</v>
      </c>
      <c r="N840" s="147">
        <f>+IF(OR($Q840=Parametres!$G$2,$Q840=Parametres!$G$3),I840,C840)</f>
        <v>0</v>
      </c>
      <c r="O840" s="147">
        <f>+IF(OR($Q840=Parametres!$G$2,$Q840=Parametres!$G$3),J840,D840)</f>
        <v>0</v>
      </c>
      <c r="P840" s="147">
        <f>+IF(OR($Q840=Parametres!$G$2,$Q840=Parametres!$G$3),K840,E840)</f>
        <v>0</v>
      </c>
      <c r="Q840" s="146">
        <f t="shared" ref="Q840:S840" si="846">+F840</f>
        <v>0</v>
      </c>
      <c r="R840" s="145">
        <f t="shared" si="846"/>
        <v>0</v>
      </c>
      <c r="S840" s="146">
        <f t="shared" si="846"/>
        <v>0</v>
      </c>
      <c r="T840" s="150" t="e">
        <f>+VLOOKUP($L840,Data_Validation!$A:$D,1,0)</f>
        <v>#N/A</v>
      </c>
      <c r="U840" s="150" t="e">
        <f>+VLOOKUP($L840,Data_Validation!$A:$D,3,0)</f>
        <v>#N/A</v>
      </c>
      <c r="V840" s="150" t="e">
        <f>+VLOOKUP($L840,Data_Validation!$A:$D,4,0)</f>
        <v>#N/A</v>
      </c>
      <c r="W840" s="150" t="e">
        <f>+VLOOKUP($L840,Data_Validation!$A:$E,5,0)</f>
        <v>#N/A</v>
      </c>
      <c r="X840" s="150" t="e">
        <f>+VLOOKUP($L840,Data_Validation!$A:$F,6,0)</f>
        <v>#N/A</v>
      </c>
    </row>
    <row r="841" spans="1:24" ht="15.75" customHeight="1">
      <c r="A841" s="141"/>
      <c r="B841" s="141"/>
      <c r="C841" s="151"/>
      <c r="D841" s="151"/>
      <c r="E841" s="151"/>
      <c r="F841" s="141"/>
      <c r="G841" s="141"/>
      <c r="H841" s="182"/>
      <c r="I841" s="182"/>
      <c r="J841" s="182"/>
      <c r="K841" s="182"/>
      <c r="L841" s="145">
        <f t="shared" si="771"/>
        <v>0</v>
      </c>
      <c r="M841" s="146">
        <f t="shared" si="772"/>
        <v>0</v>
      </c>
      <c r="N841" s="147">
        <f>+IF(OR($Q841=Parametres!$G$2,$Q841=Parametres!$G$3),I841,C841)</f>
        <v>0</v>
      </c>
      <c r="O841" s="147">
        <f>+IF(OR($Q841=Parametres!$G$2,$Q841=Parametres!$G$3),J841,D841)</f>
        <v>0</v>
      </c>
      <c r="P841" s="147">
        <f>+IF(OR($Q841=Parametres!$G$2,$Q841=Parametres!$G$3),K841,E841)</f>
        <v>0</v>
      </c>
      <c r="Q841" s="146">
        <f t="shared" ref="Q841:S841" si="847">+F841</f>
        <v>0</v>
      </c>
      <c r="R841" s="145">
        <f t="shared" si="847"/>
        <v>0</v>
      </c>
      <c r="S841" s="146">
        <f t="shared" si="847"/>
        <v>0</v>
      </c>
      <c r="T841" s="150" t="e">
        <f>+VLOOKUP($L841,Data_Validation!$A:$D,1,0)</f>
        <v>#N/A</v>
      </c>
      <c r="U841" s="150" t="e">
        <f>+VLOOKUP($L841,Data_Validation!$A:$D,3,0)</f>
        <v>#N/A</v>
      </c>
      <c r="V841" s="150" t="e">
        <f>+VLOOKUP($L841,Data_Validation!$A:$D,4,0)</f>
        <v>#N/A</v>
      </c>
      <c r="W841" s="150" t="e">
        <f>+VLOOKUP($L841,Data_Validation!$A:$E,5,0)</f>
        <v>#N/A</v>
      </c>
      <c r="X841" s="150" t="e">
        <f>+VLOOKUP($L841,Data_Validation!$A:$F,6,0)</f>
        <v>#N/A</v>
      </c>
    </row>
    <row r="842" spans="1:24" ht="15.75" customHeight="1">
      <c r="A842" s="141"/>
      <c r="B842" s="141"/>
      <c r="C842" s="151"/>
      <c r="D842" s="151"/>
      <c r="E842" s="151"/>
      <c r="F842" s="141"/>
      <c r="G842" s="141"/>
      <c r="H842" s="182"/>
      <c r="I842" s="182"/>
      <c r="J842" s="182"/>
      <c r="K842" s="182"/>
      <c r="L842" s="145">
        <f t="shared" si="771"/>
        <v>0</v>
      </c>
      <c r="M842" s="146">
        <f t="shared" si="772"/>
        <v>0</v>
      </c>
      <c r="N842" s="147">
        <f>+IF(OR($Q842=Parametres!$G$2,$Q842=Parametres!$G$3),I842,C842)</f>
        <v>0</v>
      </c>
      <c r="O842" s="147">
        <f>+IF(OR($Q842=Parametres!$G$2,$Q842=Parametres!$G$3),J842,D842)</f>
        <v>0</v>
      </c>
      <c r="P842" s="147">
        <f>+IF(OR($Q842=Parametres!$G$2,$Q842=Parametres!$G$3),K842,E842)</f>
        <v>0</v>
      </c>
      <c r="Q842" s="146">
        <f t="shared" ref="Q842:S842" si="848">+F842</f>
        <v>0</v>
      </c>
      <c r="R842" s="145">
        <f t="shared" si="848"/>
        <v>0</v>
      </c>
      <c r="S842" s="146">
        <f t="shared" si="848"/>
        <v>0</v>
      </c>
      <c r="T842" s="150" t="e">
        <f>+VLOOKUP($L842,Data_Validation!$A:$D,1,0)</f>
        <v>#N/A</v>
      </c>
      <c r="U842" s="150" t="e">
        <f>+VLOOKUP($L842,Data_Validation!$A:$D,3,0)</f>
        <v>#N/A</v>
      </c>
      <c r="V842" s="150" t="e">
        <f>+VLOOKUP($L842,Data_Validation!$A:$D,4,0)</f>
        <v>#N/A</v>
      </c>
      <c r="W842" s="150" t="e">
        <f>+VLOOKUP($L842,Data_Validation!$A:$E,5,0)</f>
        <v>#N/A</v>
      </c>
      <c r="X842" s="150" t="e">
        <f>+VLOOKUP($L842,Data_Validation!$A:$F,6,0)</f>
        <v>#N/A</v>
      </c>
    </row>
    <row r="843" spans="1:24" ht="15.75" customHeight="1">
      <c r="A843" s="141"/>
      <c r="B843" s="141"/>
      <c r="C843" s="151"/>
      <c r="D843" s="151"/>
      <c r="E843" s="151"/>
      <c r="F843" s="141"/>
      <c r="G843" s="141"/>
      <c r="H843" s="182"/>
      <c r="I843" s="182"/>
      <c r="J843" s="182"/>
      <c r="K843" s="182"/>
      <c r="L843" s="145">
        <f t="shared" si="771"/>
        <v>0</v>
      </c>
      <c r="M843" s="146">
        <f t="shared" si="772"/>
        <v>0</v>
      </c>
      <c r="N843" s="147">
        <f>+IF(OR($Q843=Parametres!$G$2,$Q843=Parametres!$G$3),I843,C843)</f>
        <v>0</v>
      </c>
      <c r="O843" s="147">
        <f>+IF(OR($Q843=Parametres!$G$2,$Q843=Parametres!$G$3),J843,D843)</f>
        <v>0</v>
      </c>
      <c r="P843" s="147">
        <f>+IF(OR($Q843=Parametres!$G$2,$Q843=Parametres!$G$3),K843,E843)</f>
        <v>0</v>
      </c>
      <c r="Q843" s="146">
        <f t="shared" ref="Q843:S843" si="849">+F843</f>
        <v>0</v>
      </c>
      <c r="R843" s="145">
        <f t="shared" si="849"/>
        <v>0</v>
      </c>
      <c r="S843" s="146">
        <f t="shared" si="849"/>
        <v>0</v>
      </c>
      <c r="T843" s="150" t="e">
        <f>+VLOOKUP($L843,Data_Validation!$A:$D,1,0)</f>
        <v>#N/A</v>
      </c>
      <c r="U843" s="150" t="e">
        <f>+VLOOKUP($L843,Data_Validation!$A:$D,3,0)</f>
        <v>#N/A</v>
      </c>
      <c r="V843" s="150" t="e">
        <f>+VLOOKUP($L843,Data_Validation!$A:$D,4,0)</f>
        <v>#N/A</v>
      </c>
      <c r="W843" s="150" t="e">
        <f>+VLOOKUP($L843,Data_Validation!$A:$E,5,0)</f>
        <v>#N/A</v>
      </c>
      <c r="X843" s="150" t="e">
        <f>+VLOOKUP($L843,Data_Validation!$A:$F,6,0)</f>
        <v>#N/A</v>
      </c>
    </row>
    <row r="844" spans="1:24" ht="15.75" customHeight="1">
      <c r="A844" s="141"/>
      <c r="B844" s="141"/>
      <c r="C844" s="151"/>
      <c r="D844" s="151"/>
      <c r="E844" s="151"/>
      <c r="F844" s="141"/>
      <c r="G844" s="141"/>
      <c r="H844" s="182"/>
      <c r="I844" s="182"/>
      <c r="J844" s="182"/>
      <c r="K844" s="182"/>
      <c r="L844" s="145">
        <f t="shared" si="771"/>
        <v>0</v>
      </c>
      <c r="M844" s="146">
        <f t="shared" si="772"/>
        <v>0</v>
      </c>
      <c r="N844" s="147">
        <f>+IF(OR($Q844=Parametres!$G$2,$Q844=Parametres!$G$3),I844,C844)</f>
        <v>0</v>
      </c>
      <c r="O844" s="147">
        <f>+IF(OR($Q844=Parametres!$G$2,$Q844=Parametres!$G$3),J844,D844)</f>
        <v>0</v>
      </c>
      <c r="P844" s="147">
        <f>+IF(OR($Q844=Parametres!$G$2,$Q844=Parametres!$G$3),K844,E844)</f>
        <v>0</v>
      </c>
      <c r="Q844" s="146">
        <f t="shared" ref="Q844:S844" si="850">+F844</f>
        <v>0</v>
      </c>
      <c r="R844" s="145">
        <f t="shared" si="850"/>
        <v>0</v>
      </c>
      <c r="S844" s="146">
        <f t="shared" si="850"/>
        <v>0</v>
      </c>
      <c r="T844" s="150" t="e">
        <f>+VLOOKUP($L844,Data_Validation!$A:$D,1,0)</f>
        <v>#N/A</v>
      </c>
      <c r="U844" s="150" t="e">
        <f>+VLOOKUP($L844,Data_Validation!$A:$D,3,0)</f>
        <v>#N/A</v>
      </c>
      <c r="V844" s="150" t="e">
        <f>+VLOOKUP($L844,Data_Validation!$A:$D,4,0)</f>
        <v>#N/A</v>
      </c>
      <c r="W844" s="150" t="e">
        <f>+VLOOKUP($L844,Data_Validation!$A:$E,5,0)</f>
        <v>#N/A</v>
      </c>
      <c r="X844" s="150" t="e">
        <f>+VLOOKUP($L844,Data_Validation!$A:$F,6,0)</f>
        <v>#N/A</v>
      </c>
    </row>
    <row r="845" spans="1:24" ht="15.75" customHeight="1">
      <c r="A845" s="141"/>
      <c r="B845" s="141"/>
      <c r="C845" s="151"/>
      <c r="D845" s="151"/>
      <c r="E845" s="151"/>
      <c r="F845" s="141"/>
      <c r="G845" s="141"/>
      <c r="H845" s="182"/>
      <c r="I845" s="182"/>
      <c r="J845" s="182"/>
      <c r="K845" s="182"/>
      <c r="L845" s="145">
        <f t="shared" si="771"/>
        <v>0</v>
      </c>
      <c r="M845" s="146">
        <f t="shared" si="772"/>
        <v>0</v>
      </c>
      <c r="N845" s="147">
        <f>+IF(OR($Q845=Parametres!$G$2,$Q845=Parametres!$G$3),I845,C845)</f>
        <v>0</v>
      </c>
      <c r="O845" s="147">
        <f>+IF(OR($Q845=Parametres!$G$2,$Q845=Parametres!$G$3),J845,D845)</f>
        <v>0</v>
      </c>
      <c r="P845" s="147">
        <f>+IF(OR($Q845=Parametres!$G$2,$Q845=Parametres!$G$3),K845,E845)</f>
        <v>0</v>
      </c>
      <c r="Q845" s="146">
        <f t="shared" ref="Q845:S845" si="851">+F845</f>
        <v>0</v>
      </c>
      <c r="R845" s="145">
        <f t="shared" si="851"/>
        <v>0</v>
      </c>
      <c r="S845" s="146">
        <f t="shared" si="851"/>
        <v>0</v>
      </c>
      <c r="T845" s="150" t="e">
        <f>+VLOOKUP($L845,Data_Validation!$A:$D,1,0)</f>
        <v>#N/A</v>
      </c>
      <c r="U845" s="150" t="e">
        <f>+VLOOKUP($L845,Data_Validation!$A:$D,3,0)</f>
        <v>#N/A</v>
      </c>
      <c r="V845" s="150" t="e">
        <f>+VLOOKUP($L845,Data_Validation!$A:$D,4,0)</f>
        <v>#N/A</v>
      </c>
      <c r="W845" s="150" t="e">
        <f>+VLOOKUP($L845,Data_Validation!$A:$E,5,0)</f>
        <v>#N/A</v>
      </c>
      <c r="X845" s="150" t="e">
        <f>+VLOOKUP($L845,Data_Validation!$A:$F,6,0)</f>
        <v>#N/A</v>
      </c>
    </row>
    <row r="846" spans="1:24" ht="15.75" customHeight="1">
      <c r="A846" s="141"/>
      <c r="B846" s="141"/>
      <c r="C846" s="151"/>
      <c r="D846" s="151"/>
      <c r="E846" s="151"/>
      <c r="F846" s="141"/>
      <c r="G846" s="141"/>
      <c r="H846" s="182"/>
      <c r="I846" s="182"/>
      <c r="J846" s="182"/>
      <c r="K846" s="182"/>
      <c r="L846" s="145">
        <f t="shared" si="771"/>
        <v>0</v>
      </c>
      <c r="M846" s="146">
        <f t="shared" si="772"/>
        <v>0</v>
      </c>
      <c r="N846" s="147">
        <f>+IF(OR($Q846=Parametres!$G$2,$Q846=Parametres!$G$3),I846,C846)</f>
        <v>0</v>
      </c>
      <c r="O846" s="147">
        <f>+IF(OR($Q846=Parametres!$G$2,$Q846=Parametres!$G$3),J846,D846)</f>
        <v>0</v>
      </c>
      <c r="P846" s="147">
        <f>+IF(OR($Q846=Parametres!$G$2,$Q846=Parametres!$G$3),K846,E846)</f>
        <v>0</v>
      </c>
      <c r="Q846" s="146">
        <f t="shared" ref="Q846:S846" si="852">+F846</f>
        <v>0</v>
      </c>
      <c r="R846" s="145">
        <f t="shared" si="852"/>
        <v>0</v>
      </c>
      <c r="S846" s="146">
        <f t="shared" si="852"/>
        <v>0</v>
      </c>
      <c r="T846" s="150" t="e">
        <f>+VLOOKUP($L846,Data_Validation!$A:$D,1,0)</f>
        <v>#N/A</v>
      </c>
      <c r="U846" s="150" t="e">
        <f>+VLOOKUP($L846,Data_Validation!$A:$D,3,0)</f>
        <v>#N/A</v>
      </c>
      <c r="V846" s="150" t="e">
        <f>+VLOOKUP($L846,Data_Validation!$A:$D,4,0)</f>
        <v>#N/A</v>
      </c>
      <c r="W846" s="150" t="e">
        <f>+VLOOKUP($L846,Data_Validation!$A:$E,5,0)</f>
        <v>#N/A</v>
      </c>
      <c r="X846" s="150" t="e">
        <f>+VLOOKUP($L846,Data_Validation!$A:$F,6,0)</f>
        <v>#N/A</v>
      </c>
    </row>
    <row r="847" spans="1:24" ht="15.75" customHeight="1">
      <c r="A847" s="141"/>
      <c r="B847" s="141"/>
      <c r="C847" s="151"/>
      <c r="D847" s="151"/>
      <c r="E847" s="151"/>
      <c r="F847" s="141"/>
      <c r="G847" s="141"/>
      <c r="H847" s="182"/>
      <c r="I847" s="182"/>
      <c r="J847" s="182"/>
      <c r="K847" s="182"/>
      <c r="L847" s="145">
        <f t="shared" si="771"/>
        <v>0</v>
      </c>
      <c r="M847" s="146">
        <f t="shared" si="772"/>
        <v>0</v>
      </c>
      <c r="N847" s="147">
        <f>+IF(OR($Q847=Parametres!$G$2,$Q847=Parametres!$G$3),I847,C847)</f>
        <v>0</v>
      </c>
      <c r="O847" s="147">
        <f>+IF(OR($Q847=Parametres!$G$2,$Q847=Parametres!$G$3),J847,D847)</f>
        <v>0</v>
      </c>
      <c r="P847" s="147">
        <f>+IF(OR($Q847=Parametres!$G$2,$Q847=Parametres!$G$3),K847,E847)</f>
        <v>0</v>
      </c>
      <c r="Q847" s="146">
        <f t="shared" ref="Q847:S847" si="853">+F847</f>
        <v>0</v>
      </c>
      <c r="R847" s="145">
        <f t="shared" si="853"/>
        <v>0</v>
      </c>
      <c r="S847" s="146">
        <f t="shared" si="853"/>
        <v>0</v>
      </c>
      <c r="T847" s="150" t="e">
        <f>+VLOOKUP($L847,Data_Validation!$A:$D,1,0)</f>
        <v>#N/A</v>
      </c>
      <c r="U847" s="150" t="e">
        <f>+VLOOKUP($L847,Data_Validation!$A:$D,3,0)</f>
        <v>#N/A</v>
      </c>
      <c r="V847" s="150" t="e">
        <f>+VLOOKUP($L847,Data_Validation!$A:$D,4,0)</f>
        <v>#N/A</v>
      </c>
      <c r="W847" s="150" t="e">
        <f>+VLOOKUP($L847,Data_Validation!$A:$E,5,0)</f>
        <v>#N/A</v>
      </c>
      <c r="X847" s="150" t="e">
        <f>+VLOOKUP($L847,Data_Validation!$A:$F,6,0)</f>
        <v>#N/A</v>
      </c>
    </row>
    <row r="848" spans="1:24" ht="15.75" customHeight="1">
      <c r="A848" s="141"/>
      <c r="B848" s="141"/>
      <c r="C848" s="151"/>
      <c r="D848" s="151"/>
      <c r="E848" s="151"/>
      <c r="F848" s="141"/>
      <c r="G848" s="141"/>
      <c r="H848" s="182"/>
      <c r="I848" s="182"/>
      <c r="J848" s="182"/>
      <c r="K848" s="182"/>
      <c r="L848" s="145">
        <f t="shared" si="771"/>
        <v>0</v>
      </c>
      <c r="M848" s="146">
        <f t="shared" si="772"/>
        <v>0</v>
      </c>
      <c r="N848" s="147">
        <f>+IF(OR($Q848=Parametres!$G$2,$Q848=Parametres!$G$3),I848,C848)</f>
        <v>0</v>
      </c>
      <c r="O848" s="147">
        <f>+IF(OR($Q848=Parametres!$G$2,$Q848=Parametres!$G$3),J848,D848)</f>
        <v>0</v>
      </c>
      <c r="P848" s="147">
        <f>+IF(OR($Q848=Parametres!$G$2,$Q848=Parametres!$G$3),K848,E848)</f>
        <v>0</v>
      </c>
      <c r="Q848" s="146">
        <f t="shared" ref="Q848:S848" si="854">+F848</f>
        <v>0</v>
      </c>
      <c r="R848" s="145">
        <f t="shared" si="854"/>
        <v>0</v>
      </c>
      <c r="S848" s="146">
        <f t="shared" si="854"/>
        <v>0</v>
      </c>
      <c r="T848" s="150" t="e">
        <f>+VLOOKUP($L848,Data_Validation!$A:$D,1,0)</f>
        <v>#N/A</v>
      </c>
      <c r="U848" s="150" t="e">
        <f>+VLOOKUP($L848,Data_Validation!$A:$D,3,0)</f>
        <v>#N/A</v>
      </c>
      <c r="V848" s="150" t="e">
        <f>+VLOOKUP($L848,Data_Validation!$A:$D,4,0)</f>
        <v>#N/A</v>
      </c>
      <c r="W848" s="150" t="e">
        <f>+VLOOKUP($L848,Data_Validation!$A:$E,5,0)</f>
        <v>#N/A</v>
      </c>
      <c r="X848" s="150" t="e">
        <f>+VLOOKUP($L848,Data_Validation!$A:$F,6,0)</f>
        <v>#N/A</v>
      </c>
    </row>
    <row r="849" spans="1:24" ht="15.75" customHeight="1">
      <c r="A849" s="141"/>
      <c r="B849" s="141"/>
      <c r="C849" s="151"/>
      <c r="D849" s="151"/>
      <c r="E849" s="151"/>
      <c r="F849" s="141"/>
      <c r="G849" s="141"/>
      <c r="H849" s="182"/>
      <c r="I849" s="182"/>
      <c r="J849" s="182"/>
      <c r="K849" s="182"/>
      <c r="L849" s="145">
        <f t="shared" si="771"/>
        <v>0</v>
      </c>
      <c r="M849" s="146">
        <f t="shared" si="772"/>
        <v>0</v>
      </c>
      <c r="N849" s="147">
        <f>+IF(OR($Q849=Parametres!$G$2,$Q849=Parametres!$G$3),I849,C849)</f>
        <v>0</v>
      </c>
      <c r="O849" s="147">
        <f>+IF(OR($Q849=Parametres!$G$2,$Q849=Parametres!$G$3),J849,D849)</f>
        <v>0</v>
      </c>
      <c r="P849" s="147">
        <f>+IF(OR($Q849=Parametres!$G$2,$Q849=Parametres!$G$3),K849,E849)</f>
        <v>0</v>
      </c>
      <c r="Q849" s="146">
        <f t="shared" ref="Q849:S849" si="855">+F849</f>
        <v>0</v>
      </c>
      <c r="R849" s="145">
        <f t="shared" si="855"/>
        <v>0</v>
      </c>
      <c r="S849" s="146">
        <f t="shared" si="855"/>
        <v>0</v>
      </c>
      <c r="T849" s="150" t="e">
        <f>+VLOOKUP($L849,Data_Validation!$A:$D,1,0)</f>
        <v>#N/A</v>
      </c>
      <c r="U849" s="150" t="e">
        <f>+VLOOKUP($L849,Data_Validation!$A:$D,3,0)</f>
        <v>#N/A</v>
      </c>
      <c r="V849" s="150" t="e">
        <f>+VLOOKUP($L849,Data_Validation!$A:$D,4,0)</f>
        <v>#N/A</v>
      </c>
      <c r="W849" s="150" t="e">
        <f>+VLOOKUP($L849,Data_Validation!$A:$E,5,0)</f>
        <v>#N/A</v>
      </c>
      <c r="X849" s="150" t="e">
        <f>+VLOOKUP($L849,Data_Validation!$A:$F,6,0)</f>
        <v>#N/A</v>
      </c>
    </row>
    <row r="850" spans="1:24" ht="15.75" customHeight="1">
      <c r="A850" s="141"/>
      <c r="B850" s="141"/>
      <c r="C850" s="151"/>
      <c r="D850" s="151"/>
      <c r="E850" s="151"/>
      <c r="F850" s="141"/>
      <c r="G850" s="141"/>
      <c r="H850" s="182"/>
      <c r="I850" s="182"/>
      <c r="J850" s="182"/>
      <c r="K850" s="182"/>
      <c r="L850" s="145">
        <f t="shared" si="771"/>
        <v>0</v>
      </c>
      <c r="M850" s="146">
        <f t="shared" si="772"/>
        <v>0</v>
      </c>
      <c r="N850" s="147">
        <f>+IF(OR($Q850=Parametres!$G$2,$Q850=Parametres!$G$3),I850,C850)</f>
        <v>0</v>
      </c>
      <c r="O850" s="147">
        <f>+IF(OR($Q850=Parametres!$G$2,$Q850=Parametres!$G$3),J850,D850)</f>
        <v>0</v>
      </c>
      <c r="P850" s="147">
        <f>+IF(OR($Q850=Parametres!$G$2,$Q850=Parametres!$G$3),K850,E850)</f>
        <v>0</v>
      </c>
      <c r="Q850" s="146">
        <f t="shared" ref="Q850:S850" si="856">+F850</f>
        <v>0</v>
      </c>
      <c r="R850" s="145">
        <f t="shared" si="856"/>
        <v>0</v>
      </c>
      <c r="S850" s="146">
        <f t="shared" si="856"/>
        <v>0</v>
      </c>
      <c r="T850" s="150" t="e">
        <f>+VLOOKUP($L850,Data_Validation!$A:$D,1,0)</f>
        <v>#N/A</v>
      </c>
      <c r="U850" s="150" t="e">
        <f>+VLOOKUP($L850,Data_Validation!$A:$D,3,0)</f>
        <v>#N/A</v>
      </c>
      <c r="V850" s="150" t="e">
        <f>+VLOOKUP($L850,Data_Validation!$A:$D,4,0)</f>
        <v>#N/A</v>
      </c>
      <c r="W850" s="150" t="e">
        <f>+VLOOKUP($L850,Data_Validation!$A:$E,5,0)</f>
        <v>#N/A</v>
      </c>
      <c r="X850" s="150" t="e">
        <f>+VLOOKUP($L850,Data_Validation!$A:$F,6,0)</f>
        <v>#N/A</v>
      </c>
    </row>
    <row r="851" spans="1:24" ht="15.75" customHeight="1">
      <c r="A851" s="141"/>
      <c r="B851" s="141"/>
      <c r="C851" s="151"/>
      <c r="D851" s="151"/>
      <c r="E851" s="151"/>
      <c r="F851" s="141"/>
      <c r="G851" s="141"/>
      <c r="H851" s="182"/>
      <c r="I851" s="182"/>
      <c r="J851" s="182"/>
      <c r="K851" s="182"/>
      <c r="L851" s="145">
        <f t="shared" si="771"/>
        <v>0</v>
      </c>
      <c r="M851" s="146">
        <f t="shared" si="772"/>
        <v>0</v>
      </c>
      <c r="N851" s="147">
        <f>+IF(OR($Q851=Parametres!$G$2,$Q851=Parametres!$G$3),I851,C851)</f>
        <v>0</v>
      </c>
      <c r="O851" s="147">
        <f>+IF(OR($Q851=Parametres!$G$2,$Q851=Parametres!$G$3),J851,D851)</f>
        <v>0</v>
      </c>
      <c r="P851" s="147">
        <f>+IF(OR($Q851=Parametres!$G$2,$Q851=Parametres!$G$3),K851,E851)</f>
        <v>0</v>
      </c>
      <c r="Q851" s="146">
        <f t="shared" ref="Q851:S851" si="857">+F851</f>
        <v>0</v>
      </c>
      <c r="R851" s="145">
        <f t="shared" si="857"/>
        <v>0</v>
      </c>
      <c r="S851" s="146">
        <f t="shared" si="857"/>
        <v>0</v>
      </c>
      <c r="T851" s="150" t="e">
        <f>+VLOOKUP($L851,Data_Validation!$A:$D,1,0)</f>
        <v>#N/A</v>
      </c>
      <c r="U851" s="150" t="e">
        <f>+VLOOKUP($L851,Data_Validation!$A:$D,3,0)</f>
        <v>#N/A</v>
      </c>
      <c r="V851" s="150" t="e">
        <f>+VLOOKUP($L851,Data_Validation!$A:$D,4,0)</f>
        <v>#N/A</v>
      </c>
      <c r="W851" s="150" t="e">
        <f>+VLOOKUP($L851,Data_Validation!$A:$E,5,0)</f>
        <v>#N/A</v>
      </c>
      <c r="X851" s="150" t="e">
        <f>+VLOOKUP($L851,Data_Validation!$A:$F,6,0)</f>
        <v>#N/A</v>
      </c>
    </row>
    <row r="852" spans="1:24" ht="15.75" customHeight="1">
      <c r="A852" s="141"/>
      <c r="B852" s="141"/>
      <c r="C852" s="151"/>
      <c r="D852" s="151"/>
      <c r="E852" s="151"/>
      <c r="F852" s="141"/>
      <c r="G852" s="141"/>
      <c r="H852" s="182"/>
      <c r="I852" s="182"/>
      <c r="J852" s="182"/>
      <c r="K852" s="182"/>
      <c r="L852" s="145">
        <f t="shared" si="771"/>
        <v>0</v>
      </c>
      <c r="M852" s="146">
        <f t="shared" si="772"/>
        <v>0</v>
      </c>
      <c r="N852" s="147">
        <f>+IF(OR($Q852=Parametres!$G$2,$Q852=Parametres!$G$3),I852,C852)</f>
        <v>0</v>
      </c>
      <c r="O852" s="147">
        <f>+IF(OR($Q852=Parametres!$G$2,$Q852=Parametres!$G$3),J852,D852)</f>
        <v>0</v>
      </c>
      <c r="P852" s="147">
        <f>+IF(OR($Q852=Parametres!$G$2,$Q852=Parametres!$G$3),K852,E852)</f>
        <v>0</v>
      </c>
      <c r="Q852" s="146">
        <f t="shared" ref="Q852:S852" si="858">+F852</f>
        <v>0</v>
      </c>
      <c r="R852" s="145">
        <f t="shared" si="858"/>
        <v>0</v>
      </c>
      <c r="S852" s="146">
        <f t="shared" si="858"/>
        <v>0</v>
      </c>
      <c r="T852" s="150" t="e">
        <f>+VLOOKUP($L852,Data_Validation!$A:$D,1,0)</f>
        <v>#N/A</v>
      </c>
      <c r="U852" s="150" t="e">
        <f>+VLOOKUP($L852,Data_Validation!$A:$D,3,0)</f>
        <v>#N/A</v>
      </c>
      <c r="V852" s="150" t="e">
        <f>+VLOOKUP($L852,Data_Validation!$A:$D,4,0)</f>
        <v>#N/A</v>
      </c>
      <c r="W852" s="150" t="e">
        <f>+VLOOKUP($L852,Data_Validation!$A:$E,5,0)</f>
        <v>#N/A</v>
      </c>
      <c r="X852" s="150" t="e">
        <f>+VLOOKUP($L852,Data_Validation!$A:$F,6,0)</f>
        <v>#N/A</v>
      </c>
    </row>
    <row r="853" spans="1:24" ht="15.75" customHeight="1">
      <c r="A853" s="141"/>
      <c r="B853" s="141"/>
      <c r="C853" s="151"/>
      <c r="D853" s="151"/>
      <c r="E853" s="151"/>
      <c r="F853" s="141"/>
      <c r="G853" s="141"/>
      <c r="H853" s="182"/>
      <c r="I853" s="182"/>
      <c r="J853" s="182"/>
      <c r="K853" s="182"/>
      <c r="L853" s="145">
        <f t="shared" si="771"/>
        <v>0</v>
      </c>
      <c r="M853" s="146">
        <f t="shared" si="772"/>
        <v>0</v>
      </c>
      <c r="N853" s="147">
        <f>+IF(OR($Q853=Parametres!$G$2,$Q853=Parametres!$G$3),I853,C853)</f>
        <v>0</v>
      </c>
      <c r="O853" s="147">
        <f>+IF(OR($Q853=Parametres!$G$2,$Q853=Parametres!$G$3),J853,D853)</f>
        <v>0</v>
      </c>
      <c r="P853" s="147">
        <f>+IF(OR($Q853=Parametres!$G$2,$Q853=Parametres!$G$3),K853,E853)</f>
        <v>0</v>
      </c>
      <c r="Q853" s="146">
        <f t="shared" ref="Q853:S853" si="859">+F853</f>
        <v>0</v>
      </c>
      <c r="R853" s="145">
        <f t="shared" si="859"/>
        <v>0</v>
      </c>
      <c r="S853" s="146">
        <f t="shared" si="859"/>
        <v>0</v>
      </c>
      <c r="T853" s="150" t="e">
        <f>+VLOOKUP($L853,Data_Validation!$A:$D,1,0)</f>
        <v>#N/A</v>
      </c>
      <c r="U853" s="150" t="e">
        <f>+VLOOKUP($L853,Data_Validation!$A:$D,3,0)</f>
        <v>#N/A</v>
      </c>
      <c r="V853" s="150" t="e">
        <f>+VLOOKUP($L853,Data_Validation!$A:$D,4,0)</f>
        <v>#N/A</v>
      </c>
      <c r="W853" s="150" t="e">
        <f>+VLOOKUP($L853,Data_Validation!$A:$E,5,0)</f>
        <v>#N/A</v>
      </c>
      <c r="X853" s="150" t="e">
        <f>+VLOOKUP($L853,Data_Validation!$A:$F,6,0)</f>
        <v>#N/A</v>
      </c>
    </row>
    <row r="854" spans="1:24" ht="15.75" customHeight="1">
      <c r="A854" s="141"/>
      <c r="B854" s="141"/>
      <c r="C854" s="151"/>
      <c r="D854" s="151"/>
      <c r="E854" s="151"/>
      <c r="F854" s="141"/>
      <c r="G854" s="141"/>
      <c r="H854" s="182"/>
      <c r="I854" s="182"/>
      <c r="J854" s="182"/>
      <c r="K854" s="182"/>
      <c r="L854" s="145">
        <f t="shared" si="771"/>
        <v>0</v>
      </c>
      <c r="M854" s="146">
        <f t="shared" si="772"/>
        <v>0</v>
      </c>
      <c r="N854" s="147">
        <f>+IF(OR($Q854=Parametres!$G$2,$Q854=Parametres!$G$3),I854,C854)</f>
        <v>0</v>
      </c>
      <c r="O854" s="147">
        <f>+IF(OR($Q854=Parametres!$G$2,$Q854=Parametres!$G$3),J854,D854)</f>
        <v>0</v>
      </c>
      <c r="P854" s="147">
        <f>+IF(OR($Q854=Parametres!$G$2,$Q854=Parametres!$G$3),K854,E854)</f>
        <v>0</v>
      </c>
      <c r="Q854" s="146">
        <f t="shared" ref="Q854:S854" si="860">+F854</f>
        <v>0</v>
      </c>
      <c r="R854" s="145">
        <f t="shared" si="860"/>
        <v>0</v>
      </c>
      <c r="S854" s="146">
        <f t="shared" si="860"/>
        <v>0</v>
      </c>
      <c r="T854" s="150" t="e">
        <f>+VLOOKUP($L854,Data_Validation!$A:$D,1,0)</f>
        <v>#N/A</v>
      </c>
      <c r="U854" s="150" t="e">
        <f>+VLOOKUP($L854,Data_Validation!$A:$D,3,0)</f>
        <v>#N/A</v>
      </c>
      <c r="V854" s="150" t="e">
        <f>+VLOOKUP($L854,Data_Validation!$A:$D,4,0)</f>
        <v>#N/A</v>
      </c>
      <c r="W854" s="150" t="e">
        <f>+VLOOKUP($L854,Data_Validation!$A:$E,5,0)</f>
        <v>#N/A</v>
      </c>
      <c r="X854" s="150" t="e">
        <f>+VLOOKUP($L854,Data_Validation!$A:$F,6,0)</f>
        <v>#N/A</v>
      </c>
    </row>
    <row r="855" spans="1:24" ht="15.75" customHeight="1">
      <c r="A855" s="141"/>
      <c r="B855" s="141"/>
      <c r="C855" s="151"/>
      <c r="D855" s="151"/>
      <c r="E855" s="151"/>
      <c r="F855" s="141"/>
      <c r="G855" s="141"/>
      <c r="H855" s="182"/>
      <c r="I855" s="182"/>
      <c r="J855" s="182"/>
      <c r="K855" s="182"/>
      <c r="L855" s="145">
        <f t="shared" si="771"/>
        <v>0</v>
      </c>
      <c r="M855" s="146">
        <f t="shared" si="772"/>
        <v>0</v>
      </c>
      <c r="N855" s="147">
        <f>+IF(OR($Q855=Parametres!$G$2,$Q855=Parametres!$G$3),I855,C855)</f>
        <v>0</v>
      </c>
      <c r="O855" s="147">
        <f>+IF(OR($Q855=Parametres!$G$2,$Q855=Parametres!$G$3),J855,D855)</f>
        <v>0</v>
      </c>
      <c r="P855" s="147">
        <f>+IF(OR($Q855=Parametres!$G$2,$Q855=Parametres!$G$3),K855,E855)</f>
        <v>0</v>
      </c>
      <c r="Q855" s="146">
        <f t="shared" ref="Q855:S855" si="861">+F855</f>
        <v>0</v>
      </c>
      <c r="R855" s="145">
        <f t="shared" si="861"/>
        <v>0</v>
      </c>
      <c r="S855" s="146">
        <f t="shared" si="861"/>
        <v>0</v>
      </c>
      <c r="T855" s="150" t="e">
        <f>+VLOOKUP($L855,Data_Validation!$A:$D,1,0)</f>
        <v>#N/A</v>
      </c>
      <c r="U855" s="150" t="e">
        <f>+VLOOKUP($L855,Data_Validation!$A:$D,3,0)</f>
        <v>#N/A</v>
      </c>
      <c r="V855" s="150" t="e">
        <f>+VLOOKUP($L855,Data_Validation!$A:$D,4,0)</f>
        <v>#N/A</v>
      </c>
      <c r="W855" s="150" t="e">
        <f>+VLOOKUP($L855,Data_Validation!$A:$E,5,0)</f>
        <v>#N/A</v>
      </c>
      <c r="X855" s="150" t="e">
        <f>+VLOOKUP($L855,Data_Validation!$A:$F,6,0)</f>
        <v>#N/A</v>
      </c>
    </row>
    <row r="856" spans="1:24" ht="15.75" customHeight="1">
      <c r="A856" s="141"/>
      <c r="B856" s="141"/>
      <c r="C856" s="151"/>
      <c r="D856" s="151"/>
      <c r="E856" s="151"/>
      <c r="F856" s="141"/>
      <c r="G856" s="141"/>
      <c r="H856" s="182"/>
      <c r="I856" s="182"/>
      <c r="J856" s="182"/>
      <c r="K856" s="182"/>
      <c r="L856" s="145">
        <f t="shared" si="771"/>
        <v>0</v>
      </c>
      <c r="M856" s="146">
        <f t="shared" si="772"/>
        <v>0</v>
      </c>
      <c r="N856" s="147">
        <f>+IF(OR($Q856=Parametres!$G$2,$Q856=Parametres!$G$3),I856,C856)</f>
        <v>0</v>
      </c>
      <c r="O856" s="147">
        <f>+IF(OR($Q856=Parametres!$G$2,$Q856=Parametres!$G$3),J856,D856)</f>
        <v>0</v>
      </c>
      <c r="P856" s="147">
        <f>+IF(OR($Q856=Parametres!$G$2,$Q856=Parametres!$G$3),K856,E856)</f>
        <v>0</v>
      </c>
      <c r="Q856" s="146">
        <f t="shared" ref="Q856:S856" si="862">+F856</f>
        <v>0</v>
      </c>
      <c r="R856" s="145">
        <f t="shared" si="862"/>
        <v>0</v>
      </c>
      <c r="S856" s="146">
        <f t="shared" si="862"/>
        <v>0</v>
      </c>
      <c r="T856" s="150" t="e">
        <f>+VLOOKUP($L856,Data_Validation!$A:$D,1,0)</f>
        <v>#N/A</v>
      </c>
      <c r="U856" s="150" t="e">
        <f>+VLOOKUP($L856,Data_Validation!$A:$D,3,0)</f>
        <v>#N/A</v>
      </c>
      <c r="V856" s="150" t="e">
        <f>+VLOOKUP($L856,Data_Validation!$A:$D,4,0)</f>
        <v>#N/A</v>
      </c>
      <c r="W856" s="150" t="e">
        <f>+VLOOKUP($L856,Data_Validation!$A:$E,5,0)</f>
        <v>#N/A</v>
      </c>
      <c r="X856" s="150" t="e">
        <f>+VLOOKUP($L856,Data_Validation!$A:$F,6,0)</f>
        <v>#N/A</v>
      </c>
    </row>
    <row r="857" spans="1:24" ht="15.75" customHeight="1">
      <c r="A857" s="141"/>
      <c r="B857" s="141"/>
      <c r="C857" s="151"/>
      <c r="D857" s="151"/>
      <c r="E857" s="151"/>
      <c r="F857" s="141"/>
      <c r="G857" s="141"/>
      <c r="H857" s="182"/>
      <c r="I857" s="182"/>
      <c r="J857" s="182"/>
      <c r="K857" s="182"/>
      <c r="L857" s="145">
        <f t="shared" si="771"/>
        <v>0</v>
      </c>
      <c r="M857" s="146">
        <f t="shared" si="772"/>
        <v>0</v>
      </c>
      <c r="N857" s="147">
        <f>+IF(OR($Q857=Parametres!$G$2,$Q857=Parametres!$G$3),I857,C857)</f>
        <v>0</v>
      </c>
      <c r="O857" s="147">
        <f>+IF(OR($Q857=Parametres!$G$2,$Q857=Parametres!$G$3),J857,D857)</f>
        <v>0</v>
      </c>
      <c r="P857" s="147">
        <f>+IF(OR($Q857=Parametres!$G$2,$Q857=Parametres!$G$3),K857,E857)</f>
        <v>0</v>
      </c>
      <c r="Q857" s="146">
        <f t="shared" ref="Q857:S857" si="863">+F857</f>
        <v>0</v>
      </c>
      <c r="R857" s="145">
        <f t="shared" si="863"/>
        <v>0</v>
      </c>
      <c r="S857" s="146">
        <f t="shared" si="863"/>
        <v>0</v>
      </c>
      <c r="T857" s="150" t="e">
        <f>+VLOOKUP($L857,Data_Validation!$A:$D,1,0)</f>
        <v>#N/A</v>
      </c>
      <c r="U857" s="150" t="e">
        <f>+VLOOKUP($L857,Data_Validation!$A:$D,3,0)</f>
        <v>#N/A</v>
      </c>
      <c r="V857" s="150" t="e">
        <f>+VLOOKUP($L857,Data_Validation!$A:$D,4,0)</f>
        <v>#N/A</v>
      </c>
      <c r="W857" s="150" t="e">
        <f>+VLOOKUP($L857,Data_Validation!$A:$E,5,0)</f>
        <v>#N/A</v>
      </c>
      <c r="X857" s="150" t="e">
        <f>+VLOOKUP($L857,Data_Validation!$A:$F,6,0)</f>
        <v>#N/A</v>
      </c>
    </row>
    <row r="858" spans="1:24" ht="15.75" customHeight="1">
      <c r="A858" s="141"/>
      <c r="B858" s="141"/>
      <c r="C858" s="151"/>
      <c r="D858" s="151"/>
      <c r="E858" s="151"/>
      <c r="F858" s="141"/>
      <c r="G858" s="141"/>
      <c r="H858" s="182"/>
      <c r="I858" s="182"/>
      <c r="J858" s="182"/>
      <c r="K858" s="182"/>
      <c r="L858" s="145">
        <f t="shared" si="771"/>
        <v>0</v>
      </c>
      <c r="M858" s="146">
        <f t="shared" si="772"/>
        <v>0</v>
      </c>
      <c r="N858" s="147">
        <f>+IF(OR($Q858=Parametres!$G$2,$Q858=Parametres!$G$3),I858,C858)</f>
        <v>0</v>
      </c>
      <c r="O858" s="147">
        <f>+IF(OR($Q858=Parametres!$G$2,$Q858=Parametres!$G$3),J858,D858)</f>
        <v>0</v>
      </c>
      <c r="P858" s="147">
        <f>+IF(OR($Q858=Parametres!$G$2,$Q858=Parametres!$G$3),K858,E858)</f>
        <v>0</v>
      </c>
      <c r="Q858" s="146">
        <f t="shared" ref="Q858:S858" si="864">+F858</f>
        <v>0</v>
      </c>
      <c r="R858" s="145">
        <f t="shared" si="864"/>
        <v>0</v>
      </c>
      <c r="S858" s="146">
        <f t="shared" si="864"/>
        <v>0</v>
      </c>
      <c r="T858" s="150" t="e">
        <f>+VLOOKUP($L858,Data_Validation!$A:$D,1,0)</f>
        <v>#N/A</v>
      </c>
      <c r="U858" s="150" t="e">
        <f>+VLOOKUP($L858,Data_Validation!$A:$D,3,0)</f>
        <v>#N/A</v>
      </c>
      <c r="V858" s="150" t="e">
        <f>+VLOOKUP($L858,Data_Validation!$A:$D,4,0)</f>
        <v>#N/A</v>
      </c>
      <c r="W858" s="150" t="e">
        <f>+VLOOKUP($L858,Data_Validation!$A:$E,5,0)</f>
        <v>#N/A</v>
      </c>
      <c r="X858" s="150" t="e">
        <f>+VLOOKUP($L858,Data_Validation!$A:$F,6,0)</f>
        <v>#N/A</v>
      </c>
    </row>
    <row r="859" spans="1:24" ht="15.75" customHeight="1">
      <c r="A859" s="141"/>
      <c r="B859" s="141"/>
      <c r="C859" s="151"/>
      <c r="D859" s="151"/>
      <c r="E859" s="151"/>
      <c r="F859" s="141"/>
      <c r="G859" s="141"/>
      <c r="H859" s="182"/>
      <c r="I859" s="182"/>
      <c r="J859" s="182"/>
      <c r="K859" s="182"/>
      <c r="L859" s="145">
        <f t="shared" si="771"/>
        <v>0</v>
      </c>
      <c r="M859" s="146">
        <f t="shared" si="772"/>
        <v>0</v>
      </c>
      <c r="N859" s="147">
        <f>+IF(OR($Q859=Parametres!$G$2,$Q859=Parametres!$G$3),I859,C859)</f>
        <v>0</v>
      </c>
      <c r="O859" s="147">
        <f>+IF(OR($Q859=Parametres!$G$2,$Q859=Parametres!$G$3),J859,D859)</f>
        <v>0</v>
      </c>
      <c r="P859" s="147">
        <f>+IF(OR($Q859=Parametres!$G$2,$Q859=Parametres!$G$3),K859,E859)</f>
        <v>0</v>
      </c>
      <c r="Q859" s="146">
        <f t="shared" ref="Q859:S859" si="865">+F859</f>
        <v>0</v>
      </c>
      <c r="R859" s="145">
        <f t="shared" si="865"/>
        <v>0</v>
      </c>
      <c r="S859" s="146">
        <f t="shared" si="865"/>
        <v>0</v>
      </c>
      <c r="T859" s="150" t="e">
        <f>+VLOOKUP($L859,Data_Validation!$A:$D,1,0)</f>
        <v>#N/A</v>
      </c>
      <c r="U859" s="150" t="e">
        <f>+VLOOKUP($L859,Data_Validation!$A:$D,3,0)</f>
        <v>#N/A</v>
      </c>
      <c r="V859" s="150" t="e">
        <f>+VLOOKUP($L859,Data_Validation!$A:$D,4,0)</f>
        <v>#N/A</v>
      </c>
      <c r="W859" s="150" t="e">
        <f>+VLOOKUP($L859,Data_Validation!$A:$E,5,0)</f>
        <v>#N/A</v>
      </c>
      <c r="X859" s="150" t="e">
        <f>+VLOOKUP($L859,Data_Validation!$A:$F,6,0)</f>
        <v>#N/A</v>
      </c>
    </row>
    <row r="860" spans="1:24" ht="15.75" customHeight="1">
      <c r="A860" s="141"/>
      <c r="B860" s="141"/>
      <c r="C860" s="151"/>
      <c r="D860" s="151"/>
      <c r="E860" s="151"/>
      <c r="F860" s="141"/>
      <c r="G860" s="141"/>
      <c r="H860" s="182"/>
      <c r="I860" s="182"/>
      <c r="J860" s="182"/>
      <c r="K860" s="182"/>
      <c r="L860" s="145">
        <f t="shared" si="771"/>
        <v>0</v>
      </c>
      <c r="M860" s="146">
        <f t="shared" si="772"/>
        <v>0</v>
      </c>
      <c r="N860" s="147">
        <f>+IF(OR($Q860=Parametres!$G$2,$Q860=Parametres!$G$3),I860,C860)</f>
        <v>0</v>
      </c>
      <c r="O860" s="147">
        <f>+IF(OR($Q860=Parametres!$G$2,$Q860=Parametres!$G$3),J860,D860)</f>
        <v>0</v>
      </c>
      <c r="P860" s="147">
        <f>+IF(OR($Q860=Parametres!$G$2,$Q860=Parametres!$G$3),K860,E860)</f>
        <v>0</v>
      </c>
      <c r="Q860" s="146">
        <f t="shared" ref="Q860:S860" si="866">+F860</f>
        <v>0</v>
      </c>
      <c r="R860" s="145">
        <f t="shared" si="866"/>
        <v>0</v>
      </c>
      <c r="S860" s="146">
        <f t="shared" si="866"/>
        <v>0</v>
      </c>
      <c r="T860" s="150" t="e">
        <f>+VLOOKUP($L860,Data_Validation!$A:$D,1,0)</f>
        <v>#N/A</v>
      </c>
      <c r="U860" s="150" t="e">
        <f>+VLOOKUP($L860,Data_Validation!$A:$D,3,0)</f>
        <v>#N/A</v>
      </c>
      <c r="V860" s="150" t="e">
        <f>+VLOOKUP($L860,Data_Validation!$A:$D,4,0)</f>
        <v>#N/A</v>
      </c>
      <c r="W860" s="150" t="e">
        <f>+VLOOKUP($L860,Data_Validation!$A:$E,5,0)</f>
        <v>#N/A</v>
      </c>
      <c r="X860" s="150" t="e">
        <f>+VLOOKUP($L860,Data_Validation!$A:$F,6,0)</f>
        <v>#N/A</v>
      </c>
    </row>
    <row r="861" spans="1:24" ht="15.75" customHeight="1">
      <c r="A861" s="141"/>
      <c r="B861" s="141"/>
      <c r="C861" s="151"/>
      <c r="D861" s="151"/>
      <c r="E861" s="151"/>
      <c r="F861" s="141"/>
      <c r="G861" s="141"/>
      <c r="H861" s="182"/>
      <c r="I861" s="182"/>
      <c r="J861" s="182"/>
      <c r="K861" s="182"/>
      <c r="L861" s="145">
        <f t="shared" si="771"/>
        <v>0</v>
      </c>
      <c r="M861" s="146">
        <f t="shared" si="772"/>
        <v>0</v>
      </c>
      <c r="N861" s="147">
        <f>+IF(OR($Q861=Parametres!$G$2,$Q861=Parametres!$G$3),I861,C861)</f>
        <v>0</v>
      </c>
      <c r="O861" s="147">
        <f>+IF(OR($Q861=Parametres!$G$2,$Q861=Parametres!$G$3),J861,D861)</f>
        <v>0</v>
      </c>
      <c r="P861" s="147">
        <f>+IF(OR($Q861=Parametres!$G$2,$Q861=Parametres!$G$3),K861,E861)</f>
        <v>0</v>
      </c>
      <c r="Q861" s="146">
        <f t="shared" ref="Q861:S861" si="867">+F861</f>
        <v>0</v>
      </c>
      <c r="R861" s="145">
        <f t="shared" si="867"/>
        <v>0</v>
      </c>
      <c r="S861" s="146">
        <f t="shared" si="867"/>
        <v>0</v>
      </c>
      <c r="T861" s="150" t="e">
        <f>+VLOOKUP($L861,Data_Validation!$A:$D,1,0)</f>
        <v>#N/A</v>
      </c>
      <c r="U861" s="150" t="e">
        <f>+VLOOKUP($L861,Data_Validation!$A:$D,3,0)</f>
        <v>#N/A</v>
      </c>
      <c r="V861" s="150" t="e">
        <f>+VLOOKUP($L861,Data_Validation!$A:$D,4,0)</f>
        <v>#N/A</v>
      </c>
      <c r="W861" s="150" t="e">
        <f>+VLOOKUP($L861,Data_Validation!$A:$E,5,0)</f>
        <v>#N/A</v>
      </c>
      <c r="X861" s="150" t="e">
        <f>+VLOOKUP($L861,Data_Validation!$A:$F,6,0)</f>
        <v>#N/A</v>
      </c>
    </row>
    <row r="862" spans="1:24" ht="15.75" customHeight="1">
      <c r="A862" s="141"/>
      <c r="B862" s="141"/>
      <c r="C862" s="151"/>
      <c r="D862" s="151"/>
      <c r="E862" s="151"/>
      <c r="F862" s="141"/>
      <c r="G862" s="141"/>
      <c r="H862" s="182"/>
      <c r="I862" s="182"/>
      <c r="J862" s="182"/>
      <c r="K862" s="182"/>
      <c r="L862" s="145">
        <f t="shared" si="771"/>
        <v>0</v>
      </c>
      <c r="M862" s="146">
        <f t="shared" si="772"/>
        <v>0</v>
      </c>
      <c r="N862" s="147">
        <f>+IF(OR($Q862=Parametres!$G$2,$Q862=Parametres!$G$3),I862,C862)</f>
        <v>0</v>
      </c>
      <c r="O862" s="147">
        <f>+IF(OR($Q862=Parametres!$G$2,$Q862=Parametres!$G$3),J862,D862)</f>
        <v>0</v>
      </c>
      <c r="P862" s="147">
        <f>+IF(OR($Q862=Parametres!$G$2,$Q862=Parametres!$G$3),K862,E862)</f>
        <v>0</v>
      </c>
      <c r="Q862" s="146">
        <f t="shared" ref="Q862:S862" si="868">+F862</f>
        <v>0</v>
      </c>
      <c r="R862" s="145">
        <f t="shared" si="868"/>
        <v>0</v>
      </c>
      <c r="S862" s="146">
        <f t="shared" si="868"/>
        <v>0</v>
      </c>
      <c r="T862" s="150" t="e">
        <f>+VLOOKUP($L862,Data_Validation!$A:$D,1,0)</f>
        <v>#N/A</v>
      </c>
      <c r="U862" s="150" t="e">
        <f>+VLOOKUP($L862,Data_Validation!$A:$D,3,0)</f>
        <v>#N/A</v>
      </c>
      <c r="V862" s="150" t="e">
        <f>+VLOOKUP($L862,Data_Validation!$A:$D,4,0)</f>
        <v>#N/A</v>
      </c>
      <c r="W862" s="150" t="e">
        <f>+VLOOKUP($L862,Data_Validation!$A:$E,5,0)</f>
        <v>#N/A</v>
      </c>
      <c r="X862" s="150" t="e">
        <f>+VLOOKUP($L862,Data_Validation!$A:$F,6,0)</f>
        <v>#N/A</v>
      </c>
    </row>
    <row r="863" spans="1:24" ht="15.75" customHeight="1">
      <c r="A863" s="141"/>
      <c r="B863" s="141"/>
      <c r="C863" s="151"/>
      <c r="D863" s="151"/>
      <c r="E863" s="151"/>
      <c r="F863" s="141"/>
      <c r="G863" s="141"/>
      <c r="H863" s="182"/>
      <c r="I863" s="182"/>
      <c r="J863" s="182"/>
      <c r="K863" s="182"/>
      <c r="L863" s="145">
        <f t="shared" si="771"/>
        <v>0</v>
      </c>
      <c r="M863" s="146">
        <f t="shared" si="772"/>
        <v>0</v>
      </c>
      <c r="N863" s="147">
        <f>+IF(OR($Q863=Parametres!$G$2,$Q863=Parametres!$G$3),I863,C863)</f>
        <v>0</v>
      </c>
      <c r="O863" s="147">
        <f>+IF(OR($Q863=Parametres!$G$2,$Q863=Parametres!$G$3),J863,D863)</f>
        <v>0</v>
      </c>
      <c r="P863" s="147">
        <f>+IF(OR($Q863=Parametres!$G$2,$Q863=Parametres!$G$3),K863,E863)</f>
        <v>0</v>
      </c>
      <c r="Q863" s="146">
        <f t="shared" ref="Q863:S863" si="869">+F863</f>
        <v>0</v>
      </c>
      <c r="R863" s="145">
        <f t="shared" si="869"/>
        <v>0</v>
      </c>
      <c r="S863" s="146">
        <f t="shared" si="869"/>
        <v>0</v>
      </c>
      <c r="T863" s="150" t="e">
        <f>+VLOOKUP($L863,Data_Validation!$A:$D,1,0)</f>
        <v>#N/A</v>
      </c>
      <c r="U863" s="150" t="e">
        <f>+VLOOKUP($L863,Data_Validation!$A:$D,3,0)</f>
        <v>#N/A</v>
      </c>
      <c r="V863" s="150" t="e">
        <f>+VLOOKUP($L863,Data_Validation!$A:$D,4,0)</f>
        <v>#N/A</v>
      </c>
      <c r="W863" s="150" t="e">
        <f>+VLOOKUP($L863,Data_Validation!$A:$E,5,0)</f>
        <v>#N/A</v>
      </c>
      <c r="X863" s="150" t="e">
        <f>+VLOOKUP($L863,Data_Validation!$A:$F,6,0)</f>
        <v>#N/A</v>
      </c>
    </row>
    <row r="864" spans="1:24" ht="15.75" customHeight="1">
      <c r="A864" s="141"/>
      <c r="B864" s="141"/>
      <c r="C864" s="151"/>
      <c r="D864" s="151"/>
      <c r="E864" s="151"/>
      <c r="F864" s="141"/>
      <c r="G864" s="141"/>
      <c r="H864" s="182"/>
      <c r="I864" s="182"/>
      <c r="J864" s="182"/>
      <c r="K864" s="182"/>
      <c r="L864" s="145">
        <f t="shared" si="771"/>
        <v>0</v>
      </c>
      <c r="M864" s="146">
        <f t="shared" si="772"/>
        <v>0</v>
      </c>
      <c r="N864" s="147">
        <f>+IF(OR($Q864=Parametres!$G$2,$Q864=Parametres!$G$3),I864,C864)</f>
        <v>0</v>
      </c>
      <c r="O864" s="147">
        <f>+IF(OR($Q864=Parametres!$G$2,$Q864=Parametres!$G$3),J864,D864)</f>
        <v>0</v>
      </c>
      <c r="P864" s="147">
        <f>+IF(OR($Q864=Parametres!$G$2,$Q864=Parametres!$G$3),K864,E864)</f>
        <v>0</v>
      </c>
      <c r="Q864" s="146">
        <f t="shared" ref="Q864:S864" si="870">+F864</f>
        <v>0</v>
      </c>
      <c r="R864" s="145">
        <f t="shared" si="870"/>
        <v>0</v>
      </c>
      <c r="S864" s="146">
        <f t="shared" si="870"/>
        <v>0</v>
      </c>
      <c r="T864" s="150" t="e">
        <f>+VLOOKUP($L864,Data_Validation!$A:$D,1,0)</f>
        <v>#N/A</v>
      </c>
      <c r="U864" s="150" t="e">
        <f>+VLOOKUP($L864,Data_Validation!$A:$D,3,0)</f>
        <v>#N/A</v>
      </c>
      <c r="V864" s="150" t="e">
        <f>+VLOOKUP($L864,Data_Validation!$A:$D,4,0)</f>
        <v>#N/A</v>
      </c>
      <c r="W864" s="150" t="e">
        <f>+VLOOKUP($L864,Data_Validation!$A:$E,5,0)</f>
        <v>#N/A</v>
      </c>
      <c r="X864" s="150" t="e">
        <f>+VLOOKUP($L864,Data_Validation!$A:$F,6,0)</f>
        <v>#N/A</v>
      </c>
    </row>
    <row r="865" spans="1:24" ht="15.75" customHeight="1">
      <c r="A865" s="141"/>
      <c r="B865" s="141"/>
      <c r="C865" s="151"/>
      <c r="D865" s="151"/>
      <c r="E865" s="151"/>
      <c r="F865" s="141"/>
      <c r="G865" s="141"/>
      <c r="H865" s="182"/>
      <c r="I865" s="182"/>
      <c r="J865" s="182"/>
      <c r="K865" s="182"/>
      <c r="L865" s="145">
        <f t="shared" si="771"/>
        <v>0</v>
      </c>
      <c r="M865" s="146">
        <f t="shared" si="772"/>
        <v>0</v>
      </c>
      <c r="N865" s="147">
        <f>+IF(OR($Q865=Parametres!$G$2,$Q865=Parametres!$G$3),I865,C865)</f>
        <v>0</v>
      </c>
      <c r="O865" s="147">
        <f>+IF(OR($Q865=Parametres!$G$2,$Q865=Parametres!$G$3),J865,D865)</f>
        <v>0</v>
      </c>
      <c r="P865" s="147">
        <f>+IF(OR($Q865=Parametres!$G$2,$Q865=Parametres!$G$3),K865,E865)</f>
        <v>0</v>
      </c>
      <c r="Q865" s="146">
        <f t="shared" ref="Q865:S865" si="871">+F865</f>
        <v>0</v>
      </c>
      <c r="R865" s="145">
        <f t="shared" si="871"/>
        <v>0</v>
      </c>
      <c r="S865" s="146">
        <f t="shared" si="871"/>
        <v>0</v>
      </c>
      <c r="T865" s="150" t="e">
        <f>+VLOOKUP($L865,Data_Validation!$A:$D,1,0)</f>
        <v>#N/A</v>
      </c>
      <c r="U865" s="150" t="e">
        <f>+VLOOKUP($L865,Data_Validation!$A:$D,3,0)</f>
        <v>#N/A</v>
      </c>
      <c r="V865" s="150" t="e">
        <f>+VLOOKUP($L865,Data_Validation!$A:$D,4,0)</f>
        <v>#N/A</v>
      </c>
      <c r="W865" s="150" t="e">
        <f>+VLOOKUP($L865,Data_Validation!$A:$E,5,0)</f>
        <v>#N/A</v>
      </c>
      <c r="X865" s="150" t="e">
        <f>+VLOOKUP($L865,Data_Validation!$A:$F,6,0)</f>
        <v>#N/A</v>
      </c>
    </row>
    <row r="866" spans="1:24" ht="15.75" customHeight="1">
      <c r="A866" s="141"/>
      <c r="B866" s="141"/>
      <c r="C866" s="151"/>
      <c r="D866" s="151"/>
      <c r="E866" s="151"/>
      <c r="F866" s="141"/>
      <c r="G866" s="141"/>
      <c r="H866" s="182"/>
      <c r="I866" s="182"/>
      <c r="J866" s="182"/>
      <c r="K866" s="182"/>
      <c r="L866" s="145">
        <f t="shared" si="771"/>
        <v>0</v>
      </c>
      <c r="M866" s="146">
        <f t="shared" si="772"/>
        <v>0</v>
      </c>
      <c r="N866" s="147">
        <f>+IF(OR($Q866=Parametres!$G$2,$Q866=Parametres!$G$3),I866,C866)</f>
        <v>0</v>
      </c>
      <c r="O866" s="147">
        <f>+IF(OR($Q866=Parametres!$G$2,$Q866=Parametres!$G$3),J866,D866)</f>
        <v>0</v>
      </c>
      <c r="P866" s="147">
        <f>+IF(OR($Q866=Parametres!$G$2,$Q866=Parametres!$G$3),K866,E866)</f>
        <v>0</v>
      </c>
      <c r="Q866" s="146">
        <f t="shared" ref="Q866:S866" si="872">+F866</f>
        <v>0</v>
      </c>
      <c r="R866" s="145">
        <f t="shared" si="872"/>
        <v>0</v>
      </c>
      <c r="S866" s="146">
        <f t="shared" si="872"/>
        <v>0</v>
      </c>
      <c r="T866" s="150" t="e">
        <f>+VLOOKUP($L866,Data_Validation!$A:$D,1,0)</f>
        <v>#N/A</v>
      </c>
      <c r="U866" s="150" t="e">
        <f>+VLOOKUP($L866,Data_Validation!$A:$D,3,0)</f>
        <v>#N/A</v>
      </c>
      <c r="V866" s="150" t="e">
        <f>+VLOOKUP($L866,Data_Validation!$A:$D,4,0)</f>
        <v>#N/A</v>
      </c>
      <c r="W866" s="150" t="e">
        <f>+VLOOKUP($L866,Data_Validation!$A:$E,5,0)</f>
        <v>#N/A</v>
      </c>
      <c r="X866" s="150" t="e">
        <f>+VLOOKUP($L866,Data_Validation!$A:$F,6,0)</f>
        <v>#N/A</v>
      </c>
    </row>
    <row r="867" spans="1:24" ht="15.75" customHeight="1">
      <c r="A867" s="141"/>
      <c r="B867" s="141"/>
      <c r="C867" s="151"/>
      <c r="D867" s="151"/>
      <c r="E867" s="151"/>
      <c r="F867" s="141"/>
      <c r="G867" s="141"/>
      <c r="H867" s="182"/>
      <c r="I867" s="182"/>
      <c r="J867" s="182"/>
      <c r="K867" s="182"/>
      <c r="L867" s="145">
        <f t="shared" si="771"/>
        <v>0</v>
      </c>
      <c r="M867" s="146">
        <f t="shared" si="772"/>
        <v>0</v>
      </c>
      <c r="N867" s="147">
        <f>+IF(OR($Q867=Parametres!$G$2,$Q867=Parametres!$G$3),I867,C867)</f>
        <v>0</v>
      </c>
      <c r="O867" s="147">
        <f>+IF(OR($Q867=Parametres!$G$2,$Q867=Parametres!$G$3),J867,D867)</f>
        <v>0</v>
      </c>
      <c r="P867" s="147">
        <f>+IF(OR($Q867=Parametres!$G$2,$Q867=Parametres!$G$3),K867,E867)</f>
        <v>0</v>
      </c>
      <c r="Q867" s="146">
        <f t="shared" ref="Q867:S867" si="873">+F867</f>
        <v>0</v>
      </c>
      <c r="R867" s="145">
        <f t="shared" si="873"/>
        <v>0</v>
      </c>
      <c r="S867" s="146">
        <f t="shared" si="873"/>
        <v>0</v>
      </c>
      <c r="T867" s="150" t="e">
        <f>+VLOOKUP($L867,Data_Validation!$A:$D,1,0)</f>
        <v>#N/A</v>
      </c>
      <c r="U867" s="150" t="e">
        <f>+VLOOKUP($L867,Data_Validation!$A:$D,3,0)</f>
        <v>#N/A</v>
      </c>
      <c r="V867" s="150" t="e">
        <f>+VLOOKUP($L867,Data_Validation!$A:$D,4,0)</f>
        <v>#N/A</v>
      </c>
      <c r="W867" s="150" t="e">
        <f>+VLOOKUP($L867,Data_Validation!$A:$E,5,0)</f>
        <v>#N/A</v>
      </c>
      <c r="X867" s="150" t="e">
        <f>+VLOOKUP($L867,Data_Validation!$A:$F,6,0)</f>
        <v>#N/A</v>
      </c>
    </row>
    <row r="868" spans="1:24" ht="15.75" customHeight="1">
      <c r="A868" s="141"/>
      <c r="B868" s="141"/>
      <c r="C868" s="151"/>
      <c r="D868" s="151"/>
      <c r="E868" s="151"/>
      <c r="F868" s="141"/>
      <c r="G868" s="141"/>
      <c r="H868" s="182"/>
      <c r="I868" s="182"/>
      <c r="J868" s="182"/>
      <c r="K868" s="182"/>
      <c r="L868" s="145">
        <f t="shared" si="771"/>
        <v>0</v>
      </c>
      <c r="M868" s="146">
        <f t="shared" si="772"/>
        <v>0</v>
      </c>
      <c r="N868" s="147">
        <f>+IF(OR($Q868=Parametres!$G$2,$Q868=Parametres!$G$3),I868,C868)</f>
        <v>0</v>
      </c>
      <c r="O868" s="147">
        <f>+IF(OR($Q868=Parametres!$G$2,$Q868=Parametres!$G$3),J868,D868)</f>
        <v>0</v>
      </c>
      <c r="P868" s="147">
        <f>+IF(OR($Q868=Parametres!$G$2,$Q868=Parametres!$G$3),K868,E868)</f>
        <v>0</v>
      </c>
      <c r="Q868" s="146">
        <f t="shared" ref="Q868:S868" si="874">+F868</f>
        <v>0</v>
      </c>
      <c r="R868" s="145">
        <f t="shared" si="874"/>
        <v>0</v>
      </c>
      <c r="S868" s="146">
        <f t="shared" si="874"/>
        <v>0</v>
      </c>
      <c r="T868" s="150" t="e">
        <f>+VLOOKUP($L868,Data_Validation!$A:$D,1,0)</f>
        <v>#N/A</v>
      </c>
      <c r="U868" s="150" t="e">
        <f>+VLOOKUP($L868,Data_Validation!$A:$D,3,0)</f>
        <v>#N/A</v>
      </c>
      <c r="V868" s="150" t="e">
        <f>+VLOOKUP($L868,Data_Validation!$A:$D,4,0)</f>
        <v>#N/A</v>
      </c>
      <c r="W868" s="150" t="e">
        <f>+VLOOKUP($L868,Data_Validation!$A:$E,5,0)</f>
        <v>#N/A</v>
      </c>
      <c r="X868" s="150" t="e">
        <f>+VLOOKUP($L868,Data_Validation!$A:$F,6,0)</f>
        <v>#N/A</v>
      </c>
    </row>
    <row r="869" spans="1:24" ht="15.75" customHeight="1">
      <c r="A869" s="141"/>
      <c r="B869" s="141"/>
      <c r="C869" s="151"/>
      <c r="D869" s="151"/>
      <c r="E869" s="151"/>
      <c r="F869" s="141"/>
      <c r="G869" s="141"/>
      <c r="H869" s="182"/>
      <c r="I869" s="182"/>
      <c r="J869" s="182"/>
      <c r="K869" s="182"/>
      <c r="L869" s="145">
        <f t="shared" si="771"/>
        <v>0</v>
      </c>
      <c r="M869" s="146">
        <f t="shared" si="772"/>
        <v>0</v>
      </c>
      <c r="N869" s="147">
        <f>+IF(OR($Q869=Parametres!$G$2,$Q869=Parametres!$G$3),I869,C869)</f>
        <v>0</v>
      </c>
      <c r="O869" s="147">
        <f>+IF(OR($Q869=Parametres!$G$2,$Q869=Parametres!$G$3),J869,D869)</f>
        <v>0</v>
      </c>
      <c r="P869" s="147">
        <f>+IF(OR($Q869=Parametres!$G$2,$Q869=Parametres!$G$3),K869,E869)</f>
        <v>0</v>
      </c>
      <c r="Q869" s="146">
        <f t="shared" ref="Q869:S869" si="875">+F869</f>
        <v>0</v>
      </c>
      <c r="R869" s="145">
        <f t="shared" si="875"/>
        <v>0</v>
      </c>
      <c r="S869" s="146">
        <f t="shared" si="875"/>
        <v>0</v>
      </c>
      <c r="T869" s="150" t="e">
        <f>+VLOOKUP($L869,Data_Validation!$A:$D,1,0)</f>
        <v>#N/A</v>
      </c>
      <c r="U869" s="150" t="e">
        <f>+VLOOKUP($L869,Data_Validation!$A:$D,3,0)</f>
        <v>#N/A</v>
      </c>
      <c r="V869" s="150" t="e">
        <f>+VLOOKUP($L869,Data_Validation!$A:$D,4,0)</f>
        <v>#N/A</v>
      </c>
      <c r="W869" s="150" t="e">
        <f>+VLOOKUP($L869,Data_Validation!$A:$E,5,0)</f>
        <v>#N/A</v>
      </c>
      <c r="X869" s="150" t="e">
        <f>+VLOOKUP($L869,Data_Validation!$A:$F,6,0)</f>
        <v>#N/A</v>
      </c>
    </row>
    <row r="870" spans="1:24" ht="15.75" customHeight="1">
      <c r="A870" s="141"/>
      <c r="B870" s="141"/>
      <c r="C870" s="151"/>
      <c r="D870" s="151"/>
      <c r="E870" s="151"/>
      <c r="F870" s="141"/>
      <c r="G870" s="141"/>
      <c r="H870" s="182"/>
      <c r="I870" s="182"/>
      <c r="J870" s="182"/>
      <c r="K870" s="182"/>
      <c r="L870" s="145">
        <f t="shared" si="771"/>
        <v>0</v>
      </c>
      <c r="M870" s="146">
        <f t="shared" si="772"/>
        <v>0</v>
      </c>
      <c r="N870" s="147">
        <f>+IF(OR($Q870=Parametres!$G$2,$Q870=Parametres!$G$3),I870,C870)</f>
        <v>0</v>
      </c>
      <c r="O870" s="147">
        <f>+IF(OR($Q870=Parametres!$G$2,$Q870=Parametres!$G$3),J870,D870)</f>
        <v>0</v>
      </c>
      <c r="P870" s="147">
        <f>+IF(OR($Q870=Parametres!$G$2,$Q870=Parametres!$G$3),K870,E870)</f>
        <v>0</v>
      </c>
      <c r="Q870" s="146">
        <f t="shared" ref="Q870:S870" si="876">+F870</f>
        <v>0</v>
      </c>
      <c r="R870" s="145">
        <f t="shared" si="876"/>
        <v>0</v>
      </c>
      <c r="S870" s="146">
        <f t="shared" si="876"/>
        <v>0</v>
      </c>
      <c r="T870" s="150" t="e">
        <f>+VLOOKUP($L870,Data_Validation!$A:$D,1,0)</f>
        <v>#N/A</v>
      </c>
      <c r="U870" s="150" t="e">
        <f>+VLOOKUP($L870,Data_Validation!$A:$D,3,0)</f>
        <v>#N/A</v>
      </c>
      <c r="V870" s="150" t="e">
        <f>+VLOOKUP($L870,Data_Validation!$A:$D,4,0)</f>
        <v>#N/A</v>
      </c>
      <c r="W870" s="150" t="e">
        <f>+VLOOKUP($L870,Data_Validation!$A:$E,5,0)</f>
        <v>#N/A</v>
      </c>
      <c r="X870" s="150" t="e">
        <f>+VLOOKUP($L870,Data_Validation!$A:$F,6,0)</f>
        <v>#N/A</v>
      </c>
    </row>
    <row r="871" spans="1:24" ht="15.75" customHeight="1">
      <c r="A871" s="141"/>
      <c r="B871" s="141"/>
      <c r="C871" s="151"/>
      <c r="D871" s="151"/>
      <c r="E871" s="151"/>
      <c r="F871" s="141"/>
      <c r="G871" s="141"/>
      <c r="H871" s="182"/>
      <c r="I871" s="182"/>
      <c r="J871" s="182"/>
      <c r="K871" s="182"/>
      <c r="L871" s="145">
        <f t="shared" si="771"/>
        <v>0</v>
      </c>
      <c r="M871" s="146">
        <f t="shared" si="772"/>
        <v>0</v>
      </c>
      <c r="N871" s="147">
        <f>+IF(OR($Q871=Parametres!$G$2,$Q871=Parametres!$G$3),I871,C871)</f>
        <v>0</v>
      </c>
      <c r="O871" s="147">
        <f>+IF(OR($Q871=Parametres!$G$2,$Q871=Parametres!$G$3),J871,D871)</f>
        <v>0</v>
      </c>
      <c r="P871" s="147">
        <f>+IF(OR($Q871=Parametres!$G$2,$Q871=Parametres!$G$3),K871,E871)</f>
        <v>0</v>
      </c>
      <c r="Q871" s="146">
        <f t="shared" ref="Q871:S871" si="877">+F871</f>
        <v>0</v>
      </c>
      <c r="R871" s="145">
        <f t="shared" si="877"/>
        <v>0</v>
      </c>
      <c r="S871" s="146">
        <f t="shared" si="877"/>
        <v>0</v>
      </c>
      <c r="T871" s="150" t="e">
        <f>+VLOOKUP($L871,Data_Validation!$A:$D,1,0)</f>
        <v>#N/A</v>
      </c>
      <c r="U871" s="150" t="e">
        <f>+VLOOKUP($L871,Data_Validation!$A:$D,3,0)</f>
        <v>#N/A</v>
      </c>
      <c r="V871" s="150" t="e">
        <f>+VLOOKUP($L871,Data_Validation!$A:$D,4,0)</f>
        <v>#N/A</v>
      </c>
      <c r="W871" s="150" t="e">
        <f>+VLOOKUP($L871,Data_Validation!$A:$E,5,0)</f>
        <v>#N/A</v>
      </c>
      <c r="X871" s="150" t="e">
        <f>+VLOOKUP($L871,Data_Validation!$A:$F,6,0)</f>
        <v>#N/A</v>
      </c>
    </row>
    <row r="872" spans="1:24" ht="15.75" customHeight="1">
      <c r="A872" s="141"/>
      <c r="B872" s="141"/>
      <c r="C872" s="151"/>
      <c r="D872" s="151"/>
      <c r="E872" s="151"/>
      <c r="F872" s="141"/>
      <c r="G872" s="141"/>
      <c r="H872" s="182"/>
      <c r="I872" s="182"/>
      <c r="J872" s="182"/>
      <c r="K872" s="182"/>
      <c r="L872" s="145">
        <f t="shared" si="771"/>
        <v>0</v>
      </c>
      <c r="M872" s="146">
        <f t="shared" si="772"/>
        <v>0</v>
      </c>
      <c r="N872" s="147">
        <f>+IF(OR($Q872=Parametres!$G$2,$Q872=Parametres!$G$3),I872,C872)</f>
        <v>0</v>
      </c>
      <c r="O872" s="147">
        <f>+IF(OR($Q872=Parametres!$G$2,$Q872=Parametres!$G$3),J872,D872)</f>
        <v>0</v>
      </c>
      <c r="P872" s="147">
        <f>+IF(OR($Q872=Parametres!$G$2,$Q872=Parametres!$G$3),K872,E872)</f>
        <v>0</v>
      </c>
      <c r="Q872" s="146">
        <f t="shared" ref="Q872:S872" si="878">+F872</f>
        <v>0</v>
      </c>
      <c r="R872" s="145">
        <f t="shared" si="878"/>
        <v>0</v>
      </c>
      <c r="S872" s="146">
        <f t="shared" si="878"/>
        <v>0</v>
      </c>
      <c r="T872" s="150" t="e">
        <f>+VLOOKUP($L872,Data_Validation!$A:$D,1,0)</f>
        <v>#N/A</v>
      </c>
      <c r="U872" s="150" t="e">
        <f>+VLOOKUP($L872,Data_Validation!$A:$D,3,0)</f>
        <v>#N/A</v>
      </c>
      <c r="V872" s="150" t="e">
        <f>+VLOOKUP($L872,Data_Validation!$A:$D,4,0)</f>
        <v>#N/A</v>
      </c>
      <c r="W872" s="150" t="e">
        <f>+VLOOKUP($L872,Data_Validation!$A:$E,5,0)</f>
        <v>#N/A</v>
      </c>
      <c r="X872" s="150" t="e">
        <f>+VLOOKUP($L872,Data_Validation!$A:$F,6,0)</f>
        <v>#N/A</v>
      </c>
    </row>
    <row r="873" spans="1:24" ht="15.75" customHeight="1">
      <c r="A873" s="141"/>
      <c r="B873" s="141"/>
      <c r="C873" s="151"/>
      <c r="D873" s="151"/>
      <c r="E873" s="151"/>
      <c r="F873" s="141"/>
      <c r="G873" s="141"/>
      <c r="H873" s="182"/>
      <c r="I873" s="182"/>
      <c r="J873" s="182"/>
      <c r="K873" s="182"/>
      <c r="L873" s="145">
        <f t="shared" si="771"/>
        <v>0</v>
      </c>
      <c r="M873" s="146">
        <f t="shared" si="772"/>
        <v>0</v>
      </c>
      <c r="N873" s="147">
        <f>+IF(OR($Q873=Parametres!$G$2,$Q873=Parametres!$G$3),I873,C873)</f>
        <v>0</v>
      </c>
      <c r="O873" s="147">
        <f>+IF(OR($Q873=Parametres!$G$2,$Q873=Parametres!$G$3),J873,D873)</f>
        <v>0</v>
      </c>
      <c r="P873" s="147">
        <f>+IF(OR($Q873=Parametres!$G$2,$Q873=Parametres!$G$3),K873,E873)</f>
        <v>0</v>
      </c>
      <c r="Q873" s="146">
        <f t="shared" ref="Q873:S873" si="879">+F873</f>
        <v>0</v>
      </c>
      <c r="R873" s="145">
        <f t="shared" si="879"/>
        <v>0</v>
      </c>
      <c r="S873" s="146">
        <f t="shared" si="879"/>
        <v>0</v>
      </c>
      <c r="T873" s="150" t="e">
        <f>+VLOOKUP($L873,Data_Validation!$A:$D,1,0)</f>
        <v>#N/A</v>
      </c>
      <c r="U873" s="150" t="e">
        <f>+VLOOKUP($L873,Data_Validation!$A:$D,3,0)</f>
        <v>#N/A</v>
      </c>
      <c r="V873" s="150" t="e">
        <f>+VLOOKUP($L873,Data_Validation!$A:$D,4,0)</f>
        <v>#N/A</v>
      </c>
      <c r="W873" s="150" t="e">
        <f>+VLOOKUP($L873,Data_Validation!$A:$E,5,0)</f>
        <v>#N/A</v>
      </c>
      <c r="X873" s="150" t="e">
        <f>+VLOOKUP($L873,Data_Validation!$A:$F,6,0)</f>
        <v>#N/A</v>
      </c>
    </row>
    <row r="874" spans="1:24" ht="15.75" customHeight="1">
      <c r="A874" s="141"/>
      <c r="B874" s="141"/>
      <c r="C874" s="151"/>
      <c r="D874" s="151"/>
      <c r="E874" s="151"/>
      <c r="F874" s="141"/>
      <c r="G874" s="141"/>
      <c r="H874" s="182"/>
      <c r="I874" s="182"/>
      <c r="J874" s="182"/>
      <c r="K874" s="182"/>
      <c r="L874" s="145">
        <f t="shared" si="771"/>
        <v>0</v>
      </c>
      <c r="M874" s="146">
        <f t="shared" si="772"/>
        <v>0</v>
      </c>
      <c r="N874" s="147">
        <f>+IF(OR($Q874=Parametres!$G$2,$Q874=Parametres!$G$3),I874,C874)</f>
        <v>0</v>
      </c>
      <c r="O874" s="147">
        <f>+IF(OR($Q874=Parametres!$G$2,$Q874=Parametres!$G$3),J874,D874)</f>
        <v>0</v>
      </c>
      <c r="P874" s="147">
        <f>+IF(OR($Q874=Parametres!$G$2,$Q874=Parametres!$G$3),K874,E874)</f>
        <v>0</v>
      </c>
      <c r="Q874" s="146">
        <f t="shared" ref="Q874:S874" si="880">+F874</f>
        <v>0</v>
      </c>
      <c r="R874" s="145">
        <f t="shared" si="880"/>
        <v>0</v>
      </c>
      <c r="S874" s="146">
        <f t="shared" si="880"/>
        <v>0</v>
      </c>
      <c r="T874" s="150" t="e">
        <f>+VLOOKUP($L874,Data_Validation!$A:$D,1,0)</f>
        <v>#N/A</v>
      </c>
      <c r="U874" s="150" t="e">
        <f>+VLOOKUP($L874,Data_Validation!$A:$D,3,0)</f>
        <v>#N/A</v>
      </c>
      <c r="V874" s="150" t="e">
        <f>+VLOOKUP($L874,Data_Validation!$A:$D,4,0)</f>
        <v>#N/A</v>
      </c>
      <c r="W874" s="150" t="e">
        <f>+VLOOKUP($L874,Data_Validation!$A:$E,5,0)</f>
        <v>#N/A</v>
      </c>
      <c r="X874" s="150" t="e">
        <f>+VLOOKUP($L874,Data_Validation!$A:$F,6,0)</f>
        <v>#N/A</v>
      </c>
    </row>
    <row r="875" spans="1:24" ht="15.75" customHeight="1">
      <c r="A875" s="141"/>
      <c r="B875" s="141"/>
      <c r="C875" s="151"/>
      <c r="D875" s="151"/>
      <c r="E875" s="151"/>
      <c r="F875" s="141"/>
      <c r="G875" s="141"/>
      <c r="H875" s="182"/>
      <c r="I875" s="182"/>
      <c r="J875" s="182"/>
      <c r="K875" s="182"/>
      <c r="L875" s="145">
        <f t="shared" si="771"/>
        <v>0</v>
      </c>
      <c r="M875" s="146">
        <f t="shared" si="772"/>
        <v>0</v>
      </c>
      <c r="N875" s="147">
        <f>+IF(OR($Q875=Parametres!$G$2,$Q875=Parametres!$G$3),I875,C875)</f>
        <v>0</v>
      </c>
      <c r="O875" s="147">
        <f>+IF(OR($Q875=Parametres!$G$2,$Q875=Parametres!$G$3),J875,D875)</f>
        <v>0</v>
      </c>
      <c r="P875" s="147">
        <f>+IF(OR($Q875=Parametres!$G$2,$Q875=Parametres!$G$3),K875,E875)</f>
        <v>0</v>
      </c>
      <c r="Q875" s="146">
        <f t="shared" ref="Q875:S875" si="881">+F875</f>
        <v>0</v>
      </c>
      <c r="R875" s="145">
        <f t="shared" si="881"/>
        <v>0</v>
      </c>
      <c r="S875" s="146">
        <f t="shared" si="881"/>
        <v>0</v>
      </c>
      <c r="T875" s="150" t="e">
        <f>+VLOOKUP($L875,Data_Validation!$A:$D,1,0)</f>
        <v>#N/A</v>
      </c>
      <c r="U875" s="150" t="e">
        <f>+VLOOKUP($L875,Data_Validation!$A:$D,3,0)</f>
        <v>#N/A</v>
      </c>
      <c r="V875" s="150" t="e">
        <f>+VLOOKUP($L875,Data_Validation!$A:$D,4,0)</f>
        <v>#N/A</v>
      </c>
      <c r="W875" s="150" t="e">
        <f>+VLOOKUP($L875,Data_Validation!$A:$E,5,0)</f>
        <v>#N/A</v>
      </c>
      <c r="X875" s="150" t="e">
        <f>+VLOOKUP($L875,Data_Validation!$A:$F,6,0)</f>
        <v>#N/A</v>
      </c>
    </row>
    <row r="876" spans="1:24" ht="15.75" customHeight="1">
      <c r="A876" s="141"/>
      <c r="B876" s="141"/>
      <c r="C876" s="151"/>
      <c r="D876" s="151"/>
      <c r="E876" s="151"/>
      <c r="F876" s="141"/>
      <c r="G876" s="141"/>
      <c r="H876" s="182"/>
      <c r="I876" s="182"/>
      <c r="J876" s="182"/>
      <c r="K876" s="182"/>
      <c r="L876" s="145">
        <f t="shared" si="771"/>
        <v>0</v>
      </c>
      <c r="M876" s="146">
        <f t="shared" si="772"/>
        <v>0</v>
      </c>
      <c r="N876" s="147">
        <f>+IF(OR($Q876=Parametres!$G$2,$Q876=Parametres!$G$3),I876,C876)</f>
        <v>0</v>
      </c>
      <c r="O876" s="147">
        <f>+IF(OR($Q876=Parametres!$G$2,$Q876=Parametres!$G$3),J876,D876)</f>
        <v>0</v>
      </c>
      <c r="P876" s="147">
        <f>+IF(OR($Q876=Parametres!$G$2,$Q876=Parametres!$G$3),K876,E876)</f>
        <v>0</v>
      </c>
      <c r="Q876" s="146">
        <f t="shared" ref="Q876:S876" si="882">+F876</f>
        <v>0</v>
      </c>
      <c r="R876" s="145">
        <f t="shared" si="882"/>
        <v>0</v>
      </c>
      <c r="S876" s="146">
        <f t="shared" si="882"/>
        <v>0</v>
      </c>
      <c r="T876" s="150" t="e">
        <f>+VLOOKUP($L876,Data_Validation!$A:$D,1,0)</f>
        <v>#N/A</v>
      </c>
      <c r="U876" s="150" t="e">
        <f>+VLOOKUP($L876,Data_Validation!$A:$D,3,0)</f>
        <v>#N/A</v>
      </c>
      <c r="V876" s="150" t="e">
        <f>+VLOOKUP($L876,Data_Validation!$A:$D,4,0)</f>
        <v>#N/A</v>
      </c>
      <c r="W876" s="150" t="e">
        <f>+VLOOKUP($L876,Data_Validation!$A:$E,5,0)</f>
        <v>#N/A</v>
      </c>
      <c r="X876" s="150" t="e">
        <f>+VLOOKUP($L876,Data_Validation!$A:$F,6,0)</f>
        <v>#N/A</v>
      </c>
    </row>
    <row r="877" spans="1:24" ht="15.75" customHeight="1">
      <c r="A877" s="141"/>
      <c r="B877" s="141"/>
      <c r="C877" s="151"/>
      <c r="D877" s="151"/>
      <c r="E877" s="151"/>
      <c r="F877" s="141"/>
      <c r="G877" s="141"/>
      <c r="H877" s="182"/>
      <c r="I877" s="182"/>
      <c r="J877" s="182"/>
      <c r="K877" s="182"/>
      <c r="L877" s="145">
        <f t="shared" si="771"/>
        <v>0</v>
      </c>
      <c r="M877" s="146">
        <f t="shared" si="772"/>
        <v>0</v>
      </c>
      <c r="N877" s="147">
        <f>+IF(OR($Q877=Parametres!$G$2,$Q877=Parametres!$G$3),I877,C877)</f>
        <v>0</v>
      </c>
      <c r="O877" s="147">
        <f>+IF(OR($Q877=Parametres!$G$2,$Q877=Parametres!$G$3),J877,D877)</f>
        <v>0</v>
      </c>
      <c r="P877" s="147">
        <f>+IF(OR($Q877=Parametres!$G$2,$Q877=Parametres!$G$3),K877,E877)</f>
        <v>0</v>
      </c>
      <c r="Q877" s="146">
        <f t="shared" ref="Q877:S877" si="883">+F877</f>
        <v>0</v>
      </c>
      <c r="R877" s="145">
        <f t="shared" si="883"/>
        <v>0</v>
      </c>
      <c r="S877" s="146">
        <f t="shared" si="883"/>
        <v>0</v>
      </c>
      <c r="T877" s="150" t="e">
        <f>+VLOOKUP($L877,Data_Validation!$A:$D,1,0)</f>
        <v>#N/A</v>
      </c>
      <c r="U877" s="150" t="e">
        <f>+VLOOKUP($L877,Data_Validation!$A:$D,3,0)</f>
        <v>#N/A</v>
      </c>
      <c r="V877" s="150" t="e">
        <f>+VLOOKUP($L877,Data_Validation!$A:$D,4,0)</f>
        <v>#N/A</v>
      </c>
      <c r="W877" s="150" t="e">
        <f>+VLOOKUP($L877,Data_Validation!$A:$E,5,0)</f>
        <v>#N/A</v>
      </c>
      <c r="X877" s="150" t="e">
        <f>+VLOOKUP($L877,Data_Validation!$A:$F,6,0)</f>
        <v>#N/A</v>
      </c>
    </row>
    <row r="878" spans="1:24" ht="15.75" customHeight="1">
      <c r="A878" s="141"/>
      <c r="B878" s="141"/>
      <c r="C878" s="151"/>
      <c r="D878" s="151"/>
      <c r="E878" s="151"/>
      <c r="F878" s="141"/>
      <c r="G878" s="141"/>
      <c r="H878" s="182"/>
      <c r="I878" s="182"/>
      <c r="J878" s="182"/>
      <c r="K878" s="182"/>
      <c r="L878" s="145">
        <f t="shared" si="771"/>
        <v>0</v>
      </c>
      <c r="M878" s="146">
        <f t="shared" si="772"/>
        <v>0</v>
      </c>
      <c r="N878" s="147">
        <f>+IF(OR($Q878=Parametres!$G$2,$Q878=Parametres!$G$3),I878,C878)</f>
        <v>0</v>
      </c>
      <c r="O878" s="147">
        <f>+IF(OR($Q878=Parametres!$G$2,$Q878=Parametres!$G$3),J878,D878)</f>
        <v>0</v>
      </c>
      <c r="P878" s="147">
        <f>+IF(OR($Q878=Parametres!$G$2,$Q878=Parametres!$G$3),K878,E878)</f>
        <v>0</v>
      </c>
      <c r="Q878" s="146">
        <f t="shared" ref="Q878:S878" si="884">+F878</f>
        <v>0</v>
      </c>
      <c r="R878" s="145">
        <f t="shared" si="884"/>
        <v>0</v>
      </c>
      <c r="S878" s="146">
        <f t="shared" si="884"/>
        <v>0</v>
      </c>
      <c r="T878" s="150" t="e">
        <f>+VLOOKUP($L878,Data_Validation!$A:$D,1,0)</f>
        <v>#N/A</v>
      </c>
      <c r="U878" s="150" t="e">
        <f>+VLOOKUP($L878,Data_Validation!$A:$D,3,0)</f>
        <v>#N/A</v>
      </c>
      <c r="V878" s="150" t="e">
        <f>+VLOOKUP($L878,Data_Validation!$A:$D,4,0)</f>
        <v>#N/A</v>
      </c>
      <c r="W878" s="150" t="e">
        <f>+VLOOKUP($L878,Data_Validation!$A:$E,5,0)</f>
        <v>#N/A</v>
      </c>
      <c r="X878" s="150" t="e">
        <f>+VLOOKUP($L878,Data_Validation!$A:$F,6,0)</f>
        <v>#N/A</v>
      </c>
    </row>
    <row r="879" spans="1:24" ht="15.75" customHeight="1">
      <c r="A879" s="141"/>
      <c r="B879" s="141"/>
      <c r="C879" s="151"/>
      <c r="D879" s="151"/>
      <c r="E879" s="151"/>
      <c r="F879" s="141"/>
      <c r="G879" s="141"/>
      <c r="H879" s="182"/>
      <c r="I879" s="182"/>
      <c r="J879" s="182"/>
      <c r="K879" s="182"/>
      <c r="L879" s="145">
        <f t="shared" si="771"/>
        <v>0</v>
      </c>
      <c r="M879" s="146">
        <f t="shared" si="772"/>
        <v>0</v>
      </c>
      <c r="N879" s="147">
        <f>+IF(OR($Q879=Parametres!$G$2,$Q879=Parametres!$G$3),I879,C879)</f>
        <v>0</v>
      </c>
      <c r="O879" s="147">
        <f>+IF(OR($Q879=Parametres!$G$2,$Q879=Parametres!$G$3),J879,D879)</f>
        <v>0</v>
      </c>
      <c r="P879" s="147">
        <f>+IF(OR($Q879=Parametres!$G$2,$Q879=Parametres!$G$3),K879,E879)</f>
        <v>0</v>
      </c>
      <c r="Q879" s="146">
        <f t="shared" ref="Q879:S879" si="885">+F879</f>
        <v>0</v>
      </c>
      <c r="R879" s="145">
        <f t="shared" si="885"/>
        <v>0</v>
      </c>
      <c r="S879" s="146">
        <f t="shared" si="885"/>
        <v>0</v>
      </c>
      <c r="T879" s="150" t="e">
        <f>+VLOOKUP($L879,Data_Validation!$A:$D,1,0)</f>
        <v>#N/A</v>
      </c>
      <c r="U879" s="150" t="e">
        <f>+VLOOKUP($L879,Data_Validation!$A:$D,3,0)</f>
        <v>#N/A</v>
      </c>
      <c r="V879" s="150" t="e">
        <f>+VLOOKUP($L879,Data_Validation!$A:$D,4,0)</f>
        <v>#N/A</v>
      </c>
      <c r="W879" s="150" t="e">
        <f>+VLOOKUP($L879,Data_Validation!$A:$E,5,0)</f>
        <v>#N/A</v>
      </c>
      <c r="X879" s="150" t="e">
        <f>+VLOOKUP($L879,Data_Validation!$A:$F,6,0)</f>
        <v>#N/A</v>
      </c>
    </row>
    <row r="880" spans="1:24" ht="15.75" customHeight="1">
      <c r="A880" s="141"/>
      <c r="B880" s="141"/>
      <c r="C880" s="151"/>
      <c r="D880" s="151"/>
      <c r="E880" s="151"/>
      <c r="F880" s="141"/>
      <c r="G880" s="141"/>
      <c r="H880" s="182"/>
      <c r="I880" s="182"/>
      <c r="J880" s="182"/>
      <c r="K880" s="182"/>
      <c r="L880" s="145">
        <f t="shared" si="771"/>
        <v>0</v>
      </c>
      <c r="M880" s="146">
        <f t="shared" si="772"/>
        <v>0</v>
      </c>
      <c r="N880" s="147">
        <f>+IF(OR($Q880=Parametres!$G$2,$Q880=Parametres!$G$3),I880,C880)</f>
        <v>0</v>
      </c>
      <c r="O880" s="147">
        <f>+IF(OR($Q880=Parametres!$G$2,$Q880=Parametres!$G$3),J880,D880)</f>
        <v>0</v>
      </c>
      <c r="P880" s="147">
        <f>+IF(OR($Q880=Parametres!$G$2,$Q880=Parametres!$G$3),K880,E880)</f>
        <v>0</v>
      </c>
      <c r="Q880" s="146">
        <f t="shared" ref="Q880:S880" si="886">+F880</f>
        <v>0</v>
      </c>
      <c r="R880" s="145">
        <f t="shared" si="886"/>
        <v>0</v>
      </c>
      <c r="S880" s="146">
        <f t="shared" si="886"/>
        <v>0</v>
      </c>
      <c r="T880" s="150" t="e">
        <f>+VLOOKUP($L880,Data_Validation!$A:$D,1,0)</f>
        <v>#N/A</v>
      </c>
      <c r="U880" s="150" t="e">
        <f>+VLOOKUP($L880,Data_Validation!$A:$D,3,0)</f>
        <v>#N/A</v>
      </c>
      <c r="V880" s="150" t="e">
        <f>+VLOOKUP($L880,Data_Validation!$A:$D,4,0)</f>
        <v>#N/A</v>
      </c>
      <c r="W880" s="150" t="e">
        <f>+VLOOKUP($L880,Data_Validation!$A:$E,5,0)</f>
        <v>#N/A</v>
      </c>
      <c r="X880" s="150" t="e">
        <f>+VLOOKUP($L880,Data_Validation!$A:$F,6,0)</f>
        <v>#N/A</v>
      </c>
    </row>
    <row r="881" spans="1:24" ht="15.75" customHeight="1">
      <c r="A881" s="141"/>
      <c r="B881" s="141"/>
      <c r="C881" s="151"/>
      <c r="D881" s="151"/>
      <c r="E881" s="151"/>
      <c r="F881" s="141"/>
      <c r="G881" s="141"/>
      <c r="H881" s="182"/>
      <c r="I881" s="182"/>
      <c r="J881" s="182"/>
      <c r="K881" s="182"/>
      <c r="L881" s="145">
        <f t="shared" si="771"/>
        <v>0</v>
      </c>
      <c r="M881" s="146">
        <f t="shared" si="772"/>
        <v>0</v>
      </c>
      <c r="N881" s="147">
        <f>+IF(OR($Q881=Parametres!$G$2,$Q881=Parametres!$G$3),I881,C881)</f>
        <v>0</v>
      </c>
      <c r="O881" s="147">
        <f>+IF(OR($Q881=Parametres!$G$2,$Q881=Parametres!$G$3),J881,D881)</f>
        <v>0</v>
      </c>
      <c r="P881" s="147">
        <f>+IF(OR($Q881=Parametres!$G$2,$Q881=Parametres!$G$3),K881,E881)</f>
        <v>0</v>
      </c>
      <c r="Q881" s="146">
        <f t="shared" ref="Q881:S881" si="887">+F881</f>
        <v>0</v>
      </c>
      <c r="R881" s="145">
        <f t="shared" si="887"/>
        <v>0</v>
      </c>
      <c r="S881" s="146">
        <f t="shared" si="887"/>
        <v>0</v>
      </c>
      <c r="T881" s="150" t="e">
        <f>+VLOOKUP($L881,Data_Validation!$A:$D,1,0)</f>
        <v>#N/A</v>
      </c>
      <c r="U881" s="150" t="e">
        <f>+VLOOKUP($L881,Data_Validation!$A:$D,3,0)</f>
        <v>#N/A</v>
      </c>
      <c r="V881" s="150" t="e">
        <f>+VLOOKUP($L881,Data_Validation!$A:$D,4,0)</f>
        <v>#N/A</v>
      </c>
      <c r="W881" s="150" t="e">
        <f>+VLOOKUP($L881,Data_Validation!$A:$E,5,0)</f>
        <v>#N/A</v>
      </c>
      <c r="X881" s="150" t="e">
        <f>+VLOOKUP($L881,Data_Validation!$A:$F,6,0)</f>
        <v>#N/A</v>
      </c>
    </row>
    <row r="882" spans="1:24" ht="15.75" customHeight="1">
      <c r="A882" s="141"/>
      <c r="B882" s="141"/>
      <c r="C882" s="151"/>
      <c r="D882" s="151"/>
      <c r="E882" s="151"/>
      <c r="F882" s="141"/>
      <c r="G882" s="141"/>
      <c r="H882" s="182"/>
      <c r="I882" s="182"/>
      <c r="J882" s="182"/>
      <c r="K882" s="182"/>
      <c r="L882" s="145">
        <f t="shared" si="771"/>
        <v>0</v>
      </c>
      <c r="M882" s="146">
        <f t="shared" si="772"/>
        <v>0</v>
      </c>
      <c r="N882" s="147">
        <f>+IF(OR($Q882=Parametres!$G$2,$Q882=Parametres!$G$3),I882,C882)</f>
        <v>0</v>
      </c>
      <c r="O882" s="147">
        <f>+IF(OR($Q882=Parametres!$G$2,$Q882=Parametres!$G$3),J882,D882)</f>
        <v>0</v>
      </c>
      <c r="P882" s="147">
        <f>+IF(OR($Q882=Parametres!$G$2,$Q882=Parametres!$G$3),K882,E882)</f>
        <v>0</v>
      </c>
      <c r="Q882" s="146">
        <f t="shared" ref="Q882:S882" si="888">+F882</f>
        <v>0</v>
      </c>
      <c r="R882" s="145">
        <f t="shared" si="888"/>
        <v>0</v>
      </c>
      <c r="S882" s="146">
        <f t="shared" si="888"/>
        <v>0</v>
      </c>
      <c r="T882" s="150" t="e">
        <f>+VLOOKUP($L882,Data_Validation!$A:$D,1,0)</f>
        <v>#N/A</v>
      </c>
      <c r="U882" s="150" t="e">
        <f>+VLOOKUP($L882,Data_Validation!$A:$D,3,0)</f>
        <v>#N/A</v>
      </c>
      <c r="V882" s="150" t="e">
        <f>+VLOOKUP($L882,Data_Validation!$A:$D,4,0)</f>
        <v>#N/A</v>
      </c>
      <c r="W882" s="150" t="e">
        <f>+VLOOKUP($L882,Data_Validation!$A:$E,5,0)</f>
        <v>#N/A</v>
      </c>
      <c r="X882" s="150" t="e">
        <f>+VLOOKUP($L882,Data_Validation!$A:$F,6,0)</f>
        <v>#N/A</v>
      </c>
    </row>
    <row r="883" spans="1:24" ht="15.75" customHeight="1">
      <c r="A883" s="141"/>
      <c r="B883" s="141"/>
      <c r="C883" s="151"/>
      <c r="D883" s="151"/>
      <c r="E883" s="151"/>
      <c r="F883" s="141"/>
      <c r="G883" s="141"/>
      <c r="H883" s="182"/>
      <c r="I883" s="182"/>
      <c r="J883" s="182"/>
      <c r="K883" s="182"/>
      <c r="L883" s="145">
        <f t="shared" si="771"/>
        <v>0</v>
      </c>
      <c r="M883" s="146">
        <f t="shared" si="772"/>
        <v>0</v>
      </c>
      <c r="N883" s="147">
        <f>+IF(OR($Q883=Parametres!$G$2,$Q883=Parametres!$G$3),I883,C883)</f>
        <v>0</v>
      </c>
      <c r="O883" s="147">
        <f>+IF(OR($Q883=Parametres!$G$2,$Q883=Parametres!$G$3),J883,D883)</f>
        <v>0</v>
      </c>
      <c r="P883" s="147">
        <f>+IF(OR($Q883=Parametres!$G$2,$Q883=Parametres!$G$3),K883,E883)</f>
        <v>0</v>
      </c>
      <c r="Q883" s="146">
        <f t="shared" ref="Q883:S883" si="889">+F883</f>
        <v>0</v>
      </c>
      <c r="R883" s="145">
        <f t="shared" si="889"/>
        <v>0</v>
      </c>
      <c r="S883" s="146">
        <f t="shared" si="889"/>
        <v>0</v>
      </c>
      <c r="T883" s="150" t="e">
        <f>+VLOOKUP($L883,Data_Validation!$A:$D,1,0)</f>
        <v>#N/A</v>
      </c>
      <c r="U883" s="150" t="e">
        <f>+VLOOKUP($L883,Data_Validation!$A:$D,3,0)</f>
        <v>#N/A</v>
      </c>
      <c r="V883" s="150" t="e">
        <f>+VLOOKUP($L883,Data_Validation!$A:$D,4,0)</f>
        <v>#N/A</v>
      </c>
      <c r="W883" s="150" t="e">
        <f>+VLOOKUP($L883,Data_Validation!$A:$E,5,0)</f>
        <v>#N/A</v>
      </c>
      <c r="X883" s="150" t="e">
        <f>+VLOOKUP($L883,Data_Validation!$A:$F,6,0)</f>
        <v>#N/A</v>
      </c>
    </row>
    <row r="884" spans="1:24" ht="15.75" customHeight="1">
      <c r="A884" s="141"/>
      <c r="B884" s="141"/>
      <c r="C884" s="151"/>
      <c r="D884" s="151"/>
      <c r="E884" s="151"/>
      <c r="F884" s="141"/>
      <c r="G884" s="141"/>
      <c r="H884" s="182"/>
      <c r="I884" s="182"/>
      <c r="J884" s="182"/>
      <c r="K884" s="182"/>
      <c r="L884" s="145">
        <f t="shared" si="771"/>
        <v>0</v>
      </c>
      <c r="M884" s="146">
        <f t="shared" si="772"/>
        <v>0</v>
      </c>
      <c r="N884" s="147">
        <f>+IF(OR($Q884=Parametres!$G$2,$Q884=Parametres!$G$3),I884,C884)</f>
        <v>0</v>
      </c>
      <c r="O884" s="147">
        <f>+IF(OR($Q884=Parametres!$G$2,$Q884=Parametres!$G$3),J884,D884)</f>
        <v>0</v>
      </c>
      <c r="P884" s="147">
        <f>+IF(OR($Q884=Parametres!$G$2,$Q884=Parametres!$G$3),K884,E884)</f>
        <v>0</v>
      </c>
      <c r="Q884" s="146">
        <f t="shared" ref="Q884:S884" si="890">+F884</f>
        <v>0</v>
      </c>
      <c r="R884" s="145">
        <f t="shared" si="890"/>
        <v>0</v>
      </c>
      <c r="S884" s="146">
        <f t="shared" si="890"/>
        <v>0</v>
      </c>
      <c r="T884" s="150" t="e">
        <f>+VLOOKUP($L884,Data_Validation!$A:$D,1,0)</f>
        <v>#N/A</v>
      </c>
      <c r="U884" s="150" t="e">
        <f>+VLOOKUP($L884,Data_Validation!$A:$D,3,0)</f>
        <v>#N/A</v>
      </c>
      <c r="V884" s="150" t="e">
        <f>+VLOOKUP($L884,Data_Validation!$A:$D,4,0)</f>
        <v>#N/A</v>
      </c>
      <c r="W884" s="150" t="e">
        <f>+VLOOKUP($L884,Data_Validation!$A:$E,5,0)</f>
        <v>#N/A</v>
      </c>
      <c r="X884" s="150" t="e">
        <f>+VLOOKUP($L884,Data_Validation!$A:$F,6,0)</f>
        <v>#N/A</v>
      </c>
    </row>
    <row r="885" spans="1:24" ht="15.75" customHeight="1">
      <c r="A885" s="141"/>
      <c r="B885" s="141"/>
      <c r="C885" s="151"/>
      <c r="D885" s="151"/>
      <c r="E885" s="151"/>
      <c r="F885" s="141"/>
      <c r="G885" s="141"/>
      <c r="H885" s="182"/>
      <c r="I885" s="182"/>
      <c r="J885" s="182"/>
      <c r="K885" s="182"/>
      <c r="L885" s="145">
        <f t="shared" si="771"/>
        <v>0</v>
      </c>
      <c r="M885" s="146">
        <f t="shared" si="772"/>
        <v>0</v>
      </c>
      <c r="N885" s="147">
        <f>+IF(OR($Q885=Parametres!$G$2,$Q885=Parametres!$G$3),I885,C885)</f>
        <v>0</v>
      </c>
      <c r="O885" s="147">
        <f>+IF(OR($Q885=Parametres!$G$2,$Q885=Parametres!$G$3),J885,D885)</f>
        <v>0</v>
      </c>
      <c r="P885" s="147">
        <f>+IF(OR($Q885=Parametres!$G$2,$Q885=Parametres!$G$3),K885,E885)</f>
        <v>0</v>
      </c>
      <c r="Q885" s="146">
        <f t="shared" ref="Q885:S885" si="891">+F885</f>
        <v>0</v>
      </c>
      <c r="R885" s="145">
        <f t="shared" si="891"/>
        <v>0</v>
      </c>
      <c r="S885" s="146">
        <f t="shared" si="891"/>
        <v>0</v>
      </c>
      <c r="T885" s="150" t="e">
        <f>+VLOOKUP($L885,Data_Validation!$A:$D,1,0)</f>
        <v>#N/A</v>
      </c>
      <c r="U885" s="150" t="e">
        <f>+VLOOKUP($L885,Data_Validation!$A:$D,3,0)</f>
        <v>#N/A</v>
      </c>
      <c r="V885" s="150" t="e">
        <f>+VLOOKUP($L885,Data_Validation!$A:$D,4,0)</f>
        <v>#N/A</v>
      </c>
      <c r="W885" s="150" t="e">
        <f>+VLOOKUP($L885,Data_Validation!$A:$E,5,0)</f>
        <v>#N/A</v>
      </c>
      <c r="X885" s="150" t="e">
        <f>+VLOOKUP($L885,Data_Validation!$A:$F,6,0)</f>
        <v>#N/A</v>
      </c>
    </row>
    <row r="886" spans="1:24" ht="15.75" customHeight="1">
      <c r="A886" s="141"/>
      <c r="B886" s="141"/>
      <c r="C886" s="151"/>
      <c r="D886" s="151"/>
      <c r="E886" s="151"/>
      <c r="F886" s="141"/>
      <c r="G886" s="141"/>
      <c r="H886" s="182"/>
      <c r="I886" s="182"/>
      <c r="J886" s="182"/>
      <c r="K886" s="182"/>
      <c r="L886" s="145">
        <f t="shared" si="771"/>
        <v>0</v>
      </c>
      <c r="M886" s="146">
        <f t="shared" si="772"/>
        <v>0</v>
      </c>
      <c r="N886" s="147">
        <f>+IF(OR($Q886=Parametres!$G$2,$Q886=Parametres!$G$3),I886,C886)</f>
        <v>0</v>
      </c>
      <c r="O886" s="147">
        <f>+IF(OR($Q886=Parametres!$G$2,$Q886=Parametres!$G$3),J886,D886)</f>
        <v>0</v>
      </c>
      <c r="P886" s="147">
        <f>+IF(OR($Q886=Parametres!$G$2,$Q886=Parametres!$G$3),K886,E886)</f>
        <v>0</v>
      </c>
      <c r="Q886" s="146">
        <f t="shared" ref="Q886:S886" si="892">+F886</f>
        <v>0</v>
      </c>
      <c r="R886" s="145">
        <f t="shared" si="892"/>
        <v>0</v>
      </c>
      <c r="S886" s="146">
        <f t="shared" si="892"/>
        <v>0</v>
      </c>
      <c r="T886" s="150" t="e">
        <f>+VLOOKUP($L886,Data_Validation!$A:$D,1,0)</f>
        <v>#N/A</v>
      </c>
      <c r="U886" s="150" t="e">
        <f>+VLOOKUP($L886,Data_Validation!$A:$D,3,0)</f>
        <v>#N/A</v>
      </c>
      <c r="V886" s="150" t="e">
        <f>+VLOOKUP($L886,Data_Validation!$A:$D,4,0)</f>
        <v>#N/A</v>
      </c>
      <c r="W886" s="150" t="e">
        <f>+VLOOKUP($L886,Data_Validation!$A:$E,5,0)</f>
        <v>#N/A</v>
      </c>
      <c r="X886" s="150" t="e">
        <f>+VLOOKUP($L886,Data_Validation!$A:$F,6,0)</f>
        <v>#N/A</v>
      </c>
    </row>
    <row r="887" spans="1:24" ht="15.75" customHeight="1">
      <c r="A887" s="141"/>
      <c r="B887" s="141"/>
      <c r="C887" s="151"/>
      <c r="D887" s="151"/>
      <c r="E887" s="151"/>
      <c r="F887" s="141"/>
      <c r="G887" s="141"/>
      <c r="H887" s="182"/>
      <c r="I887" s="182"/>
      <c r="J887" s="182"/>
      <c r="K887" s="182"/>
      <c r="L887" s="145">
        <f t="shared" si="771"/>
        <v>0</v>
      </c>
      <c r="M887" s="146">
        <f t="shared" si="772"/>
        <v>0</v>
      </c>
      <c r="N887" s="147">
        <f>+IF(OR($Q887=Parametres!$G$2,$Q887=Parametres!$G$3),I887,C887)</f>
        <v>0</v>
      </c>
      <c r="O887" s="147">
        <f>+IF(OR($Q887=Parametres!$G$2,$Q887=Parametres!$G$3),J887,D887)</f>
        <v>0</v>
      </c>
      <c r="P887" s="147">
        <f>+IF(OR($Q887=Parametres!$G$2,$Q887=Parametres!$G$3),K887,E887)</f>
        <v>0</v>
      </c>
      <c r="Q887" s="146">
        <f t="shared" ref="Q887:S887" si="893">+F887</f>
        <v>0</v>
      </c>
      <c r="R887" s="145">
        <f t="shared" si="893"/>
        <v>0</v>
      </c>
      <c r="S887" s="146">
        <f t="shared" si="893"/>
        <v>0</v>
      </c>
      <c r="T887" s="150" t="e">
        <f>+VLOOKUP($L887,Data_Validation!$A:$D,1,0)</f>
        <v>#N/A</v>
      </c>
      <c r="U887" s="150" t="e">
        <f>+VLOOKUP($L887,Data_Validation!$A:$D,3,0)</f>
        <v>#N/A</v>
      </c>
      <c r="V887" s="150" t="e">
        <f>+VLOOKUP($L887,Data_Validation!$A:$D,4,0)</f>
        <v>#N/A</v>
      </c>
      <c r="W887" s="150" t="e">
        <f>+VLOOKUP($L887,Data_Validation!$A:$E,5,0)</f>
        <v>#N/A</v>
      </c>
      <c r="X887" s="150" t="e">
        <f>+VLOOKUP($L887,Data_Validation!$A:$F,6,0)</f>
        <v>#N/A</v>
      </c>
    </row>
    <row r="888" spans="1:24" ht="15.75" customHeight="1">
      <c r="A888" s="141"/>
      <c r="B888" s="141"/>
      <c r="C888" s="151"/>
      <c r="D888" s="151"/>
      <c r="E888" s="151"/>
      <c r="F888" s="141"/>
      <c r="G888" s="141"/>
      <c r="H888" s="182"/>
      <c r="I888" s="182"/>
      <c r="J888" s="182"/>
      <c r="K888" s="182"/>
      <c r="L888" s="145">
        <f t="shared" si="771"/>
        <v>0</v>
      </c>
      <c r="M888" s="146">
        <f t="shared" si="772"/>
        <v>0</v>
      </c>
      <c r="N888" s="147">
        <f>+IF(OR($Q888=Parametres!$G$2,$Q888=Parametres!$G$3),I888,C888)</f>
        <v>0</v>
      </c>
      <c r="O888" s="147">
        <f>+IF(OR($Q888=Parametres!$G$2,$Q888=Parametres!$G$3),J888,D888)</f>
        <v>0</v>
      </c>
      <c r="P888" s="147">
        <f>+IF(OR($Q888=Parametres!$G$2,$Q888=Parametres!$G$3),K888,E888)</f>
        <v>0</v>
      </c>
      <c r="Q888" s="146">
        <f t="shared" ref="Q888:S888" si="894">+F888</f>
        <v>0</v>
      </c>
      <c r="R888" s="145">
        <f t="shared" si="894"/>
        <v>0</v>
      </c>
      <c r="S888" s="146">
        <f t="shared" si="894"/>
        <v>0</v>
      </c>
      <c r="T888" s="150" t="e">
        <f>+VLOOKUP($L888,Data_Validation!$A:$D,1,0)</f>
        <v>#N/A</v>
      </c>
      <c r="U888" s="150" t="e">
        <f>+VLOOKUP($L888,Data_Validation!$A:$D,3,0)</f>
        <v>#N/A</v>
      </c>
      <c r="V888" s="150" t="e">
        <f>+VLOOKUP($L888,Data_Validation!$A:$D,4,0)</f>
        <v>#N/A</v>
      </c>
      <c r="W888" s="150" t="e">
        <f>+VLOOKUP($L888,Data_Validation!$A:$E,5,0)</f>
        <v>#N/A</v>
      </c>
      <c r="X888" s="150" t="e">
        <f>+VLOOKUP($L888,Data_Validation!$A:$F,6,0)</f>
        <v>#N/A</v>
      </c>
    </row>
    <row r="889" spans="1:24" ht="15.75" customHeight="1">
      <c r="A889" s="141"/>
      <c r="B889" s="141"/>
      <c r="C889" s="151"/>
      <c r="D889" s="151"/>
      <c r="E889" s="151"/>
      <c r="F889" s="141"/>
      <c r="G889" s="141"/>
      <c r="H889" s="182"/>
      <c r="I889" s="182"/>
      <c r="J889" s="182"/>
      <c r="K889" s="182"/>
      <c r="L889" s="145">
        <f t="shared" si="771"/>
        <v>0</v>
      </c>
      <c r="M889" s="146">
        <f t="shared" si="772"/>
        <v>0</v>
      </c>
      <c r="N889" s="147">
        <f>+IF(OR($Q889=Parametres!$G$2,$Q889=Parametres!$G$3),I889,C889)</f>
        <v>0</v>
      </c>
      <c r="O889" s="147">
        <f>+IF(OR($Q889=Parametres!$G$2,$Q889=Parametres!$G$3),J889,D889)</f>
        <v>0</v>
      </c>
      <c r="P889" s="147">
        <f>+IF(OR($Q889=Parametres!$G$2,$Q889=Parametres!$G$3),K889,E889)</f>
        <v>0</v>
      </c>
      <c r="Q889" s="146">
        <f t="shared" ref="Q889:S889" si="895">+F889</f>
        <v>0</v>
      </c>
      <c r="R889" s="145">
        <f t="shared" si="895"/>
        <v>0</v>
      </c>
      <c r="S889" s="146">
        <f t="shared" si="895"/>
        <v>0</v>
      </c>
      <c r="T889" s="150" t="e">
        <f>+VLOOKUP($L889,Data_Validation!$A:$D,1,0)</f>
        <v>#N/A</v>
      </c>
      <c r="U889" s="150" t="e">
        <f>+VLOOKUP($L889,Data_Validation!$A:$D,3,0)</f>
        <v>#N/A</v>
      </c>
      <c r="V889" s="150" t="e">
        <f>+VLOOKUP($L889,Data_Validation!$A:$D,4,0)</f>
        <v>#N/A</v>
      </c>
      <c r="W889" s="150" t="e">
        <f>+VLOOKUP($L889,Data_Validation!$A:$E,5,0)</f>
        <v>#N/A</v>
      </c>
      <c r="X889" s="150" t="e">
        <f>+VLOOKUP($L889,Data_Validation!$A:$F,6,0)</f>
        <v>#N/A</v>
      </c>
    </row>
    <row r="890" spans="1:24" ht="15.75" customHeight="1">
      <c r="A890" s="141"/>
      <c r="B890" s="141"/>
      <c r="C890" s="151"/>
      <c r="D890" s="151"/>
      <c r="E890" s="151"/>
      <c r="F890" s="141"/>
      <c r="G890" s="141"/>
      <c r="H890" s="182"/>
      <c r="I890" s="182"/>
      <c r="J890" s="182"/>
      <c r="K890" s="182"/>
      <c r="L890" s="145">
        <f t="shared" si="771"/>
        <v>0</v>
      </c>
      <c r="M890" s="146">
        <f t="shared" si="772"/>
        <v>0</v>
      </c>
      <c r="N890" s="147">
        <f>+IF(OR($Q890=Parametres!$G$2,$Q890=Parametres!$G$3),I890,C890)</f>
        <v>0</v>
      </c>
      <c r="O890" s="147">
        <f>+IF(OR($Q890=Parametres!$G$2,$Q890=Parametres!$G$3),J890,D890)</f>
        <v>0</v>
      </c>
      <c r="P890" s="147">
        <f>+IF(OR($Q890=Parametres!$G$2,$Q890=Parametres!$G$3),K890,E890)</f>
        <v>0</v>
      </c>
      <c r="Q890" s="146">
        <f t="shared" ref="Q890:S890" si="896">+F890</f>
        <v>0</v>
      </c>
      <c r="R890" s="145">
        <f t="shared" si="896"/>
        <v>0</v>
      </c>
      <c r="S890" s="146">
        <f t="shared" si="896"/>
        <v>0</v>
      </c>
      <c r="T890" s="150" t="e">
        <f>+VLOOKUP($L890,Data_Validation!$A:$D,1,0)</f>
        <v>#N/A</v>
      </c>
      <c r="U890" s="150" t="e">
        <f>+VLOOKUP($L890,Data_Validation!$A:$D,3,0)</f>
        <v>#N/A</v>
      </c>
      <c r="V890" s="150" t="e">
        <f>+VLOOKUP($L890,Data_Validation!$A:$D,4,0)</f>
        <v>#N/A</v>
      </c>
      <c r="W890" s="150" t="e">
        <f>+VLOOKUP($L890,Data_Validation!$A:$E,5,0)</f>
        <v>#N/A</v>
      </c>
      <c r="X890" s="150" t="e">
        <f>+VLOOKUP($L890,Data_Validation!$A:$F,6,0)</f>
        <v>#N/A</v>
      </c>
    </row>
    <row r="891" spans="1:24" ht="15.75" customHeight="1">
      <c r="A891" s="141"/>
      <c r="B891" s="141"/>
      <c r="C891" s="151"/>
      <c r="D891" s="151"/>
      <c r="E891" s="151"/>
      <c r="F891" s="141"/>
      <c r="G891" s="141"/>
      <c r="H891" s="182"/>
      <c r="I891" s="182"/>
      <c r="J891" s="182"/>
      <c r="K891" s="182"/>
      <c r="L891" s="145">
        <f t="shared" si="771"/>
        <v>0</v>
      </c>
      <c r="M891" s="146">
        <f t="shared" si="772"/>
        <v>0</v>
      </c>
      <c r="N891" s="147">
        <f>+IF(OR($Q891=Parametres!$G$2,$Q891=Parametres!$G$3),I891,C891)</f>
        <v>0</v>
      </c>
      <c r="O891" s="147">
        <f>+IF(OR($Q891=Parametres!$G$2,$Q891=Parametres!$G$3),J891,D891)</f>
        <v>0</v>
      </c>
      <c r="P891" s="147">
        <f>+IF(OR($Q891=Parametres!$G$2,$Q891=Parametres!$G$3),K891,E891)</f>
        <v>0</v>
      </c>
      <c r="Q891" s="146">
        <f t="shared" ref="Q891:S891" si="897">+F891</f>
        <v>0</v>
      </c>
      <c r="R891" s="145">
        <f t="shared" si="897"/>
        <v>0</v>
      </c>
      <c r="S891" s="146">
        <f t="shared" si="897"/>
        <v>0</v>
      </c>
      <c r="T891" s="150" t="e">
        <f>+VLOOKUP($L891,Data_Validation!$A:$D,1,0)</f>
        <v>#N/A</v>
      </c>
      <c r="U891" s="150" t="e">
        <f>+VLOOKUP($L891,Data_Validation!$A:$D,3,0)</f>
        <v>#N/A</v>
      </c>
      <c r="V891" s="150" t="e">
        <f>+VLOOKUP($L891,Data_Validation!$A:$D,4,0)</f>
        <v>#N/A</v>
      </c>
      <c r="W891" s="150" t="e">
        <f>+VLOOKUP($L891,Data_Validation!$A:$E,5,0)</f>
        <v>#N/A</v>
      </c>
      <c r="X891" s="150" t="e">
        <f>+VLOOKUP($L891,Data_Validation!$A:$F,6,0)</f>
        <v>#N/A</v>
      </c>
    </row>
    <row r="892" spans="1:24" ht="15.75" customHeight="1">
      <c r="A892" s="141"/>
      <c r="B892" s="141"/>
      <c r="C892" s="151"/>
      <c r="D892" s="151"/>
      <c r="E892" s="151"/>
      <c r="F892" s="141"/>
      <c r="G892" s="141"/>
      <c r="H892" s="182"/>
      <c r="I892" s="182"/>
      <c r="J892" s="182"/>
      <c r="K892" s="182"/>
      <c r="L892" s="145">
        <f t="shared" si="771"/>
        <v>0</v>
      </c>
      <c r="M892" s="146">
        <f t="shared" si="772"/>
        <v>0</v>
      </c>
      <c r="N892" s="147">
        <f>+IF(OR($Q892=Parametres!$G$2,$Q892=Parametres!$G$3),I892,C892)</f>
        <v>0</v>
      </c>
      <c r="O892" s="147">
        <f>+IF(OR($Q892=Parametres!$G$2,$Q892=Parametres!$G$3),J892,D892)</f>
        <v>0</v>
      </c>
      <c r="P892" s="147">
        <f>+IF(OR($Q892=Parametres!$G$2,$Q892=Parametres!$G$3),K892,E892)</f>
        <v>0</v>
      </c>
      <c r="Q892" s="146">
        <f t="shared" ref="Q892:S892" si="898">+F892</f>
        <v>0</v>
      </c>
      <c r="R892" s="145">
        <f t="shared" si="898"/>
        <v>0</v>
      </c>
      <c r="S892" s="146">
        <f t="shared" si="898"/>
        <v>0</v>
      </c>
      <c r="T892" s="150" t="e">
        <f>+VLOOKUP($L892,Data_Validation!$A:$D,1,0)</f>
        <v>#N/A</v>
      </c>
      <c r="U892" s="150" t="e">
        <f>+VLOOKUP($L892,Data_Validation!$A:$D,3,0)</f>
        <v>#N/A</v>
      </c>
      <c r="V892" s="150" t="e">
        <f>+VLOOKUP($L892,Data_Validation!$A:$D,4,0)</f>
        <v>#N/A</v>
      </c>
      <c r="W892" s="150" t="e">
        <f>+VLOOKUP($L892,Data_Validation!$A:$E,5,0)</f>
        <v>#N/A</v>
      </c>
      <c r="X892" s="150" t="e">
        <f>+VLOOKUP($L892,Data_Validation!$A:$F,6,0)</f>
        <v>#N/A</v>
      </c>
    </row>
    <row r="893" spans="1:24" ht="15.75" customHeight="1">
      <c r="A893" s="141"/>
      <c r="B893" s="141"/>
      <c r="C893" s="151"/>
      <c r="D893" s="151"/>
      <c r="E893" s="151"/>
      <c r="F893" s="141"/>
      <c r="G893" s="141"/>
      <c r="H893" s="182"/>
      <c r="I893" s="182"/>
      <c r="J893" s="182"/>
      <c r="K893" s="182"/>
      <c r="L893" s="145">
        <f t="shared" si="771"/>
        <v>0</v>
      </c>
      <c r="M893" s="146">
        <f t="shared" si="772"/>
        <v>0</v>
      </c>
      <c r="N893" s="147">
        <f>+IF(OR($Q893=Parametres!$G$2,$Q893=Parametres!$G$3),I893,C893)</f>
        <v>0</v>
      </c>
      <c r="O893" s="147">
        <f>+IF(OR($Q893=Parametres!$G$2,$Q893=Parametres!$G$3),J893,D893)</f>
        <v>0</v>
      </c>
      <c r="P893" s="147">
        <f>+IF(OR($Q893=Parametres!$G$2,$Q893=Parametres!$G$3),K893,E893)</f>
        <v>0</v>
      </c>
      <c r="Q893" s="146">
        <f t="shared" ref="Q893:S893" si="899">+F893</f>
        <v>0</v>
      </c>
      <c r="R893" s="145">
        <f t="shared" si="899"/>
        <v>0</v>
      </c>
      <c r="S893" s="146">
        <f t="shared" si="899"/>
        <v>0</v>
      </c>
      <c r="T893" s="150" t="e">
        <f>+VLOOKUP($L893,Data_Validation!$A:$D,1,0)</f>
        <v>#N/A</v>
      </c>
      <c r="U893" s="150" t="e">
        <f>+VLOOKUP($L893,Data_Validation!$A:$D,3,0)</f>
        <v>#N/A</v>
      </c>
      <c r="V893" s="150" t="e">
        <f>+VLOOKUP($L893,Data_Validation!$A:$D,4,0)</f>
        <v>#N/A</v>
      </c>
      <c r="W893" s="150" t="e">
        <f>+VLOOKUP($L893,Data_Validation!$A:$E,5,0)</f>
        <v>#N/A</v>
      </c>
      <c r="X893" s="150" t="e">
        <f>+VLOOKUP($L893,Data_Validation!$A:$F,6,0)</f>
        <v>#N/A</v>
      </c>
    </row>
    <row r="894" spans="1:24" ht="15.75" customHeight="1">
      <c r="A894" s="141"/>
      <c r="B894" s="141"/>
      <c r="C894" s="151"/>
      <c r="D894" s="151"/>
      <c r="E894" s="151"/>
      <c r="F894" s="141"/>
      <c r="G894" s="141"/>
      <c r="H894" s="182"/>
      <c r="I894" s="182"/>
      <c r="J894" s="182"/>
      <c r="K894" s="182"/>
      <c r="L894" s="145">
        <f t="shared" si="771"/>
        <v>0</v>
      </c>
      <c r="M894" s="146">
        <f t="shared" si="772"/>
        <v>0</v>
      </c>
      <c r="N894" s="147">
        <f>+IF(OR($Q894=Parametres!$G$2,$Q894=Parametres!$G$3),I894,C894)</f>
        <v>0</v>
      </c>
      <c r="O894" s="147">
        <f>+IF(OR($Q894=Parametres!$G$2,$Q894=Parametres!$G$3),J894,D894)</f>
        <v>0</v>
      </c>
      <c r="P894" s="147">
        <f>+IF(OR($Q894=Parametres!$G$2,$Q894=Parametres!$G$3),K894,E894)</f>
        <v>0</v>
      </c>
      <c r="Q894" s="146">
        <f t="shared" ref="Q894:S894" si="900">+F894</f>
        <v>0</v>
      </c>
      <c r="R894" s="145">
        <f t="shared" si="900"/>
        <v>0</v>
      </c>
      <c r="S894" s="146">
        <f t="shared" si="900"/>
        <v>0</v>
      </c>
      <c r="T894" s="150" t="e">
        <f>+VLOOKUP($L894,Data_Validation!$A:$D,1,0)</f>
        <v>#N/A</v>
      </c>
      <c r="U894" s="150" t="e">
        <f>+VLOOKUP($L894,Data_Validation!$A:$D,3,0)</f>
        <v>#N/A</v>
      </c>
      <c r="V894" s="150" t="e">
        <f>+VLOOKUP($L894,Data_Validation!$A:$D,4,0)</f>
        <v>#N/A</v>
      </c>
      <c r="W894" s="150" t="e">
        <f>+VLOOKUP($L894,Data_Validation!$A:$E,5,0)</f>
        <v>#N/A</v>
      </c>
      <c r="X894" s="150" t="e">
        <f>+VLOOKUP($L894,Data_Validation!$A:$F,6,0)</f>
        <v>#N/A</v>
      </c>
    </row>
    <row r="895" spans="1:24" ht="15.75" customHeight="1">
      <c r="A895" s="141"/>
      <c r="B895" s="141"/>
      <c r="C895" s="151"/>
      <c r="D895" s="151"/>
      <c r="E895" s="151"/>
      <c r="F895" s="141"/>
      <c r="G895" s="141"/>
      <c r="H895" s="182"/>
      <c r="I895" s="182"/>
      <c r="J895" s="182"/>
      <c r="K895" s="182"/>
      <c r="L895" s="145">
        <f t="shared" si="771"/>
        <v>0</v>
      </c>
      <c r="M895" s="146">
        <f t="shared" si="772"/>
        <v>0</v>
      </c>
      <c r="N895" s="147">
        <f>+IF(OR($Q895=Parametres!$G$2,$Q895=Parametres!$G$3),I895,C895)</f>
        <v>0</v>
      </c>
      <c r="O895" s="147">
        <f>+IF(OR($Q895=Parametres!$G$2,$Q895=Parametres!$G$3),J895,D895)</f>
        <v>0</v>
      </c>
      <c r="P895" s="147">
        <f>+IF(OR($Q895=Parametres!$G$2,$Q895=Parametres!$G$3),K895,E895)</f>
        <v>0</v>
      </c>
      <c r="Q895" s="146">
        <f t="shared" ref="Q895:S895" si="901">+F895</f>
        <v>0</v>
      </c>
      <c r="R895" s="145">
        <f t="shared" si="901"/>
        <v>0</v>
      </c>
      <c r="S895" s="146">
        <f t="shared" si="901"/>
        <v>0</v>
      </c>
      <c r="T895" s="150" t="e">
        <f>+VLOOKUP($L895,Data_Validation!$A:$D,1,0)</f>
        <v>#N/A</v>
      </c>
      <c r="U895" s="150" t="e">
        <f>+VLOOKUP($L895,Data_Validation!$A:$D,3,0)</f>
        <v>#N/A</v>
      </c>
      <c r="V895" s="150" t="e">
        <f>+VLOOKUP($L895,Data_Validation!$A:$D,4,0)</f>
        <v>#N/A</v>
      </c>
      <c r="W895" s="150" t="e">
        <f>+VLOOKUP($L895,Data_Validation!$A:$E,5,0)</f>
        <v>#N/A</v>
      </c>
      <c r="X895" s="150" t="e">
        <f>+VLOOKUP($L895,Data_Validation!$A:$F,6,0)</f>
        <v>#N/A</v>
      </c>
    </row>
    <row r="896" spans="1:24" ht="15.75" customHeight="1">
      <c r="A896" s="141"/>
      <c r="B896" s="141"/>
      <c r="C896" s="151"/>
      <c r="D896" s="151"/>
      <c r="E896" s="151"/>
      <c r="F896" s="141"/>
      <c r="G896" s="141"/>
      <c r="H896" s="182"/>
      <c r="I896" s="182"/>
      <c r="J896" s="182"/>
      <c r="K896" s="182"/>
      <c r="L896" s="145">
        <f t="shared" si="771"/>
        <v>0</v>
      </c>
      <c r="M896" s="146">
        <f t="shared" si="772"/>
        <v>0</v>
      </c>
      <c r="N896" s="147">
        <f>+IF(OR($Q896=Parametres!$G$2,$Q896=Parametres!$G$3),I896,C896)</f>
        <v>0</v>
      </c>
      <c r="O896" s="147">
        <f>+IF(OR($Q896=Parametres!$G$2,$Q896=Parametres!$G$3),J896,D896)</f>
        <v>0</v>
      </c>
      <c r="P896" s="147">
        <f>+IF(OR($Q896=Parametres!$G$2,$Q896=Parametres!$G$3),K896,E896)</f>
        <v>0</v>
      </c>
      <c r="Q896" s="146">
        <f t="shared" ref="Q896:S896" si="902">+F896</f>
        <v>0</v>
      </c>
      <c r="R896" s="145">
        <f t="shared" si="902"/>
        <v>0</v>
      </c>
      <c r="S896" s="146">
        <f t="shared" si="902"/>
        <v>0</v>
      </c>
      <c r="T896" s="150" t="e">
        <f>+VLOOKUP($L896,Data_Validation!$A:$D,1,0)</f>
        <v>#N/A</v>
      </c>
      <c r="U896" s="150" t="e">
        <f>+VLOOKUP($L896,Data_Validation!$A:$D,3,0)</f>
        <v>#N/A</v>
      </c>
      <c r="V896" s="150" t="e">
        <f>+VLOOKUP($L896,Data_Validation!$A:$D,4,0)</f>
        <v>#N/A</v>
      </c>
      <c r="W896" s="150" t="e">
        <f>+VLOOKUP($L896,Data_Validation!$A:$E,5,0)</f>
        <v>#N/A</v>
      </c>
      <c r="X896" s="150" t="e">
        <f>+VLOOKUP($L896,Data_Validation!$A:$F,6,0)</f>
        <v>#N/A</v>
      </c>
    </row>
    <row r="897" spans="1:24" ht="15.75" customHeight="1">
      <c r="A897" s="141"/>
      <c r="B897" s="141"/>
      <c r="C897" s="151"/>
      <c r="D897" s="151"/>
      <c r="E897" s="151"/>
      <c r="F897" s="141"/>
      <c r="G897" s="141"/>
      <c r="H897" s="182"/>
      <c r="I897" s="182"/>
      <c r="J897" s="182"/>
      <c r="K897" s="182"/>
      <c r="L897" s="145">
        <f t="shared" si="771"/>
        <v>0</v>
      </c>
      <c r="M897" s="146">
        <f t="shared" si="772"/>
        <v>0</v>
      </c>
      <c r="N897" s="147">
        <f>+IF(OR($Q897=Parametres!$G$2,$Q897=Parametres!$G$3),I897,C897)</f>
        <v>0</v>
      </c>
      <c r="O897" s="147">
        <f>+IF(OR($Q897=Parametres!$G$2,$Q897=Parametres!$G$3),J897,D897)</f>
        <v>0</v>
      </c>
      <c r="P897" s="147">
        <f>+IF(OR($Q897=Parametres!$G$2,$Q897=Parametres!$G$3),K897,E897)</f>
        <v>0</v>
      </c>
      <c r="Q897" s="146">
        <f t="shared" ref="Q897:S897" si="903">+F897</f>
        <v>0</v>
      </c>
      <c r="R897" s="145">
        <f t="shared" si="903"/>
        <v>0</v>
      </c>
      <c r="S897" s="146">
        <f t="shared" si="903"/>
        <v>0</v>
      </c>
      <c r="T897" s="150" t="e">
        <f>+VLOOKUP($L897,Data_Validation!$A:$D,1,0)</f>
        <v>#N/A</v>
      </c>
      <c r="U897" s="150" t="e">
        <f>+VLOOKUP($L897,Data_Validation!$A:$D,3,0)</f>
        <v>#N/A</v>
      </c>
      <c r="V897" s="150" t="e">
        <f>+VLOOKUP($L897,Data_Validation!$A:$D,4,0)</f>
        <v>#N/A</v>
      </c>
      <c r="W897" s="150" t="e">
        <f>+VLOOKUP($L897,Data_Validation!$A:$E,5,0)</f>
        <v>#N/A</v>
      </c>
      <c r="X897" s="150" t="e">
        <f>+VLOOKUP($L897,Data_Validation!$A:$F,6,0)</f>
        <v>#N/A</v>
      </c>
    </row>
    <row r="898" spans="1:24" ht="15.75" customHeight="1">
      <c r="A898" s="141"/>
      <c r="B898" s="141"/>
      <c r="C898" s="151"/>
      <c r="D898" s="151"/>
      <c r="E898" s="151"/>
      <c r="F898" s="141"/>
      <c r="G898" s="141"/>
      <c r="H898" s="182"/>
      <c r="I898" s="182"/>
      <c r="J898" s="182"/>
      <c r="K898" s="182"/>
      <c r="L898" s="145">
        <f t="shared" si="771"/>
        <v>0</v>
      </c>
      <c r="M898" s="146">
        <f t="shared" si="772"/>
        <v>0</v>
      </c>
      <c r="N898" s="147">
        <f>+IF(OR($Q898=Parametres!$G$2,$Q898=Parametres!$G$3),I898,C898)</f>
        <v>0</v>
      </c>
      <c r="O898" s="147">
        <f>+IF(OR($Q898=Parametres!$G$2,$Q898=Parametres!$G$3),J898,D898)</f>
        <v>0</v>
      </c>
      <c r="P898" s="147">
        <f>+IF(OR($Q898=Parametres!$G$2,$Q898=Parametres!$G$3),K898,E898)</f>
        <v>0</v>
      </c>
      <c r="Q898" s="146">
        <f t="shared" ref="Q898:S898" si="904">+F898</f>
        <v>0</v>
      </c>
      <c r="R898" s="145">
        <f t="shared" si="904"/>
        <v>0</v>
      </c>
      <c r="S898" s="146">
        <f t="shared" si="904"/>
        <v>0</v>
      </c>
      <c r="T898" s="150" t="e">
        <f>+VLOOKUP($L898,Data_Validation!$A:$D,1,0)</f>
        <v>#N/A</v>
      </c>
      <c r="U898" s="150" t="e">
        <f>+VLOOKUP($L898,Data_Validation!$A:$D,3,0)</f>
        <v>#N/A</v>
      </c>
      <c r="V898" s="150" t="e">
        <f>+VLOOKUP($L898,Data_Validation!$A:$D,4,0)</f>
        <v>#N/A</v>
      </c>
      <c r="W898" s="150" t="e">
        <f>+VLOOKUP($L898,Data_Validation!$A:$E,5,0)</f>
        <v>#N/A</v>
      </c>
      <c r="X898" s="150" t="e">
        <f>+VLOOKUP($L898,Data_Validation!$A:$F,6,0)</f>
        <v>#N/A</v>
      </c>
    </row>
    <row r="899" spans="1:24" ht="15.75" customHeight="1">
      <c r="A899" s="141"/>
      <c r="B899" s="141"/>
      <c r="C899" s="151"/>
      <c r="D899" s="151"/>
      <c r="E899" s="151"/>
      <c r="F899" s="141"/>
      <c r="G899" s="141"/>
      <c r="H899" s="182"/>
      <c r="I899" s="182"/>
      <c r="J899" s="182"/>
      <c r="K899" s="182"/>
      <c r="L899" s="145">
        <f t="shared" si="771"/>
        <v>0</v>
      </c>
      <c r="M899" s="146">
        <f t="shared" si="772"/>
        <v>0</v>
      </c>
      <c r="N899" s="147">
        <f>+IF(OR($Q899=Parametres!$G$2,$Q899=Parametres!$G$3),I899,C899)</f>
        <v>0</v>
      </c>
      <c r="O899" s="147">
        <f>+IF(OR($Q899=Parametres!$G$2,$Q899=Parametres!$G$3),J899,D899)</f>
        <v>0</v>
      </c>
      <c r="P899" s="147">
        <f>+IF(OR($Q899=Parametres!$G$2,$Q899=Parametres!$G$3),K899,E899)</f>
        <v>0</v>
      </c>
      <c r="Q899" s="146">
        <f t="shared" ref="Q899:S899" si="905">+F899</f>
        <v>0</v>
      </c>
      <c r="R899" s="145">
        <f t="shared" si="905"/>
        <v>0</v>
      </c>
      <c r="S899" s="146">
        <f t="shared" si="905"/>
        <v>0</v>
      </c>
      <c r="T899" s="150" t="e">
        <f>+VLOOKUP($L899,Data_Validation!$A:$D,1,0)</f>
        <v>#N/A</v>
      </c>
      <c r="U899" s="150" t="e">
        <f>+VLOOKUP($L899,Data_Validation!$A:$D,3,0)</f>
        <v>#N/A</v>
      </c>
      <c r="V899" s="150" t="e">
        <f>+VLOOKUP($L899,Data_Validation!$A:$D,4,0)</f>
        <v>#N/A</v>
      </c>
      <c r="W899" s="150" t="e">
        <f>+VLOOKUP($L899,Data_Validation!$A:$E,5,0)</f>
        <v>#N/A</v>
      </c>
      <c r="X899" s="150" t="e">
        <f>+VLOOKUP($L899,Data_Validation!$A:$F,6,0)</f>
        <v>#N/A</v>
      </c>
    </row>
    <row r="900" spans="1:24" ht="15.75" customHeight="1">
      <c r="A900" s="141"/>
      <c r="B900" s="141"/>
      <c r="C900" s="151"/>
      <c r="D900" s="151"/>
      <c r="E900" s="151"/>
      <c r="F900" s="141"/>
      <c r="G900" s="141"/>
      <c r="H900" s="182"/>
      <c r="I900" s="182"/>
      <c r="J900" s="182"/>
      <c r="K900" s="182"/>
      <c r="L900" s="145">
        <f t="shared" si="771"/>
        <v>0</v>
      </c>
      <c r="M900" s="146">
        <f t="shared" si="772"/>
        <v>0</v>
      </c>
      <c r="N900" s="147">
        <f>+IF(OR($Q900=Parametres!$G$2,$Q900=Parametres!$G$3),I900,C900)</f>
        <v>0</v>
      </c>
      <c r="O900" s="147">
        <f>+IF(OR($Q900=Parametres!$G$2,$Q900=Parametres!$G$3),J900,D900)</f>
        <v>0</v>
      </c>
      <c r="P900" s="147">
        <f>+IF(OR($Q900=Parametres!$G$2,$Q900=Parametres!$G$3),K900,E900)</f>
        <v>0</v>
      </c>
      <c r="Q900" s="146">
        <f t="shared" ref="Q900:S900" si="906">+F900</f>
        <v>0</v>
      </c>
      <c r="R900" s="145">
        <f t="shared" si="906"/>
        <v>0</v>
      </c>
      <c r="S900" s="146">
        <f t="shared" si="906"/>
        <v>0</v>
      </c>
      <c r="T900" s="150" t="e">
        <f>+VLOOKUP($L900,Data_Validation!$A:$D,1,0)</f>
        <v>#N/A</v>
      </c>
      <c r="U900" s="150" t="e">
        <f>+VLOOKUP($L900,Data_Validation!$A:$D,3,0)</f>
        <v>#N/A</v>
      </c>
      <c r="V900" s="150" t="e">
        <f>+VLOOKUP($L900,Data_Validation!$A:$D,4,0)</f>
        <v>#N/A</v>
      </c>
      <c r="W900" s="150" t="e">
        <f>+VLOOKUP($L900,Data_Validation!$A:$E,5,0)</f>
        <v>#N/A</v>
      </c>
      <c r="X900" s="150" t="e">
        <f>+VLOOKUP($L900,Data_Validation!$A:$F,6,0)</f>
        <v>#N/A</v>
      </c>
    </row>
    <row r="901" spans="1:24" ht="15.75" customHeight="1">
      <c r="A901" s="141"/>
      <c r="B901" s="141"/>
      <c r="C901" s="151"/>
      <c r="D901" s="151"/>
      <c r="E901" s="151"/>
      <c r="F901" s="141"/>
      <c r="G901" s="141"/>
      <c r="H901" s="182"/>
      <c r="I901" s="182"/>
      <c r="J901" s="182"/>
      <c r="K901" s="182"/>
      <c r="L901" s="145">
        <f t="shared" si="771"/>
        <v>0</v>
      </c>
      <c r="M901" s="146">
        <f t="shared" si="772"/>
        <v>0</v>
      </c>
      <c r="N901" s="147">
        <f>+IF(OR($Q901=Parametres!$G$2,$Q901=Parametres!$G$3),I901,C901)</f>
        <v>0</v>
      </c>
      <c r="O901" s="147">
        <f>+IF(OR($Q901=Parametres!$G$2,$Q901=Parametres!$G$3),J901,D901)</f>
        <v>0</v>
      </c>
      <c r="P901" s="147">
        <f>+IF(OR($Q901=Parametres!$G$2,$Q901=Parametres!$G$3),K901,E901)</f>
        <v>0</v>
      </c>
      <c r="Q901" s="146">
        <f t="shared" ref="Q901:S901" si="907">+F901</f>
        <v>0</v>
      </c>
      <c r="R901" s="145">
        <f t="shared" si="907"/>
        <v>0</v>
      </c>
      <c r="S901" s="146">
        <f t="shared" si="907"/>
        <v>0</v>
      </c>
      <c r="T901" s="150" t="e">
        <f>+VLOOKUP($L901,Data_Validation!$A:$D,1,0)</f>
        <v>#N/A</v>
      </c>
      <c r="U901" s="150" t="e">
        <f>+VLOOKUP($L901,Data_Validation!$A:$D,3,0)</f>
        <v>#N/A</v>
      </c>
      <c r="V901" s="150" t="e">
        <f>+VLOOKUP($L901,Data_Validation!$A:$D,4,0)</f>
        <v>#N/A</v>
      </c>
      <c r="W901" s="150" t="e">
        <f>+VLOOKUP($L901,Data_Validation!$A:$E,5,0)</f>
        <v>#N/A</v>
      </c>
      <c r="X901" s="150" t="e">
        <f>+VLOOKUP($L901,Data_Validation!$A:$F,6,0)</f>
        <v>#N/A</v>
      </c>
    </row>
    <row r="902" spans="1:24" ht="15.75" customHeight="1">
      <c r="A902" s="141"/>
      <c r="B902" s="141"/>
      <c r="C902" s="151"/>
      <c r="D902" s="151"/>
      <c r="E902" s="151"/>
      <c r="F902" s="141"/>
      <c r="G902" s="141"/>
      <c r="H902" s="182"/>
      <c r="I902" s="182"/>
      <c r="J902" s="182"/>
      <c r="K902" s="182"/>
      <c r="L902" s="145">
        <f t="shared" si="771"/>
        <v>0</v>
      </c>
      <c r="M902" s="146">
        <f t="shared" si="772"/>
        <v>0</v>
      </c>
      <c r="N902" s="147">
        <f>+IF(OR($Q902=Parametres!$G$2,$Q902=Parametres!$G$3),I902,C902)</f>
        <v>0</v>
      </c>
      <c r="O902" s="147">
        <f>+IF(OR($Q902=Parametres!$G$2,$Q902=Parametres!$G$3),J902,D902)</f>
        <v>0</v>
      </c>
      <c r="P902" s="147">
        <f>+IF(OR($Q902=Parametres!$G$2,$Q902=Parametres!$G$3),K902,E902)</f>
        <v>0</v>
      </c>
      <c r="Q902" s="146">
        <f t="shared" ref="Q902:S902" si="908">+F902</f>
        <v>0</v>
      </c>
      <c r="R902" s="145">
        <f t="shared" si="908"/>
        <v>0</v>
      </c>
      <c r="S902" s="146">
        <f t="shared" si="908"/>
        <v>0</v>
      </c>
      <c r="T902" s="150" t="e">
        <f>+VLOOKUP($L902,Data_Validation!$A:$D,1,0)</f>
        <v>#N/A</v>
      </c>
      <c r="U902" s="150" t="e">
        <f>+VLOOKUP($L902,Data_Validation!$A:$D,3,0)</f>
        <v>#N/A</v>
      </c>
      <c r="V902" s="150" t="e">
        <f>+VLOOKUP($L902,Data_Validation!$A:$D,4,0)</f>
        <v>#N/A</v>
      </c>
      <c r="W902" s="150" t="e">
        <f>+VLOOKUP($L902,Data_Validation!$A:$E,5,0)</f>
        <v>#N/A</v>
      </c>
      <c r="X902" s="150" t="e">
        <f>+VLOOKUP($L902,Data_Validation!$A:$F,6,0)</f>
        <v>#N/A</v>
      </c>
    </row>
    <row r="903" spans="1:24" ht="15.75" customHeight="1">
      <c r="A903" s="141"/>
      <c r="B903" s="141"/>
      <c r="C903" s="151"/>
      <c r="D903" s="151"/>
      <c r="E903" s="151"/>
      <c r="F903" s="141"/>
      <c r="G903" s="141"/>
      <c r="H903" s="182"/>
      <c r="I903" s="182"/>
      <c r="J903" s="182"/>
      <c r="K903" s="182"/>
      <c r="L903" s="145">
        <f t="shared" si="771"/>
        <v>0</v>
      </c>
      <c r="M903" s="146">
        <f t="shared" si="772"/>
        <v>0</v>
      </c>
      <c r="N903" s="147">
        <f>+IF(OR($Q903=Parametres!$G$2,$Q903=Parametres!$G$3),I903,C903)</f>
        <v>0</v>
      </c>
      <c r="O903" s="147">
        <f>+IF(OR($Q903=Parametres!$G$2,$Q903=Parametres!$G$3),J903,D903)</f>
        <v>0</v>
      </c>
      <c r="P903" s="147">
        <f>+IF(OR($Q903=Parametres!$G$2,$Q903=Parametres!$G$3),K903,E903)</f>
        <v>0</v>
      </c>
      <c r="Q903" s="146">
        <f t="shared" ref="Q903:S903" si="909">+F903</f>
        <v>0</v>
      </c>
      <c r="R903" s="145">
        <f t="shared" si="909"/>
        <v>0</v>
      </c>
      <c r="S903" s="146">
        <f t="shared" si="909"/>
        <v>0</v>
      </c>
      <c r="T903" s="150" t="e">
        <f>+VLOOKUP($L903,Data_Validation!$A:$D,1,0)</f>
        <v>#N/A</v>
      </c>
      <c r="U903" s="150" t="e">
        <f>+VLOOKUP($L903,Data_Validation!$A:$D,3,0)</f>
        <v>#N/A</v>
      </c>
      <c r="V903" s="150" t="e">
        <f>+VLOOKUP($L903,Data_Validation!$A:$D,4,0)</f>
        <v>#N/A</v>
      </c>
      <c r="W903" s="150" t="e">
        <f>+VLOOKUP($L903,Data_Validation!$A:$E,5,0)</f>
        <v>#N/A</v>
      </c>
      <c r="X903" s="150" t="e">
        <f>+VLOOKUP($L903,Data_Validation!$A:$F,6,0)</f>
        <v>#N/A</v>
      </c>
    </row>
    <row r="904" spans="1:24" ht="15.75" customHeight="1">
      <c r="A904" s="141"/>
      <c r="B904" s="141"/>
      <c r="C904" s="151"/>
      <c r="D904" s="151"/>
      <c r="E904" s="151"/>
      <c r="F904" s="141"/>
      <c r="G904" s="141"/>
      <c r="H904" s="182"/>
      <c r="I904" s="182"/>
      <c r="J904" s="182"/>
      <c r="K904" s="182"/>
      <c r="L904" s="145">
        <f t="shared" si="771"/>
        <v>0</v>
      </c>
      <c r="M904" s="146">
        <f t="shared" si="772"/>
        <v>0</v>
      </c>
      <c r="N904" s="147">
        <f>+IF(OR($Q904=Parametres!$G$2,$Q904=Parametres!$G$3),I904,C904)</f>
        <v>0</v>
      </c>
      <c r="O904" s="147">
        <f>+IF(OR($Q904=Parametres!$G$2,$Q904=Parametres!$G$3),J904,D904)</f>
        <v>0</v>
      </c>
      <c r="P904" s="147">
        <f>+IF(OR($Q904=Parametres!$G$2,$Q904=Parametres!$G$3),K904,E904)</f>
        <v>0</v>
      </c>
      <c r="Q904" s="146">
        <f t="shared" ref="Q904:S904" si="910">+F904</f>
        <v>0</v>
      </c>
      <c r="R904" s="145">
        <f t="shared" si="910"/>
        <v>0</v>
      </c>
      <c r="S904" s="146">
        <f t="shared" si="910"/>
        <v>0</v>
      </c>
      <c r="T904" s="150" t="e">
        <f>+VLOOKUP($L904,Data_Validation!$A:$D,1,0)</f>
        <v>#N/A</v>
      </c>
      <c r="U904" s="150" t="e">
        <f>+VLOOKUP($L904,Data_Validation!$A:$D,3,0)</f>
        <v>#N/A</v>
      </c>
      <c r="V904" s="150" t="e">
        <f>+VLOOKUP($L904,Data_Validation!$A:$D,4,0)</f>
        <v>#N/A</v>
      </c>
      <c r="W904" s="150" t="e">
        <f>+VLOOKUP($L904,Data_Validation!$A:$E,5,0)</f>
        <v>#N/A</v>
      </c>
      <c r="X904" s="150" t="e">
        <f>+VLOOKUP($L904,Data_Validation!$A:$F,6,0)</f>
        <v>#N/A</v>
      </c>
    </row>
    <row r="905" spans="1:24" ht="15.75" customHeight="1">
      <c r="A905" s="141"/>
      <c r="B905" s="141"/>
      <c r="C905" s="151"/>
      <c r="D905" s="151"/>
      <c r="E905" s="151"/>
      <c r="F905" s="141"/>
      <c r="G905" s="141"/>
      <c r="H905" s="182"/>
      <c r="I905" s="182"/>
      <c r="J905" s="182"/>
      <c r="K905" s="182"/>
      <c r="L905" s="145">
        <f t="shared" si="771"/>
        <v>0</v>
      </c>
      <c r="M905" s="146">
        <f t="shared" si="772"/>
        <v>0</v>
      </c>
      <c r="N905" s="147">
        <f>+IF(OR($Q905=Parametres!$G$2,$Q905=Parametres!$G$3),I905,C905)</f>
        <v>0</v>
      </c>
      <c r="O905" s="147">
        <f>+IF(OR($Q905=Parametres!$G$2,$Q905=Parametres!$G$3),J905,D905)</f>
        <v>0</v>
      </c>
      <c r="P905" s="147">
        <f>+IF(OR($Q905=Parametres!$G$2,$Q905=Parametres!$G$3),K905,E905)</f>
        <v>0</v>
      </c>
      <c r="Q905" s="146">
        <f t="shared" ref="Q905:S905" si="911">+F905</f>
        <v>0</v>
      </c>
      <c r="R905" s="145">
        <f t="shared" si="911"/>
        <v>0</v>
      </c>
      <c r="S905" s="146">
        <f t="shared" si="911"/>
        <v>0</v>
      </c>
      <c r="T905" s="150" t="e">
        <f>+VLOOKUP($L905,Data_Validation!$A:$D,1,0)</f>
        <v>#N/A</v>
      </c>
      <c r="U905" s="150" t="e">
        <f>+VLOOKUP($L905,Data_Validation!$A:$D,3,0)</f>
        <v>#N/A</v>
      </c>
      <c r="V905" s="150" t="e">
        <f>+VLOOKUP($L905,Data_Validation!$A:$D,4,0)</f>
        <v>#N/A</v>
      </c>
      <c r="W905" s="150" t="e">
        <f>+VLOOKUP($L905,Data_Validation!$A:$E,5,0)</f>
        <v>#N/A</v>
      </c>
      <c r="X905" s="150" t="e">
        <f>+VLOOKUP($L905,Data_Validation!$A:$F,6,0)</f>
        <v>#N/A</v>
      </c>
    </row>
    <row r="906" spans="1:24" ht="15.75" customHeight="1">
      <c r="A906" s="141"/>
      <c r="B906" s="141"/>
      <c r="C906" s="151"/>
      <c r="D906" s="151"/>
      <c r="E906" s="151"/>
      <c r="F906" s="141"/>
      <c r="G906" s="141"/>
      <c r="H906" s="182"/>
      <c r="I906" s="182"/>
      <c r="J906" s="182"/>
      <c r="K906" s="182"/>
      <c r="L906" s="145">
        <f t="shared" si="771"/>
        <v>0</v>
      </c>
      <c r="M906" s="146">
        <f t="shared" si="772"/>
        <v>0</v>
      </c>
      <c r="N906" s="147">
        <f>+IF(OR($Q906=Parametres!$G$2,$Q906=Parametres!$G$3),I906,C906)</f>
        <v>0</v>
      </c>
      <c r="O906" s="147">
        <f>+IF(OR($Q906=Parametres!$G$2,$Q906=Parametres!$G$3),J906,D906)</f>
        <v>0</v>
      </c>
      <c r="P906" s="147">
        <f>+IF(OR($Q906=Parametres!$G$2,$Q906=Parametres!$G$3),K906,E906)</f>
        <v>0</v>
      </c>
      <c r="Q906" s="146">
        <f t="shared" ref="Q906:S906" si="912">+F906</f>
        <v>0</v>
      </c>
      <c r="R906" s="145">
        <f t="shared" si="912"/>
        <v>0</v>
      </c>
      <c r="S906" s="146">
        <f t="shared" si="912"/>
        <v>0</v>
      </c>
      <c r="T906" s="150" t="e">
        <f>+VLOOKUP($L906,Data_Validation!$A:$D,1,0)</f>
        <v>#N/A</v>
      </c>
      <c r="U906" s="150" t="e">
        <f>+VLOOKUP($L906,Data_Validation!$A:$D,3,0)</f>
        <v>#N/A</v>
      </c>
      <c r="V906" s="150" t="e">
        <f>+VLOOKUP($L906,Data_Validation!$A:$D,4,0)</f>
        <v>#N/A</v>
      </c>
      <c r="W906" s="150" t="e">
        <f>+VLOOKUP($L906,Data_Validation!$A:$E,5,0)</f>
        <v>#N/A</v>
      </c>
      <c r="X906" s="150" t="e">
        <f>+VLOOKUP($L906,Data_Validation!$A:$F,6,0)</f>
        <v>#N/A</v>
      </c>
    </row>
    <row r="907" spans="1:24" ht="15.75" customHeight="1">
      <c r="A907" s="141"/>
      <c r="B907" s="141"/>
      <c r="C907" s="151"/>
      <c r="D907" s="151"/>
      <c r="E907" s="151"/>
      <c r="F907" s="141"/>
      <c r="G907" s="141"/>
      <c r="H907" s="182"/>
      <c r="I907" s="182"/>
      <c r="J907" s="182"/>
      <c r="K907" s="182"/>
      <c r="L907" s="145">
        <f t="shared" si="771"/>
        <v>0</v>
      </c>
      <c r="M907" s="146">
        <f t="shared" si="772"/>
        <v>0</v>
      </c>
      <c r="N907" s="147">
        <f>+IF(OR($Q907=Parametres!$G$2,$Q907=Parametres!$G$3),I907,C907)</f>
        <v>0</v>
      </c>
      <c r="O907" s="147">
        <f>+IF(OR($Q907=Parametres!$G$2,$Q907=Parametres!$G$3),J907,D907)</f>
        <v>0</v>
      </c>
      <c r="P907" s="147">
        <f>+IF(OR($Q907=Parametres!$G$2,$Q907=Parametres!$G$3),K907,E907)</f>
        <v>0</v>
      </c>
      <c r="Q907" s="146">
        <f t="shared" ref="Q907:S907" si="913">+F907</f>
        <v>0</v>
      </c>
      <c r="R907" s="145">
        <f t="shared" si="913"/>
        <v>0</v>
      </c>
      <c r="S907" s="146">
        <f t="shared" si="913"/>
        <v>0</v>
      </c>
      <c r="T907" s="150" t="e">
        <f>+VLOOKUP($L907,Data_Validation!$A:$D,1,0)</f>
        <v>#N/A</v>
      </c>
      <c r="U907" s="150" t="e">
        <f>+VLOOKUP($L907,Data_Validation!$A:$D,3,0)</f>
        <v>#N/A</v>
      </c>
      <c r="V907" s="150" t="e">
        <f>+VLOOKUP($L907,Data_Validation!$A:$D,4,0)</f>
        <v>#N/A</v>
      </c>
      <c r="W907" s="150" t="e">
        <f>+VLOOKUP($L907,Data_Validation!$A:$E,5,0)</f>
        <v>#N/A</v>
      </c>
      <c r="X907" s="150" t="e">
        <f>+VLOOKUP($L907,Data_Validation!$A:$F,6,0)</f>
        <v>#N/A</v>
      </c>
    </row>
    <row r="908" spans="1:24" ht="15.75" customHeight="1">
      <c r="A908" s="141"/>
      <c r="B908" s="141"/>
      <c r="C908" s="151"/>
      <c r="D908" s="151"/>
      <c r="E908" s="151"/>
      <c r="F908" s="141"/>
      <c r="G908" s="141"/>
      <c r="H908" s="182"/>
      <c r="I908" s="182"/>
      <c r="J908" s="182"/>
      <c r="K908" s="182"/>
      <c r="L908" s="145">
        <f t="shared" si="771"/>
        <v>0</v>
      </c>
      <c r="M908" s="146">
        <f t="shared" si="772"/>
        <v>0</v>
      </c>
      <c r="N908" s="147">
        <f>+IF(OR($Q908=Parametres!$G$2,$Q908=Parametres!$G$3),I908,C908)</f>
        <v>0</v>
      </c>
      <c r="O908" s="147">
        <f>+IF(OR($Q908=Parametres!$G$2,$Q908=Parametres!$G$3),J908,D908)</f>
        <v>0</v>
      </c>
      <c r="P908" s="147">
        <f>+IF(OR($Q908=Parametres!$G$2,$Q908=Parametres!$G$3),K908,E908)</f>
        <v>0</v>
      </c>
      <c r="Q908" s="146">
        <f t="shared" ref="Q908:S908" si="914">+F908</f>
        <v>0</v>
      </c>
      <c r="R908" s="145">
        <f t="shared" si="914"/>
        <v>0</v>
      </c>
      <c r="S908" s="146">
        <f t="shared" si="914"/>
        <v>0</v>
      </c>
      <c r="T908" s="150" t="e">
        <f>+VLOOKUP($L908,Data_Validation!$A:$D,1,0)</f>
        <v>#N/A</v>
      </c>
      <c r="U908" s="150" t="e">
        <f>+VLOOKUP($L908,Data_Validation!$A:$D,3,0)</f>
        <v>#N/A</v>
      </c>
      <c r="V908" s="150" t="e">
        <f>+VLOOKUP($L908,Data_Validation!$A:$D,4,0)</f>
        <v>#N/A</v>
      </c>
      <c r="W908" s="150" t="e">
        <f>+VLOOKUP($L908,Data_Validation!$A:$E,5,0)</f>
        <v>#N/A</v>
      </c>
      <c r="X908" s="150" t="e">
        <f>+VLOOKUP($L908,Data_Validation!$A:$F,6,0)</f>
        <v>#N/A</v>
      </c>
    </row>
    <row r="909" spans="1:24" ht="15.75" customHeight="1">
      <c r="A909" s="141"/>
      <c r="B909" s="141"/>
      <c r="C909" s="151"/>
      <c r="D909" s="151"/>
      <c r="E909" s="151"/>
      <c r="F909" s="141"/>
      <c r="G909" s="141"/>
      <c r="H909" s="182"/>
      <c r="I909" s="182"/>
      <c r="J909" s="182"/>
      <c r="K909" s="182"/>
      <c r="L909" s="145">
        <f t="shared" si="771"/>
        <v>0</v>
      </c>
      <c r="M909" s="146">
        <f t="shared" si="772"/>
        <v>0</v>
      </c>
      <c r="N909" s="147">
        <f>+IF(OR($Q909=Parametres!$G$2,$Q909=Parametres!$G$3),I909,C909)</f>
        <v>0</v>
      </c>
      <c r="O909" s="147">
        <f>+IF(OR($Q909=Parametres!$G$2,$Q909=Parametres!$G$3),J909,D909)</f>
        <v>0</v>
      </c>
      <c r="P909" s="147">
        <f>+IF(OR($Q909=Parametres!$G$2,$Q909=Parametres!$G$3),K909,E909)</f>
        <v>0</v>
      </c>
      <c r="Q909" s="146">
        <f t="shared" ref="Q909:S909" si="915">+F909</f>
        <v>0</v>
      </c>
      <c r="R909" s="145">
        <f t="shared" si="915"/>
        <v>0</v>
      </c>
      <c r="S909" s="146">
        <f t="shared" si="915"/>
        <v>0</v>
      </c>
      <c r="T909" s="150" t="e">
        <f>+VLOOKUP($L909,Data_Validation!$A:$D,1,0)</f>
        <v>#N/A</v>
      </c>
      <c r="U909" s="150" t="e">
        <f>+VLOOKUP($L909,Data_Validation!$A:$D,3,0)</f>
        <v>#N/A</v>
      </c>
      <c r="V909" s="150" t="e">
        <f>+VLOOKUP($L909,Data_Validation!$A:$D,4,0)</f>
        <v>#N/A</v>
      </c>
      <c r="W909" s="150" t="e">
        <f>+VLOOKUP($L909,Data_Validation!$A:$E,5,0)</f>
        <v>#N/A</v>
      </c>
      <c r="X909" s="150" t="e">
        <f>+VLOOKUP($L909,Data_Validation!$A:$F,6,0)</f>
        <v>#N/A</v>
      </c>
    </row>
    <row r="910" spans="1:24" ht="15.75" customHeight="1">
      <c r="A910" s="141"/>
      <c r="B910" s="141"/>
      <c r="C910" s="151"/>
      <c r="D910" s="151"/>
      <c r="E910" s="151"/>
      <c r="F910" s="141"/>
      <c r="G910" s="141"/>
      <c r="H910" s="182"/>
      <c r="I910" s="182"/>
      <c r="J910" s="182"/>
      <c r="K910" s="182"/>
      <c r="L910" s="145">
        <f t="shared" si="771"/>
        <v>0</v>
      </c>
      <c r="M910" s="146">
        <f t="shared" si="772"/>
        <v>0</v>
      </c>
      <c r="N910" s="147">
        <f>+IF(OR($Q910=Parametres!$G$2,$Q910=Parametres!$G$3),I910,C910)</f>
        <v>0</v>
      </c>
      <c r="O910" s="147">
        <f>+IF(OR($Q910=Parametres!$G$2,$Q910=Parametres!$G$3),J910,D910)</f>
        <v>0</v>
      </c>
      <c r="P910" s="147">
        <f>+IF(OR($Q910=Parametres!$G$2,$Q910=Parametres!$G$3),K910,E910)</f>
        <v>0</v>
      </c>
      <c r="Q910" s="146">
        <f t="shared" ref="Q910:S910" si="916">+F910</f>
        <v>0</v>
      </c>
      <c r="R910" s="145">
        <f t="shared" si="916"/>
        <v>0</v>
      </c>
      <c r="S910" s="146">
        <f t="shared" si="916"/>
        <v>0</v>
      </c>
      <c r="T910" s="150" t="e">
        <f>+VLOOKUP($L910,Data_Validation!$A:$D,1,0)</f>
        <v>#N/A</v>
      </c>
      <c r="U910" s="150" t="e">
        <f>+VLOOKUP($L910,Data_Validation!$A:$D,3,0)</f>
        <v>#N/A</v>
      </c>
      <c r="V910" s="150" t="e">
        <f>+VLOOKUP($L910,Data_Validation!$A:$D,4,0)</f>
        <v>#N/A</v>
      </c>
      <c r="W910" s="150" t="e">
        <f>+VLOOKUP($L910,Data_Validation!$A:$E,5,0)</f>
        <v>#N/A</v>
      </c>
      <c r="X910" s="150" t="e">
        <f>+VLOOKUP($L910,Data_Validation!$A:$F,6,0)</f>
        <v>#N/A</v>
      </c>
    </row>
    <row r="911" spans="1:24" ht="15.75" customHeight="1">
      <c r="A911" s="141"/>
      <c r="B911" s="141"/>
      <c r="C911" s="151"/>
      <c r="D911" s="151"/>
      <c r="E911" s="151"/>
      <c r="F911" s="141"/>
      <c r="G911" s="141"/>
      <c r="H911" s="182"/>
      <c r="I911" s="182"/>
      <c r="J911" s="182"/>
      <c r="K911" s="182"/>
      <c r="L911" s="145">
        <f t="shared" si="771"/>
        <v>0</v>
      </c>
      <c r="M911" s="146">
        <f t="shared" si="772"/>
        <v>0</v>
      </c>
      <c r="N911" s="147">
        <f>+IF(OR($Q911=Parametres!$G$2,$Q911=Parametres!$G$3),I911,C911)</f>
        <v>0</v>
      </c>
      <c r="O911" s="147">
        <f>+IF(OR($Q911=Parametres!$G$2,$Q911=Parametres!$G$3),J911,D911)</f>
        <v>0</v>
      </c>
      <c r="P911" s="147">
        <f>+IF(OR($Q911=Parametres!$G$2,$Q911=Parametres!$G$3),K911,E911)</f>
        <v>0</v>
      </c>
      <c r="Q911" s="146">
        <f t="shared" ref="Q911:S911" si="917">+F911</f>
        <v>0</v>
      </c>
      <c r="R911" s="145">
        <f t="shared" si="917"/>
        <v>0</v>
      </c>
      <c r="S911" s="146">
        <f t="shared" si="917"/>
        <v>0</v>
      </c>
      <c r="T911" s="150" t="e">
        <f>+VLOOKUP($L911,Data_Validation!$A:$D,1,0)</f>
        <v>#N/A</v>
      </c>
      <c r="U911" s="150" t="e">
        <f>+VLOOKUP($L911,Data_Validation!$A:$D,3,0)</f>
        <v>#N/A</v>
      </c>
      <c r="V911" s="150" t="e">
        <f>+VLOOKUP($L911,Data_Validation!$A:$D,4,0)</f>
        <v>#N/A</v>
      </c>
      <c r="W911" s="150" t="e">
        <f>+VLOOKUP($L911,Data_Validation!$A:$E,5,0)</f>
        <v>#N/A</v>
      </c>
      <c r="X911" s="150" t="e">
        <f>+VLOOKUP($L911,Data_Validation!$A:$F,6,0)</f>
        <v>#N/A</v>
      </c>
    </row>
    <row r="912" spans="1:24" ht="15.75" customHeight="1">
      <c r="A912" s="141"/>
      <c r="B912" s="141"/>
      <c r="C912" s="151"/>
      <c r="D912" s="151"/>
      <c r="E912" s="151"/>
      <c r="F912" s="141"/>
      <c r="G912" s="141"/>
      <c r="H912" s="182"/>
      <c r="I912" s="182"/>
      <c r="J912" s="182"/>
      <c r="K912" s="182"/>
      <c r="L912" s="145">
        <f t="shared" si="771"/>
        <v>0</v>
      </c>
      <c r="M912" s="146">
        <f t="shared" si="772"/>
        <v>0</v>
      </c>
      <c r="N912" s="147">
        <f>+IF(OR($Q912=Parametres!$G$2,$Q912=Parametres!$G$3),I912,C912)</f>
        <v>0</v>
      </c>
      <c r="O912" s="147">
        <f>+IF(OR($Q912=Parametres!$G$2,$Q912=Parametres!$G$3),J912,D912)</f>
        <v>0</v>
      </c>
      <c r="P912" s="147">
        <f>+IF(OR($Q912=Parametres!$G$2,$Q912=Parametres!$G$3),K912,E912)</f>
        <v>0</v>
      </c>
      <c r="Q912" s="146">
        <f t="shared" ref="Q912:S912" si="918">+F912</f>
        <v>0</v>
      </c>
      <c r="R912" s="145">
        <f t="shared" si="918"/>
        <v>0</v>
      </c>
      <c r="S912" s="146">
        <f t="shared" si="918"/>
        <v>0</v>
      </c>
      <c r="T912" s="150" t="e">
        <f>+VLOOKUP($L912,Data_Validation!$A:$D,1,0)</f>
        <v>#N/A</v>
      </c>
      <c r="U912" s="150" t="e">
        <f>+VLOOKUP($L912,Data_Validation!$A:$D,3,0)</f>
        <v>#N/A</v>
      </c>
      <c r="V912" s="150" t="e">
        <f>+VLOOKUP($L912,Data_Validation!$A:$D,4,0)</f>
        <v>#N/A</v>
      </c>
      <c r="W912" s="150" t="e">
        <f>+VLOOKUP($L912,Data_Validation!$A:$E,5,0)</f>
        <v>#N/A</v>
      </c>
      <c r="X912" s="150" t="e">
        <f>+VLOOKUP($L912,Data_Validation!$A:$F,6,0)</f>
        <v>#N/A</v>
      </c>
    </row>
    <row r="913" spans="1:24" ht="15.75" customHeight="1">
      <c r="A913" s="141"/>
      <c r="B913" s="141"/>
      <c r="C913" s="151"/>
      <c r="D913" s="151"/>
      <c r="E913" s="151"/>
      <c r="F913" s="141"/>
      <c r="G913" s="141"/>
      <c r="H913" s="182"/>
      <c r="I913" s="182"/>
      <c r="J913" s="182"/>
      <c r="K913" s="182"/>
      <c r="L913" s="145">
        <f t="shared" si="771"/>
        <v>0</v>
      </c>
      <c r="M913" s="146">
        <f t="shared" si="772"/>
        <v>0</v>
      </c>
      <c r="N913" s="147">
        <f>+IF(OR($Q913=Parametres!$G$2,$Q913=Parametres!$G$3),I913,C913)</f>
        <v>0</v>
      </c>
      <c r="O913" s="147">
        <f>+IF(OR($Q913=Parametres!$G$2,$Q913=Parametres!$G$3),J913,D913)</f>
        <v>0</v>
      </c>
      <c r="P913" s="147">
        <f>+IF(OR($Q913=Parametres!$G$2,$Q913=Parametres!$G$3),K913,E913)</f>
        <v>0</v>
      </c>
      <c r="Q913" s="146">
        <f t="shared" ref="Q913:S913" si="919">+F913</f>
        <v>0</v>
      </c>
      <c r="R913" s="145">
        <f t="shared" si="919"/>
        <v>0</v>
      </c>
      <c r="S913" s="146">
        <f t="shared" si="919"/>
        <v>0</v>
      </c>
      <c r="T913" s="150" t="e">
        <f>+VLOOKUP($L913,Data_Validation!$A:$D,1,0)</f>
        <v>#N/A</v>
      </c>
      <c r="U913" s="150" t="e">
        <f>+VLOOKUP($L913,Data_Validation!$A:$D,3,0)</f>
        <v>#N/A</v>
      </c>
      <c r="V913" s="150" t="e">
        <f>+VLOOKUP($L913,Data_Validation!$A:$D,4,0)</f>
        <v>#N/A</v>
      </c>
      <c r="W913" s="150" t="e">
        <f>+VLOOKUP($L913,Data_Validation!$A:$E,5,0)</f>
        <v>#N/A</v>
      </c>
      <c r="X913" s="150" t="e">
        <f>+VLOOKUP($L913,Data_Validation!$A:$F,6,0)</f>
        <v>#N/A</v>
      </c>
    </row>
    <row r="914" spans="1:24" ht="15.75" customHeight="1">
      <c r="A914" s="141"/>
      <c r="B914" s="141"/>
      <c r="C914" s="151"/>
      <c r="D914" s="151"/>
      <c r="E914" s="151"/>
      <c r="F914" s="141"/>
      <c r="G914" s="141"/>
      <c r="H914" s="182"/>
      <c r="I914" s="182"/>
      <c r="J914" s="182"/>
      <c r="K914" s="182"/>
      <c r="L914" s="145">
        <f t="shared" si="771"/>
        <v>0</v>
      </c>
      <c r="M914" s="146">
        <f t="shared" si="772"/>
        <v>0</v>
      </c>
      <c r="N914" s="147">
        <f>+IF(OR($Q914=Parametres!$G$2,$Q914=Parametres!$G$3),I914,C914)</f>
        <v>0</v>
      </c>
      <c r="O914" s="147">
        <f>+IF(OR($Q914=Parametres!$G$2,$Q914=Parametres!$G$3),J914,D914)</f>
        <v>0</v>
      </c>
      <c r="P914" s="147">
        <f>+IF(OR($Q914=Parametres!$G$2,$Q914=Parametres!$G$3),K914,E914)</f>
        <v>0</v>
      </c>
      <c r="Q914" s="146">
        <f t="shared" ref="Q914:S914" si="920">+F914</f>
        <v>0</v>
      </c>
      <c r="R914" s="145">
        <f t="shared" si="920"/>
        <v>0</v>
      </c>
      <c r="S914" s="146">
        <f t="shared" si="920"/>
        <v>0</v>
      </c>
      <c r="T914" s="150" t="e">
        <f>+VLOOKUP($L914,Data_Validation!$A:$D,1,0)</f>
        <v>#N/A</v>
      </c>
      <c r="U914" s="150" t="e">
        <f>+VLOOKUP($L914,Data_Validation!$A:$D,3,0)</f>
        <v>#N/A</v>
      </c>
      <c r="V914" s="150" t="e">
        <f>+VLOOKUP($L914,Data_Validation!$A:$D,4,0)</f>
        <v>#N/A</v>
      </c>
      <c r="W914" s="150" t="e">
        <f>+VLOOKUP($L914,Data_Validation!$A:$E,5,0)</f>
        <v>#N/A</v>
      </c>
      <c r="X914" s="150" t="e">
        <f>+VLOOKUP($L914,Data_Validation!$A:$F,6,0)</f>
        <v>#N/A</v>
      </c>
    </row>
    <row r="915" spans="1:24" ht="15.75" customHeight="1">
      <c r="A915" s="141"/>
      <c r="B915" s="141"/>
      <c r="C915" s="151"/>
      <c r="D915" s="151"/>
      <c r="E915" s="151"/>
      <c r="F915" s="141"/>
      <c r="G915" s="141"/>
      <c r="H915" s="182"/>
      <c r="I915" s="182"/>
      <c r="J915" s="182"/>
      <c r="K915" s="182"/>
      <c r="L915" s="145">
        <f t="shared" si="771"/>
        <v>0</v>
      </c>
      <c r="M915" s="146">
        <f t="shared" si="772"/>
        <v>0</v>
      </c>
      <c r="N915" s="147">
        <f>+IF(OR($Q915=Parametres!$G$2,$Q915=Parametres!$G$3),I915,C915)</f>
        <v>0</v>
      </c>
      <c r="O915" s="147">
        <f>+IF(OR($Q915=Parametres!$G$2,$Q915=Parametres!$G$3),J915,D915)</f>
        <v>0</v>
      </c>
      <c r="P915" s="147">
        <f>+IF(OR($Q915=Parametres!$G$2,$Q915=Parametres!$G$3),K915,E915)</f>
        <v>0</v>
      </c>
      <c r="Q915" s="146">
        <f t="shared" ref="Q915:S915" si="921">+F915</f>
        <v>0</v>
      </c>
      <c r="R915" s="145">
        <f t="shared" si="921"/>
        <v>0</v>
      </c>
      <c r="S915" s="146">
        <f t="shared" si="921"/>
        <v>0</v>
      </c>
      <c r="T915" s="150" t="e">
        <f>+VLOOKUP($L915,Data_Validation!$A:$D,1,0)</f>
        <v>#N/A</v>
      </c>
      <c r="U915" s="150" t="e">
        <f>+VLOOKUP($L915,Data_Validation!$A:$D,3,0)</f>
        <v>#N/A</v>
      </c>
      <c r="V915" s="150" t="e">
        <f>+VLOOKUP($L915,Data_Validation!$A:$D,4,0)</f>
        <v>#N/A</v>
      </c>
      <c r="W915" s="150" t="e">
        <f>+VLOOKUP($L915,Data_Validation!$A:$E,5,0)</f>
        <v>#N/A</v>
      </c>
      <c r="X915" s="150" t="e">
        <f>+VLOOKUP($L915,Data_Validation!$A:$F,6,0)</f>
        <v>#N/A</v>
      </c>
    </row>
    <row r="916" spans="1:24" ht="15.75" customHeight="1">
      <c r="A916" s="141"/>
      <c r="B916" s="141"/>
      <c r="C916" s="151"/>
      <c r="D916" s="151"/>
      <c r="E916" s="151"/>
      <c r="F916" s="141"/>
      <c r="G916" s="141"/>
      <c r="H916" s="182"/>
      <c r="I916" s="182"/>
      <c r="J916" s="182"/>
      <c r="K916" s="182"/>
      <c r="L916" s="145">
        <f t="shared" si="771"/>
        <v>0</v>
      </c>
      <c r="M916" s="146">
        <f t="shared" si="772"/>
        <v>0</v>
      </c>
      <c r="N916" s="147">
        <f>+IF(OR($Q916=Parametres!$G$2,$Q916=Parametres!$G$3),I916,C916)</f>
        <v>0</v>
      </c>
      <c r="O916" s="147">
        <f>+IF(OR($Q916=Parametres!$G$2,$Q916=Parametres!$G$3),J916,D916)</f>
        <v>0</v>
      </c>
      <c r="P916" s="147">
        <f>+IF(OR($Q916=Parametres!$G$2,$Q916=Parametres!$G$3),K916,E916)</f>
        <v>0</v>
      </c>
      <c r="Q916" s="146">
        <f t="shared" ref="Q916:S916" si="922">+F916</f>
        <v>0</v>
      </c>
      <c r="R916" s="145">
        <f t="shared" si="922"/>
        <v>0</v>
      </c>
      <c r="S916" s="146">
        <f t="shared" si="922"/>
        <v>0</v>
      </c>
      <c r="T916" s="150" t="e">
        <f>+VLOOKUP($L916,Data_Validation!$A:$D,1,0)</f>
        <v>#N/A</v>
      </c>
      <c r="U916" s="150" t="e">
        <f>+VLOOKUP($L916,Data_Validation!$A:$D,3,0)</f>
        <v>#N/A</v>
      </c>
      <c r="V916" s="150" t="e">
        <f>+VLOOKUP($L916,Data_Validation!$A:$D,4,0)</f>
        <v>#N/A</v>
      </c>
      <c r="W916" s="150" t="e">
        <f>+VLOOKUP($L916,Data_Validation!$A:$E,5,0)</f>
        <v>#N/A</v>
      </c>
      <c r="X916" s="150" t="e">
        <f>+VLOOKUP($L916,Data_Validation!$A:$F,6,0)</f>
        <v>#N/A</v>
      </c>
    </row>
    <row r="917" spans="1:24" ht="15.75" customHeight="1">
      <c r="A917" s="141"/>
      <c r="B917" s="141"/>
      <c r="C917" s="151"/>
      <c r="D917" s="151"/>
      <c r="E917" s="151"/>
      <c r="F917" s="141"/>
      <c r="G917" s="141"/>
      <c r="H917" s="182"/>
      <c r="I917" s="182"/>
      <c r="J917" s="182"/>
      <c r="K917" s="182"/>
      <c r="L917" s="145">
        <f t="shared" si="771"/>
        <v>0</v>
      </c>
      <c r="M917" s="146">
        <f t="shared" si="772"/>
        <v>0</v>
      </c>
      <c r="N917" s="147">
        <f>+IF(OR($Q917=Parametres!$G$2,$Q917=Parametres!$G$3),I917,C917)</f>
        <v>0</v>
      </c>
      <c r="O917" s="147">
        <f>+IF(OR($Q917=Parametres!$G$2,$Q917=Parametres!$G$3),J917,D917)</f>
        <v>0</v>
      </c>
      <c r="P917" s="147">
        <f>+IF(OR($Q917=Parametres!$G$2,$Q917=Parametres!$G$3),K917,E917)</f>
        <v>0</v>
      </c>
      <c r="Q917" s="146">
        <f t="shared" ref="Q917:S917" si="923">+F917</f>
        <v>0</v>
      </c>
      <c r="R917" s="145">
        <f t="shared" si="923"/>
        <v>0</v>
      </c>
      <c r="S917" s="146">
        <f t="shared" si="923"/>
        <v>0</v>
      </c>
      <c r="T917" s="150" t="e">
        <f>+VLOOKUP($L917,Data_Validation!$A:$D,1,0)</f>
        <v>#N/A</v>
      </c>
      <c r="U917" s="150" t="e">
        <f>+VLOOKUP($L917,Data_Validation!$A:$D,3,0)</f>
        <v>#N/A</v>
      </c>
      <c r="V917" s="150" t="e">
        <f>+VLOOKUP($L917,Data_Validation!$A:$D,4,0)</f>
        <v>#N/A</v>
      </c>
      <c r="W917" s="150" t="e">
        <f>+VLOOKUP($L917,Data_Validation!$A:$E,5,0)</f>
        <v>#N/A</v>
      </c>
      <c r="X917" s="150" t="e">
        <f>+VLOOKUP($L917,Data_Validation!$A:$F,6,0)</f>
        <v>#N/A</v>
      </c>
    </row>
    <row r="918" spans="1:24" ht="15.75" customHeight="1">
      <c r="A918" s="141"/>
      <c r="B918" s="141"/>
      <c r="C918" s="151"/>
      <c r="D918" s="151"/>
      <c r="E918" s="151"/>
      <c r="F918" s="141"/>
      <c r="G918" s="141"/>
      <c r="H918" s="182"/>
      <c r="I918" s="182"/>
      <c r="J918" s="182"/>
      <c r="K918" s="182"/>
      <c r="L918" s="145">
        <f t="shared" si="771"/>
        <v>0</v>
      </c>
      <c r="M918" s="146">
        <f t="shared" si="772"/>
        <v>0</v>
      </c>
      <c r="N918" s="147">
        <f>+IF(OR($Q918=Parametres!$G$2,$Q918=Parametres!$G$3),I918,C918)</f>
        <v>0</v>
      </c>
      <c r="O918" s="147">
        <f>+IF(OR($Q918=Parametres!$G$2,$Q918=Parametres!$G$3),J918,D918)</f>
        <v>0</v>
      </c>
      <c r="P918" s="147">
        <f>+IF(OR($Q918=Parametres!$G$2,$Q918=Parametres!$G$3),K918,E918)</f>
        <v>0</v>
      </c>
      <c r="Q918" s="146">
        <f t="shared" ref="Q918:S918" si="924">+F918</f>
        <v>0</v>
      </c>
      <c r="R918" s="145">
        <f t="shared" si="924"/>
        <v>0</v>
      </c>
      <c r="S918" s="146">
        <f t="shared" si="924"/>
        <v>0</v>
      </c>
      <c r="T918" s="150" t="e">
        <f>+VLOOKUP($L918,Data_Validation!$A:$D,1,0)</f>
        <v>#N/A</v>
      </c>
      <c r="U918" s="150" t="e">
        <f>+VLOOKUP($L918,Data_Validation!$A:$D,3,0)</f>
        <v>#N/A</v>
      </c>
      <c r="V918" s="150" t="e">
        <f>+VLOOKUP($L918,Data_Validation!$A:$D,4,0)</f>
        <v>#N/A</v>
      </c>
      <c r="W918" s="150" t="e">
        <f>+VLOOKUP($L918,Data_Validation!$A:$E,5,0)</f>
        <v>#N/A</v>
      </c>
      <c r="X918" s="150" t="e">
        <f>+VLOOKUP($L918,Data_Validation!$A:$F,6,0)</f>
        <v>#N/A</v>
      </c>
    </row>
    <row r="919" spans="1:24" ht="15.75" customHeight="1">
      <c r="A919" s="141"/>
      <c r="B919" s="141"/>
      <c r="C919" s="151"/>
      <c r="D919" s="151"/>
      <c r="E919" s="151"/>
      <c r="F919" s="141"/>
      <c r="G919" s="141"/>
      <c r="H919" s="182"/>
      <c r="I919" s="182"/>
      <c r="J919" s="182"/>
      <c r="K919" s="182"/>
      <c r="L919" s="145">
        <f t="shared" si="771"/>
        <v>0</v>
      </c>
      <c r="M919" s="146">
        <f t="shared" si="772"/>
        <v>0</v>
      </c>
      <c r="N919" s="147">
        <f>+IF(OR($Q919=Parametres!$G$2,$Q919=Parametres!$G$3),I919,C919)</f>
        <v>0</v>
      </c>
      <c r="O919" s="147">
        <f>+IF(OR($Q919=Parametres!$G$2,$Q919=Parametres!$G$3),J919,D919)</f>
        <v>0</v>
      </c>
      <c r="P919" s="147">
        <f>+IF(OR($Q919=Parametres!$G$2,$Q919=Parametres!$G$3),K919,E919)</f>
        <v>0</v>
      </c>
      <c r="Q919" s="146">
        <f t="shared" ref="Q919:S919" si="925">+F919</f>
        <v>0</v>
      </c>
      <c r="R919" s="145">
        <f t="shared" si="925"/>
        <v>0</v>
      </c>
      <c r="S919" s="146">
        <f t="shared" si="925"/>
        <v>0</v>
      </c>
      <c r="T919" s="150" t="e">
        <f>+VLOOKUP($L919,Data_Validation!$A:$D,1,0)</f>
        <v>#N/A</v>
      </c>
      <c r="U919" s="150" t="e">
        <f>+VLOOKUP($L919,Data_Validation!$A:$D,3,0)</f>
        <v>#N/A</v>
      </c>
      <c r="V919" s="150" t="e">
        <f>+VLOOKUP($L919,Data_Validation!$A:$D,4,0)</f>
        <v>#N/A</v>
      </c>
      <c r="W919" s="150" t="e">
        <f>+VLOOKUP($L919,Data_Validation!$A:$E,5,0)</f>
        <v>#N/A</v>
      </c>
      <c r="X919" s="150" t="e">
        <f>+VLOOKUP($L919,Data_Validation!$A:$F,6,0)</f>
        <v>#N/A</v>
      </c>
    </row>
    <row r="920" spans="1:24" ht="15.75" customHeight="1">
      <c r="A920" s="141"/>
      <c r="B920" s="141"/>
      <c r="C920" s="151"/>
      <c r="D920" s="151"/>
      <c r="E920" s="151"/>
      <c r="F920" s="141"/>
      <c r="G920" s="141"/>
      <c r="H920" s="182"/>
      <c r="I920" s="182"/>
      <c r="J920" s="182"/>
      <c r="K920" s="182"/>
      <c r="L920" s="145">
        <f t="shared" si="771"/>
        <v>0</v>
      </c>
      <c r="M920" s="146">
        <f t="shared" si="772"/>
        <v>0</v>
      </c>
      <c r="N920" s="147">
        <f>+IF(OR($Q920=Parametres!$G$2,$Q920=Parametres!$G$3),I920,C920)</f>
        <v>0</v>
      </c>
      <c r="O920" s="147">
        <f>+IF(OR($Q920=Parametres!$G$2,$Q920=Parametres!$G$3),J920,D920)</f>
        <v>0</v>
      </c>
      <c r="P920" s="147">
        <f>+IF(OR($Q920=Parametres!$G$2,$Q920=Parametres!$G$3),K920,E920)</f>
        <v>0</v>
      </c>
      <c r="Q920" s="146">
        <f t="shared" ref="Q920:S920" si="926">+F920</f>
        <v>0</v>
      </c>
      <c r="R920" s="145">
        <f t="shared" si="926"/>
        <v>0</v>
      </c>
      <c r="S920" s="146">
        <f t="shared" si="926"/>
        <v>0</v>
      </c>
      <c r="T920" s="150" t="e">
        <f>+VLOOKUP($L920,Data_Validation!$A:$D,1,0)</f>
        <v>#N/A</v>
      </c>
      <c r="U920" s="150" t="e">
        <f>+VLOOKUP($L920,Data_Validation!$A:$D,3,0)</f>
        <v>#N/A</v>
      </c>
      <c r="V920" s="150" t="e">
        <f>+VLOOKUP($L920,Data_Validation!$A:$D,4,0)</f>
        <v>#N/A</v>
      </c>
      <c r="W920" s="150" t="e">
        <f>+VLOOKUP($L920,Data_Validation!$A:$E,5,0)</f>
        <v>#N/A</v>
      </c>
      <c r="X920" s="150" t="e">
        <f>+VLOOKUP($L920,Data_Validation!$A:$F,6,0)</f>
        <v>#N/A</v>
      </c>
    </row>
    <row r="921" spans="1:24" ht="15.75" customHeight="1">
      <c r="A921" s="141"/>
      <c r="B921" s="141"/>
      <c r="C921" s="151"/>
      <c r="D921" s="151"/>
      <c r="E921" s="151"/>
      <c r="F921" s="141"/>
      <c r="G921" s="141"/>
      <c r="H921" s="182"/>
      <c r="I921" s="182"/>
      <c r="J921" s="182"/>
      <c r="K921" s="182"/>
      <c r="L921" s="145">
        <f t="shared" si="771"/>
        <v>0</v>
      </c>
      <c r="M921" s="146">
        <f t="shared" si="772"/>
        <v>0</v>
      </c>
      <c r="N921" s="147">
        <f>+IF(OR($Q921=Parametres!$G$2,$Q921=Parametres!$G$3),I921,C921)</f>
        <v>0</v>
      </c>
      <c r="O921" s="147">
        <f>+IF(OR($Q921=Parametres!$G$2,$Q921=Parametres!$G$3),J921,D921)</f>
        <v>0</v>
      </c>
      <c r="P921" s="147">
        <f>+IF(OR($Q921=Parametres!$G$2,$Q921=Parametres!$G$3),K921,E921)</f>
        <v>0</v>
      </c>
      <c r="Q921" s="146">
        <f t="shared" ref="Q921:S921" si="927">+F921</f>
        <v>0</v>
      </c>
      <c r="R921" s="145">
        <f t="shared" si="927"/>
        <v>0</v>
      </c>
      <c r="S921" s="146">
        <f t="shared" si="927"/>
        <v>0</v>
      </c>
      <c r="T921" s="150" t="e">
        <f>+VLOOKUP($L921,Data_Validation!$A:$D,1,0)</f>
        <v>#N/A</v>
      </c>
      <c r="U921" s="150" t="e">
        <f>+VLOOKUP($L921,Data_Validation!$A:$D,3,0)</f>
        <v>#N/A</v>
      </c>
      <c r="V921" s="150" t="e">
        <f>+VLOOKUP($L921,Data_Validation!$A:$D,4,0)</f>
        <v>#N/A</v>
      </c>
      <c r="W921" s="150" t="e">
        <f>+VLOOKUP($L921,Data_Validation!$A:$E,5,0)</f>
        <v>#N/A</v>
      </c>
      <c r="X921" s="150" t="e">
        <f>+VLOOKUP($L921,Data_Validation!$A:$F,6,0)</f>
        <v>#N/A</v>
      </c>
    </row>
    <row r="922" spans="1:24" ht="15.75" customHeight="1">
      <c r="A922" s="141"/>
      <c r="B922" s="141"/>
      <c r="C922" s="151"/>
      <c r="D922" s="151"/>
      <c r="E922" s="151"/>
      <c r="F922" s="141"/>
      <c r="G922" s="141"/>
      <c r="H922" s="182"/>
      <c r="I922" s="182"/>
      <c r="J922" s="182"/>
      <c r="K922" s="182"/>
      <c r="L922" s="145">
        <f t="shared" si="771"/>
        <v>0</v>
      </c>
      <c r="M922" s="146">
        <f t="shared" si="772"/>
        <v>0</v>
      </c>
      <c r="N922" s="147">
        <f>+IF(OR($Q922=Parametres!$G$2,$Q922=Parametres!$G$3),I922,C922)</f>
        <v>0</v>
      </c>
      <c r="O922" s="147">
        <f>+IF(OR($Q922=Parametres!$G$2,$Q922=Parametres!$G$3),J922,D922)</f>
        <v>0</v>
      </c>
      <c r="P922" s="147">
        <f>+IF(OR($Q922=Parametres!$G$2,$Q922=Parametres!$G$3),K922,E922)</f>
        <v>0</v>
      </c>
      <c r="Q922" s="146">
        <f t="shared" ref="Q922:S922" si="928">+F922</f>
        <v>0</v>
      </c>
      <c r="R922" s="145">
        <f t="shared" si="928"/>
        <v>0</v>
      </c>
      <c r="S922" s="146">
        <f t="shared" si="928"/>
        <v>0</v>
      </c>
      <c r="T922" s="150" t="e">
        <f>+VLOOKUP($L922,Data_Validation!$A:$D,1,0)</f>
        <v>#N/A</v>
      </c>
      <c r="U922" s="150" t="e">
        <f>+VLOOKUP($L922,Data_Validation!$A:$D,3,0)</f>
        <v>#N/A</v>
      </c>
      <c r="V922" s="150" t="e">
        <f>+VLOOKUP($L922,Data_Validation!$A:$D,4,0)</f>
        <v>#N/A</v>
      </c>
      <c r="W922" s="150" t="e">
        <f>+VLOOKUP($L922,Data_Validation!$A:$E,5,0)</f>
        <v>#N/A</v>
      </c>
      <c r="X922" s="150" t="e">
        <f>+VLOOKUP($L922,Data_Validation!$A:$F,6,0)</f>
        <v>#N/A</v>
      </c>
    </row>
    <row r="923" spans="1:24" ht="15.75" customHeight="1">
      <c r="A923" s="141"/>
      <c r="B923" s="141"/>
      <c r="C923" s="151"/>
      <c r="D923" s="151"/>
      <c r="E923" s="151"/>
      <c r="F923" s="141"/>
      <c r="G923" s="141"/>
      <c r="H923" s="182"/>
      <c r="I923" s="182"/>
      <c r="J923" s="182"/>
      <c r="K923" s="182"/>
      <c r="L923" s="145">
        <f t="shared" si="771"/>
        <v>0</v>
      </c>
      <c r="M923" s="146">
        <f t="shared" si="772"/>
        <v>0</v>
      </c>
      <c r="N923" s="147">
        <f>+IF(OR($Q923=Parametres!$G$2,$Q923=Parametres!$G$3),I923,C923)</f>
        <v>0</v>
      </c>
      <c r="O923" s="147">
        <f>+IF(OR($Q923=Parametres!$G$2,$Q923=Parametres!$G$3),J923,D923)</f>
        <v>0</v>
      </c>
      <c r="P923" s="147">
        <f>+IF(OR($Q923=Parametres!$G$2,$Q923=Parametres!$G$3),K923,E923)</f>
        <v>0</v>
      </c>
      <c r="Q923" s="146">
        <f t="shared" ref="Q923:S923" si="929">+F923</f>
        <v>0</v>
      </c>
      <c r="R923" s="145">
        <f t="shared" si="929"/>
        <v>0</v>
      </c>
      <c r="S923" s="146">
        <f t="shared" si="929"/>
        <v>0</v>
      </c>
      <c r="T923" s="150" t="e">
        <f>+VLOOKUP($L923,Data_Validation!$A:$D,1,0)</f>
        <v>#N/A</v>
      </c>
      <c r="U923" s="150" t="e">
        <f>+VLOOKUP($L923,Data_Validation!$A:$D,3,0)</f>
        <v>#N/A</v>
      </c>
      <c r="V923" s="150" t="e">
        <f>+VLOOKUP($L923,Data_Validation!$A:$D,4,0)</f>
        <v>#N/A</v>
      </c>
      <c r="W923" s="150" t="e">
        <f>+VLOOKUP($L923,Data_Validation!$A:$E,5,0)</f>
        <v>#N/A</v>
      </c>
      <c r="X923" s="150" t="e">
        <f>+VLOOKUP($L923,Data_Validation!$A:$F,6,0)</f>
        <v>#N/A</v>
      </c>
    </row>
    <row r="924" spans="1:24" ht="15.75" customHeight="1">
      <c r="A924" s="141"/>
      <c r="B924" s="141"/>
      <c r="C924" s="151"/>
      <c r="D924" s="151"/>
      <c r="E924" s="151"/>
      <c r="F924" s="141"/>
      <c r="G924" s="141"/>
      <c r="H924" s="182"/>
      <c r="I924" s="182"/>
      <c r="J924" s="182"/>
      <c r="K924" s="182"/>
      <c r="L924" s="145">
        <f t="shared" si="771"/>
        <v>0</v>
      </c>
      <c r="M924" s="146">
        <f t="shared" si="772"/>
        <v>0</v>
      </c>
      <c r="N924" s="147">
        <f>+IF(OR($Q924=Parametres!$G$2,$Q924=Parametres!$G$3),I924,C924)</f>
        <v>0</v>
      </c>
      <c r="O924" s="147">
        <f>+IF(OR($Q924=Parametres!$G$2,$Q924=Parametres!$G$3),J924,D924)</f>
        <v>0</v>
      </c>
      <c r="P924" s="147">
        <f>+IF(OR($Q924=Parametres!$G$2,$Q924=Parametres!$G$3),K924,E924)</f>
        <v>0</v>
      </c>
      <c r="Q924" s="146">
        <f t="shared" ref="Q924:S924" si="930">+F924</f>
        <v>0</v>
      </c>
      <c r="R924" s="145">
        <f t="shared" si="930"/>
        <v>0</v>
      </c>
      <c r="S924" s="146">
        <f t="shared" si="930"/>
        <v>0</v>
      </c>
      <c r="T924" s="150" t="e">
        <f>+VLOOKUP($L924,Data_Validation!$A:$D,1,0)</f>
        <v>#N/A</v>
      </c>
      <c r="U924" s="150" t="e">
        <f>+VLOOKUP($L924,Data_Validation!$A:$D,3,0)</f>
        <v>#N/A</v>
      </c>
      <c r="V924" s="150" t="e">
        <f>+VLOOKUP($L924,Data_Validation!$A:$D,4,0)</f>
        <v>#N/A</v>
      </c>
      <c r="W924" s="150" t="e">
        <f>+VLOOKUP($L924,Data_Validation!$A:$E,5,0)</f>
        <v>#N/A</v>
      </c>
      <c r="X924" s="150" t="e">
        <f>+VLOOKUP($L924,Data_Validation!$A:$F,6,0)</f>
        <v>#N/A</v>
      </c>
    </row>
    <row r="925" spans="1:24" ht="15.75" customHeight="1">
      <c r="A925" s="141"/>
      <c r="B925" s="141"/>
      <c r="C925" s="151"/>
      <c r="D925" s="151"/>
      <c r="E925" s="151"/>
      <c r="F925" s="141"/>
      <c r="G925" s="141"/>
      <c r="H925" s="182"/>
      <c r="I925" s="182"/>
      <c r="J925" s="182"/>
      <c r="K925" s="182"/>
      <c r="L925" s="145">
        <f t="shared" si="771"/>
        <v>0</v>
      </c>
      <c r="M925" s="146">
        <f t="shared" si="772"/>
        <v>0</v>
      </c>
      <c r="N925" s="147">
        <f>+IF(OR($Q925=Parametres!$G$2,$Q925=Parametres!$G$3),I925,C925)</f>
        <v>0</v>
      </c>
      <c r="O925" s="147">
        <f>+IF(OR($Q925=Parametres!$G$2,$Q925=Parametres!$G$3),J925,D925)</f>
        <v>0</v>
      </c>
      <c r="P925" s="147">
        <f>+IF(OR($Q925=Parametres!$G$2,$Q925=Parametres!$G$3),K925,E925)</f>
        <v>0</v>
      </c>
      <c r="Q925" s="146">
        <f t="shared" ref="Q925:S925" si="931">+F925</f>
        <v>0</v>
      </c>
      <c r="R925" s="145">
        <f t="shared" si="931"/>
        <v>0</v>
      </c>
      <c r="S925" s="146">
        <f t="shared" si="931"/>
        <v>0</v>
      </c>
      <c r="T925" s="150" t="e">
        <f>+VLOOKUP($L925,Data_Validation!$A:$D,1,0)</f>
        <v>#N/A</v>
      </c>
      <c r="U925" s="150" t="e">
        <f>+VLOOKUP($L925,Data_Validation!$A:$D,3,0)</f>
        <v>#N/A</v>
      </c>
      <c r="V925" s="150" t="e">
        <f>+VLOOKUP($L925,Data_Validation!$A:$D,4,0)</f>
        <v>#N/A</v>
      </c>
      <c r="W925" s="150" t="e">
        <f>+VLOOKUP($L925,Data_Validation!$A:$E,5,0)</f>
        <v>#N/A</v>
      </c>
      <c r="X925" s="150" t="e">
        <f>+VLOOKUP($L925,Data_Validation!$A:$F,6,0)</f>
        <v>#N/A</v>
      </c>
    </row>
    <row r="926" spans="1:24" ht="15.75" customHeight="1">
      <c r="A926" s="141"/>
      <c r="B926" s="141"/>
      <c r="C926" s="151"/>
      <c r="D926" s="151"/>
      <c r="E926" s="151"/>
      <c r="F926" s="141"/>
      <c r="G926" s="141"/>
      <c r="H926" s="182"/>
      <c r="I926" s="182"/>
      <c r="J926" s="182"/>
      <c r="K926" s="182"/>
      <c r="L926" s="145">
        <f t="shared" si="771"/>
        <v>0</v>
      </c>
      <c r="M926" s="146">
        <f t="shared" si="772"/>
        <v>0</v>
      </c>
      <c r="N926" s="147">
        <f>+IF(OR($Q926=Parametres!$G$2,$Q926=Parametres!$G$3),I926,C926)</f>
        <v>0</v>
      </c>
      <c r="O926" s="147">
        <f>+IF(OR($Q926=Parametres!$G$2,$Q926=Parametres!$G$3),J926,D926)</f>
        <v>0</v>
      </c>
      <c r="P926" s="147">
        <f>+IF(OR($Q926=Parametres!$G$2,$Q926=Parametres!$G$3),K926,E926)</f>
        <v>0</v>
      </c>
      <c r="Q926" s="146">
        <f t="shared" ref="Q926:S926" si="932">+F926</f>
        <v>0</v>
      </c>
      <c r="R926" s="145">
        <f t="shared" si="932"/>
        <v>0</v>
      </c>
      <c r="S926" s="146">
        <f t="shared" si="932"/>
        <v>0</v>
      </c>
      <c r="T926" s="150" t="e">
        <f>+VLOOKUP($L926,Data_Validation!$A:$D,1,0)</f>
        <v>#N/A</v>
      </c>
      <c r="U926" s="150" t="e">
        <f>+VLOOKUP($L926,Data_Validation!$A:$D,3,0)</f>
        <v>#N/A</v>
      </c>
      <c r="V926" s="150" t="e">
        <f>+VLOOKUP($L926,Data_Validation!$A:$D,4,0)</f>
        <v>#N/A</v>
      </c>
      <c r="W926" s="150" t="e">
        <f>+VLOOKUP($L926,Data_Validation!$A:$E,5,0)</f>
        <v>#N/A</v>
      </c>
      <c r="X926" s="150" t="e">
        <f>+VLOOKUP($L926,Data_Validation!$A:$F,6,0)</f>
        <v>#N/A</v>
      </c>
    </row>
    <row r="927" spans="1:24" ht="15.75" customHeight="1">
      <c r="A927" s="141"/>
      <c r="B927" s="141"/>
      <c r="C927" s="151"/>
      <c r="D927" s="151"/>
      <c r="E927" s="151"/>
      <c r="F927" s="141"/>
      <c r="G927" s="141"/>
      <c r="H927" s="182"/>
      <c r="I927" s="182"/>
      <c r="J927" s="182"/>
      <c r="K927" s="182"/>
      <c r="L927" s="145">
        <f t="shared" si="771"/>
        <v>0</v>
      </c>
      <c r="M927" s="146">
        <f t="shared" si="772"/>
        <v>0</v>
      </c>
      <c r="N927" s="147">
        <f>+IF(OR($Q927=Parametres!$G$2,$Q927=Parametres!$G$3),I927,C927)</f>
        <v>0</v>
      </c>
      <c r="O927" s="147">
        <f>+IF(OR($Q927=Parametres!$G$2,$Q927=Parametres!$G$3),J927,D927)</f>
        <v>0</v>
      </c>
      <c r="P927" s="147">
        <f>+IF(OR($Q927=Parametres!$G$2,$Q927=Parametres!$G$3),K927,E927)</f>
        <v>0</v>
      </c>
      <c r="Q927" s="146">
        <f t="shared" ref="Q927:S927" si="933">+F927</f>
        <v>0</v>
      </c>
      <c r="R927" s="145">
        <f t="shared" si="933"/>
        <v>0</v>
      </c>
      <c r="S927" s="146">
        <f t="shared" si="933"/>
        <v>0</v>
      </c>
      <c r="T927" s="150" t="e">
        <f>+VLOOKUP($L927,Data_Validation!$A:$D,1,0)</f>
        <v>#N/A</v>
      </c>
      <c r="U927" s="150" t="e">
        <f>+VLOOKUP($L927,Data_Validation!$A:$D,3,0)</f>
        <v>#N/A</v>
      </c>
      <c r="V927" s="150" t="e">
        <f>+VLOOKUP($L927,Data_Validation!$A:$D,4,0)</f>
        <v>#N/A</v>
      </c>
      <c r="W927" s="150" t="e">
        <f>+VLOOKUP($L927,Data_Validation!$A:$E,5,0)</f>
        <v>#N/A</v>
      </c>
      <c r="X927" s="150" t="e">
        <f>+VLOOKUP($L927,Data_Validation!$A:$F,6,0)</f>
        <v>#N/A</v>
      </c>
    </row>
    <row r="928" spans="1:24" ht="15.75" customHeight="1">
      <c r="A928" s="141"/>
      <c r="B928" s="141"/>
      <c r="C928" s="151"/>
      <c r="D928" s="151"/>
      <c r="E928" s="151"/>
      <c r="F928" s="141"/>
      <c r="G928" s="141"/>
      <c r="H928" s="182"/>
      <c r="I928" s="182"/>
      <c r="J928" s="182"/>
      <c r="K928" s="182"/>
      <c r="L928" s="145">
        <f t="shared" si="771"/>
        <v>0</v>
      </c>
      <c r="M928" s="146">
        <f t="shared" si="772"/>
        <v>0</v>
      </c>
      <c r="N928" s="147">
        <f>+IF(OR($Q928=Parametres!$G$2,$Q928=Parametres!$G$3),I928,C928)</f>
        <v>0</v>
      </c>
      <c r="O928" s="147">
        <f>+IF(OR($Q928=Parametres!$G$2,$Q928=Parametres!$G$3),J928,D928)</f>
        <v>0</v>
      </c>
      <c r="P928" s="147">
        <f>+IF(OR($Q928=Parametres!$G$2,$Q928=Parametres!$G$3),K928,E928)</f>
        <v>0</v>
      </c>
      <c r="Q928" s="146">
        <f t="shared" ref="Q928:S928" si="934">+F928</f>
        <v>0</v>
      </c>
      <c r="R928" s="145">
        <f t="shared" si="934"/>
        <v>0</v>
      </c>
      <c r="S928" s="146">
        <f t="shared" si="934"/>
        <v>0</v>
      </c>
      <c r="T928" s="150" t="e">
        <f>+VLOOKUP($L928,Data_Validation!$A:$D,1,0)</f>
        <v>#N/A</v>
      </c>
      <c r="U928" s="150" t="e">
        <f>+VLOOKUP($L928,Data_Validation!$A:$D,3,0)</f>
        <v>#N/A</v>
      </c>
      <c r="V928" s="150" t="e">
        <f>+VLOOKUP($L928,Data_Validation!$A:$D,4,0)</f>
        <v>#N/A</v>
      </c>
      <c r="W928" s="150" t="e">
        <f>+VLOOKUP($L928,Data_Validation!$A:$E,5,0)</f>
        <v>#N/A</v>
      </c>
      <c r="X928" s="150" t="e">
        <f>+VLOOKUP($L928,Data_Validation!$A:$F,6,0)</f>
        <v>#N/A</v>
      </c>
    </row>
    <row r="929" spans="1:24" ht="15.75" customHeight="1">
      <c r="A929" s="141"/>
      <c r="B929" s="141"/>
      <c r="C929" s="151"/>
      <c r="D929" s="151"/>
      <c r="E929" s="151"/>
      <c r="F929" s="141"/>
      <c r="G929" s="141"/>
      <c r="H929" s="182"/>
      <c r="I929" s="182"/>
      <c r="J929" s="182"/>
      <c r="K929" s="182"/>
      <c r="L929" s="145">
        <f t="shared" si="771"/>
        <v>0</v>
      </c>
      <c r="M929" s="146">
        <f t="shared" si="772"/>
        <v>0</v>
      </c>
      <c r="N929" s="147">
        <f>+IF(OR($Q929=Parametres!$G$2,$Q929=Parametres!$G$3),I929,C929)</f>
        <v>0</v>
      </c>
      <c r="O929" s="147">
        <f>+IF(OR($Q929=Parametres!$G$2,$Q929=Parametres!$G$3),J929,D929)</f>
        <v>0</v>
      </c>
      <c r="P929" s="147">
        <f>+IF(OR($Q929=Parametres!$G$2,$Q929=Parametres!$G$3),K929,E929)</f>
        <v>0</v>
      </c>
      <c r="Q929" s="146">
        <f t="shared" ref="Q929:S929" si="935">+F929</f>
        <v>0</v>
      </c>
      <c r="R929" s="145">
        <f t="shared" si="935"/>
        <v>0</v>
      </c>
      <c r="S929" s="146">
        <f t="shared" si="935"/>
        <v>0</v>
      </c>
      <c r="T929" s="150" t="e">
        <f>+VLOOKUP($L929,Data_Validation!$A:$D,1,0)</f>
        <v>#N/A</v>
      </c>
      <c r="U929" s="150" t="e">
        <f>+VLOOKUP($L929,Data_Validation!$A:$D,3,0)</f>
        <v>#N/A</v>
      </c>
      <c r="V929" s="150" t="e">
        <f>+VLOOKUP($L929,Data_Validation!$A:$D,4,0)</f>
        <v>#N/A</v>
      </c>
      <c r="W929" s="150" t="e">
        <f>+VLOOKUP($L929,Data_Validation!$A:$E,5,0)</f>
        <v>#N/A</v>
      </c>
      <c r="X929" s="150" t="e">
        <f>+VLOOKUP($L929,Data_Validation!$A:$F,6,0)</f>
        <v>#N/A</v>
      </c>
    </row>
    <row r="930" spans="1:24" ht="15.75" customHeight="1">
      <c r="A930" s="141"/>
      <c r="B930" s="141"/>
      <c r="C930" s="151"/>
      <c r="D930" s="151"/>
      <c r="E930" s="151"/>
      <c r="F930" s="141"/>
      <c r="G930" s="141"/>
      <c r="H930" s="182"/>
      <c r="I930" s="182"/>
      <c r="J930" s="182"/>
      <c r="K930" s="182"/>
      <c r="L930" s="145">
        <f t="shared" si="771"/>
        <v>0</v>
      </c>
      <c r="M930" s="146">
        <f t="shared" si="772"/>
        <v>0</v>
      </c>
      <c r="N930" s="147">
        <f>+IF(OR($Q930=Parametres!$G$2,$Q930=Parametres!$G$3),I930,C930)</f>
        <v>0</v>
      </c>
      <c r="O930" s="147">
        <f>+IF(OR($Q930=Parametres!$G$2,$Q930=Parametres!$G$3),J930,D930)</f>
        <v>0</v>
      </c>
      <c r="P930" s="147">
        <f>+IF(OR($Q930=Parametres!$G$2,$Q930=Parametres!$G$3),K930,E930)</f>
        <v>0</v>
      </c>
      <c r="Q930" s="146">
        <f t="shared" ref="Q930:S930" si="936">+F930</f>
        <v>0</v>
      </c>
      <c r="R930" s="145">
        <f t="shared" si="936"/>
        <v>0</v>
      </c>
      <c r="S930" s="146">
        <f t="shared" si="936"/>
        <v>0</v>
      </c>
      <c r="T930" s="150" t="e">
        <f>+VLOOKUP($L930,Data_Validation!$A:$D,1,0)</f>
        <v>#N/A</v>
      </c>
      <c r="U930" s="150" t="e">
        <f>+VLOOKUP($L930,Data_Validation!$A:$D,3,0)</f>
        <v>#N/A</v>
      </c>
      <c r="V930" s="150" t="e">
        <f>+VLOOKUP($L930,Data_Validation!$A:$D,4,0)</f>
        <v>#N/A</v>
      </c>
      <c r="W930" s="150" t="e">
        <f>+VLOOKUP($L930,Data_Validation!$A:$E,5,0)</f>
        <v>#N/A</v>
      </c>
      <c r="X930" s="150" t="e">
        <f>+VLOOKUP($L930,Data_Validation!$A:$F,6,0)</f>
        <v>#N/A</v>
      </c>
    </row>
    <row r="931" spans="1:24" ht="15.75" customHeight="1">
      <c r="A931" s="141"/>
      <c r="B931" s="141"/>
      <c r="C931" s="151"/>
      <c r="D931" s="151"/>
      <c r="E931" s="151"/>
      <c r="F931" s="141"/>
      <c r="G931" s="141"/>
      <c r="H931" s="182"/>
      <c r="I931" s="182"/>
      <c r="J931" s="182"/>
      <c r="K931" s="182"/>
      <c r="L931" s="145">
        <f t="shared" si="771"/>
        <v>0</v>
      </c>
      <c r="M931" s="146">
        <f t="shared" si="772"/>
        <v>0</v>
      </c>
      <c r="N931" s="147">
        <f>+IF(OR($Q931=Parametres!$G$2,$Q931=Parametres!$G$3),I931,C931)</f>
        <v>0</v>
      </c>
      <c r="O931" s="147">
        <f>+IF(OR($Q931=Parametres!$G$2,$Q931=Parametres!$G$3),J931,D931)</f>
        <v>0</v>
      </c>
      <c r="P931" s="147">
        <f>+IF(OR($Q931=Parametres!$G$2,$Q931=Parametres!$G$3),K931,E931)</f>
        <v>0</v>
      </c>
      <c r="Q931" s="146">
        <f t="shared" ref="Q931:S931" si="937">+F931</f>
        <v>0</v>
      </c>
      <c r="R931" s="145">
        <f t="shared" si="937"/>
        <v>0</v>
      </c>
      <c r="S931" s="146">
        <f t="shared" si="937"/>
        <v>0</v>
      </c>
      <c r="T931" s="150" t="e">
        <f>+VLOOKUP($L931,Data_Validation!$A:$D,1,0)</f>
        <v>#N/A</v>
      </c>
      <c r="U931" s="150" t="e">
        <f>+VLOOKUP($L931,Data_Validation!$A:$D,3,0)</f>
        <v>#N/A</v>
      </c>
      <c r="V931" s="150" t="e">
        <f>+VLOOKUP($L931,Data_Validation!$A:$D,4,0)</f>
        <v>#N/A</v>
      </c>
      <c r="W931" s="150" t="e">
        <f>+VLOOKUP($L931,Data_Validation!$A:$E,5,0)</f>
        <v>#N/A</v>
      </c>
      <c r="X931" s="150" t="e">
        <f>+VLOOKUP($L931,Data_Validation!$A:$F,6,0)</f>
        <v>#N/A</v>
      </c>
    </row>
    <row r="932" spans="1:24" ht="15.75" customHeight="1">
      <c r="A932" s="141"/>
      <c r="B932" s="141"/>
      <c r="C932" s="151"/>
      <c r="D932" s="151"/>
      <c r="E932" s="151"/>
      <c r="F932" s="141"/>
      <c r="G932" s="141"/>
      <c r="H932" s="182"/>
      <c r="I932" s="182"/>
      <c r="J932" s="182"/>
      <c r="K932" s="182"/>
      <c r="L932" s="145">
        <f t="shared" si="771"/>
        <v>0</v>
      </c>
      <c r="M932" s="146">
        <f t="shared" si="772"/>
        <v>0</v>
      </c>
      <c r="N932" s="147">
        <f>+IF(OR($Q932=Parametres!$G$2,$Q932=Parametres!$G$3),I932,C932)</f>
        <v>0</v>
      </c>
      <c r="O932" s="147">
        <f>+IF(OR($Q932=Parametres!$G$2,$Q932=Parametres!$G$3),J932,D932)</f>
        <v>0</v>
      </c>
      <c r="P932" s="147">
        <f>+IF(OR($Q932=Parametres!$G$2,$Q932=Parametres!$G$3),K932,E932)</f>
        <v>0</v>
      </c>
      <c r="Q932" s="146">
        <f t="shared" ref="Q932:S932" si="938">+F932</f>
        <v>0</v>
      </c>
      <c r="R932" s="145">
        <f t="shared" si="938"/>
        <v>0</v>
      </c>
      <c r="S932" s="146">
        <f t="shared" si="938"/>
        <v>0</v>
      </c>
      <c r="T932" s="150" t="e">
        <f>+VLOOKUP($L932,Data_Validation!$A:$D,1,0)</f>
        <v>#N/A</v>
      </c>
      <c r="U932" s="150" t="e">
        <f>+VLOOKUP($L932,Data_Validation!$A:$D,3,0)</f>
        <v>#N/A</v>
      </c>
      <c r="V932" s="150" t="e">
        <f>+VLOOKUP($L932,Data_Validation!$A:$D,4,0)</f>
        <v>#N/A</v>
      </c>
      <c r="W932" s="150" t="e">
        <f>+VLOOKUP($L932,Data_Validation!$A:$E,5,0)</f>
        <v>#N/A</v>
      </c>
      <c r="X932" s="150" t="e">
        <f>+VLOOKUP($L932,Data_Validation!$A:$F,6,0)</f>
        <v>#N/A</v>
      </c>
    </row>
    <row r="933" spans="1:24" ht="15.75" customHeight="1">
      <c r="A933" s="141"/>
      <c r="B933" s="141"/>
      <c r="C933" s="151"/>
      <c r="D933" s="151"/>
      <c r="E933" s="151"/>
      <c r="F933" s="141"/>
      <c r="G933" s="141"/>
      <c r="H933" s="182"/>
      <c r="I933" s="182"/>
      <c r="J933" s="182"/>
      <c r="K933" s="182"/>
      <c r="L933" s="145">
        <f t="shared" si="771"/>
        <v>0</v>
      </c>
      <c r="M933" s="146">
        <f t="shared" si="772"/>
        <v>0</v>
      </c>
      <c r="N933" s="147">
        <f>+IF(OR($Q933=Parametres!$G$2,$Q933=Parametres!$G$3),I933,C933)</f>
        <v>0</v>
      </c>
      <c r="O933" s="147">
        <f>+IF(OR($Q933=Parametres!$G$2,$Q933=Parametres!$G$3),J933,D933)</f>
        <v>0</v>
      </c>
      <c r="P933" s="147">
        <f>+IF(OR($Q933=Parametres!$G$2,$Q933=Parametres!$G$3),K933,E933)</f>
        <v>0</v>
      </c>
      <c r="Q933" s="146">
        <f t="shared" ref="Q933:S933" si="939">+F933</f>
        <v>0</v>
      </c>
      <c r="R933" s="145">
        <f t="shared" si="939"/>
        <v>0</v>
      </c>
      <c r="S933" s="146">
        <f t="shared" si="939"/>
        <v>0</v>
      </c>
      <c r="T933" s="150" t="e">
        <f>+VLOOKUP($L933,Data_Validation!$A:$D,1,0)</f>
        <v>#N/A</v>
      </c>
      <c r="U933" s="150" t="e">
        <f>+VLOOKUP($L933,Data_Validation!$A:$D,3,0)</f>
        <v>#N/A</v>
      </c>
      <c r="V933" s="150" t="e">
        <f>+VLOOKUP($L933,Data_Validation!$A:$D,4,0)</f>
        <v>#N/A</v>
      </c>
      <c r="W933" s="150" t="e">
        <f>+VLOOKUP($L933,Data_Validation!$A:$E,5,0)</f>
        <v>#N/A</v>
      </c>
      <c r="X933" s="150" t="e">
        <f>+VLOOKUP($L933,Data_Validation!$A:$F,6,0)</f>
        <v>#N/A</v>
      </c>
    </row>
    <row r="934" spans="1:24" ht="15.75" customHeight="1">
      <c r="A934" s="141"/>
      <c r="B934" s="141"/>
      <c r="C934" s="151"/>
      <c r="D934" s="151"/>
      <c r="E934" s="151"/>
      <c r="F934" s="141"/>
      <c r="G934" s="141"/>
      <c r="H934" s="182"/>
      <c r="I934" s="182"/>
      <c r="J934" s="182"/>
      <c r="K934" s="182"/>
      <c r="L934" s="145">
        <f t="shared" si="771"/>
        <v>0</v>
      </c>
      <c r="M934" s="146">
        <f t="shared" si="772"/>
        <v>0</v>
      </c>
      <c r="N934" s="147">
        <f>+IF(OR($Q934=Parametres!$G$2,$Q934=Parametres!$G$3),I934,C934)</f>
        <v>0</v>
      </c>
      <c r="O934" s="147">
        <f>+IF(OR($Q934=Parametres!$G$2,$Q934=Parametres!$G$3),J934,D934)</f>
        <v>0</v>
      </c>
      <c r="P934" s="147">
        <f>+IF(OR($Q934=Parametres!$G$2,$Q934=Parametres!$G$3),K934,E934)</f>
        <v>0</v>
      </c>
      <c r="Q934" s="146">
        <f t="shared" ref="Q934:S934" si="940">+F934</f>
        <v>0</v>
      </c>
      <c r="R934" s="145">
        <f t="shared" si="940"/>
        <v>0</v>
      </c>
      <c r="S934" s="146">
        <f t="shared" si="940"/>
        <v>0</v>
      </c>
      <c r="T934" s="150" t="e">
        <f>+VLOOKUP($L934,Data_Validation!$A:$D,1,0)</f>
        <v>#N/A</v>
      </c>
      <c r="U934" s="150" t="e">
        <f>+VLOOKUP($L934,Data_Validation!$A:$D,3,0)</f>
        <v>#N/A</v>
      </c>
      <c r="V934" s="150" t="e">
        <f>+VLOOKUP($L934,Data_Validation!$A:$D,4,0)</f>
        <v>#N/A</v>
      </c>
      <c r="W934" s="150" t="e">
        <f>+VLOOKUP($L934,Data_Validation!$A:$E,5,0)</f>
        <v>#N/A</v>
      </c>
      <c r="X934" s="150" t="e">
        <f>+VLOOKUP($L934,Data_Validation!$A:$F,6,0)</f>
        <v>#N/A</v>
      </c>
    </row>
    <row r="935" spans="1:24" ht="15.75" customHeight="1">
      <c r="A935" s="141"/>
      <c r="B935" s="141"/>
      <c r="C935" s="151"/>
      <c r="D935" s="151"/>
      <c r="E935" s="151"/>
      <c r="F935" s="141"/>
      <c r="G935" s="141"/>
      <c r="H935" s="182"/>
      <c r="I935" s="182"/>
      <c r="J935" s="182"/>
      <c r="K935" s="182"/>
      <c r="L935" s="145">
        <f t="shared" si="771"/>
        <v>0</v>
      </c>
      <c r="M935" s="146">
        <f t="shared" si="772"/>
        <v>0</v>
      </c>
      <c r="N935" s="147">
        <f>+IF(OR($Q935=Parametres!$G$2,$Q935=Parametres!$G$3),I935,C935)</f>
        <v>0</v>
      </c>
      <c r="O935" s="147">
        <f>+IF(OR($Q935=Parametres!$G$2,$Q935=Parametres!$G$3),J935,D935)</f>
        <v>0</v>
      </c>
      <c r="P935" s="147">
        <f>+IF(OR($Q935=Parametres!$G$2,$Q935=Parametres!$G$3),K935,E935)</f>
        <v>0</v>
      </c>
      <c r="Q935" s="146">
        <f t="shared" ref="Q935:S935" si="941">+F935</f>
        <v>0</v>
      </c>
      <c r="R935" s="145">
        <f t="shared" si="941"/>
        <v>0</v>
      </c>
      <c r="S935" s="146">
        <f t="shared" si="941"/>
        <v>0</v>
      </c>
      <c r="T935" s="150" t="e">
        <f>+VLOOKUP($L935,Data_Validation!$A:$D,1,0)</f>
        <v>#N/A</v>
      </c>
      <c r="U935" s="150" t="e">
        <f>+VLOOKUP($L935,Data_Validation!$A:$D,3,0)</f>
        <v>#N/A</v>
      </c>
      <c r="V935" s="150" t="e">
        <f>+VLOOKUP($L935,Data_Validation!$A:$D,4,0)</f>
        <v>#N/A</v>
      </c>
      <c r="W935" s="150" t="e">
        <f>+VLOOKUP($L935,Data_Validation!$A:$E,5,0)</f>
        <v>#N/A</v>
      </c>
      <c r="X935" s="150" t="e">
        <f>+VLOOKUP($L935,Data_Validation!$A:$F,6,0)</f>
        <v>#N/A</v>
      </c>
    </row>
    <row r="936" spans="1:24" ht="15.75" customHeight="1">
      <c r="A936" s="141"/>
      <c r="B936" s="141"/>
      <c r="C936" s="151"/>
      <c r="D936" s="151"/>
      <c r="E936" s="151"/>
      <c r="F936" s="141"/>
      <c r="G936" s="141"/>
      <c r="H936" s="182"/>
      <c r="I936" s="182"/>
      <c r="J936" s="182"/>
      <c r="K936" s="182"/>
      <c r="L936" s="145">
        <f t="shared" si="771"/>
        <v>0</v>
      </c>
      <c r="M936" s="146">
        <f t="shared" si="772"/>
        <v>0</v>
      </c>
      <c r="N936" s="147">
        <f>+IF(OR($Q936=Parametres!$G$2,$Q936=Parametres!$G$3),I936,C936)</f>
        <v>0</v>
      </c>
      <c r="O936" s="147">
        <f>+IF(OR($Q936=Parametres!$G$2,$Q936=Parametres!$G$3),J936,D936)</f>
        <v>0</v>
      </c>
      <c r="P936" s="147">
        <f>+IF(OR($Q936=Parametres!$G$2,$Q936=Parametres!$G$3),K936,E936)</f>
        <v>0</v>
      </c>
      <c r="Q936" s="146">
        <f t="shared" ref="Q936:S936" si="942">+F936</f>
        <v>0</v>
      </c>
      <c r="R936" s="145">
        <f t="shared" si="942"/>
        <v>0</v>
      </c>
      <c r="S936" s="146">
        <f t="shared" si="942"/>
        <v>0</v>
      </c>
      <c r="T936" s="150" t="e">
        <f>+VLOOKUP($L936,Data_Validation!$A:$D,1,0)</f>
        <v>#N/A</v>
      </c>
      <c r="U936" s="150" t="e">
        <f>+VLOOKUP($L936,Data_Validation!$A:$D,3,0)</f>
        <v>#N/A</v>
      </c>
      <c r="V936" s="150" t="e">
        <f>+VLOOKUP($L936,Data_Validation!$A:$D,4,0)</f>
        <v>#N/A</v>
      </c>
      <c r="W936" s="150" t="e">
        <f>+VLOOKUP($L936,Data_Validation!$A:$E,5,0)</f>
        <v>#N/A</v>
      </c>
      <c r="X936" s="150" t="e">
        <f>+VLOOKUP($L936,Data_Validation!$A:$F,6,0)</f>
        <v>#N/A</v>
      </c>
    </row>
    <row r="937" spans="1:24" ht="15.75" customHeight="1">
      <c r="A937" s="141"/>
      <c r="B937" s="141"/>
      <c r="C937" s="151"/>
      <c r="D937" s="151"/>
      <c r="E937" s="151"/>
      <c r="F937" s="141"/>
      <c r="G937" s="141"/>
      <c r="H937" s="182"/>
      <c r="I937" s="182"/>
      <c r="J937" s="182"/>
      <c r="K937" s="182"/>
      <c r="L937" s="145">
        <f t="shared" si="771"/>
        <v>0</v>
      </c>
      <c r="M937" s="146">
        <f t="shared" si="772"/>
        <v>0</v>
      </c>
      <c r="N937" s="147">
        <f>+IF(OR($Q937=Parametres!$G$2,$Q937=Parametres!$G$3),I937,C937)</f>
        <v>0</v>
      </c>
      <c r="O937" s="147">
        <f>+IF(OR($Q937=Parametres!$G$2,$Q937=Parametres!$G$3),J937,D937)</f>
        <v>0</v>
      </c>
      <c r="P937" s="147">
        <f>+IF(OR($Q937=Parametres!$G$2,$Q937=Parametres!$G$3),K937,E937)</f>
        <v>0</v>
      </c>
      <c r="Q937" s="146">
        <f t="shared" ref="Q937:S937" si="943">+F937</f>
        <v>0</v>
      </c>
      <c r="R937" s="145">
        <f t="shared" si="943"/>
        <v>0</v>
      </c>
      <c r="S937" s="146">
        <f t="shared" si="943"/>
        <v>0</v>
      </c>
      <c r="T937" s="150" t="e">
        <f>+VLOOKUP($L937,Data_Validation!$A:$D,1,0)</f>
        <v>#N/A</v>
      </c>
      <c r="U937" s="150" t="e">
        <f>+VLOOKUP($L937,Data_Validation!$A:$D,3,0)</f>
        <v>#N/A</v>
      </c>
      <c r="V937" s="150" t="e">
        <f>+VLOOKUP($L937,Data_Validation!$A:$D,4,0)</f>
        <v>#N/A</v>
      </c>
      <c r="W937" s="150" t="e">
        <f>+VLOOKUP($L937,Data_Validation!$A:$E,5,0)</f>
        <v>#N/A</v>
      </c>
      <c r="X937" s="150" t="e">
        <f>+VLOOKUP($L937,Data_Validation!$A:$F,6,0)</f>
        <v>#N/A</v>
      </c>
    </row>
    <row r="938" spans="1:24" ht="15.75" customHeight="1">
      <c r="A938" s="141"/>
      <c r="B938" s="141"/>
      <c r="C938" s="151"/>
      <c r="D938" s="151"/>
      <c r="E938" s="151"/>
      <c r="F938" s="141"/>
      <c r="G938" s="141"/>
      <c r="H938" s="182"/>
      <c r="I938" s="182"/>
      <c r="J938" s="182"/>
      <c r="K938" s="182"/>
      <c r="L938" s="145">
        <f t="shared" si="771"/>
        <v>0</v>
      </c>
      <c r="M938" s="146">
        <f t="shared" si="772"/>
        <v>0</v>
      </c>
      <c r="N938" s="147">
        <f>+IF(OR($Q938=Parametres!$G$2,$Q938=Parametres!$G$3),I938,C938)</f>
        <v>0</v>
      </c>
      <c r="O938" s="147">
        <f>+IF(OR($Q938=Parametres!$G$2,$Q938=Parametres!$G$3),J938,D938)</f>
        <v>0</v>
      </c>
      <c r="P938" s="147">
        <f>+IF(OR($Q938=Parametres!$G$2,$Q938=Parametres!$G$3),K938,E938)</f>
        <v>0</v>
      </c>
      <c r="Q938" s="146">
        <f t="shared" ref="Q938:S938" si="944">+F938</f>
        <v>0</v>
      </c>
      <c r="R938" s="145">
        <f t="shared" si="944"/>
        <v>0</v>
      </c>
      <c r="S938" s="146">
        <f t="shared" si="944"/>
        <v>0</v>
      </c>
      <c r="T938" s="150" t="e">
        <f>+VLOOKUP($L938,Data_Validation!$A:$D,1,0)</f>
        <v>#N/A</v>
      </c>
      <c r="U938" s="150" t="e">
        <f>+VLOOKUP($L938,Data_Validation!$A:$D,3,0)</f>
        <v>#N/A</v>
      </c>
      <c r="V938" s="150" t="e">
        <f>+VLOOKUP($L938,Data_Validation!$A:$D,4,0)</f>
        <v>#N/A</v>
      </c>
      <c r="W938" s="150" t="e">
        <f>+VLOOKUP($L938,Data_Validation!$A:$E,5,0)</f>
        <v>#N/A</v>
      </c>
      <c r="X938" s="150" t="e">
        <f>+VLOOKUP($L938,Data_Validation!$A:$F,6,0)</f>
        <v>#N/A</v>
      </c>
    </row>
    <row r="939" spans="1:24" ht="15.75" customHeight="1">
      <c r="A939" s="141"/>
      <c r="B939" s="141"/>
      <c r="C939" s="151"/>
      <c r="D939" s="151"/>
      <c r="E939" s="151"/>
      <c r="F939" s="141"/>
      <c r="G939" s="141"/>
      <c r="H939" s="182"/>
      <c r="I939" s="182"/>
      <c r="J939" s="182"/>
      <c r="K939" s="182"/>
      <c r="L939" s="145">
        <f t="shared" si="771"/>
        <v>0</v>
      </c>
      <c r="M939" s="146">
        <f t="shared" si="772"/>
        <v>0</v>
      </c>
      <c r="N939" s="147">
        <f>+IF(OR($Q939=Parametres!$G$2,$Q939=Parametres!$G$3),I939,C939)</f>
        <v>0</v>
      </c>
      <c r="O939" s="147">
        <f>+IF(OR($Q939=Parametres!$G$2,$Q939=Parametres!$G$3),J939,D939)</f>
        <v>0</v>
      </c>
      <c r="P939" s="147">
        <f>+IF(OR($Q939=Parametres!$G$2,$Q939=Parametres!$G$3),K939,E939)</f>
        <v>0</v>
      </c>
      <c r="Q939" s="146">
        <f t="shared" ref="Q939:S939" si="945">+F939</f>
        <v>0</v>
      </c>
      <c r="R939" s="145">
        <f t="shared" si="945"/>
        <v>0</v>
      </c>
      <c r="S939" s="146">
        <f t="shared" si="945"/>
        <v>0</v>
      </c>
      <c r="T939" s="150" t="e">
        <f>+VLOOKUP($L939,Data_Validation!$A:$D,1,0)</f>
        <v>#N/A</v>
      </c>
      <c r="U939" s="150" t="e">
        <f>+VLOOKUP($L939,Data_Validation!$A:$D,3,0)</f>
        <v>#N/A</v>
      </c>
      <c r="V939" s="150" t="e">
        <f>+VLOOKUP($L939,Data_Validation!$A:$D,4,0)</f>
        <v>#N/A</v>
      </c>
      <c r="W939" s="150" t="e">
        <f>+VLOOKUP($L939,Data_Validation!$A:$E,5,0)</f>
        <v>#N/A</v>
      </c>
      <c r="X939" s="150" t="e">
        <f>+VLOOKUP($L939,Data_Validation!$A:$F,6,0)</f>
        <v>#N/A</v>
      </c>
    </row>
    <row r="940" spans="1:24" ht="15.75" customHeight="1">
      <c r="A940" s="141"/>
      <c r="B940" s="141"/>
      <c r="C940" s="151"/>
      <c r="D940" s="151"/>
      <c r="E940" s="151"/>
      <c r="F940" s="141"/>
      <c r="G940" s="141"/>
      <c r="H940" s="182"/>
      <c r="I940" s="182"/>
      <c r="J940" s="182"/>
      <c r="K940" s="182"/>
      <c r="L940" s="145">
        <f t="shared" si="771"/>
        <v>0</v>
      </c>
      <c r="M940" s="146">
        <f t="shared" si="772"/>
        <v>0</v>
      </c>
      <c r="N940" s="147">
        <f>+IF(OR($Q940=Parametres!$G$2,$Q940=Parametres!$G$3),I940,C940)</f>
        <v>0</v>
      </c>
      <c r="O940" s="147">
        <f>+IF(OR($Q940=Parametres!$G$2,$Q940=Parametres!$G$3),J940,D940)</f>
        <v>0</v>
      </c>
      <c r="P940" s="147">
        <f>+IF(OR($Q940=Parametres!$G$2,$Q940=Parametres!$G$3),K940,E940)</f>
        <v>0</v>
      </c>
      <c r="Q940" s="146">
        <f t="shared" ref="Q940:S940" si="946">+F940</f>
        <v>0</v>
      </c>
      <c r="R940" s="145">
        <f t="shared" si="946"/>
        <v>0</v>
      </c>
      <c r="S940" s="146">
        <f t="shared" si="946"/>
        <v>0</v>
      </c>
      <c r="T940" s="150" t="e">
        <f>+VLOOKUP($L940,Data_Validation!$A:$D,1,0)</f>
        <v>#N/A</v>
      </c>
      <c r="U940" s="150" t="e">
        <f>+VLOOKUP($L940,Data_Validation!$A:$D,3,0)</f>
        <v>#N/A</v>
      </c>
      <c r="V940" s="150" t="e">
        <f>+VLOOKUP($L940,Data_Validation!$A:$D,4,0)</f>
        <v>#N/A</v>
      </c>
      <c r="W940" s="150" t="e">
        <f>+VLOOKUP($L940,Data_Validation!$A:$E,5,0)</f>
        <v>#N/A</v>
      </c>
      <c r="X940" s="150" t="e">
        <f>+VLOOKUP($L940,Data_Validation!$A:$F,6,0)</f>
        <v>#N/A</v>
      </c>
    </row>
    <row r="941" spans="1:24" ht="15.75" customHeight="1">
      <c r="A941" s="141"/>
      <c r="B941" s="141"/>
      <c r="C941" s="151"/>
      <c r="D941" s="151"/>
      <c r="E941" s="151"/>
      <c r="F941" s="141"/>
      <c r="G941" s="141"/>
      <c r="H941" s="182"/>
      <c r="I941" s="182"/>
      <c r="J941" s="182"/>
      <c r="K941" s="182"/>
      <c r="L941" s="145">
        <f t="shared" si="771"/>
        <v>0</v>
      </c>
      <c r="M941" s="146">
        <f t="shared" si="772"/>
        <v>0</v>
      </c>
      <c r="N941" s="147">
        <f>+IF(OR($Q941=Parametres!$G$2,$Q941=Parametres!$G$3),I941,C941)</f>
        <v>0</v>
      </c>
      <c r="O941" s="147">
        <f>+IF(OR($Q941=Parametres!$G$2,$Q941=Parametres!$G$3),J941,D941)</f>
        <v>0</v>
      </c>
      <c r="P941" s="147">
        <f>+IF(OR($Q941=Parametres!$G$2,$Q941=Parametres!$G$3),K941,E941)</f>
        <v>0</v>
      </c>
      <c r="Q941" s="146">
        <f t="shared" ref="Q941:S941" si="947">+F941</f>
        <v>0</v>
      </c>
      <c r="R941" s="145">
        <f t="shared" si="947"/>
        <v>0</v>
      </c>
      <c r="S941" s="146">
        <f t="shared" si="947"/>
        <v>0</v>
      </c>
      <c r="T941" s="150" t="e">
        <f>+VLOOKUP($L941,Data_Validation!$A:$D,1,0)</f>
        <v>#N/A</v>
      </c>
      <c r="U941" s="150" t="e">
        <f>+VLOOKUP($L941,Data_Validation!$A:$D,3,0)</f>
        <v>#N/A</v>
      </c>
      <c r="V941" s="150" t="e">
        <f>+VLOOKUP($L941,Data_Validation!$A:$D,4,0)</f>
        <v>#N/A</v>
      </c>
      <c r="W941" s="150" t="e">
        <f>+VLOOKUP($L941,Data_Validation!$A:$E,5,0)</f>
        <v>#N/A</v>
      </c>
      <c r="X941" s="150" t="e">
        <f>+VLOOKUP($L941,Data_Validation!$A:$F,6,0)</f>
        <v>#N/A</v>
      </c>
    </row>
    <row r="942" spans="1:24" ht="15.75" customHeight="1">
      <c r="A942" s="141"/>
      <c r="B942" s="141"/>
      <c r="C942" s="151"/>
      <c r="D942" s="151"/>
      <c r="E942" s="151"/>
      <c r="F942" s="141"/>
      <c r="G942" s="141"/>
      <c r="H942" s="182"/>
      <c r="I942" s="182"/>
      <c r="J942" s="182"/>
      <c r="K942" s="182"/>
      <c r="L942" s="145">
        <f t="shared" si="771"/>
        <v>0</v>
      </c>
      <c r="M942" s="146">
        <f t="shared" si="772"/>
        <v>0</v>
      </c>
      <c r="N942" s="147">
        <f>+IF(OR($Q942=Parametres!$G$2,$Q942=Parametres!$G$3),I942,C942)</f>
        <v>0</v>
      </c>
      <c r="O942" s="147">
        <f>+IF(OR($Q942=Parametres!$G$2,$Q942=Parametres!$G$3),J942,D942)</f>
        <v>0</v>
      </c>
      <c r="P942" s="147">
        <f>+IF(OR($Q942=Parametres!$G$2,$Q942=Parametres!$G$3),K942,E942)</f>
        <v>0</v>
      </c>
      <c r="Q942" s="146">
        <f t="shared" ref="Q942:S942" si="948">+F942</f>
        <v>0</v>
      </c>
      <c r="R942" s="145">
        <f t="shared" si="948"/>
        <v>0</v>
      </c>
      <c r="S942" s="146">
        <f t="shared" si="948"/>
        <v>0</v>
      </c>
      <c r="T942" s="150" t="e">
        <f>+VLOOKUP($L942,Data_Validation!$A:$D,1,0)</f>
        <v>#N/A</v>
      </c>
      <c r="U942" s="150" t="e">
        <f>+VLOOKUP($L942,Data_Validation!$A:$D,3,0)</f>
        <v>#N/A</v>
      </c>
      <c r="V942" s="150" t="e">
        <f>+VLOOKUP($L942,Data_Validation!$A:$D,4,0)</f>
        <v>#N/A</v>
      </c>
      <c r="W942" s="150" t="e">
        <f>+VLOOKUP($L942,Data_Validation!$A:$E,5,0)</f>
        <v>#N/A</v>
      </c>
      <c r="X942" s="150" t="e">
        <f>+VLOOKUP($L942,Data_Validation!$A:$F,6,0)</f>
        <v>#N/A</v>
      </c>
    </row>
    <row r="943" spans="1:24" ht="15.75" customHeight="1">
      <c r="A943" s="141"/>
      <c r="B943" s="141"/>
      <c r="C943" s="151"/>
      <c r="D943" s="151"/>
      <c r="E943" s="151"/>
      <c r="F943" s="141"/>
      <c r="G943" s="141"/>
      <c r="H943" s="182"/>
      <c r="I943" s="182"/>
      <c r="J943" s="182"/>
      <c r="K943" s="182"/>
      <c r="L943" s="145">
        <f t="shared" si="771"/>
        <v>0</v>
      </c>
      <c r="M943" s="146">
        <f t="shared" si="772"/>
        <v>0</v>
      </c>
      <c r="N943" s="147">
        <f>+IF(OR($Q943=Parametres!$G$2,$Q943=Parametres!$G$3),I943,C943)</f>
        <v>0</v>
      </c>
      <c r="O943" s="147">
        <f>+IF(OR($Q943=Parametres!$G$2,$Q943=Parametres!$G$3),J943,D943)</f>
        <v>0</v>
      </c>
      <c r="P943" s="147">
        <f>+IF(OR($Q943=Parametres!$G$2,$Q943=Parametres!$G$3),K943,E943)</f>
        <v>0</v>
      </c>
      <c r="Q943" s="146">
        <f t="shared" ref="Q943:S943" si="949">+F943</f>
        <v>0</v>
      </c>
      <c r="R943" s="145">
        <f t="shared" si="949"/>
        <v>0</v>
      </c>
      <c r="S943" s="146">
        <f t="shared" si="949"/>
        <v>0</v>
      </c>
      <c r="T943" s="150" t="e">
        <f>+VLOOKUP($L943,Data_Validation!$A:$D,1,0)</f>
        <v>#N/A</v>
      </c>
      <c r="U943" s="150" t="e">
        <f>+VLOOKUP($L943,Data_Validation!$A:$D,3,0)</f>
        <v>#N/A</v>
      </c>
      <c r="V943" s="150" t="e">
        <f>+VLOOKUP($L943,Data_Validation!$A:$D,4,0)</f>
        <v>#N/A</v>
      </c>
      <c r="W943" s="150" t="e">
        <f>+VLOOKUP($L943,Data_Validation!$A:$E,5,0)</f>
        <v>#N/A</v>
      </c>
      <c r="X943" s="150" t="e">
        <f>+VLOOKUP($L943,Data_Validation!$A:$F,6,0)</f>
        <v>#N/A</v>
      </c>
    </row>
    <row r="944" spans="1:24" ht="15.75" customHeight="1">
      <c r="A944" s="141"/>
      <c r="B944" s="141"/>
      <c r="C944" s="151"/>
      <c r="D944" s="151"/>
      <c r="E944" s="151"/>
      <c r="F944" s="141"/>
      <c r="G944" s="141"/>
      <c r="H944" s="182"/>
      <c r="I944" s="182"/>
      <c r="J944" s="182"/>
      <c r="K944" s="182"/>
      <c r="L944" s="145">
        <f t="shared" si="771"/>
        <v>0</v>
      </c>
      <c r="M944" s="146">
        <f t="shared" si="772"/>
        <v>0</v>
      </c>
      <c r="N944" s="147">
        <f>+IF(OR($Q944=Parametres!$G$2,$Q944=Parametres!$G$3),I944,C944)</f>
        <v>0</v>
      </c>
      <c r="O944" s="147">
        <f>+IF(OR($Q944=Parametres!$G$2,$Q944=Parametres!$G$3),J944,D944)</f>
        <v>0</v>
      </c>
      <c r="P944" s="147">
        <f>+IF(OR($Q944=Parametres!$G$2,$Q944=Parametres!$G$3),K944,E944)</f>
        <v>0</v>
      </c>
      <c r="Q944" s="146">
        <f t="shared" ref="Q944:S944" si="950">+F944</f>
        <v>0</v>
      </c>
      <c r="R944" s="145">
        <f t="shared" si="950"/>
        <v>0</v>
      </c>
      <c r="S944" s="146">
        <f t="shared" si="950"/>
        <v>0</v>
      </c>
      <c r="T944" s="150" t="e">
        <f>+VLOOKUP($L944,Data_Validation!$A:$D,1,0)</f>
        <v>#N/A</v>
      </c>
      <c r="U944" s="150" t="e">
        <f>+VLOOKUP($L944,Data_Validation!$A:$D,3,0)</f>
        <v>#N/A</v>
      </c>
      <c r="V944" s="150" t="e">
        <f>+VLOOKUP($L944,Data_Validation!$A:$D,4,0)</f>
        <v>#N/A</v>
      </c>
      <c r="W944" s="150" t="e">
        <f>+VLOOKUP($L944,Data_Validation!$A:$E,5,0)</f>
        <v>#N/A</v>
      </c>
      <c r="X944" s="150" t="e">
        <f>+VLOOKUP($L944,Data_Validation!$A:$F,6,0)</f>
        <v>#N/A</v>
      </c>
    </row>
    <row r="945" spans="1:24" ht="15.75" customHeight="1">
      <c r="A945" s="141"/>
      <c r="B945" s="141"/>
      <c r="C945" s="151"/>
      <c r="D945" s="151"/>
      <c r="E945" s="151"/>
      <c r="F945" s="141"/>
      <c r="G945" s="141"/>
      <c r="H945" s="182"/>
      <c r="I945" s="182"/>
      <c r="J945" s="182"/>
      <c r="K945" s="182"/>
      <c r="L945" s="145">
        <f t="shared" si="771"/>
        <v>0</v>
      </c>
      <c r="M945" s="146">
        <f t="shared" si="772"/>
        <v>0</v>
      </c>
      <c r="N945" s="147">
        <f>+IF(OR($Q945=Parametres!$G$2,$Q945=Parametres!$G$3),I945,C945)</f>
        <v>0</v>
      </c>
      <c r="O945" s="147">
        <f>+IF(OR($Q945=Parametres!$G$2,$Q945=Parametres!$G$3),J945,D945)</f>
        <v>0</v>
      </c>
      <c r="P945" s="147">
        <f>+IF(OR($Q945=Parametres!$G$2,$Q945=Parametres!$G$3),K945,E945)</f>
        <v>0</v>
      </c>
      <c r="Q945" s="146">
        <f t="shared" ref="Q945:S945" si="951">+F945</f>
        <v>0</v>
      </c>
      <c r="R945" s="145">
        <f t="shared" si="951"/>
        <v>0</v>
      </c>
      <c r="S945" s="146">
        <f t="shared" si="951"/>
        <v>0</v>
      </c>
      <c r="T945" s="150" t="e">
        <f>+VLOOKUP($L945,Data_Validation!$A:$D,1,0)</f>
        <v>#N/A</v>
      </c>
      <c r="U945" s="150" t="e">
        <f>+VLOOKUP($L945,Data_Validation!$A:$D,3,0)</f>
        <v>#N/A</v>
      </c>
      <c r="V945" s="150" t="e">
        <f>+VLOOKUP($L945,Data_Validation!$A:$D,4,0)</f>
        <v>#N/A</v>
      </c>
      <c r="W945" s="150" t="e">
        <f>+VLOOKUP($L945,Data_Validation!$A:$E,5,0)</f>
        <v>#N/A</v>
      </c>
      <c r="X945" s="150" t="e">
        <f>+VLOOKUP($L945,Data_Validation!$A:$F,6,0)</f>
        <v>#N/A</v>
      </c>
    </row>
    <row r="946" spans="1:24" ht="15.75" customHeight="1">
      <c r="A946" s="141"/>
      <c r="B946" s="141"/>
      <c r="C946" s="151"/>
      <c r="D946" s="151"/>
      <c r="E946" s="151"/>
      <c r="F946" s="141"/>
      <c r="G946" s="141"/>
      <c r="H946" s="182"/>
      <c r="I946" s="182"/>
      <c r="J946" s="182"/>
      <c r="K946" s="182"/>
      <c r="L946" s="145">
        <f t="shared" si="771"/>
        <v>0</v>
      </c>
      <c r="M946" s="146">
        <f t="shared" si="772"/>
        <v>0</v>
      </c>
      <c r="N946" s="147">
        <f>+IF(OR($Q946=Parametres!$G$2,$Q946=Parametres!$G$3),I946,C946)</f>
        <v>0</v>
      </c>
      <c r="O946" s="147">
        <f>+IF(OR($Q946=Parametres!$G$2,$Q946=Parametres!$G$3),J946,D946)</f>
        <v>0</v>
      </c>
      <c r="P946" s="147">
        <f>+IF(OR($Q946=Parametres!$G$2,$Q946=Parametres!$G$3),K946,E946)</f>
        <v>0</v>
      </c>
      <c r="Q946" s="146">
        <f t="shared" ref="Q946:S946" si="952">+F946</f>
        <v>0</v>
      </c>
      <c r="R946" s="145">
        <f t="shared" si="952"/>
        <v>0</v>
      </c>
      <c r="S946" s="146">
        <f t="shared" si="952"/>
        <v>0</v>
      </c>
      <c r="T946" s="150" t="e">
        <f>+VLOOKUP($L946,Data_Validation!$A:$D,1,0)</f>
        <v>#N/A</v>
      </c>
      <c r="U946" s="150" t="e">
        <f>+VLOOKUP($L946,Data_Validation!$A:$D,3,0)</f>
        <v>#N/A</v>
      </c>
      <c r="V946" s="150" t="e">
        <f>+VLOOKUP($L946,Data_Validation!$A:$D,4,0)</f>
        <v>#N/A</v>
      </c>
      <c r="W946" s="150" t="e">
        <f>+VLOOKUP($L946,Data_Validation!$A:$E,5,0)</f>
        <v>#N/A</v>
      </c>
      <c r="X946" s="150" t="e">
        <f>+VLOOKUP($L946,Data_Validation!$A:$F,6,0)</f>
        <v>#N/A</v>
      </c>
    </row>
    <row r="947" spans="1:24" ht="15.75" customHeight="1">
      <c r="A947" s="141"/>
      <c r="B947" s="141"/>
      <c r="C947" s="151"/>
      <c r="D947" s="151"/>
      <c r="E947" s="151"/>
      <c r="F947" s="141"/>
      <c r="G947" s="141"/>
      <c r="H947" s="182"/>
      <c r="I947" s="182"/>
      <c r="J947" s="182"/>
      <c r="K947" s="182"/>
      <c r="L947" s="145">
        <f t="shared" si="771"/>
        <v>0</v>
      </c>
      <c r="M947" s="146">
        <f t="shared" si="772"/>
        <v>0</v>
      </c>
      <c r="N947" s="147">
        <f>+IF(OR($Q947=Parametres!$G$2,$Q947=Parametres!$G$3),I947,C947)</f>
        <v>0</v>
      </c>
      <c r="O947" s="147">
        <f>+IF(OR($Q947=Parametres!$G$2,$Q947=Parametres!$G$3),J947,D947)</f>
        <v>0</v>
      </c>
      <c r="P947" s="147">
        <f>+IF(OR($Q947=Parametres!$G$2,$Q947=Parametres!$G$3),K947,E947)</f>
        <v>0</v>
      </c>
      <c r="Q947" s="146">
        <f t="shared" ref="Q947:S947" si="953">+F947</f>
        <v>0</v>
      </c>
      <c r="R947" s="145">
        <f t="shared" si="953"/>
        <v>0</v>
      </c>
      <c r="S947" s="146">
        <f t="shared" si="953"/>
        <v>0</v>
      </c>
      <c r="T947" s="150" t="e">
        <f>+VLOOKUP($L947,Data_Validation!$A:$D,1,0)</f>
        <v>#N/A</v>
      </c>
      <c r="U947" s="150" t="e">
        <f>+VLOOKUP($L947,Data_Validation!$A:$D,3,0)</f>
        <v>#N/A</v>
      </c>
      <c r="V947" s="150" t="e">
        <f>+VLOOKUP($L947,Data_Validation!$A:$D,4,0)</f>
        <v>#N/A</v>
      </c>
      <c r="W947" s="150" t="e">
        <f>+VLOOKUP($L947,Data_Validation!$A:$E,5,0)</f>
        <v>#N/A</v>
      </c>
      <c r="X947" s="150" t="e">
        <f>+VLOOKUP($L947,Data_Validation!$A:$F,6,0)</f>
        <v>#N/A</v>
      </c>
    </row>
    <row r="948" spans="1:24" ht="15.75" customHeight="1">
      <c r="A948" s="141"/>
      <c r="B948" s="141"/>
      <c r="C948" s="151"/>
      <c r="D948" s="151"/>
      <c r="E948" s="151"/>
      <c r="F948" s="141"/>
      <c r="G948" s="141"/>
      <c r="H948" s="182"/>
      <c r="I948" s="182"/>
      <c r="J948" s="182"/>
      <c r="K948" s="182"/>
      <c r="L948" s="145">
        <f t="shared" si="771"/>
        <v>0</v>
      </c>
      <c r="M948" s="146">
        <f t="shared" si="772"/>
        <v>0</v>
      </c>
      <c r="N948" s="147">
        <f>+IF(OR($Q948=Parametres!$G$2,$Q948=Parametres!$G$3),I948,C948)</f>
        <v>0</v>
      </c>
      <c r="O948" s="147">
        <f>+IF(OR($Q948=Parametres!$G$2,$Q948=Parametres!$G$3),J948,D948)</f>
        <v>0</v>
      </c>
      <c r="P948" s="147">
        <f>+IF(OR($Q948=Parametres!$G$2,$Q948=Parametres!$G$3),K948,E948)</f>
        <v>0</v>
      </c>
      <c r="Q948" s="146">
        <f t="shared" ref="Q948:S948" si="954">+F948</f>
        <v>0</v>
      </c>
      <c r="R948" s="145">
        <f t="shared" si="954"/>
        <v>0</v>
      </c>
      <c r="S948" s="146">
        <f t="shared" si="954"/>
        <v>0</v>
      </c>
      <c r="T948" s="150" t="e">
        <f>+VLOOKUP($L948,Data_Validation!$A:$D,1,0)</f>
        <v>#N/A</v>
      </c>
      <c r="U948" s="150" t="e">
        <f>+VLOOKUP($L948,Data_Validation!$A:$D,3,0)</f>
        <v>#N/A</v>
      </c>
      <c r="V948" s="150" t="e">
        <f>+VLOOKUP($L948,Data_Validation!$A:$D,4,0)</f>
        <v>#N/A</v>
      </c>
      <c r="W948" s="150" t="e">
        <f>+VLOOKUP($L948,Data_Validation!$A:$E,5,0)</f>
        <v>#N/A</v>
      </c>
      <c r="X948" s="150" t="e">
        <f>+VLOOKUP($L948,Data_Validation!$A:$F,6,0)</f>
        <v>#N/A</v>
      </c>
    </row>
    <row r="949" spans="1:24" ht="15.75" customHeight="1">
      <c r="A949" s="141"/>
      <c r="B949" s="141"/>
      <c r="C949" s="151"/>
      <c r="D949" s="151"/>
      <c r="E949" s="151"/>
      <c r="F949" s="141"/>
      <c r="G949" s="141"/>
      <c r="H949" s="182"/>
      <c r="I949" s="182"/>
      <c r="J949" s="182"/>
      <c r="K949" s="182"/>
      <c r="L949" s="145">
        <f t="shared" si="771"/>
        <v>0</v>
      </c>
      <c r="M949" s="146">
        <f t="shared" si="772"/>
        <v>0</v>
      </c>
      <c r="N949" s="147">
        <f>+IF(OR($Q949=Parametres!$G$2,$Q949=Parametres!$G$3),I949,C949)</f>
        <v>0</v>
      </c>
      <c r="O949" s="147">
        <f>+IF(OR($Q949=Parametres!$G$2,$Q949=Parametres!$G$3),J949,D949)</f>
        <v>0</v>
      </c>
      <c r="P949" s="147">
        <f>+IF(OR($Q949=Parametres!$G$2,$Q949=Parametres!$G$3),K949,E949)</f>
        <v>0</v>
      </c>
      <c r="Q949" s="146">
        <f t="shared" ref="Q949:S949" si="955">+F949</f>
        <v>0</v>
      </c>
      <c r="R949" s="145">
        <f t="shared" si="955"/>
        <v>0</v>
      </c>
      <c r="S949" s="146">
        <f t="shared" si="955"/>
        <v>0</v>
      </c>
      <c r="T949" s="150" t="e">
        <f>+VLOOKUP($L949,Data_Validation!$A:$D,1,0)</f>
        <v>#N/A</v>
      </c>
      <c r="U949" s="150" t="e">
        <f>+VLOOKUP($L949,Data_Validation!$A:$D,3,0)</f>
        <v>#N/A</v>
      </c>
      <c r="V949" s="150" t="e">
        <f>+VLOOKUP($L949,Data_Validation!$A:$D,4,0)</f>
        <v>#N/A</v>
      </c>
      <c r="W949" s="150" t="e">
        <f>+VLOOKUP($L949,Data_Validation!$A:$E,5,0)</f>
        <v>#N/A</v>
      </c>
      <c r="X949" s="150" t="e">
        <f>+VLOOKUP($L949,Data_Validation!$A:$F,6,0)</f>
        <v>#N/A</v>
      </c>
    </row>
    <row r="950" spans="1:24" ht="15.75" customHeight="1">
      <c r="A950" s="141"/>
      <c r="B950" s="141"/>
      <c r="C950" s="151"/>
      <c r="D950" s="151"/>
      <c r="E950" s="151"/>
      <c r="F950" s="141"/>
      <c r="G950" s="141"/>
      <c r="H950" s="182"/>
      <c r="I950" s="182"/>
      <c r="J950" s="182"/>
      <c r="K950" s="182"/>
      <c r="L950" s="145">
        <f t="shared" si="771"/>
        <v>0</v>
      </c>
      <c r="M950" s="146">
        <f t="shared" si="772"/>
        <v>0</v>
      </c>
      <c r="N950" s="147">
        <f>+IF(OR($Q950=Parametres!$G$2,$Q950=Parametres!$G$3),I950,C950)</f>
        <v>0</v>
      </c>
      <c r="O950" s="147">
        <f>+IF(OR($Q950=Parametres!$G$2,$Q950=Parametres!$G$3),J950,D950)</f>
        <v>0</v>
      </c>
      <c r="P950" s="147">
        <f>+IF(OR($Q950=Parametres!$G$2,$Q950=Parametres!$G$3),K950,E950)</f>
        <v>0</v>
      </c>
      <c r="Q950" s="146">
        <f t="shared" ref="Q950:S950" si="956">+F950</f>
        <v>0</v>
      </c>
      <c r="R950" s="145">
        <f t="shared" si="956"/>
        <v>0</v>
      </c>
      <c r="S950" s="146">
        <f t="shared" si="956"/>
        <v>0</v>
      </c>
      <c r="T950" s="150" t="e">
        <f>+VLOOKUP($L950,Data_Validation!$A:$D,1,0)</f>
        <v>#N/A</v>
      </c>
      <c r="U950" s="150" t="e">
        <f>+VLOOKUP($L950,Data_Validation!$A:$D,3,0)</f>
        <v>#N/A</v>
      </c>
      <c r="V950" s="150" t="e">
        <f>+VLOOKUP($L950,Data_Validation!$A:$D,4,0)</f>
        <v>#N/A</v>
      </c>
      <c r="W950" s="150" t="e">
        <f>+VLOOKUP($L950,Data_Validation!$A:$E,5,0)</f>
        <v>#N/A</v>
      </c>
      <c r="X950" s="150" t="e">
        <f>+VLOOKUP($L950,Data_Validation!$A:$F,6,0)</f>
        <v>#N/A</v>
      </c>
    </row>
    <row r="951" spans="1:24" ht="15.75" customHeight="1">
      <c r="A951" s="141"/>
      <c r="B951" s="141"/>
      <c r="C951" s="151"/>
      <c r="D951" s="151"/>
      <c r="E951" s="151"/>
      <c r="F951" s="141"/>
      <c r="G951" s="141"/>
      <c r="H951" s="182"/>
      <c r="I951" s="182"/>
      <c r="J951" s="182"/>
      <c r="K951" s="182"/>
      <c r="L951" s="145">
        <f t="shared" si="771"/>
        <v>0</v>
      </c>
      <c r="M951" s="146">
        <f t="shared" si="772"/>
        <v>0</v>
      </c>
      <c r="N951" s="147">
        <f>+IF(OR($Q951=Parametres!$G$2,$Q951=Parametres!$G$3),I951,C951)</f>
        <v>0</v>
      </c>
      <c r="O951" s="147">
        <f>+IF(OR($Q951=Parametres!$G$2,$Q951=Parametres!$G$3),J951,D951)</f>
        <v>0</v>
      </c>
      <c r="P951" s="147">
        <f>+IF(OR($Q951=Parametres!$G$2,$Q951=Parametres!$G$3),K951,E951)</f>
        <v>0</v>
      </c>
      <c r="Q951" s="146">
        <f t="shared" ref="Q951:S951" si="957">+F951</f>
        <v>0</v>
      </c>
      <c r="R951" s="145">
        <f t="shared" si="957"/>
        <v>0</v>
      </c>
      <c r="S951" s="146">
        <f t="shared" si="957"/>
        <v>0</v>
      </c>
      <c r="T951" s="150" t="e">
        <f>+VLOOKUP($L951,Data_Validation!$A:$D,1,0)</f>
        <v>#N/A</v>
      </c>
      <c r="U951" s="150" t="e">
        <f>+VLOOKUP($L951,Data_Validation!$A:$D,3,0)</f>
        <v>#N/A</v>
      </c>
      <c r="V951" s="150" t="e">
        <f>+VLOOKUP($L951,Data_Validation!$A:$D,4,0)</f>
        <v>#N/A</v>
      </c>
      <c r="W951" s="150" t="e">
        <f>+VLOOKUP($L951,Data_Validation!$A:$E,5,0)</f>
        <v>#N/A</v>
      </c>
      <c r="X951" s="150" t="e">
        <f>+VLOOKUP($L951,Data_Validation!$A:$F,6,0)</f>
        <v>#N/A</v>
      </c>
    </row>
    <row r="952" spans="1:24" ht="15.75" customHeight="1">
      <c r="A952" s="141"/>
      <c r="B952" s="141"/>
      <c r="C952" s="151"/>
      <c r="D952" s="151"/>
      <c r="E952" s="151"/>
      <c r="F952" s="141"/>
      <c r="G952" s="141"/>
      <c r="H952" s="182"/>
      <c r="I952" s="182"/>
      <c r="J952" s="182"/>
      <c r="K952" s="182"/>
      <c r="L952" s="145">
        <f t="shared" si="771"/>
        <v>0</v>
      </c>
      <c r="M952" s="146">
        <f t="shared" si="772"/>
        <v>0</v>
      </c>
      <c r="N952" s="147">
        <f>+IF(OR($Q952=Parametres!$G$2,$Q952=Parametres!$G$3),I952,C952)</f>
        <v>0</v>
      </c>
      <c r="O952" s="147">
        <f>+IF(OR($Q952=Parametres!$G$2,$Q952=Parametres!$G$3),J952,D952)</f>
        <v>0</v>
      </c>
      <c r="P952" s="147">
        <f>+IF(OR($Q952=Parametres!$G$2,$Q952=Parametres!$G$3),K952,E952)</f>
        <v>0</v>
      </c>
      <c r="Q952" s="146">
        <f t="shared" ref="Q952:S952" si="958">+F952</f>
        <v>0</v>
      </c>
      <c r="R952" s="145">
        <f t="shared" si="958"/>
        <v>0</v>
      </c>
      <c r="S952" s="146">
        <f t="shared" si="958"/>
        <v>0</v>
      </c>
      <c r="T952" s="150" t="e">
        <f>+VLOOKUP($L952,Data_Validation!$A:$D,1,0)</f>
        <v>#N/A</v>
      </c>
      <c r="U952" s="150" t="e">
        <f>+VLOOKUP($L952,Data_Validation!$A:$D,3,0)</f>
        <v>#N/A</v>
      </c>
      <c r="V952" s="150" t="e">
        <f>+VLOOKUP($L952,Data_Validation!$A:$D,4,0)</f>
        <v>#N/A</v>
      </c>
      <c r="W952" s="150" t="e">
        <f>+VLOOKUP($L952,Data_Validation!$A:$E,5,0)</f>
        <v>#N/A</v>
      </c>
      <c r="X952" s="150" t="e">
        <f>+VLOOKUP($L952,Data_Validation!$A:$F,6,0)</f>
        <v>#N/A</v>
      </c>
    </row>
    <row r="953" spans="1:24" ht="15.75" customHeight="1">
      <c r="A953" s="141"/>
      <c r="B953" s="141"/>
      <c r="C953" s="151"/>
      <c r="D953" s="151"/>
      <c r="E953" s="151"/>
      <c r="F953" s="141"/>
      <c r="G953" s="141"/>
      <c r="H953" s="182"/>
      <c r="I953" s="182"/>
      <c r="J953" s="182"/>
      <c r="K953" s="182"/>
      <c r="L953" s="145">
        <f t="shared" si="771"/>
        <v>0</v>
      </c>
      <c r="M953" s="146">
        <f t="shared" si="772"/>
        <v>0</v>
      </c>
      <c r="N953" s="147">
        <f>+IF(OR($Q953=Parametres!$G$2,$Q953=Parametres!$G$3),I953,C953)</f>
        <v>0</v>
      </c>
      <c r="O953" s="147">
        <f>+IF(OR($Q953=Parametres!$G$2,$Q953=Parametres!$G$3),J953,D953)</f>
        <v>0</v>
      </c>
      <c r="P953" s="147">
        <f>+IF(OR($Q953=Parametres!$G$2,$Q953=Parametres!$G$3),K953,E953)</f>
        <v>0</v>
      </c>
      <c r="Q953" s="146">
        <f t="shared" ref="Q953:S953" si="959">+F953</f>
        <v>0</v>
      </c>
      <c r="R953" s="145">
        <f t="shared" si="959"/>
        <v>0</v>
      </c>
      <c r="S953" s="146">
        <f t="shared" si="959"/>
        <v>0</v>
      </c>
      <c r="T953" s="150" t="e">
        <f>+VLOOKUP($L953,Data_Validation!$A:$D,1,0)</f>
        <v>#N/A</v>
      </c>
      <c r="U953" s="150" t="e">
        <f>+VLOOKUP($L953,Data_Validation!$A:$D,3,0)</f>
        <v>#N/A</v>
      </c>
      <c r="V953" s="150" t="e">
        <f>+VLOOKUP($L953,Data_Validation!$A:$D,4,0)</f>
        <v>#N/A</v>
      </c>
      <c r="W953" s="150" t="e">
        <f>+VLOOKUP($L953,Data_Validation!$A:$E,5,0)</f>
        <v>#N/A</v>
      </c>
      <c r="X953" s="150" t="e">
        <f>+VLOOKUP($L953,Data_Validation!$A:$F,6,0)</f>
        <v>#N/A</v>
      </c>
    </row>
    <row r="954" spans="1:24" ht="15.75" customHeight="1">
      <c r="A954" s="141"/>
      <c r="B954" s="141"/>
      <c r="C954" s="151"/>
      <c r="D954" s="151"/>
      <c r="E954" s="151"/>
      <c r="F954" s="141"/>
      <c r="G954" s="141"/>
      <c r="H954" s="182"/>
      <c r="I954" s="182"/>
      <c r="J954" s="182"/>
      <c r="K954" s="182"/>
      <c r="L954" s="145">
        <f t="shared" si="771"/>
        <v>0</v>
      </c>
      <c r="M954" s="146">
        <f t="shared" si="772"/>
        <v>0</v>
      </c>
      <c r="N954" s="147">
        <f>+IF(OR($Q954=Parametres!$G$2,$Q954=Parametres!$G$3),I954,C954)</f>
        <v>0</v>
      </c>
      <c r="O954" s="147">
        <f>+IF(OR($Q954=Parametres!$G$2,$Q954=Parametres!$G$3),J954,D954)</f>
        <v>0</v>
      </c>
      <c r="P954" s="147">
        <f>+IF(OR($Q954=Parametres!$G$2,$Q954=Parametres!$G$3),K954,E954)</f>
        <v>0</v>
      </c>
      <c r="Q954" s="146">
        <f t="shared" ref="Q954:S954" si="960">+F954</f>
        <v>0</v>
      </c>
      <c r="R954" s="145">
        <f t="shared" si="960"/>
        <v>0</v>
      </c>
      <c r="S954" s="146">
        <f t="shared" si="960"/>
        <v>0</v>
      </c>
      <c r="T954" s="150" t="e">
        <f>+VLOOKUP($L954,Data_Validation!$A:$D,1,0)</f>
        <v>#N/A</v>
      </c>
      <c r="U954" s="150" t="e">
        <f>+VLOOKUP($L954,Data_Validation!$A:$D,3,0)</f>
        <v>#N/A</v>
      </c>
      <c r="V954" s="150" t="e">
        <f>+VLOOKUP($L954,Data_Validation!$A:$D,4,0)</f>
        <v>#N/A</v>
      </c>
      <c r="W954" s="150" t="e">
        <f>+VLOOKUP($L954,Data_Validation!$A:$E,5,0)</f>
        <v>#N/A</v>
      </c>
      <c r="X954" s="150" t="e">
        <f>+VLOOKUP($L954,Data_Validation!$A:$F,6,0)</f>
        <v>#N/A</v>
      </c>
    </row>
    <row r="955" spans="1:24" ht="15.75" customHeight="1">
      <c r="A955" s="141"/>
      <c r="B955" s="141"/>
      <c r="C955" s="151"/>
      <c r="D955" s="151"/>
      <c r="E955" s="151"/>
      <c r="F955" s="141"/>
      <c r="G955" s="141"/>
      <c r="H955" s="182"/>
      <c r="I955" s="182"/>
      <c r="J955" s="182"/>
      <c r="K955" s="182"/>
      <c r="L955" s="145">
        <f t="shared" si="771"/>
        <v>0</v>
      </c>
      <c r="M955" s="146">
        <f t="shared" si="772"/>
        <v>0</v>
      </c>
      <c r="N955" s="147">
        <f>+IF(OR($Q955=Parametres!$G$2,$Q955=Parametres!$G$3),I955,C955)</f>
        <v>0</v>
      </c>
      <c r="O955" s="147">
        <f>+IF(OR($Q955=Parametres!$G$2,$Q955=Parametres!$G$3),J955,D955)</f>
        <v>0</v>
      </c>
      <c r="P955" s="147">
        <f>+IF(OR($Q955=Parametres!$G$2,$Q955=Parametres!$G$3),K955,E955)</f>
        <v>0</v>
      </c>
      <c r="Q955" s="146">
        <f t="shared" ref="Q955:S955" si="961">+F955</f>
        <v>0</v>
      </c>
      <c r="R955" s="145">
        <f t="shared" si="961"/>
        <v>0</v>
      </c>
      <c r="S955" s="146">
        <f t="shared" si="961"/>
        <v>0</v>
      </c>
      <c r="T955" s="150" t="e">
        <f>+VLOOKUP($L955,Data_Validation!$A:$D,1,0)</f>
        <v>#N/A</v>
      </c>
      <c r="U955" s="150" t="e">
        <f>+VLOOKUP($L955,Data_Validation!$A:$D,3,0)</f>
        <v>#N/A</v>
      </c>
      <c r="V955" s="150" t="e">
        <f>+VLOOKUP($L955,Data_Validation!$A:$D,4,0)</f>
        <v>#N/A</v>
      </c>
      <c r="W955" s="150" t="e">
        <f>+VLOOKUP($L955,Data_Validation!$A:$E,5,0)</f>
        <v>#N/A</v>
      </c>
      <c r="X955" s="150" t="e">
        <f>+VLOOKUP($L955,Data_Validation!$A:$F,6,0)</f>
        <v>#N/A</v>
      </c>
    </row>
    <row r="956" spans="1:24" ht="15.75" customHeight="1">
      <c r="A956" s="141"/>
      <c r="B956" s="141"/>
      <c r="C956" s="151"/>
      <c r="D956" s="151"/>
      <c r="E956" s="151"/>
      <c r="F956" s="141"/>
      <c r="G956" s="141"/>
      <c r="H956" s="182"/>
      <c r="I956" s="182"/>
      <c r="J956" s="182"/>
      <c r="K956" s="182"/>
      <c r="L956" s="145">
        <f t="shared" si="771"/>
        <v>0</v>
      </c>
      <c r="M956" s="146">
        <f t="shared" si="772"/>
        <v>0</v>
      </c>
      <c r="N956" s="147">
        <f>+IF(OR($Q956=Parametres!$G$2,$Q956=Parametres!$G$3),I956,C956)</f>
        <v>0</v>
      </c>
      <c r="O956" s="147">
        <f>+IF(OR($Q956=Parametres!$G$2,$Q956=Parametres!$G$3),J956,D956)</f>
        <v>0</v>
      </c>
      <c r="P956" s="147">
        <f>+IF(OR($Q956=Parametres!$G$2,$Q956=Parametres!$G$3),K956,E956)</f>
        <v>0</v>
      </c>
      <c r="Q956" s="146">
        <f t="shared" ref="Q956:S956" si="962">+F956</f>
        <v>0</v>
      </c>
      <c r="R956" s="145">
        <f t="shared" si="962"/>
        <v>0</v>
      </c>
      <c r="S956" s="146">
        <f t="shared" si="962"/>
        <v>0</v>
      </c>
      <c r="T956" s="150" t="e">
        <f>+VLOOKUP($L956,Data_Validation!$A:$D,1,0)</f>
        <v>#N/A</v>
      </c>
      <c r="U956" s="150" t="e">
        <f>+VLOOKUP($L956,Data_Validation!$A:$D,3,0)</f>
        <v>#N/A</v>
      </c>
      <c r="V956" s="150" t="e">
        <f>+VLOOKUP($L956,Data_Validation!$A:$D,4,0)</f>
        <v>#N/A</v>
      </c>
      <c r="W956" s="150" t="e">
        <f>+VLOOKUP($L956,Data_Validation!$A:$E,5,0)</f>
        <v>#N/A</v>
      </c>
      <c r="X956" s="150" t="e">
        <f>+VLOOKUP($L956,Data_Validation!$A:$F,6,0)</f>
        <v>#N/A</v>
      </c>
    </row>
    <row r="957" spans="1:24" ht="15.75" customHeight="1">
      <c r="A957" s="141"/>
      <c r="B957" s="141"/>
      <c r="C957" s="151"/>
      <c r="D957" s="151"/>
      <c r="E957" s="151"/>
      <c r="F957" s="141"/>
      <c r="G957" s="141"/>
      <c r="H957" s="182"/>
      <c r="I957" s="182"/>
      <c r="J957" s="182"/>
      <c r="K957" s="182"/>
      <c r="L957" s="145">
        <f t="shared" si="771"/>
        <v>0</v>
      </c>
      <c r="M957" s="146">
        <f t="shared" si="772"/>
        <v>0</v>
      </c>
      <c r="N957" s="147">
        <f>+IF(OR($Q957=Parametres!$G$2,$Q957=Parametres!$G$3),I957,C957)</f>
        <v>0</v>
      </c>
      <c r="O957" s="147">
        <f>+IF(OR($Q957=Parametres!$G$2,$Q957=Parametres!$G$3),J957,D957)</f>
        <v>0</v>
      </c>
      <c r="P957" s="147">
        <f>+IF(OR($Q957=Parametres!$G$2,$Q957=Parametres!$G$3),K957,E957)</f>
        <v>0</v>
      </c>
      <c r="Q957" s="146">
        <f t="shared" ref="Q957:S957" si="963">+F957</f>
        <v>0</v>
      </c>
      <c r="R957" s="145">
        <f t="shared" si="963"/>
        <v>0</v>
      </c>
      <c r="S957" s="146">
        <f t="shared" si="963"/>
        <v>0</v>
      </c>
      <c r="T957" s="150" t="e">
        <f>+VLOOKUP($L957,Data_Validation!$A:$D,1,0)</f>
        <v>#N/A</v>
      </c>
      <c r="U957" s="150" t="e">
        <f>+VLOOKUP($L957,Data_Validation!$A:$D,3,0)</f>
        <v>#N/A</v>
      </c>
      <c r="V957" s="150" t="e">
        <f>+VLOOKUP($L957,Data_Validation!$A:$D,4,0)</f>
        <v>#N/A</v>
      </c>
      <c r="W957" s="150" t="e">
        <f>+VLOOKUP($L957,Data_Validation!$A:$E,5,0)</f>
        <v>#N/A</v>
      </c>
      <c r="X957" s="150" t="e">
        <f>+VLOOKUP($L957,Data_Validation!$A:$F,6,0)</f>
        <v>#N/A</v>
      </c>
    </row>
    <row r="958" spans="1:24" ht="15.75" customHeight="1">
      <c r="A958" s="141"/>
      <c r="B958" s="141"/>
      <c r="C958" s="151"/>
      <c r="D958" s="151"/>
      <c r="E958" s="151"/>
      <c r="F958" s="141"/>
      <c r="G958" s="141"/>
      <c r="H958" s="182"/>
      <c r="I958" s="182"/>
      <c r="J958" s="182"/>
      <c r="K958" s="182"/>
      <c r="L958" s="145">
        <f t="shared" si="771"/>
        <v>0</v>
      </c>
      <c r="M958" s="146">
        <f t="shared" si="772"/>
        <v>0</v>
      </c>
      <c r="N958" s="147">
        <f>+IF(OR($Q958=Parametres!$G$2,$Q958=Parametres!$G$3),I958,C958)</f>
        <v>0</v>
      </c>
      <c r="O958" s="147">
        <f>+IF(OR($Q958=Parametres!$G$2,$Q958=Parametres!$G$3),J958,D958)</f>
        <v>0</v>
      </c>
      <c r="P958" s="147">
        <f>+IF(OR($Q958=Parametres!$G$2,$Q958=Parametres!$G$3),K958,E958)</f>
        <v>0</v>
      </c>
      <c r="Q958" s="146">
        <f t="shared" ref="Q958:S958" si="964">+F958</f>
        <v>0</v>
      </c>
      <c r="R958" s="145">
        <f t="shared" si="964"/>
        <v>0</v>
      </c>
      <c r="S958" s="146">
        <f t="shared" si="964"/>
        <v>0</v>
      </c>
      <c r="T958" s="150" t="e">
        <f>+VLOOKUP($L958,Data_Validation!$A:$D,1,0)</f>
        <v>#N/A</v>
      </c>
      <c r="U958" s="150" t="e">
        <f>+VLOOKUP($L958,Data_Validation!$A:$D,3,0)</f>
        <v>#N/A</v>
      </c>
      <c r="V958" s="150" t="e">
        <f>+VLOOKUP($L958,Data_Validation!$A:$D,4,0)</f>
        <v>#N/A</v>
      </c>
      <c r="W958" s="150" t="e">
        <f>+VLOOKUP($L958,Data_Validation!$A:$E,5,0)</f>
        <v>#N/A</v>
      </c>
      <c r="X958" s="150" t="e">
        <f>+VLOOKUP($L958,Data_Validation!$A:$F,6,0)</f>
        <v>#N/A</v>
      </c>
    </row>
    <row r="959" spans="1:24" ht="15.75" customHeight="1">
      <c r="A959" s="141"/>
      <c r="B959" s="141"/>
      <c r="C959" s="151"/>
      <c r="D959" s="151"/>
      <c r="E959" s="151"/>
      <c r="F959" s="141"/>
      <c r="G959" s="141"/>
      <c r="H959" s="182"/>
      <c r="I959" s="182"/>
      <c r="J959" s="182"/>
      <c r="K959" s="182"/>
      <c r="L959" s="145">
        <f t="shared" si="771"/>
        <v>0</v>
      </c>
      <c r="M959" s="146">
        <f t="shared" si="772"/>
        <v>0</v>
      </c>
      <c r="N959" s="147">
        <f>+IF(OR($Q959=Parametres!$G$2,$Q959=Parametres!$G$3),I959,C959)</f>
        <v>0</v>
      </c>
      <c r="O959" s="147">
        <f>+IF(OR($Q959=Parametres!$G$2,$Q959=Parametres!$G$3),J959,D959)</f>
        <v>0</v>
      </c>
      <c r="P959" s="147">
        <f>+IF(OR($Q959=Parametres!$G$2,$Q959=Parametres!$G$3),K959,E959)</f>
        <v>0</v>
      </c>
      <c r="Q959" s="146">
        <f t="shared" ref="Q959:S959" si="965">+F959</f>
        <v>0</v>
      </c>
      <c r="R959" s="145">
        <f t="shared" si="965"/>
        <v>0</v>
      </c>
      <c r="S959" s="146">
        <f t="shared" si="965"/>
        <v>0</v>
      </c>
      <c r="T959" s="150" t="e">
        <f>+VLOOKUP($L959,Data_Validation!$A:$D,1,0)</f>
        <v>#N/A</v>
      </c>
      <c r="U959" s="150" t="e">
        <f>+VLOOKUP($L959,Data_Validation!$A:$D,3,0)</f>
        <v>#N/A</v>
      </c>
      <c r="V959" s="150" t="e">
        <f>+VLOOKUP($L959,Data_Validation!$A:$D,4,0)</f>
        <v>#N/A</v>
      </c>
      <c r="W959" s="150" t="e">
        <f>+VLOOKUP($L959,Data_Validation!$A:$E,5,0)</f>
        <v>#N/A</v>
      </c>
      <c r="X959" s="150" t="e">
        <f>+VLOOKUP($L959,Data_Validation!$A:$F,6,0)</f>
        <v>#N/A</v>
      </c>
    </row>
    <row r="960" spans="1:24" ht="15.75" customHeight="1">
      <c r="A960" s="141"/>
      <c r="B960" s="141"/>
      <c r="C960" s="151"/>
      <c r="D960" s="151"/>
      <c r="E960" s="151"/>
      <c r="F960" s="141"/>
      <c r="G960" s="141"/>
      <c r="H960" s="182"/>
      <c r="I960" s="182"/>
      <c r="J960" s="182"/>
      <c r="K960" s="182"/>
      <c r="L960" s="145">
        <f t="shared" si="771"/>
        <v>0</v>
      </c>
      <c r="M960" s="146">
        <f t="shared" si="772"/>
        <v>0</v>
      </c>
      <c r="N960" s="147">
        <f>+IF(OR($Q960=Parametres!$G$2,$Q960=Parametres!$G$3),I960,C960)</f>
        <v>0</v>
      </c>
      <c r="O960" s="147">
        <f>+IF(OR($Q960=Parametres!$G$2,$Q960=Parametres!$G$3),J960,D960)</f>
        <v>0</v>
      </c>
      <c r="P960" s="147">
        <f>+IF(OR($Q960=Parametres!$G$2,$Q960=Parametres!$G$3),K960,E960)</f>
        <v>0</v>
      </c>
      <c r="Q960" s="146">
        <f t="shared" ref="Q960:S960" si="966">+F960</f>
        <v>0</v>
      </c>
      <c r="R960" s="145">
        <f t="shared" si="966"/>
        <v>0</v>
      </c>
      <c r="S960" s="146">
        <f t="shared" si="966"/>
        <v>0</v>
      </c>
      <c r="T960" s="150" t="e">
        <f>+VLOOKUP($L960,Data_Validation!$A:$D,1,0)</f>
        <v>#N/A</v>
      </c>
      <c r="U960" s="150" t="e">
        <f>+VLOOKUP($L960,Data_Validation!$A:$D,3,0)</f>
        <v>#N/A</v>
      </c>
      <c r="V960" s="150" t="e">
        <f>+VLOOKUP($L960,Data_Validation!$A:$D,4,0)</f>
        <v>#N/A</v>
      </c>
      <c r="W960" s="150" t="e">
        <f>+VLOOKUP($L960,Data_Validation!$A:$E,5,0)</f>
        <v>#N/A</v>
      </c>
      <c r="X960" s="150" t="e">
        <f>+VLOOKUP($L960,Data_Validation!$A:$F,6,0)</f>
        <v>#N/A</v>
      </c>
    </row>
    <row r="961" spans="1:24" ht="15.75" customHeight="1">
      <c r="A961" s="141"/>
      <c r="B961" s="141"/>
      <c r="C961" s="151"/>
      <c r="D961" s="151"/>
      <c r="E961" s="151"/>
      <c r="F961" s="141"/>
      <c r="G961" s="141"/>
      <c r="H961" s="182"/>
      <c r="I961" s="182"/>
      <c r="J961" s="182"/>
      <c r="K961" s="182"/>
      <c r="L961" s="145">
        <f t="shared" si="771"/>
        <v>0</v>
      </c>
      <c r="M961" s="146">
        <f t="shared" si="772"/>
        <v>0</v>
      </c>
      <c r="N961" s="147">
        <f>+IF(OR($Q961=Parametres!$G$2,$Q961=Parametres!$G$3),I961,C961)</f>
        <v>0</v>
      </c>
      <c r="O961" s="147">
        <f>+IF(OR($Q961=Parametres!$G$2,$Q961=Parametres!$G$3),J961,D961)</f>
        <v>0</v>
      </c>
      <c r="P961" s="147">
        <f>+IF(OR($Q961=Parametres!$G$2,$Q961=Parametres!$G$3),K961,E961)</f>
        <v>0</v>
      </c>
      <c r="Q961" s="146">
        <f t="shared" ref="Q961:S961" si="967">+F961</f>
        <v>0</v>
      </c>
      <c r="R961" s="145">
        <f t="shared" si="967"/>
        <v>0</v>
      </c>
      <c r="S961" s="146">
        <f t="shared" si="967"/>
        <v>0</v>
      </c>
      <c r="T961" s="150" t="e">
        <f>+VLOOKUP($L961,Data_Validation!$A:$D,1,0)</f>
        <v>#N/A</v>
      </c>
      <c r="U961" s="150" t="e">
        <f>+VLOOKUP($L961,Data_Validation!$A:$D,3,0)</f>
        <v>#N/A</v>
      </c>
      <c r="V961" s="150" t="e">
        <f>+VLOOKUP($L961,Data_Validation!$A:$D,4,0)</f>
        <v>#N/A</v>
      </c>
      <c r="W961" s="150" t="e">
        <f>+VLOOKUP($L961,Data_Validation!$A:$E,5,0)</f>
        <v>#N/A</v>
      </c>
      <c r="X961" s="150" t="e">
        <f>+VLOOKUP($L961,Data_Validation!$A:$F,6,0)</f>
        <v>#N/A</v>
      </c>
    </row>
    <row r="962" spans="1:24" ht="15.75" customHeight="1">
      <c r="A962" s="141"/>
      <c r="B962" s="141"/>
      <c r="C962" s="151"/>
      <c r="D962" s="151"/>
      <c r="E962" s="151"/>
      <c r="F962" s="141"/>
      <c r="G962" s="141"/>
      <c r="H962" s="182"/>
      <c r="I962" s="182"/>
      <c r="J962" s="182"/>
      <c r="K962" s="182"/>
      <c r="L962" s="145">
        <f t="shared" si="771"/>
        <v>0</v>
      </c>
      <c r="M962" s="146">
        <f t="shared" si="772"/>
        <v>0</v>
      </c>
      <c r="N962" s="147">
        <f>+IF(OR($Q962=Parametres!$G$2,$Q962=Parametres!$G$3),I962,C962)</f>
        <v>0</v>
      </c>
      <c r="O962" s="147">
        <f>+IF(OR($Q962=Parametres!$G$2,$Q962=Parametres!$G$3),J962,D962)</f>
        <v>0</v>
      </c>
      <c r="P962" s="147">
        <f>+IF(OR($Q962=Parametres!$G$2,$Q962=Parametres!$G$3),K962,E962)</f>
        <v>0</v>
      </c>
      <c r="Q962" s="146">
        <f t="shared" ref="Q962:S962" si="968">+F962</f>
        <v>0</v>
      </c>
      <c r="R962" s="145">
        <f t="shared" si="968"/>
        <v>0</v>
      </c>
      <c r="S962" s="146">
        <f t="shared" si="968"/>
        <v>0</v>
      </c>
      <c r="T962" s="150" t="e">
        <f>+VLOOKUP($L962,Data_Validation!$A:$D,1,0)</f>
        <v>#N/A</v>
      </c>
      <c r="U962" s="150" t="e">
        <f>+VLOOKUP($L962,Data_Validation!$A:$D,3,0)</f>
        <v>#N/A</v>
      </c>
      <c r="V962" s="150" t="e">
        <f>+VLOOKUP($L962,Data_Validation!$A:$D,4,0)</f>
        <v>#N/A</v>
      </c>
      <c r="W962" s="150" t="e">
        <f>+VLOOKUP($L962,Data_Validation!$A:$E,5,0)</f>
        <v>#N/A</v>
      </c>
      <c r="X962" s="150" t="e">
        <f>+VLOOKUP($L962,Data_Validation!$A:$F,6,0)</f>
        <v>#N/A</v>
      </c>
    </row>
    <row r="963" spans="1:24" ht="15.75" customHeight="1">
      <c r="A963" s="141"/>
      <c r="B963" s="141"/>
      <c r="C963" s="151"/>
      <c r="D963" s="151"/>
      <c r="E963" s="151"/>
      <c r="F963" s="141"/>
      <c r="G963" s="141"/>
      <c r="H963" s="182"/>
      <c r="I963" s="182"/>
      <c r="J963" s="182"/>
      <c r="K963" s="182"/>
      <c r="L963" s="145">
        <f t="shared" si="771"/>
        <v>0</v>
      </c>
      <c r="M963" s="146">
        <f t="shared" si="772"/>
        <v>0</v>
      </c>
      <c r="N963" s="147">
        <f>+IF(OR($Q963=Parametres!$G$2,$Q963=Parametres!$G$3),I963,C963)</f>
        <v>0</v>
      </c>
      <c r="O963" s="147">
        <f>+IF(OR($Q963=Parametres!$G$2,$Q963=Parametres!$G$3),J963,D963)</f>
        <v>0</v>
      </c>
      <c r="P963" s="147">
        <f>+IF(OR($Q963=Parametres!$G$2,$Q963=Parametres!$G$3),K963,E963)</f>
        <v>0</v>
      </c>
      <c r="Q963" s="146">
        <f t="shared" ref="Q963:S963" si="969">+F963</f>
        <v>0</v>
      </c>
      <c r="R963" s="145">
        <f t="shared" si="969"/>
        <v>0</v>
      </c>
      <c r="S963" s="146">
        <f t="shared" si="969"/>
        <v>0</v>
      </c>
      <c r="T963" s="150" t="e">
        <f>+VLOOKUP($L963,Data_Validation!$A:$D,1,0)</f>
        <v>#N/A</v>
      </c>
      <c r="U963" s="150" t="e">
        <f>+VLOOKUP($L963,Data_Validation!$A:$D,3,0)</f>
        <v>#N/A</v>
      </c>
      <c r="V963" s="150" t="e">
        <f>+VLOOKUP($L963,Data_Validation!$A:$D,4,0)</f>
        <v>#N/A</v>
      </c>
      <c r="W963" s="150" t="e">
        <f>+VLOOKUP($L963,Data_Validation!$A:$E,5,0)</f>
        <v>#N/A</v>
      </c>
      <c r="X963" s="150" t="e">
        <f>+VLOOKUP($L963,Data_Validation!$A:$F,6,0)</f>
        <v>#N/A</v>
      </c>
    </row>
    <row r="964" spans="1:24" ht="15.75" customHeight="1">
      <c r="A964" s="141"/>
      <c r="B964" s="141"/>
      <c r="C964" s="151"/>
      <c r="D964" s="151"/>
      <c r="E964" s="151"/>
      <c r="F964" s="141"/>
      <c r="G964" s="141"/>
      <c r="H964" s="182"/>
      <c r="I964" s="182"/>
      <c r="J964" s="182"/>
      <c r="K964" s="182"/>
      <c r="L964" s="145">
        <f t="shared" si="771"/>
        <v>0</v>
      </c>
      <c r="M964" s="146">
        <f t="shared" si="772"/>
        <v>0</v>
      </c>
      <c r="N964" s="147">
        <f>+IF(OR($Q964=Parametres!$G$2,$Q964=Parametres!$G$3),I964,C964)</f>
        <v>0</v>
      </c>
      <c r="O964" s="147">
        <f>+IF(OR($Q964=Parametres!$G$2,$Q964=Parametres!$G$3),J964,D964)</f>
        <v>0</v>
      </c>
      <c r="P964" s="147">
        <f>+IF(OR($Q964=Parametres!$G$2,$Q964=Parametres!$G$3),K964,E964)</f>
        <v>0</v>
      </c>
      <c r="Q964" s="146">
        <f t="shared" ref="Q964:S964" si="970">+F964</f>
        <v>0</v>
      </c>
      <c r="R964" s="145">
        <f t="shared" si="970"/>
        <v>0</v>
      </c>
      <c r="S964" s="146">
        <f t="shared" si="970"/>
        <v>0</v>
      </c>
      <c r="T964" s="150" t="e">
        <f>+VLOOKUP($L964,Data_Validation!$A:$D,1,0)</f>
        <v>#N/A</v>
      </c>
      <c r="U964" s="150" t="e">
        <f>+VLOOKUP($L964,Data_Validation!$A:$D,3,0)</f>
        <v>#N/A</v>
      </c>
      <c r="V964" s="150" t="e">
        <f>+VLOOKUP($L964,Data_Validation!$A:$D,4,0)</f>
        <v>#N/A</v>
      </c>
      <c r="W964" s="150" t="e">
        <f>+VLOOKUP($L964,Data_Validation!$A:$E,5,0)</f>
        <v>#N/A</v>
      </c>
      <c r="X964" s="150" t="e">
        <f>+VLOOKUP($L964,Data_Validation!$A:$F,6,0)</f>
        <v>#N/A</v>
      </c>
    </row>
    <row r="965" spans="1:24" ht="15.75" customHeight="1">
      <c r="A965" s="141"/>
      <c r="B965" s="141"/>
      <c r="C965" s="151"/>
      <c r="D965" s="151"/>
      <c r="E965" s="151"/>
      <c r="F965" s="141"/>
      <c r="G965" s="141"/>
      <c r="H965" s="182"/>
      <c r="I965" s="182"/>
      <c r="J965" s="182"/>
      <c r="K965" s="182"/>
      <c r="L965" s="145">
        <f t="shared" si="771"/>
        <v>0</v>
      </c>
      <c r="M965" s="146">
        <f t="shared" si="772"/>
        <v>0</v>
      </c>
      <c r="N965" s="147">
        <f>+IF(OR($Q965=Parametres!$G$2,$Q965=Parametres!$G$3),I965,C965)</f>
        <v>0</v>
      </c>
      <c r="O965" s="147">
        <f>+IF(OR($Q965=Parametres!$G$2,$Q965=Parametres!$G$3),J965,D965)</f>
        <v>0</v>
      </c>
      <c r="P965" s="147">
        <f>+IF(OR($Q965=Parametres!$G$2,$Q965=Parametres!$G$3),K965,E965)</f>
        <v>0</v>
      </c>
      <c r="Q965" s="146">
        <f t="shared" ref="Q965:S965" si="971">+F965</f>
        <v>0</v>
      </c>
      <c r="R965" s="145">
        <f t="shared" si="971"/>
        <v>0</v>
      </c>
      <c r="S965" s="146">
        <f t="shared" si="971"/>
        <v>0</v>
      </c>
      <c r="T965" s="150" t="e">
        <f>+VLOOKUP($L965,Data_Validation!$A:$D,1,0)</f>
        <v>#N/A</v>
      </c>
      <c r="U965" s="150" t="e">
        <f>+VLOOKUP($L965,Data_Validation!$A:$D,3,0)</f>
        <v>#N/A</v>
      </c>
      <c r="V965" s="150" t="e">
        <f>+VLOOKUP($L965,Data_Validation!$A:$D,4,0)</f>
        <v>#N/A</v>
      </c>
      <c r="W965" s="150" t="e">
        <f>+VLOOKUP($L965,Data_Validation!$A:$E,5,0)</f>
        <v>#N/A</v>
      </c>
      <c r="X965" s="150" t="e">
        <f>+VLOOKUP($L965,Data_Validation!$A:$F,6,0)</f>
        <v>#N/A</v>
      </c>
    </row>
    <row r="966" spans="1:24" ht="15.75" customHeight="1">
      <c r="A966" s="141"/>
      <c r="B966" s="141"/>
      <c r="C966" s="151"/>
      <c r="D966" s="151"/>
      <c r="E966" s="151"/>
      <c r="F966" s="141"/>
      <c r="G966" s="141"/>
      <c r="H966" s="182"/>
      <c r="I966" s="182"/>
      <c r="J966" s="182"/>
      <c r="K966" s="182"/>
      <c r="L966" s="145">
        <f t="shared" si="771"/>
        <v>0</v>
      </c>
      <c r="M966" s="146">
        <f t="shared" si="772"/>
        <v>0</v>
      </c>
      <c r="N966" s="147">
        <f>+IF(OR($Q966=Parametres!$G$2,$Q966=Parametres!$G$3),I966,C966)</f>
        <v>0</v>
      </c>
      <c r="O966" s="147">
        <f>+IF(OR($Q966=Parametres!$G$2,$Q966=Parametres!$G$3),J966,D966)</f>
        <v>0</v>
      </c>
      <c r="P966" s="147">
        <f>+IF(OR($Q966=Parametres!$G$2,$Q966=Parametres!$G$3),K966,E966)</f>
        <v>0</v>
      </c>
      <c r="Q966" s="146">
        <f t="shared" ref="Q966:S966" si="972">+F966</f>
        <v>0</v>
      </c>
      <c r="R966" s="145">
        <f t="shared" si="972"/>
        <v>0</v>
      </c>
      <c r="S966" s="146">
        <f t="shared" si="972"/>
        <v>0</v>
      </c>
      <c r="T966" s="150" t="e">
        <f>+VLOOKUP($L966,Data_Validation!$A:$D,1,0)</f>
        <v>#N/A</v>
      </c>
      <c r="U966" s="150" t="e">
        <f>+VLOOKUP($L966,Data_Validation!$A:$D,3,0)</f>
        <v>#N/A</v>
      </c>
      <c r="V966" s="150" t="e">
        <f>+VLOOKUP($L966,Data_Validation!$A:$D,4,0)</f>
        <v>#N/A</v>
      </c>
      <c r="W966" s="150" t="e">
        <f>+VLOOKUP($L966,Data_Validation!$A:$E,5,0)</f>
        <v>#N/A</v>
      </c>
      <c r="X966" s="150" t="e">
        <f>+VLOOKUP($L966,Data_Validation!$A:$F,6,0)</f>
        <v>#N/A</v>
      </c>
    </row>
    <row r="967" spans="1:24" ht="15.75" customHeight="1">
      <c r="A967" s="141"/>
      <c r="B967" s="141"/>
      <c r="C967" s="151"/>
      <c r="D967" s="151"/>
      <c r="E967" s="151"/>
      <c r="F967" s="141"/>
      <c r="G967" s="141"/>
      <c r="H967" s="182"/>
      <c r="I967" s="182"/>
      <c r="J967" s="182"/>
      <c r="K967" s="182"/>
      <c r="L967" s="145">
        <f t="shared" si="771"/>
        <v>0</v>
      </c>
      <c r="M967" s="146">
        <f t="shared" si="772"/>
        <v>0</v>
      </c>
      <c r="N967" s="147">
        <f>+IF(OR($Q967=Parametres!$G$2,$Q967=Parametres!$G$3),I967,C967)</f>
        <v>0</v>
      </c>
      <c r="O967" s="147">
        <f>+IF(OR($Q967=Parametres!$G$2,$Q967=Parametres!$G$3),J967,D967)</f>
        <v>0</v>
      </c>
      <c r="P967" s="147">
        <f>+IF(OR($Q967=Parametres!$G$2,$Q967=Parametres!$G$3),K967,E967)</f>
        <v>0</v>
      </c>
      <c r="Q967" s="146">
        <f t="shared" ref="Q967:S967" si="973">+F967</f>
        <v>0</v>
      </c>
      <c r="R967" s="145">
        <f t="shared" si="973"/>
        <v>0</v>
      </c>
      <c r="S967" s="146">
        <f t="shared" si="973"/>
        <v>0</v>
      </c>
      <c r="T967" s="150" t="e">
        <f>+VLOOKUP($L967,Data_Validation!$A:$D,1,0)</f>
        <v>#N/A</v>
      </c>
      <c r="U967" s="150" t="e">
        <f>+VLOOKUP($L967,Data_Validation!$A:$D,3,0)</f>
        <v>#N/A</v>
      </c>
      <c r="V967" s="150" t="e">
        <f>+VLOOKUP($L967,Data_Validation!$A:$D,4,0)</f>
        <v>#N/A</v>
      </c>
      <c r="W967" s="150" t="e">
        <f>+VLOOKUP($L967,Data_Validation!$A:$E,5,0)</f>
        <v>#N/A</v>
      </c>
      <c r="X967" s="150" t="e">
        <f>+VLOOKUP($L967,Data_Validation!$A:$F,6,0)</f>
        <v>#N/A</v>
      </c>
    </row>
    <row r="968" spans="1:24" ht="15.75" customHeight="1">
      <c r="A968" s="141"/>
      <c r="B968" s="141"/>
      <c r="C968" s="151"/>
      <c r="D968" s="151"/>
      <c r="E968" s="151"/>
      <c r="F968" s="141"/>
      <c r="G968" s="141"/>
      <c r="H968" s="182"/>
      <c r="I968" s="182"/>
      <c r="J968" s="182"/>
      <c r="K968" s="182"/>
      <c r="L968" s="145">
        <f t="shared" si="771"/>
        <v>0</v>
      </c>
      <c r="M968" s="146">
        <f t="shared" si="772"/>
        <v>0</v>
      </c>
      <c r="N968" s="147">
        <f>+IF(OR($Q968=Parametres!$G$2,$Q968=Parametres!$G$3),I968,C968)</f>
        <v>0</v>
      </c>
      <c r="O968" s="147">
        <f>+IF(OR($Q968=Parametres!$G$2,$Q968=Parametres!$G$3),J968,D968)</f>
        <v>0</v>
      </c>
      <c r="P968" s="147">
        <f>+IF(OR($Q968=Parametres!$G$2,$Q968=Parametres!$G$3),K968,E968)</f>
        <v>0</v>
      </c>
      <c r="Q968" s="146">
        <f t="shared" ref="Q968:S968" si="974">+F968</f>
        <v>0</v>
      </c>
      <c r="R968" s="145">
        <f t="shared" si="974"/>
        <v>0</v>
      </c>
      <c r="S968" s="146">
        <f t="shared" si="974"/>
        <v>0</v>
      </c>
      <c r="T968" s="150" t="e">
        <f>+VLOOKUP($L968,Data_Validation!$A:$D,1,0)</f>
        <v>#N/A</v>
      </c>
      <c r="U968" s="150" t="e">
        <f>+VLOOKUP($L968,Data_Validation!$A:$D,3,0)</f>
        <v>#N/A</v>
      </c>
      <c r="V968" s="150" t="e">
        <f>+VLOOKUP($L968,Data_Validation!$A:$D,4,0)</f>
        <v>#N/A</v>
      </c>
      <c r="W968" s="150" t="e">
        <f>+VLOOKUP($L968,Data_Validation!$A:$E,5,0)</f>
        <v>#N/A</v>
      </c>
      <c r="X968" s="150" t="e">
        <f>+VLOOKUP($L968,Data_Validation!$A:$F,6,0)</f>
        <v>#N/A</v>
      </c>
    </row>
    <row r="969" spans="1:24" ht="15.75" customHeight="1">
      <c r="A969" s="141"/>
      <c r="B969" s="141"/>
      <c r="C969" s="151"/>
      <c r="D969" s="151"/>
      <c r="E969" s="151"/>
      <c r="F969" s="141"/>
      <c r="G969" s="141"/>
      <c r="H969" s="182"/>
      <c r="I969" s="182"/>
      <c r="J969" s="182"/>
      <c r="K969" s="182"/>
      <c r="L969" s="145">
        <f t="shared" si="771"/>
        <v>0</v>
      </c>
      <c r="M969" s="146">
        <f t="shared" si="772"/>
        <v>0</v>
      </c>
      <c r="N969" s="147">
        <f>+IF(OR($Q969=Parametres!$G$2,$Q969=Parametres!$G$3),I969,C969)</f>
        <v>0</v>
      </c>
      <c r="O969" s="147">
        <f>+IF(OR($Q969=Parametres!$G$2,$Q969=Parametres!$G$3),J969,D969)</f>
        <v>0</v>
      </c>
      <c r="P969" s="147">
        <f>+IF(OR($Q969=Parametres!$G$2,$Q969=Parametres!$G$3),K969,E969)</f>
        <v>0</v>
      </c>
      <c r="Q969" s="146">
        <f t="shared" ref="Q969:S969" si="975">+F969</f>
        <v>0</v>
      </c>
      <c r="R969" s="145">
        <f t="shared" si="975"/>
        <v>0</v>
      </c>
      <c r="S969" s="146">
        <f t="shared" si="975"/>
        <v>0</v>
      </c>
      <c r="T969" s="150" t="e">
        <f>+VLOOKUP($L969,Data_Validation!$A:$D,1,0)</f>
        <v>#N/A</v>
      </c>
      <c r="U969" s="150" t="e">
        <f>+VLOOKUP($L969,Data_Validation!$A:$D,3,0)</f>
        <v>#N/A</v>
      </c>
      <c r="V969" s="150" t="e">
        <f>+VLOOKUP($L969,Data_Validation!$A:$D,4,0)</f>
        <v>#N/A</v>
      </c>
      <c r="W969" s="150" t="e">
        <f>+VLOOKUP($L969,Data_Validation!$A:$E,5,0)</f>
        <v>#N/A</v>
      </c>
      <c r="X969" s="150" t="e">
        <f>+VLOOKUP($L969,Data_Validation!$A:$F,6,0)</f>
        <v>#N/A</v>
      </c>
    </row>
    <row r="970" spans="1:24" ht="15.75" customHeight="1">
      <c r="A970" s="141"/>
      <c r="B970" s="141"/>
      <c r="C970" s="151"/>
      <c r="D970" s="151"/>
      <c r="E970" s="151"/>
      <c r="F970" s="141"/>
      <c r="G970" s="141"/>
      <c r="H970" s="182"/>
      <c r="I970" s="182"/>
      <c r="J970" s="182"/>
      <c r="K970" s="182"/>
      <c r="L970" s="145">
        <f t="shared" si="771"/>
        <v>0</v>
      </c>
      <c r="M970" s="146">
        <f t="shared" si="772"/>
        <v>0</v>
      </c>
      <c r="N970" s="147">
        <f>+IF(OR($Q970=Parametres!$G$2,$Q970=Parametres!$G$3),I970,C970)</f>
        <v>0</v>
      </c>
      <c r="O970" s="147">
        <f>+IF(OR($Q970=Parametres!$G$2,$Q970=Parametres!$G$3),J970,D970)</f>
        <v>0</v>
      </c>
      <c r="P970" s="147">
        <f>+IF(OR($Q970=Parametres!$G$2,$Q970=Parametres!$G$3),K970,E970)</f>
        <v>0</v>
      </c>
      <c r="Q970" s="146">
        <f t="shared" ref="Q970:S970" si="976">+F970</f>
        <v>0</v>
      </c>
      <c r="R970" s="145">
        <f t="shared" si="976"/>
        <v>0</v>
      </c>
      <c r="S970" s="146">
        <f t="shared" si="976"/>
        <v>0</v>
      </c>
      <c r="T970" s="150" t="e">
        <f>+VLOOKUP($L970,Data_Validation!$A:$D,1,0)</f>
        <v>#N/A</v>
      </c>
      <c r="U970" s="150" t="e">
        <f>+VLOOKUP($L970,Data_Validation!$A:$D,3,0)</f>
        <v>#N/A</v>
      </c>
      <c r="V970" s="150" t="e">
        <f>+VLOOKUP($L970,Data_Validation!$A:$D,4,0)</f>
        <v>#N/A</v>
      </c>
      <c r="W970" s="150" t="e">
        <f>+VLOOKUP($L970,Data_Validation!$A:$E,5,0)</f>
        <v>#N/A</v>
      </c>
      <c r="X970" s="150" t="e">
        <f>+VLOOKUP($L970,Data_Validation!$A:$F,6,0)</f>
        <v>#N/A</v>
      </c>
    </row>
    <row r="971" spans="1:24" ht="15.75" customHeight="1">
      <c r="A971" s="141"/>
      <c r="B971" s="141"/>
      <c r="C971" s="151"/>
      <c r="D971" s="151"/>
      <c r="E971" s="151"/>
      <c r="F971" s="141"/>
      <c r="G971" s="141"/>
      <c r="H971" s="182"/>
      <c r="I971" s="182"/>
      <c r="J971" s="182"/>
      <c r="K971" s="182"/>
      <c r="L971" s="145">
        <f t="shared" si="771"/>
        <v>0</v>
      </c>
      <c r="M971" s="146">
        <f t="shared" si="772"/>
        <v>0</v>
      </c>
      <c r="N971" s="147">
        <f>+IF(OR($Q971=Parametres!$G$2,$Q971=Parametres!$G$3),I971,C971)</f>
        <v>0</v>
      </c>
      <c r="O971" s="147">
        <f>+IF(OR($Q971=Parametres!$G$2,$Q971=Parametres!$G$3),J971,D971)</f>
        <v>0</v>
      </c>
      <c r="P971" s="147">
        <f>+IF(OR($Q971=Parametres!$G$2,$Q971=Parametres!$G$3),K971,E971)</f>
        <v>0</v>
      </c>
      <c r="Q971" s="146">
        <f t="shared" ref="Q971:S971" si="977">+F971</f>
        <v>0</v>
      </c>
      <c r="R971" s="145">
        <f t="shared" si="977"/>
        <v>0</v>
      </c>
      <c r="S971" s="146">
        <f t="shared" si="977"/>
        <v>0</v>
      </c>
      <c r="T971" s="150" t="e">
        <f>+VLOOKUP($L971,Data_Validation!$A:$D,1,0)</f>
        <v>#N/A</v>
      </c>
      <c r="U971" s="150" t="e">
        <f>+VLOOKUP($L971,Data_Validation!$A:$D,3,0)</f>
        <v>#N/A</v>
      </c>
      <c r="V971" s="150" t="e">
        <f>+VLOOKUP($L971,Data_Validation!$A:$D,4,0)</f>
        <v>#N/A</v>
      </c>
      <c r="W971" s="150" t="e">
        <f>+VLOOKUP($L971,Data_Validation!$A:$E,5,0)</f>
        <v>#N/A</v>
      </c>
      <c r="X971" s="150" t="e">
        <f>+VLOOKUP($L971,Data_Validation!$A:$F,6,0)</f>
        <v>#N/A</v>
      </c>
    </row>
    <row r="972" spans="1:24" ht="15.75" customHeight="1">
      <c r="A972" s="141"/>
      <c r="B972" s="141"/>
      <c r="C972" s="151"/>
      <c r="D972" s="151"/>
      <c r="E972" s="151"/>
      <c r="F972" s="141"/>
      <c r="G972" s="141"/>
      <c r="H972" s="182"/>
      <c r="I972" s="182"/>
      <c r="J972" s="182"/>
      <c r="K972" s="182"/>
      <c r="L972" s="145">
        <f t="shared" si="771"/>
        <v>0</v>
      </c>
      <c r="M972" s="146">
        <f t="shared" si="772"/>
        <v>0</v>
      </c>
      <c r="N972" s="147">
        <f>+IF(OR($Q972=Parametres!$G$2,$Q972=Parametres!$G$3),I972,C972)</f>
        <v>0</v>
      </c>
      <c r="O972" s="147">
        <f>+IF(OR($Q972=Parametres!$G$2,$Q972=Parametres!$G$3),J972,D972)</f>
        <v>0</v>
      </c>
      <c r="P972" s="147">
        <f>+IF(OR($Q972=Parametres!$G$2,$Q972=Parametres!$G$3),K972,E972)</f>
        <v>0</v>
      </c>
      <c r="Q972" s="146">
        <f t="shared" ref="Q972:S972" si="978">+F972</f>
        <v>0</v>
      </c>
      <c r="R972" s="145">
        <f t="shared" si="978"/>
        <v>0</v>
      </c>
      <c r="S972" s="146">
        <f t="shared" si="978"/>
        <v>0</v>
      </c>
      <c r="T972" s="150" t="e">
        <f>+VLOOKUP($L972,Data_Validation!$A:$D,1,0)</f>
        <v>#N/A</v>
      </c>
      <c r="U972" s="150" t="e">
        <f>+VLOOKUP($L972,Data_Validation!$A:$D,3,0)</f>
        <v>#N/A</v>
      </c>
      <c r="V972" s="150" t="e">
        <f>+VLOOKUP($L972,Data_Validation!$A:$D,4,0)</f>
        <v>#N/A</v>
      </c>
      <c r="W972" s="150" t="e">
        <f>+VLOOKUP($L972,Data_Validation!$A:$E,5,0)</f>
        <v>#N/A</v>
      </c>
      <c r="X972" s="150" t="e">
        <f>+VLOOKUP($L972,Data_Validation!$A:$F,6,0)</f>
        <v>#N/A</v>
      </c>
    </row>
    <row r="973" spans="1:24" ht="15.75" customHeight="1">
      <c r="A973" s="141"/>
      <c r="B973" s="141"/>
      <c r="C973" s="151"/>
      <c r="D973" s="151"/>
      <c r="E973" s="151"/>
      <c r="F973" s="141"/>
      <c r="G973" s="141"/>
      <c r="H973" s="182"/>
      <c r="I973" s="182"/>
      <c r="J973" s="182"/>
      <c r="K973" s="182"/>
      <c r="L973" s="145">
        <f t="shared" si="771"/>
        <v>0</v>
      </c>
      <c r="M973" s="146">
        <f t="shared" si="772"/>
        <v>0</v>
      </c>
      <c r="N973" s="147">
        <f>+IF(OR($Q973=Parametres!$G$2,$Q973=Parametres!$G$3),I973,C973)</f>
        <v>0</v>
      </c>
      <c r="O973" s="147">
        <f>+IF(OR($Q973=Parametres!$G$2,$Q973=Parametres!$G$3),J973,D973)</f>
        <v>0</v>
      </c>
      <c r="P973" s="147">
        <f>+IF(OR($Q973=Parametres!$G$2,$Q973=Parametres!$G$3),K973,E973)</f>
        <v>0</v>
      </c>
      <c r="Q973" s="146">
        <f t="shared" ref="Q973:S973" si="979">+F973</f>
        <v>0</v>
      </c>
      <c r="R973" s="145">
        <f t="shared" si="979"/>
        <v>0</v>
      </c>
      <c r="S973" s="146">
        <f t="shared" si="979"/>
        <v>0</v>
      </c>
      <c r="T973" s="150" t="e">
        <f>+VLOOKUP($L973,Data_Validation!$A:$D,1,0)</f>
        <v>#N/A</v>
      </c>
      <c r="U973" s="150" t="e">
        <f>+VLOOKUP($L973,Data_Validation!$A:$D,3,0)</f>
        <v>#N/A</v>
      </c>
      <c r="V973" s="150" t="e">
        <f>+VLOOKUP($L973,Data_Validation!$A:$D,4,0)</f>
        <v>#N/A</v>
      </c>
      <c r="W973" s="150" t="e">
        <f>+VLOOKUP($L973,Data_Validation!$A:$E,5,0)</f>
        <v>#N/A</v>
      </c>
      <c r="X973" s="150" t="e">
        <f>+VLOOKUP($L973,Data_Validation!$A:$F,6,0)</f>
        <v>#N/A</v>
      </c>
    </row>
    <row r="974" spans="1:24" ht="15.75" customHeight="1">
      <c r="A974" s="141"/>
      <c r="B974" s="141"/>
      <c r="C974" s="151"/>
      <c r="D974" s="151"/>
      <c r="E974" s="151"/>
      <c r="F974" s="141"/>
      <c r="G974" s="141"/>
      <c r="H974" s="182"/>
      <c r="I974" s="182"/>
      <c r="J974" s="182"/>
      <c r="K974" s="182"/>
      <c r="L974" s="145">
        <f t="shared" si="771"/>
        <v>0</v>
      </c>
      <c r="M974" s="146">
        <f t="shared" si="772"/>
        <v>0</v>
      </c>
      <c r="N974" s="147">
        <f>+IF(OR($Q974=Parametres!$G$2,$Q974=Parametres!$G$3),I974,C974)</f>
        <v>0</v>
      </c>
      <c r="O974" s="147">
        <f>+IF(OR($Q974=Parametres!$G$2,$Q974=Parametres!$G$3),J974,D974)</f>
        <v>0</v>
      </c>
      <c r="P974" s="147">
        <f>+IF(OR($Q974=Parametres!$G$2,$Q974=Parametres!$G$3),K974,E974)</f>
        <v>0</v>
      </c>
      <c r="Q974" s="146">
        <f t="shared" ref="Q974:S974" si="980">+F974</f>
        <v>0</v>
      </c>
      <c r="R974" s="145">
        <f t="shared" si="980"/>
        <v>0</v>
      </c>
      <c r="S974" s="146">
        <f t="shared" si="980"/>
        <v>0</v>
      </c>
      <c r="T974" s="150" t="e">
        <f>+VLOOKUP($L974,Data_Validation!$A:$D,1,0)</f>
        <v>#N/A</v>
      </c>
      <c r="U974" s="150" t="e">
        <f>+VLOOKUP($L974,Data_Validation!$A:$D,3,0)</f>
        <v>#N/A</v>
      </c>
      <c r="V974" s="150" t="e">
        <f>+VLOOKUP($L974,Data_Validation!$A:$D,4,0)</f>
        <v>#N/A</v>
      </c>
      <c r="W974" s="150" t="e">
        <f>+VLOOKUP($L974,Data_Validation!$A:$E,5,0)</f>
        <v>#N/A</v>
      </c>
      <c r="X974" s="150" t="e">
        <f>+VLOOKUP($L974,Data_Validation!$A:$F,6,0)</f>
        <v>#N/A</v>
      </c>
    </row>
    <row r="975" spans="1:24" ht="15.75" customHeight="1">
      <c r="A975" s="141"/>
      <c r="B975" s="141"/>
      <c r="C975" s="151"/>
      <c r="D975" s="151"/>
      <c r="E975" s="151"/>
      <c r="F975" s="141"/>
      <c r="G975" s="141"/>
      <c r="H975" s="182"/>
      <c r="I975" s="182"/>
      <c r="J975" s="182"/>
      <c r="K975" s="182"/>
      <c r="L975" s="145">
        <f t="shared" si="771"/>
        <v>0</v>
      </c>
      <c r="M975" s="146">
        <f t="shared" si="772"/>
        <v>0</v>
      </c>
      <c r="N975" s="147">
        <f>+IF(OR($Q975=Parametres!$G$2,$Q975=Parametres!$G$3),I975,C975)</f>
        <v>0</v>
      </c>
      <c r="O975" s="147">
        <f>+IF(OR($Q975=Parametres!$G$2,$Q975=Parametres!$G$3),J975,D975)</f>
        <v>0</v>
      </c>
      <c r="P975" s="147">
        <f>+IF(OR($Q975=Parametres!$G$2,$Q975=Parametres!$G$3),K975,E975)</f>
        <v>0</v>
      </c>
      <c r="Q975" s="146">
        <f t="shared" ref="Q975:S975" si="981">+F975</f>
        <v>0</v>
      </c>
      <c r="R975" s="145">
        <f t="shared" si="981"/>
        <v>0</v>
      </c>
      <c r="S975" s="146">
        <f t="shared" si="981"/>
        <v>0</v>
      </c>
      <c r="T975" s="150" t="e">
        <f>+VLOOKUP($L975,Data_Validation!$A:$D,1,0)</f>
        <v>#N/A</v>
      </c>
      <c r="U975" s="150" t="e">
        <f>+VLOOKUP($L975,Data_Validation!$A:$D,3,0)</f>
        <v>#N/A</v>
      </c>
      <c r="V975" s="150" t="e">
        <f>+VLOOKUP($L975,Data_Validation!$A:$D,4,0)</f>
        <v>#N/A</v>
      </c>
      <c r="W975" s="150" t="e">
        <f>+VLOOKUP($L975,Data_Validation!$A:$E,5,0)</f>
        <v>#N/A</v>
      </c>
      <c r="X975" s="150" t="e">
        <f>+VLOOKUP($L975,Data_Validation!$A:$F,6,0)</f>
        <v>#N/A</v>
      </c>
    </row>
    <row r="976" spans="1:24" ht="15.75" customHeight="1">
      <c r="A976" s="141"/>
      <c r="B976" s="141"/>
      <c r="C976" s="151"/>
      <c r="D976" s="151"/>
      <c r="E976" s="151"/>
      <c r="F976" s="141"/>
      <c r="G976" s="141"/>
      <c r="H976" s="182"/>
      <c r="I976" s="182"/>
      <c r="J976" s="182"/>
      <c r="K976" s="182"/>
      <c r="L976" s="145">
        <f t="shared" si="771"/>
        <v>0</v>
      </c>
      <c r="M976" s="146">
        <f t="shared" si="772"/>
        <v>0</v>
      </c>
      <c r="N976" s="147">
        <f>+IF(OR($Q976=Parametres!$G$2,$Q976=Parametres!$G$3),I976,C976)</f>
        <v>0</v>
      </c>
      <c r="O976" s="147">
        <f>+IF(OR($Q976=Parametres!$G$2,$Q976=Parametres!$G$3),J976,D976)</f>
        <v>0</v>
      </c>
      <c r="P976" s="147">
        <f>+IF(OR($Q976=Parametres!$G$2,$Q976=Parametres!$G$3),K976,E976)</f>
        <v>0</v>
      </c>
      <c r="Q976" s="146">
        <f t="shared" ref="Q976:S976" si="982">+F976</f>
        <v>0</v>
      </c>
      <c r="R976" s="145">
        <f t="shared" si="982"/>
        <v>0</v>
      </c>
      <c r="S976" s="146">
        <f t="shared" si="982"/>
        <v>0</v>
      </c>
      <c r="T976" s="150" t="e">
        <f>+VLOOKUP($L976,Data_Validation!$A:$D,1,0)</f>
        <v>#N/A</v>
      </c>
      <c r="U976" s="150" t="e">
        <f>+VLOOKUP($L976,Data_Validation!$A:$D,3,0)</f>
        <v>#N/A</v>
      </c>
      <c r="V976" s="150" t="e">
        <f>+VLOOKUP($L976,Data_Validation!$A:$D,4,0)</f>
        <v>#N/A</v>
      </c>
      <c r="W976" s="150" t="e">
        <f>+VLOOKUP($L976,Data_Validation!$A:$E,5,0)</f>
        <v>#N/A</v>
      </c>
      <c r="X976" s="150" t="e">
        <f>+VLOOKUP($L976,Data_Validation!$A:$F,6,0)</f>
        <v>#N/A</v>
      </c>
    </row>
    <row r="977" spans="1:24" ht="15.75" customHeight="1">
      <c r="A977" s="141"/>
      <c r="B977" s="141"/>
      <c r="C977" s="151"/>
      <c r="D977" s="151"/>
      <c r="E977" s="151"/>
      <c r="F977" s="141"/>
      <c r="G977" s="141"/>
      <c r="H977" s="182"/>
      <c r="I977" s="182"/>
      <c r="J977" s="182"/>
      <c r="K977" s="182"/>
      <c r="L977" s="145">
        <f t="shared" si="771"/>
        <v>0</v>
      </c>
      <c r="M977" s="146">
        <f t="shared" si="772"/>
        <v>0</v>
      </c>
      <c r="N977" s="147">
        <f>+IF(OR($Q977=Parametres!$G$2,$Q977=Parametres!$G$3),I977,C977)</f>
        <v>0</v>
      </c>
      <c r="O977" s="147">
        <f>+IF(OR($Q977=Parametres!$G$2,$Q977=Parametres!$G$3),J977,D977)</f>
        <v>0</v>
      </c>
      <c r="P977" s="147">
        <f>+IF(OR($Q977=Parametres!$G$2,$Q977=Parametres!$G$3),K977,E977)</f>
        <v>0</v>
      </c>
      <c r="Q977" s="146">
        <f t="shared" ref="Q977:S977" si="983">+F977</f>
        <v>0</v>
      </c>
      <c r="R977" s="145">
        <f t="shared" si="983"/>
        <v>0</v>
      </c>
      <c r="S977" s="146">
        <f t="shared" si="983"/>
        <v>0</v>
      </c>
      <c r="T977" s="150" t="e">
        <f>+VLOOKUP($L977,Data_Validation!$A:$D,1,0)</f>
        <v>#N/A</v>
      </c>
      <c r="U977" s="150" t="e">
        <f>+VLOOKUP($L977,Data_Validation!$A:$D,3,0)</f>
        <v>#N/A</v>
      </c>
      <c r="V977" s="150" t="e">
        <f>+VLOOKUP($L977,Data_Validation!$A:$D,4,0)</f>
        <v>#N/A</v>
      </c>
      <c r="W977" s="150" t="e">
        <f>+VLOOKUP($L977,Data_Validation!$A:$E,5,0)</f>
        <v>#N/A</v>
      </c>
      <c r="X977" s="150" t="e">
        <f>+VLOOKUP($L977,Data_Validation!$A:$F,6,0)</f>
        <v>#N/A</v>
      </c>
    </row>
    <row r="978" spans="1:24" ht="15.75" customHeight="1">
      <c r="A978" s="141"/>
      <c r="B978" s="141"/>
      <c r="C978" s="151"/>
      <c r="D978" s="151"/>
      <c r="E978" s="151"/>
      <c r="F978" s="141"/>
      <c r="G978" s="141"/>
      <c r="H978" s="182"/>
      <c r="I978" s="182"/>
      <c r="J978" s="182"/>
      <c r="K978" s="182"/>
      <c r="L978" s="145">
        <f t="shared" si="771"/>
        <v>0</v>
      </c>
      <c r="M978" s="146">
        <f t="shared" si="772"/>
        <v>0</v>
      </c>
      <c r="N978" s="147">
        <f>+IF(OR($Q978=Parametres!$G$2,$Q978=Parametres!$G$3),I978,C978)</f>
        <v>0</v>
      </c>
      <c r="O978" s="147">
        <f>+IF(OR($Q978=Parametres!$G$2,$Q978=Parametres!$G$3),J978,D978)</f>
        <v>0</v>
      </c>
      <c r="P978" s="147">
        <f>+IF(OR($Q978=Parametres!$G$2,$Q978=Parametres!$G$3),K978,E978)</f>
        <v>0</v>
      </c>
      <c r="Q978" s="146">
        <f t="shared" ref="Q978:S978" si="984">+F978</f>
        <v>0</v>
      </c>
      <c r="R978" s="145">
        <f t="shared" si="984"/>
        <v>0</v>
      </c>
      <c r="S978" s="146">
        <f t="shared" si="984"/>
        <v>0</v>
      </c>
      <c r="T978" s="150" t="e">
        <f>+VLOOKUP($L978,Data_Validation!$A:$D,1,0)</f>
        <v>#N/A</v>
      </c>
      <c r="U978" s="150" t="e">
        <f>+VLOOKUP($L978,Data_Validation!$A:$D,3,0)</f>
        <v>#N/A</v>
      </c>
      <c r="V978" s="150" t="e">
        <f>+VLOOKUP($L978,Data_Validation!$A:$D,4,0)</f>
        <v>#N/A</v>
      </c>
      <c r="W978" s="150" t="e">
        <f>+VLOOKUP($L978,Data_Validation!$A:$E,5,0)</f>
        <v>#N/A</v>
      </c>
      <c r="X978" s="150" t="e">
        <f>+VLOOKUP($L978,Data_Validation!$A:$F,6,0)</f>
        <v>#N/A</v>
      </c>
    </row>
    <row r="979" spans="1:24" ht="15.75" customHeight="1">
      <c r="A979" s="141"/>
      <c r="B979" s="141"/>
      <c r="C979" s="151"/>
      <c r="D979" s="151"/>
      <c r="E979" s="151"/>
      <c r="F979" s="141"/>
      <c r="G979" s="141"/>
      <c r="H979" s="182"/>
      <c r="I979" s="182"/>
      <c r="J979" s="182"/>
      <c r="K979" s="182"/>
      <c r="L979" s="145">
        <f t="shared" si="771"/>
        <v>0</v>
      </c>
      <c r="M979" s="146">
        <f t="shared" si="772"/>
        <v>0</v>
      </c>
      <c r="N979" s="147">
        <f>+IF(OR($Q979=Parametres!$G$2,$Q979=Parametres!$G$3),I979,C979)</f>
        <v>0</v>
      </c>
      <c r="O979" s="147">
        <f>+IF(OR($Q979=Parametres!$G$2,$Q979=Parametres!$G$3),J979,D979)</f>
        <v>0</v>
      </c>
      <c r="P979" s="147">
        <f>+IF(OR($Q979=Parametres!$G$2,$Q979=Parametres!$G$3),K979,E979)</f>
        <v>0</v>
      </c>
      <c r="Q979" s="146">
        <f t="shared" ref="Q979:S979" si="985">+F979</f>
        <v>0</v>
      </c>
      <c r="R979" s="145">
        <f t="shared" si="985"/>
        <v>0</v>
      </c>
      <c r="S979" s="146">
        <f t="shared" si="985"/>
        <v>0</v>
      </c>
      <c r="T979" s="150" t="e">
        <f>+VLOOKUP($L979,Data_Validation!$A:$D,1,0)</f>
        <v>#N/A</v>
      </c>
      <c r="U979" s="150" t="e">
        <f>+VLOOKUP($L979,Data_Validation!$A:$D,3,0)</f>
        <v>#N/A</v>
      </c>
      <c r="V979" s="150" t="e">
        <f>+VLOOKUP($L979,Data_Validation!$A:$D,4,0)</f>
        <v>#N/A</v>
      </c>
      <c r="W979" s="150" t="e">
        <f>+VLOOKUP($L979,Data_Validation!$A:$E,5,0)</f>
        <v>#N/A</v>
      </c>
      <c r="X979" s="150" t="e">
        <f>+VLOOKUP($L979,Data_Validation!$A:$F,6,0)</f>
        <v>#N/A</v>
      </c>
    </row>
    <row r="980" spans="1:24" ht="15.75" customHeight="1">
      <c r="A980" s="141"/>
      <c r="B980" s="141"/>
      <c r="C980" s="151"/>
      <c r="D980" s="151"/>
      <c r="E980" s="151"/>
      <c r="F980" s="141"/>
      <c r="G980" s="141"/>
      <c r="H980" s="182"/>
      <c r="I980" s="182"/>
      <c r="J980" s="182"/>
      <c r="K980" s="182"/>
      <c r="L980" s="145">
        <f t="shared" si="771"/>
        <v>0</v>
      </c>
      <c r="M980" s="146">
        <f t="shared" si="772"/>
        <v>0</v>
      </c>
      <c r="N980" s="147">
        <f>+IF(OR($Q980=Parametres!$G$2,$Q980=Parametres!$G$3),I980,C980)</f>
        <v>0</v>
      </c>
      <c r="O980" s="147">
        <f>+IF(OR($Q980=Parametres!$G$2,$Q980=Parametres!$G$3),J980,D980)</f>
        <v>0</v>
      </c>
      <c r="P980" s="147">
        <f>+IF(OR($Q980=Parametres!$G$2,$Q980=Parametres!$G$3),K980,E980)</f>
        <v>0</v>
      </c>
      <c r="Q980" s="146">
        <f t="shared" ref="Q980:S980" si="986">+F980</f>
        <v>0</v>
      </c>
      <c r="R980" s="145">
        <f t="shared" si="986"/>
        <v>0</v>
      </c>
      <c r="S980" s="146">
        <f t="shared" si="986"/>
        <v>0</v>
      </c>
      <c r="T980" s="150" t="e">
        <f>+VLOOKUP($L980,Data_Validation!$A:$D,1,0)</f>
        <v>#N/A</v>
      </c>
      <c r="U980" s="150" t="e">
        <f>+VLOOKUP($L980,Data_Validation!$A:$D,3,0)</f>
        <v>#N/A</v>
      </c>
      <c r="V980" s="150" t="e">
        <f>+VLOOKUP($L980,Data_Validation!$A:$D,4,0)</f>
        <v>#N/A</v>
      </c>
      <c r="W980" s="150" t="e">
        <f>+VLOOKUP($L980,Data_Validation!$A:$E,5,0)</f>
        <v>#N/A</v>
      </c>
      <c r="X980" s="150" t="e">
        <f>+VLOOKUP($L980,Data_Validation!$A:$F,6,0)</f>
        <v>#N/A</v>
      </c>
    </row>
    <row r="981" spans="1:24" ht="15.75" customHeight="1">
      <c r="A981" s="141"/>
      <c r="B981" s="141"/>
      <c r="C981" s="151"/>
      <c r="D981" s="151"/>
      <c r="E981" s="151"/>
      <c r="F981" s="141"/>
      <c r="G981" s="141"/>
      <c r="H981" s="182"/>
      <c r="I981" s="182"/>
      <c r="J981" s="182"/>
      <c r="K981" s="182"/>
      <c r="L981" s="145">
        <f t="shared" si="771"/>
        <v>0</v>
      </c>
      <c r="M981" s="146">
        <f t="shared" si="772"/>
        <v>0</v>
      </c>
      <c r="N981" s="147">
        <f>+IF(OR($Q981=Parametres!$G$2,$Q981=Parametres!$G$3),I981,C981)</f>
        <v>0</v>
      </c>
      <c r="O981" s="147">
        <f>+IF(OR($Q981=Parametres!$G$2,$Q981=Parametres!$G$3),J981,D981)</f>
        <v>0</v>
      </c>
      <c r="P981" s="147">
        <f>+IF(OR($Q981=Parametres!$G$2,$Q981=Parametres!$G$3),K981,E981)</f>
        <v>0</v>
      </c>
      <c r="Q981" s="146">
        <f t="shared" ref="Q981:S981" si="987">+F981</f>
        <v>0</v>
      </c>
      <c r="R981" s="145">
        <f t="shared" si="987"/>
        <v>0</v>
      </c>
      <c r="S981" s="146">
        <f t="shared" si="987"/>
        <v>0</v>
      </c>
      <c r="T981" s="150" t="e">
        <f>+VLOOKUP($L981,Data_Validation!$A:$D,1,0)</f>
        <v>#N/A</v>
      </c>
      <c r="U981" s="150" t="e">
        <f>+VLOOKUP($L981,Data_Validation!$A:$D,3,0)</f>
        <v>#N/A</v>
      </c>
      <c r="V981" s="150" t="e">
        <f>+VLOOKUP($L981,Data_Validation!$A:$D,4,0)</f>
        <v>#N/A</v>
      </c>
      <c r="W981" s="150" t="e">
        <f>+VLOOKUP($L981,Data_Validation!$A:$E,5,0)</f>
        <v>#N/A</v>
      </c>
      <c r="X981" s="150" t="e">
        <f>+VLOOKUP($L981,Data_Validation!$A:$F,6,0)</f>
        <v>#N/A</v>
      </c>
    </row>
    <row r="982" spans="1:24" ht="15.75" customHeight="1">
      <c r="A982" s="141"/>
      <c r="B982" s="141"/>
      <c r="C982" s="151"/>
      <c r="D982" s="151"/>
      <c r="E982" s="151"/>
      <c r="F982" s="141"/>
      <c r="G982" s="141"/>
      <c r="H982" s="182"/>
      <c r="I982" s="182"/>
      <c r="J982" s="182"/>
      <c r="K982" s="182"/>
      <c r="L982" s="145">
        <f t="shared" si="771"/>
        <v>0</v>
      </c>
      <c r="M982" s="146">
        <f t="shared" si="772"/>
        <v>0</v>
      </c>
      <c r="N982" s="147">
        <f>+IF(OR($Q982=Parametres!$G$2,$Q982=Parametres!$G$3),I982,C982)</f>
        <v>0</v>
      </c>
      <c r="O982" s="147">
        <f>+IF(OR($Q982=Parametres!$G$2,$Q982=Parametres!$G$3),J982,D982)</f>
        <v>0</v>
      </c>
      <c r="P982" s="147">
        <f>+IF(OR($Q982=Parametres!$G$2,$Q982=Parametres!$G$3),K982,E982)</f>
        <v>0</v>
      </c>
      <c r="Q982" s="146">
        <f t="shared" ref="Q982:S982" si="988">+F982</f>
        <v>0</v>
      </c>
      <c r="R982" s="145">
        <f t="shared" si="988"/>
        <v>0</v>
      </c>
      <c r="S982" s="146">
        <f t="shared" si="988"/>
        <v>0</v>
      </c>
      <c r="T982" s="150" t="e">
        <f>+VLOOKUP($L982,Data_Validation!$A:$D,1,0)</f>
        <v>#N/A</v>
      </c>
      <c r="U982" s="150" t="e">
        <f>+VLOOKUP($L982,Data_Validation!$A:$D,3,0)</f>
        <v>#N/A</v>
      </c>
      <c r="V982" s="150" t="e">
        <f>+VLOOKUP($L982,Data_Validation!$A:$D,4,0)</f>
        <v>#N/A</v>
      </c>
      <c r="W982" s="150" t="e">
        <f>+VLOOKUP($L982,Data_Validation!$A:$E,5,0)</f>
        <v>#N/A</v>
      </c>
      <c r="X982" s="150" t="e">
        <f>+VLOOKUP($L982,Data_Validation!$A:$F,6,0)</f>
        <v>#N/A</v>
      </c>
    </row>
    <row r="983" spans="1:24" ht="15.75" customHeight="1">
      <c r="A983" s="141"/>
      <c r="B983" s="141"/>
      <c r="C983" s="151"/>
      <c r="D983" s="151"/>
      <c r="E983" s="151"/>
      <c r="F983" s="141"/>
      <c r="G983" s="141"/>
      <c r="H983" s="182"/>
      <c r="I983" s="182"/>
      <c r="J983" s="182"/>
      <c r="K983" s="182"/>
      <c r="L983" s="145">
        <f t="shared" si="771"/>
        <v>0</v>
      </c>
      <c r="M983" s="146">
        <f t="shared" si="772"/>
        <v>0</v>
      </c>
      <c r="N983" s="147">
        <f>+IF(OR($Q983=Parametres!$G$2,$Q983=Parametres!$G$3),I983,C983)</f>
        <v>0</v>
      </c>
      <c r="O983" s="147">
        <f>+IF(OR($Q983=Parametres!$G$2,$Q983=Parametres!$G$3),J983,D983)</f>
        <v>0</v>
      </c>
      <c r="P983" s="147">
        <f>+IF(OR($Q983=Parametres!$G$2,$Q983=Parametres!$G$3),K983,E983)</f>
        <v>0</v>
      </c>
      <c r="Q983" s="146">
        <f t="shared" ref="Q983:S983" si="989">+F983</f>
        <v>0</v>
      </c>
      <c r="R983" s="145">
        <f t="shared" si="989"/>
        <v>0</v>
      </c>
      <c r="S983" s="146">
        <f t="shared" si="989"/>
        <v>0</v>
      </c>
      <c r="T983" s="150" t="e">
        <f>+VLOOKUP($L983,Data_Validation!$A:$D,1,0)</f>
        <v>#N/A</v>
      </c>
      <c r="U983" s="150" t="e">
        <f>+VLOOKUP($L983,Data_Validation!$A:$D,3,0)</f>
        <v>#N/A</v>
      </c>
      <c r="V983" s="150" t="e">
        <f>+VLOOKUP($L983,Data_Validation!$A:$D,4,0)</f>
        <v>#N/A</v>
      </c>
      <c r="W983" s="150" t="e">
        <f>+VLOOKUP($L983,Data_Validation!$A:$E,5,0)</f>
        <v>#N/A</v>
      </c>
      <c r="X983" s="150" t="e">
        <f>+VLOOKUP($L983,Data_Validation!$A:$F,6,0)</f>
        <v>#N/A</v>
      </c>
    </row>
    <row r="984" spans="1:24" ht="15.75" customHeight="1">
      <c r="A984" s="141"/>
      <c r="B984" s="141"/>
      <c r="C984" s="151"/>
      <c r="D984" s="151"/>
      <c r="E984" s="151"/>
      <c r="F984" s="141"/>
      <c r="G984" s="141"/>
      <c r="H984" s="182"/>
      <c r="I984" s="182"/>
      <c r="J984" s="182"/>
      <c r="K984" s="182"/>
      <c r="L984" s="145">
        <f t="shared" si="771"/>
        <v>0</v>
      </c>
      <c r="M984" s="146">
        <f t="shared" si="772"/>
        <v>0</v>
      </c>
      <c r="N984" s="147">
        <f>+IF(OR($Q984=Parametres!$G$2,$Q984=Parametres!$G$3),I984,C984)</f>
        <v>0</v>
      </c>
      <c r="O984" s="147">
        <f>+IF(OR($Q984=Parametres!$G$2,$Q984=Parametres!$G$3),J984,D984)</f>
        <v>0</v>
      </c>
      <c r="P984" s="147">
        <f>+IF(OR($Q984=Parametres!$G$2,$Q984=Parametres!$G$3),K984,E984)</f>
        <v>0</v>
      </c>
      <c r="Q984" s="146">
        <f t="shared" ref="Q984:S984" si="990">+F984</f>
        <v>0</v>
      </c>
      <c r="R984" s="145">
        <f t="shared" si="990"/>
        <v>0</v>
      </c>
      <c r="S984" s="146">
        <f t="shared" si="990"/>
        <v>0</v>
      </c>
      <c r="T984" s="150" t="e">
        <f>+VLOOKUP($L984,Data_Validation!$A:$D,1,0)</f>
        <v>#N/A</v>
      </c>
      <c r="U984" s="150" t="e">
        <f>+VLOOKUP($L984,Data_Validation!$A:$D,3,0)</f>
        <v>#N/A</v>
      </c>
      <c r="V984" s="150" t="e">
        <f>+VLOOKUP($L984,Data_Validation!$A:$D,4,0)</f>
        <v>#N/A</v>
      </c>
      <c r="W984" s="150" t="e">
        <f>+VLOOKUP($L984,Data_Validation!$A:$E,5,0)</f>
        <v>#N/A</v>
      </c>
      <c r="X984" s="150" t="e">
        <f>+VLOOKUP($L984,Data_Validation!$A:$F,6,0)</f>
        <v>#N/A</v>
      </c>
    </row>
    <row r="985" spans="1:24" ht="15.75" customHeight="1">
      <c r="A985" s="141"/>
      <c r="B985" s="141"/>
      <c r="C985" s="151"/>
      <c r="D985" s="151"/>
      <c r="E985" s="151"/>
      <c r="F985" s="141"/>
      <c r="G985" s="141"/>
      <c r="H985" s="182"/>
      <c r="I985" s="182"/>
      <c r="J985" s="182"/>
      <c r="K985" s="182"/>
      <c r="L985" s="145">
        <f t="shared" si="771"/>
        <v>0</v>
      </c>
      <c r="M985" s="146">
        <f t="shared" si="772"/>
        <v>0</v>
      </c>
      <c r="N985" s="147">
        <f>+IF(OR($Q985=Parametres!$G$2,$Q985=Parametres!$G$3),I985,C985)</f>
        <v>0</v>
      </c>
      <c r="O985" s="147">
        <f>+IF(OR($Q985=Parametres!$G$2,$Q985=Parametres!$G$3),J985,D985)</f>
        <v>0</v>
      </c>
      <c r="P985" s="147">
        <f>+IF(OR($Q985=Parametres!$G$2,$Q985=Parametres!$G$3),K985,E985)</f>
        <v>0</v>
      </c>
      <c r="Q985" s="146">
        <f t="shared" ref="Q985:S985" si="991">+F985</f>
        <v>0</v>
      </c>
      <c r="R985" s="145">
        <f t="shared" si="991"/>
        <v>0</v>
      </c>
      <c r="S985" s="146">
        <f t="shared" si="991"/>
        <v>0</v>
      </c>
      <c r="T985" s="150" t="e">
        <f>+VLOOKUP($L985,Data_Validation!$A:$D,1,0)</f>
        <v>#N/A</v>
      </c>
      <c r="U985" s="150" t="e">
        <f>+VLOOKUP($L985,Data_Validation!$A:$D,3,0)</f>
        <v>#N/A</v>
      </c>
      <c r="V985" s="150" t="e">
        <f>+VLOOKUP($L985,Data_Validation!$A:$D,4,0)</f>
        <v>#N/A</v>
      </c>
      <c r="W985" s="150" t="e">
        <f>+VLOOKUP($L985,Data_Validation!$A:$E,5,0)</f>
        <v>#N/A</v>
      </c>
      <c r="X985" s="150" t="e">
        <f>+VLOOKUP($L985,Data_Validation!$A:$F,6,0)</f>
        <v>#N/A</v>
      </c>
    </row>
    <row r="986" spans="1:24" ht="15.75" customHeight="1">
      <c r="A986" s="141"/>
      <c r="B986" s="141"/>
      <c r="C986" s="151"/>
      <c r="D986" s="151"/>
      <c r="E986" s="151"/>
      <c r="F986" s="141"/>
      <c r="G986" s="141"/>
      <c r="H986" s="182"/>
      <c r="I986" s="182"/>
      <c r="J986" s="182"/>
      <c r="K986" s="182"/>
      <c r="L986" s="145">
        <f t="shared" si="771"/>
        <v>0</v>
      </c>
      <c r="M986" s="146">
        <f t="shared" si="772"/>
        <v>0</v>
      </c>
      <c r="N986" s="147">
        <f>+IF(OR($Q986=Parametres!$G$2,$Q986=Parametres!$G$3),I986,C986)</f>
        <v>0</v>
      </c>
      <c r="O986" s="147">
        <f>+IF(OR($Q986=Parametres!$G$2,$Q986=Parametres!$G$3),J986,D986)</f>
        <v>0</v>
      </c>
      <c r="P986" s="147">
        <f>+IF(OR($Q986=Parametres!$G$2,$Q986=Parametres!$G$3),K986,E986)</f>
        <v>0</v>
      </c>
      <c r="Q986" s="146">
        <f t="shared" ref="Q986:S986" si="992">+F986</f>
        <v>0</v>
      </c>
      <c r="R986" s="145">
        <f t="shared" si="992"/>
        <v>0</v>
      </c>
      <c r="S986" s="146">
        <f t="shared" si="992"/>
        <v>0</v>
      </c>
      <c r="T986" s="150" t="e">
        <f>+VLOOKUP($L986,Data_Validation!$A:$D,1,0)</f>
        <v>#N/A</v>
      </c>
      <c r="U986" s="150" t="e">
        <f>+VLOOKUP($L986,Data_Validation!$A:$D,3,0)</f>
        <v>#N/A</v>
      </c>
      <c r="V986" s="150" t="e">
        <f>+VLOOKUP($L986,Data_Validation!$A:$D,4,0)</f>
        <v>#N/A</v>
      </c>
      <c r="W986" s="150" t="e">
        <f>+VLOOKUP($L986,Data_Validation!$A:$E,5,0)</f>
        <v>#N/A</v>
      </c>
      <c r="X986" s="150" t="e">
        <f>+VLOOKUP($L986,Data_Validation!$A:$F,6,0)</f>
        <v>#N/A</v>
      </c>
    </row>
    <row r="987" spans="1:24" ht="15.75" customHeight="1">
      <c r="A987" s="141"/>
      <c r="B987" s="141"/>
      <c r="C987" s="151"/>
      <c r="D987" s="151"/>
      <c r="E987" s="151"/>
      <c r="F987" s="141"/>
      <c r="G987" s="141"/>
      <c r="H987" s="182"/>
      <c r="I987" s="182"/>
      <c r="J987" s="182"/>
      <c r="K987" s="182"/>
      <c r="L987" s="145">
        <f t="shared" si="771"/>
        <v>0</v>
      </c>
      <c r="M987" s="146">
        <f t="shared" si="772"/>
        <v>0</v>
      </c>
      <c r="N987" s="147">
        <f>+IF(OR($Q987=Parametres!$G$2,$Q987=Parametres!$G$3),I987,C987)</f>
        <v>0</v>
      </c>
      <c r="O987" s="147">
        <f>+IF(OR($Q987=Parametres!$G$2,$Q987=Parametres!$G$3),J987,D987)</f>
        <v>0</v>
      </c>
      <c r="P987" s="147">
        <f>+IF(OR($Q987=Parametres!$G$2,$Q987=Parametres!$G$3),K987,E987)</f>
        <v>0</v>
      </c>
      <c r="Q987" s="146">
        <f t="shared" ref="Q987:S987" si="993">+F987</f>
        <v>0</v>
      </c>
      <c r="R987" s="145">
        <f t="shared" si="993"/>
        <v>0</v>
      </c>
      <c r="S987" s="146">
        <f t="shared" si="993"/>
        <v>0</v>
      </c>
      <c r="T987" s="150" t="e">
        <f>+VLOOKUP($L987,Data_Validation!$A:$D,1,0)</f>
        <v>#N/A</v>
      </c>
      <c r="U987" s="150" t="e">
        <f>+VLOOKUP($L987,Data_Validation!$A:$D,3,0)</f>
        <v>#N/A</v>
      </c>
      <c r="V987" s="150" t="e">
        <f>+VLOOKUP($L987,Data_Validation!$A:$D,4,0)</f>
        <v>#N/A</v>
      </c>
      <c r="W987" s="150" t="e">
        <f>+VLOOKUP($L987,Data_Validation!$A:$E,5,0)</f>
        <v>#N/A</v>
      </c>
      <c r="X987" s="150" t="e">
        <f>+VLOOKUP($L987,Data_Validation!$A:$F,6,0)</f>
        <v>#N/A</v>
      </c>
    </row>
    <row r="988" spans="1:24" ht="15.75" customHeight="1">
      <c r="A988" s="141"/>
      <c r="B988" s="141"/>
      <c r="C988" s="151"/>
      <c r="D988" s="151"/>
      <c r="E988" s="151"/>
      <c r="F988" s="141"/>
      <c r="G988" s="141"/>
      <c r="H988" s="182"/>
      <c r="I988" s="182"/>
      <c r="J988" s="182"/>
      <c r="K988" s="182"/>
      <c r="L988" s="145">
        <f t="shared" si="771"/>
        <v>0</v>
      </c>
      <c r="M988" s="146">
        <f t="shared" si="772"/>
        <v>0</v>
      </c>
      <c r="N988" s="147">
        <f>+IF(OR($Q988=Parametres!$G$2,$Q988=Parametres!$G$3),I988,C988)</f>
        <v>0</v>
      </c>
      <c r="O988" s="147">
        <f>+IF(OR($Q988=Parametres!$G$2,$Q988=Parametres!$G$3),J988,D988)</f>
        <v>0</v>
      </c>
      <c r="P988" s="147">
        <f>+IF(OR($Q988=Parametres!$G$2,$Q988=Parametres!$G$3),K988,E988)</f>
        <v>0</v>
      </c>
      <c r="Q988" s="146">
        <f t="shared" ref="Q988:S988" si="994">+F988</f>
        <v>0</v>
      </c>
      <c r="R988" s="145">
        <f t="shared" si="994"/>
        <v>0</v>
      </c>
      <c r="S988" s="146">
        <f t="shared" si="994"/>
        <v>0</v>
      </c>
      <c r="T988" s="150" t="e">
        <f>+VLOOKUP($L988,Data_Validation!$A:$D,1,0)</f>
        <v>#N/A</v>
      </c>
      <c r="U988" s="150" t="e">
        <f>+VLOOKUP($L988,Data_Validation!$A:$D,3,0)</f>
        <v>#N/A</v>
      </c>
      <c r="V988" s="150" t="e">
        <f>+VLOOKUP($L988,Data_Validation!$A:$D,4,0)</f>
        <v>#N/A</v>
      </c>
      <c r="W988" s="150" t="e">
        <f>+VLOOKUP($L988,Data_Validation!$A:$E,5,0)</f>
        <v>#N/A</v>
      </c>
      <c r="X988" s="150" t="e">
        <f>+VLOOKUP($L988,Data_Validation!$A:$F,6,0)</f>
        <v>#N/A</v>
      </c>
    </row>
    <row r="989" spans="1:24" ht="15.75" customHeight="1">
      <c r="A989" s="141"/>
      <c r="B989" s="141"/>
      <c r="C989" s="151"/>
      <c r="D989" s="151"/>
      <c r="E989" s="151"/>
      <c r="F989" s="141"/>
      <c r="G989" s="141"/>
      <c r="H989" s="182"/>
      <c r="I989" s="182"/>
      <c r="J989" s="182"/>
      <c r="K989" s="182"/>
      <c r="L989" s="145">
        <f t="shared" si="771"/>
        <v>0</v>
      </c>
      <c r="M989" s="146">
        <f t="shared" si="772"/>
        <v>0</v>
      </c>
      <c r="N989" s="147">
        <f>+IF(OR($Q989=Parametres!$G$2,$Q989=Parametres!$G$3),I989,C989)</f>
        <v>0</v>
      </c>
      <c r="O989" s="147">
        <f>+IF(OR($Q989=Parametres!$G$2,$Q989=Parametres!$G$3),J989,D989)</f>
        <v>0</v>
      </c>
      <c r="P989" s="147">
        <f>+IF(OR($Q989=Parametres!$G$2,$Q989=Parametres!$G$3),K989,E989)</f>
        <v>0</v>
      </c>
      <c r="Q989" s="146">
        <f t="shared" ref="Q989:S989" si="995">+F989</f>
        <v>0</v>
      </c>
      <c r="R989" s="145">
        <f t="shared" si="995"/>
        <v>0</v>
      </c>
      <c r="S989" s="146">
        <f t="shared" si="995"/>
        <v>0</v>
      </c>
      <c r="T989" s="150" t="e">
        <f>+VLOOKUP($L989,Data_Validation!$A:$D,1,0)</f>
        <v>#N/A</v>
      </c>
      <c r="U989" s="150" t="e">
        <f>+VLOOKUP($L989,Data_Validation!$A:$D,3,0)</f>
        <v>#N/A</v>
      </c>
      <c r="V989" s="150" t="e">
        <f>+VLOOKUP($L989,Data_Validation!$A:$D,4,0)</f>
        <v>#N/A</v>
      </c>
      <c r="W989" s="150" t="e">
        <f>+VLOOKUP($L989,Data_Validation!$A:$E,5,0)</f>
        <v>#N/A</v>
      </c>
      <c r="X989" s="150" t="e">
        <f>+VLOOKUP($L989,Data_Validation!$A:$F,6,0)</f>
        <v>#N/A</v>
      </c>
    </row>
    <row r="990" spans="1:24" ht="15.75" customHeight="1">
      <c r="A990" s="141"/>
      <c r="B990" s="141"/>
      <c r="C990" s="151"/>
      <c r="D990" s="151"/>
      <c r="E990" s="151"/>
      <c r="F990" s="141"/>
      <c r="G990" s="141"/>
      <c r="H990" s="182"/>
      <c r="I990" s="182"/>
      <c r="J990" s="182"/>
      <c r="K990" s="182"/>
      <c r="L990" s="145">
        <f t="shared" si="771"/>
        <v>0</v>
      </c>
      <c r="M990" s="146">
        <f t="shared" si="772"/>
        <v>0</v>
      </c>
      <c r="N990" s="147">
        <f>+IF(OR($Q990=Parametres!$G$2,$Q990=Parametres!$G$3),I990,C990)</f>
        <v>0</v>
      </c>
      <c r="O990" s="147">
        <f>+IF(OR($Q990=Parametres!$G$2,$Q990=Parametres!$G$3),J990,D990)</f>
        <v>0</v>
      </c>
      <c r="P990" s="147">
        <f>+IF(OR($Q990=Parametres!$G$2,$Q990=Parametres!$G$3),K990,E990)</f>
        <v>0</v>
      </c>
      <c r="Q990" s="146">
        <f t="shared" ref="Q990:S990" si="996">+F990</f>
        <v>0</v>
      </c>
      <c r="R990" s="145">
        <f t="shared" si="996"/>
        <v>0</v>
      </c>
      <c r="S990" s="146">
        <f t="shared" si="996"/>
        <v>0</v>
      </c>
      <c r="T990" s="150" t="e">
        <f>+VLOOKUP($L990,Data_Validation!$A:$D,1,0)</f>
        <v>#N/A</v>
      </c>
      <c r="U990" s="150" t="e">
        <f>+VLOOKUP($L990,Data_Validation!$A:$D,3,0)</f>
        <v>#N/A</v>
      </c>
      <c r="V990" s="150" t="e">
        <f>+VLOOKUP($L990,Data_Validation!$A:$D,4,0)</f>
        <v>#N/A</v>
      </c>
      <c r="W990" s="150" t="e">
        <f>+VLOOKUP($L990,Data_Validation!$A:$E,5,0)</f>
        <v>#N/A</v>
      </c>
      <c r="X990" s="150" t="e">
        <f>+VLOOKUP($L990,Data_Validation!$A:$F,6,0)</f>
        <v>#N/A</v>
      </c>
    </row>
    <row r="991" spans="1:24" ht="15.75" customHeight="1">
      <c r="A991" s="141"/>
      <c r="B991" s="141"/>
      <c r="C991" s="151"/>
      <c r="D991" s="151"/>
      <c r="E991" s="151"/>
      <c r="F991" s="141"/>
      <c r="G991" s="141"/>
      <c r="H991" s="182"/>
      <c r="I991" s="182"/>
      <c r="J991" s="182"/>
      <c r="K991" s="182"/>
      <c r="L991" s="145">
        <f t="shared" si="771"/>
        <v>0</v>
      </c>
      <c r="M991" s="146">
        <f t="shared" si="772"/>
        <v>0</v>
      </c>
      <c r="N991" s="147">
        <f>+IF(OR($Q991=Parametres!$G$2,$Q991=Parametres!$G$3),I991,C991)</f>
        <v>0</v>
      </c>
      <c r="O991" s="147">
        <f>+IF(OR($Q991=Parametres!$G$2,$Q991=Parametres!$G$3),J991,D991)</f>
        <v>0</v>
      </c>
      <c r="P991" s="147">
        <f>+IF(OR($Q991=Parametres!$G$2,$Q991=Parametres!$G$3),K991,E991)</f>
        <v>0</v>
      </c>
      <c r="Q991" s="146">
        <f t="shared" ref="Q991:S991" si="997">+F991</f>
        <v>0</v>
      </c>
      <c r="R991" s="145">
        <f t="shared" si="997"/>
        <v>0</v>
      </c>
      <c r="S991" s="146">
        <f t="shared" si="997"/>
        <v>0</v>
      </c>
      <c r="T991" s="150" t="e">
        <f>+VLOOKUP($L991,Data_Validation!$A:$D,1,0)</f>
        <v>#N/A</v>
      </c>
      <c r="U991" s="150" t="e">
        <f>+VLOOKUP($L991,Data_Validation!$A:$D,3,0)</f>
        <v>#N/A</v>
      </c>
      <c r="V991" s="150" t="e">
        <f>+VLOOKUP($L991,Data_Validation!$A:$D,4,0)</f>
        <v>#N/A</v>
      </c>
      <c r="W991" s="150" t="e">
        <f>+VLOOKUP($L991,Data_Validation!$A:$E,5,0)</f>
        <v>#N/A</v>
      </c>
      <c r="X991" s="150" t="e">
        <f>+VLOOKUP($L991,Data_Validation!$A:$F,6,0)</f>
        <v>#N/A</v>
      </c>
    </row>
    <row r="992" spans="1:24" ht="15.75" customHeight="1">
      <c r="A992" s="141"/>
      <c r="B992" s="141"/>
      <c r="C992" s="151"/>
      <c r="D992" s="151"/>
      <c r="E992" s="151"/>
      <c r="F992" s="141"/>
      <c r="G992" s="141"/>
      <c r="H992" s="182"/>
      <c r="I992" s="182"/>
      <c r="J992" s="182"/>
      <c r="K992" s="182"/>
      <c r="L992" s="145">
        <f t="shared" si="771"/>
        <v>0</v>
      </c>
      <c r="M992" s="146">
        <f t="shared" si="772"/>
        <v>0</v>
      </c>
      <c r="N992" s="147">
        <f>+IF(OR($Q992=Parametres!$G$2,$Q992=Parametres!$G$3),I992,C992)</f>
        <v>0</v>
      </c>
      <c r="O992" s="147">
        <f>+IF(OR($Q992=Parametres!$G$2,$Q992=Parametres!$G$3),J992,D992)</f>
        <v>0</v>
      </c>
      <c r="P992" s="147">
        <f>+IF(OR($Q992=Parametres!$G$2,$Q992=Parametres!$G$3),K992,E992)</f>
        <v>0</v>
      </c>
      <c r="Q992" s="146">
        <f t="shared" ref="Q992:S992" si="998">+F992</f>
        <v>0</v>
      </c>
      <c r="R992" s="145">
        <f t="shared" si="998"/>
        <v>0</v>
      </c>
      <c r="S992" s="146">
        <f t="shared" si="998"/>
        <v>0</v>
      </c>
      <c r="T992" s="150" t="e">
        <f>+VLOOKUP($L992,Data_Validation!$A:$D,1,0)</f>
        <v>#N/A</v>
      </c>
      <c r="U992" s="150" t="e">
        <f>+VLOOKUP($L992,Data_Validation!$A:$D,3,0)</f>
        <v>#N/A</v>
      </c>
      <c r="V992" s="150" t="e">
        <f>+VLOOKUP($L992,Data_Validation!$A:$D,4,0)</f>
        <v>#N/A</v>
      </c>
      <c r="W992" s="150" t="e">
        <f>+VLOOKUP($L992,Data_Validation!$A:$E,5,0)</f>
        <v>#N/A</v>
      </c>
      <c r="X992" s="150" t="e">
        <f>+VLOOKUP($L992,Data_Validation!$A:$F,6,0)</f>
        <v>#N/A</v>
      </c>
    </row>
    <row r="993" spans="1:24" ht="15.75" customHeight="1">
      <c r="A993" s="141"/>
      <c r="B993" s="141"/>
      <c r="C993" s="151"/>
      <c r="D993" s="151"/>
      <c r="E993" s="151"/>
      <c r="F993" s="141"/>
      <c r="G993" s="141"/>
      <c r="H993" s="182"/>
      <c r="I993" s="182"/>
      <c r="J993" s="182"/>
      <c r="K993" s="182"/>
      <c r="L993" s="145">
        <f t="shared" si="771"/>
        <v>0</v>
      </c>
      <c r="M993" s="146">
        <f t="shared" si="772"/>
        <v>0</v>
      </c>
      <c r="N993" s="147">
        <f>+IF(OR($Q993=Parametres!$G$2,$Q993=Parametres!$G$3),I993,C993)</f>
        <v>0</v>
      </c>
      <c r="O993" s="147">
        <f>+IF(OR($Q993=Parametres!$G$2,$Q993=Parametres!$G$3),J993,D993)</f>
        <v>0</v>
      </c>
      <c r="P993" s="147">
        <f>+IF(OR($Q993=Parametres!$G$2,$Q993=Parametres!$G$3),K993,E993)</f>
        <v>0</v>
      </c>
      <c r="Q993" s="146">
        <f t="shared" ref="Q993:S993" si="999">+F993</f>
        <v>0</v>
      </c>
      <c r="R993" s="145">
        <f t="shared" si="999"/>
        <v>0</v>
      </c>
      <c r="S993" s="146">
        <f t="shared" si="999"/>
        <v>0</v>
      </c>
      <c r="T993" s="150" t="e">
        <f>+VLOOKUP($L993,Data_Validation!$A:$D,1,0)</f>
        <v>#N/A</v>
      </c>
      <c r="U993" s="150" t="e">
        <f>+VLOOKUP($L993,Data_Validation!$A:$D,3,0)</f>
        <v>#N/A</v>
      </c>
      <c r="V993" s="150" t="e">
        <f>+VLOOKUP($L993,Data_Validation!$A:$D,4,0)</f>
        <v>#N/A</v>
      </c>
      <c r="W993" s="150" t="e">
        <f>+VLOOKUP($L993,Data_Validation!$A:$E,5,0)</f>
        <v>#N/A</v>
      </c>
      <c r="X993" s="150" t="e">
        <f>+VLOOKUP($L993,Data_Validation!$A:$F,6,0)</f>
        <v>#N/A</v>
      </c>
    </row>
    <row r="994" spans="1:24" ht="15.75" customHeight="1">
      <c r="A994" s="141"/>
      <c r="B994" s="141"/>
      <c r="C994" s="151"/>
      <c r="D994" s="151"/>
      <c r="E994" s="151"/>
      <c r="F994" s="141"/>
      <c r="G994" s="141"/>
      <c r="H994" s="182"/>
      <c r="I994" s="182"/>
      <c r="J994" s="182"/>
      <c r="K994" s="182"/>
      <c r="L994" s="145">
        <f t="shared" si="771"/>
        <v>0</v>
      </c>
      <c r="M994" s="146">
        <f t="shared" si="772"/>
        <v>0</v>
      </c>
      <c r="N994" s="147">
        <f>+IF(OR($Q994=Parametres!$G$2,$Q994=Parametres!$G$3),I994,C994)</f>
        <v>0</v>
      </c>
      <c r="O994" s="147">
        <f>+IF(OR($Q994=Parametres!$G$2,$Q994=Parametres!$G$3),J994,D994)</f>
        <v>0</v>
      </c>
      <c r="P994" s="147">
        <f>+IF(OR($Q994=Parametres!$G$2,$Q994=Parametres!$G$3),K994,E994)</f>
        <v>0</v>
      </c>
      <c r="Q994" s="146">
        <f t="shared" ref="Q994:S994" si="1000">+F994</f>
        <v>0</v>
      </c>
      <c r="R994" s="145">
        <f t="shared" si="1000"/>
        <v>0</v>
      </c>
      <c r="S994" s="146">
        <f t="shared" si="1000"/>
        <v>0</v>
      </c>
      <c r="T994" s="150" t="e">
        <f>+VLOOKUP($L994,Data_Validation!$A:$D,1,0)</f>
        <v>#N/A</v>
      </c>
      <c r="U994" s="150" t="e">
        <f>+VLOOKUP($L994,Data_Validation!$A:$D,3,0)</f>
        <v>#N/A</v>
      </c>
      <c r="V994" s="150" t="e">
        <f>+VLOOKUP($L994,Data_Validation!$A:$D,4,0)</f>
        <v>#N/A</v>
      </c>
      <c r="W994" s="150" t="e">
        <f>+VLOOKUP($L994,Data_Validation!$A:$E,5,0)</f>
        <v>#N/A</v>
      </c>
      <c r="X994" s="150" t="e">
        <f>+VLOOKUP($L994,Data_Validation!$A:$F,6,0)</f>
        <v>#N/A</v>
      </c>
    </row>
    <row r="995" spans="1:24" ht="15.75" customHeight="1">
      <c r="A995" s="141"/>
      <c r="B995" s="141"/>
      <c r="C995" s="151"/>
      <c r="D995" s="151"/>
      <c r="E995" s="151"/>
      <c r="F995" s="141"/>
      <c r="G995" s="141"/>
      <c r="H995" s="182"/>
      <c r="I995" s="182"/>
      <c r="J995" s="182"/>
      <c r="K995" s="182"/>
      <c r="L995" s="145">
        <f t="shared" si="771"/>
        <v>0</v>
      </c>
      <c r="M995" s="146">
        <f t="shared" si="772"/>
        <v>0</v>
      </c>
      <c r="N995" s="147">
        <f>+IF(OR($Q995=Parametres!$G$2,$Q995=Parametres!$G$3),I995,C995)</f>
        <v>0</v>
      </c>
      <c r="O995" s="147">
        <f>+IF(OR($Q995=Parametres!$G$2,$Q995=Parametres!$G$3),J995,D995)</f>
        <v>0</v>
      </c>
      <c r="P995" s="147">
        <f>+IF(OR($Q995=Parametres!$G$2,$Q995=Parametres!$G$3),K995,E995)</f>
        <v>0</v>
      </c>
      <c r="Q995" s="146">
        <f t="shared" ref="Q995:S995" si="1001">+F995</f>
        <v>0</v>
      </c>
      <c r="R995" s="145">
        <f t="shared" si="1001"/>
        <v>0</v>
      </c>
      <c r="S995" s="146">
        <f t="shared" si="1001"/>
        <v>0</v>
      </c>
      <c r="T995" s="150" t="e">
        <f>+VLOOKUP($L995,Data_Validation!$A:$D,1,0)</f>
        <v>#N/A</v>
      </c>
      <c r="U995" s="150" t="e">
        <f>+VLOOKUP($L995,Data_Validation!$A:$D,3,0)</f>
        <v>#N/A</v>
      </c>
      <c r="V995" s="150" t="e">
        <f>+VLOOKUP($L995,Data_Validation!$A:$D,4,0)</f>
        <v>#N/A</v>
      </c>
      <c r="W995" s="150" t="e">
        <f>+VLOOKUP($L995,Data_Validation!$A:$E,5,0)</f>
        <v>#N/A</v>
      </c>
      <c r="X995" s="150" t="e">
        <f>+VLOOKUP($L995,Data_Validation!$A:$F,6,0)</f>
        <v>#N/A</v>
      </c>
    </row>
    <row r="996" spans="1:24" ht="15.75" customHeight="1">
      <c r="A996" s="141"/>
      <c r="B996" s="141"/>
      <c r="C996" s="151"/>
      <c r="D996" s="151"/>
      <c r="E996" s="151"/>
      <c r="F996" s="141"/>
      <c r="G996" s="141"/>
      <c r="H996" s="182"/>
      <c r="I996" s="182"/>
      <c r="J996" s="182"/>
      <c r="K996" s="182"/>
      <c r="L996" s="145">
        <f t="shared" si="771"/>
        <v>0</v>
      </c>
      <c r="M996" s="146">
        <f t="shared" si="772"/>
        <v>0</v>
      </c>
      <c r="N996" s="147">
        <f>+IF(OR($Q996=Parametres!$G$2,$Q996=Parametres!$G$3),I996,C996)</f>
        <v>0</v>
      </c>
      <c r="O996" s="147">
        <f>+IF(OR($Q996=Parametres!$G$2,$Q996=Parametres!$G$3),J996,D996)</f>
        <v>0</v>
      </c>
      <c r="P996" s="147">
        <f>+IF(OR($Q996=Parametres!$G$2,$Q996=Parametres!$G$3),K996,E996)</f>
        <v>0</v>
      </c>
      <c r="Q996" s="146">
        <f t="shared" ref="Q996:S996" si="1002">+F996</f>
        <v>0</v>
      </c>
      <c r="R996" s="145">
        <f t="shared" si="1002"/>
        <v>0</v>
      </c>
      <c r="S996" s="146">
        <f t="shared" si="1002"/>
        <v>0</v>
      </c>
      <c r="T996" s="150" t="e">
        <f>+VLOOKUP($L996,Data_Validation!$A:$D,1,0)</f>
        <v>#N/A</v>
      </c>
      <c r="U996" s="150" t="e">
        <f>+VLOOKUP($L996,Data_Validation!$A:$D,3,0)</f>
        <v>#N/A</v>
      </c>
      <c r="V996" s="150" t="e">
        <f>+VLOOKUP($L996,Data_Validation!$A:$D,4,0)</f>
        <v>#N/A</v>
      </c>
      <c r="W996" s="150" t="e">
        <f>+VLOOKUP($L996,Data_Validation!$A:$E,5,0)</f>
        <v>#N/A</v>
      </c>
      <c r="X996" s="150" t="e">
        <f>+VLOOKUP($L996,Data_Validation!$A:$F,6,0)</f>
        <v>#N/A</v>
      </c>
    </row>
    <row r="997" spans="1:24" ht="15.75" customHeight="1">
      <c r="A997" s="141"/>
      <c r="B997" s="141"/>
      <c r="C997" s="151"/>
      <c r="D997" s="151"/>
      <c r="E997" s="151"/>
      <c r="F997" s="141"/>
      <c r="G997" s="141"/>
      <c r="H997" s="182"/>
      <c r="I997" s="182"/>
      <c r="J997" s="182"/>
      <c r="K997" s="182"/>
      <c r="L997" s="145">
        <f t="shared" si="771"/>
        <v>0</v>
      </c>
      <c r="M997" s="146">
        <f t="shared" si="772"/>
        <v>0</v>
      </c>
      <c r="N997" s="147">
        <f>+IF(OR($Q997=Parametres!$G$2,$Q997=Parametres!$G$3),I997,C997)</f>
        <v>0</v>
      </c>
      <c r="O997" s="147">
        <f>+IF(OR($Q997=Parametres!$G$2,$Q997=Parametres!$G$3),J997,D997)</f>
        <v>0</v>
      </c>
      <c r="P997" s="147">
        <f>+IF(OR($Q997=Parametres!$G$2,$Q997=Parametres!$G$3),K997,E997)</f>
        <v>0</v>
      </c>
      <c r="Q997" s="146">
        <f t="shared" ref="Q997:S997" si="1003">+F997</f>
        <v>0</v>
      </c>
      <c r="R997" s="145">
        <f t="shared" si="1003"/>
        <v>0</v>
      </c>
      <c r="S997" s="146">
        <f t="shared" si="1003"/>
        <v>0</v>
      </c>
      <c r="T997" s="150" t="e">
        <f>+VLOOKUP($L997,Data_Validation!$A:$D,1,0)</f>
        <v>#N/A</v>
      </c>
      <c r="U997" s="150" t="e">
        <f>+VLOOKUP($L997,Data_Validation!$A:$D,3,0)</f>
        <v>#N/A</v>
      </c>
      <c r="V997" s="150" t="e">
        <f>+VLOOKUP($L997,Data_Validation!$A:$D,4,0)</f>
        <v>#N/A</v>
      </c>
      <c r="W997" s="150" t="e">
        <f>+VLOOKUP($L997,Data_Validation!$A:$E,5,0)</f>
        <v>#N/A</v>
      </c>
      <c r="X997" s="150" t="e">
        <f>+VLOOKUP($L997,Data_Validation!$A:$F,6,0)</f>
        <v>#N/A</v>
      </c>
    </row>
    <row r="998" spans="1:24" ht="15.75" customHeight="1">
      <c r="A998" s="141"/>
      <c r="B998" s="141"/>
      <c r="C998" s="151"/>
      <c r="D998" s="151"/>
      <c r="E998" s="151"/>
      <c r="F998" s="141"/>
      <c r="G998" s="141"/>
      <c r="H998" s="182"/>
      <c r="I998" s="182"/>
      <c r="J998" s="182"/>
      <c r="K998" s="182"/>
      <c r="L998" s="145">
        <f t="shared" si="771"/>
        <v>0</v>
      </c>
      <c r="M998" s="146">
        <f t="shared" si="772"/>
        <v>0</v>
      </c>
      <c r="N998" s="147">
        <f>+IF(OR($Q998=Parametres!$G$2,$Q998=Parametres!$G$3),I998,C998)</f>
        <v>0</v>
      </c>
      <c r="O998" s="147">
        <f>+IF(OR($Q998=Parametres!$G$2,$Q998=Parametres!$G$3),J998,D998)</f>
        <v>0</v>
      </c>
      <c r="P998" s="147">
        <f>+IF(OR($Q998=Parametres!$G$2,$Q998=Parametres!$G$3),K998,E998)</f>
        <v>0</v>
      </c>
      <c r="Q998" s="146">
        <f t="shared" ref="Q998:S998" si="1004">+F998</f>
        <v>0</v>
      </c>
      <c r="R998" s="145">
        <f t="shared" si="1004"/>
        <v>0</v>
      </c>
      <c r="S998" s="146">
        <f t="shared" si="1004"/>
        <v>0</v>
      </c>
      <c r="T998" s="150" t="e">
        <f>+VLOOKUP($L998,Data_Validation!$A:$D,1,0)</f>
        <v>#N/A</v>
      </c>
      <c r="U998" s="150" t="e">
        <f>+VLOOKUP($L998,Data_Validation!$A:$D,3,0)</f>
        <v>#N/A</v>
      </c>
      <c r="V998" s="150" t="e">
        <f>+VLOOKUP($L998,Data_Validation!$A:$D,4,0)</f>
        <v>#N/A</v>
      </c>
      <c r="W998" s="150" t="e">
        <f>+VLOOKUP($L998,Data_Validation!$A:$E,5,0)</f>
        <v>#N/A</v>
      </c>
      <c r="X998" s="150" t="e">
        <f>+VLOOKUP($L998,Data_Validation!$A:$F,6,0)</f>
        <v>#N/A</v>
      </c>
    </row>
    <row r="999" spans="1:24" ht="15.75" customHeight="1">
      <c r="A999" s="141"/>
      <c r="B999" s="141"/>
      <c r="C999" s="151"/>
      <c r="D999" s="151"/>
      <c r="E999" s="151"/>
      <c r="F999" s="141"/>
      <c r="G999" s="141"/>
      <c r="H999" s="182"/>
      <c r="I999" s="182"/>
      <c r="J999" s="182"/>
      <c r="K999" s="182"/>
      <c r="L999" s="145">
        <f t="shared" si="771"/>
        <v>0</v>
      </c>
      <c r="M999" s="146">
        <f t="shared" si="772"/>
        <v>0</v>
      </c>
      <c r="N999" s="147">
        <f>+IF(OR($Q999=Parametres!$G$2,$Q999=Parametres!$G$3),I999,C999)</f>
        <v>0</v>
      </c>
      <c r="O999" s="147">
        <f>+IF(OR($Q999=Parametres!$G$2,$Q999=Parametres!$G$3),J999,D999)</f>
        <v>0</v>
      </c>
      <c r="P999" s="147">
        <f>+IF(OR($Q999=Parametres!$G$2,$Q999=Parametres!$G$3),K999,E999)</f>
        <v>0</v>
      </c>
      <c r="Q999" s="146">
        <f t="shared" ref="Q999:S999" si="1005">+F999</f>
        <v>0</v>
      </c>
      <c r="R999" s="145">
        <f t="shared" si="1005"/>
        <v>0</v>
      </c>
      <c r="S999" s="146">
        <f t="shared" si="1005"/>
        <v>0</v>
      </c>
      <c r="T999" s="150" t="e">
        <f>+VLOOKUP($L999,Data_Validation!$A:$D,1,0)</f>
        <v>#N/A</v>
      </c>
      <c r="U999" s="150" t="e">
        <f>+VLOOKUP($L999,Data_Validation!$A:$D,3,0)</f>
        <v>#N/A</v>
      </c>
      <c r="V999" s="150" t="e">
        <f>+VLOOKUP($L999,Data_Validation!$A:$D,4,0)</f>
        <v>#N/A</v>
      </c>
      <c r="W999" s="150" t="e">
        <f>+VLOOKUP($L999,Data_Validation!$A:$E,5,0)</f>
        <v>#N/A</v>
      </c>
      <c r="X999" s="150" t="e">
        <f>+VLOOKUP($L999,Data_Validation!$A:$F,6,0)</f>
        <v>#N/A</v>
      </c>
    </row>
    <row r="1000" spans="1:24" ht="15.75" customHeight="1">
      <c r="A1000" s="141"/>
      <c r="B1000" s="141"/>
      <c r="C1000" s="151"/>
      <c r="D1000" s="151"/>
      <c r="E1000" s="151"/>
      <c r="F1000" s="141"/>
      <c r="G1000" s="141"/>
      <c r="H1000" s="182"/>
      <c r="I1000" s="182"/>
      <c r="J1000" s="182"/>
      <c r="K1000" s="182"/>
      <c r="L1000" s="145">
        <f t="shared" si="771"/>
        <v>0</v>
      </c>
      <c r="M1000" s="146">
        <f t="shared" si="772"/>
        <v>0</v>
      </c>
      <c r="N1000" s="147">
        <f>+IF(OR($Q1000=Parametres!$G$2,$Q1000=Parametres!$G$3),I1000,C1000)</f>
        <v>0</v>
      </c>
      <c r="O1000" s="147">
        <f>+IF(OR($Q1000=Parametres!$G$2,$Q1000=Parametres!$G$3),J1000,D1000)</f>
        <v>0</v>
      </c>
      <c r="P1000" s="147">
        <f>+IF(OR($Q1000=Parametres!$G$2,$Q1000=Parametres!$G$3),K1000,E1000)</f>
        <v>0</v>
      </c>
      <c r="Q1000" s="146">
        <f t="shared" ref="Q1000:S1000" si="1006">+F1000</f>
        <v>0</v>
      </c>
      <c r="R1000" s="145">
        <f t="shared" si="1006"/>
        <v>0</v>
      </c>
      <c r="S1000" s="146">
        <f t="shared" si="1006"/>
        <v>0</v>
      </c>
      <c r="T1000" s="150" t="e">
        <f>+VLOOKUP($L1000,Data_Validation!$A:$D,1,0)</f>
        <v>#N/A</v>
      </c>
      <c r="U1000" s="150" t="e">
        <f>+VLOOKUP($L1000,Data_Validation!$A:$D,3,0)</f>
        <v>#N/A</v>
      </c>
      <c r="V1000" s="150" t="e">
        <f>+VLOOKUP($L1000,Data_Validation!$A:$D,4,0)</f>
        <v>#N/A</v>
      </c>
      <c r="W1000" s="150" t="e">
        <f>+VLOOKUP($L1000,Data_Validation!$A:$E,5,0)</f>
        <v>#N/A</v>
      </c>
      <c r="X1000" s="150" t="e">
        <f>+VLOOKUP($L1000,Data_Validation!$A:$F,6,0)</f>
        <v>#N/A</v>
      </c>
    </row>
    <row r="1001" spans="1:24" ht="15.75" customHeight="1">
      <c r="A1001" s="141"/>
      <c r="B1001" s="141"/>
      <c r="C1001" s="151"/>
      <c r="D1001" s="151"/>
      <c r="E1001" s="151"/>
      <c r="F1001" s="141"/>
      <c r="G1001" s="141"/>
      <c r="H1001" s="182"/>
      <c r="I1001" s="182"/>
      <c r="J1001" s="182"/>
      <c r="K1001" s="182"/>
      <c r="L1001" s="145">
        <f t="shared" si="771"/>
        <v>0</v>
      </c>
      <c r="M1001" s="146">
        <f t="shared" si="772"/>
        <v>0</v>
      </c>
      <c r="N1001" s="147">
        <f>+IF(OR($Q1001=Parametres!$G$2,$Q1001=Parametres!$G$3),I1001,C1001)</f>
        <v>0</v>
      </c>
      <c r="O1001" s="147">
        <f>+IF(OR($Q1001=Parametres!$G$2,$Q1001=Parametres!$G$3),J1001,D1001)</f>
        <v>0</v>
      </c>
      <c r="P1001" s="147">
        <f>+IF(OR($Q1001=Parametres!$G$2,$Q1001=Parametres!$G$3),K1001,E1001)</f>
        <v>0</v>
      </c>
      <c r="Q1001" s="146">
        <f t="shared" ref="Q1001:S1001" si="1007">+F1001</f>
        <v>0</v>
      </c>
      <c r="R1001" s="145">
        <f t="shared" si="1007"/>
        <v>0</v>
      </c>
      <c r="S1001" s="146">
        <f t="shared" si="1007"/>
        <v>0</v>
      </c>
      <c r="T1001" s="150" t="e">
        <f>+VLOOKUP($L1001,Data_Validation!$A:$D,1,0)</f>
        <v>#N/A</v>
      </c>
      <c r="U1001" s="150" t="e">
        <f>+VLOOKUP($L1001,Data_Validation!$A:$D,3,0)</f>
        <v>#N/A</v>
      </c>
      <c r="V1001" s="150" t="e">
        <f>+VLOOKUP($L1001,Data_Validation!$A:$D,4,0)</f>
        <v>#N/A</v>
      </c>
      <c r="W1001" s="150" t="e">
        <f>+VLOOKUP($L1001,Data_Validation!$A:$E,5,0)</f>
        <v>#N/A</v>
      </c>
      <c r="X1001" s="150" t="e">
        <f>+VLOOKUP($L1001,Data_Validation!$A:$F,6,0)</f>
        <v>#N/A</v>
      </c>
    </row>
    <row r="1002" spans="1:24" ht="15.75" customHeight="1">
      <c r="A1002" s="141"/>
      <c r="B1002" s="141"/>
      <c r="C1002" s="151"/>
      <c r="D1002" s="151"/>
      <c r="E1002" s="151"/>
      <c r="F1002" s="141"/>
      <c r="G1002" s="141"/>
      <c r="H1002" s="182"/>
      <c r="I1002" s="182"/>
      <c r="J1002" s="182"/>
      <c r="K1002" s="182"/>
      <c r="L1002" s="145">
        <f t="shared" si="771"/>
        <v>0</v>
      </c>
      <c r="M1002" s="146">
        <f t="shared" si="772"/>
        <v>0</v>
      </c>
      <c r="N1002" s="147">
        <f>+IF(OR($Q1002=Parametres!$G$2,$Q1002=Parametres!$G$3),I1002,C1002)</f>
        <v>0</v>
      </c>
      <c r="O1002" s="147">
        <f>+IF(OR($Q1002=Parametres!$G$2,$Q1002=Parametres!$G$3),J1002,D1002)</f>
        <v>0</v>
      </c>
      <c r="P1002" s="147">
        <f>+IF(OR($Q1002=Parametres!$G$2,$Q1002=Parametres!$G$3),K1002,E1002)</f>
        <v>0</v>
      </c>
      <c r="Q1002" s="146">
        <f t="shared" ref="Q1002:S1002" si="1008">+F1002</f>
        <v>0</v>
      </c>
      <c r="R1002" s="145">
        <f t="shared" si="1008"/>
        <v>0</v>
      </c>
      <c r="S1002" s="146">
        <f t="shared" si="1008"/>
        <v>0</v>
      </c>
      <c r="T1002" s="150" t="e">
        <f>+VLOOKUP($L1002,Data_Validation!$A:$D,1,0)</f>
        <v>#N/A</v>
      </c>
      <c r="U1002" s="150" t="e">
        <f>+VLOOKUP($L1002,Data_Validation!$A:$D,3,0)</f>
        <v>#N/A</v>
      </c>
      <c r="V1002" s="150" t="e">
        <f>+VLOOKUP($L1002,Data_Validation!$A:$D,4,0)</f>
        <v>#N/A</v>
      </c>
      <c r="W1002" s="150" t="e">
        <f>+VLOOKUP($L1002,Data_Validation!$A:$E,5,0)</f>
        <v>#N/A</v>
      </c>
      <c r="X1002" s="150" t="e">
        <f>+VLOOKUP($L1002,Data_Validation!$A:$F,6,0)</f>
        <v>#N/A</v>
      </c>
    </row>
    <row r="1003" spans="1:24" ht="15.75" customHeight="1">
      <c r="A1003" s="141"/>
      <c r="B1003" s="141"/>
      <c r="C1003" s="151"/>
      <c r="D1003" s="151"/>
      <c r="E1003" s="151"/>
      <c r="F1003" s="141"/>
      <c r="G1003" s="141"/>
      <c r="H1003" s="182"/>
      <c r="I1003" s="182"/>
      <c r="J1003" s="182"/>
      <c r="K1003" s="182"/>
      <c r="L1003" s="145">
        <f t="shared" si="771"/>
        <v>0</v>
      </c>
      <c r="M1003" s="146">
        <f t="shared" si="772"/>
        <v>0</v>
      </c>
      <c r="N1003" s="147">
        <f>+IF(OR($Q1003=Parametres!$G$2,$Q1003=Parametres!$G$3),I1003,C1003)</f>
        <v>0</v>
      </c>
      <c r="O1003" s="147">
        <f>+IF(OR($Q1003=Parametres!$G$2,$Q1003=Parametres!$G$3),J1003,D1003)</f>
        <v>0</v>
      </c>
      <c r="P1003" s="147">
        <f>+IF(OR($Q1003=Parametres!$G$2,$Q1003=Parametres!$G$3),K1003,E1003)</f>
        <v>0</v>
      </c>
      <c r="Q1003" s="146">
        <f t="shared" ref="Q1003:S1003" si="1009">+F1003</f>
        <v>0</v>
      </c>
      <c r="R1003" s="145">
        <f t="shared" si="1009"/>
        <v>0</v>
      </c>
      <c r="S1003" s="146">
        <f t="shared" si="1009"/>
        <v>0</v>
      </c>
      <c r="T1003" s="150" t="e">
        <f>+VLOOKUP($L1003,Data_Validation!$A:$D,1,0)</f>
        <v>#N/A</v>
      </c>
      <c r="U1003" s="150" t="e">
        <f>+VLOOKUP($L1003,Data_Validation!$A:$D,3,0)</f>
        <v>#N/A</v>
      </c>
      <c r="V1003" s="150" t="e">
        <f>+VLOOKUP($L1003,Data_Validation!$A:$D,4,0)</f>
        <v>#N/A</v>
      </c>
      <c r="W1003" s="150" t="e">
        <f>+VLOOKUP($L1003,Data_Validation!$A:$E,5,0)</f>
        <v>#N/A</v>
      </c>
      <c r="X1003" s="150" t="e">
        <f>+VLOOKUP($L1003,Data_Validation!$A:$F,6,0)</f>
        <v>#N/A</v>
      </c>
    </row>
    <row r="1004" spans="1:24" ht="15.75" customHeight="1">
      <c r="A1004" s="141"/>
      <c r="B1004" s="141"/>
      <c r="C1004" s="151"/>
      <c r="D1004" s="151"/>
      <c r="E1004" s="151"/>
      <c r="F1004" s="141"/>
      <c r="G1004" s="141"/>
      <c r="H1004" s="182"/>
      <c r="I1004" s="182"/>
      <c r="J1004" s="182"/>
      <c r="K1004" s="182"/>
      <c r="L1004" s="145">
        <f t="shared" si="771"/>
        <v>0</v>
      </c>
      <c r="M1004" s="146">
        <f t="shared" si="772"/>
        <v>0</v>
      </c>
      <c r="N1004" s="147">
        <f>+IF(OR($Q1004=Parametres!$G$2,$Q1004=Parametres!$G$3),I1004,C1004)</f>
        <v>0</v>
      </c>
      <c r="O1004" s="147">
        <f>+IF(OR($Q1004=Parametres!$G$2,$Q1004=Parametres!$G$3),J1004,D1004)</f>
        <v>0</v>
      </c>
      <c r="P1004" s="147">
        <f>+IF(OR($Q1004=Parametres!$G$2,$Q1004=Parametres!$G$3),K1004,E1004)</f>
        <v>0</v>
      </c>
      <c r="Q1004" s="146">
        <f t="shared" ref="Q1004:S1004" si="1010">+F1004</f>
        <v>0</v>
      </c>
      <c r="R1004" s="145">
        <f t="shared" si="1010"/>
        <v>0</v>
      </c>
      <c r="S1004" s="146">
        <f t="shared" si="1010"/>
        <v>0</v>
      </c>
      <c r="T1004" s="150" t="e">
        <f>+VLOOKUP($L1004,Data_Validation!$A:$D,1,0)</f>
        <v>#N/A</v>
      </c>
      <c r="U1004" s="150" t="e">
        <f>+VLOOKUP($L1004,Data_Validation!$A:$D,3,0)</f>
        <v>#N/A</v>
      </c>
      <c r="V1004" s="150" t="e">
        <f>+VLOOKUP($L1004,Data_Validation!$A:$D,4,0)</f>
        <v>#N/A</v>
      </c>
      <c r="W1004" s="150" t="e">
        <f>+VLOOKUP($L1004,Data_Validation!$A:$E,5,0)</f>
        <v>#N/A</v>
      </c>
      <c r="X1004" s="150" t="e">
        <f>+VLOOKUP($L1004,Data_Validation!$A:$F,6,0)</f>
        <v>#N/A</v>
      </c>
    </row>
    <row r="1005" spans="1:24" ht="15.75" customHeight="1">
      <c r="A1005" s="141"/>
      <c r="B1005" s="141"/>
      <c r="C1005" s="151"/>
      <c r="D1005" s="151"/>
      <c r="E1005" s="151"/>
      <c r="F1005" s="141"/>
      <c r="G1005" s="141"/>
      <c r="H1005" s="182"/>
      <c r="I1005" s="182"/>
      <c r="J1005" s="182"/>
      <c r="K1005" s="182"/>
      <c r="L1005" s="145">
        <f t="shared" si="771"/>
        <v>0</v>
      </c>
      <c r="M1005" s="146">
        <f t="shared" si="772"/>
        <v>0</v>
      </c>
      <c r="N1005" s="147">
        <f>+IF(OR($Q1005=Parametres!$G$2,$Q1005=Parametres!$G$3),I1005,C1005)</f>
        <v>0</v>
      </c>
      <c r="O1005" s="147">
        <f>+IF(OR($Q1005=Parametres!$G$2,$Q1005=Parametres!$G$3),J1005,D1005)</f>
        <v>0</v>
      </c>
      <c r="P1005" s="147">
        <f>+IF(OR($Q1005=Parametres!$G$2,$Q1005=Parametres!$G$3),K1005,E1005)</f>
        <v>0</v>
      </c>
      <c r="Q1005" s="146">
        <f t="shared" ref="Q1005:S1005" si="1011">+F1005</f>
        <v>0</v>
      </c>
      <c r="R1005" s="145">
        <f t="shared" si="1011"/>
        <v>0</v>
      </c>
      <c r="S1005" s="146">
        <f t="shared" si="1011"/>
        <v>0</v>
      </c>
      <c r="T1005" s="150" t="e">
        <f>+VLOOKUP($L1005,Data_Validation!$A:$D,1,0)</f>
        <v>#N/A</v>
      </c>
      <c r="U1005" s="150" t="e">
        <f>+VLOOKUP($L1005,Data_Validation!$A:$D,3,0)</f>
        <v>#N/A</v>
      </c>
      <c r="V1005" s="150" t="e">
        <f>+VLOOKUP($L1005,Data_Validation!$A:$D,4,0)</f>
        <v>#N/A</v>
      </c>
      <c r="W1005" s="150" t="e">
        <f>+VLOOKUP($L1005,Data_Validation!$A:$E,5,0)</f>
        <v>#N/A</v>
      </c>
      <c r="X1005" s="150" t="e">
        <f>+VLOOKUP($L1005,Data_Validation!$A:$F,6,0)</f>
        <v>#N/A</v>
      </c>
    </row>
    <row r="1006" spans="1:24" ht="15.75" customHeight="1">
      <c r="A1006" s="141"/>
      <c r="B1006" s="141"/>
      <c r="C1006" s="151"/>
      <c r="D1006" s="151"/>
      <c r="E1006" s="151"/>
      <c r="F1006" s="141"/>
      <c r="G1006" s="141"/>
      <c r="H1006" s="182"/>
      <c r="I1006" s="182"/>
      <c r="J1006" s="182"/>
      <c r="K1006" s="182"/>
      <c r="L1006" s="145">
        <f t="shared" si="771"/>
        <v>0</v>
      </c>
      <c r="M1006" s="146">
        <f t="shared" si="772"/>
        <v>0</v>
      </c>
      <c r="N1006" s="147">
        <f>+IF(OR($Q1006=Parametres!$G$2,$Q1006=Parametres!$G$3),I1006,C1006)</f>
        <v>0</v>
      </c>
      <c r="O1006" s="147">
        <f>+IF(OR($Q1006=Parametres!$G$2,$Q1006=Parametres!$G$3),J1006,D1006)</f>
        <v>0</v>
      </c>
      <c r="P1006" s="147">
        <f>+IF(OR($Q1006=Parametres!$G$2,$Q1006=Parametres!$G$3),K1006,E1006)</f>
        <v>0</v>
      </c>
      <c r="Q1006" s="146">
        <f t="shared" ref="Q1006:S1006" si="1012">+F1006</f>
        <v>0</v>
      </c>
      <c r="R1006" s="145">
        <f t="shared" si="1012"/>
        <v>0</v>
      </c>
      <c r="S1006" s="146">
        <f t="shared" si="1012"/>
        <v>0</v>
      </c>
      <c r="T1006" s="150" t="e">
        <f>+VLOOKUP($L1006,Data_Validation!$A:$D,1,0)</f>
        <v>#N/A</v>
      </c>
      <c r="U1006" s="150" t="e">
        <f>+VLOOKUP($L1006,Data_Validation!$A:$D,3,0)</f>
        <v>#N/A</v>
      </c>
      <c r="V1006" s="150" t="e">
        <f>+VLOOKUP($L1006,Data_Validation!$A:$D,4,0)</f>
        <v>#N/A</v>
      </c>
      <c r="W1006" s="150" t="e">
        <f>+VLOOKUP($L1006,Data_Validation!$A:$E,5,0)</f>
        <v>#N/A</v>
      </c>
      <c r="X1006" s="150" t="e">
        <f>+VLOOKUP($L1006,Data_Validation!$A:$F,6,0)</f>
        <v>#N/A</v>
      </c>
    </row>
    <row r="1007" spans="1:24" ht="15.75" customHeight="1">
      <c r="A1007" s="141"/>
      <c r="B1007" s="141"/>
      <c r="C1007" s="151"/>
      <c r="D1007" s="151"/>
      <c r="E1007" s="151"/>
      <c r="F1007" s="141"/>
      <c r="G1007" s="141"/>
      <c r="H1007" s="182"/>
      <c r="I1007" s="182"/>
      <c r="J1007" s="182"/>
      <c r="K1007" s="182"/>
      <c r="L1007" s="145">
        <f t="shared" si="771"/>
        <v>0</v>
      </c>
      <c r="M1007" s="146">
        <f t="shared" si="772"/>
        <v>0</v>
      </c>
      <c r="N1007" s="147">
        <f>+IF(OR($Q1007=Parametres!$G$2,$Q1007=Parametres!$G$3),I1007,C1007)</f>
        <v>0</v>
      </c>
      <c r="O1007" s="147">
        <f>+IF(OR($Q1007=Parametres!$G$2,$Q1007=Parametres!$G$3),J1007,D1007)</f>
        <v>0</v>
      </c>
      <c r="P1007" s="147">
        <f>+IF(OR($Q1007=Parametres!$G$2,$Q1007=Parametres!$G$3),K1007,E1007)</f>
        <v>0</v>
      </c>
      <c r="Q1007" s="146">
        <f t="shared" ref="Q1007:S1007" si="1013">+F1007</f>
        <v>0</v>
      </c>
      <c r="R1007" s="145">
        <f t="shared" si="1013"/>
        <v>0</v>
      </c>
      <c r="S1007" s="146">
        <f t="shared" si="1013"/>
        <v>0</v>
      </c>
      <c r="T1007" s="150" t="e">
        <f>+VLOOKUP($L1007,Data_Validation!$A:$D,1,0)</f>
        <v>#N/A</v>
      </c>
      <c r="U1007" s="150" t="e">
        <f>+VLOOKUP($L1007,Data_Validation!$A:$D,3,0)</f>
        <v>#N/A</v>
      </c>
      <c r="V1007" s="150" t="e">
        <f>+VLOOKUP($L1007,Data_Validation!$A:$D,4,0)</f>
        <v>#N/A</v>
      </c>
      <c r="W1007" s="150" t="e">
        <f>+VLOOKUP($L1007,Data_Validation!$A:$E,5,0)</f>
        <v>#N/A</v>
      </c>
      <c r="X1007" s="150" t="e">
        <f>+VLOOKUP($L1007,Data_Validation!$A:$F,6,0)</f>
        <v>#N/A</v>
      </c>
    </row>
    <row r="1008" spans="1:24" ht="15.75" customHeight="1">
      <c r="A1008" s="141"/>
      <c r="B1008" s="141"/>
      <c r="C1008" s="151"/>
      <c r="D1008" s="151"/>
      <c r="E1008" s="151"/>
      <c r="F1008" s="141"/>
      <c r="G1008" s="141"/>
      <c r="H1008" s="182"/>
      <c r="I1008" s="182"/>
      <c r="J1008" s="182"/>
      <c r="K1008" s="182"/>
      <c r="L1008" s="145">
        <f t="shared" si="771"/>
        <v>0</v>
      </c>
      <c r="M1008" s="146">
        <f t="shared" si="772"/>
        <v>0</v>
      </c>
      <c r="N1008" s="147">
        <f>+IF(OR($Q1008=Parametres!$G$2,$Q1008=Parametres!$G$3),I1008,C1008)</f>
        <v>0</v>
      </c>
      <c r="O1008" s="147">
        <f>+IF(OR($Q1008=Parametres!$G$2,$Q1008=Parametres!$G$3),J1008,D1008)</f>
        <v>0</v>
      </c>
      <c r="P1008" s="147">
        <f>+IF(OR($Q1008=Parametres!$G$2,$Q1008=Parametres!$G$3),K1008,E1008)</f>
        <v>0</v>
      </c>
      <c r="Q1008" s="146">
        <f t="shared" ref="Q1008:S1008" si="1014">+F1008</f>
        <v>0</v>
      </c>
      <c r="R1008" s="145">
        <f t="shared" si="1014"/>
        <v>0</v>
      </c>
      <c r="S1008" s="146">
        <f t="shared" si="1014"/>
        <v>0</v>
      </c>
      <c r="T1008" s="150" t="e">
        <f>+VLOOKUP($L1008,Data_Validation!$A:$D,1,0)</f>
        <v>#N/A</v>
      </c>
      <c r="U1008" s="150" t="e">
        <f>+VLOOKUP($L1008,Data_Validation!$A:$D,3,0)</f>
        <v>#N/A</v>
      </c>
      <c r="V1008" s="150" t="e">
        <f>+VLOOKUP($L1008,Data_Validation!$A:$D,4,0)</f>
        <v>#N/A</v>
      </c>
      <c r="W1008" s="150" t="e">
        <f>+VLOOKUP($L1008,Data_Validation!$A:$E,5,0)</f>
        <v>#N/A</v>
      </c>
      <c r="X1008" s="150" t="e">
        <f>+VLOOKUP($L1008,Data_Validation!$A:$F,6,0)</f>
        <v>#N/A</v>
      </c>
    </row>
    <row r="1009" spans="1:24" ht="15.75" customHeight="1">
      <c r="A1009" s="141"/>
      <c r="B1009" s="141"/>
      <c r="C1009" s="151"/>
      <c r="D1009" s="151"/>
      <c r="E1009" s="151"/>
      <c r="F1009" s="141"/>
      <c r="G1009" s="141"/>
      <c r="H1009" s="182"/>
      <c r="I1009" s="182"/>
      <c r="J1009" s="182"/>
      <c r="K1009" s="182"/>
      <c r="L1009" s="145">
        <f t="shared" si="771"/>
        <v>0</v>
      </c>
      <c r="M1009" s="146">
        <f t="shared" si="772"/>
        <v>0</v>
      </c>
      <c r="N1009" s="147">
        <f>+IF(OR($Q1009=Parametres!$G$2,$Q1009=Parametres!$G$3),I1009,C1009)</f>
        <v>0</v>
      </c>
      <c r="O1009" s="147">
        <f>+IF(OR($Q1009=Parametres!$G$2,$Q1009=Parametres!$G$3),J1009,D1009)</f>
        <v>0</v>
      </c>
      <c r="P1009" s="147">
        <f>+IF(OR($Q1009=Parametres!$G$2,$Q1009=Parametres!$G$3),K1009,E1009)</f>
        <v>0</v>
      </c>
      <c r="Q1009" s="146">
        <f t="shared" ref="Q1009:S1009" si="1015">+F1009</f>
        <v>0</v>
      </c>
      <c r="R1009" s="145">
        <f t="shared" si="1015"/>
        <v>0</v>
      </c>
      <c r="S1009" s="146">
        <f t="shared" si="1015"/>
        <v>0</v>
      </c>
      <c r="T1009" s="150" t="e">
        <f>+VLOOKUP($L1009,Data_Validation!$A:$D,1,0)</f>
        <v>#N/A</v>
      </c>
      <c r="U1009" s="150" t="e">
        <f>+VLOOKUP($L1009,Data_Validation!$A:$D,3,0)</f>
        <v>#N/A</v>
      </c>
      <c r="V1009" s="150" t="e">
        <f>+VLOOKUP($L1009,Data_Validation!$A:$D,4,0)</f>
        <v>#N/A</v>
      </c>
      <c r="W1009" s="150" t="e">
        <f>+VLOOKUP($L1009,Data_Validation!$A:$E,5,0)</f>
        <v>#N/A</v>
      </c>
      <c r="X1009" s="150" t="e">
        <f>+VLOOKUP($L1009,Data_Validation!$A:$F,6,0)</f>
        <v>#N/A</v>
      </c>
    </row>
    <row r="1010" spans="1:24" ht="15.75" customHeight="1">
      <c r="A1010" s="141"/>
      <c r="B1010" s="141"/>
      <c r="C1010" s="151"/>
      <c r="D1010" s="151"/>
      <c r="E1010" s="151"/>
      <c r="F1010" s="141"/>
      <c r="G1010" s="141"/>
      <c r="H1010" s="182"/>
      <c r="I1010" s="182"/>
      <c r="J1010" s="182"/>
      <c r="K1010" s="182"/>
      <c r="L1010" s="145">
        <f t="shared" si="771"/>
        <v>0</v>
      </c>
      <c r="M1010" s="146">
        <f t="shared" si="772"/>
        <v>0</v>
      </c>
      <c r="N1010" s="147">
        <f>+IF(OR($Q1010=Parametres!$G$2,$Q1010=Parametres!$G$3),I1010,C1010)</f>
        <v>0</v>
      </c>
      <c r="O1010" s="147">
        <f>+IF(OR($Q1010=Parametres!$G$2,$Q1010=Parametres!$G$3),J1010,D1010)</f>
        <v>0</v>
      </c>
      <c r="P1010" s="147">
        <f>+IF(OR($Q1010=Parametres!$G$2,$Q1010=Parametres!$G$3),K1010,E1010)</f>
        <v>0</v>
      </c>
      <c r="Q1010" s="146">
        <f t="shared" ref="Q1010:S1010" si="1016">+F1010</f>
        <v>0</v>
      </c>
      <c r="R1010" s="145">
        <f t="shared" si="1016"/>
        <v>0</v>
      </c>
      <c r="S1010" s="146">
        <f t="shared" si="1016"/>
        <v>0</v>
      </c>
      <c r="T1010" s="150" t="e">
        <f>+VLOOKUP($L1010,Data_Validation!$A:$D,1,0)</f>
        <v>#N/A</v>
      </c>
      <c r="U1010" s="150" t="e">
        <f>+VLOOKUP($L1010,Data_Validation!$A:$D,3,0)</f>
        <v>#N/A</v>
      </c>
      <c r="V1010" s="150" t="e">
        <f>+VLOOKUP($L1010,Data_Validation!$A:$D,4,0)</f>
        <v>#N/A</v>
      </c>
      <c r="W1010" s="150" t="e">
        <f>+VLOOKUP($L1010,Data_Validation!$A:$E,5,0)</f>
        <v>#N/A</v>
      </c>
      <c r="X1010" s="150" t="e">
        <f>+VLOOKUP($L1010,Data_Validation!$A:$F,6,0)</f>
        <v>#N/A</v>
      </c>
    </row>
    <row r="1011" spans="1:24" ht="15.75" customHeight="1">
      <c r="A1011" s="141"/>
      <c r="B1011" s="141"/>
      <c r="C1011" s="151"/>
      <c r="D1011" s="151"/>
      <c r="E1011" s="151"/>
      <c r="F1011" s="141"/>
      <c r="G1011" s="141"/>
      <c r="H1011" s="182"/>
      <c r="I1011" s="182"/>
      <c r="J1011" s="182"/>
      <c r="K1011" s="182"/>
      <c r="L1011" s="145">
        <f t="shared" si="771"/>
        <v>0</v>
      </c>
      <c r="M1011" s="146">
        <f t="shared" si="772"/>
        <v>0</v>
      </c>
      <c r="N1011" s="147">
        <f>+IF(OR($Q1011=Parametres!$G$2,$Q1011=Parametres!$G$3),I1011,C1011)</f>
        <v>0</v>
      </c>
      <c r="O1011" s="147">
        <f>+IF(OR($Q1011=Parametres!$G$2,$Q1011=Parametres!$G$3),J1011,D1011)</f>
        <v>0</v>
      </c>
      <c r="P1011" s="147">
        <f>+IF(OR($Q1011=Parametres!$G$2,$Q1011=Parametres!$G$3),K1011,E1011)</f>
        <v>0</v>
      </c>
      <c r="Q1011" s="146">
        <f t="shared" ref="Q1011:S1011" si="1017">+F1011</f>
        <v>0</v>
      </c>
      <c r="R1011" s="145">
        <f t="shared" si="1017"/>
        <v>0</v>
      </c>
      <c r="S1011" s="146">
        <f t="shared" si="1017"/>
        <v>0</v>
      </c>
      <c r="T1011" s="150" t="e">
        <f>+VLOOKUP($L1011,Data_Validation!$A:$D,1,0)</f>
        <v>#N/A</v>
      </c>
      <c r="U1011" s="150" t="e">
        <f>+VLOOKUP($L1011,Data_Validation!$A:$D,3,0)</f>
        <v>#N/A</v>
      </c>
      <c r="V1011" s="150" t="e">
        <f>+VLOOKUP($L1011,Data_Validation!$A:$D,4,0)</f>
        <v>#N/A</v>
      </c>
      <c r="W1011" s="150" t="e">
        <f>+VLOOKUP($L1011,Data_Validation!$A:$E,5,0)</f>
        <v>#N/A</v>
      </c>
      <c r="X1011" s="150" t="e">
        <f>+VLOOKUP($L1011,Data_Validation!$A:$F,6,0)</f>
        <v>#N/A</v>
      </c>
    </row>
    <row r="1012" spans="1:24" ht="15.75" customHeight="1">
      <c r="A1012" s="141"/>
      <c r="B1012" s="141"/>
      <c r="C1012" s="151"/>
      <c r="D1012" s="151"/>
      <c r="E1012" s="151"/>
      <c r="F1012" s="141"/>
      <c r="G1012" s="141"/>
      <c r="H1012" s="182"/>
      <c r="I1012" s="182"/>
      <c r="J1012" s="182"/>
      <c r="K1012" s="182"/>
      <c r="L1012" s="145">
        <f t="shared" si="771"/>
        <v>0</v>
      </c>
      <c r="M1012" s="146">
        <f t="shared" si="772"/>
        <v>0</v>
      </c>
      <c r="N1012" s="147">
        <f>+IF(OR($Q1012=Parametres!$G$2,$Q1012=Parametres!$G$3),I1012,C1012)</f>
        <v>0</v>
      </c>
      <c r="O1012" s="147">
        <f>+IF(OR($Q1012=Parametres!$G$2,$Q1012=Parametres!$G$3),J1012,D1012)</f>
        <v>0</v>
      </c>
      <c r="P1012" s="147">
        <f>+IF(OR($Q1012=Parametres!$G$2,$Q1012=Parametres!$G$3),K1012,E1012)</f>
        <v>0</v>
      </c>
      <c r="Q1012" s="146">
        <f t="shared" ref="Q1012:S1012" si="1018">+F1012</f>
        <v>0</v>
      </c>
      <c r="R1012" s="145">
        <f t="shared" si="1018"/>
        <v>0</v>
      </c>
      <c r="S1012" s="146">
        <f t="shared" si="1018"/>
        <v>0</v>
      </c>
      <c r="T1012" s="150" t="e">
        <f>+VLOOKUP($L1012,Data_Validation!$A:$D,1,0)</f>
        <v>#N/A</v>
      </c>
      <c r="U1012" s="150" t="e">
        <f>+VLOOKUP($L1012,Data_Validation!$A:$D,3,0)</f>
        <v>#N/A</v>
      </c>
      <c r="V1012" s="150" t="e">
        <f>+VLOOKUP($L1012,Data_Validation!$A:$D,4,0)</f>
        <v>#N/A</v>
      </c>
      <c r="W1012" s="150" t="e">
        <f>+VLOOKUP($L1012,Data_Validation!$A:$E,5,0)</f>
        <v>#N/A</v>
      </c>
      <c r="X1012" s="150" t="e">
        <f>+VLOOKUP($L1012,Data_Validation!$A:$F,6,0)</f>
        <v>#N/A</v>
      </c>
    </row>
    <row r="1013" spans="1:24" ht="15.75" customHeight="1">
      <c r="A1013" s="141"/>
      <c r="B1013" s="141"/>
      <c r="C1013" s="151"/>
      <c r="D1013" s="151"/>
      <c r="E1013" s="151"/>
      <c r="F1013" s="141"/>
      <c r="G1013" s="141"/>
      <c r="H1013" s="182"/>
      <c r="I1013" s="182"/>
      <c r="J1013" s="182"/>
      <c r="K1013" s="182"/>
      <c r="L1013" s="145">
        <f t="shared" si="771"/>
        <v>0</v>
      </c>
      <c r="M1013" s="146">
        <f t="shared" si="772"/>
        <v>0</v>
      </c>
      <c r="N1013" s="147">
        <f>+IF(OR($Q1013=Parametres!$G$2,$Q1013=Parametres!$G$3),I1013,C1013)</f>
        <v>0</v>
      </c>
      <c r="O1013" s="147">
        <f>+IF(OR($Q1013=Parametres!$G$2,$Q1013=Parametres!$G$3),J1013,D1013)</f>
        <v>0</v>
      </c>
      <c r="P1013" s="147">
        <f>+IF(OR($Q1013=Parametres!$G$2,$Q1013=Parametres!$G$3),K1013,E1013)</f>
        <v>0</v>
      </c>
      <c r="Q1013" s="146">
        <f t="shared" ref="Q1013:S1013" si="1019">+F1013</f>
        <v>0</v>
      </c>
      <c r="R1013" s="145">
        <f t="shared" si="1019"/>
        <v>0</v>
      </c>
      <c r="S1013" s="146">
        <f t="shared" si="1019"/>
        <v>0</v>
      </c>
      <c r="T1013" s="150" t="e">
        <f>+VLOOKUP($L1013,Data_Validation!$A:$D,1,0)</f>
        <v>#N/A</v>
      </c>
      <c r="U1013" s="150" t="e">
        <f>+VLOOKUP($L1013,Data_Validation!$A:$D,3,0)</f>
        <v>#N/A</v>
      </c>
      <c r="V1013" s="150" t="e">
        <f>+VLOOKUP($L1013,Data_Validation!$A:$D,4,0)</f>
        <v>#N/A</v>
      </c>
      <c r="W1013" s="150" t="e">
        <f>+VLOOKUP($L1013,Data_Validation!$A:$E,5,0)</f>
        <v>#N/A</v>
      </c>
      <c r="X1013" s="150" t="e">
        <f>+VLOOKUP($L1013,Data_Validation!$A:$F,6,0)</f>
        <v>#N/A</v>
      </c>
    </row>
    <row r="1014" spans="1:24" ht="15.75" customHeight="1">
      <c r="A1014" s="141"/>
      <c r="B1014" s="141"/>
      <c r="C1014" s="151"/>
      <c r="D1014" s="151"/>
      <c r="E1014" s="151"/>
      <c r="F1014" s="141"/>
      <c r="G1014" s="141"/>
      <c r="H1014" s="182"/>
      <c r="I1014" s="182"/>
      <c r="J1014" s="182"/>
      <c r="K1014" s="182"/>
      <c r="L1014" s="145">
        <f t="shared" si="771"/>
        <v>0</v>
      </c>
      <c r="M1014" s="146">
        <f t="shared" si="772"/>
        <v>0</v>
      </c>
      <c r="N1014" s="147">
        <f>+IF(OR($Q1014=Parametres!$G$2,$Q1014=Parametres!$G$3),I1014,C1014)</f>
        <v>0</v>
      </c>
      <c r="O1014" s="147">
        <f>+IF(OR($Q1014=Parametres!$G$2,$Q1014=Parametres!$G$3),J1014,D1014)</f>
        <v>0</v>
      </c>
      <c r="P1014" s="147">
        <f>+IF(OR($Q1014=Parametres!$G$2,$Q1014=Parametres!$G$3),K1014,E1014)</f>
        <v>0</v>
      </c>
      <c r="Q1014" s="146">
        <f t="shared" ref="Q1014:S1014" si="1020">+F1014</f>
        <v>0</v>
      </c>
      <c r="R1014" s="145">
        <f t="shared" si="1020"/>
        <v>0</v>
      </c>
      <c r="S1014" s="146">
        <f t="shared" si="1020"/>
        <v>0</v>
      </c>
      <c r="T1014" s="150" t="e">
        <f>+VLOOKUP($L1014,Data_Validation!$A:$D,1,0)</f>
        <v>#N/A</v>
      </c>
      <c r="U1014" s="150" t="e">
        <f>+VLOOKUP($L1014,Data_Validation!$A:$D,3,0)</f>
        <v>#N/A</v>
      </c>
      <c r="V1014" s="150" t="e">
        <f>+VLOOKUP($L1014,Data_Validation!$A:$D,4,0)</f>
        <v>#N/A</v>
      </c>
      <c r="W1014" s="150" t="e">
        <f>+VLOOKUP($L1014,Data_Validation!$A:$E,5,0)</f>
        <v>#N/A</v>
      </c>
      <c r="X1014" s="150" t="e">
        <f>+VLOOKUP($L1014,Data_Validation!$A:$F,6,0)</f>
        <v>#N/A</v>
      </c>
    </row>
    <row r="1015" spans="1:24" ht="15.75" customHeight="1">
      <c r="A1015" s="141"/>
      <c r="B1015" s="141"/>
      <c r="C1015" s="151"/>
      <c r="D1015" s="151"/>
      <c r="E1015" s="151"/>
      <c r="F1015" s="141"/>
      <c r="G1015" s="141"/>
      <c r="H1015" s="182"/>
      <c r="I1015" s="182"/>
      <c r="J1015" s="182"/>
      <c r="K1015" s="182"/>
      <c r="L1015" s="145">
        <f t="shared" si="771"/>
        <v>0</v>
      </c>
      <c r="M1015" s="146">
        <f t="shared" si="772"/>
        <v>0</v>
      </c>
      <c r="N1015" s="147">
        <f>+IF(OR($Q1015=Parametres!$G$2,$Q1015=Parametres!$G$3),I1015,C1015)</f>
        <v>0</v>
      </c>
      <c r="O1015" s="147">
        <f>+IF(OR($Q1015=Parametres!$G$2,$Q1015=Parametres!$G$3),J1015,D1015)</f>
        <v>0</v>
      </c>
      <c r="P1015" s="147">
        <f>+IF(OR($Q1015=Parametres!$G$2,$Q1015=Parametres!$G$3),K1015,E1015)</f>
        <v>0</v>
      </c>
      <c r="Q1015" s="146">
        <f t="shared" ref="Q1015:S1015" si="1021">+F1015</f>
        <v>0</v>
      </c>
      <c r="R1015" s="145">
        <f t="shared" si="1021"/>
        <v>0</v>
      </c>
      <c r="S1015" s="146">
        <f t="shared" si="1021"/>
        <v>0</v>
      </c>
      <c r="T1015" s="150" t="e">
        <f>+VLOOKUP($L1015,Data_Validation!$A:$D,1,0)</f>
        <v>#N/A</v>
      </c>
      <c r="U1015" s="150" t="e">
        <f>+VLOOKUP($L1015,Data_Validation!$A:$D,3,0)</f>
        <v>#N/A</v>
      </c>
      <c r="V1015" s="150" t="e">
        <f>+VLOOKUP($L1015,Data_Validation!$A:$D,4,0)</f>
        <v>#N/A</v>
      </c>
      <c r="W1015" s="150" t="e">
        <f>+VLOOKUP($L1015,Data_Validation!$A:$E,5,0)</f>
        <v>#N/A</v>
      </c>
      <c r="X1015" s="150" t="e">
        <f>+VLOOKUP($L1015,Data_Validation!$A:$F,6,0)</f>
        <v>#N/A</v>
      </c>
    </row>
    <row r="1016" spans="1:24" ht="15.75" customHeight="1">
      <c r="A1016" s="141"/>
      <c r="B1016" s="141"/>
      <c r="C1016" s="151"/>
      <c r="D1016" s="151"/>
      <c r="E1016" s="151"/>
      <c r="F1016" s="141"/>
      <c r="G1016" s="141"/>
      <c r="H1016" s="182"/>
      <c r="I1016" s="182"/>
      <c r="J1016" s="182"/>
      <c r="K1016" s="182"/>
      <c r="L1016" s="145">
        <f t="shared" si="771"/>
        <v>0</v>
      </c>
      <c r="M1016" s="146">
        <f t="shared" si="772"/>
        <v>0</v>
      </c>
      <c r="N1016" s="147">
        <f>+IF(OR($Q1016=Parametres!$G$2,$Q1016=Parametres!$G$3),I1016,C1016)</f>
        <v>0</v>
      </c>
      <c r="O1016" s="147">
        <f>+IF(OR($Q1016=Parametres!$G$2,$Q1016=Parametres!$G$3),J1016,D1016)</f>
        <v>0</v>
      </c>
      <c r="P1016" s="147">
        <f>+IF(OR($Q1016=Parametres!$G$2,$Q1016=Parametres!$G$3),K1016,E1016)</f>
        <v>0</v>
      </c>
      <c r="Q1016" s="146">
        <f t="shared" ref="Q1016:S1016" si="1022">+F1016</f>
        <v>0</v>
      </c>
      <c r="R1016" s="145">
        <f t="shared" si="1022"/>
        <v>0</v>
      </c>
      <c r="S1016" s="146">
        <f t="shared" si="1022"/>
        <v>0</v>
      </c>
      <c r="T1016" s="150" t="e">
        <f>+VLOOKUP($L1016,Data_Validation!$A:$D,1,0)</f>
        <v>#N/A</v>
      </c>
      <c r="U1016" s="150" t="e">
        <f>+VLOOKUP($L1016,Data_Validation!$A:$D,3,0)</f>
        <v>#N/A</v>
      </c>
      <c r="V1016" s="150" t="e">
        <f>+VLOOKUP($L1016,Data_Validation!$A:$D,4,0)</f>
        <v>#N/A</v>
      </c>
      <c r="W1016" s="150" t="e">
        <f>+VLOOKUP($L1016,Data_Validation!$A:$E,5,0)</f>
        <v>#N/A</v>
      </c>
      <c r="X1016" s="150" t="e">
        <f>+VLOOKUP($L1016,Data_Validation!$A:$F,6,0)</f>
        <v>#N/A</v>
      </c>
    </row>
    <row r="1017" spans="1:24" ht="15.75" customHeight="1">
      <c r="A1017" s="141"/>
      <c r="B1017" s="141"/>
      <c r="C1017" s="151"/>
      <c r="D1017" s="151"/>
      <c r="E1017" s="151"/>
      <c r="F1017" s="141"/>
      <c r="G1017" s="141"/>
      <c r="H1017" s="182"/>
      <c r="I1017" s="182"/>
      <c r="J1017" s="182"/>
      <c r="K1017" s="182"/>
      <c r="L1017" s="145">
        <f t="shared" si="771"/>
        <v>0</v>
      </c>
      <c r="M1017" s="146">
        <f t="shared" si="772"/>
        <v>0</v>
      </c>
      <c r="N1017" s="147">
        <f>+IF(OR($Q1017=Parametres!$G$2,$Q1017=Parametres!$G$3),I1017,C1017)</f>
        <v>0</v>
      </c>
      <c r="O1017" s="147">
        <f>+IF(OR($Q1017=Parametres!$G$2,$Q1017=Parametres!$G$3),J1017,D1017)</f>
        <v>0</v>
      </c>
      <c r="P1017" s="147">
        <f>+IF(OR($Q1017=Parametres!$G$2,$Q1017=Parametres!$G$3),K1017,E1017)</f>
        <v>0</v>
      </c>
      <c r="Q1017" s="146">
        <f t="shared" ref="Q1017:S1017" si="1023">+F1017</f>
        <v>0</v>
      </c>
      <c r="R1017" s="145">
        <f t="shared" si="1023"/>
        <v>0</v>
      </c>
      <c r="S1017" s="146">
        <f t="shared" si="1023"/>
        <v>0</v>
      </c>
      <c r="T1017" s="150" t="e">
        <f>+VLOOKUP($L1017,Data_Validation!$A:$D,1,0)</f>
        <v>#N/A</v>
      </c>
      <c r="U1017" s="150" t="e">
        <f>+VLOOKUP($L1017,Data_Validation!$A:$D,3,0)</f>
        <v>#N/A</v>
      </c>
      <c r="V1017" s="150" t="e">
        <f>+VLOOKUP($L1017,Data_Validation!$A:$D,4,0)</f>
        <v>#N/A</v>
      </c>
      <c r="W1017" s="150" t="e">
        <f>+VLOOKUP($L1017,Data_Validation!$A:$E,5,0)</f>
        <v>#N/A</v>
      </c>
      <c r="X1017" s="150" t="e">
        <f>+VLOOKUP($L1017,Data_Validation!$A:$F,6,0)</f>
        <v>#N/A</v>
      </c>
    </row>
    <row r="1018" spans="1:24" ht="15.75" customHeight="1">
      <c r="A1018" s="141"/>
      <c r="B1018" s="141"/>
      <c r="C1018" s="151"/>
      <c r="D1018" s="151"/>
      <c r="E1018" s="151"/>
      <c r="F1018" s="141"/>
      <c r="G1018" s="141"/>
      <c r="H1018" s="182"/>
      <c r="I1018" s="182"/>
      <c r="J1018" s="182"/>
      <c r="K1018" s="182"/>
      <c r="L1018" s="145">
        <f t="shared" si="771"/>
        <v>0</v>
      </c>
      <c r="M1018" s="146">
        <f t="shared" si="772"/>
        <v>0</v>
      </c>
      <c r="N1018" s="147">
        <f>+IF(OR($Q1018=Parametres!$G$2,$Q1018=Parametres!$G$3),I1018,C1018)</f>
        <v>0</v>
      </c>
      <c r="O1018" s="147">
        <f>+IF(OR($Q1018=Parametres!$G$2,$Q1018=Parametres!$G$3),J1018,D1018)</f>
        <v>0</v>
      </c>
      <c r="P1018" s="147">
        <f>+IF(OR($Q1018=Parametres!$G$2,$Q1018=Parametres!$G$3),K1018,E1018)</f>
        <v>0</v>
      </c>
      <c r="Q1018" s="146">
        <f t="shared" ref="Q1018:S1018" si="1024">+F1018</f>
        <v>0</v>
      </c>
      <c r="R1018" s="145">
        <f t="shared" si="1024"/>
        <v>0</v>
      </c>
      <c r="S1018" s="146">
        <f t="shared" si="1024"/>
        <v>0</v>
      </c>
      <c r="T1018" s="150" t="e">
        <f>+VLOOKUP($L1018,Data_Validation!$A:$D,1,0)</f>
        <v>#N/A</v>
      </c>
      <c r="U1018" s="150" t="e">
        <f>+VLOOKUP($L1018,Data_Validation!$A:$D,3,0)</f>
        <v>#N/A</v>
      </c>
      <c r="V1018" s="150" t="e">
        <f>+VLOOKUP($L1018,Data_Validation!$A:$D,4,0)</f>
        <v>#N/A</v>
      </c>
      <c r="W1018" s="150" t="e">
        <f>+VLOOKUP($L1018,Data_Validation!$A:$E,5,0)</f>
        <v>#N/A</v>
      </c>
      <c r="X1018" s="150" t="e">
        <f>+VLOOKUP($L1018,Data_Validation!$A:$F,6,0)</f>
        <v>#N/A</v>
      </c>
    </row>
    <row r="1019" spans="1:24" ht="15.75" customHeight="1">
      <c r="A1019" s="141"/>
      <c r="B1019" s="141"/>
      <c r="C1019" s="151"/>
      <c r="D1019" s="151"/>
      <c r="E1019" s="151"/>
      <c r="F1019" s="141"/>
      <c r="G1019" s="141"/>
      <c r="H1019" s="182"/>
      <c r="I1019" s="182"/>
      <c r="J1019" s="182"/>
      <c r="K1019" s="182"/>
      <c r="L1019" s="145">
        <f t="shared" si="771"/>
        <v>0</v>
      </c>
      <c r="M1019" s="146">
        <f t="shared" si="772"/>
        <v>0</v>
      </c>
      <c r="N1019" s="147">
        <f>+IF(OR($Q1019=Parametres!$G$2,$Q1019=Parametres!$G$3),I1019,C1019)</f>
        <v>0</v>
      </c>
      <c r="O1019" s="147">
        <f>+IF(OR($Q1019=Parametres!$G$2,$Q1019=Parametres!$G$3),J1019,D1019)</f>
        <v>0</v>
      </c>
      <c r="P1019" s="147">
        <f>+IF(OR($Q1019=Parametres!$G$2,$Q1019=Parametres!$G$3),K1019,E1019)</f>
        <v>0</v>
      </c>
      <c r="Q1019" s="146">
        <f t="shared" ref="Q1019:S1019" si="1025">+F1019</f>
        <v>0</v>
      </c>
      <c r="R1019" s="145">
        <f t="shared" si="1025"/>
        <v>0</v>
      </c>
      <c r="S1019" s="146">
        <f t="shared" si="1025"/>
        <v>0</v>
      </c>
      <c r="T1019" s="150" t="e">
        <f>+VLOOKUP($L1019,Data_Validation!$A:$D,1,0)</f>
        <v>#N/A</v>
      </c>
      <c r="U1019" s="150" t="e">
        <f>+VLOOKUP($L1019,Data_Validation!$A:$D,3,0)</f>
        <v>#N/A</v>
      </c>
      <c r="V1019" s="150" t="e">
        <f>+VLOOKUP($L1019,Data_Validation!$A:$D,4,0)</f>
        <v>#N/A</v>
      </c>
      <c r="W1019" s="150" t="e">
        <f>+VLOOKUP($L1019,Data_Validation!$A:$E,5,0)</f>
        <v>#N/A</v>
      </c>
      <c r="X1019" s="150" t="e">
        <f>+VLOOKUP($L1019,Data_Validation!$A:$F,6,0)</f>
        <v>#N/A</v>
      </c>
    </row>
    <row r="1020" spans="1:24" ht="15.75" customHeight="1">
      <c r="A1020" s="141"/>
      <c r="B1020" s="141"/>
      <c r="C1020" s="151"/>
      <c r="D1020" s="151"/>
      <c r="E1020" s="151"/>
      <c r="F1020" s="141"/>
      <c r="G1020" s="141"/>
      <c r="H1020" s="182"/>
      <c r="I1020" s="182"/>
      <c r="J1020" s="182"/>
      <c r="K1020" s="182"/>
      <c r="L1020" s="145">
        <f t="shared" si="771"/>
        <v>0</v>
      </c>
      <c r="M1020" s="146">
        <f t="shared" si="772"/>
        <v>0</v>
      </c>
      <c r="N1020" s="147">
        <f>+IF(OR($Q1020=Parametres!$G$2,$Q1020=Parametres!$G$3),I1020,C1020)</f>
        <v>0</v>
      </c>
      <c r="O1020" s="147">
        <f>+IF(OR($Q1020=Parametres!$G$2,$Q1020=Parametres!$G$3),J1020,D1020)</f>
        <v>0</v>
      </c>
      <c r="P1020" s="147">
        <f>+IF(OR($Q1020=Parametres!$G$2,$Q1020=Parametres!$G$3),K1020,E1020)</f>
        <v>0</v>
      </c>
      <c r="Q1020" s="146">
        <f t="shared" ref="Q1020:S1020" si="1026">+F1020</f>
        <v>0</v>
      </c>
      <c r="R1020" s="145">
        <f t="shared" si="1026"/>
        <v>0</v>
      </c>
      <c r="S1020" s="146">
        <f t="shared" si="1026"/>
        <v>0</v>
      </c>
      <c r="T1020" s="150" t="e">
        <f>+VLOOKUP($L1020,Data_Validation!$A:$D,1,0)</f>
        <v>#N/A</v>
      </c>
      <c r="U1020" s="150" t="e">
        <f>+VLOOKUP($L1020,Data_Validation!$A:$D,3,0)</f>
        <v>#N/A</v>
      </c>
      <c r="V1020" s="150" t="e">
        <f>+VLOOKUP($L1020,Data_Validation!$A:$D,4,0)</f>
        <v>#N/A</v>
      </c>
      <c r="W1020" s="150" t="e">
        <f>+VLOOKUP($L1020,Data_Validation!$A:$E,5,0)</f>
        <v>#N/A</v>
      </c>
      <c r="X1020" s="150" t="e">
        <f>+VLOOKUP($L1020,Data_Validation!$A:$F,6,0)</f>
        <v>#N/A</v>
      </c>
    </row>
    <row r="1021" spans="1:24" ht="15.75" customHeight="1">
      <c r="A1021" s="141"/>
      <c r="B1021" s="141"/>
      <c r="C1021" s="151"/>
      <c r="D1021" s="151"/>
      <c r="E1021" s="151"/>
      <c r="F1021" s="141"/>
      <c r="G1021" s="141"/>
      <c r="H1021" s="182"/>
      <c r="I1021" s="182"/>
      <c r="J1021" s="182"/>
      <c r="K1021" s="182"/>
      <c r="L1021" s="145">
        <f t="shared" si="771"/>
        <v>0</v>
      </c>
      <c r="M1021" s="146">
        <f t="shared" si="772"/>
        <v>0</v>
      </c>
      <c r="N1021" s="147">
        <f>+IF(OR($Q1021=Parametres!$G$2,$Q1021=Parametres!$G$3),I1021,C1021)</f>
        <v>0</v>
      </c>
      <c r="O1021" s="147">
        <f>+IF(OR($Q1021=Parametres!$G$2,$Q1021=Parametres!$G$3),J1021,D1021)</f>
        <v>0</v>
      </c>
      <c r="P1021" s="147">
        <f>+IF(OR($Q1021=Parametres!$G$2,$Q1021=Parametres!$G$3),K1021,E1021)</f>
        <v>0</v>
      </c>
      <c r="Q1021" s="146">
        <f t="shared" ref="Q1021:S1021" si="1027">+F1021</f>
        <v>0</v>
      </c>
      <c r="R1021" s="145">
        <f t="shared" si="1027"/>
        <v>0</v>
      </c>
      <c r="S1021" s="146">
        <f t="shared" si="1027"/>
        <v>0</v>
      </c>
      <c r="T1021" s="150" t="e">
        <f>+VLOOKUP($L1021,Data_Validation!$A:$D,1,0)</f>
        <v>#N/A</v>
      </c>
      <c r="U1021" s="150" t="e">
        <f>+VLOOKUP($L1021,Data_Validation!$A:$D,3,0)</f>
        <v>#N/A</v>
      </c>
      <c r="V1021" s="150" t="e">
        <f>+VLOOKUP($L1021,Data_Validation!$A:$D,4,0)</f>
        <v>#N/A</v>
      </c>
      <c r="W1021" s="150" t="e">
        <f>+VLOOKUP($L1021,Data_Validation!$A:$E,5,0)</f>
        <v>#N/A</v>
      </c>
      <c r="X1021" s="150" t="e">
        <f>+VLOOKUP($L1021,Data_Validation!$A:$F,6,0)</f>
        <v>#N/A</v>
      </c>
    </row>
    <row r="1022" spans="1:24" ht="15.75" customHeight="1">
      <c r="A1022" s="141"/>
      <c r="B1022" s="141"/>
      <c r="C1022" s="151"/>
      <c r="D1022" s="151"/>
      <c r="E1022" s="151"/>
      <c r="F1022" s="141"/>
      <c r="G1022" s="141"/>
      <c r="H1022" s="182"/>
      <c r="I1022" s="182"/>
      <c r="J1022" s="182"/>
      <c r="K1022" s="182"/>
      <c r="L1022" s="145">
        <f t="shared" ref="L1022:L1276" si="1028">+B1022</f>
        <v>0</v>
      </c>
      <c r="M1022" s="146">
        <f t="shared" ref="M1022:M1276" si="1029">+A1022</f>
        <v>0</v>
      </c>
      <c r="N1022" s="147">
        <f>+IF(OR($Q1022=Parametres!$G$2,$Q1022=Parametres!$G$3),I1022,C1022)</f>
        <v>0</v>
      </c>
      <c r="O1022" s="147">
        <f>+IF(OR($Q1022=Parametres!$G$2,$Q1022=Parametres!$G$3),J1022,D1022)</f>
        <v>0</v>
      </c>
      <c r="P1022" s="147">
        <f>+IF(OR($Q1022=Parametres!$G$2,$Q1022=Parametres!$G$3),K1022,E1022)</f>
        <v>0</v>
      </c>
      <c r="Q1022" s="146">
        <f t="shared" ref="Q1022:S1022" si="1030">+F1022</f>
        <v>0</v>
      </c>
      <c r="R1022" s="145">
        <f t="shared" si="1030"/>
        <v>0</v>
      </c>
      <c r="S1022" s="146">
        <f t="shared" si="1030"/>
        <v>0</v>
      </c>
      <c r="T1022" s="150" t="e">
        <f>+VLOOKUP($L1022,Data_Validation!$A:$D,1,0)</f>
        <v>#N/A</v>
      </c>
      <c r="U1022" s="150" t="e">
        <f>+VLOOKUP($L1022,Data_Validation!$A:$D,3,0)</f>
        <v>#N/A</v>
      </c>
      <c r="V1022" s="150" t="e">
        <f>+VLOOKUP($L1022,Data_Validation!$A:$D,4,0)</f>
        <v>#N/A</v>
      </c>
      <c r="W1022" s="150" t="e">
        <f>+VLOOKUP($L1022,Data_Validation!$A:$E,5,0)</f>
        <v>#N/A</v>
      </c>
      <c r="X1022" s="150" t="e">
        <f>+VLOOKUP($L1022,Data_Validation!$A:$F,6,0)</f>
        <v>#N/A</v>
      </c>
    </row>
    <row r="1023" spans="1:24" ht="15.75" customHeight="1">
      <c r="A1023" s="141"/>
      <c r="B1023" s="141"/>
      <c r="C1023" s="151"/>
      <c r="D1023" s="151"/>
      <c r="E1023" s="151"/>
      <c r="F1023" s="141"/>
      <c r="G1023" s="141"/>
      <c r="H1023" s="182"/>
      <c r="I1023" s="182"/>
      <c r="J1023" s="182"/>
      <c r="K1023" s="182"/>
      <c r="L1023" s="145">
        <f t="shared" si="1028"/>
        <v>0</v>
      </c>
      <c r="M1023" s="146">
        <f t="shared" si="1029"/>
        <v>0</v>
      </c>
      <c r="N1023" s="147">
        <f>+IF(OR($Q1023=Parametres!$G$2,$Q1023=Parametres!$G$3),I1023,C1023)</f>
        <v>0</v>
      </c>
      <c r="O1023" s="147">
        <f>+IF(OR($Q1023=Parametres!$G$2,$Q1023=Parametres!$G$3),J1023,D1023)</f>
        <v>0</v>
      </c>
      <c r="P1023" s="147">
        <f>+IF(OR($Q1023=Parametres!$G$2,$Q1023=Parametres!$G$3),K1023,E1023)</f>
        <v>0</v>
      </c>
      <c r="Q1023" s="146">
        <f t="shared" ref="Q1023:S1023" si="1031">+F1023</f>
        <v>0</v>
      </c>
      <c r="R1023" s="145">
        <f t="shared" si="1031"/>
        <v>0</v>
      </c>
      <c r="S1023" s="146">
        <f t="shared" si="1031"/>
        <v>0</v>
      </c>
      <c r="T1023" s="150" t="e">
        <f>+VLOOKUP($L1023,Data_Validation!$A:$D,1,0)</f>
        <v>#N/A</v>
      </c>
      <c r="U1023" s="150" t="e">
        <f>+VLOOKUP($L1023,Data_Validation!$A:$D,3,0)</f>
        <v>#N/A</v>
      </c>
      <c r="V1023" s="150" t="e">
        <f>+VLOOKUP($L1023,Data_Validation!$A:$D,4,0)</f>
        <v>#N/A</v>
      </c>
      <c r="W1023" s="150" t="e">
        <f>+VLOOKUP($L1023,Data_Validation!$A:$E,5,0)</f>
        <v>#N/A</v>
      </c>
      <c r="X1023" s="150" t="e">
        <f>+VLOOKUP($L1023,Data_Validation!$A:$F,6,0)</f>
        <v>#N/A</v>
      </c>
    </row>
    <row r="1024" spans="1:24" ht="15.75" customHeight="1">
      <c r="A1024" s="141"/>
      <c r="B1024" s="141"/>
      <c r="C1024" s="151"/>
      <c r="D1024" s="151"/>
      <c r="E1024" s="151"/>
      <c r="F1024" s="141"/>
      <c r="G1024" s="141"/>
      <c r="H1024" s="182"/>
      <c r="I1024" s="182"/>
      <c r="J1024" s="182"/>
      <c r="K1024" s="182"/>
      <c r="L1024" s="145">
        <f t="shared" si="1028"/>
        <v>0</v>
      </c>
      <c r="M1024" s="146">
        <f t="shared" si="1029"/>
        <v>0</v>
      </c>
      <c r="N1024" s="147">
        <f>+IF(OR($Q1024=Parametres!$G$2,$Q1024=Parametres!$G$3),I1024,C1024)</f>
        <v>0</v>
      </c>
      <c r="O1024" s="147">
        <f>+IF(OR($Q1024=Parametres!$G$2,$Q1024=Parametres!$G$3),J1024,D1024)</f>
        <v>0</v>
      </c>
      <c r="P1024" s="147">
        <f>+IF(OR($Q1024=Parametres!$G$2,$Q1024=Parametres!$G$3),K1024,E1024)</f>
        <v>0</v>
      </c>
      <c r="Q1024" s="146">
        <f t="shared" ref="Q1024:S1024" si="1032">+F1024</f>
        <v>0</v>
      </c>
      <c r="R1024" s="145">
        <f t="shared" si="1032"/>
        <v>0</v>
      </c>
      <c r="S1024" s="146">
        <f t="shared" si="1032"/>
        <v>0</v>
      </c>
      <c r="T1024" s="150" t="e">
        <f>+VLOOKUP($L1024,Data_Validation!$A:$D,1,0)</f>
        <v>#N/A</v>
      </c>
      <c r="U1024" s="150" t="e">
        <f>+VLOOKUP($L1024,Data_Validation!$A:$D,3,0)</f>
        <v>#N/A</v>
      </c>
      <c r="V1024" s="150" t="e">
        <f>+VLOOKUP($L1024,Data_Validation!$A:$D,4,0)</f>
        <v>#N/A</v>
      </c>
      <c r="W1024" s="150" t="e">
        <f>+VLOOKUP($L1024,Data_Validation!$A:$E,5,0)</f>
        <v>#N/A</v>
      </c>
      <c r="X1024" s="150" t="e">
        <f>+VLOOKUP($L1024,Data_Validation!$A:$F,6,0)</f>
        <v>#N/A</v>
      </c>
    </row>
    <row r="1025" spans="1:24" ht="15.75" customHeight="1">
      <c r="A1025" s="141"/>
      <c r="B1025" s="141"/>
      <c r="C1025" s="151"/>
      <c r="D1025" s="151"/>
      <c r="E1025" s="151"/>
      <c r="F1025" s="141"/>
      <c r="G1025" s="141"/>
      <c r="H1025" s="182"/>
      <c r="I1025" s="182"/>
      <c r="J1025" s="182"/>
      <c r="K1025" s="182"/>
      <c r="L1025" s="145">
        <f t="shared" si="1028"/>
        <v>0</v>
      </c>
      <c r="M1025" s="146">
        <f t="shared" si="1029"/>
        <v>0</v>
      </c>
      <c r="N1025" s="147">
        <f>+IF(OR($Q1025=Parametres!$G$2,$Q1025=Parametres!$G$3),I1025,C1025)</f>
        <v>0</v>
      </c>
      <c r="O1025" s="147">
        <f>+IF(OR($Q1025=Parametres!$G$2,$Q1025=Parametres!$G$3),J1025,D1025)</f>
        <v>0</v>
      </c>
      <c r="P1025" s="147">
        <f>+IF(OR($Q1025=Parametres!$G$2,$Q1025=Parametres!$G$3),K1025,E1025)</f>
        <v>0</v>
      </c>
      <c r="Q1025" s="146">
        <f t="shared" ref="Q1025:S1025" si="1033">+F1025</f>
        <v>0</v>
      </c>
      <c r="R1025" s="145">
        <f t="shared" si="1033"/>
        <v>0</v>
      </c>
      <c r="S1025" s="146">
        <f t="shared" si="1033"/>
        <v>0</v>
      </c>
      <c r="T1025" s="150" t="e">
        <f>+VLOOKUP($L1025,Data_Validation!$A:$D,1,0)</f>
        <v>#N/A</v>
      </c>
      <c r="U1025" s="150" t="e">
        <f>+VLOOKUP($L1025,Data_Validation!$A:$D,3,0)</f>
        <v>#N/A</v>
      </c>
      <c r="V1025" s="150" t="e">
        <f>+VLOOKUP($L1025,Data_Validation!$A:$D,4,0)</f>
        <v>#N/A</v>
      </c>
      <c r="W1025" s="150" t="e">
        <f>+VLOOKUP($L1025,Data_Validation!$A:$E,5,0)</f>
        <v>#N/A</v>
      </c>
      <c r="X1025" s="150" t="e">
        <f>+VLOOKUP($L1025,Data_Validation!$A:$F,6,0)</f>
        <v>#N/A</v>
      </c>
    </row>
    <row r="1026" spans="1:24" ht="15.75" customHeight="1">
      <c r="A1026" s="141"/>
      <c r="B1026" s="141"/>
      <c r="C1026" s="151"/>
      <c r="D1026" s="151"/>
      <c r="E1026" s="151"/>
      <c r="F1026" s="141"/>
      <c r="G1026" s="141"/>
      <c r="H1026" s="182"/>
      <c r="I1026" s="182"/>
      <c r="J1026" s="182"/>
      <c r="K1026" s="182"/>
      <c r="L1026" s="145">
        <f t="shared" si="1028"/>
        <v>0</v>
      </c>
      <c r="M1026" s="146">
        <f t="shared" si="1029"/>
        <v>0</v>
      </c>
      <c r="N1026" s="147">
        <f>+IF(OR($Q1026=Parametres!$G$2,$Q1026=Parametres!$G$3),I1026,C1026)</f>
        <v>0</v>
      </c>
      <c r="O1026" s="147">
        <f>+IF(OR($Q1026=Parametres!$G$2,$Q1026=Parametres!$G$3),J1026,D1026)</f>
        <v>0</v>
      </c>
      <c r="P1026" s="147">
        <f>+IF(OR($Q1026=Parametres!$G$2,$Q1026=Parametres!$G$3),K1026,E1026)</f>
        <v>0</v>
      </c>
      <c r="Q1026" s="146">
        <f t="shared" ref="Q1026:S1026" si="1034">+F1026</f>
        <v>0</v>
      </c>
      <c r="R1026" s="145">
        <f t="shared" si="1034"/>
        <v>0</v>
      </c>
      <c r="S1026" s="146">
        <f t="shared" si="1034"/>
        <v>0</v>
      </c>
      <c r="T1026" s="150" t="e">
        <f>+VLOOKUP($L1026,Data_Validation!$A:$D,1,0)</f>
        <v>#N/A</v>
      </c>
      <c r="U1026" s="150" t="e">
        <f>+VLOOKUP($L1026,Data_Validation!$A:$D,3,0)</f>
        <v>#N/A</v>
      </c>
      <c r="V1026" s="150" t="e">
        <f>+VLOOKUP($L1026,Data_Validation!$A:$D,4,0)</f>
        <v>#N/A</v>
      </c>
      <c r="W1026" s="150" t="e">
        <f>+VLOOKUP($L1026,Data_Validation!$A:$E,5,0)</f>
        <v>#N/A</v>
      </c>
      <c r="X1026" s="150" t="e">
        <f>+VLOOKUP($L1026,Data_Validation!$A:$F,6,0)</f>
        <v>#N/A</v>
      </c>
    </row>
    <row r="1027" spans="1:24" ht="15.75" customHeight="1">
      <c r="A1027" s="141"/>
      <c r="B1027" s="141"/>
      <c r="C1027" s="151"/>
      <c r="D1027" s="151"/>
      <c r="E1027" s="151"/>
      <c r="F1027" s="141"/>
      <c r="G1027" s="141"/>
      <c r="H1027" s="182"/>
      <c r="I1027" s="182"/>
      <c r="J1027" s="182"/>
      <c r="K1027" s="182"/>
      <c r="L1027" s="145">
        <f t="shared" si="1028"/>
        <v>0</v>
      </c>
      <c r="M1027" s="146">
        <f t="shared" si="1029"/>
        <v>0</v>
      </c>
      <c r="N1027" s="147">
        <f>+IF(OR($Q1027=Parametres!$G$2,$Q1027=Parametres!$G$3),I1027,C1027)</f>
        <v>0</v>
      </c>
      <c r="O1027" s="147">
        <f>+IF(OR($Q1027=Parametres!$G$2,$Q1027=Parametres!$G$3),J1027,D1027)</f>
        <v>0</v>
      </c>
      <c r="P1027" s="147">
        <f>+IF(OR($Q1027=Parametres!$G$2,$Q1027=Parametres!$G$3),K1027,E1027)</f>
        <v>0</v>
      </c>
      <c r="Q1027" s="146">
        <f t="shared" ref="Q1027:S1027" si="1035">+F1027</f>
        <v>0</v>
      </c>
      <c r="R1027" s="145">
        <f t="shared" si="1035"/>
        <v>0</v>
      </c>
      <c r="S1027" s="146">
        <f t="shared" si="1035"/>
        <v>0</v>
      </c>
      <c r="T1027" s="150" t="e">
        <f>+VLOOKUP($L1027,Data_Validation!$A:$D,1,0)</f>
        <v>#N/A</v>
      </c>
      <c r="U1027" s="150" t="e">
        <f>+VLOOKUP($L1027,Data_Validation!$A:$D,3,0)</f>
        <v>#N/A</v>
      </c>
      <c r="V1027" s="150" t="e">
        <f>+VLOOKUP($L1027,Data_Validation!$A:$D,4,0)</f>
        <v>#N/A</v>
      </c>
      <c r="W1027" s="150" t="e">
        <f>+VLOOKUP($L1027,Data_Validation!$A:$E,5,0)</f>
        <v>#N/A</v>
      </c>
      <c r="X1027" s="150" t="e">
        <f>+VLOOKUP($L1027,Data_Validation!$A:$F,6,0)</f>
        <v>#N/A</v>
      </c>
    </row>
    <row r="1028" spans="1:24" ht="15.75" customHeight="1">
      <c r="A1028" s="141"/>
      <c r="B1028" s="141"/>
      <c r="C1028" s="151"/>
      <c r="D1028" s="151"/>
      <c r="E1028" s="151"/>
      <c r="F1028" s="141"/>
      <c r="G1028" s="141"/>
      <c r="H1028" s="182"/>
      <c r="I1028" s="182"/>
      <c r="J1028" s="182"/>
      <c r="K1028" s="182"/>
      <c r="L1028" s="145">
        <f t="shared" si="1028"/>
        <v>0</v>
      </c>
      <c r="M1028" s="146">
        <f t="shared" si="1029"/>
        <v>0</v>
      </c>
      <c r="N1028" s="147">
        <f>+IF(OR($Q1028=Parametres!$G$2,$Q1028=Parametres!$G$3),I1028,C1028)</f>
        <v>0</v>
      </c>
      <c r="O1028" s="147">
        <f>+IF(OR($Q1028=Parametres!$G$2,$Q1028=Parametres!$G$3),J1028,D1028)</f>
        <v>0</v>
      </c>
      <c r="P1028" s="147">
        <f>+IF(OR($Q1028=Parametres!$G$2,$Q1028=Parametres!$G$3),K1028,E1028)</f>
        <v>0</v>
      </c>
      <c r="Q1028" s="146">
        <f t="shared" ref="Q1028:S1028" si="1036">+F1028</f>
        <v>0</v>
      </c>
      <c r="R1028" s="145">
        <f t="shared" si="1036"/>
        <v>0</v>
      </c>
      <c r="S1028" s="146">
        <f t="shared" si="1036"/>
        <v>0</v>
      </c>
      <c r="T1028" s="150" t="e">
        <f>+VLOOKUP($L1028,Data_Validation!$A:$D,1,0)</f>
        <v>#N/A</v>
      </c>
      <c r="U1028" s="150" t="e">
        <f>+VLOOKUP($L1028,Data_Validation!$A:$D,3,0)</f>
        <v>#N/A</v>
      </c>
      <c r="V1028" s="150" t="e">
        <f>+VLOOKUP($L1028,Data_Validation!$A:$D,4,0)</f>
        <v>#N/A</v>
      </c>
      <c r="W1028" s="150" t="e">
        <f>+VLOOKUP($L1028,Data_Validation!$A:$E,5,0)</f>
        <v>#N/A</v>
      </c>
      <c r="X1028" s="150" t="e">
        <f>+VLOOKUP($L1028,Data_Validation!$A:$F,6,0)</f>
        <v>#N/A</v>
      </c>
    </row>
    <row r="1029" spans="1:24" ht="15.75" customHeight="1">
      <c r="A1029" s="141"/>
      <c r="B1029" s="141"/>
      <c r="C1029" s="151"/>
      <c r="D1029" s="151"/>
      <c r="E1029" s="151"/>
      <c r="F1029" s="141"/>
      <c r="G1029" s="141"/>
      <c r="H1029" s="182"/>
      <c r="I1029" s="182"/>
      <c r="J1029" s="182"/>
      <c r="K1029" s="182"/>
      <c r="L1029" s="145">
        <f t="shared" si="1028"/>
        <v>0</v>
      </c>
      <c r="M1029" s="146">
        <f t="shared" si="1029"/>
        <v>0</v>
      </c>
      <c r="N1029" s="147">
        <f>+IF(OR($Q1029=Parametres!$G$2,$Q1029=Parametres!$G$3),I1029,C1029)</f>
        <v>0</v>
      </c>
      <c r="O1029" s="147">
        <f>+IF(OR($Q1029=Parametres!$G$2,$Q1029=Parametres!$G$3),J1029,D1029)</f>
        <v>0</v>
      </c>
      <c r="P1029" s="147">
        <f>+IF(OR($Q1029=Parametres!$G$2,$Q1029=Parametres!$G$3),K1029,E1029)</f>
        <v>0</v>
      </c>
      <c r="Q1029" s="146">
        <f t="shared" ref="Q1029:S1029" si="1037">+F1029</f>
        <v>0</v>
      </c>
      <c r="R1029" s="145">
        <f t="shared" si="1037"/>
        <v>0</v>
      </c>
      <c r="S1029" s="146">
        <f t="shared" si="1037"/>
        <v>0</v>
      </c>
      <c r="T1029" s="150" t="e">
        <f>+VLOOKUP($L1029,Data_Validation!$A:$D,1,0)</f>
        <v>#N/A</v>
      </c>
      <c r="U1029" s="150" t="e">
        <f>+VLOOKUP($L1029,Data_Validation!$A:$D,3,0)</f>
        <v>#N/A</v>
      </c>
      <c r="V1029" s="150" t="e">
        <f>+VLOOKUP($L1029,Data_Validation!$A:$D,4,0)</f>
        <v>#N/A</v>
      </c>
      <c r="W1029" s="150" t="e">
        <f>+VLOOKUP($L1029,Data_Validation!$A:$E,5,0)</f>
        <v>#N/A</v>
      </c>
      <c r="X1029" s="150" t="e">
        <f>+VLOOKUP($L1029,Data_Validation!$A:$F,6,0)</f>
        <v>#N/A</v>
      </c>
    </row>
    <row r="1030" spans="1:24" ht="15.75" customHeight="1">
      <c r="A1030" s="141"/>
      <c r="B1030" s="141"/>
      <c r="C1030" s="151"/>
      <c r="D1030" s="151"/>
      <c r="E1030" s="151"/>
      <c r="F1030" s="141"/>
      <c r="G1030" s="141"/>
      <c r="H1030" s="182"/>
      <c r="I1030" s="182"/>
      <c r="J1030" s="182"/>
      <c r="K1030" s="182"/>
      <c r="L1030" s="145">
        <f t="shared" si="1028"/>
        <v>0</v>
      </c>
      <c r="M1030" s="146">
        <f t="shared" si="1029"/>
        <v>0</v>
      </c>
      <c r="N1030" s="147">
        <f>+IF(OR($Q1030=Parametres!$G$2,$Q1030=Parametres!$G$3),I1030,C1030)</f>
        <v>0</v>
      </c>
      <c r="O1030" s="147">
        <f>+IF(OR($Q1030=Parametres!$G$2,$Q1030=Parametres!$G$3),J1030,D1030)</f>
        <v>0</v>
      </c>
      <c r="P1030" s="147">
        <f>+IF(OR($Q1030=Parametres!$G$2,$Q1030=Parametres!$G$3),K1030,E1030)</f>
        <v>0</v>
      </c>
      <c r="Q1030" s="146">
        <f t="shared" ref="Q1030:S1030" si="1038">+F1030</f>
        <v>0</v>
      </c>
      <c r="R1030" s="145">
        <f t="shared" si="1038"/>
        <v>0</v>
      </c>
      <c r="S1030" s="146">
        <f t="shared" si="1038"/>
        <v>0</v>
      </c>
      <c r="T1030" s="150" t="e">
        <f>+VLOOKUP($L1030,Data_Validation!$A:$D,1,0)</f>
        <v>#N/A</v>
      </c>
      <c r="U1030" s="150" t="e">
        <f>+VLOOKUP($L1030,Data_Validation!$A:$D,3,0)</f>
        <v>#N/A</v>
      </c>
      <c r="V1030" s="150" t="e">
        <f>+VLOOKUP($L1030,Data_Validation!$A:$D,4,0)</f>
        <v>#N/A</v>
      </c>
      <c r="W1030" s="150" t="e">
        <f>+VLOOKUP($L1030,Data_Validation!$A:$E,5,0)</f>
        <v>#N/A</v>
      </c>
      <c r="X1030" s="150" t="e">
        <f>+VLOOKUP($L1030,Data_Validation!$A:$F,6,0)</f>
        <v>#N/A</v>
      </c>
    </row>
    <row r="1031" spans="1:24" ht="15.75" customHeight="1">
      <c r="A1031" s="141"/>
      <c r="B1031" s="141"/>
      <c r="C1031" s="151"/>
      <c r="D1031" s="151"/>
      <c r="E1031" s="151"/>
      <c r="F1031" s="141"/>
      <c r="G1031" s="141"/>
      <c r="H1031" s="182"/>
      <c r="I1031" s="182"/>
      <c r="J1031" s="182"/>
      <c r="K1031" s="182"/>
      <c r="L1031" s="145">
        <f t="shared" si="1028"/>
        <v>0</v>
      </c>
      <c r="M1031" s="146">
        <f t="shared" si="1029"/>
        <v>0</v>
      </c>
      <c r="N1031" s="147">
        <f>+IF(OR($Q1031=Parametres!$G$2,$Q1031=Parametres!$G$3),I1031,C1031)</f>
        <v>0</v>
      </c>
      <c r="O1031" s="147">
        <f>+IF(OR($Q1031=Parametres!$G$2,$Q1031=Parametres!$G$3),J1031,D1031)</f>
        <v>0</v>
      </c>
      <c r="P1031" s="147">
        <f>+IF(OR($Q1031=Parametres!$G$2,$Q1031=Parametres!$G$3),K1031,E1031)</f>
        <v>0</v>
      </c>
      <c r="Q1031" s="146">
        <f t="shared" ref="Q1031:S1031" si="1039">+F1031</f>
        <v>0</v>
      </c>
      <c r="R1031" s="145">
        <f t="shared" si="1039"/>
        <v>0</v>
      </c>
      <c r="S1031" s="146">
        <f t="shared" si="1039"/>
        <v>0</v>
      </c>
      <c r="T1031" s="150" t="e">
        <f>+VLOOKUP($L1031,Data_Validation!$A:$D,1,0)</f>
        <v>#N/A</v>
      </c>
      <c r="U1031" s="150" t="e">
        <f>+VLOOKUP($L1031,Data_Validation!$A:$D,3,0)</f>
        <v>#N/A</v>
      </c>
      <c r="V1031" s="150" t="e">
        <f>+VLOOKUP($L1031,Data_Validation!$A:$D,4,0)</f>
        <v>#N/A</v>
      </c>
      <c r="W1031" s="150" t="e">
        <f>+VLOOKUP($L1031,Data_Validation!$A:$E,5,0)</f>
        <v>#N/A</v>
      </c>
      <c r="X1031" s="150" t="e">
        <f>+VLOOKUP($L1031,Data_Validation!$A:$F,6,0)</f>
        <v>#N/A</v>
      </c>
    </row>
    <row r="1032" spans="1:24" ht="15.75" customHeight="1">
      <c r="A1032" s="141"/>
      <c r="B1032" s="141"/>
      <c r="C1032" s="151"/>
      <c r="D1032" s="151"/>
      <c r="E1032" s="151"/>
      <c r="F1032" s="141"/>
      <c r="G1032" s="141"/>
      <c r="H1032" s="182"/>
      <c r="I1032" s="182"/>
      <c r="J1032" s="182"/>
      <c r="K1032" s="182"/>
      <c r="L1032" s="145">
        <f t="shared" si="1028"/>
        <v>0</v>
      </c>
      <c r="M1032" s="146">
        <f t="shared" si="1029"/>
        <v>0</v>
      </c>
      <c r="N1032" s="147">
        <f>+IF(OR($Q1032=Parametres!$G$2,$Q1032=Parametres!$G$3),I1032,C1032)</f>
        <v>0</v>
      </c>
      <c r="O1032" s="147">
        <f>+IF(OR($Q1032=Parametres!$G$2,$Q1032=Parametres!$G$3),J1032,D1032)</f>
        <v>0</v>
      </c>
      <c r="P1032" s="147">
        <f>+IF(OR($Q1032=Parametres!$G$2,$Q1032=Parametres!$G$3),K1032,E1032)</f>
        <v>0</v>
      </c>
      <c r="Q1032" s="146">
        <f t="shared" ref="Q1032:S1032" si="1040">+F1032</f>
        <v>0</v>
      </c>
      <c r="R1032" s="145">
        <f t="shared" si="1040"/>
        <v>0</v>
      </c>
      <c r="S1032" s="146">
        <f t="shared" si="1040"/>
        <v>0</v>
      </c>
      <c r="T1032" s="150" t="e">
        <f>+VLOOKUP($L1032,Data_Validation!$A:$D,1,0)</f>
        <v>#N/A</v>
      </c>
      <c r="U1032" s="150" t="e">
        <f>+VLOOKUP($L1032,Data_Validation!$A:$D,3,0)</f>
        <v>#N/A</v>
      </c>
      <c r="V1032" s="150" t="e">
        <f>+VLOOKUP($L1032,Data_Validation!$A:$D,4,0)</f>
        <v>#N/A</v>
      </c>
      <c r="W1032" s="150" t="e">
        <f>+VLOOKUP($L1032,Data_Validation!$A:$E,5,0)</f>
        <v>#N/A</v>
      </c>
      <c r="X1032" s="150" t="e">
        <f>+VLOOKUP($L1032,Data_Validation!$A:$F,6,0)</f>
        <v>#N/A</v>
      </c>
    </row>
    <row r="1033" spans="1:24" ht="15.75" customHeight="1">
      <c r="A1033" s="141"/>
      <c r="B1033" s="141"/>
      <c r="C1033" s="151"/>
      <c r="D1033" s="151"/>
      <c r="E1033" s="151"/>
      <c r="F1033" s="141"/>
      <c r="G1033" s="141"/>
      <c r="H1033" s="182"/>
      <c r="I1033" s="182"/>
      <c r="J1033" s="182"/>
      <c r="K1033" s="182"/>
      <c r="L1033" s="145">
        <f t="shared" si="1028"/>
        <v>0</v>
      </c>
      <c r="M1033" s="146">
        <f t="shared" si="1029"/>
        <v>0</v>
      </c>
      <c r="N1033" s="147">
        <f>+IF(OR($Q1033=Parametres!$G$2,$Q1033=Parametres!$G$3),I1033,C1033)</f>
        <v>0</v>
      </c>
      <c r="O1033" s="147">
        <f>+IF(OR($Q1033=Parametres!$G$2,$Q1033=Parametres!$G$3),J1033,D1033)</f>
        <v>0</v>
      </c>
      <c r="P1033" s="147">
        <f>+IF(OR($Q1033=Parametres!$G$2,$Q1033=Parametres!$G$3),K1033,E1033)</f>
        <v>0</v>
      </c>
      <c r="Q1033" s="146">
        <f t="shared" ref="Q1033:S1033" si="1041">+F1033</f>
        <v>0</v>
      </c>
      <c r="R1033" s="145">
        <f t="shared" si="1041"/>
        <v>0</v>
      </c>
      <c r="S1033" s="146">
        <f t="shared" si="1041"/>
        <v>0</v>
      </c>
      <c r="T1033" s="150" t="e">
        <f>+VLOOKUP($L1033,Data_Validation!$A:$D,1,0)</f>
        <v>#N/A</v>
      </c>
      <c r="U1033" s="150" t="e">
        <f>+VLOOKUP($L1033,Data_Validation!$A:$D,3,0)</f>
        <v>#N/A</v>
      </c>
      <c r="V1033" s="150" t="e">
        <f>+VLOOKUP($L1033,Data_Validation!$A:$D,4,0)</f>
        <v>#N/A</v>
      </c>
      <c r="W1033" s="150" t="e">
        <f>+VLOOKUP($L1033,Data_Validation!$A:$E,5,0)</f>
        <v>#N/A</v>
      </c>
      <c r="X1033" s="150" t="e">
        <f>+VLOOKUP($L1033,Data_Validation!$A:$F,6,0)</f>
        <v>#N/A</v>
      </c>
    </row>
    <row r="1034" spans="1:24" ht="15.75" customHeight="1">
      <c r="A1034" s="141"/>
      <c r="B1034" s="141"/>
      <c r="C1034" s="151"/>
      <c r="D1034" s="151"/>
      <c r="E1034" s="151"/>
      <c r="F1034" s="141"/>
      <c r="G1034" s="141"/>
      <c r="H1034" s="182"/>
      <c r="I1034" s="182"/>
      <c r="J1034" s="182"/>
      <c r="K1034" s="182"/>
      <c r="L1034" s="145">
        <f t="shared" si="1028"/>
        <v>0</v>
      </c>
      <c r="M1034" s="146">
        <f t="shared" si="1029"/>
        <v>0</v>
      </c>
      <c r="N1034" s="147">
        <f>+IF(OR($Q1034=Parametres!$G$2,$Q1034=Parametres!$G$3),I1034,C1034)</f>
        <v>0</v>
      </c>
      <c r="O1034" s="147">
        <f>+IF(OR($Q1034=Parametres!$G$2,$Q1034=Parametres!$G$3),J1034,D1034)</f>
        <v>0</v>
      </c>
      <c r="P1034" s="147">
        <f>+IF(OR($Q1034=Parametres!$G$2,$Q1034=Parametres!$G$3),K1034,E1034)</f>
        <v>0</v>
      </c>
      <c r="Q1034" s="146">
        <f t="shared" ref="Q1034:S1034" si="1042">+F1034</f>
        <v>0</v>
      </c>
      <c r="R1034" s="145">
        <f t="shared" si="1042"/>
        <v>0</v>
      </c>
      <c r="S1034" s="146">
        <f t="shared" si="1042"/>
        <v>0</v>
      </c>
      <c r="T1034" s="150" t="e">
        <f>+VLOOKUP($L1034,Data_Validation!$A:$D,1,0)</f>
        <v>#N/A</v>
      </c>
      <c r="U1034" s="150" t="e">
        <f>+VLOOKUP($L1034,Data_Validation!$A:$D,3,0)</f>
        <v>#N/A</v>
      </c>
      <c r="V1034" s="150" t="e">
        <f>+VLOOKUP($L1034,Data_Validation!$A:$D,4,0)</f>
        <v>#N/A</v>
      </c>
      <c r="W1034" s="150" t="e">
        <f>+VLOOKUP($L1034,Data_Validation!$A:$E,5,0)</f>
        <v>#N/A</v>
      </c>
      <c r="X1034" s="150" t="e">
        <f>+VLOOKUP($L1034,Data_Validation!$A:$F,6,0)</f>
        <v>#N/A</v>
      </c>
    </row>
    <row r="1035" spans="1:24" ht="15.75" customHeight="1">
      <c r="A1035" s="141"/>
      <c r="B1035" s="141"/>
      <c r="C1035" s="151"/>
      <c r="D1035" s="151"/>
      <c r="E1035" s="151"/>
      <c r="F1035" s="141"/>
      <c r="G1035" s="141"/>
      <c r="H1035" s="182"/>
      <c r="I1035" s="182"/>
      <c r="J1035" s="182"/>
      <c r="K1035" s="182"/>
      <c r="L1035" s="145">
        <f t="shared" si="1028"/>
        <v>0</v>
      </c>
      <c r="M1035" s="146">
        <f t="shared" si="1029"/>
        <v>0</v>
      </c>
      <c r="N1035" s="147">
        <f>+IF(OR($Q1035=Parametres!$G$2,$Q1035=Parametres!$G$3),I1035,C1035)</f>
        <v>0</v>
      </c>
      <c r="O1035" s="147">
        <f>+IF(OR($Q1035=Parametres!$G$2,$Q1035=Parametres!$G$3),J1035,D1035)</f>
        <v>0</v>
      </c>
      <c r="P1035" s="147">
        <f>+IF(OR($Q1035=Parametres!$G$2,$Q1035=Parametres!$G$3),K1035,E1035)</f>
        <v>0</v>
      </c>
      <c r="Q1035" s="146">
        <f t="shared" ref="Q1035:S1035" si="1043">+F1035</f>
        <v>0</v>
      </c>
      <c r="R1035" s="145">
        <f t="shared" si="1043"/>
        <v>0</v>
      </c>
      <c r="S1035" s="146">
        <f t="shared" si="1043"/>
        <v>0</v>
      </c>
      <c r="T1035" s="150" t="e">
        <f>+VLOOKUP($L1035,Data_Validation!$A:$D,1,0)</f>
        <v>#N/A</v>
      </c>
      <c r="U1035" s="150" t="e">
        <f>+VLOOKUP($L1035,Data_Validation!$A:$D,3,0)</f>
        <v>#N/A</v>
      </c>
      <c r="V1035" s="150" t="e">
        <f>+VLOOKUP($L1035,Data_Validation!$A:$D,4,0)</f>
        <v>#N/A</v>
      </c>
      <c r="W1035" s="150" t="e">
        <f>+VLOOKUP($L1035,Data_Validation!$A:$E,5,0)</f>
        <v>#N/A</v>
      </c>
      <c r="X1035" s="150" t="e">
        <f>+VLOOKUP($L1035,Data_Validation!$A:$F,6,0)</f>
        <v>#N/A</v>
      </c>
    </row>
    <row r="1036" spans="1:24" ht="15.75" customHeight="1">
      <c r="A1036" s="141"/>
      <c r="B1036" s="141"/>
      <c r="C1036" s="151"/>
      <c r="D1036" s="151"/>
      <c r="E1036" s="151"/>
      <c r="F1036" s="141"/>
      <c r="G1036" s="141"/>
      <c r="H1036" s="182"/>
      <c r="I1036" s="182"/>
      <c r="J1036" s="182"/>
      <c r="K1036" s="182"/>
      <c r="L1036" s="145">
        <f t="shared" si="1028"/>
        <v>0</v>
      </c>
      <c r="M1036" s="146">
        <f t="shared" si="1029"/>
        <v>0</v>
      </c>
      <c r="N1036" s="147">
        <f>+IF(OR($Q1036=Parametres!$G$2,$Q1036=Parametres!$G$3),I1036,C1036)</f>
        <v>0</v>
      </c>
      <c r="O1036" s="147">
        <f>+IF(OR($Q1036=Parametres!$G$2,$Q1036=Parametres!$G$3),J1036,D1036)</f>
        <v>0</v>
      </c>
      <c r="P1036" s="147">
        <f>+IF(OR($Q1036=Parametres!$G$2,$Q1036=Parametres!$G$3),K1036,E1036)</f>
        <v>0</v>
      </c>
      <c r="Q1036" s="146">
        <f t="shared" ref="Q1036:S1036" si="1044">+F1036</f>
        <v>0</v>
      </c>
      <c r="R1036" s="145">
        <f t="shared" si="1044"/>
        <v>0</v>
      </c>
      <c r="S1036" s="146">
        <f t="shared" si="1044"/>
        <v>0</v>
      </c>
      <c r="T1036" s="150" t="e">
        <f>+VLOOKUP($L1036,Data_Validation!$A:$D,1,0)</f>
        <v>#N/A</v>
      </c>
      <c r="U1036" s="150" t="e">
        <f>+VLOOKUP($L1036,Data_Validation!$A:$D,3,0)</f>
        <v>#N/A</v>
      </c>
      <c r="V1036" s="150" t="e">
        <f>+VLOOKUP($L1036,Data_Validation!$A:$D,4,0)</f>
        <v>#N/A</v>
      </c>
      <c r="W1036" s="150" t="e">
        <f>+VLOOKUP($L1036,Data_Validation!$A:$E,5,0)</f>
        <v>#N/A</v>
      </c>
      <c r="X1036" s="150" t="e">
        <f>+VLOOKUP($L1036,Data_Validation!$A:$F,6,0)</f>
        <v>#N/A</v>
      </c>
    </row>
    <row r="1037" spans="1:24" ht="15.75" customHeight="1">
      <c r="A1037" s="141"/>
      <c r="B1037" s="141"/>
      <c r="C1037" s="151"/>
      <c r="D1037" s="151"/>
      <c r="E1037" s="151"/>
      <c r="F1037" s="141"/>
      <c r="G1037" s="141"/>
      <c r="H1037" s="182"/>
      <c r="I1037" s="182"/>
      <c r="J1037" s="182"/>
      <c r="K1037" s="182"/>
      <c r="L1037" s="145">
        <f t="shared" si="1028"/>
        <v>0</v>
      </c>
      <c r="M1037" s="146">
        <f t="shared" si="1029"/>
        <v>0</v>
      </c>
      <c r="N1037" s="147">
        <f>+IF(OR($Q1037=Parametres!$G$2,$Q1037=Parametres!$G$3),I1037,C1037)</f>
        <v>0</v>
      </c>
      <c r="O1037" s="147">
        <f>+IF(OR($Q1037=Parametres!$G$2,$Q1037=Parametres!$G$3),J1037,D1037)</f>
        <v>0</v>
      </c>
      <c r="P1037" s="147">
        <f>+IF(OR($Q1037=Parametres!$G$2,$Q1037=Parametres!$G$3),K1037,E1037)</f>
        <v>0</v>
      </c>
      <c r="Q1037" s="146">
        <f t="shared" ref="Q1037:S1037" si="1045">+F1037</f>
        <v>0</v>
      </c>
      <c r="R1037" s="145">
        <f t="shared" si="1045"/>
        <v>0</v>
      </c>
      <c r="S1037" s="146">
        <f t="shared" si="1045"/>
        <v>0</v>
      </c>
      <c r="T1037" s="150" t="e">
        <f>+VLOOKUP($L1037,Data_Validation!$A:$D,1,0)</f>
        <v>#N/A</v>
      </c>
      <c r="U1037" s="150" t="e">
        <f>+VLOOKUP($L1037,Data_Validation!$A:$D,3,0)</f>
        <v>#N/A</v>
      </c>
      <c r="V1037" s="150" t="e">
        <f>+VLOOKUP($L1037,Data_Validation!$A:$D,4,0)</f>
        <v>#N/A</v>
      </c>
      <c r="W1037" s="150" t="e">
        <f>+VLOOKUP($L1037,Data_Validation!$A:$E,5,0)</f>
        <v>#N/A</v>
      </c>
      <c r="X1037" s="150" t="e">
        <f>+VLOOKUP($L1037,Data_Validation!$A:$F,6,0)</f>
        <v>#N/A</v>
      </c>
    </row>
    <row r="1038" spans="1:24" ht="15.75" customHeight="1">
      <c r="A1038" s="141"/>
      <c r="B1038" s="141"/>
      <c r="C1038" s="151"/>
      <c r="D1038" s="151"/>
      <c r="E1038" s="151"/>
      <c r="F1038" s="141"/>
      <c r="G1038" s="141"/>
      <c r="H1038" s="182"/>
      <c r="I1038" s="182"/>
      <c r="J1038" s="182"/>
      <c r="K1038" s="182"/>
      <c r="L1038" s="145">
        <f t="shared" si="1028"/>
        <v>0</v>
      </c>
      <c r="M1038" s="146">
        <f t="shared" si="1029"/>
        <v>0</v>
      </c>
      <c r="N1038" s="147">
        <f>+IF(OR($Q1038=Parametres!$G$2,$Q1038=Parametres!$G$3),I1038,C1038)</f>
        <v>0</v>
      </c>
      <c r="O1038" s="147">
        <f>+IF(OR($Q1038=Parametres!$G$2,$Q1038=Parametres!$G$3),J1038,D1038)</f>
        <v>0</v>
      </c>
      <c r="P1038" s="147">
        <f>+IF(OR($Q1038=Parametres!$G$2,$Q1038=Parametres!$G$3),K1038,E1038)</f>
        <v>0</v>
      </c>
      <c r="Q1038" s="146">
        <f t="shared" ref="Q1038:S1038" si="1046">+F1038</f>
        <v>0</v>
      </c>
      <c r="R1038" s="145">
        <f t="shared" si="1046"/>
        <v>0</v>
      </c>
      <c r="S1038" s="146">
        <f t="shared" si="1046"/>
        <v>0</v>
      </c>
      <c r="T1038" s="150" t="e">
        <f>+VLOOKUP($L1038,Data_Validation!$A:$D,1,0)</f>
        <v>#N/A</v>
      </c>
      <c r="U1038" s="150" t="e">
        <f>+VLOOKUP($L1038,Data_Validation!$A:$D,3,0)</f>
        <v>#N/A</v>
      </c>
      <c r="V1038" s="150" t="e">
        <f>+VLOOKUP($L1038,Data_Validation!$A:$D,4,0)</f>
        <v>#N/A</v>
      </c>
      <c r="W1038" s="150" t="e">
        <f>+VLOOKUP($L1038,Data_Validation!$A:$E,5,0)</f>
        <v>#N/A</v>
      </c>
      <c r="X1038" s="150" t="e">
        <f>+VLOOKUP($L1038,Data_Validation!$A:$F,6,0)</f>
        <v>#N/A</v>
      </c>
    </row>
    <row r="1039" spans="1:24" ht="15.75" customHeight="1">
      <c r="A1039" s="141"/>
      <c r="B1039" s="141"/>
      <c r="C1039" s="151"/>
      <c r="D1039" s="151"/>
      <c r="E1039" s="151"/>
      <c r="F1039" s="141"/>
      <c r="G1039" s="141"/>
      <c r="H1039" s="182"/>
      <c r="I1039" s="182"/>
      <c r="J1039" s="182"/>
      <c r="K1039" s="182"/>
      <c r="L1039" s="145">
        <f t="shared" si="1028"/>
        <v>0</v>
      </c>
      <c r="M1039" s="146">
        <f t="shared" si="1029"/>
        <v>0</v>
      </c>
      <c r="N1039" s="147">
        <f>+IF(OR($Q1039=Parametres!$G$2,$Q1039=Parametres!$G$3),I1039,C1039)</f>
        <v>0</v>
      </c>
      <c r="O1039" s="147">
        <f>+IF(OR($Q1039=Parametres!$G$2,$Q1039=Parametres!$G$3),J1039,D1039)</f>
        <v>0</v>
      </c>
      <c r="P1039" s="147">
        <f>+IF(OR($Q1039=Parametres!$G$2,$Q1039=Parametres!$G$3),K1039,E1039)</f>
        <v>0</v>
      </c>
      <c r="Q1039" s="146">
        <f t="shared" ref="Q1039:S1039" si="1047">+F1039</f>
        <v>0</v>
      </c>
      <c r="R1039" s="145">
        <f t="shared" si="1047"/>
        <v>0</v>
      </c>
      <c r="S1039" s="146">
        <f t="shared" si="1047"/>
        <v>0</v>
      </c>
      <c r="T1039" s="150" t="e">
        <f>+VLOOKUP($L1039,Data_Validation!$A:$D,1,0)</f>
        <v>#N/A</v>
      </c>
      <c r="U1039" s="150" t="e">
        <f>+VLOOKUP($L1039,Data_Validation!$A:$D,3,0)</f>
        <v>#N/A</v>
      </c>
      <c r="V1039" s="150" t="e">
        <f>+VLOOKUP($L1039,Data_Validation!$A:$D,4,0)</f>
        <v>#N/A</v>
      </c>
      <c r="W1039" s="150" t="e">
        <f>+VLOOKUP($L1039,Data_Validation!$A:$E,5,0)</f>
        <v>#N/A</v>
      </c>
      <c r="X1039" s="150" t="e">
        <f>+VLOOKUP($L1039,Data_Validation!$A:$F,6,0)</f>
        <v>#N/A</v>
      </c>
    </row>
    <row r="1040" spans="1:24" ht="15.75" customHeight="1">
      <c r="A1040" s="141"/>
      <c r="B1040" s="141"/>
      <c r="C1040" s="151"/>
      <c r="D1040" s="151"/>
      <c r="E1040" s="151"/>
      <c r="F1040" s="141"/>
      <c r="G1040" s="141"/>
      <c r="H1040" s="182"/>
      <c r="I1040" s="182"/>
      <c r="J1040" s="182"/>
      <c r="K1040" s="182"/>
      <c r="L1040" s="145">
        <f t="shared" si="1028"/>
        <v>0</v>
      </c>
      <c r="M1040" s="146">
        <f t="shared" si="1029"/>
        <v>0</v>
      </c>
      <c r="N1040" s="147">
        <f>+IF(OR($Q1040=Parametres!$G$2,$Q1040=Parametres!$G$3),I1040,C1040)</f>
        <v>0</v>
      </c>
      <c r="O1040" s="147">
        <f>+IF(OR($Q1040=Parametres!$G$2,$Q1040=Parametres!$G$3),J1040,D1040)</f>
        <v>0</v>
      </c>
      <c r="P1040" s="147">
        <f>+IF(OR($Q1040=Parametres!$G$2,$Q1040=Parametres!$G$3),K1040,E1040)</f>
        <v>0</v>
      </c>
      <c r="Q1040" s="146">
        <f t="shared" ref="Q1040:S1040" si="1048">+F1040</f>
        <v>0</v>
      </c>
      <c r="R1040" s="145">
        <f t="shared" si="1048"/>
        <v>0</v>
      </c>
      <c r="S1040" s="146">
        <f t="shared" si="1048"/>
        <v>0</v>
      </c>
      <c r="T1040" s="150" t="e">
        <f>+VLOOKUP($L1040,Data_Validation!$A:$D,1,0)</f>
        <v>#N/A</v>
      </c>
      <c r="U1040" s="150" t="e">
        <f>+VLOOKUP($L1040,Data_Validation!$A:$D,3,0)</f>
        <v>#N/A</v>
      </c>
      <c r="V1040" s="150" t="e">
        <f>+VLOOKUP($L1040,Data_Validation!$A:$D,4,0)</f>
        <v>#N/A</v>
      </c>
      <c r="W1040" s="150" t="e">
        <f>+VLOOKUP($L1040,Data_Validation!$A:$E,5,0)</f>
        <v>#N/A</v>
      </c>
      <c r="X1040" s="150" t="e">
        <f>+VLOOKUP($L1040,Data_Validation!$A:$F,6,0)</f>
        <v>#N/A</v>
      </c>
    </row>
    <row r="1041" spans="1:24" ht="15.75" customHeight="1">
      <c r="A1041" s="141"/>
      <c r="B1041" s="141"/>
      <c r="C1041" s="151"/>
      <c r="D1041" s="151"/>
      <c r="E1041" s="151"/>
      <c r="F1041" s="141"/>
      <c r="G1041" s="141"/>
      <c r="H1041" s="182"/>
      <c r="I1041" s="182"/>
      <c r="J1041" s="182"/>
      <c r="K1041" s="182"/>
      <c r="L1041" s="145">
        <f t="shared" si="1028"/>
        <v>0</v>
      </c>
      <c r="M1041" s="146">
        <f t="shared" si="1029"/>
        <v>0</v>
      </c>
      <c r="N1041" s="147">
        <f>+IF(OR($Q1041=Parametres!$G$2,$Q1041=Parametres!$G$3),I1041,C1041)</f>
        <v>0</v>
      </c>
      <c r="O1041" s="147">
        <f>+IF(OR($Q1041=Parametres!$G$2,$Q1041=Parametres!$G$3),J1041,D1041)</f>
        <v>0</v>
      </c>
      <c r="P1041" s="147">
        <f>+IF(OR($Q1041=Parametres!$G$2,$Q1041=Parametres!$G$3),K1041,E1041)</f>
        <v>0</v>
      </c>
      <c r="Q1041" s="146">
        <f t="shared" ref="Q1041:S1041" si="1049">+F1041</f>
        <v>0</v>
      </c>
      <c r="R1041" s="145">
        <f t="shared" si="1049"/>
        <v>0</v>
      </c>
      <c r="S1041" s="146">
        <f t="shared" si="1049"/>
        <v>0</v>
      </c>
      <c r="T1041" s="150" t="e">
        <f>+VLOOKUP($L1041,Data_Validation!$A:$D,1,0)</f>
        <v>#N/A</v>
      </c>
      <c r="U1041" s="150" t="e">
        <f>+VLOOKUP($L1041,Data_Validation!$A:$D,3,0)</f>
        <v>#N/A</v>
      </c>
      <c r="V1041" s="150" t="e">
        <f>+VLOOKUP($L1041,Data_Validation!$A:$D,4,0)</f>
        <v>#N/A</v>
      </c>
      <c r="W1041" s="150" t="e">
        <f>+VLOOKUP($L1041,Data_Validation!$A:$E,5,0)</f>
        <v>#N/A</v>
      </c>
      <c r="X1041" s="150" t="e">
        <f>+VLOOKUP($L1041,Data_Validation!$A:$F,6,0)</f>
        <v>#N/A</v>
      </c>
    </row>
    <row r="1042" spans="1:24" ht="15.75" customHeight="1">
      <c r="A1042" s="141"/>
      <c r="B1042" s="141"/>
      <c r="C1042" s="151"/>
      <c r="D1042" s="151"/>
      <c r="E1042" s="151"/>
      <c r="F1042" s="141"/>
      <c r="G1042" s="141"/>
      <c r="H1042" s="182"/>
      <c r="I1042" s="182"/>
      <c r="J1042" s="182"/>
      <c r="K1042" s="182"/>
      <c r="L1042" s="145">
        <f t="shared" si="1028"/>
        <v>0</v>
      </c>
      <c r="M1042" s="146">
        <f t="shared" si="1029"/>
        <v>0</v>
      </c>
      <c r="N1042" s="147">
        <f>+IF(OR($Q1042=Parametres!$G$2,$Q1042=Parametres!$G$3),I1042,C1042)</f>
        <v>0</v>
      </c>
      <c r="O1042" s="147">
        <f>+IF(OR($Q1042=Parametres!$G$2,$Q1042=Parametres!$G$3),J1042,D1042)</f>
        <v>0</v>
      </c>
      <c r="P1042" s="147">
        <f>+IF(OR($Q1042=Parametres!$G$2,$Q1042=Parametres!$G$3),K1042,E1042)</f>
        <v>0</v>
      </c>
      <c r="Q1042" s="146">
        <f t="shared" ref="Q1042:S1042" si="1050">+F1042</f>
        <v>0</v>
      </c>
      <c r="R1042" s="145">
        <f t="shared" si="1050"/>
        <v>0</v>
      </c>
      <c r="S1042" s="146">
        <f t="shared" si="1050"/>
        <v>0</v>
      </c>
      <c r="T1042" s="150" t="e">
        <f>+VLOOKUP($L1042,Data_Validation!$A:$D,1,0)</f>
        <v>#N/A</v>
      </c>
      <c r="U1042" s="150" t="e">
        <f>+VLOOKUP($L1042,Data_Validation!$A:$D,3,0)</f>
        <v>#N/A</v>
      </c>
      <c r="V1042" s="150" t="e">
        <f>+VLOOKUP($L1042,Data_Validation!$A:$D,4,0)</f>
        <v>#N/A</v>
      </c>
      <c r="W1042" s="150" t="e">
        <f>+VLOOKUP($L1042,Data_Validation!$A:$E,5,0)</f>
        <v>#N/A</v>
      </c>
      <c r="X1042" s="150" t="e">
        <f>+VLOOKUP($L1042,Data_Validation!$A:$F,6,0)</f>
        <v>#N/A</v>
      </c>
    </row>
    <row r="1043" spans="1:24" ht="15.75" customHeight="1">
      <c r="A1043" s="141"/>
      <c r="B1043" s="141"/>
      <c r="C1043" s="151"/>
      <c r="D1043" s="151"/>
      <c r="E1043" s="151"/>
      <c r="F1043" s="141"/>
      <c r="G1043" s="141"/>
      <c r="H1043" s="182"/>
      <c r="I1043" s="182"/>
      <c r="J1043" s="182"/>
      <c r="K1043" s="182"/>
      <c r="L1043" s="145">
        <f t="shared" si="1028"/>
        <v>0</v>
      </c>
      <c r="M1043" s="146">
        <f t="shared" si="1029"/>
        <v>0</v>
      </c>
      <c r="N1043" s="147">
        <f>+IF(OR($Q1043=Parametres!$G$2,$Q1043=Parametres!$G$3),I1043,C1043)</f>
        <v>0</v>
      </c>
      <c r="O1043" s="147">
        <f>+IF(OR($Q1043=Parametres!$G$2,$Q1043=Parametres!$G$3),J1043,D1043)</f>
        <v>0</v>
      </c>
      <c r="P1043" s="147">
        <f>+IF(OR($Q1043=Parametres!$G$2,$Q1043=Parametres!$G$3),K1043,E1043)</f>
        <v>0</v>
      </c>
      <c r="Q1043" s="146">
        <f t="shared" ref="Q1043:S1043" si="1051">+F1043</f>
        <v>0</v>
      </c>
      <c r="R1043" s="145">
        <f t="shared" si="1051"/>
        <v>0</v>
      </c>
      <c r="S1043" s="146">
        <f t="shared" si="1051"/>
        <v>0</v>
      </c>
      <c r="T1043" s="150" t="e">
        <f>+VLOOKUP($L1043,Data_Validation!$A:$D,1,0)</f>
        <v>#N/A</v>
      </c>
      <c r="U1043" s="150" t="e">
        <f>+VLOOKUP($L1043,Data_Validation!$A:$D,3,0)</f>
        <v>#N/A</v>
      </c>
      <c r="V1043" s="150" t="e">
        <f>+VLOOKUP($L1043,Data_Validation!$A:$D,4,0)</f>
        <v>#N/A</v>
      </c>
      <c r="W1043" s="150" t="e">
        <f>+VLOOKUP($L1043,Data_Validation!$A:$E,5,0)</f>
        <v>#N/A</v>
      </c>
      <c r="X1043" s="150" t="e">
        <f>+VLOOKUP($L1043,Data_Validation!$A:$F,6,0)</f>
        <v>#N/A</v>
      </c>
    </row>
    <row r="1044" spans="1:24" ht="15.75" customHeight="1">
      <c r="A1044" s="141"/>
      <c r="B1044" s="141"/>
      <c r="C1044" s="151"/>
      <c r="D1044" s="151"/>
      <c r="E1044" s="151"/>
      <c r="F1044" s="141"/>
      <c r="G1044" s="141"/>
      <c r="H1044" s="182"/>
      <c r="I1044" s="182"/>
      <c r="J1044" s="182"/>
      <c r="K1044" s="182"/>
      <c r="L1044" s="145">
        <f t="shared" si="1028"/>
        <v>0</v>
      </c>
      <c r="M1044" s="146">
        <f t="shared" si="1029"/>
        <v>0</v>
      </c>
      <c r="N1044" s="147">
        <f>+IF(OR($Q1044=Parametres!$G$2,$Q1044=Parametres!$G$3),I1044,C1044)</f>
        <v>0</v>
      </c>
      <c r="O1044" s="147">
        <f>+IF(OR($Q1044=Parametres!$G$2,$Q1044=Parametres!$G$3),J1044,D1044)</f>
        <v>0</v>
      </c>
      <c r="P1044" s="147">
        <f>+IF(OR($Q1044=Parametres!$G$2,$Q1044=Parametres!$G$3),K1044,E1044)</f>
        <v>0</v>
      </c>
      <c r="Q1044" s="146">
        <f t="shared" ref="Q1044:S1044" si="1052">+F1044</f>
        <v>0</v>
      </c>
      <c r="R1044" s="145">
        <f t="shared" si="1052"/>
        <v>0</v>
      </c>
      <c r="S1044" s="146">
        <f t="shared" si="1052"/>
        <v>0</v>
      </c>
      <c r="T1044" s="150" t="e">
        <f>+VLOOKUP($L1044,Data_Validation!$A:$D,1,0)</f>
        <v>#N/A</v>
      </c>
      <c r="U1044" s="150" t="e">
        <f>+VLOOKUP($L1044,Data_Validation!$A:$D,3,0)</f>
        <v>#N/A</v>
      </c>
      <c r="V1044" s="150" t="e">
        <f>+VLOOKUP($L1044,Data_Validation!$A:$D,4,0)</f>
        <v>#N/A</v>
      </c>
      <c r="W1044" s="150" t="e">
        <f>+VLOOKUP($L1044,Data_Validation!$A:$E,5,0)</f>
        <v>#N/A</v>
      </c>
      <c r="X1044" s="150" t="e">
        <f>+VLOOKUP($L1044,Data_Validation!$A:$F,6,0)</f>
        <v>#N/A</v>
      </c>
    </row>
    <row r="1045" spans="1:24" ht="15.75" customHeight="1">
      <c r="A1045" s="141"/>
      <c r="B1045" s="141"/>
      <c r="C1045" s="151"/>
      <c r="D1045" s="151"/>
      <c r="E1045" s="151"/>
      <c r="F1045" s="141"/>
      <c r="G1045" s="141"/>
      <c r="H1045" s="182"/>
      <c r="I1045" s="182"/>
      <c r="J1045" s="182"/>
      <c r="K1045" s="182"/>
      <c r="L1045" s="145">
        <f t="shared" si="1028"/>
        <v>0</v>
      </c>
      <c r="M1045" s="146">
        <f t="shared" si="1029"/>
        <v>0</v>
      </c>
      <c r="N1045" s="147">
        <f>+IF(OR($Q1045=Parametres!$G$2,$Q1045=Parametres!$G$3),I1045,C1045)</f>
        <v>0</v>
      </c>
      <c r="O1045" s="147">
        <f>+IF(OR($Q1045=Parametres!$G$2,$Q1045=Parametres!$G$3),J1045,D1045)</f>
        <v>0</v>
      </c>
      <c r="P1045" s="147">
        <f>+IF(OR($Q1045=Parametres!$G$2,$Q1045=Parametres!$G$3),K1045,E1045)</f>
        <v>0</v>
      </c>
      <c r="Q1045" s="146">
        <f t="shared" ref="Q1045:S1045" si="1053">+F1045</f>
        <v>0</v>
      </c>
      <c r="R1045" s="145">
        <f t="shared" si="1053"/>
        <v>0</v>
      </c>
      <c r="S1045" s="146">
        <f t="shared" si="1053"/>
        <v>0</v>
      </c>
      <c r="T1045" s="150" t="e">
        <f>+VLOOKUP($L1045,Data_Validation!$A:$D,1,0)</f>
        <v>#N/A</v>
      </c>
      <c r="U1045" s="150" t="e">
        <f>+VLOOKUP($L1045,Data_Validation!$A:$D,3,0)</f>
        <v>#N/A</v>
      </c>
      <c r="V1045" s="150" t="e">
        <f>+VLOOKUP($L1045,Data_Validation!$A:$D,4,0)</f>
        <v>#N/A</v>
      </c>
      <c r="W1045" s="150" t="e">
        <f>+VLOOKUP($L1045,Data_Validation!$A:$E,5,0)</f>
        <v>#N/A</v>
      </c>
      <c r="X1045" s="150" t="e">
        <f>+VLOOKUP($L1045,Data_Validation!$A:$F,6,0)</f>
        <v>#N/A</v>
      </c>
    </row>
    <row r="1046" spans="1:24" ht="15.75" customHeight="1">
      <c r="A1046" s="141"/>
      <c r="B1046" s="141"/>
      <c r="C1046" s="151"/>
      <c r="D1046" s="151"/>
      <c r="E1046" s="151"/>
      <c r="F1046" s="141"/>
      <c r="G1046" s="141"/>
      <c r="H1046" s="182"/>
      <c r="I1046" s="182"/>
      <c r="J1046" s="182"/>
      <c r="K1046" s="182"/>
      <c r="L1046" s="145">
        <f t="shared" si="1028"/>
        <v>0</v>
      </c>
      <c r="M1046" s="146">
        <f t="shared" si="1029"/>
        <v>0</v>
      </c>
      <c r="N1046" s="147">
        <f>+IF(OR($Q1046=Parametres!$G$2,$Q1046=Parametres!$G$3),I1046,C1046)</f>
        <v>0</v>
      </c>
      <c r="O1046" s="147">
        <f>+IF(OR($Q1046=Parametres!$G$2,$Q1046=Parametres!$G$3),J1046,D1046)</f>
        <v>0</v>
      </c>
      <c r="P1046" s="147">
        <f>+IF(OR($Q1046=Parametres!$G$2,$Q1046=Parametres!$G$3),K1046,E1046)</f>
        <v>0</v>
      </c>
      <c r="Q1046" s="146">
        <f t="shared" ref="Q1046:S1046" si="1054">+F1046</f>
        <v>0</v>
      </c>
      <c r="R1046" s="145">
        <f t="shared" si="1054"/>
        <v>0</v>
      </c>
      <c r="S1046" s="146">
        <f t="shared" si="1054"/>
        <v>0</v>
      </c>
      <c r="T1046" s="150" t="e">
        <f>+VLOOKUP($L1046,Data_Validation!$A:$D,1,0)</f>
        <v>#N/A</v>
      </c>
      <c r="U1046" s="150" t="e">
        <f>+VLOOKUP($L1046,Data_Validation!$A:$D,3,0)</f>
        <v>#N/A</v>
      </c>
      <c r="V1046" s="150" t="e">
        <f>+VLOOKUP($L1046,Data_Validation!$A:$D,4,0)</f>
        <v>#N/A</v>
      </c>
      <c r="W1046" s="150" t="e">
        <f>+VLOOKUP($L1046,Data_Validation!$A:$E,5,0)</f>
        <v>#N/A</v>
      </c>
      <c r="X1046" s="150" t="e">
        <f>+VLOOKUP($L1046,Data_Validation!$A:$F,6,0)</f>
        <v>#N/A</v>
      </c>
    </row>
    <row r="1047" spans="1:24" ht="15.75" customHeight="1">
      <c r="A1047" s="141"/>
      <c r="B1047" s="141"/>
      <c r="C1047" s="151"/>
      <c r="D1047" s="151"/>
      <c r="E1047" s="151"/>
      <c r="F1047" s="141"/>
      <c r="G1047" s="141"/>
      <c r="H1047" s="182"/>
      <c r="I1047" s="182"/>
      <c r="J1047" s="182"/>
      <c r="K1047" s="182"/>
      <c r="L1047" s="145">
        <f t="shared" si="1028"/>
        <v>0</v>
      </c>
      <c r="M1047" s="146">
        <f t="shared" si="1029"/>
        <v>0</v>
      </c>
      <c r="N1047" s="147">
        <f>+IF(OR($Q1047=Parametres!$G$2,$Q1047=Parametres!$G$3),I1047,C1047)</f>
        <v>0</v>
      </c>
      <c r="O1047" s="147">
        <f>+IF(OR($Q1047=Parametres!$G$2,$Q1047=Parametres!$G$3),J1047,D1047)</f>
        <v>0</v>
      </c>
      <c r="P1047" s="147">
        <f>+IF(OR($Q1047=Parametres!$G$2,$Q1047=Parametres!$G$3),K1047,E1047)</f>
        <v>0</v>
      </c>
      <c r="Q1047" s="146">
        <f t="shared" ref="Q1047:S1047" si="1055">+F1047</f>
        <v>0</v>
      </c>
      <c r="R1047" s="145">
        <f t="shared" si="1055"/>
        <v>0</v>
      </c>
      <c r="S1047" s="146">
        <f t="shared" si="1055"/>
        <v>0</v>
      </c>
      <c r="T1047" s="150" t="e">
        <f>+VLOOKUP($L1047,Data_Validation!$A:$D,1,0)</f>
        <v>#N/A</v>
      </c>
      <c r="U1047" s="150" t="e">
        <f>+VLOOKUP($L1047,Data_Validation!$A:$D,3,0)</f>
        <v>#N/A</v>
      </c>
      <c r="V1047" s="150" t="e">
        <f>+VLOOKUP($L1047,Data_Validation!$A:$D,4,0)</f>
        <v>#N/A</v>
      </c>
      <c r="W1047" s="150" t="e">
        <f>+VLOOKUP($L1047,Data_Validation!$A:$E,5,0)</f>
        <v>#N/A</v>
      </c>
      <c r="X1047" s="150" t="e">
        <f>+VLOOKUP($L1047,Data_Validation!$A:$F,6,0)</f>
        <v>#N/A</v>
      </c>
    </row>
    <row r="1048" spans="1:24" ht="15.75" customHeight="1">
      <c r="A1048" s="141"/>
      <c r="B1048" s="141"/>
      <c r="C1048" s="151"/>
      <c r="D1048" s="151"/>
      <c r="E1048" s="151"/>
      <c r="F1048" s="141"/>
      <c r="G1048" s="141"/>
      <c r="H1048" s="182"/>
      <c r="I1048" s="182"/>
      <c r="J1048" s="182"/>
      <c r="K1048" s="182"/>
      <c r="L1048" s="145">
        <f t="shared" si="1028"/>
        <v>0</v>
      </c>
      <c r="M1048" s="146">
        <f t="shared" si="1029"/>
        <v>0</v>
      </c>
      <c r="N1048" s="147">
        <f>+IF(OR($Q1048=Parametres!$G$2,$Q1048=Parametres!$G$3),I1048,C1048)</f>
        <v>0</v>
      </c>
      <c r="O1048" s="147">
        <f>+IF(OR($Q1048=Parametres!$G$2,$Q1048=Parametres!$G$3),J1048,D1048)</f>
        <v>0</v>
      </c>
      <c r="P1048" s="147">
        <f>+IF(OR($Q1048=Parametres!$G$2,$Q1048=Parametres!$G$3),K1048,E1048)</f>
        <v>0</v>
      </c>
      <c r="Q1048" s="146">
        <f t="shared" ref="Q1048:S1048" si="1056">+F1048</f>
        <v>0</v>
      </c>
      <c r="R1048" s="145">
        <f t="shared" si="1056"/>
        <v>0</v>
      </c>
      <c r="S1048" s="146">
        <f t="shared" si="1056"/>
        <v>0</v>
      </c>
      <c r="T1048" s="150" t="e">
        <f>+VLOOKUP($L1048,Data_Validation!$A:$D,1,0)</f>
        <v>#N/A</v>
      </c>
      <c r="U1048" s="150" t="e">
        <f>+VLOOKUP($L1048,Data_Validation!$A:$D,3,0)</f>
        <v>#N/A</v>
      </c>
      <c r="V1048" s="150" t="e">
        <f>+VLOOKUP($L1048,Data_Validation!$A:$D,4,0)</f>
        <v>#N/A</v>
      </c>
      <c r="W1048" s="150" t="e">
        <f>+VLOOKUP($L1048,Data_Validation!$A:$E,5,0)</f>
        <v>#N/A</v>
      </c>
      <c r="X1048" s="150" t="e">
        <f>+VLOOKUP($L1048,Data_Validation!$A:$F,6,0)</f>
        <v>#N/A</v>
      </c>
    </row>
    <row r="1049" spans="1:24" ht="15.75" customHeight="1">
      <c r="A1049" s="141"/>
      <c r="B1049" s="141"/>
      <c r="C1049" s="151"/>
      <c r="D1049" s="151"/>
      <c r="E1049" s="151"/>
      <c r="F1049" s="141"/>
      <c r="G1049" s="141"/>
      <c r="H1049" s="182"/>
      <c r="I1049" s="182"/>
      <c r="J1049" s="182"/>
      <c r="K1049" s="182"/>
      <c r="L1049" s="145">
        <f t="shared" si="1028"/>
        <v>0</v>
      </c>
      <c r="M1049" s="146">
        <f t="shared" si="1029"/>
        <v>0</v>
      </c>
      <c r="N1049" s="147">
        <f>+IF(OR($Q1049=Parametres!$G$2,$Q1049=Parametres!$G$3),I1049,C1049)</f>
        <v>0</v>
      </c>
      <c r="O1049" s="147">
        <f>+IF(OR($Q1049=Parametres!$G$2,$Q1049=Parametres!$G$3),J1049,D1049)</f>
        <v>0</v>
      </c>
      <c r="P1049" s="147">
        <f>+IF(OR($Q1049=Parametres!$G$2,$Q1049=Parametres!$G$3),K1049,E1049)</f>
        <v>0</v>
      </c>
      <c r="Q1049" s="146">
        <f t="shared" ref="Q1049:S1049" si="1057">+F1049</f>
        <v>0</v>
      </c>
      <c r="R1049" s="145">
        <f t="shared" si="1057"/>
        <v>0</v>
      </c>
      <c r="S1049" s="146">
        <f t="shared" si="1057"/>
        <v>0</v>
      </c>
      <c r="T1049" s="150" t="e">
        <f>+VLOOKUP($L1049,Data_Validation!$A:$D,1,0)</f>
        <v>#N/A</v>
      </c>
      <c r="U1049" s="150" t="e">
        <f>+VLOOKUP($L1049,Data_Validation!$A:$D,3,0)</f>
        <v>#N/A</v>
      </c>
      <c r="V1049" s="150" t="e">
        <f>+VLOOKUP($L1049,Data_Validation!$A:$D,4,0)</f>
        <v>#N/A</v>
      </c>
      <c r="W1049" s="150" t="e">
        <f>+VLOOKUP($L1049,Data_Validation!$A:$E,5,0)</f>
        <v>#N/A</v>
      </c>
      <c r="X1049" s="150" t="e">
        <f>+VLOOKUP($L1049,Data_Validation!$A:$F,6,0)</f>
        <v>#N/A</v>
      </c>
    </row>
    <row r="1050" spans="1:24" ht="15.75" customHeight="1">
      <c r="A1050" s="141"/>
      <c r="B1050" s="141"/>
      <c r="C1050" s="151"/>
      <c r="D1050" s="151"/>
      <c r="E1050" s="151"/>
      <c r="F1050" s="141"/>
      <c r="G1050" s="141"/>
      <c r="H1050" s="182"/>
      <c r="I1050" s="182"/>
      <c r="J1050" s="182"/>
      <c r="K1050" s="182"/>
      <c r="L1050" s="145">
        <f t="shared" si="1028"/>
        <v>0</v>
      </c>
      <c r="M1050" s="146">
        <f t="shared" si="1029"/>
        <v>0</v>
      </c>
      <c r="N1050" s="147">
        <f>+IF(OR($Q1050=Parametres!$G$2,$Q1050=Parametres!$G$3),I1050,C1050)</f>
        <v>0</v>
      </c>
      <c r="O1050" s="147">
        <f>+IF(OR($Q1050=Parametres!$G$2,$Q1050=Parametres!$G$3),J1050,D1050)</f>
        <v>0</v>
      </c>
      <c r="P1050" s="147">
        <f>+IF(OR($Q1050=Parametres!$G$2,$Q1050=Parametres!$G$3),K1050,E1050)</f>
        <v>0</v>
      </c>
      <c r="Q1050" s="146">
        <f t="shared" ref="Q1050:S1050" si="1058">+F1050</f>
        <v>0</v>
      </c>
      <c r="R1050" s="145">
        <f t="shared" si="1058"/>
        <v>0</v>
      </c>
      <c r="S1050" s="146">
        <f t="shared" si="1058"/>
        <v>0</v>
      </c>
      <c r="T1050" s="150" t="e">
        <f>+VLOOKUP($L1050,Data_Validation!$A:$D,1,0)</f>
        <v>#N/A</v>
      </c>
      <c r="U1050" s="150" t="e">
        <f>+VLOOKUP($L1050,Data_Validation!$A:$D,3,0)</f>
        <v>#N/A</v>
      </c>
      <c r="V1050" s="150" t="e">
        <f>+VLOOKUP($L1050,Data_Validation!$A:$D,4,0)</f>
        <v>#N/A</v>
      </c>
      <c r="W1050" s="150" t="e">
        <f>+VLOOKUP($L1050,Data_Validation!$A:$E,5,0)</f>
        <v>#N/A</v>
      </c>
      <c r="X1050" s="150" t="e">
        <f>+VLOOKUP($L1050,Data_Validation!$A:$F,6,0)</f>
        <v>#N/A</v>
      </c>
    </row>
    <row r="1051" spans="1:24" ht="15.75" customHeight="1">
      <c r="A1051" s="141"/>
      <c r="B1051" s="141"/>
      <c r="C1051" s="151"/>
      <c r="D1051" s="151"/>
      <c r="E1051" s="151"/>
      <c r="F1051" s="141"/>
      <c r="G1051" s="141"/>
      <c r="H1051" s="182"/>
      <c r="I1051" s="182"/>
      <c r="J1051" s="182"/>
      <c r="K1051" s="182"/>
      <c r="L1051" s="145">
        <f t="shared" si="1028"/>
        <v>0</v>
      </c>
      <c r="M1051" s="146">
        <f t="shared" si="1029"/>
        <v>0</v>
      </c>
      <c r="N1051" s="147">
        <f>+IF(OR($Q1051=Parametres!$G$2,$Q1051=Parametres!$G$3),I1051,C1051)</f>
        <v>0</v>
      </c>
      <c r="O1051" s="147">
        <f>+IF(OR($Q1051=Parametres!$G$2,$Q1051=Parametres!$G$3),J1051,D1051)</f>
        <v>0</v>
      </c>
      <c r="P1051" s="147">
        <f>+IF(OR($Q1051=Parametres!$G$2,$Q1051=Parametres!$G$3),K1051,E1051)</f>
        <v>0</v>
      </c>
      <c r="Q1051" s="146">
        <f t="shared" ref="Q1051:S1051" si="1059">+F1051</f>
        <v>0</v>
      </c>
      <c r="R1051" s="145">
        <f t="shared" si="1059"/>
        <v>0</v>
      </c>
      <c r="S1051" s="146">
        <f t="shared" si="1059"/>
        <v>0</v>
      </c>
      <c r="T1051" s="150" t="e">
        <f>+VLOOKUP($L1051,Data_Validation!$A:$D,1,0)</f>
        <v>#N/A</v>
      </c>
      <c r="U1051" s="150" t="e">
        <f>+VLOOKUP($L1051,Data_Validation!$A:$D,3,0)</f>
        <v>#N/A</v>
      </c>
      <c r="V1051" s="150" t="e">
        <f>+VLOOKUP($L1051,Data_Validation!$A:$D,4,0)</f>
        <v>#N/A</v>
      </c>
      <c r="W1051" s="150" t="e">
        <f>+VLOOKUP($L1051,Data_Validation!$A:$E,5,0)</f>
        <v>#N/A</v>
      </c>
      <c r="X1051" s="150" t="e">
        <f>+VLOOKUP($L1051,Data_Validation!$A:$F,6,0)</f>
        <v>#N/A</v>
      </c>
    </row>
    <row r="1052" spans="1:24" ht="15.75" customHeight="1">
      <c r="A1052" s="141"/>
      <c r="B1052" s="141"/>
      <c r="C1052" s="151"/>
      <c r="D1052" s="151"/>
      <c r="E1052" s="151"/>
      <c r="F1052" s="141"/>
      <c r="G1052" s="141"/>
      <c r="H1052" s="182"/>
      <c r="I1052" s="182"/>
      <c r="J1052" s="182"/>
      <c r="K1052" s="182"/>
      <c r="L1052" s="145">
        <f t="shared" si="1028"/>
        <v>0</v>
      </c>
      <c r="M1052" s="146">
        <f t="shared" si="1029"/>
        <v>0</v>
      </c>
      <c r="N1052" s="147">
        <f>+IF(OR($Q1052=Parametres!$G$2,$Q1052=Parametres!$G$3),I1052,C1052)</f>
        <v>0</v>
      </c>
      <c r="O1052" s="147">
        <f>+IF(OR($Q1052=Parametres!$G$2,$Q1052=Parametres!$G$3),J1052,D1052)</f>
        <v>0</v>
      </c>
      <c r="P1052" s="147">
        <f>+IF(OR($Q1052=Parametres!$G$2,$Q1052=Parametres!$G$3),K1052,E1052)</f>
        <v>0</v>
      </c>
      <c r="Q1052" s="146">
        <f t="shared" ref="Q1052:S1052" si="1060">+F1052</f>
        <v>0</v>
      </c>
      <c r="R1052" s="145">
        <f t="shared" si="1060"/>
        <v>0</v>
      </c>
      <c r="S1052" s="146">
        <f t="shared" si="1060"/>
        <v>0</v>
      </c>
      <c r="T1052" s="150" t="e">
        <f>+VLOOKUP($L1052,Data_Validation!$A:$D,1,0)</f>
        <v>#N/A</v>
      </c>
      <c r="U1052" s="150" t="e">
        <f>+VLOOKUP($L1052,Data_Validation!$A:$D,3,0)</f>
        <v>#N/A</v>
      </c>
      <c r="V1052" s="150" t="e">
        <f>+VLOOKUP($L1052,Data_Validation!$A:$D,4,0)</f>
        <v>#N/A</v>
      </c>
      <c r="W1052" s="150" t="e">
        <f>+VLOOKUP($L1052,Data_Validation!$A:$E,5,0)</f>
        <v>#N/A</v>
      </c>
      <c r="X1052" s="150" t="e">
        <f>+VLOOKUP($L1052,Data_Validation!$A:$F,6,0)</f>
        <v>#N/A</v>
      </c>
    </row>
    <row r="1053" spans="1:24" ht="15.75" customHeight="1">
      <c r="A1053" s="141"/>
      <c r="B1053" s="141"/>
      <c r="C1053" s="151"/>
      <c r="D1053" s="151"/>
      <c r="E1053" s="151"/>
      <c r="F1053" s="141"/>
      <c r="G1053" s="141"/>
      <c r="H1053" s="182"/>
      <c r="I1053" s="182"/>
      <c r="J1053" s="182"/>
      <c r="K1053" s="182"/>
      <c r="L1053" s="145">
        <f t="shared" si="1028"/>
        <v>0</v>
      </c>
      <c r="M1053" s="146">
        <f t="shared" si="1029"/>
        <v>0</v>
      </c>
      <c r="N1053" s="147">
        <f>+IF(OR($Q1053=Parametres!$G$2,$Q1053=Parametres!$G$3),I1053,C1053)</f>
        <v>0</v>
      </c>
      <c r="O1053" s="147">
        <f>+IF(OR($Q1053=Parametres!$G$2,$Q1053=Parametres!$G$3),J1053,D1053)</f>
        <v>0</v>
      </c>
      <c r="P1053" s="147">
        <f>+IF(OR($Q1053=Parametres!$G$2,$Q1053=Parametres!$G$3),K1053,E1053)</f>
        <v>0</v>
      </c>
      <c r="Q1053" s="146">
        <f t="shared" ref="Q1053:S1053" si="1061">+F1053</f>
        <v>0</v>
      </c>
      <c r="R1053" s="145">
        <f t="shared" si="1061"/>
        <v>0</v>
      </c>
      <c r="S1053" s="146">
        <f t="shared" si="1061"/>
        <v>0</v>
      </c>
      <c r="T1053" s="150" t="e">
        <f>+VLOOKUP($L1053,Data_Validation!$A:$D,1,0)</f>
        <v>#N/A</v>
      </c>
      <c r="U1053" s="150" t="e">
        <f>+VLOOKUP($L1053,Data_Validation!$A:$D,3,0)</f>
        <v>#N/A</v>
      </c>
      <c r="V1053" s="150" t="e">
        <f>+VLOOKUP($L1053,Data_Validation!$A:$D,4,0)</f>
        <v>#N/A</v>
      </c>
      <c r="W1053" s="150" t="e">
        <f>+VLOOKUP($L1053,Data_Validation!$A:$E,5,0)</f>
        <v>#N/A</v>
      </c>
      <c r="X1053" s="150" t="e">
        <f>+VLOOKUP($L1053,Data_Validation!$A:$F,6,0)</f>
        <v>#N/A</v>
      </c>
    </row>
    <row r="1054" spans="1:24" ht="15.75" customHeight="1">
      <c r="A1054" s="141"/>
      <c r="B1054" s="141"/>
      <c r="C1054" s="151"/>
      <c r="D1054" s="151"/>
      <c r="E1054" s="151"/>
      <c r="F1054" s="141"/>
      <c r="G1054" s="141"/>
      <c r="H1054" s="182"/>
      <c r="I1054" s="182"/>
      <c r="J1054" s="182"/>
      <c r="K1054" s="182"/>
      <c r="L1054" s="145">
        <f t="shared" si="1028"/>
        <v>0</v>
      </c>
      <c r="M1054" s="146">
        <f t="shared" si="1029"/>
        <v>0</v>
      </c>
      <c r="N1054" s="147">
        <f>+IF(OR($Q1054=Parametres!$G$2,$Q1054=Parametres!$G$3),I1054,C1054)</f>
        <v>0</v>
      </c>
      <c r="O1054" s="147">
        <f>+IF(OR($Q1054=Parametres!$G$2,$Q1054=Parametres!$G$3),J1054,D1054)</f>
        <v>0</v>
      </c>
      <c r="P1054" s="147">
        <f>+IF(OR($Q1054=Parametres!$G$2,$Q1054=Parametres!$G$3),K1054,E1054)</f>
        <v>0</v>
      </c>
      <c r="Q1054" s="146">
        <f t="shared" ref="Q1054:S1054" si="1062">+F1054</f>
        <v>0</v>
      </c>
      <c r="R1054" s="145">
        <f t="shared" si="1062"/>
        <v>0</v>
      </c>
      <c r="S1054" s="146">
        <f t="shared" si="1062"/>
        <v>0</v>
      </c>
      <c r="T1054" s="150" t="e">
        <f>+VLOOKUP($L1054,Data_Validation!$A:$D,1,0)</f>
        <v>#N/A</v>
      </c>
      <c r="U1054" s="150" t="e">
        <f>+VLOOKUP($L1054,Data_Validation!$A:$D,3,0)</f>
        <v>#N/A</v>
      </c>
      <c r="V1054" s="150" t="e">
        <f>+VLOOKUP($L1054,Data_Validation!$A:$D,4,0)</f>
        <v>#N/A</v>
      </c>
      <c r="W1054" s="150" t="e">
        <f>+VLOOKUP($L1054,Data_Validation!$A:$E,5,0)</f>
        <v>#N/A</v>
      </c>
      <c r="X1054" s="150" t="e">
        <f>+VLOOKUP($L1054,Data_Validation!$A:$F,6,0)</f>
        <v>#N/A</v>
      </c>
    </row>
    <row r="1055" spans="1:24" ht="15.75" customHeight="1">
      <c r="A1055" s="141"/>
      <c r="B1055" s="141"/>
      <c r="C1055" s="151"/>
      <c r="D1055" s="151"/>
      <c r="E1055" s="151"/>
      <c r="F1055" s="141"/>
      <c r="G1055" s="141"/>
      <c r="H1055" s="182"/>
      <c r="I1055" s="182"/>
      <c r="J1055" s="182"/>
      <c r="K1055" s="182"/>
      <c r="L1055" s="145">
        <f t="shared" si="1028"/>
        <v>0</v>
      </c>
      <c r="M1055" s="146">
        <f t="shared" si="1029"/>
        <v>0</v>
      </c>
      <c r="N1055" s="147">
        <f>+IF(OR($Q1055=Parametres!$G$2,$Q1055=Parametres!$G$3),I1055,C1055)</f>
        <v>0</v>
      </c>
      <c r="O1055" s="147">
        <f>+IF(OR($Q1055=Parametres!$G$2,$Q1055=Parametres!$G$3),J1055,D1055)</f>
        <v>0</v>
      </c>
      <c r="P1055" s="147">
        <f>+IF(OR($Q1055=Parametres!$G$2,$Q1055=Parametres!$G$3),K1055,E1055)</f>
        <v>0</v>
      </c>
      <c r="Q1055" s="146">
        <f t="shared" ref="Q1055:S1055" si="1063">+F1055</f>
        <v>0</v>
      </c>
      <c r="R1055" s="145">
        <f t="shared" si="1063"/>
        <v>0</v>
      </c>
      <c r="S1055" s="146">
        <f t="shared" si="1063"/>
        <v>0</v>
      </c>
      <c r="T1055" s="150" t="e">
        <f>+VLOOKUP($L1055,Data_Validation!$A:$D,1,0)</f>
        <v>#N/A</v>
      </c>
      <c r="U1055" s="150" t="e">
        <f>+VLOOKUP($L1055,Data_Validation!$A:$D,3,0)</f>
        <v>#N/A</v>
      </c>
      <c r="V1055" s="150" t="e">
        <f>+VLOOKUP($L1055,Data_Validation!$A:$D,4,0)</f>
        <v>#N/A</v>
      </c>
      <c r="W1055" s="150" t="e">
        <f>+VLOOKUP($L1055,Data_Validation!$A:$E,5,0)</f>
        <v>#N/A</v>
      </c>
      <c r="X1055" s="150" t="e">
        <f>+VLOOKUP($L1055,Data_Validation!$A:$F,6,0)</f>
        <v>#N/A</v>
      </c>
    </row>
    <row r="1056" spans="1:24" ht="15" customHeight="1">
      <c r="A1056" s="141"/>
      <c r="B1056" s="141"/>
      <c r="C1056" s="151"/>
      <c r="D1056" s="151"/>
      <c r="E1056" s="151"/>
      <c r="F1056" s="141"/>
      <c r="G1056" s="141"/>
      <c r="H1056" s="673"/>
      <c r="I1056" s="673"/>
      <c r="J1056" s="673"/>
      <c r="K1056" s="673"/>
      <c r="L1056" s="145">
        <f t="shared" si="1028"/>
        <v>0</v>
      </c>
      <c r="M1056" s="146">
        <f t="shared" si="1029"/>
        <v>0</v>
      </c>
      <c r="N1056" s="147">
        <f>+IF(OR($Q1056=Parametres!$G$2,$Q1056=Parametres!$G$3),I1056,C1056)</f>
        <v>0</v>
      </c>
      <c r="O1056" s="147">
        <f>+IF(OR($Q1056=Parametres!$G$2,$Q1056=Parametres!$G$3),J1056,D1056)</f>
        <v>0</v>
      </c>
      <c r="P1056" s="147">
        <f>+IF(OR($Q1056=Parametres!$G$2,$Q1056=Parametres!$G$3),K1056,E1056)</f>
        <v>0</v>
      </c>
      <c r="Q1056" s="146">
        <f t="shared" ref="Q1056:S1056" si="1064">+F1056</f>
        <v>0</v>
      </c>
      <c r="R1056" s="145">
        <f t="shared" si="1064"/>
        <v>0</v>
      </c>
      <c r="S1056" s="146">
        <f t="shared" si="1064"/>
        <v>0</v>
      </c>
      <c r="T1056" s="150" t="e">
        <f>+VLOOKUP($L1056,Data_Validation!$A:$D,1,0)</f>
        <v>#N/A</v>
      </c>
      <c r="U1056" s="150" t="e">
        <f>+VLOOKUP($L1056,Data_Validation!$A:$D,3,0)</f>
        <v>#N/A</v>
      </c>
      <c r="V1056" s="150" t="e">
        <f>+VLOOKUP($L1056,Data_Validation!$A:$D,4,0)</f>
        <v>#N/A</v>
      </c>
      <c r="W1056" s="150" t="e">
        <f>+VLOOKUP($L1056,Data_Validation!$A:$E,5,0)</f>
        <v>#N/A</v>
      </c>
      <c r="X1056" s="150" t="e">
        <f>+VLOOKUP($L1056,Data_Validation!$A:$F,6,0)</f>
        <v>#N/A</v>
      </c>
    </row>
    <row r="1057" spans="1:24" ht="15" customHeight="1">
      <c r="A1057" s="141"/>
      <c r="B1057" s="141"/>
      <c r="C1057" s="151"/>
      <c r="D1057" s="151"/>
      <c r="E1057" s="151"/>
      <c r="F1057" s="141"/>
      <c r="G1057" s="141"/>
      <c r="H1057" s="673"/>
      <c r="I1057" s="673"/>
      <c r="J1057" s="673"/>
      <c r="K1057" s="673"/>
      <c r="L1057" s="145">
        <f t="shared" si="1028"/>
        <v>0</v>
      </c>
      <c r="M1057" s="146">
        <f t="shared" si="1029"/>
        <v>0</v>
      </c>
      <c r="N1057" s="147">
        <f>+IF(OR($Q1057=Parametres!$G$2,$Q1057=Parametres!$G$3),I1057,C1057)</f>
        <v>0</v>
      </c>
      <c r="O1057" s="147">
        <f>+IF(OR($Q1057=Parametres!$G$2,$Q1057=Parametres!$G$3),J1057,D1057)</f>
        <v>0</v>
      </c>
      <c r="P1057" s="147">
        <f>+IF(OR($Q1057=Parametres!$G$2,$Q1057=Parametres!$G$3),K1057,E1057)</f>
        <v>0</v>
      </c>
      <c r="Q1057" s="146">
        <f t="shared" ref="Q1057:S1057" si="1065">+F1057</f>
        <v>0</v>
      </c>
      <c r="R1057" s="145">
        <f t="shared" si="1065"/>
        <v>0</v>
      </c>
      <c r="S1057" s="146">
        <f t="shared" si="1065"/>
        <v>0</v>
      </c>
      <c r="T1057" s="150" t="e">
        <f>+VLOOKUP($L1057,Data_Validation!$A:$D,1,0)</f>
        <v>#N/A</v>
      </c>
      <c r="U1057" s="150" t="e">
        <f>+VLOOKUP($L1057,Data_Validation!$A:$D,3,0)</f>
        <v>#N/A</v>
      </c>
      <c r="V1057" s="150" t="e">
        <f>+VLOOKUP($L1057,Data_Validation!$A:$D,4,0)</f>
        <v>#N/A</v>
      </c>
      <c r="W1057" s="150" t="e">
        <f>+VLOOKUP($L1057,Data_Validation!$A:$E,5,0)</f>
        <v>#N/A</v>
      </c>
      <c r="X1057" s="150" t="e">
        <f>+VLOOKUP($L1057,Data_Validation!$A:$F,6,0)</f>
        <v>#N/A</v>
      </c>
    </row>
    <row r="1058" spans="1:24" ht="15" customHeight="1">
      <c r="A1058" s="141"/>
      <c r="B1058" s="141"/>
      <c r="C1058" s="151"/>
      <c r="D1058" s="151"/>
      <c r="E1058" s="151"/>
      <c r="F1058" s="141"/>
      <c r="G1058" s="141"/>
      <c r="H1058" s="673"/>
      <c r="I1058" s="673"/>
      <c r="J1058" s="673"/>
      <c r="K1058" s="673"/>
      <c r="L1058" s="145">
        <f t="shared" si="1028"/>
        <v>0</v>
      </c>
      <c r="M1058" s="146">
        <f t="shared" si="1029"/>
        <v>0</v>
      </c>
      <c r="N1058" s="147">
        <f>+IF(OR($Q1058=Parametres!$G$2,$Q1058=Parametres!$G$3),I1058,C1058)</f>
        <v>0</v>
      </c>
      <c r="O1058" s="147">
        <f>+IF(OR($Q1058=Parametres!$G$2,$Q1058=Parametres!$G$3),J1058,D1058)</f>
        <v>0</v>
      </c>
      <c r="P1058" s="147">
        <f>+IF(OR($Q1058=Parametres!$G$2,$Q1058=Parametres!$G$3),K1058,E1058)</f>
        <v>0</v>
      </c>
      <c r="Q1058" s="146">
        <f t="shared" ref="Q1058:S1058" si="1066">+F1058</f>
        <v>0</v>
      </c>
      <c r="R1058" s="145">
        <f t="shared" si="1066"/>
        <v>0</v>
      </c>
      <c r="S1058" s="146">
        <f t="shared" si="1066"/>
        <v>0</v>
      </c>
      <c r="T1058" s="150" t="e">
        <f>+VLOOKUP($L1058,Data_Validation!$A:$D,1,0)</f>
        <v>#N/A</v>
      </c>
      <c r="U1058" s="150" t="e">
        <f>+VLOOKUP($L1058,Data_Validation!$A:$D,3,0)</f>
        <v>#N/A</v>
      </c>
      <c r="V1058" s="150" t="e">
        <f>+VLOOKUP($L1058,Data_Validation!$A:$D,4,0)</f>
        <v>#N/A</v>
      </c>
      <c r="W1058" s="150" t="e">
        <f>+VLOOKUP($L1058,Data_Validation!$A:$E,5,0)</f>
        <v>#N/A</v>
      </c>
      <c r="X1058" s="150" t="e">
        <f>+VLOOKUP($L1058,Data_Validation!$A:$F,6,0)</f>
        <v>#N/A</v>
      </c>
    </row>
    <row r="1059" spans="1:24" ht="15" customHeight="1">
      <c r="A1059" s="141"/>
      <c r="B1059" s="141"/>
      <c r="C1059" s="151"/>
      <c r="D1059" s="151"/>
      <c r="E1059" s="151"/>
      <c r="F1059" s="141"/>
      <c r="G1059" s="141"/>
      <c r="H1059" s="673"/>
      <c r="I1059" s="673"/>
      <c r="J1059" s="673"/>
      <c r="K1059" s="673"/>
      <c r="L1059" s="145">
        <f t="shared" si="1028"/>
        <v>0</v>
      </c>
      <c r="M1059" s="146">
        <f t="shared" si="1029"/>
        <v>0</v>
      </c>
      <c r="N1059" s="147">
        <f>+IF(OR($Q1059=Parametres!$G$2,$Q1059=Parametres!$G$3),I1059,C1059)</f>
        <v>0</v>
      </c>
      <c r="O1059" s="147">
        <f>+IF(OR($Q1059=Parametres!$G$2,$Q1059=Parametres!$G$3),J1059,D1059)</f>
        <v>0</v>
      </c>
      <c r="P1059" s="147">
        <f>+IF(OR($Q1059=Parametres!$G$2,$Q1059=Parametres!$G$3),K1059,E1059)</f>
        <v>0</v>
      </c>
      <c r="Q1059" s="146">
        <f t="shared" ref="Q1059:S1059" si="1067">+F1059</f>
        <v>0</v>
      </c>
      <c r="R1059" s="145">
        <f t="shared" si="1067"/>
        <v>0</v>
      </c>
      <c r="S1059" s="146">
        <f t="shared" si="1067"/>
        <v>0</v>
      </c>
      <c r="T1059" s="150" t="e">
        <f>+VLOOKUP($L1059,Data_Validation!$A:$D,1,0)</f>
        <v>#N/A</v>
      </c>
      <c r="U1059" s="150" t="e">
        <f>+VLOOKUP($L1059,Data_Validation!$A:$D,3,0)</f>
        <v>#N/A</v>
      </c>
      <c r="V1059" s="150" t="e">
        <f>+VLOOKUP($L1059,Data_Validation!$A:$D,4,0)</f>
        <v>#N/A</v>
      </c>
      <c r="W1059" s="150" t="e">
        <f>+VLOOKUP($L1059,Data_Validation!$A:$E,5,0)</f>
        <v>#N/A</v>
      </c>
      <c r="X1059" s="150" t="e">
        <f>+VLOOKUP($L1059,Data_Validation!$A:$F,6,0)</f>
        <v>#N/A</v>
      </c>
    </row>
    <row r="1060" spans="1:24" ht="15" customHeight="1">
      <c r="A1060" s="141"/>
      <c r="B1060" s="141"/>
      <c r="C1060" s="151"/>
      <c r="D1060" s="151"/>
      <c r="E1060" s="151"/>
      <c r="F1060" s="141"/>
      <c r="G1060" s="141"/>
      <c r="H1060" s="673"/>
      <c r="I1060" s="673"/>
      <c r="J1060" s="673"/>
      <c r="K1060" s="673"/>
      <c r="L1060" s="145">
        <f t="shared" si="1028"/>
        <v>0</v>
      </c>
      <c r="M1060" s="146">
        <f t="shared" si="1029"/>
        <v>0</v>
      </c>
      <c r="N1060" s="147">
        <f>+IF(OR($Q1060=Parametres!$G$2,$Q1060=Parametres!$G$3),I1060,C1060)</f>
        <v>0</v>
      </c>
      <c r="O1060" s="147">
        <f>+IF(OR($Q1060=Parametres!$G$2,$Q1060=Parametres!$G$3),J1060,D1060)</f>
        <v>0</v>
      </c>
      <c r="P1060" s="147">
        <f>+IF(OR($Q1060=Parametres!$G$2,$Q1060=Parametres!$G$3),K1060,E1060)</f>
        <v>0</v>
      </c>
      <c r="Q1060" s="146">
        <f t="shared" ref="Q1060:S1060" si="1068">+F1060</f>
        <v>0</v>
      </c>
      <c r="R1060" s="145">
        <f t="shared" si="1068"/>
        <v>0</v>
      </c>
      <c r="S1060" s="146">
        <f t="shared" si="1068"/>
        <v>0</v>
      </c>
      <c r="T1060" s="150" t="e">
        <f>+VLOOKUP($L1060,Data_Validation!$A:$D,1,0)</f>
        <v>#N/A</v>
      </c>
      <c r="U1060" s="150" t="e">
        <f>+VLOOKUP($L1060,Data_Validation!$A:$D,3,0)</f>
        <v>#N/A</v>
      </c>
      <c r="V1060" s="150" t="e">
        <f>+VLOOKUP($L1060,Data_Validation!$A:$D,4,0)</f>
        <v>#N/A</v>
      </c>
      <c r="W1060" s="150" t="e">
        <f>+VLOOKUP($L1060,Data_Validation!$A:$E,5,0)</f>
        <v>#N/A</v>
      </c>
      <c r="X1060" s="150" t="e">
        <f>+VLOOKUP($L1060,Data_Validation!$A:$F,6,0)</f>
        <v>#N/A</v>
      </c>
    </row>
    <row r="1061" spans="1:24" ht="15" customHeight="1">
      <c r="A1061" s="141"/>
      <c r="B1061" s="141"/>
      <c r="C1061" s="151"/>
      <c r="D1061" s="151"/>
      <c r="E1061" s="151"/>
      <c r="F1061" s="141"/>
      <c r="G1061" s="141"/>
      <c r="H1061" s="673"/>
      <c r="I1061" s="673"/>
      <c r="J1061" s="673"/>
      <c r="K1061" s="673"/>
      <c r="L1061" s="145">
        <f t="shared" si="1028"/>
        <v>0</v>
      </c>
      <c r="M1061" s="146">
        <f t="shared" si="1029"/>
        <v>0</v>
      </c>
      <c r="N1061" s="147">
        <f>+IF(OR($Q1061=Parametres!$G$2,$Q1061=Parametres!$G$3),I1061,C1061)</f>
        <v>0</v>
      </c>
      <c r="O1061" s="147">
        <f>+IF(OR($Q1061=Parametres!$G$2,$Q1061=Parametres!$G$3),J1061,D1061)</f>
        <v>0</v>
      </c>
      <c r="P1061" s="147">
        <f>+IF(OR($Q1061=Parametres!$G$2,$Q1061=Parametres!$G$3),K1061,E1061)</f>
        <v>0</v>
      </c>
      <c r="Q1061" s="146">
        <f t="shared" ref="Q1061:S1061" si="1069">+F1061</f>
        <v>0</v>
      </c>
      <c r="R1061" s="145">
        <f t="shared" si="1069"/>
        <v>0</v>
      </c>
      <c r="S1061" s="146">
        <f t="shared" si="1069"/>
        <v>0</v>
      </c>
      <c r="T1061" s="150" t="e">
        <f>+VLOOKUP($L1061,Data_Validation!$A:$D,1,0)</f>
        <v>#N/A</v>
      </c>
      <c r="U1061" s="150" t="e">
        <f>+VLOOKUP($L1061,Data_Validation!$A:$D,3,0)</f>
        <v>#N/A</v>
      </c>
      <c r="V1061" s="150" t="e">
        <f>+VLOOKUP($L1061,Data_Validation!$A:$D,4,0)</f>
        <v>#N/A</v>
      </c>
      <c r="W1061" s="150" t="e">
        <f>+VLOOKUP($L1061,Data_Validation!$A:$E,5,0)</f>
        <v>#N/A</v>
      </c>
      <c r="X1061" s="150" t="e">
        <f>+VLOOKUP($L1061,Data_Validation!$A:$F,6,0)</f>
        <v>#N/A</v>
      </c>
    </row>
    <row r="1062" spans="1:24" ht="15" customHeight="1">
      <c r="A1062" s="141"/>
      <c r="B1062" s="141"/>
      <c r="C1062" s="151"/>
      <c r="D1062" s="151"/>
      <c r="E1062" s="151"/>
      <c r="F1062" s="141"/>
      <c r="G1062" s="141"/>
      <c r="H1062" s="673"/>
      <c r="I1062" s="673"/>
      <c r="J1062" s="673"/>
      <c r="K1062" s="673"/>
      <c r="L1062" s="145">
        <f t="shared" si="1028"/>
        <v>0</v>
      </c>
      <c r="M1062" s="146">
        <f t="shared" si="1029"/>
        <v>0</v>
      </c>
      <c r="N1062" s="147">
        <f>+IF(OR($Q1062=Parametres!$G$2,$Q1062=Parametres!$G$3),I1062,C1062)</f>
        <v>0</v>
      </c>
      <c r="O1062" s="147">
        <f>+IF(OR($Q1062=Parametres!$G$2,$Q1062=Parametres!$G$3),J1062,D1062)</f>
        <v>0</v>
      </c>
      <c r="P1062" s="147">
        <f>+IF(OR($Q1062=Parametres!$G$2,$Q1062=Parametres!$G$3),K1062,E1062)</f>
        <v>0</v>
      </c>
      <c r="Q1062" s="146">
        <f t="shared" ref="Q1062:S1062" si="1070">+F1062</f>
        <v>0</v>
      </c>
      <c r="R1062" s="145">
        <f t="shared" si="1070"/>
        <v>0</v>
      </c>
      <c r="S1062" s="146">
        <f t="shared" si="1070"/>
        <v>0</v>
      </c>
      <c r="T1062" s="150" t="e">
        <f>+VLOOKUP($L1062,Data_Validation!$A:$D,1,0)</f>
        <v>#N/A</v>
      </c>
      <c r="U1062" s="150" t="e">
        <f>+VLOOKUP($L1062,Data_Validation!$A:$D,3,0)</f>
        <v>#N/A</v>
      </c>
      <c r="V1062" s="150" t="e">
        <f>+VLOOKUP($L1062,Data_Validation!$A:$D,4,0)</f>
        <v>#N/A</v>
      </c>
      <c r="W1062" s="150" t="e">
        <f>+VLOOKUP($L1062,Data_Validation!$A:$E,5,0)</f>
        <v>#N/A</v>
      </c>
      <c r="X1062" s="150" t="e">
        <f>+VLOOKUP($L1062,Data_Validation!$A:$F,6,0)</f>
        <v>#N/A</v>
      </c>
    </row>
    <row r="1063" spans="1:24" ht="15" customHeight="1">
      <c r="A1063" s="141"/>
      <c r="B1063" s="141"/>
      <c r="C1063" s="151"/>
      <c r="D1063" s="151"/>
      <c r="E1063" s="151"/>
      <c r="F1063" s="141"/>
      <c r="G1063" s="141"/>
      <c r="H1063" s="673"/>
      <c r="I1063" s="673"/>
      <c r="J1063" s="673"/>
      <c r="K1063" s="673"/>
      <c r="L1063" s="145">
        <f t="shared" si="1028"/>
        <v>0</v>
      </c>
      <c r="M1063" s="146">
        <f t="shared" si="1029"/>
        <v>0</v>
      </c>
      <c r="N1063" s="147">
        <f>+IF(OR($Q1063=Parametres!$G$2,$Q1063=Parametres!$G$3),I1063,C1063)</f>
        <v>0</v>
      </c>
      <c r="O1063" s="147">
        <f>+IF(OR($Q1063=Parametres!$G$2,$Q1063=Parametres!$G$3),J1063,D1063)</f>
        <v>0</v>
      </c>
      <c r="P1063" s="147">
        <f>+IF(OR($Q1063=Parametres!$G$2,$Q1063=Parametres!$G$3),K1063,E1063)</f>
        <v>0</v>
      </c>
      <c r="Q1063" s="146">
        <f t="shared" ref="Q1063:S1063" si="1071">+F1063</f>
        <v>0</v>
      </c>
      <c r="R1063" s="145">
        <f t="shared" si="1071"/>
        <v>0</v>
      </c>
      <c r="S1063" s="146">
        <f t="shared" si="1071"/>
        <v>0</v>
      </c>
      <c r="T1063" s="150" t="e">
        <f>+VLOOKUP($L1063,Data_Validation!$A:$D,1,0)</f>
        <v>#N/A</v>
      </c>
      <c r="U1063" s="150" t="e">
        <f>+VLOOKUP($L1063,Data_Validation!$A:$D,3,0)</f>
        <v>#N/A</v>
      </c>
      <c r="V1063" s="150" t="e">
        <f>+VLOOKUP($L1063,Data_Validation!$A:$D,4,0)</f>
        <v>#N/A</v>
      </c>
      <c r="W1063" s="150" t="e">
        <f>+VLOOKUP($L1063,Data_Validation!$A:$E,5,0)</f>
        <v>#N/A</v>
      </c>
      <c r="X1063" s="150" t="e">
        <f>+VLOOKUP($L1063,Data_Validation!$A:$F,6,0)</f>
        <v>#N/A</v>
      </c>
    </row>
    <row r="1064" spans="1:24" ht="15" customHeight="1">
      <c r="A1064" s="141"/>
      <c r="B1064" s="141"/>
      <c r="C1064" s="151"/>
      <c r="D1064" s="151"/>
      <c r="E1064" s="151"/>
      <c r="F1064" s="141"/>
      <c r="G1064" s="141"/>
      <c r="H1064" s="673"/>
      <c r="I1064" s="673"/>
      <c r="J1064" s="673"/>
      <c r="K1064" s="673"/>
      <c r="L1064" s="145">
        <f t="shared" si="1028"/>
        <v>0</v>
      </c>
      <c r="M1064" s="146">
        <f t="shared" si="1029"/>
        <v>0</v>
      </c>
      <c r="N1064" s="147">
        <f>+IF(OR($Q1064=Parametres!$G$2,$Q1064=Parametres!$G$3),I1064,C1064)</f>
        <v>0</v>
      </c>
      <c r="O1064" s="147">
        <f>+IF(OR($Q1064=Parametres!$G$2,$Q1064=Parametres!$G$3),J1064,D1064)</f>
        <v>0</v>
      </c>
      <c r="P1064" s="147">
        <f>+IF(OR($Q1064=Parametres!$G$2,$Q1064=Parametres!$G$3),K1064,E1064)</f>
        <v>0</v>
      </c>
      <c r="Q1064" s="146">
        <f t="shared" ref="Q1064:S1064" si="1072">+F1064</f>
        <v>0</v>
      </c>
      <c r="R1064" s="145">
        <f t="shared" si="1072"/>
        <v>0</v>
      </c>
      <c r="S1064" s="146">
        <f t="shared" si="1072"/>
        <v>0</v>
      </c>
      <c r="T1064" s="150" t="e">
        <f>+VLOOKUP($L1064,Data_Validation!$A:$D,1,0)</f>
        <v>#N/A</v>
      </c>
      <c r="U1064" s="150" t="e">
        <f>+VLOOKUP($L1064,Data_Validation!$A:$D,3,0)</f>
        <v>#N/A</v>
      </c>
      <c r="V1064" s="150" t="e">
        <f>+VLOOKUP($L1064,Data_Validation!$A:$D,4,0)</f>
        <v>#N/A</v>
      </c>
      <c r="W1064" s="150" t="e">
        <f>+VLOOKUP($L1064,Data_Validation!$A:$E,5,0)</f>
        <v>#N/A</v>
      </c>
      <c r="X1064" s="150" t="e">
        <f>+VLOOKUP($L1064,Data_Validation!$A:$F,6,0)</f>
        <v>#N/A</v>
      </c>
    </row>
    <row r="1065" spans="1:24" ht="15" customHeight="1">
      <c r="A1065" s="141"/>
      <c r="B1065" s="141"/>
      <c r="C1065" s="151"/>
      <c r="D1065" s="151"/>
      <c r="E1065" s="151"/>
      <c r="F1065" s="141"/>
      <c r="G1065" s="141"/>
      <c r="H1065" s="673"/>
      <c r="I1065" s="673"/>
      <c r="J1065" s="673"/>
      <c r="K1065" s="673"/>
      <c r="L1065" s="145">
        <f t="shared" si="1028"/>
        <v>0</v>
      </c>
      <c r="M1065" s="146">
        <f t="shared" si="1029"/>
        <v>0</v>
      </c>
      <c r="N1065" s="147">
        <f>+IF(OR($Q1065=Parametres!$G$2,$Q1065=Parametres!$G$3),I1065,C1065)</f>
        <v>0</v>
      </c>
      <c r="O1065" s="147">
        <f>+IF(OR($Q1065=Parametres!$G$2,$Q1065=Parametres!$G$3),J1065,D1065)</f>
        <v>0</v>
      </c>
      <c r="P1065" s="147">
        <f>+IF(OR($Q1065=Parametres!$G$2,$Q1065=Parametres!$G$3),K1065,E1065)</f>
        <v>0</v>
      </c>
      <c r="Q1065" s="146">
        <f t="shared" ref="Q1065:S1065" si="1073">+F1065</f>
        <v>0</v>
      </c>
      <c r="R1065" s="145">
        <f t="shared" si="1073"/>
        <v>0</v>
      </c>
      <c r="S1065" s="146">
        <f t="shared" si="1073"/>
        <v>0</v>
      </c>
      <c r="T1065" s="150" t="e">
        <f>+VLOOKUP($L1065,Data_Validation!$A:$D,1,0)</f>
        <v>#N/A</v>
      </c>
      <c r="U1065" s="150" t="e">
        <f>+VLOOKUP($L1065,Data_Validation!$A:$D,3,0)</f>
        <v>#N/A</v>
      </c>
      <c r="V1065" s="150" t="e">
        <f>+VLOOKUP($L1065,Data_Validation!$A:$D,4,0)</f>
        <v>#N/A</v>
      </c>
      <c r="W1065" s="150" t="e">
        <f>+VLOOKUP($L1065,Data_Validation!$A:$E,5,0)</f>
        <v>#N/A</v>
      </c>
      <c r="X1065" s="150" t="e">
        <f>+VLOOKUP($L1065,Data_Validation!$A:$F,6,0)</f>
        <v>#N/A</v>
      </c>
    </row>
    <row r="1066" spans="1:24" ht="15" customHeight="1">
      <c r="A1066" s="141"/>
      <c r="B1066" s="141"/>
      <c r="C1066" s="151"/>
      <c r="D1066" s="151"/>
      <c r="E1066" s="151"/>
      <c r="F1066" s="141"/>
      <c r="G1066" s="141"/>
      <c r="H1066" s="673"/>
      <c r="I1066" s="673"/>
      <c r="J1066" s="673"/>
      <c r="K1066" s="673"/>
      <c r="L1066" s="145">
        <f t="shared" si="1028"/>
        <v>0</v>
      </c>
      <c r="M1066" s="146">
        <f t="shared" si="1029"/>
        <v>0</v>
      </c>
      <c r="N1066" s="147">
        <f>+IF(OR($Q1066=Parametres!$G$2,$Q1066=Parametres!$G$3),I1066,C1066)</f>
        <v>0</v>
      </c>
      <c r="O1066" s="147">
        <f>+IF(OR($Q1066=Parametres!$G$2,$Q1066=Parametres!$G$3),J1066,D1066)</f>
        <v>0</v>
      </c>
      <c r="P1066" s="147">
        <f>+IF(OR($Q1066=Parametres!$G$2,$Q1066=Parametres!$G$3),K1066,E1066)</f>
        <v>0</v>
      </c>
      <c r="Q1066" s="146">
        <f t="shared" ref="Q1066:S1066" si="1074">+F1066</f>
        <v>0</v>
      </c>
      <c r="R1066" s="145">
        <f t="shared" si="1074"/>
        <v>0</v>
      </c>
      <c r="S1066" s="146">
        <f t="shared" si="1074"/>
        <v>0</v>
      </c>
      <c r="T1066" s="150" t="e">
        <f>+VLOOKUP($L1066,Data_Validation!$A:$D,1,0)</f>
        <v>#N/A</v>
      </c>
      <c r="U1066" s="150" t="e">
        <f>+VLOOKUP($L1066,Data_Validation!$A:$D,3,0)</f>
        <v>#N/A</v>
      </c>
      <c r="V1066" s="150" t="e">
        <f>+VLOOKUP($L1066,Data_Validation!$A:$D,4,0)</f>
        <v>#N/A</v>
      </c>
      <c r="W1066" s="150" t="e">
        <f>+VLOOKUP($L1066,Data_Validation!$A:$E,5,0)</f>
        <v>#N/A</v>
      </c>
      <c r="X1066" s="150" t="e">
        <f>+VLOOKUP($L1066,Data_Validation!$A:$F,6,0)</f>
        <v>#N/A</v>
      </c>
    </row>
    <row r="1067" spans="1:24" ht="15" customHeight="1">
      <c r="A1067" s="141"/>
      <c r="B1067" s="141"/>
      <c r="C1067" s="151"/>
      <c r="D1067" s="151"/>
      <c r="E1067" s="151"/>
      <c r="F1067" s="141"/>
      <c r="G1067" s="141"/>
      <c r="H1067" s="673"/>
      <c r="I1067" s="673"/>
      <c r="J1067" s="673"/>
      <c r="K1067" s="673"/>
      <c r="L1067" s="145">
        <f t="shared" si="1028"/>
        <v>0</v>
      </c>
      <c r="M1067" s="146">
        <f t="shared" si="1029"/>
        <v>0</v>
      </c>
      <c r="N1067" s="147">
        <f>+IF(OR($Q1067=Parametres!$G$2,$Q1067=Parametres!$G$3),I1067,C1067)</f>
        <v>0</v>
      </c>
      <c r="O1067" s="147">
        <f>+IF(OR($Q1067=Parametres!$G$2,$Q1067=Parametres!$G$3),J1067,D1067)</f>
        <v>0</v>
      </c>
      <c r="P1067" s="147">
        <f>+IF(OR($Q1067=Parametres!$G$2,$Q1067=Parametres!$G$3),K1067,E1067)</f>
        <v>0</v>
      </c>
      <c r="Q1067" s="146">
        <f t="shared" ref="Q1067:S1067" si="1075">+F1067</f>
        <v>0</v>
      </c>
      <c r="R1067" s="145">
        <f t="shared" si="1075"/>
        <v>0</v>
      </c>
      <c r="S1067" s="146">
        <f t="shared" si="1075"/>
        <v>0</v>
      </c>
      <c r="T1067" s="150" t="e">
        <f>+VLOOKUP($L1067,Data_Validation!$A:$D,1,0)</f>
        <v>#N/A</v>
      </c>
      <c r="U1067" s="150" t="e">
        <f>+VLOOKUP($L1067,Data_Validation!$A:$D,3,0)</f>
        <v>#N/A</v>
      </c>
      <c r="V1067" s="150" t="e">
        <f>+VLOOKUP($L1067,Data_Validation!$A:$D,4,0)</f>
        <v>#N/A</v>
      </c>
      <c r="W1067" s="150" t="e">
        <f>+VLOOKUP($L1067,Data_Validation!$A:$E,5,0)</f>
        <v>#N/A</v>
      </c>
      <c r="X1067" s="150" t="e">
        <f>+VLOOKUP($L1067,Data_Validation!$A:$F,6,0)</f>
        <v>#N/A</v>
      </c>
    </row>
    <row r="1068" spans="1:24" ht="15" customHeight="1">
      <c r="A1068" s="141"/>
      <c r="B1068" s="141"/>
      <c r="C1068" s="151"/>
      <c r="D1068" s="151"/>
      <c r="E1068" s="151"/>
      <c r="F1068" s="141"/>
      <c r="G1068" s="141"/>
      <c r="H1068" s="673"/>
      <c r="I1068" s="673"/>
      <c r="J1068" s="673"/>
      <c r="K1068" s="673"/>
      <c r="L1068" s="145">
        <f t="shared" si="1028"/>
        <v>0</v>
      </c>
      <c r="M1068" s="146">
        <f t="shared" si="1029"/>
        <v>0</v>
      </c>
      <c r="N1068" s="147">
        <f>+IF(OR($Q1068=Parametres!$G$2,$Q1068=Parametres!$G$3),I1068,C1068)</f>
        <v>0</v>
      </c>
      <c r="O1068" s="147">
        <f>+IF(OR($Q1068=Parametres!$G$2,$Q1068=Parametres!$G$3),J1068,D1068)</f>
        <v>0</v>
      </c>
      <c r="P1068" s="147">
        <f>+IF(OR($Q1068=Parametres!$G$2,$Q1068=Parametres!$G$3),K1068,E1068)</f>
        <v>0</v>
      </c>
      <c r="Q1068" s="146">
        <f t="shared" ref="Q1068:S1068" si="1076">+F1068</f>
        <v>0</v>
      </c>
      <c r="R1068" s="145">
        <f t="shared" si="1076"/>
        <v>0</v>
      </c>
      <c r="S1068" s="146">
        <f t="shared" si="1076"/>
        <v>0</v>
      </c>
      <c r="T1068" s="150" t="e">
        <f>+VLOOKUP($L1068,Data_Validation!$A:$D,1,0)</f>
        <v>#N/A</v>
      </c>
      <c r="U1068" s="150" t="e">
        <f>+VLOOKUP($L1068,Data_Validation!$A:$D,3,0)</f>
        <v>#N/A</v>
      </c>
      <c r="V1068" s="150" t="e">
        <f>+VLOOKUP($L1068,Data_Validation!$A:$D,4,0)</f>
        <v>#N/A</v>
      </c>
      <c r="W1068" s="150" t="e">
        <f>+VLOOKUP($L1068,Data_Validation!$A:$E,5,0)</f>
        <v>#N/A</v>
      </c>
      <c r="X1068" s="150" t="e">
        <f>+VLOOKUP($L1068,Data_Validation!$A:$F,6,0)</f>
        <v>#N/A</v>
      </c>
    </row>
    <row r="1069" spans="1:24" ht="15" customHeight="1">
      <c r="A1069" s="141"/>
      <c r="B1069" s="141"/>
      <c r="C1069" s="151"/>
      <c r="D1069" s="151"/>
      <c r="E1069" s="151"/>
      <c r="F1069" s="141"/>
      <c r="G1069" s="141"/>
      <c r="H1069" s="673"/>
      <c r="I1069" s="673"/>
      <c r="J1069" s="673"/>
      <c r="K1069" s="673"/>
      <c r="L1069" s="145">
        <f t="shared" si="1028"/>
        <v>0</v>
      </c>
      <c r="M1069" s="146">
        <f t="shared" si="1029"/>
        <v>0</v>
      </c>
      <c r="N1069" s="147">
        <f>+IF(OR($Q1069=Parametres!$G$2,$Q1069=Parametres!$G$3),I1069,C1069)</f>
        <v>0</v>
      </c>
      <c r="O1069" s="147">
        <f>+IF(OR($Q1069=Parametres!$G$2,$Q1069=Parametres!$G$3),J1069,D1069)</f>
        <v>0</v>
      </c>
      <c r="P1069" s="147">
        <f>+IF(OR($Q1069=Parametres!$G$2,$Q1069=Parametres!$G$3),K1069,E1069)</f>
        <v>0</v>
      </c>
      <c r="Q1069" s="146">
        <f t="shared" ref="Q1069:S1069" si="1077">+F1069</f>
        <v>0</v>
      </c>
      <c r="R1069" s="145">
        <f t="shared" si="1077"/>
        <v>0</v>
      </c>
      <c r="S1069" s="146">
        <f t="shared" si="1077"/>
        <v>0</v>
      </c>
      <c r="T1069" s="150" t="e">
        <f>+VLOOKUP($L1069,Data_Validation!$A:$D,1,0)</f>
        <v>#N/A</v>
      </c>
      <c r="U1069" s="150" t="e">
        <f>+VLOOKUP($L1069,Data_Validation!$A:$D,3,0)</f>
        <v>#N/A</v>
      </c>
      <c r="V1069" s="150" t="e">
        <f>+VLOOKUP($L1069,Data_Validation!$A:$D,4,0)</f>
        <v>#N/A</v>
      </c>
      <c r="W1069" s="150" t="e">
        <f>+VLOOKUP($L1069,Data_Validation!$A:$E,5,0)</f>
        <v>#N/A</v>
      </c>
      <c r="X1069" s="150" t="e">
        <f>+VLOOKUP($L1069,Data_Validation!$A:$F,6,0)</f>
        <v>#N/A</v>
      </c>
    </row>
    <row r="1070" spans="1:24" ht="15" customHeight="1">
      <c r="A1070" s="141"/>
      <c r="B1070" s="141"/>
      <c r="C1070" s="151"/>
      <c r="D1070" s="151"/>
      <c r="E1070" s="151"/>
      <c r="F1070" s="141"/>
      <c r="G1070" s="141"/>
      <c r="H1070" s="673"/>
      <c r="I1070" s="673"/>
      <c r="J1070" s="673"/>
      <c r="K1070" s="673"/>
      <c r="L1070" s="145">
        <f t="shared" si="1028"/>
        <v>0</v>
      </c>
      <c r="M1070" s="146">
        <f t="shared" si="1029"/>
        <v>0</v>
      </c>
      <c r="N1070" s="147">
        <f>+IF(OR($Q1070=Parametres!$G$2,$Q1070=Parametres!$G$3),I1070,C1070)</f>
        <v>0</v>
      </c>
      <c r="O1070" s="147">
        <f>+IF(OR($Q1070=Parametres!$G$2,$Q1070=Parametres!$G$3),J1070,D1070)</f>
        <v>0</v>
      </c>
      <c r="P1070" s="147">
        <f>+IF(OR($Q1070=Parametres!$G$2,$Q1070=Parametres!$G$3),K1070,E1070)</f>
        <v>0</v>
      </c>
      <c r="Q1070" s="146">
        <f t="shared" ref="Q1070:S1070" si="1078">+F1070</f>
        <v>0</v>
      </c>
      <c r="R1070" s="145">
        <f t="shared" si="1078"/>
        <v>0</v>
      </c>
      <c r="S1070" s="146">
        <f t="shared" si="1078"/>
        <v>0</v>
      </c>
      <c r="T1070" s="150" t="e">
        <f>+VLOOKUP($L1070,Data_Validation!$A:$D,1,0)</f>
        <v>#N/A</v>
      </c>
      <c r="U1070" s="150" t="e">
        <f>+VLOOKUP($L1070,Data_Validation!$A:$D,3,0)</f>
        <v>#N/A</v>
      </c>
      <c r="V1070" s="150" t="e">
        <f>+VLOOKUP($L1070,Data_Validation!$A:$D,4,0)</f>
        <v>#N/A</v>
      </c>
      <c r="W1070" s="150" t="e">
        <f>+VLOOKUP($L1070,Data_Validation!$A:$E,5,0)</f>
        <v>#N/A</v>
      </c>
      <c r="X1070" s="150" t="e">
        <f>+VLOOKUP($L1070,Data_Validation!$A:$F,6,0)</f>
        <v>#N/A</v>
      </c>
    </row>
    <row r="1071" spans="1:24" ht="15" customHeight="1">
      <c r="A1071" s="141"/>
      <c r="B1071" s="141"/>
      <c r="C1071" s="151"/>
      <c r="D1071" s="151"/>
      <c r="E1071" s="151"/>
      <c r="F1071" s="141"/>
      <c r="G1071" s="141"/>
      <c r="H1071" s="673"/>
      <c r="I1071" s="673"/>
      <c r="J1071" s="673"/>
      <c r="K1071" s="673"/>
      <c r="L1071" s="145">
        <f t="shared" si="1028"/>
        <v>0</v>
      </c>
      <c r="M1071" s="146">
        <f t="shared" si="1029"/>
        <v>0</v>
      </c>
      <c r="N1071" s="147">
        <f>+IF(OR($Q1071=Parametres!$G$2,$Q1071=Parametres!$G$3),I1071,C1071)</f>
        <v>0</v>
      </c>
      <c r="O1071" s="147">
        <f>+IF(OR($Q1071=Parametres!$G$2,$Q1071=Parametres!$G$3),J1071,D1071)</f>
        <v>0</v>
      </c>
      <c r="P1071" s="147">
        <f>+IF(OR($Q1071=Parametres!$G$2,$Q1071=Parametres!$G$3),K1071,E1071)</f>
        <v>0</v>
      </c>
      <c r="Q1071" s="146">
        <f t="shared" ref="Q1071:S1071" si="1079">+F1071</f>
        <v>0</v>
      </c>
      <c r="R1071" s="145">
        <f t="shared" si="1079"/>
        <v>0</v>
      </c>
      <c r="S1071" s="146">
        <f t="shared" si="1079"/>
        <v>0</v>
      </c>
      <c r="T1071" s="150" t="e">
        <f>+VLOOKUP($L1071,Data_Validation!$A:$D,1,0)</f>
        <v>#N/A</v>
      </c>
      <c r="U1071" s="150" t="e">
        <f>+VLOOKUP($L1071,Data_Validation!$A:$D,3,0)</f>
        <v>#N/A</v>
      </c>
      <c r="V1071" s="150" t="e">
        <f>+VLOOKUP($L1071,Data_Validation!$A:$D,4,0)</f>
        <v>#N/A</v>
      </c>
      <c r="W1071" s="150" t="e">
        <f>+VLOOKUP($L1071,Data_Validation!$A:$E,5,0)</f>
        <v>#N/A</v>
      </c>
      <c r="X1071" s="150" t="e">
        <f>+VLOOKUP($L1071,Data_Validation!$A:$F,6,0)</f>
        <v>#N/A</v>
      </c>
    </row>
    <row r="1072" spans="1:24" ht="15" customHeight="1">
      <c r="A1072" s="141"/>
      <c r="B1072" s="141"/>
      <c r="C1072" s="151"/>
      <c r="D1072" s="151"/>
      <c r="E1072" s="151"/>
      <c r="F1072" s="141"/>
      <c r="G1072" s="141"/>
      <c r="H1072" s="673"/>
      <c r="I1072" s="673"/>
      <c r="J1072" s="673"/>
      <c r="K1072" s="673"/>
      <c r="L1072" s="145">
        <f t="shared" si="1028"/>
        <v>0</v>
      </c>
      <c r="M1072" s="146">
        <f t="shared" si="1029"/>
        <v>0</v>
      </c>
      <c r="N1072" s="147">
        <f>+IF(OR($Q1072=Parametres!$G$2,$Q1072=Parametres!$G$3),I1072,C1072)</f>
        <v>0</v>
      </c>
      <c r="O1072" s="147">
        <f>+IF(OR($Q1072=Parametres!$G$2,$Q1072=Parametres!$G$3),J1072,D1072)</f>
        <v>0</v>
      </c>
      <c r="P1072" s="147">
        <f>+IF(OR($Q1072=Parametres!$G$2,$Q1072=Parametres!$G$3),K1072,E1072)</f>
        <v>0</v>
      </c>
      <c r="Q1072" s="146">
        <f t="shared" ref="Q1072:S1072" si="1080">+F1072</f>
        <v>0</v>
      </c>
      <c r="R1072" s="145">
        <f t="shared" si="1080"/>
        <v>0</v>
      </c>
      <c r="S1072" s="146">
        <f t="shared" si="1080"/>
        <v>0</v>
      </c>
      <c r="T1072" s="150" t="e">
        <f>+VLOOKUP($L1072,Data_Validation!$A:$D,1,0)</f>
        <v>#N/A</v>
      </c>
      <c r="U1072" s="150" t="e">
        <f>+VLOOKUP($L1072,Data_Validation!$A:$D,3,0)</f>
        <v>#N/A</v>
      </c>
      <c r="V1072" s="150" t="e">
        <f>+VLOOKUP($L1072,Data_Validation!$A:$D,4,0)</f>
        <v>#N/A</v>
      </c>
      <c r="W1072" s="150" t="e">
        <f>+VLOOKUP($L1072,Data_Validation!$A:$E,5,0)</f>
        <v>#N/A</v>
      </c>
      <c r="X1072" s="150" t="e">
        <f>+VLOOKUP($L1072,Data_Validation!$A:$F,6,0)</f>
        <v>#N/A</v>
      </c>
    </row>
    <row r="1073" spans="1:24" ht="15" customHeight="1">
      <c r="A1073" s="141"/>
      <c r="B1073" s="141"/>
      <c r="C1073" s="151"/>
      <c r="D1073" s="151"/>
      <c r="E1073" s="151"/>
      <c r="F1073" s="141"/>
      <c r="G1073" s="141"/>
      <c r="H1073" s="673"/>
      <c r="I1073" s="673"/>
      <c r="J1073" s="673"/>
      <c r="K1073" s="673"/>
      <c r="L1073" s="145">
        <f t="shared" si="1028"/>
        <v>0</v>
      </c>
      <c r="M1073" s="146">
        <f t="shared" si="1029"/>
        <v>0</v>
      </c>
      <c r="N1073" s="147">
        <f>+IF(OR($Q1073=Parametres!$G$2,$Q1073=Parametres!$G$3),I1073,C1073)</f>
        <v>0</v>
      </c>
      <c r="O1073" s="147">
        <f>+IF(OR($Q1073=Parametres!$G$2,$Q1073=Parametres!$G$3),J1073,D1073)</f>
        <v>0</v>
      </c>
      <c r="P1073" s="147">
        <f>+IF(OR($Q1073=Parametres!$G$2,$Q1073=Parametres!$G$3),K1073,E1073)</f>
        <v>0</v>
      </c>
      <c r="Q1073" s="146">
        <f t="shared" ref="Q1073:S1073" si="1081">+F1073</f>
        <v>0</v>
      </c>
      <c r="R1073" s="145">
        <f t="shared" si="1081"/>
        <v>0</v>
      </c>
      <c r="S1073" s="146">
        <f t="shared" si="1081"/>
        <v>0</v>
      </c>
      <c r="T1073" s="150" t="e">
        <f>+VLOOKUP($L1073,Data_Validation!$A:$D,1,0)</f>
        <v>#N/A</v>
      </c>
      <c r="U1073" s="150" t="e">
        <f>+VLOOKUP($L1073,Data_Validation!$A:$D,3,0)</f>
        <v>#N/A</v>
      </c>
      <c r="V1073" s="150" t="e">
        <f>+VLOOKUP($L1073,Data_Validation!$A:$D,4,0)</f>
        <v>#N/A</v>
      </c>
      <c r="W1073" s="150" t="e">
        <f>+VLOOKUP($L1073,Data_Validation!$A:$E,5,0)</f>
        <v>#N/A</v>
      </c>
      <c r="X1073" s="150" t="e">
        <f>+VLOOKUP($L1073,Data_Validation!$A:$F,6,0)</f>
        <v>#N/A</v>
      </c>
    </row>
    <row r="1074" spans="1:24" ht="15" customHeight="1">
      <c r="A1074" s="141"/>
      <c r="B1074" s="141"/>
      <c r="C1074" s="151"/>
      <c r="D1074" s="151"/>
      <c r="E1074" s="151"/>
      <c r="F1074" s="141"/>
      <c r="G1074" s="141"/>
      <c r="H1074" s="673"/>
      <c r="I1074" s="673"/>
      <c r="J1074" s="673"/>
      <c r="K1074" s="673"/>
      <c r="L1074" s="145">
        <f t="shared" si="1028"/>
        <v>0</v>
      </c>
      <c r="M1074" s="146">
        <f t="shared" si="1029"/>
        <v>0</v>
      </c>
      <c r="N1074" s="147">
        <f>+IF(OR($Q1074=Parametres!$G$2,$Q1074=Parametres!$G$3),I1074,C1074)</f>
        <v>0</v>
      </c>
      <c r="O1074" s="147">
        <f>+IF(OR($Q1074=Parametres!$G$2,$Q1074=Parametres!$G$3),J1074,D1074)</f>
        <v>0</v>
      </c>
      <c r="P1074" s="147">
        <f>+IF(OR($Q1074=Parametres!$G$2,$Q1074=Parametres!$G$3),K1074,E1074)</f>
        <v>0</v>
      </c>
      <c r="Q1074" s="146">
        <f t="shared" ref="Q1074:S1074" si="1082">+F1074</f>
        <v>0</v>
      </c>
      <c r="R1074" s="145">
        <f t="shared" si="1082"/>
        <v>0</v>
      </c>
      <c r="S1074" s="146">
        <f t="shared" si="1082"/>
        <v>0</v>
      </c>
      <c r="T1074" s="150" t="e">
        <f>+VLOOKUP($L1074,Data_Validation!$A:$D,1,0)</f>
        <v>#N/A</v>
      </c>
      <c r="U1074" s="150" t="e">
        <f>+VLOOKUP($L1074,Data_Validation!$A:$D,3,0)</f>
        <v>#N/A</v>
      </c>
      <c r="V1074" s="150" t="e">
        <f>+VLOOKUP($L1074,Data_Validation!$A:$D,4,0)</f>
        <v>#N/A</v>
      </c>
      <c r="W1074" s="150" t="e">
        <f>+VLOOKUP($L1074,Data_Validation!$A:$E,5,0)</f>
        <v>#N/A</v>
      </c>
      <c r="X1074" s="150" t="e">
        <f>+VLOOKUP($L1074,Data_Validation!$A:$F,6,0)</f>
        <v>#N/A</v>
      </c>
    </row>
    <row r="1075" spans="1:24" ht="15" customHeight="1">
      <c r="A1075" s="141"/>
      <c r="B1075" s="141"/>
      <c r="C1075" s="151"/>
      <c r="D1075" s="151"/>
      <c r="E1075" s="151"/>
      <c r="F1075" s="141"/>
      <c r="G1075" s="141"/>
      <c r="H1075" s="673"/>
      <c r="I1075" s="673"/>
      <c r="J1075" s="673"/>
      <c r="K1075" s="673"/>
      <c r="L1075" s="145">
        <f t="shared" si="1028"/>
        <v>0</v>
      </c>
      <c r="M1075" s="146">
        <f t="shared" si="1029"/>
        <v>0</v>
      </c>
      <c r="N1075" s="147">
        <f>+IF(OR($Q1075=Parametres!$G$2,$Q1075=Parametres!$G$3),I1075,C1075)</f>
        <v>0</v>
      </c>
      <c r="O1075" s="147">
        <f>+IF(OR($Q1075=Parametres!$G$2,$Q1075=Parametres!$G$3),J1075,D1075)</f>
        <v>0</v>
      </c>
      <c r="P1075" s="147">
        <f>+IF(OR($Q1075=Parametres!$G$2,$Q1075=Parametres!$G$3),K1075,E1075)</f>
        <v>0</v>
      </c>
      <c r="Q1075" s="146">
        <f t="shared" ref="Q1075:S1075" si="1083">+F1075</f>
        <v>0</v>
      </c>
      <c r="R1075" s="145">
        <f t="shared" si="1083"/>
        <v>0</v>
      </c>
      <c r="S1075" s="146">
        <f t="shared" si="1083"/>
        <v>0</v>
      </c>
      <c r="T1075" s="150" t="e">
        <f>+VLOOKUP($L1075,Data_Validation!$A:$D,1,0)</f>
        <v>#N/A</v>
      </c>
      <c r="U1075" s="150" t="e">
        <f>+VLOOKUP($L1075,Data_Validation!$A:$D,3,0)</f>
        <v>#N/A</v>
      </c>
      <c r="V1075" s="150" t="e">
        <f>+VLOOKUP($L1075,Data_Validation!$A:$D,4,0)</f>
        <v>#N/A</v>
      </c>
      <c r="W1075" s="150" t="e">
        <f>+VLOOKUP($L1075,Data_Validation!$A:$E,5,0)</f>
        <v>#N/A</v>
      </c>
      <c r="X1075" s="150" t="e">
        <f>+VLOOKUP($L1075,Data_Validation!$A:$F,6,0)</f>
        <v>#N/A</v>
      </c>
    </row>
    <row r="1076" spans="1:24" ht="15" customHeight="1">
      <c r="A1076" s="141"/>
      <c r="B1076" s="141"/>
      <c r="C1076" s="151"/>
      <c r="D1076" s="151"/>
      <c r="E1076" s="151"/>
      <c r="F1076" s="141"/>
      <c r="G1076" s="141"/>
      <c r="H1076" s="673"/>
      <c r="I1076" s="673"/>
      <c r="J1076" s="673"/>
      <c r="K1076" s="673"/>
      <c r="L1076" s="145">
        <f t="shared" si="1028"/>
        <v>0</v>
      </c>
      <c r="M1076" s="146">
        <f t="shared" si="1029"/>
        <v>0</v>
      </c>
      <c r="N1076" s="147">
        <f>+IF(OR($Q1076=Parametres!$G$2,$Q1076=Parametres!$G$3),I1076,C1076)</f>
        <v>0</v>
      </c>
      <c r="O1076" s="147">
        <f>+IF(OR($Q1076=Parametres!$G$2,$Q1076=Parametres!$G$3),J1076,D1076)</f>
        <v>0</v>
      </c>
      <c r="P1076" s="147">
        <f>+IF(OR($Q1076=Parametres!$G$2,$Q1076=Parametres!$G$3),K1076,E1076)</f>
        <v>0</v>
      </c>
      <c r="Q1076" s="146">
        <f t="shared" ref="Q1076:S1076" si="1084">+F1076</f>
        <v>0</v>
      </c>
      <c r="R1076" s="145">
        <f t="shared" si="1084"/>
        <v>0</v>
      </c>
      <c r="S1076" s="146">
        <f t="shared" si="1084"/>
        <v>0</v>
      </c>
      <c r="T1076" s="150" t="e">
        <f>+VLOOKUP($L1076,Data_Validation!$A:$D,1,0)</f>
        <v>#N/A</v>
      </c>
      <c r="U1076" s="150" t="e">
        <f>+VLOOKUP($L1076,Data_Validation!$A:$D,3,0)</f>
        <v>#N/A</v>
      </c>
      <c r="V1076" s="150" t="e">
        <f>+VLOOKUP($L1076,Data_Validation!$A:$D,4,0)</f>
        <v>#N/A</v>
      </c>
      <c r="W1076" s="150" t="e">
        <f>+VLOOKUP($L1076,Data_Validation!$A:$E,5,0)</f>
        <v>#N/A</v>
      </c>
      <c r="X1076" s="150" t="e">
        <f>+VLOOKUP($L1076,Data_Validation!$A:$F,6,0)</f>
        <v>#N/A</v>
      </c>
    </row>
    <row r="1077" spans="1:24" ht="15" customHeight="1">
      <c r="A1077" s="141"/>
      <c r="B1077" s="141"/>
      <c r="C1077" s="151"/>
      <c r="D1077" s="151"/>
      <c r="E1077" s="151"/>
      <c r="F1077" s="141"/>
      <c r="G1077" s="141"/>
      <c r="H1077" s="673"/>
      <c r="I1077" s="673"/>
      <c r="J1077" s="673"/>
      <c r="K1077" s="673"/>
      <c r="L1077" s="145">
        <f t="shared" si="1028"/>
        <v>0</v>
      </c>
      <c r="M1077" s="146">
        <f t="shared" si="1029"/>
        <v>0</v>
      </c>
      <c r="N1077" s="147">
        <f>+IF(OR($Q1077=Parametres!$G$2,$Q1077=Parametres!$G$3),I1077,C1077)</f>
        <v>0</v>
      </c>
      <c r="O1077" s="147">
        <f>+IF(OR($Q1077=Parametres!$G$2,$Q1077=Parametres!$G$3),J1077,D1077)</f>
        <v>0</v>
      </c>
      <c r="P1077" s="147">
        <f>+IF(OR($Q1077=Parametres!$G$2,$Q1077=Parametres!$G$3),K1077,E1077)</f>
        <v>0</v>
      </c>
      <c r="Q1077" s="146">
        <f t="shared" ref="Q1077:S1077" si="1085">+F1077</f>
        <v>0</v>
      </c>
      <c r="R1077" s="145">
        <f t="shared" si="1085"/>
        <v>0</v>
      </c>
      <c r="S1077" s="146">
        <f t="shared" si="1085"/>
        <v>0</v>
      </c>
      <c r="T1077" s="150" t="e">
        <f>+VLOOKUP($L1077,Data_Validation!$A:$D,1,0)</f>
        <v>#N/A</v>
      </c>
      <c r="U1077" s="150" t="e">
        <f>+VLOOKUP($L1077,Data_Validation!$A:$D,3,0)</f>
        <v>#N/A</v>
      </c>
      <c r="V1077" s="150" t="e">
        <f>+VLOOKUP($L1077,Data_Validation!$A:$D,4,0)</f>
        <v>#N/A</v>
      </c>
      <c r="W1077" s="150" t="e">
        <f>+VLOOKUP($L1077,Data_Validation!$A:$E,5,0)</f>
        <v>#N/A</v>
      </c>
      <c r="X1077" s="150" t="e">
        <f>+VLOOKUP($L1077,Data_Validation!$A:$F,6,0)</f>
        <v>#N/A</v>
      </c>
    </row>
    <row r="1078" spans="1:24" ht="15" customHeight="1">
      <c r="A1078" s="141"/>
      <c r="B1078" s="141"/>
      <c r="C1078" s="151"/>
      <c r="D1078" s="151"/>
      <c r="E1078" s="151"/>
      <c r="F1078" s="141"/>
      <c r="G1078" s="141"/>
      <c r="H1078" s="673"/>
      <c r="I1078" s="673"/>
      <c r="J1078" s="673"/>
      <c r="K1078" s="673"/>
      <c r="L1078" s="145">
        <f t="shared" si="1028"/>
        <v>0</v>
      </c>
      <c r="M1078" s="146">
        <f t="shared" si="1029"/>
        <v>0</v>
      </c>
      <c r="N1078" s="147">
        <f>+IF(OR($Q1078=Parametres!$G$2,$Q1078=Parametres!$G$3),I1078,C1078)</f>
        <v>0</v>
      </c>
      <c r="O1078" s="147">
        <f>+IF(OR($Q1078=Parametres!$G$2,$Q1078=Parametres!$G$3),J1078,D1078)</f>
        <v>0</v>
      </c>
      <c r="P1078" s="147">
        <f>+IF(OR($Q1078=Parametres!$G$2,$Q1078=Parametres!$G$3),K1078,E1078)</f>
        <v>0</v>
      </c>
      <c r="Q1078" s="146">
        <f t="shared" ref="Q1078:S1078" si="1086">+F1078</f>
        <v>0</v>
      </c>
      <c r="R1078" s="145">
        <f t="shared" si="1086"/>
        <v>0</v>
      </c>
      <c r="S1078" s="146">
        <f t="shared" si="1086"/>
        <v>0</v>
      </c>
      <c r="T1078" s="150" t="e">
        <f>+VLOOKUP($L1078,Data_Validation!$A:$D,1,0)</f>
        <v>#N/A</v>
      </c>
      <c r="U1078" s="150" t="e">
        <f>+VLOOKUP($L1078,Data_Validation!$A:$D,3,0)</f>
        <v>#N/A</v>
      </c>
      <c r="V1078" s="150" t="e">
        <f>+VLOOKUP($L1078,Data_Validation!$A:$D,4,0)</f>
        <v>#N/A</v>
      </c>
      <c r="W1078" s="150" t="e">
        <f>+VLOOKUP($L1078,Data_Validation!$A:$E,5,0)</f>
        <v>#N/A</v>
      </c>
      <c r="X1078" s="150" t="e">
        <f>+VLOOKUP($L1078,Data_Validation!$A:$F,6,0)</f>
        <v>#N/A</v>
      </c>
    </row>
    <row r="1079" spans="1:24" ht="15" customHeight="1">
      <c r="A1079" s="141"/>
      <c r="B1079" s="141"/>
      <c r="C1079" s="151"/>
      <c r="D1079" s="151"/>
      <c r="E1079" s="151"/>
      <c r="F1079" s="141"/>
      <c r="G1079" s="141"/>
      <c r="H1079" s="673"/>
      <c r="I1079" s="673"/>
      <c r="J1079" s="673"/>
      <c r="K1079" s="673"/>
      <c r="L1079" s="145">
        <f t="shared" si="1028"/>
        <v>0</v>
      </c>
      <c r="M1079" s="146">
        <f t="shared" si="1029"/>
        <v>0</v>
      </c>
      <c r="N1079" s="147">
        <f>+IF(OR($Q1079=Parametres!$G$2,$Q1079=Parametres!$G$3),I1079,C1079)</f>
        <v>0</v>
      </c>
      <c r="O1079" s="147">
        <f>+IF(OR($Q1079=Parametres!$G$2,$Q1079=Parametres!$G$3),J1079,D1079)</f>
        <v>0</v>
      </c>
      <c r="P1079" s="147">
        <f>+IF(OR($Q1079=Parametres!$G$2,$Q1079=Parametres!$G$3),K1079,E1079)</f>
        <v>0</v>
      </c>
      <c r="Q1079" s="146">
        <f t="shared" ref="Q1079:S1079" si="1087">+F1079</f>
        <v>0</v>
      </c>
      <c r="R1079" s="145">
        <f t="shared" si="1087"/>
        <v>0</v>
      </c>
      <c r="S1079" s="146">
        <f t="shared" si="1087"/>
        <v>0</v>
      </c>
      <c r="T1079" s="150" t="e">
        <f>+VLOOKUP($L1079,Data_Validation!$A:$D,1,0)</f>
        <v>#N/A</v>
      </c>
      <c r="U1079" s="150" t="e">
        <f>+VLOOKUP($L1079,Data_Validation!$A:$D,3,0)</f>
        <v>#N/A</v>
      </c>
      <c r="V1079" s="150" t="e">
        <f>+VLOOKUP($L1079,Data_Validation!$A:$D,4,0)</f>
        <v>#N/A</v>
      </c>
      <c r="W1079" s="150" t="e">
        <f>+VLOOKUP($L1079,Data_Validation!$A:$E,5,0)</f>
        <v>#N/A</v>
      </c>
      <c r="X1079" s="150" t="e">
        <f>+VLOOKUP($L1079,Data_Validation!$A:$F,6,0)</f>
        <v>#N/A</v>
      </c>
    </row>
    <row r="1080" spans="1:24" ht="15" customHeight="1">
      <c r="A1080" s="141"/>
      <c r="B1080" s="141"/>
      <c r="C1080" s="151"/>
      <c r="D1080" s="151"/>
      <c r="E1080" s="151"/>
      <c r="F1080" s="141"/>
      <c r="G1080" s="141"/>
      <c r="H1080" s="673"/>
      <c r="I1080" s="673"/>
      <c r="J1080" s="673"/>
      <c r="K1080" s="673"/>
      <c r="L1080" s="145">
        <f t="shared" si="1028"/>
        <v>0</v>
      </c>
      <c r="M1080" s="146">
        <f t="shared" si="1029"/>
        <v>0</v>
      </c>
      <c r="N1080" s="147">
        <f>+IF(OR($Q1080=Parametres!$G$2,$Q1080=Parametres!$G$3),I1080,C1080)</f>
        <v>0</v>
      </c>
      <c r="O1080" s="147">
        <f>+IF(OR($Q1080=Parametres!$G$2,$Q1080=Parametres!$G$3),J1080,D1080)</f>
        <v>0</v>
      </c>
      <c r="P1080" s="147">
        <f>+IF(OR($Q1080=Parametres!$G$2,$Q1080=Parametres!$G$3),K1080,E1080)</f>
        <v>0</v>
      </c>
      <c r="Q1080" s="146">
        <f t="shared" ref="Q1080:S1080" si="1088">+F1080</f>
        <v>0</v>
      </c>
      <c r="R1080" s="145">
        <f t="shared" si="1088"/>
        <v>0</v>
      </c>
      <c r="S1080" s="146">
        <f t="shared" si="1088"/>
        <v>0</v>
      </c>
      <c r="T1080" s="150" t="e">
        <f>+VLOOKUP($L1080,Data_Validation!$A:$D,1,0)</f>
        <v>#N/A</v>
      </c>
      <c r="U1080" s="150" t="e">
        <f>+VLOOKUP($L1080,Data_Validation!$A:$D,3,0)</f>
        <v>#N/A</v>
      </c>
      <c r="V1080" s="150" t="e">
        <f>+VLOOKUP($L1080,Data_Validation!$A:$D,4,0)</f>
        <v>#N/A</v>
      </c>
      <c r="W1080" s="150" t="e">
        <f>+VLOOKUP($L1080,Data_Validation!$A:$E,5,0)</f>
        <v>#N/A</v>
      </c>
      <c r="X1080" s="150" t="e">
        <f>+VLOOKUP($L1080,Data_Validation!$A:$F,6,0)</f>
        <v>#N/A</v>
      </c>
    </row>
    <row r="1081" spans="1:24" ht="15" customHeight="1">
      <c r="A1081" s="141"/>
      <c r="B1081" s="141"/>
      <c r="C1081" s="151"/>
      <c r="D1081" s="151"/>
      <c r="E1081" s="151"/>
      <c r="F1081" s="141"/>
      <c r="G1081" s="141"/>
      <c r="H1081" s="673"/>
      <c r="I1081" s="673"/>
      <c r="J1081" s="673"/>
      <c r="K1081" s="673"/>
      <c r="L1081" s="145">
        <f t="shared" si="1028"/>
        <v>0</v>
      </c>
      <c r="M1081" s="146">
        <f t="shared" si="1029"/>
        <v>0</v>
      </c>
      <c r="N1081" s="147">
        <f>+IF(OR($Q1081=Parametres!$G$2,$Q1081=Parametres!$G$3),I1081,C1081)</f>
        <v>0</v>
      </c>
      <c r="O1081" s="147">
        <f>+IF(OR($Q1081=Parametres!$G$2,$Q1081=Parametres!$G$3),J1081,D1081)</f>
        <v>0</v>
      </c>
      <c r="P1081" s="147">
        <f>+IF(OR($Q1081=Parametres!$G$2,$Q1081=Parametres!$G$3),K1081,E1081)</f>
        <v>0</v>
      </c>
      <c r="Q1081" s="146">
        <f t="shared" ref="Q1081:S1081" si="1089">+F1081</f>
        <v>0</v>
      </c>
      <c r="R1081" s="145">
        <f t="shared" si="1089"/>
        <v>0</v>
      </c>
      <c r="S1081" s="146">
        <f t="shared" si="1089"/>
        <v>0</v>
      </c>
      <c r="T1081" s="150" t="e">
        <f>+VLOOKUP($L1081,Data_Validation!$A:$D,1,0)</f>
        <v>#N/A</v>
      </c>
      <c r="U1081" s="150" t="e">
        <f>+VLOOKUP($L1081,Data_Validation!$A:$D,3,0)</f>
        <v>#N/A</v>
      </c>
      <c r="V1081" s="150" t="e">
        <f>+VLOOKUP($L1081,Data_Validation!$A:$D,4,0)</f>
        <v>#N/A</v>
      </c>
      <c r="W1081" s="150" t="e">
        <f>+VLOOKUP($L1081,Data_Validation!$A:$E,5,0)</f>
        <v>#N/A</v>
      </c>
      <c r="X1081" s="150" t="e">
        <f>+VLOOKUP($L1081,Data_Validation!$A:$F,6,0)</f>
        <v>#N/A</v>
      </c>
    </row>
    <row r="1082" spans="1:24" ht="15" customHeight="1">
      <c r="A1082" s="141"/>
      <c r="B1082" s="141"/>
      <c r="C1082" s="151"/>
      <c r="D1082" s="151"/>
      <c r="E1082" s="151"/>
      <c r="F1082" s="141"/>
      <c r="G1082" s="141"/>
      <c r="H1082" s="673"/>
      <c r="I1082" s="673"/>
      <c r="J1082" s="673"/>
      <c r="K1082" s="673"/>
      <c r="L1082" s="145">
        <f t="shared" si="1028"/>
        <v>0</v>
      </c>
      <c r="M1082" s="146">
        <f t="shared" si="1029"/>
        <v>0</v>
      </c>
      <c r="N1082" s="147">
        <f>+IF(OR($Q1082=Parametres!$G$2,$Q1082=Parametres!$G$3),I1082,C1082)</f>
        <v>0</v>
      </c>
      <c r="O1082" s="147">
        <f>+IF(OR($Q1082=Parametres!$G$2,$Q1082=Parametres!$G$3),J1082,D1082)</f>
        <v>0</v>
      </c>
      <c r="P1082" s="147">
        <f>+IF(OR($Q1082=Parametres!$G$2,$Q1082=Parametres!$G$3),K1082,E1082)</f>
        <v>0</v>
      </c>
      <c r="Q1082" s="146">
        <f t="shared" ref="Q1082:S1082" si="1090">+F1082</f>
        <v>0</v>
      </c>
      <c r="R1082" s="145">
        <f t="shared" si="1090"/>
        <v>0</v>
      </c>
      <c r="S1082" s="146">
        <f t="shared" si="1090"/>
        <v>0</v>
      </c>
      <c r="T1082" s="150" t="e">
        <f>+VLOOKUP($L1082,Data_Validation!$A:$D,1,0)</f>
        <v>#N/A</v>
      </c>
      <c r="U1082" s="150" t="e">
        <f>+VLOOKUP($L1082,Data_Validation!$A:$D,3,0)</f>
        <v>#N/A</v>
      </c>
      <c r="V1082" s="150" t="e">
        <f>+VLOOKUP($L1082,Data_Validation!$A:$D,4,0)</f>
        <v>#N/A</v>
      </c>
      <c r="W1082" s="150" t="e">
        <f>+VLOOKUP($L1082,Data_Validation!$A:$E,5,0)</f>
        <v>#N/A</v>
      </c>
      <c r="X1082" s="150" t="e">
        <f>+VLOOKUP($L1082,Data_Validation!$A:$F,6,0)</f>
        <v>#N/A</v>
      </c>
    </row>
    <row r="1083" spans="1:24" ht="15" customHeight="1">
      <c r="A1083" s="141"/>
      <c r="B1083" s="141"/>
      <c r="C1083" s="151"/>
      <c r="D1083" s="151"/>
      <c r="E1083" s="151"/>
      <c r="F1083" s="141"/>
      <c r="G1083" s="141"/>
      <c r="H1083" s="673"/>
      <c r="I1083" s="673"/>
      <c r="J1083" s="673"/>
      <c r="K1083" s="673"/>
      <c r="L1083" s="145">
        <f t="shared" si="1028"/>
        <v>0</v>
      </c>
      <c r="M1083" s="146">
        <f t="shared" si="1029"/>
        <v>0</v>
      </c>
      <c r="N1083" s="147">
        <f>+IF(OR($Q1083=Parametres!$G$2,$Q1083=Parametres!$G$3),I1083,C1083)</f>
        <v>0</v>
      </c>
      <c r="O1083" s="147">
        <f>+IF(OR($Q1083=Parametres!$G$2,$Q1083=Parametres!$G$3),J1083,D1083)</f>
        <v>0</v>
      </c>
      <c r="P1083" s="147">
        <f>+IF(OR($Q1083=Parametres!$G$2,$Q1083=Parametres!$G$3),K1083,E1083)</f>
        <v>0</v>
      </c>
      <c r="Q1083" s="146">
        <f t="shared" ref="Q1083:S1083" si="1091">+F1083</f>
        <v>0</v>
      </c>
      <c r="R1083" s="145">
        <f t="shared" si="1091"/>
        <v>0</v>
      </c>
      <c r="S1083" s="146">
        <f t="shared" si="1091"/>
        <v>0</v>
      </c>
      <c r="T1083" s="150" t="e">
        <f>+VLOOKUP($L1083,Data_Validation!$A:$D,1,0)</f>
        <v>#N/A</v>
      </c>
      <c r="U1083" s="150" t="e">
        <f>+VLOOKUP($L1083,Data_Validation!$A:$D,3,0)</f>
        <v>#N/A</v>
      </c>
      <c r="V1083" s="150" t="e">
        <f>+VLOOKUP($L1083,Data_Validation!$A:$D,4,0)</f>
        <v>#N/A</v>
      </c>
      <c r="W1083" s="150" t="e">
        <f>+VLOOKUP($L1083,Data_Validation!$A:$E,5,0)</f>
        <v>#N/A</v>
      </c>
      <c r="X1083" s="150" t="e">
        <f>+VLOOKUP($L1083,Data_Validation!$A:$F,6,0)</f>
        <v>#N/A</v>
      </c>
    </row>
    <row r="1084" spans="1:24" ht="15" customHeight="1">
      <c r="A1084" s="141"/>
      <c r="B1084" s="141"/>
      <c r="C1084" s="151"/>
      <c r="D1084" s="151"/>
      <c r="E1084" s="151"/>
      <c r="F1084" s="141"/>
      <c r="G1084" s="141"/>
      <c r="H1084" s="673"/>
      <c r="I1084" s="673"/>
      <c r="J1084" s="673"/>
      <c r="K1084" s="673"/>
      <c r="L1084" s="145">
        <f t="shared" si="1028"/>
        <v>0</v>
      </c>
      <c r="M1084" s="146">
        <f t="shared" si="1029"/>
        <v>0</v>
      </c>
      <c r="N1084" s="147">
        <f>+IF(OR($Q1084=Parametres!$G$2,$Q1084=Parametres!$G$3),I1084,C1084)</f>
        <v>0</v>
      </c>
      <c r="O1084" s="147">
        <f>+IF(OR($Q1084=Parametres!$G$2,$Q1084=Parametres!$G$3),J1084,D1084)</f>
        <v>0</v>
      </c>
      <c r="P1084" s="147">
        <f>+IF(OR($Q1084=Parametres!$G$2,$Q1084=Parametres!$G$3),K1084,E1084)</f>
        <v>0</v>
      </c>
      <c r="Q1084" s="146">
        <f t="shared" ref="Q1084:S1084" si="1092">+F1084</f>
        <v>0</v>
      </c>
      <c r="R1084" s="145">
        <f t="shared" si="1092"/>
        <v>0</v>
      </c>
      <c r="S1084" s="146">
        <f t="shared" si="1092"/>
        <v>0</v>
      </c>
      <c r="T1084" s="150" t="e">
        <f>+VLOOKUP($L1084,Data_Validation!$A:$D,1,0)</f>
        <v>#N/A</v>
      </c>
      <c r="U1084" s="150" t="e">
        <f>+VLOOKUP($L1084,Data_Validation!$A:$D,3,0)</f>
        <v>#N/A</v>
      </c>
      <c r="V1084" s="150" t="e">
        <f>+VLOOKUP($L1084,Data_Validation!$A:$D,4,0)</f>
        <v>#N/A</v>
      </c>
      <c r="W1084" s="150" t="e">
        <f>+VLOOKUP($L1084,Data_Validation!$A:$E,5,0)</f>
        <v>#N/A</v>
      </c>
      <c r="X1084" s="150" t="e">
        <f>+VLOOKUP($L1084,Data_Validation!$A:$F,6,0)</f>
        <v>#N/A</v>
      </c>
    </row>
    <row r="1085" spans="1:24" ht="15" customHeight="1">
      <c r="A1085" s="141"/>
      <c r="B1085" s="141"/>
      <c r="C1085" s="151"/>
      <c r="D1085" s="151"/>
      <c r="E1085" s="151"/>
      <c r="F1085" s="141"/>
      <c r="G1085" s="141"/>
      <c r="H1085" s="673"/>
      <c r="I1085" s="673"/>
      <c r="J1085" s="673"/>
      <c r="K1085" s="673"/>
      <c r="L1085" s="145">
        <f t="shared" si="1028"/>
        <v>0</v>
      </c>
      <c r="M1085" s="146">
        <f t="shared" si="1029"/>
        <v>0</v>
      </c>
      <c r="N1085" s="147">
        <f>+IF(OR($Q1085=Parametres!$G$2,$Q1085=Parametres!$G$3),I1085,C1085)</f>
        <v>0</v>
      </c>
      <c r="O1085" s="147">
        <f>+IF(OR($Q1085=Parametres!$G$2,$Q1085=Parametres!$G$3),J1085,D1085)</f>
        <v>0</v>
      </c>
      <c r="P1085" s="147">
        <f>+IF(OR($Q1085=Parametres!$G$2,$Q1085=Parametres!$G$3),K1085,E1085)</f>
        <v>0</v>
      </c>
      <c r="Q1085" s="146">
        <f t="shared" ref="Q1085:S1085" si="1093">+F1085</f>
        <v>0</v>
      </c>
      <c r="R1085" s="145">
        <f t="shared" si="1093"/>
        <v>0</v>
      </c>
      <c r="S1085" s="146">
        <f t="shared" si="1093"/>
        <v>0</v>
      </c>
      <c r="T1085" s="150" t="e">
        <f>+VLOOKUP($L1085,Data_Validation!$A:$D,1,0)</f>
        <v>#N/A</v>
      </c>
      <c r="U1085" s="150" t="e">
        <f>+VLOOKUP($L1085,Data_Validation!$A:$D,3,0)</f>
        <v>#N/A</v>
      </c>
      <c r="V1085" s="150" t="e">
        <f>+VLOOKUP($L1085,Data_Validation!$A:$D,4,0)</f>
        <v>#N/A</v>
      </c>
      <c r="W1085" s="150" t="e">
        <f>+VLOOKUP($L1085,Data_Validation!$A:$E,5,0)</f>
        <v>#N/A</v>
      </c>
      <c r="X1085" s="150" t="e">
        <f>+VLOOKUP($L1085,Data_Validation!$A:$F,6,0)</f>
        <v>#N/A</v>
      </c>
    </row>
    <row r="1086" spans="1:24" ht="15" customHeight="1">
      <c r="A1086" s="141"/>
      <c r="B1086" s="141"/>
      <c r="C1086" s="151"/>
      <c r="D1086" s="151"/>
      <c r="E1086" s="151"/>
      <c r="F1086" s="141"/>
      <c r="G1086" s="141"/>
      <c r="H1086" s="673"/>
      <c r="I1086" s="673"/>
      <c r="J1086" s="673"/>
      <c r="K1086" s="673"/>
      <c r="L1086" s="145">
        <f t="shared" si="1028"/>
        <v>0</v>
      </c>
      <c r="M1086" s="146">
        <f t="shared" si="1029"/>
        <v>0</v>
      </c>
      <c r="N1086" s="147">
        <f>+IF(OR($Q1086=Parametres!$G$2,$Q1086=Parametres!$G$3),I1086,C1086)</f>
        <v>0</v>
      </c>
      <c r="O1086" s="147">
        <f>+IF(OR($Q1086=Parametres!$G$2,$Q1086=Parametres!$G$3),J1086,D1086)</f>
        <v>0</v>
      </c>
      <c r="P1086" s="147">
        <f>+IF(OR($Q1086=Parametres!$G$2,$Q1086=Parametres!$G$3),K1086,E1086)</f>
        <v>0</v>
      </c>
      <c r="Q1086" s="146">
        <f t="shared" ref="Q1086:S1086" si="1094">+F1086</f>
        <v>0</v>
      </c>
      <c r="R1086" s="145">
        <f t="shared" si="1094"/>
        <v>0</v>
      </c>
      <c r="S1086" s="146">
        <f t="shared" si="1094"/>
        <v>0</v>
      </c>
      <c r="T1086" s="150" t="e">
        <f>+VLOOKUP($L1086,Data_Validation!$A:$D,1,0)</f>
        <v>#N/A</v>
      </c>
      <c r="U1086" s="150" t="e">
        <f>+VLOOKUP($L1086,Data_Validation!$A:$D,3,0)</f>
        <v>#N/A</v>
      </c>
      <c r="V1086" s="150" t="e">
        <f>+VLOOKUP($L1086,Data_Validation!$A:$D,4,0)</f>
        <v>#N/A</v>
      </c>
      <c r="W1086" s="150" t="e">
        <f>+VLOOKUP($L1086,Data_Validation!$A:$E,5,0)</f>
        <v>#N/A</v>
      </c>
      <c r="X1086" s="150" t="e">
        <f>+VLOOKUP($L1086,Data_Validation!$A:$F,6,0)</f>
        <v>#N/A</v>
      </c>
    </row>
    <row r="1087" spans="1:24" ht="15" customHeight="1">
      <c r="A1087" s="141"/>
      <c r="B1087" s="141"/>
      <c r="C1087" s="151"/>
      <c r="D1087" s="151"/>
      <c r="E1087" s="151"/>
      <c r="F1087" s="141"/>
      <c r="G1087" s="141"/>
      <c r="H1087" s="673"/>
      <c r="I1087" s="673"/>
      <c r="J1087" s="673"/>
      <c r="K1087" s="673"/>
      <c r="L1087" s="145">
        <f t="shared" si="1028"/>
        <v>0</v>
      </c>
      <c r="M1087" s="146">
        <f t="shared" si="1029"/>
        <v>0</v>
      </c>
      <c r="N1087" s="147">
        <f>+IF(OR($Q1087=Parametres!$G$2,$Q1087=Parametres!$G$3),I1087,C1087)</f>
        <v>0</v>
      </c>
      <c r="O1087" s="147">
        <f>+IF(OR($Q1087=Parametres!$G$2,$Q1087=Parametres!$G$3),J1087,D1087)</f>
        <v>0</v>
      </c>
      <c r="P1087" s="147">
        <f>+IF(OR($Q1087=Parametres!$G$2,$Q1087=Parametres!$G$3),K1087,E1087)</f>
        <v>0</v>
      </c>
      <c r="Q1087" s="146">
        <f t="shared" ref="Q1087:S1087" si="1095">+F1087</f>
        <v>0</v>
      </c>
      <c r="R1087" s="145">
        <f t="shared" si="1095"/>
        <v>0</v>
      </c>
      <c r="S1087" s="146">
        <f t="shared" si="1095"/>
        <v>0</v>
      </c>
      <c r="T1087" s="150" t="e">
        <f>+VLOOKUP($L1087,Data_Validation!$A:$D,1,0)</f>
        <v>#N/A</v>
      </c>
      <c r="U1087" s="150" t="e">
        <f>+VLOOKUP($L1087,Data_Validation!$A:$D,3,0)</f>
        <v>#N/A</v>
      </c>
      <c r="V1087" s="150" t="e">
        <f>+VLOOKUP($L1087,Data_Validation!$A:$D,4,0)</f>
        <v>#N/A</v>
      </c>
      <c r="W1087" s="150" t="e">
        <f>+VLOOKUP($L1087,Data_Validation!$A:$E,5,0)</f>
        <v>#N/A</v>
      </c>
      <c r="X1087" s="150" t="e">
        <f>+VLOOKUP($L1087,Data_Validation!$A:$F,6,0)</f>
        <v>#N/A</v>
      </c>
    </row>
    <row r="1088" spans="1:24" ht="15" customHeight="1">
      <c r="A1088" s="141"/>
      <c r="B1088" s="141"/>
      <c r="C1088" s="151"/>
      <c r="D1088" s="151"/>
      <c r="E1088" s="151"/>
      <c r="F1088" s="141"/>
      <c r="G1088" s="141"/>
      <c r="H1088" s="673"/>
      <c r="I1088" s="673"/>
      <c r="J1088" s="673"/>
      <c r="K1088" s="673"/>
      <c r="L1088" s="145">
        <f t="shared" si="1028"/>
        <v>0</v>
      </c>
      <c r="M1088" s="146">
        <f t="shared" si="1029"/>
        <v>0</v>
      </c>
      <c r="N1088" s="147">
        <f>+IF(OR($Q1088=Parametres!$G$2,$Q1088=Parametres!$G$3),I1088,C1088)</f>
        <v>0</v>
      </c>
      <c r="O1088" s="147">
        <f>+IF(OR($Q1088=Parametres!$G$2,$Q1088=Parametres!$G$3),J1088,D1088)</f>
        <v>0</v>
      </c>
      <c r="P1088" s="147">
        <f>+IF(OR($Q1088=Parametres!$G$2,$Q1088=Parametres!$G$3),K1088,E1088)</f>
        <v>0</v>
      </c>
      <c r="Q1088" s="146">
        <f t="shared" ref="Q1088:S1088" si="1096">+F1088</f>
        <v>0</v>
      </c>
      <c r="R1088" s="145">
        <f t="shared" si="1096"/>
        <v>0</v>
      </c>
      <c r="S1088" s="146">
        <f t="shared" si="1096"/>
        <v>0</v>
      </c>
      <c r="T1088" s="150" t="e">
        <f>+VLOOKUP($L1088,Data_Validation!$A:$D,1,0)</f>
        <v>#N/A</v>
      </c>
      <c r="U1088" s="150" t="e">
        <f>+VLOOKUP($L1088,Data_Validation!$A:$D,3,0)</f>
        <v>#N/A</v>
      </c>
      <c r="V1088" s="150" t="e">
        <f>+VLOOKUP($L1088,Data_Validation!$A:$D,4,0)</f>
        <v>#N/A</v>
      </c>
      <c r="W1088" s="150" t="e">
        <f>+VLOOKUP($L1088,Data_Validation!$A:$E,5,0)</f>
        <v>#N/A</v>
      </c>
      <c r="X1088" s="150" t="e">
        <f>+VLOOKUP($L1088,Data_Validation!$A:$F,6,0)</f>
        <v>#N/A</v>
      </c>
    </row>
    <row r="1089" spans="1:24" ht="15" customHeight="1">
      <c r="A1089" s="141"/>
      <c r="B1089" s="141"/>
      <c r="C1089" s="151"/>
      <c r="D1089" s="151"/>
      <c r="E1089" s="151"/>
      <c r="F1089" s="141"/>
      <c r="G1089" s="141"/>
      <c r="H1089" s="673"/>
      <c r="I1089" s="673"/>
      <c r="J1089" s="673"/>
      <c r="K1089" s="673"/>
      <c r="L1089" s="145">
        <f t="shared" si="1028"/>
        <v>0</v>
      </c>
      <c r="M1089" s="146">
        <f t="shared" si="1029"/>
        <v>0</v>
      </c>
      <c r="N1089" s="147">
        <f>+IF(OR($Q1089=Parametres!$G$2,$Q1089=Parametres!$G$3),I1089,C1089)</f>
        <v>0</v>
      </c>
      <c r="O1089" s="147">
        <f>+IF(OR($Q1089=Parametres!$G$2,$Q1089=Parametres!$G$3),J1089,D1089)</f>
        <v>0</v>
      </c>
      <c r="P1089" s="147">
        <f>+IF(OR($Q1089=Parametres!$G$2,$Q1089=Parametres!$G$3),K1089,E1089)</f>
        <v>0</v>
      </c>
      <c r="Q1089" s="146">
        <f t="shared" ref="Q1089:S1089" si="1097">+F1089</f>
        <v>0</v>
      </c>
      <c r="R1089" s="145">
        <f t="shared" si="1097"/>
        <v>0</v>
      </c>
      <c r="S1089" s="146">
        <f t="shared" si="1097"/>
        <v>0</v>
      </c>
      <c r="T1089" s="150" t="e">
        <f>+VLOOKUP($L1089,Data_Validation!$A:$D,1,0)</f>
        <v>#N/A</v>
      </c>
      <c r="U1089" s="150" t="e">
        <f>+VLOOKUP($L1089,Data_Validation!$A:$D,3,0)</f>
        <v>#N/A</v>
      </c>
      <c r="V1089" s="150" t="e">
        <f>+VLOOKUP($L1089,Data_Validation!$A:$D,4,0)</f>
        <v>#N/A</v>
      </c>
      <c r="W1089" s="150" t="e">
        <f>+VLOOKUP($L1089,Data_Validation!$A:$E,5,0)</f>
        <v>#N/A</v>
      </c>
      <c r="X1089" s="150" t="e">
        <f>+VLOOKUP($L1089,Data_Validation!$A:$F,6,0)</f>
        <v>#N/A</v>
      </c>
    </row>
    <row r="1090" spans="1:24" ht="15" customHeight="1">
      <c r="A1090" s="141"/>
      <c r="B1090" s="141"/>
      <c r="C1090" s="151"/>
      <c r="D1090" s="151"/>
      <c r="E1090" s="151"/>
      <c r="F1090" s="141"/>
      <c r="G1090" s="141"/>
      <c r="H1090" s="673"/>
      <c r="I1090" s="673"/>
      <c r="J1090" s="673"/>
      <c r="K1090" s="673"/>
      <c r="L1090" s="145">
        <f t="shared" si="1028"/>
        <v>0</v>
      </c>
      <c r="M1090" s="146">
        <f t="shared" si="1029"/>
        <v>0</v>
      </c>
      <c r="N1090" s="147">
        <f>+IF(OR($Q1090=Parametres!$G$2,$Q1090=Parametres!$G$3),I1090,C1090)</f>
        <v>0</v>
      </c>
      <c r="O1090" s="147">
        <f>+IF(OR($Q1090=Parametres!$G$2,$Q1090=Parametres!$G$3),J1090,D1090)</f>
        <v>0</v>
      </c>
      <c r="P1090" s="147">
        <f>+IF(OR($Q1090=Parametres!$G$2,$Q1090=Parametres!$G$3),K1090,E1090)</f>
        <v>0</v>
      </c>
      <c r="Q1090" s="146">
        <f t="shared" ref="Q1090:S1090" si="1098">+F1090</f>
        <v>0</v>
      </c>
      <c r="R1090" s="145">
        <f t="shared" si="1098"/>
        <v>0</v>
      </c>
      <c r="S1090" s="146">
        <f t="shared" si="1098"/>
        <v>0</v>
      </c>
      <c r="T1090" s="150" t="e">
        <f>+VLOOKUP($L1090,Data_Validation!$A:$D,1,0)</f>
        <v>#N/A</v>
      </c>
      <c r="U1090" s="150" t="e">
        <f>+VLOOKUP($L1090,Data_Validation!$A:$D,3,0)</f>
        <v>#N/A</v>
      </c>
      <c r="V1090" s="150" t="e">
        <f>+VLOOKUP($L1090,Data_Validation!$A:$D,4,0)</f>
        <v>#N/A</v>
      </c>
      <c r="W1090" s="150" t="e">
        <f>+VLOOKUP($L1090,Data_Validation!$A:$E,5,0)</f>
        <v>#N/A</v>
      </c>
      <c r="X1090" s="150" t="e">
        <f>+VLOOKUP($L1090,Data_Validation!$A:$F,6,0)</f>
        <v>#N/A</v>
      </c>
    </row>
    <row r="1091" spans="1:24" ht="15" customHeight="1">
      <c r="A1091" s="141"/>
      <c r="B1091" s="141"/>
      <c r="C1091" s="151"/>
      <c r="D1091" s="151"/>
      <c r="E1091" s="151"/>
      <c r="F1091" s="141"/>
      <c r="G1091" s="141"/>
      <c r="H1091" s="673"/>
      <c r="I1091" s="673"/>
      <c r="J1091" s="673"/>
      <c r="K1091" s="673"/>
      <c r="L1091" s="145">
        <f t="shared" si="1028"/>
        <v>0</v>
      </c>
      <c r="M1091" s="146">
        <f t="shared" si="1029"/>
        <v>0</v>
      </c>
      <c r="N1091" s="147">
        <f>+IF(OR($Q1091=Parametres!$G$2,$Q1091=Parametres!$G$3),I1091,C1091)</f>
        <v>0</v>
      </c>
      <c r="O1091" s="147">
        <f>+IF(OR($Q1091=Parametres!$G$2,$Q1091=Parametres!$G$3),J1091,D1091)</f>
        <v>0</v>
      </c>
      <c r="P1091" s="147">
        <f>+IF(OR($Q1091=Parametres!$G$2,$Q1091=Parametres!$G$3),K1091,E1091)</f>
        <v>0</v>
      </c>
      <c r="Q1091" s="146">
        <f t="shared" ref="Q1091:S1091" si="1099">+F1091</f>
        <v>0</v>
      </c>
      <c r="R1091" s="145">
        <f t="shared" si="1099"/>
        <v>0</v>
      </c>
      <c r="S1091" s="146">
        <f t="shared" si="1099"/>
        <v>0</v>
      </c>
      <c r="T1091" s="150" t="e">
        <f>+VLOOKUP($L1091,Data_Validation!$A:$D,1,0)</f>
        <v>#N/A</v>
      </c>
      <c r="U1091" s="150" t="e">
        <f>+VLOOKUP($L1091,Data_Validation!$A:$D,3,0)</f>
        <v>#N/A</v>
      </c>
      <c r="V1091" s="150" t="e">
        <f>+VLOOKUP($L1091,Data_Validation!$A:$D,4,0)</f>
        <v>#N/A</v>
      </c>
      <c r="W1091" s="150" t="e">
        <f>+VLOOKUP($L1091,Data_Validation!$A:$E,5,0)</f>
        <v>#N/A</v>
      </c>
      <c r="X1091" s="150" t="e">
        <f>+VLOOKUP($L1091,Data_Validation!$A:$F,6,0)</f>
        <v>#N/A</v>
      </c>
    </row>
    <row r="1092" spans="1:24" ht="15" customHeight="1">
      <c r="A1092" s="141"/>
      <c r="B1092" s="141"/>
      <c r="C1092" s="151"/>
      <c r="D1092" s="151"/>
      <c r="E1092" s="151"/>
      <c r="F1092" s="141"/>
      <c r="G1092" s="141"/>
      <c r="H1092" s="673"/>
      <c r="I1092" s="673"/>
      <c r="J1092" s="673"/>
      <c r="K1092" s="673"/>
      <c r="L1092" s="145">
        <f t="shared" si="1028"/>
        <v>0</v>
      </c>
      <c r="M1092" s="146">
        <f t="shared" si="1029"/>
        <v>0</v>
      </c>
      <c r="N1092" s="147">
        <f>+IF(OR($Q1092=Parametres!$G$2,$Q1092=Parametres!$G$3),I1092,C1092)</f>
        <v>0</v>
      </c>
      <c r="O1092" s="147">
        <f>+IF(OR($Q1092=Parametres!$G$2,$Q1092=Parametres!$G$3),J1092,D1092)</f>
        <v>0</v>
      </c>
      <c r="P1092" s="147">
        <f>+IF(OR($Q1092=Parametres!$G$2,$Q1092=Parametres!$G$3),K1092,E1092)</f>
        <v>0</v>
      </c>
      <c r="Q1092" s="146">
        <f t="shared" ref="Q1092:S1092" si="1100">+F1092</f>
        <v>0</v>
      </c>
      <c r="R1092" s="145">
        <f t="shared" si="1100"/>
        <v>0</v>
      </c>
      <c r="S1092" s="146">
        <f t="shared" si="1100"/>
        <v>0</v>
      </c>
      <c r="T1092" s="150" t="e">
        <f>+VLOOKUP($L1092,Data_Validation!$A:$D,1,0)</f>
        <v>#N/A</v>
      </c>
      <c r="U1092" s="150" t="e">
        <f>+VLOOKUP($L1092,Data_Validation!$A:$D,3,0)</f>
        <v>#N/A</v>
      </c>
      <c r="V1092" s="150" t="e">
        <f>+VLOOKUP($L1092,Data_Validation!$A:$D,4,0)</f>
        <v>#N/A</v>
      </c>
      <c r="W1092" s="150" t="e">
        <f>+VLOOKUP($L1092,Data_Validation!$A:$E,5,0)</f>
        <v>#N/A</v>
      </c>
      <c r="X1092" s="150" t="e">
        <f>+VLOOKUP($L1092,Data_Validation!$A:$F,6,0)</f>
        <v>#N/A</v>
      </c>
    </row>
    <row r="1093" spans="1:24" ht="15" customHeight="1">
      <c r="A1093" s="141"/>
      <c r="B1093" s="141"/>
      <c r="C1093" s="151"/>
      <c r="D1093" s="151"/>
      <c r="E1093" s="151"/>
      <c r="F1093" s="141"/>
      <c r="G1093" s="141"/>
      <c r="H1093" s="673"/>
      <c r="I1093" s="673"/>
      <c r="J1093" s="673"/>
      <c r="K1093" s="673"/>
      <c r="L1093" s="145">
        <f t="shared" si="1028"/>
        <v>0</v>
      </c>
      <c r="M1093" s="146">
        <f t="shared" si="1029"/>
        <v>0</v>
      </c>
      <c r="N1093" s="147">
        <f>+IF(OR($Q1093=Parametres!$G$2,$Q1093=Parametres!$G$3),I1093,C1093)</f>
        <v>0</v>
      </c>
      <c r="O1093" s="147">
        <f>+IF(OR($Q1093=Parametres!$G$2,$Q1093=Parametres!$G$3),J1093,D1093)</f>
        <v>0</v>
      </c>
      <c r="P1093" s="147">
        <f>+IF(OR($Q1093=Parametres!$G$2,$Q1093=Parametres!$G$3),K1093,E1093)</f>
        <v>0</v>
      </c>
      <c r="Q1093" s="146">
        <f t="shared" ref="Q1093:S1093" si="1101">+F1093</f>
        <v>0</v>
      </c>
      <c r="R1093" s="145">
        <f t="shared" si="1101"/>
        <v>0</v>
      </c>
      <c r="S1093" s="146">
        <f t="shared" si="1101"/>
        <v>0</v>
      </c>
      <c r="T1093" s="150" t="e">
        <f>+VLOOKUP($L1093,Data_Validation!$A:$D,1,0)</f>
        <v>#N/A</v>
      </c>
      <c r="U1093" s="150" t="e">
        <f>+VLOOKUP($L1093,Data_Validation!$A:$D,3,0)</f>
        <v>#N/A</v>
      </c>
      <c r="V1093" s="150" t="e">
        <f>+VLOOKUP($L1093,Data_Validation!$A:$D,4,0)</f>
        <v>#N/A</v>
      </c>
      <c r="W1093" s="150" t="e">
        <f>+VLOOKUP($L1093,Data_Validation!$A:$E,5,0)</f>
        <v>#N/A</v>
      </c>
      <c r="X1093" s="150" t="e">
        <f>+VLOOKUP($L1093,Data_Validation!$A:$F,6,0)</f>
        <v>#N/A</v>
      </c>
    </row>
    <row r="1094" spans="1:24" ht="15" customHeight="1">
      <c r="A1094" s="141"/>
      <c r="B1094" s="141"/>
      <c r="C1094" s="151"/>
      <c r="D1094" s="151"/>
      <c r="E1094" s="151"/>
      <c r="F1094" s="141"/>
      <c r="G1094" s="141"/>
      <c r="H1094" s="673"/>
      <c r="I1094" s="673"/>
      <c r="J1094" s="673"/>
      <c r="K1094" s="673"/>
      <c r="L1094" s="145">
        <f t="shared" si="1028"/>
        <v>0</v>
      </c>
      <c r="M1094" s="146">
        <f t="shared" si="1029"/>
        <v>0</v>
      </c>
      <c r="N1094" s="147">
        <f>+IF(OR($Q1094=Parametres!$G$2,$Q1094=Parametres!$G$3),I1094,C1094)</f>
        <v>0</v>
      </c>
      <c r="O1094" s="147">
        <f>+IF(OR($Q1094=Parametres!$G$2,$Q1094=Parametres!$G$3),J1094,D1094)</f>
        <v>0</v>
      </c>
      <c r="P1094" s="147">
        <f>+IF(OR($Q1094=Parametres!$G$2,$Q1094=Parametres!$G$3),K1094,E1094)</f>
        <v>0</v>
      </c>
      <c r="Q1094" s="146">
        <f t="shared" ref="Q1094:S1094" si="1102">+F1094</f>
        <v>0</v>
      </c>
      <c r="R1094" s="145">
        <f t="shared" si="1102"/>
        <v>0</v>
      </c>
      <c r="S1094" s="146">
        <f t="shared" si="1102"/>
        <v>0</v>
      </c>
      <c r="T1094" s="150" t="e">
        <f>+VLOOKUP($L1094,Data_Validation!$A:$D,1,0)</f>
        <v>#N/A</v>
      </c>
      <c r="U1094" s="150" t="e">
        <f>+VLOOKUP($L1094,Data_Validation!$A:$D,3,0)</f>
        <v>#N/A</v>
      </c>
      <c r="V1094" s="150" t="e">
        <f>+VLOOKUP($L1094,Data_Validation!$A:$D,4,0)</f>
        <v>#N/A</v>
      </c>
      <c r="W1094" s="150" t="e">
        <f>+VLOOKUP($L1094,Data_Validation!$A:$E,5,0)</f>
        <v>#N/A</v>
      </c>
      <c r="X1094" s="150" t="e">
        <f>+VLOOKUP($L1094,Data_Validation!$A:$F,6,0)</f>
        <v>#N/A</v>
      </c>
    </row>
    <row r="1095" spans="1:24" ht="15" customHeight="1">
      <c r="A1095" s="141"/>
      <c r="B1095" s="141"/>
      <c r="C1095" s="151"/>
      <c r="D1095" s="151"/>
      <c r="E1095" s="151"/>
      <c r="F1095" s="141"/>
      <c r="G1095" s="141"/>
      <c r="H1095" s="673"/>
      <c r="I1095" s="673"/>
      <c r="J1095" s="673"/>
      <c r="K1095" s="673"/>
      <c r="L1095" s="145">
        <f t="shared" si="1028"/>
        <v>0</v>
      </c>
      <c r="M1095" s="146">
        <f t="shared" si="1029"/>
        <v>0</v>
      </c>
      <c r="N1095" s="147">
        <f>+IF(OR($Q1095=Parametres!$G$2,$Q1095=Parametres!$G$3),I1095,C1095)</f>
        <v>0</v>
      </c>
      <c r="O1095" s="147">
        <f>+IF(OR($Q1095=Parametres!$G$2,$Q1095=Parametres!$G$3),J1095,D1095)</f>
        <v>0</v>
      </c>
      <c r="P1095" s="147">
        <f>+IF(OR($Q1095=Parametres!$G$2,$Q1095=Parametres!$G$3),K1095,E1095)</f>
        <v>0</v>
      </c>
      <c r="Q1095" s="146">
        <f t="shared" ref="Q1095:S1095" si="1103">+F1095</f>
        <v>0</v>
      </c>
      <c r="R1095" s="145">
        <f t="shared" si="1103"/>
        <v>0</v>
      </c>
      <c r="S1095" s="146">
        <f t="shared" si="1103"/>
        <v>0</v>
      </c>
      <c r="T1095" s="150" t="e">
        <f>+VLOOKUP($L1095,Data_Validation!$A:$D,1,0)</f>
        <v>#N/A</v>
      </c>
      <c r="U1095" s="150" t="e">
        <f>+VLOOKUP($L1095,Data_Validation!$A:$D,3,0)</f>
        <v>#N/A</v>
      </c>
      <c r="V1095" s="150" t="e">
        <f>+VLOOKUP($L1095,Data_Validation!$A:$D,4,0)</f>
        <v>#N/A</v>
      </c>
      <c r="W1095" s="150" t="e">
        <f>+VLOOKUP($L1095,Data_Validation!$A:$E,5,0)</f>
        <v>#N/A</v>
      </c>
      <c r="X1095" s="150" t="e">
        <f>+VLOOKUP($L1095,Data_Validation!$A:$F,6,0)</f>
        <v>#N/A</v>
      </c>
    </row>
    <row r="1096" spans="1:24" ht="15" customHeight="1">
      <c r="A1096" s="141"/>
      <c r="B1096" s="141"/>
      <c r="C1096" s="151"/>
      <c r="D1096" s="151"/>
      <c r="E1096" s="151"/>
      <c r="F1096" s="141"/>
      <c r="G1096" s="141"/>
      <c r="H1096" s="673"/>
      <c r="I1096" s="673"/>
      <c r="J1096" s="673"/>
      <c r="K1096" s="673"/>
      <c r="L1096" s="145">
        <f t="shared" si="1028"/>
        <v>0</v>
      </c>
      <c r="M1096" s="146">
        <f t="shared" si="1029"/>
        <v>0</v>
      </c>
      <c r="N1096" s="147">
        <f>+IF(OR($Q1096=Parametres!$G$2,$Q1096=Parametres!$G$3),I1096,C1096)</f>
        <v>0</v>
      </c>
      <c r="O1096" s="147">
        <f>+IF(OR($Q1096=Parametres!$G$2,$Q1096=Parametres!$G$3),J1096,D1096)</f>
        <v>0</v>
      </c>
      <c r="P1096" s="147">
        <f>+IF(OR($Q1096=Parametres!$G$2,$Q1096=Parametres!$G$3),K1096,E1096)</f>
        <v>0</v>
      </c>
      <c r="Q1096" s="146">
        <f t="shared" ref="Q1096:S1096" si="1104">+F1096</f>
        <v>0</v>
      </c>
      <c r="R1096" s="145">
        <f t="shared" si="1104"/>
        <v>0</v>
      </c>
      <c r="S1096" s="146">
        <f t="shared" si="1104"/>
        <v>0</v>
      </c>
      <c r="T1096" s="150" t="e">
        <f>+VLOOKUP($L1096,Data_Validation!$A:$D,1,0)</f>
        <v>#N/A</v>
      </c>
      <c r="U1096" s="150" t="e">
        <f>+VLOOKUP($L1096,Data_Validation!$A:$D,3,0)</f>
        <v>#N/A</v>
      </c>
      <c r="V1096" s="150" t="e">
        <f>+VLOOKUP($L1096,Data_Validation!$A:$D,4,0)</f>
        <v>#N/A</v>
      </c>
      <c r="W1096" s="150" t="e">
        <f>+VLOOKUP($L1096,Data_Validation!$A:$E,5,0)</f>
        <v>#N/A</v>
      </c>
      <c r="X1096" s="150" t="e">
        <f>+VLOOKUP($L1096,Data_Validation!$A:$F,6,0)</f>
        <v>#N/A</v>
      </c>
    </row>
    <row r="1097" spans="1:24" ht="15" customHeight="1">
      <c r="A1097" s="141"/>
      <c r="B1097" s="141"/>
      <c r="C1097" s="151"/>
      <c r="D1097" s="151"/>
      <c r="E1097" s="151"/>
      <c r="F1097" s="141"/>
      <c r="G1097" s="141"/>
      <c r="H1097" s="673"/>
      <c r="I1097" s="673"/>
      <c r="J1097" s="673"/>
      <c r="K1097" s="673"/>
      <c r="L1097" s="145">
        <f t="shared" si="1028"/>
        <v>0</v>
      </c>
      <c r="M1097" s="146">
        <f t="shared" si="1029"/>
        <v>0</v>
      </c>
      <c r="N1097" s="147">
        <f>+IF(OR($Q1097=Parametres!$G$2,$Q1097=Parametres!$G$3),I1097,C1097)</f>
        <v>0</v>
      </c>
      <c r="O1097" s="147">
        <f>+IF(OR($Q1097=Parametres!$G$2,$Q1097=Parametres!$G$3),J1097,D1097)</f>
        <v>0</v>
      </c>
      <c r="P1097" s="147">
        <f>+IF(OR($Q1097=Parametres!$G$2,$Q1097=Parametres!$G$3),K1097,E1097)</f>
        <v>0</v>
      </c>
      <c r="Q1097" s="146">
        <f t="shared" ref="Q1097:S1097" si="1105">+F1097</f>
        <v>0</v>
      </c>
      <c r="R1097" s="145">
        <f t="shared" si="1105"/>
        <v>0</v>
      </c>
      <c r="S1097" s="146">
        <f t="shared" si="1105"/>
        <v>0</v>
      </c>
      <c r="T1097" s="150" t="e">
        <f>+VLOOKUP($L1097,Data_Validation!$A:$D,1,0)</f>
        <v>#N/A</v>
      </c>
      <c r="U1097" s="150" t="e">
        <f>+VLOOKUP($L1097,Data_Validation!$A:$D,3,0)</f>
        <v>#N/A</v>
      </c>
      <c r="V1097" s="150" t="e">
        <f>+VLOOKUP($L1097,Data_Validation!$A:$D,4,0)</f>
        <v>#N/A</v>
      </c>
      <c r="W1097" s="150" t="e">
        <f>+VLOOKUP($L1097,Data_Validation!$A:$E,5,0)</f>
        <v>#N/A</v>
      </c>
      <c r="X1097" s="150" t="e">
        <f>+VLOOKUP($L1097,Data_Validation!$A:$F,6,0)</f>
        <v>#N/A</v>
      </c>
    </row>
    <row r="1098" spans="1:24" ht="15" customHeight="1">
      <c r="A1098" s="141"/>
      <c r="B1098" s="141"/>
      <c r="C1098" s="151"/>
      <c r="D1098" s="151"/>
      <c r="E1098" s="151"/>
      <c r="F1098" s="141"/>
      <c r="G1098" s="141"/>
      <c r="H1098" s="673"/>
      <c r="I1098" s="673"/>
      <c r="J1098" s="673"/>
      <c r="K1098" s="673"/>
      <c r="L1098" s="145">
        <f t="shared" si="1028"/>
        <v>0</v>
      </c>
      <c r="M1098" s="146">
        <f t="shared" si="1029"/>
        <v>0</v>
      </c>
      <c r="N1098" s="147">
        <f>+IF(OR($Q1098=Parametres!$G$2,$Q1098=Parametres!$G$3),I1098,C1098)</f>
        <v>0</v>
      </c>
      <c r="O1098" s="147">
        <f>+IF(OR($Q1098=Parametres!$G$2,$Q1098=Parametres!$G$3),J1098,D1098)</f>
        <v>0</v>
      </c>
      <c r="P1098" s="147">
        <f>+IF(OR($Q1098=Parametres!$G$2,$Q1098=Parametres!$G$3),K1098,E1098)</f>
        <v>0</v>
      </c>
      <c r="Q1098" s="146">
        <f t="shared" ref="Q1098:S1098" si="1106">+F1098</f>
        <v>0</v>
      </c>
      <c r="R1098" s="145">
        <f t="shared" si="1106"/>
        <v>0</v>
      </c>
      <c r="S1098" s="146">
        <f t="shared" si="1106"/>
        <v>0</v>
      </c>
      <c r="T1098" s="150" t="e">
        <f>+VLOOKUP($L1098,Data_Validation!$A:$D,1,0)</f>
        <v>#N/A</v>
      </c>
      <c r="U1098" s="150" t="e">
        <f>+VLOOKUP($L1098,Data_Validation!$A:$D,3,0)</f>
        <v>#N/A</v>
      </c>
      <c r="V1098" s="150" t="e">
        <f>+VLOOKUP($L1098,Data_Validation!$A:$D,4,0)</f>
        <v>#N/A</v>
      </c>
      <c r="W1098" s="150" t="e">
        <f>+VLOOKUP($L1098,Data_Validation!$A:$E,5,0)</f>
        <v>#N/A</v>
      </c>
      <c r="X1098" s="150" t="e">
        <f>+VLOOKUP($L1098,Data_Validation!$A:$F,6,0)</f>
        <v>#N/A</v>
      </c>
    </row>
    <row r="1099" spans="1:24" ht="15" customHeight="1">
      <c r="A1099" s="141"/>
      <c r="B1099" s="141"/>
      <c r="C1099" s="151"/>
      <c r="D1099" s="151"/>
      <c r="E1099" s="151"/>
      <c r="F1099" s="141"/>
      <c r="G1099" s="141"/>
      <c r="H1099" s="673"/>
      <c r="I1099" s="673"/>
      <c r="J1099" s="673"/>
      <c r="K1099" s="673"/>
      <c r="L1099" s="145">
        <f t="shared" si="1028"/>
        <v>0</v>
      </c>
      <c r="M1099" s="146">
        <f t="shared" si="1029"/>
        <v>0</v>
      </c>
      <c r="N1099" s="147">
        <f>+IF(OR($Q1099=Parametres!$G$2,$Q1099=Parametres!$G$3),I1099,C1099)</f>
        <v>0</v>
      </c>
      <c r="O1099" s="147">
        <f>+IF(OR($Q1099=Parametres!$G$2,$Q1099=Parametres!$G$3),J1099,D1099)</f>
        <v>0</v>
      </c>
      <c r="P1099" s="147">
        <f>+IF(OR($Q1099=Parametres!$G$2,$Q1099=Parametres!$G$3),K1099,E1099)</f>
        <v>0</v>
      </c>
      <c r="Q1099" s="146">
        <f t="shared" ref="Q1099:S1099" si="1107">+F1099</f>
        <v>0</v>
      </c>
      <c r="R1099" s="145">
        <f t="shared" si="1107"/>
        <v>0</v>
      </c>
      <c r="S1099" s="146">
        <f t="shared" si="1107"/>
        <v>0</v>
      </c>
      <c r="T1099" s="150" t="e">
        <f>+VLOOKUP($L1099,Data_Validation!$A:$D,1,0)</f>
        <v>#N/A</v>
      </c>
      <c r="U1099" s="150" t="e">
        <f>+VLOOKUP($L1099,Data_Validation!$A:$D,3,0)</f>
        <v>#N/A</v>
      </c>
      <c r="V1099" s="150" t="e">
        <f>+VLOOKUP($L1099,Data_Validation!$A:$D,4,0)</f>
        <v>#N/A</v>
      </c>
      <c r="W1099" s="150" t="e">
        <f>+VLOOKUP($L1099,Data_Validation!$A:$E,5,0)</f>
        <v>#N/A</v>
      </c>
      <c r="X1099" s="150" t="e">
        <f>+VLOOKUP($L1099,Data_Validation!$A:$F,6,0)</f>
        <v>#N/A</v>
      </c>
    </row>
    <row r="1100" spans="1:24" ht="15" customHeight="1">
      <c r="A1100" s="141"/>
      <c r="B1100" s="141"/>
      <c r="C1100" s="151"/>
      <c r="D1100" s="151"/>
      <c r="E1100" s="151"/>
      <c r="F1100" s="141"/>
      <c r="G1100" s="141"/>
      <c r="H1100" s="673"/>
      <c r="I1100" s="673"/>
      <c r="J1100" s="673"/>
      <c r="K1100" s="673"/>
      <c r="L1100" s="145">
        <f t="shared" si="1028"/>
        <v>0</v>
      </c>
      <c r="M1100" s="146">
        <f t="shared" si="1029"/>
        <v>0</v>
      </c>
      <c r="N1100" s="147">
        <f>+IF(OR($Q1100=Parametres!$G$2,$Q1100=Parametres!$G$3),I1100,C1100)</f>
        <v>0</v>
      </c>
      <c r="O1100" s="147">
        <f>+IF(OR($Q1100=Parametres!$G$2,$Q1100=Parametres!$G$3),J1100,D1100)</f>
        <v>0</v>
      </c>
      <c r="P1100" s="147">
        <f>+IF(OR($Q1100=Parametres!$G$2,$Q1100=Parametres!$G$3),K1100,E1100)</f>
        <v>0</v>
      </c>
      <c r="Q1100" s="146">
        <f t="shared" ref="Q1100:S1100" si="1108">+F1100</f>
        <v>0</v>
      </c>
      <c r="R1100" s="145">
        <f t="shared" si="1108"/>
        <v>0</v>
      </c>
      <c r="S1100" s="146">
        <f t="shared" si="1108"/>
        <v>0</v>
      </c>
      <c r="T1100" s="150" t="e">
        <f>+VLOOKUP($L1100,Data_Validation!$A:$D,1,0)</f>
        <v>#N/A</v>
      </c>
      <c r="U1100" s="150" t="e">
        <f>+VLOOKUP($L1100,Data_Validation!$A:$D,3,0)</f>
        <v>#N/A</v>
      </c>
      <c r="V1100" s="150" t="e">
        <f>+VLOOKUP($L1100,Data_Validation!$A:$D,4,0)</f>
        <v>#N/A</v>
      </c>
      <c r="W1100" s="150" t="e">
        <f>+VLOOKUP($L1100,Data_Validation!$A:$E,5,0)</f>
        <v>#N/A</v>
      </c>
      <c r="X1100" s="150" t="e">
        <f>+VLOOKUP($L1100,Data_Validation!$A:$F,6,0)</f>
        <v>#N/A</v>
      </c>
    </row>
    <row r="1101" spans="1:24" ht="15" customHeight="1">
      <c r="A1101" s="141"/>
      <c r="B1101" s="141"/>
      <c r="C1101" s="151"/>
      <c r="D1101" s="151"/>
      <c r="E1101" s="151"/>
      <c r="F1101" s="141"/>
      <c r="G1101" s="141"/>
      <c r="H1101" s="673"/>
      <c r="I1101" s="673"/>
      <c r="J1101" s="673"/>
      <c r="K1101" s="673"/>
      <c r="L1101" s="145">
        <f t="shared" si="1028"/>
        <v>0</v>
      </c>
      <c r="M1101" s="146">
        <f t="shared" si="1029"/>
        <v>0</v>
      </c>
      <c r="N1101" s="147">
        <f>+IF(OR($Q1101=Parametres!$G$2,$Q1101=Parametres!$G$3),I1101,C1101)</f>
        <v>0</v>
      </c>
      <c r="O1101" s="147">
        <f>+IF(OR($Q1101=Parametres!$G$2,$Q1101=Parametres!$G$3),J1101,D1101)</f>
        <v>0</v>
      </c>
      <c r="P1101" s="147">
        <f>+IF(OR($Q1101=Parametres!$G$2,$Q1101=Parametres!$G$3),K1101,E1101)</f>
        <v>0</v>
      </c>
      <c r="Q1101" s="146">
        <f t="shared" ref="Q1101:S1101" si="1109">+F1101</f>
        <v>0</v>
      </c>
      <c r="R1101" s="145">
        <f t="shared" si="1109"/>
        <v>0</v>
      </c>
      <c r="S1101" s="146">
        <f t="shared" si="1109"/>
        <v>0</v>
      </c>
      <c r="T1101" s="150" t="e">
        <f>+VLOOKUP($L1101,Data_Validation!$A:$D,1,0)</f>
        <v>#N/A</v>
      </c>
      <c r="U1101" s="150" t="e">
        <f>+VLOOKUP($L1101,Data_Validation!$A:$D,3,0)</f>
        <v>#N/A</v>
      </c>
      <c r="V1101" s="150" t="e">
        <f>+VLOOKUP($L1101,Data_Validation!$A:$D,4,0)</f>
        <v>#N/A</v>
      </c>
      <c r="W1101" s="150" t="e">
        <f>+VLOOKUP($L1101,Data_Validation!$A:$E,5,0)</f>
        <v>#N/A</v>
      </c>
      <c r="X1101" s="150" t="e">
        <f>+VLOOKUP($L1101,Data_Validation!$A:$F,6,0)</f>
        <v>#N/A</v>
      </c>
    </row>
    <row r="1102" spans="1:24" ht="15" customHeight="1">
      <c r="A1102" s="141"/>
      <c r="B1102" s="141"/>
      <c r="C1102" s="151"/>
      <c r="D1102" s="151"/>
      <c r="E1102" s="151"/>
      <c r="F1102" s="141"/>
      <c r="G1102" s="141"/>
      <c r="H1102" s="673"/>
      <c r="I1102" s="673"/>
      <c r="J1102" s="673"/>
      <c r="K1102" s="673"/>
      <c r="L1102" s="145">
        <f t="shared" si="1028"/>
        <v>0</v>
      </c>
      <c r="M1102" s="146">
        <f t="shared" si="1029"/>
        <v>0</v>
      </c>
      <c r="N1102" s="147">
        <f>+IF(OR($Q1102=Parametres!$G$2,$Q1102=Parametres!$G$3),I1102,C1102)</f>
        <v>0</v>
      </c>
      <c r="O1102" s="147">
        <f>+IF(OR($Q1102=Parametres!$G$2,$Q1102=Parametres!$G$3),J1102,D1102)</f>
        <v>0</v>
      </c>
      <c r="P1102" s="147">
        <f>+IF(OR($Q1102=Parametres!$G$2,$Q1102=Parametres!$G$3),K1102,E1102)</f>
        <v>0</v>
      </c>
      <c r="Q1102" s="146">
        <f t="shared" ref="Q1102:S1102" si="1110">+F1102</f>
        <v>0</v>
      </c>
      <c r="R1102" s="145">
        <f t="shared" si="1110"/>
        <v>0</v>
      </c>
      <c r="S1102" s="146">
        <f t="shared" si="1110"/>
        <v>0</v>
      </c>
      <c r="T1102" s="150" t="e">
        <f>+VLOOKUP($L1102,Data_Validation!$A:$D,1,0)</f>
        <v>#N/A</v>
      </c>
      <c r="U1102" s="150" t="e">
        <f>+VLOOKUP($L1102,Data_Validation!$A:$D,3,0)</f>
        <v>#N/A</v>
      </c>
      <c r="V1102" s="150" t="e">
        <f>+VLOOKUP($L1102,Data_Validation!$A:$D,4,0)</f>
        <v>#N/A</v>
      </c>
      <c r="W1102" s="150" t="e">
        <f>+VLOOKUP($L1102,Data_Validation!$A:$E,5,0)</f>
        <v>#N/A</v>
      </c>
      <c r="X1102" s="150" t="e">
        <f>+VLOOKUP($L1102,Data_Validation!$A:$F,6,0)</f>
        <v>#N/A</v>
      </c>
    </row>
    <row r="1103" spans="1:24" ht="15" customHeight="1">
      <c r="A1103" s="141"/>
      <c r="B1103" s="141"/>
      <c r="C1103" s="151"/>
      <c r="D1103" s="151"/>
      <c r="E1103" s="151"/>
      <c r="F1103" s="141"/>
      <c r="G1103" s="141"/>
      <c r="H1103" s="673"/>
      <c r="I1103" s="673"/>
      <c r="J1103" s="673"/>
      <c r="K1103" s="673"/>
      <c r="L1103" s="145">
        <f t="shared" si="1028"/>
        <v>0</v>
      </c>
      <c r="M1103" s="146">
        <f t="shared" si="1029"/>
        <v>0</v>
      </c>
      <c r="N1103" s="147">
        <f>+IF(OR($Q1103=Parametres!$G$2,$Q1103=Parametres!$G$3),I1103,C1103)</f>
        <v>0</v>
      </c>
      <c r="O1103" s="147">
        <f>+IF(OR($Q1103=Parametres!$G$2,$Q1103=Parametres!$G$3),J1103,D1103)</f>
        <v>0</v>
      </c>
      <c r="P1103" s="147">
        <f>+IF(OR($Q1103=Parametres!$G$2,$Q1103=Parametres!$G$3),K1103,E1103)</f>
        <v>0</v>
      </c>
      <c r="Q1103" s="146">
        <f t="shared" ref="Q1103:S1103" si="1111">+F1103</f>
        <v>0</v>
      </c>
      <c r="R1103" s="145">
        <f t="shared" si="1111"/>
        <v>0</v>
      </c>
      <c r="S1103" s="146">
        <f t="shared" si="1111"/>
        <v>0</v>
      </c>
      <c r="T1103" s="150" t="e">
        <f>+VLOOKUP($L1103,Data_Validation!$A:$D,1,0)</f>
        <v>#N/A</v>
      </c>
      <c r="U1103" s="150" t="e">
        <f>+VLOOKUP($L1103,Data_Validation!$A:$D,3,0)</f>
        <v>#N/A</v>
      </c>
      <c r="V1103" s="150" t="e">
        <f>+VLOOKUP($L1103,Data_Validation!$A:$D,4,0)</f>
        <v>#N/A</v>
      </c>
      <c r="W1103" s="150" t="e">
        <f>+VLOOKUP($L1103,Data_Validation!$A:$E,5,0)</f>
        <v>#N/A</v>
      </c>
      <c r="X1103" s="150" t="e">
        <f>+VLOOKUP($L1103,Data_Validation!$A:$F,6,0)</f>
        <v>#N/A</v>
      </c>
    </row>
    <row r="1104" spans="1:24" ht="15" customHeight="1">
      <c r="A1104" s="141"/>
      <c r="B1104" s="141"/>
      <c r="C1104" s="151"/>
      <c r="D1104" s="151"/>
      <c r="E1104" s="151"/>
      <c r="F1104" s="141"/>
      <c r="G1104" s="141"/>
      <c r="H1104" s="673"/>
      <c r="I1104" s="673"/>
      <c r="J1104" s="673"/>
      <c r="K1104" s="673"/>
      <c r="L1104" s="145">
        <f t="shared" si="1028"/>
        <v>0</v>
      </c>
      <c r="M1104" s="146">
        <f t="shared" si="1029"/>
        <v>0</v>
      </c>
      <c r="N1104" s="147">
        <f>+IF(OR($Q1104=Parametres!$G$2,$Q1104=Parametres!$G$3),I1104,C1104)</f>
        <v>0</v>
      </c>
      <c r="O1104" s="147">
        <f>+IF(OR($Q1104=Parametres!$G$2,$Q1104=Parametres!$G$3),J1104,D1104)</f>
        <v>0</v>
      </c>
      <c r="P1104" s="147">
        <f>+IF(OR($Q1104=Parametres!$G$2,$Q1104=Parametres!$G$3),K1104,E1104)</f>
        <v>0</v>
      </c>
      <c r="Q1104" s="146">
        <f t="shared" ref="Q1104:S1104" si="1112">+F1104</f>
        <v>0</v>
      </c>
      <c r="R1104" s="145">
        <f t="shared" si="1112"/>
        <v>0</v>
      </c>
      <c r="S1104" s="146">
        <f t="shared" si="1112"/>
        <v>0</v>
      </c>
      <c r="T1104" s="150" t="e">
        <f>+VLOOKUP($L1104,Data_Validation!$A:$D,1,0)</f>
        <v>#N/A</v>
      </c>
      <c r="U1104" s="150" t="e">
        <f>+VLOOKUP($L1104,Data_Validation!$A:$D,3,0)</f>
        <v>#N/A</v>
      </c>
      <c r="V1104" s="150" t="e">
        <f>+VLOOKUP($L1104,Data_Validation!$A:$D,4,0)</f>
        <v>#N/A</v>
      </c>
      <c r="W1104" s="150" t="e">
        <f>+VLOOKUP($L1104,Data_Validation!$A:$E,5,0)</f>
        <v>#N/A</v>
      </c>
      <c r="X1104" s="150" t="e">
        <f>+VLOOKUP($L1104,Data_Validation!$A:$F,6,0)</f>
        <v>#N/A</v>
      </c>
    </row>
    <row r="1105" spans="1:24" ht="15" customHeight="1">
      <c r="A1105" s="141"/>
      <c r="B1105" s="141"/>
      <c r="C1105" s="151"/>
      <c r="D1105" s="151"/>
      <c r="E1105" s="151"/>
      <c r="F1105" s="141"/>
      <c r="G1105" s="141"/>
      <c r="H1105" s="673"/>
      <c r="I1105" s="673"/>
      <c r="J1105" s="673"/>
      <c r="K1105" s="673"/>
      <c r="L1105" s="145">
        <f t="shared" si="1028"/>
        <v>0</v>
      </c>
      <c r="M1105" s="146">
        <f t="shared" si="1029"/>
        <v>0</v>
      </c>
      <c r="N1105" s="147">
        <f>+IF(OR($Q1105=Parametres!$G$2,$Q1105=Parametres!$G$3),I1105,C1105)</f>
        <v>0</v>
      </c>
      <c r="O1105" s="147">
        <f>+IF(OR($Q1105=Parametres!$G$2,$Q1105=Parametres!$G$3),J1105,D1105)</f>
        <v>0</v>
      </c>
      <c r="P1105" s="147">
        <f>+IF(OR($Q1105=Parametres!$G$2,$Q1105=Parametres!$G$3),K1105,E1105)</f>
        <v>0</v>
      </c>
      <c r="Q1105" s="146">
        <f t="shared" ref="Q1105:S1105" si="1113">+F1105</f>
        <v>0</v>
      </c>
      <c r="R1105" s="145">
        <f t="shared" si="1113"/>
        <v>0</v>
      </c>
      <c r="S1105" s="146">
        <f t="shared" si="1113"/>
        <v>0</v>
      </c>
      <c r="T1105" s="150" t="e">
        <f>+VLOOKUP($L1105,Data_Validation!$A:$D,1,0)</f>
        <v>#N/A</v>
      </c>
      <c r="U1105" s="150" t="e">
        <f>+VLOOKUP($L1105,Data_Validation!$A:$D,3,0)</f>
        <v>#N/A</v>
      </c>
      <c r="V1105" s="150" t="e">
        <f>+VLOOKUP($L1105,Data_Validation!$A:$D,4,0)</f>
        <v>#N/A</v>
      </c>
      <c r="W1105" s="150" t="e">
        <f>+VLOOKUP($L1105,Data_Validation!$A:$E,5,0)</f>
        <v>#N/A</v>
      </c>
      <c r="X1105" s="150" t="e">
        <f>+VLOOKUP($L1105,Data_Validation!$A:$F,6,0)</f>
        <v>#N/A</v>
      </c>
    </row>
    <row r="1106" spans="1:24" ht="15" customHeight="1">
      <c r="A1106" s="141"/>
      <c r="B1106" s="141"/>
      <c r="C1106" s="151"/>
      <c r="D1106" s="151"/>
      <c r="E1106" s="151"/>
      <c r="F1106" s="141"/>
      <c r="G1106" s="141"/>
      <c r="H1106" s="673"/>
      <c r="I1106" s="673"/>
      <c r="J1106" s="673"/>
      <c r="K1106" s="673"/>
      <c r="L1106" s="145">
        <f t="shared" si="1028"/>
        <v>0</v>
      </c>
      <c r="M1106" s="146">
        <f t="shared" si="1029"/>
        <v>0</v>
      </c>
      <c r="N1106" s="147">
        <f>+IF(OR($Q1106=Parametres!$G$2,$Q1106=Parametres!$G$3),I1106,C1106)</f>
        <v>0</v>
      </c>
      <c r="O1106" s="147">
        <f>+IF(OR($Q1106=Parametres!$G$2,$Q1106=Parametres!$G$3),J1106,D1106)</f>
        <v>0</v>
      </c>
      <c r="P1106" s="147">
        <f>+IF(OR($Q1106=Parametres!$G$2,$Q1106=Parametres!$G$3),K1106,E1106)</f>
        <v>0</v>
      </c>
      <c r="Q1106" s="146">
        <f t="shared" ref="Q1106:S1106" si="1114">+F1106</f>
        <v>0</v>
      </c>
      <c r="R1106" s="145">
        <f t="shared" si="1114"/>
        <v>0</v>
      </c>
      <c r="S1106" s="146">
        <f t="shared" si="1114"/>
        <v>0</v>
      </c>
      <c r="T1106" s="150" t="e">
        <f>+VLOOKUP($L1106,Data_Validation!$A:$D,1,0)</f>
        <v>#N/A</v>
      </c>
      <c r="U1106" s="150" t="e">
        <f>+VLOOKUP($L1106,Data_Validation!$A:$D,3,0)</f>
        <v>#N/A</v>
      </c>
      <c r="V1106" s="150" t="e">
        <f>+VLOOKUP($L1106,Data_Validation!$A:$D,4,0)</f>
        <v>#N/A</v>
      </c>
      <c r="W1106" s="150" t="e">
        <f>+VLOOKUP($L1106,Data_Validation!$A:$E,5,0)</f>
        <v>#N/A</v>
      </c>
      <c r="X1106" s="150" t="e">
        <f>+VLOOKUP($L1106,Data_Validation!$A:$F,6,0)</f>
        <v>#N/A</v>
      </c>
    </row>
    <row r="1107" spans="1:24" ht="15" customHeight="1">
      <c r="A1107" s="141"/>
      <c r="B1107" s="141"/>
      <c r="C1107" s="151"/>
      <c r="D1107" s="151"/>
      <c r="E1107" s="151"/>
      <c r="F1107" s="141"/>
      <c r="G1107" s="141"/>
      <c r="H1107" s="673"/>
      <c r="I1107" s="673"/>
      <c r="J1107" s="673"/>
      <c r="K1107" s="673"/>
      <c r="L1107" s="145">
        <f t="shared" si="1028"/>
        <v>0</v>
      </c>
      <c r="M1107" s="146">
        <f t="shared" si="1029"/>
        <v>0</v>
      </c>
      <c r="N1107" s="147">
        <f>+IF(OR($Q1107=Parametres!$G$2,$Q1107=Parametres!$G$3),I1107,C1107)</f>
        <v>0</v>
      </c>
      <c r="O1107" s="147">
        <f>+IF(OR($Q1107=Parametres!$G$2,$Q1107=Parametres!$G$3),J1107,D1107)</f>
        <v>0</v>
      </c>
      <c r="P1107" s="147">
        <f>+IF(OR($Q1107=Parametres!$G$2,$Q1107=Parametres!$G$3),K1107,E1107)</f>
        <v>0</v>
      </c>
      <c r="Q1107" s="146">
        <f t="shared" ref="Q1107:S1107" si="1115">+F1107</f>
        <v>0</v>
      </c>
      <c r="R1107" s="145">
        <f t="shared" si="1115"/>
        <v>0</v>
      </c>
      <c r="S1107" s="146">
        <f t="shared" si="1115"/>
        <v>0</v>
      </c>
      <c r="T1107" s="150" t="e">
        <f>+VLOOKUP($L1107,Data_Validation!$A:$D,1,0)</f>
        <v>#N/A</v>
      </c>
      <c r="U1107" s="150" t="e">
        <f>+VLOOKUP($L1107,Data_Validation!$A:$D,3,0)</f>
        <v>#N/A</v>
      </c>
      <c r="V1107" s="150" t="e">
        <f>+VLOOKUP($L1107,Data_Validation!$A:$D,4,0)</f>
        <v>#N/A</v>
      </c>
      <c r="W1107" s="150" t="e">
        <f>+VLOOKUP($L1107,Data_Validation!$A:$E,5,0)</f>
        <v>#N/A</v>
      </c>
      <c r="X1107" s="150" t="e">
        <f>+VLOOKUP($L1107,Data_Validation!$A:$F,6,0)</f>
        <v>#N/A</v>
      </c>
    </row>
    <row r="1108" spans="1:24" ht="15" customHeight="1">
      <c r="A1108" s="141"/>
      <c r="B1108" s="141"/>
      <c r="C1108" s="151"/>
      <c r="D1108" s="151"/>
      <c r="E1108" s="151"/>
      <c r="F1108" s="141"/>
      <c r="G1108" s="141"/>
      <c r="H1108" s="673"/>
      <c r="I1108" s="673"/>
      <c r="J1108" s="673"/>
      <c r="K1108" s="673"/>
      <c r="L1108" s="145">
        <f t="shared" si="1028"/>
        <v>0</v>
      </c>
      <c r="M1108" s="146">
        <f t="shared" si="1029"/>
        <v>0</v>
      </c>
      <c r="N1108" s="147">
        <f>+IF(OR($Q1108=Parametres!$G$2,$Q1108=Parametres!$G$3),I1108,C1108)</f>
        <v>0</v>
      </c>
      <c r="O1108" s="147">
        <f>+IF(OR($Q1108=Parametres!$G$2,$Q1108=Parametres!$G$3),J1108,D1108)</f>
        <v>0</v>
      </c>
      <c r="P1108" s="147">
        <f>+IF(OR($Q1108=Parametres!$G$2,$Q1108=Parametres!$G$3),K1108,E1108)</f>
        <v>0</v>
      </c>
      <c r="Q1108" s="146">
        <f t="shared" ref="Q1108:S1108" si="1116">+F1108</f>
        <v>0</v>
      </c>
      <c r="R1108" s="145">
        <f t="shared" si="1116"/>
        <v>0</v>
      </c>
      <c r="S1108" s="146">
        <f t="shared" si="1116"/>
        <v>0</v>
      </c>
      <c r="T1108" s="150" t="e">
        <f>+VLOOKUP($L1108,Data_Validation!$A:$D,1,0)</f>
        <v>#N/A</v>
      </c>
      <c r="U1108" s="150" t="e">
        <f>+VLOOKUP($L1108,Data_Validation!$A:$D,3,0)</f>
        <v>#N/A</v>
      </c>
      <c r="V1108" s="150" t="e">
        <f>+VLOOKUP($L1108,Data_Validation!$A:$D,4,0)</f>
        <v>#N/A</v>
      </c>
      <c r="W1108" s="150" t="e">
        <f>+VLOOKUP($L1108,Data_Validation!$A:$E,5,0)</f>
        <v>#N/A</v>
      </c>
      <c r="X1108" s="150" t="e">
        <f>+VLOOKUP($L1108,Data_Validation!$A:$F,6,0)</f>
        <v>#N/A</v>
      </c>
    </row>
    <row r="1109" spans="1:24" ht="15" customHeight="1">
      <c r="A1109" s="141"/>
      <c r="B1109" s="141"/>
      <c r="C1109" s="151"/>
      <c r="D1109" s="151"/>
      <c r="E1109" s="151"/>
      <c r="F1109" s="141"/>
      <c r="G1109" s="141"/>
      <c r="H1109" s="673"/>
      <c r="I1109" s="673"/>
      <c r="J1109" s="673"/>
      <c r="K1109" s="673"/>
      <c r="L1109" s="145">
        <f t="shared" si="1028"/>
        <v>0</v>
      </c>
      <c r="M1109" s="146">
        <f t="shared" si="1029"/>
        <v>0</v>
      </c>
      <c r="N1109" s="147">
        <f>+IF(OR($Q1109=Parametres!$G$2,$Q1109=Parametres!$G$3),I1109,C1109)</f>
        <v>0</v>
      </c>
      <c r="O1109" s="147">
        <f>+IF(OR($Q1109=Parametres!$G$2,$Q1109=Parametres!$G$3),J1109,D1109)</f>
        <v>0</v>
      </c>
      <c r="P1109" s="147">
        <f>+IF(OR($Q1109=Parametres!$G$2,$Q1109=Parametres!$G$3),K1109,E1109)</f>
        <v>0</v>
      </c>
      <c r="Q1109" s="146">
        <f t="shared" ref="Q1109:S1109" si="1117">+F1109</f>
        <v>0</v>
      </c>
      <c r="R1109" s="145">
        <f t="shared" si="1117"/>
        <v>0</v>
      </c>
      <c r="S1109" s="146">
        <f t="shared" si="1117"/>
        <v>0</v>
      </c>
      <c r="T1109" s="150" t="e">
        <f>+VLOOKUP($L1109,Data_Validation!$A:$D,1,0)</f>
        <v>#N/A</v>
      </c>
      <c r="U1109" s="150" t="e">
        <f>+VLOOKUP($L1109,Data_Validation!$A:$D,3,0)</f>
        <v>#N/A</v>
      </c>
      <c r="V1109" s="150" t="e">
        <f>+VLOOKUP($L1109,Data_Validation!$A:$D,4,0)</f>
        <v>#N/A</v>
      </c>
      <c r="W1109" s="150" t="e">
        <f>+VLOOKUP($L1109,Data_Validation!$A:$E,5,0)</f>
        <v>#N/A</v>
      </c>
      <c r="X1109" s="150" t="e">
        <f>+VLOOKUP($L1109,Data_Validation!$A:$F,6,0)</f>
        <v>#N/A</v>
      </c>
    </row>
    <row r="1110" spans="1:24" ht="15" customHeight="1">
      <c r="A1110" s="141"/>
      <c r="B1110" s="141"/>
      <c r="C1110" s="151"/>
      <c r="D1110" s="151"/>
      <c r="E1110" s="151"/>
      <c r="F1110" s="141"/>
      <c r="G1110" s="141"/>
      <c r="H1110" s="673"/>
      <c r="I1110" s="673"/>
      <c r="J1110" s="673"/>
      <c r="K1110" s="673"/>
      <c r="L1110" s="145">
        <f t="shared" si="1028"/>
        <v>0</v>
      </c>
      <c r="M1110" s="146">
        <f t="shared" si="1029"/>
        <v>0</v>
      </c>
      <c r="N1110" s="147">
        <f>+IF(OR($Q1110=Parametres!$G$2,$Q1110=Parametres!$G$3),I1110,C1110)</f>
        <v>0</v>
      </c>
      <c r="O1110" s="147">
        <f>+IF(OR($Q1110=Parametres!$G$2,$Q1110=Parametres!$G$3),J1110,D1110)</f>
        <v>0</v>
      </c>
      <c r="P1110" s="147">
        <f>+IF(OR($Q1110=Parametres!$G$2,$Q1110=Parametres!$G$3),K1110,E1110)</f>
        <v>0</v>
      </c>
      <c r="Q1110" s="146">
        <f t="shared" ref="Q1110:S1110" si="1118">+F1110</f>
        <v>0</v>
      </c>
      <c r="R1110" s="145">
        <f t="shared" si="1118"/>
        <v>0</v>
      </c>
      <c r="S1110" s="146">
        <f t="shared" si="1118"/>
        <v>0</v>
      </c>
      <c r="T1110" s="150" t="e">
        <f>+VLOOKUP($L1110,Data_Validation!$A:$D,1,0)</f>
        <v>#N/A</v>
      </c>
      <c r="U1110" s="150" t="e">
        <f>+VLOOKUP($L1110,Data_Validation!$A:$D,3,0)</f>
        <v>#N/A</v>
      </c>
      <c r="V1110" s="150" t="e">
        <f>+VLOOKUP($L1110,Data_Validation!$A:$D,4,0)</f>
        <v>#N/A</v>
      </c>
      <c r="W1110" s="150" t="e">
        <f>+VLOOKUP($L1110,Data_Validation!$A:$E,5,0)</f>
        <v>#N/A</v>
      </c>
      <c r="X1110" s="150" t="e">
        <f>+VLOOKUP($L1110,Data_Validation!$A:$F,6,0)</f>
        <v>#N/A</v>
      </c>
    </row>
    <row r="1111" spans="1:24" ht="15" customHeight="1">
      <c r="A1111" s="141"/>
      <c r="B1111" s="141"/>
      <c r="C1111" s="151"/>
      <c r="D1111" s="151"/>
      <c r="E1111" s="151"/>
      <c r="F1111" s="141"/>
      <c r="G1111" s="141"/>
      <c r="H1111" s="673"/>
      <c r="I1111" s="673"/>
      <c r="J1111" s="673"/>
      <c r="K1111" s="673"/>
      <c r="L1111" s="145">
        <f t="shared" si="1028"/>
        <v>0</v>
      </c>
      <c r="M1111" s="146">
        <f t="shared" si="1029"/>
        <v>0</v>
      </c>
      <c r="N1111" s="147">
        <f>+IF(OR($Q1111=Parametres!$G$2,$Q1111=Parametres!$G$3),I1111,C1111)</f>
        <v>0</v>
      </c>
      <c r="O1111" s="147">
        <f>+IF(OR($Q1111=Parametres!$G$2,$Q1111=Parametres!$G$3),J1111,D1111)</f>
        <v>0</v>
      </c>
      <c r="P1111" s="147">
        <f>+IF(OR($Q1111=Parametres!$G$2,$Q1111=Parametres!$G$3),K1111,E1111)</f>
        <v>0</v>
      </c>
      <c r="Q1111" s="146">
        <f t="shared" ref="Q1111:S1111" si="1119">+F1111</f>
        <v>0</v>
      </c>
      <c r="R1111" s="145">
        <f t="shared" si="1119"/>
        <v>0</v>
      </c>
      <c r="S1111" s="146">
        <f t="shared" si="1119"/>
        <v>0</v>
      </c>
      <c r="T1111" s="150" t="e">
        <f>+VLOOKUP($L1111,Data_Validation!$A:$D,1,0)</f>
        <v>#N/A</v>
      </c>
      <c r="U1111" s="150" t="e">
        <f>+VLOOKUP($L1111,Data_Validation!$A:$D,3,0)</f>
        <v>#N/A</v>
      </c>
      <c r="V1111" s="150" t="e">
        <f>+VLOOKUP($L1111,Data_Validation!$A:$D,4,0)</f>
        <v>#N/A</v>
      </c>
      <c r="W1111" s="150" t="e">
        <f>+VLOOKUP($L1111,Data_Validation!$A:$E,5,0)</f>
        <v>#N/A</v>
      </c>
      <c r="X1111" s="150" t="e">
        <f>+VLOOKUP($L1111,Data_Validation!$A:$F,6,0)</f>
        <v>#N/A</v>
      </c>
    </row>
    <row r="1112" spans="1:24" ht="15" customHeight="1">
      <c r="A1112" s="141"/>
      <c r="B1112" s="141"/>
      <c r="C1112" s="151"/>
      <c r="D1112" s="151"/>
      <c r="E1112" s="151"/>
      <c r="F1112" s="141"/>
      <c r="G1112" s="141"/>
      <c r="H1112" s="673"/>
      <c r="I1112" s="673"/>
      <c r="J1112" s="673"/>
      <c r="K1112" s="673"/>
      <c r="L1112" s="145">
        <f t="shared" si="1028"/>
        <v>0</v>
      </c>
      <c r="M1112" s="146">
        <f t="shared" si="1029"/>
        <v>0</v>
      </c>
      <c r="N1112" s="147">
        <f>+IF(OR($Q1112=Parametres!$G$2,$Q1112=Parametres!$G$3),I1112,C1112)</f>
        <v>0</v>
      </c>
      <c r="O1112" s="147">
        <f>+IF(OR($Q1112=Parametres!$G$2,$Q1112=Parametres!$G$3),J1112,D1112)</f>
        <v>0</v>
      </c>
      <c r="P1112" s="147">
        <f>+IF(OR($Q1112=Parametres!$G$2,$Q1112=Parametres!$G$3),K1112,E1112)</f>
        <v>0</v>
      </c>
      <c r="Q1112" s="146">
        <f t="shared" ref="Q1112:S1112" si="1120">+F1112</f>
        <v>0</v>
      </c>
      <c r="R1112" s="145">
        <f t="shared" si="1120"/>
        <v>0</v>
      </c>
      <c r="S1112" s="146">
        <f t="shared" si="1120"/>
        <v>0</v>
      </c>
      <c r="T1112" s="150" t="e">
        <f>+VLOOKUP($L1112,Data_Validation!$A:$D,1,0)</f>
        <v>#N/A</v>
      </c>
      <c r="U1112" s="150" t="e">
        <f>+VLOOKUP($L1112,Data_Validation!$A:$D,3,0)</f>
        <v>#N/A</v>
      </c>
      <c r="V1112" s="150" t="e">
        <f>+VLOOKUP($L1112,Data_Validation!$A:$D,4,0)</f>
        <v>#N/A</v>
      </c>
      <c r="W1112" s="150" t="e">
        <f>+VLOOKUP($L1112,Data_Validation!$A:$E,5,0)</f>
        <v>#N/A</v>
      </c>
      <c r="X1112" s="150" t="e">
        <f>+VLOOKUP($L1112,Data_Validation!$A:$F,6,0)</f>
        <v>#N/A</v>
      </c>
    </row>
    <row r="1113" spans="1:24" ht="15" customHeight="1">
      <c r="A1113" s="141"/>
      <c r="B1113" s="141"/>
      <c r="C1113" s="151"/>
      <c r="D1113" s="151"/>
      <c r="E1113" s="151"/>
      <c r="F1113" s="141"/>
      <c r="G1113" s="141"/>
      <c r="H1113" s="673"/>
      <c r="I1113" s="673"/>
      <c r="J1113" s="673"/>
      <c r="K1113" s="673"/>
      <c r="L1113" s="145">
        <f t="shared" si="1028"/>
        <v>0</v>
      </c>
      <c r="M1113" s="146">
        <f t="shared" si="1029"/>
        <v>0</v>
      </c>
      <c r="N1113" s="147">
        <f>+IF(OR($Q1113=Parametres!$G$2,$Q1113=Parametres!$G$3),I1113,C1113)</f>
        <v>0</v>
      </c>
      <c r="O1113" s="147">
        <f>+IF(OR($Q1113=Parametres!$G$2,$Q1113=Parametres!$G$3),J1113,D1113)</f>
        <v>0</v>
      </c>
      <c r="P1113" s="147">
        <f>+IF(OR($Q1113=Parametres!$G$2,$Q1113=Parametres!$G$3),K1113,E1113)</f>
        <v>0</v>
      </c>
      <c r="Q1113" s="146">
        <f t="shared" ref="Q1113:S1113" si="1121">+F1113</f>
        <v>0</v>
      </c>
      <c r="R1113" s="145">
        <f t="shared" si="1121"/>
        <v>0</v>
      </c>
      <c r="S1113" s="146">
        <f t="shared" si="1121"/>
        <v>0</v>
      </c>
      <c r="T1113" s="150" t="e">
        <f>+VLOOKUP($L1113,Data_Validation!$A:$D,1,0)</f>
        <v>#N/A</v>
      </c>
      <c r="U1113" s="150" t="e">
        <f>+VLOOKUP($L1113,Data_Validation!$A:$D,3,0)</f>
        <v>#N/A</v>
      </c>
      <c r="V1113" s="150" t="e">
        <f>+VLOOKUP($L1113,Data_Validation!$A:$D,4,0)</f>
        <v>#N/A</v>
      </c>
      <c r="W1113" s="150" t="e">
        <f>+VLOOKUP($L1113,Data_Validation!$A:$E,5,0)</f>
        <v>#N/A</v>
      </c>
      <c r="X1113" s="150" t="e">
        <f>+VLOOKUP($L1113,Data_Validation!$A:$F,6,0)</f>
        <v>#N/A</v>
      </c>
    </row>
    <row r="1114" spans="1:24" ht="15" customHeight="1">
      <c r="A1114" s="141"/>
      <c r="B1114" s="141"/>
      <c r="C1114" s="151"/>
      <c r="D1114" s="151"/>
      <c r="E1114" s="151"/>
      <c r="F1114" s="141"/>
      <c r="G1114" s="141"/>
      <c r="H1114" s="673"/>
      <c r="I1114" s="673"/>
      <c r="J1114" s="673"/>
      <c r="K1114" s="673"/>
      <c r="L1114" s="145">
        <f t="shared" si="1028"/>
        <v>0</v>
      </c>
      <c r="M1114" s="146">
        <f t="shared" si="1029"/>
        <v>0</v>
      </c>
      <c r="N1114" s="147">
        <f>+IF(OR($Q1114=Parametres!$G$2,$Q1114=Parametres!$G$3),I1114,C1114)</f>
        <v>0</v>
      </c>
      <c r="O1114" s="147">
        <f>+IF(OR($Q1114=Parametres!$G$2,$Q1114=Parametres!$G$3),J1114,D1114)</f>
        <v>0</v>
      </c>
      <c r="P1114" s="147">
        <f>+IF(OR($Q1114=Parametres!$G$2,$Q1114=Parametres!$G$3),K1114,E1114)</f>
        <v>0</v>
      </c>
      <c r="Q1114" s="146">
        <f t="shared" ref="Q1114:S1114" si="1122">+F1114</f>
        <v>0</v>
      </c>
      <c r="R1114" s="145">
        <f t="shared" si="1122"/>
        <v>0</v>
      </c>
      <c r="S1114" s="146">
        <f t="shared" si="1122"/>
        <v>0</v>
      </c>
      <c r="T1114" s="150" t="e">
        <f>+VLOOKUP($L1114,Data_Validation!$A:$D,1,0)</f>
        <v>#N/A</v>
      </c>
      <c r="U1114" s="150" t="e">
        <f>+VLOOKUP($L1114,Data_Validation!$A:$D,3,0)</f>
        <v>#N/A</v>
      </c>
      <c r="V1114" s="150" t="e">
        <f>+VLOOKUP($L1114,Data_Validation!$A:$D,4,0)</f>
        <v>#N/A</v>
      </c>
      <c r="W1114" s="150" t="e">
        <f>+VLOOKUP($L1114,Data_Validation!$A:$E,5,0)</f>
        <v>#N/A</v>
      </c>
      <c r="X1114" s="150" t="e">
        <f>+VLOOKUP($L1114,Data_Validation!$A:$F,6,0)</f>
        <v>#N/A</v>
      </c>
    </row>
    <row r="1115" spans="1:24" ht="15" customHeight="1">
      <c r="A1115" s="141"/>
      <c r="B1115" s="141"/>
      <c r="C1115" s="151"/>
      <c r="D1115" s="151"/>
      <c r="E1115" s="151"/>
      <c r="F1115" s="141"/>
      <c r="G1115" s="141"/>
      <c r="H1115" s="673"/>
      <c r="I1115" s="673"/>
      <c r="J1115" s="673"/>
      <c r="K1115" s="673"/>
      <c r="L1115" s="145">
        <f t="shared" si="1028"/>
        <v>0</v>
      </c>
      <c r="M1115" s="146">
        <f t="shared" si="1029"/>
        <v>0</v>
      </c>
      <c r="N1115" s="147">
        <f>+IF(OR($Q1115=Parametres!$G$2,$Q1115=Parametres!$G$3),I1115,C1115)</f>
        <v>0</v>
      </c>
      <c r="O1115" s="147">
        <f>+IF(OR($Q1115=Parametres!$G$2,$Q1115=Parametres!$G$3),J1115,D1115)</f>
        <v>0</v>
      </c>
      <c r="P1115" s="147">
        <f>+IF(OR($Q1115=Parametres!$G$2,$Q1115=Parametres!$G$3),K1115,E1115)</f>
        <v>0</v>
      </c>
      <c r="Q1115" s="146">
        <f t="shared" ref="Q1115:S1115" si="1123">+F1115</f>
        <v>0</v>
      </c>
      <c r="R1115" s="145">
        <f t="shared" si="1123"/>
        <v>0</v>
      </c>
      <c r="S1115" s="146">
        <f t="shared" si="1123"/>
        <v>0</v>
      </c>
      <c r="T1115" s="150" t="e">
        <f>+VLOOKUP($L1115,Data_Validation!$A:$D,1,0)</f>
        <v>#N/A</v>
      </c>
      <c r="U1115" s="150" t="e">
        <f>+VLOOKUP($L1115,Data_Validation!$A:$D,3,0)</f>
        <v>#N/A</v>
      </c>
      <c r="V1115" s="150" t="e">
        <f>+VLOOKUP($L1115,Data_Validation!$A:$D,4,0)</f>
        <v>#N/A</v>
      </c>
      <c r="W1115" s="150" t="e">
        <f>+VLOOKUP($L1115,Data_Validation!$A:$E,5,0)</f>
        <v>#N/A</v>
      </c>
      <c r="X1115" s="150" t="e">
        <f>+VLOOKUP($L1115,Data_Validation!$A:$F,6,0)</f>
        <v>#N/A</v>
      </c>
    </row>
    <row r="1116" spans="1:24" ht="15" customHeight="1">
      <c r="A1116" s="141"/>
      <c r="B1116" s="141"/>
      <c r="C1116" s="151"/>
      <c r="D1116" s="151"/>
      <c r="E1116" s="151"/>
      <c r="F1116" s="141"/>
      <c r="G1116" s="141"/>
      <c r="H1116" s="673"/>
      <c r="I1116" s="673"/>
      <c r="J1116" s="673"/>
      <c r="K1116" s="673"/>
      <c r="L1116" s="145">
        <f t="shared" si="1028"/>
        <v>0</v>
      </c>
      <c r="M1116" s="146">
        <f t="shared" si="1029"/>
        <v>0</v>
      </c>
      <c r="N1116" s="147">
        <f>+IF(OR($Q1116=Parametres!$G$2,$Q1116=Parametres!$G$3),I1116,C1116)</f>
        <v>0</v>
      </c>
      <c r="O1116" s="147">
        <f>+IF(OR($Q1116=Parametres!$G$2,$Q1116=Parametres!$G$3),J1116,D1116)</f>
        <v>0</v>
      </c>
      <c r="P1116" s="147">
        <f>+IF(OR($Q1116=Parametres!$G$2,$Q1116=Parametres!$G$3),K1116,E1116)</f>
        <v>0</v>
      </c>
      <c r="Q1116" s="146">
        <f t="shared" ref="Q1116:S1116" si="1124">+F1116</f>
        <v>0</v>
      </c>
      <c r="R1116" s="145">
        <f t="shared" si="1124"/>
        <v>0</v>
      </c>
      <c r="S1116" s="146">
        <f t="shared" si="1124"/>
        <v>0</v>
      </c>
      <c r="T1116" s="150" t="e">
        <f>+VLOOKUP($L1116,Data_Validation!$A:$D,1,0)</f>
        <v>#N/A</v>
      </c>
      <c r="U1116" s="150" t="e">
        <f>+VLOOKUP($L1116,Data_Validation!$A:$D,3,0)</f>
        <v>#N/A</v>
      </c>
      <c r="V1116" s="150" t="e">
        <f>+VLOOKUP($L1116,Data_Validation!$A:$D,4,0)</f>
        <v>#N/A</v>
      </c>
      <c r="W1116" s="150" t="e">
        <f>+VLOOKUP($L1116,Data_Validation!$A:$E,5,0)</f>
        <v>#N/A</v>
      </c>
      <c r="X1116" s="150" t="e">
        <f>+VLOOKUP($L1116,Data_Validation!$A:$F,6,0)</f>
        <v>#N/A</v>
      </c>
    </row>
    <row r="1117" spans="1:24" ht="15" customHeight="1">
      <c r="A1117" s="141"/>
      <c r="B1117" s="141"/>
      <c r="C1117" s="151"/>
      <c r="D1117" s="151"/>
      <c r="E1117" s="151"/>
      <c r="F1117" s="141"/>
      <c r="G1117" s="141"/>
      <c r="H1117" s="673"/>
      <c r="I1117" s="673"/>
      <c r="J1117" s="673"/>
      <c r="K1117" s="673"/>
      <c r="L1117" s="145">
        <f t="shared" si="1028"/>
        <v>0</v>
      </c>
      <c r="M1117" s="146">
        <f t="shared" si="1029"/>
        <v>0</v>
      </c>
      <c r="N1117" s="147">
        <f>+IF(OR($Q1117=Parametres!$G$2,$Q1117=Parametres!$G$3),I1117,C1117)</f>
        <v>0</v>
      </c>
      <c r="O1117" s="147">
        <f>+IF(OR($Q1117=Parametres!$G$2,$Q1117=Parametres!$G$3),J1117,D1117)</f>
        <v>0</v>
      </c>
      <c r="P1117" s="147">
        <f>+IF(OR($Q1117=Parametres!$G$2,$Q1117=Parametres!$G$3),K1117,E1117)</f>
        <v>0</v>
      </c>
      <c r="Q1117" s="146">
        <f t="shared" ref="Q1117:S1117" si="1125">+F1117</f>
        <v>0</v>
      </c>
      <c r="R1117" s="145">
        <f t="shared" si="1125"/>
        <v>0</v>
      </c>
      <c r="S1117" s="146">
        <f t="shared" si="1125"/>
        <v>0</v>
      </c>
      <c r="T1117" s="150" t="e">
        <f>+VLOOKUP($L1117,Data_Validation!$A:$D,1,0)</f>
        <v>#N/A</v>
      </c>
      <c r="U1117" s="150" t="e">
        <f>+VLOOKUP($L1117,Data_Validation!$A:$D,3,0)</f>
        <v>#N/A</v>
      </c>
      <c r="V1117" s="150" t="e">
        <f>+VLOOKUP($L1117,Data_Validation!$A:$D,4,0)</f>
        <v>#N/A</v>
      </c>
      <c r="W1117" s="150" t="e">
        <f>+VLOOKUP($L1117,Data_Validation!$A:$E,5,0)</f>
        <v>#N/A</v>
      </c>
      <c r="X1117" s="150" t="e">
        <f>+VLOOKUP($L1117,Data_Validation!$A:$F,6,0)</f>
        <v>#N/A</v>
      </c>
    </row>
    <row r="1118" spans="1:24" ht="15" customHeight="1">
      <c r="A1118" s="141"/>
      <c r="B1118" s="141"/>
      <c r="C1118" s="151"/>
      <c r="D1118" s="151"/>
      <c r="E1118" s="151"/>
      <c r="F1118" s="141"/>
      <c r="G1118" s="141"/>
      <c r="H1118" s="673"/>
      <c r="I1118" s="673"/>
      <c r="J1118" s="673"/>
      <c r="K1118" s="673"/>
      <c r="L1118" s="145">
        <f t="shared" si="1028"/>
        <v>0</v>
      </c>
      <c r="M1118" s="146">
        <f t="shared" si="1029"/>
        <v>0</v>
      </c>
      <c r="N1118" s="147">
        <f>+IF(OR($Q1118=Parametres!$G$2,$Q1118=Parametres!$G$3),I1118,C1118)</f>
        <v>0</v>
      </c>
      <c r="O1118" s="147">
        <f>+IF(OR($Q1118=Parametres!$G$2,$Q1118=Parametres!$G$3),J1118,D1118)</f>
        <v>0</v>
      </c>
      <c r="P1118" s="147">
        <f>+IF(OR($Q1118=Parametres!$G$2,$Q1118=Parametres!$G$3),K1118,E1118)</f>
        <v>0</v>
      </c>
      <c r="Q1118" s="146">
        <f t="shared" ref="Q1118:S1118" si="1126">+F1118</f>
        <v>0</v>
      </c>
      <c r="R1118" s="145">
        <f t="shared" si="1126"/>
        <v>0</v>
      </c>
      <c r="S1118" s="146">
        <f t="shared" si="1126"/>
        <v>0</v>
      </c>
      <c r="T1118" s="150" t="e">
        <f>+VLOOKUP($L1118,Data_Validation!$A:$D,1,0)</f>
        <v>#N/A</v>
      </c>
      <c r="U1118" s="150" t="e">
        <f>+VLOOKUP($L1118,Data_Validation!$A:$D,3,0)</f>
        <v>#N/A</v>
      </c>
      <c r="V1118" s="150" t="e">
        <f>+VLOOKUP($L1118,Data_Validation!$A:$D,4,0)</f>
        <v>#N/A</v>
      </c>
      <c r="W1118" s="150" t="e">
        <f>+VLOOKUP($L1118,Data_Validation!$A:$E,5,0)</f>
        <v>#N/A</v>
      </c>
      <c r="X1118" s="150" t="e">
        <f>+VLOOKUP($L1118,Data_Validation!$A:$F,6,0)</f>
        <v>#N/A</v>
      </c>
    </row>
    <row r="1119" spans="1:24" ht="15" customHeight="1">
      <c r="A1119" s="141"/>
      <c r="B1119" s="141"/>
      <c r="C1119" s="151"/>
      <c r="D1119" s="151"/>
      <c r="E1119" s="151"/>
      <c r="F1119" s="141"/>
      <c r="G1119" s="141"/>
      <c r="H1119" s="673"/>
      <c r="I1119" s="673"/>
      <c r="J1119" s="673"/>
      <c r="K1119" s="673"/>
      <c r="L1119" s="145">
        <f t="shared" si="1028"/>
        <v>0</v>
      </c>
      <c r="M1119" s="146">
        <f t="shared" si="1029"/>
        <v>0</v>
      </c>
      <c r="N1119" s="147">
        <f>+IF(OR($Q1119=Parametres!$G$2,$Q1119=Parametres!$G$3),I1119,C1119)</f>
        <v>0</v>
      </c>
      <c r="O1119" s="147">
        <f>+IF(OR($Q1119=Parametres!$G$2,$Q1119=Parametres!$G$3),J1119,D1119)</f>
        <v>0</v>
      </c>
      <c r="P1119" s="147">
        <f>+IF(OR($Q1119=Parametres!$G$2,$Q1119=Parametres!$G$3),K1119,E1119)</f>
        <v>0</v>
      </c>
      <c r="Q1119" s="146">
        <f t="shared" ref="Q1119:S1119" si="1127">+F1119</f>
        <v>0</v>
      </c>
      <c r="R1119" s="145">
        <f t="shared" si="1127"/>
        <v>0</v>
      </c>
      <c r="S1119" s="146">
        <f t="shared" si="1127"/>
        <v>0</v>
      </c>
      <c r="T1119" s="150" t="e">
        <f>+VLOOKUP($L1119,Data_Validation!$A:$D,1,0)</f>
        <v>#N/A</v>
      </c>
      <c r="U1119" s="150" t="e">
        <f>+VLOOKUP($L1119,Data_Validation!$A:$D,3,0)</f>
        <v>#N/A</v>
      </c>
      <c r="V1119" s="150" t="e">
        <f>+VLOOKUP($L1119,Data_Validation!$A:$D,4,0)</f>
        <v>#N/A</v>
      </c>
      <c r="W1119" s="150" t="e">
        <f>+VLOOKUP($L1119,Data_Validation!$A:$E,5,0)</f>
        <v>#N/A</v>
      </c>
      <c r="X1119" s="150" t="e">
        <f>+VLOOKUP($L1119,Data_Validation!$A:$F,6,0)</f>
        <v>#N/A</v>
      </c>
    </row>
    <row r="1120" spans="1:24" ht="15" customHeight="1">
      <c r="A1120" s="141"/>
      <c r="B1120" s="141"/>
      <c r="C1120" s="151"/>
      <c r="D1120" s="151"/>
      <c r="E1120" s="151"/>
      <c r="F1120" s="141"/>
      <c r="G1120" s="141"/>
      <c r="H1120" s="673"/>
      <c r="I1120" s="673"/>
      <c r="J1120" s="673"/>
      <c r="K1120" s="673"/>
      <c r="L1120" s="145">
        <f t="shared" si="1028"/>
        <v>0</v>
      </c>
      <c r="M1120" s="146">
        <f t="shared" si="1029"/>
        <v>0</v>
      </c>
      <c r="N1120" s="147">
        <f>+IF(OR($Q1120=Parametres!$G$2,$Q1120=Parametres!$G$3),I1120,C1120)</f>
        <v>0</v>
      </c>
      <c r="O1120" s="147">
        <f>+IF(OR($Q1120=Parametres!$G$2,$Q1120=Parametres!$G$3),J1120,D1120)</f>
        <v>0</v>
      </c>
      <c r="P1120" s="147">
        <f>+IF(OR($Q1120=Parametres!$G$2,$Q1120=Parametres!$G$3),K1120,E1120)</f>
        <v>0</v>
      </c>
      <c r="Q1120" s="146">
        <f t="shared" ref="Q1120:S1120" si="1128">+F1120</f>
        <v>0</v>
      </c>
      <c r="R1120" s="145">
        <f t="shared" si="1128"/>
        <v>0</v>
      </c>
      <c r="S1120" s="146">
        <f t="shared" si="1128"/>
        <v>0</v>
      </c>
      <c r="T1120" s="150" t="e">
        <f>+VLOOKUP($L1120,Data_Validation!$A:$D,1,0)</f>
        <v>#N/A</v>
      </c>
      <c r="U1120" s="150" t="e">
        <f>+VLOOKUP($L1120,Data_Validation!$A:$D,3,0)</f>
        <v>#N/A</v>
      </c>
      <c r="V1120" s="150" t="e">
        <f>+VLOOKUP($L1120,Data_Validation!$A:$D,4,0)</f>
        <v>#N/A</v>
      </c>
      <c r="W1120" s="150" t="e">
        <f>+VLOOKUP($L1120,Data_Validation!$A:$E,5,0)</f>
        <v>#N/A</v>
      </c>
      <c r="X1120" s="150" t="e">
        <f>+VLOOKUP($L1120,Data_Validation!$A:$F,6,0)</f>
        <v>#N/A</v>
      </c>
    </row>
    <row r="1121" spans="1:24" ht="15" customHeight="1">
      <c r="A1121" s="141"/>
      <c r="B1121" s="141"/>
      <c r="C1121" s="151"/>
      <c r="D1121" s="151"/>
      <c r="E1121" s="151"/>
      <c r="F1121" s="141"/>
      <c r="G1121" s="141"/>
      <c r="H1121" s="673"/>
      <c r="I1121" s="673"/>
      <c r="J1121" s="673"/>
      <c r="K1121" s="673"/>
      <c r="L1121" s="145">
        <f t="shared" si="1028"/>
        <v>0</v>
      </c>
      <c r="M1121" s="146">
        <f t="shared" si="1029"/>
        <v>0</v>
      </c>
      <c r="N1121" s="147">
        <f>+IF(OR($Q1121=Parametres!$G$2,$Q1121=Parametres!$G$3),I1121,C1121)</f>
        <v>0</v>
      </c>
      <c r="O1121" s="147">
        <f>+IF(OR($Q1121=Parametres!$G$2,$Q1121=Parametres!$G$3),J1121,D1121)</f>
        <v>0</v>
      </c>
      <c r="P1121" s="147">
        <f>+IF(OR($Q1121=Parametres!$G$2,$Q1121=Parametres!$G$3),K1121,E1121)</f>
        <v>0</v>
      </c>
      <c r="Q1121" s="146">
        <f t="shared" ref="Q1121:S1121" si="1129">+F1121</f>
        <v>0</v>
      </c>
      <c r="R1121" s="145">
        <f t="shared" si="1129"/>
        <v>0</v>
      </c>
      <c r="S1121" s="146">
        <f t="shared" si="1129"/>
        <v>0</v>
      </c>
      <c r="T1121" s="150" t="e">
        <f>+VLOOKUP($L1121,Data_Validation!$A:$D,1,0)</f>
        <v>#N/A</v>
      </c>
      <c r="U1121" s="150" t="e">
        <f>+VLOOKUP($L1121,Data_Validation!$A:$D,3,0)</f>
        <v>#N/A</v>
      </c>
      <c r="V1121" s="150" t="e">
        <f>+VLOOKUP($L1121,Data_Validation!$A:$D,4,0)</f>
        <v>#N/A</v>
      </c>
      <c r="W1121" s="150" t="e">
        <f>+VLOOKUP($L1121,Data_Validation!$A:$E,5,0)</f>
        <v>#N/A</v>
      </c>
      <c r="X1121" s="150" t="e">
        <f>+VLOOKUP($L1121,Data_Validation!$A:$F,6,0)</f>
        <v>#N/A</v>
      </c>
    </row>
    <row r="1122" spans="1:24" ht="15" customHeight="1">
      <c r="A1122" s="141"/>
      <c r="B1122" s="141"/>
      <c r="C1122" s="151"/>
      <c r="D1122" s="151"/>
      <c r="E1122" s="151"/>
      <c r="F1122" s="141"/>
      <c r="G1122" s="141"/>
      <c r="H1122" s="673"/>
      <c r="I1122" s="673"/>
      <c r="J1122" s="673"/>
      <c r="K1122" s="673"/>
      <c r="L1122" s="145">
        <f t="shared" si="1028"/>
        <v>0</v>
      </c>
      <c r="M1122" s="146">
        <f t="shared" si="1029"/>
        <v>0</v>
      </c>
      <c r="N1122" s="147">
        <f>+IF(OR($Q1122=Parametres!$G$2,$Q1122=Parametres!$G$3),I1122,C1122)</f>
        <v>0</v>
      </c>
      <c r="O1122" s="147">
        <f>+IF(OR($Q1122=Parametres!$G$2,$Q1122=Parametres!$G$3),J1122,D1122)</f>
        <v>0</v>
      </c>
      <c r="P1122" s="147">
        <f>+IF(OR($Q1122=Parametres!$G$2,$Q1122=Parametres!$G$3),K1122,E1122)</f>
        <v>0</v>
      </c>
      <c r="Q1122" s="146">
        <f t="shared" ref="Q1122:S1122" si="1130">+F1122</f>
        <v>0</v>
      </c>
      <c r="R1122" s="145">
        <f t="shared" si="1130"/>
        <v>0</v>
      </c>
      <c r="S1122" s="146">
        <f t="shared" si="1130"/>
        <v>0</v>
      </c>
      <c r="T1122" s="150" t="e">
        <f>+VLOOKUP($L1122,Data_Validation!$A:$D,1,0)</f>
        <v>#N/A</v>
      </c>
      <c r="U1122" s="150" t="e">
        <f>+VLOOKUP($L1122,Data_Validation!$A:$D,3,0)</f>
        <v>#N/A</v>
      </c>
      <c r="V1122" s="150" t="e">
        <f>+VLOOKUP($L1122,Data_Validation!$A:$D,4,0)</f>
        <v>#N/A</v>
      </c>
      <c r="W1122" s="150" t="e">
        <f>+VLOOKUP($L1122,Data_Validation!$A:$E,5,0)</f>
        <v>#N/A</v>
      </c>
      <c r="X1122" s="150" t="e">
        <f>+VLOOKUP($L1122,Data_Validation!$A:$F,6,0)</f>
        <v>#N/A</v>
      </c>
    </row>
    <row r="1123" spans="1:24" ht="15" customHeight="1">
      <c r="A1123" s="141"/>
      <c r="B1123" s="141"/>
      <c r="C1123" s="151"/>
      <c r="D1123" s="151"/>
      <c r="E1123" s="151"/>
      <c r="F1123" s="141"/>
      <c r="G1123" s="141"/>
      <c r="H1123" s="673"/>
      <c r="I1123" s="673"/>
      <c r="J1123" s="673"/>
      <c r="K1123" s="673"/>
      <c r="L1123" s="145">
        <f t="shared" si="1028"/>
        <v>0</v>
      </c>
      <c r="M1123" s="146">
        <f t="shared" si="1029"/>
        <v>0</v>
      </c>
      <c r="N1123" s="147">
        <f>+IF(OR($Q1123=Parametres!$G$2,$Q1123=Parametres!$G$3),I1123,C1123)</f>
        <v>0</v>
      </c>
      <c r="O1123" s="147">
        <f>+IF(OR($Q1123=Parametres!$G$2,$Q1123=Parametres!$G$3),J1123,D1123)</f>
        <v>0</v>
      </c>
      <c r="P1123" s="147">
        <f>+IF(OR($Q1123=Parametres!$G$2,$Q1123=Parametres!$G$3),K1123,E1123)</f>
        <v>0</v>
      </c>
      <c r="Q1123" s="146">
        <f t="shared" ref="Q1123:S1123" si="1131">+F1123</f>
        <v>0</v>
      </c>
      <c r="R1123" s="145">
        <f t="shared" si="1131"/>
        <v>0</v>
      </c>
      <c r="S1123" s="146">
        <f t="shared" si="1131"/>
        <v>0</v>
      </c>
      <c r="T1123" s="150" t="e">
        <f>+VLOOKUP($L1123,Data_Validation!$A:$D,1,0)</f>
        <v>#N/A</v>
      </c>
      <c r="U1123" s="150" t="e">
        <f>+VLOOKUP($L1123,Data_Validation!$A:$D,3,0)</f>
        <v>#N/A</v>
      </c>
      <c r="V1123" s="150" t="e">
        <f>+VLOOKUP($L1123,Data_Validation!$A:$D,4,0)</f>
        <v>#N/A</v>
      </c>
      <c r="W1123" s="150" t="e">
        <f>+VLOOKUP($L1123,Data_Validation!$A:$E,5,0)</f>
        <v>#N/A</v>
      </c>
      <c r="X1123" s="150" t="e">
        <f>+VLOOKUP($L1123,Data_Validation!$A:$F,6,0)</f>
        <v>#N/A</v>
      </c>
    </row>
    <row r="1124" spans="1:24" ht="15" customHeight="1">
      <c r="A1124" s="141"/>
      <c r="B1124" s="141"/>
      <c r="C1124" s="151"/>
      <c r="D1124" s="151"/>
      <c r="E1124" s="151"/>
      <c r="F1124" s="141"/>
      <c r="G1124" s="141"/>
      <c r="H1124" s="673"/>
      <c r="I1124" s="673"/>
      <c r="J1124" s="673"/>
      <c r="K1124" s="673"/>
      <c r="L1124" s="145">
        <f t="shared" si="1028"/>
        <v>0</v>
      </c>
      <c r="M1124" s="146">
        <f t="shared" si="1029"/>
        <v>0</v>
      </c>
      <c r="N1124" s="147">
        <f>+IF(OR($Q1124=Parametres!$G$2,$Q1124=Parametres!$G$3),I1124,C1124)</f>
        <v>0</v>
      </c>
      <c r="O1124" s="147">
        <f>+IF(OR($Q1124=Parametres!$G$2,$Q1124=Parametres!$G$3),J1124,D1124)</f>
        <v>0</v>
      </c>
      <c r="P1124" s="147">
        <f>+IF(OR($Q1124=Parametres!$G$2,$Q1124=Parametres!$G$3),K1124,E1124)</f>
        <v>0</v>
      </c>
      <c r="Q1124" s="146">
        <f t="shared" ref="Q1124:S1124" si="1132">+F1124</f>
        <v>0</v>
      </c>
      <c r="R1124" s="145">
        <f t="shared" si="1132"/>
        <v>0</v>
      </c>
      <c r="S1124" s="146">
        <f t="shared" si="1132"/>
        <v>0</v>
      </c>
      <c r="T1124" s="150" t="e">
        <f>+VLOOKUP($L1124,Data_Validation!$A:$D,1,0)</f>
        <v>#N/A</v>
      </c>
      <c r="U1124" s="150" t="e">
        <f>+VLOOKUP($L1124,Data_Validation!$A:$D,3,0)</f>
        <v>#N/A</v>
      </c>
      <c r="V1124" s="150" t="e">
        <f>+VLOOKUP($L1124,Data_Validation!$A:$D,4,0)</f>
        <v>#N/A</v>
      </c>
      <c r="W1124" s="150" t="e">
        <f>+VLOOKUP($L1124,Data_Validation!$A:$E,5,0)</f>
        <v>#N/A</v>
      </c>
      <c r="X1124" s="150" t="e">
        <f>+VLOOKUP($L1124,Data_Validation!$A:$F,6,0)</f>
        <v>#N/A</v>
      </c>
    </row>
    <row r="1125" spans="1:24" ht="15" customHeight="1">
      <c r="A1125" s="141"/>
      <c r="B1125" s="141"/>
      <c r="C1125" s="151"/>
      <c r="D1125" s="151"/>
      <c r="E1125" s="151"/>
      <c r="F1125" s="141"/>
      <c r="G1125" s="141"/>
      <c r="H1125" s="673"/>
      <c r="I1125" s="673"/>
      <c r="J1125" s="673"/>
      <c r="K1125" s="673"/>
      <c r="L1125" s="145">
        <f t="shared" si="1028"/>
        <v>0</v>
      </c>
      <c r="M1125" s="146">
        <f t="shared" si="1029"/>
        <v>0</v>
      </c>
      <c r="N1125" s="147">
        <f>+IF(OR($Q1125=Parametres!$G$2,$Q1125=Parametres!$G$3),I1125,C1125)</f>
        <v>0</v>
      </c>
      <c r="O1125" s="147">
        <f>+IF(OR($Q1125=Parametres!$G$2,$Q1125=Parametres!$G$3),J1125,D1125)</f>
        <v>0</v>
      </c>
      <c r="P1125" s="147">
        <f>+IF(OR($Q1125=Parametres!$G$2,$Q1125=Parametres!$G$3),K1125,E1125)</f>
        <v>0</v>
      </c>
      <c r="Q1125" s="146">
        <f t="shared" ref="Q1125:S1125" si="1133">+F1125</f>
        <v>0</v>
      </c>
      <c r="R1125" s="145">
        <f t="shared" si="1133"/>
        <v>0</v>
      </c>
      <c r="S1125" s="146">
        <f t="shared" si="1133"/>
        <v>0</v>
      </c>
      <c r="T1125" s="150" t="e">
        <f>+VLOOKUP($L1125,Data_Validation!$A:$D,1,0)</f>
        <v>#N/A</v>
      </c>
      <c r="U1125" s="150" t="e">
        <f>+VLOOKUP($L1125,Data_Validation!$A:$D,3,0)</f>
        <v>#N/A</v>
      </c>
      <c r="V1125" s="150" t="e">
        <f>+VLOOKUP($L1125,Data_Validation!$A:$D,4,0)</f>
        <v>#N/A</v>
      </c>
      <c r="W1125" s="150" t="e">
        <f>+VLOOKUP($L1125,Data_Validation!$A:$E,5,0)</f>
        <v>#N/A</v>
      </c>
      <c r="X1125" s="150" t="e">
        <f>+VLOOKUP($L1125,Data_Validation!$A:$F,6,0)</f>
        <v>#N/A</v>
      </c>
    </row>
    <row r="1126" spans="1:24" ht="15" customHeight="1">
      <c r="A1126" s="141"/>
      <c r="B1126" s="141"/>
      <c r="C1126" s="151"/>
      <c r="D1126" s="151"/>
      <c r="E1126" s="151"/>
      <c r="F1126" s="141"/>
      <c r="G1126" s="141"/>
      <c r="H1126" s="673"/>
      <c r="I1126" s="673"/>
      <c r="J1126" s="673"/>
      <c r="K1126" s="673"/>
      <c r="L1126" s="145">
        <f t="shared" si="1028"/>
        <v>0</v>
      </c>
      <c r="M1126" s="146">
        <f t="shared" si="1029"/>
        <v>0</v>
      </c>
      <c r="N1126" s="147">
        <f>+IF(OR($Q1126=Parametres!$G$2,$Q1126=Parametres!$G$3),I1126,C1126)</f>
        <v>0</v>
      </c>
      <c r="O1126" s="147">
        <f>+IF(OR($Q1126=Parametres!$G$2,$Q1126=Parametres!$G$3),J1126,D1126)</f>
        <v>0</v>
      </c>
      <c r="P1126" s="147">
        <f>+IF(OR($Q1126=Parametres!$G$2,$Q1126=Parametres!$G$3),K1126,E1126)</f>
        <v>0</v>
      </c>
      <c r="Q1126" s="146">
        <f t="shared" ref="Q1126:S1126" si="1134">+F1126</f>
        <v>0</v>
      </c>
      <c r="R1126" s="145">
        <f t="shared" si="1134"/>
        <v>0</v>
      </c>
      <c r="S1126" s="146">
        <f t="shared" si="1134"/>
        <v>0</v>
      </c>
      <c r="T1126" s="150" t="e">
        <f>+VLOOKUP($L1126,Data_Validation!$A:$D,1,0)</f>
        <v>#N/A</v>
      </c>
      <c r="U1126" s="150" t="e">
        <f>+VLOOKUP($L1126,Data_Validation!$A:$D,3,0)</f>
        <v>#N/A</v>
      </c>
      <c r="V1126" s="150" t="e">
        <f>+VLOOKUP($L1126,Data_Validation!$A:$D,4,0)</f>
        <v>#N/A</v>
      </c>
      <c r="W1126" s="150" t="e">
        <f>+VLOOKUP($L1126,Data_Validation!$A:$E,5,0)</f>
        <v>#N/A</v>
      </c>
      <c r="X1126" s="150" t="e">
        <f>+VLOOKUP($L1126,Data_Validation!$A:$F,6,0)</f>
        <v>#N/A</v>
      </c>
    </row>
    <row r="1127" spans="1:24" ht="15" customHeight="1">
      <c r="A1127" s="141"/>
      <c r="B1127" s="141"/>
      <c r="C1127" s="151"/>
      <c r="D1127" s="151"/>
      <c r="E1127" s="151"/>
      <c r="F1127" s="141"/>
      <c r="G1127" s="141"/>
      <c r="H1127" s="673"/>
      <c r="I1127" s="673"/>
      <c r="J1127" s="673"/>
      <c r="K1127" s="673"/>
      <c r="L1127" s="145">
        <f t="shared" si="1028"/>
        <v>0</v>
      </c>
      <c r="M1127" s="146">
        <f t="shared" si="1029"/>
        <v>0</v>
      </c>
      <c r="N1127" s="147">
        <f>+IF(OR($Q1127=Parametres!$G$2,$Q1127=Parametres!$G$3),I1127,C1127)</f>
        <v>0</v>
      </c>
      <c r="O1127" s="147">
        <f>+IF(OR($Q1127=Parametres!$G$2,$Q1127=Parametres!$G$3),J1127,D1127)</f>
        <v>0</v>
      </c>
      <c r="P1127" s="147">
        <f>+IF(OR($Q1127=Parametres!$G$2,$Q1127=Parametres!$G$3),K1127,E1127)</f>
        <v>0</v>
      </c>
      <c r="Q1127" s="146">
        <f t="shared" ref="Q1127:S1127" si="1135">+F1127</f>
        <v>0</v>
      </c>
      <c r="R1127" s="145">
        <f t="shared" si="1135"/>
        <v>0</v>
      </c>
      <c r="S1127" s="146">
        <f t="shared" si="1135"/>
        <v>0</v>
      </c>
      <c r="T1127" s="150" t="e">
        <f>+VLOOKUP($L1127,Data_Validation!$A:$D,1,0)</f>
        <v>#N/A</v>
      </c>
      <c r="U1127" s="150" t="e">
        <f>+VLOOKUP($L1127,Data_Validation!$A:$D,3,0)</f>
        <v>#N/A</v>
      </c>
      <c r="V1127" s="150" t="e">
        <f>+VLOOKUP($L1127,Data_Validation!$A:$D,4,0)</f>
        <v>#N/A</v>
      </c>
      <c r="W1127" s="150" t="e">
        <f>+VLOOKUP($L1127,Data_Validation!$A:$E,5,0)</f>
        <v>#N/A</v>
      </c>
      <c r="X1127" s="150" t="e">
        <f>+VLOOKUP($L1127,Data_Validation!$A:$F,6,0)</f>
        <v>#N/A</v>
      </c>
    </row>
    <row r="1128" spans="1:24" ht="15" customHeight="1">
      <c r="A1128" s="141"/>
      <c r="B1128" s="141"/>
      <c r="C1128" s="151"/>
      <c r="D1128" s="151"/>
      <c r="E1128" s="151"/>
      <c r="F1128" s="141"/>
      <c r="G1128" s="141"/>
      <c r="H1128" s="673"/>
      <c r="I1128" s="673"/>
      <c r="J1128" s="673"/>
      <c r="K1128" s="673"/>
      <c r="L1128" s="145">
        <f t="shared" si="1028"/>
        <v>0</v>
      </c>
      <c r="M1128" s="146">
        <f t="shared" si="1029"/>
        <v>0</v>
      </c>
      <c r="N1128" s="147">
        <f>+IF(OR($Q1128=Parametres!$G$2,$Q1128=Parametres!$G$3),I1128,C1128)</f>
        <v>0</v>
      </c>
      <c r="O1128" s="147">
        <f>+IF(OR($Q1128=Parametres!$G$2,$Q1128=Parametres!$G$3),J1128,D1128)</f>
        <v>0</v>
      </c>
      <c r="P1128" s="147">
        <f>+IF(OR($Q1128=Parametres!$G$2,$Q1128=Parametres!$G$3),K1128,E1128)</f>
        <v>0</v>
      </c>
      <c r="Q1128" s="146">
        <f t="shared" ref="Q1128:S1128" si="1136">+F1128</f>
        <v>0</v>
      </c>
      <c r="R1128" s="145">
        <f t="shared" si="1136"/>
        <v>0</v>
      </c>
      <c r="S1128" s="146">
        <f t="shared" si="1136"/>
        <v>0</v>
      </c>
      <c r="T1128" s="150" t="e">
        <f>+VLOOKUP($L1128,Data_Validation!$A:$D,1,0)</f>
        <v>#N/A</v>
      </c>
      <c r="U1128" s="150" t="e">
        <f>+VLOOKUP($L1128,Data_Validation!$A:$D,3,0)</f>
        <v>#N/A</v>
      </c>
      <c r="V1128" s="150" t="e">
        <f>+VLOOKUP($L1128,Data_Validation!$A:$D,4,0)</f>
        <v>#N/A</v>
      </c>
      <c r="W1128" s="150" t="e">
        <f>+VLOOKUP($L1128,Data_Validation!$A:$E,5,0)</f>
        <v>#N/A</v>
      </c>
      <c r="X1128" s="150" t="e">
        <f>+VLOOKUP($L1128,Data_Validation!$A:$F,6,0)</f>
        <v>#N/A</v>
      </c>
    </row>
    <row r="1129" spans="1:24" ht="15" customHeight="1">
      <c r="A1129" s="141"/>
      <c r="B1129" s="141"/>
      <c r="C1129" s="151"/>
      <c r="D1129" s="151"/>
      <c r="E1129" s="151"/>
      <c r="F1129" s="141"/>
      <c r="G1129" s="141"/>
      <c r="H1129" s="673"/>
      <c r="I1129" s="673"/>
      <c r="J1129" s="673"/>
      <c r="K1129" s="673"/>
      <c r="L1129" s="145">
        <f t="shared" si="1028"/>
        <v>0</v>
      </c>
      <c r="M1129" s="146">
        <f t="shared" si="1029"/>
        <v>0</v>
      </c>
      <c r="N1129" s="147">
        <f>+IF(OR($Q1129=Parametres!$G$2,$Q1129=Parametres!$G$3),I1129,C1129)</f>
        <v>0</v>
      </c>
      <c r="O1129" s="147">
        <f>+IF(OR($Q1129=Parametres!$G$2,$Q1129=Parametres!$G$3),J1129,D1129)</f>
        <v>0</v>
      </c>
      <c r="P1129" s="147">
        <f>+IF(OR($Q1129=Parametres!$G$2,$Q1129=Parametres!$G$3),K1129,E1129)</f>
        <v>0</v>
      </c>
      <c r="Q1129" s="146">
        <f t="shared" ref="Q1129:S1129" si="1137">+F1129</f>
        <v>0</v>
      </c>
      <c r="R1129" s="145">
        <f t="shared" si="1137"/>
        <v>0</v>
      </c>
      <c r="S1129" s="146">
        <f t="shared" si="1137"/>
        <v>0</v>
      </c>
      <c r="T1129" s="150" t="e">
        <f>+VLOOKUP($L1129,Data_Validation!$A:$D,1,0)</f>
        <v>#N/A</v>
      </c>
      <c r="U1129" s="150" t="e">
        <f>+VLOOKUP($L1129,Data_Validation!$A:$D,3,0)</f>
        <v>#N/A</v>
      </c>
      <c r="V1129" s="150" t="e">
        <f>+VLOOKUP($L1129,Data_Validation!$A:$D,4,0)</f>
        <v>#N/A</v>
      </c>
      <c r="W1129" s="150" t="e">
        <f>+VLOOKUP($L1129,Data_Validation!$A:$E,5,0)</f>
        <v>#N/A</v>
      </c>
      <c r="X1129" s="150" t="e">
        <f>+VLOOKUP($L1129,Data_Validation!$A:$F,6,0)</f>
        <v>#N/A</v>
      </c>
    </row>
    <row r="1130" spans="1:24" ht="15" customHeight="1">
      <c r="A1130" s="141"/>
      <c r="B1130" s="141"/>
      <c r="C1130" s="151"/>
      <c r="D1130" s="151"/>
      <c r="E1130" s="151"/>
      <c r="F1130" s="141"/>
      <c r="G1130" s="141"/>
      <c r="H1130" s="673"/>
      <c r="I1130" s="673"/>
      <c r="J1130" s="673"/>
      <c r="K1130" s="673"/>
      <c r="L1130" s="145">
        <f t="shared" si="1028"/>
        <v>0</v>
      </c>
      <c r="M1130" s="146">
        <f t="shared" si="1029"/>
        <v>0</v>
      </c>
      <c r="N1130" s="147">
        <f>+IF(OR($Q1130=Parametres!$G$2,$Q1130=Parametres!$G$3),I1130,C1130)</f>
        <v>0</v>
      </c>
      <c r="O1130" s="147">
        <f>+IF(OR($Q1130=Parametres!$G$2,$Q1130=Parametres!$G$3),J1130,D1130)</f>
        <v>0</v>
      </c>
      <c r="P1130" s="147">
        <f>+IF(OR($Q1130=Parametres!$G$2,$Q1130=Parametres!$G$3),K1130,E1130)</f>
        <v>0</v>
      </c>
      <c r="Q1130" s="146">
        <f t="shared" ref="Q1130:S1130" si="1138">+F1130</f>
        <v>0</v>
      </c>
      <c r="R1130" s="145">
        <f t="shared" si="1138"/>
        <v>0</v>
      </c>
      <c r="S1130" s="146">
        <f t="shared" si="1138"/>
        <v>0</v>
      </c>
      <c r="T1130" s="150" t="e">
        <f>+VLOOKUP($L1130,Data_Validation!$A:$D,1,0)</f>
        <v>#N/A</v>
      </c>
      <c r="U1130" s="150" t="e">
        <f>+VLOOKUP($L1130,Data_Validation!$A:$D,3,0)</f>
        <v>#N/A</v>
      </c>
      <c r="V1130" s="150" t="e">
        <f>+VLOOKUP($L1130,Data_Validation!$A:$D,4,0)</f>
        <v>#N/A</v>
      </c>
      <c r="W1130" s="150" t="e">
        <f>+VLOOKUP($L1130,Data_Validation!$A:$E,5,0)</f>
        <v>#N/A</v>
      </c>
      <c r="X1130" s="150" t="e">
        <f>+VLOOKUP($L1130,Data_Validation!$A:$F,6,0)</f>
        <v>#N/A</v>
      </c>
    </row>
    <row r="1131" spans="1:24" ht="15" customHeight="1">
      <c r="A1131" s="141"/>
      <c r="B1131" s="141"/>
      <c r="C1131" s="151"/>
      <c r="D1131" s="151"/>
      <c r="E1131" s="151"/>
      <c r="F1131" s="141"/>
      <c r="G1131" s="141"/>
      <c r="H1131" s="673"/>
      <c r="I1131" s="673"/>
      <c r="J1131" s="673"/>
      <c r="K1131" s="673"/>
      <c r="L1131" s="145">
        <f t="shared" si="1028"/>
        <v>0</v>
      </c>
      <c r="M1131" s="146">
        <f t="shared" si="1029"/>
        <v>0</v>
      </c>
      <c r="N1131" s="147">
        <f>+IF(OR($Q1131=Parametres!$G$2,$Q1131=Parametres!$G$3),I1131,C1131)</f>
        <v>0</v>
      </c>
      <c r="O1131" s="147">
        <f>+IF(OR($Q1131=Parametres!$G$2,$Q1131=Parametres!$G$3),J1131,D1131)</f>
        <v>0</v>
      </c>
      <c r="P1131" s="147">
        <f>+IF(OR($Q1131=Parametres!$G$2,$Q1131=Parametres!$G$3),K1131,E1131)</f>
        <v>0</v>
      </c>
      <c r="Q1131" s="146">
        <f t="shared" ref="Q1131:S1131" si="1139">+F1131</f>
        <v>0</v>
      </c>
      <c r="R1131" s="145">
        <f t="shared" si="1139"/>
        <v>0</v>
      </c>
      <c r="S1131" s="146">
        <f t="shared" si="1139"/>
        <v>0</v>
      </c>
      <c r="T1131" s="150" t="e">
        <f>+VLOOKUP($L1131,Data_Validation!$A:$D,1,0)</f>
        <v>#N/A</v>
      </c>
      <c r="U1131" s="150" t="e">
        <f>+VLOOKUP($L1131,Data_Validation!$A:$D,3,0)</f>
        <v>#N/A</v>
      </c>
      <c r="V1131" s="150" t="e">
        <f>+VLOOKUP($L1131,Data_Validation!$A:$D,4,0)</f>
        <v>#N/A</v>
      </c>
      <c r="W1131" s="150" t="e">
        <f>+VLOOKUP($L1131,Data_Validation!$A:$E,5,0)</f>
        <v>#N/A</v>
      </c>
      <c r="X1131" s="150" t="e">
        <f>+VLOOKUP($L1131,Data_Validation!$A:$F,6,0)</f>
        <v>#N/A</v>
      </c>
    </row>
    <row r="1132" spans="1:24" ht="15" customHeight="1">
      <c r="A1132" s="141"/>
      <c r="B1132" s="141"/>
      <c r="C1132" s="151"/>
      <c r="D1132" s="151"/>
      <c r="E1132" s="151"/>
      <c r="F1132" s="141"/>
      <c r="G1132" s="141"/>
      <c r="H1132" s="673"/>
      <c r="I1132" s="673"/>
      <c r="J1132" s="673"/>
      <c r="K1132" s="673"/>
      <c r="L1132" s="145">
        <f t="shared" si="1028"/>
        <v>0</v>
      </c>
      <c r="M1132" s="146">
        <f t="shared" si="1029"/>
        <v>0</v>
      </c>
      <c r="N1132" s="147">
        <f>+IF(OR($Q1132=Parametres!$G$2,$Q1132=Parametres!$G$3),I1132,C1132)</f>
        <v>0</v>
      </c>
      <c r="O1132" s="147">
        <f>+IF(OR($Q1132=Parametres!$G$2,$Q1132=Parametres!$G$3),J1132,D1132)</f>
        <v>0</v>
      </c>
      <c r="P1132" s="147">
        <f>+IF(OR($Q1132=Parametres!$G$2,$Q1132=Parametres!$G$3),K1132,E1132)</f>
        <v>0</v>
      </c>
      <c r="Q1132" s="146">
        <f t="shared" ref="Q1132:S1132" si="1140">+F1132</f>
        <v>0</v>
      </c>
      <c r="R1132" s="145">
        <f t="shared" si="1140"/>
        <v>0</v>
      </c>
      <c r="S1132" s="146">
        <f t="shared" si="1140"/>
        <v>0</v>
      </c>
      <c r="T1132" s="150" t="e">
        <f>+VLOOKUP($L1132,Data_Validation!$A:$D,1,0)</f>
        <v>#N/A</v>
      </c>
      <c r="U1132" s="150" t="e">
        <f>+VLOOKUP($L1132,Data_Validation!$A:$D,3,0)</f>
        <v>#N/A</v>
      </c>
      <c r="V1132" s="150" t="e">
        <f>+VLOOKUP($L1132,Data_Validation!$A:$D,4,0)</f>
        <v>#N/A</v>
      </c>
      <c r="W1132" s="150" t="e">
        <f>+VLOOKUP($L1132,Data_Validation!$A:$E,5,0)</f>
        <v>#N/A</v>
      </c>
      <c r="X1132" s="150" t="e">
        <f>+VLOOKUP($L1132,Data_Validation!$A:$F,6,0)</f>
        <v>#N/A</v>
      </c>
    </row>
    <row r="1133" spans="1:24" ht="15" customHeight="1">
      <c r="A1133" s="141"/>
      <c r="B1133" s="141"/>
      <c r="C1133" s="151"/>
      <c r="D1133" s="151"/>
      <c r="E1133" s="151"/>
      <c r="F1133" s="141"/>
      <c r="G1133" s="141"/>
      <c r="H1133" s="673"/>
      <c r="I1133" s="673"/>
      <c r="J1133" s="673"/>
      <c r="K1133" s="673"/>
      <c r="L1133" s="145">
        <f t="shared" si="1028"/>
        <v>0</v>
      </c>
      <c r="M1133" s="146">
        <f t="shared" si="1029"/>
        <v>0</v>
      </c>
      <c r="N1133" s="147">
        <f>+IF(OR($Q1133=Parametres!$G$2,$Q1133=Parametres!$G$3),I1133,C1133)</f>
        <v>0</v>
      </c>
      <c r="O1133" s="147">
        <f>+IF(OR($Q1133=Parametres!$G$2,$Q1133=Parametres!$G$3),J1133,D1133)</f>
        <v>0</v>
      </c>
      <c r="P1133" s="147">
        <f>+IF(OR($Q1133=Parametres!$G$2,$Q1133=Parametres!$G$3),K1133,E1133)</f>
        <v>0</v>
      </c>
      <c r="Q1133" s="146">
        <f t="shared" ref="Q1133:S1133" si="1141">+F1133</f>
        <v>0</v>
      </c>
      <c r="R1133" s="145">
        <f t="shared" si="1141"/>
        <v>0</v>
      </c>
      <c r="S1133" s="146">
        <f t="shared" si="1141"/>
        <v>0</v>
      </c>
      <c r="T1133" s="150" t="e">
        <f>+VLOOKUP($L1133,Data_Validation!$A:$D,1,0)</f>
        <v>#N/A</v>
      </c>
      <c r="U1133" s="150" t="e">
        <f>+VLOOKUP($L1133,Data_Validation!$A:$D,3,0)</f>
        <v>#N/A</v>
      </c>
      <c r="V1133" s="150" t="e">
        <f>+VLOOKUP($L1133,Data_Validation!$A:$D,4,0)</f>
        <v>#N/A</v>
      </c>
      <c r="W1133" s="150" t="e">
        <f>+VLOOKUP($L1133,Data_Validation!$A:$E,5,0)</f>
        <v>#N/A</v>
      </c>
      <c r="X1133" s="150" t="e">
        <f>+VLOOKUP($L1133,Data_Validation!$A:$F,6,0)</f>
        <v>#N/A</v>
      </c>
    </row>
    <row r="1134" spans="1:24" ht="15" customHeight="1">
      <c r="A1134" s="141"/>
      <c r="B1134" s="141"/>
      <c r="C1134" s="151"/>
      <c r="D1134" s="151"/>
      <c r="E1134" s="151"/>
      <c r="F1134" s="141"/>
      <c r="G1134" s="141"/>
      <c r="H1134" s="673"/>
      <c r="I1134" s="673"/>
      <c r="J1134" s="673"/>
      <c r="K1134" s="673"/>
      <c r="L1134" s="145">
        <f t="shared" si="1028"/>
        <v>0</v>
      </c>
      <c r="M1134" s="146">
        <f t="shared" si="1029"/>
        <v>0</v>
      </c>
      <c r="N1134" s="147">
        <f>+IF(OR($Q1134=Parametres!$G$2,$Q1134=Parametres!$G$3),I1134,C1134)</f>
        <v>0</v>
      </c>
      <c r="O1134" s="147">
        <f>+IF(OR($Q1134=Parametres!$G$2,$Q1134=Parametres!$G$3),J1134,D1134)</f>
        <v>0</v>
      </c>
      <c r="P1134" s="147">
        <f>+IF(OR($Q1134=Parametres!$G$2,$Q1134=Parametres!$G$3),K1134,E1134)</f>
        <v>0</v>
      </c>
      <c r="Q1134" s="146">
        <f t="shared" ref="Q1134:S1134" si="1142">+F1134</f>
        <v>0</v>
      </c>
      <c r="R1134" s="145">
        <f t="shared" si="1142"/>
        <v>0</v>
      </c>
      <c r="S1134" s="146">
        <f t="shared" si="1142"/>
        <v>0</v>
      </c>
      <c r="T1134" s="150" t="e">
        <f>+VLOOKUP($L1134,Data_Validation!$A:$D,1,0)</f>
        <v>#N/A</v>
      </c>
      <c r="U1134" s="150" t="e">
        <f>+VLOOKUP($L1134,Data_Validation!$A:$D,3,0)</f>
        <v>#N/A</v>
      </c>
      <c r="V1134" s="150" t="e">
        <f>+VLOOKUP($L1134,Data_Validation!$A:$D,4,0)</f>
        <v>#N/A</v>
      </c>
      <c r="W1134" s="150" t="e">
        <f>+VLOOKUP($L1134,Data_Validation!$A:$E,5,0)</f>
        <v>#N/A</v>
      </c>
      <c r="X1134" s="150" t="e">
        <f>+VLOOKUP($L1134,Data_Validation!$A:$F,6,0)</f>
        <v>#N/A</v>
      </c>
    </row>
    <row r="1135" spans="1:24" ht="15" customHeight="1">
      <c r="A1135" s="141"/>
      <c r="B1135" s="141"/>
      <c r="C1135" s="151"/>
      <c r="D1135" s="151"/>
      <c r="E1135" s="151"/>
      <c r="F1135" s="141"/>
      <c r="G1135" s="141"/>
      <c r="H1135" s="673"/>
      <c r="I1135" s="673"/>
      <c r="J1135" s="673"/>
      <c r="K1135" s="673"/>
      <c r="L1135" s="145">
        <f t="shared" si="1028"/>
        <v>0</v>
      </c>
      <c r="M1135" s="146">
        <f t="shared" si="1029"/>
        <v>0</v>
      </c>
      <c r="N1135" s="147">
        <f>+IF(OR($Q1135=Parametres!$G$2,$Q1135=Parametres!$G$3),I1135,C1135)</f>
        <v>0</v>
      </c>
      <c r="O1135" s="147">
        <f>+IF(OR($Q1135=Parametres!$G$2,$Q1135=Parametres!$G$3),J1135,D1135)</f>
        <v>0</v>
      </c>
      <c r="P1135" s="147">
        <f>+IF(OR($Q1135=Parametres!$G$2,$Q1135=Parametres!$G$3),K1135,E1135)</f>
        <v>0</v>
      </c>
      <c r="Q1135" s="146">
        <f t="shared" ref="Q1135:S1135" si="1143">+F1135</f>
        <v>0</v>
      </c>
      <c r="R1135" s="145">
        <f t="shared" si="1143"/>
        <v>0</v>
      </c>
      <c r="S1135" s="146">
        <f t="shared" si="1143"/>
        <v>0</v>
      </c>
      <c r="T1135" s="150" t="e">
        <f>+VLOOKUP($L1135,Data_Validation!$A:$D,1,0)</f>
        <v>#N/A</v>
      </c>
      <c r="U1135" s="150" t="e">
        <f>+VLOOKUP($L1135,Data_Validation!$A:$D,3,0)</f>
        <v>#N/A</v>
      </c>
      <c r="V1135" s="150" t="e">
        <f>+VLOOKUP($L1135,Data_Validation!$A:$D,4,0)</f>
        <v>#N/A</v>
      </c>
      <c r="W1135" s="150" t="e">
        <f>+VLOOKUP($L1135,Data_Validation!$A:$E,5,0)</f>
        <v>#N/A</v>
      </c>
      <c r="X1135" s="150" t="e">
        <f>+VLOOKUP($L1135,Data_Validation!$A:$F,6,0)</f>
        <v>#N/A</v>
      </c>
    </row>
    <row r="1136" spans="1:24" ht="15" customHeight="1">
      <c r="A1136" s="141"/>
      <c r="B1136" s="141"/>
      <c r="C1136" s="151"/>
      <c r="D1136" s="151"/>
      <c r="E1136" s="151"/>
      <c r="F1136" s="141"/>
      <c r="G1136" s="141"/>
      <c r="H1136" s="673"/>
      <c r="I1136" s="673"/>
      <c r="J1136" s="673"/>
      <c r="K1136" s="673"/>
      <c r="L1136" s="145">
        <f t="shared" si="1028"/>
        <v>0</v>
      </c>
      <c r="M1136" s="146">
        <f t="shared" si="1029"/>
        <v>0</v>
      </c>
      <c r="N1136" s="147">
        <f>+IF(OR($Q1136=Parametres!$G$2,$Q1136=Parametres!$G$3),I1136,C1136)</f>
        <v>0</v>
      </c>
      <c r="O1136" s="147">
        <f>+IF(OR($Q1136=Parametres!$G$2,$Q1136=Parametres!$G$3),J1136,D1136)</f>
        <v>0</v>
      </c>
      <c r="P1136" s="147">
        <f>+IF(OR($Q1136=Parametres!$G$2,$Q1136=Parametres!$G$3),K1136,E1136)</f>
        <v>0</v>
      </c>
      <c r="Q1136" s="146">
        <f t="shared" ref="Q1136:S1136" si="1144">+F1136</f>
        <v>0</v>
      </c>
      <c r="R1136" s="145">
        <f t="shared" si="1144"/>
        <v>0</v>
      </c>
      <c r="S1136" s="146">
        <f t="shared" si="1144"/>
        <v>0</v>
      </c>
      <c r="T1136" s="150" t="e">
        <f>+VLOOKUP($L1136,Data_Validation!$A:$D,1,0)</f>
        <v>#N/A</v>
      </c>
      <c r="U1136" s="150" t="e">
        <f>+VLOOKUP($L1136,Data_Validation!$A:$D,3,0)</f>
        <v>#N/A</v>
      </c>
      <c r="V1136" s="150" t="e">
        <f>+VLOOKUP($L1136,Data_Validation!$A:$D,4,0)</f>
        <v>#N/A</v>
      </c>
      <c r="W1136" s="150" t="e">
        <f>+VLOOKUP($L1136,Data_Validation!$A:$E,5,0)</f>
        <v>#N/A</v>
      </c>
      <c r="X1136" s="150" t="e">
        <f>+VLOOKUP($L1136,Data_Validation!$A:$F,6,0)</f>
        <v>#N/A</v>
      </c>
    </row>
    <row r="1137" spans="1:24" ht="15" customHeight="1">
      <c r="A1137" s="141"/>
      <c r="B1137" s="141"/>
      <c r="C1137" s="151"/>
      <c r="D1137" s="151"/>
      <c r="E1137" s="151"/>
      <c r="F1137" s="141"/>
      <c r="G1137" s="141"/>
      <c r="H1137" s="673"/>
      <c r="I1137" s="673"/>
      <c r="J1137" s="673"/>
      <c r="K1137" s="673"/>
      <c r="L1137" s="145">
        <f t="shared" si="1028"/>
        <v>0</v>
      </c>
      <c r="M1137" s="146">
        <f t="shared" si="1029"/>
        <v>0</v>
      </c>
      <c r="N1137" s="147">
        <f>+IF(OR($Q1137=Parametres!$G$2,$Q1137=Parametres!$G$3),I1137,C1137)</f>
        <v>0</v>
      </c>
      <c r="O1137" s="147">
        <f>+IF(OR($Q1137=Parametres!$G$2,$Q1137=Parametres!$G$3),J1137,D1137)</f>
        <v>0</v>
      </c>
      <c r="P1137" s="147">
        <f>+IF(OR($Q1137=Parametres!$G$2,$Q1137=Parametres!$G$3),K1137,E1137)</f>
        <v>0</v>
      </c>
      <c r="Q1137" s="146">
        <f t="shared" ref="Q1137:S1137" si="1145">+F1137</f>
        <v>0</v>
      </c>
      <c r="R1137" s="145">
        <f t="shared" si="1145"/>
        <v>0</v>
      </c>
      <c r="S1137" s="146">
        <f t="shared" si="1145"/>
        <v>0</v>
      </c>
      <c r="T1137" s="150" t="e">
        <f>+VLOOKUP($L1137,Data_Validation!$A:$D,1,0)</f>
        <v>#N/A</v>
      </c>
      <c r="U1137" s="150" t="e">
        <f>+VLOOKUP($L1137,Data_Validation!$A:$D,3,0)</f>
        <v>#N/A</v>
      </c>
      <c r="V1137" s="150" t="e">
        <f>+VLOOKUP($L1137,Data_Validation!$A:$D,4,0)</f>
        <v>#N/A</v>
      </c>
      <c r="W1137" s="150" t="e">
        <f>+VLOOKUP($L1137,Data_Validation!$A:$E,5,0)</f>
        <v>#N/A</v>
      </c>
      <c r="X1137" s="150" t="e">
        <f>+VLOOKUP($L1137,Data_Validation!$A:$F,6,0)</f>
        <v>#N/A</v>
      </c>
    </row>
    <row r="1138" spans="1:24" ht="15" customHeight="1">
      <c r="A1138" s="141"/>
      <c r="B1138" s="141"/>
      <c r="C1138" s="151"/>
      <c r="D1138" s="151"/>
      <c r="E1138" s="151"/>
      <c r="F1138" s="141"/>
      <c r="G1138" s="141"/>
      <c r="H1138" s="673"/>
      <c r="I1138" s="673"/>
      <c r="J1138" s="673"/>
      <c r="K1138" s="673"/>
      <c r="L1138" s="145">
        <f t="shared" si="1028"/>
        <v>0</v>
      </c>
      <c r="M1138" s="146">
        <f t="shared" si="1029"/>
        <v>0</v>
      </c>
      <c r="N1138" s="147">
        <f>+IF(OR($Q1138=Parametres!$G$2,$Q1138=Parametres!$G$3),I1138,C1138)</f>
        <v>0</v>
      </c>
      <c r="O1138" s="147">
        <f>+IF(OR($Q1138=Parametres!$G$2,$Q1138=Parametres!$G$3),J1138,D1138)</f>
        <v>0</v>
      </c>
      <c r="P1138" s="147">
        <f>+IF(OR($Q1138=Parametres!$G$2,$Q1138=Parametres!$G$3),K1138,E1138)</f>
        <v>0</v>
      </c>
      <c r="Q1138" s="146">
        <f t="shared" ref="Q1138:S1138" si="1146">+F1138</f>
        <v>0</v>
      </c>
      <c r="R1138" s="145">
        <f t="shared" si="1146"/>
        <v>0</v>
      </c>
      <c r="S1138" s="146">
        <f t="shared" si="1146"/>
        <v>0</v>
      </c>
      <c r="T1138" s="150" t="e">
        <f>+VLOOKUP($L1138,Data_Validation!$A:$D,1,0)</f>
        <v>#N/A</v>
      </c>
      <c r="U1138" s="150" t="e">
        <f>+VLOOKUP($L1138,Data_Validation!$A:$D,3,0)</f>
        <v>#N/A</v>
      </c>
      <c r="V1138" s="150" t="e">
        <f>+VLOOKUP($L1138,Data_Validation!$A:$D,4,0)</f>
        <v>#N/A</v>
      </c>
      <c r="W1138" s="150" t="e">
        <f>+VLOOKUP($L1138,Data_Validation!$A:$E,5,0)</f>
        <v>#N/A</v>
      </c>
      <c r="X1138" s="150" t="e">
        <f>+VLOOKUP($L1138,Data_Validation!$A:$F,6,0)</f>
        <v>#N/A</v>
      </c>
    </row>
    <row r="1139" spans="1:24" ht="15" customHeight="1">
      <c r="A1139" s="141"/>
      <c r="B1139" s="141"/>
      <c r="C1139" s="151"/>
      <c r="D1139" s="151"/>
      <c r="E1139" s="151"/>
      <c r="F1139" s="141"/>
      <c r="G1139" s="141"/>
      <c r="H1139" s="673"/>
      <c r="I1139" s="673"/>
      <c r="J1139" s="673"/>
      <c r="K1139" s="673"/>
      <c r="L1139" s="145">
        <f t="shared" si="1028"/>
        <v>0</v>
      </c>
      <c r="M1139" s="146">
        <f t="shared" si="1029"/>
        <v>0</v>
      </c>
      <c r="N1139" s="147">
        <f>+IF(OR($Q1139=Parametres!$G$2,$Q1139=Parametres!$G$3),I1139,C1139)</f>
        <v>0</v>
      </c>
      <c r="O1139" s="147">
        <f>+IF(OR($Q1139=Parametres!$G$2,$Q1139=Parametres!$G$3),J1139,D1139)</f>
        <v>0</v>
      </c>
      <c r="P1139" s="147">
        <f>+IF(OR($Q1139=Parametres!$G$2,$Q1139=Parametres!$G$3),K1139,E1139)</f>
        <v>0</v>
      </c>
      <c r="Q1139" s="146">
        <f t="shared" ref="Q1139:S1139" si="1147">+F1139</f>
        <v>0</v>
      </c>
      <c r="R1139" s="145">
        <f t="shared" si="1147"/>
        <v>0</v>
      </c>
      <c r="S1139" s="146">
        <f t="shared" si="1147"/>
        <v>0</v>
      </c>
      <c r="T1139" s="150" t="e">
        <f>+VLOOKUP($L1139,Data_Validation!$A:$D,1,0)</f>
        <v>#N/A</v>
      </c>
      <c r="U1139" s="150" t="e">
        <f>+VLOOKUP($L1139,Data_Validation!$A:$D,3,0)</f>
        <v>#N/A</v>
      </c>
      <c r="V1139" s="150" t="e">
        <f>+VLOOKUP($L1139,Data_Validation!$A:$D,4,0)</f>
        <v>#N/A</v>
      </c>
      <c r="W1139" s="150" t="e">
        <f>+VLOOKUP($L1139,Data_Validation!$A:$E,5,0)</f>
        <v>#N/A</v>
      </c>
      <c r="X1139" s="150" t="e">
        <f>+VLOOKUP($L1139,Data_Validation!$A:$F,6,0)</f>
        <v>#N/A</v>
      </c>
    </row>
    <row r="1140" spans="1:24" ht="15" customHeight="1">
      <c r="A1140" s="141"/>
      <c r="B1140" s="141"/>
      <c r="C1140" s="151"/>
      <c r="D1140" s="151"/>
      <c r="E1140" s="151"/>
      <c r="F1140" s="141"/>
      <c r="G1140" s="141"/>
      <c r="H1140" s="673"/>
      <c r="I1140" s="673"/>
      <c r="J1140" s="673"/>
      <c r="K1140" s="673"/>
      <c r="L1140" s="145">
        <f t="shared" si="1028"/>
        <v>0</v>
      </c>
      <c r="M1140" s="146">
        <f t="shared" si="1029"/>
        <v>0</v>
      </c>
      <c r="N1140" s="147">
        <f>+IF(OR($Q1140=Parametres!$G$2,$Q1140=Parametres!$G$3),I1140,C1140)</f>
        <v>0</v>
      </c>
      <c r="O1140" s="147">
        <f>+IF(OR($Q1140=Parametres!$G$2,$Q1140=Parametres!$G$3),J1140,D1140)</f>
        <v>0</v>
      </c>
      <c r="P1140" s="147">
        <f>+IF(OR($Q1140=Parametres!$G$2,$Q1140=Parametres!$G$3),K1140,E1140)</f>
        <v>0</v>
      </c>
      <c r="Q1140" s="146">
        <f t="shared" ref="Q1140:S1140" si="1148">+F1140</f>
        <v>0</v>
      </c>
      <c r="R1140" s="145">
        <f t="shared" si="1148"/>
        <v>0</v>
      </c>
      <c r="S1140" s="146">
        <f t="shared" si="1148"/>
        <v>0</v>
      </c>
      <c r="T1140" s="150" t="e">
        <f>+VLOOKUP($L1140,Data_Validation!$A:$D,1,0)</f>
        <v>#N/A</v>
      </c>
      <c r="U1140" s="150" t="e">
        <f>+VLOOKUP($L1140,Data_Validation!$A:$D,3,0)</f>
        <v>#N/A</v>
      </c>
      <c r="V1140" s="150" t="e">
        <f>+VLOOKUP($L1140,Data_Validation!$A:$D,4,0)</f>
        <v>#N/A</v>
      </c>
      <c r="W1140" s="150" t="e">
        <f>+VLOOKUP($L1140,Data_Validation!$A:$E,5,0)</f>
        <v>#N/A</v>
      </c>
      <c r="X1140" s="150" t="e">
        <f>+VLOOKUP($L1140,Data_Validation!$A:$F,6,0)</f>
        <v>#N/A</v>
      </c>
    </row>
    <row r="1141" spans="1:24" ht="15" customHeight="1">
      <c r="A1141" s="141"/>
      <c r="B1141" s="141"/>
      <c r="C1141" s="151"/>
      <c r="D1141" s="151"/>
      <c r="E1141" s="151"/>
      <c r="F1141" s="141"/>
      <c r="G1141" s="141"/>
      <c r="H1141" s="673"/>
      <c r="I1141" s="673"/>
      <c r="J1141" s="673"/>
      <c r="K1141" s="673"/>
      <c r="L1141" s="145">
        <f t="shared" si="1028"/>
        <v>0</v>
      </c>
      <c r="M1141" s="146">
        <f t="shared" si="1029"/>
        <v>0</v>
      </c>
      <c r="N1141" s="147">
        <f>+IF(OR($Q1141=Parametres!$G$2,$Q1141=Parametres!$G$3),I1141,C1141)</f>
        <v>0</v>
      </c>
      <c r="O1141" s="147">
        <f>+IF(OR($Q1141=Parametres!$G$2,$Q1141=Parametres!$G$3),J1141,D1141)</f>
        <v>0</v>
      </c>
      <c r="P1141" s="147">
        <f>+IF(OR($Q1141=Parametres!$G$2,$Q1141=Parametres!$G$3),K1141,E1141)</f>
        <v>0</v>
      </c>
      <c r="Q1141" s="146">
        <f t="shared" ref="Q1141:S1141" si="1149">+F1141</f>
        <v>0</v>
      </c>
      <c r="R1141" s="145">
        <f t="shared" si="1149"/>
        <v>0</v>
      </c>
      <c r="S1141" s="146">
        <f t="shared" si="1149"/>
        <v>0</v>
      </c>
      <c r="T1141" s="150" t="e">
        <f>+VLOOKUP($L1141,Data_Validation!$A:$D,1,0)</f>
        <v>#N/A</v>
      </c>
      <c r="U1141" s="150" t="e">
        <f>+VLOOKUP($L1141,Data_Validation!$A:$D,3,0)</f>
        <v>#N/A</v>
      </c>
      <c r="V1141" s="150" t="e">
        <f>+VLOOKUP($L1141,Data_Validation!$A:$D,4,0)</f>
        <v>#N/A</v>
      </c>
      <c r="W1141" s="150" t="e">
        <f>+VLOOKUP($L1141,Data_Validation!$A:$E,5,0)</f>
        <v>#N/A</v>
      </c>
      <c r="X1141" s="150" t="e">
        <f>+VLOOKUP($L1141,Data_Validation!$A:$F,6,0)</f>
        <v>#N/A</v>
      </c>
    </row>
    <row r="1142" spans="1:24" ht="15" customHeight="1">
      <c r="A1142" s="141"/>
      <c r="B1142" s="141"/>
      <c r="C1142" s="151"/>
      <c r="D1142" s="151"/>
      <c r="E1142" s="151"/>
      <c r="F1142" s="141"/>
      <c r="G1142" s="141"/>
      <c r="H1142" s="673"/>
      <c r="I1142" s="673"/>
      <c r="J1142" s="673"/>
      <c r="K1142" s="673"/>
      <c r="L1142" s="145">
        <f t="shared" si="1028"/>
        <v>0</v>
      </c>
      <c r="M1142" s="146">
        <f t="shared" si="1029"/>
        <v>0</v>
      </c>
      <c r="N1142" s="147">
        <f>+IF(OR($Q1142=Parametres!$G$2,$Q1142=Parametres!$G$3),I1142,C1142)</f>
        <v>0</v>
      </c>
      <c r="O1142" s="147">
        <f>+IF(OR($Q1142=Parametres!$G$2,$Q1142=Parametres!$G$3),J1142,D1142)</f>
        <v>0</v>
      </c>
      <c r="P1142" s="147">
        <f>+IF(OR($Q1142=Parametres!$G$2,$Q1142=Parametres!$G$3),K1142,E1142)</f>
        <v>0</v>
      </c>
      <c r="Q1142" s="146">
        <f t="shared" ref="Q1142:S1142" si="1150">+F1142</f>
        <v>0</v>
      </c>
      <c r="R1142" s="145">
        <f t="shared" si="1150"/>
        <v>0</v>
      </c>
      <c r="S1142" s="146">
        <f t="shared" si="1150"/>
        <v>0</v>
      </c>
      <c r="T1142" s="150" t="e">
        <f>+VLOOKUP($L1142,Data_Validation!$A:$D,1,0)</f>
        <v>#N/A</v>
      </c>
      <c r="U1142" s="150" t="e">
        <f>+VLOOKUP($L1142,Data_Validation!$A:$D,3,0)</f>
        <v>#N/A</v>
      </c>
      <c r="V1142" s="150" t="e">
        <f>+VLOOKUP($L1142,Data_Validation!$A:$D,4,0)</f>
        <v>#N/A</v>
      </c>
      <c r="W1142" s="150" t="e">
        <f>+VLOOKUP($L1142,Data_Validation!$A:$E,5,0)</f>
        <v>#N/A</v>
      </c>
      <c r="X1142" s="150" t="e">
        <f>+VLOOKUP($L1142,Data_Validation!$A:$F,6,0)</f>
        <v>#N/A</v>
      </c>
    </row>
    <row r="1143" spans="1:24" ht="15" customHeight="1">
      <c r="A1143" s="141"/>
      <c r="B1143" s="141"/>
      <c r="C1143" s="151"/>
      <c r="D1143" s="151"/>
      <c r="E1143" s="151"/>
      <c r="F1143" s="141"/>
      <c r="G1143" s="141"/>
      <c r="H1143" s="673"/>
      <c r="I1143" s="673"/>
      <c r="J1143" s="673"/>
      <c r="K1143" s="673"/>
      <c r="L1143" s="145">
        <f t="shared" si="1028"/>
        <v>0</v>
      </c>
      <c r="M1143" s="146">
        <f t="shared" si="1029"/>
        <v>0</v>
      </c>
      <c r="N1143" s="147">
        <f>+IF(OR($Q1143=Parametres!$G$2,$Q1143=Parametres!$G$3),I1143,C1143)</f>
        <v>0</v>
      </c>
      <c r="O1143" s="147">
        <f>+IF(OR($Q1143=Parametres!$G$2,$Q1143=Parametres!$G$3),J1143,D1143)</f>
        <v>0</v>
      </c>
      <c r="P1143" s="147">
        <f>+IF(OR($Q1143=Parametres!$G$2,$Q1143=Parametres!$G$3),K1143,E1143)</f>
        <v>0</v>
      </c>
      <c r="Q1143" s="146">
        <f t="shared" ref="Q1143:S1143" si="1151">+F1143</f>
        <v>0</v>
      </c>
      <c r="R1143" s="145">
        <f t="shared" si="1151"/>
        <v>0</v>
      </c>
      <c r="S1143" s="146">
        <f t="shared" si="1151"/>
        <v>0</v>
      </c>
      <c r="T1143" s="150" t="e">
        <f>+VLOOKUP($L1143,Data_Validation!$A:$D,1,0)</f>
        <v>#N/A</v>
      </c>
      <c r="U1143" s="150" t="e">
        <f>+VLOOKUP($L1143,Data_Validation!$A:$D,3,0)</f>
        <v>#N/A</v>
      </c>
      <c r="V1143" s="150" t="e">
        <f>+VLOOKUP($L1143,Data_Validation!$A:$D,4,0)</f>
        <v>#N/A</v>
      </c>
      <c r="W1143" s="150" t="e">
        <f>+VLOOKUP($L1143,Data_Validation!$A:$E,5,0)</f>
        <v>#N/A</v>
      </c>
      <c r="X1143" s="150" t="e">
        <f>+VLOOKUP($L1143,Data_Validation!$A:$F,6,0)</f>
        <v>#N/A</v>
      </c>
    </row>
    <row r="1144" spans="1:24" ht="15" customHeight="1">
      <c r="A1144" s="141"/>
      <c r="B1144" s="141"/>
      <c r="C1144" s="151"/>
      <c r="D1144" s="151"/>
      <c r="E1144" s="151"/>
      <c r="F1144" s="141"/>
      <c r="G1144" s="141"/>
      <c r="H1144" s="673"/>
      <c r="I1144" s="673"/>
      <c r="J1144" s="673"/>
      <c r="K1144" s="673"/>
      <c r="L1144" s="145">
        <f t="shared" si="1028"/>
        <v>0</v>
      </c>
      <c r="M1144" s="146">
        <f t="shared" si="1029"/>
        <v>0</v>
      </c>
      <c r="N1144" s="147">
        <f>+IF(OR($Q1144=Parametres!$G$2,$Q1144=Parametres!$G$3),I1144,C1144)</f>
        <v>0</v>
      </c>
      <c r="O1144" s="147">
        <f>+IF(OR($Q1144=Parametres!$G$2,$Q1144=Parametres!$G$3),J1144,D1144)</f>
        <v>0</v>
      </c>
      <c r="P1144" s="147">
        <f>+IF(OR($Q1144=Parametres!$G$2,$Q1144=Parametres!$G$3),K1144,E1144)</f>
        <v>0</v>
      </c>
      <c r="Q1144" s="146">
        <f t="shared" ref="Q1144:S1144" si="1152">+F1144</f>
        <v>0</v>
      </c>
      <c r="R1144" s="145">
        <f t="shared" si="1152"/>
        <v>0</v>
      </c>
      <c r="S1144" s="146">
        <f t="shared" si="1152"/>
        <v>0</v>
      </c>
      <c r="T1144" s="150" t="e">
        <f>+VLOOKUP($L1144,Data_Validation!$A:$D,1,0)</f>
        <v>#N/A</v>
      </c>
      <c r="U1144" s="150" t="e">
        <f>+VLOOKUP($L1144,Data_Validation!$A:$D,3,0)</f>
        <v>#N/A</v>
      </c>
      <c r="V1144" s="150" t="e">
        <f>+VLOOKUP($L1144,Data_Validation!$A:$D,4,0)</f>
        <v>#N/A</v>
      </c>
      <c r="W1144" s="150" t="e">
        <f>+VLOOKUP($L1144,Data_Validation!$A:$E,5,0)</f>
        <v>#N/A</v>
      </c>
      <c r="X1144" s="150" t="e">
        <f>+VLOOKUP($L1144,Data_Validation!$A:$F,6,0)</f>
        <v>#N/A</v>
      </c>
    </row>
    <row r="1145" spans="1:24" ht="15" customHeight="1">
      <c r="A1145" s="141"/>
      <c r="B1145" s="141"/>
      <c r="C1145" s="151"/>
      <c r="D1145" s="151"/>
      <c r="E1145" s="151"/>
      <c r="F1145" s="141"/>
      <c r="G1145" s="141"/>
      <c r="H1145" s="673"/>
      <c r="I1145" s="673"/>
      <c r="J1145" s="673"/>
      <c r="K1145" s="673"/>
      <c r="L1145" s="145">
        <f t="shared" si="1028"/>
        <v>0</v>
      </c>
      <c r="M1145" s="146">
        <f t="shared" si="1029"/>
        <v>0</v>
      </c>
      <c r="N1145" s="147">
        <f>+IF(OR($Q1145=Parametres!$G$2,$Q1145=Parametres!$G$3),I1145,C1145)</f>
        <v>0</v>
      </c>
      <c r="O1145" s="147">
        <f>+IF(OR($Q1145=Parametres!$G$2,$Q1145=Parametres!$G$3),J1145,D1145)</f>
        <v>0</v>
      </c>
      <c r="P1145" s="147">
        <f>+IF(OR($Q1145=Parametres!$G$2,$Q1145=Parametres!$G$3),K1145,E1145)</f>
        <v>0</v>
      </c>
      <c r="Q1145" s="146">
        <f t="shared" ref="Q1145:S1145" si="1153">+F1145</f>
        <v>0</v>
      </c>
      <c r="R1145" s="145">
        <f t="shared" si="1153"/>
        <v>0</v>
      </c>
      <c r="S1145" s="146">
        <f t="shared" si="1153"/>
        <v>0</v>
      </c>
      <c r="T1145" s="150" t="e">
        <f>+VLOOKUP($L1145,Data_Validation!$A:$D,1,0)</f>
        <v>#N/A</v>
      </c>
      <c r="U1145" s="150" t="e">
        <f>+VLOOKUP($L1145,Data_Validation!$A:$D,3,0)</f>
        <v>#N/A</v>
      </c>
      <c r="V1145" s="150" t="e">
        <f>+VLOOKUP($L1145,Data_Validation!$A:$D,4,0)</f>
        <v>#N/A</v>
      </c>
      <c r="W1145" s="150" t="e">
        <f>+VLOOKUP($L1145,Data_Validation!$A:$E,5,0)</f>
        <v>#N/A</v>
      </c>
      <c r="X1145" s="150" t="e">
        <f>+VLOOKUP($L1145,Data_Validation!$A:$F,6,0)</f>
        <v>#N/A</v>
      </c>
    </row>
    <row r="1146" spans="1:24" ht="15" customHeight="1">
      <c r="A1146" s="141"/>
      <c r="B1146" s="141"/>
      <c r="C1146" s="151"/>
      <c r="D1146" s="151"/>
      <c r="E1146" s="151"/>
      <c r="F1146" s="141"/>
      <c r="G1146" s="141"/>
      <c r="H1146" s="673"/>
      <c r="I1146" s="673"/>
      <c r="J1146" s="673"/>
      <c r="K1146" s="673"/>
      <c r="L1146" s="145">
        <f t="shared" si="1028"/>
        <v>0</v>
      </c>
      <c r="M1146" s="146">
        <f t="shared" si="1029"/>
        <v>0</v>
      </c>
      <c r="N1146" s="147">
        <f>+IF(OR($Q1146=Parametres!$G$2,$Q1146=Parametres!$G$3),I1146,C1146)</f>
        <v>0</v>
      </c>
      <c r="O1146" s="147">
        <f>+IF(OR($Q1146=Parametres!$G$2,$Q1146=Parametres!$G$3),J1146,D1146)</f>
        <v>0</v>
      </c>
      <c r="P1146" s="147">
        <f>+IF(OR($Q1146=Parametres!$G$2,$Q1146=Parametres!$G$3),K1146,E1146)</f>
        <v>0</v>
      </c>
      <c r="Q1146" s="146">
        <f t="shared" ref="Q1146:S1146" si="1154">+F1146</f>
        <v>0</v>
      </c>
      <c r="R1146" s="145">
        <f t="shared" si="1154"/>
        <v>0</v>
      </c>
      <c r="S1146" s="146">
        <f t="shared" si="1154"/>
        <v>0</v>
      </c>
      <c r="T1146" s="150" t="e">
        <f>+VLOOKUP($L1146,Data_Validation!$A:$D,1,0)</f>
        <v>#N/A</v>
      </c>
      <c r="U1146" s="150" t="e">
        <f>+VLOOKUP($L1146,Data_Validation!$A:$D,3,0)</f>
        <v>#N/A</v>
      </c>
      <c r="V1146" s="150" t="e">
        <f>+VLOOKUP($L1146,Data_Validation!$A:$D,4,0)</f>
        <v>#N/A</v>
      </c>
      <c r="W1146" s="150" t="e">
        <f>+VLOOKUP($L1146,Data_Validation!$A:$E,5,0)</f>
        <v>#N/A</v>
      </c>
      <c r="X1146" s="150" t="e">
        <f>+VLOOKUP($L1146,Data_Validation!$A:$F,6,0)</f>
        <v>#N/A</v>
      </c>
    </row>
    <row r="1147" spans="1:24" ht="15" customHeight="1">
      <c r="A1147" s="141"/>
      <c r="B1147" s="141"/>
      <c r="C1147" s="151"/>
      <c r="D1147" s="151"/>
      <c r="E1147" s="151"/>
      <c r="F1147" s="141"/>
      <c r="G1147" s="141"/>
      <c r="H1147" s="673"/>
      <c r="I1147" s="673"/>
      <c r="J1147" s="673"/>
      <c r="K1147" s="673"/>
      <c r="L1147" s="145">
        <f t="shared" si="1028"/>
        <v>0</v>
      </c>
      <c r="M1147" s="146">
        <f t="shared" si="1029"/>
        <v>0</v>
      </c>
      <c r="N1147" s="147">
        <f>+IF(OR($Q1147=Parametres!$G$2,$Q1147=Parametres!$G$3),I1147,C1147)</f>
        <v>0</v>
      </c>
      <c r="O1147" s="147">
        <f>+IF(OR($Q1147=Parametres!$G$2,$Q1147=Parametres!$G$3),J1147,D1147)</f>
        <v>0</v>
      </c>
      <c r="P1147" s="147">
        <f>+IF(OR($Q1147=Parametres!$G$2,$Q1147=Parametres!$G$3),K1147,E1147)</f>
        <v>0</v>
      </c>
      <c r="Q1147" s="146">
        <f t="shared" ref="Q1147:S1147" si="1155">+F1147</f>
        <v>0</v>
      </c>
      <c r="R1147" s="145">
        <f t="shared" si="1155"/>
        <v>0</v>
      </c>
      <c r="S1147" s="146">
        <f t="shared" si="1155"/>
        <v>0</v>
      </c>
      <c r="T1147" s="150" t="e">
        <f>+VLOOKUP($L1147,Data_Validation!$A:$D,1,0)</f>
        <v>#N/A</v>
      </c>
      <c r="U1147" s="150" t="e">
        <f>+VLOOKUP($L1147,Data_Validation!$A:$D,3,0)</f>
        <v>#N/A</v>
      </c>
      <c r="V1147" s="150" t="e">
        <f>+VLOOKUP($L1147,Data_Validation!$A:$D,4,0)</f>
        <v>#N/A</v>
      </c>
      <c r="W1147" s="150" t="e">
        <f>+VLOOKUP($L1147,Data_Validation!$A:$E,5,0)</f>
        <v>#N/A</v>
      </c>
      <c r="X1147" s="150" t="e">
        <f>+VLOOKUP($L1147,Data_Validation!$A:$F,6,0)</f>
        <v>#N/A</v>
      </c>
    </row>
    <row r="1148" spans="1:24" ht="15" customHeight="1">
      <c r="A1148" s="141"/>
      <c r="B1148" s="141"/>
      <c r="C1148" s="151"/>
      <c r="D1148" s="151"/>
      <c r="E1148" s="151"/>
      <c r="F1148" s="141"/>
      <c r="G1148" s="141"/>
      <c r="H1148" s="673"/>
      <c r="I1148" s="673"/>
      <c r="J1148" s="673"/>
      <c r="K1148" s="673"/>
      <c r="L1148" s="145">
        <f t="shared" si="1028"/>
        <v>0</v>
      </c>
      <c r="M1148" s="146">
        <f t="shared" si="1029"/>
        <v>0</v>
      </c>
      <c r="N1148" s="147">
        <f>+IF(OR($Q1148=Parametres!$G$2,$Q1148=Parametres!$G$3),I1148,C1148)</f>
        <v>0</v>
      </c>
      <c r="O1148" s="147">
        <f>+IF(OR($Q1148=Parametres!$G$2,$Q1148=Parametres!$G$3),J1148,D1148)</f>
        <v>0</v>
      </c>
      <c r="P1148" s="147">
        <f>+IF(OR($Q1148=Parametres!$G$2,$Q1148=Parametres!$G$3),K1148,E1148)</f>
        <v>0</v>
      </c>
      <c r="Q1148" s="146">
        <f t="shared" ref="Q1148:S1148" si="1156">+F1148</f>
        <v>0</v>
      </c>
      <c r="R1148" s="145">
        <f t="shared" si="1156"/>
        <v>0</v>
      </c>
      <c r="S1148" s="146">
        <f t="shared" si="1156"/>
        <v>0</v>
      </c>
      <c r="T1148" s="150" t="e">
        <f>+VLOOKUP($L1148,Data_Validation!$A:$D,1,0)</f>
        <v>#N/A</v>
      </c>
      <c r="U1148" s="150" t="e">
        <f>+VLOOKUP($L1148,Data_Validation!$A:$D,3,0)</f>
        <v>#N/A</v>
      </c>
      <c r="V1148" s="150" t="e">
        <f>+VLOOKUP($L1148,Data_Validation!$A:$D,4,0)</f>
        <v>#N/A</v>
      </c>
      <c r="W1148" s="150" t="e">
        <f>+VLOOKUP($L1148,Data_Validation!$A:$E,5,0)</f>
        <v>#N/A</v>
      </c>
      <c r="X1148" s="150" t="e">
        <f>+VLOOKUP($L1148,Data_Validation!$A:$F,6,0)</f>
        <v>#N/A</v>
      </c>
    </row>
    <row r="1149" spans="1:24" ht="15" customHeight="1">
      <c r="A1149" s="141"/>
      <c r="B1149" s="141"/>
      <c r="C1149" s="151"/>
      <c r="D1149" s="151"/>
      <c r="E1149" s="151"/>
      <c r="F1149" s="141"/>
      <c r="G1149" s="141"/>
      <c r="H1149" s="673"/>
      <c r="I1149" s="673"/>
      <c r="J1149" s="673"/>
      <c r="K1149" s="673"/>
      <c r="L1149" s="145">
        <f t="shared" si="1028"/>
        <v>0</v>
      </c>
      <c r="M1149" s="146">
        <f t="shared" si="1029"/>
        <v>0</v>
      </c>
      <c r="N1149" s="147">
        <f>+IF(OR($Q1149=Parametres!$G$2,$Q1149=Parametres!$G$3),I1149,C1149)</f>
        <v>0</v>
      </c>
      <c r="O1149" s="147">
        <f>+IF(OR($Q1149=Parametres!$G$2,$Q1149=Parametres!$G$3),J1149,D1149)</f>
        <v>0</v>
      </c>
      <c r="P1149" s="147">
        <f>+IF(OR($Q1149=Parametres!$G$2,$Q1149=Parametres!$G$3),K1149,E1149)</f>
        <v>0</v>
      </c>
      <c r="Q1149" s="146">
        <f t="shared" ref="Q1149:S1149" si="1157">+F1149</f>
        <v>0</v>
      </c>
      <c r="R1149" s="145">
        <f t="shared" si="1157"/>
        <v>0</v>
      </c>
      <c r="S1149" s="146">
        <f t="shared" si="1157"/>
        <v>0</v>
      </c>
      <c r="T1149" s="150" t="e">
        <f>+VLOOKUP($L1149,Data_Validation!$A:$D,1,0)</f>
        <v>#N/A</v>
      </c>
      <c r="U1149" s="150" t="e">
        <f>+VLOOKUP($L1149,Data_Validation!$A:$D,3,0)</f>
        <v>#N/A</v>
      </c>
      <c r="V1149" s="150" t="e">
        <f>+VLOOKUP($L1149,Data_Validation!$A:$D,4,0)</f>
        <v>#N/A</v>
      </c>
      <c r="W1149" s="150" t="e">
        <f>+VLOOKUP($L1149,Data_Validation!$A:$E,5,0)</f>
        <v>#N/A</v>
      </c>
      <c r="X1149" s="150" t="e">
        <f>+VLOOKUP($L1149,Data_Validation!$A:$F,6,0)</f>
        <v>#N/A</v>
      </c>
    </row>
    <row r="1150" spans="1:24" ht="15" customHeight="1">
      <c r="A1150" s="141"/>
      <c r="B1150" s="141"/>
      <c r="C1150" s="151"/>
      <c r="D1150" s="151"/>
      <c r="E1150" s="151"/>
      <c r="F1150" s="141"/>
      <c r="G1150" s="141"/>
      <c r="H1150" s="673"/>
      <c r="I1150" s="673"/>
      <c r="J1150" s="673"/>
      <c r="K1150" s="673"/>
      <c r="L1150" s="145">
        <f t="shared" si="1028"/>
        <v>0</v>
      </c>
      <c r="M1150" s="146">
        <f t="shared" si="1029"/>
        <v>0</v>
      </c>
      <c r="N1150" s="147">
        <f>+IF(OR($Q1150=Parametres!$G$2,$Q1150=Parametres!$G$3),I1150,C1150)</f>
        <v>0</v>
      </c>
      <c r="O1150" s="147">
        <f>+IF(OR($Q1150=Parametres!$G$2,$Q1150=Parametres!$G$3),J1150,D1150)</f>
        <v>0</v>
      </c>
      <c r="P1150" s="147">
        <f>+IF(OR($Q1150=Parametres!$G$2,$Q1150=Parametres!$G$3),K1150,E1150)</f>
        <v>0</v>
      </c>
      <c r="Q1150" s="146">
        <f t="shared" ref="Q1150:S1150" si="1158">+F1150</f>
        <v>0</v>
      </c>
      <c r="R1150" s="145">
        <f t="shared" si="1158"/>
        <v>0</v>
      </c>
      <c r="S1150" s="146">
        <f t="shared" si="1158"/>
        <v>0</v>
      </c>
      <c r="T1150" s="150" t="e">
        <f>+VLOOKUP($L1150,Data_Validation!$A:$D,1,0)</f>
        <v>#N/A</v>
      </c>
      <c r="U1150" s="150" t="e">
        <f>+VLOOKUP($L1150,Data_Validation!$A:$D,3,0)</f>
        <v>#N/A</v>
      </c>
      <c r="V1150" s="150" t="e">
        <f>+VLOOKUP($L1150,Data_Validation!$A:$D,4,0)</f>
        <v>#N/A</v>
      </c>
      <c r="W1150" s="150" t="e">
        <f>+VLOOKUP($L1150,Data_Validation!$A:$E,5,0)</f>
        <v>#N/A</v>
      </c>
      <c r="X1150" s="150" t="e">
        <f>+VLOOKUP($L1150,Data_Validation!$A:$F,6,0)</f>
        <v>#N/A</v>
      </c>
    </row>
    <row r="1151" spans="1:24" ht="15" customHeight="1">
      <c r="A1151" s="141"/>
      <c r="B1151" s="141"/>
      <c r="C1151" s="151"/>
      <c r="D1151" s="151"/>
      <c r="E1151" s="151"/>
      <c r="F1151" s="141"/>
      <c r="G1151" s="141"/>
      <c r="H1151" s="673"/>
      <c r="I1151" s="673"/>
      <c r="J1151" s="673"/>
      <c r="K1151" s="673"/>
      <c r="L1151" s="145">
        <f t="shared" si="1028"/>
        <v>0</v>
      </c>
      <c r="M1151" s="146">
        <f t="shared" si="1029"/>
        <v>0</v>
      </c>
      <c r="N1151" s="147">
        <f>+IF(OR($Q1151=Parametres!$G$2,$Q1151=Parametres!$G$3),I1151,C1151)</f>
        <v>0</v>
      </c>
      <c r="O1151" s="147">
        <f>+IF(OR($Q1151=Parametres!$G$2,$Q1151=Parametres!$G$3),J1151,D1151)</f>
        <v>0</v>
      </c>
      <c r="P1151" s="147">
        <f>+IF(OR($Q1151=Parametres!$G$2,$Q1151=Parametres!$G$3),K1151,E1151)</f>
        <v>0</v>
      </c>
      <c r="Q1151" s="146">
        <f t="shared" ref="Q1151:S1151" si="1159">+F1151</f>
        <v>0</v>
      </c>
      <c r="R1151" s="145">
        <f t="shared" si="1159"/>
        <v>0</v>
      </c>
      <c r="S1151" s="146">
        <f t="shared" si="1159"/>
        <v>0</v>
      </c>
      <c r="T1151" s="150" t="e">
        <f>+VLOOKUP($L1151,Data_Validation!$A:$D,1,0)</f>
        <v>#N/A</v>
      </c>
      <c r="U1151" s="150" t="e">
        <f>+VLOOKUP($L1151,Data_Validation!$A:$D,3,0)</f>
        <v>#N/A</v>
      </c>
      <c r="V1151" s="150" t="e">
        <f>+VLOOKUP($L1151,Data_Validation!$A:$D,4,0)</f>
        <v>#N/A</v>
      </c>
      <c r="W1151" s="150" t="e">
        <f>+VLOOKUP($L1151,Data_Validation!$A:$E,5,0)</f>
        <v>#N/A</v>
      </c>
      <c r="X1151" s="150" t="e">
        <f>+VLOOKUP($L1151,Data_Validation!$A:$F,6,0)</f>
        <v>#N/A</v>
      </c>
    </row>
    <row r="1152" spans="1:24" ht="15" customHeight="1">
      <c r="A1152" s="141"/>
      <c r="B1152" s="141"/>
      <c r="C1152" s="151"/>
      <c r="D1152" s="151"/>
      <c r="E1152" s="151"/>
      <c r="F1152" s="141"/>
      <c r="G1152" s="141"/>
      <c r="H1152" s="673"/>
      <c r="I1152" s="673"/>
      <c r="J1152" s="673"/>
      <c r="K1152" s="673"/>
      <c r="L1152" s="145">
        <f t="shared" si="1028"/>
        <v>0</v>
      </c>
      <c r="M1152" s="146">
        <f t="shared" si="1029"/>
        <v>0</v>
      </c>
      <c r="N1152" s="147">
        <f>+IF(OR($Q1152=Parametres!$G$2,$Q1152=Parametres!$G$3),I1152,C1152)</f>
        <v>0</v>
      </c>
      <c r="O1152" s="147">
        <f>+IF(OR($Q1152=Parametres!$G$2,$Q1152=Parametres!$G$3),J1152,D1152)</f>
        <v>0</v>
      </c>
      <c r="P1152" s="147">
        <f>+IF(OR($Q1152=Parametres!$G$2,$Q1152=Parametres!$G$3),K1152,E1152)</f>
        <v>0</v>
      </c>
      <c r="Q1152" s="146">
        <f t="shared" ref="Q1152:S1152" si="1160">+F1152</f>
        <v>0</v>
      </c>
      <c r="R1152" s="145">
        <f t="shared" si="1160"/>
        <v>0</v>
      </c>
      <c r="S1152" s="146">
        <f t="shared" si="1160"/>
        <v>0</v>
      </c>
      <c r="T1152" s="150" t="e">
        <f>+VLOOKUP($L1152,Data_Validation!$A:$D,1,0)</f>
        <v>#N/A</v>
      </c>
      <c r="U1152" s="150" t="e">
        <f>+VLOOKUP($L1152,Data_Validation!$A:$D,3,0)</f>
        <v>#N/A</v>
      </c>
      <c r="V1152" s="150" t="e">
        <f>+VLOOKUP($L1152,Data_Validation!$A:$D,4,0)</f>
        <v>#N/A</v>
      </c>
      <c r="W1152" s="150" t="e">
        <f>+VLOOKUP($L1152,Data_Validation!$A:$E,5,0)</f>
        <v>#N/A</v>
      </c>
      <c r="X1152" s="150" t="e">
        <f>+VLOOKUP($L1152,Data_Validation!$A:$F,6,0)</f>
        <v>#N/A</v>
      </c>
    </row>
    <row r="1153" spans="1:24" ht="15" customHeight="1">
      <c r="A1153" s="141"/>
      <c r="B1153" s="141"/>
      <c r="C1153" s="151"/>
      <c r="D1153" s="151"/>
      <c r="E1153" s="151"/>
      <c r="F1153" s="141"/>
      <c r="G1153" s="141"/>
      <c r="H1153" s="673"/>
      <c r="I1153" s="673"/>
      <c r="J1153" s="673"/>
      <c r="K1153" s="673"/>
      <c r="L1153" s="145">
        <f t="shared" si="1028"/>
        <v>0</v>
      </c>
      <c r="M1153" s="146">
        <f t="shared" si="1029"/>
        <v>0</v>
      </c>
      <c r="N1153" s="147">
        <f>+IF(OR($Q1153=Parametres!$G$2,$Q1153=Parametres!$G$3),I1153,C1153)</f>
        <v>0</v>
      </c>
      <c r="O1153" s="147">
        <f>+IF(OR($Q1153=Parametres!$G$2,$Q1153=Parametres!$G$3),J1153,D1153)</f>
        <v>0</v>
      </c>
      <c r="P1153" s="147">
        <f>+IF(OR($Q1153=Parametres!$G$2,$Q1153=Parametres!$G$3),K1153,E1153)</f>
        <v>0</v>
      </c>
      <c r="Q1153" s="146">
        <f t="shared" ref="Q1153:S1153" si="1161">+F1153</f>
        <v>0</v>
      </c>
      <c r="R1153" s="145">
        <f t="shared" si="1161"/>
        <v>0</v>
      </c>
      <c r="S1153" s="146">
        <f t="shared" si="1161"/>
        <v>0</v>
      </c>
      <c r="T1153" s="150" t="e">
        <f>+VLOOKUP($L1153,Data_Validation!$A:$D,1,0)</f>
        <v>#N/A</v>
      </c>
      <c r="U1153" s="150" t="e">
        <f>+VLOOKUP($L1153,Data_Validation!$A:$D,3,0)</f>
        <v>#N/A</v>
      </c>
      <c r="V1153" s="150" t="e">
        <f>+VLOOKUP($L1153,Data_Validation!$A:$D,4,0)</f>
        <v>#N/A</v>
      </c>
      <c r="W1153" s="150" t="e">
        <f>+VLOOKUP($L1153,Data_Validation!$A:$E,5,0)</f>
        <v>#N/A</v>
      </c>
      <c r="X1153" s="150" t="e">
        <f>+VLOOKUP($L1153,Data_Validation!$A:$F,6,0)</f>
        <v>#N/A</v>
      </c>
    </row>
    <row r="1154" spans="1:24" ht="15" customHeight="1">
      <c r="A1154" s="141"/>
      <c r="B1154" s="141"/>
      <c r="C1154" s="151"/>
      <c r="D1154" s="151"/>
      <c r="E1154" s="151"/>
      <c r="F1154" s="141"/>
      <c r="G1154" s="141"/>
      <c r="H1154" s="673"/>
      <c r="I1154" s="673"/>
      <c r="J1154" s="673"/>
      <c r="K1154" s="673"/>
      <c r="L1154" s="145">
        <f t="shared" si="1028"/>
        <v>0</v>
      </c>
      <c r="M1154" s="146">
        <f t="shared" si="1029"/>
        <v>0</v>
      </c>
      <c r="N1154" s="147">
        <f>+IF(OR($Q1154=Parametres!$G$2,$Q1154=Parametres!$G$3),I1154,C1154)</f>
        <v>0</v>
      </c>
      <c r="O1154" s="147">
        <f>+IF(OR($Q1154=Parametres!$G$2,$Q1154=Parametres!$G$3),J1154,D1154)</f>
        <v>0</v>
      </c>
      <c r="P1154" s="147">
        <f>+IF(OR($Q1154=Parametres!$G$2,$Q1154=Parametres!$G$3),K1154,E1154)</f>
        <v>0</v>
      </c>
      <c r="Q1154" s="146">
        <f t="shared" ref="Q1154:S1154" si="1162">+F1154</f>
        <v>0</v>
      </c>
      <c r="R1154" s="145">
        <f t="shared" si="1162"/>
        <v>0</v>
      </c>
      <c r="S1154" s="146">
        <f t="shared" si="1162"/>
        <v>0</v>
      </c>
      <c r="T1154" s="150" t="e">
        <f>+VLOOKUP($L1154,Data_Validation!$A:$D,1,0)</f>
        <v>#N/A</v>
      </c>
      <c r="U1154" s="150" t="e">
        <f>+VLOOKUP($L1154,Data_Validation!$A:$D,3,0)</f>
        <v>#N/A</v>
      </c>
      <c r="V1154" s="150" t="e">
        <f>+VLOOKUP($L1154,Data_Validation!$A:$D,4,0)</f>
        <v>#N/A</v>
      </c>
      <c r="W1154" s="150" t="e">
        <f>+VLOOKUP($L1154,Data_Validation!$A:$E,5,0)</f>
        <v>#N/A</v>
      </c>
      <c r="X1154" s="150" t="e">
        <f>+VLOOKUP($L1154,Data_Validation!$A:$F,6,0)</f>
        <v>#N/A</v>
      </c>
    </row>
    <row r="1155" spans="1:24" ht="15" customHeight="1">
      <c r="A1155" s="141"/>
      <c r="B1155" s="141"/>
      <c r="C1155" s="151"/>
      <c r="D1155" s="151"/>
      <c r="E1155" s="151"/>
      <c r="F1155" s="141"/>
      <c r="G1155" s="141"/>
      <c r="H1155" s="673"/>
      <c r="I1155" s="673"/>
      <c r="J1155" s="673"/>
      <c r="K1155" s="673"/>
      <c r="L1155" s="145">
        <f t="shared" si="1028"/>
        <v>0</v>
      </c>
      <c r="M1155" s="146">
        <f t="shared" si="1029"/>
        <v>0</v>
      </c>
      <c r="N1155" s="147">
        <f>+IF(OR($Q1155=Parametres!$G$2,$Q1155=Parametres!$G$3),I1155,C1155)</f>
        <v>0</v>
      </c>
      <c r="O1155" s="147">
        <f>+IF(OR($Q1155=Parametres!$G$2,$Q1155=Parametres!$G$3),J1155,D1155)</f>
        <v>0</v>
      </c>
      <c r="P1155" s="147">
        <f>+IF(OR($Q1155=Parametres!$G$2,$Q1155=Parametres!$G$3),K1155,E1155)</f>
        <v>0</v>
      </c>
      <c r="Q1155" s="146">
        <f t="shared" ref="Q1155:S1155" si="1163">+F1155</f>
        <v>0</v>
      </c>
      <c r="R1155" s="145">
        <f t="shared" si="1163"/>
        <v>0</v>
      </c>
      <c r="S1155" s="146">
        <f t="shared" si="1163"/>
        <v>0</v>
      </c>
      <c r="T1155" s="150" t="e">
        <f>+VLOOKUP($L1155,Data_Validation!$A:$D,1,0)</f>
        <v>#N/A</v>
      </c>
      <c r="U1155" s="150" t="e">
        <f>+VLOOKUP($L1155,Data_Validation!$A:$D,3,0)</f>
        <v>#N/A</v>
      </c>
      <c r="V1155" s="150" t="e">
        <f>+VLOOKUP($L1155,Data_Validation!$A:$D,4,0)</f>
        <v>#N/A</v>
      </c>
      <c r="W1155" s="150" t="e">
        <f>+VLOOKUP($L1155,Data_Validation!$A:$E,5,0)</f>
        <v>#N/A</v>
      </c>
      <c r="X1155" s="150" t="e">
        <f>+VLOOKUP($L1155,Data_Validation!$A:$F,6,0)</f>
        <v>#N/A</v>
      </c>
    </row>
    <row r="1156" spans="1:24" ht="15" customHeight="1">
      <c r="A1156" s="141"/>
      <c r="B1156" s="141"/>
      <c r="C1156" s="151"/>
      <c r="D1156" s="151"/>
      <c r="E1156" s="151"/>
      <c r="F1156" s="141"/>
      <c r="G1156" s="141"/>
      <c r="H1156" s="673"/>
      <c r="I1156" s="673"/>
      <c r="J1156" s="673"/>
      <c r="K1156" s="673"/>
      <c r="L1156" s="145">
        <f t="shared" si="1028"/>
        <v>0</v>
      </c>
      <c r="M1156" s="146">
        <f t="shared" si="1029"/>
        <v>0</v>
      </c>
      <c r="N1156" s="147">
        <f>+IF(OR($Q1156=Parametres!$G$2,$Q1156=Parametres!$G$3),I1156,C1156)</f>
        <v>0</v>
      </c>
      <c r="O1156" s="147">
        <f>+IF(OR($Q1156=Parametres!$G$2,$Q1156=Parametres!$G$3),J1156,D1156)</f>
        <v>0</v>
      </c>
      <c r="P1156" s="147">
        <f>+IF(OR($Q1156=Parametres!$G$2,$Q1156=Parametres!$G$3),K1156,E1156)</f>
        <v>0</v>
      </c>
      <c r="Q1156" s="146">
        <f t="shared" ref="Q1156:S1156" si="1164">+F1156</f>
        <v>0</v>
      </c>
      <c r="R1156" s="145">
        <f t="shared" si="1164"/>
        <v>0</v>
      </c>
      <c r="S1156" s="146">
        <f t="shared" si="1164"/>
        <v>0</v>
      </c>
      <c r="T1156" s="150" t="e">
        <f>+VLOOKUP($L1156,Data_Validation!$A:$D,1,0)</f>
        <v>#N/A</v>
      </c>
      <c r="U1156" s="150" t="e">
        <f>+VLOOKUP($L1156,Data_Validation!$A:$D,3,0)</f>
        <v>#N/A</v>
      </c>
      <c r="V1156" s="150" t="e">
        <f>+VLOOKUP($L1156,Data_Validation!$A:$D,4,0)</f>
        <v>#N/A</v>
      </c>
      <c r="W1156" s="150" t="e">
        <f>+VLOOKUP($L1156,Data_Validation!$A:$E,5,0)</f>
        <v>#N/A</v>
      </c>
      <c r="X1156" s="150" t="e">
        <f>+VLOOKUP($L1156,Data_Validation!$A:$F,6,0)</f>
        <v>#N/A</v>
      </c>
    </row>
    <row r="1157" spans="1:24" ht="15" customHeight="1">
      <c r="A1157" s="141"/>
      <c r="B1157" s="141"/>
      <c r="C1157" s="151"/>
      <c r="D1157" s="151"/>
      <c r="E1157" s="151"/>
      <c r="F1157" s="141"/>
      <c r="G1157" s="141"/>
      <c r="H1157" s="673"/>
      <c r="I1157" s="673"/>
      <c r="J1157" s="673"/>
      <c r="K1157" s="673"/>
      <c r="L1157" s="145">
        <f t="shared" si="1028"/>
        <v>0</v>
      </c>
      <c r="M1157" s="146">
        <f t="shared" si="1029"/>
        <v>0</v>
      </c>
      <c r="N1157" s="147">
        <f>+IF(OR($Q1157=Parametres!$G$2,$Q1157=Parametres!$G$3),I1157,C1157)</f>
        <v>0</v>
      </c>
      <c r="O1157" s="147">
        <f>+IF(OR($Q1157=Parametres!$G$2,$Q1157=Parametres!$G$3),J1157,D1157)</f>
        <v>0</v>
      </c>
      <c r="P1157" s="147">
        <f>+IF(OR($Q1157=Parametres!$G$2,$Q1157=Parametres!$G$3),K1157,E1157)</f>
        <v>0</v>
      </c>
      <c r="Q1157" s="146">
        <f t="shared" ref="Q1157:S1157" si="1165">+F1157</f>
        <v>0</v>
      </c>
      <c r="R1157" s="145">
        <f t="shared" si="1165"/>
        <v>0</v>
      </c>
      <c r="S1157" s="146">
        <f t="shared" si="1165"/>
        <v>0</v>
      </c>
      <c r="T1157" s="150" t="e">
        <f>+VLOOKUP($L1157,Data_Validation!$A:$D,1,0)</f>
        <v>#N/A</v>
      </c>
      <c r="U1157" s="150" t="e">
        <f>+VLOOKUP($L1157,Data_Validation!$A:$D,3,0)</f>
        <v>#N/A</v>
      </c>
      <c r="V1157" s="150" t="e">
        <f>+VLOOKUP($L1157,Data_Validation!$A:$D,4,0)</f>
        <v>#N/A</v>
      </c>
      <c r="W1157" s="150" t="e">
        <f>+VLOOKUP($L1157,Data_Validation!$A:$E,5,0)</f>
        <v>#N/A</v>
      </c>
      <c r="X1157" s="150" t="e">
        <f>+VLOOKUP($L1157,Data_Validation!$A:$F,6,0)</f>
        <v>#N/A</v>
      </c>
    </row>
    <row r="1158" spans="1:24" ht="15" customHeight="1">
      <c r="A1158" s="141"/>
      <c r="B1158" s="141"/>
      <c r="C1158" s="151"/>
      <c r="D1158" s="151"/>
      <c r="E1158" s="151"/>
      <c r="F1158" s="141"/>
      <c r="G1158" s="141"/>
      <c r="H1158" s="673"/>
      <c r="I1158" s="673"/>
      <c r="J1158" s="673"/>
      <c r="K1158" s="673"/>
      <c r="L1158" s="145">
        <f t="shared" si="1028"/>
        <v>0</v>
      </c>
      <c r="M1158" s="146">
        <f t="shared" si="1029"/>
        <v>0</v>
      </c>
      <c r="N1158" s="147">
        <f>+IF(OR($Q1158=Parametres!$G$2,$Q1158=Parametres!$G$3),I1158,C1158)</f>
        <v>0</v>
      </c>
      <c r="O1158" s="147">
        <f>+IF(OR($Q1158=Parametres!$G$2,$Q1158=Parametres!$G$3),J1158,D1158)</f>
        <v>0</v>
      </c>
      <c r="P1158" s="147">
        <f>+IF(OR($Q1158=Parametres!$G$2,$Q1158=Parametres!$G$3),K1158,E1158)</f>
        <v>0</v>
      </c>
      <c r="Q1158" s="146">
        <f t="shared" ref="Q1158:S1158" si="1166">+F1158</f>
        <v>0</v>
      </c>
      <c r="R1158" s="145">
        <f t="shared" si="1166"/>
        <v>0</v>
      </c>
      <c r="S1158" s="146">
        <f t="shared" si="1166"/>
        <v>0</v>
      </c>
      <c r="T1158" s="150" t="e">
        <f>+VLOOKUP($L1158,Data_Validation!$A:$D,1,0)</f>
        <v>#N/A</v>
      </c>
      <c r="U1158" s="150" t="e">
        <f>+VLOOKUP($L1158,Data_Validation!$A:$D,3,0)</f>
        <v>#N/A</v>
      </c>
      <c r="V1158" s="150" t="e">
        <f>+VLOOKUP($L1158,Data_Validation!$A:$D,4,0)</f>
        <v>#N/A</v>
      </c>
      <c r="W1158" s="150" t="e">
        <f>+VLOOKUP($L1158,Data_Validation!$A:$E,5,0)</f>
        <v>#N/A</v>
      </c>
      <c r="X1158" s="150" t="e">
        <f>+VLOOKUP($L1158,Data_Validation!$A:$F,6,0)</f>
        <v>#N/A</v>
      </c>
    </row>
    <row r="1159" spans="1:24" ht="15" customHeight="1">
      <c r="A1159" s="141"/>
      <c r="B1159" s="141"/>
      <c r="C1159" s="151"/>
      <c r="D1159" s="151"/>
      <c r="E1159" s="151"/>
      <c r="F1159" s="141"/>
      <c r="G1159" s="141"/>
      <c r="H1159" s="673"/>
      <c r="I1159" s="673"/>
      <c r="J1159" s="673"/>
      <c r="K1159" s="673"/>
      <c r="L1159" s="145">
        <f t="shared" si="1028"/>
        <v>0</v>
      </c>
      <c r="M1159" s="146">
        <f t="shared" si="1029"/>
        <v>0</v>
      </c>
      <c r="N1159" s="147">
        <f>+IF(OR($Q1159=Parametres!$G$2,$Q1159=Parametres!$G$3),I1159,C1159)</f>
        <v>0</v>
      </c>
      <c r="O1159" s="147">
        <f>+IF(OR($Q1159=Parametres!$G$2,$Q1159=Parametres!$G$3),J1159,D1159)</f>
        <v>0</v>
      </c>
      <c r="P1159" s="147">
        <f>+IF(OR($Q1159=Parametres!$G$2,$Q1159=Parametres!$G$3),K1159,E1159)</f>
        <v>0</v>
      </c>
      <c r="Q1159" s="146">
        <f t="shared" ref="Q1159:S1159" si="1167">+F1159</f>
        <v>0</v>
      </c>
      <c r="R1159" s="145">
        <f t="shared" si="1167"/>
        <v>0</v>
      </c>
      <c r="S1159" s="146">
        <f t="shared" si="1167"/>
        <v>0</v>
      </c>
      <c r="T1159" s="150" t="e">
        <f>+VLOOKUP($L1159,Data_Validation!$A:$D,1,0)</f>
        <v>#N/A</v>
      </c>
      <c r="U1159" s="150" t="e">
        <f>+VLOOKUP($L1159,Data_Validation!$A:$D,3,0)</f>
        <v>#N/A</v>
      </c>
      <c r="V1159" s="150" t="e">
        <f>+VLOOKUP($L1159,Data_Validation!$A:$D,4,0)</f>
        <v>#N/A</v>
      </c>
      <c r="W1159" s="150" t="e">
        <f>+VLOOKUP($L1159,Data_Validation!$A:$E,5,0)</f>
        <v>#N/A</v>
      </c>
      <c r="X1159" s="150" t="e">
        <f>+VLOOKUP($L1159,Data_Validation!$A:$F,6,0)</f>
        <v>#N/A</v>
      </c>
    </row>
    <row r="1160" spans="1:24" ht="15" customHeight="1">
      <c r="A1160" s="141"/>
      <c r="B1160" s="141"/>
      <c r="C1160" s="151"/>
      <c r="D1160" s="151"/>
      <c r="E1160" s="151"/>
      <c r="F1160" s="141"/>
      <c r="G1160" s="141"/>
      <c r="H1160" s="673"/>
      <c r="I1160" s="673"/>
      <c r="J1160" s="673"/>
      <c r="K1160" s="673"/>
      <c r="L1160" s="145">
        <f t="shared" si="1028"/>
        <v>0</v>
      </c>
      <c r="M1160" s="146">
        <f t="shared" si="1029"/>
        <v>0</v>
      </c>
      <c r="N1160" s="147">
        <f>+IF(OR($Q1160=Parametres!$G$2,$Q1160=Parametres!$G$3),I1160,C1160)</f>
        <v>0</v>
      </c>
      <c r="O1160" s="147">
        <f>+IF(OR($Q1160=Parametres!$G$2,$Q1160=Parametres!$G$3),J1160,D1160)</f>
        <v>0</v>
      </c>
      <c r="P1160" s="147">
        <f>+IF(OR($Q1160=Parametres!$G$2,$Q1160=Parametres!$G$3),K1160,E1160)</f>
        <v>0</v>
      </c>
      <c r="Q1160" s="146">
        <f t="shared" ref="Q1160:S1160" si="1168">+F1160</f>
        <v>0</v>
      </c>
      <c r="R1160" s="145">
        <f t="shared" si="1168"/>
        <v>0</v>
      </c>
      <c r="S1160" s="146">
        <f t="shared" si="1168"/>
        <v>0</v>
      </c>
      <c r="T1160" s="150" t="e">
        <f>+VLOOKUP($L1160,Data_Validation!$A:$D,1,0)</f>
        <v>#N/A</v>
      </c>
      <c r="U1160" s="150" t="e">
        <f>+VLOOKUP($L1160,Data_Validation!$A:$D,3,0)</f>
        <v>#N/A</v>
      </c>
      <c r="V1160" s="150" t="e">
        <f>+VLOOKUP($L1160,Data_Validation!$A:$D,4,0)</f>
        <v>#N/A</v>
      </c>
      <c r="W1160" s="150" t="e">
        <f>+VLOOKUP($L1160,Data_Validation!$A:$E,5,0)</f>
        <v>#N/A</v>
      </c>
      <c r="X1160" s="150" t="e">
        <f>+VLOOKUP($L1160,Data_Validation!$A:$F,6,0)</f>
        <v>#N/A</v>
      </c>
    </row>
    <row r="1161" spans="1:24" ht="15" customHeight="1">
      <c r="A1161" s="141"/>
      <c r="B1161" s="141"/>
      <c r="C1161" s="151"/>
      <c r="D1161" s="151"/>
      <c r="E1161" s="151"/>
      <c r="F1161" s="141"/>
      <c r="G1161" s="141"/>
      <c r="H1161" s="673"/>
      <c r="I1161" s="673"/>
      <c r="J1161" s="673"/>
      <c r="K1161" s="673"/>
      <c r="L1161" s="145">
        <f t="shared" si="1028"/>
        <v>0</v>
      </c>
      <c r="M1161" s="146">
        <f t="shared" si="1029"/>
        <v>0</v>
      </c>
      <c r="N1161" s="147">
        <f>+IF(OR($Q1161=Parametres!$G$2,$Q1161=Parametres!$G$3),I1161,C1161)</f>
        <v>0</v>
      </c>
      <c r="O1161" s="147">
        <f>+IF(OR($Q1161=Parametres!$G$2,$Q1161=Parametres!$G$3),J1161,D1161)</f>
        <v>0</v>
      </c>
      <c r="P1161" s="147">
        <f>+IF(OR($Q1161=Parametres!$G$2,$Q1161=Parametres!$G$3),K1161,E1161)</f>
        <v>0</v>
      </c>
      <c r="Q1161" s="146">
        <f t="shared" ref="Q1161:S1161" si="1169">+F1161</f>
        <v>0</v>
      </c>
      <c r="R1161" s="145">
        <f t="shared" si="1169"/>
        <v>0</v>
      </c>
      <c r="S1161" s="146">
        <f t="shared" si="1169"/>
        <v>0</v>
      </c>
      <c r="T1161" s="150" t="e">
        <f>+VLOOKUP($L1161,Data_Validation!$A:$D,1,0)</f>
        <v>#N/A</v>
      </c>
      <c r="U1161" s="150" t="e">
        <f>+VLOOKUP($L1161,Data_Validation!$A:$D,3,0)</f>
        <v>#N/A</v>
      </c>
      <c r="V1161" s="150" t="e">
        <f>+VLOOKUP($L1161,Data_Validation!$A:$D,4,0)</f>
        <v>#N/A</v>
      </c>
      <c r="W1161" s="150" t="e">
        <f>+VLOOKUP($L1161,Data_Validation!$A:$E,5,0)</f>
        <v>#N/A</v>
      </c>
      <c r="X1161" s="150" t="e">
        <f>+VLOOKUP($L1161,Data_Validation!$A:$F,6,0)</f>
        <v>#N/A</v>
      </c>
    </row>
    <row r="1162" spans="1:24" ht="15" customHeight="1">
      <c r="A1162" s="141"/>
      <c r="B1162" s="141"/>
      <c r="C1162" s="151"/>
      <c r="D1162" s="151"/>
      <c r="E1162" s="151"/>
      <c r="F1162" s="141"/>
      <c r="G1162" s="141"/>
      <c r="H1162" s="673"/>
      <c r="I1162" s="673"/>
      <c r="J1162" s="673"/>
      <c r="K1162" s="673"/>
      <c r="L1162" s="145">
        <f t="shared" si="1028"/>
        <v>0</v>
      </c>
      <c r="M1162" s="146">
        <f t="shared" si="1029"/>
        <v>0</v>
      </c>
      <c r="N1162" s="147">
        <f>+IF(OR($Q1162=Parametres!$G$2,$Q1162=Parametres!$G$3),I1162,C1162)</f>
        <v>0</v>
      </c>
      <c r="O1162" s="147">
        <f>+IF(OR($Q1162=Parametres!$G$2,$Q1162=Parametres!$G$3),J1162,D1162)</f>
        <v>0</v>
      </c>
      <c r="P1162" s="147">
        <f>+IF(OR($Q1162=Parametres!$G$2,$Q1162=Parametres!$G$3),K1162,E1162)</f>
        <v>0</v>
      </c>
      <c r="Q1162" s="146">
        <f t="shared" ref="Q1162:S1162" si="1170">+F1162</f>
        <v>0</v>
      </c>
      <c r="R1162" s="145">
        <f t="shared" si="1170"/>
        <v>0</v>
      </c>
      <c r="S1162" s="146">
        <f t="shared" si="1170"/>
        <v>0</v>
      </c>
      <c r="T1162" s="150" t="e">
        <f>+VLOOKUP($L1162,Data_Validation!$A:$D,1,0)</f>
        <v>#N/A</v>
      </c>
      <c r="U1162" s="150" t="e">
        <f>+VLOOKUP($L1162,Data_Validation!$A:$D,3,0)</f>
        <v>#N/A</v>
      </c>
      <c r="V1162" s="150" t="e">
        <f>+VLOOKUP($L1162,Data_Validation!$A:$D,4,0)</f>
        <v>#N/A</v>
      </c>
      <c r="W1162" s="150" t="e">
        <f>+VLOOKUP($L1162,Data_Validation!$A:$E,5,0)</f>
        <v>#N/A</v>
      </c>
      <c r="X1162" s="150" t="e">
        <f>+VLOOKUP($L1162,Data_Validation!$A:$F,6,0)</f>
        <v>#N/A</v>
      </c>
    </row>
    <row r="1163" spans="1:24" ht="15" customHeight="1">
      <c r="A1163" s="141"/>
      <c r="B1163" s="141"/>
      <c r="C1163" s="151"/>
      <c r="D1163" s="151"/>
      <c r="E1163" s="151"/>
      <c r="F1163" s="141"/>
      <c r="G1163" s="141"/>
      <c r="H1163" s="673"/>
      <c r="I1163" s="673"/>
      <c r="J1163" s="673"/>
      <c r="K1163" s="673"/>
      <c r="L1163" s="145">
        <f t="shared" si="1028"/>
        <v>0</v>
      </c>
      <c r="M1163" s="146">
        <f t="shared" si="1029"/>
        <v>0</v>
      </c>
      <c r="N1163" s="147">
        <f>+IF(OR($Q1163=Parametres!$G$2,$Q1163=Parametres!$G$3),I1163,C1163)</f>
        <v>0</v>
      </c>
      <c r="O1163" s="147">
        <f>+IF(OR($Q1163=Parametres!$G$2,$Q1163=Parametres!$G$3),J1163,D1163)</f>
        <v>0</v>
      </c>
      <c r="P1163" s="147">
        <f>+IF(OR($Q1163=Parametres!$G$2,$Q1163=Parametres!$G$3),K1163,E1163)</f>
        <v>0</v>
      </c>
      <c r="Q1163" s="146">
        <f t="shared" ref="Q1163:S1163" si="1171">+F1163</f>
        <v>0</v>
      </c>
      <c r="R1163" s="145">
        <f t="shared" si="1171"/>
        <v>0</v>
      </c>
      <c r="S1163" s="146">
        <f t="shared" si="1171"/>
        <v>0</v>
      </c>
      <c r="T1163" s="150" t="e">
        <f>+VLOOKUP($L1163,Data_Validation!$A:$D,1,0)</f>
        <v>#N/A</v>
      </c>
      <c r="U1163" s="150" t="e">
        <f>+VLOOKUP($L1163,Data_Validation!$A:$D,3,0)</f>
        <v>#N/A</v>
      </c>
      <c r="V1163" s="150" t="e">
        <f>+VLOOKUP($L1163,Data_Validation!$A:$D,4,0)</f>
        <v>#N/A</v>
      </c>
      <c r="W1163" s="150" t="e">
        <f>+VLOOKUP($L1163,Data_Validation!$A:$E,5,0)</f>
        <v>#N/A</v>
      </c>
      <c r="X1163" s="150" t="e">
        <f>+VLOOKUP($L1163,Data_Validation!$A:$F,6,0)</f>
        <v>#N/A</v>
      </c>
    </row>
    <row r="1164" spans="1:24" ht="15" customHeight="1">
      <c r="A1164" s="141"/>
      <c r="B1164" s="141"/>
      <c r="C1164" s="151"/>
      <c r="D1164" s="151"/>
      <c r="E1164" s="151"/>
      <c r="F1164" s="141"/>
      <c r="G1164" s="141"/>
      <c r="H1164" s="673"/>
      <c r="I1164" s="673"/>
      <c r="J1164" s="673"/>
      <c r="K1164" s="673"/>
      <c r="L1164" s="145">
        <f t="shared" si="1028"/>
        <v>0</v>
      </c>
      <c r="M1164" s="146">
        <f t="shared" si="1029"/>
        <v>0</v>
      </c>
      <c r="N1164" s="147">
        <f>+IF(OR($Q1164=Parametres!$G$2,$Q1164=Parametres!$G$3),I1164,C1164)</f>
        <v>0</v>
      </c>
      <c r="O1164" s="147">
        <f>+IF(OR($Q1164=Parametres!$G$2,$Q1164=Parametres!$G$3),J1164,D1164)</f>
        <v>0</v>
      </c>
      <c r="P1164" s="147">
        <f>+IF(OR($Q1164=Parametres!$G$2,$Q1164=Parametres!$G$3),K1164,E1164)</f>
        <v>0</v>
      </c>
      <c r="Q1164" s="146">
        <f t="shared" ref="Q1164:S1164" si="1172">+F1164</f>
        <v>0</v>
      </c>
      <c r="R1164" s="145">
        <f t="shared" si="1172"/>
        <v>0</v>
      </c>
      <c r="S1164" s="146">
        <f t="shared" si="1172"/>
        <v>0</v>
      </c>
      <c r="T1164" s="150" t="e">
        <f>+VLOOKUP($L1164,Data_Validation!$A:$D,1,0)</f>
        <v>#N/A</v>
      </c>
      <c r="U1164" s="150" t="e">
        <f>+VLOOKUP($L1164,Data_Validation!$A:$D,3,0)</f>
        <v>#N/A</v>
      </c>
      <c r="V1164" s="150" t="e">
        <f>+VLOOKUP($L1164,Data_Validation!$A:$D,4,0)</f>
        <v>#N/A</v>
      </c>
      <c r="W1164" s="150" t="e">
        <f>+VLOOKUP($L1164,Data_Validation!$A:$E,5,0)</f>
        <v>#N/A</v>
      </c>
      <c r="X1164" s="150" t="e">
        <f>+VLOOKUP($L1164,Data_Validation!$A:$F,6,0)</f>
        <v>#N/A</v>
      </c>
    </row>
    <row r="1165" spans="1:24" ht="15" customHeight="1">
      <c r="A1165" s="141"/>
      <c r="B1165" s="141"/>
      <c r="C1165" s="151"/>
      <c r="D1165" s="151"/>
      <c r="E1165" s="151"/>
      <c r="F1165" s="141"/>
      <c r="G1165" s="141"/>
      <c r="H1165" s="673"/>
      <c r="I1165" s="673"/>
      <c r="J1165" s="673"/>
      <c r="K1165" s="673"/>
      <c r="L1165" s="145">
        <f t="shared" si="1028"/>
        <v>0</v>
      </c>
      <c r="M1165" s="146">
        <f t="shared" si="1029"/>
        <v>0</v>
      </c>
      <c r="N1165" s="147">
        <f>+IF(OR($Q1165=Parametres!$G$2,$Q1165=Parametres!$G$3),I1165,C1165)</f>
        <v>0</v>
      </c>
      <c r="O1165" s="147">
        <f>+IF(OR($Q1165=Parametres!$G$2,$Q1165=Parametres!$G$3),J1165,D1165)</f>
        <v>0</v>
      </c>
      <c r="P1165" s="147">
        <f>+IF(OR($Q1165=Parametres!$G$2,$Q1165=Parametres!$G$3),K1165,E1165)</f>
        <v>0</v>
      </c>
      <c r="Q1165" s="146">
        <f t="shared" ref="Q1165:S1165" si="1173">+F1165</f>
        <v>0</v>
      </c>
      <c r="R1165" s="145">
        <f t="shared" si="1173"/>
        <v>0</v>
      </c>
      <c r="S1165" s="146">
        <f t="shared" si="1173"/>
        <v>0</v>
      </c>
      <c r="T1165" s="150" t="e">
        <f>+VLOOKUP($L1165,Data_Validation!$A:$D,1,0)</f>
        <v>#N/A</v>
      </c>
      <c r="U1165" s="150" t="e">
        <f>+VLOOKUP($L1165,Data_Validation!$A:$D,3,0)</f>
        <v>#N/A</v>
      </c>
      <c r="V1165" s="150" t="e">
        <f>+VLOOKUP($L1165,Data_Validation!$A:$D,4,0)</f>
        <v>#N/A</v>
      </c>
      <c r="W1165" s="150" t="e">
        <f>+VLOOKUP($L1165,Data_Validation!$A:$E,5,0)</f>
        <v>#N/A</v>
      </c>
      <c r="X1165" s="150" t="e">
        <f>+VLOOKUP($L1165,Data_Validation!$A:$F,6,0)</f>
        <v>#N/A</v>
      </c>
    </row>
    <row r="1166" spans="1:24" ht="15" customHeight="1">
      <c r="A1166" s="141"/>
      <c r="B1166" s="141"/>
      <c r="C1166" s="151"/>
      <c r="D1166" s="151"/>
      <c r="E1166" s="151"/>
      <c r="F1166" s="141"/>
      <c r="G1166" s="141"/>
      <c r="H1166" s="673"/>
      <c r="I1166" s="673"/>
      <c r="J1166" s="673"/>
      <c r="K1166" s="673"/>
      <c r="L1166" s="145">
        <f t="shared" si="1028"/>
        <v>0</v>
      </c>
      <c r="M1166" s="146">
        <f t="shared" si="1029"/>
        <v>0</v>
      </c>
      <c r="N1166" s="147">
        <f>+IF(OR($Q1166=Parametres!$G$2,$Q1166=Parametres!$G$3),I1166,C1166)</f>
        <v>0</v>
      </c>
      <c r="O1166" s="147">
        <f>+IF(OR($Q1166=Parametres!$G$2,$Q1166=Parametres!$G$3),J1166,D1166)</f>
        <v>0</v>
      </c>
      <c r="P1166" s="147">
        <f>+IF(OR($Q1166=Parametres!$G$2,$Q1166=Parametres!$G$3),K1166,E1166)</f>
        <v>0</v>
      </c>
      <c r="Q1166" s="146">
        <f t="shared" ref="Q1166:S1166" si="1174">+F1166</f>
        <v>0</v>
      </c>
      <c r="R1166" s="145">
        <f t="shared" si="1174"/>
        <v>0</v>
      </c>
      <c r="S1166" s="146">
        <f t="shared" si="1174"/>
        <v>0</v>
      </c>
      <c r="T1166" s="150" t="e">
        <f>+VLOOKUP($L1166,Data_Validation!$A:$D,1,0)</f>
        <v>#N/A</v>
      </c>
      <c r="U1166" s="150" t="e">
        <f>+VLOOKUP($L1166,Data_Validation!$A:$D,3,0)</f>
        <v>#N/A</v>
      </c>
      <c r="V1166" s="150" t="e">
        <f>+VLOOKUP($L1166,Data_Validation!$A:$D,4,0)</f>
        <v>#N/A</v>
      </c>
      <c r="W1166" s="150" t="e">
        <f>+VLOOKUP($L1166,Data_Validation!$A:$E,5,0)</f>
        <v>#N/A</v>
      </c>
      <c r="X1166" s="150" t="e">
        <f>+VLOOKUP($L1166,Data_Validation!$A:$F,6,0)</f>
        <v>#N/A</v>
      </c>
    </row>
    <row r="1167" spans="1:24" ht="15" customHeight="1">
      <c r="A1167" s="141"/>
      <c r="B1167" s="141"/>
      <c r="C1167" s="151"/>
      <c r="D1167" s="151"/>
      <c r="E1167" s="151"/>
      <c r="F1167" s="141"/>
      <c r="G1167" s="141"/>
      <c r="H1167" s="673"/>
      <c r="I1167" s="673"/>
      <c r="J1167" s="673"/>
      <c r="K1167" s="673"/>
      <c r="L1167" s="145">
        <f t="shared" si="1028"/>
        <v>0</v>
      </c>
      <c r="M1167" s="146">
        <f t="shared" si="1029"/>
        <v>0</v>
      </c>
      <c r="N1167" s="147">
        <f>+IF(OR($Q1167=Parametres!$G$2,$Q1167=Parametres!$G$3),I1167,C1167)</f>
        <v>0</v>
      </c>
      <c r="O1167" s="147">
        <f>+IF(OR($Q1167=Parametres!$G$2,$Q1167=Parametres!$G$3),J1167,D1167)</f>
        <v>0</v>
      </c>
      <c r="P1167" s="147">
        <f>+IF(OR($Q1167=Parametres!$G$2,$Q1167=Parametres!$G$3),K1167,E1167)</f>
        <v>0</v>
      </c>
      <c r="Q1167" s="146">
        <f t="shared" ref="Q1167:S1167" si="1175">+F1167</f>
        <v>0</v>
      </c>
      <c r="R1167" s="145">
        <f t="shared" si="1175"/>
        <v>0</v>
      </c>
      <c r="S1167" s="146">
        <f t="shared" si="1175"/>
        <v>0</v>
      </c>
      <c r="T1167" s="150" t="e">
        <f>+VLOOKUP($L1167,Data_Validation!$A:$D,1,0)</f>
        <v>#N/A</v>
      </c>
      <c r="U1167" s="150" t="e">
        <f>+VLOOKUP($L1167,Data_Validation!$A:$D,3,0)</f>
        <v>#N/A</v>
      </c>
      <c r="V1167" s="150" t="e">
        <f>+VLOOKUP($L1167,Data_Validation!$A:$D,4,0)</f>
        <v>#N/A</v>
      </c>
      <c r="W1167" s="150" t="e">
        <f>+VLOOKUP($L1167,Data_Validation!$A:$E,5,0)</f>
        <v>#N/A</v>
      </c>
      <c r="X1167" s="150" t="e">
        <f>+VLOOKUP($L1167,Data_Validation!$A:$F,6,0)</f>
        <v>#N/A</v>
      </c>
    </row>
    <row r="1168" spans="1:24" ht="15" customHeight="1">
      <c r="A1168" s="141"/>
      <c r="B1168" s="141"/>
      <c r="C1168" s="151"/>
      <c r="D1168" s="151"/>
      <c r="E1168" s="151"/>
      <c r="F1168" s="141"/>
      <c r="G1168" s="141"/>
      <c r="H1168" s="673"/>
      <c r="I1168" s="673"/>
      <c r="J1168" s="673"/>
      <c r="K1168" s="673"/>
      <c r="L1168" s="145">
        <f t="shared" si="1028"/>
        <v>0</v>
      </c>
      <c r="M1168" s="146">
        <f t="shared" si="1029"/>
        <v>0</v>
      </c>
      <c r="N1168" s="147">
        <f>+IF(OR($Q1168=Parametres!$G$2,$Q1168=Parametres!$G$3),I1168,C1168)</f>
        <v>0</v>
      </c>
      <c r="O1168" s="147">
        <f>+IF(OR($Q1168=Parametres!$G$2,$Q1168=Parametres!$G$3),J1168,D1168)</f>
        <v>0</v>
      </c>
      <c r="P1168" s="147">
        <f>+IF(OR($Q1168=Parametres!$G$2,$Q1168=Parametres!$G$3),K1168,E1168)</f>
        <v>0</v>
      </c>
      <c r="Q1168" s="146">
        <f t="shared" ref="Q1168:S1168" si="1176">+F1168</f>
        <v>0</v>
      </c>
      <c r="R1168" s="145">
        <f t="shared" si="1176"/>
        <v>0</v>
      </c>
      <c r="S1168" s="146">
        <f t="shared" si="1176"/>
        <v>0</v>
      </c>
      <c r="T1168" s="150" t="e">
        <f>+VLOOKUP($L1168,Data_Validation!$A:$D,1,0)</f>
        <v>#N/A</v>
      </c>
      <c r="U1168" s="150" t="e">
        <f>+VLOOKUP($L1168,Data_Validation!$A:$D,3,0)</f>
        <v>#N/A</v>
      </c>
      <c r="V1168" s="150" t="e">
        <f>+VLOOKUP($L1168,Data_Validation!$A:$D,4,0)</f>
        <v>#N/A</v>
      </c>
      <c r="W1168" s="150" t="e">
        <f>+VLOOKUP($L1168,Data_Validation!$A:$E,5,0)</f>
        <v>#N/A</v>
      </c>
      <c r="X1168" s="150" t="e">
        <f>+VLOOKUP($L1168,Data_Validation!$A:$F,6,0)</f>
        <v>#N/A</v>
      </c>
    </row>
    <row r="1169" spans="1:24" ht="15" customHeight="1">
      <c r="A1169" s="141"/>
      <c r="B1169" s="141"/>
      <c r="C1169" s="151"/>
      <c r="D1169" s="151"/>
      <c r="E1169" s="151"/>
      <c r="F1169" s="141"/>
      <c r="G1169" s="141"/>
      <c r="H1169" s="673"/>
      <c r="I1169" s="673"/>
      <c r="J1169" s="673"/>
      <c r="K1169" s="673"/>
      <c r="L1169" s="145">
        <f t="shared" si="1028"/>
        <v>0</v>
      </c>
      <c r="M1169" s="146">
        <f t="shared" si="1029"/>
        <v>0</v>
      </c>
      <c r="N1169" s="147">
        <f>+IF(OR($Q1169=Parametres!$G$2,$Q1169=Parametres!$G$3),I1169,C1169)</f>
        <v>0</v>
      </c>
      <c r="O1169" s="147">
        <f>+IF(OR($Q1169=Parametres!$G$2,$Q1169=Parametres!$G$3),J1169,D1169)</f>
        <v>0</v>
      </c>
      <c r="P1169" s="147">
        <f>+IF(OR($Q1169=Parametres!$G$2,$Q1169=Parametres!$G$3),K1169,E1169)</f>
        <v>0</v>
      </c>
      <c r="Q1169" s="146">
        <f t="shared" ref="Q1169:S1169" si="1177">+F1169</f>
        <v>0</v>
      </c>
      <c r="R1169" s="145">
        <f t="shared" si="1177"/>
        <v>0</v>
      </c>
      <c r="S1169" s="146">
        <f t="shared" si="1177"/>
        <v>0</v>
      </c>
      <c r="T1169" s="150" t="e">
        <f>+VLOOKUP($L1169,Data_Validation!$A:$D,1,0)</f>
        <v>#N/A</v>
      </c>
      <c r="U1169" s="150" t="e">
        <f>+VLOOKUP($L1169,Data_Validation!$A:$D,3,0)</f>
        <v>#N/A</v>
      </c>
      <c r="V1169" s="150" t="e">
        <f>+VLOOKUP($L1169,Data_Validation!$A:$D,4,0)</f>
        <v>#N/A</v>
      </c>
      <c r="W1169" s="150" t="e">
        <f>+VLOOKUP($L1169,Data_Validation!$A:$E,5,0)</f>
        <v>#N/A</v>
      </c>
      <c r="X1169" s="150" t="e">
        <f>+VLOOKUP($L1169,Data_Validation!$A:$F,6,0)</f>
        <v>#N/A</v>
      </c>
    </row>
    <row r="1170" spans="1:24" ht="15" customHeight="1">
      <c r="A1170" s="141"/>
      <c r="B1170" s="141"/>
      <c r="C1170" s="151"/>
      <c r="D1170" s="151"/>
      <c r="E1170" s="151"/>
      <c r="F1170" s="141"/>
      <c r="G1170" s="141"/>
      <c r="H1170" s="673"/>
      <c r="I1170" s="673"/>
      <c r="J1170" s="673"/>
      <c r="K1170" s="673"/>
      <c r="L1170" s="145">
        <f t="shared" si="1028"/>
        <v>0</v>
      </c>
      <c r="M1170" s="146">
        <f t="shared" si="1029"/>
        <v>0</v>
      </c>
      <c r="N1170" s="147">
        <f>+IF(OR($Q1170=Parametres!$G$2,$Q1170=Parametres!$G$3),I1170,C1170)</f>
        <v>0</v>
      </c>
      <c r="O1170" s="147">
        <f>+IF(OR($Q1170=Parametres!$G$2,$Q1170=Parametres!$G$3),J1170,D1170)</f>
        <v>0</v>
      </c>
      <c r="P1170" s="147">
        <f>+IF(OR($Q1170=Parametres!$G$2,$Q1170=Parametres!$G$3),K1170,E1170)</f>
        <v>0</v>
      </c>
      <c r="Q1170" s="146">
        <f t="shared" ref="Q1170:S1170" si="1178">+F1170</f>
        <v>0</v>
      </c>
      <c r="R1170" s="145">
        <f t="shared" si="1178"/>
        <v>0</v>
      </c>
      <c r="S1170" s="146">
        <f t="shared" si="1178"/>
        <v>0</v>
      </c>
      <c r="T1170" s="150" t="e">
        <f>+VLOOKUP($L1170,Data_Validation!$A:$D,1,0)</f>
        <v>#N/A</v>
      </c>
      <c r="U1170" s="150" t="e">
        <f>+VLOOKUP($L1170,Data_Validation!$A:$D,3,0)</f>
        <v>#N/A</v>
      </c>
      <c r="V1170" s="150" t="e">
        <f>+VLOOKUP($L1170,Data_Validation!$A:$D,4,0)</f>
        <v>#N/A</v>
      </c>
      <c r="W1170" s="150" t="e">
        <f>+VLOOKUP($L1170,Data_Validation!$A:$E,5,0)</f>
        <v>#N/A</v>
      </c>
      <c r="X1170" s="150" t="e">
        <f>+VLOOKUP($L1170,Data_Validation!$A:$F,6,0)</f>
        <v>#N/A</v>
      </c>
    </row>
    <row r="1171" spans="1:24" ht="15" customHeight="1">
      <c r="A1171" s="141"/>
      <c r="B1171" s="141"/>
      <c r="C1171" s="151"/>
      <c r="D1171" s="151"/>
      <c r="E1171" s="151"/>
      <c r="F1171" s="141"/>
      <c r="G1171" s="141"/>
      <c r="H1171" s="673"/>
      <c r="I1171" s="673"/>
      <c r="J1171" s="673"/>
      <c r="K1171" s="673"/>
      <c r="L1171" s="145">
        <f t="shared" si="1028"/>
        <v>0</v>
      </c>
      <c r="M1171" s="146">
        <f t="shared" si="1029"/>
        <v>0</v>
      </c>
      <c r="N1171" s="147">
        <f>+IF(OR($Q1171=Parametres!$G$2,$Q1171=Parametres!$G$3),I1171,C1171)</f>
        <v>0</v>
      </c>
      <c r="O1171" s="147">
        <f>+IF(OR($Q1171=Parametres!$G$2,$Q1171=Parametres!$G$3),J1171,D1171)</f>
        <v>0</v>
      </c>
      <c r="P1171" s="147">
        <f>+IF(OR($Q1171=Parametres!$G$2,$Q1171=Parametres!$G$3),K1171,E1171)</f>
        <v>0</v>
      </c>
      <c r="Q1171" s="146">
        <f t="shared" ref="Q1171:S1171" si="1179">+F1171</f>
        <v>0</v>
      </c>
      <c r="R1171" s="145">
        <f t="shared" si="1179"/>
        <v>0</v>
      </c>
      <c r="S1171" s="146">
        <f t="shared" si="1179"/>
        <v>0</v>
      </c>
      <c r="T1171" s="150" t="e">
        <f>+VLOOKUP($L1171,Data_Validation!$A:$D,1,0)</f>
        <v>#N/A</v>
      </c>
      <c r="U1171" s="150" t="e">
        <f>+VLOOKUP($L1171,Data_Validation!$A:$D,3,0)</f>
        <v>#N/A</v>
      </c>
      <c r="V1171" s="150" t="e">
        <f>+VLOOKUP($L1171,Data_Validation!$A:$D,4,0)</f>
        <v>#N/A</v>
      </c>
      <c r="W1171" s="150" t="e">
        <f>+VLOOKUP($L1171,Data_Validation!$A:$E,5,0)</f>
        <v>#N/A</v>
      </c>
      <c r="X1171" s="150" t="e">
        <f>+VLOOKUP($L1171,Data_Validation!$A:$F,6,0)</f>
        <v>#N/A</v>
      </c>
    </row>
    <row r="1172" spans="1:24" ht="15" customHeight="1">
      <c r="A1172" s="141"/>
      <c r="B1172" s="141"/>
      <c r="C1172" s="151"/>
      <c r="D1172" s="151"/>
      <c r="E1172" s="151"/>
      <c r="F1172" s="141"/>
      <c r="G1172" s="141"/>
      <c r="H1172" s="673"/>
      <c r="I1172" s="673"/>
      <c r="J1172" s="673"/>
      <c r="K1172" s="673"/>
      <c r="L1172" s="145">
        <f t="shared" si="1028"/>
        <v>0</v>
      </c>
      <c r="M1172" s="146">
        <f t="shared" si="1029"/>
        <v>0</v>
      </c>
      <c r="N1172" s="147">
        <f>+IF(OR($Q1172=Parametres!$G$2,$Q1172=Parametres!$G$3),I1172,C1172)</f>
        <v>0</v>
      </c>
      <c r="O1172" s="147">
        <f>+IF(OR($Q1172=Parametres!$G$2,$Q1172=Parametres!$G$3),J1172,D1172)</f>
        <v>0</v>
      </c>
      <c r="P1172" s="147">
        <f>+IF(OR($Q1172=Parametres!$G$2,$Q1172=Parametres!$G$3),K1172,E1172)</f>
        <v>0</v>
      </c>
      <c r="Q1172" s="146">
        <f t="shared" ref="Q1172:S1172" si="1180">+F1172</f>
        <v>0</v>
      </c>
      <c r="R1172" s="145">
        <f t="shared" si="1180"/>
        <v>0</v>
      </c>
      <c r="S1172" s="146">
        <f t="shared" si="1180"/>
        <v>0</v>
      </c>
      <c r="T1172" s="150" t="e">
        <f>+VLOOKUP($L1172,Data_Validation!$A:$D,1,0)</f>
        <v>#N/A</v>
      </c>
      <c r="U1172" s="150" t="e">
        <f>+VLOOKUP($L1172,Data_Validation!$A:$D,3,0)</f>
        <v>#N/A</v>
      </c>
      <c r="V1172" s="150" t="e">
        <f>+VLOOKUP($L1172,Data_Validation!$A:$D,4,0)</f>
        <v>#N/A</v>
      </c>
      <c r="W1172" s="150" t="e">
        <f>+VLOOKUP($L1172,Data_Validation!$A:$E,5,0)</f>
        <v>#N/A</v>
      </c>
      <c r="X1172" s="150" t="e">
        <f>+VLOOKUP($L1172,Data_Validation!$A:$F,6,0)</f>
        <v>#N/A</v>
      </c>
    </row>
    <row r="1173" spans="1:24" ht="15" customHeight="1">
      <c r="A1173" s="141"/>
      <c r="B1173" s="141"/>
      <c r="C1173" s="151"/>
      <c r="D1173" s="151"/>
      <c r="E1173" s="151"/>
      <c r="F1173" s="141"/>
      <c r="G1173" s="141"/>
      <c r="H1173" s="673"/>
      <c r="I1173" s="673"/>
      <c r="J1173" s="673"/>
      <c r="K1173" s="673"/>
      <c r="L1173" s="145">
        <f t="shared" si="1028"/>
        <v>0</v>
      </c>
      <c r="M1173" s="146">
        <f t="shared" si="1029"/>
        <v>0</v>
      </c>
      <c r="N1173" s="147">
        <f>+IF(OR($Q1173=Parametres!$G$2,$Q1173=Parametres!$G$3),I1173,C1173)</f>
        <v>0</v>
      </c>
      <c r="O1173" s="147">
        <f>+IF(OR($Q1173=Parametres!$G$2,$Q1173=Parametres!$G$3),J1173,D1173)</f>
        <v>0</v>
      </c>
      <c r="P1173" s="147">
        <f>+IF(OR($Q1173=Parametres!$G$2,$Q1173=Parametres!$G$3),K1173,E1173)</f>
        <v>0</v>
      </c>
      <c r="Q1173" s="146">
        <f t="shared" ref="Q1173:S1173" si="1181">+F1173</f>
        <v>0</v>
      </c>
      <c r="R1173" s="145">
        <f t="shared" si="1181"/>
        <v>0</v>
      </c>
      <c r="S1173" s="146">
        <f t="shared" si="1181"/>
        <v>0</v>
      </c>
      <c r="T1173" s="150" t="e">
        <f>+VLOOKUP($L1173,Data_Validation!$A:$D,1,0)</f>
        <v>#N/A</v>
      </c>
      <c r="U1173" s="150" t="e">
        <f>+VLOOKUP($L1173,Data_Validation!$A:$D,3,0)</f>
        <v>#N/A</v>
      </c>
      <c r="V1173" s="150" t="e">
        <f>+VLOOKUP($L1173,Data_Validation!$A:$D,4,0)</f>
        <v>#N/A</v>
      </c>
      <c r="W1173" s="150" t="e">
        <f>+VLOOKUP($L1173,Data_Validation!$A:$E,5,0)</f>
        <v>#N/A</v>
      </c>
      <c r="X1173" s="150" t="e">
        <f>+VLOOKUP($L1173,Data_Validation!$A:$F,6,0)</f>
        <v>#N/A</v>
      </c>
    </row>
    <row r="1174" spans="1:24" ht="15" customHeight="1">
      <c r="A1174" s="141"/>
      <c r="B1174" s="141"/>
      <c r="C1174" s="151"/>
      <c r="D1174" s="151"/>
      <c r="E1174" s="151"/>
      <c r="F1174" s="141"/>
      <c r="G1174" s="141"/>
      <c r="H1174" s="673"/>
      <c r="I1174" s="673"/>
      <c r="J1174" s="673"/>
      <c r="K1174" s="673"/>
      <c r="L1174" s="145">
        <f t="shared" si="1028"/>
        <v>0</v>
      </c>
      <c r="M1174" s="146">
        <f t="shared" si="1029"/>
        <v>0</v>
      </c>
      <c r="N1174" s="147">
        <f>+IF(OR($Q1174=Parametres!$G$2,$Q1174=Parametres!$G$3),I1174,C1174)</f>
        <v>0</v>
      </c>
      <c r="O1174" s="147">
        <f>+IF(OR($Q1174=Parametres!$G$2,$Q1174=Parametres!$G$3),J1174,D1174)</f>
        <v>0</v>
      </c>
      <c r="P1174" s="147">
        <f>+IF(OR($Q1174=Parametres!$G$2,$Q1174=Parametres!$G$3),K1174,E1174)</f>
        <v>0</v>
      </c>
      <c r="Q1174" s="146">
        <f t="shared" ref="Q1174:S1174" si="1182">+F1174</f>
        <v>0</v>
      </c>
      <c r="R1174" s="145">
        <f t="shared" si="1182"/>
        <v>0</v>
      </c>
      <c r="S1174" s="146">
        <f t="shared" si="1182"/>
        <v>0</v>
      </c>
      <c r="T1174" s="150" t="e">
        <f>+VLOOKUP($L1174,Data_Validation!$A:$D,1,0)</f>
        <v>#N/A</v>
      </c>
      <c r="U1174" s="150" t="e">
        <f>+VLOOKUP($L1174,Data_Validation!$A:$D,3,0)</f>
        <v>#N/A</v>
      </c>
      <c r="V1174" s="150" t="e">
        <f>+VLOOKUP($L1174,Data_Validation!$A:$D,4,0)</f>
        <v>#N/A</v>
      </c>
      <c r="W1174" s="150" t="e">
        <f>+VLOOKUP($L1174,Data_Validation!$A:$E,5,0)</f>
        <v>#N/A</v>
      </c>
      <c r="X1174" s="150" t="e">
        <f>+VLOOKUP($L1174,Data_Validation!$A:$F,6,0)</f>
        <v>#N/A</v>
      </c>
    </row>
    <row r="1175" spans="1:24" ht="15" customHeight="1">
      <c r="A1175" s="141"/>
      <c r="B1175" s="141"/>
      <c r="C1175" s="151"/>
      <c r="D1175" s="151"/>
      <c r="E1175" s="151"/>
      <c r="F1175" s="141"/>
      <c r="G1175" s="141"/>
      <c r="H1175" s="673"/>
      <c r="I1175" s="673"/>
      <c r="J1175" s="673"/>
      <c r="K1175" s="673"/>
      <c r="L1175" s="145">
        <f t="shared" si="1028"/>
        <v>0</v>
      </c>
      <c r="M1175" s="146">
        <f t="shared" si="1029"/>
        <v>0</v>
      </c>
      <c r="N1175" s="147">
        <f>+IF(OR($Q1175=Parametres!$G$2,$Q1175=Parametres!$G$3),I1175,C1175)</f>
        <v>0</v>
      </c>
      <c r="O1175" s="147">
        <f>+IF(OR($Q1175=Parametres!$G$2,$Q1175=Parametres!$G$3),J1175,D1175)</f>
        <v>0</v>
      </c>
      <c r="P1175" s="147">
        <f>+IF(OR($Q1175=Parametres!$G$2,$Q1175=Parametres!$G$3),K1175,E1175)</f>
        <v>0</v>
      </c>
      <c r="Q1175" s="146">
        <f t="shared" ref="Q1175:S1175" si="1183">+F1175</f>
        <v>0</v>
      </c>
      <c r="R1175" s="145">
        <f t="shared" si="1183"/>
        <v>0</v>
      </c>
      <c r="S1175" s="146">
        <f t="shared" si="1183"/>
        <v>0</v>
      </c>
      <c r="T1175" s="150" t="e">
        <f>+VLOOKUP($L1175,Data_Validation!$A:$D,1,0)</f>
        <v>#N/A</v>
      </c>
      <c r="U1175" s="150" t="e">
        <f>+VLOOKUP($L1175,Data_Validation!$A:$D,3,0)</f>
        <v>#N/A</v>
      </c>
      <c r="V1175" s="150" t="e">
        <f>+VLOOKUP($L1175,Data_Validation!$A:$D,4,0)</f>
        <v>#N/A</v>
      </c>
      <c r="W1175" s="150" t="e">
        <f>+VLOOKUP($L1175,Data_Validation!$A:$E,5,0)</f>
        <v>#N/A</v>
      </c>
      <c r="X1175" s="150" t="e">
        <f>+VLOOKUP($L1175,Data_Validation!$A:$F,6,0)</f>
        <v>#N/A</v>
      </c>
    </row>
    <row r="1176" spans="1:24" ht="15" customHeight="1">
      <c r="A1176" s="141"/>
      <c r="B1176" s="141"/>
      <c r="C1176" s="151"/>
      <c r="D1176" s="151"/>
      <c r="E1176" s="151"/>
      <c r="F1176" s="141"/>
      <c r="G1176" s="141"/>
      <c r="H1176" s="673"/>
      <c r="I1176" s="673"/>
      <c r="J1176" s="673"/>
      <c r="K1176" s="673"/>
      <c r="L1176" s="145">
        <f t="shared" si="1028"/>
        <v>0</v>
      </c>
      <c r="M1176" s="146">
        <f t="shared" si="1029"/>
        <v>0</v>
      </c>
      <c r="N1176" s="147">
        <f>+IF(OR($Q1176=Parametres!$G$2,$Q1176=Parametres!$G$3),I1176,C1176)</f>
        <v>0</v>
      </c>
      <c r="O1176" s="147">
        <f>+IF(OR($Q1176=Parametres!$G$2,$Q1176=Parametres!$G$3),J1176,D1176)</f>
        <v>0</v>
      </c>
      <c r="P1176" s="147">
        <f>+IF(OR($Q1176=Parametres!$G$2,$Q1176=Parametres!$G$3),K1176,E1176)</f>
        <v>0</v>
      </c>
      <c r="Q1176" s="146">
        <f t="shared" ref="Q1176:S1176" si="1184">+F1176</f>
        <v>0</v>
      </c>
      <c r="R1176" s="145">
        <f t="shared" si="1184"/>
        <v>0</v>
      </c>
      <c r="S1176" s="146">
        <f t="shared" si="1184"/>
        <v>0</v>
      </c>
      <c r="T1176" s="150" t="e">
        <f>+VLOOKUP($L1176,Data_Validation!$A:$D,1,0)</f>
        <v>#N/A</v>
      </c>
      <c r="U1176" s="150" t="e">
        <f>+VLOOKUP($L1176,Data_Validation!$A:$D,3,0)</f>
        <v>#N/A</v>
      </c>
      <c r="V1176" s="150" t="e">
        <f>+VLOOKUP($L1176,Data_Validation!$A:$D,4,0)</f>
        <v>#N/A</v>
      </c>
      <c r="W1176" s="150" t="e">
        <f>+VLOOKUP($L1176,Data_Validation!$A:$E,5,0)</f>
        <v>#N/A</v>
      </c>
      <c r="X1176" s="150" t="e">
        <f>+VLOOKUP($L1176,Data_Validation!$A:$F,6,0)</f>
        <v>#N/A</v>
      </c>
    </row>
    <row r="1177" spans="1:24" ht="15" customHeight="1">
      <c r="A1177" s="141"/>
      <c r="B1177" s="141"/>
      <c r="C1177" s="151"/>
      <c r="D1177" s="151"/>
      <c r="E1177" s="151"/>
      <c r="F1177" s="141"/>
      <c r="G1177" s="141"/>
      <c r="H1177" s="673"/>
      <c r="I1177" s="673"/>
      <c r="J1177" s="673"/>
      <c r="K1177" s="673"/>
      <c r="L1177" s="145">
        <f t="shared" si="1028"/>
        <v>0</v>
      </c>
      <c r="M1177" s="146">
        <f t="shared" si="1029"/>
        <v>0</v>
      </c>
      <c r="N1177" s="147">
        <f>+IF(OR($Q1177=Parametres!$G$2,$Q1177=Parametres!$G$3),I1177,C1177)</f>
        <v>0</v>
      </c>
      <c r="O1177" s="147">
        <f>+IF(OR($Q1177=Parametres!$G$2,$Q1177=Parametres!$G$3),J1177,D1177)</f>
        <v>0</v>
      </c>
      <c r="P1177" s="147">
        <f>+IF(OR($Q1177=Parametres!$G$2,$Q1177=Parametres!$G$3),K1177,E1177)</f>
        <v>0</v>
      </c>
      <c r="Q1177" s="146">
        <f t="shared" ref="Q1177:S1177" si="1185">+F1177</f>
        <v>0</v>
      </c>
      <c r="R1177" s="145">
        <f t="shared" si="1185"/>
        <v>0</v>
      </c>
      <c r="S1177" s="146">
        <f t="shared" si="1185"/>
        <v>0</v>
      </c>
      <c r="T1177" s="150" t="e">
        <f>+VLOOKUP($L1177,Data_Validation!$A:$D,1,0)</f>
        <v>#N/A</v>
      </c>
      <c r="U1177" s="150" t="e">
        <f>+VLOOKUP($L1177,Data_Validation!$A:$D,3,0)</f>
        <v>#N/A</v>
      </c>
      <c r="V1177" s="150" t="e">
        <f>+VLOOKUP($L1177,Data_Validation!$A:$D,4,0)</f>
        <v>#N/A</v>
      </c>
      <c r="W1177" s="150" t="e">
        <f>+VLOOKUP($L1177,Data_Validation!$A:$E,5,0)</f>
        <v>#N/A</v>
      </c>
      <c r="X1177" s="150" t="e">
        <f>+VLOOKUP($L1177,Data_Validation!$A:$F,6,0)</f>
        <v>#N/A</v>
      </c>
    </row>
    <row r="1178" spans="1:24" ht="15" customHeight="1">
      <c r="A1178" s="141"/>
      <c r="B1178" s="141"/>
      <c r="C1178" s="151"/>
      <c r="D1178" s="151"/>
      <c r="E1178" s="151"/>
      <c r="F1178" s="141"/>
      <c r="G1178" s="141"/>
      <c r="H1178" s="673"/>
      <c r="I1178" s="673"/>
      <c r="J1178" s="673"/>
      <c r="K1178" s="673"/>
      <c r="L1178" s="145">
        <f t="shared" si="1028"/>
        <v>0</v>
      </c>
      <c r="M1178" s="146">
        <f t="shared" si="1029"/>
        <v>0</v>
      </c>
      <c r="N1178" s="147">
        <f>+IF(OR($Q1178=Parametres!$G$2,$Q1178=Parametres!$G$3),I1178,C1178)</f>
        <v>0</v>
      </c>
      <c r="O1178" s="147">
        <f>+IF(OR($Q1178=Parametres!$G$2,$Q1178=Parametres!$G$3),J1178,D1178)</f>
        <v>0</v>
      </c>
      <c r="P1178" s="147">
        <f>+IF(OR($Q1178=Parametres!$G$2,$Q1178=Parametres!$G$3),K1178,E1178)</f>
        <v>0</v>
      </c>
      <c r="Q1178" s="146">
        <f t="shared" ref="Q1178:S1178" si="1186">+F1178</f>
        <v>0</v>
      </c>
      <c r="R1178" s="145">
        <f t="shared" si="1186"/>
        <v>0</v>
      </c>
      <c r="S1178" s="146">
        <f t="shared" si="1186"/>
        <v>0</v>
      </c>
      <c r="T1178" s="150" t="e">
        <f>+VLOOKUP($L1178,Data_Validation!$A:$D,1,0)</f>
        <v>#N/A</v>
      </c>
      <c r="U1178" s="150" t="e">
        <f>+VLOOKUP($L1178,Data_Validation!$A:$D,3,0)</f>
        <v>#N/A</v>
      </c>
      <c r="V1178" s="150" t="e">
        <f>+VLOOKUP($L1178,Data_Validation!$A:$D,4,0)</f>
        <v>#N/A</v>
      </c>
      <c r="W1178" s="150" t="e">
        <f>+VLOOKUP($L1178,Data_Validation!$A:$E,5,0)</f>
        <v>#N/A</v>
      </c>
      <c r="X1178" s="150" t="e">
        <f>+VLOOKUP($L1178,Data_Validation!$A:$F,6,0)</f>
        <v>#N/A</v>
      </c>
    </row>
    <row r="1179" spans="1:24" ht="15" customHeight="1">
      <c r="A1179" s="141"/>
      <c r="B1179" s="141"/>
      <c r="C1179" s="151"/>
      <c r="D1179" s="151"/>
      <c r="E1179" s="151"/>
      <c r="F1179" s="141"/>
      <c r="G1179" s="141"/>
      <c r="H1179" s="673"/>
      <c r="I1179" s="673"/>
      <c r="J1179" s="673"/>
      <c r="K1179" s="673"/>
      <c r="L1179" s="145">
        <f t="shared" si="1028"/>
        <v>0</v>
      </c>
      <c r="M1179" s="146">
        <f t="shared" si="1029"/>
        <v>0</v>
      </c>
      <c r="N1179" s="147">
        <f>+IF(OR($Q1179=Parametres!$G$2,$Q1179=Parametres!$G$3),I1179,C1179)</f>
        <v>0</v>
      </c>
      <c r="O1179" s="147">
        <f>+IF(OR($Q1179=Parametres!$G$2,$Q1179=Parametres!$G$3),J1179,D1179)</f>
        <v>0</v>
      </c>
      <c r="P1179" s="147">
        <f>+IF(OR($Q1179=Parametres!$G$2,$Q1179=Parametres!$G$3),K1179,E1179)</f>
        <v>0</v>
      </c>
      <c r="Q1179" s="146">
        <f t="shared" ref="Q1179:S1179" si="1187">+F1179</f>
        <v>0</v>
      </c>
      <c r="R1179" s="145">
        <f t="shared" si="1187"/>
        <v>0</v>
      </c>
      <c r="S1179" s="146">
        <f t="shared" si="1187"/>
        <v>0</v>
      </c>
      <c r="T1179" s="150" t="e">
        <f>+VLOOKUP($L1179,Data_Validation!$A:$D,1,0)</f>
        <v>#N/A</v>
      </c>
      <c r="U1179" s="150" t="e">
        <f>+VLOOKUP($L1179,Data_Validation!$A:$D,3,0)</f>
        <v>#N/A</v>
      </c>
      <c r="V1179" s="150" t="e">
        <f>+VLOOKUP($L1179,Data_Validation!$A:$D,4,0)</f>
        <v>#N/A</v>
      </c>
      <c r="W1179" s="150" t="e">
        <f>+VLOOKUP($L1179,Data_Validation!$A:$E,5,0)</f>
        <v>#N/A</v>
      </c>
      <c r="X1179" s="150" t="e">
        <f>+VLOOKUP($L1179,Data_Validation!$A:$F,6,0)</f>
        <v>#N/A</v>
      </c>
    </row>
    <row r="1180" spans="1:24" ht="15" customHeight="1">
      <c r="A1180" s="141"/>
      <c r="B1180" s="141"/>
      <c r="C1180" s="151"/>
      <c r="D1180" s="151"/>
      <c r="E1180" s="151"/>
      <c r="F1180" s="141"/>
      <c r="G1180" s="141"/>
      <c r="H1180" s="673"/>
      <c r="I1180" s="673"/>
      <c r="J1180" s="673"/>
      <c r="K1180" s="673"/>
      <c r="L1180" s="145">
        <f t="shared" si="1028"/>
        <v>0</v>
      </c>
      <c r="M1180" s="146">
        <f t="shared" si="1029"/>
        <v>0</v>
      </c>
      <c r="N1180" s="147">
        <f>+IF(OR($Q1180=Parametres!$G$2,$Q1180=Parametres!$G$3),I1180,C1180)</f>
        <v>0</v>
      </c>
      <c r="O1180" s="147">
        <f>+IF(OR($Q1180=Parametres!$G$2,$Q1180=Parametres!$G$3),J1180,D1180)</f>
        <v>0</v>
      </c>
      <c r="P1180" s="147">
        <f>+IF(OR($Q1180=Parametres!$G$2,$Q1180=Parametres!$G$3),K1180,E1180)</f>
        <v>0</v>
      </c>
      <c r="Q1180" s="146">
        <f t="shared" ref="Q1180:S1180" si="1188">+F1180</f>
        <v>0</v>
      </c>
      <c r="R1180" s="145">
        <f t="shared" si="1188"/>
        <v>0</v>
      </c>
      <c r="S1180" s="146">
        <f t="shared" si="1188"/>
        <v>0</v>
      </c>
      <c r="T1180" s="150" t="e">
        <f>+VLOOKUP($L1180,Data_Validation!$A:$D,1,0)</f>
        <v>#N/A</v>
      </c>
      <c r="U1180" s="150" t="e">
        <f>+VLOOKUP($L1180,Data_Validation!$A:$D,3,0)</f>
        <v>#N/A</v>
      </c>
      <c r="V1180" s="150" t="e">
        <f>+VLOOKUP($L1180,Data_Validation!$A:$D,4,0)</f>
        <v>#N/A</v>
      </c>
      <c r="W1180" s="150" t="e">
        <f>+VLOOKUP($L1180,Data_Validation!$A:$E,5,0)</f>
        <v>#N/A</v>
      </c>
      <c r="X1180" s="150" t="e">
        <f>+VLOOKUP($L1180,Data_Validation!$A:$F,6,0)</f>
        <v>#N/A</v>
      </c>
    </row>
    <row r="1181" spans="1:24" ht="15" customHeight="1">
      <c r="A1181" s="141"/>
      <c r="B1181" s="141"/>
      <c r="C1181" s="151"/>
      <c r="D1181" s="151"/>
      <c r="E1181" s="151"/>
      <c r="F1181" s="141"/>
      <c r="G1181" s="141"/>
      <c r="H1181" s="673"/>
      <c r="I1181" s="673"/>
      <c r="J1181" s="673"/>
      <c r="K1181" s="673"/>
      <c r="L1181" s="145">
        <f t="shared" si="1028"/>
        <v>0</v>
      </c>
      <c r="M1181" s="146">
        <f t="shared" si="1029"/>
        <v>0</v>
      </c>
      <c r="N1181" s="147">
        <f>+IF(OR($Q1181=Parametres!$G$2,$Q1181=Parametres!$G$3),I1181,C1181)</f>
        <v>0</v>
      </c>
      <c r="O1181" s="147">
        <f>+IF(OR($Q1181=Parametres!$G$2,$Q1181=Parametres!$G$3),J1181,D1181)</f>
        <v>0</v>
      </c>
      <c r="P1181" s="147">
        <f>+IF(OR($Q1181=Parametres!$G$2,$Q1181=Parametres!$G$3),K1181,E1181)</f>
        <v>0</v>
      </c>
      <c r="Q1181" s="146">
        <f t="shared" ref="Q1181:S1181" si="1189">+F1181</f>
        <v>0</v>
      </c>
      <c r="R1181" s="145">
        <f t="shared" si="1189"/>
        <v>0</v>
      </c>
      <c r="S1181" s="146">
        <f t="shared" si="1189"/>
        <v>0</v>
      </c>
      <c r="T1181" s="150" t="e">
        <f>+VLOOKUP($L1181,Data_Validation!$A:$D,1,0)</f>
        <v>#N/A</v>
      </c>
      <c r="U1181" s="150" t="e">
        <f>+VLOOKUP($L1181,Data_Validation!$A:$D,3,0)</f>
        <v>#N/A</v>
      </c>
      <c r="V1181" s="150" t="e">
        <f>+VLOOKUP($L1181,Data_Validation!$A:$D,4,0)</f>
        <v>#N/A</v>
      </c>
      <c r="W1181" s="150" t="e">
        <f>+VLOOKUP($L1181,Data_Validation!$A:$E,5,0)</f>
        <v>#N/A</v>
      </c>
      <c r="X1181" s="150" t="e">
        <f>+VLOOKUP($L1181,Data_Validation!$A:$F,6,0)</f>
        <v>#N/A</v>
      </c>
    </row>
    <row r="1182" spans="1:24" ht="15" customHeight="1">
      <c r="A1182" s="141"/>
      <c r="B1182" s="141"/>
      <c r="C1182" s="151"/>
      <c r="D1182" s="151"/>
      <c r="E1182" s="151"/>
      <c r="F1182" s="141"/>
      <c r="G1182" s="141"/>
      <c r="H1182" s="673"/>
      <c r="I1182" s="673"/>
      <c r="J1182" s="673"/>
      <c r="K1182" s="673"/>
      <c r="L1182" s="145">
        <f t="shared" si="1028"/>
        <v>0</v>
      </c>
      <c r="M1182" s="146">
        <f t="shared" si="1029"/>
        <v>0</v>
      </c>
      <c r="N1182" s="147">
        <f>+IF(OR($Q1182=Parametres!$G$2,$Q1182=Parametres!$G$3),I1182,C1182)</f>
        <v>0</v>
      </c>
      <c r="O1182" s="147">
        <f>+IF(OR($Q1182=Parametres!$G$2,$Q1182=Parametres!$G$3),J1182,D1182)</f>
        <v>0</v>
      </c>
      <c r="P1182" s="147">
        <f>+IF(OR($Q1182=Parametres!$G$2,$Q1182=Parametres!$G$3),K1182,E1182)</f>
        <v>0</v>
      </c>
      <c r="Q1182" s="146">
        <f t="shared" ref="Q1182:S1182" si="1190">+F1182</f>
        <v>0</v>
      </c>
      <c r="R1182" s="145">
        <f t="shared" si="1190"/>
        <v>0</v>
      </c>
      <c r="S1182" s="146">
        <f t="shared" si="1190"/>
        <v>0</v>
      </c>
      <c r="T1182" s="150" t="e">
        <f>+VLOOKUP($L1182,Data_Validation!$A:$D,1,0)</f>
        <v>#N/A</v>
      </c>
      <c r="U1182" s="150" t="e">
        <f>+VLOOKUP($L1182,Data_Validation!$A:$D,3,0)</f>
        <v>#N/A</v>
      </c>
      <c r="V1182" s="150" t="e">
        <f>+VLOOKUP($L1182,Data_Validation!$A:$D,4,0)</f>
        <v>#N/A</v>
      </c>
      <c r="W1182" s="150" t="e">
        <f>+VLOOKUP($L1182,Data_Validation!$A:$E,5,0)</f>
        <v>#N/A</v>
      </c>
      <c r="X1182" s="150" t="e">
        <f>+VLOOKUP($L1182,Data_Validation!$A:$F,6,0)</f>
        <v>#N/A</v>
      </c>
    </row>
    <row r="1183" spans="1:24" ht="15" customHeight="1">
      <c r="A1183" s="141"/>
      <c r="B1183" s="141"/>
      <c r="C1183" s="151"/>
      <c r="D1183" s="151"/>
      <c r="E1183" s="151"/>
      <c r="F1183" s="141"/>
      <c r="G1183" s="141"/>
      <c r="H1183" s="673"/>
      <c r="I1183" s="673"/>
      <c r="J1183" s="673"/>
      <c r="K1183" s="673"/>
      <c r="L1183" s="145">
        <f t="shared" si="1028"/>
        <v>0</v>
      </c>
      <c r="M1183" s="146">
        <f t="shared" si="1029"/>
        <v>0</v>
      </c>
      <c r="N1183" s="147">
        <f>+IF(OR($Q1183=Parametres!$G$2,$Q1183=Parametres!$G$3),I1183,C1183)</f>
        <v>0</v>
      </c>
      <c r="O1183" s="147">
        <f>+IF(OR($Q1183=Parametres!$G$2,$Q1183=Parametres!$G$3),J1183,D1183)</f>
        <v>0</v>
      </c>
      <c r="P1183" s="147">
        <f>+IF(OR($Q1183=Parametres!$G$2,$Q1183=Parametres!$G$3),K1183,E1183)</f>
        <v>0</v>
      </c>
      <c r="Q1183" s="146">
        <f t="shared" ref="Q1183:S1183" si="1191">+F1183</f>
        <v>0</v>
      </c>
      <c r="R1183" s="145">
        <f t="shared" si="1191"/>
        <v>0</v>
      </c>
      <c r="S1183" s="146">
        <f t="shared" si="1191"/>
        <v>0</v>
      </c>
      <c r="T1183" s="150" t="e">
        <f>+VLOOKUP($L1183,Data_Validation!$A:$D,1,0)</f>
        <v>#N/A</v>
      </c>
      <c r="U1183" s="150" t="e">
        <f>+VLOOKUP($L1183,Data_Validation!$A:$D,3,0)</f>
        <v>#N/A</v>
      </c>
      <c r="V1183" s="150" t="e">
        <f>+VLOOKUP($L1183,Data_Validation!$A:$D,4,0)</f>
        <v>#N/A</v>
      </c>
      <c r="W1183" s="150" t="e">
        <f>+VLOOKUP($L1183,Data_Validation!$A:$E,5,0)</f>
        <v>#N/A</v>
      </c>
      <c r="X1183" s="150" t="e">
        <f>+VLOOKUP($L1183,Data_Validation!$A:$F,6,0)</f>
        <v>#N/A</v>
      </c>
    </row>
    <row r="1184" spans="1:24" ht="15" customHeight="1">
      <c r="A1184" s="141"/>
      <c r="B1184" s="141"/>
      <c r="C1184" s="151"/>
      <c r="D1184" s="151"/>
      <c r="E1184" s="151"/>
      <c r="F1184" s="141"/>
      <c r="G1184" s="141"/>
      <c r="H1184" s="673"/>
      <c r="I1184" s="673"/>
      <c r="J1184" s="673"/>
      <c r="K1184" s="673"/>
      <c r="L1184" s="145">
        <f t="shared" si="1028"/>
        <v>0</v>
      </c>
      <c r="M1184" s="146">
        <f t="shared" si="1029"/>
        <v>0</v>
      </c>
      <c r="N1184" s="147">
        <f>+IF(OR($Q1184=Parametres!$G$2,$Q1184=Parametres!$G$3),I1184,C1184)</f>
        <v>0</v>
      </c>
      <c r="O1184" s="147">
        <f>+IF(OR($Q1184=Parametres!$G$2,$Q1184=Parametres!$G$3),J1184,D1184)</f>
        <v>0</v>
      </c>
      <c r="P1184" s="147">
        <f>+IF(OR($Q1184=Parametres!$G$2,$Q1184=Parametres!$G$3),K1184,E1184)</f>
        <v>0</v>
      </c>
      <c r="Q1184" s="146">
        <f t="shared" ref="Q1184:S1184" si="1192">+F1184</f>
        <v>0</v>
      </c>
      <c r="R1184" s="145">
        <f t="shared" si="1192"/>
        <v>0</v>
      </c>
      <c r="S1184" s="146">
        <f t="shared" si="1192"/>
        <v>0</v>
      </c>
      <c r="T1184" s="150" t="e">
        <f>+VLOOKUP($L1184,Data_Validation!$A:$D,1,0)</f>
        <v>#N/A</v>
      </c>
      <c r="U1184" s="150" t="e">
        <f>+VLOOKUP($L1184,Data_Validation!$A:$D,3,0)</f>
        <v>#N/A</v>
      </c>
      <c r="V1184" s="150" t="e">
        <f>+VLOOKUP($L1184,Data_Validation!$A:$D,4,0)</f>
        <v>#N/A</v>
      </c>
      <c r="W1184" s="150" t="e">
        <f>+VLOOKUP($L1184,Data_Validation!$A:$E,5,0)</f>
        <v>#N/A</v>
      </c>
      <c r="X1184" s="150" t="e">
        <f>+VLOOKUP($L1184,Data_Validation!$A:$F,6,0)</f>
        <v>#N/A</v>
      </c>
    </row>
    <row r="1185" spans="1:24" ht="15" customHeight="1">
      <c r="A1185" s="141"/>
      <c r="B1185" s="141"/>
      <c r="C1185" s="151"/>
      <c r="D1185" s="151"/>
      <c r="E1185" s="151"/>
      <c r="F1185" s="141"/>
      <c r="G1185" s="141"/>
      <c r="H1185" s="673"/>
      <c r="I1185" s="673"/>
      <c r="J1185" s="673"/>
      <c r="K1185" s="673"/>
      <c r="L1185" s="145">
        <f t="shared" si="1028"/>
        <v>0</v>
      </c>
      <c r="M1185" s="146">
        <f t="shared" si="1029"/>
        <v>0</v>
      </c>
      <c r="N1185" s="147">
        <f>+IF(OR($Q1185=Parametres!$G$2,$Q1185=Parametres!$G$3),I1185,C1185)</f>
        <v>0</v>
      </c>
      <c r="O1185" s="147">
        <f>+IF(OR($Q1185=Parametres!$G$2,$Q1185=Parametres!$G$3),J1185,D1185)</f>
        <v>0</v>
      </c>
      <c r="P1185" s="147">
        <f>+IF(OR($Q1185=Parametres!$G$2,$Q1185=Parametres!$G$3),K1185,E1185)</f>
        <v>0</v>
      </c>
      <c r="Q1185" s="146">
        <f t="shared" ref="Q1185:S1185" si="1193">+F1185</f>
        <v>0</v>
      </c>
      <c r="R1185" s="145">
        <f t="shared" si="1193"/>
        <v>0</v>
      </c>
      <c r="S1185" s="146">
        <f t="shared" si="1193"/>
        <v>0</v>
      </c>
      <c r="T1185" s="150" t="e">
        <f>+VLOOKUP($L1185,Data_Validation!$A:$D,1,0)</f>
        <v>#N/A</v>
      </c>
      <c r="U1185" s="150" t="e">
        <f>+VLOOKUP($L1185,Data_Validation!$A:$D,3,0)</f>
        <v>#N/A</v>
      </c>
      <c r="V1185" s="150" t="e">
        <f>+VLOOKUP($L1185,Data_Validation!$A:$D,4,0)</f>
        <v>#N/A</v>
      </c>
      <c r="W1185" s="150" t="e">
        <f>+VLOOKUP($L1185,Data_Validation!$A:$E,5,0)</f>
        <v>#N/A</v>
      </c>
      <c r="X1185" s="150" t="e">
        <f>+VLOOKUP($L1185,Data_Validation!$A:$F,6,0)</f>
        <v>#N/A</v>
      </c>
    </row>
    <row r="1186" spans="1:24" ht="15" customHeight="1">
      <c r="A1186" s="141"/>
      <c r="B1186" s="141"/>
      <c r="C1186" s="151"/>
      <c r="D1186" s="151"/>
      <c r="E1186" s="151"/>
      <c r="F1186" s="141"/>
      <c r="G1186" s="141"/>
      <c r="H1186" s="673"/>
      <c r="I1186" s="673"/>
      <c r="J1186" s="673"/>
      <c r="K1186" s="673"/>
      <c r="L1186" s="145">
        <f t="shared" si="1028"/>
        <v>0</v>
      </c>
      <c r="M1186" s="146">
        <f t="shared" si="1029"/>
        <v>0</v>
      </c>
      <c r="N1186" s="147">
        <f>+IF(OR($Q1186=Parametres!$G$2,$Q1186=Parametres!$G$3),I1186,C1186)</f>
        <v>0</v>
      </c>
      <c r="O1186" s="147">
        <f>+IF(OR($Q1186=Parametres!$G$2,$Q1186=Parametres!$G$3),J1186,D1186)</f>
        <v>0</v>
      </c>
      <c r="P1186" s="147">
        <f>+IF(OR($Q1186=Parametres!$G$2,$Q1186=Parametres!$G$3),K1186,E1186)</f>
        <v>0</v>
      </c>
      <c r="Q1186" s="146">
        <f t="shared" ref="Q1186:S1186" si="1194">+F1186</f>
        <v>0</v>
      </c>
      <c r="R1186" s="145">
        <f t="shared" si="1194"/>
        <v>0</v>
      </c>
      <c r="S1186" s="146">
        <f t="shared" si="1194"/>
        <v>0</v>
      </c>
      <c r="T1186" s="150" t="e">
        <f>+VLOOKUP($L1186,Data_Validation!$A:$D,1,0)</f>
        <v>#N/A</v>
      </c>
      <c r="U1186" s="150" t="e">
        <f>+VLOOKUP($L1186,Data_Validation!$A:$D,3,0)</f>
        <v>#N/A</v>
      </c>
      <c r="V1186" s="150" t="e">
        <f>+VLOOKUP($L1186,Data_Validation!$A:$D,4,0)</f>
        <v>#N/A</v>
      </c>
      <c r="W1186" s="150" t="e">
        <f>+VLOOKUP($L1186,Data_Validation!$A:$E,5,0)</f>
        <v>#N/A</v>
      </c>
      <c r="X1186" s="150" t="e">
        <f>+VLOOKUP($L1186,Data_Validation!$A:$F,6,0)</f>
        <v>#N/A</v>
      </c>
    </row>
    <row r="1187" spans="1:24" ht="15" customHeight="1">
      <c r="A1187" s="141"/>
      <c r="B1187" s="141"/>
      <c r="C1187" s="151"/>
      <c r="D1187" s="151"/>
      <c r="E1187" s="151"/>
      <c r="F1187" s="141"/>
      <c r="G1187" s="141"/>
      <c r="H1187" s="673"/>
      <c r="I1187" s="673"/>
      <c r="J1187" s="673"/>
      <c r="K1187" s="673"/>
      <c r="L1187" s="145">
        <f t="shared" si="1028"/>
        <v>0</v>
      </c>
      <c r="M1187" s="146">
        <f t="shared" si="1029"/>
        <v>0</v>
      </c>
      <c r="N1187" s="147">
        <f>+IF(OR($Q1187=Parametres!$G$2,$Q1187=Parametres!$G$3),I1187,C1187)</f>
        <v>0</v>
      </c>
      <c r="O1187" s="147">
        <f>+IF(OR($Q1187=Parametres!$G$2,$Q1187=Parametres!$G$3),J1187,D1187)</f>
        <v>0</v>
      </c>
      <c r="P1187" s="147">
        <f>+IF(OR($Q1187=Parametres!$G$2,$Q1187=Parametres!$G$3),K1187,E1187)</f>
        <v>0</v>
      </c>
      <c r="Q1187" s="146">
        <f t="shared" ref="Q1187:S1187" si="1195">+F1187</f>
        <v>0</v>
      </c>
      <c r="R1187" s="145">
        <f t="shared" si="1195"/>
        <v>0</v>
      </c>
      <c r="S1187" s="146">
        <f t="shared" si="1195"/>
        <v>0</v>
      </c>
      <c r="T1187" s="150" t="e">
        <f>+VLOOKUP($L1187,Data_Validation!$A:$D,1,0)</f>
        <v>#N/A</v>
      </c>
      <c r="U1187" s="150" t="e">
        <f>+VLOOKUP($L1187,Data_Validation!$A:$D,3,0)</f>
        <v>#N/A</v>
      </c>
      <c r="V1187" s="150" t="e">
        <f>+VLOOKUP($L1187,Data_Validation!$A:$D,4,0)</f>
        <v>#N/A</v>
      </c>
      <c r="W1187" s="150" t="e">
        <f>+VLOOKUP($L1187,Data_Validation!$A:$E,5,0)</f>
        <v>#N/A</v>
      </c>
      <c r="X1187" s="150" t="e">
        <f>+VLOOKUP($L1187,Data_Validation!$A:$F,6,0)</f>
        <v>#N/A</v>
      </c>
    </row>
    <row r="1188" spans="1:24" ht="15" customHeight="1">
      <c r="A1188" s="141"/>
      <c r="B1188" s="141"/>
      <c r="C1188" s="151"/>
      <c r="D1188" s="151"/>
      <c r="E1188" s="151"/>
      <c r="F1188" s="141"/>
      <c r="G1188" s="141"/>
      <c r="H1188" s="673"/>
      <c r="I1188" s="673"/>
      <c r="J1188" s="673"/>
      <c r="K1188" s="673"/>
      <c r="L1188" s="145">
        <f t="shared" si="1028"/>
        <v>0</v>
      </c>
      <c r="M1188" s="146">
        <f t="shared" si="1029"/>
        <v>0</v>
      </c>
      <c r="N1188" s="147">
        <f>+IF(OR($Q1188=Parametres!$G$2,$Q1188=Parametres!$G$3),I1188,C1188)</f>
        <v>0</v>
      </c>
      <c r="O1188" s="147">
        <f>+IF(OR($Q1188=Parametres!$G$2,$Q1188=Parametres!$G$3),J1188,D1188)</f>
        <v>0</v>
      </c>
      <c r="P1188" s="147">
        <f>+IF(OR($Q1188=Parametres!$G$2,$Q1188=Parametres!$G$3),K1188,E1188)</f>
        <v>0</v>
      </c>
      <c r="Q1188" s="146">
        <f t="shared" ref="Q1188:S1188" si="1196">+F1188</f>
        <v>0</v>
      </c>
      <c r="R1188" s="145">
        <f t="shared" si="1196"/>
        <v>0</v>
      </c>
      <c r="S1188" s="146">
        <f t="shared" si="1196"/>
        <v>0</v>
      </c>
      <c r="T1188" s="150" t="e">
        <f>+VLOOKUP($L1188,Data_Validation!$A:$D,1,0)</f>
        <v>#N/A</v>
      </c>
      <c r="U1188" s="150" t="e">
        <f>+VLOOKUP($L1188,Data_Validation!$A:$D,3,0)</f>
        <v>#N/A</v>
      </c>
      <c r="V1188" s="150" t="e">
        <f>+VLOOKUP($L1188,Data_Validation!$A:$D,4,0)</f>
        <v>#N/A</v>
      </c>
      <c r="W1188" s="150" t="e">
        <f>+VLOOKUP($L1188,Data_Validation!$A:$E,5,0)</f>
        <v>#N/A</v>
      </c>
      <c r="X1188" s="150" t="e">
        <f>+VLOOKUP($L1188,Data_Validation!$A:$F,6,0)</f>
        <v>#N/A</v>
      </c>
    </row>
    <row r="1189" spans="1:24" ht="15" customHeight="1">
      <c r="A1189" s="141"/>
      <c r="B1189" s="141"/>
      <c r="C1189" s="151"/>
      <c r="D1189" s="151"/>
      <c r="E1189" s="151"/>
      <c r="F1189" s="141"/>
      <c r="G1189" s="141"/>
      <c r="H1189" s="673"/>
      <c r="I1189" s="673"/>
      <c r="J1189" s="673"/>
      <c r="K1189" s="673"/>
      <c r="L1189" s="145">
        <f t="shared" si="1028"/>
        <v>0</v>
      </c>
      <c r="M1189" s="146">
        <f t="shared" si="1029"/>
        <v>0</v>
      </c>
      <c r="N1189" s="147">
        <f>+IF(OR($Q1189=Parametres!$G$2,$Q1189=Parametres!$G$3),I1189,C1189)</f>
        <v>0</v>
      </c>
      <c r="O1189" s="147">
        <f>+IF(OR($Q1189=Parametres!$G$2,$Q1189=Parametres!$G$3),J1189,D1189)</f>
        <v>0</v>
      </c>
      <c r="P1189" s="147">
        <f>+IF(OR($Q1189=Parametres!$G$2,$Q1189=Parametres!$G$3),K1189,E1189)</f>
        <v>0</v>
      </c>
      <c r="Q1189" s="146">
        <f t="shared" ref="Q1189:S1189" si="1197">+F1189</f>
        <v>0</v>
      </c>
      <c r="R1189" s="145">
        <f t="shared" si="1197"/>
        <v>0</v>
      </c>
      <c r="S1189" s="146">
        <f t="shared" si="1197"/>
        <v>0</v>
      </c>
      <c r="T1189" s="150" t="e">
        <f>+VLOOKUP($L1189,Data_Validation!$A:$D,1,0)</f>
        <v>#N/A</v>
      </c>
      <c r="U1189" s="150" t="e">
        <f>+VLOOKUP($L1189,Data_Validation!$A:$D,3,0)</f>
        <v>#N/A</v>
      </c>
      <c r="V1189" s="150" t="e">
        <f>+VLOOKUP($L1189,Data_Validation!$A:$D,4,0)</f>
        <v>#N/A</v>
      </c>
      <c r="W1189" s="150" t="e">
        <f>+VLOOKUP($L1189,Data_Validation!$A:$E,5,0)</f>
        <v>#N/A</v>
      </c>
      <c r="X1189" s="150" t="e">
        <f>+VLOOKUP($L1189,Data_Validation!$A:$F,6,0)</f>
        <v>#N/A</v>
      </c>
    </row>
    <row r="1190" spans="1:24" ht="15" customHeight="1">
      <c r="A1190" s="141"/>
      <c r="B1190" s="141"/>
      <c r="C1190" s="151"/>
      <c r="D1190" s="151"/>
      <c r="E1190" s="151"/>
      <c r="F1190" s="141"/>
      <c r="G1190" s="141"/>
      <c r="H1190" s="673"/>
      <c r="I1190" s="673"/>
      <c r="J1190" s="673"/>
      <c r="K1190" s="673"/>
      <c r="L1190" s="145">
        <f t="shared" si="1028"/>
        <v>0</v>
      </c>
      <c r="M1190" s="146">
        <f t="shared" si="1029"/>
        <v>0</v>
      </c>
      <c r="N1190" s="147">
        <f>+IF(OR($Q1190=Parametres!$G$2,$Q1190=Parametres!$G$3),I1190,C1190)</f>
        <v>0</v>
      </c>
      <c r="O1190" s="147">
        <f>+IF(OR($Q1190=Parametres!$G$2,$Q1190=Parametres!$G$3),J1190,D1190)</f>
        <v>0</v>
      </c>
      <c r="P1190" s="147">
        <f>+IF(OR($Q1190=Parametres!$G$2,$Q1190=Parametres!$G$3),K1190,E1190)</f>
        <v>0</v>
      </c>
      <c r="Q1190" s="146">
        <f t="shared" ref="Q1190:S1190" si="1198">+F1190</f>
        <v>0</v>
      </c>
      <c r="R1190" s="145">
        <f t="shared" si="1198"/>
        <v>0</v>
      </c>
      <c r="S1190" s="146">
        <f t="shared" si="1198"/>
        <v>0</v>
      </c>
      <c r="T1190" s="150" t="e">
        <f>+VLOOKUP($L1190,Data_Validation!$A:$D,1,0)</f>
        <v>#N/A</v>
      </c>
      <c r="U1190" s="150" t="e">
        <f>+VLOOKUP($L1190,Data_Validation!$A:$D,3,0)</f>
        <v>#N/A</v>
      </c>
      <c r="V1190" s="150" t="e">
        <f>+VLOOKUP($L1190,Data_Validation!$A:$D,4,0)</f>
        <v>#N/A</v>
      </c>
      <c r="W1190" s="150" t="e">
        <f>+VLOOKUP($L1190,Data_Validation!$A:$E,5,0)</f>
        <v>#N/A</v>
      </c>
      <c r="X1190" s="150" t="e">
        <f>+VLOOKUP($L1190,Data_Validation!$A:$F,6,0)</f>
        <v>#N/A</v>
      </c>
    </row>
    <row r="1191" spans="1:24" ht="15" customHeight="1">
      <c r="A1191" s="141"/>
      <c r="B1191" s="141"/>
      <c r="C1191" s="151"/>
      <c r="D1191" s="151"/>
      <c r="E1191" s="151"/>
      <c r="F1191" s="141"/>
      <c r="G1191" s="141"/>
      <c r="H1191" s="673"/>
      <c r="I1191" s="673"/>
      <c r="J1191" s="673"/>
      <c r="K1191" s="673"/>
      <c r="L1191" s="145">
        <f t="shared" si="1028"/>
        <v>0</v>
      </c>
      <c r="M1191" s="146">
        <f t="shared" si="1029"/>
        <v>0</v>
      </c>
      <c r="N1191" s="147">
        <f>+IF(OR($Q1191=Parametres!$G$2,$Q1191=Parametres!$G$3),I1191,C1191)</f>
        <v>0</v>
      </c>
      <c r="O1191" s="147">
        <f>+IF(OR($Q1191=Parametres!$G$2,$Q1191=Parametres!$G$3),J1191,D1191)</f>
        <v>0</v>
      </c>
      <c r="P1191" s="147">
        <f>+IF(OR($Q1191=Parametres!$G$2,$Q1191=Parametres!$G$3),K1191,E1191)</f>
        <v>0</v>
      </c>
      <c r="Q1191" s="146">
        <f t="shared" ref="Q1191:S1191" si="1199">+F1191</f>
        <v>0</v>
      </c>
      <c r="R1191" s="145">
        <f t="shared" si="1199"/>
        <v>0</v>
      </c>
      <c r="S1191" s="146">
        <f t="shared" si="1199"/>
        <v>0</v>
      </c>
      <c r="T1191" s="150" t="e">
        <f>+VLOOKUP($L1191,Data_Validation!$A:$D,1,0)</f>
        <v>#N/A</v>
      </c>
      <c r="U1191" s="150" t="e">
        <f>+VLOOKUP($L1191,Data_Validation!$A:$D,3,0)</f>
        <v>#N/A</v>
      </c>
      <c r="V1191" s="150" t="e">
        <f>+VLOOKUP($L1191,Data_Validation!$A:$D,4,0)</f>
        <v>#N/A</v>
      </c>
      <c r="W1191" s="150" t="e">
        <f>+VLOOKUP($L1191,Data_Validation!$A:$E,5,0)</f>
        <v>#N/A</v>
      </c>
      <c r="X1191" s="150" t="e">
        <f>+VLOOKUP($L1191,Data_Validation!$A:$F,6,0)</f>
        <v>#N/A</v>
      </c>
    </row>
    <row r="1192" spans="1:24" ht="15" customHeight="1">
      <c r="A1192" s="141"/>
      <c r="B1192" s="141"/>
      <c r="C1192" s="151"/>
      <c r="D1192" s="151"/>
      <c r="E1192" s="151"/>
      <c r="F1192" s="141"/>
      <c r="G1192" s="141"/>
      <c r="H1192" s="673"/>
      <c r="I1192" s="673"/>
      <c r="J1192" s="673"/>
      <c r="K1192" s="673"/>
      <c r="L1192" s="145">
        <f t="shared" si="1028"/>
        <v>0</v>
      </c>
      <c r="M1192" s="146">
        <f t="shared" si="1029"/>
        <v>0</v>
      </c>
      <c r="N1192" s="147">
        <f>+IF(OR($Q1192=Parametres!$G$2,$Q1192=Parametres!$G$3),I1192,C1192)</f>
        <v>0</v>
      </c>
      <c r="O1192" s="147">
        <f>+IF(OR($Q1192=Parametres!$G$2,$Q1192=Parametres!$G$3),J1192,D1192)</f>
        <v>0</v>
      </c>
      <c r="P1192" s="147">
        <f>+IF(OR($Q1192=Parametres!$G$2,$Q1192=Parametres!$G$3),K1192,E1192)</f>
        <v>0</v>
      </c>
      <c r="Q1192" s="146">
        <f t="shared" ref="Q1192:S1192" si="1200">+F1192</f>
        <v>0</v>
      </c>
      <c r="R1192" s="145">
        <f t="shared" si="1200"/>
        <v>0</v>
      </c>
      <c r="S1192" s="146">
        <f t="shared" si="1200"/>
        <v>0</v>
      </c>
      <c r="T1192" s="150" t="e">
        <f>+VLOOKUP($L1192,Data_Validation!$A:$D,1,0)</f>
        <v>#N/A</v>
      </c>
      <c r="U1192" s="150" t="e">
        <f>+VLOOKUP($L1192,Data_Validation!$A:$D,3,0)</f>
        <v>#N/A</v>
      </c>
      <c r="V1192" s="150" t="e">
        <f>+VLOOKUP($L1192,Data_Validation!$A:$D,4,0)</f>
        <v>#N/A</v>
      </c>
      <c r="W1192" s="150" t="e">
        <f>+VLOOKUP($L1192,Data_Validation!$A:$E,5,0)</f>
        <v>#N/A</v>
      </c>
      <c r="X1192" s="150" t="e">
        <f>+VLOOKUP($L1192,Data_Validation!$A:$F,6,0)</f>
        <v>#N/A</v>
      </c>
    </row>
    <row r="1193" spans="1:24" ht="15" customHeight="1">
      <c r="A1193" s="141"/>
      <c r="B1193" s="141"/>
      <c r="C1193" s="151"/>
      <c r="D1193" s="151"/>
      <c r="E1193" s="151"/>
      <c r="F1193" s="141"/>
      <c r="G1193" s="141"/>
      <c r="H1193" s="673"/>
      <c r="I1193" s="673"/>
      <c r="J1193" s="673"/>
      <c r="K1193" s="673"/>
      <c r="L1193" s="145">
        <f t="shared" si="1028"/>
        <v>0</v>
      </c>
      <c r="M1193" s="146">
        <f t="shared" si="1029"/>
        <v>0</v>
      </c>
      <c r="N1193" s="147">
        <f>+IF(OR($Q1193=Parametres!$G$2,$Q1193=Parametres!$G$3),I1193,C1193)</f>
        <v>0</v>
      </c>
      <c r="O1193" s="147">
        <f>+IF(OR($Q1193=Parametres!$G$2,$Q1193=Parametres!$G$3),J1193,D1193)</f>
        <v>0</v>
      </c>
      <c r="P1193" s="147">
        <f>+IF(OR($Q1193=Parametres!$G$2,$Q1193=Parametres!$G$3),K1193,E1193)</f>
        <v>0</v>
      </c>
      <c r="Q1193" s="146">
        <f t="shared" ref="Q1193:S1193" si="1201">+F1193</f>
        <v>0</v>
      </c>
      <c r="R1193" s="145">
        <f t="shared" si="1201"/>
        <v>0</v>
      </c>
      <c r="S1193" s="146">
        <f t="shared" si="1201"/>
        <v>0</v>
      </c>
      <c r="T1193" s="150" t="e">
        <f>+VLOOKUP($L1193,Data_Validation!$A:$D,1,0)</f>
        <v>#N/A</v>
      </c>
      <c r="U1193" s="150" t="e">
        <f>+VLOOKUP($L1193,Data_Validation!$A:$D,3,0)</f>
        <v>#N/A</v>
      </c>
      <c r="V1193" s="150" t="e">
        <f>+VLOOKUP($L1193,Data_Validation!$A:$D,4,0)</f>
        <v>#N/A</v>
      </c>
      <c r="W1193" s="150" t="e">
        <f>+VLOOKUP($L1193,Data_Validation!$A:$E,5,0)</f>
        <v>#N/A</v>
      </c>
      <c r="X1193" s="150" t="e">
        <f>+VLOOKUP($L1193,Data_Validation!$A:$F,6,0)</f>
        <v>#N/A</v>
      </c>
    </row>
    <row r="1194" spans="1:24" ht="15" customHeight="1">
      <c r="A1194" s="141"/>
      <c r="B1194" s="141"/>
      <c r="C1194" s="151"/>
      <c r="D1194" s="151"/>
      <c r="E1194" s="151"/>
      <c r="F1194" s="141"/>
      <c r="G1194" s="141"/>
      <c r="H1194" s="673"/>
      <c r="I1194" s="673"/>
      <c r="J1194" s="673"/>
      <c r="K1194" s="673"/>
      <c r="L1194" s="145">
        <f t="shared" si="1028"/>
        <v>0</v>
      </c>
      <c r="M1194" s="146">
        <f t="shared" si="1029"/>
        <v>0</v>
      </c>
      <c r="N1194" s="147">
        <f>+IF(OR($Q1194=Parametres!$G$2,$Q1194=Parametres!$G$3),I1194,C1194)</f>
        <v>0</v>
      </c>
      <c r="O1194" s="147">
        <f>+IF(OR($Q1194=Parametres!$G$2,$Q1194=Parametres!$G$3),J1194,D1194)</f>
        <v>0</v>
      </c>
      <c r="P1194" s="147">
        <f>+IF(OR($Q1194=Parametres!$G$2,$Q1194=Parametres!$G$3),K1194,E1194)</f>
        <v>0</v>
      </c>
      <c r="Q1194" s="146">
        <f t="shared" ref="Q1194:S1194" si="1202">+F1194</f>
        <v>0</v>
      </c>
      <c r="R1194" s="145">
        <f t="shared" si="1202"/>
        <v>0</v>
      </c>
      <c r="S1194" s="146">
        <f t="shared" si="1202"/>
        <v>0</v>
      </c>
      <c r="T1194" s="150" t="e">
        <f>+VLOOKUP($L1194,Data_Validation!$A:$D,1,0)</f>
        <v>#N/A</v>
      </c>
      <c r="U1194" s="150" t="e">
        <f>+VLOOKUP($L1194,Data_Validation!$A:$D,3,0)</f>
        <v>#N/A</v>
      </c>
      <c r="V1194" s="150" t="e">
        <f>+VLOOKUP($L1194,Data_Validation!$A:$D,4,0)</f>
        <v>#N/A</v>
      </c>
      <c r="W1194" s="150" t="e">
        <f>+VLOOKUP($L1194,Data_Validation!$A:$E,5,0)</f>
        <v>#N/A</v>
      </c>
      <c r="X1194" s="150" t="e">
        <f>+VLOOKUP($L1194,Data_Validation!$A:$F,6,0)</f>
        <v>#N/A</v>
      </c>
    </row>
    <row r="1195" spans="1:24" ht="15" customHeight="1">
      <c r="A1195" s="141"/>
      <c r="B1195" s="141"/>
      <c r="C1195" s="151"/>
      <c r="D1195" s="151"/>
      <c r="E1195" s="151"/>
      <c r="F1195" s="141"/>
      <c r="G1195" s="141"/>
      <c r="H1195" s="673"/>
      <c r="I1195" s="673"/>
      <c r="J1195" s="673"/>
      <c r="K1195" s="673"/>
      <c r="L1195" s="145">
        <f t="shared" si="1028"/>
        <v>0</v>
      </c>
      <c r="M1195" s="146">
        <f t="shared" si="1029"/>
        <v>0</v>
      </c>
      <c r="N1195" s="147">
        <f>+IF(OR($Q1195=Parametres!$G$2,$Q1195=Parametres!$G$3),I1195,C1195)</f>
        <v>0</v>
      </c>
      <c r="O1195" s="147">
        <f>+IF(OR($Q1195=Parametres!$G$2,$Q1195=Parametres!$G$3),J1195,D1195)</f>
        <v>0</v>
      </c>
      <c r="P1195" s="147">
        <f>+IF(OR($Q1195=Parametres!$G$2,$Q1195=Parametres!$G$3),K1195,E1195)</f>
        <v>0</v>
      </c>
      <c r="Q1195" s="146">
        <f t="shared" ref="Q1195:S1195" si="1203">+F1195</f>
        <v>0</v>
      </c>
      <c r="R1195" s="145">
        <f t="shared" si="1203"/>
        <v>0</v>
      </c>
      <c r="S1195" s="146">
        <f t="shared" si="1203"/>
        <v>0</v>
      </c>
      <c r="T1195" s="150" t="e">
        <f>+VLOOKUP($L1195,Data_Validation!$A:$D,1,0)</f>
        <v>#N/A</v>
      </c>
      <c r="U1195" s="150" t="e">
        <f>+VLOOKUP($L1195,Data_Validation!$A:$D,3,0)</f>
        <v>#N/A</v>
      </c>
      <c r="V1195" s="150" t="e">
        <f>+VLOOKUP($L1195,Data_Validation!$A:$D,4,0)</f>
        <v>#N/A</v>
      </c>
      <c r="W1195" s="150" t="e">
        <f>+VLOOKUP($L1195,Data_Validation!$A:$E,5,0)</f>
        <v>#N/A</v>
      </c>
      <c r="X1195" s="150" t="e">
        <f>+VLOOKUP($L1195,Data_Validation!$A:$F,6,0)</f>
        <v>#N/A</v>
      </c>
    </row>
    <row r="1196" spans="1:24" ht="15" customHeight="1">
      <c r="A1196" s="141"/>
      <c r="B1196" s="141"/>
      <c r="C1196" s="151"/>
      <c r="D1196" s="151"/>
      <c r="E1196" s="151"/>
      <c r="F1196" s="141"/>
      <c r="G1196" s="141"/>
      <c r="H1196" s="673"/>
      <c r="I1196" s="673"/>
      <c r="J1196" s="673"/>
      <c r="K1196" s="673"/>
      <c r="L1196" s="145">
        <f t="shared" si="1028"/>
        <v>0</v>
      </c>
      <c r="M1196" s="146">
        <f t="shared" si="1029"/>
        <v>0</v>
      </c>
      <c r="N1196" s="147">
        <f>+IF(OR($Q1196=Parametres!$G$2,$Q1196=Parametres!$G$3),I1196,C1196)</f>
        <v>0</v>
      </c>
      <c r="O1196" s="147">
        <f>+IF(OR($Q1196=Parametres!$G$2,$Q1196=Parametres!$G$3),J1196,D1196)</f>
        <v>0</v>
      </c>
      <c r="P1196" s="147">
        <f>+IF(OR($Q1196=Parametres!$G$2,$Q1196=Parametres!$G$3),K1196,E1196)</f>
        <v>0</v>
      </c>
      <c r="Q1196" s="146">
        <f t="shared" ref="Q1196:S1196" si="1204">+F1196</f>
        <v>0</v>
      </c>
      <c r="R1196" s="145">
        <f t="shared" si="1204"/>
        <v>0</v>
      </c>
      <c r="S1196" s="146">
        <f t="shared" si="1204"/>
        <v>0</v>
      </c>
      <c r="T1196" s="150" t="e">
        <f>+VLOOKUP($L1196,Data_Validation!$A:$D,1,0)</f>
        <v>#N/A</v>
      </c>
      <c r="U1196" s="150" t="e">
        <f>+VLOOKUP($L1196,Data_Validation!$A:$D,3,0)</f>
        <v>#N/A</v>
      </c>
      <c r="V1196" s="150" t="e">
        <f>+VLOOKUP($L1196,Data_Validation!$A:$D,4,0)</f>
        <v>#N/A</v>
      </c>
      <c r="W1196" s="150" t="e">
        <f>+VLOOKUP($L1196,Data_Validation!$A:$E,5,0)</f>
        <v>#N/A</v>
      </c>
      <c r="X1196" s="150" t="e">
        <f>+VLOOKUP($L1196,Data_Validation!$A:$F,6,0)</f>
        <v>#N/A</v>
      </c>
    </row>
    <row r="1197" spans="1:24" ht="15" customHeight="1">
      <c r="A1197" s="141"/>
      <c r="B1197" s="141"/>
      <c r="C1197" s="151"/>
      <c r="D1197" s="151"/>
      <c r="E1197" s="151"/>
      <c r="F1197" s="141"/>
      <c r="G1197" s="141"/>
      <c r="H1197" s="673"/>
      <c r="I1197" s="673"/>
      <c r="J1197" s="673"/>
      <c r="K1197" s="673"/>
      <c r="L1197" s="145">
        <f t="shared" si="1028"/>
        <v>0</v>
      </c>
      <c r="M1197" s="146">
        <f t="shared" si="1029"/>
        <v>0</v>
      </c>
      <c r="N1197" s="147">
        <f>+IF(OR($Q1197=Parametres!$G$2,$Q1197=Parametres!$G$3),I1197,C1197)</f>
        <v>0</v>
      </c>
      <c r="O1197" s="147">
        <f>+IF(OR($Q1197=Parametres!$G$2,$Q1197=Parametres!$G$3),J1197,D1197)</f>
        <v>0</v>
      </c>
      <c r="P1197" s="147">
        <f>+IF(OR($Q1197=Parametres!$G$2,$Q1197=Parametres!$G$3),K1197,E1197)</f>
        <v>0</v>
      </c>
      <c r="Q1197" s="146">
        <f t="shared" ref="Q1197:S1197" si="1205">+F1197</f>
        <v>0</v>
      </c>
      <c r="R1197" s="145">
        <f t="shared" si="1205"/>
        <v>0</v>
      </c>
      <c r="S1197" s="146">
        <f t="shared" si="1205"/>
        <v>0</v>
      </c>
      <c r="T1197" s="150" t="e">
        <f>+VLOOKUP($L1197,Data_Validation!$A:$D,1,0)</f>
        <v>#N/A</v>
      </c>
      <c r="U1197" s="150" t="e">
        <f>+VLOOKUP($L1197,Data_Validation!$A:$D,3,0)</f>
        <v>#N/A</v>
      </c>
      <c r="V1197" s="150" t="e">
        <f>+VLOOKUP($L1197,Data_Validation!$A:$D,4,0)</f>
        <v>#N/A</v>
      </c>
      <c r="W1197" s="150" t="e">
        <f>+VLOOKUP($L1197,Data_Validation!$A:$E,5,0)</f>
        <v>#N/A</v>
      </c>
      <c r="X1197" s="150" t="e">
        <f>+VLOOKUP($L1197,Data_Validation!$A:$F,6,0)</f>
        <v>#N/A</v>
      </c>
    </row>
    <row r="1198" spans="1:24" ht="15" customHeight="1">
      <c r="A1198" s="141"/>
      <c r="B1198" s="141"/>
      <c r="C1198" s="151"/>
      <c r="D1198" s="151"/>
      <c r="E1198" s="151"/>
      <c r="F1198" s="141"/>
      <c r="G1198" s="141"/>
      <c r="H1198" s="673"/>
      <c r="I1198" s="673"/>
      <c r="J1198" s="673"/>
      <c r="K1198" s="673"/>
      <c r="L1198" s="145">
        <f t="shared" si="1028"/>
        <v>0</v>
      </c>
      <c r="M1198" s="146">
        <f t="shared" si="1029"/>
        <v>0</v>
      </c>
      <c r="N1198" s="147">
        <f>+IF(OR($Q1198=Parametres!$G$2,$Q1198=Parametres!$G$3),I1198,C1198)</f>
        <v>0</v>
      </c>
      <c r="O1198" s="147">
        <f>+IF(OR($Q1198=Parametres!$G$2,$Q1198=Parametres!$G$3),J1198,D1198)</f>
        <v>0</v>
      </c>
      <c r="P1198" s="147">
        <f>+IF(OR($Q1198=Parametres!$G$2,$Q1198=Parametres!$G$3),K1198,E1198)</f>
        <v>0</v>
      </c>
      <c r="Q1198" s="146">
        <f t="shared" ref="Q1198:S1198" si="1206">+F1198</f>
        <v>0</v>
      </c>
      <c r="R1198" s="145">
        <f t="shared" si="1206"/>
        <v>0</v>
      </c>
      <c r="S1198" s="146">
        <f t="shared" si="1206"/>
        <v>0</v>
      </c>
      <c r="T1198" s="150" t="e">
        <f>+VLOOKUP($L1198,Data_Validation!$A:$D,1,0)</f>
        <v>#N/A</v>
      </c>
      <c r="U1198" s="150" t="e">
        <f>+VLOOKUP($L1198,Data_Validation!$A:$D,3,0)</f>
        <v>#N/A</v>
      </c>
      <c r="V1198" s="150" t="e">
        <f>+VLOOKUP($L1198,Data_Validation!$A:$D,4,0)</f>
        <v>#N/A</v>
      </c>
      <c r="W1198" s="150" t="e">
        <f>+VLOOKUP($L1198,Data_Validation!$A:$E,5,0)</f>
        <v>#N/A</v>
      </c>
      <c r="X1198" s="150" t="e">
        <f>+VLOOKUP($L1198,Data_Validation!$A:$F,6,0)</f>
        <v>#N/A</v>
      </c>
    </row>
    <row r="1199" spans="1:24" ht="15" customHeight="1">
      <c r="A1199" s="141"/>
      <c r="B1199" s="141"/>
      <c r="C1199" s="151"/>
      <c r="D1199" s="151"/>
      <c r="E1199" s="151"/>
      <c r="F1199" s="141"/>
      <c r="G1199" s="141"/>
      <c r="H1199" s="673"/>
      <c r="I1199" s="673"/>
      <c r="J1199" s="673"/>
      <c r="K1199" s="673"/>
      <c r="L1199" s="145">
        <f t="shared" si="1028"/>
        <v>0</v>
      </c>
      <c r="M1199" s="146">
        <f t="shared" si="1029"/>
        <v>0</v>
      </c>
      <c r="N1199" s="147">
        <f>+IF(OR($Q1199=Parametres!$G$2,$Q1199=Parametres!$G$3),I1199,C1199)</f>
        <v>0</v>
      </c>
      <c r="O1199" s="147">
        <f>+IF(OR($Q1199=Parametres!$G$2,$Q1199=Parametres!$G$3),J1199,D1199)</f>
        <v>0</v>
      </c>
      <c r="P1199" s="147">
        <f>+IF(OR($Q1199=Parametres!$G$2,$Q1199=Parametres!$G$3),K1199,E1199)</f>
        <v>0</v>
      </c>
      <c r="Q1199" s="146">
        <f t="shared" ref="Q1199:S1199" si="1207">+F1199</f>
        <v>0</v>
      </c>
      <c r="R1199" s="145">
        <f t="shared" si="1207"/>
        <v>0</v>
      </c>
      <c r="S1199" s="146">
        <f t="shared" si="1207"/>
        <v>0</v>
      </c>
      <c r="T1199" s="150" t="e">
        <f>+VLOOKUP($L1199,Data_Validation!$A:$D,1,0)</f>
        <v>#N/A</v>
      </c>
      <c r="U1199" s="150" t="e">
        <f>+VLOOKUP($L1199,Data_Validation!$A:$D,3,0)</f>
        <v>#N/A</v>
      </c>
      <c r="V1199" s="150" t="e">
        <f>+VLOOKUP($L1199,Data_Validation!$A:$D,4,0)</f>
        <v>#N/A</v>
      </c>
      <c r="W1199" s="150" t="e">
        <f>+VLOOKUP($L1199,Data_Validation!$A:$E,5,0)</f>
        <v>#N/A</v>
      </c>
      <c r="X1199" s="150" t="e">
        <f>+VLOOKUP($L1199,Data_Validation!$A:$F,6,0)</f>
        <v>#N/A</v>
      </c>
    </row>
    <row r="1200" spans="1:24" ht="15" customHeight="1">
      <c r="A1200" s="141"/>
      <c r="B1200" s="141"/>
      <c r="C1200" s="151"/>
      <c r="D1200" s="151"/>
      <c r="E1200" s="151"/>
      <c r="F1200" s="141"/>
      <c r="G1200" s="141"/>
      <c r="H1200" s="673"/>
      <c r="I1200" s="673"/>
      <c r="J1200" s="673"/>
      <c r="K1200" s="673"/>
      <c r="L1200" s="145">
        <f t="shared" si="1028"/>
        <v>0</v>
      </c>
      <c r="M1200" s="146">
        <f t="shared" si="1029"/>
        <v>0</v>
      </c>
      <c r="N1200" s="147">
        <f>+IF(OR($Q1200=Parametres!$G$2,$Q1200=Parametres!$G$3),I1200,C1200)</f>
        <v>0</v>
      </c>
      <c r="O1200" s="147">
        <f>+IF(OR($Q1200=Parametres!$G$2,$Q1200=Parametres!$G$3),J1200,D1200)</f>
        <v>0</v>
      </c>
      <c r="P1200" s="147">
        <f>+IF(OR($Q1200=Parametres!$G$2,$Q1200=Parametres!$G$3),K1200,E1200)</f>
        <v>0</v>
      </c>
      <c r="Q1200" s="146">
        <f t="shared" ref="Q1200:S1200" si="1208">+F1200</f>
        <v>0</v>
      </c>
      <c r="R1200" s="145">
        <f t="shared" si="1208"/>
        <v>0</v>
      </c>
      <c r="S1200" s="146">
        <f t="shared" si="1208"/>
        <v>0</v>
      </c>
      <c r="T1200" s="150" t="e">
        <f>+VLOOKUP($L1200,Data_Validation!$A:$D,1,0)</f>
        <v>#N/A</v>
      </c>
      <c r="U1200" s="150" t="e">
        <f>+VLOOKUP($L1200,Data_Validation!$A:$D,3,0)</f>
        <v>#N/A</v>
      </c>
      <c r="V1200" s="150" t="e">
        <f>+VLOOKUP($L1200,Data_Validation!$A:$D,4,0)</f>
        <v>#N/A</v>
      </c>
      <c r="W1200" s="150" t="e">
        <f>+VLOOKUP($L1200,Data_Validation!$A:$E,5,0)</f>
        <v>#N/A</v>
      </c>
      <c r="X1200" s="150" t="e">
        <f>+VLOOKUP($L1200,Data_Validation!$A:$F,6,0)</f>
        <v>#N/A</v>
      </c>
    </row>
    <row r="1201" spans="1:24" ht="15" customHeight="1">
      <c r="A1201" s="141"/>
      <c r="B1201" s="141"/>
      <c r="C1201" s="151"/>
      <c r="D1201" s="151"/>
      <c r="E1201" s="151"/>
      <c r="F1201" s="141"/>
      <c r="G1201" s="141"/>
      <c r="H1201" s="673"/>
      <c r="I1201" s="673"/>
      <c r="J1201" s="673"/>
      <c r="K1201" s="673"/>
      <c r="L1201" s="145">
        <f t="shared" si="1028"/>
        <v>0</v>
      </c>
      <c r="M1201" s="146">
        <f t="shared" si="1029"/>
        <v>0</v>
      </c>
      <c r="N1201" s="147">
        <f>+IF(OR($Q1201=Parametres!$G$2,$Q1201=Parametres!$G$3),I1201,C1201)</f>
        <v>0</v>
      </c>
      <c r="O1201" s="147">
        <f>+IF(OR($Q1201=Parametres!$G$2,$Q1201=Parametres!$G$3),J1201,D1201)</f>
        <v>0</v>
      </c>
      <c r="P1201" s="147">
        <f>+IF(OR($Q1201=Parametres!$G$2,$Q1201=Parametres!$G$3),K1201,E1201)</f>
        <v>0</v>
      </c>
      <c r="Q1201" s="146">
        <f t="shared" ref="Q1201:S1201" si="1209">+F1201</f>
        <v>0</v>
      </c>
      <c r="R1201" s="145">
        <f t="shared" si="1209"/>
        <v>0</v>
      </c>
      <c r="S1201" s="146">
        <f t="shared" si="1209"/>
        <v>0</v>
      </c>
      <c r="T1201" s="150" t="e">
        <f>+VLOOKUP($L1201,Data_Validation!$A:$D,1,0)</f>
        <v>#N/A</v>
      </c>
      <c r="U1201" s="150" t="e">
        <f>+VLOOKUP($L1201,Data_Validation!$A:$D,3,0)</f>
        <v>#N/A</v>
      </c>
      <c r="V1201" s="150" t="e">
        <f>+VLOOKUP($L1201,Data_Validation!$A:$D,4,0)</f>
        <v>#N/A</v>
      </c>
      <c r="W1201" s="150" t="e">
        <f>+VLOOKUP($L1201,Data_Validation!$A:$E,5,0)</f>
        <v>#N/A</v>
      </c>
      <c r="X1201" s="150" t="e">
        <f>+VLOOKUP($L1201,Data_Validation!$A:$F,6,0)</f>
        <v>#N/A</v>
      </c>
    </row>
    <row r="1202" spans="1:24" ht="15" customHeight="1">
      <c r="A1202" s="141"/>
      <c r="B1202" s="141"/>
      <c r="C1202" s="151"/>
      <c r="D1202" s="151"/>
      <c r="E1202" s="151"/>
      <c r="F1202" s="141"/>
      <c r="G1202" s="141"/>
      <c r="H1202" s="673"/>
      <c r="I1202" s="673"/>
      <c r="J1202" s="673"/>
      <c r="K1202" s="673"/>
      <c r="L1202" s="145">
        <f t="shared" si="1028"/>
        <v>0</v>
      </c>
      <c r="M1202" s="146">
        <f t="shared" si="1029"/>
        <v>0</v>
      </c>
      <c r="N1202" s="147">
        <f>+IF(OR($Q1202=Parametres!$G$2,$Q1202=Parametres!$G$3),I1202,C1202)</f>
        <v>0</v>
      </c>
      <c r="O1202" s="147">
        <f>+IF(OR($Q1202=Parametres!$G$2,$Q1202=Parametres!$G$3),J1202,D1202)</f>
        <v>0</v>
      </c>
      <c r="P1202" s="147">
        <f>+IF(OR($Q1202=Parametres!$G$2,$Q1202=Parametres!$G$3),K1202,E1202)</f>
        <v>0</v>
      </c>
      <c r="Q1202" s="146">
        <f t="shared" ref="Q1202:S1202" si="1210">+F1202</f>
        <v>0</v>
      </c>
      <c r="R1202" s="145">
        <f t="shared" si="1210"/>
        <v>0</v>
      </c>
      <c r="S1202" s="146">
        <f t="shared" si="1210"/>
        <v>0</v>
      </c>
      <c r="T1202" s="150" t="e">
        <f>+VLOOKUP($L1202,Data_Validation!$A:$D,1,0)</f>
        <v>#N/A</v>
      </c>
      <c r="U1202" s="150" t="e">
        <f>+VLOOKUP($L1202,Data_Validation!$A:$D,3,0)</f>
        <v>#N/A</v>
      </c>
      <c r="V1202" s="150" t="e">
        <f>+VLOOKUP($L1202,Data_Validation!$A:$D,4,0)</f>
        <v>#N/A</v>
      </c>
      <c r="W1202" s="150" t="e">
        <f>+VLOOKUP($L1202,Data_Validation!$A:$E,5,0)</f>
        <v>#N/A</v>
      </c>
      <c r="X1202" s="150" t="e">
        <f>+VLOOKUP($L1202,Data_Validation!$A:$F,6,0)</f>
        <v>#N/A</v>
      </c>
    </row>
    <row r="1203" spans="1:24" ht="15" customHeight="1">
      <c r="A1203" s="141"/>
      <c r="B1203" s="141"/>
      <c r="C1203" s="151"/>
      <c r="D1203" s="151"/>
      <c r="E1203" s="151"/>
      <c r="F1203" s="141"/>
      <c r="G1203" s="141"/>
      <c r="H1203" s="673"/>
      <c r="I1203" s="673"/>
      <c r="J1203" s="673"/>
      <c r="K1203" s="673"/>
      <c r="L1203" s="145">
        <f t="shared" si="1028"/>
        <v>0</v>
      </c>
      <c r="M1203" s="146">
        <f t="shared" si="1029"/>
        <v>0</v>
      </c>
      <c r="N1203" s="147">
        <f>+IF(OR($Q1203=Parametres!$G$2,$Q1203=Parametres!$G$3),I1203,C1203)</f>
        <v>0</v>
      </c>
      <c r="O1203" s="147">
        <f>+IF(OR($Q1203=Parametres!$G$2,$Q1203=Parametres!$G$3),J1203,D1203)</f>
        <v>0</v>
      </c>
      <c r="P1203" s="147">
        <f>+IF(OR($Q1203=Parametres!$G$2,$Q1203=Parametres!$G$3),K1203,E1203)</f>
        <v>0</v>
      </c>
      <c r="Q1203" s="146">
        <f t="shared" ref="Q1203:S1203" si="1211">+F1203</f>
        <v>0</v>
      </c>
      <c r="R1203" s="145">
        <f t="shared" si="1211"/>
        <v>0</v>
      </c>
      <c r="S1203" s="146">
        <f t="shared" si="1211"/>
        <v>0</v>
      </c>
      <c r="T1203" s="150" t="e">
        <f>+VLOOKUP($L1203,Data_Validation!$A:$D,1,0)</f>
        <v>#N/A</v>
      </c>
      <c r="U1203" s="150" t="e">
        <f>+VLOOKUP($L1203,Data_Validation!$A:$D,3,0)</f>
        <v>#N/A</v>
      </c>
      <c r="V1203" s="150" t="e">
        <f>+VLOOKUP($L1203,Data_Validation!$A:$D,4,0)</f>
        <v>#N/A</v>
      </c>
      <c r="W1203" s="150" t="e">
        <f>+VLOOKUP($L1203,Data_Validation!$A:$E,5,0)</f>
        <v>#N/A</v>
      </c>
      <c r="X1203" s="150" t="e">
        <f>+VLOOKUP($L1203,Data_Validation!$A:$F,6,0)</f>
        <v>#N/A</v>
      </c>
    </row>
    <row r="1204" spans="1:24" ht="15" customHeight="1">
      <c r="A1204" s="141"/>
      <c r="B1204" s="141"/>
      <c r="C1204" s="151"/>
      <c r="D1204" s="151"/>
      <c r="E1204" s="151"/>
      <c r="F1204" s="141"/>
      <c r="G1204" s="141"/>
      <c r="H1204" s="673"/>
      <c r="I1204" s="673"/>
      <c r="J1204" s="673"/>
      <c r="K1204" s="673"/>
      <c r="L1204" s="145">
        <f t="shared" si="1028"/>
        <v>0</v>
      </c>
      <c r="M1204" s="146">
        <f t="shared" si="1029"/>
        <v>0</v>
      </c>
      <c r="N1204" s="147">
        <f>+IF(OR($Q1204=Parametres!$G$2,$Q1204=Parametres!$G$3),I1204,C1204)</f>
        <v>0</v>
      </c>
      <c r="O1204" s="147">
        <f>+IF(OR($Q1204=Parametres!$G$2,$Q1204=Parametres!$G$3),J1204,D1204)</f>
        <v>0</v>
      </c>
      <c r="P1204" s="147">
        <f>+IF(OR($Q1204=Parametres!$G$2,$Q1204=Parametres!$G$3),K1204,E1204)</f>
        <v>0</v>
      </c>
      <c r="Q1204" s="146">
        <f t="shared" ref="Q1204:S1204" si="1212">+F1204</f>
        <v>0</v>
      </c>
      <c r="R1204" s="145">
        <f t="shared" si="1212"/>
        <v>0</v>
      </c>
      <c r="S1204" s="146">
        <f t="shared" si="1212"/>
        <v>0</v>
      </c>
      <c r="T1204" s="150" t="e">
        <f>+VLOOKUP($L1204,Data_Validation!$A:$D,1,0)</f>
        <v>#N/A</v>
      </c>
      <c r="U1204" s="150" t="e">
        <f>+VLOOKUP($L1204,Data_Validation!$A:$D,3,0)</f>
        <v>#N/A</v>
      </c>
      <c r="V1204" s="150" t="e">
        <f>+VLOOKUP($L1204,Data_Validation!$A:$D,4,0)</f>
        <v>#N/A</v>
      </c>
      <c r="W1204" s="150" t="e">
        <f>+VLOOKUP($L1204,Data_Validation!$A:$E,5,0)</f>
        <v>#N/A</v>
      </c>
      <c r="X1204" s="150" t="e">
        <f>+VLOOKUP($L1204,Data_Validation!$A:$F,6,0)</f>
        <v>#N/A</v>
      </c>
    </row>
    <row r="1205" spans="1:24" ht="15" customHeight="1">
      <c r="A1205" s="141"/>
      <c r="B1205" s="141"/>
      <c r="C1205" s="151"/>
      <c r="D1205" s="151"/>
      <c r="E1205" s="151"/>
      <c r="F1205" s="141"/>
      <c r="G1205" s="141"/>
      <c r="H1205" s="673"/>
      <c r="I1205" s="673"/>
      <c r="J1205" s="673"/>
      <c r="K1205" s="673"/>
      <c r="L1205" s="145">
        <f t="shared" si="1028"/>
        <v>0</v>
      </c>
      <c r="M1205" s="146">
        <f t="shared" si="1029"/>
        <v>0</v>
      </c>
      <c r="N1205" s="147">
        <f>+IF(OR($Q1205=Parametres!$G$2,$Q1205=Parametres!$G$3),I1205,C1205)</f>
        <v>0</v>
      </c>
      <c r="O1205" s="147">
        <f>+IF(OR($Q1205=Parametres!$G$2,$Q1205=Parametres!$G$3),J1205,D1205)</f>
        <v>0</v>
      </c>
      <c r="P1205" s="147">
        <f>+IF(OR($Q1205=Parametres!$G$2,$Q1205=Parametres!$G$3),K1205,E1205)</f>
        <v>0</v>
      </c>
      <c r="Q1205" s="146">
        <f t="shared" ref="Q1205:S1205" si="1213">+F1205</f>
        <v>0</v>
      </c>
      <c r="R1205" s="145">
        <f t="shared" si="1213"/>
        <v>0</v>
      </c>
      <c r="S1205" s="146">
        <f t="shared" si="1213"/>
        <v>0</v>
      </c>
      <c r="T1205" s="150" t="e">
        <f>+VLOOKUP($L1205,Data_Validation!$A:$D,1,0)</f>
        <v>#N/A</v>
      </c>
      <c r="U1205" s="150" t="e">
        <f>+VLOOKUP($L1205,Data_Validation!$A:$D,3,0)</f>
        <v>#N/A</v>
      </c>
      <c r="V1205" s="150" t="e">
        <f>+VLOOKUP($L1205,Data_Validation!$A:$D,4,0)</f>
        <v>#N/A</v>
      </c>
      <c r="W1205" s="150" t="e">
        <f>+VLOOKUP($L1205,Data_Validation!$A:$E,5,0)</f>
        <v>#N/A</v>
      </c>
      <c r="X1205" s="150" t="e">
        <f>+VLOOKUP($L1205,Data_Validation!$A:$F,6,0)</f>
        <v>#N/A</v>
      </c>
    </row>
    <row r="1206" spans="1:24" ht="15" customHeight="1">
      <c r="A1206" s="141"/>
      <c r="B1206" s="141"/>
      <c r="C1206" s="151"/>
      <c r="D1206" s="151"/>
      <c r="E1206" s="151"/>
      <c r="F1206" s="141"/>
      <c r="G1206" s="141"/>
      <c r="H1206" s="673"/>
      <c r="I1206" s="673"/>
      <c r="J1206" s="673"/>
      <c r="K1206" s="673"/>
      <c r="L1206" s="145">
        <f t="shared" si="1028"/>
        <v>0</v>
      </c>
      <c r="M1206" s="146">
        <f t="shared" si="1029"/>
        <v>0</v>
      </c>
      <c r="N1206" s="147">
        <f>+IF(OR($Q1206=Parametres!$G$2,$Q1206=Parametres!$G$3),I1206,C1206)</f>
        <v>0</v>
      </c>
      <c r="O1206" s="147">
        <f>+IF(OR($Q1206=Parametres!$G$2,$Q1206=Parametres!$G$3),J1206,D1206)</f>
        <v>0</v>
      </c>
      <c r="P1206" s="147">
        <f>+IF(OR($Q1206=Parametres!$G$2,$Q1206=Parametres!$G$3),K1206,E1206)</f>
        <v>0</v>
      </c>
      <c r="Q1206" s="146">
        <f t="shared" ref="Q1206:S1206" si="1214">+F1206</f>
        <v>0</v>
      </c>
      <c r="R1206" s="145">
        <f t="shared" si="1214"/>
        <v>0</v>
      </c>
      <c r="S1206" s="146">
        <f t="shared" si="1214"/>
        <v>0</v>
      </c>
      <c r="T1206" s="150" t="e">
        <f>+VLOOKUP($L1206,Data_Validation!$A:$D,1,0)</f>
        <v>#N/A</v>
      </c>
      <c r="U1206" s="150" t="e">
        <f>+VLOOKUP($L1206,Data_Validation!$A:$D,3,0)</f>
        <v>#N/A</v>
      </c>
      <c r="V1206" s="150" t="e">
        <f>+VLOOKUP($L1206,Data_Validation!$A:$D,4,0)</f>
        <v>#N/A</v>
      </c>
      <c r="W1206" s="150" t="e">
        <f>+VLOOKUP($L1206,Data_Validation!$A:$E,5,0)</f>
        <v>#N/A</v>
      </c>
      <c r="X1206" s="150" t="e">
        <f>+VLOOKUP($L1206,Data_Validation!$A:$F,6,0)</f>
        <v>#N/A</v>
      </c>
    </row>
    <row r="1207" spans="1:24" ht="15" customHeight="1">
      <c r="A1207" s="141"/>
      <c r="B1207" s="141"/>
      <c r="C1207" s="151"/>
      <c r="D1207" s="151"/>
      <c r="E1207" s="151"/>
      <c r="F1207" s="141"/>
      <c r="G1207" s="141"/>
      <c r="H1207" s="673"/>
      <c r="I1207" s="673"/>
      <c r="J1207" s="673"/>
      <c r="K1207" s="673"/>
      <c r="L1207" s="145">
        <f t="shared" si="1028"/>
        <v>0</v>
      </c>
      <c r="M1207" s="146">
        <f t="shared" si="1029"/>
        <v>0</v>
      </c>
      <c r="N1207" s="147">
        <f>+IF(OR($Q1207=Parametres!$G$2,$Q1207=Parametres!$G$3),I1207,C1207)</f>
        <v>0</v>
      </c>
      <c r="O1207" s="147">
        <f>+IF(OR($Q1207=Parametres!$G$2,$Q1207=Parametres!$G$3),J1207,D1207)</f>
        <v>0</v>
      </c>
      <c r="P1207" s="147">
        <f>+IF(OR($Q1207=Parametres!$G$2,$Q1207=Parametres!$G$3),K1207,E1207)</f>
        <v>0</v>
      </c>
      <c r="Q1207" s="146">
        <f t="shared" ref="Q1207:S1207" si="1215">+F1207</f>
        <v>0</v>
      </c>
      <c r="R1207" s="145">
        <f t="shared" si="1215"/>
        <v>0</v>
      </c>
      <c r="S1207" s="146">
        <f t="shared" si="1215"/>
        <v>0</v>
      </c>
      <c r="T1207" s="150" t="e">
        <f>+VLOOKUP($L1207,Data_Validation!$A:$D,1,0)</f>
        <v>#N/A</v>
      </c>
      <c r="U1207" s="150" t="e">
        <f>+VLOOKUP($L1207,Data_Validation!$A:$D,3,0)</f>
        <v>#N/A</v>
      </c>
      <c r="V1207" s="150" t="e">
        <f>+VLOOKUP($L1207,Data_Validation!$A:$D,4,0)</f>
        <v>#N/A</v>
      </c>
      <c r="W1207" s="150" t="e">
        <f>+VLOOKUP($L1207,Data_Validation!$A:$E,5,0)</f>
        <v>#N/A</v>
      </c>
      <c r="X1207" s="150" t="e">
        <f>+VLOOKUP($L1207,Data_Validation!$A:$F,6,0)</f>
        <v>#N/A</v>
      </c>
    </row>
    <row r="1208" spans="1:24" ht="15" customHeight="1">
      <c r="A1208" s="141"/>
      <c r="B1208" s="141"/>
      <c r="C1208" s="151"/>
      <c r="D1208" s="151"/>
      <c r="E1208" s="151"/>
      <c r="F1208" s="141"/>
      <c r="G1208" s="141"/>
      <c r="H1208" s="673"/>
      <c r="I1208" s="673"/>
      <c r="J1208" s="673"/>
      <c r="K1208" s="673"/>
      <c r="L1208" s="145">
        <f t="shared" si="1028"/>
        <v>0</v>
      </c>
      <c r="M1208" s="146">
        <f t="shared" si="1029"/>
        <v>0</v>
      </c>
      <c r="N1208" s="147">
        <f>+IF(OR($Q1208=Parametres!$G$2,$Q1208=Parametres!$G$3),I1208,C1208)</f>
        <v>0</v>
      </c>
      <c r="O1208" s="147">
        <f>+IF(OR($Q1208=Parametres!$G$2,$Q1208=Parametres!$G$3),J1208,D1208)</f>
        <v>0</v>
      </c>
      <c r="P1208" s="147">
        <f>+IF(OR($Q1208=Parametres!$G$2,$Q1208=Parametres!$G$3),K1208,E1208)</f>
        <v>0</v>
      </c>
      <c r="Q1208" s="146">
        <f t="shared" ref="Q1208:S1208" si="1216">+F1208</f>
        <v>0</v>
      </c>
      <c r="R1208" s="145">
        <f t="shared" si="1216"/>
        <v>0</v>
      </c>
      <c r="S1208" s="146">
        <f t="shared" si="1216"/>
        <v>0</v>
      </c>
      <c r="T1208" s="150" t="e">
        <f>+VLOOKUP($L1208,Data_Validation!$A:$D,1,0)</f>
        <v>#N/A</v>
      </c>
      <c r="U1208" s="150" t="e">
        <f>+VLOOKUP($L1208,Data_Validation!$A:$D,3,0)</f>
        <v>#N/A</v>
      </c>
      <c r="V1208" s="150" t="e">
        <f>+VLOOKUP($L1208,Data_Validation!$A:$D,4,0)</f>
        <v>#N/A</v>
      </c>
      <c r="W1208" s="150" t="e">
        <f>+VLOOKUP($L1208,Data_Validation!$A:$E,5,0)</f>
        <v>#N/A</v>
      </c>
      <c r="X1208" s="150" t="e">
        <f>+VLOOKUP($L1208,Data_Validation!$A:$F,6,0)</f>
        <v>#N/A</v>
      </c>
    </row>
    <row r="1209" spans="1:24" ht="15" customHeight="1">
      <c r="A1209" s="141"/>
      <c r="B1209" s="141"/>
      <c r="C1209" s="151"/>
      <c r="D1209" s="151"/>
      <c r="E1209" s="151"/>
      <c r="F1209" s="141"/>
      <c r="G1209" s="141"/>
      <c r="H1209" s="673"/>
      <c r="I1209" s="673"/>
      <c r="J1209" s="673"/>
      <c r="K1209" s="673"/>
      <c r="L1209" s="145">
        <f t="shared" si="1028"/>
        <v>0</v>
      </c>
      <c r="M1209" s="146">
        <f t="shared" si="1029"/>
        <v>0</v>
      </c>
      <c r="N1209" s="147">
        <f>+IF(OR($Q1209=Parametres!$G$2,$Q1209=Parametres!$G$3),I1209,C1209)</f>
        <v>0</v>
      </c>
      <c r="O1209" s="147">
        <f>+IF(OR($Q1209=Parametres!$G$2,$Q1209=Parametres!$G$3),J1209,D1209)</f>
        <v>0</v>
      </c>
      <c r="P1209" s="147">
        <f>+IF(OR($Q1209=Parametres!$G$2,$Q1209=Parametres!$G$3),K1209,E1209)</f>
        <v>0</v>
      </c>
      <c r="Q1209" s="146">
        <f t="shared" ref="Q1209:S1209" si="1217">+F1209</f>
        <v>0</v>
      </c>
      <c r="R1209" s="145">
        <f t="shared" si="1217"/>
        <v>0</v>
      </c>
      <c r="S1209" s="146">
        <f t="shared" si="1217"/>
        <v>0</v>
      </c>
      <c r="T1209" s="150" t="e">
        <f>+VLOOKUP($L1209,Data_Validation!$A:$D,1,0)</f>
        <v>#N/A</v>
      </c>
      <c r="U1209" s="150" t="e">
        <f>+VLOOKUP($L1209,Data_Validation!$A:$D,3,0)</f>
        <v>#N/A</v>
      </c>
      <c r="V1209" s="150" t="e">
        <f>+VLOOKUP($L1209,Data_Validation!$A:$D,4,0)</f>
        <v>#N/A</v>
      </c>
      <c r="W1209" s="150" t="e">
        <f>+VLOOKUP($L1209,Data_Validation!$A:$E,5,0)</f>
        <v>#N/A</v>
      </c>
      <c r="X1209" s="150" t="e">
        <f>+VLOOKUP($L1209,Data_Validation!$A:$F,6,0)</f>
        <v>#N/A</v>
      </c>
    </row>
    <row r="1210" spans="1:24" ht="15" customHeight="1">
      <c r="A1210" s="141"/>
      <c r="B1210" s="141"/>
      <c r="C1210" s="151"/>
      <c r="D1210" s="151"/>
      <c r="E1210" s="151"/>
      <c r="F1210" s="141"/>
      <c r="G1210" s="141"/>
      <c r="H1210" s="673"/>
      <c r="I1210" s="673"/>
      <c r="J1210" s="673"/>
      <c r="K1210" s="673"/>
      <c r="L1210" s="145">
        <f t="shared" si="1028"/>
        <v>0</v>
      </c>
      <c r="M1210" s="146">
        <f t="shared" si="1029"/>
        <v>0</v>
      </c>
      <c r="N1210" s="147">
        <f>+IF(OR($Q1210=Parametres!$G$2,$Q1210=Parametres!$G$3),I1210,C1210)</f>
        <v>0</v>
      </c>
      <c r="O1210" s="147">
        <f>+IF(OR($Q1210=Parametres!$G$2,$Q1210=Parametres!$G$3),J1210,D1210)</f>
        <v>0</v>
      </c>
      <c r="P1210" s="147">
        <f>+IF(OR($Q1210=Parametres!$G$2,$Q1210=Parametres!$G$3),K1210,E1210)</f>
        <v>0</v>
      </c>
      <c r="Q1210" s="146">
        <f t="shared" ref="Q1210:S1210" si="1218">+F1210</f>
        <v>0</v>
      </c>
      <c r="R1210" s="145">
        <f t="shared" si="1218"/>
        <v>0</v>
      </c>
      <c r="S1210" s="146">
        <f t="shared" si="1218"/>
        <v>0</v>
      </c>
      <c r="T1210" s="150" t="e">
        <f>+VLOOKUP($L1210,Data_Validation!$A:$D,1,0)</f>
        <v>#N/A</v>
      </c>
      <c r="U1210" s="150" t="e">
        <f>+VLOOKUP($L1210,Data_Validation!$A:$D,3,0)</f>
        <v>#N/A</v>
      </c>
      <c r="V1210" s="150" t="e">
        <f>+VLOOKUP($L1210,Data_Validation!$A:$D,4,0)</f>
        <v>#N/A</v>
      </c>
      <c r="W1210" s="150" t="e">
        <f>+VLOOKUP($L1210,Data_Validation!$A:$E,5,0)</f>
        <v>#N/A</v>
      </c>
      <c r="X1210" s="150" t="e">
        <f>+VLOOKUP($L1210,Data_Validation!$A:$F,6,0)</f>
        <v>#N/A</v>
      </c>
    </row>
    <row r="1211" spans="1:24" ht="15" customHeight="1">
      <c r="A1211" s="141"/>
      <c r="B1211" s="141"/>
      <c r="C1211" s="151"/>
      <c r="D1211" s="151"/>
      <c r="E1211" s="151"/>
      <c r="F1211" s="141"/>
      <c r="G1211" s="141"/>
      <c r="H1211" s="673"/>
      <c r="I1211" s="673"/>
      <c r="J1211" s="673"/>
      <c r="K1211" s="673"/>
      <c r="L1211" s="145">
        <f t="shared" si="1028"/>
        <v>0</v>
      </c>
      <c r="M1211" s="146">
        <f t="shared" si="1029"/>
        <v>0</v>
      </c>
      <c r="N1211" s="147">
        <f>+IF(OR($Q1211=Parametres!$G$2,$Q1211=Parametres!$G$3),I1211,C1211)</f>
        <v>0</v>
      </c>
      <c r="O1211" s="147">
        <f>+IF(OR($Q1211=Parametres!$G$2,$Q1211=Parametres!$G$3),J1211,D1211)</f>
        <v>0</v>
      </c>
      <c r="P1211" s="147">
        <f>+IF(OR($Q1211=Parametres!$G$2,$Q1211=Parametres!$G$3),K1211,E1211)</f>
        <v>0</v>
      </c>
      <c r="Q1211" s="146">
        <f t="shared" ref="Q1211:S1211" si="1219">+F1211</f>
        <v>0</v>
      </c>
      <c r="R1211" s="145">
        <f t="shared" si="1219"/>
        <v>0</v>
      </c>
      <c r="S1211" s="146">
        <f t="shared" si="1219"/>
        <v>0</v>
      </c>
      <c r="T1211" s="150" t="e">
        <f>+VLOOKUP($L1211,Data_Validation!$A:$D,1,0)</f>
        <v>#N/A</v>
      </c>
      <c r="U1211" s="150" t="e">
        <f>+VLOOKUP($L1211,Data_Validation!$A:$D,3,0)</f>
        <v>#N/A</v>
      </c>
      <c r="V1211" s="150" t="e">
        <f>+VLOOKUP($L1211,Data_Validation!$A:$D,4,0)</f>
        <v>#N/A</v>
      </c>
      <c r="W1211" s="150" t="e">
        <f>+VLOOKUP($L1211,Data_Validation!$A:$E,5,0)</f>
        <v>#N/A</v>
      </c>
      <c r="X1211" s="150" t="e">
        <f>+VLOOKUP($L1211,Data_Validation!$A:$F,6,0)</f>
        <v>#N/A</v>
      </c>
    </row>
    <row r="1212" spans="1:24" ht="15" customHeight="1">
      <c r="A1212" s="141"/>
      <c r="B1212" s="141"/>
      <c r="C1212" s="151"/>
      <c r="D1212" s="151"/>
      <c r="E1212" s="151"/>
      <c r="F1212" s="141"/>
      <c r="G1212" s="141"/>
      <c r="H1212" s="673"/>
      <c r="I1212" s="673"/>
      <c r="J1212" s="673"/>
      <c r="K1212" s="673"/>
      <c r="L1212" s="145">
        <f t="shared" si="1028"/>
        <v>0</v>
      </c>
      <c r="M1212" s="146">
        <f t="shared" si="1029"/>
        <v>0</v>
      </c>
      <c r="N1212" s="147">
        <f>+IF(OR($Q1212=Parametres!$G$2,$Q1212=Parametres!$G$3),I1212,C1212)</f>
        <v>0</v>
      </c>
      <c r="O1212" s="147">
        <f>+IF(OR($Q1212=Parametres!$G$2,$Q1212=Parametres!$G$3),J1212,D1212)</f>
        <v>0</v>
      </c>
      <c r="P1212" s="147">
        <f>+IF(OR($Q1212=Parametres!$G$2,$Q1212=Parametres!$G$3),K1212,E1212)</f>
        <v>0</v>
      </c>
      <c r="Q1212" s="146">
        <f t="shared" ref="Q1212:S1212" si="1220">+F1212</f>
        <v>0</v>
      </c>
      <c r="R1212" s="145">
        <f t="shared" si="1220"/>
        <v>0</v>
      </c>
      <c r="S1212" s="146">
        <f t="shared" si="1220"/>
        <v>0</v>
      </c>
      <c r="T1212" s="150" t="e">
        <f>+VLOOKUP($L1212,Data_Validation!$A:$D,1,0)</f>
        <v>#N/A</v>
      </c>
      <c r="U1212" s="150" t="e">
        <f>+VLOOKUP($L1212,Data_Validation!$A:$D,3,0)</f>
        <v>#N/A</v>
      </c>
      <c r="V1212" s="150" t="e">
        <f>+VLOOKUP($L1212,Data_Validation!$A:$D,4,0)</f>
        <v>#N/A</v>
      </c>
      <c r="W1212" s="150" t="e">
        <f>+VLOOKUP($L1212,Data_Validation!$A:$E,5,0)</f>
        <v>#N/A</v>
      </c>
      <c r="X1212" s="150" t="e">
        <f>+VLOOKUP($L1212,Data_Validation!$A:$F,6,0)</f>
        <v>#N/A</v>
      </c>
    </row>
    <row r="1213" spans="1:24" ht="15" customHeight="1">
      <c r="A1213" s="141"/>
      <c r="B1213" s="141"/>
      <c r="C1213" s="151"/>
      <c r="D1213" s="151"/>
      <c r="E1213" s="151"/>
      <c r="F1213" s="141"/>
      <c r="G1213" s="141"/>
      <c r="H1213" s="673"/>
      <c r="I1213" s="673"/>
      <c r="J1213" s="673"/>
      <c r="K1213" s="673"/>
      <c r="L1213" s="145">
        <f t="shared" si="1028"/>
        <v>0</v>
      </c>
      <c r="M1213" s="146">
        <f t="shared" si="1029"/>
        <v>0</v>
      </c>
      <c r="N1213" s="147">
        <f>+IF(OR($Q1213=Parametres!$G$2,$Q1213=Parametres!$G$3),I1213,C1213)</f>
        <v>0</v>
      </c>
      <c r="O1213" s="147">
        <f>+IF(OR($Q1213=Parametres!$G$2,$Q1213=Parametres!$G$3),J1213,D1213)</f>
        <v>0</v>
      </c>
      <c r="P1213" s="147">
        <f>+IF(OR($Q1213=Parametres!$G$2,$Q1213=Parametres!$G$3),K1213,E1213)</f>
        <v>0</v>
      </c>
      <c r="Q1213" s="146">
        <f t="shared" ref="Q1213:S1213" si="1221">+F1213</f>
        <v>0</v>
      </c>
      <c r="R1213" s="145">
        <f t="shared" si="1221"/>
        <v>0</v>
      </c>
      <c r="S1213" s="146">
        <f t="shared" si="1221"/>
        <v>0</v>
      </c>
      <c r="T1213" s="150" t="e">
        <f>+VLOOKUP($L1213,Data_Validation!$A:$D,1,0)</f>
        <v>#N/A</v>
      </c>
      <c r="U1213" s="150" t="e">
        <f>+VLOOKUP($L1213,Data_Validation!$A:$D,3,0)</f>
        <v>#N/A</v>
      </c>
      <c r="V1213" s="150" t="e">
        <f>+VLOOKUP($L1213,Data_Validation!$A:$D,4,0)</f>
        <v>#N/A</v>
      </c>
      <c r="W1213" s="150" t="e">
        <f>+VLOOKUP($L1213,Data_Validation!$A:$E,5,0)</f>
        <v>#N/A</v>
      </c>
      <c r="X1213" s="150" t="e">
        <f>+VLOOKUP($L1213,Data_Validation!$A:$F,6,0)</f>
        <v>#N/A</v>
      </c>
    </row>
    <row r="1214" spans="1:24" ht="15" customHeight="1">
      <c r="A1214" s="141"/>
      <c r="B1214" s="141"/>
      <c r="C1214" s="151"/>
      <c r="D1214" s="151"/>
      <c r="E1214" s="151"/>
      <c r="F1214" s="141"/>
      <c r="G1214" s="141"/>
      <c r="H1214" s="673"/>
      <c r="I1214" s="673"/>
      <c r="J1214" s="673"/>
      <c r="K1214" s="673"/>
      <c r="L1214" s="145">
        <f t="shared" si="1028"/>
        <v>0</v>
      </c>
      <c r="M1214" s="146">
        <f t="shared" si="1029"/>
        <v>0</v>
      </c>
      <c r="N1214" s="147">
        <f>+IF(OR($Q1214=Parametres!$G$2,$Q1214=Parametres!$G$3),I1214,C1214)</f>
        <v>0</v>
      </c>
      <c r="O1214" s="147">
        <f>+IF(OR($Q1214=Parametres!$G$2,$Q1214=Parametres!$G$3),J1214,D1214)</f>
        <v>0</v>
      </c>
      <c r="P1214" s="147">
        <f>+IF(OR($Q1214=Parametres!$G$2,$Q1214=Parametres!$G$3),K1214,E1214)</f>
        <v>0</v>
      </c>
      <c r="Q1214" s="146">
        <f t="shared" ref="Q1214:S1214" si="1222">+F1214</f>
        <v>0</v>
      </c>
      <c r="R1214" s="145">
        <f t="shared" si="1222"/>
        <v>0</v>
      </c>
      <c r="S1214" s="146">
        <f t="shared" si="1222"/>
        <v>0</v>
      </c>
      <c r="T1214" s="150" t="e">
        <f>+VLOOKUP($L1214,Data_Validation!$A:$D,1,0)</f>
        <v>#N/A</v>
      </c>
      <c r="U1214" s="150" t="e">
        <f>+VLOOKUP($L1214,Data_Validation!$A:$D,3,0)</f>
        <v>#N/A</v>
      </c>
      <c r="V1214" s="150" t="e">
        <f>+VLOOKUP($L1214,Data_Validation!$A:$D,4,0)</f>
        <v>#N/A</v>
      </c>
      <c r="W1214" s="150" t="e">
        <f>+VLOOKUP($L1214,Data_Validation!$A:$E,5,0)</f>
        <v>#N/A</v>
      </c>
      <c r="X1214" s="150" t="e">
        <f>+VLOOKUP($L1214,Data_Validation!$A:$F,6,0)</f>
        <v>#N/A</v>
      </c>
    </row>
    <row r="1215" spans="1:24" ht="15" customHeight="1">
      <c r="A1215" s="141"/>
      <c r="B1215" s="141"/>
      <c r="C1215" s="151"/>
      <c r="D1215" s="151"/>
      <c r="E1215" s="151"/>
      <c r="F1215" s="141"/>
      <c r="G1215" s="141"/>
      <c r="H1215" s="673"/>
      <c r="I1215" s="673"/>
      <c r="J1215" s="673"/>
      <c r="K1215" s="673"/>
      <c r="L1215" s="145">
        <f t="shared" si="1028"/>
        <v>0</v>
      </c>
      <c r="M1215" s="146">
        <f t="shared" si="1029"/>
        <v>0</v>
      </c>
      <c r="N1215" s="147">
        <f>+IF(OR($Q1215=Parametres!$G$2,$Q1215=Parametres!$G$3),I1215,C1215)</f>
        <v>0</v>
      </c>
      <c r="O1215" s="147">
        <f>+IF(OR($Q1215=Parametres!$G$2,$Q1215=Parametres!$G$3),J1215,D1215)</f>
        <v>0</v>
      </c>
      <c r="P1215" s="147">
        <f>+IF(OR($Q1215=Parametres!$G$2,$Q1215=Parametres!$G$3),K1215,E1215)</f>
        <v>0</v>
      </c>
      <c r="Q1215" s="146">
        <f t="shared" ref="Q1215:S1215" si="1223">+F1215</f>
        <v>0</v>
      </c>
      <c r="R1215" s="145">
        <f t="shared" si="1223"/>
        <v>0</v>
      </c>
      <c r="S1215" s="146">
        <f t="shared" si="1223"/>
        <v>0</v>
      </c>
      <c r="T1215" s="150" t="e">
        <f>+VLOOKUP($L1215,Data_Validation!$A:$D,1,0)</f>
        <v>#N/A</v>
      </c>
      <c r="U1215" s="150" t="e">
        <f>+VLOOKUP($L1215,Data_Validation!$A:$D,3,0)</f>
        <v>#N/A</v>
      </c>
      <c r="V1215" s="150" t="e">
        <f>+VLOOKUP($L1215,Data_Validation!$A:$D,4,0)</f>
        <v>#N/A</v>
      </c>
      <c r="W1215" s="150" t="e">
        <f>+VLOOKUP($L1215,Data_Validation!$A:$E,5,0)</f>
        <v>#N/A</v>
      </c>
      <c r="X1215" s="150" t="e">
        <f>+VLOOKUP($L1215,Data_Validation!$A:$F,6,0)</f>
        <v>#N/A</v>
      </c>
    </row>
    <row r="1216" spans="1:24" ht="15" customHeight="1">
      <c r="A1216" s="141"/>
      <c r="B1216" s="141"/>
      <c r="C1216" s="151"/>
      <c r="D1216" s="151"/>
      <c r="E1216" s="151"/>
      <c r="F1216" s="141"/>
      <c r="G1216" s="141"/>
      <c r="H1216" s="673"/>
      <c r="I1216" s="673"/>
      <c r="J1216" s="673"/>
      <c r="K1216" s="673"/>
      <c r="L1216" s="145">
        <f t="shared" si="1028"/>
        <v>0</v>
      </c>
      <c r="M1216" s="146">
        <f t="shared" si="1029"/>
        <v>0</v>
      </c>
      <c r="N1216" s="147">
        <f>+IF(OR($Q1216=Parametres!$G$2,$Q1216=Parametres!$G$3),I1216,C1216)</f>
        <v>0</v>
      </c>
      <c r="O1216" s="147">
        <f>+IF(OR($Q1216=Parametres!$G$2,$Q1216=Parametres!$G$3),J1216,D1216)</f>
        <v>0</v>
      </c>
      <c r="P1216" s="147">
        <f>+IF(OR($Q1216=Parametres!$G$2,$Q1216=Parametres!$G$3),K1216,E1216)</f>
        <v>0</v>
      </c>
      <c r="Q1216" s="146">
        <f t="shared" ref="Q1216:S1216" si="1224">+F1216</f>
        <v>0</v>
      </c>
      <c r="R1216" s="145">
        <f t="shared" si="1224"/>
        <v>0</v>
      </c>
      <c r="S1216" s="146">
        <f t="shared" si="1224"/>
        <v>0</v>
      </c>
      <c r="T1216" s="150" t="e">
        <f>+VLOOKUP($L1216,Data_Validation!$A:$D,1,0)</f>
        <v>#N/A</v>
      </c>
      <c r="U1216" s="150" t="e">
        <f>+VLOOKUP($L1216,Data_Validation!$A:$D,3,0)</f>
        <v>#N/A</v>
      </c>
      <c r="V1216" s="150" t="e">
        <f>+VLOOKUP($L1216,Data_Validation!$A:$D,4,0)</f>
        <v>#N/A</v>
      </c>
      <c r="W1216" s="150" t="e">
        <f>+VLOOKUP($L1216,Data_Validation!$A:$E,5,0)</f>
        <v>#N/A</v>
      </c>
      <c r="X1216" s="150" t="e">
        <f>+VLOOKUP($L1216,Data_Validation!$A:$F,6,0)</f>
        <v>#N/A</v>
      </c>
    </row>
    <row r="1217" spans="1:24" ht="15" customHeight="1">
      <c r="A1217" s="141"/>
      <c r="B1217" s="141"/>
      <c r="C1217" s="151"/>
      <c r="D1217" s="151"/>
      <c r="E1217" s="151"/>
      <c r="F1217" s="141"/>
      <c r="G1217" s="141"/>
      <c r="H1217" s="673"/>
      <c r="I1217" s="673"/>
      <c r="J1217" s="673"/>
      <c r="K1217" s="673"/>
      <c r="L1217" s="145">
        <f t="shared" si="1028"/>
        <v>0</v>
      </c>
      <c r="M1217" s="146">
        <f t="shared" si="1029"/>
        <v>0</v>
      </c>
      <c r="N1217" s="147">
        <f>+IF(OR($Q1217=Parametres!$G$2,$Q1217=Parametres!$G$3),I1217,C1217)</f>
        <v>0</v>
      </c>
      <c r="O1217" s="147">
        <f>+IF(OR($Q1217=Parametres!$G$2,$Q1217=Parametres!$G$3),J1217,D1217)</f>
        <v>0</v>
      </c>
      <c r="P1217" s="147">
        <f>+IF(OR($Q1217=Parametres!$G$2,$Q1217=Parametres!$G$3),K1217,E1217)</f>
        <v>0</v>
      </c>
      <c r="Q1217" s="146">
        <f t="shared" ref="Q1217:S1217" si="1225">+F1217</f>
        <v>0</v>
      </c>
      <c r="R1217" s="145">
        <f t="shared" si="1225"/>
        <v>0</v>
      </c>
      <c r="S1217" s="146">
        <f t="shared" si="1225"/>
        <v>0</v>
      </c>
      <c r="T1217" s="150" t="e">
        <f>+VLOOKUP($L1217,Data_Validation!$A:$D,1,0)</f>
        <v>#N/A</v>
      </c>
      <c r="U1217" s="150" t="e">
        <f>+VLOOKUP($L1217,Data_Validation!$A:$D,3,0)</f>
        <v>#N/A</v>
      </c>
      <c r="V1217" s="150" t="e">
        <f>+VLOOKUP($L1217,Data_Validation!$A:$D,4,0)</f>
        <v>#N/A</v>
      </c>
      <c r="W1217" s="150" t="e">
        <f>+VLOOKUP($L1217,Data_Validation!$A:$E,5,0)</f>
        <v>#N/A</v>
      </c>
      <c r="X1217" s="150" t="e">
        <f>+VLOOKUP($L1217,Data_Validation!$A:$F,6,0)</f>
        <v>#N/A</v>
      </c>
    </row>
    <row r="1218" spans="1:24" ht="15" customHeight="1">
      <c r="A1218" s="141"/>
      <c r="B1218" s="141"/>
      <c r="C1218" s="151"/>
      <c r="D1218" s="151"/>
      <c r="E1218" s="151"/>
      <c r="F1218" s="141"/>
      <c r="G1218" s="141"/>
      <c r="H1218" s="673"/>
      <c r="I1218" s="673"/>
      <c r="J1218" s="673"/>
      <c r="K1218" s="673"/>
      <c r="L1218" s="145">
        <f t="shared" si="1028"/>
        <v>0</v>
      </c>
      <c r="M1218" s="146">
        <f t="shared" si="1029"/>
        <v>0</v>
      </c>
      <c r="N1218" s="147">
        <f>+IF(OR($Q1218=Parametres!$G$2,$Q1218=Parametres!$G$3),I1218,C1218)</f>
        <v>0</v>
      </c>
      <c r="O1218" s="147">
        <f>+IF(OR($Q1218=Parametres!$G$2,$Q1218=Parametres!$G$3),J1218,D1218)</f>
        <v>0</v>
      </c>
      <c r="P1218" s="147">
        <f>+IF(OR($Q1218=Parametres!$G$2,$Q1218=Parametres!$G$3),K1218,E1218)</f>
        <v>0</v>
      </c>
      <c r="Q1218" s="146">
        <f t="shared" ref="Q1218:S1218" si="1226">+F1218</f>
        <v>0</v>
      </c>
      <c r="R1218" s="145">
        <f t="shared" si="1226"/>
        <v>0</v>
      </c>
      <c r="S1218" s="146">
        <f t="shared" si="1226"/>
        <v>0</v>
      </c>
      <c r="T1218" s="150" t="e">
        <f>+VLOOKUP($L1218,Data_Validation!$A:$D,1,0)</f>
        <v>#N/A</v>
      </c>
      <c r="U1218" s="150" t="e">
        <f>+VLOOKUP($L1218,Data_Validation!$A:$D,3,0)</f>
        <v>#N/A</v>
      </c>
      <c r="V1218" s="150" t="e">
        <f>+VLOOKUP($L1218,Data_Validation!$A:$D,4,0)</f>
        <v>#N/A</v>
      </c>
      <c r="W1218" s="150" t="e">
        <f>+VLOOKUP($L1218,Data_Validation!$A:$E,5,0)</f>
        <v>#N/A</v>
      </c>
      <c r="X1218" s="150" t="e">
        <f>+VLOOKUP($L1218,Data_Validation!$A:$F,6,0)</f>
        <v>#N/A</v>
      </c>
    </row>
    <row r="1219" spans="1:24" ht="15" customHeight="1">
      <c r="A1219" s="141"/>
      <c r="B1219" s="141"/>
      <c r="C1219" s="151"/>
      <c r="D1219" s="151"/>
      <c r="E1219" s="151"/>
      <c r="F1219" s="141"/>
      <c r="G1219" s="141"/>
      <c r="H1219" s="673"/>
      <c r="I1219" s="673"/>
      <c r="J1219" s="673"/>
      <c r="K1219" s="673"/>
      <c r="L1219" s="145">
        <f t="shared" si="1028"/>
        <v>0</v>
      </c>
      <c r="M1219" s="146">
        <f t="shared" si="1029"/>
        <v>0</v>
      </c>
      <c r="N1219" s="147">
        <f>+IF(OR($Q1219=Parametres!$G$2,$Q1219=Parametres!$G$3),I1219,C1219)</f>
        <v>0</v>
      </c>
      <c r="O1219" s="147">
        <f>+IF(OR($Q1219=Parametres!$G$2,$Q1219=Parametres!$G$3),J1219,D1219)</f>
        <v>0</v>
      </c>
      <c r="P1219" s="147">
        <f>+IF(OR($Q1219=Parametres!$G$2,$Q1219=Parametres!$G$3),K1219,E1219)</f>
        <v>0</v>
      </c>
      <c r="Q1219" s="146">
        <f t="shared" ref="Q1219:S1219" si="1227">+F1219</f>
        <v>0</v>
      </c>
      <c r="R1219" s="145">
        <f t="shared" si="1227"/>
        <v>0</v>
      </c>
      <c r="S1219" s="146">
        <f t="shared" si="1227"/>
        <v>0</v>
      </c>
      <c r="T1219" s="150" t="e">
        <f>+VLOOKUP($L1219,Data_Validation!$A:$D,1,0)</f>
        <v>#N/A</v>
      </c>
      <c r="U1219" s="150" t="e">
        <f>+VLOOKUP($L1219,Data_Validation!$A:$D,3,0)</f>
        <v>#N/A</v>
      </c>
      <c r="V1219" s="150" t="e">
        <f>+VLOOKUP($L1219,Data_Validation!$A:$D,4,0)</f>
        <v>#N/A</v>
      </c>
      <c r="W1219" s="150" t="e">
        <f>+VLOOKUP($L1219,Data_Validation!$A:$E,5,0)</f>
        <v>#N/A</v>
      </c>
      <c r="X1219" s="150" t="e">
        <f>+VLOOKUP($L1219,Data_Validation!$A:$F,6,0)</f>
        <v>#N/A</v>
      </c>
    </row>
    <row r="1220" spans="1:24" ht="15" customHeight="1">
      <c r="A1220" s="141"/>
      <c r="B1220" s="141"/>
      <c r="C1220" s="151"/>
      <c r="D1220" s="151"/>
      <c r="E1220" s="151"/>
      <c r="F1220" s="141"/>
      <c r="G1220" s="141"/>
      <c r="H1220" s="673"/>
      <c r="I1220" s="673"/>
      <c r="J1220" s="673"/>
      <c r="K1220" s="673"/>
      <c r="L1220" s="145">
        <f t="shared" si="1028"/>
        <v>0</v>
      </c>
      <c r="M1220" s="146">
        <f t="shared" si="1029"/>
        <v>0</v>
      </c>
      <c r="N1220" s="147">
        <f>+IF(OR($Q1220=Parametres!$G$2,$Q1220=Parametres!$G$3),I1220,C1220)</f>
        <v>0</v>
      </c>
      <c r="O1220" s="147">
        <f>+IF(OR($Q1220=Parametres!$G$2,$Q1220=Parametres!$G$3),J1220,D1220)</f>
        <v>0</v>
      </c>
      <c r="P1220" s="147">
        <f>+IF(OR($Q1220=Parametres!$G$2,$Q1220=Parametres!$G$3),K1220,E1220)</f>
        <v>0</v>
      </c>
      <c r="Q1220" s="146">
        <f t="shared" ref="Q1220:S1220" si="1228">+F1220</f>
        <v>0</v>
      </c>
      <c r="R1220" s="145">
        <f t="shared" si="1228"/>
        <v>0</v>
      </c>
      <c r="S1220" s="146">
        <f t="shared" si="1228"/>
        <v>0</v>
      </c>
      <c r="T1220" s="150" t="e">
        <f>+VLOOKUP($L1220,Data_Validation!$A:$D,1,0)</f>
        <v>#N/A</v>
      </c>
      <c r="U1220" s="150" t="e">
        <f>+VLOOKUP($L1220,Data_Validation!$A:$D,3,0)</f>
        <v>#N/A</v>
      </c>
      <c r="V1220" s="150" t="e">
        <f>+VLOOKUP($L1220,Data_Validation!$A:$D,4,0)</f>
        <v>#N/A</v>
      </c>
      <c r="W1220" s="150" t="e">
        <f>+VLOOKUP($L1220,Data_Validation!$A:$E,5,0)</f>
        <v>#N/A</v>
      </c>
      <c r="X1220" s="150" t="e">
        <f>+VLOOKUP($L1220,Data_Validation!$A:$F,6,0)</f>
        <v>#N/A</v>
      </c>
    </row>
    <row r="1221" spans="1:24" ht="15" customHeight="1">
      <c r="A1221" s="141"/>
      <c r="B1221" s="141"/>
      <c r="C1221" s="151"/>
      <c r="D1221" s="151"/>
      <c r="E1221" s="151"/>
      <c r="F1221" s="141"/>
      <c r="G1221" s="141"/>
      <c r="H1221" s="673"/>
      <c r="I1221" s="673"/>
      <c r="J1221" s="673"/>
      <c r="K1221" s="673"/>
      <c r="L1221" s="145">
        <f t="shared" si="1028"/>
        <v>0</v>
      </c>
      <c r="M1221" s="146">
        <f t="shared" si="1029"/>
        <v>0</v>
      </c>
      <c r="N1221" s="147">
        <f>+IF(OR($Q1221=Parametres!$G$2,$Q1221=Parametres!$G$3),I1221,C1221)</f>
        <v>0</v>
      </c>
      <c r="O1221" s="147">
        <f>+IF(OR($Q1221=Parametres!$G$2,$Q1221=Parametres!$G$3),J1221,D1221)</f>
        <v>0</v>
      </c>
      <c r="P1221" s="147">
        <f>+IF(OR($Q1221=Parametres!$G$2,$Q1221=Parametres!$G$3),K1221,E1221)</f>
        <v>0</v>
      </c>
      <c r="Q1221" s="146">
        <f t="shared" ref="Q1221:S1221" si="1229">+F1221</f>
        <v>0</v>
      </c>
      <c r="R1221" s="145">
        <f t="shared" si="1229"/>
        <v>0</v>
      </c>
      <c r="S1221" s="146">
        <f t="shared" si="1229"/>
        <v>0</v>
      </c>
      <c r="T1221" s="150" t="e">
        <f>+VLOOKUP($L1221,Data_Validation!$A:$D,1,0)</f>
        <v>#N/A</v>
      </c>
      <c r="U1221" s="150" t="e">
        <f>+VLOOKUP($L1221,Data_Validation!$A:$D,3,0)</f>
        <v>#N/A</v>
      </c>
      <c r="V1221" s="150" t="e">
        <f>+VLOOKUP($L1221,Data_Validation!$A:$D,4,0)</f>
        <v>#N/A</v>
      </c>
      <c r="W1221" s="150" t="e">
        <f>+VLOOKUP($L1221,Data_Validation!$A:$E,5,0)</f>
        <v>#N/A</v>
      </c>
      <c r="X1221" s="150" t="e">
        <f>+VLOOKUP($L1221,Data_Validation!$A:$F,6,0)</f>
        <v>#N/A</v>
      </c>
    </row>
    <row r="1222" spans="1:24" ht="15" customHeight="1">
      <c r="A1222" s="141"/>
      <c r="B1222" s="141"/>
      <c r="C1222" s="151"/>
      <c r="D1222" s="151"/>
      <c r="E1222" s="151"/>
      <c r="F1222" s="141"/>
      <c r="G1222" s="141"/>
      <c r="H1222" s="673"/>
      <c r="I1222" s="673"/>
      <c r="J1222" s="673"/>
      <c r="K1222" s="673"/>
      <c r="L1222" s="145">
        <f t="shared" si="1028"/>
        <v>0</v>
      </c>
      <c r="M1222" s="146">
        <f t="shared" si="1029"/>
        <v>0</v>
      </c>
      <c r="N1222" s="147">
        <f>+IF(OR($Q1222=Parametres!$G$2,$Q1222=Parametres!$G$3),I1222,C1222)</f>
        <v>0</v>
      </c>
      <c r="O1222" s="147">
        <f>+IF(OR($Q1222=Parametres!$G$2,$Q1222=Parametres!$G$3),J1222,D1222)</f>
        <v>0</v>
      </c>
      <c r="P1222" s="147">
        <f>+IF(OR($Q1222=Parametres!$G$2,$Q1222=Parametres!$G$3),K1222,E1222)</f>
        <v>0</v>
      </c>
      <c r="Q1222" s="146">
        <f t="shared" ref="Q1222:S1222" si="1230">+F1222</f>
        <v>0</v>
      </c>
      <c r="R1222" s="145">
        <f t="shared" si="1230"/>
        <v>0</v>
      </c>
      <c r="S1222" s="146">
        <f t="shared" si="1230"/>
        <v>0</v>
      </c>
      <c r="T1222" s="150" t="e">
        <f>+VLOOKUP($L1222,Data_Validation!$A:$D,1,0)</f>
        <v>#N/A</v>
      </c>
      <c r="U1222" s="150" t="e">
        <f>+VLOOKUP($L1222,Data_Validation!$A:$D,3,0)</f>
        <v>#N/A</v>
      </c>
      <c r="V1222" s="150" t="e">
        <f>+VLOOKUP($L1222,Data_Validation!$A:$D,4,0)</f>
        <v>#N/A</v>
      </c>
      <c r="W1222" s="150" t="e">
        <f>+VLOOKUP($L1222,Data_Validation!$A:$E,5,0)</f>
        <v>#N/A</v>
      </c>
      <c r="X1222" s="150" t="e">
        <f>+VLOOKUP($L1222,Data_Validation!$A:$F,6,0)</f>
        <v>#N/A</v>
      </c>
    </row>
    <row r="1223" spans="1:24" ht="15" customHeight="1">
      <c r="A1223" s="141"/>
      <c r="B1223" s="141"/>
      <c r="C1223" s="151"/>
      <c r="D1223" s="151"/>
      <c r="E1223" s="151"/>
      <c r="F1223" s="141"/>
      <c r="G1223" s="141"/>
      <c r="H1223" s="673"/>
      <c r="I1223" s="673"/>
      <c r="J1223" s="673"/>
      <c r="K1223" s="673"/>
      <c r="L1223" s="145">
        <f t="shared" si="1028"/>
        <v>0</v>
      </c>
      <c r="M1223" s="146">
        <f t="shared" si="1029"/>
        <v>0</v>
      </c>
      <c r="N1223" s="147">
        <f>+IF(OR($Q1223=Parametres!$G$2,$Q1223=Parametres!$G$3),I1223,C1223)</f>
        <v>0</v>
      </c>
      <c r="O1223" s="147">
        <f>+IF(OR($Q1223=Parametres!$G$2,$Q1223=Parametres!$G$3),J1223,D1223)</f>
        <v>0</v>
      </c>
      <c r="P1223" s="147">
        <f>+IF(OR($Q1223=Parametres!$G$2,$Q1223=Parametres!$G$3),K1223,E1223)</f>
        <v>0</v>
      </c>
      <c r="Q1223" s="146">
        <f t="shared" ref="Q1223:S1223" si="1231">+F1223</f>
        <v>0</v>
      </c>
      <c r="R1223" s="145">
        <f t="shared" si="1231"/>
        <v>0</v>
      </c>
      <c r="S1223" s="146">
        <f t="shared" si="1231"/>
        <v>0</v>
      </c>
      <c r="T1223" s="150" t="e">
        <f>+VLOOKUP($L1223,Data_Validation!$A:$D,1,0)</f>
        <v>#N/A</v>
      </c>
      <c r="U1223" s="150" t="e">
        <f>+VLOOKUP($L1223,Data_Validation!$A:$D,3,0)</f>
        <v>#N/A</v>
      </c>
      <c r="V1223" s="150" t="e">
        <f>+VLOOKUP($L1223,Data_Validation!$A:$D,4,0)</f>
        <v>#N/A</v>
      </c>
      <c r="W1223" s="150" t="e">
        <f>+VLOOKUP($L1223,Data_Validation!$A:$E,5,0)</f>
        <v>#N/A</v>
      </c>
      <c r="X1223" s="150" t="e">
        <f>+VLOOKUP($L1223,Data_Validation!$A:$F,6,0)</f>
        <v>#N/A</v>
      </c>
    </row>
    <row r="1224" spans="1:24" ht="15" customHeight="1">
      <c r="A1224" s="141"/>
      <c r="B1224" s="141"/>
      <c r="C1224" s="151"/>
      <c r="D1224" s="151"/>
      <c r="E1224" s="151"/>
      <c r="F1224" s="141"/>
      <c r="G1224" s="141"/>
      <c r="H1224" s="673"/>
      <c r="I1224" s="673"/>
      <c r="J1224" s="673"/>
      <c r="K1224" s="673"/>
      <c r="L1224" s="145">
        <f t="shared" si="1028"/>
        <v>0</v>
      </c>
      <c r="M1224" s="146">
        <f t="shared" si="1029"/>
        <v>0</v>
      </c>
      <c r="N1224" s="147">
        <f>+IF(OR($Q1224=Parametres!$G$2,$Q1224=Parametres!$G$3),I1224,C1224)</f>
        <v>0</v>
      </c>
      <c r="O1224" s="147">
        <f>+IF(OR($Q1224=Parametres!$G$2,$Q1224=Parametres!$G$3),J1224,D1224)</f>
        <v>0</v>
      </c>
      <c r="P1224" s="147">
        <f>+IF(OR($Q1224=Parametres!$G$2,$Q1224=Parametres!$G$3),K1224,E1224)</f>
        <v>0</v>
      </c>
      <c r="Q1224" s="146">
        <f t="shared" ref="Q1224:S1224" si="1232">+F1224</f>
        <v>0</v>
      </c>
      <c r="R1224" s="145">
        <f t="shared" si="1232"/>
        <v>0</v>
      </c>
      <c r="S1224" s="146">
        <f t="shared" si="1232"/>
        <v>0</v>
      </c>
      <c r="T1224" s="150" t="e">
        <f>+VLOOKUP($L1224,Data_Validation!$A:$D,1,0)</f>
        <v>#N/A</v>
      </c>
      <c r="U1224" s="150" t="e">
        <f>+VLOOKUP($L1224,Data_Validation!$A:$D,3,0)</f>
        <v>#N/A</v>
      </c>
      <c r="V1224" s="150" t="e">
        <f>+VLOOKUP($L1224,Data_Validation!$A:$D,4,0)</f>
        <v>#N/A</v>
      </c>
      <c r="W1224" s="150" t="e">
        <f>+VLOOKUP($L1224,Data_Validation!$A:$E,5,0)</f>
        <v>#N/A</v>
      </c>
      <c r="X1224" s="150" t="e">
        <f>+VLOOKUP($L1224,Data_Validation!$A:$F,6,0)</f>
        <v>#N/A</v>
      </c>
    </row>
    <row r="1225" spans="1:24" ht="15" customHeight="1">
      <c r="A1225" s="141"/>
      <c r="B1225" s="141"/>
      <c r="C1225" s="151"/>
      <c r="D1225" s="151"/>
      <c r="E1225" s="151"/>
      <c r="F1225" s="141"/>
      <c r="G1225" s="141"/>
      <c r="H1225" s="673"/>
      <c r="I1225" s="673"/>
      <c r="J1225" s="673"/>
      <c r="K1225" s="673"/>
      <c r="L1225" s="145">
        <f t="shared" si="1028"/>
        <v>0</v>
      </c>
      <c r="M1225" s="146">
        <f t="shared" si="1029"/>
        <v>0</v>
      </c>
      <c r="N1225" s="147">
        <f>+IF(OR($Q1225=Parametres!$G$2,$Q1225=Parametres!$G$3),I1225,C1225)</f>
        <v>0</v>
      </c>
      <c r="O1225" s="147">
        <f>+IF(OR($Q1225=Parametres!$G$2,$Q1225=Parametres!$G$3),J1225,D1225)</f>
        <v>0</v>
      </c>
      <c r="P1225" s="147">
        <f>+IF(OR($Q1225=Parametres!$G$2,$Q1225=Parametres!$G$3),K1225,E1225)</f>
        <v>0</v>
      </c>
      <c r="Q1225" s="146">
        <f t="shared" ref="Q1225:S1225" si="1233">+F1225</f>
        <v>0</v>
      </c>
      <c r="R1225" s="145">
        <f t="shared" si="1233"/>
        <v>0</v>
      </c>
      <c r="S1225" s="146">
        <f t="shared" si="1233"/>
        <v>0</v>
      </c>
      <c r="T1225" s="150" t="e">
        <f>+VLOOKUP($L1225,Data_Validation!$A:$D,1,0)</f>
        <v>#N/A</v>
      </c>
      <c r="U1225" s="150" t="e">
        <f>+VLOOKUP($L1225,Data_Validation!$A:$D,3,0)</f>
        <v>#N/A</v>
      </c>
      <c r="V1225" s="150" t="e">
        <f>+VLOOKUP($L1225,Data_Validation!$A:$D,4,0)</f>
        <v>#N/A</v>
      </c>
      <c r="W1225" s="150" t="e">
        <f>+VLOOKUP($L1225,Data_Validation!$A:$E,5,0)</f>
        <v>#N/A</v>
      </c>
      <c r="X1225" s="150" t="e">
        <f>+VLOOKUP($L1225,Data_Validation!$A:$F,6,0)</f>
        <v>#N/A</v>
      </c>
    </row>
    <row r="1226" spans="1:24" ht="15" customHeight="1">
      <c r="A1226" s="141"/>
      <c r="B1226" s="141"/>
      <c r="C1226" s="151"/>
      <c r="D1226" s="151"/>
      <c r="E1226" s="151"/>
      <c r="F1226" s="141"/>
      <c r="G1226" s="141"/>
      <c r="H1226" s="673"/>
      <c r="I1226" s="673"/>
      <c r="J1226" s="673"/>
      <c r="K1226" s="673"/>
      <c r="L1226" s="145">
        <f t="shared" si="1028"/>
        <v>0</v>
      </c>
      <c r="M1226" s="146">
        <f t="shared" si="1029"/>
        <v>0</v>
      </c>
      <c r="N1226" s="147">
        <f>+IF(OR($Q1226=Parametres!$G$2,$Q1226=Parametres!$G$3),I1226,C1226)</f>
        <v>0</v>
      </c>
      <c r="O1226" s="147">
        <f>+IF(OR($Q1226=Parametres!$G$2,$Q1226=Parametres!$G$3),J1226,D1226)</f>
        <v>0</v>
      </c>
      <c r="P1226" s="147">
        <f>+IF(OR($Q1226=Parametres!$G$2,$Q1226=Parametres!$G$3),K1226,E1226)</f>
        <v>0</v>
      </c>
      <c r="Q1226" s="146">
        <f t="shared" ref="Q1226:S1226" si="1234">+F1226</f>
        <v>0</v>
      </c>
      <c r="R1226" s="145">
        <f t="shared" si="1234"/>
        <v>0</v>
      </c>
      <c r="S1226" s="146">
        <f t="shared" si="1234"/>
        <v>0</v>
      </c>
      <c r="T1226" s="150" t="e">
        <f>+VLOOKUP($L1226,Data_Validation!$A:$D,1,0)</f>
        <v>#N/A</v>
      </c>
      <c r="U1226" s="150" t="e">
        <f>+VLOOKUP($L1226,Data_Validation!$A:$D,3,0)</f>
        <v>#N/A</v>
      </c>
      <c r="V1226" s="150" t="e">
        <f>+VLOOKUP($L1226,Data_Validation!$A:$D,4,0)</f>
        <v>#N/A</v>
      </c>
      <c r="W1226" s="150" t="e">
        <f>+VLOOKUP($L1226,Data_Validation!$A:$E,5,0)</f>
        <v>#N/A</v>
      </c>
      <c r="X1226" s="150" t="e">
        <f>+VLOOKUP($L1226,Data_Validation!$A:$F,6,0)</f>
        <v>#N/A</v>
      </c>
    </row>
    <row r="1227" spans="1:24" ht="15" customHeight="1">
      <c r="A1227" s="141"/>
      <c r="B1227" s="141"/>
      <c r="C1227" s="151"/>
      <c r="D1227" s="151"/>
      <c r="E1227" s="151"/>
      <c r="F1227" s="141"/>
      <c r="G1227" s="141"/>
      <c r="H1227" s="673"/>
      <c r="I1227" s="673"/>
      <c r="J1227" s="673"/>
      <c r="K1227" s="673"/>
      <c r="L1227" s="145">
        <f t="shared" si="1028"/>
        <v>0</v>
      </c>
      <c r="M1227" s="146">
        <f t="shared" si="1029"/>
        <v>0</v>
      </c>
      <c r="N1227" s="147">
        <f>+IF(OR($Q1227=Parametres!$G$2,$Q1227=Parametres!$G$3),I1227,C1227)</f>
        <v>0</v>
      </c>
      <c r="O1227" s="147">
        <f>+IF(OR($Q1227=Parametres!$G$2,$Q1227=Parametres!$G$3),J1227,D1227)</f>
        <v>0</v>
      </c>
      <c r="P1227" s="147">
        <f>+IF(OR($Q1227=Parametres!$G$2,$Q1227=Parametres!$G$3),K1227,E1227)</f>
        <v>0</v>
      </c>
      <c r="Q1227" s="146">
        <f t="shared" ref="Q1227:S1227" si="1235">+F1227</f>
        <v>0</v>
      </c>
      <c r="R1227" s="145">
        <f t="shared" si="1235"/>
        <v>0</v>
      </c>
      <c r="S1227" s="146">
        <f t="shared" si="1235"/>
        <v>0</v>
      </c>
      <c r="T1227" s="150" t="e">
        <f>+VLOOKUP($L1227,Data_Validation!$A:$D,1,0)</f>
        <v>#N/A</v>
      </c>
      <c r="U1227" s="150" t="e">
        <f>+VLOOKUP($L1227,Data_Validation!$A:$D,3,0)</f>
        <v>#N/A</v>
      </c>
      <c r="V1227" s="150" t="e">
        <f>+VLOOKUP($L1227,Data_Validation!$A:$D,4,0)</f>
        <v>#N/A</v>
      </c>
      <c r="W1227" s="150" t="e">
        <f>+VLOOKUP($L1227,Data_Validation!$A:$E,5,0)</f>
        <v>#N/A</v>
      </c>
      <c r="X1227" s="150" t="e">
        <f>+VLOOKUP($L1227,Data_Validation!$A:$F,6,0)</f>
        <v>#N/A</v>
      </c>
    </row>
    <row r="1228" spans="1:24" ht="15" customHeight="1">
      <c r="A1228" s="141"/>
      <c r="B1228" s="141"/>
      <c r="C1228" s="151"/>
      <c r="D1228" s="151"/>
      <c r="E1228" s="151"/>
      <c r="F1228" s="141"/>
      <c r="G1228" s="141"/>
      <c r="H1228" s="673"/>
      <c r="I1228" s="673"/>
      <c r="J1228" s="673"/>
      <c r="K1228" s="673"/>
      <c r="L1228" s="145">
        <f t="shared" si="1028"/>
        <v>0</v>
      </c>
      <c r="M1228" s="146">
        <f t="shared" si="1029"/>
        <v>0</v>
      </c>
      <c r="N1228" s="147">
        <f>+IF(OR($Q1228=Parametres!$G$2,$Q1228=Parametres!$G$3),I1228,C1228)</f>
        <v>0</v>
      </c>
      <c r="O1228" s="147">
        <f>+IF(OR($Q1228=Parametres!$G$2,$Q1228=Parametres!$G$3),J1228,D1228)</f>
        <v>0</v>
      </c>
      <c r="P1228" s="147">
        <f>+IF(OR($Q1228=Parametres!$G$2,$Q1228=Parametres!$G$3),K1228,E1228)</f>
        <v>0</v>
      </c>
      <c r="Q1228" s="146">
        <f t="shared" ref="Q1228:S1228" si="1236">+F1228</f>
        <v>0</v>
      </c>
      <c r="R1228" s="145">
        <f t="shared" si="1236"/>
        <v>0</v>
      </c>
      <c r="S1228" s="146">
        <f t="shared" si="1236"/>
        <v>0</v>
      </c>
      <c r="T1228" s="150" t="e">
        <f>+VLOOKUP($L1228,Data_Validation!$A:$D,1,0)</f>
        <v>#N/A</v>
      </c>
      <c r="U1228" s="150" t="e">
        <f>+VLOOKUP($L1228,Data_Validation!$A:$D,3,0)</f>
        <v>#N/A</v>
      </c>
      <c r="V1228" s="150" t="e">
        <f>+VLOOKUP($L1228,Data_Validation!$A:$D,4,0)</f>
        <v>#N/A</v>
      </c>
      <c r="W1228" s="150" t="e">
        <f>+VLOOKUP($L1228,Data_Validation!$A:$E,5,0)</f>
        <v>#N/A</v>
      </c>
      <c r="X1228" s="150" t="e">
        <f>+VLOOKUP($L1228,Data_Validation!$A:$F,6,0)</f>
        <v>#N/A</v>
      </c>
    </row>
    <row r="1229" spans="1:24" ht="15" customHeight="1">
      <c r="A1229" s="141"/>
      <c r="B1229" s="141"/>
      <c r="C1229" s="151"/>
      <c r="D1229" s="151"/>
      <c r="E1229" s="151"/>
      <c r="F1229" s="141"/>
      <c r="G1229" s="141"/>
      <c r="H1229" s="673"/>
      <c r="I1229" s="673"/>
      <c r="J1229" s="673"/>
      <c r="K1229" s="673"/>
      <c r="L1229" s="145">
        <f t="shared" si="1028"/>
        <v>0</v>
      </c>
      <c r="M1229" s="146">
        <f t="shared" si="1029"/>
        <v>0</v>
      </c>
      <c r="N1229" s="147">
        <f>+IF(OR($Q1229=Parametres!$G$2,$Q1229=Parametres!$G$3),I1229,C1229)</f>
        <v>0</v>
      </c>
      <c r="O1229" s="147">
        <f>+IF(OR($Q1229=Parametres!$G$2,$Q1229=Parametres!$G$3),J1229,D1229)</f>
        <v>0</v>
      </c>
      <c r="P1229" s="147">
        <f>+IF(OR($Q1229=Parametres!$G$2,$Q1229=Parametres!$G$3),K1229,E1229)</f>
        <v>0</v>
      </c>
      <c r="Q1229" s="146">
        <f t="shared" ref="Q1229:S1229" si="1237">+F1229</f>
        <v>0</v>
      </c>
      <c r="R1229" s="145">
        <f t="shared" si="1237"/>
        <v>0</v>
      </c>
      <c r="S1229" s="146">
        <f t="shared" si="1237"/>
        <v>0</v>
      </c>
      <c r="T1229" s="150" t="e">
        <f>+VLOOKUP($L1229,Data_Validation!$A:$D,1,0)</f>
        <v>#N/A</v>
      </c>
      <c r="U1229" s="150" t="e">
        <f>+VLOOKUP($L1229,Data_Validation!$A:$D,3,0)</f>
        <v>#N/A</v>
      </c>
      <c r="V1229" s="150" t="e">
        <f>+VLOOKUP($L1229,Data_Validation!$A:$D,4,0)</f>
        <v>#N/A</v>
      </c>
      <c r="W1229" s="150" t="e">
        <f>+VLOOKUP($L1229,Data_Validation!$A:$E,5,0)</f>
        <v>#N/A</v>
      </c>
      <c r="X1229" s="150" t="e">
        <f>+VLOOKUP($L1229,Data_Validation!$A:$F,6,0)</f>
        <v>#N/A</v>
      </c>
    </row>
    <row r="1230" spans="1:24" ht="15" customHeight="1">
      <c r="A1230" s="673"/>
      <c r="B1230" s="673"/>
      <c r="C1230" s="673"/>
      <c r="D1230" s="673"/>
      <c r="E1230" s="673"/>
      <c r="F1230" s="673"/>
      <c r="G1230" s="673"/>
      <c r="H1230" s="673"/>
      <c r="I1230" s="673"/>
      <c r="J1230" s="673"/>
      <c r="K1230" s="673"/>
      <c r="L1230" s="145">
        <f t="shared" si="1028"/>
        <v>0</v>
      </c>
      <c r="M1230" s="146">
        <f t="shared" si="1029"/>
        <v>0</v>
      </c>
      <c r="N1230" s="147">
        <f>+IF(OR($Q1230=Parametres!$G$2,$Q1230=Parametres!$G$3),I1230,C1230)</f>
        <v>0</v>
      </c>
      <c r="O1230" s="147">
        <f>+IF(OR($Q1230=Parametres!$G$2,$Q1230=Parametres!$G$3),J1230,D1230)</f>
        <v>0</v>
      </c>
      <c r="P1230" s="147">
        <f>+IF(OR($Q1230=Parametres!$G$2,$Q1230=Parametres!$G$3),K1230,E1230)</f>
        <v>0</v>
      </c>
      <c r="Q1230" s="146">
        <f t="shared" ref="Q1230:S1230" si="1238">+F1230</f>
        <v>0</v>
      </c>
      <c r="R1230" s="145">
        <f t="shared" si="1238"/>
        <v>0</v>
      </c>
      <c r="S1230" s="146">
        <f t="shared" si="1238"/>
        <v>0</v>
      </c>
      <c r="T1230" s="150" t="e">
        <f>+VLOOKUP($L1230,Data_Validation!$A:$D,1,0)</f>
        <v>#N/A</v>
      </c>
      <c r="U1230" s="150" t="e">
        <f>+VLOOKUP($L1230,Data_Validation!$A:$D,3,0)</f>
        <v>#N/A</v>
      </c>
      <c r="V1230" s="150" t="e">
        <f>+VLOOKUP($L1230,Data_Validation!$A:$D,4,0)</f>
        <v>#N/A</v>
      </c>
      <c r="W1230" s="150" t="e">
        <f>+VLOOKUP($L1230,Data_Validation!$A:$E,5,0)</f>
        <v>#N/A</v>
      </c>
      <c r="X1230" s="150" t="e">
        <f>+VLOOKUP($L1230,Data_Validation!$A:$F,6,0)</f>
        <v>#N/A</v>
      </c>
    </row>
    <row r="1231" spans="1:24" ht="15" customHeight="1">
      <c r="A1231" s="673"/>
      <c r="B1231" s="673"/>
      <c r="C1231" s="673"/>
      <c r="D1231" s="673"/>
      <c r="E1231" s="673"/>
      <c r="F1231" s="673"/>
      <c r="G1231" s="673"/>
      <c r="H1231" s="673"/>
      <c r="I1231" s="673"/>
      <c r="J1231" s="673"/>
      <c r="K1231" s="673"/>
      <c r="L1231" s="145">
        <f t="shared" si="1028"/>
        <v>0</v>
      </c>
      <c r="M1231" s="146">
        <f t="shared" si="1029"/>
        <v>0</v>
      </c>
      <c r="N1231" s="147">
        <f>+IF(OR($Q1231=Parametres!$G$2,$Q1231=Parametres!$G$3),I1231,C1231)</f>
        <v>0</v>
      </c>
      <c r="O1231" s="147">
        <f>+IF(OR($Q1231=Parametres!$G$2,$Q1231=Parametres!$G$3),J1231,D1231)</f>
        <v>0</v>
      </c>
      <c r="P1231" s="147">
        <f>+IF(OR($Q1231=Parametres!$G$2,$Q1231=Parametres!$G$3),K1231,E1231)</f>
        <v>0</v>
      </c>
      <c r="Q1231" s="146">
        <f t="shared" ref="Q1231:S1231" si="1239">+F1231</f>
        <v>0</v>
      </c>
      <c r="R1231" s="145">
        <f t="shared" si="1239"/>
        <v>0</v>
      </c>
      <c r="S1231" s="146">
        <f t="shared" si="1239"/>
        <v>0</v>
      </c>
      <c r="T1231" s="150" t="e">
        <f>+VLOOKUP($L1231,Data_Validation!$A:$D,1,0)</f>
        <v>#N/A</v>
      </c>
      <c r="U1231" s="150" t="e">
        <f>+VLOOKUP($L1231,Data_Validation!$A:$D,3,0)</f>
        <v>#N/A</v>
      </c>
      <c r="V1231" s="150" t="e">
        <f>+VLOOKUP($L1231,Data_Validation!$A:$D,4,0)</f>
        <v>#N/A</v>
      </c>
      <c r="W1231" s="150" t="e">
        <f>+VLOOKUP($L1231,Data_Validation!$A:$E,5,0)</f>
        <v>#N/A</v>
      </c>
      <c r="X1231" s="150" t="e">
        <f>+VLOOKUP($L1231,Data_Validation!$A:$F,6,0)</f>
        <v>#N/A</v>
      </c>
    </row>
    <row r="1232" spans="1:24" ht="15" customHeight="1">
      <c r="A1232" s="673"/>
      <c r="B1232" s="673"/>
      <c r="C1232" s="673"/>
      <c r="D1232" s="673"/>
      <c r="E1232" s="673"/>
      <c r="F1232" s="673"/>
      <c r="G1232" s="673"/>
      <c r="H1232" s="673"/>
      <c r="I1232" s="673"/>
      <c r="J1232" s="673"/>
      <c r="K1232" s="673"/>
      <c r="L1232" s="145">
        <f t="shared" si="1028"/>
        <v>0</v>
      </c>
      <c r="M1232" s="146">
        <f t="shared" si="1029"/>
        <v>0</v>
      </c>
      <c r="N1232" s="147">
        <f>+IF(OR($Q1232=Parametres!$G$2,$Q1232=Parametres!$G$3),I1232,C1232)</f>
        <v>0</v>
      </c>
      <c r="O1232" s="147">
        <f>+IF(OR($Q1232=Parametres!$G$2,$Q1232=Parametres!$G$3),J1232,D1232)</f>
        <v>0</v>
      </c>
      <c r="P1232" s="147">
        <f>+IF(OR($Q1232=Parametres!$G$2,$Q1232=Parametres!$G$3),K1232,E1232)</f>
        <v>0</v>
      </c>
      <c r="Q1232" s="146">
        <f t="shared" ref="Q1232:S1232" si="1240">+F1232</f>
        <v>0</v>
      </c>
      <c r="R1232" s="145">
        <f t="shared" si="1240"/>
        <v>0</v>
      </c>
      <c r="S1232" s="146">
        <f t="shared" si="1240"/>
        <v>0</v>
      </c>
      <c r="T1232" s="150" t="e">
        <f>+VLOOKUP($L1232,Data_Validation!$A:$D,1,0)</f>
        <v>#N/A</v>
      </c>
      <c r="U1232" s="150" t="e">
        <f>+VLOOKUP($L1232,Data_Validation!$A:$D,3,0)</f>
        <v>#N/A</v>
      </c>
      <c r="V1232" s="150" t="e">
        <f>+VLOOKUP($L1232,Data_Validation!$A:$D,4,0)</f>
        <v>#N/A</v>
      </c>
      <c r="W1232" s="150" t="e">
        <f>+VLOOKUP($L1232,Data_Validation!$A:$E,5,0)</f>
        <v>#N/A</v>
      </c>
      <c r="X1232" s="150" t="e">
        <f>+VLOOKUP($L1232,Data_Validation!$A:$F,6,0)</f>
        <v>#N/A</v>
      </c>
    </row>
    <row r="1233" spans="1:24" ht="15" customHeight="1">
      <c r="A1233" s="673"/>
      <c r="B1233" s="673"/>
      <c r="C1233" s="673"/>
      <c r="D1233" s="673"/>
      <c r="E1233" s="673"/>
      <c r="F1233" s="673"/>
      <c r="G1233" s="673"/>
      <c r="H1233" s="673"/>
      <c r="I1233" s="673"/>
      <c r="J1233" s="673"/>
      <c r="K1233" s="673"/>
      <c r="L1233" s="145">
        <f t="shared" si="1028"/>
        <v>0</v>
      </c>
      <c r="M1233" s="146">
        <f t="shared" si="1029"/>
        <v>0</v>
      </c>
      <c r="N1233" s="147">
        <f>+IF(OR($Q1233=Parametres!$G$2,$Q1233=Parametres!$G$3),I1233,C1233)</f>
        <v>0</v>
      </c>
      <c r="O1233" s="147">
        <f>+IF(OR($Q1233=Parametres!$G$2,$Q1233=Parametres!$G$3),J1233,D1233)</f>
        <v>0</v>
      </c>
      <c r="P1233" s="147">
        <f>+IF(OR($Q1233=Parametres!$G$2,$Q1233=Parametres!$G$3),K1233,E1233)</f>
        <v>0</v>
      </c>
      <c r="Q1233" s="146">
        <f t="shared" ref="Q1233:S1233" si="1241">+F1233</f>
        <v>0</v>
      </c>
      <c r="R1233" s="145">
        <f t="shared" si="1241"/>
        <v>0</v>
      </c>
      <c r="S1233" s="146">
        <f t="shared" si="1241"/>
        <v>0</v>
      </c>
      <c r="T1233" s="150" t="e">
        <f>+VLOOKUP($L1233,Data_Validation!$A:$D,1,0)</f>
        <v>#N/A</v>
      </c>
      <c r="U1233" s="150" t="e">
        <f>+VLOOKUP($L1233,Data_Validation!$A:$D,3,0)</f>
        <v>#N/A</v>
      </c>
      <c r="V1233" s="150" t="e">
        <f>+VLOOKUP($L1233,Data_Validation!$A:$D,4,0)</f>
        <v>#N/A</v>
      </c>
      <c r="W1233" s="150" t="e">
        <f>+VLOOKUP($L1233,Data_Validation!$A:$E,5,0)</f>
        <v>#N/A</v>
      </c>
      <c r="X1233" s="150" t="e">
        <f>+VLOOKUP($L1233,Data_Validation!$A:$F,6,0)</f>
        <v>#N/A</v>
      </c>
    </row>
    <row r="1234" spans="1:24" ht="15" customHeight="1">
      <c r="A1234" s="673"/>
      <c r="B1234" s="673"/>
      <c r="C1234" s="673"/>
      <c r="D1234" s="673"/>
      <c r="E1234" s="673"/>
      <c r="F1234" s="673"/>
      <c r="G1234" s="673"/>
      <c r="H1234" s="673"/>
      <c r="I1234" s="673"/>
      <c r="J1234" s="673"/>
      <c r="K1234" s="673"/>
      <c r="L1234" s="145">
        <f t="shared" si="1028"/>
        <v>0</v>
      </c>
      <c r="M1234" s="146">
        <f t="shared" si="1029"/>
        <v>0</v>
      </c>
      <c r="N1234" s="147">
        <f>+IF(OR($Q1234=Parametres!$G$2,$Q1234=Parametres!$G$3),I1234,C1234)</f>
        <v>0</v>
      </c>
      <c r="O1234" s="147">
        <f>+IF(OR($Q1234=Parametres!$G$2,$Q1234=Parametres!$G$3),J1234,D1234)</f>
        <v>0</v>
      </c>
      <c r="P1234" s="147">
        <f>+IF(OR($Q1234=Parametres!$G$2,$Q1234=Parametres!$G$3),K1234,E1234)</f>
        <v>0</v>
      </c>
      <c r="Q1234" s="146">
        <f t="shared" ref="Q1234:S1234" si="1242">+F1234</f>
        <v>0</v>
      </c>
      <c r="R1234" s="145">
        <f t="shared" si="1242"/>
        <v>0</v>
      </c>
      <c r="S1234" s="146">
        <f t="shared" si="1242"/>
        <v>0</v>
      </c>
      <c r="T1234" s="150" t="e">
        <f>+VLOOKUP($L1234,Data_Validation!$A:$D,1,0)</f>
        <v>#N/A</v>
      </c>
      <c r="U1234" s="150" t="e">
        <f>+VLOOKUP($L1234,Data_Validation!$A:$D,3,0)</f>
        <v>#N/A</v>
      </c>
      <c r="V1234" s="150" t="e">
        <f>+VLOOKUP($L1234,Data_Validation!$A:$D,4,0)</f>
        <v>#N/A</v>
      </c>
      <c r="W1234" s="150" t="e">
        <f>+VLOOKUP($L1234,Data_Validation!$A:$E,5,0)</f>
        <v>#N/A</v>
      </c>
      <c r="X1234" s="150" t="e">
        <f>+VLOOKUP($L1234,Data_Validation!$A:$F,6,0)</f>
        <v>#N/A</v>
      </c>
    </row>
    <row r="1235" spans="1:24" ht="15" customHeight="1">
      <c r="A1235" s="673"/>
      <c r="B1235" s="673"/>
      <c r="C1235" s="673"/>
      <c r="D1235" s="673"/>
      <c r="E1235" s="673"/>
      <c r="F1235" s="673"/>
      <c r="G1235" s="673"/>
      <c r="H1235" s="673"/>
      <c r="I1235" s="673"/>
      <c r="J1235" s="673"/>
      <c r="K1235" s="673"/>
      <c r="L1235" s="145">
        <f t="shared" si="1028"/>
        <v>0</v>
      </c>
      <c r="M1235" s="146">
        <f t="shared" si="1029"/>
        <v>0</v>
      </c>
      <c r="N1235" s="147">
        <f>+IF(OR($Q1235=Parametres!$G$2,$Q1235=Parametres!$G$3),I1235,C1235)</f>
        <v>0</v>
      </c>
      <c r="O1235" s="147">
        <f>+IF(OR($Q1235=Parametres!$G$2,$Q1235=Parametres!$G$3),J1235,D1235)</f>
        <v>0</v>
      </c>
      <c r="P1235" s="147">
        <f>+IF(OR($Q1235=Parametres!$G$2,$Q1235=Parametres!$G$3),K1235,E1235)</f>
        <v>0</v>
      </c>
      <c r="Q1235" s="146">
        <f t="shared" ref="Q1235:S1235" si="1243">+F1235</f>
        <v>0</v>
      </c>
      <c r="R1235" s="145">
        <f t="shared" si="1243"/>
        <v>0</v>
      </c>
      <c r="S1235" s="146">
        <f t="shared" si="1243"/>
        <v>0</v>
      </c>
      <c r="T1235" s="150" t="e">
        <f>+VLOOKUP($L1235,Data_Validation!$A:$D,1,0)</f>
        <v>#N/A</v>
      </c>
      <c r="U1235" s="150" t="e">
        <f>+VLOOKUP($L1235,Data_Validation!$A:$D,3,0)</f>
        <v>#N/A</v>
      </c>
      <c r="V1235" s="150" t="e">
        <f>+VLOOKUP($L1235,Data_Validation!$A:$D,4,0)</f>
        <v>#N/A</v>
      </c>
      <c r="W1235" s="150" t="e">
        <f>+VLOOKUP($L1235,Data_Validation!$A:$E,5,0)</f>
        <v>#N/A</v>
      </c>
      <c r="X1235" s="150" t="e">
        <f>+VLOOKUP($L1235,Data_Validation!$A:$F,6,0)</f>
        <v>#N/A</v>
      </c>
    </row>
    <row r="1236" spans="1:24" ht="15" customHeight="1">
      <c r="A1236" s="673"/>
      <c r="B1236" s="673"/>
      <c r="C1236" s="673"/>
      <c r="D1236" s="673"/>
      <c r="E1236" s="673"/>
      <c r="F1236" s="673"/>
      <c r="G1236" s="673"/>
      <c r="H1236" s="673"/>
      <c r="I1236" s="673"/>
      <c r="J1236" s="673"/>
      <c r="K1236" s="673"/>
      <c r="L1236" s="145">
        <f t="shared" si="1028"/>
        <v>0</v>
      </c>
      <c r="M1236" s="146">
        <f t="shared" si="1029"/>
        <v>0</v>
      </c>
      <c r="N1236" s="147">
        <f>+IF(OR($Q1236=Parametres!$G$2,$Q1236=Parametres!$G$3),I1236,C1236)</f>
        <v>0</v>
      </c>
      <c r="O1236" s="147">
        <f>+IF(OR($Q1236=Parametres!$G$2,$Q1236=Parametres!$G$3),J1236,D1236)</f>
        <v>0</v>
      </c>
      <c r="P1236" s="147">
        <f>+IF(OR($Q1236=Parametres!$G$2,$Q1236=Parametres!$G$3),K1236,E1236)</f>
        <v>0</v>
      </c>
      <c r="Q1236" s="146">
        <f t="shared" ref="Q1236:S1236" si="1244">+F1236</f>
        <v>0</v>
      </c>
      <c r="R1236" s="145">
        <f t="shared" si="1244"/>
        <v>0</v>
      </c>
      <c r="S1236" s="146">
        <f t="shared" si="1244"/>
        <v>0</v>
      </c>
      <c r="T1236" s="150" t="e">
        <f>+VLOOKUP($L1236,Data_Validation!$A:$D,1,0)</f>
        <v>#N/A</v>
      </c>
      <c r="U1236" s="150" t="e">
        <f>+VLOOKUP($L1236,Data_Validation!$A:$D,3,0)</f>
        <v>#N/A</v>
      </c>
      <c r="V1236" s="150" t="e">
        <f>+VLOOKUP($L1236,Data_Validation!$A:$D,4,0)</f>
        <v>#N/A</v>
      </c>
      <c r="W1236" s="150" t="e">
        <f>+VLOOKUP($L1236,Data_Validation!$A:$E,5,0)</f>
        <v>#N/A</v>
      </c>
      <c r="X1236" s="150" t="e">
        <f>+VLOOKUP($L1236,Data_Validation!$A:$F,6,0)</f>
        <v>#N/A</v>
      </c>
    </row>
    <row r="1237" spans="1:24" ht="15" customHeight="1">
      <c r="A1237" s="673"/>
      <c r="B1237" s="673"/>
      <c r="C1237" s="673"/>
      <c r="D1237" s="673"/>
      <c r="E1237" s="673"/>
      <c r="F1237" s="673"/>
      <c r="G1237" s="673"/>
      <c r="H1237" s="673"/>
      <c r="I1237" s="673"/>
      <c r="J1237" s="673"/>
      <c r="K1237" s="673"/>
      <c r="L1237" s="145">
        <f t="shared" si="1028"/>
        <v>0</v>
      </c>
      <c r="M1237" s="146">
        <f t="shared" si="1029"/>
        <v>0</v>
      </c>
      <c r="N1237" s="147">
        <f>+IF(OR($Q1237=Parametres!$G$2,$Q1237=Parametres!$G$3),I1237,C1237)</f>
        <v>0</v>
      </c>
      <c r="O1237" s="147">
        <f>+IF(OR($Q1237=Parametres!$G$2,$Q1237=Parametres!$G$3),J1237,D1237)</f>
        <v>0</v>
      </c>
      <c r="P1237" s="147">
        <f>+IF(OR($Q1237=Parametres!$G$2,$Q1237=Parametres!$G$3),K1237,E1237)</f>
        <v>0</v>
      </c>
      <c r="Q1237" s="146">
        <f t="shared" ref="Q1237:S1237" si="1245">+F1237</f>
        <v>0</v>
      </c>
      <c r="R1237" s="145">
        <f t="shared" si="1245"/>
        <v>0</v>
      </c>
      <c r="S1237" s="146">
        <f t="shared" si="1245"/>
        <v>0</v>
      </c>
      <c r="T1237" s="150" t="e">
        <f>+VLOOKUP($L1237,Data_Validation!$A:$D,1,0)</f>
        <v>#N/A</v>
      </c>
      <c r="U1237" s="150" t="e">
        <f>+VLOOKUP($L1237,Data_Validation!$A:$D,3,0)</f>
        <v>#N/A</v>
      </c>
      <c r="V1237" s="150" t="e">
        <f>+VLOOKUP($L1237,Data_Validation!$A:$D,4,0)</f>
        <v>#N/A</v>
      </c>
      <c r="W1237" s="150" t="e">
        <f>+VLOOKUP($L1237,Data_Validation!$A:$E,5,0)</f>
        <v>#N/A</v>
      </c>
      <c r="X1237" s="150" t="e">
        <f>+VLOOKUP($L1237,Data_Validation!$A:$F,6,0)</f>
        <v>#N/A</v>
      </c>
    </row>
    <row r="1238" spans="1:24" ht="15" customHeight="1">
      <c r="A1238" s="673"/>
      <c r="B1238" s="673"/>
      <c r="C1238" s="673"/>
      <c r="D1238" s="673"/>
      <c r="E1238" s="673"/>
      <c r="F1238" s="673"/>
      <c r="G1238" s="673"/>
      <c r="H1238" s="673"/>
      <c r="I1238" s="673"/>
      <c r="J1238" s="673"/>
      <c r="K1238" s="673"/>
      <c r="L1238" s="145">
        <f t="shared" si="1028"/>
        <v>0</v>
      </c>
      <c r="M1238" s="146">
        <f t="shared" si="1029"/>
        <v>0</v>
      </c>
      <c r="N1238" s="147">
        <f>+IF(OR($Q1238=Parametres!$G$2,$Q1238=Parametres!$G$3),I1238,C1238)</f>
        <v>0</v>
      </c>
      <c r="O1238" s="147">
        <f>+IF(OR($Q1238=Parametres!$G$2,$Q1238=Parametres!$G$3),J1238,D1238)</f>
        <v>0</v>
      </c>
      <c r="P1238" s="147">
        <f>+IF(OR($Q1238=Parametres!$G$2,$Q1238=Parametres!$G$3),K1238,E1238)</f>
        <v>0</v>
      </c>
      <c r="Q1238" s="146">
        <f t="shared" ref="Q1238:S1238" si="1246">+F1238</f>
        <v>0</v>
      </c>
      <c r="R1238" s="145">
        <f t="shared" si="1246"/>
        <v>0</v>
      </c>
      <c r="S1238" s="146">
        <f t="shared" si="1246"/>
        <v>0</v>
      </c>
      <c r="T1238" s="150" t="e">
        <f>+VLOOKUP($L1238,Data_Validation!$A:$D,1,0)</f>
        <v>#N/A</v>
      </c>
      <c r="U1238" s="150" t="e">
        <f>+VLOOKUP($L1238,Data_Validation!$A:$D,3,0)</f>
        <v>#N/A</v>
      </c>
      <c r="V1238" s="150" t="e">
        <f>+VLOOKUP($L1238,Data_Validation!$A:$D,4,0)</f>
        <v>#N/A</v>
      </c>
      <c r="W1238" s="150" t="e">
        <f>+VLOOKUP($L1238,Data_Validation!$A:$E,5,0)</f>
        <v>#N/A</v>
      </c>
      <c r="X1238" s="150" t="e">
        <f>+VLOOKUP($L1238,Data_Validation!$A:$F,6,0)</f>
        <v>#N/A</v>
      </c>
    </row>
    <row r="1239" spans="1:24" ht="15" customHeight="1">
      <c r="A1239" s="673"/>
      <c r="B1239" s="673"/>
      <c r="C1239" s="673"/>
      <c r="D1239" s="673"/>
      <c r="E1239" s="673"/>
      <c r="F1239" s="673"/>
      <c r="G1239" s="673"/>
      <c r="H1239" s="673"/>
      <c r="I1239" s="673"/>
      <c r="J1239" s="673"/>
      <c r="K1239" s="673"/>
      <c r="L1239" s="145">
        <f t="shared" si="1028"/>
        <v>0</v>
      </c>
      <c r="M1239" s="146">
        <f t="shared" si="1029"/>
        <v>0</v>
      </c>
      <c r="N1239" s="147">
        <f>+IF(OR($Q1239=Parametres!$G$2,$Q1239=Parametres!$G$3),I1239,C1239)</f>
        <v>0</v>
      </c>
      <c r="O1239" s="147">
        <f>+IF(OR($Q1239=Parametres!$G$2,$Q1239=Parametres!$G$3),J1239,D1239)</f>
        <v>0</v>
      </c>
      <c r="P1239" s="147">
        <f>+IF(OR($Q1239=Parametres!$G$2,$Q1239=Parametres!$G$3),K1239,E1239)</f>
        <v>0</v>
      </c>
      <c r="Q1239" s="146">
        <f t="shared" ref="Q1239:S1239" si="1247">+F1239</f>
        <v>0</v>
      </c>
      <c r="R1239" s="145">
        <f t="shared" si="1247"/>
        <v>0</v>
      </c>
      <c r="S1239" s="146">
        <f t="shared" si="1247"/>
        <v>0</v>
      </c>
      <c r="T1239" s="150" t="e">
        <f>+VLOOKUP($L1239,Data_Validation!$A:$D,1,0)</f>
        <v>#N/A</v>
      </c>
      <c r="U1239" s="150" t="e">
        <f>+VLOOKUP($L1239,Data_Validation!$A:$D,3,0)</f>
        <v>#N/A</v>
      </c>
      <c r="V1239" s="150" t="e">
        <f>+VLOOKUP($L1239,Data_Validation!$A:$D,4,0)</f>
        <v>#N/A</v>
      </c>
      <c r="W1239" s="150" t="e">
        <f>+VLOOKUP($L1239,Data_Validation!$A:$E,5,0)</f>
        <v>#N/A</v>
      </c>
      <c r="X1239" s="150" t="e">
        <f>+VLOOKUP($L1239,Data_Validation!$A:$F,6,0)</f>
        <v>#N/A</v>
      </c>
    </row>
    <row r="1240" spans="1:24" ht="15" customHeight="1">
      <c r="A1240" s="673"/>
      <c r="B1240" s="673"/>
      <c r="C1240" s="673"/>
      <c r="D1240" s="673"/>
      <c r="E1240" s="673"/>
      <c r="F1240" s="673"/>
      <c r="G1240" s="673"/>
      <c r="H1240" s="673"/>
      <c r="I1240" s="673"/>
      <c r="J1240" s="673"/>
      <c r="K1240" s="673"/>
      <c r="L1240" s="145">
        <f t="shared" si="1028"/>
        <v>0</v>
      </c>
      <c r="M1240" s="146">
        <f t="shared" si="1029"/>
        <v>0</v>
      </c>
      <c r="N1240" s="147">
        <f>+IF(OR($Q1240=Parametres!$G$2,$Q1240=Parametres!$G$3),I1240,C1240)</f>
        <v>0</v>
      </c>
      <c r="O1240" s="147">
        <f>+IF(OR($Q1240=Parametres!$G$2,$Q1240=Parametres!$G$3),J1240,D1240)</f>
        <v>0</v>
      </c>
      <c r="P1240" s="147">
        <f>+IF(OR($Q1240=Parametres!$G$2,$Q1240=Parametres!$G$3),K1240,E1240)</f>
        <v>0</v>
      </c>
      <c r="Q1240" s="146">
        <f t="shared" ref="Q1240:S1240" si="1248">+F1240</f>
        <v>0</v>
      </c>
      <c r="R1240" s="145">
        <f t="shared" si="1248"/>
        <v>0</v>
      </c>
      <c r="S1240" s="146">
        <f t="shared" si="1248"/>
        <v>0</v>
      </c>
      <c r="T1240" s="150" t="e">
        <f>+VLOOKUP($L1240,Data_Validation!$A:$D,1,0)</f>
        <v>#N/A</v>
      </c>
      <c r="U1240" s="150" t="e">
        <f>+VLOOKUP($L1240,Data_Validation!$A:$D,3,0)</f>
        <v>#N/A</v>
      </c>
      <c r="V1240" s="150" t="e">
        <f>+VLOOKUP($L1240,Data_Validation!$A:$D,4,0)</f>
        <v>#N/A</v>
      </c>
      <c r="W1240" s="150" t="e">
        <f>+VLOOKUP($L1240,Data_Validation!$A:$E,5,0)</f>
        <v>#N/A</v>
      </c>
      <c r="X1240" s="150" t="e">
        <f>+VLOOKUP($L1240,Data_Validation!$A:$F,6,0)</f>
        <v>#N/A</v>
      </c>
    </row>
    <row r="1241" spans="1:24" ht="15" customHeight="1">
      <c r="A1241" s="673"/>
      <c r="B1241" s="673"/>
      <c r="C1241" s="673"/>
      <c r="D1241" s="673"/>
      <c r="E1241" s="673"/>
      <c r="F1241" s="673"/>
      <c r="G1241" s="673"/>
      <c r="H1241" s="673"/>
      <c r="I1241" s="673"/>
      <c r="J1241" s="673"/>
      <c r="K1241" s="673"/>
      <c r="L1241" s="145">
        <f t="shared" si="1028"/>
        <v>0</v>
      </c>
      <c r="M1241" s="146">
        <f t="shared" si="1029"/>
        <v>0</v>
      </c>
      <c r="N1241" s="147">
        <f>+IF(OR($Q1241=Parametres!$G$2,$Q1241=Parametres!$G$3),I1241,C1241)</f>
        <v>0</v>
      </c>
      <c r="O1241" s="147">
        <f>+IF(OR($Q1241=Parametres!$G$2,$Q1241=Parametres!$G$3),J1241,D1241)</f>
        <v>0</v>
      </c>
      <c r="P1241" s="147">
        <f>+IF(OR($Q1241=Parametres!$G$2,$Q1241=Parametres!$G$3),K1241,E1241)</f>
        <v>0</v>
      </c>
      <c r="Q1241" s="146">
        <f t="shared" ref="Q1241:S1241" si="1249">+F1241</f>
        <v>0</v>
      </c>
      <c r="R1241" s="145">
        <f t="shared" si="1249"/>
        <v>0</v>
      </c>
      <c r="S1241" s="146">
        <f t="shared" si="1249"/>
        <v>0</v>
      </c>
      <c r="T1241" s="150" t="e">
        <f>+VLOOKUP($L1241,Data_Validation!$A:$D,1,0)</f>
        <v>#N/A</v>
      </c>
      <c r="U1241" s="150" t="e">
        <f>+VLOOKUP($L1241,Data_Validation!$A:$D,3,0)</f>
        <v>#N/A</v>
      </c>
      <c r="V1241" s="150" t="e">
        <f>+VLOOKUP($L1241,Data_Validation!$A:$D,4,0)</f>
        <v>#N/A</v>
      </c>
      <c r="W1241" s="150" t="e">
        <f>+VLOOKUP($L1241,Data_Validation!$A:$E,5,0)</f>
        <v>#N/A</v>
      </c>
      <c r="X1241" s="150" t="e">
        <f>+VLOOKUP($L1241,Data_Validation!$A:$F,6,0)</f>
        <v>#N/A</v>
      </c>
    </row>
    <row r="1242" spans="1:24" ht="15" customHeight="1">
      <c r="A1242" s="673"/>
      <c r="B1242" s="673"/>
      <c r="C1242" s="673"/>
      <c r="D1242" s="673"/>
      <c r="E1242" s="673"/>
      <c r="F1242" s="673"/>
      <c r="G1242" s="673"/>
      <c r="H1242" s="673"/>
      <c r="I1242" s="673"/>
      <c r="J1242" s="673"/>
      <c r="K1242" s="673"/>
      <c r="L1242" s="145">
        <f t="shared" si="1028"/>
        <v>0</v>
      </c>
      <c r="M1242" s="146">
        <f t="shared" si="1029"/>
        <v>0</v>
      </c>
      <c r="N1242" s="147">
        <f>+IF(OR($Q1242=Parametres!$G$2,$Q1242=Parametres!$G$3),I1242,C1242)</f>
        <v>0</v>
      </c>
      <c r="O1242" s="147">
        <f>+IF(OR($Q1242=Parametres!$G$2,$Q1242=Parametres!$G$3),J1242,D1242)</f>
        <v>0</v>
      </c>
      <c r="P1242" s="147">
        <f>+IF(OR($Q1242=Parametres!$G$2,$Q1242=Parametres!$G$3),K1242,E1242)</f>
        <v>0</v>
      </c>
      <c r="Q1242" s="146">
        <f t="shared" ref="Q1242:S1242" si="1250">+F1242</f>
        <v>0</v>
      </c>
      <c r="R1242" s="145">
        <f t="shared" si="1250"/>
        <v>0</v>
      </c>
      <c r="S1242" s="146">
        <f t="shared" si="1250"/>
        <v>0</v>
      </c>
      <c r="T1242" s="150" t="e">
        <f>+VLOOKUP($L1242,Data_Validation!$A:$D,1,0)</f>
        <v>#N/A</v>
      </c>
      <c r="U1242" s="150" t="e">
        <f>+VLOOKUP($L1242,Data_Validation!$A:$D,3,0)</f>
        <v>#N/A</v>
      </c>
      <c r="V1242" s="150" t="e">
        <f>+VLOOKUP($L1242,Data_Validation!$A:$D,4,0)</f>
        <v>#N/A</v>
      </c>
      <c r="W1242" s="150" t="e">
        <f>+VLOOKUP($L1242,Data_Validation!$A:$E,5,0)</f>
        <v>#N/A</v>
      </c>
      <c r="X1242" s="150" t="e">
        <f>+VLOOKUP($L1242,Data_Validation!$A:$F,6,0)</f>
        <v>#N/A</v>
      </c>
    </row>
    <row r="1243" spans="1:24" ht="15" customHeight="1">
      <c r="A1243" s="673"/>
      <c r="B1243" s="673"/>
      <c r="C1243" s="673"/>
      <c r="D1243" s="673"/>
      <c r="E1243" s="673"/>
      <c r="F1243" s="673"/>
      <c r="G1243" s="673"/>
      <c r="H1243" s="673"/>
      <c r="I1243" s="673"/>
      <c r="J1243" s="673"/>
      <c r="K1243" s="673"/>
      <c r="L1243" s="145">
        <f t="shared" si="1028"/>
        <v>0</v>
      </c>
      <c r="M1243" s="146">
        <f t="shared" si="1029"/>
        <v>0</v>
      </c>
      <c r="N1243" s="147">
        <f>+IF(OR($Q1243=Parametres!$G$2,$Q1243=Parametres!$G$3),I1243,C1243)</f>
        <v>0</v>
      </c>
      <c r="O1243" s="147">
        <f>+IF(OR($Q1243=Parametres!$G$2,$Q1243=Parametres!$G$3),J1243,D1243)</f>
        <v>0</v>
      </c>
      <c r="P1243" s="147">
        <f>+IF(OR($Q1243=Parametres!$G$2,$Q1243=Parametres!$G$3),K1243,E1243)</f>
        <v>0</v>
      </c>
      <c r="Q1243" s="146">
        <f t="shared" ref="Q1243:S1243" si="1251">+F1243</f>
        <v>0</v>
      </c>
      <c r="R1243" s="145">
        <f t="shared" si="1251"/>
        <v>0</v>
      </c>
      <c r="S1243" s="146">
        <f t="shared" si="1251"/>
        <v>0</v>
      </c>
      <c r="T1243" s="150" t="e">
        <f>+VLOOKUP($L1243,Data_Validation!$A:$D,1,0)</f>
        <v>#N/A</v>
      </c>
      <c r="U1243" s="150" t="e">
        <f>+VLOOKUP($L1243,Data_Validation!$A:$D,3,0)</f>
        <v>#N/A</v>
      </c>
      <c r="V1243" s="150" t="e">
        <f>+VLOOKUP($L1243,Data_Validation!$A:$D,4,0)</f>
        <v>#N/A</v>
      </c>
      <c r="W1243" s="150" t="e">
        <f>+VLOOKUP($L1243,Data_Validation!$A:$E,5,0)</f>
        <v>#N/A</v>
      </c>
      <c r="X1243" s="150" t="e">
        <f>+VLOOKUP($L1243,Data_Validation!$A:$F,6,0)</f>
        <v>#N/A</v>
      </c>
    </row>
    <row r="1244" spans="1:24" ht="15" customHeight="1">
      <c r="A1244" s="673"/>
      <c r="B1244" s="673"/>
      <c r="C1244" s="673"/>
      <c r="D1244" s="673"/>
      <c r="E1244" s="673"/>
      <c r="F1244" s="673"/>
      <c r="G1244" s="673"/>
      <c r="H1244" s="673"/>
      <c r="I1244" s="673"/>
      <c r="J1244" s="673"/>
      <c r="K1244" s="673"/>
      <c r="L1244" s="145">
        <f t="shared" si="1028"/>
        <v>0</v>
      </c>
      <c r="M1244" s="146">
        <f t="shared" si="1029"/>
        <v>0</v>
      </c>
      <c r="N1244" s="147">
        <f>+IF(OR($Q1244=Parametres!$G$2,$Q1244=Parametres!$G$3),I1244,C1244)</f>
        <v>0</v>
      </c>
      <c r="O1244" s="147">
        <f>+IF(OR($Q1244=Parametres!$G$2,$Q1244=Parametres!$G$3),J1244,D1244)</f>
        <v>0</v>
      </c>
      <c r="P1244" s="147">
        <f>+IF(OR($Q1244=Parametres!$G$2,$Q1244=Parametres!$G$3),K1244,E1244)</f>
        <v>0</v>
      </c>
      <c r="Q1244" s="146">
        <f t="shared" ref="Q1244:S1244" si="1252">+F1244</f>
        <v>0</v>
      </c>
      <c r="R1244" s="145">
        <f t="shared" si="1252"/>
        <v>0</v>
      </c>
      <c r="S1244" s="146">
        <f t="shared" si="1252"/>
        <v>0</v>
      </c>
      <c r="T1244" s="150" t="e">
        <f>+VLOOKUP($L1244,Data_Validation!$A:$D,1,0)</f>
        <v>#N/A</v>
      </c>
      <c r="U1244" s="150" t="e">
        <f>+VLOOKUP($L1244,Data_Validation!$A:$D,3,0)</f>
        <v>#N/A</v>
      </c>
      <c r="V1244" s="150" t="e">
        <f>+VLOOKUP($L1244,Data_Validation!$A:$D,4,0)</f>
        <v>#N/A</v>
      </c>
      <c r="W1244" s="150" t="e">
        <f>+VLOOKUP($L1244,Data_Validation!$A:$E,5,0)</f>
        <v>#N/A</v>
      </c>
      <c r="X1244" s="150" t="e">
        <f>+VLOOKUP($L1244,Data_Validation!$A:$F,6,0)</f>
        <v>#N/A</v>
      </c>
    </row>
    <row r="1245" spans="1:24" ht="15" customHeight="1">
      <c r="A1245" s="673"/>
      <c r="B1245" s="673"/>
      <c r="C1245" s="673"/>
      <c r="D1245" s="673"/>
      <c r="E1245" s="673"/>
      <c r="F1245" s="673"/>
      <c r="G1245" s="673"/>
      <c r="H1245" s="673"/>
      <c r="I1245" s="673"/>
      <c r="J1245" s="673"/>
      <c r="K1245" s="673"/>
      <c r="L1245" s="145">
        <f t="shared" si="1028"/>
        <v>0</v>
      </c>
      <c r="M1245" s="146">
        <f t="shared" si="1029"/>
        <v>0</v>
      </c>
      <c r="N1245" s="147">
        <f>+IF(OR($Q1245=Parametres!$G$2,$Q1245=Parametres!$G$3),I1245,C1245)</f>
        <v>0</v>
      </c>
      <c r="O1245" s="147">
        <f>+IF(OR($Q1245=Parametres!$G$2,$Q1245=Parametres!$G$3),J1245,D1245)</f>
        <v>0</v>
      </c>
      <c r="P1245" s="147">
        <f>+IF(OR($Q1245=Parametres!$G$2,$Q1245=Parametres!$G$3),K1245,E1245)</f>
        <v>0</v>
      </c>
      <c r="Q1245" s="146">
        <f t="shared" ref="Q1245:S1245" si="1253">+F1245</f>
        <v>0</v>
      </c>
      <c r="R1245" s="145">
        <f t="shared" si="1253"/>
        <v>0</v>
      </c>
      <c r="S1245" s="146">
        <f t="shared" si="1253"/>
        <v>0</v>
      </c>
      <c r="T1245" s="150" t="e">
        <f>+VLOOKUP($L1245,Data_Validation!$A:$D,1,0)</f>
        <v>#N/A</v>
      </c>
      <c r="U1245" s="150" t="e">
        <f>+VLOOKUP($L1245,Data_Validation!$A:$D,3,0)</f>
        <v>#N/A</v>
      </c>
      <c r="V1245" s="150" t="e">
        <f>+VLOOKUP($L1245,Data_Validation!$A:$D,4,0)</f>
        <v>#N/A</v>
      </c>
      <c r="W1245" s="150" t="e">
        <f>+VLOOKUP($L1245,Data_Validation!$A:$E,5,0)</f>
        <v>#N/A</v>
      </c>
      <c r="X1245" s="150" t="e">
        <f>+VLOOKUP($L1245,Data_Validation!$A:$F,6,0)</f>
        <v>#N/A</v>
      </c>
    </row>
    <row r="1246" spans="1:24" ht="15" customHeight="1">
      <c r="A1246" s="673"/>
      <c r="B1246" s="673"/>
      <c r="C1246" s="673"/>
      <c r="D1246" s="673"/>
      <c r="E1246" s="673"/>
      <c r="F1246" s="673"/>
      <c r="G1246" s="673"/>
      <c r="H1246" s="673"/>
      <c r="I1246" s="673"/>
      <c r="J1246" s="673"/>
      <c r="K1246" s="673"/>
      <c r="L1246" s="145">
        <f t="shared" si="1028"/>
        <v>0</v>
      </c>
      <c r="M1246" s="146">
        <f t="shared" si="1029"/>
        <v>0</v>
      </c>
      <c r="N1246" s="147">
        <f>+IF(OR($Q1246=Parametres!$G$2,$Q1246=Parametres!$G$3),I1246,C1246)</f>
        <v>0</v>
      </c>
      <c r="O1246" s="147">
        <f>+IF(OR($Q1246=Parametres!$G$2,$Q1246=Parametres!$G$3),J1246,D1246)</f>
        <v>0</v>
      </c>
      <c r="P1246" s="147">
        <f>+IF(OR($Q1246=Parametres!$G$2,$Q1246=Parametres!$G$3),K1246,E1246)</f>
        <v>0</v>
      </c>
      <c r="Q1246" s="146">
        <f t="shared" ref="Q1246:S1246" si="1254">+F1246</f>
        <v>0</v>
      </c>
      <c r="R1246" s="145">
        <f t="shared" si="1254"/>
        <v>0</v>
      </c>
      <c r="S1246" s="146">
        <f t="shared" si="1254"/>
        <v>0</v>
      </c>
      <c r="T1246" s="150" t="e">
        <f>+VLOOKUP($L1246,Data_Validation!$A:$D,1,0)</f>
        <v>#N/A</v>
      </c>
      <c r="U1246" s="150" t="e">
        <f>+VLOOKUP($L1246,Data_Validation!$A:$D,3,0)</f>
        <v>#N/A</v>
      </c>
      <c r="V1246" s="150" t="e">
        <f>+VLOOKUP($L1246,Data_Validation!$A:$D,4,0)</f>
        <v>#N/A</v>
      </c>
      <c r="W1246" s="150" t="e">
        <f>+VLOOKUP($L1246,Data_Validation!$A:$E,5,0)</f>
        <v>#N/A</v>
      </c>
      <c r="X1246" s="150" t="e">
        <f>+VLOOKUP($L1246,Data_Validation!$A:$F,6,0)</f>
        <v>#N/A</v>
      </c>
    </row>
    <row r="1247" spans="1:24" ht="15" customHeight="1">
      <c r="A1247" s="673"/>
      <c r="B1247" s="673"/>
      <c r="C1247" s="673"/>
      <c r="D1247" s="673"/>
      <c r="E1247" s="673"/>
      <c r="F1247" s="673"/>
      <c r="G1247" s="673"/>
      <c r="H1247" s="673"/>
      <c r="I1247" s="673"/>
      <c r="J1247" s="673"/>
      <c r="K1247" s="673"/>
      <c r="L1247" s="145">
        <f t="shared" si="1028"/>
        <v>0</v>
      </c>
      <c r="M1247" s="146">
        <f t="shared" si="1029"/>
        <v>0</v>
      </c>
      <c r="N1247" s="147">
        <f>+IF(OR($Q1247=Parametres!$G$2,$Q1247=Parametres!$G$3),I1247,C1247)</f>
        <v>0</v>
      </c>
      <c r="O1247" s="147">
        <f>+IF(OR($Q1247=Parametres!$G$2,$Q1247=Parametres!$G$3),J1247,D1247)</f>
        <v>0</v>
      </c>
      <c r="P1247" s="147">
        <f>+IF(OR($Q1247=Parametres!$G$2,$Q1247=Parametres!$G$3),K1247,E1247)</f>
        <v>0</v>
      </c>
      <c r="Q1247" s="146">
        <f t="shared" ref="Q1247:S1247" si="1255">+F1247</f>
        <v>0</v>
      </c>
      <c r="R1247" s="145">
        <f t="shared" si="1255"/>
        <v>0</v>
      </c>
      <c r="S1247" s="146">
        <f t="shared" si="1255"/>
        <v>0</v>
      </c>
      <c r="T1247" s="150" t="e">
        <f>+VLOOKUP($L1247,Data_Validation!$A:$D,1,0)</f>
        <v>#N/A</v>
      </c>
      <c r="U1247" s="150" t="e">
        <f>+VLOOKUP($L1247,Data_Validation!$A:$D,3,0)</f>
        <v>#N/A</v>
      </c>
      <c r="V1247" s="150" t="e">
        <f>+VLOOKUP($L1247,Data_Validation!$A:$D,4,0)</f>
        <v>#N/A</v>
      </c>
      <c r="W1247" s="150" t="e">
        <f>+VLOOKUP($L1247,Data_Validation!$A:$E,5,0)</f>
        <v>#N/A</v>
      </c>
      <c r="X1247" s="150" t="e">
        <f>+VLOOKUP($L1247,Data_Validation!$A:$F,6,0)</f>
        <v>#N/A</v>
      </c>
    </row>
    <row r="1248" spans="1:24" ht="15" customHeight="1">
      <c r="A1248" s="673"/>
      <c r="B1248" s="673"/>
      <c r="C1248" s="673"/>
      <c r="D1248" s="673"/>
      <c r="E1248" s="673"/>
      <c r="F1248" s="673"/>
      <c r="G1248" s="673"/>
      <c r="H1248" s="673"/>
      <c r="I1248" s="673"/>
      <c r="J1248" s="673"/>
      <c r="K1248" s="673"/>
      <c r="L1248" s="145">
        <f t="shared" si="1028"/>
        <v>0</v>
      </c>
      <c r="M1248" s="146">
        <f t="shared" si="1029"/>
        <v>0</v>
      </c>
      <c r="N1248" s="147">
        <f>+IF(OR($Q1248=Parametres!$G$2,$Q1248=Parametres!$G$3),I1248,C1248)</f>
        <v>0</v>
      </c>
      <c r="O1248" s="147">
        <f>+IF(OR($Q1248=Parametres!$G$2,$Q1248=Parametres!$G$3),J1248,D1248)</f>
        <v>0</v>
      </c>
      <c r="P1248" s="147">
        <f>+IF(OR($Q1248=Parametres!$G$2,$Q1248=Parametres!$G$3),K1248,E1248)</f>
        <v>0</v>
      </c>
      <c r="Q1248" s="146">
        <f t="shared" ref="Q1248:S1248" si="1256">+F1248</f>
        <v>0</v>
      </c>
      <c r="R1248" s="145">
        <f t="shared" si="1256"/>
        <v>0</v>
      </c>
      <c r="S1248" s="146">
        <f t="shared" si="1256"/>
        <v>0</v>
      </c>
      <c r="T1248" s="150" t="e">
        <f>+VLOOKUP($L1248,Data_Validation!$A:$D,1,0)</f>
        <v>#N/A</v>
      </c>
      <c r="U1248" s="150" t="e">
        <f>+VLOOKUP($L1248,Data_Validation!$A:$D,3,0)</f>
        <v>#N/A</v>
      </c>
      <c r="V1248" s="150" t="e">
        <f>+VLOOKUP($L1248,Data_Validation!$A:$D,4,0)</f>
        <v>#N/A</v>
      </c>
      <c r="W1248" s="150" t="e">
        <f>+VLOOKUP($L1248,Data_Validation!$A:$E,5,0)</f>
        <v>#N/A</v>
      </c>
      <c r="X1248" s="150" t="e">
        <f>+VLOOKUP($L1248,Data_Validation!$A:$F,6,0)</f>
        <v>#N/A</v>
      </c>
    </row>
    <row r="1249" spans="1:24" ht="15" customHeight="1">
      <c r="A1249" s="673"/>
      <c r="B1249" s="673"/>
      <c r="C1249" s="673"/>
      <c r="D1249" s="673"/>
      <c r="E1249" s="673"/>
      <c r="F1249" s="673"/>
      <c r="G1249" s="673"/>
      <c r="H1249" s="673"/>
      <c r="I1249" s="673"/>
      <c r="J1249" s="673"/>
      <c r="K1249" s="673"/>
      <c r="L1249" s="145">
        <f t="shared" si="1028"/>
        <v>0</v>
      </c>
      <c r="M1249" s="146">
        <f t="shared" si="1029"/>
        <v>0</v>
      </c>
      <c r="N1249" s="147">
        <f>+IF(OR($Q1249=Parametres!$G$2,$Q1249=Parametres!$G$3),I1249,C1249)</f>
        <v>0</v>
      </c>
      <c r="O1249" s="147">
        <f>+IF(OR($Q1249=Parametres!$G$2,$Q1249=Parametres!$G$3),J1249,D1249)</f>
        <v>0</v>
      </c>
      <c r="P1249" s="147">
        <f>+IF(OR($Q1249=Parametres!$G$2,$Q1249=Parametres!$G$3),K1249,E1249)</f>
        <v>0</v>
      </c>
      <c r="Q1249" s="146">
        <f t="shared" ref="Q1249:S1249" si="1257">+F1249</f>
        <v>0</v>
      </c>
      <c r="R1249" s="145">
        <f t="shared" si="1257"/>
        <v>0</v>
      </c>
      <c r="S1249" s="146">
        <f t="shared" si="1257"/>
        <v>0</v>
      </c>
      <c r="T1249" s="150" t="e">
        <f>+VLOOKUP($L1249,Data_Validation!$A:$D,1,0)</f>
        <v>#N/A</v>
      </c>
      <c r="U1249" s="150" t="e">
        <f>+VLOOKUP($L1249,Data_Validation!$A:$D,3,0)</f>
        <v>#N/A</v>
      </c>
      <c r="V1249" s="150" t="e">
        <f>+VLOOKUP($L1249,Data_Validation!$A:$D,4,0)</f>
        <v>#N/A</v>
      </c>
      <c r="W1249" s="150" t="e">
        <f>+VLOOKUP($L1249,Data_Validation!$A:$E,5,0)</f>
        <v>#N/A</v>
      </c>
      <c r="X1249" s="150" t="e">
        <f>+VLOOKUP($L1249,Data_Validation!$A:$F,6,0)</f>
        <v>#N/A</v>
      </c>
    </row>
    <row r="1250" spans="1:24" ht="15" customHeight="1">
      <c r="A1250" s="673"/>
      <c r="B1250" s="673"/>
      <c r="C1250" s="673"/>
      <c r="D1250" s="673"/>
      <c r="E1250" s="673"/>
      <c r="F1250" s="673"/>
      <c r="G1250" s="673"/>
      <c r="H1250" s="673"/>
      <c r="I1250" s="673"/>
      <c r="J1250" s="673"/>
      <c r="K1250" s="673"/>
      <c r="L1250" s="145">
        <f t="shared" si="1028"/>
        <v>0</v>
      </c>
      <c r="M1250" s="146">
        <f t="shared" si="1029"/>
        <v>0</v>
      </c>
      <c r="N1250" s="147">
        <f>+IF(OR($Q1250=Parametres!$G$2,$Q1250=Parametres!$G$3),I1250,C1250)</f>
        <v>0</v>
      </c>
      <c r="O1250" s="147">
        <f>+IF(OR($Q1250=Parametres!$G$2,$Q1250=Parametres!$G$3),J1250,D1250)</f>
        <v>0</v>
      </c>
      <c r="P1250" s="147">
        <f>+IF(OR($Q1250=Parametres!$G$2,$Q1250=Parametres!$G$3),K1250,E1250)</f>
        <v>0</v>
      </c>
      <c r="Q1250" s="146">
        <f t="shared" ref="Q1250:S1250" si="1258">+F1250</f>
        <v>0</v>
      </c>
      <c r="R1250" s="145">
        <f t="shared" si="1258"/>
        <v>0</v>
      </c>
      <c r="S1250" s="146">
        <f t="shared" si="1258"/>
        <v>0</v>
      </c>
      <c r="T1250" s="150" t="e">
        <f>+VLOOKUP($L1250,Data_Validation!$A:$D,1,0)</f>
        <v>#N/A</v>
      </c>
      <c r="U1250" s="150" t="e">
        <f>+VLOOKUP($L1250,Data_Validation!$A:$D,3,0)</f>
        <v>#N/A</v>
      </c>
      <c r="V1250" s="150" t="e">
        <f>+VLOOKUP($L1250,Data_Validation!$A:$D,4,0)</f>
        <v>#N/A</v>
      </c>
      <c r="W1250" s="150" t="e">
        <f>+VLOOKUP($L1250,Data_Validation!$A:$E,5,0)</f>
        <v>#N/A</v>
      </c>
      <c r="X1250" s="150" t="e">
        <f>+VLOOKUP($L1250,Data_Validation!$A:$F,6,0)</f>
        <v>#N/A</v>
      </c>
    </row>
    <row r="1251" spans="1:24" ht="15" customHeight="1">
      <c r="A1251" s="673"/>
      <c r="B1251" s="673"/>
      <c r="C1251" s="673"/>
      <c r="D1251" s="673"/>
      <c r="E1251" s="673"/>
      <c r="F1251" s="673"/>
      <c r="G1251" s="673"/>
      <c r="H1251" s="673"/>
      <c r="I1251" s="673"/>
      <c r="J1251" s="673"/>
      <c r="K1251" s="673"/>
      <c r="L1251" s="145">
        <f t="shared" si="1028"/>
        <v>0</v>
      </c>
      <c r="M1251" s="146">
        <f t="shared" si="1029"/>
        <v>0</v>
      </c>
      <c r="N1251" s="147">
        <f>+IF(OR($Q1251=Parametres!$G$2,$Q1251=Parametres!$G$3),I1251,C1251)</f>
        <v>0</v>
      </c>
      <c r="O1251" s="147">
        <f>+IF(OR($Q1251=Parametres!$G$2,$Q1251=Parametres!$G$3),J1251,D1251)</f>
        <v>0</v>
      </c>
      <c r="P1251" s="147">
        <f>+IF(OR($Q1251=Parametres!$G$2,$Q1251=Parametres!$G$3),K1251,E1251)</f>
        <v>0</v>
      </c>
      <c r="Q1251" s="146">
        <f t="shared" ref="Q1251:S1251" si="1259">+F1251</f>
        <v>0</v>
      </c>
      <c r="R1251" s="145">
        <f t="shared" si="1259"/>
        <v>0</v>
      </c>
      <c r="S1251" s="146">
        <f t="shared" si="1259"/>
        <v>0</v>
      </c>
      <c r="T1251" s="150" t="e">
        <f>+VLOOKUP($L1251,Data_Validation!$A:$D,1,0)</f>
        <v>#N/A</v>
      </c>
      <c r="U1251" s="150" t="e">
        <f>+VLOOKUP($L1251,Data_Validation!$A:$D,3,0)</f>
        <v>#N/A</v>
      </c>
      <c r="V1251" s="150" t="e">
        <f>+VLOOKUP($L1251,Data_Validation!$A:$D,4,0)</f>
        <v>#N/A</v>
      </c>
      <c r="W1251" s="150" t="e">
        <f>+VLOOKUP($L1251,Data_Validation!$A:$E,5,0)</f>
        <v>#N/A</v>
      </c>
      <c r="X1251" s="150" t="e">
        <f>+VLOOKUP($L1251,Data_Validation!$A:$F,6,0)</f>
        <v>#N/A</v>
      </c>
    </row>
    <row r="1252" spans="1:24" ht="15" customHeight="1">
      <c r="A1252" s="673"/>
      <c r="B1252" s="673"/>
      <c r="C1252" s="673"/>
      <c r="D1252" s="673"/>
      <c r="E1252" s="673"/>
      <c r="F1252" s="673"/>
      <c r="G1252" s="673"/>
      <c r="H1252" s="673"/>
      <c r="I1252" s="673"/>
      <c r="J1252" s="673"/>
      <c r="K1252" s="673"/>
      <c r="L1252" s="145">
        <f t="shared" si="1028"/>
        <v>0</v>
      </c>
      <c r="M1252" s="146">
        <f t="shared" si="1029"/>
        <v>0</v>
      </c>
      <c r="N1252" s="147">
        <f>+IF(OR($Q1252=Parametres!$G$2,$Q1252=Parametres!$G$3),I1252,C1252)</f>
        <v>0</v>
      </c>
      <c r="O1252" s="147">
        <f>+IF(OR($Q1252=Parametres!$G$2,$Q1252=Parametres!$G$3),J1252,D1252)</f>
        <v>0</v>
      </c>
      <c r="P1252" s="147">
        <f>+IF(OR($Q1252=Parametres!$G$2,$Q1252=Parametres!$G$3),K1252,E1252)</f>
        <v>0</v>
      </c>
      <c r="Q1252" s="146">
        <f t="shared" ref="Q1252:S1252" si="1260">+F1252</f>
        <v>0</v>
      </c>
      <c r="R1252" s="145">
        <f t="shared" si="1260"/>
        <v>0</v>
      </c>
      <c r="S1252" s="146">
        <f t="shared" si="1260"/>
        <v>0</v>
      </c>
      <c r="T1252" s="150" t="e">
        <f>+VLOOKUP($L1252,Data_Validation!$A:$D,1,0)</f>
        <v>#N/A</v>
      </c>
      <c r="U1252" s="150" t="e">
        <f>+VLOOKUP($L1252,Data_Validation!$A:$D,3,0)</f>
        <v>#N/A</v>
      </c>
      <c r="V1252" s="150" t="e">
        <f>+VLOOKUP($L1252,Data_Validation!$A:$D,4,0)</f>
        <v>#N/A</v>
      </c>
      <c r="W1252" s="150" t="e">
        <f>+VLOOKUP($L1252,Data_Validation!$A:$E,5,0)</f>
        <v>#N/A</v>
      </c>
      <c r="X1252" s="150" t="e">
        <f>+VLOOKUP($L1252,Data_Validation!$A:$F,6,0)</f>
        <v>#N/A</v>
      </c>
    </row>
    <row r="1253" spans="1:24" ht="15" customHeight="1">
      <c r="A1253" s="673"/>
      <c r="B1253" s="673"/>
      <c r="C1253" s="673"/>
      <c r="D1253" s="673"/>
      <c r="E1253" s="673"/>
      <c r="F1253" s="673"/>
      <c r="G1253" s="673"/>
      <c r="H1253" s="673"/>
      <c r="I1253" s="673"/>
      <c r="J1253" s="673"/>
      <c r="K1253" s="673"/>
      <c r="L1253" s="145">
        <f t="shared" si="1028"/>
        <v>0</v>
      </c>
      <c r="M1253" s="146">
        <f t="shared" si="1029"/>
        <v>0</v>
      </c>
      <c r="N1253" s="147">
        <f>+IF(OR($Q1253=Parametres!$G$2,$Q1253=Parametres!$G$3),I1253,C1253)</f>
        <v>0</v>
      </c>
      <c r="O1253" s="147">
        <f>+IF(OR($Q1253=Parametres!$G$2,$Q1253=Parametres!$G$3),J1253,D1253)</f>
        <v>0</v>
      </c>
      <c r="P1253" s="147">
        <f>+IF(OR($Q1253=Parametres!$G$2,$Q1253=Parametres!$G$3),K1253,E1253)</f>
        <v>0</v>
      </c>
      <c r="Q1253" s="146">
        <f t="shared" ref="Q1253:S1253" si="1261">+F1253</f>
        <v>0</v>
      </c>
      <c r="R1253" s="145">
        <f t="shared" si="1261"/>
        <v>0</v>
      </c>
      <c r="S1253" s="146">
        <f t="shared" si="1261"/>
        <v>0</v>
      </c>
      <c r="T1253" s="150" t="e">
        <f>+VLOOKUP($L1253,Data_Validation!$A:$D,1,0)</f>
        <v>#N/A</v>
      </c>
      <c r="U1253" s="150" t="e">
        <f>+VLOOKUP($L1253,Data_Validation!$A:$D,3,0)</f>
        <v>#N/A</v>
      </c>
      <c r="V1253" s="150" t="e">
        <f>+VLOOKUP($L1253,Data_Validation!$A:$D,4,0)</f>
        <v>#N/A</v>
      </c>
      <c r="W1253" s="150" t="e">
        <f>+VLOOKUP($L1253,Data_Validation!$A:$E,5,0)</f>
        <v>#N/A</v>
      </c>
      <c r="X1253" s="150" t="e">
        <f>+VLOOKUP($L1253,Data_Validation!$A:$F,6,0)</f>
        <v>#N/A</v>
      </c>
    </row>
    <row r="1254" spans="1:24" ht="15" customHeight="1">
      <c r="A1254" s="673"/>
      <c r="B1254" s="673"/>
      <c r="C1254" s="673"/>
      <c r="D1254" s="673"/>
      <c r="E1254" s="673"/>
      <c r="F1254" s="673"/>
      <c r="G1254" s="673"/>
      <c r="H1254" s="673"/>
      <c r="I1254" s="673"/>
      <c r="J1254" s="673"/>
      <c r="K1254" s="673"/>
      <c r="L1254" s="145">
        <f t="shared" si="1028"/>
        <v>0</v>
      </c>
      <c r="M1254" s="146">
        <f t="shared" si="1029"/>
        <v>0</v>
      </c>
      <c r="N1254" s="147">
        <f>+IF(OR($Q1254=Parametres!$G$2,$Q1254=Parametres!$G$3),I1254,C1254)</f>
        <v>0</v>
      </c>
      <c r="O1254" s="147">
        <f>+IF(OR($Q1254=Parametres!$G$2,$Q1254=Parametres!$G$3),J1254,D1254)</f>
        <v>0</v>
      </c>
      <c r="P1254" s="147">
        <f>+IF(OR($Q1254=Parametres!$G$2,$Q1254=Parametres!$G$3),K1254,E1254)</f>
        <v>0</v>
      </c>
      <c r="Q1254" s="146">
        <f t="shared" ref="Q1254:S1254" si="1262">+F1254</f>
        <v>0</v>
      </c>
      <c r="R1254" s="145">
        <f t="shared" si="1262"/>
        <v>0</v>
      </c>
      <c r="S1254" s="146">
        <f t="shared" si="1262"/>
        <v>0</v>
      </c>
      <c r="T1254" s="150" t="e">
        <f>+VLOOKUP($L1254,Data_Validation!$A:$D,1,0)</f>
        <v>#N/A</v>
      </c>
      <c r="U1254" s="150" t="e">
        <f>+VLOOKUP($L1254,Data_Validation!$A:$D,3,0)</f>
        <v>#N/A</v>
      </c>
      <c r="V1254" s="150" t="e">
        <f>+VLOOKUP($L1254,Data_Validation!$A:$D,4,0)</f>
        <v>#N/A</v>
      </c>
      <c r="W1254" s="150" t="e">
        <f>+VLOOKUP($L1254,Data_Validation!$A:$E,5,0)</f>
        <v>#N/A</v>
      </c>
      <c r="X1254" s="150" t="e">
        <f>+VLOOKUP($L1254,Data_Validation!$A:$F,6,0)</f>
        <v>#N/A</v>
      </c>
    </row>
    <row r="1255" spans="1:24" ht="15" customHeight="1">
      <c r="A1255" s="673"/>
      <c r="B1255" s="673"/>
      <c r="C1255" s="673"/>
      <c r="D1255" s="673"/>
      <c r="E1255" s="673"/>
      <c r="F1255" s="673"/>
      <c r="G1255" s="673"/>
      <c r="H1255" s="673"/>
      <c r="I1255" s="673"/>
      <c r="J1255" s="673"/>
      <c r="K1255" s="673"/>
      <c r="L1255" s="145">
        <f t="shared" si="1028"/>
        <v>0</v>
      </c>
      <c r="M1255" s="146">
        <f t="shared" si="1029"/>
        <v>0</v>
      </c>
      <c r="N1255" s="147">
        <f>+IF(OR($Q1255=Parametres!$G$2,$Q1255=Parametres!$G$3),I1255,C1255)</f>
        <v>0</v>
      </c>
      <c r="O1255" s="147">
        <f>+IF(OR($Q1255=Parametres!$G$2,$Q1255=Parametres!$G$3),J1255,D1255)</f>
        <v>0</v>
      </c>
      <c r="P1255" s="147">
        <f>+IF(OR($Q1255=Parametres!$G$2,$Q1255=Parametres!$G$3),K1255,E1255)</f>
        <v>0</v>
      </c>
      <c r="Q1255" s="146">
        <f t="shared" ref="Q1255:S1255" si="1263">+F1255</f>
        <v>0</v>
      </c>
      <c r="R1255" s="145">
        <f t="shared" si="1263"/>
        <v>0</v>
      </c>
      <c r="S1255" s="146">
        <f t="shared" si="1263"/>
        <v>0</v>
      </c>
      <c r="T1255" s="150" t="e">
        <f>+VLOOKUP($L1255,Data_Validation!$A:$D,1,0)</f>
        <v>#N/A</v>
      </c>
      <c r="U1255" s="150" t="e">
        <f>+VLOOKUP($L1255,Data_Validation!$A:$D,3,0)</f>
        <v>#N/A</v>
      </c>
      <c r="V1255" s="150" t="e">
        <f>+VLOOKUP($L1255,Data_Validation!$A:$D,4,0)</f>
        <v>#N/A</v>
      </c>
      <c r="W1255" s="150" t="e">
        <f>+VLOOKUP($L1255,Data_Validation!$A:$E,5,0)</f>
        <v>#N/A</v>
      </c>
      <c r="X1255" s="150" t="e">
        <f>+VLOOKUP($L1255,Data_Validation!$A:$F,6,0)</f>
        <v>#N/A</v>
      </c>
    </row>
    <row r="1256" spans="1:24" ht="15" customHeight="1">
      <c r="A1256" s="673"/>
      <c r="B1256" s="673"/>
      <c r="C1256" s="673"/>
      <c r="D1256" s="673"/>
      <c r="E1256" s="673"/>
      <c r="F1256" s="673"/>
      <c r="G1256" s="673"/>
      <c r="H1256" s="673"/>
      <c r="I1256" s="673"/>
      <c r="J1256" s="673"/>
      <c r="K1256" s="673"/>
      <c r="L1256" s="145">
        <f t="shared" si="1028"/>
        <v>0</v>
      </c>
      <c r="M1256" s="146">
        <f t="shared" si="1029"/>
        <v>0</v>
      </c>
      <c r="N1256" s="147">
        <f>+IF(OR($Q1256=Parametres!$G$2,$Q1256=Parametres!$G$3),I1256,C1256)</f>
        <v>0</v>
      </c>
      <c r="O1256" s="147">
        <f>+IF(OR($Q1256=Parametres!$G$2,$Q1256=Parametres!$G$3),J1256,D1256)</f>
        <v>0</v>
      </c>
      <c r="P1256" s="147">
        <f>+IF(OR($Q1256=Parametres!$G$2,$Q1256=Parametres!$G$3),K1256,E1256)</f>
        <v>0</v>
      </c>
      <c r="Q1256" s="146">
        <f t="shared" ref="Q1256:S1256" si="1264">+F1256</f>
        <v>0</v>
      </c>
      <c r="R1256" s="145">
        <f t="shared" si="1264"/>
        <v>0</v>
      </c>
      <c r="S1256" s="146">
        <f t="shared" si="1264"/>
        <v>0</v>
      </c>
      <c r="T1256" s="150" t="e">
        <f>+VLOOKUP($L1256,Data_Validation!$A:$D,1,0)</f>
        <v>#N/A</v>
      </c>
      <c r="U1256" s="150" t="e">
        <f>+VLOOKUP($L1256,Data_Validation!$A:$D,3,0)</f>
        <v>#N/A</v>
      </c>
      <c r="V1256" s="150" t="e">
        <f>+VLOOKUP($L1256,Data_Validation!$A:$D,4,0)</f>
        <v>#N/A</v>
      </c>
      <c r="W1256" s="150" t="e">
        <f>+VLOOKUP($L1256,Data_Validation!$A:$E,5,0)</f>
        <v>#N/A</v>
      </c>
      <c r="X1256" s="150" t="e">
        <f>+VLOOKUP($L1256,Data_Validation!$A:$F,6,0)</f>
        <v>#N/A</v>
      </c>
    </row>
    <row r="1257" spans="1:24" ht="15" customHeight="1">
      <c r="A1257" s="673"/>
      <c r="B1257" s="673"/>
      <c r="C1257" s="673"/>
      <c r="D1257" s="673"/>
      <c r="E1257" s="673"/>
      <c r="F1257" s="673"/>
      <c r="G1257" s="673"/>
      <c r="H1257" s="673"/>
      <c r="I1257" s="673"/>
      <c r="J1257" s="673"/>
      <c r="K1257" s="673"/>
      <c r="L1257" s="145">
        <f t="shared" si="1028"/>
        <v>0</v>
      </c>
      <c r="M1257" s="146">
        <f t="shared" si="1029"/>
        <v>0</v>
      </c>
      <c r="N1257" s="147">
        <f>+IF(OR($Q1257=Parametres!$G$2,$Q1257=Parametres!$G$3),I1257,C1257)</f>
        <v>0</v>
      </c>
      <c r="O1257" s="147">
        <f>+IF(OR($Q1257=Parametres!$G$2,$Q1257=Parametres!$G$3),J1257,D1257)</f>
        <v>0</v>
      </c>
      <c r="P1257" s="147">
        <f>+IF(OR($Q1257=Parametres!$G$2,$Q1257=Parametres!$G$3),K1257,E1257)</f>
        <v>0</v>
      </c>
      <c r="Q1257" s="146">
        <f t="shared" ref="Q1257:S1257" si="1265">+F1257</f>
        <v>0</v>
      </c>
      <c r="R1257" s="145">
        <f t="shared" si="1265"/>
        <v>0</v>
      </c>
      <c r="S1257" s="146">
        <f t="shared" si="1265"/>
        <v>0</v>
      </c>
      <c r="T1257" s="150" t="e">
        <f>+VLOOKUP($L1257,Data_Validation!$A:$D,1,0)</f>
        <v>#N/A</v>
      </c>
      <c r="U1257" s="150" t="e">
        <f>+VLOOKUP($L1257,Data_Validation!$A:$D,3,0)</f>
        <v>#N/A</v>
      </c>
      <c r="V1257" s="150" t="e">
        <f>+VLOOKUP($L1257,Data_Validation!$A:$D,4,0)</f>
        <v>#N/A</v>
      </c>
      <c r="W1257" s="150" t="e">
        <f>+VLOOKUP($L1257,Data_Validation!$A:$E,5,0)</f>
        <v>#N/A</v>
      </c>
      <c r="X1257" s="150" t="e">
        <f>+VLOOKUP($L1257,Data_Validation!$A:$F,6,0)</f>
        <v>#N/A</v>
      </c>
    </row>
    <row r="1258" spans="1:24" ht="15" customHeight="1">
      <c r="A1258" s="673"/>
      <c r="B1258" s="673"/>
      <c r="C1258" s="673"/>
      <c r="D1258" s="673"/>
      <c r="E1258" s="673"/>
      <c r="F1258" s="673"/>
      <c r="G1258" s="673"/>
      <c r="H1258" s="673"/>
      <c r="I1258" s="673"/>
      <c r="J1258" s="673"/>
      <c r="K1258" s="673"/>
      <c r="L1258" s="145">
        <f t="shared" si="1028"/>
        <v>0</v>
      </c>
      <c r="M1258" s="146">
        <f t="shared" si="1029"/>
        <v>0</v>
      </c>
      <c r="N1258" s="147">
        <f>+IF(OR($Q1258=Parametres!$G$2,$Q1258=Parametres!$G$3),I1258,C1258)</f>
        <v>0</v>
      </c>
      <c r="O1258" s="147">
        <f>+IF(OR($Q1258=Parametres!$G$2,$Q1258=Parametres!$G$3),J1258,D1258)</f>
        <v>0</v>
      </c>
      <c r="P1258" s="147">
        <f>+IF(OR($Q1258=Parametres!$G$2,$Q1258=Parametres!$G$3),K1258,E1258)</f>
        <v>0</v>
      </c>
      <c r="Q1258" s="146">
        <f t="shared" ref="Q1258:S1258" si="1266">+F1258</f>
        <v>0</v>
      </c>
      <c r="R1258" s="145">
        <f t="shared" si="1266"/>
        <v>0</v>
      </c>
      <c r="S1258" s="146">
        <f t="shared" si="1266"/>
        <v>0</v>
      </c>
      <c r="T1258" s="150" t="e">
        <f>+VLOOKUP($L1258,Data_Validation!$A:$D,1,0)</f>
        <v>#N/A</v>
      </c>
      <c r="U1258" s="150" t="e">
        <f>+VLOOKUP($L1258,Data_Validation!$A:$D,3,0)</f>
        <v>#N/A</v>
      </c>
      <c r="V1258" s="150" t="e">
        <f>+VLOOKUP($L1258,Data_Validation!$A:$D,4,0)</f>
        <v>#N/A</v>
      </c>
      <c r="W1258" s="150" t="e">
        <f>+VLOOKUP($L1258,Data_Validation!$A:$E,5,0)</f>
        <v>#N/A</v>
      </c>
      <c r="X1258" s="150" t="e">
        <f>+VLOOKUP($L1258,Data_Validation!$A:$F,6,0)</f>
        <v>#N/A</v>
      </c>
    </row>
    <row r="1259" spans="1:24" ht="15" customHeight="1">
      <c r="A1259" s="673"/>
      <c r="B1259" s="673"/>
      <c r="C1259" s="673"/>
      <c r="D1259" s="673"/>
      <c r="E1259" s="673"/>
      <c r="F1259" s="673"/>
      <c r="G1259" s="673"/>
      <c r="H1259" s="673"/>
      <c r="I1259" s="673"/>
      <c r="J1259" s="673"/>
      <c r="K1259" s="673"/>
      <c r="L1259" s="145">
        <f t="shared" si="1028"/>
        <v>0</v>
      </c>
      <c r="M1259" s="146">
        <f t="shared" si="1029"/>
        <v>0</v>
      </c>
      <c r="N1259" s="147">
        <f>+IF(OR($Q1259=Parametres!$G$2,$Q1259=Parametres!$G$3),I1259,C1259)</f>
        <v>0</v>
      </c>
      <c r="O1259" s="147">
        <f>+IF(OR($Q1259=Parametres!$G$2,$Q1259=Parametres!$G$3),J1259,D1259)</f>
        <v>0</v>
      </c>
      <c r="P1259" s="147">
        <f>+IF(OR($Q1259=Parametres!$G$2,$Q1259=Parametres!$G$3),K1259,E1259)</f>
        <v>0</v>
      </c>
      <c r="Q1259" s="146">
        <f t="shared" ref="Q1259:S1259" si="1267">+F1259</f>
        <v>0</v>
      </c>
      <c r="R1259" s="145">
        <f t="shared" si="1267"/>
        <v>0</v>
      </c>
      <c r="S1259" s="146">
        <f t="shared" si="1267"/>
        <v>0</v>
      </c>
      <c r="T1259" s="150" t="e">
        <f>+VLOOKUP($L1259,Data_Validation!$A:$D,1,0)</f>
        <v>#N/A</v>
      </c>
      <c r="U1259" s="150" t="e">
        <f>+VLOOKUP($L1259,Data_Validation!$A:$D,3,0)</f>
        <v>#N/A</v>
      </c>
      <c r="V1259" s="150" t="e">
        <f>+VLOOKUP($L1259,Data_Validation!$A:$D,4,0)</f>
        <v>#N/A</v>
      </c>
      <c r="W1259" s="150" t="e">
        <f>+VLOOKUP($L1259,Data_Validation!$A:$E,5,0)</f>
        <v>#N/A</v>
      </c>
      <c r="X1259" s="150" t="e">
        <f>+VLOOKUP($L1259,Data_Validation!$A:$F,6,0)</f>
        <v>#N/A</v>
      </c>
    </row>
    <row r="1260" spans="1:24" ht="15" customHeight="1">
      <c r="A1260" s="673"/>
      <c r="B1260" s="673"/>
      <c r="C1260" s="673"/>
      <c r="D1260" s="673"/>
      <c r="E1260" s="673"/>
      <c r="F1260" s="673"/>
      <c r="G1260" s="673"/>
      <c r="H1260" s="673"/>
      <c r="I1260" s="673"/>
      <c r="J1260" s="673"/>
      <c r="K1260" s="673"/>
      <c r="L1260" s="145">
        <f t="shared" si="1028"/>
        <v>0</v>
      </c>
      <c r="M1260" s="146">
        <f t="shared" si="1029"/>
        <v>0</v>
      </c>
      <c r="N1260" s="147">
        <f>+IF(OR($Q1260=Parametres!$G$2,$Q1260=Parametres!$G$3),I1260,C1260)</f>
        <v>0</v>
      </c>
      <c r="O1260" s="147">
        <f>+IF(OR($Q1260=Parametres!$G$2,$Q1260=Parametres!$G$3),J1260,D1260)</f>
        <v>0</v>
      </c>
      <c r="P1260" s="147">
        <f>+IF(OR($Q1260=Parametres!$G$2,$Q1260=Parametres!$G$3),K1260,E1260)</f>
        <v>0</v>
      </c>
      <c r="Q1260" s="146">
        <f t="shared" ref="Q1260:S1260" si="1268">+F1260</f>
        <v>0</v>
      </c>
      <c r="R1260" s="145">
        <f t="shared" si="1268"/>
        <v>0</v>
      </c>
      <c r="S1260" s="146">
        <f t="shared" si="1268"/>
        <v>0</v>
      </c>
      <c r="T1260" s="150" t="e">
        <f>+VLOOKUP($L1260,Data_Validation!$A:$D,1,0)</f>
        <v>#N/A</v>
      </c>
      <c r="U1260" s="150" t="e">
        <f>+VLOOKUP($L1260,Data_Validation!$A:$D,3,0)</f>
        <v>#N/A</v>
      </c>
      <c r="V1260" s="150" t="e">
        <f>+VLOOKUP($L1260,Data_Validation!$A:$D,4,0)</f>
        <v>#N/A</v>
      </c>
      <c r="W1260" s="150" t="e">
        <f>+VLOOKUP($L1260,Data_Validation!$A:$E,5,0)</f>
        <v>#N/A</v>
      </c>
      <c r="X1260" s="150" t="e">
        <f>+VLOOKUP($L1260,Data_Validation!$A:$F,6,0)</f>
        <v>#N/A</v>
      </c>
    </row>
    <row r="1261" spans="1:24" ht="15" customHeight="1">
      <c r="A1261" s="673"/>
      <c r="B1261" s="673"/>
      <c r="C1261" s="673"/>
      <c r="D1261" s="673"/>
      <c r="E1261" s="673"/>
      <c r="F1261" s="673"/>
      <c r="G1261" s="673"/>
      <c r="H1261" s="673"/>
      <c r="I1261" s="673"/>
      <c r="J1261" s="673"/>
      <c r="K1261" s="673"/>
      <c r="L1261" s="145">
        <f t="shared" si="1028"/>
        <v>0</v>
      </c>
      <c r="M1261" s="146">
        <f t="shared" si="1029"/>
        <v>0</v>
      </c>
      <c r="N1261" s="147">
        <f>+IF(OR($Q1261=Parametres!$G$2,$Q1261=Parametres!$G$3),I1261,C1261)</f>
        <v>0</v>
      </c>
      <c r="O1261" s="147">
        <f>+IF(OR($Q1261=Parametres!$G$2,$Q1261=Parametres!$G$3),J1261,D1261)</f>
        <v>0</v>
      </c>
      <c r="P1261" s="147">
        <f>+IF(OR($Q1261=Parametres!$G$2,$Q1261=Parametres!$G$3),K1261,E1261)</f>
        <v>0</v>
      </c>
      <c r="Q1261" s="146">
        <f t="shared" ref="Q1261:S1261" si="1269">+F1261</f>
        <v>0</v>
      </c>
      <c r="R1261" s="145">
        <f t="shared" si="1269"/>
        <v>0</v>
      </c>
      <c r="S1261" s="146">
        <f t="shared" si="1269"/>
        <v>0</v>
      </c>
      <c r="T1261" s="150" t="e">
        <f>+VLOOKUP($L1261,Data_Validation!$A:$D,1,0)</f>
        <v>#N/A</v>
      </c>
      <c r="U1261" s="150" t="e">
        <f>+VLOOKUP($L1261,Data_Validation!$A:$D,3,0)</f>
        <v>#N/A</v>
      </c>
      <c r="V1261" s="150" t="e">
        <f>+VLOOKUP($L1261,Data_Validation!$A:$D,4,0)</f>
        <v>#N/A</v>
      </c>
      <c r="W1261" s="150" t="e">
        <f>+VLOOKUP($L1261,Data_Validation!$A:$E,5,0)</f>
        <v>#N/A</v>
      </c>
      <c r="X1261" s="150" t="e">
        <f>+VLOOKUP($L1261,Data_Validation!$A:$F,6,0)</f>
        <v>#N/A</v>
      </c>
    </row>
    <row r="1262" spans="1:24" ht="15" customHeight="1">
      <c r="A1262" s="673"/>
      <c r="B1262" s="673"/>
      <c r="C1262" s="673"/>
      <c r="D1262" s="673"/>
      <c r="E1262" s="673"/>
      <c r="F1262" s="673"/>
      <c r="G1262" s="673"/>
      <c r="H1262" s="673"/>
      <c r="I1262" s="673"/>
      <c r="J1262" s="673"/>
      <c r="K1262" s="673"/>
      <c r="L1262" s="145">
        <f t="shared" si="1028"/>
        <v>0</v>
      </c>
      <c r="M1262" s="146">
        <f t="shared" si="1029"/>
        <v>0</v>
      </c>
      <c r="N1262" s="147">
        <f>+IF(OR($Q1262=Parametres!$G$2,$Q1262=Parametres!$G$3),I1262,C1262)</f>
        <v>0</v>
      </c>
      <c r="O1262" s="147">
        <f>+IF(OR($Q1262=Parametres!$G$2,$Q1262=Parametres!$G$3),J1262,D1262)</f>
        <v>0</v>
      </c>
      <c r="P1262" s="147">
        <f>+IF(OR($Q1262=Parametres!$G$2,$Q1262=Parametres!$G$3),K1262,E1262)</f>
        <v>0</v>
      </c>
      <c r="Q1262" s="146">
        <f t="shared" ref="Q1262:S1262" si="1270">+F1262</f>
        <v>0</v>
      </c>
      <c r="R1262" s="145">
        <f t="shared" si="1270"/>
        <v>0</v>
      </c>
      <c r="S1262" s="146">
        <f t="shared" si="1270"/>
        <v>0</v>
      </c>
      <c r="T1262" s="150" t="e">
        <f>+VLOOKUP($L1262,Data_Validation!$A:$D,1,0)</f>
        <v>#N/A</v>
      </c>
      <c r="U1262" s="150" t="e">
        <f>+VLOOKUP($L1262,Data_Validation!$A:$D,3,0)</f>
        <v>#N/A</v>
      </c>
      <c r="V1262" s="150" t="e">
        <f>+VLOOKUP($L1262,Data_Validation!$A:$D,4,0)</f>
        <v>#N/A</v>
      </c>
      <c r="W1262" s="150" t="e">
        <f>+VLOOKUP($L1262,Data_Validation!$A:$E,5,0)</f>
        <v>#N/A</v>
      </c>
      <c r="X1262" s="150" t="e">
        <f>+VLOOKUP($L1262,Data_Validation!$A:$F,6,0)</f>
        <v>#N/A</v>
      </c>
    </row>
    <row r="1263" spans="1:24" ht="15" customHeight="1">
      <c r="A1263" s="673"/>
      <c r="B1263" s="673"/>
      <c r="C1263" s="673"/>
      <c r="D1263" s="673"/>
      <c r="E1263" s="673"/>
      <c r="F1263" s="673"/>
      <c r="G1263" s="673"/>
      <c r="H1263" s="673"/>
      <c r="I1263" s="673"/>
      <c r="J1263" s="673"/>
      <c r="K1263" s="673"/>
      <c r="L1263" s="145">
        <f t="shared" si="1028"/>
        <v>0</v>
      </c>
      <c r="M1263" s="146">
        <f t="shared" si="1029"/>
        <v>0</v>
      </c>
      <c r="N1263" s="147">
        <f>+IF(OR($Q1263=Parametres!$G$2,$Q1263=Parametres!$G$3),I1263,C1263)</f>
        <v>0</v>
      </c>
      <c r="O1263" s="147">
        <f>+IF(OR($Q1263=Parametres!$G$2,$Q1263=Parametres!$G$3),J1263,D1263)</f>
        <v>0</v>
      </c>
      <c r="P1263" s="147">
        <f>+IF(OR($Q1263=Parametres!$G$2,$Q1263=Parametres!$G$3),K1263,E1263)</f>
        <v>0</v>
      </c>
      <c r="Q1263" s="146">
        <f t="shared" ref="Q1263:S1263" si="1271">+F1263</f>
        <v>0</v>
      </c>
      <c r="R1263" s="145">
        <f t="shared" si="1271"/>
        <v>0</v>
      </c>
      <c r="S1263" s="146">
        <f t="shared" si="1271"/>
        <v>0</v>
      </c>
      <c r="T1263" s="150" t="e">
        <f>+VLOOKUP($L1263,Data_Validation!$A:$D,1,0)</f>
        <v>#N/A</v>
      </c>
      <c r="U1263" s="150" t="e">
        <f>+VLOOKUP($L1263,Data_Validation!$A:$D,3,0)</f>
        <v>#N/A</v>
      </c>
      <c r="V1263" s="150" t="e">
        <f>+VLOOKUP($L1263,Data_Validation!$A:$D,4,0)</f>
        <v>#N/A</v>
      </c>
      <c r="W1263" s="150" t="e">
        <f>+VLOOKUP($L1263,Data_Validation!$A:$E,5,0)</f>
        <v>#N/A</v>
      </c>
      <c r="X1263" s="150" t="e">
        <f>+VLOOKUP($L1263,Data_Validation!$A:$F,6,0)</f>
        <v>#N/A</v>
      </c>
    </row>
    <row r="1264" spans="1:24" ht="15" customHeight="1">
      <c r="A1264" s="673"/>
      <c r="B1264" s="673"/>
      <c r="C1264" s="673"/>
      <c r="D1264" s="673"/>
      <c r="E1264" s="673"/>
      <c r="F1264" s="673"/>
      <c r="G1264" s="673"/>
      <c r="H1264" s="673"/>
      <c r="I1264" s="673"/>
      <c r="J1264" s="673"/>
      <c r="K1264" s="673"/>
      <c r="L1264" s="145">
        <f t="shared" si="1028"/>
        <v>0</v>
      </c>
      <c r="M1264" s="146">
        <f t="shared" si="1029"/>
        <v>0</v>
      </c>
      <c r="N1264" s="147">
        <f>+IF(OR($Q1264=Parametres!$G$2,$Q1264=Parametres!$G$3),I1264,C1264)</f>
        <v>0</v>
      </c>
      <c r="O1264" s="147">
        <f>+IF(OR($Q1264=Parametres!$G$2,$Q1264=Parametres!$G$3),J1264,D1264)</f>
        <v>0</v>
      </c>
      <c r="P1264" s="147">
        <f>+IF(OR($Q1264=Parametres!$G$2,$Q1264=Parametres!$G$3),K1264,E1264)</f>
        <v>0</v>
      </c>
      <c r="Q1264" s="146">
        <f t="shared" ref="Q1264:S1264" si="1272">+F1264</f>
        <v>0</v>
      </c>
      <c r="R1264" s="145">
        <f t="shared" si="1272"/>
        <v>0</v>
      </c>
      <c r="S1264" s="146">
        <f t="shared" si="1272"/>
        <v>0</v>
      </c>
      <c r="T1264" s="150" t="e">
        <f>+VLOOKUP($L1264,Data_Validation!$A:$D,1,0)</f>
        <v>#N/A</v>
      </c>
      <c r="U1264" s="150" t="e">
        <f>+VLOOKUP($L1264,Data_Validation!$A:$D,3,0)</f>
        <v>#N/A</v>
      </c>
      <c r="V1264" s="150" t="e">
        <f>+VLOOKUP($L1264,Data_Validation!$A:$D,4,0)</f>
        <v>#N/A</v>
      </c>
      <c r="W1264" s="150" t="e">
        <f>+VLOOKUP($L1264,Data_Validation!$A:$E,5,0)</f>
        <v>#N/A</v>
      </c>
      <c r="X1264" s="150" t="e">
        <f>+VLOOKUP($L1264,Data_Validation!$A:$F,6,0)</f>
        <v>#N/A</v>
      </c>
    </row>
    <row r="1265" spans="1:24" ht="15" customHeight="1">
      <c r="A1265" s="673"/>
      <c r="B1265" s="673"/>
      <c r="C1265" s="673"/>
      <c r="D1265" s="673"/>
      <c r="E1265" s="673"/>
      <c r="F1265" s="673"/>
      <c r="G1265" s="673"/>
      <c r="H1265" s="673"/>
      <c r="I1265" s="673"/>
      <c r="J1265" s="673"/>
      <c r="K1265" s="673"/>
      <c r="L1265" s="145">
        <f t="shared" si="1028"/>
        <v>0</v>
      </c>
      <c r="M1265" s="146">
        <f t="shared" si="1029"/>
        <v>0</v>
      </c>
      <c r="N1265" s="147">
        <f>+IF(OR($Q1265=Parametres!$G$2,$Q1265=Parametres!$G$3),I1265,C1265)</f>
        <v>0</v>
      </c>
      <c r="O1265" s="147">
        <f>+IF(OR($Q1265=Parametres!$G$2,$Q1265=Parametres!$G$3),J1265,D1265)</f>
        <v>0</v>
      </c>
      <c r="P1265" s="147">
        <f>+IF(OR($Q1265=Parametres!$G$2,$Q1265=Parametres!$G$3),K1265,E1265)</f>
        <v>0</v>
      </c>
      <c r="Q1265" s="146">
        <f t="shared" ref="Q1265:S1265" si="1273">+F1265</f>
        <v>0</v>
      </c>
      <c r="R1265" s="145">
        <f t="shared" si="1273"/>
        <v>0</v>
      </c>
      <c r="S1265" s="146">
        <f t="shared" si="1273"/>
        <v>0</v>
      </c>
      <c r="T1265" s="150" t="e">
        <f>+VLOOKUP($L1265,Data_Validation!$A:$D,1,0)</f>
        <v>#N/A</v>
      </c>
      <c r="U1265" s="150" t="e">
        <f>+VLOOKUP($L1265,Data_Validation!$A:$D,3,0)</f>
        <v>#N/A</v>
      </c>
      <c r="V1265" s="150" t="e">
        <f>+VLOOKUP($L1265,Data_Validation!$A:$D,4,0)</f>
        <v>#N/A</v>
      </c>
      <c r="W1265" s="150" t="e">
        <f>+VLOOKUP($L1265,Data_Validation!$A:$E,5,0)</f>
        <v>#N/A</v>
      </c>
      <c r="X1265" s="150" t="e">
        <f>+VLOOKUP($L1265,Data_Validation!$A:$F,6,0)</f>
        <v>#N/A</v>
      </c>
    </row>
    <row r="1266" spans="1:24" ht="15" customHeight="1">
      <c r="A1266" s="673"/>
      <c r="B1266" s="673"/>
      <c r="C1266" s="673"/>
      <c r="D1266" s="673"/>
      <c r="E1266" s="673"/>
      <c r="F1266" s="673"/>
      <c r="G1266" s="673"/>
      <c r="H1266" s="673"/>
      <c r="I1266" s="673"/>
      <c r="J1266" s="673"/>
      <c r="K1266" s="673"/>
      <c r="L1266" s="145">
        <f t="shared" si="1028"/>
        <v>0</v>
      </c>
      <c r="M1266" s="146">
        <f t="shared" si="1029"/>
        <v>0</v>
      </c>
      <c r="N1266" s="147">
        <f>+IF(OR($Q1266=Parametres!$G$2,$Q1266=Parametres!$G$3),I1266,C1266)</f>
        <v>0</v>
      </c>
      <c r="O1266" s="147">
        <f>+IF(OR($Q1266=Parametres!$G$2,$Q1266=Parametres!$G$3),J1266,D1266)</f>
        <v>0</v>
      </c>
      <c r="P1266" s="147">
        <f>+IF(OR($Q1266=Parametres!$G$2,$Q1266=Parametres!$G$3),K1266,E1266)</f>
        <v>0</v>
      </c>
      <c r="Q1266" s="146">
        <f t="shared" ref="Q1266:S1266" si="1274">+F1266</f>
        <v>0</v>
      </c>
      <c r="R1266" s="145">
        <f t="shared" si="1274"/>
        <v>0</v>
      </c>
      <c r="S1266" s="146">
        <f t="shared" si="1274"/>
        <v>0</v>
      </c>
      <c r="T1266" s="150" t="e">
        <f>+VLOOKUP($L1266,Data_Validation!$A:$D,1,0)</f>
        <v>#N/A</v>
      </c>
      <c r="U1266" s="150" t="e">
        <f>+VLOOKUP($L1266,Data_Validation!$A:$D,3,0)</f>
        <v>#N/A</v>
      </c>
      <c r="V1266" s="150" t="e">
        <f>+VLOOKUP($L1266,Data_Validation!$A:$D,4,0)</f>
        <v>#N/A</v>
      </c>
      <c r="W1266" s="150" t="e">
        <f>+VLOOKUP($L1266,Data_Validation!$A:$E,5,0)</f>
        <v>#N/A</v>
      </c>
      <c r="X1266" s="150" t="e">
        <f>+VLOOKUP($L1266,Data_Validation!$A:$F,6,0)</f>
        <v>#N/A</v>
      </c>
    </row>
    <row r="1267" spans="1:24" ht="15" customHeight="1">
      <c r="A1267" s="673"/>
      <c r="B1267" s="673"/>
      <c r="C1267" s="673"/>
      <c r="D1267" s="673"/>
      <c r="E1267" s="673"/>
      <c r="F1267" s="673"/>
      <c r="G1267" s="673"/>
      <c r="H1267" s="673"/>
      <c r="I1267" s="673"/>
      <c r="J1267" s="673"/>
      <c r="K1267" s="673"/>
      <c r="L1267" s="145">
        <f t="shared" si="1028"/>
        <v>0</v>
      </c>
      <c r="M1267" s="146">
        <f t="shared" si="1029"/>
        <v>0</v>
      </c>
      <c r="N1267" s="147">
        <f>+IF(OR($Q1267=Parametres!$G$2,$Q1267=Parametres!$G$3),I1267,C1267)</f>
        <v>0</v>
      </c>
      <c r="O1267" s="147">
        <f>+IF(OR($Q1267=Parametres!$G$2,$Q1267=Parametres!$G$3),J1267,D1267)</f>
        <v>0</v>
      </c>
      <c r="P1267" s="147">
        <f>+IF(OR($Q1267=Parametres!$G$2,$Q1267=Parametres!$G$3),K1267,E1267)</f>
        <v>0</v>
      </c>
      <c r="Q1267" s="146">
        <f t="shared" ref="Q1267:S1267" si="1275">+F1267</f>
        <v>0</v>
      </c>
      <c r="R1267" s="145">
        <f t="shared" si="1275"/>
        <v>0</v>
      </c>
      <c r="S1267" s="146">
        <f t="shared" si="1275"/>
        <v>0</v>
      </c>
      <c r="T1267" s="150" t="e">
        <f>+VLOOKUP($L1267,Data_Validation!$A:$D,1,0)</f>
        <v>#N/A</v>
      </c>
      <c r="U1267" s="150" t="e">
        <f>+VLOOKUP($L1267,Data_Validation!$A:$D,3,0)</f>
        <v>#N/A</v>
      </c>
      <c r="V1267" s="150" t="e">
        <f>+VLOOKUP($L1267,Data_Validation!$A:$D,4,0)</f>
        <v>#N/A</v>
      </c>
      <c r="W1267" s="150" t="e">
        <f>+VLOOKUP($L1267,Data_Validation!$A:$E,5,0)</f>
        <v>#N/A</v>
      </c>
      <c r="X1267" s="150" t="e">
        <f>+VLOOKUP($L1267,Data_Validation!$A:$F,6,0)</f>
        <v>#N/A</v>
      </c>
    </row>
    <row r="1268" spans="1:24" ht="15" customHeight="1">
      <c r="A1268" s="673"/>
      <c r="B1268" s="673"/>
      <c r="C1268" s="673"/>
      <c r="D1268" s="673"/>
      <c r="E1268" s="673"/>
      <c r="F1268" s="673"/>
      <c r="G1268" s="673"/>
      <c r="H1268" s="673"/>
      <c r="I1268" s="673"/>
      <c r="J1268" s="673"/>
      <c r="K1268" s="673"/>
      <c r="L1268" s="145">
        <f t="shared" si="1028"/>
        <v>0</v>
      </c>
      <c r="M1268" s="146">
        <f t="shared" si="1029"/>
        <v>0</v>
      </c>
      <c r="N1268" s="147">
        <f>+IF(OR($Q1268=Parametres!$G$2,$Q1268=Parametres!$G$3),I1268,C1268)</f>
        <v>0</v>
      </c>
      <c r="O1268" s="147">
        <f>+IF(OR($Q1268=Parametres!$G$2,$Q1268=Parametres!$G$3),J1268,D1268)</f>
        <v>0</v>
      </c>
      <c r="P1268" s="147">
        <f>+IF(OR($Q1268=Parametres!$G$2,$Q1268=Parametres!$G$3),K1268,E1268)</f>
        <v>0</v>
      </c>
      <c r="Q1268" s="146">
        <f t="shared" ref="Q1268:S1268" si="1276">+F1268</f>
        <v>0</v>
      </c>
      <c r="R1268" s="145">
        <f t="shared" si="1276"/>
        <v>0</v>
      </c>
      <c r="S1268" s="146">
        <f t="shared" si="1276"/>
        <v>0</v>
      </c>
      <c r="T1268" s="150" t="e">
        <f>+VLOOKUP($L1268,Data_Validation!$A:$D,1,0)</f>
        <v>#N/A</v>
      </c>
      <c r="U1268" s="150" t="e">
        <f>+VLOOKUP($L1268,Data_Validation!$A:$D,3,0)</f>
        <v>#N/A</v>
      </c>
      <c r="V1268" s="150" t="e">
        <f>+VLOOKUP($L1268,Data_Validation!$A:$D,4,0)</f>
        <v>#N/A</v>
      </c>
      <c r="W1268" s="150" t="e">
        <f>+VLOOKUP($L1268,Data_Validation!$A:$E,5,0)</f>
        <v>#N/A</v>
      </c>
      <c r="X1268" s="150" t="e">
        <f>+VLOOKUP($L1268,Data_Validation!$A:$F,6,0)</f>
        <v>#N/A</v>
      </c>
    </row>
    <row r="1269" spans="1:24" ht="15" customHeight="1">
      <c r="A1269" s="673"/>
      <c r="B1269" s="673"/>
      <c r="C1269" s="673"/>
      <c r="D1269" s="673"/>
      <c r="E1269" s="673"/>
      <c r="F1269" s="673"/>
      <c r="G1269" s="673"/>
      <c r="H1269" s="673"/>
      <c r="I1269" s="673"/>
      <c r="J1269" s="673"/>
      <c r="K1269" s="673"/>
      <c r="L1269" s="145">
        <f t="shared" si="1028"/>
        <v>0</v>
      </c>
      <c r="M1269" s="146">
        <f t="shared" si="1029"/>
        <v>0</v>
      </c>
      <c r="N1269" s="147">
        <f>+IF(OR($Q1269=Parametres!$G$2,$Q1269=Parametres!$G$3),I1269,C1269)</f>
        <v>0</v>
      </c>
      <c r="O1269" s="147">
        <f>+IF(OR($Q1269=Parametres!$G$2,$Q1269=Parametres!$G$3),J1269,D1269)</f>
        <v>0</v>
      </c>
      <c r="P1269" s="147">
        <f>+IF(OR($Q1269=Parametres!$G$2,$Q1269=Parametres!$G$3),K1269,E1269)</f>
        <v>0</v>
      </c>
      <c r="Q1269" s="146">
        <f t="shared" ref="Q1269:S1269" si="1277">+F1269</f>
        <v>0</v>
      </c>
      <c r="R1269" s="145">
        <f t="shared" si="1277"/>
        <v>0</v>
      </c>
      <c r="S1269" s="146">
        <f t="shared" si="1277"/>
        <v>0</v>
      </c>
      <c r="T1269" s="150" t="e">
        <f>+VLOOKUP($L1269,Data_Validation!$A:$D,1,0)</f>
        <v>#N/A</v>
      </c>
      <c r="U1269" s="150" t="e">
        <f>+VLOOKUP($L1269,Data_Validation!$A:$D,3,0)</f>
        <v>#N/A</v>
      </c>
      <c r="V1269" s="150" t="e">
        <f>+VLOOKUP($L1269,Data_Validation!$A:$D,4,0)</f>
        <v>#N/A</v>
      </c>
      <c r="W1269" s="150" t="e">
        <f>+VLOOKUP($L1269,Data_Validation!$A:$E,5,0)</f>
        <v>#N/A</v>
      </c>
      <c r="X1269" s="150" t="e">
        <f>+VLOOKUP($L1269,Data_Validation!$A:$F,6,0)</f>
        <v>#N/A</v>
      </c>
    </row>
    <row r="1270" spans="1:24" ht="15" customHeight="1">
      <c r="A1270" s="673"/>
      <c r="B1270" s="673"/>
      <c r="C1270" s="673"/>
      <c r="D1270" s="673"/>
      <c r="E1270" s="673"/>
      <c r="F1270" s="673"/>
      <c r="G1270" s="673"/>
      <c r="H1270" s="673"/>
      <c r="I1270" s="673"/>
      <c r="J1270" s="673"/>
      <c r="K1270" s="673"/>
      <c r="L1270" s="145">
        <f t="shared" si="1028"/>
        <v>0</v>
      </c>
      <c r="M1270" s="146">
        <f t="shared" si="1029"/>
        <v>0</v>
      </c>
      <c r="N1270" s="147">
        <f>+IF(OR($Q1270=Parametres!$G$2,$Q1270=Parametres!$G$3),I1270,C1270)</f>
        <v>0</v>
      </c>
      <c r="O1270" s="147">
        <f>+IF(OR($Q1270=Parametres!$G$2,$Q1270=Parametres!$G$3),J1270,D1270)</f>
        <v>0</v>
      </c>
      <c r="P1270" s="147">
        <f>+IF(OR($Q1270=Parametres!$G$2,$Q1270=Parametres!$G$3),K1270,E1270)</f>
        <v>0</v>
      </c>
      <c r="Q1270" s="146">
        <f t="shared" ref="Q1270:S1270" si="1278">+F1270</f>
        <v>0</v>
      </c>
      <c r="R1270" s="145">
        <f t="shared" si="1278"/>
        <v>0</v>
      </c>
      <c r="S1270" s="146">
        <f t="shared" si="1278"/>
        <v>0</v>
      </c>
      <c r="T1270" s="150" t="e">
        <f>+VLOOKUP($L1270,Data_Validation!$A:$D,1,0)</f>
        <v>#N/A</v>
      </c>
      <c r="U1270" s="150" t="e">
        <f>+VLOOKUP($L1270,Data_Validation!$A:$D,3,0)</f>
        <v>#N/A</v>
      </c>
      <c r="V1270" s="150" t="e">
        <f>+VLOOKUP($L1270,Data_Validation!$A:$D,4,0)</f>
        <v>#N/A</v>
      </c>
      <c r="W1270" s="150" t="e">
        <f>+VLOOKUP($L1270,Data_Validation!$A:$E,5,0)</f>
        <v>#N/A</v>
      </c>
      <c r="X1270" s="150" t="e">
        <f>+VLOOKUP($L1270,Data_Validation!$A:$F,6,0)</f>
        <v>#N/A</v>
      </c>
    </row>
    <row r="1271" spans="1:24" ht="15" customHeight="1">
      <c r="A1271" s="673"/>
      <c r="B1271" s="673"/>
      <c r="C1271" s="673"/>
      <c r="D1271" s="673"/>
      <c r="E1271" s="673"/>
      <c r="F1271" s="673"/>
      <c r="G1271" s="673"/>
      <c r="H1271" s="673"/>
      <c r="I1271" s="673"/>
      <c r="J1271" s="673"/>
      <c r="K1271" s="673"/>
      <c r="L1271" s="145">
        <f t="shared" si="1028"/>
        <v>0</v>
      </c>
      <c r="M1271" s="146">
        <f t="shared" si="1029"/>
        <v>0</v>
      </c>
      <c r="N1271" s="147">
        <f>+IF(OR($Q1271=Parametres!$G$2,$Q1271=Parametres!$G$3),I1271,C1271)</f>
        <v>0</v>
      </c>
      <c r="O1271" s="147">
        <f>+IF(OR($Q1271=Parametres!$G$2,$Q1271=Parametres!$G$3),J1271,D1271)</f>
        <v>0</v>
      </c>
      <c r="P1271" s="147">
        <f>+IF(OR($Q1271=Parametres!$G$2,$Q1271=Parametres!$G$3),K1271,E1271)</f>
        <v>0</v>
      </c>
      <c r="Q1271" s="146">
        <f t="shared" ref="Q1271:S1271" si="1279">+F1271</f>
        <v>0</v>
      </c>
      <c r="R1271" s="145">
        <f t="shared" si="1279"/>
        <v>0</v>
      </c>
      <c r="S1271" s="146">
        <f t="shared" si="1279"/>
        <v>0</v>
      </c>
      <c r="T1271" s="150" t="e">
        <f>+VLOOKUP($L1271,Data_Validation!$A:$D,1,0)</f>
        <v>#N/A</v>
      </c>
      <c r="U1271" s="150" t="e">
        <f>+VLOOKUP($L1271,Data_Validation!$A:$D,3,0)</f>
        <v>#N/A</v>
      </c>
      <c r="V1271" s="150" t="e">
        <f>+VLOOKUP($L1271,Data_Validation!$A:$D,4,0)</f>
        <v>#N/A</v>
      </c>
      <c r="W1271" s="150" t="e">
        <f>+VLOOKUP($L1271,Data_Validation!$A:$E,5,0)</f>
        <v>#N/A</v>
      </c>
      <c r="X1271" s="150" t="e">
        <f>+VLOOKUP($L1271,Data_Validation!$A:$F,6,0)</f>
        <v>#N/A</v>
      </c>
    </row>
    <row r="1272" spans="1:24" ht="15" customHeight="1">
      <c r="A1272" s="673"/>
      <c r="B1272" s="673"/>
      <c r="C1272" s="673"/>
      <c r="D1272" s="673"/>
      <c r="E1272" s="673"/>
      <c r="F1272" s="673"/>
      <c r="G1272" s="673"/>
      <c r="H1272" s="673"/>
      <c r="I1272" s="673"/>
      <c r="J1272" s="673"/>
      <c r="K1272" s="673"/>
      <c r="L1272" s="145">
        <f t="shared" si="1028"/>
        <v>0</v>
      </c>
      <c r="M1272" s="146">
        <f t="shared" si="1029"/>
        <v>0</v>
      </c>
      <c r="N1272" s="147">
        <f>+IF(OR($Q1272=Parametres!$G$2,$Q1272=Parametres!$G$3),I1272,C1272)</f>
        <v>0</v>
      </c>
      <c r="O1272" s="147">
        <f>+IF(OR($Q1272=Parametres!$G$2,$Q1272=Parametres!$G$3),J1272,D1272)</f>
        <v>0</v>
      </c>
      <c r="P1272" s="147">
        <f>+IF(OR($Q1272=Parametres!$G$2,$Q1272=Parametres!$G$3),K1272,E1272)</f>
        <v>0</v>
      </c>
      <c r="Q1272" s="146">
        <f t="shared" ref="Q1272:S1272" si="1280">+F1272</f>
        <v>0</v>
      </c>
      <c r="R1272" s="145">
        <f t="shared" si="1280"/>
        <v>0</v>
      </c>
      <c r="S1272" s="146">
        <f t="shared" si="1280"/>
        <v>0</v>
      </c>
      <c r="T1272" s="150" t="e">
        <f>+VLOOKUP($L1272,Data_Validation!$A:$D,1,0)</f>
        <v>#N/A</v>
      </c>
      <c r="U1272" s="150" t="e">
        <f>+VLOOKUP($L1272,Data_Validation!$A:$D,3,0)</f>
        <v>#N/A</v>
      </c>
      <c r="V1272" s="150" t="e">
        <f>+VLOOKUP($L1272,Data_Validation!$A:$D,4,0)</f>
        <v>#N/A</v>
      </c>
      <c r="W1272" s="150" t="e">
        <f>+VLOOKUP($L1272,Data_Validation!$A:$E,5,0)</f>
        <v>#N/A</v>
      </c>
      <c r="X1272" s="150" t="e">
        <f>+VLOOKUP($L1272,Data_Validation!$A:$F,6,0)</f>
        <v>#N/A</v>
      </c>
    </row>
    <row r="1273" spans="1:24" ht="15" customHeight="1">
      <c r="A1273" s="673"/>
      <c r="B1273" s="673"/>
      <c r="C1273" s="673"/>
      <c r="D1273" s="673"/>
      <c r="E1273" s="673"/>
      <c r="F1273" s="673"/>
      <c r="G1273" s="673"/>
      <c r="H1273" s="673"/>
      <c r="I1273" s="673"/>
      <c r="J1273" s="673"/>
      <c r="K1273" s="673"/>
      <c r="L1273" s="145">
        <f t="shared" si="1028"/>
        <v>0</v>
      </c>
      <c r="M1273" s="146">
        <f t="shared" si="1029"/>
        <v>0</v>
      </c>
      <c r="N1273" s="147">
        <f>+IF(OR($Q1273=Parametres!$G$2,$Q1273=Parametres!$G$3),I1273,C1273)</f>
        <v>0</v>
      </c>
      <c r="O1273" s="147">
        <f>+IF(OR($Q1273=Parametres!$G$2,$Q1273=Parametres!$G$3),J1273,D1273)</f>
        <v>0</v>
      </c>
      <c r="P1273" s="147">
        <f>+IF(OR($Q1273=Parametres!$G$2,$Q1273=Parametres!$G$3),K1273,E1273)</f>
        <v>0</v>
      </c>
      <c r="Q1273" s="146">
        <f t="shared" ref="Q1273:S1273" si="1281">+F1273</f>
        <v>0</v>
      </c>
      <c r="R1273" s="145">
        <f t="shared" si="1281"/>
        <v>0</v>
      </c>
      <c r="S1273" s="146">
        <f t="shared" si="1281"/>
        <v>0</v>
      </c>
      <c r="T1273" s="150" t="e">
        <f>+VLOOKUP($L1273,Data_Validation!$A:$D,1,0)</f>
        <v>#N/A</v>
      </c>
      <c r="U1273" s="150" t="e">
        <f>+VLOOKUP($L1273,Data_Validation!$A:$D,3,0)</f>
        <v>#N/A</v>
      </c>
      <c r="V1273" s="150" t="e">
        <f>+VLOOKUP($L1273,Data_Validation!$A:$D,4,0)</f>
        <v>#N/A</v>
      </c>
      <c r="W1273" s="150" t="e">
        <f>+VLOOKUP($L1273,Data_Validation!$A:$E,5,0)</f>
        <v>#N/A</v>
      </c>
      <c r="X1273" s="150" t="e">
        <f>+VLOOKUP($L1273,Data_Validation!$A:$F,6,0)</f>
        <v>#N/A</v>
      </c>
    </row>
    <row r="1274" spans="1:24" ht="15" customHeight="1">
      <c r="A1274" s="673"/>
      <c r="B1274" s="673"/>
      <c r="C1274" s="673"/>
      <c r="D1274" s="673"/>
      <c r="E1274" s="673"/>
      <c r="F1274" s="673"/>
      <c r="G1274" s="673"/>
      <c r="H1274" s="673"/>
      <c r="I1274" s="673"/>
      <c r="J1274" s="673"/>
      <c r="K1274" s="673"/>
      <c r="L1274" s="145">
        <f t="shared" si="1028"/>
        <v>0</v>
      </c>
      <c r="M1274" s="146">
        <f t="shared" si="1029"/>
        <v>0</v>
      </c>
      <c r="N1274" s="147">
        <f>+IF(OR($Q1274=Parametres!$G$2,$Q1274=Parametres!$G$3),I1274,C1274)</f>
        <v>0</v>
      </c>
      <c r="O1274" s="147">
        <f>+IF(OR($Q1274=Parametres!$G$2,$Q1274=Parametres!$G$3),J1274,D1274)</f>
        <v>0</v>
      </c>
      <c r="P1274" s="147">
        <f>+IF(OR($Q1274=Parametres!$G$2,$Q1274=Parametres!$G$3),K1274,E1274)</f>
        <v>0</v>
      </c>
      <c r="Q1274" s="146">
        <f t="shared" ref="Q1274:S1274" si="1282">+F1274</f>
        <v>0</v>
      </c>
      <c r="R1274" s="145">
        <f t="shared" si="1282"/>
        <v>0</v>
      </c>
      <c r="S1274" s="146">
        <f t="shared" si="1282"/>
        <v>0</v>
      </c>
      <c r="T1274" s="150" t="e">
        <f>+VLOOKUP($L1274,Data_Validation!$A:$D,1,0)</f>
        <v>#N/A</v>
      </c>
      <c r="U1274" s="150" t="e">
        <f>+VLOOKUP($L1274,Data_Validation!$A:$D,3,0)</f>
        <v>#N/A</v>
      </c>
      <c r="V1274" s="150" t="e">
        <f>+VLOOKUP($L1274,Data_Validation!$A:$D,4,0)</f>
        <v>#N/A</v>
      </c>
      <c r="W1274" s="150" t="e">
        <f>+VLOOKUP($L1274,Data_Validation!$A:$E,5,0)</f>
        <v>#N/A</v>
      </c>
      <c r="X1274" s="150" t="e">
        <f>+VLOOKUP($L1274,Data_Validation!$A:$F,6,0)</f>
        <v>#N/A</v>
      </c>
    </row>
    <row r="1275" spans="1:24" ht="15" customHeight="1">
      <c r="A1275" s="673"/>
      <c r="B1275" s="673"/>
      <c r="C1275" s="673"/>
      <c r="D1275" s="673"/>
      <c r="E1275" s="673"/>
      <c r="F1275" s="673"/>
      <c r="G1275" s="673"/>
      <c r="H1275" s="673"/>
      <c r="I1275" s="673"/>
      <c r="J1275" s="673"/>
      <c r="K1275" s="673"/>
      <c r="L1275" s="145">
        <f t="shared" si="1028"/>
        <v>0</v>
      </c>
      <c r="M1275" s="146">
        <f t="shared" si="1029"/>
        <v>0</v>
      </c>
      <c r="N1275" s="147">
        <f>+IF(OR($Q1275=Parametres!$G$2,$Q1275=Parametres!$G$3),I1275,C1275)</f>
        <v>0</v>
      </c>
      <c r="O1275" s="147">
        <f>+IF(OR($Q1275=Parametres!$G$2,$Q1275=Parametres!$G$3),J1275,D1275)</f>
        <v>0</v>
      </c>
      <c r="P1275" s="147">
        <f>+IF(OR($Q1275=Parametres!$G$2,$Q1275=Parametres!$G$3),K1275,E1275)</f>
        <v>0</v>
      </c>
      <c r="Q1275" s="146">
        <f t="shared" ref="Q1275:S1275" si="1283">+F1275</f>
        <v>0</v>
      </c>
      <c r="R1275" s="145">
        <f t="shared" si="1283"/>
        <v>0</v>
      </c>
      <c r="S1275" s="146">
        <f t="shared" si="1283"/>
        <v>0</v>
      </c>
      <c r="T1275" s="150" t="e">
        <f>+VLOOKUP($L1275,Data_Validation!$A:$D,1,0)</f>
        <v>#N/A</v>
      </c>
      <c r="U1275" s="150" t="e">
        <f>+VLOOKUP($L1275,Data_Validation!$A:$D,3,0)</f>
        <v>#N/A</v>
      </c>
      <c r="V1275" s="150" t="e">
        <f>+VLOOKUP($L1275,Data_Validation!$A:$D,4,0)</f>
        <v>#N/A</v>
      </c>
      <c r="W1275" s="150" t="e">
        <f>+VLOOKUP($L1275,Data_Validation!$A:$E,5,0)</f>
        <v>#N/A</v>
      </c>
      <c r="X1275" s="150" t="e">
        <f>+VLOOKUP($L1275,Data_Validation!$A:$F,6,0)</f>
        <v>#N/A</v>
      </c>
    </row>
    <row r="1276" spans="1:24" ht="15" customHeight="1">
      <c r="A1276" s="673"/>
      <c r="B1276" s="673"/>
      <c r="C1276" s="673"/>
      <c r="D1276" s="673"/>
      <c r="E1276" s="673"/>
      <c r="F1276" s="673"/>
      <c r="G1276" s="673"/>
      <c r="H1276" s="673"/>
      <c r="I1276" s="673"/>
      <c r="J1276" s="673"/>
      <c r="K1276" s="673"/>
      <c r="L1276" s="145">
        <f t="shared" si="1028"/>
        <v>0</v>
      </c>
      <c r="M1276" s="146">
        <f t="shared" si="1029"/>
        <v>0</v>
      </c>
      <c r="N1276" s="147">
        <f>+IF(OR($Q1276=Parametres!$G$2,$Q1276=Parametres!$G$3),I1276,C1276)</f>
        <v>0</v>
      </c>
      <c r="O1276" s="147">
        <f>+IF(OR($Q1276=Parametres!$G$2,$Q1276=Parametres!$G$3),J1276,D1276)</f>
        <v>0</v>
      </c>
      <c r="P1276" s="147">
        <f>+IF(OR($Q1276=Parametres!$G$2,$Q1276=Parametres!$G$3),K1276,E1276)</f>
        <v>0</v>
      </c>
      <c r="Q1276" s="146">
        <f t="shared" ref="Q1276:S1276" si="1284">+F1276</f>
        <v>0</v>
      </c>
      <c r="R1276" s="145">
        <f t="shared" si="1284"/>
        <v>0</v>
      </c>
      <c r="S1276" s="146">
        <f t="shared" si="1284"/>
        <v>0</v>
      </c>
      <c r="T1276" s="150" t="e">
        <f>+VLOOKUP($L1276,Data_Validation!$A:$D,1,0)</f>
        <v>#N/A</v>
      </c>
      <c r="U1276" s="150" t="e">
        <f>+VLOOKUP($L1276,Data_Validation!$A:$D,3,0)</f>
        <v>#N/A</v>
      </c>
      <c r="V1276" s="150" t="e">
        <f>+VLOOKUP($L1276,Data_Validation!$A:$D,4,0)</f>
        <v>#N/A</v>
      </c>
      <c r="W1276" s="150" t="e">
        <f>+VLOOKUP($L1276,Data_Validation!$A:$E,5,0)</f>
        <v>#N/A</v>
      </c>
      <c r="X1276" s="150" t="e">
        <f>+VLOOKUP($L1276,Data_Validation!$A:$F,6,0)</f>
        <v>#N/A</v>
      </c>
    </row>
    <row r="1277" spans="1:24" ht="15" customHeight="1">
      <c r="A1277" s="673"/>
      <c r="B1277" s="673"/>
      <c r="C1277" s="673"/>
      <c r="D1277" s="673"/>
      <c r="E1277" s="673"/>
      <c r="F1277" s="673"/>
      <c r="G1277" s="673"/>
      <c r="H1277" s="673"/>
      <c r="I1277" s="673"/>
      <c r="J1277" s="673"/>
      <c r="K1277" s="673"/>
      <c r="L1277" s="145">
        <f t="shared" ref="L1277:L1510" si="1285">+B1277</f>
        <v>0</v>
      </c>
      <c r="M1277" s="146">
        <f t="shared" ref="M1277:M1510" si="1286">+A1277</f>
        <v>0</v>
      </c>
      <c r="N1277" s="147">
        <f>+IF(OR($Q1277=Parametres!$G$2,$Q1277=Parametres!$G$3),I1277,C1277)</f>
        <v>0</v>
      </c>
      <c r="O1277" s="147">
        <f>+IF(OR($Q1277=Parametres!$G$2,$Q1277=Parametres!$G$3),J1277,D1277)</f>
        <v>0</v>
      </c>
      <c r="P1277" s="147">
        <f>+IF(OR($Q1277=Parametres!$G$2,$Q1277=Parametres!$G$3),K1277,E1277)</f>
        <v>0</v>
      </c>
      <c r="Q1277" s="146">
        <f t="shared" ref="Q1277:S1277" si="1287">+F1277</f>
        <v>0</v>
      </c>
      <c r="R1277" s="145">
        <f t="shared" si="1287"/>
        <v>0</v>
      </c>
      <c r="S1277" s="146">
        <f t="shared" si="1287"/>
        <v>0</v>
      </c>
      <c r="T1277" s="150" t="e">
        <f>+VLOOKUP($L1277,Data_Validation!$A:$D,1,0)</f>
        <v>#N/A</v>
      </c>
      <c r="U1277" s="150" t="e">
        <f>+VLOOKUP($L1277,Data_Validation!$A:$D,3,0)</f>
        <v>#N/A</v>
      </c>
      <c r="V1277" s="150" t="e">
        <f>+VLOOKUP($L1277,Data_Validation!$A:$D,4,0)</f>
        <v>#N/A</v>
      </c>
      <c r="W1277" s="150" t="e">
        <f>+VLOOKUP($L1277,Data_Validation!$A:$E,5,0)</f>
        <v>#N/A</v>
      </c>
      <c r="X1277" s="150" t="e">
        <f>+VLOOKUP($L1277,Data_Validation!$A:$F,6,0)</f>
        <v>#N/A</v>
      </c>
    </row>
    <row r="1278" spans="1:24" ht="15" customHeight="1">
      <c r="A1278" s="673"/>
      <c r="B1278" s="673"/>
      <c r="C1278" s="673"/>
      <c r="D1278" s="673"/>
      <c r="E1278" s="673"/>
      <c r="F1278" s="673"/>
      <c r="G1278" s="673"/>
      <c r="H1278" s="673"/>
      <c r="I1278" s="673"/>
      <c r="J1278" s="673"/>
      <c r="K1278" s="673"/>
      <c r="L1278" s="145">
        <f t="shared" si="1285"/>
        <v>0</v>
      </c>
      <c r="M1278" s="146">
        <f t="shared" si="1286"/>
        <v>0</v>
      </c>
      <c r="N1278" s="147">
        <f>+IF(OR($Q1278=Parametres!$G$2,$Q1278=Parametres!$G$3),I1278,C1278)</f>
        <v>0</v>
      </c>
      <c r="O1278" s="147">
        <f>+IF(OR($Q1278=Parametres!$G$2,$Q1278=Parametres!$G$3),J1278,D1278)</f>
        <v>0</v>
      </c>
      <c r="P1278" s="147">
        <f>+IF(OR($Q1278=Parametres!$G$2,$Q1278=Parametres!$G$3),K1278,E1278)</f>
        <v>0</v>
      </c>
      <c r="Q1278" s="146">
        <f t="shared" ref="Q1278:S1278" si="1288">+F1278</f>
        <v>0</v>
      </c>
      <c r="R1278" s="145">
        <f t="shared" si="1288"/>
        <v>0</v>
      </c>
      <c r="S1278" s="146">
        <f t="shared" si="1288"/>
        <v>0</v>
      </c>
      <c r="T1278" s="150" t="e">
        <f>+VLOOKUP($L1278,Data_Validation!$A:$D,1,0)</f>
        <v>#N/A</v>
      </c>
      <c r="U1278" s="150" t="e">
        <f>+VLOOKUP($L1278,Data_Validation!$A:$D,3,0)</f>
        <v>#N/A</v>
      </c>
      <c r="V1278" s="150" t="e">
        <f>+VLOOKUP($L1278,Data_Validation!$A:$D,4,0)</f>
        <v>#N/A</v>
      </c>
      <c r="W1278" s="150" t="e">
        <f>+VLOOKUP($L1278,Data_Validation!$A:$E,5,0)</f>
        <v>#N/A</v>
      </c>
      <c r="X1278" s="150" t="e">
        <f>+VLOOKUP($L1278,Data_Validation!$A:$F,6,0)</f>
        <v>#N/A</v>
      </c>
    </row>
    <row r="1279" spans="1:24" ht="15" customHeight="1">
      <c r="A1279" s="673"/>
      <c r="B1279" s="673"/>
      <c r="C1279" s="673"/>
      <c r="D1279" s="673"/>
      <c r="E1279" s="673"/>
      <c r="F1279" s="673"/>
      <c r="G1279" s="673"/>
      <c r="H1279" s="673"/>
      <c r="I1279" s="673"/>
      <c r="J1279" s="673"/>
      <c r="K1279" s="673"/>
      <c r="L1279" s="145">
        <f t="shared" si="1285"/>
        <v>0</v>
      </c>
      <c r="M1279" s="146">
        <f t="shared" si="1286"/>
        <v>0</v>
      </c>
      <c r="N1279" s="147">
        <f>+IF(OR($Q1279=Parametres!$G$2,$Q1279=Parametres!$G$3),I1279,C1279)</f>
        <v>0</v>
      </c>
      <c r="O1279" s="147">
        <f>+IF(OR($Q1279=Parametres!$G$2,$Q1279=Parametres!$G$3),J1279,D1279)</f>
        <v>0</v>
      </c>
      <c r="P1279" s="147">
        <f>+IF(OR($Q1279=Parametres!$G$2,$Q1279=Parametres!$G$3),K1279,E1279)</f>
        <v>0</v>
      </c>
      <c r="Q1279" s="146">
        <f t="shared" ref="Q1279:S1279" si="1289">+F1279</f>
        <v>0</v>
      </c>
      <c r="R1279" s="145">
        <f t="shared" si="1289"/>
        <v>0</v>
      </c>
      <c r="S1279" s="146">
        <f t="shared" si="1289"/>
        <v>0</v>
      </c>
      <c r="T1279" s="150" t="e">
        <f>+VLOOKUP($L1279,Data_Validation!$A:$D,1,0)</f>
        <v>#N/A</v>
      </c>
      <c r="U1279" s="150" t="e">
        <f>+VLOOKUP($L1279,Data_Validation!$A:$D,3,0)</f>
        <v>#N/A</v>
      </c>
      <c r="V1279" s="150" t="e">
        <f>+VLOOKUP($L1279,Data_Validation!$A:$D,4,0)</f>
        <v>#N/A</v>
      </c>
      <c r="W1279" s="150" t="e">
        <f>+VLOOKUP($L1279,Data_Validation!$A:$E,5,0)</f>
        <v>#N/A</v>
      </c>
      <c r="X1279" s="150" t="e">
        <f>+VLOOKUP($L1279,Data_Validation!$A:$F,6,0)</f>
        <v>#N/A</v>
      </c>
    </row>
    <row r="1280" spans="1:24" ht="15" customHeight="1">
      <c r="A1280" s="673"/>
      <c r="B1280" s="673"/>
      <c r="C1280" s="673"/>
      <c r="D1280" s="673"/>
      <c r="E1280" s="673"/>
      <c r="F1280" s="673"/>
      <c r="G1280" s="673"/>
      <c r="H1280" s="673"/>
      <c r="I1280" s="673"/>
      <c r="J1280" s="673"/>
      <c r="K1280" s="673"/>
      <c r="L1280" s="145">
        <f t="shared" si="1285"/>
        <v>0</v>
      </c>
      <c r="M1280" s="146">
        <f t="shared" si="1286"/>
        <v>0</v>
      </c>
      <c r="N1280" s="147">
        <f>+IF(OR($Q1280=Parametres!$G$2,$Q1280=Parametres!$G$3),I1280,C1280)</f>
        <v>0</v>
      </c>
      <c r="O1280" s="147">
        <f>+IF(OR($Q1280=Parametres!$G$2,$Q1280=Parametres!$G$3),J1280,D1280)</f>
        <v>0</v>
      </c>
      <c r="P1280" s="147">
        <f>+IF(OR($Q1280=Parametres!$G$2,$Q1280=Parametres!$G$3),K1280,E1280)</f>
        <v>0</v>
      </c>
      <c r="Q1280" s="146">
        <f t="shared" ref="Q1280:S1280" si="1290">+F1280</f>
        <v>0</v>
      </c>
      <c r="R1280" s="145">
        <f t="shared" si="1290"/>
        <v>0</v>
      </c>
      <c r="S1280" s="146">
        <f t="shared" si="1290"/>
        <v>0</v>
      </c>
      <c r="T1280" s="150" t="e">
        <f>+VLOOKUP($L1280,Data_Validation!$A:$D,1,0)</f>
        <v>#N/A</v>
      </c>
      <c r="U1280" s="150" t="e">
        <f>+VLOOKUP($L1280,Data_Validation!$A:$D,3,0)</f>
        <v>#N/A</v>
      </c>
      <c r="V1280" s="150" t="e">
        <f>+VLOOKUP($L1280,Data_Validation!$A:$D,4,0)</f>
        <v>#N/A</v>
      </c>
      <c r="W1280" s="150" t="e">
        <f>+VLOOKUP($L1280,Data_Validation!$A:$E,5,0)</f>
        <v>#N/A</v>
      </c>
      <c r="X1280" s="150" t="e">
        <f>+VLOOKUP($L1280,Data_Validation!$A:$F,6,0)</f>
        <v>#N/A</v>
      </c>
    </row>
    <row r="1281" spans="1:24" ht="15" customHeight="1">
      <c r="A1281" s="673"/>
      <c r="B1281" s="673"/>
      <c r="C1281" s="673"/>
      <c r="D1281" s="673"/>
      <c r="E1281" s="673"/>
      <c r="F1281" s="673"/>
      <c r="G1281" s="673"/>
      <c r="H1281" s="673"/>
      <c r="I1281" s="673"/>
      <c r="J1281" s="673"/>
      <c r="K1281" s="673"/>
      <c r="L1281" s="145">
        <f t="shared" si="1285"/>
        <v>0</v>
      </c>
      <c r="M1281" s="146">
        <f t="shared" si="1286"/>
        <v>0</v>
      </c>
      <c r="N1281" s="147">
        <f>+IF(OR($Q1281=Parametres!$G$2,$Q1281=Parametres!$G$3),I1281,C1281)</f>
        <v>0</v>
      </c>
      <c r="O1281" s="147">
        <f>+IF(OR($Q1281=Parametres!$G$2,$Q1281=Parametres!$G$3),J1281,D1281)</f>
        <v>0</v>
      </c>
      <c r="P1281" s="147">
        <f>+IF(OR($Q1281=Parametres!$G$2,$Q1281=Parametres!$G$3),K1281,E1281)</f>
        <v>0</v>
      </c>
      <c r="Q1281" s="146">
        <f t="shared" ref="Q1281:S1281" si="1291">+F1281</f>
        <v>0</v>
      </c>
      <c r="R1281" s="145">
        <f t="shared" si="1291"/>
        <v>0</v>
      </c>
      <c r="S1281" s="146">
        <f t="shared" si="1291"/>
        <v>0</v>
      </c>
      <c r="T1281" s="150" t="e">
        <f>+VLOOKUP($L1281,Data_Validation!$A:$D,1,0)</f>
        <v>#N/A</v>
      </c>
      <c r="U1281" s="150" t="e">
        <f>+VLOOKUP($L1281,Data_Validation!$A:$D,3,0)</f>
        <v>#N/A</v>
      </c>
      <c r="V1281" s="150" t="e">
        <f>+VLOOKUP($L1281,Data_Validation!$A:$D,4,0)</f>
        <v>#N/A</v>
      </c>
      <c r="W1281" s="150" t="e">
        <f>+VLOOKUP($L1281,Data_Validation!$A:$E,5,0)</f>
        <v>#N/A</v>
      </c>
      <c r="X1281" s="150" t="e">
        <f>+VLOOKUP($L1281,Data_Validation!$A:$F,6,0)</f>
        <v>#N/A</v>
      </c>
    </row>
    <row r="1282" spans="1:24" ht="15" customHeight="1">
      <c r="A1282" s="673"/>
      <c r="B1282" s="673"/>
      <c r="C1282" s="673"/>
      <c r="D1282" s="673"/>
      <c r="E1282" s="673"/>
      <c r="F1282" s="673"/>
      <c r="G1282" s="673"/>
      <c r="H1282" s="673"/>
      <c r="I1282" s="673"/>
      <c r="J1282" s="673"/>
      <c r="K1282" s="673"/>
      <c r="L1282" s="145">
        <f t="shared" si="1285"/>
        <v>0</v>
      </c>
      <c r="M1282" s="146">
        <f t="shared" si="1286"/>
        <v>0</v>
      </c>
      <c r="N1282" s="147">
        <f>+IF(OR($Q1282=Parametres!$G$2,$Q1282=Parametres!$G$3),I1282,C1282)</f>
        <v>0</v>
      </c>
      <c r="O1282" s="147">
        <f>+IF(OR($Q1282=Parametres!$G$2,$Q1282=Parametres!$G$3),J1282,D1282)</f>
        <v>0</v>
      </c>
      <c r="P1282" s="147">
        <f>+IF(OR($Q1282=Parametres!$G$2,$Q1282=Parametres!$G$3),K1282,E1282)</f>
        <v>0</v>
      </c>
      <c r="Q1282" s="146">
        <f t="shared" ref="Q1282:S1282" si="1292">+F1282</f>
        <v>0</v>
      </c>
      <c r="R1282" s="145">
        <f t="shared" si="1292"/>
        <v>0</v>
      </c>
      <c r="S1282" s="146">
        <f t="shared" si="1292"/>
        <v>0</v>
      </c>
      <c r="T1282" s="150" t="e">
        <f>+VLOOKUP($L1282,Data_Validation!$A:$D,1,0)</f>
        <v>#N/A</v>
      </c>
      <c r="U1282" s="150" t="e">
        <f>+VLOOKUP($L1282,Data_Validation!$A:$D,3,0)</f>
        <v>#N/A</v>
      </c>
      <c r="V1282" s="150" t="e">
        <f>+VLOOKUP($L1282,Data_Validation!$A:$D,4,0)</f>
        <v>#N/A</v>
      </c>
      <c r="W1282" s="150" t="e">
        <f>+VLOOKUP($L1282,Data_Validation!$A:$E,5,0)</f>
        <v>#N/A</v>
      </c>
      <c r="X1282" s="150" t="e">
        <f>+VLOOKUP($L1282,Data_Validation!$A:$F,6,0)</f>
        <v>#N/A</v>
      </c>
    </row>
    <row r="1283" spans="1:24" ht="15" customHeight="1">
      <c r="A1283" s="673"/>
      <c r="B1283" s="673"/>
      <c r="C1283" s="673"/>
      <c r="D1283" s="673"/>
      <c r="E1283" s="673"/>
      <c r="F1283" s="673"/>
      <c r="G1283" s="673"/>
      <c r="H1283" s="673"/>
      <c r="I1283" s="673"/>
      <c r="J1283" s="673"/>
      <c r="K1283" s="673"/>
      <c r="L1283" s="145">
        <f t="shared" si="1285"/>
        <v>0</v>
      </c>
      <c r="M1283" s="146">
        <f t="shared" si="1286"/>
        <v>0</v>
      </c>
      <c r="N1283" s="147">
        <f>+IF(OR($Q1283=Parametres!$G$2,$Q1283=Parametres!$G$3),I1283,C1283)</f>
        <v>0</v>
      </c>
      <c r="O1283" s="147">
        <f>+IF(OR($Q1283=Parametres!$G$2,$Q1283=Parametres!$G$3),J1283,D1283)</f>
        <v>0</v>
      </c>
      <c r="P1283" s="147">
        <f>+IF(OR($Q1283=Parametres!$G$2,$Q1283=Parametres!$G$3),K1283,E1283)</f>
        <v>0</v>
      </c>
      <c r="Q1283" s="146">
        <f t="shared" ref="Q1283:S1283" si="1293">+F1283</f>
        <v>0</v>
      </c>
      <c r="R1283" s="145">
        <f t="shared" si="1293"/>
        <v>0</v>
      </c>
      <c r="S1283" s="146">
        <f t="shared" si="1293"/>
        <v>0</v>
      </c>
      <c r="T1283" s="150" t="e">
        <f>+VLOOKUP($L1283,Data_Validation!$A:$D,1,0)</f>
        <v>#N/A</v>
      </c>
      <c r="U1283" s="150" t="e">
        <f>+VLOOKUP($L1283,Data_Validation!$A:$D,3,0)</f>
        <v>#N/A</v>
      </c>
      <c r="V1283" s="150" t="e">
        <f>+VLOOKUP($L1283,Data_Validation!$A:$D,4,0)</f>
        <v>#N/A</v>
      </c>
      <c r="W1283" s="150" t="e">
        <f>+VLOOKUP($L1283,Data_Validation!$A:$E,5,0)</f>
        <v>#N/A</v>
      </c>
      <c r="X1283" s="150" t="e">
        <f>+VLOOKUP($L1283,Data_Validation!$A:$F,6,0)</f>
        <v>#N/A</v>
      </c>
    </row>
    <row r="1284" spans="1:24" ht="15" customHeight="1">
      <c r="A1284" s="673"/>
      <c r="B1284" s="673"/>
      <c r="C1284" s="673"/>
      <c r="D1284" s="673"/>
      <c r="E1284" s="673"/>
      <c r="F1284" s="673"/>
      <c r="G1284" s="673"/>
      <c r="H1284" s="673"/>
      <c r="I1284" s="673"/>
      <c r="J1284" s="673"/>
      <c r="K1284" s="673"/>
      <c r="L1284" s="145">
        <f t="shared" si="1285"/>
        <v>0</v>
      </c>
      <c r="M1284" s="146">
        <f t="shared" si="1286"/>
        <v>0</v>
      </c>
      <c r="N1284" s="147">
        <f>+IF(OR($Q1284=Parametres!$G$2,$Q1284=Parametres!$G$3),I1284,C1284)</f>
        <v>0</v>
      </c>
      <c r="O1284" s="147">
        <f>+IF(OR($Q1284=Parametres!$G$2,$Q1284=Parametres!$G$3),J1284,D1284)</f>
        <v>0</v>
      </c>
      <c r="P1284" s="147">
        <f>+IF(OR($Q1284=Parametres!$G$2,$Q1284=Parametres!$G$3),K1284,E1284)</f>
        <v>0</v>
      </c>
      <c r="Q1284" s="146">
        <f t="shared" ref="Q1284:S1284" si="1294">+F1284</f>
        <v>0</v>
      </c>
      <c r="R1284" s="145">
        <f t="shared" si="1294"/>
        <v>0</v>
      </c>
      <c r="S1284" s="146">
        <f t="shared" si="1294"/>
        <v>0</v>
      </c>
      <c r="T1284" s="150" t="e">
        <f>+VLOOKUP($L1284,Data_Validation!$A:$D,1,0)</f>
        <v>#N/A</v>
      </c>
      <c r="U1284" s="150" t="e">
        <f>+VLOOKUP($L1284,Data_Validation!$A:$D,3,0)</f>
        <v>#N/A</v>
      </c>
      <c r="V1284" s="150" t="e">
        <f>+VLOOKUP($L1284,Data_Validation!$A:$D,4,0)</f>
        <v>#N/A</v>
      </c>
      <c r="W1284" s="150" t="e">
        <f>+VLOOKUP($L1284,Data_Validation!$A:$E,5,0)</f>
        <v>#N/A</v>
      </c>
      <c r="X1284" s="150" t="e">
        <f>+VLOOKUP($L1284,Data_Validation!$A:$F,6,0)</f>
        <v>#N/A</v>
      </c>
    </row>
    <row r="1285" spans="1:24" ht="15" customHeight="1">
      <c r="A1285" s="673"/>
      <c r="B1285" s="673"/>
      <c r="C1285" s="673"/>
      <c r="D1285" s="673"/>
      <c r="E1285" s="673"/>
      <c r="F1285" s="673"/>
      <c r="G1285" s="673"/>
      <c r="H1285" s="673"/>
      <c r="I1285" s="673"/>
      <c r="J1285" s="673"/>
      <c r="K1285" s="673"/>
      <c r="L1285" s="145">
        <f t="shared" si="1285"/>
        <v>0</v>
      </c>
      <c r="M1285" s="146">
        <f t="shared" si="1286"/>
        <v>0</v>
      </c>
      <c r="N1285" s="147">
        <f>+IF(OR($Q1285=Parametres!$G$2,$Q1285=Parametres!$G$3),I1285,C1285)</f>
        <v>0</v>
      </c>
      <c r="O1285" s="147">
        <f>+IF(OR($Q1285=Parametres!$G$2,$Q1285=Parametres!$G$3),J1285,D1285)</f>
        <v>0</v>
      </c>
      <c r="P1285" s="147">
        <f>+IF(OR($Q1285=Parametres!$G$2,$Q1285=Parametres!$G$3),K1285,E1285)</f>
        <v>0</v>
      </c>
      <c r="Q1285" s="146">
        <f t="shared" ref="Q1285:S1285" si="1295">+F1285</f>
        <v>0</v>
      </c>
      <c r="R1285" s="145">
        <f t="shared" si="1295"/>
        <v>0</v>
      </c>
      <c r="S1285" s="146">
        <f t="shared" si="1295"/>
        <v>0</v>
      </c>
      <c r="T1285" s="150" t="e">
        <f>+VLOOKUP($L1285,Data_Validation!$A:$D,1,0)</f>
        <v>#N/A</v>
      </c>
      <c r="U1285" s="150" t="e">
        <f>+VLOOKUP($L1285,Data_Validation!$A:$D,3,0)</f>
        <v>#N/A</v>
      </c>
      <c r="V1285" s="150" t="e">
        <f>+VLOOKUP($L1285,Data_Validation!$A:$D,4,0)</f>
        <v>#N/A</v>
      </c>
      <c r="W1285" s="150" t="e">
        <f>+VLOOKUP($L1285,Data_Validation!$A:$E,5,0)</f>
        <v>#N/A</v>
      </c>
      <c r="X1285" s="150" t="e">
        <f>+VLOOKUP($L1285,Data_Validation!$A:$F,6,0)</f>
        <v>#N/A</v>
      </c>
    </row>
    <row r="1286" spans="1:24" ht="15" customHeight="1">
      <c r="A1286" s="673"/>
      <c r="B1286" s="673"/>
      <c r="C1286" s="673"/>
      <c r="D1286" s="673"/>
      <c r="E1286" s="673"/>
      <c r="F1286" s="673"/>
      <c r="G1286" s="673"/>
      <c r="H1286" s="673"/>
      <c r="I1286" s="673"/>
      <c r="J1286" s="673"/>
      <c r="K1286" s="673"/>
      <c r="L1286" s="145">
        <f t="shared" si="1285"/>
        <v>0</v>
      </c>
      <c r="M1286" s="146">
        <f t="shared" si="1286"/>
        <v>0</v>
      </c>
      <c r="N1286" s="147">
        <f>+IF(OR($Q1286=Parametres!$G$2,$Q1286=Parametres!$G$3),I1286,C1286)</f>
        <v>0</v>
      </c>
      <c r="O1286" s="147">
        <f>+IF(OR($Q1286=Parametres!$G$2,$Q1286=Parametres!$G$3),J1286,D1286)</f>
        <v>0</v>
      </c>
      <c r="P1286" s="147">
        <f>+IF(OR($Q1286=Parametres!$G$2,$Q1286=Parametres!$G$3),K1286,E1286)</f>
        <v>0</v>
      </c>
      <c r="Q1286" s="146">
        <f t="shared" ref="Q1286:S1286" si="1296">+F1286</f>
        <v>0</v>
      </c>
      <c r="R1286" s="145">
        <f t="shared" si="1296"/>
        <v>0</v>
      </c>
      <c r="S1286" s="146">
        <f t="shared" si="1296"/>
        <v>0</v>
      </c>
      <c r="T1286" s="150" t="e">
        <f>+VLOOKUP($L1286,Data_Validation!$A:$D,1,0)</f>
        <v>#N/A</v>
      </c>
      <c r="U1286" s="150" t="e">
        <f>+VLOOKUP($L1286,Data_Validation!$A:$D,3,0)</f>
        <v>#N/A</v>
      </c>
      <c r="V1286" s="150" t="e">
        <f>+VLOOKUP($L1286,Data_Validation!$A:$D,4,0)</f>
        <v>#N/A</v>
      </c>
      <c r="W1286" s="150" t="e">
        <f>+VLOOKUP($L1286,Data_Validation!$A:$E,5,0)</f>
        <v>#N/A</v>
      </c>
      <c r="X1286" s="150" t="e">
        <f>+VLOOKUP($L1286,Data_Validation!$A:$F,6,0)</f>
        <v>#N/A</v>
      </c>
    </row>
    <row r="1287" spans="1:24" ht="15" customHeight="1">
      <c r="A1287" s="673"/>
      <c r="B1287" s="673"/>
      <c r="C1287" s="673"/>
      <c r="D1287" s="673"/>
      <c r="E1287" s="673"/>
      <c r="F1287" s="673"/>
      <c r="G1287" s="673"/>
      <c r="H1287" s="673"/>
      <c r="I1287" s="673"/>
      <c r="J1287" s="673"/>
      <c r="K1287" s="673"/>
      <c r="L1287" s="145">
        <f t="shared" si="1285"/>
        <v>0</v>
      </c>
      <c r="M1287" s="146">
        <f t="shared" si="1286"/>
        <v>0</v>
      </c>
      <c r="N1287" s="147">
        <f>+IF(OR($Q1287=Parametres!$G$2,$Q1287=Parametres!$G$3),I1287,C1287)</f>
        <v>0</v>
      </c>
      <c r="O1287" s="147">
        <f>+IF(OR($Q1287=Parametres!$G$2,$Q1287=Parametres!$G$3),J1287,D1287)</f>
        <v>0</v>
      </c>
      <c r="P1287" s="147">
        <f>+IF(OR($Q1287=Parametres!$G$2,$Q1287=Parametres!$G$3),K1287,E1287)</f>
        <v>0</v>
      </c>
      <c r="Q1287" s="146">
        <f t="shared" ref="Q1287:S1287" si="1297">+F1287</f>
        <v>0</v>
      </c>
      <c r="R1287" s="145">
        <f t="shared" si="1297"/>
        <v>0</v>
      </c>
      <c r="S1287" s="146">
        <f t="shared" si="1297"/>
        <v>0</v>
      </c>
      <c r="T1287" s="150" t="e">
        <f>+VLOOKUP($L1287,Data_Validation!$A:$D,1,0)</f>
        <v>#N/A</v>
      </c>
      <c r="U1287" s="150" t="e">
        <f>+VLOOKUP($L1287,Data_Validation!$A:$D,3,0)</f>
        <v>#N/A</v>
      </c>
      <c r="V1287" s="150" t="e">
        <f>+VLOOKUP($L1287,Data_Validation!$A:$D,4,0)</f>
        <v>#N/A</v>
      </c>
      <c r="W1287" s="150" t="e">
        <f>+VLOOKUP($L1287,Data_Validation!$A:$E,5,0)</f>
        <v>#N/A</v>
      </c>
      <c r="X1287" s="150" t="e">
        <f>+VLOOKUP($L1287,Data_Validation!$A:$F,6,0)</f>
        <v>#N/A</v>
      </c>
    </row>
    <row r="1288" spans="1:24" ht="15" customHeight="1">
      <c r="A1288" s="673"/>
      <c r="B1288" s="673"/>
      <c r="C1288" s="673"/>
      <c r="D1288" s="673"/>
      <c r="E1288" s="673"/>
      <c r="F1288" s="673"/>
      <c r="G1288" s="673"/>
      <c r="H1288" s="673"/>
      <c r="I1288" s="673"/>
      <c r="J1288" s="673"/>
      <c r="K1288" s="673"/>
      <c r="L1288" s="145">
        <f t="shared" si="1285"/>
        <v>0</v>
      </c>
      <c r="M1288" s="146">
        <f t="shared" si="1286"/>
        <v>0</v>
      </c>
      <c r="N1288" s="147">
        <f>+IF(OR($Q1288=Parametres!$G$2,$Q1288=Parametres!$G$3),I1288,C1288)</f>
        <v>0</v>
      </c>
      <c r="O1288" s="147">
        <f>+IF(OR($Q1288=Parametres!$G$2,$Q1288=Parametres!$G$3),J1288,D1288)</f>
        <v>0</v>
      </c>
      <c r="P1288" s="147">
        <f>+IF(OR($Q1288=Parametres!$G$2,$Q1288=Parametres!$G$3),K1288,E1288)</f>
        <v>0</v>
      </c>
      <c r="Q1288" s="146">
        <f t="shared" ref="Q1288:S1288" si="1298">+F1288</f>
        <v>0</v>
      </c>
      <c r="R1288" s="145">
        <f t="shared" si="1298"/>
        <v>0</v>
      </c>
      <c r="S1288" s="146">
        <f t="shared" si="1298"/>
        <v>0</v>
      </c>
      <c r="T1288" s="150" t="e">
        <f>+VLOOKUP($L1288,Data_Validation!$A:$D,1,0)</f>
        <v>#N/A</v>
      </c>
      <c r="U1288" s="150" t="e">
        <f>+VLOOKUP($L1288,Data_Validation!$A:$D,3,0)</f>
        <v>#N/A</v>
      </c>
      <c r="V1288" s="150" t="e">
        <f>+VLOOKUP($L1288,Data_Validation!$A:$D,4,0)</f>
        <v>#N/A</v>
      </c>
      <c r="W1288" s="150" t="e">
        <f>+VLOOKUP($L1288,Data_Validation!$A:$E,5,0)</f>
        <v>#N/A</v>
      </c>
      <c r="X1288" s="150" t="e">
        <f>+VLOOKUP($L1288,Data_Validation!$A:$F,6,0)</f>
        <v>#N/A</v>
      </c>
    </row>
    <row r="1289" spans="1:24" ht="15" customHeight="1">
      <c r="A1289" s="673"/>
      <c r="B1289" s="673"/>
      <c r="C1289" s="673"/>
      <c r="D1289" s="673"/>
      <c r="E1289" s="673"/>
      <c r="F1289" s="673"/>
      <c r="G1289" s="673"/>
      <c r="H1289" s="673"/>
      <c r="I1289" s="673"/>
      <c r="J1289" s="673"/>
      <c r="K1289" s="673"/>
      <c r="L1289" s="145">
        <f t="shared" si="1285"/>
        <v>0</v>
      </c>
      <c r="M1289" s="146">
        <f t="shared" si="1286"/>
        <v>0</v>
      </c>
      <c r="N1289" s="147">
        <f>+IF(OR($Q1289=Parametres!$G$2,$Q1289=Parametres!$G$3),I1289,C1289)</f>
        <v>0</v>
      </c>
      <c r="O1289" s="147">
        <f>+IF(OR($Q1289=Parametres!$G$2,$Q1289=Parametres!$G$3),J1289,D1289)</f>
        <v>0</v>
      </c>
      <c r="P1289" s="147">
        <f>+IF(OR($Q1289=Parametres!$G$2,$Q1289=Parametres!$G$3),K1289,E1289)</f>
        <v>0</v>
      </c>
      <c r="Q1289" s="146">
        <f t="shared" ref="Q1289:S1289" si="1299">+F1289</f>
        <v>0</v>
      </c>
      <c r="R1289" s="145">
        <f t="shared" si="1299"/>
        <v>0</v>
      </c>
      <c r="S1289" s="146">
        <f t="shared" si="1299"/>
        <v>0</v>
      </c>
      <c r="T1289" s="150" t="e">
        <f>+VLOOKUP($L1289,Data_Validation!$A:$D,1,0)</f>
        <v>#N/A</v>
      </c>
      <c r="U1289" s="150" t="e">
        <f>+VLOOKUP($L1289,Data_Validation!$A:$D,3,0)</f>
        <v>#N/A</v>
      </c>
      <c r="V1289" s="150" t="e">
        <f>+VLOOKUP($L1289,Data_Validation!$A:$D,4,0)</f>
        <v>#N/A</v>
      </c>
      <c r="W1289" s="150" t="e">
        <f>+VLOOKUP($L1289,Data_Validation!$A:$E,5,0)</f>
        <v>#N/A</v>
      </c>
      <c r="X1289" s="150" t="e">
        <f>+VLOOKUP($L1289,Data_Validation!$A:$F,6,0)</f>
        <v>#N/A</v>
      </c>
    </row>
    <row r="1290" spans="1:24" ht="15" customHeight="1">
      <c r="A1290" s="673"/>
      <c r="B1290" s="673"/>
      <c r="C1290" s="673"/>
      <c r="D1290" s="673"/>
      <c r="E1290" s="673"/>
      <c r="F1290" s="673"/>
      <c r="G1290" s="673"/>
      <c r="H1290" s="673"/>
      <c r="I1290" s="673"/>
      <c r="J1290" s="673"/>
      <c r="K1290" s="673"/>
      <c r="L1290" s="145">
        <f t="shared" si="1285"/>
        <v>0</v>
      </c>
      <c r="M1290" s="146">
        <f t="shared" si="1286"/>
        <v>0</v>
      </c>
      <c r="N1290" s="147">
        <f>+IF(OR($Q1290=Parametres!$G$2,$Q1290=Parametres!$G$3),I1290,C1290)</f>
        <v>0</v>
      </c>
      <c r="O1290" s="147">
        <f>+IF(OR($Q1290=Parametres!$G$2,$Q1290=Parametres!$G$3),J1290,D1290)</f>
        <v>0</v>
      </c>
      <c r="P1290" s="147">
        <f>+IF(OR($Q1290=Parametres!$G$2,$Q1290=Parametres!$G$3),K1290,E1290)</f>
        <v>0</v>
      </c>
      <c r="Q1290" s="146">
        <f t="shared" ref="Q1290:S1290" si="1300">+F1290</f>
        <v>0</v>
      </c>
      <c r="R1290" s="145">
        <f t="shared" si="1300"/>
        <v>0</v>
      </c>
      <c r="S1290" s="146">
        <f t="shared" si="1300"/>
        <v>0</v>
      </c>
      <c r="T1290" s="150" t="e">
        <f>+VLOOKUP($L1290,Data_Validation!$A:$D,1,0)</f>
        <v>#N/A</v>
      </c>
      <c r="U1290" s="150" t="e">
        <f>+VLOOKUP($L1290,Data_Validation!$A:$D,3,0)</f>
        <v>#N/A</v>
      </c>
      <c r="V1290" s="150" t="e">
        <f>+VLOOKUP($L1290,Data_Validation!$A:$D,4,0)</f>
        <v>#N/A</v>
      </c>
      <c r="W1290" s="150" t="e">
        <f>+VLOOKUP($L1290,Data_Validation!$A:$E,5,0)</f>
        <v>#N/A</v>
      </c>
      <c r="X1290" s="150" t="e">
        <f>+VLOOKUP($L1290,Data_Validation!$A:$F,6,0)</f>
        <v>#N/A</v>
      </c>
    </row>
    <row r="1291" spans="1:24" ht="15" customHeight="1">
      <c r="A1291" s="673"/>
      <c r="B1291" s="673"/>
      <c r="C1291" s="673"/>
      <c r="D1291" s="673"/>
      <c r="E1291" s="673"/>
      <c r="F1291" s="673"/>
      <c r="G1291" s="673"/>
      <c r="H1291" s="673"/>
      <c r="I1291" s="673"/>
      <c r="J1291" s="673"/>
      <c r="K1291" s="673"/>
      <c r="L1291" s="145">
        <f t="shared" si="1285"/>
        <v>0</v>
      </c>
      <c r="M1291" s="146">
        <f t="shared" si="1286"/>
        <v>0</v>
      </c>
      <c r="N1291" s="147">
        <f>+IF(OR($Q1291=Parametres!$G$2,$Q1291=Parametres!$G$3),I1291,C1291)</f>
        <v>0</v>
      </c>
      <c r="O1291" s="147">
        <f>+IF(OR($Q1291=Parametres!$G$2,$Q1291=Parametres!$G$3),J1291,D1291)</f>
        <v>0</v>
      </c>
      <c r="P1291" s="147">
        <f>+IF(OR($Q1291=Parametres!$G$2,$Q1291=Parametres!$G$3),K1291,E1291)</f>
        <v>0</v>
      </c>
      <c r="Q1291" s="146">
        <f t="shared" ref="Q1291:S1291" si="1301">+F1291</f>
        <v>0</v>
      </c>
      <c r="R1291" s="145">
        <f t="shared" si="1301"/>
        <v>0</v>
      </c>
      <c r="S1291" s="146">
        <f t="shared" si="1301"/>
        <v>0</v>
      </c>
      <c r="T1291" s="150" t="e">
        <f>+VLOOKUP($L1291,Data_Validation!$A:$D,1,0)</f>
        <v>#N/A</v>
      </c>
      <c r="U1291" s="150" t="e">
        <f>+VLOOKUP($L1291,Data_Validation!$A:$D,3,0)</f>
        <v>#N/A</v>
      </c>
      <c r="V1291" s="150" t="e">
        <f>+VLOOKUP($L1291,Data_Validation!$A:$D,4,0)</f>
        <v>#N/A</v>
      </c>
      <c r="W1291" s="150" t="e">
        <f>+VLOOKUP($L1291,Data_Validation!$A:$E,5,0)</f>
        <v>#N/A</v>
      </c>
      <c r="X1291" s="150" t="e">
        <f>+VLOOKUP($L1291,Data_Validation!$A:$F,6,0)</f>
        <v>#N/A</v>
      </c>
    </row>
    <row r="1292" spans="1:24" ht="15" customHeight="1">
      <c r="A1292" s="673"/>
      <c r="B1292" s="673"/>
      <c r="C1292" s="673"/>
      <c r="D1292" s="673"/>
      <c r="E1292" s="673"/>
      <c r="F1292" s="673"/>
      <c r="G1292" s="673"/>
      <c r="H1292" s="673"/>
      <c r="I1292" s="673"/>
      <c r="J1292" s="673"/>
      <c r="K1292" s="673"/>
      <c r="L1292" s="145">
        <f t="shared" si="1285"/>
        <v>0</v>
      </c>
      <c r="M1292" s="146">
        <f t="shared" si="1286"/>
        <v>0</v>
      </c>
      <c r="N1292" s="147">
        <f>+IF(OR($Q1292=Parametres!$G$2,$Q1292=Parametres!$G$3),I1292,C1292)</f>
        <v>0</v>
      </c>
      <c r="O1292" s="147">
        <f>+IF(OR($Q1292=Parametres!$G$2,$Q1292=Parametres!$G$3),J1292,D1292)</f>
        <v>0</v>
      </c>
      <c r="P1292" s="147">
        <f>+IF(OR($Q1292=Parametres!$G$2,$Q1292=Parametres!$G$3),K1292,E1292)</f>
        <v>0</v>
      </c>
      <c r="Q1292" s="146">
        <f t="shared" ref="Q1292:S1292" si="1302">+F1292</f>
        <v>0</v>
      </c>
      <c r="R1292" s="145">
        <f t="shared" si="1302"/>
        <v>0</v>
      </c>
      <c r="S1292" s="146">
        <f t="shared" si="1302"/>
        <v>0</v>
      </c>
      <c r="T1292" s="150" t="e">
        <f>+VLOOKUP($L1292,Data_Validation!$A:$D,1,0)</f>
        <v>#N/A</v>
      </c>
      <c r="U1292" s="150" t="e">
        <f>+VLOOKUP($L1292,Data_Validation!$A:$D,3,0)</f>
        <v>#N/A</v>
      </c>
      <c r="V1292" s="150" t="e">
        <f>+VLOOKUP($L1292,Data_Validation!$A:$D,4,0)</f>
        <v>#N/A</v>
      </c>
      <c r="W1292" s="150" t="e">
        <f>+VLOOKUP($L1292,Data_Validation!$A:$E,5,0)</f>
        <v>#N/A</v>
      </c>
      <c r="X1292" s="150" t="e">
        <f>+VLOOKUP($L1292,Data_Validation!$A:$F,6,0)</f>
        <v>#N/A</v>
      </c>
    </row>
    <row r="1293" spans="1:24" ht="15" customHeight="1">
      <c r="A1293" s="673"/>
      <c r="B1293" s="673"/>
      <c r="C1293" s="673"/>
      <c r="D1293" s="673"/>
      <c r="E1293" s="673"/>
      <c r="F1293" s="673"/>
      <c r="G1293" s="673"/>
      <c r="H1293" s="673"/>
      <c r="I1293" s="673"/>
      <c r="J1293" s="673"/>
      <c r="K1293" s="673"/>
      <c r="L1293" s="145">
        <f t="shared" si="1285"/>
        <v>0</v>
      </c>
      <c r="M1293" s="146">
        <f t="shared" si="1286"/>
        <v>0</v>
      </c>
      <c r="N1293" s="147">
        <f>+IF(OR($Q1293=Parametres!$G$2,$Q1293=Parametres!$G$3),I1293,C1293)</f>
        <v>0</v>
      </c>
      <c r="O1293" s="147">
        <f>+IF(OR($Q1293=Parametres!$G$2,$Q1293=Parametres!$G$3),J1293,D1293)</f>
        <v>0</v>
      </c>
      <c r="P1293" s="147">
        <f>+IF(OR($Q1293=Parametres!$G$2,$Q1293=Parametres!$G$3),K1293,E1293)</f>
        <v>0</v>
      </c>
      <c r="Q1293" s="146">
        <f t="shared" ref="Q1293:S1293" si="1303">+F1293</f>
        <v>0</v>
      </c>
      <c r="R1293" s="145">
        <f t="shared" si="1303"/>
        <v>0</v>
      </c>
      <c r="S1293" s="146">
        <f t="shared" si="1303"/>
        <v>0</v>
      </c>
      <c r="T1293" s="150" t="e">
        <f>+VLOOKUP($L1293,Data_Validation!$A:$D,1,0)</f>
        <v>#N/A</v>
      </c>
      <c r="U1293" s="150" t="e">
        <f>+VLOOKUP($L1293,Data_Validation!$A:$D,3,0)</f>
        <v>#N/A</v>
      </c>
      <c r="V1293" s="150" t="e">
        <f>+VLOOKUP($L1293,Data_Validation!$A:$D,4,0)</f>
        <v>#N/A</v>
      </c>
      <c r="W1293" s="150" t="e">
        <f>+VLOOKUP($L1293,Data_Validation!$A:$E,5,0)</f>
        <v>#N/A</v>
      </c>
      <c r="X1293" s="150" t="e">
        <f>+VLOOKUP($L1293,Data_Validation!$A:$F,6,0)</f>
        <v>#N/A</v>
      </c>
    </row>
    <row r="1294" spans="1:24" ht="15" customHeight="1">
      <c r="A1294" s="673"/>
      <c r="B1294" s="673"/>
      <c r="C1294" s="673"/>
      <c r="D1294" s="673"/>
      <c r="E1294" s="673"/>
      <c r="F1294" s="673"/>
      <c r="G1294" s="673"/>
      <c r="H1294" s="673"/>
      <c r="I1294" s="673"/>
      <c r="J1294" s="673"/>
      <c r="K1294" s="673"/>
      <c r="L1294" s="145">
        <f t="shared" si="1285"/>
        <v>0</v>
      </c>
      <c r="M1294" s="146">
        <f t="shared" si="1286"/>
        <v>0</v>
      </c>
      <c r="N1294" s="147">
        <f>+IF(OR($Q1294=Parametres!$G$2,$Q1294=Parametres!$G$3),I1294,C1294)</f>
        <v>0</v>
      </c>
      <c r="O1294" s="147">
        <f>+IF(OR($Q1294=Parametres!$G$2,$Q1294=Parametres!$G$3),J1294,D1294)</f>
        <v>0</v>
      </c>
      <c r="P1294" s="147">
        <f>+IF(OR($Q1294=Parametres!$G$2,$Q1294=Parametres!$G$3),K1294,E1294)</f>
        <v>0</v>
      </c>
      <c r="Q1294" s="146">
        <f t="shared" ref="Q1294:S1294" si="1304">+F1294</f>
        <v>0</v>
      </c>
      <c r="R1294" s="145">
        <f t="shared" si="1304"/>
        <v>0</v>
      </c>
      <c r="S1294" s="146">
        <f t="shared" si="1304"/>
        <v>0</v>
      </c>
      <c r="T1294" s="150" t="e">
        <f>+VLOOKUP($L1294,Data_Validation!$A:$D,1,0)</f>
        <v>#N/A</v>
      </c>
      <c r="U1294" s="150" t="e">
        <f>+VLOOKUP($L1294,Data_Validation!$A:$D,3,0)</f>
        <v>#N/A</v>
      </c>
      <c r="V1294" s="150" t="e">
        <f>+VLOOKUP($L1294,Data_Validation!$A:$D,4,0)</f>
        <v>#N/A</v>
      </c>
      <c r="W1294" s="150" t="e">
        <f>+VLOOKUP($L1294,Data_Validation!$A:$E,5,0)</f>
        <v>#N/A</v>
      </c>
      <c r="X1294" s="150" t="e">
        <f>+VLOOKUP($L1294,Data_Validation!$A:$F,6,0)</f>
        <v>#N/A</v>
      </c>
    </row>
    <row r="1295" spans="1:24" ht="15" customHeight="1">
      <c r="A1295" s="673"/>
      <c r="B1295" s="673"/>
      <c r="C1295" s="673"/>
      <c r="D1295" s="673"/>
      <c r="E1295" s="673"/>
      <c r="F1295" s="673"/>
      <c r="G1295" s="673"/>
      <c r="H1295" s="673"/>
      <c r="I1295" s="673"/>
      <c r="J1295" s="673"/>
      <c r="K1295" s="673"/>
      <c r="L1295" s="145">
        <f t="shared" si="1285"/>
        <v>0</v>
      </c>
      <c r="M1295" s="146">
        <f t="shared" si="1286"/>
        <v>0</v>
      </c>
      <c r="N1295" s="147">
        <f>+IF(OR($Q1295=Parametres!$G$2,$Q1295=Parametres!$G$3),I1295,C1295)</f>
        <v>0</v>
      </c>
      <c r="O1295" s="147">
        <f>+IF(OR($Q1295=Parametres!$G$2,$Q1295=Parametres!$G$3),J1295,D1295)</f>
        <v>0</v>
      </c>
      <c r="P1295" s="147">
        <f>+IF(OR($Q1295=Parametres!$G$2,$Q1295=Parametres!$G$3),K1295,E1295)</f>
        <v>0</v>
      </c>
      <c r="Q1295" s="146">
        <f t="shared" ref="Q1295:S1295" si="1305">+F1295</f>
        <v>0</v>
      </c>
      <c r="R1295" s="145">
        <f t="shared" si="1305"/>
        <v>0</v>
      </c>
      <c r="S1295" s="146">
        <f t="shared" si="1305"/>
        <v>0</v>
      </c>
      <c r="T1295" s="150" t="e">
        <f>+VLOOKUP($L1295,Data_Validation!$A:$D,1,0)</f>
        <v>#N/A</v>
      </c>
      <c r="U1295" s="150" t="e">
        <f>+VLOOKUP($L1295,Data_Validation!$A:$D,3,0)</f>
        <v>#N/A</v>
      </c>
      <c r="V1295" s="150" t="e">
        <f>+VLOOKUP($L1295,Data_Validation!$A:$D,4,0)</f>
        <v>#N/A</v>
      </c>
      <c r="W1295" s="150" t="e">
        <f>+VLOOKUP($L1295,Data_Validation!$A:$E,5,0)</f>
        <v>#N/A</v>
      </c>
      <c r="X1295" s="150" t="e">
        <f>+VLOOKUP($L1295,Data_Validation!$A:$F,6,0)</f>
        <v>#N/A</v>
      </c>
    </row>
    <row r="1296" spans="1:24" ht="15" customHeight="1">
      <c r="A1296" s="673"/>
      <c r="B1296" s="673"/>
      <c r="C1296" s="673"/>
      <c r="D1296" s="673"/>
      <c r="E1296" s="673"/>
      <c r="F1296" s="673"/>
      <c r="G1296" s="673"/>
      <c r="H1296" s="673"/>
      <c r="I1296" s="673"/>
      <c r="J1296" s="673"/>
      <c r="K1296" s="673"/>
      <c r="L1296" s="145">
        <f t="shared" si="1285"/>
        <v>0</v>
      </c>
      <c r="M1296" s="146">
        <f t="shared" si="1286"/>
        <v>0</v>
      </c>
      <c r="N1296" s="147">
        <f>+IF(OR($Q1296=Parametres!$G$2,$Q1296=Parametres!$G$3),I1296,C1296)</f>
        <v>0</v>
      </c>
      <c r="O1296" s="147">
        <f>+IF(OR($Q1296=Parametres!$G$2,$Q1296=Parametres!$G$3),J1296,D1296)</f>
        <v>0</v>
      </c>
      <c r="P1296" s="147">
        <f>+IF(OR($Q1296=Parametres!$G$2,$Q1296=Parametres!$G$3),K1296,E1296)</f>
        <v>0</v>
      </c>
      <c r="Q1296" s="146">
        <f t="shared" ref="Q1296:S1296" si="1306">+F1296</f>
        <v>0</v>
      </c>
      <c r="R1296" s="145">
        <f t="shared" si="1306"/>
        <v>0</v>
      </c>
      <c r="S1296" s="146">
        <f t="shared" si="1306"/>
        <v>0</v>
      </c>
      <c r="T1296" s="150" t="e">
        <f>+VLOOKUP($L1296,Data_Validation!$A:$D,1,0)</f>
        <v>#N/A</v>
      </c>
      <c r="U1296" s="150" t="e">
        <f>+VLOOKUP($L1296,Data_Validation!$A:$D,3,0)</f>
        <v>#N/A</v>
      </c>
      <c r="V1296" s="150" t="e">
        <f>+VLOOKUP($L1296,Data_Validation!$A:$D,4,0)</f>
        <v>#N/A</v>
      </c>
      <c r="W1296" s="150" t="e">
        <f>+VLOOKUP($L1296,Data_Validation!$A:$E,5,0)</f>
        <v>#N/A</v>
      </c>
      <c r="X1296" s="150" t="e">
        <f>+VLOOKUP($L1296,Data_Validation!$A:$F,6,0)</f>
        <v>#N/A</v>
      </c>
    </row>
    <row r="1297" spans="1:24" ht="15" customHeight="1">
      <c r="A1297" s="673"/>
      <c r="B1297" s="673"/>
      <c r="C1297" s="673"/>
      <c r="D1297" s="673"/>
      <c r="E1297" s="673"/>
      <c r="F1297" s="673"/>
      <c r="G1297" s="673"/>
      <c r="H1297" s="673"/>
      <c r="I1297" s="673"/>
      <c r="J1297" s="673"/>
      <c r="K1297" s="673"/>
      <c r="L1297" s="145">
        <f t="shared" si="1285"/>
        <v>0</v>
      </c>
      <c r="M1297" s="146">
        <f t="shared" si="1286"/>
        <v>0</v>
      </c>
      <c r="N1297" s="147">
        <f>+IF(OR($Q1297=Parametres!$G$2,$Q1297=Parametres!$G$3),I1297,C1297)</f>
        <v>0</v>
      </c>
      <c r="O1297" s="147">
        <f>+IF(OR($Q1297=Parametres!$G$2,$Q1297=Parametres!$G$3),J1297,D1297)</f>
        <v>0</v>
      </c>
      <c r="P1297" s="147">
        <f>+IF(OR($Q1297=Parametres!$G$2,$Q1297=Parametres!$G$3),K1297,E1297)</f>
        <v>0</v>
      </c>
      <c r="Q1297" s="146">
        <f t="shared" ref="Q1297:S1297" si="1307">+F1297</f>
        <v>0</v>
      </c>
      <c r="R1297" s="145">
        <f t="shared" si="1307"/>
        <v>0</v>
      </c>
      <c r="S1297" s="146">
        <f t="shared" si="1307"/>
        <v>0</v>
      </c>
      <c r="T1297" s="150" t="e">
        <f>+VLOOKUP($L1297,Data_Validation!$A:$D,1,0)</f>
        <v>#N/A</v>
      </c>
      <c r="U1297" s="150" t="e">
        <f>+VLOOKUP($L1297,Data_Validation!$A:$D,3,0)</f>
        <v>#N/A</v>
      </c>
      <c r="V1297" s="150" t="e">
        <f>+VLOOKUP($L1297,Data_Validation!$A:$D,4,0)</f>
        <v>#N/A</v>
      </c>
      <c r="W1297" s="150" t="e">
        <f>+VLOOKUP($L1297,Data_Validation!$A:$E,5,0)</f>
        <v>#N/A</v>
      </c>
      <c r="X1297" s="150" t="e">
        <f>+VLOOKUP($L1297,Data_Validation!$A:$F,6,0)</f>
        <v>#N/A</v>
      </c>
    </row>
    <row r="1298" spans="1:24" ht="15" customHeight="1">
      <c r="A1298" s="673"/>
      <c r="B1298" s="673"/>
      <c r="C1298" s="673"/>
      <c r="D1298" s="673"/>
      <c r="E1298" s="673"/>
      <c r="F1298" s="673"/>
      <c r="G1298" s="673"/>
      <c r="H1298" s="673"/>
      <c r="I1298" s="673"/>
      <c r="J1298" s="673"/>
      <c r="K1298" s="673"/>
      <c r="L1298" s="145">
        <f t="shared" si="1285"/>
        <v>0</v>
      </c>
      <c r="M1298" s="146">
        <f t="shared" si="1286"/>
        <v>0</v>
      </c>
      <c r="N1298" s="147">
        <f>+IF(OR($Q1298=Parametres!$G$2,$Q1298=Parametres!$G$3),I1298,C1298)</f>
        <v>0</v>
      </c>
      <c r="O1298" s="147">
        <f>+IF(OR($Q1298=Parametres!$G$2,$Q1298=Parametres!$G$3),J1298,D1298)</f>
        <v>0</v>
      </c>
      <c r="P1298" s="147">
        <f>+IF(OR($Q1298=Parametres!$G$2,$Q1298=Parametres!$G$3),K1298,E1298)</f>
        <v>0</v>
      </c>
      <c r="Q1298" s="146">
        <f t="shared" ref="Q1298:S1298" si="1308">+F1298</f>
        <v>0</v>
      </c>
      <c r="R1298" s="145">
        <f t="shared" si="1308"/>
        <v>0</v>
      </c>
      <c r="S1298" s="146">
        <f t="shared" si="1308"/>
        <v>0</v>
      </c>
      <c r="T1298" s="150" t="e">
        <f>+VLOOKUP($L1298,Data_Validation!$A:$D,1,0)</f>
        <v>#N/A</v>
      </c>
      <c r="U1298" s="150" t="e">
        <f>+VLOOKUP($L1298,Data_Validation!$A:$D,3,0)</f>
        <v>#N/A</v>
      </c>
      <c r="V1298" s="150" t="e">
        <f>+VLOOKUP($L1298,Data_Validation!$A:$D,4,0)</f>
        <v>#N/A</v>
      </c>
      <c r="W1298" s="150" t="e">
        <f>+VLOOKUP($L1298,Data_Validation!$A:$E,5,0)</f>
        <v>#N/A</v>
      </c>
      <c r="X1298" s="150" t="e">
        <f>+VLOOKUP($L1298,Data_Validation!$A:$F,6,0)</f>
        <v>#N/A</v>
      </c>
    </row>
    <row r="1299" spans="1:24" ht="15" customHeight="1">
      <c r="A1299" s="673"/>
      <c r="B1299" s="673"/>
      <c r="C1299" s="673"/>
      <c r="D1299" s="673"/>
      <c r="E1299" s="673"/>
      <c r="F1299" s="673"/>
      <c r="G1299" s="673"/>
      <c r="H1299" s="673"/>
      <c r="I1299" s="673"/>
      <c r="J1299" s="673"/>
      <c r="K1299" s="673"/>
      <c r="L1299" s="145">
        <f t="shared" si="1285"/>
        <v>0</v>
      </c>
      <c r="M1299" s="146">
        <f t="shared" si="1286"/>
        <v>0</v>
      </c>
      <c r="N1299" s="147">
        <f>+IF(OR($Q1299=Parametres!$G$2,$Q1299=Parametres!$G$3),I1299,C1299)</f>
        <v>0</v>
      </c>
      <c r="O1299" s="147">
        <f>+IF(OR($Q1299=Parametres!$G$2,$Q1299=Parametres!$G$3),J1299,D1299)</f>
        <v>0</v>
      </c>
      <c r="P1299" s="147">
        <f>+IF(OR($Q1299=Parametres!$G$2,$Q1299=Parametres!$G$3),K1299,E1299)</f>
        <v>0</v>
      </c>
      <c r="Q1299" s="146">
        <f t="shared" ref="Q1299:S1299" si="1309">+F1299</f>
        <v>0</v>
      </c>
      <c r="R1299" s="145">
        <f t="shared" si="1309"/>
        <v>0</v>
      </c>
      <c r="S1299" s="146">
        <f t="shared" si="1309"/>
        <v>0</v>
      </c>
      <c r="T1299" s="150" t="e">
        <f>+VLOOKUP($L1299,Data_Validation!$A:$D,1,0)</f>
        <v>#N/A</v>
      </c>
      <c r="U1299" s="150" t="e">
        <f>+VLOOKUP($L1299,Data_Validation!$A:$D,3,0)</f>
        <v>#N/A</v>
      </c>
      <c r="V1299" s="150" t="e">
        <f>+VLOOKUP($L1299,Data_Validation!$A:$D,4,0)</f>
        <v>#N/A</v>
      </c>
      <c r="W1299" s="150" t="e">
        <f>+VLOOKUP($L1299,Data_Validation!$A:$E,5,0)</f>
        <v>#N/A</v>
      </c>
      <c r="X1299" s="150" t="e">
        <f>+VLOOKUP($L1299,Data_Validation!$A:$F,6,0)</f>
        <v>#N/A</v>
      </c>
    </row>
    <row r="1300" spans="1:24" ht="15" customHeight="1">
      <c r="A1300" s="673"/>
      <c r="B1300" s="673"/>
      <c r="C1300" s="673"/>
      <c r="D1300" s="673"/>
      <c r="E1300" s="673"/>
      <c r="F1300" s="673"/>
      <c r="G1300" s="673"/>
      <c r="H1300" s="673"/>
      <c r="I1300" s="673"/>
      <c r="J1300" s="673"/>
      <c r="K1300" s="673"/>
      <c r="L1300" s="145">
        <f t="shared" si="1285"/>
        <v>0</v>
      </c>
      <c r="M1300" s="146">
        <f t="shared" si="1286"/>
        <v>0</v>
      </c>
      <c r="N1300" s="147">
        <f>+IF(OR($Q1300=Parametres!$G$2,$Q1300=Parametres!$G$3),I1300,C1300)</f>
        <v>0</v>
      </c>
      <c r="O1300" s="147">
        <f>+IF(OR($Q1300=Parametres!$G$2,$Q1300=Parametres!$G$3),J1300,D1300)</f>
        <v>0</v>
      </c>
      <c r="P1300" s="147">
        <f>+IF(OR($Q1300=Parametres!$G$2,$Q1300=Parametres!$G$3),K1300,E1300)</f>
        <v>0</v>
      </c>
      <c r="Q1300" s="146">
        <f t="shared" ref="Q1300:S1300" si="1310">+F1300</f>
        <v>0</v>
      </c>
      <c r="R1300" s="145">
        <f t="shared" si="1310"/>
        <v>0</v>
      </c>
      <c r="S1300" s="146">
        <f t="shared" si="1310"/>
        <v>0</v>
      </c>
      <c r="T1300" s="150" t="e">
        <f>+VLOOKUP($L1300,Data_Validation!$A:$D,1,0)</f>
        <v>#N/A</v>
      </c>
      <c r="U1300" s="150" t="e">
        <f>+VLOOKUP($L1300,Data_Validation!$A:$D,3,0)</f>
        <v>#N/A</v>
      </c>
      <c r="V1300" s="150" t="e">
        <f>+VLOOKUP($L1300,Data_Validation!$A:$D,4,0)</f>
        <v>#N/A</v>
      </c>
      <c r="W1300" s="150" t="e">
        <f>+VLOOKUP($L1300,Data_Validation!$A:$E,5,0)</f>
        <v>#N/A</v>
      </c>
      <c r="X1300" s="150" t="e">
        <f>+VLOOKUP($L1300,Data_Validation!$A:$F,6,0)</f>
        <v>#N/A</v>
      </c>
    </row>
    <row r="1301" spans="1:24" ht="15" customHeight="1">
      <c r="A1301" s="673"/>
      <c r="B1301" s="673"/>
      <c r="C1301" s="673"/>
      <c r="D1301" s="673"/>
      <c r="E1301" s="673"/>
      <c r="F1301" s="673"/>
      <c r="G1301" s="673"/>
      <c r="H1301" s="673"/>
      <c r="I1301" s="673"/>
      <c r="J1301" s="673"/>
      <c r="K1301" s="673"/>
      <c r="L1301" s="145">
        <f t="shared" si="1285"/>
        <v>0</v>
      </c>
      <c r="M1301" s="146">
        <f t="shared" si="1286"/>
        <v>0</v>
      </c>
      <c r="N1301" s="147">
        <f>+IF(OR($Q1301=Parametres!$G$2,$Q1301=Parametres!$G$3),I1301,C1301)</f>
        <v>0</v>
      </c>
      <c r="O1301" s="147">
        <f>+IF(OR($Q1301=Parametres!$G$2,$Q1301=Parametres!$G$3),J1301,D1301)</f>
        <v>0</v>
      </c>
      <c r="P1301" s="147">
        <f>+IF(OR($Q1301=Parametres!$G$2,$Q1301=Parametres!$G$3),K1301,E1301)</f>
        <v>0</v>
      </c>
      <c r="Q1301" s="146">
        <f t="shared" ref="Q1301:S1301" si="1311">+F1301</f>
        <v>0</v>
      </c>
      <c r="R1301" s="145">
        <f t="shared" si="1311"/>
        <v>0</v>
      </c>
      <c r="S1301" s="146">
        <f t="shared" si="1311"/>
        <v>0</v>
      </c>
      <c r="T1301" s="150" t="e">
        <f>+VLOOKUP($L1301,Data_Validation!$A:$D,1,0)</f>
        <v>#N/A</v>
      </c>
      <c r="U1301" s="150" t="e">
        <f>+VLOOKUP($L1301,Data_Validation!$A:$D,3,0)</f>
        <v>#N/A</v>
      </c>
      <c r="V1301" s="150" t="e">
        <f>+VLOOKUP($L1301,Data_Validation!$A:$D,4,0)</f>
        <v>#N/A</v>
      </c>
      <c r="W1301" s="150" t="e">
        <f>+VLOOKUP($L1301,Data_Validation!$A:$E,5,0)</f>
        <v>#N/A</v>
      </c>
      <c r="X1301" s="150" t="e">
        <f>+VLOOKUP($L1301,Data_Validation!$A:$F,6,0)</f>
        <v>#N/A</v>
      </c>
    </row>
    <row r="1302" spans="1:24" ht="15" customHeight="1">
      <c r="A1302" s="673"/>
      <c r="B1302" s="673"/>
      <c r="C1302" s="673"/>
      <c r="D1302" s="673"/>
      <c r="E1302" s="673"/>
      <c r="F1302" s="673"/>
      <c r="G1302" s="673"/>
      <c r="H1302" s="673"/>
      <c r="I1302" s="673"/>
      <c r="J1302" s="673"/>
      <c r="K1302" s="673"/>
      <c r="L1302" s="145">
        <f t="shared" si="1285"/>
        <v>0</v>
      </c>
      <c r="M1302" s="146">
        <f t="shared" si="1286"/>
        <v>0</v>
      </c>
      <c r="N1302" s="147">
        <f>+IF(OR($Q1302=Parametres!$G$2,$Q1302=Parametres!$G$3),I1302,C1302)</f>
        <v>0</v>
      </c>
      <c r="O1302" s="147">
        <f>+IF(OR($Q1302=Parametres!$G$2,$Q1302=Parametres!$G$3),J1302,D1302)</f>
        <v>0</v>
      </c>
      <c r="P1302" s="147">
        <f>+IF(OR($Q1302=Parametres!$G$2,$Q1302=Parametres!$G$3),K1302,E1302)</f>
        <v>0</v>
      </c>
      <c r="Q1302" s="146">
        <f t="shared" ref="Q1302:S1302" si="1312">+F1302</f>
        <v>0</v>
      </c>
      <c r="R1302" s="145">
        <f t="shared" si="1312"/>
        <v>0</v>
      </c>
      <c r="S1302" s="146">
        <f t="shared" si="1312"/>
        <v>0</v>
      </c>
      <c r="T1302" s="150" t="e">
        <f>+VLOOKUP($L1302,Data_Validation!$A:$D,1,0)</f>
        <v>#N/A</v>
      </c>
      <c r="U1302" s="150" t="e">
        <f>+VLOOKUP($L1302,Data_Validation!$A:$D,3,0)</f>
        <v>#N/A</v>
      </c>
      <c r="V1302" s="150" t="e">
        <f>+VLOOKUP($L1302,Data_Validation!$A:$D,4,0)</f>
        <v>#N/A</v>
      </c>
      <c r="W1302" s="150" t="e">
        <f>+VLOOKUP($L1302,Data_Validation!$A:$E,5,0)</f>
        <v>#N/A</v>
      </c>
      <c r="X1302" s="150" t="e">
        <f>+VLOOKUP($L1302,Data_Validation!$A:$F,6,0)</f>
        <v>#N/A</v>
      </c>
    </row>
    <row r="1303" spans="1:24" ht="15" customHeight="1">
      <c r="A1303" s="673"/>
      <c r="B1303" s="673"/>
      <c r="C1303" s="673"/>
      <c r="D1303" s="673"/>
      <c r="E1303" s="673"/>
      <c r="F1303" s="673"/>
      <c r="G1303" s="673"/>
      <c r="H1303" s="673"/>
      <c r="I1303" s="673"/>
      <c r="J1303" s="673"/>
      <c r="K1303" s="673"/>
      <c r="L1303" s="145">
        <f t="shared" si="1285"/>
        <v>0</v>
      </c>
      <c r="M1303" s="146">
        <f t="shared" si="1286"/>
        <v>0</v>
      </c>
      <c r="N1303" s="147">
        <f>+IF(OR($Q1303=Parametres!$G$2,$Q1303=Parametres!$G$3),I1303,C1303)</f>
        <v>0</v>
      </c>
      <c r="O1303" s="147">
        <f>+IF(OR($Q1303=Parametres!$G$2,$Q1303=Parametres!$G$3),J1303,D1303)</f>
        <v>0</v>
      </c>
      <c r="P1303" s="147">
        <f>+IF(OR($Q1303=Parametres!$G$2,$Q1303=Parametres!$G$3),K1303,E1303)</f>
        <v>0</v>
      </c>
      <c r="Q1303" s="146">
        <f t="shared" ref="Q1303:S1303" si="1313">+F1303</f>
        <v>0</v>
      </c>
      <c r="R1303" s="145">
        <f t="shared" si="1313"/>
        <v>0</v>
      </c>
      <c r="S1303" s="146">
        <f t="shared" si="1313"/>
        <v>0</v>
      </c>
      <c r="T1303" s="150" t="e">
        <f>+VLOOKUP($L1303,Data_Validation!$A:$D,1,0)</f>
        <v>#N/A</v>
      </c>
      <c r="U1303" s="150" t="e">
        <f>+VLOOKUP($L1303,Data_Validation!$A:$D,3,0)</f>
        <v>#N/A</v>
      </c>
      <c r="V1303" s="150" t="e">
        <f>+VLOOKUP($L1303,Data_Validation!$A:$D,4,0)</f>
        <v>#N/A</v>
      </c>
      <c r="W1303" s="150" t="e">
        <f>+VLOOKUP($L1303,Data_Validation!$A:$E,5,0)</f>
        <v>#N/A</v>
      </c>
      <c r="X1303" s="150" t="e">
        <f>+VLOOKUP($L1303,Data_Validation!$A:$F,6,0)</f>
        <v>#N/A</v>
      </c>
    </row>
    <row r="1304" spans="1:24" ht="15" customHeight="1">
      <c r="A1304" s="673"/>
      <c r="B1304" s="673"/>
      <c r="C1304" s="673"/>
      <c r="D1304" s="673"/>
      <c r="E1304" s="673"/>
      <c r="F1304" s="673"/>
      <c r="G1304" s="673"/>
      <c r="H1304" s="673"/>
      <c r="I1304" s="673"/>
      <c r="J1304" s="673"/>
      <c r="K1304" s="673"/>
      <c r="L1304" s="145">
        <f t="shared" si="1285"/>
        <v>0</v>
      </c>
      <c r="M1304" s="146">
        <f t="shared" si="1286"/>
        <v>0</v>
      </c>
      <c r="N1304" s="147">
        <f>+IF(OR($Q1304=Parametres!$G$2,$Q1304=Parametres!$G$3),I1304,C1304)</f>
        <v>0</v>
      </c>
      <c r="O1304" s="147">
        <f>+IF(OR($Q1304=Parametres!$G$2,$Q1304=Parametres!$G$3),J1304,D1304)</f>
        <v>0</v>
      </c>
      <c r="P1304" s="147">
        <f>+IF(OR($Q1304=Parametres!$G$2,$Q1304=Parametres!$G$3),K1304,E1304)</f>
        <v>0</v>
      </c>
      <c r="Q1304" s="146">
        <f t="shared" ref="Q1304:S1304" si="1314">+F1304</f>
        <v>0</v>
      </c>
      <c r="R1304" s="145">
        <f t="shared" si="1314"/>
        <v>0</v>
      </c>
      <c r="S1304" s="146">
        <f t="shared" si="1314"/>
        <v>0</v>
      </c>
      <c r="T1304" s="150" t="e">
        <f>+VLOOKUP($L1304,Data_Validation!$A:$D,1,0)</f>
        <v>#N/A</v>
      </c>
      <c r="U1304" s="150" t="e">
        <f>+VLOOKUP($L1304,Data_Validation!$A:$D,3,0)</f>
        <v>#N/A</v>
      </c>
      <c r="V1304" s="150" t="e">
        <f>+VLOOKUP($L1304,Data_Validation!$A:$D,4,0)</f>
        <v>#N/A</v>
      </c>
      <c r="W1304" s="150" t="e">
        <f>+VLOOKUP($L1304,Data_Validation!$A:$E,5,0)</f>
        <v>#N/A</v>
      </c>
      <c r="X1304" s="150" t="e">
        <f>+VLOOKUP($L1304,Data_Validation!$A:$F,6,0)</f>
        <v>#N/A</v>
      </c>
    </row>
    <row r="1305" spans="1:24" ht="15" customHeight="1">
      <c r="A1305" s="673"/>
      <c r="B1305" s="673"/>
      <c r="C1305" s="673"/>
      <c r="D1305" s="673"/>
      <c r="E1305" s="673"/>
      <c r="F1305" s="673"/>
      <c r="G1305" s="673"/>
      <c r="H1305" s="673"/>
      <c r="I1305" s="673"/>
      <c r="J1305" s="673"/>
      <c r="K1305" s="673"/>
      <c r="L1305" s="145">
        <f t="shared" si="1285"/>
        <v>0</v>
      </c>
      <c r="M1305" s="146">
        <f t="shared" si="1286"/>
        <v>0</v>
      </c>
      <c r="N1305" s="147">
        <f>+IF(OR($Q1305=Parametres!$G$2,$Q1305=Parametres!$G$3),I1305,C1305)</f>
        <v>0</v>
      </c>
      <c r="O1305" s="147">
        <f>+IF(OR($Q1305=Parametres!$G$2,$Q1305=Parametres!$G$3),J1305,D1305)</f>
        <v>0</v>
      </c>
      <c r="P1305" s="147">
        <f>+IF(OR($Q1305=Parametres!$G$2,$Q1305=Parametres!$G$3),K1305,E1305)</f>
        <v>0</v>
      </c>
      <c r="Q1305" s="146">
        <f t="shared" ref="Q1305:S1305" si="1315">+F1305</f>
        <v>0</v>
      </c>
      <c r="R1305" s="145">
        <f t="shared" si="1315"/>
        <v>0</v>
      </c>
      <c r="S1305" s="146">
        <f t="shared" si="1315"/>
        <v>0</v>
      </c>
      <c r="T1305" s="150" t="e">
        <f>+VLOOKUP($L1305,Data_Validation!$A:$D,1,0)</f>
        <v>#N/A</v>
      </c>
      <c r="U1305" s="150" t="e">
        <f>+VLOOKUP($L1305,Data_Validation!$A:$D,3,0)</f>
        <v>#N/A</v>
      </c>
      <c r="V1305" s="150" t="e">
        <f>+VLOOKUP($L1305,Data_Validation!$A:$D,4,0)</f>
        <v>#N/A</v>
      </c>
      <c r="W1305" s="150" t="e">
        <f>+VLOOKUP($L1305,Data_Validation!$A:$E,5,0)</f>
        <v>#N/A</v>
      </c>
      <c r="X1305" s="150" t="e">
        <f>+VLOOKUP($L1305,Data_Validation!$A:$F,6,0)</f>
        <v>#N/A</v>
      </c>
    </row>
    <row r="1306" spans="1:24" ht="15" customHeight="1">
      <c r="A1306" s="673"/>
      <c r="B1306" s="673"/>
      <c r="C1306" s="673"/>
      <c r="D1306" s="673"/>
      <c r="E1306" s="673"/>
      <c r="F1306" s="673"/>
      <c r="G1306" s="673"/>
      <c r="H1306" s="673"/>
      <c r="I1306" s="673"/>
      <c r="J1306" s="673"/>
      <c r="K1306" s="673"/>
      <c r="L1306" s="145">
        <f t="shared" si="1285"/>
        <v>0</v>
      </c>
      <c r="M1306" s="146">
        <f t="shared" si="1286"/>
        <v>0</v>
      </c>
      <c r="N1306" s="147">
        <f>+IF(OR($Q1306=Parametres!$G$2,$Q1306=Parametres!$G$3),I1306,C1306)</f>
        <v>0</v>
      </c>
      <c r="O1306" s="147">
        <f>+IF(OR($Q1306=Parametres!$G$2,$Q1306=Parametres!$G$3),J1306,D1306)</f>
        <v>0</v>
      </c>
      <c r="P1306" s="147">
        <f>+IF(OR($Q1306=Parametres!$G$2,$Q1306=Parametres!$G$3),K1306,E1306)</f>
        <v>0</v>
      </c>
      <c r="Q1306" s="146">
        <f t="shared" ref="Q1306:S1306" si="1316">+F1306</f>
        <v>0</v>
      </c>
      <c r="R1306" s="145">
        <f t="shared" si="1316"/>
        <v>0</v>
      </c>
      <c r="S1306" s="146">
        <f t="shared" si="1316"/>
        <v>0</v>
      </c>
      <c r="T1306" s="150" t="e">
        <f>+VLOOKUP($L1306,Data_Validation!$A:$D,1,0)</f>
        <v>#N/A</v>
      </c>
      <c r="U1306" s="150" t="e">
        <f>+VLOOKUP($L1306,Data_Validation!$A:$D,3,0)</f>
        <v>#N/A</v>
      </c>
      <c r="V1306" s="150" t="e">
        <f>+VLOOKUP($L1306,Data_Validation!$A:$D,4,0)</f>
        <v>#N/A</v>
      </c>
      <c r="W1306" s="150" t="e">
        <f>+VLOOKUP($L1306,Data_Validation!$A:$E,5,0)</f>
        <v>#N/A</v>
      </c>
      <c r="X1306" s="150" t="e">
        <f>+VLOOKUP($L1306,Data_Validation!$A:$F,6,0)</f>
        <v>#N/A</v>
      </c>
    </row>
    <row r="1307" spans="1:24" ht="15" customHeight="1">
      <c r="A1307" s="673"/>
      <c r="B1307" s="673"/>
      <c r="C1307" s="673"/>
      <c r="D1307" s="673"/>
      <c r="E1307" s="673"/>
      <c r="F1307" s="673"/>
      <c r="G1307" s="673"/>
      <c r="H1307" s="673"/>
      <c r="I1307" s="673"/>
      <c r="J1307" s="673"/>
      <c r="K1307" s="673"/>
      <c r="L1307" s="145">
        <f t="shared" si="1285"/>
        <v>0</v>
      </c>
      <c r="M1307" s="146">
        <f t="shared" si="1286"/>
        <v>0</v>
      </c>
      <c r="N1307" s="147">
        <f>+IF(OR($Q1307=Parametres!$G$2,$Q1307=Parametres!$G$3),I1307,C1307)</f>
        <v>0</v>
      </c>
      <c r="O1307" s="147">
        <f>+IF(OR($Q1307=Parametres!$G$2,$Q1307=Parametres!$G$3),J1307,D1307)</f>
        <v>0</v>
      </c>
      <c r="P1307" s="147">
        <f>+IF(OR($Q1307=Parametres!$G$2,$Q1307=Parametres!$G$3),K1307,E1307)</f>
        <v>0</v>
      </c>
      <c r="Q1307" s="146">
        <f t="shared" ref="Q1307:S1307" si="1317">+F1307</f>
        <v>0</v>
      </c>
      <c r="R1307" s="145">
        <f t="shared" si="1317"/>
        <v>0</v>
      </c>
      <c r="S1307" s="146">
        <f t="shared" si="1317"/>
        <v>0</v>
      </c>
      <c r="T1307" s="150" t="e">
        <f>+VLOOKUP($L1307,Data_Validation!$A:$D,1,0)</f>
        <v>#N/A</v>
      </c>
      <c r="U1307" s="150" t="e">
        <f>+VLOOKUP($L1307,Data_Validation!$A:$D,3,0)</f>
        <v>#N/A</v>
      </c>
      <c r="V1307" s="150" t="e">
        <f>+VLOOKUP($L1307,Data_Validation!$A:$D,4,0)</f>
        <v>#N/A</v>
      </c>
      <c r="W1307" s="150" t="e">
        <f>+VLOOKUP($L1307,Data_Validation!$A:$E,5,0)</f>
        <v>#N/A</v>
      </c>
      <c r="X1307" s="150" t="e">
        <f>+VLOOKUP($L1307,Data_Validation!$A:$F,6,0)</f>
        <v>#N/A</v>
      </c>
    </row>
    <row r="1308" spans="1:24" ht="15" customHeight="1">
      <c r="A1308" s="673"/>
      <c r="B1308" s="673"/>
      <c r="C1308" s="673"/>
      <c r="D1308" s="673"/>
      <c r="E1308" s="673"/>
      <c r="F1308" s="673"/>
      <c r="G1308" s="673"/>
      <c r="H1308" s="673"/>
      <c r="I1308" s="673"/>
      <c r="J1308" s="673"/>
      <c r="K1308" s="673"/>
      <c r="L1308" s="145">
        <f t="shared" si="1285"/>
        <v>0</v>
      </c>
      <c r="M1308" s="146">
        <f t="shared" si="1286"/>
        <v>0</v>
      </c>
      <c r="N1308" s="147">
        <f>+IF(OR($Q1308=Parametres!$G$2,$Q1308=Parametres!$G$3),I1308,C1308)</f>
        <v>0</v>
      </c>
      <c r="O1308" s="147">
        <f>+IF(OR($Q1308=Parametres!$G$2,$Q1308=Parametres!$G$3),J1308,D1308)</f>
        <v>0</v>
      </c>
      <c r="P1308" s="147">
        <f>+IF(OR($Q1308=Parametres!$G$2,$Q1308=Parametres!$G$3),K1308,E1308)</f>
        <v>0</v>
      </c>
      <c r="Q1308" s="146">
        <f t="shared" ref="Q1308:S1308" si="1318">+F1308</f>
        <v>0</v>
      </c>
      <c r="R1308" s="145">
        <f t="shared" si="1318"/>
        <v>0</v>
      </c>
      <c r="S1308" s="146">
        <f t="shared" si="1318"/>
        <v>0</v>
      </c>
      <c r="T1308" s="150" t="e">
        <f>+VLOOKUP($L1308,Data_Validation!$A:$D,1,0)</f>
        <v>#N/A</v>
      </c>
      <c r="U1308" s="150" t="e">
        <f>+VLOOKUP($L1308,Data_Validation!$A:$D,3,0)</f>
        <v>#N/A</v>
      </c>
      <c r="V1308" s="150" t="e">
        <f>+VLOOKUP($L1308,Data_Validation!$A:$D,4,0)</f>
        <v>#N/A</v>
      </c>
      <c r="W1308" s="150" t="e">
        <f>+VLOOKUP($L1308,Data_Validation!$A:$E,5,0)</f>
        <v>#N/A</v>
      </c>
      <c r="X1308" s="150" t="e">
        <f>+VLOOKUP($L1308,Data_Validation!$A:$F,6,0)</f>
        <v>#N/A</v>
      </c>
    </row>
    <row r="1309" spans="1:24" ht="15" customHeight="1">
      <c r="A1309" s="673"/>
      <c r="B1309" s="673"/>
      <c r="C1309" s="673"/>
      <c r="D1309" s="673"/>
      <c r="E1309" s="673"/>
      <c r="F1309" s="673"/>
      <c r="G1309" s="673"/>
      <c r="H1309" s="673"/>
      <c r="I1309" s="673"/>
      <c r="J1309" s="673"/>
      <c r="K1309" s="673"/>
      <c r="L1309" s="145">
        <f t="shared" si="1285"/>
        <v>0</v>
      </c>
      <c r="M1309" s="146">
        <f t="shared" si="1286"/>
        <v>0</v>
      </c>
      <c r="N1309" s="147">
        <f>+IF(OR($Q1309=Parametres!$G$2,$Q1309=Parametres!$G$3),I1309,C1309)</f>
        <v>0</v>
      </c>
      <c r="O1309" s="147">
        <f>+IF(OR($Q1309=Parametres!$G$2,$Q1309=Parametres!$G$3),J1309,D1309)</f>
        <v>0</v>
      </c>
      <c r="P1309" s="147">
        <f>+IF(OR($Q1309=Parametres!$G$2,$Q1309=Parametres!$G$3),K1309,E1309)</f>
        <v>0</v>
      </c>
      <c r="Q1309" s="146">
        <f t="shared" ref="Q1309:S1309" si="1319">+F1309</f>
        <v>0</v>
      </c>
      <c r="R1309" s="145">
        <f t="shared" si="1319"/>
        <v>0</v>
      </c>
      <c r="S1309" s="146">
        <f t="shared" si="1319"/>
        <v>0</v>
      </c>
      <c r="T1309" s="150" t="e">
        <f>+VLOOKUP($L1309,Data_Validation!$A:$D,1,0)</f>
        <v>#N/A</v>
      </c>
      <c r="U1309" s="150" t="e">
        <f>+VLOOKUP($L1309,Data_Validation!$A:$D,3,0)</f>
        <v>#N/A</v>
      </c>
      <c r="V1309" s="150" t="e">
        <f>+VLOOKUP($L1309,Data_Validation!$A:$D,4,0)</f>
        <v>#N/A</v>
      </c>
      <c r="W1309" s="150" t="e">
        <f>+VLOOKUP($L1309,Data_Validation!$A:$E,5,0)</f>
        <v>#N/A</v>
      </c>
      <c r="X1309" s="150" t="e">
        <f>+VLOOKUP($L1309,Data_Validation!$A:$F,6,0)</f>
        <v>#N/A</v>
      </c>
    </row>
    <row r="1310" spans="1:24" ht="15" customHeight="1">
      <c r="A1310" s="673"/>
      <c r="B1310" s="673"/>
      <c r="C1310" s="673"/>
      <c r="D1310" s="673"/>
      <c r="E1310" s="673"/>
      <c r="F1310" s="673"/>
      <c r="G1310" s="673"/>
      <c r="H1310" s="673"/>
      <c r="I1310" s="673"/>
      <c r="J1310" s="673"/>
      <c r="K1310" s="673"/>
      <c r="L1310" s="145">
        <f t="shared" si="1285"/>
        <v>0</v>
      </c>
      <c r="M1310" s="146">
        <f t="shared" si="1286"/>
        <v>0</v>
      </c>
      <c r="N1310" s="147">
        <f>+IF(OR($Q1310=Parametres!$G$2,$Q1310=Parametres!$G$3),I1310,C1310)</f>
        <v>0</v>
      </c>
      <c r="O1310" s="147">
        <f>+IF(OR($Q1310=Parametres!$G$2,$Q1310=Parametres!$G$3),J1310,D1310)</f>
        <v>0</v>
      </c>
      <c r="P1310" s="147">
        <f>+IF(OR($Q1310=Parametres!$G$2,$Q1310=Parametres!$G$3),K1310,E1310)</f>
        <v>0</v>
      </c>
      <c r="Q1310" s="146">
        <f t="shared" ref="Q1310:S1310" si="1320">+F1310</f>
        <v>0</v>
      </c>
      <c r="R1310" s="145">
        <f t="shared" si="1320"/>
        <v>0</v>
      </c>
      <c r="S1310" s="146">
        <f t="shared" si="1320"/>
        <v>0</v>
      </c>
      <c r="T1310" s="150" t="e">
        <f>+VLOOKUP($L1310,Data_Validation!$A:$D,1,0)</f>
        <v>#N/A</v>
      </c>
      <c r="U1310" s="150" t="e">
        <f>+VLOOKUP($L1310,Data_Validation!$A:$D,3,0)</f>
        <v>#N/A</v>
      </c>
      <c r="V1310" s="150" t="e">
        <f>+VLOOKUP($L1310,Data_Validation!$A:$D,4,0)</f>
        <v>#N/A</v>
      </c>
      <c r="W1310" s="150" t="e">
        <f>+VLOOKUP($L1310,Data_Validation!$A:$E,5,0)</f>
        <v>#N/A</v>
      </c>
      <c r="X1310" s="150" t="e">
        <f>+VLOOKUP($L1310,Data_Validation!$A:$F,6,0)</f>
        <v>#N/A</v>
      </c>
    </row>
    <row r="1311" spans="1:24" ht="15" customHeight="1">
      <c r="A1311" s="673"/>
      <c r="B1311" s="673"/>
      <c r="C1311" s="673"/>
      <c r="D1311" s="673"/>
      <c r="E1311" s="673"/>
      <c r="F1311" s="673"/>
      <c r="G1311" s="673"/>
      <c r="H1311" s="673"/>
      <c r="I1311" s="673"/>
      <c r="J1311" s="673"/>
      <c r="K1311" s="673"/>
      <c r="L1311" s="145">
        <f t="shared" si="1285"/>
        <v>0</v>
      </c>
      <c r="M1311" s="146">
        <f t="shared" si="1286"/>
        <v>0</v>
      </c>
      <c r="N1311" s="147">
        <f>+IF(OR($Q1311=Parametres!$G$2,$Q1311=Parametres!$G$3),I1311,C1311)</f>
        <v>0</v>
      </c>
      <c r="O1311" s="147">
        <f>+IF(OR($Q1311=Parametres!$G$2,$Q1311=Parametres!$G$3),J1311,D1311)</f>
        <v>0</v>
      </c>
      <c r="P1311" s="147">
        <f>+IF(OR($Q1311=Parametres!$G$2,$Q1311=Parametres!$G$3),K1311,E1311)</f>
        <v>0</v>
      </c>
      <c r="Q1311" s="146">
        <f t="shared" ref="Q1311:S1311" si="1321">+F1311</f>
        <v>0</v>
      </c>
      <c r="R1311" s="145">
        <f t="shared" si="1321"/>
        <v>0</v>
      </c>
      <c r="S1311" s="146">
        <f t="shared" si="1321"/>
        <v>0</v>
      </c>
      <c r="T1311" s="150" t="e">
        <f>+VLOOKUP($L1311,Data_Validation!$A:$D,1,0)</f>
        <v>#N/A</v>
      </c>
      <c r="U1311" s="150" t="e">
        <f>+VLOOKUP($L1311,Data_Validation!$A:$D,3,0)</f>
        <v>#N/A</v>
      </c>
      <c r="V1311" s="150" t="e">
        <f>+VLOOKUP($L1311,Data_Validation!$A:$D,4,0)</f>
        <v>#N/A</v>
      </c>
      <c r="W1311" s="150" t="e">
        <f>+VLOOKUP($L1311,Data_Validation!$A:$E,5,0)</f>
        <v>#N/A</v>
      </c>
      <c r="X1311" s="150" t="e">
        <f>+VLOOKUP($L1311,Data_Validation!$A:$F,6,0)</f>
        <v>#N/A</v>
      </c>
    </row>
    <row r="1312" spans="1:24" ht="15" customHeight="1">
      <c r="A1312" s="673"/>
      <c r="B1312" s="673"/>
      <c r="C1312" s="673"/>
      <c r="D1312" s="673"/>
      <c r="E1312" s="673"/>
      <c r="F1312" s="673"/>
      <c r="G1312" s="673"/>
      <c r="H1312" s="673"/>
      <c r="I1312" s="673"/>
      <c r="J1312" s="673"/>
      <c r="K1312" s="673"/>
      <c r="L1312" s="145">
        <f t="shared" si="1285"/>
        <v>0</v>
      </c>
      <c r="M1312" s="146">
        <f t="shared" si="1286"/>
        <v>0</v>
      </c>
      <c r="N1312" s="147">
        <f>+IF(OR($Q1312=Parametres!$G$2,$Q1312=Parametres!$G$3),I1312,C1312)</f>
        <v>0</v>
      </c>
      <c r="O1312" s="147">
        <f>+IF(OR($Q1312=Parametres!$G$2,$Q1312=Parametres!$G$3),J1312,D1312)</f>
        <v>0</v>
      </c>
      <c r="P1312" s="147">
        <f>+IF(OR($Q1312=Parametres!$G$2,$Q1312=Parametres!$G$3),K1312,E1312)</f>
        <v>0</v>
      </c>
      <c r="Q1312" s="146">
        <f t="shared" ref="Q1312:S1312" si="1322">+F1312</f>
        <v>0</v>
      </c>
      <c r="R1312" s="145">
        <f t="shared" si="1322"/>
        <v>0</v>
      </c>
      <c r="S1312" s="146">
        <f t="shared" si="1322"/>
        <v>0</v>
      </c>
      <c r="T1312" s="150" t="e">
        <f>+VLOOKUP($L1312,Data_Validation!$A:$D,1,0)</f>
        <v>#N/A</v>
      </c>
      <c r="U1312" s="150" t="e">
        <f>+VLOOKUP($L1312,Data_Validation!$A:$D,3,0)</f>
        <v>#N/A</v>
      </c>
      <c r="V1312" s="150" t="e">
        <f>+VLOOKUP($L1312,Data_Validation!$A:$D,4,0)</f>
        <v>#N/A</v>
      </c>
      <c r="W1312" s="150" t="e">
        <f>+VLOOKUP($L1312,Data_Validation!$A:$E,5,0)</f>
        <v>#N/A</v>
      </c>
      <c r="X1312" s="150" t="e">
        <f>+VLOOKUP($L1312,Data_Validation!$A:$F,6,0)</f>
        <v>#N/A</v>
      </c>
    </row>
    <row r="1313" spans="1:24" ht="15" customHeight="1">
      <c r="A1313" s="673"/>
      <c r="B1313" s="673"/>
      <c r="C1313" s="673"/>
      <c r="D1313" s="673"/>
      <c r="E1313" s="673"/>
      <c r="F1313" s="673"/>
      <c r="G1313" s="673"/>
      <c r="H1313" s="673"/>
      <c r="I1313" s="673"/>
      <c r="J1313" s="673"/>
      <c r="K1313" s="673"/>
      <c r="L1313" s="145">
        <f t="shared" si="1285"/>
        <v>0</v>
      </c>
      <c r="M1313" s="146">
        <f t="shared" si="1286"/>
        <v>0</v>
      </c>
      <c r="N1313" s="147">
        <f>+IF(OR($Q1313=Parametres!$G$2,$Q1313=Parametres!$G$3),I1313,C1313)</f>
        <v>0</v>
      </c>
      <c r="O1313" s="147">
        <f>+IF(OR($Q1313=Parametres!$G$2,$Q1313=Parametres!$G$3),J1313,D1313)</f>
        <v>0</v>
      </c>
      <c r="P1313" s="147">
        <f>+IF(OR($Q1313=Parametres!$G$2,$Q1313=Parametres!$G$3),K1313,E1313)</f>
        <v>0</v>
      </c>
      <c r="Q1313" s="146">
        <f t="shared" ref="Q1313:S1313" si="1323">+F1313</f>
        <v>0</v>
      </c>
      <c r="R1313" s="145">
        <f t="shared" si="1323"/>
        <v>0</v>
      </c>
      <c r="S1313" s="146">
        <f t="shared" si="1323"/>
        <v>0</v>
      </c>
      <c r="T1313" s="150" t="e">
        <f>+VLOOKUP($L1313,Data_Validation!$A:$D,1,0)</f>
        <v>#N/A</v>
      </c>
      <c r="U1313" s="150" t="e">
        <f>+VLOOKUP($L1313,Data_Validation!$A:$D,3,0)</f>
        <v>#N/A</v>
      </c>
      <c r="V1313" s="150" t="e">
        <f>+VLOOKUP($L1313,Data_Validation!$A:$D,4,0)</f>
        <v>#N/A</v>
      </c>
      <c r="W1313" s="150" t="e">
        <f>+VLOOKUP($L1313,Data_Validation!$A:$E,5,0)</f>
        <v>#N/A</v>
      </c>
      <c r="X1313" s="150" t="e">
        <f>+VLOOKUP($L1313,Data_Validation!$A:$F,6,0)</f>
        <v>#N/A</v>
      </c>
    </row>
    <row r="1314" spans="1:24" ht="15" customHeight="1">
      <c r="A1314" s="673"/>
      <c r="B1314" s="673"/>
      <c r="C1314" s="673"/>
      <c r="D1314" s="673"/>
      <c r="E1314" s="673"/>
      <c r="F1314" s="673"/>
      <c r="G1314" s="673"/>
      <c r="H1314" s="673"/>
      <c r="I1314" s="673"/>
      <c r="J1314" s="673"/>
      <c r="K1314" s="673"/>
      <c r="L1314" s="145">
        <f t="shared" si="1285"/>
        <v>0</v>
      </c>
      <c r="M1314" s="146">
        <f t="shared" si="1286"/>
        <v>0</v>
      </c>
      <c r="N1314" s="147">
        <f>+IF(OR($Q1314=Parametres!$G$2,$Q1314=Parametres!$G$3),I1314,C1314)</f>
        <v>0</v>
      </c>
      <c r="O1314" s="147">
        <f>+IF(OR($Q1314=Parametres!$G$2,$Q1314=Parametres!$G$3),J1314,D1314)</f>
        <v>0</v>
      </c>
      <c r="P1314" s="147">
        <f>+IF(OR($Q1314=Parametres!$G$2,$Q1314=Parametres!$G$3),K1314,E1314)</f>
        <v>0</v>
      </c>
      <c r="Q1314" s="146">
        <f t="shared" ref="Q1314:S1314" si="1324">+F1314</f>
        <v>0</v>
      </c>
      <c r="R1314" s="145">
        <f t="shared" si="1324"/>
        <v>0</v>
      </c>
      <c r="S1314" s="146">
        <f t="shared" si="1324"/>
        <v>0</v>
      </c>
      <c r="T1314" s="150" t="e">
        <f>+VLOOKUP($L1314,Data_Validation!$A:$D,1,0)</f>
        <v>#N/A</v>
      </c>
      <c r="U1314" s="150" t="e">
        <f>+VLOOKUP($L1314,Data_Validation!$A:$D,3,0)</f>
        <v>#N/A</v>
      </c>
      <c r="V1314" s="150" t="e">
        <f>+VLOOKUP($L1314,Data_Validation!$A:$D,4,0)</f>
        <v>#N/A</v>
      </c>
      <c r="W1314" s="150" t="e">
        <f>+VLOOKUP($L1314,Data_Validation!$A:$E,5,0)</f>
        <v>#N/A</v>
      </c>
      <c r="X1314" s="150" t="e">
        <f>+VLOOKUP($L1314,Data_Validation!$A:$F,6,0)</f>
        <v>#N/A</v>
      </c>
    </row>
    <row r="1315" spans="1:24" ht="15" customHeight="1">
      <c r="A1315" s="673"/>
      <c r="B1315" s="673"/>
      <c r="C1315" s="673"/>
      <c r="D1315" s="673"/>
      <c r="E1315" s="673"/>
      <c r="F1315" s="673"/>
      <c r="G1315" s="673"/>
      <c r="H1315" s="673"/>
      <c r="I1315" s="673"/>
      <c r="J1315" s="673"/>
      <c r="K1315" s="673"/>
      <c r="L1315" s="145">
        <f t="shared" si="1285"/>
        <v>0</v>
      </c>
      <c r="M1315" s="146">
        <f t="shared" si="1286"/>
        <v>0</v>
      </c>
      <c r="N1315" s="147">
        <f>+IF(OR($Q1315=Parametres!$G$2,$Q1315=Parametres!$G$3),I1315,C1315)</f>
        <v>0</v>
      </c>
      <c r="O1315" s="147">
        <f>+IF(OR($Q1315=Parametres!$G$2,$Q1315=Parametres!$G$3),J1315,D1315)</f>
        <v>0</v>
      </c>
      <c r="P1315" s="147">
        <f>+IF(OR($Q1315=Parametres!$G$2,$Q1315=Parametres!$G$3),K1315,E1315)</f>
        <v>0</v>
      </c>
      <c r="Q1315" s="146">
        <f t="shared" ref="Q1315:S1315" si="1325">+F1315</f>
        <v>0</v>
      </c>
      <c r="R1315" s="145">
        <f t="shared" si="1325"/>
        <v>0</v>
      </c>
      <c r="S1315" s="146">
        <f t="shared" si="1325"/>
        <v>0</v>
      </c>
      <c r="T1315" s="150" t="e">
        <f>+VLOOKUP($L1315,Data_Validation!$A:$D,1,0)</f>
        <v>#N/A</v>
      </c>
      <c r="U1315" s="150" t="e">
        <f>+VLOOKUP($L1315,Data_Validation!$A:$D,3,0)</f>
        <v>#N/A</v>
      </c>
      <c r="V1315" s="150" t="e">
        <f>+VLOOKUP($L1315,Data_Validation!$A:$D,4,0)</f>
        <v>#N/A</v>
      </c>
      <c r="W1315" s="150" t="e">
        <f>+VLOOKUP($L1315,Data_Validation!$A:$E,5,0)</f>
        <v>#N/A</v>
      </c>
      <c r="X1315" s="150" t="e">
        <f>+VLOOKUP($L1315,Data_Validation!$A:$F,6,0)</f>
        <v>#N/A</v>
      </c>
    </row>
    <row r="1316" spans="1:24" ht="15" customHeight="1">
      <c r="A1316" s="673"/>
      <c r="B1316" s="673"/>
      <c r="C1316" s="673"/>
      <c r="D1316" s="673"/>
      <c r="E1316" s="673"/>
      <c r="F1316" s="673"/>
      <c r="G1316" s="673"/>
      <c r="H1316" s="673"/>
      <c r="I1316" s="673"/>
      <c r="J1316" s="673"/>
      <c r="K1316" s="673"/>
      <c r="L1316" s="145">
        <f t="shared" si="1285"/>
        <v>0</v>
      </c>
      <c r="M1316" s="146">
        <f t="shared" si="1286"/>
        <v>0</v>
      </c>
      <c r="N1316" s="147">
        <f>+IF(OR($Q1316=Parametres!$G$2,$Q1316=Parametres!$G$3),I1316,C1316)</f>
        <v>0</v>
      </c>
      <c r="O1316" s="147">
        <f>+IF(OR($Q1316=Parametres!$G$2,$Q1316=Parametres!$G$3),J1316,D1316)</f>
        <v>0</v>
      </c>
      <c r="P1316" s="147">
        <f>+IF(OR($Q1316=Parametres!$G$2,$Q1316=Parametres!$G$3),K1316,E1316)</f>
        <v>0</v>
      </c>
      <c r="Q1316" s="146">
        <f t="shared" ref="Q1316:S1316" si="1326">+F1316</f>
        <v>0</v>
      </c>
      <c r="R1316" s="145">
        <f t="shared" si="1326"/>
        <v>0</v>
      </c>
      <c r="S1316" s="146">
        <f t="shared" si="1326"/>
        <v>0</v>
      </c>
      <c r="T1316" s="150" t="e">
        <f>+VLOOKUP($L1316,Data_Validation!$A:$D,1,0)</f>
        <v>#N/A</v>
      </c>
      <c r="U1316" s="150" t="e">
        <f>+VLOOKUP($L1316,Data_Validation!$A:$D,3,0)</f>
        <v>#N/A</v>
      </c>
      <c r="V1316" s="150" t="e">
        <f>+VLOOKUP($L1316,Data_Validation!$A:$D,4,0)</f>
        <v>#N/A</v>
      </c>
      <c r="W1316" s="150" t="e">
        <f>+VLOOKUP($L1316,Data_Validation!$A:$E,5,0)</f>
        <v>#N/A</v>
      </c>
      <c r="X1316" s="150" t="e">
        <f>+VLOOKUP($L1316,Data_Validation!$A:$F,6,0)</f>
        <v>#N/A</v>
      </c>
    </row>
    <row r="1317" spans="1:24" ht="15" customHeight="1">
      <c r="A1317" s="673"/>
      <c r="B1317" s="673"/>
      <c r="C1317" s="673"/>
      <c r="D1317" s="673"/>
      <c r="E1317" s="673"/>
      <c r="F1317" s="673"/>
      <c r="G1317" s="673"/>
      <c r="H1317" s="673"/>
      <c r="I1317" s="673"/>
      <c r="J1317" s="673"/>
      <c r="K1317" s="673"/>
      <c r="L1317" s="145">
        <f t="shared" si="1285"/>
        <v>0</v>
      </c>
      <c r="M1317" s="146">
        <f t="shared" si="1286"/>
        <v>0</v>
      </c>
      <c r="N1317" s="147">
        <f>+IF(OR($Q1317=Parametres!$G$2,$Q1317=Parametres!$G$3),I1317,C1317)</f>
        <v>0</v>
      </c>
      <c r="O1317" s="147">
        <f>+IF(OR($Q1317=Parametres!$G$2,$Q1317=Parametres!$G$3),J1317,D1317)</f>
        <v>0</v>
      </c>
      <c r="P1317" s="147">
        <f>+IF(OR($Q1317=Parametres!$G$2,$Q1317=Parametres!$G$3),K1317,E1317)</f>
        <v>0</v>
      </c>
      <c r="Q1317" s="146">
        <f t="shared" ref="Q1317:S1317" si="1327">+F1317</f>
        <v>0</v>
      </c>
      <c r="R1317" s="145">
        <f t="shared" si="1327"/>
        <v>0</v>
      </c>
      <c r="S1317" s="146">
        <f t="shared" si="1327"/>
        <v>0</v>
      </c>
      <c r="T1317" s="150" t="e">
        <f>+VLOOKUP($L1317,Data_Validation!$A:$D,1,0)</f>
        <v>#N/A</v>
      </c>
      <c r="U1317" s="150" t="e">
        <f>+VLOOKUP($L1317,Data_Validation!$A:$D,3,0)</f>
        <v>#N/A</v>
      </c>
      <c r="V1317" s="150" t="e">
        <f>+VLOOKUP($L1317,Data_Validation!$A:$D,4,0)</f>
        <v>#N/A</v>
      </c>
      <c r="W1317" s="150" t="e">
        <f>+VLOOKUP($L1317,Data_Validation!$A:$E,5,0)</f>
        <v>#N/A</v>
      </c>
      <c r="X1317" s="150" t="e">
        <f>+VLOOKUP($L1317,Data_Validation!$A:$F,6,0)</f>
        <v>#N/A</v>
      </c>
    </row>
    <row r="1318" spans="1:24" ht="15" customHeight="1">
      <c r="A1318" s="673"/>
      <c r="B1318" s="673"/>
      <c r="C1318" s="673"/>
      <c r="D1318" s="673"/>
      <c r="E1318" s="673"/>
      <c r="F1318" s="673"/>
      <c r="G1318" s="673"/>
      <c r="H1318" s="673"/>
      <c r="I1318" s="673"/>
      <c r="J1318" s="673"/>
      <c r="K1318" s="673"/>
      <c r="L1318" s="145">
        <f t="shared" si="1285"/>
        <v>0</v>
      </c>
      <c r="M1318" s="146">
        <f t="shared" si="1286"/>
        <v>0</v>
      </c>
      <c r="N1318" s="147">
        <f>+IF(OR($Q1318=Parametres!$G$2,$Q1318=Parametres!$G$3),I1318,C1318)</f>
        <v>0</v>
      </c>
      <c r="O1318" s="147">
        <f>+IF(OR($Q1318=Parametres!$G$2,$Q1318=Parametres!$G$3),J1318,D1318)</f>
        <v>0</v>
      </c>
      <c r="P1318" s="147">
        <f>+IF(OR($Q1318=Parametres!$G$2,$Q1318=Parametres!$G$3),K1318,E1318)</f>
        <v>0</v>
      </c>
      <c r="Q1318" s="146">
        <f t="shared" ref="Q1318:S1318" si="1328">+F1318</f>
        <v>0</v>
      </c>
      <c r="R1318" s="145">
        <f t="shared" si="1328"/>
        <v>0</v>
      </c>
      <c r="S1318" s="146">
        <f t="shared" si="1328"/>
        <v>0</v>
      </c>
      <c r="T1318" s="150" t="e">
        <f>+VLOOKUP($L1318,Data_Validation!$A:$D,1,0)</f>
        <v>#N/A</v>
      </c>
      <c r="U1318" s="150" t="e">
        <f>+VLOOKUP($L1318,Data_Validation!$A:$D,3,0)</f>
        <v>#N/A</v>
      </c>
      <c r="V1318" s="150" t="e">
        <f>+VLOOKUP($L1318,Data_Validation!$A:$D,4,0)</f>
        <v>#N/A</v>
      </c>
      <c r="W1318" s="150" t="e">
        <f>+VLOOKUP($L1318,Data_Validation!$A:$E,5,0)</f>
        <v>#N/A</v>
      </c>
      <c r="X1318" s="150" t="e">
        <f>+VLOOKUP($L1318,Data_Validation!$A:$F,6,0)</f>
        <v>#N/A</v>
      </c>
    </row>
    <row r="1319" spans="1:24" ht="15" customHeight="1">
      <c r="A1319" s="673"/>
      <c r="B1319" s="673"/>
      <c r="C1319" s="673"/>
      <c r="D1319" s="673"/>
      <c r="E1319" s="673"/>
      <c r="F1319" s="673"/>
      <c r="G1319" s="673"/>
      <c r="H1319" s="673"/>
      <c r="I1319" s="673"/>
      <c r="J1319" s="673"/>
      <c r="K1319" s="673"/>
      <c r="L1319" s="145">
        <f t="shared" si="1285"/>
        <v>0</v>
      </c>
      <c r="M1319" s="146">
        <f t="shared" si="1286"/>
        <v>0</v>
      </c>
      <c r="N1319" s="147">
        <f>+IF(OR($Q1319=Parametres!$G$2,$Q1319=Parametres!$G$3),I1319,C1319)</f>
        <v>0</v>
      </c>
      <c r="O1319" s="147">
        <f>+IF(OR($Q1319=Parametres!$G$2,$Q1319=Parametres!$G$3),J1319,D1319)</f>
        <v>0</v>
      </c>
      <c r="P1319" s="147">
        <f>+IF(OR($Q1319=Parametres!$G$2,$Q1319=Parametres!$G$3),K1319,E1319)</f>
        <v>0</v>
      </c>
      <c r="Q1319" s="146">
        <f t="shared" ref="Q1319:S1319" si="1329">+F1319</f>
        <v>0</v>
      </c>
      <c r="R1319" s="145">
        <f t="shared" si="1329"/>
        <v>0</v>
      </c>
      <c r="S1319" s="146">
        <f t="shared" si="1329"/>
        <v>0</v>
      </c>
      <c r="T1319" s="150" t="e">
        <f>+VLOOKUP($L1319,Data_Validation!$A:$D,1,0)</f>
        <v>#N/A</v>
      </c>
      <c r="U1319" s="150" t="e">
        <f>+VLOOKUP($L1319,Data_Validation!$A:$D,3,0)</f>
        <v>#N/A</v>
      </c>
      <c r="V1319" s="150" t="e">
        <f>+VLOOKUP($L1319,Data_Validation!$A:$D,4,0)</f>
        <v>#N/A</v>
      </c>
      <c r="W1319" s="150" t="e">
        <f>+VLOOKUP($L1319,Data_Validation!$A:$E,5,0)</f>
        <v>#N/A</v>
      </c>
      <c r="X1319" s="150" t="e">
        <f>+VLOOKUP($L1319,Data_Validation!$A:$F,6,0)</f>
        <v>#N/A</v>
      </c>
    </row>
    <row r="1320" spans="1:24" ht="15" customHeight="1">
      <c r="A1320" s="673"/>
      <c r="B1320" s="673"/>
      <c r="C1320" s="673"/>
      <c r="D1320" s="673"/>
      <c r="E1320" s="673"/>
      <c r="F1320" s="673"/>
      <c r="G1320" s="673"/>
      <c r="H1320" s="673"/>
      <c r="I1320" s="673"/>
      <c r="J1320" s="673"/>
      <c r="K1320" s="673"/>
      <c r="L1320" s="145">
        <f t="shared" si="1285"/>
        <v>0</v>
      </c>
      <c r="M1320" s="146">
        <f t="shared" si="1286"/>
        <v>0</v>
      </c>
      <c r="N1320" s="147">
        <f>+IF(OR($Q1320=Parametres!$G$2,$Q1320=Parametres!$G$3),I1320,C1320)</f>
        <v>0</v>
      </c>
      <c r="O1320" s="147">
        <f>+IF(OR($Q1320=Parametres!$G$2,$Q1320=Parametres!$G$3),J1320,D1320)</f>
        <v>0</v>
      </c>
      <c r="P1320" s="147">
        <f>+IF(OR($Q1320=Parametres!$G$2,$Q1320=Parametres!$G$3),K1320,E1320)</f>
        <v>0</v>
      </c>
      <c r="Q1320" s="146">
        <f t="shared" ref="Q1320:S1320" si="1330">+F1320</f>
        <v>0</v>
      </c>
      <c r="R1320" s="145">
        <f t="shared" si="1330"/>
        <v>0</v>
      </c>
      <c r="S1320" s="146">
        <f t="shared" si="1330"/>
        <v>0</v>
      </c>
      <c r="T1320" s="150" t="e">
        <f>+VLOOKUP($L1320,Data_Validation!$A:$D,1,0)</f>
        <v>#N/A</v>
      </c>
      <c r="U1320" s="150" t="e">
        <f>+VLOOKUP($L1320,Data_Validation!$A:$D,3,0)</f>
        <v>#N/A</v>
      </c>
      <c r="V1320" s="150" t="e">
        <f>+VLOOKUP($L1320,Data_Validation!$A:$D,4,0)</f>
        <v>#N/A</v>
      </c>
      <c r="W1320" s="150" t="e">
        <f>+VLOOKUP($L1320,Data_Validation!$A:$E,5,0)</f>
        <v>#N/A</v>
      </c>
      <c r="X1320" s="150" t="e">
        <f>+VLOOKUP($L1320,Data_Validation!$A:$F,6,0)</f>
        <v>#N/A</v>
      </c>
    </row>
    <row r="1321" spans="1:24" ht="15" customHeight="1">
      <c r="A1321" s="673"/>
      <c r="B1321" s="673"/>
      <c r="C1321" s="673"/>
      <c r="D1321" s="673"/>
      <c r="E1321" s="673"/>
      <c r="F1321" s="673"/>
      <c r="G1321" s="673"/>
      <c r="H1321" s="673"/>
      <c r="I1321" s="673"/>
      <c r="J1321" s="673"/>
      <c r="K1321" s="673"/>
      <c r="L1321" s="145">
        <f t="shared" si="1285"/>
        <v>0</v>
      </c>
      <c r="M1321" s="146">
        <f t="shared" si="1286"/>
        <v>0</v>
      </c>
      <c r="N1321" s="147">
        <f>+IF(OR($Q1321=Parametres!$G$2,$Q1321=Parametres!$G$3),I1321,C1321)</f>
        <v>0</v>
      </c>
      <c r="O1321" s="147">
        <f>+IF(OR($Q1321=Parametres!$G$2,$Q1321=Parametres!$G$3),J1321,D1321)</f>
        <v>0</v>
      </c>
      <c r="P1321" s="147">
        <f>+IF(OR($Q1321=Parametres!$G$2,$Q1321=Parametres!$G$3),K1321,E1321)</f>
        <v>0</v>
      </c>
      <c r="Q1321" s="146">
        <f t="shared" ref="Q1321:S1321" si="1331">+F1321</f>
        <v>0</v>
      </c>
      <c r="R1321" s="145">
        <f t="shared" si="1331"/>
        <v>0</v>
      </c>
      <c r="S1321" s="146">
        <f t="shared" si="1331"/>
        <v>0</v>
      </c>
      <c r="T1321" s="150" t="e">
        <f>+VLOOKUP($L1321,Data_Validation!$A:$D,1,0)</f>
        <v>#N/A</v>
      </c>
      <c r="U1321" s="150" t="e">
        <f>+VLOOKUP($L1321,Data_Validation!$A:$D,3,0)</f>
        <v>#N/A</v>
      </c>
      <c r="V1321" s="150" t="e">
        <f>+VLOOKUP($L1321,Data_Validation!$A:$D,4,0)</f>
        <v>#N/A</v>
      </c>
      <c r="W1321" s="150" t="e">
        <f>+VLOOKUP($L1321,Data_Validation!$A:$E,5,0)</f>
        <v>#N/A</v>
      </c>
      <c r="X1321" s="150" t="e">
        <f>+VLOOKUP($L1321,Data_Validation!$A:$F,6,0)</f>
        <v>#N/A</v>
      </c>
    </row>
    <row r="1322" spans="1:24" ht="15" customHeight="1">
      <c r="A1322" s="673"/>
      <c r="B1322" s="673"/>
      <c r="C1322" s="673"/>
      <c r="D1322" s="673"/>
      <c r="E1322" s="673"/>
      <c r="F1322" s="673"/>
      <c r="G1322" s="673"/>
      <c r="H1322" s="673"/>
      <c r="I1322" s="673"/>
      <c r="J1322" s="673"/>
      <c r="K1322" s="673"/>
      <c r="L1322" s="145">
        <f t="shared" si="1285"/>
        <v>0</v>
      </c>
      <c r="M1322" s="146">
        <f t="shared" si="1286"/>
        <v>0</v>
      </c>
      <c r="N1322" s="147">
        <f>+IF(OR($Q1322=Parametres!$G$2,$Q1322=Parametres!$G$3),I1322,C1322)</f>
        <v>0</v>
      </c>
      <c r="O1322" s="147">
        <f>+IF(OR($Q1322=Parametres!$G$2,$Q1322=Parametres!$G$3),J1322,D1322)</f>
        <v>0</v>
      </c>
      <c r="P1322" s="147">
        <f>+IF(OR($Q1322=Parametres!$G$2,$Q1322=Parametres!$G$3),K1322,E1322)</f>
        <v>0</v>
      </c>
      <c r="Q1322" s="146">
        <f t="shared" ref="Q1322:S1322" si="1332">+F1322</f>
        <v>0</v>
      </c>
      <c r="R1322" s="145">
        <f t="shared" si="1332"/>
        <v>0</v>
      </c>
      <c r="S1322" s="146">
        <f t="shared" si="1332"/>
        <v>0</v>
      </c>
      <c r="T1322" s="150" t="e">
        <f>+VLOOKUP($L1322,Data_Validation!$A:$D,1,0)</f>
        <v>#N/A</v>
      </c>
      <c r="U1322" s="150" t="e">
        <f>+VLOOKUP($L1322,Data_Validation!$A:$D,3,0)</f>
        <v>#N/A</v>
      </c>
      <c r="V1322" s="150" t="e">
        <f>+VLOOKUP($L1322,Data_Validation!$A:$D,4,0)</f>
        <v>#N/A</v>
      </c>
      <c r="W1322" s="150" t="e">
        <f>+VLOOKUP($L1322,Data_Validation!$A:$E,5,0)</f>
        <v>#N/A</v>
      </c>
      <c r="X1322" s="150" t="e">
        <f>+VLOOKUP($L1322,Data_Validation!$A:$F,6,0)</f>
        <v>#N/A</v>
      </c>
    </row>
    <row r="1323" spans="1:24" ht="15" customHeight="1">
      <c r="A1323" s="673"/>
      <c r="B1323" s="673"/>
      <c r="C1323" s="673"/>
      <c r="D1323" s="673"/>
      <c r="E1323" s="673"/>
      <c r="F1323" s="673"/>
      <c r="G1323" s="673"/>
      <c r="H1323" s="673"/>
      <c r="I1323" s="673"/>
      <c r="J1323" s="673"/>
      <c r="K1323" s="673"/>
      <c r="L1323" s="145">
        <f t="shared" si="1285"/>
        <v>0</v>
      </c>
      <c r="M1323" s="146">
        <f t="shared" si="1286"/>
        <v>0</v>
      </c>
      <c r="N1323" s="147">
        <f>+IF(OR($Q1323=Parametres!$G$2,$Q1323=Parametres!$G$3),I1323,C1323)</f>
        <v>0</v>
      </c>
      <c r="O1323" s="147">
        <f>+IF(OR($Q1323=Parametres!$G$2,$Q1323=Parametres!$G$3),J1323,D1323)</f>
        <v>0</v>
      </c>
      <c r="P1323" s="147">
        <f>+IF(OR($Q1323=Parametres!$G$2,$Q1323=Parametres!$G$3),K1323,E1323)</f>
        <v>0</v>
      </c>
      <c r="Q1323" s="146">
        <f t="shared" ref="Q1323:S1323" si="1333">+F1323</f>
        <v>0</v>
      </c>
      <c r="R1323" s="145">
        <f t="shared" si="1333"/>
        <v>0</v>
      </c>
      <c r="S1323" s="146">
        <f t="shared" si="1333"/>
        <v>0</v>
      </c>
      <c r="T1323" s="150" t="e">
        <f>+VLOOKUP($L1323,Data_Validation!$A:$D,1,0)</f>
        <v>#N/A</v>
      </c>
      <c r="U1323" s="150" t="e">
        <f>+VLOOKUP($L1323,Data_Validation!$A:$D,3,0)</f>
        <v>#N/A</v>
      </c>
      <c r="V1323" s="150" t="e">
        <f>+VLOOKUP($L1323,Data_Validation!$A:$D,4,0)</f>
        <v>#N/A</v>
      </c>
      <c r="W1323" s="150" t="e">
        <f>+VLOOKUP($L1323,Data_Validation!$A:$E,5,0)</f>
        <v>#N/A</v>
      </c>
      <c r="X1323" s="150" t="e">
        <f>+VLOOKUP($L1323,Data_Validation!$A:$F,6,0)</f>
        <v>#N/A</v>
      </c>
    </row>
    <row r="1324" spans="1:24" ht="15" customHeight="1">
      <c r="A1324" s="673"/>
      <c r="B1324" s="673"/>
      <c r="C1324" s="673"/>
      <c r="D1324" s="673"/>
      <c r="E1324" s="673"/>
      <c r="F1324" s="673"/>
      <c r="G1324" s="673"/>
      <c r="H1324" s="673"/>
      <c r="I1324" s="673"/>
      <c r="J1324" s="673"/>
      <c r="K1324" s="673"/>
      <c r="L1324" s="145">
        <f t="shared" si="1285"/>
        <v>0</v>
      </c>
      <c r="M1324" s="146">
        <f t="shared" si="1286"/>
        <v>0</v>
      </c>
      <c r="N1324" s="147">
        <f>+IF(OR($Q1324=Parametres!$G$2,$Q1324=Parametres!$G$3),I1324,C1324)</f>
        <v>0</v>
      </c>
      <c r="O1324" s="147">
        <f>+IF(OR($Q1324=Parametres!$G$2,$Q1324=Parametres!$G$3),J1324,D1324)</f>
        <v>0</v>
      </c>
      <c r="P1324" s="147">
        <f>+IF(OR($Q1324=Parametres!$G$2,$Q1324=Parametres!$G$3),K1324,E1324)</f>
        <v>0</v>
      </c>
      <c r="Q1324" s="146">
        <f t="shared" ref="Q1324:S1324" si="1334">+F1324</f>
        <v>0</v>
      </c>
      <c r="R1324" s="145">
        <f t="shared" si="1334"/>
        <v>0</v>
      </c>
      <c r="S1324" s="146">
        <f t="shared" si="1334"/>
        <v>0</v>
      </c>
      <c r="T1324" s="150" t="e">
        <f>+VLOOKUP($L1324,Data_Validation!$A:$D,1,0)</f>
        <v>#N/A</v>
      </c>
      <c r="U1324" s="150" t="e">
        <f>+VLOOKUP($L1324,Data_Validation!$A:$D,3,0)</f>
        <v>#N/A</v>
      </c>
      <c r="V1324" s="150" t="e">
        <f>+VLOOKUP($L1324,Data_Validation!$A:$D,4,0)</f>
        <v>#N/A</v>
      </c>
      <c r="W1324" s="150" t="e">
        <f>+VLOOKUP($L1324,Data_Validation!$A:$E,5,0)</f>
        <v>#N/A</v>
      </c>
      <c r="X1324" s="150" t="e">
        <f>+VLOOKUP($L1324,Data_Validation!$A:$F,6,0)</f>
        <v>#N/A</v>
      </c>
    </row>
    <row r="1325" spans="1:24" ht="15" customHeight="1">
      <c r="A1325" s="673"/>
      <c r="B1325" s="673"/>
      <c r="C1325" s="673"/>
      <c r="D1325" s="673"/>
      <c r="E1325" s="673"/>
      <c r="F1325" s="673"/>
      <c r="G1325" s="673"/>
      <c r="H1325" s="673"/>
      <c r="I1325" s="673"/>
      <c r="J1325" s="673"/>
      <c r="K1325" s="673"/>
      <c r="L1325" s="145">
        <f t="shared" si="1285"/>
        <v>0</v>
      </c>
      <c r="M1325" s="146">
        <f t="shared" si="1286"/>
        <v>0</v>
      </c>
      <c r="N1325" s="147">
        <f>+IF(OR($Q1325=Parametres!$G$2,$Q1325=Parametres!$G$3),I1325,C1325)</f>
        <v>0</v>
      </c>
      <c r="O1325" s="147">
        <f>+IF(OR($Q1325=Parametres!$G$2,$Q1325=Parametres!$G$3),J1325,D1325)</f>
        <v>0</v>
      </c>
      <c r="P1325" s="147">
        <f>+IF(OR($Q1325=Parametres!$G$2,$Q1325=Parametres!$G$3),K1325,E1325)</f>
        <v>0</v>
      </c>
      <c r="Q1325" s="146">
        <f t="shared" ref="Q1325:S1325" si="1335">+F1325</f>
        <v>0</v>
      </c>
      <c r="R1325" s="145">
        <f t="shared" si="1335"/>
        <v>0</v>
      </c>
      <c r="S1325" s="146">
        <f t="shared" si="1335"/>
        <v>0</v>
      </c>
      <c r="T1325" s="150" t="e">
        <f>+VLOOKUP($L1325,Data_Validation!$A:$D,1,0)</f>
        <v>#N/A</v>
      </c>
      <c r="U1325" s="150" t="e">
        <f>+VLOOKUP($L1325,Data_Validation!$A:$D,3,0)</f>
        <v>#N/A</v>
      </c>
      <c r="V1325" s="150" t="e">
        <f>+VLOOKUP($L1325,Data_Validation!$A:$D,4,0)</f>
        <v>#N/A</v>
      </c>
      <c r="W1325" s="150" t="e">
        <f>+VLOOKUP($L1325,Data_Validation!$A:$E,5,0)</f>
        <v>#N/A</v>
      </c>
      <c r="X1325" s="150" t="e">
        <f>+VLOOKUP($L1325,Data_Validation!$A:$F,6,0)</f>
        <v>#N/A</v>
      </c>
    </row>
    <row r="1326" spans="1:24" ht="15" customHeight="1">
      <c r="A1326" s="673"/>
      <c r="B1326" s="673"/>
      <c r="C1326" s="673"/>
      <c r="D1326" s="673"/>
      <c r="E1326" s="673"/>
      <c r="F1326" s="673"/>
      <c r="G1326" s="673"/>
      <c r="H1326" s="673"/>
      <c r="I1326" s="673"/>
      <c r="J1326" s="673"/>
      <c r="K1326" s="673"/>
      <c r="L1326" s="145">
        <f t="shared" si="1285"/>
        <v>0</v>
      </c>
      <c r="M1326" s="146">
        <f t="shared" si="1286"/>
        <v>0</v>
      </c>
      <c r="N1326" s="147">
        <f>+IF(OR($Q1326=Parametres!$G$2,$Q1326=Parametres!$G$3),I1326,C1326)</f>
        <v>0</v>
      </c>
      <c r="O1326" s="147">
        <f>+IF(OR($Q1326=Parametres!$G$2,$Q1326=Parametres!$G$3),J1326,D1326)</f>
        <v>0</v>
      </c>
      <c r="P1326" s="147">
        <f>+IF(OR($Q1326=Parametres!$G$2,$Q1326=Parametres!$G$3),K1326,E1326)</f>
        <v>0</v>
      </c>
      <c r="Q1326" s="146">
        <f t="shared" ref="Q1326:S1326" si="1336">+F1326</f>
        <v>0</v>
      </c>
      <c r="R1326" s="145">
        <f t="shared" si="1336"/>
        <v>0</v>
      </c>
      <c r="S1326" s="146">
        <f t="shared" si="1336"/>
        <v>0</v>
      </c>
      <c r="T1326" s="150" t="e">
        <f>+VLOOKUP($L1326,Data_Validation!$A:$D,1,0)</f>
        <v>#N/A</v>
      </c>
      <c r="U1326" s="150" t="e">
        <f>+VLOOKUP($L1326,Data_Validation!$A:$D,3,0)</f>
        <v>#N/A</v>
      </c>
      <c r="V1326" s="150" t="e">
        <f>+VLOOKUP($L1326,Data_Validation!$A:$D,4,0)</f>
        <v>#N/A</v>
      </c>
      <c r="W1326" s="150" t="e">
        <f>+VLOOKUP($L1326,Data_Validation!$A:$E,5,0)</f>
        <v>#N/A</v>
      </c>
      <c r="X1326" s="150" t="e">
        <f>+VLOOKUP($L1326,Data_Validation!$A:$F,6,0)</f>
        <v>#N/A</v>
      </c>
    </row>
    <row r="1327" spans="1:24" ht="15" customHeight="1">
      <c r="A1327" s="673"/>
      <c r="B1327" s="673"/>
      <c r="C1327" s="673"/>
      <c r="D1327" s="673"/>
      <c r="E1327" s="673"/>
      <c r="F1327" s="673"/>
      <c r="G1327" s="673"/>
      <c r="H1327" s="673"/>
      <c r="I1327" s="673"/>
      <c r="J1327" s="673"/>
      <c r="K1327" s="673"/>
      <c r="L1327" s="145">
        <f t="shared" si="1285"/>
        <v>0</v>
      </c>
      <c r="M1327" s="146">
        <f t="shared" si="1286"/>
        <v>0</v>
      </c>
      <c r="N1327" s="147">
        <f>+IF(OR($Q1327=Parametres!$G$2,$Q1327=Parametres!$G$3),I1327,C1327)</f>
        <v>0</v>
      </c>
      <c r="O1327" s="147">
        <f>+IF(OR($Q1327=Parametres!$G$2,$Q1327=Parametres!$G$3),J1327,D1327)</f>
        <v>0</v>
      </c>
      <c r="P1327" s="147">
        <f>+IF(OR($Q1327=Parametres!$G$2,$Q1327=Parametres!$G$3),K1327,E1327)</f>
        <v>0</v>
      </c>
      <c r="Q1327" s="146">
        <f t="shared" ref="Q1327:S1327" si="1337">+F1327</f>
        <v>0</v>
      </c>
      <c r="R1327" s="145">
        <f t="shared" si="1337"/>
        <v>0</v>
      </c>
      <c r="S1327" s="146">
        <f t="shared" si="1337"/>
        <v>0</v>
      </c>
      <c r="T1327" s="150" t="e">
        <f>+VLOOKUP($L1327,Data_Validation!$A:$D,1,0)</f>
        <v>#N/A</v>
      </c>
      <c r="U1327" s="150" t="e">
        <f>+VLOOKUP($L1327,Data_Validation!$A:$D,3,0)</f>
        <v>#N/A</v>
      </c>
      <c r="V1327" s="150" t="e">
        <f>+VLOOKUP($L1327,Data_Validation!$A:$D,4,0)</f>
        <v>#N/A</v>
      </c>
      <c r="W1327" s="150" t="e">
        <f>+VLOOKUP($L1327,Data_Validation!$A:$E,5,0)</f>
        <v>#N/A</v>
      </c>
      <c r="X1327" s="150" t="e">
        <f>+VLOOKUP($L1327,Data_Validation!$A:$F,6,0)</f>
        <v>#N/A</v>
      </c>
    </row>
    <row r="1328" spans="1:24" ht="15" customHeight="1">
      <c r="A1328" s="673"/>
      <c r="B1328" s="673"/>
      <c r="C1328" s="673"/>
      <c r="D1328" s="673"/>
      <c r="E1328" s="673"/>
      <c r="F1328" s="673"/>
      <c r="G1328" s="673"/>
      <c r="H1328" s="673"/>
      <c r="I1328" s="673"/>
      <c r="J1328" s="673"/>
      <c r="K1328" s="673"/>
      <c r="L1328" s="145">
        <f t="shared" si="1285"/>
        <v>0</v>
      </c>
      <c r="M1328" s="146">
        <f t="shared" si="1286"/>
        <v>0</v>
      </c>
      <c r="N1328" s="147">
        <f>+IF(OR($Q1328=Parametres!$G$2,$Q1328=Parametres!$G$3),I1328,C1328)</f>
        <v>0</v>
      </c>
      <c r="O1328" s="147">
        <f>+IF(OR($Q1328=Parametres!$G$2,$Q1328=Parametres!$G$3),J1328,D1328)</f>
        <v>0</v>
      </c>
      <c r="P1328" s="147">
        <f>+IF(OR($Q1328=Parametres!$G$2,$Q1328=Parametres!$G$3),K1328,E1328)</f>
        <v>0</v>
      </c>
      <c r="Q1328" s="146">
        <f t="shared" ref="Q1328:S1328" si="1338">+F1328</f>
        <v>0</v>
      </c>
      <c r="R1328" s="145">
        <f t="shared" si="1338"/>
        <v>0</v>
      </c>
      <c r="S1328" s="146">
        <f t="shared" si="1338"/>
        <v>0</v>
      </c>
      <c r="T1328" s="150" t="e">
        <f>+VLOOKUP($L1328,Data_Validation!$A:$D,1,0)</f>
        <v>#N/A</v>
      </c>
      <c r="U1328" s="150" t="e">
        <f>+VLOOKUP($L1328,Data_Validation!$A:$D,3,0)</f>
        <v>#N/A</v>
      </c>
      <c r="V1328" s="150" t="e">
        <f>+VLOOKUP($L1328,Data_Validation!$A:$D,4,0)</f>
        <v>#N/A</v>
      </c>
      <c r="W1328" s="150" t="e">
        <f>+VLOOKUP($L1328,Data_Validation!$A:$E,5,0)</f>
        <v>#N/A</v>
      </c>
      <c r="X1328" s="150" t="e">
        <f>+VLOOKUP($L1328,Data_Validation!$A:$F,6,0)</f>
        <v>#N/A</v>
      </c>
    </row>
    <row r="1329" spans="1:24" ht="15" customHeight="1">
      <c r="A1329" s="673"/>
      <c r="B1329" s="673"/>
      <c r="C1329" s="673"/>
      <c r="D1329" s="673"/>
      <c r="E1329" s="673"/>
      <c r="F1329" s="673"/>
      <c r="G1329" s="673"/>
      <c r="H1329" s="673"/>
      <c r="I1329" s="673"/>
      <c r="J1329" s="673"/>
      <c r="K1329" s="673"/>
      <c r="L1329" s="145">
        <f t="shared" si="1285"/>
        <v>0</v>
      </c>
      <c r="M1329" s="146">
        <f t="shared" si="1286"/>
        <v>0</v>
      </c>
      <c r="N1329" s="147">
        <f>+IF(OR($Q1329=Parametres!$G$2,$Q1329=Parametres!$G$3),I1329,C1329)</f>
        <v>0</v>
      </c>
      <c r="O1329" s="147">
        <f>+IF(OR($Q1329=Parametres!$G$2,$Q1329=Parametres!$G$3),J1329,D1329)</f>
        <v>0</v>
      </c>
      <c r="P1329" s="147">
        <f>+IF(OR($Q1329=Parametres!$G$2,$Q1329=Parametres!$G$3),K1329,E1329)</f>
        <v>0</v>
      </c>
      <c r="Q1329" s="146">
        <f t="shared" ref="Q1329:S1329" si="1339">+F1329</f>
        <v>0</v>
      </c>
      <c r="R1329" s="145">
        <f t="shared" si="1339"/>
        <v>0</v>
      </c>
      <c r="S1329" s="146">
        <f t="shared" si="1339"/>
        <v>0</v>
      </c>
      <c r="T1329" s="150" t="e">
        <f>+VLOOKUP($L1329,Data_Validation!$A:$D,1,0)</f>
        <v>#N/A</v>
      </c>
      <c r="U1329" s="150" t="e">
        <f>+VLOOKUP($L1329,Data_Validation!$A:$D,3,0)</f>
        <v>#N/A</v>
      </c>
      <c r="V1329" s="150" t="e">
        <f>+VLOOKUP($L1329,Data_Validation!$A:$D,4,0)</f>
        <v>#N/A</v>
      </c>
      <c r="W1329" s="150" t="e">
        <f>+VLOOKUP($L1329,Data_Validation!$A:$E,5,0)</f>
        <v>#N/A</v>
      </c>
      <c r="X1329" s="150" t="e">
        <f>+VLOOKUP($L1329,Data_Validation!$A:$F,6,0)</f>
        <v>#N/A</v>
      </c>
    </row>
    <row r="1330" spans="1:24" ht="15" customHeight="1">
      <c r="A1330" s="673"/>
      <c r="B1330" s="673"/>
      <c r="C1330" s="673"/>
      <c r="D1330" s="673"/>
      <c r="E1330" s="673"/>
      <c r="F1330" s="673"/>
      <c r="G1330" s="673"/>
      <c r="H1330" s="673"/>
      <c r="I1330" s="673"/>
      <c r="J1330" s="673"/>
      <c r="K1330" s="673"/>
      <c r="L1330" s="145">
        <f t="shared" si="1285"/>
        <v>0</v>
      </c>
      <c r="M1330" s="146">
        <f t="shared" si="1286"/>
        <v>0</v>
      </c>
      <c r="N1330" s="147">
        <f>+IF(OR($Q1330=Parametres!$G$2,$Q1330=Parametres!$G$3),I1330,C1330)</f>
        <v>0</v>
      </c>
      <c r="O1330" s="147">
        <f>+IF(OR($Q1330=Parametres!$G$2,$Q1330=Parametres!$G$3),J1330,D1330)</f>
        <v>0</v>
      </c>
      <c r="P1330" s="147">
        <f>+IF(OR($Q1330=Parametres!$G$2,$Q1330=Parametres!$G$3),K1330,E1330)</f>
        <v>0</v>
      </c>
      <c r="Q1330" s="146">
        <f t="shared" ref="Q1330:S1330" si="1340">+F1330</f>
        <v>0</v>
      </c>
      <c r="R1330" s="145">
        <f t="shared" si="1340"/>
        <v>0</v>
      </c>
      <c r="S1330" s="146">
        <f t="shared" si="1340"/>
        <v>0</v>
      </c>
      <c r="T1330" s="150" t="e">
        <f>+VLOOKUP($L1330,Data_Validation!$A:$D,1,0)</f>
        <v>#N/A</v>
      </c>
      <c r="U1330" s="150" t="e">
        <f>+VLOOKUP($L1330,Data_Validation!$A:$D,3,0)</f>
        <v>#N/A</v>
      </c>
      <c r="V1330" s="150" t="e">
        <f>+VLOOKUP($L1330,Data_Validation!$A:$D,4,0)</f>
        <v>#N/A</v>
      </c>
      <c r="W1330" s="150" t="e">
        <f>+VLOOKUP($L1330,Data_Validation!$A:$E,5,0)</f>
        <v>#N/A</v>
      </c>
      <c r="X1330" s="150" t="e">
        <f>+VLOOKUP($L1330,Data_Validation!$A:$F,6,0)</f>
        <v>#N/A</v>
      </c>
    </row>
    <row r="1331" spans="1:24" ht="15" customHeight="1">
      <c r="A1331" s="673"/>
      <c r="B1331" s="673"/>
      <c r="C1331" s="673"/>
      <c r="D1331" s="673"/>
      <c r="E1331" s="673"/>
      <c r="F1331" s="673"/>
      <c r="G1331" s="673"/>
      <c r="H1331" s="673"/>
      <c r="I1331" s="673"/>
      <c r="J1331" s="673"/>
      <c r="K1331" s="673"/>
      <c r="L1331" s="145">
        <f t="shared" si="1285"/>
        <v>0</v>
      </c>
      <c r="M1331" s="146">
        <f t="shared" si="1286"/>
        <v>0</v>
      </c>
      <c r="N1331" s="147">
        <f>+IF(OR($Q1331=Parametres!$G$2,$Q1331=Parametres!$G$3),I1331,C1331)</f>
        <v>0</v>
      </c>
      <c r="O1331" s="147">
        <f>+IF(OR($Q1331=Parametres!$G$2,$Q1331=Parametres!$G$3),J1331,D1331)</f>
        <v>0</v>
      </c>
      <c r="P1331" s="147">
        <f>+IF(OR($Q1331=Parametres!$G$2,$Q1331=Parametres!$G$3),K1331,E1331)</f>
        <v>0</v>
      </c>
      <c r="Q1331" s="146">
        <f t="shared" ref="Q1331:S1331" si="1341">+F1331</f>
        <v>0</v>
      </c>
      <c r="R1331" s="145">
        <f t="shared" si="1341"/>
        <v>0</v>
      </c>
      <c r="S1331" s="146">
        <f t="shared" si="1341"/>
        <v>0</v>
      </c>
      <c r="T1331" s="150" t="e">
        <f>+VLOOKUP($L1331,Data_Validation!$A:$D,1,0)</f>
        <v>#N/A</v>
      </c>
      <c r="U1331" s="150" t="e">
        <f>+VLOOKUP($L1331,Data_Validation!$A:$D,3,0)</f>
        <v>#N/A</v>
      </c>
      <c r="V1331" s="150" t="e">
        <f>+VLOOKUP($L1331,Data_Validation!$A:$D,4,0)</f>
        <v>#N/A</v>
      </c>
      <c r="W1331" s="150" t="e">
        <f>+VLOOKUP($L1331,Data_Validation!$A:$E,5,0)</f>
        <v>#N/A</v>
      </c>
      <c r="X1331" s="150" t="e">
        <f>+VLOOKUP($L1331,Data_Validation!$A:$F,6,0)</f>
        <v>#N/A</v>
      </c>
    </row>
    <row r="1332" spans="1:24" ht="15" customHeight="1">
      <c r="A1332" s="673"/>
      <c r="B1332" s="673"/>
      <c r="C1332" s="673"/>
      <c r="D1332" s="673"/>
      <c r="E1332" s="673"/>
      <c r="F1332" s="673"/>
      <c r="G1332" s="673"/>
      <c r="H1332" s="673"/>
      <c r="I1332" s="673"/>
      <c r="J1332" s="673"/>
      <c r="K1332" s="673"/>
      <c r="L1332" s="145">
        <f t="shared" si="1285"/>
        <v>0</v>
      </c>
      <c r="M1332" s="146">
        <f t="shared" si="1286"/>
        <v>0</v>
      </c>
      <c r="N1332" s="147">
        <f>+IF(OR($Q1332=Parametres!$G$2,$Q1332=Parametres!$G$3),I1332,C1332)</f>
        <v>0</v>
      </c>
      <c r="O1332" s="147">
        <f>+IF(OR($Q1332=Parametres!$G$2,$Q1332=Parametres!$G$3),J1332,D1332)</f>
        <v>0</v>
      </c>
      <c r="P1332" s="147">
        <f>+IF(OR($Q1332=Parametres!$G$2,$Q1332=Parametres!$G$3),K1332,E1332)</f>
        <v>0</v>
      </c>
      <c r="Q1332" s="146">
        <f t="shared" ref="Q1332:S1332" si="1342">+F1332</f>
        <v>0</v>
      </c>
      <c r="R1332" s="145">
        <f t="shared" si="1342"/>
        <v>0</v>
      </c>
      <c r="S1332" s="146">
        <f t="shared" si="1342"/>
        <v>0</v>
      </c>
      <c r="T1332" s="150" t="e">
        <f>+VLOOKUP($L1332,Data_Validation!$A:$D,1,0)</f>
        <v>#N/A</v>
      </c>
      <c r="U1332" s="150" t="e">
        <f>+VLOOKUP($L1332,Data_Validation!$A:$D,3,0)</f>
        <v>#N/A</v>
      </c>
      <c r="V1332" s="150" t="e">
        <f>+VLOOKUP($L1332,Data_Validation!$A:$D,4,0)</f>
        <v>#N/A</v>
      </c>
      <c r="W1332" s="150" t="e">
        <f>+VLOOKUP($L1332,Data_Validation!$A:$E,5,0)</f>
        <v>#N/A</v>
      </c>
      <c r="X1332" s="150" t="e">
        <f>+VLOOKUP($L1332,Data_Validation!$A:$F,6,0)</f>
        <v>#N/A</v>
      </c>
    </row>
    <row r="1333" spans="1:24" ht="15" customHeight="1">
      <c r="A1333" s="673"/>
      <c r="B1333" s="673"/>
      <c r="C1333" s="673"/>
      <c r="D1333" s="673"/>
      <c r="E1333" s="673"/>
      <c r="F1333" s="673"/>
      <c r="G1333" s="673"/>
      <c r="H1333" s="673"/>
      <c r="I1333" s="673"/>
      <c r="J1333" s="673"/>
      <c r="K1333" s="673"/>
      <c r="L1333" s="145">
        <f t="shared" si="1285"/>
        <v>0</v>
      </c>
      <c r="M1333" s="146">
        <f t="shared" si="1286"/>
        <v>0</v>
      </c>
      <c r="N1333" s="147">
        <f>+IF(OR($Q1333=Parametres!$G$2,$Q1333=Parametres!$G$3),I1333,C1333)</f>
        <v>0</v>
      </c>
      <c r="O1333" s="147">
        <f>+IF(OR($Q1333=Parametres!$G$2,$Q1333=Parametres!$G$3),J1333,D1333)</f>
        <v>0</v>
      </c>
      <c r="P1333" s="147">
        <f>+IF(OR($Q1333=Parametres!$G$2,$Q1333=Parametres!$G$3),K1333,E1333)</f>
        <v>0</v>
      </c>
      <c r="Q1333" s="146">
        <f t="shared" ref="Q1333:S1333" si="1343">+F1333</f>
        <v>0</v>
      </c>
      <c r="R1333" s="145">
        <f t="shared" si="1343"/>
        <v>0</v>
      </c>
      <c r="S1333" s="146">
        <f t="shared" si="1343"/>
        <v>0</v>
      </c>
      <c r="T1333" s="150" t="e">
        <f>+VLOOKUP($L1333,Data_Validation!$A:$D,1,0)</f>
        <v>#N/A</v>
      </c>
      <c r="U1333" s="150" t="e">
        <f>+VLOOKUP($L1333,Data_Validation!$A:$D,3,0)</f>
        <v>#N/A</v>
      </c>
      <c r="V1333" s="150" t="e">
        <f>+VLOOKUP($L1333,Data_Validation!$A:$D,4,0)</f>
        <v>#N/A</v>
      </c>
      <c r="W1333" s="150" t="e">
        <f>+VLOOKUP($L1333,Data_Validation!$A:$E,5,0)</f>
        <v>#N/A</v>
      </c>
      <c r="X1333" s="150" t="e">
        <f>+VLOOKUP($L1333,Data_Validation!$A:$F,6,0)</f>
        <v>#N/A</v>
      </c>
    </row>
    <row r="1334" spans="1:24" ht="15" customHeight="1">
      <c r="A1334" s="673"/>
      <c r="B1334" s="673"/>
      <c r="C1334" s="673"/>
      <c r="D1334" s="673"/>
      <c r="E1334" s="673"/>
      <c r="F1334" s="673"/>
      <c r="G1334" s="673"/>
      <c r="H1334" s="673"/>
      <c r="I1334" s="673"/>
      <c r="J1334" s="673"/>
      <c r="K1334" s="673"/>
      <c r="L1334" s="145">
        <f t="shared" si="1285"/>
        <v>0</v>
      </c>
      <c r="M1334" s="146">
        <f t="shared" si="1286"/>
        <v>0</v>
      </c>
      <c r="N1334" s="147">
        <f>+IF(OR($Q1334=Parametres!$G$2,$Q1334=Parametres!$G$3),I1334,C1334)</f>
        <v>0</v>
      </c>
      <c r="O1334" s="147">
        <f>+IF(OR($Q1334=Parametres!$G$2,$Q1334=Parametres!$G$3),J1334,D1334)</f>
        <v>0</v>
      </c>
      <c r="P1334" s="147">
        <f>+IF(OR($Q1334=Parametres!$G$2,$Q1334=Parametres!$G$3),K1334,E1334)</f>
        <v>0</v>
      </c>
      <c r="Q1334" s="146">
        <f t="shared" ref="Q1334:S1334" si="1344">+F1334</f>
        <v>0</v>
      </c>
      <c r="R1334" s="145">
        <f t="shared" si="1344"/>
        <v>0</v>
      </c>
      <c r="S1334" s="146">
        <f t="shared" si="1344"/>
        <v>0</v>
      </c>
      <c r="T1334" s="150" t="e">
        <f>+VLOOKUP($L1334,Data_Validation!$A:$D,1,0)</f>
        <v>#N/A</v>
      </c>
      <c r="U1334" s="150" t="e">
        <f>+VLOOKUP($L1334,Data_Validation!$A:$D,3,0)</f>
        <v>#N/A</v>
      </c>
      <c r="V1334" s="150" t="e">
        <f>+VLOOKUP($L1334,Data_Validation!$A:$D,4,0)</f>
        <v>#N/A</v>
      </c>
      <c r="W1334" s="150" t="e">
        <f>+VLOOKUP($L1334,Data_Validation!$A:$E,5,0)</f>
        <v>#N/A</v>
      </c>
      <c r="X1334" s="150" t="e">
        <f>+VLOOKUP($L1334,Data_Validation!$A:$F,6,0)</f>
        <v>#N/A</v>
      </c>
    </row>
    <row r="1335" spans="1:24" ht="15" customHeight="1">
      <c r="A1335" s="673"/>
      <c r="B1335" s="673"/>
      <c r="C1335" s="673"/>
      <c r="D1335" s="673"/>
      <c r="E1335" s="673"/>
      <c r="F1335" s="673"/>
      <c r="G1335" s="673"/>
      <c r="H1335" s="673"/>
      <c r="I1335" s="673"/>
      <c r="J1335" s="673"/>
      <c r="K1335" s="673"/>
      <c r="L1335" s="145">
        <f t="shared" si="1285"/>
        <v>0</v>
      </c>
      <c r="M1335" s="146">
        <f t="shared" si="1286"/>
        <v>0</v>
      </c>
      <c r="N1335" s="147">
        <f>+IF(OR($Q1335=Parametres!$G$2,$Q1335=Parametres!$G$3),I1335,C1335)</f>
        <v>0</v>
      </c>
      <c r="O1335" s="147">
        <f>+IF(OR($Q1335=Parametres!$G$2,$Q1335=Parametres!$G$3),J1335,D1335)</f>
        <v>0</v>
      </c>
      <c r="P1335" s="147">
        <f>+IF(OR($Q1335=Parametres!$G$2,$Q1335=Parametres!$G$3),K1335,E1335)</f>
        <v>0</v>
      </c>
      <c r="Q1335" s="146">
        <f t="shared" ref="Q1335:S1335" si="1345">+F1335</f>
        <v>0</v>
      </c>
      <c r="R1335" s="145">
        <f t="shared" si="1345"/>
        <v>0</v>
      </c>
      <c r="S1335" s="146">
        <f t="shared" si="1345"/>
        <v>0</v>
      </c>
      <c r="T1335" s="150" t="e">
        <f>+VLOOKUP($L1335,Data_Validation!$A:$D,1,0)</f>
        <v>#N/A</v>
      </c>
      <c r="U1335" s="150" t="e">
        <f>+VLOOKUP($L1335,Data_Validation!$A:$D,3,0)</f>
        <v>#N/A</v>
      </c>
      <c r="V1335" s="150" t="e">
        <f>+VLOOKUP($L1335,Data_Validation!$A:$D,4,0)</f>
        <v>#N/A</v>
      </c>
      <c r="W1335" s="150" t="e">
        <f>+VLOOKUP($L1335,Data_Validation!$A:$E,5,0)</f>
        <v>#N/A</v>
      </c>
      <c r="X1335" s="150" t="e">
        <f>+VLOOKUP($L1335,Data_Validation!$A:$F,6,0)</f>
        <v>#N/A</v>
      </c>
    </row>
    <row r="1336" spans="1:24" ht="15" customHeight="1">
      <c r="A1336" s="673"/>
      <c r="B1336" s="673"/>
      <c r="C1336" s="673"/>
      <c r="D1336" s="673"/>
      <c r="E1336" s="673"/>
      <c r="F1336" s="673"/>
      <c r="G1336" s="673"/>
      <c r="H1336" s="673"/>
      <c r="I1336" s="673"/>
      <c r="J1336" s="673"/>
      <c r="K1336" s="673"/>
      <c r="L1336" s="145">
        <f t="shared" si="1285"/>
        <v>0</v>
      </c>
      <c r="M1336" s="146">
        <f t="shared" si="1286"/>
        <v>0</v>
      </c>
      <c r="N1336" s="147">
        <f>+IF(OR($Q1336=Parametres!$G$2,$Q1336=Parametres!$G$3),I1336,C1336)</f>
        <v>0</v>
      </c>
      <c r="O1336" s="147">
        <f>+IF(OR($Q1336=Parametres!$G$2,$Q1336=Parametres!$G$3),J1336,D1336)</f>
        <v>0</v>
      </c>
      <c r="P1336" s="147">
        <f>+IF(OR($Q1336=Parametres!$G$2,$Q1336=Parametres!$G$3),K1336,E1336)</f>
        <v>0</v>
      </c>
      <c r="Q1336" s="146">
        <f t="shared" ref="Q1336:S1336" si="1346">+F1336</f>
        <v>0</v>
      </c>
      <c r="R1336" s="145">
        <f t="shared" si="1346"/>
        <v>0</v>
      </c>
      <c r="S1336" s="146">
        <f t="shared" si="1346"/>
        <v>0</v>
      </c>
      <c r="T1336" s="150" t="e">
        <f>+VLOOKUP($L1336,Data_Validation!$A:$D,1,0)</f>
        <v>#N/A</v>
      </c>
      <c r="U1336" s="150" t="e">
        <f>+VLOOKUP($L1336,Data_Validation!$A:$D,3,0)</f>
        <v>#N/A</v>
      </c>
      <c r="V1336" s="150" t="e">
        <f>+VLOOKUP($L1336,Data_Validation!$A:$D,4,0)</f>
        <v>#N/A</v>
      </c>
      <c r="W1336" s="150" t="e">
        <f>+VLOOKUP($L1336,Data_Validation!$A:$E,5,0)</f>
        <v>#N/A</v>
      </c>
      <c r="X1336" s="150" t="e">
        <f>+VLOOKUP($L1336,Data_Validation!$A:$F,6,0)</f>
        <v>#N/A</v>
      </c>
    </row>
    <row r="1337" spans="1:24" ht="15" customHeight="1">
      <c r="A1337" s="673"/>
      <c r="B1337" s="673"/>
      <c r="C1337" s="673"/>
      <c r="D1337" s="673"/>
      <c r="E1337" s="673"/>
      <c r="F1337" s="673"/>
      <c r="G1337" s="673"/>
      <c r="H1337" s="673"/>
      <c r="I1337" s="673"/>
      <c r="J1337" s="673"/>
      <c r="K1337" s="673"/>
      <c r="L1337" s="145">
        <f t="shared" si="1285"/>
        <v>0</v>
      </c>
      <c r="M1337" s="146">
        <f t="shared" si="1286"/>
        <v>0</v>
      </c>
      <c r="N1337" s="147">
        <f>+IF(OR($Q1337=Parametres!$G$2,$Q1337=Parametres!$G$3),I1337,C1337)</f>
        <v>0</v>
      </c>
      <c r="O1337" s="147">
        <f>+IF(OR($Q1337=Parametres!$G$2,$Q1337=Parametres!$G$3),J1337,D1337)</f>
        <v>0</v>
      </c>
      <c r="P1337" s="147">
        <f>+IF(OR($Q1337=Parametres!$G$2,$Q1337=Parametres!$G$3),K1337,E1337)</f>
        <v>0</v>
      </c>
      <c r="Q1337" s="146">
        <f t="shared" ref="Q1337:S1337" si="1347">+F1337</f>
        <v>0</v>
      </c>
      <c r="R1337" s="145">
        <f t="shared" si="1347"/>
        <v>0</v>
      </c>
      <c r="S1337" s="146">
        <f t="shared" si="1347"/>
        <v>0</v>
      </c>
      <c r="T1337" s="150" t="e">
        <f>+VLOOKUP($L1337,Data_Validation!$A:$D,1,0)</f>
        <v>#N/A</v>
      </c>
      <c r="U1337" s="150" t="e">
        <f>+VLOOKUP($L1337,Data_Validation!$A:$D,3,0)</f>
        <v>#N/A</v>
      </c>
      <c r="V1337" s="150" t="e">
        <f>+VLOOKUP($L1337,Data_Validation!$A:$D,4,0)</f>
        <v>#N/A</v>
      </c>
      <c r="W1337" s="150" t="e">
        <f>+VLOOKUP($L1337,Data_Validation!$A:$E,5,0)</f>
        <v>#N/A</v>
      </c>
      <c r="X1337" s="150" t="e">
        <f>+VLOOKUP($L1337,Data_Validation!$A:$F,6,0)</f>
        <v>#N/A</v>
      </c>
    </row>
    <row r="1338" spans="1:24" ht="15" customHeight="1">
      <c r="A1338" s="673"/>
      <c r="B1338" s="673"/>
      <c r="C1338" s="673"/>
      <c r="D1338" s="673"/>
      <c r="E1338" s="673"/>
      <c r="F1338" s="673"/>
      <c r="G1338" s="673"/>
      <c r="H1338" s="673"/>
      <c r="I1338" s="673"/>
      <c r="J1338" s="673"/>
      <c r="K1338" s="673"/>
      <c r="L1338" s="145">
        <f t="shared" si="1285"/>
        <v>0</v>
      </c>
      <c r="M1338" s="146">
        <f t="shared" si="1286"/>
        <v>0</v>
      </c>
      <c r="N1338" s="147">
        <f>+IF(OR($Q1338=Parametres!$G$2,$Q1338=Parametres!$G$3),I1338,C1338)</f>
        <v>0</v>
      </c>
      <c r="O1338" s="147">
        <f>+IF(OR($Q1338=Parametres!$G$2,$Q1338=Parametres!$G$3),J1338,D1338)</f>
        <v>0</v>
      </c>
      <c r="P1338" s="147">
        <f>+IF(OR($Q1338=Parametres!$G$2,$Q1338=Parametres!$G$3),K1338,E1338)</f>
        <v>0</v>
      </c>
      <c r="Q1338" s="146">
        <f t="shared" ref="Q1338:S1338" si="1348">+F1338</f>
        <v>0</v>
      </c>
      <c r="R1338" s="145">
        <f t="shared" si="1348"/>
        <v>0</v>
      </c>
      <c r="S1338" s="146">
        <f t="shared" si="1348"/>
        <v>0</v>
      </c>
      <c r="T1338" s="150" t="e">
        <f>+VLOOKUP($L1338,Data_Validation!$A:$D,1,0)</f>
        <v>#N/A</v>
      </c>
      <c r="U1338" s="150" t="e">
        <f>+VLOOKUP($L1338,Data_Validation!$A:$D,3,0)</f>
        <v>#N/A</v>
      </c>
      <c r="V1338" s="150" t="e">
        <f>+VLOOKUP($L1338,Data_Validation!$A:$D,4,0)</f>
        <v>#N/A</v>
      </c>
      <c r="W1338" s="150" t="e">
        <f>+VLOOKUP($L1338,Data_Validation!$A:$E,5,0)</f>
        <v>#N/A</v>
      </c>
      <c r="X1338" s="150" t="e">
        <f>+VLOOKUP($L1338,Data_Validation!$A:$F,6,0)</f>
        <v>#N/A</v>
      </c>
    </row>
    <row r="1339" spans="1:24" ht="15" customHeight="1">
      <c r="A1339" s="673"/>
      <c r="B1339" s="673"/>
      <c r="C1339" s="673"/>
      <c r="D1339" s="673"/>
      <c r="E1339" s="673"/>
      <c r="F1339" s="673"/>
      <c r="G1339" s="673"/>
      <c r="H1339" s="673"/>
      <c r="I1339" s="673"/>
      <c r="J1339" s="673"/>
      <c r="K1339" s="673"/>
      <c r="L1339" s="145">
        <f t="shared" si="1285"/>
        <v>0</v>
      </c>
      <c r="M1339" s="146">
        <f t="shared" si="1286"/>
        <v>0</v>
      </c>
      <c r="N1339" s="147">
        <f>+IF(OR($Q1339=Parametres!$G$2,$Q1339=Parametres!$G$3),I1339,C1339)</f>
        <v>0</v>
      </c>
      <c r="O1339" s="147">
        <f>+IF(OR($Q1339=Parametres!$G$2,$Q1339=Parametres!$G$3),J1339,D1339)</f>
        <v>0</v>
      </c>
      <c r="P1339" s="147">
        <f>+IF(OR($Q1339=Parametres!$G$2,$Q1339=Parametres!$G$3),K1339,E1339)</f>
        <v>0</v>
      </c>
      <c r="Q1339" s="146">
        <f t="shared" ref="Q1339:S1339" si="1349">+F1339</f>
        <v>0</v>
      </c>
      <c r="R1339" s="145">
        <f t="shared" si="1349"/>
        <v>0</v>
      </c>
      <c r="S1339" s="146">
        <f t="shared" si="1349"/>
        <v>0</v>
      </c>
      <c r="T1339" s="150" t="e">
        <f>+VLOOKUP($L1339,Data_Validation!$A:$D,1,0)</f>
        <v>#N/A</v>
      </c>
      <c r="U1339" s="150" t="e">
        <f>+VLOOKUP($L1339,Data_Validation!$A:$D,3,0)</f>
        <v>#N/A</v>
      </c>
      <c r="V1339" s="150" t="e">
        <f>+VLOOKUP($L1339,Data_Validation!$A:$D,4,0)</f>
        <v>#N/A</v>
      </c>
      <c r="W1339" s="150" t="e">
        <f>+VLOOKUP($L1339,Data_Validation!$A:$E,5,0)</f>
        <v>#N/A</v>
      </c>
      <c r="X1339" s="150" t="e">
        <f>+VLOOKUP($L1339,Data_Validation!$A:$F,6,0)</f>
        <v>#N/A</v>
      </c>
    </row>
    <row r="1340" spans="1:24" ht="15" customHeight="1">
      <c r="A1340" s="673"/>
      <c r="B1340" s="673"/>
      <c r="C1340" s="673"/>
      <c r="D1340" s="673"/>
      <c r="E1340" s="673"/>
      <c r="F1340" s="673"/>
      <c r="G1340" s="673"/>
      <c r="H1340" s="673"/>
      <c r="I1340" s="673"/>
      <c r="J1340" s="673"/>
      <c r="K1340" s="673"/>
      <c r="L1340" s="145">
        <f t="shared" si="1285"/>
        <v>0</v>
      </c>
      <c r="M1340" s="146">
        <f t="shared" si="1286"/>
        <v>0</v>
      </c>
      <c r="N1340" s="147">
        <f>+IF(OR($Q1340=Parametres!$G$2,$Q1340=Parametres!$G$3),I1340,C1340)</f>
        <v>0</v>
      </c>
      <c r="O1340" s="147">
        <f>+IF(OR($Q1340=Parametres!$G$2,$Q1340=Parametres!$G$3),J1340,D1340)</f>
        <v>0</v>
      </c>
      <c r="P1340" s="147">
        <f>+IF(OR($Q1340=Parametres!$G$2,$Q1340=Parametres!$G$3),K1340,E1340)</f>
        <v>0</v>
      </c>
      <c r="Q1340" s="146">
        <f t="shared" ref="Q1340:S1340" si="1350">+F1340</f>
        <v>0</v>
      </c>
      <c r="R1340" s="145">
        <f t="shared" si="1350"/>
        <v>0</v>
      </c>
      <c r="S1340" s="146">
        <f t="shared" si="1350"/>
        <v>0</v>
      </c>
      <c r="T1340" s="150" t="e">
        <f>+VLOOKUP($L1340,Data_Validation!$A:$D,1,0)</f>
        <v>#N/A</v>
      </c>
      <c r="U1340" s="150" t="e">
        <f>+VLOOKUP($L1340,Data_Validation!$A:$D,3,0)</f>
        <v>#N/A</v>
      </c>
      <c r="V1340" s="150" t="e">
        <f>+VLOOKUP($L1340,Data_Validation!$A:$D,4,0)</f>
        <v>#N/A</v>
      </c>
      <c r="W1340" s="150" t="e">
        <f>+VLOOKUP($L1340,Data_Validation!$A:$E,5,0)</f>
        <v>#N/A</v>
      </c>
      <c r="X1340" s="150" t="e">
        <f>+VLOOKUP($L1340,Data_Validation!$A:$F,6,0)</f>
        <v>#N/A</v>
      </c>
    </row>
    <row r="1341" spans="1:24" ht="15" customHeight="1">
      <c r="A1341" s="673"/>
      <c r="B1341" s="673"/>
      <c r="C1341" s="673"/>
      <c r="D1341" s="673"/>
      <c r="E1341" s="673"/>
      <c r="F1341" s="673"/>
      <c r="G1341" s="673"/>
      <c r="H1341" s="673"/>
      <c r="I1341" s="673"/>
      <c r="J1341" s="673"/>
      <c r="K1341" s="673"/>
      <c r="L1341" s="145">
        <f t="shared" si="1285"/>
        <v>0</v>
      </c>
      <c r="M1341" s="146">
        <f t="shared" si="1286"/>
        <v>0</v>
      </c>
      <c r="N1341" s="147">
        <f>+IF(OR($Q1341=Parametres!$G$2,$Q1341=Parametres!$G$3),I1341,C1341)</f>
        <v>0</v>
      </c>
      <c r="O1341" s="147">
        <f>+IF(OR($Q1341=Parametres!$G$2,$Q1341=Parametres!$G$3),J1341,D1341)</f>
        <v>0</v>
      </c>
      <c r="P1341" s="147">
        <f>+IF(OR($Q1341=Parametres!$G$2,$Q1341=Parametres!$G$3),K1341,E1341)</f>
        <v>0</v>
      </c>
      <c r="Q1341" s="146">
        <f t="shared" ref="Q1341:S1341" si="1351">+F1341</f>
        <v>0</v>
      </c>
      <c r="R1341" s="145">
        <f t="shared" si="1351"/>
        <v>0</v>
      </c>
      <c r="S1341" s="146">
        <f t="shared" si="1351"/>
        <v>0</v>
      </c>
      <c r="T1341" s="150" t="e">
        <f>+VLOOKUP($L1341,Data_Validation!$A:$D,1,0)</f>
        <v>#N/A</v>
      </c>
      <c r="U1341" s="150" t="e">
        <f>+VLOOKUP($L1341,Data_Validation!$A:$D,3,0)</f>
        <v>#N/A</v>
      </c>
      <c r="V1341" s="150" t="e">
        <f>+VLOOKUP($L1341,Data_Validation!$A:$D,4,0)</f>
        <v>#N/A</v>
      </c>
      <c r="W1341" s="150" t="e">
        <f>+VLOOKUP($L1341,Data_Validation!$A:$E,5,0)</f>
        <v>#N/A</v>
      </c>
      <c r="X1341" s="150" t="e">
        <f>+VLOOKUP($L1341,Data_Validation!$A:$F,6,0)</f>
        <v>#N/A</v>
      </c>
    </row>
    <row r="1342" spans="1:24" ht="15" customHeight="1">
      <c r="A1342" s="673"/>
      <c r="B1342" s="673"/>
      <c r="C1342" s="673"/>
      <c r="D1342" s="673"/>
      <c r="E1342" s="673"/>
      <c r="F1342" s="673"/>
      <c r="G1342" s="673"/>
      <c r="H1342" s="673"/>
      <c r="I1342" s="673"/>
      <c r="J1342" s="673"/>
      <c r="K1342" s="673"/>
      <c r="L1342" s="145">
        <f t="shared" si="1285"/>
        <v>0</v>
      </c>
      <c r="M1342" s="146">
        <f t="shared" si="1286"/>
        <v>0</v>
      </c>
      <c r="N1342" s="147">
        <f>+IF(OR($Q1342=Parametres!$G$2,$Q1342=Parametres!$G$3),I1342,C1342)</f>
        <v>0</v>
      </c>
      <c r="O1342" s="147">
        <f>+IF(OR($Q1342=Parametres!$G$2,$Q1342=Parametres!$G$3),J1342,D1342)</f>
        <v>0</v>
      </c>
      <c r="P1342" s="147">
        <f>+IF(OR($Q1342=Parametres!$G$2,$Q1342=Parametres!$G$3),K1342,E1342)</f>
        <v>0</v>
      </c>
      <c r="Q1342" s="146">
        <f t="shared" ref="Q1342:S1342" si="1352">+F1342</f>
        <v>0</v>
      </c>
      <c r="R1342" s="145">
        <f t="shared" si="1352"/>
        <v>0</v>
      </c>
      <c r="S1342" s="146">
        <f t="shared" si="1352"/>
        <v>0</v>
      </c>
      <c r="T1342" s="150" t="e">
        <f>+VLOOKUP($L1342,Data_Validation!$A:$D,1,0)</f>
        <v>#N/A</v>
      </c>
      <c r="U1342" s="150" t="e">
        <f>+VLOOKUP($L1342,Data_Validation!$A:$D,3,0)</f>
        <v>#N/A</v>
      </c>
      <c r="V1342" s="150" t="e">
        <f>+VLOOKUP($L1342,Data_Validation!$A:$D,4,0)</f>
        <v>#N/A</v>
      </c>
      <c r="W1342" s="150" t="e">
        <f>+VLOOKUP($L1342,Data_Validation!$A:$E,5,0)</f>
        <v>#N/A</v>
      </c>
      <c r="X1342" s="150" t="e">
        <f>+VLOOKUP($L1342,Data_Validation!$A:$F,6,0)</f>
        <v>#N/A</v>
      </c>
    </row>
    <row r="1343" spans="1:24" ht="15" customHeight="1">
      <c r="A1343" s="673"/>
      <c r="B1343" s="673"/>
      <c r="C1343" s="673"/>
      <c r="D1343" s="673"/>
      <c r="E1343" s="673"/>
      <c r="F1343" s="673"/>
      <c r="G1343" s="673"/>
      <c r="H1343" s="673"/>
      <c r="I1343" s="673"/>
      <c r="J1343" s="673"/>
      <c r="K1343" s="673"/>
      <c r="L1343" s="145">
        <f t="shared" si="1285"/>
        <v>0</v>
      </c>
      <c r="M1343" s="146">
        <f t="shared" si="1286"/>
        <v>0</v>
      </c>
      <c r="N1343" s="147">
        <f>+IF(OR($Q1343=Parametres!$G$2,$Q1343=Parametres!$G$3),I1343,C1343)</f>
        <v>0</v>
      </c>
      <c r="O1343" s="147">
        <f>+IF(OR($Q1343=Parametres!$G$2,$Q1343=Parametres!$G$3),J1343,D1343)</f>
        <v>0</v>
      </c>
      <c r="P1343" s="147">
        <f>+IF(OR($Q1343=Parametres!$G$2,$Q1343=Parametres!$G$3),K1343,E1343)</f>
        <v>0</v>
      </c>
      <c r="Q1343" s="146">
        <f t="shared" ref="Q1343:S1343" si="1353">+F1343</f>
        <v>0</v>
      </c>
      <c r="R1343" s="145">
        <f t="shared" si="1353"/>
        <v>0</v>
      </c>
      <c r="S1343" s="146">
        <f t="shared" si="1353"/>
        <v>0</v>
      </c>
      <c r="T1343" s="150" t="e">
        <f>+VLOOKUP($L1343,Data_Validation!$A:$D,1,0)</f>
        <v>#N/A</v>
      </c>
      <c r="U1343" s="150" t="e">
        <f>+VLOOKUP($L1343,Data_Validation!$A:$D,3,0)</f>
        <v>#N/A</v>
      </c>
      <c r="V1343" s="150" t="e">
        <f>+VLOOKUP($L1343,Data_Validation!$A:$D,4,0)</f>
        <v>#N/A</v>
      </c>
      <c r="W1343" s="150" t="e">
        <f>+VLOOKUP($L1343,Data_Validation!$A:$E,5,0)</f>
        <v>#N/A</v>
      </c>
      <c r="X1343" s="150" t="e">
        <f>+VLOOKUP($L1343,Data_Validation!$A:$F,6,0)</f>
        <v>#N/A</v>
      </c>
    </row>
    <row r="1344" spans="1:24" ht="15" customHeight="1">
      <c r="A1344" s="673"/>
      <c r="B1344" s="673"/>
      <c r="C1344" s="673"/>
      <c r="D1344" s="673"/>
      <c r="E1344" s="673"/>
      <c r="F1344" s="673"/>
      <c r="G1344" s="673"/>
      <c r="H1344" s="673"/>
      <c r="I1344" s="673"/>
      <c r="J1344" s="673"/>
      <c r="K1344" s="673"/>
      <c r="L1344" s="145">
        <f t="shared" si="1285"/>
        <v>0</v>
      </c>
      <c r="M1344" s="146">
        <f t="shared" si="1286"/>
        <v>0</v>
      </c>
      <c r="N1344" s="147">
        <f>+IF(OR($Q1344=Parametres!$G$2,$Q1344=Parametres!$G$3),I1344,C1344)</f>
        <v>0</v>
      </c>
      <c r="O1344" s="147">
        <f>+IF(OR($Q1344=Parametres!$G$2,$Q1344=Parametres!$G$3),J1344,D1344)</f>
        <v>0</v>
      </c>
      <c r="P1344" s="147">
        <f>+IF(OR($Q1344=Parametres!$G$2,$Q1344=Parametres!$G$3),K1344,E1344)</f>
        <v>0</v>
      </c>
      <c r="Q1344" s="146">
        <f t="shared" ref="Q1344:S1344" si="1354">+F1344</f>
        <v>0</v>
      </c>
      <c r="R1344" s="145">
        <f t="shared" si="1354"/>
        <v>0</v>
      </c>
      <c r="S1344" s="146">
        <f t="shared" si="1354"/>
        <v>0</v>
      </c>
      <c r="T1344" s="150" t="e">
        <f>+VLOOKUP($L1344,Data_Validation!$A:$D,1,0)</f>
        <v>#N/A</v>
      </c>
      <c r="U1344" s="150" t="e">
        <f>+VLOOKUP($L1344,Data_Validation!$A:$D,3,0)</f>
        <v>#N/A</v>
      </c>
      <c r="V1344" s="150" t="e">
        <f>+VLOOKUP($L1344,Data_Validation!$A:$D,4,0)</f>
        <v>#N/A</v>
      </c>
      <c r="W1344" s="150" t="e">
        <f>+VLOOKUP($L1344,Data_Validation!$A:$E,5,0)</f>
        <v>#N/A</v>
      </c>
      <c r="X1344" s="150" t="e">
        <f>+VLOOKUP($L1344,Data_Validation!$A:$F,6,0)</f>
        <v>#N/A</v>
      </c>
    </row>
    <row r="1345" spans="1:24" ht="15" customHeight="1">
      <c r="A1345" s="673"/>
      <c r="B1345" s="673"/>
      <c r="C1345" s="673"/>
      <c r="D1345" s="673"/>
      <c r="E1345" s="673"/>
      <c r="F1345" s="673"/>
      <c r="G1345" s="673"/>
      <c r="H1345" s="673"/>
      <c r="I1345" s="673"/>
      <c r="J1345" s="673"/>
      <c r="K1345" s="673"/>
      <c r="L1345" s="145">
        <f t="shared" si="1285"/>
        <v>0</v>
      </c>
      <c r="M1345" s="146">
        <f t="shared" si="1286"/>
        <v>0</v>
      </c>
      <c r="N1345" s="147">
        <f>+IF(OR($Q1345=Parametres!$G$2,$Q1345=Parametres!$G$3),I1345,C1345)</f>
        <v>0</v>
      </c>
      <c r="O1345" s="147">
        <f>+IF(OR($Q1345=Parametres!$G$2,$Q1345=Parametres!$G$3),J1345,D1345)</f>
        <v>0</v>
      </c>
      <c r="P1345" s="147">
        <f>+IF(OR($Q1345=Parametres!$G$2,$Q1345=Parametres!$G$3),K1345,E1345)</f>
        <v>0</v>
      </c>
      <c r="Q1345" s="146">
        <f t="shared" ref="Q1345:S1345" si="1355">+F1345</f>
        <v>0</v>
      </c>
      <c r="R1345" s="145">
        <f t="shared" si="1355"/>
        <v>0</v>
      </c>
      <c r="S1345" s="146">
        <f t="shared" si="1355"/>
        <v>0</v>
      </c>
      <c r="T1345" s="150" t="e">
        <f>+VLOOKUP($L1345,Data_Validation!$A:$D,1,0)</f>
        <v>#N/A</v>
      </c>
      <c r="U1345" s="150" t="e">
        <f>+VLOOKUP($L1345,Data_Validation!$A:$D,3,0)</f>
        <v>#N/A</v>
      </c>
      <c r="V1345" s="150" t="e">
        <f>+VLOOKUP($L1345,Data_Validation!$A:$D,4,0)</f>
        <v>#N/A</v>
      </c>
      <c r="W1345" s="150" t="e">
        <f>+VLOOKUP($L1345,Data_Validation!$A:$E,5,0)</f>
        <v>#N/A</v>
      </c>
      <c r="X1345" s="150" t="e">
        <f>+VLOOKUP($L1345,Data_Validation!$A:$F,6,0)</f>
        <v>#N/A</v>
      </c>
    </row>
    <row r="1346" spans="1:24" ht="15" customHeight="1">
      <c r="A1346" s="673"/>
      <c r="B1346" s="673"/>
      <c r="C1346" s="673"/>
      <c r="D1346" s="673"/>
      <c r="E1346" s="673"/>
      <c r="F1346" s="673"/>
      <c r="G1346" s="673"/>
      <c r="H1346" s="673"/>
      <c r="I1346" s="673"/>
      <c r="J1346" s="673"/>
      <c r="K1346" s="673"/>
      <c r="L1346" s="145">
        <f t="shared" si="1285"/>
        <v>0</v>
      </c>
      <c r="M1346" s="146">
        <f t="shared" si="1286"/>
        <v>0</v>
      </c>
      <c r="N1346" s="147">
        <f>+IF(OR($Q1346=Parametres!$G$2,$Q1346=Parametres!$G$3),I1346,C1346)</f>
        <v>0</v>
      </c>
      <c r="O1346" s="147">
        <f>+IF(OR($Q1346=Parametres!$G$2,$Q1346=Parametres!$G$3),J1346,D1346)</f>
        <v>0</v>
      </c>
      <c r="P1346" s="147">
        <f>+IF(OR($Q1346=Parametres!$G$2,$Q1346=Parametres!$G$3),K1346,E1346)</f>
        <v>0</v>
      </c>
      <c r="Q1346" s="146">
        <f t="shared" ref="Q1346:S1346" si="1356">+F1346</f>
        <v>0</v>
      </c>
      <c r="R1346" s="145">
        <f t="shared" si="1356"/>
        <v>0</v>
      </c>
      <c r="S1346" s="146">
        <f t="shared" si="1356"/>
        <v>0</v>
      </c>
      <c r="T1346" s="150" t="e">
        <f>+VLOOKUP($L1346,Data_Validation!$A:$D,1,0)</f>
        <v>#N/A</v>
      </c>
      <c r="U1346" s="150" t="e">
        <f>+VLOOKUP($L1346,Data_Validation!$A:$D,3,0)</f>
        <v>#N/A</v>
      </c>
      <c r="V1346" s="150" t="e">
        <f>+VLOOKUP($L1346,Data_Validation!$A:$D,4,0)</f>
        <v>#N/A</v>
      </c>
      <c r="W1346" s="150" t="e">
        <f>+VLOOKUP($L1346,Data_Validation!$A:$E,5,0)</f>
        <v>#N/A</v>
      </c>
      <c r="X1346" s="150" t="e">
        <f>+VLOOKUP($L1346,Data_Validation!$A:$F,6,0)</f>
        <v>#N/A</v>
      </c>
    </row>
    <row r="1347" spans="1:24" ht="15" customHeight="1">
      <c r="A1347" s="673"/>
      <c r="B1347" s="673"/>
      <c r="C1347" s="673"/>
      <c r="D1347" s="673"/>
      <c r="E1347" s="673"/>
      <c r="F1347" s="673"/>
      <c r="G1347" s="673"/>
      <c r="H1347" s="673"/>
      <c r="I1347" s="673"/>
      <c r="J1347" s="673"/>
      <c r="K1347" s="673"/>
      <c r="L1347" s="145">
        <f t="shared" si="1285"/>
        <v>0</v>
      </c>
      <c r="M1347" s="146">
        <f t="shared" si="1286"/>
        <v>0</v>
      </c>
      <c r="N1347" s="147">
        <f>+IF(OR($Q1347=Parametres!$G$2,$Q1347=Parametres!$G$3),I1347,C1347)</f>
        <v>0</v>
      </c>
      <c r="O1347" s="147">
        <f>+IF(OR($Q1347=Parametres!$G$2,$Q1347=Parametres!$G$3),J1347,D1347)</f>
        <v>0</v>
      </c>
      <c r="P1347" s="147">
        <f>+IF(OR($Q1347=Parametres!$G$2,$Q1347=Parametres!$G$3),K1347,E1347)</f>
        <v>0</v>
      </c>
      <c r="Q1347" s="146">
        <f t="shared" ref="Q1347:S1347" si="1357">+F1347</f>
        <v>0</v>
      </c>
      <c r="R1347" s="145">
        <f t="shared" si="1357"/>
        <v>0</v>
      </c>
      <c r="S1347" s="146">
        <f t="shared" si="1357"/>
        <v>0</v>
      </c>
      <c r="T1347" s="150" t="e">
        <f>+VLOOKUP($L1347,Data_Validation!$A:$D,1,0)</f>
        <v>#N/A</v>
      </c>
      <c r="U1347" s="150" t="e">
        <f>+VLOOKUP($L1347,Data_Validation!$A:$D,3,0)</f>
        <v>#N/A</v>
      </c>
      <c r="V1347" s="150" t="e">
        <f>+VLOOKUP($L1347,Data_Validation!$A:$D,4,0)</f>
        <v>#N/A</v>
      </c>
      <c r="W1347" s="150" t="e">
        <f>+VLOOKUP($L1347,Data_Validation!$A:$E,5,0)</f>
        <v>#N/A</v>
      </c>
      <c r="X1347" s="150" t="e">
        <f>+VLOOKUP($L1347,Data_Validation!$A:$F,6,0)</f>
        <v>#N/A</v>
      </c>
    </row>
    <row r="1348" spans="1:24" ht="15" customHeight="1">
      <c r="A1348" s="673"/>
      <c r="B1348" s="673"/>
      <c r="C1348" s="673"/>
      <c r="D1348" s="673"/>
      <c r="E1348" s="673"/>
      <c r="F1348" s="673"/>
      <c r="G1348" s="673"/>
      <c r="H1348" s="673"/>
      <c r="I1348" s="673"/>
      <c r="J1348" s="673"/>
      <c r="K1348" s="673"/>
      <c r="L1348" s="145">
        <f t="shared" si="1285"/>
        <v>0</v>
      </c>
      <c r="M1348" s="146">
        <f t="shared" si="1286"/>
        <v>0</v>
      </c>
      <c r="N1348" s="147">
        <f>+IF(OR($Q1348=Parametres!$G$2,$Q1348=Parametres!$G$3),I1348,C1348)</f>
        <v>0</v>
      </c>
      <c r="O1348" s="147">
        <f>+IF(OR($Q1348=Parametres!$G$2,$Q1348=Parametres!$G$3),J1348,D1348)</f>
        <v>0</v>
      </c>
      <c r="P1348" s="147">
        <f>+IF(OR($Q1348=Parametres!$G$2,$Q1348=Parametres!$G$3),K1348,E1348)</f>
        <v>0</v>
      </c>
      <c r="Q1348" s="146">
        <f t="shared" ref="Q1348:S1348" si="1358">+F1348</f>
        <v>0</v>
      </c>
      <c r="R1348" s="145">
        <f t="shared" si="1358"/>
        <v>0</v>
      </c>
      <c r="S1348" s="146">
        <f t="shared" si="1358"/>
        <v>0</v>
      </c>
      <c r="T1348" s="150" t="e">
        <f>+VLOOKUP($L1348,Data_Validation!$A:$D,1,0)</f>
        <v>#N/A</v>
      </c>
      <c r="U1348" s="150" t="e">
        <f>+VLOOKUP($L1348,Data_Validation!$A:$D,3,0)</f>
        <v>#N/A</v>
      </c>
      <c r="V1348" s="150" t="e">
        <f>+VLOOKUP($L1348,Data_Validation!$A:$D,4,0)</f>
        <v>#N/A</v>
      </c>
      <c r="W1348" s="150" t="e">
        <f>+VLOOKUP($L1348,Data_Validation!$A:$E,5,0)</f>
        <v>#N/A</v>
      </c>
      <c r="X1348" s="150" t="e">
        <f>+VLOOKUP($L1348,Data_Validation!$A:$F,6,0)</f>
        <v>#N/A</v>
      </c>
    </row>
    <row r="1349" spans="1:24" ht="15" customHeight="1">
      <c r="A1349" s="673"/>
      <c r="B1349" s="673"/>
      <c r="C1349" s="673"/>
      <c r="D1349" s="673"/>
      <c r="E1349" s="673"/>
      <c r="F1349" s="673"/>
      <c r="G1349" s="673"/>
      <c r="H1349" s="673"/>
      <c r="I1349" s="673"/>
      <c r="J1349" s="673"/>
      <c r="K1349" s="673"/>
      <c r="L1349" s="145">
        <f t="shared" si="1285"/>
        <v>0</v>
      </c>
      <c r="M1349" s="146">
        <f t="shared" si="1286"/>
        <v>0</v>
      </c>
      <c r="N1349" s="147">
        <f>+IF(OR($Q1349=Parametres!$G$2,$Q1349=Parametres!$G$3),I1349,C1349)</f>
        <v>0</v>
      </c>
      <c r="O1349" s="147">
        <f>+IF(OR($Q1349=Parametres!$G$2,$Q1349=Parametres!$G$3),J1349,D1349)</f>
        <v>0</v>
      </c>
      <c r="P1349" s="147">
        <f>+IF(OR($Q1349=Parametres!$G$2,$Q1349=Parametres!$G$3),K1349,E1349)</f>
        <v>0</v>
      </c>
      <c r="Q1349" s="146">
        <f t="shared" ref="Q1349:S1349" si="1359">+F1349</f>
        <v>0</v>
      </c>
      <c r="R1349" s="145">
        <f t="shared" si="1359"/>
        <v>0</v>
      </c>
      <c r="S1349" s="146">
        <f t="shared" si="1359"/>
        <v>0</v>
      </c>
      <c r="T1349" s="150" t="e">
        <f>+VLOOKUP($L1349,Data_Validation!$A:$D,1,0)</f>
        <v>#N/A</v>
      </c>
      <c r="U1349" s="150" t="e">
        <f>+VLOOKUP($L1349,Data_Validation!$A:$D,3,0)</f>
        <v>#N/A</v>
      </c>
      <c r="V1349" s="150" t="e">
        <f>+VLOOKUP($L1349,Data_Validation!$A:$D,4,0)</f>
        <v>#N/A</v>
      </c>
      <c r="W1349" s="150" t="e">
        <f>+VLOOKUP($L1349,Data_Validation!$A:$E,5,0)</f>
        <v>#N/A</v>
      </c>
      <c r="X1349" s="150" t="e">
        <f>+VLOOKUP($L1349,Data_Validation!$A:$F,6,0)</f>
        <v>#N/A</v>
      </c>
    </row>
    <row r="1350" spans="1:24" ht="15" customHeight="1">
      <c r="A1350" s="673"/>
      <c r="B1350" s="673"/>
      <c r="C1350" s="673"/>
      <c r="D1350" s="673"/>
      <c r="E1350" s="673"/>
      <c r="F1350" s="673"/>
      <c r="G1350" s="673"/>
      <c r="H1350" s="673"/>
      <c r="I1350" s="673"/>
      <c r="J1350" s="673"/>
      <c r="K1350" s="673"/>
      <c r="L1350" s="145">
        <f t="shared" si="1285"/>
        <v>0</v>
      </c>
      <c r="M1350" s="146">
        <f t="shared" si="1286"/>
        <v>0</v>
      </c>
      <c r="N1350" s="147">
        <f>+IF(OR($Q1350=Parametres!$G$2,$Q1350=Parametres!$G$3),I1350,C1350)</f>
        <v>0</v>
      </c>
      <c r="O1350" s="147">
        <f>+IF(OR($Q1350=Parametres!$G$2,$Q1350=Parametres!$G$3),J1350,D1350)</f>
        <v>0</v>
      </c>
      <c r="P1350" s="147">
        <f>+IF(OR($Q1350=Parametres!$G$2,$Q1350=Parametres!$G$3),K1350,E1350)</f>
        <v>0</v>
      </c>
      <c r="Q1350" s="146">
        <f t="shared" ref="Q1350:S1350" si="1360">+F1350</f>
        <v>0</v>
      </c>
      <c r="R1350" s="145">
        <f t="shared" si="1360"/>
        <v>0</v>
      </c>
      <c r="S1350" s="146">
        <f t="shared" si="1360"/>
        <v>0</v>
      </c>
      <c r="T1350" s="150" t="e">
        <f>+VLOOKUP($L1350,Data_Validation!$A:$D,1,0)</f>
        <v>#N/A</v>
      </c>
      <c r="U1350" s="150" t="e">
        <f>+VLOOKUP($L1350,Data_Validation!$A:$D,3,0)</f>
        <v>#N/A</v>
      </c>
      <c r="V1350" s="150" t="e">
        <f>+VLOOKUP($L1350,Data_Validation!$A:$D,4,0)</f>
        <v>#N/A</v>
      </c>
      <c r="W1350" s="150" t="e">
        <f>+VLOOKUP($L1350,Data_Validation!$A:$E,5,0)</f>
        <v>#N/A</v>
      </c>
      <c r="X1350" s="150" t="e">
        <f>+VLOOKUP($L1350,Data_Validation!$A:$F,6,0)</f>
        <v>#N/A</v>
      </c>
    </row>
    <row r="1351" spans="1:24" ht="15" customHeight="1">
      <c r="A1351" s="673"/>
      <c r="B1351" s="673"/>
      <c r="C1351" s="673"/>
      <c r="D1351" s="673"/>
      <c r="E1351" s="673"/>
      <c r="F1351" s="673"/>
      <c r="G1351" s="673"/>
      <c r="H1351" s="673"/>
      <c r="I1351" s="673"/>
      <c r="J1351" s="673"/>
      <c r="K1351" s="673"/>
      <c r="L1351" s="145">
        <f t="shared" si="1285"/>
        <v>0</v>
      </c>
      <c r="M1351" s="146">
        <f t="shared" si="1286"/>
        <v>0</v>
      </c>
      <c r="N1351" s="147">
        <f>+IF(OR($Q1351=Parametres!$G$2,$Q1351=Parametres!$G$3),I1351,C1351)</f>
        <v>0</v>
      </c>
      <c r="O1351" s="147">
        <f>+IF(OR($Q1351=Parametres!$G$2,$Q1351=Parametres!$G$3),J1351,D1351)</f>
        <v>0</v>
      </c>
      <c r="P1351" s="147">
        <f>+IF(OR($Q1351=Parametres!$G$2,$Q1351=Parametres!$G$3),K1351,E1351)</f>
        <v>0</v>
      </c>
      <c r="Q1351" s="146">
        <f t="shared" ref="Q1351:S1351" si="1361">+F1351</f>
        <v>0</v>
      </c>
      <c r="R1351" s="145">
        <f t="shared" si="1361"/>
        <v>0</v>
      </c>
      <c r="S1351" s="146">
        <f t="shared" si="1361"/>
        <v>0</v>
      </c>
      <c r="T1351" s="150" t="e">
        <f>+VLOOKUP($L1351,Data_Validation!$A:$D,1,0)</f>
        <v>#N/A</v>
      </c>
      <c r="U1351" s="150" t="e">
        <f>+VLOOKUP($L1351,Data_Validation!$A:$D,3,0)</f>
        <v>#N/A</v>
      </c>
      <c r="V1351" s="150" t="e">
        <f>+VLOOKUP($L1351,Data_Validation!$A:$D,4,0)</f>
        <v>#N/A</v>
      </c>
      <c r="W1351" s="150" t="e">
        <f>+VLOOKUP($L1351,Data_Validation!$A:$E,5,0)</f>
        <v>#N/A</v>
      </c>
      <c r="X1351" s="150" t="e">
        <f>+VLOOKUP($L1351,Data_Validation!$A:$F,6,0)</f>
        <v>#N/A</v>
      </c>
    </row>
    <row r="1352" spans="1:24" ht="15" customHeight="1">
      <c r="A1352" s="673"/>
      <c r="B1352" s="673"/>
      <c r="C1352" s="673"/>
      <c r="D1352" s="673"/>
      <c r="E1352" s="673"/>
      <c r="F1352" s="673"/>
      <c r="G1352" s="673"/>
      <c r="H1352" s="673"/>
      <c r="I1352" s="673"/>
      <c r="J1352" s="673"/>
      <c r="K1352" s="673"/>
      <c r="L1352" s="145">
        <f t="shared" si="1285"/>
        <v>0</v>
      </c>
      <c r="M1352" s="146">
        <f t="shared" si="1286"/>
        <v>0</v>
      </c>
      <c r="N1352" s="147">
        <f>+IF(OR($Q1352=Parametres!$G$2,$Q1352=Parametres!$G$3),I1352,C1352)</f>
        <v>0</v>
      </c>
      <c r="O1352" s="147">
        <f>+IF(OR($Q1352=Parametres!$G$2,$Q1352=Parametres!$G$3),J1352,D1352)</f>
        <v>0</v>
      </c>
      <c r="P1352" s="147">
        <f>+IF(OR($Q1352=Parametres!$G$2,$Q1352=Parametres!$G$3),K1352,E1352)</f>
        <v>0</v>
      </c>
      <c r="Q1352" s="146">
        <f t="shared" ref="Q1352:S1352" si="1362">+F1352</f>
        <v>0</v>
      </c>
      <c r="R1352" s="145">
        <f t="shared" si="1362"/>
        <v>0</v>
      </c>
      <c r="S1352" s="146">
        <f t="shared" si="1362"/>
        <v>0</v>
      </c>
      <c r="T1352" s="150" t="e">
        <f>+VLOOKUP($L1352,Data_Validation!$A:$D,1,0)</f>
        <v>#N/A</v>
      </c>
      <c r="U1352" s="150" t="e">
        <f>+VLOOKUP($L1352,Data_Validation!$A:$D,3,0)</f>
        <v>#N/A</v>
      </c>
      <c r="V1352" s="150" t="e">
        <f>+VLOOKUP($L1352,Data_Validation!$A:$D,4,0)</f>
        <v>#N/A</v>
      </c>
      <c r="W1352" s="150" t="e">
        <f>+VLOOKUP($L1352,Data_Validation!$A:$E,5,0)</f>
        <v>#N/A</v>
      </c>
      <c r="X1352" s="150" t="e">
        <f>+VLOOKUP($L1352,Data_Validation!$A:$F,6,0)</f>
        <v>#N/A</v>
      </c>
    </row>
    <row r="1353" spans="1:24" ht="15" customHeight="1">
      <c r="A1353" s="673"/>
      <c r="B1353" s="673"/>
      <c r="C1353" s="673"/>
      <c r="D1353" s="673"/>
      <c r="E1353" s="673"/>
      <c r="F1353" s="673"/>
      <c r="G1353" s="673"/>
      <c r="H1353" s="673"/>
      <c r="I1353" s="673"/>
      <c r="J1353" s="673"/>
      <c r="K1353" s="673"/>
      <c r="L1353" s="145">
        <f t="shared" si="1285"/>
        <v>0</v>
      </c>
      <c r="M1353" s="146">
        <f t="shared" si="1286"/>
        <v>0</v>
      </c>
      <c r="N1353" s="147">
        <f>+IF(OR($Q1353=Parametres!$G$2,$Q1353=Parametres!$G$3),I1353,C1353)</f>
        <v>0</v>
      </c>
      <c r="O1353" s="147">
        <f>+IF(OR($Q1353=Parametres!$G$2,$Q1353=Parametres!$G$3),J1353,D1353)</f>
        <v>0</v>
      </c>
      <c r="P1353" s="147">
        <f>+IF(OR($Q1353=Parametres!$G$2,$Q1353=Parametres!$G$3),K1353,E1353)</f>
        <v>0</v>
      </c>
      <c r="Q1353" s="146">
        <f t="shared" ref="Q1353:S1353" si="1363">+F1353</f>
        <v>0</v>
      </c>
      <c r="R1353" s="145">
        <f t="shared" si="1363"/>
        <v>0</v>
      </c>
      <c r="S1353" s="146">
        <f t="shared" si="1363"/>
        <v>0</v>
      </c>
      <c r="T1353" s="150" t="e">
        <f>+VLOOKUP($L1353,Data_Validation!$A:$D,1,0)</f>
        <v>#N/A</v>
      </c>
      <c r="U1353" s="150" t="e">
        <f>+VLOOKUP($L1353,Data_Validation!$A:$D,3,0)</f>
        <v>#N/A</v>
      </c>
      <c r="V1353" s="150" t="e">
        <f>+VLOOKUP($L1353,Data_Validation!$A:$D,4,0)</f>
        <v>#N/A</v>
      </c>
      <c r="W1353" s="150" t="e">
        <f>+VLOOKUP($L1353,Data_Validation!$A:$E,5,0)</f>
        <v>#N/A</v>
      </c>
      <c r="X1353" s="150" t="e">
        <f>+VLOOKUP($L1353,Data_Validation!$A:$F,6,0)</f>
        <v>#N/A</v>
      </c>
    </row>
    <row r="1354" spans="1:24" ht="15" customHeight="1">
      <c r="A1354" s="673"/>
      <c r="B1354" s="673"/>
      <c r="C1354" s="673"/>
      <c r="D1354" s="673"/>
      <c r="E1354" s="673"/>
      <c r="F1354" s="673"/>
      <c r="G1354" s="673"/>
      <c r="H1354" s="673"/>
      <c r="I1354" s="673"/>
      <c r="J1354" s="673"/>
      <c r="K1354" s="673"/>
      <c r="L1354" s="145">
        <f t="shared" si="1285"/>
        <v>0</v>
      </c>
      <c r="M1354" s="146">
        <f t="shared" si="1286"/>
        <v>0</v>
      </c>
      <c r="N1354" s="147">
        <f>+IF(OR($Q1354=Parametres!$G$2,$Q1354=Parametres!$G$3),I1354,C1354)</f>
        <v>0</v>
      </c>
      <c r="O1354" s="147">
        <f>+IF(OR($Q1354=Parametres!$G$2,$Q1354=Parametres!$G$3),J1354,D1354)</f>
        <v>0</v>
      </c>
      <c r="P1354" s="147">
        <f>+IF(OR($Q1354=Parametres!$G$2,$Q1354=Parametres!$G$3),K1354,E1354)</f>
        <v>0</v>
      </c>
      <c r="Q1354" s="146">
        <f t="shared" ref="Q1354:S1354" si="1364">+F1354</f>
        <v>0</v>
      </c>
      <c r="R1354" s="145">
        <f t="shared" si="1364"/>
        <v>0</v>
      </c>
      <c r="S1354" s="146">
        <f t="shared" si="1364"/>
        <v>0</v>
      </c>
      <c r="T1354" s="150" t="e">
        <f>+VLOOKUP($L1354,Data_Validation!$A:$D,1,0)</f>
        <v>#N/A</v>
      </c>
      <c r="U1354" s="150" t="e">
        <f>+VLOOKUP($L1354,Data_Validation!$A:$D,3,0)</f>
        <v>#N/A</v>
      </c>
      <c r="V1354" s="150" t="e">
        <f>+VLOOKUP($L1354,Data_Validation!$A:$D,4,0)</f>
        <v>#N/A</v>
      </c>
      <c r="W1354" s="150" t="e">
        <f>+VLOOKUP($L1354,Data_Validation!$A:$E,5,0)</f>
        <v>#N/A</v>
      </c>
      <c r="X1354" s="150" t="e">
        <f>+VLOOKUP($L1354,Data_Validation!$A:$F,6,0)</f>
        <v>#N/A</v>
      </c>
    </row>
    <row r="1355" spans="1:24" ht="15" customHeight="1">
      <c r="A1355" s="673"/>
      <c r="B1355" s="673"/>
      <c r="C1355" s="673"/>
      <c r="D1355" s="673"/>
      <c r="E1355" s="673"/>
      <c r="F1355" s="673"/>
      <c r="G1355" s="673"/>
      <c r="H1355" s="673"/>
      <c r="I1355" s="673"/>
      <c r="J1355" s="673"/>
      <c r="K1355" s="673"/>
      <c r="L1355" s="145">
        <f t="shared" si="1285"/>
        <v>0</v>
      </c>
      <c r="M1355" s="146">
        <f t="shared" si="1286"/>
        <v>0</v>
      </c>
      <c r="N1355" s="147">
        <f>+IF(OR($Q1355=Parametres!$G$2,$Q1355=Parametres!$G$3),I1355,C1355)</f>
        <v>0</v>
      </c>
      <c r="O1355" s="147">
        <f>+IF(OR($Q1355=Parametres!$G$2,$Q1355=Parametres!$G$3),J1355,D1355)</f>
        <v>0</v>
      </c>
      <c r="P1355" s="147">
        <f>+IF(OR($Q1355=Parametres!$G$2,$Q1355=Parametres!$G$3),K1355,E1355)</f>
        <v>0</v>
      </c>
      <c r="Q1355" s="146">
        <f t="shared" ref="Q1355:S1355" si="1365">+F1355</f>
        <v>0</v>
      </c>
      <c r="R1355" s="145">
        <f t="shared" si="1365"/>
        <v>0</v>
      </c>
      <c r="S1355" s="146">
        <f t="shared" si="1365"/>
        <v>0</v>
      </c>
      <c r="T1355" s="150" t="e">
        <f>+VLOOKUP($L1355,Data_Validation!$A:$D,1,0)</f>
        <v>#N/A</v>
      </c>
      <c r="U1355" s="150" t="e">
        <f>+VLOOKUP($L1355,Data_Validation!$A:$D,3,0)</f>
        <v>#N/A</v>
      </c>
      <c r="V1355" s="150" t="e">
        <f>+VLOOKUP($L1355,Data_Validation!$A:$D,4,0)</f>
        <v>#N/A</v>
      </c>
      <c r="W1355" s="150" t="e">
        <f>+VLOOKUP($L1355,Data_Validation!$A:$E,5,0)</f>
        <v>#N/A</v>
      </c>
      <c r="X1355" s="150" t="e">
        <f>+VLOOKUP($L1355,Data_Validation!$A:$F,6,0)</f>
        <v>#N/A</v>
      </c>
    </row>
    <row r="1356" spans="1:24" ht="15" customHeight="1">
      <c r="A1356" s="673"/>
      <c r="B1356" s="673"/>
      <c r="C1356" s="673"/>
      <c r="D1356" s="673"/>
      <c r="E1356" s="673"/>
      <c r="F1356" s="673"/>
      <c r="G1356" s="673"/>
      <c r="H1356" s="673"/>
      <c r="I1356" s="673"/>
      <c r="J1356" s="673"/>
      <c r="K1356" s="673"/>
      <c r="L1356" s="145">
        <f t="shared" si="1285"/>
        <v>0</v>
      </c>
      <c r="M1356" s="146">
        <f t="shared" si="1286"/>
        <v>0</v>
      </c>
      <c r="N1356" s="147">
        <f>+IF(OR($Q1356=Parametres!$G$2,$Q1356=Parametres!$G$3),I1356,C1356)</f>
        <v>0</v>
      </c>
      <c r="O1356" s="147">
        <f>+IF(OR($Q1356=Parametres!$G$2,$Q1356=Parametres!$G$3),J1356,D1356)</f>
        <v>0</v>
      </c>
      <c r="P1356" s="147">
        <f>+IF(OR($Q1356=Parametres!$G$2,$Q1356=Parametres!$G$3),K1356,E1356)</f>
        <v>0</v>
      </c>
      <c r="Q1356" s="146">
        <f t="shared" ref="Q1356:S1356" si="1366">+F1356</f>
        <v>0</v>
      </c>
      <c r="R1356" s="145">
        <f t="shared" si="1366"/>
        <v>0</v>
      </c>
      <c r="S1356" s="146">
        <f t="shared" si="1366"/>
        <v>0</v>
      </c>
      <c r="T1356" s="150" t="e">
        <f>+VLOOKUP($L1356,Data_Validation!$A:$D,1,0)</f>
        <v>#N/A</v>
      </c>
      <c r="U1356" s="150" t="e">
        <f>+VLOOKUP($L1356,Data_Validation!$A:$D,3,0)</f>
        <v>#N/A</v>
      </c>
      <c r="V1356" s="150" t="e">
        <f>+VLOOKUP($L1356,Data_Validation!$A:$D,4,0)</f>
        <v>#N/A</v>
      </c>
      <c r="W1356" s="150" t="e">
        <f>+VLOOKUP($L1356,Data_Validation!$A:$E,5,0)</f>
        <v>#N/A</v>
      </c>
      <c r="X1356" s="150" t="e">
        <f>+VLOOKUP($L1356,Data_Validation!$A:$F,6,0)</f>
        <v>#N/A</v>
      </c>
    </row>
    <row r="1357" spans="1:24" ht="15" customHeight="1">
      <c r="A1357" s="673"/>
      <c r="B1357" s="673"/>
      <c r="C1357" s="673"/>
      <c r="D1357" s="673"/>
      <c r="E1357" s="673"/>
      <c r="F1357" s="673"/>
      <c r="G1357" s="673"/>
      <c r="H1357" s="673"/>
      <c r="I1357" s="673"/>
      <c r="J1357" s="673"/>
      <c r="K1357" s="673"/>
      <c r="L1357" s="145">
        <f t="shared" si="1285"/>
        <v>0</v>
      </c>
      <c r="M1357" s="146">
        <f t="shared" si="1286"/>
        <v>0</v>
      </c>
      <c r="N1357" s="147">
        <f>+IF(OR($Q1357=Parametres!$G$2,$Q1357=Parametres!$G$3),I1357,C1357)</f>
        <v>0</v>
      </c>
      <c r="O1357" s="147">
        <f>+IF(OR($Q1357=Parametres!$G$2,$Q1357=Parametres!$G$3),J1357,D1357)</f>
        <v>0</v>
      </c>
      <c r="P1357" s="147">
        <f>+IF(OR($Q1357=Parametres!$G$2,$Q1357=Parametres!$G$3),K1357,E1357)</f>
        <v>0</v>
      </c>
      <c r="Q1357" s="146">
        <f t="shared" ref="Q1357:S1357" si="1367">+F1357</f>
        <v>0</v>
      </c>
      <c r="R1357" s="145">
        <f t="shared" si="1367"/>
        <v>0</v>
      </c>
      <c r="S1357" s="146">
        <f t="shared" si="1367"/>
        <v>0</v>
      </c>
      <c r="T1357" s="150" t="e">
        <f>+VLOOKUP($L1357,Data_Validation!$A:$D,1,0)</f>
        <v>#N/A</v>
      </c>
      <c r="U1357" s="150" t="e">
        <f>+VLOOKUP($L1357,Data_Validation!$A:$D,3,0)</f>
        <v>#N/A</v>
      </c>
      <c r="V1357" s="150" t="e">
        <f>+VLOOKUP($L1357,Data_Validation!$A:$D,4,0)</f>
        <v>#N/A</v>
      </c>
      <c r="W1357" s="150" t="e">
        <f>+VLOOKUP($L1357,Data_Validation!$A:$E,5,0)</f>
        <v>#N/A</v>
      </c>
      <c r="X1357" s="150" t="e">
        <f>+VLOOKUP($L1357,Data_Validation!$A:$F,6,0)</f>
        <v>#N/A</v>
      </c>
    </row>
    <row r="1358" spans="1:24" ht="15" customHeight="1">
      <c r="A1358" s="673"/>
      <c r="B1358" s="673"/>
      <c r="C1358" s="673"/>
      <c r="D1358" s="673"/>
      <c r="E1358" s="673"/>
      <c r="F1358" s="673"/>
      <c r="G1358" s="673"/>
      <c r="H1358" s="673"/>
      <c r="I1358" s="673"/>
      <c r="J1358" s="673"/>
      <c r="K1358" s="673"/>
      <c r="L1358" s="145">
        <f t="shared" si="1285"/>
        <v>0</v>
      </c>
      <c r="M1358" s="146">
        <f t="shared" si="1286"/>
        <v>0</v>
      </c>
      <c r="N1358" s="147">
        <f>+IF(OR($Q1358=Parametres!$G$2,$Q1358=Parametres!$G$3),I1358,C1358)</f>
        <v>0</v>
      </c>
      <c r="O1358" s="147">
        <f>+IF(OR($Q1358=Parametres!$G$2,$Q1358=Parametres!$G$3),J1358,D1358)</f>
        <v>0</v>
      </c>
      <c r="P1358" s="147">
        <f>+IF(OR($Q1358=Parametres!$G$2,$Q1358=Parametres!$G$3),K1358,E1358)</f>
        <v>0</v>
      </c>
      <c r="Q1358" s="146">
        <f t="shared" ref="Q1358:S1358" si="1368">+F1358</f>
        <v>0</v>
      </c>
      <c r="R1358" s="145">
        <f t="shared" si="1368"/>
        <v>0</v>
      </c>
      <c r="S1358" s="146">
        <f t="shared" si="1368"/>
        <v>0</v>
      </c>
      <c r="T1358" s="150" t="e">
        <f>+VLOOKUP($L1358,Data_Validation!$A:$D,1,0)</f>
        <v>#N/A</v>
      </c>
      <c r="U1358" s="150" t="e">
        <f>+VLOOKUP($L1358,Data_Validation!$A:$D,3,0)</f>
        <v>#N/A</v>
      </c>
      <c r="V1358" s="150" t="e">
        <f>+VLOOKUP($L1358,Data_Validation!$A:$D,4,0)</f>
        <v>#N/A</v>
      </c>
      <c r="W1358" s="150" t="e">
        <f>+VLOOKUP($L1358,Data_Validation!$A:$E,5,0)</f>
        <v>#N/A</v>
      </c>
      <c r="X1358" s="150" t="e">
        <f>+VLOOKUP($L1358,Data_Validation!$A:$F,6,0)</f>
        <v>#N/A</v>
      </c>
    </row>
    <row r="1359" spans="1:24" ht="15" customHeight="1">
      <c r="A1359" s="673"/>
      <c r="B1359" s="673"/>
      <c r="C1359" s="673"/>
      <c r="D1359" s="673"/>
      <c r="E1359" s="673"/>
      <c r="F1359" s="673"/>
      <c r="G1359" s="673"/>
      <c r="H1359" s="673"/>
      <c r="I1359" s="673"/>
      <c r="J1359" s="673"/>
      <c r="K1359" s="673"/>
      <c r="L1359" s="145">
        <f t="shared" si="1285"/>
        <v>0</v>
      </c>
      <c r="M1359" s="146">
        <f t="shared" si="1286"/>
        <v>0</v>
      </c>
      <c r="N1359" s="147">
        <f>+IF(OR($Q1359=Parametres!$G$2,$Q1359=Parametres!$G$3),I1359,C1359)</f>
        <v>0</v>
      </c>
      <c r="O1359" s="147">
        <f>+IF(OR($Q1359=Parametres!$G$2,$Q1359=Parametres!$G$3),J1359,D1359)</f>
        <v>0</v>
      </c>
      <c r="P1359" s="147">
        <f>+IF(OR($Q1359=Parametres!$G$2,$Q1359=Parametres!$G$3),K1359,E1359)</f>
        <v>0</v>
      </c>
      <c r="Q1359" s="146">
        <f t="shared" ref="Q1359:S1359" si="1369">+F1359</f>
        <v>0</v>
      </c>
      <c r="R1359" s="145">
        <f t="shared" si="1369"/>
        <v>0</v>
      </c>
      <c r="S1359" s="146">
        <f t="shared" si="1369"/>
        <v>0</v>
      </c>
      <c r="T1359" s="150" t="e">
        <f>+VLOOKUP($L1359,Data_Validation!$A:$D,1,0)</f>
        <v>#N/A</v>
      </c>
      <c r="U1359" s="150" t="e">
        <f>+VLOOKUP($L1359,Data_Validation!$A:$D,3,0)</f>
        <v>#N/A</v>
      </c>
      <c r="V1359" s="150" t="e">
        <f>+VLOOKUP($L1359,Data_Validation!$A:$D,4,0)</f>
        <v>#N/A</v>
      </c>
      <c r="W1359" s="150" t="e">
        <f>+VLOOKUP($L1359,Data_Validation!$A:$E,5,0)</f>
        <v>#N/A</v>
      </c>
      <c r="X1359" s="150" t="e">
        <f>+VLOOKUP($L1359,Data_Validation!$A:$F,6,0)</f>
        <v>#N/A</v>
      </c>
    </row>
    <row r="1360" spans="1:24" ht="15" customHeight="1">
      <c r="A1360" s="673"/>
      <c r="B1360" s="673"/>
      <c r="C1360" s="673"/>
      <c r="D1360" s="673"/>
      <c r="E1360" s="673"/>
      <c r="F1360" s="673"/>
      <c r="G1360" s="673"/>
      <c r="H1360" s="673"/>
      <c r="I1360" s="673"/>
      <c r="J1360" s="673"/>
      <c r="K1360" s="673"/>
      <c r="L1360" s="145">
        <f t="shared" si="1285"/>
        <v>0</v>
      </c>
      <c r="M1360" s="146">
        <f t="shared" si="1286"/>
        <v>0</v>
      </c>
      <c r="N1360" s="147">
        <f>+IF(OR($Q1360=Parametres!$G$2,$Q1360=Parametres!$G$3),I1360,C1360)</f>
        <v>0</v>
      </c>
      <c r="O1360" s="147">
        <f>+IF(OR($Q1360=Parametres!$G$2,$Q1360=Parametres!$G$3),J1360,D1360)</f>
        <v>0</v>
      </c>
      <c r="P1360" s="147">
        <f>+IF(OR($Q1360=Parametres!$G$2,$Q1360=Parametres!$G$3),K1360,E1360)</f>
        <v>0</v>
      </c>
      <c r="Q1360" s="146">
        <f t="shared" ref="Q1360:S1360" si="1370">+F1360</f>
        <v>0</v>
      </c>
      <c r="R1360" s="145">
        <f t="shared" si="1370"/>
        <v>0</v>
      </c>
      <c r="S1360" s="146">
        <f t="shared" si="1370"/>
        <v>0</v>
      </c>
      <c r="T1360" s="150" t="e">
        <f>+VLOOKUP($L1360,Data_Validation!$A:$D,1,0)</f>
        <v>#N/A</v>
      </c>
      <c r="U1360" s="150" t="e">
        <f>+VLOOKUP($L1360,Data_Validation!$A:$D,3,0)</f>
        <v>#N/A</v>
      </c>
      <c r="V1360" s="150" t="e">
        <f>+VLOOKUP($L1360,Data_Validation!$A:$D,4,0)</f>
        <v>#N/A</v>
      </c>
      <c r="W1360" s="150" t="e">
        <f>+VLOOKUP($L1360,Data_Validation!$A:$E,5,0)</f>
        <v>#N/A</v>
      </c>
      <c r="X1360" s="150" t="e">
        <f>+VLOOKUP($L1360,Data_Validation!$A:$F,6,0)</f>
        <v>#N/A</v>
      </c>
    </row>
    <row r="1361" spans="1:24" ht="15" customHeight="1">
      <c r="A1361" s="673"/>
      <c r="B1361" s="673"/>
      <c r="C1361" s="673"/>
      <c r="D1361" s="673"/>
      <c r="E1361" s="673"/>
      <c r="F1361" s="673"/>
      <c r="G1361" s="673"/>
      <c r="H1361" s="673"/>
      <c r="I1361" s="673"/>
      <c r="J1361" s="673"/>
      <c r="K1361" s="673"/>
      <c r="L1361" s="145">
        <f t="shared" si="1285"/>
        <v>0</v>
      </c>
      <c r="M1361" s="146">
        <f t="shared" si="1286"/>
        <v>0</v>
      </c>
      <c r="N1361" s="147">
        <f>+IF(OR($Q1361=Parametres!$G$2,$Q1361=Parametres!$G$3),I1361,C1361)</f>
        <v>0</v>
      </c>
      <c r="O1361" s="147">
        <f>+IF(OR($Q1361=Parametres!$G$2,$Q1361=Parametres!$G$3),J1361,D1361)</f>
        <v>0</v>
      </c>
      <c r="P1361" s="147">
        <f>+IF(OR($Q1361=Parametres!$G$2,$Q1361=Parametres!$G$3),K1361,E1361)</f>
        <v>0</v>
      </c>
      <c r="Q1361" s="146">
        <f t="shared" ref="Q1361:S1361" si="1371">+F1361</f>
        <v>0</v>
      </c>
      <c r="R1361" s="145">
        <f t="shared" si="1371"/>
        <v>0</v>
      </c>
      <c r="S1361" s="146">
        <f t="shared" si="1371"/>
        <v>0</v>
      </c>
      <c r="T1361" s="150" t="e">
        <f>+VLOOKUP($L1361,Data_Validation!$A:$D,1,0)</f>
        <v>#N/A</v>
      </c>
      <c r="U1361" s="150" t="e">
        <f>+VLOOKUP($L1361,Data_Validation!$A:$D,3,0)</f>
        <v>#N/A</v>
      </c>
      <c r="V1361" s="150" t="e">
        <f>+VLOOKUP($L1361,Data_Validation!$A:$D,4,0)</f>
        <v>#N/A</v>
      </c>
      <c r="W1361" s="150" t="e">
        <f>+VLOOKUP($L1361,Data_Validation!$A:$E,5,0)</f>
        <v>#N/A</v>
      </c>
      <c r="X1361" s="150" t="e">
        <f>+VLOOKUP($L1361,Data_Validation!$A:$F,6,0)</f>
        <v>#N/A</v>
      </c>
    </row>
    <row r="1362" spans="1:24" ht="15" customHeight="1">
      <c r="A1362" s="673"/>
      <c r="B1362" s="673"/>
      <c r="C1362" s="673"/>
      <c r="D1362" s="673"/>
      <c r="E1362" s="673"/>
      <c r="F1362" s="673"/>
      <c r="G1362" s="673"/>
      <c r="H1362" s="673"/>
      <c r="I1362" s="673"/>
      <c r="J1362" s="673"/>
      <c r="K1362" s="673"/>
      <c r="L1362" s="145">
        <f t="shared" si="1285"/>
        <v>0</v>
      </c>
      <c r="M1362" s="146">
        <f t="shared" si="1286"/>
        <v>0</v>
      </c>
      <c r="N1362" s="147">
        <f>+IF(OR($Q1362=Parametres!$G$2,$Q1362=Parametres!$G$3),I1362,C1362)</f>
        <v>0</v>
      </c>
      <c r="O1362" s="147">
        <f>+IF(OR($Q1362=Parametres!$G$2,$Q1362=Parametres!$G$3),J1362,D1362)</f>
        <v>0</v>
      </c>
      <c r="P1362" s="147">
        <f>+IF(OR($Q1362=Parametres!$G$2,$Q1362=Parametres!$G$3),K1362,E1362)</f>
        <v>0</v>
      </c>
      <c r="Q1362" s="146">
        <f t="shared" ref="Q1362:S1362" si="1372">+F1362</f>
        <v>0</v>
      </c>
      <c r="R1362" s="145">
        <f t="shared" si="1372"/>
        <v>0</v>
      </c>
      <c r="S1362" s="146">
        <f t="shared" si="1372"/>
        <v>0</v>
      </c>
      <c r="T1362" s="150" t="e">
        <f>+VLOOKUP($L1362,Data_Validation!$A:$D,1,0)</f>
        <v>#N/A</v>
      </c>
      <c r="U1362" s="150" t="e">
        <f>+VLOOKUP($L1362,Data_Validation!$A:$D,3,0)</f>
        <v>#N/A</v>
      </c>
      <c r="V1362" s="150" t="e">
        <f>+VLOOKUP($L1362,Data_Validation!$A:$D,4,0)</f>
        <v>#N/A</v>
      </c>
      <c r="W1362" s="150" t="e">
        <f>+VLOOKUP($L1362,Data_Validation!$A:$E,5,0)</f>
        <v>#N/A</v>
      </c>
      <c r="X1362" s="150" t="e">
        <f>+VLOOKUP($L1362,Data_Validation!$A:$F,6,0)</f>
        <v>#N/A</v>
      </c>
    </row>
    <row r="1363" spans="1:24" ht="15" customHeight="1">
      <c r="A1363" s="673"/>
      <c r="B1363" s="673"/>
      <c r="C1363" s="673"/>
      <c r="D1363" s="673"/>
      <c r="E1363" s="673"/>
      <c r="F1363" s="673"/>
      <c r="G1363" s="673"/>
      <c r="H1363" s="673"/>
      <c r="I1363" s="673"/>
      <c r="J1363" s="673"/>
      <c r="K1363" s="673"/>
      <c r="L1363" s="145">
        <f t="shared" si="1285"/>
        <v>0</v>
      </c>
      <c r="M1363" s="146">
        <f t="shared" si="1286"/>
        <v>0</v>
      </c>
      <c r="N1363" s="147">
        <f>+IF(OR($Q1363=Parametres!$G$2,$Q1363=Parametres!$G$3),I1363,C1363)</f>
        <v>0</v>
      </c>
      <c r="O1363" s="147">
        <f>+IF(OR($Q1363=Parametres!$G$2,$Q1363=Parametres!$G$3),J1363,D1363)</f>
        <v>0</v>
      </c>
      <c r="P1363" s="147">
        <f>+IF(OR($Q1363=Parametres!$G$2,$Q1363=Parametres!$G$3),K1363,E1363)</f>
        <v>0</v>
      </c>
      <c r="Q1363" s="146">
        <f t="shared" ref="Q1363:S1363" si="1373">+F1363</f>
        <v>0</v>
      </c>
      <c r="R1363" s="145">
        <f t="shared" si="1373"/>
        <v>0</v>
      </c>
      <c r="S1363" s="146">
        <f t="shared" si="1373"/>
        <v>0</v>
      </c>
      <c r="T1363" s="150" t="e">
        <f>+VLOOKUP($L1363,Data_Validation!$A:$D,1,0)</f>
        <v>#N/A</v>
      </c>
      <c r="U1363" s="150" t="e">
        <f>+VLOOKUP($L1363,Data_Validation!$A:$D,3,0)</f>
        <v>#N/A</v>
      </c>
      <c r="V1363" s="150" t="e">
        <f>+VLOOKUP($L1363,Data_Validation!$A:$D,4,0)</f>
        <v>#N/A</v>
      </c>
      <c r="W1363" s="150" t="e">
        <f>+VLOOKUP($L1363,Data_Validation!$A:$E,5,0)</f>
        <v>#N/A</v>
      </c>
      <c r="X1363" s="150" t="e">
        <f>+VLOOKUP($L1363,Data_Validation!$A:$F,6,0)</f>
        <v>#N/A</v>
      </c>
    </row>
    <row r="1364" spans="1:24" ht="15" customHeight="1">
      <c r="A1364" s="673"/>
      <c r="B1364" s="673"/>
      <c r="C1364" s="673"/>
      <c r="D1364" s="673"/>
      <c r="E1364" s="673"/>
      <c r="F1364" s="673"/>
      <c r="G1364" s="673"/>
      <c r="H1364" s="673"/>
      <c r="I1364" s="673"/>
      <c r="J1364" s="673"/>
      <c r="K1364" s="673"/>
      <c r="L1364" s="145">
        <f t="shared" si="1285"/>
        <v>0</v>
      </c>
      <c r="M1364" s="146">
        <f t="shared" si="1286"/>
        <v>0</v>
      </c>
      <c r="N1364" s="147">
        <f>+IF(OR($Q1364=Parametres!$G$2,$Q1364=Parametres!$G$3),I1364,C1364)</f>
        <v>0</v>
      </c>
      <c r="O1364" s="147">
        <f>+IF(OR($Q1364=Parametres!$G$2,$Q1364=Parametres!$G$3),J1364,D1364)</f>
        <v>0</v>
      </c>
      <c r="P1364" s="147">
        <f>+IF(OR($Q1364=Parametres!$G$2,$Q1364=Parametres!$G$3),K1364,E1364)</f>
        <v>0</v>
      </c>
      <c r="Q1364" s="146">
        <f t="shared" ref="Q1364:S1364" si="1374">+F1364</f>
        <v>0</v>
      </c>
      <c r="R1364" s="145">
        <f t="shared" si="1374"/>
        <v>0</v>
      </c>
      <c r="S1364" s="146">
        <f t="shared" si="1374"/>
        <v>0</v>
      </c>
      <c r="T1364" s="150" t="e">
        <f>+VLOOKUP($L1364,Data_Validation!$A:$D,1,0)</f>
        <v>#N/A</v>
      </c>
      <c r="U1364" s="150" t="e">
        <f>+VLOOKUP($L1364,Data_Validation!$A:$D,3,0)</f>
        <v>#N/A</v>
      </c>
      <c r="V1364" s="150" t="e">
        <f>+VLOOKUP($L1364,Data_Validation!$A:$D,4,0)</f>
        <v>#N/A</v>
      </c>
      <c r="W1364" s="150" t="e">
        <f>+VLOOKUP($L1364,Data_Validation!$A:$E,5,0)</f>
        <v>#N/A</v>
      </c>
      <c r="X1364" s="150" t="e">
        <f>+VLOOKUP($L1364,Data_Validation!$A:$F,6,0)</f>
        <v>#N/A</v>
      </c>
    </row>
    <row r="1365" spans="1:24" ht="15" customHeight="1">
      <c r="A1365" s="673"/>
      <c r="B1365" s="673"/>
      <c r="C1365" s="673"/>
      <c r="D1365" s="673"/>
      <c r="E1365" s="673"/>
      <c r="F1365" s="673"/>
      <c r="G1365" s="673"/>
      <c r="H1365" s="673"/>
      <c r="I1365" s="673"/>
      <c r="J1365" s="673"/>
      <c r="K1365" s="673"/>
      <c r="L1365" s="145">
        <f t="shared" si="1285"/>
        <v>0</v>
      </c>
      <c r="M1365" s="146">
        <f t="shared" si="1286"/>
        <v>0</v>
      </c>
      <c r="N1365" s="147">
        <f>+IF(OR($Q1365=Parametres!$G$2,$Q1365=Parametres!$G$3),I1365,C1365)</f>
        <v>0</v>
      </c>
      <c r="O1365" s="147">
        <f>+IF(OR($Q1365=Parametres!$G$2,$Q1365=Parametres!$G$3),J1365,D1365)</f>
        <v>0</v>
      </c>
      <c r="P1365" s="147">
        <f>+IF(OR($Q1365=Parametres!$G$2,$Q1365=Parametres!$G$3),K1365,E1365)</f>
        <v>0</v>
      </c>
      <c r="Q1365" s="146">
        <f t="shared" ref="Q1365:S1365" si="1375">+F1365</f>
        <v>0</v>
      </c>
      <c r="R1365" s="145">
        <f t="shared" si="1375"/>
        <v>0</v>
      </c>
      <c r="S1365" s="146">
        <f t="shared" si="1375"/>
        <v>0</v>
      </c>
      <c r="T1365" s="150" t="e">
        <f>+VLOOKUP($L1365,Data_Validation!$A:$D,1,0)</f>
        <v>#N/A</v>
      </c>
      <c r="U1365" s="150" t="e">
        <f>+VLOOKUP($L1365,Data_Validation!$A:$D,3,0)</f>
        <v>#N/A</v>
      </c>
      <c r="V1365" s="150" t="e">
        <f>+VLOOKUP($L1365,Data_Validation!$A:$D,4,0)</f>
        <v>#N/A</v>
      </c>
      <c r="W1365" s="150" t="e">
        <f>+VLOOKUP($L1365,Data_Validation!$A:$E,5,0)</f>
        <v>#N/A</v>
      </c>
      <c r="X1365" s="150" t="e">
        <f>+VLOOKUP($L1365,Data_Validation!$A:$F,6,0)</f>
        <v>#N/A</v>
      </c>
    </row>
    <row r="1366" spans="1:24" ht="15" customHeight="1">
      <c r="A1366" s="673"/>
      <c r="B1366" s="673"/>
      <c r="C1366" s="673"/>
      <c r="D1366" s="673"/>
      <c r="E1366" s="673"/>
      <c r="F1366" s="673"/>
      <c r="G1366" s="673"/>
      <c r="H1366" s="673"/>
      <c r="I1366" s="673"/>
      <c r="J1366" s="673"/>
      <c r="K1366" s="673"/>
      <c r="L1366" s="145">
        <f t="shared" si="1285"/>
        <v>0</v>
      </c>
      <c r="M1366" s="146">
        <f t="shared" si="1286"/>
        <v>0</v>
      </c>
      <c r="N1366" s="147">
        <f>+IF(OR($Q1366=Parametres!$G$2,$Q1366=Parametres!$G$3),I1366,C1366)</f>
        <v>0</v>
      </c>
      <c r="O1366" s="147">
        <f>+IF(OR($Q1366=Parametres!$G$2,$Q1366=Parametres!$G$3),J1366,D1366)</f>
        <v>0</v>
      </c>
      <c r="P1366" s="147">
        <f>+IF(OR($Q1366=Parametres!$G$2,$Q1366=Parametres!$G$3),K1366,E1366)</f>
        <v>0</v>
      </c>
      <c r="Q1366" s="146">
        <f t="shared" ref="Q1366:S1366" si="1376">+F1366</f>
        <v>0</v>
      </c>
      <c r="R1366" s="145">
        <f t="shared" si="1376"/>
        <v>0</v>
      </c>
      <c r="S1366" s="146">
        <f t="shared" si="1376"/>
        <v>0</v>
      </c>
      <c r="T1366" s="150" t="e">
        <f>+VLOOKUP($L1366,Data_Validation!$A:$D,1,0)</f>
        <v>#N/A</v>
      </c>
      <c r="U1366" s="150" t="e">
        <f>+VLOOKUP($L1366,Data_Validation!$A:$D,3,0)</f>
        <v>#N/A</v>
      </c>
      <c r="V1366" s="150" t="e">
        <f>+VLOOKUP($L1366,Data_Validation!$A:$D,4,0)</f>
        <v>#N/A</v>
      </c>
      <c r="W1366" s="150" t="e">
        <f>+VLOOKUP($L1366,Data_Validation!$A:$E,5,0)</f>
        <v>#N/A</v>
      </c>
      <c r="X1366" s="150" t="e">
        <f>+VLOOKUP($L1366,Data_Validation!$A:$F,6,0)</f>
        <v>#N/A</v>
      </c>
    </row>
    <row r="1367" spans="1:24" ht="15" customHeight="1">
      <c r="A1367" s="673"/>
      <c r="B1367" s="673"/>
      <c r="C1367" s="673"/>
      <c r="D1367" s="673"/>
      <c r="E1367" s="673"/>
      <c r="F1367" s="673"/>
      <c r="G1367" s="673"/>
      <c r="H1367" s="673"/>
      <c r="I1367" s="673"/>
      <c r="J1367" s="673"/>
      <c r="K1367" s="673"/>
      <c r="L1367" s="145">
        <f t="shared" si="1285"/>
        <v>0</v>
      </c>
      <c r="M1367" s="146">
        <f t="shared" si="1286"/>
        <v>0</v>
      </c>
      <c r="N1367" s="147">
        <f>+IF(OR($Q1367=Parametres!$G$2,$Q1367=Parametres!$G$3),I1367,C1367)</f>
        <v>0</v>
      </c>
      <c r="O1367" s="147">
        <f>+IF(OR($Q1367=Parametres!$G$2,$Q1367=Parametres!$G$3),J1367,D1367)</f>
        <v>0</v>
      </c>
      <c r="P1367" s="147">
        <f>+IF(OR($Q1367=Parametres!$G$2,$Q1367=Parametres!$G$3),K1367,E1367)</f>
        <v>0</v>
      </c>
      <c r="Q1367" s="146">
        <f t="shared" ref="Q1367:S1367" si="1377">+F1367</f>
        <v>0</v>
      </c>
      <c r="R1367" s="145">
        <f t="shared" si="1377"/>
        <v>0</v>
      </c>
      <c r="S1367" s="146">
        <f t="shared" si="1377"/>
        <v>0</v>
      </c>
      <c r="T1367" s="150" t="e">
        <f>+VLOOKUP($L1367,Data_Validation!$A:$D,1,0)</f>
        <v>#N/A</v>
      </c>
      <c r="U1367" s="150" t="e">
        <f>+VLOOKUP($L1367,Data_Validation!$A:$D,3,0)</f>
        <v>#N/A</v>
      </c>
      <c r="V1367" s="150" t="e">
        <f>+VLOOKUP($L1367,Data_Validation!$A:$D,4,0)</f>
        <v>#N/A</v>
      </c>
      <c r="W1367" s="150" t="e">
        <f>+VLOOKUP($L1367,Data_Validation!$A:$E,5,0)</f>
        <v>#N/A</v>
      </c>
      <c r="X1367" s="150" t="e">
        <f>+VLOOKUP($L1367,Data_Validation!$A:$F,6,0)</f>
        <v>#N/A</v>
      </c>
    </row>
    <row r="1368" spans="1:24" ht="15" customHeight="1">
      <c r="A1368" s="673"/>
      <c r="B1368" s="673"/>
      <c r="C1368" s="673"/>
      <c r="D1368" s="673"/>
      <c r="E1368" s="673"/>
      <c r="F1368" s="673"/>
      <c r="G1368" s="673"/>
      <c r="H1368" s="673"/>
      <c r="I1368" s="673"/>
      <c r="J1368" s="673"/>
      <c r="K1368" s="673"/>
      <c r="L1368" s="145">
        <f t="shared" si="1285"/>
        <v>0</v>
      </c>
      <c r="M1368" s="146">
        <f t="shared" si="1286"/>
        <v>0</v>
      </c>
      <c r="N1368" s="147">
        <f>+IF(OR($Q1368=Parametres!$G$2,$Q1368=Parametres!$G$3),I1368,C1368)</f>
        <v>0</v>
      </c>
      <c r="O1368" s="147">
        <f>+IF(OR($Q1368=Parametres!$G$2,$Q1368=Parametres!$G$3),J1368,D1368)</f>
        <v>0</v>
      </c>
      <c r="P1368" s="147">
        <f>+IF(OR($Q1368=Parametres!$G$2,$Q1368=Parametres!$G$3),K1368,E1368)</f>
        <v>0</v>
      </c>
      <c r="Q1368" s="146">
        <f t="shared" ref="Q1368:S1368" si="1378">+F1368</f>
        <v>0</v>
      </c>
      <c r="R1368" s="145">
        <f t="shared" si="1378"/>
        <v>0</v>
      </c>
      <c r="S1368" s="146">
        <f t="shared" si="1378"/>
        <v>0</v>
      </c>
      <c r="T1368" s="150" t="e">
        <f>+VLOOKUP($L1368,Data_Validation!$A:$D,1,0)</f>
        <v>#N/A</v>
      </c>
      <c r="U1368" s="150" t="e">
        <f>+VLOOKUP($L1368,Data_Validation!$A:$D,3,0)</f>
        <v>#N/A</v>
      </c>
      <c r="V1368" s="150" t="e">
        <f>+VLOOKUP($L1368,Data_Validation!$A:$D,4,0)</f>
        <v>#N/A</v>
      </c>
      <c r="W1368" s="150" t="e">
        <f>+VLOOKUP($L1368,Data_Validation!$A:$E,5,0)</f>
        <v>#N/A</v>
      </c>
      <c r="X1368" s="150" t="e">
        <f>+VLOOKUP($L1368,Data_Validation!$A:$F,6,0)</f>
        <v>#N/A</v>
      </c>
    </row>
    <row r="1369" spans="1:24" ht="15" customHeight="1">
      <c r="A1369" s="673"/>
      <c r="B1369" s="673"/>
      <c r="C1369" s="673"/>
      <c r="D1369" s="673"/>
      <c r="E1369" s="673"/>
      <c r="F1369" s="673"/>
      <c r="G1369" s="673"/>
      <c r="H1369" s="673"/>
      <c r="I1369" s="673"/>
      <c r="J1369" s="673"/>
      <c r="K1369" s="673"/>
      <c r="L1369" s="145">
        <f t="shared" si="1285"/>
        <v>0</v>
      </c>
      <c r="M1369" s="146">
        <f t="shared" si="1286"/>
        <v>0</v>
      </c>
      <c r="N1369" s="147">
        <f>+IF(OR($Q1369=Parametres!$G$2,$Q1369=Parametres!$G$3),I1369,C1369)</f>
        <v>0</v>
      </c>
      <c r="O1369" s="147">
        <f>+IF(OR($Q1369=Parametres!$G$2,$Q1369=Parametres!$G$3),J1369,D1369)</f>
        <v>0</v>
      </c>
      <c r="P1369" s="147">
        <f>+IF(OR($Q1369=Parametres!$G$2,$Q1369=Parametres!$G$3),K1369,E1369)</f>
        <v>0</v>
      </c>
      <c r="Q1369" s="146">
        <f t="shared" ref="Q1369:S1369" si="1379">+F1369</f>
        <v>0</v>
      </c>
      <c r="R1369" s="145">
        <f t="shared" si="1379"/>
        <v>0</v>
      </c>
      <c r="S1369" s="146">
        <f t="shared" si="1379"/>
        <v>0</v>
      </c>
      <c r="T1369" s="150" t="e">
        <f>+VLOOKUP($L1369,Data_Validation!$A:$D,1,0)</f>
        <v>#N/A</v>
      </c>
      <c r="U1369" s="150" t="e">
        <f>+VLOOKUP($L1369,Data_Validation!$A:$D,3,0)</f>
        <v>#N/A</v>
      </c>
      <c r="V1369" s="150" t="e">
        <f>+VLOOKUP($L1369,Data_Validation!$A:$D,4,0)</f>
        <v>#N/A</v>
      </c>
      <c r="W1369" s="150" t="e">
        <f>+VLOOKUP($L1369,Data_Validation!$A:$E,5,0)</f>
        <v>#N/A</v>
      </c>
      <c r="X1369" s="150" t="e">
        <f>+VLOOKUP($L1369,Data_Validation!$A:$F,6,0)</f>
        <v>#N/A</v>
      </c>
    </row>
    <row r="1370" spans="1:24" ht="15" customHeight="1">
      <c r="A1370" s="673"/>
      <c r="B1370" s="673"/>
      <c r="C1370" s="673"/>
      <c r="D1370" s="673"/>
      <c r="E1370" s="673"/>
      <c r="F1370" s="673"/>
      <c r="G1370" s="673"/>
      <c r="H1370" s="673"/>
      <c r="I1370" s="673"/>
      <c r="J1370" s="673"/>
      <c r="K1370" s="673"/>
      <c r="L1370" s="145">
        <f t="shared" si="1285"/>
        <v>0</v>
      </c>
      <c r="M1370" s="146">
        <f t="shared" si="1286"/>
        <v>0</v>
      </c>
      <c r="N1370" s="147">
        <f>+IF(OR($Q1370=Parametres!$G$2,$Q1370=Parametres!$G$3),I1370,C1370)</f>
        <v>0</v>
      </c>
      <c r="O1370" s="147">
        <f>+IF(OR($Q1370=Parametres!$G$2,$Q1370=Parametres!$G$3),J1370,D1370)</f>
        <v>0</v>
      </c>
      <c r="P1370" s="147">
        <f>+IF(OR($Q1370=Parametres!$G$2,$Q1370=Parametres!$G$3),K1370,E1370)</f>
        <v>0</v>
      </c>
      <c r="Q1370" s="146">
        <f t="shared" ref="Q1370:S1370" si="1380">+F1370</f>
        <v>0</v>
      </c>
      <c r="R1370" s="145">
        <f t="shared" si="1380"/>
        <v>0</v>
      </c>
      <c r="S1370" s="146">
        <f t="shared" si="1380"/>
        <v>0</v>
      </c>
      <c r="T1370" s="150" t="e">
        <f>+VLOOKUP($L1370,Data_Validation!$A:$D,1,0)</f>
        <v>#N/A</v>
      </c>
      <c r="U1370" s="150" t="e">
        <f>+VLOOKUP($L1370,Data_Validation!$A:$D,3,0)</f>
        <v>#N/A</v>
      </c>
      <c r="V1370" s="150" t="e">
        <f>+VLOOKUP($L1370,Data_Validation!$A:$D,4,0)</f>
        <v>#N/A</v>
      </c>
      <c r="W1370" s="150" t="e">
        <f>+VLOOKUP($L1370,Data_Validation!$A:$E,5,0)</f>
        <v>#N/A</v>
      </c>
      <c r="X1370" s="150" t="e">
        <f>+VLOOKUP($L1370,Data_Validation!$A:$F,6,0)</f>
        <v>#N/A</v>
      </c>
    </row>
    <row r="1371" spans="1:24" ht="15" customHeight="1">
      <c r="A1371" s="673"/>
      <c r="B1371" s="673"/>
      <c r="C1371" s="673"/>
      <c r="D1371" s="673"/>
      <c r="E1371" s="673"/>
      <c r="F1371" s="673"/>
      <c r="G1371" s="673"/>
      <c r="H1371" s="673"/>
      <c r="I1371" s="673"/>
      <c r="J1371" s="673"/>
      <c r="K1371" s="673"/>
      <c r="L1371" s="145">
        <f t="shared" si="1285"/>
        <v>0</v>
      </c>
      <c r="M1371" s="146">
        <f t="shared" si="1286"/>
        <v>0</v>
      </c>
      <c r="N1371" s="147">
        <f>+IF(OR($Q1371=Parametres!$G$2,$Q1371=Parametres!$G$3),I1371,C1371)</f>
        <v>0</v>
      </c>
      <c r="O1371" s="147">
        <f>+IF(OR($Q1371=Parametres!$G$2,$Q1371=Parametres!$G$3),J1371,D1371)</f>
        <v>0</v>
      </c>
      <c r="P1371" s="147">
        <f>+IF(OR($Q1371=Parametres!$G$2,$Q1371=Parametres!$G$3),K1371,E1371)</f>
        <v>0</v>
      </c>
      <c r="Q1371" s="146">
        <f t="shared" ref="Q1371:S1371" si="1381">+F1371</f>
        <v>0</v>
      </c>
      <c r="R1371" s="145">
        <f t="shared" si="1381"/>
        <v>0</v>
      </c>
      <c r="S1371" s="146">
        <f t="shared" si="1381"/>
        <v>0</v>
      </c>
      <c r="T1371" s="150" t="e">
        <f>+VLOOKUP($L1371,Data_Validation!$A:$D,1,0)</f>
        <v>#N/A</v>
      </c>
      <c r="U1371" s="150" t="e">
        <f>+VLOOKUP($L1371,Data_Validation!$A:$D,3,0)</f>
        <v>#N/A</v>
      </c>
      <c r="V1371" s="150" t="e">
        <f>+VLOOKUP($L1371,Data_Validation!$A:$D,4,0)</f>
        <v>#N/A</v>
      </c>
      <c r="W1371" s="150" t="e">
        <f>+VLOOKUP($L1371,Data_Validation!$A:$E,5,0)</f>
        <v>#N/A</v>
      </c>
      <c r="X1371" s="150" t="e">
        <f>+VLOOKUP($L1371,Data_Validation!$A:$F,6,0)</f>
        <v>#N/A</v>
      </c>
    </row>
    <row r="1372" spans="1:24" ht="15" customHeight="1">
      <c r="A1372" s="673"/>
      <c r="B1372" s="673"/>
      <c r="C1372" s="673"/>
      <c r="D1372" s="673"/>
      <c r="E1372" s="673"/>
      <c r="F1372" s="673"/>
      <c r="G1372" s="673"/>
      <c r="H1372" s="673"/>
      <c r="I1372" s="673"/>
      <c r="J1372" s="673"/>
      <c r="K1372" s="673"/>
      <c r="L1372" s="145">
        <f t="shared" si="1285"/>
        <v>0</v>
      </c>
      <c r="M1372" s="146">
        <f t="shared" si="1286"/>
        <v>0</v>
      </c>
      <c r="N1372" s="147">
        <f>+IF(OR($Q1372=Parametres!$G$2,$Q1372=Parametres!$G$3),I1372,C1372)</f>
        <v>0</v>
      </c>
      <c r="O1372" s="147">
        <f>+IF(OR($Q1372=Parametres!$G$2,$Q1372=Parametres!$G$3),J1372,D1372)</f>
        <v>0</v>
      </c>
      <c r="P1372" s="147">
        <f>+IF(OR($Q1372=Parametres!$G$2,$Q1372=Parametres!$G$3),K1372,E1372)</f>
        <v>0</v>
      </c>
      <c r="Q1372" s="146">
        <f t="shared" ref="Q1372:S1372" si="1382">+F1372</f>
        <v>0</v>
      </c>
      <c r="R1372" s="145">
        <f t="shared" si="1382"/>
        <v>0</v>
      </c>
      <c r="S1372" s="146">
        <f t="shared" si="1382"/>
        <v>0</v>
      </c>
      <c r="T1372" s="150" t="e">
        <f>+VLOOKUP($L1372,Data_Validation!$A:$D,1,0)</f>
        <v>#N/A</v>
      </c>
      <c r="U1372" s="150" t="e">
        <f>+VLOOKUP($L1372,Data_Validation!$A:$D,3,0)</f>
        <v>#N/A</v>
      </c>
      <c r="V1372" s="150" t="e">
        <f>+VLOOKUP($L1372,Data_Validation!$A:$D,4,0)</f>
        <v>#N/A</v>
      </c>
      <c r="W1372" s="150" t="e">
        <f>+VLOOKUP($L1372,Data_Validation!$A:$E,5,0)</f>
        <v>#N/A</v>
      </c>
      <c r="X1372" s="150" t="e">
        <f>+VLOOKUP($L1372,Data_Validation!$A:$F,6,0)</f>
        <v>#N/A</v>
      </c>
    </row>
    <row r="1373" spans="1:24" ht="15" customHeight="1">
      <c r="A1373" s="673"/>
      <c r="B1373" s="673"/>
      <c r="C1373" s="673"/>
      <c r="D1373" s="673"/>
      <c r="E1373" s="673"/>
      <c r="F1373" s="673"/>
      <c r="G1373" s="673"/>
      <c r="H1373" s="673"/>
      <c r="I1373" s="673"/>
      <c r="J1373" s="673"/>
      <c r="K1373" s="673"/>
      <c r="L1373" s="145">
        <f t="shared" si="1285"/>
        <v>0</v>
      </c>
      <c r="M1373" s="146">
        <f t="shared" si="1286"/>
        <v>0</v>
      </c>
      <c r="N1373" s="147">
        <f>+IF(OR($Q1373=Parametres!$G$2,$Q1373=Parametres!$G$3),I1373,C1373)</f>
        <v>0</v>
      </c>
      <c r="O1373" s="147">
        <f>+IF(OR($Q1373=Parametres!$G$2,$Q1373=Parametres!$G$3),J1373,D1373)</f>
        <v>0</v>
      </c>
      <c r="P1373" s="147">
        <f>+IF(OR($Q1373=Parametres!$G$2,$Q1373=Parametres!$G$3),K1373,E1373)</f>
        <v>0</v>
      </c>
      <c r="Q1373" s="146">
        <f t="shared" ref="Q1373:S1373" si="1383">+F1373</f>
        <v>0</v>
      </c>
      <c r="R1373" s="145">
        <f t="shared" si="1383"/>
        <v>0</v>
      </c>
      <c r="S1373" s="146">
        <f t="shared" si="1383"/>
        <v>0</v>
      </c>
      <c r="T1373" s="150" t="e">
        <f>+VLOOKUP($L1373,Data_Validation!$A:$D,1,0)</f>
        <v>#N/A</v>
      </c>
      <c r="U1373" s="150" t="e">
        <f>+VLOOKUP($L1373,Data_Validation!$A:$D,3,0)</f>
        <v>#N/A</v>
      </c>
      <c r="V1373" s="150" t="e">
        <f>+VLOOKUP($L1373,Data_Validation!$A:$D,4,0)</f>
        <v>#N/A</v>
      </c>
      <c r="W1373" s="150" t="e">
        <f>+VLOOKUP($L1373,Data_Validation!$A:$E,5,0)</f>
        <v>#N/A</v>
      </c>
      <c r="X1373" s="150" t="e">
        <f>+VLOOKUP($L1373,Data_Validation!$A:$F,6,0)</f>
        <v>#N/A</v>
      </c>
    </row>
    <row r="1374" spans="1:24" ht="15" customHeight="1">
      <c r="A1374" s="673"/>
      <c r="B1374" s="673"/>
      <c r="C1374" s="673"/>
      <c r="D1374" s="673"/>
      <c r="E1374" s="673"/>
      <c r="F1374" s="673"/>
      <c r="G1374" s="673"/>
      <c r="H1374" s="673"/>
      <c r="I1374" s="673"/>
      <c r="J1374" s="673"/>
      <c r="K1374" s="673"/>
      <c r="L1374" s="145">
        <f t="shared" si="1285"/>
        <v>0</v>
      </c>
      <c r="M1374" s="146">
        <f t="shared" si="1286"/>
        <v>0</v>
      </c>
      <c r="N1374" s="147">
        <f>+IF(OR($Q1374=Parametres!$G$2,$Q1374=Parametres!$G$3),I1374,C1374)</f>
        <v>0</v>
      </c>
      <c r="O1374" s="147">
        <f>+IF(OR($Q1374=Parametres!$G$2,$Q1374=Parametres!$G$3),J1374,D1374)</f>
        <v>0</v>
      </c>
      <c r="P1374" s="147">
        <f>+IF(OR($Q1374=Parametres!$G$2,$Q1374=Parametres!$G$3),K1374,E1374)</f>
        <v>0</v>
      </c>
      <c r="Q1374" s="146">
        <f t="shared" ref="Q1374:S1374" si="1384">+F1374</f>
        <v>0</v>
      </c>
      <c r="R1374" s="145">
        <f t="shared" si="1384"/>
        <v>0</v>
      </c>
      <c r="S1374" s="146">
        <f t="shared" si="1384"/>
        <v>0</v>
      </c>
      <c r="T1374" s="150" t="e">
        <f>+VLOOKUP($L1374,Data_Validation!$A:$D,1,0)</f>
        <v>#N/A</v>
      </c>
      <c r="U1374" s="150" t="e">
        <f>+VLOOKUP($L1374,Data_Validation!$A:$D,3,0)</f>
        <v>#N/A</v>
      </c>
      <c r="V1374" s="150" t="e">
        <f>+VLOOKUP($L1374,Data_Validation!$A:$D,4,0)</f>
        <v>#N/A</v>
      </c>
      <c r="W1374" s="150" t="e">
        <f>+VLOOKUP($L1374,Data_Validation!$A:$E,5,0)</f>
        <v>#N/A</v>
      </c>
      <c r="X1374" s="150" t="e">
        <f>+VLOOKUP($L1374,Data_Validation!$A:$F,6,0)</f>
        <v>#N/A</v>
      </c>
    </row>
    <row r="1375" spans="1:24" ht="15" customHeight="1">
      <c r="A1375" s="673"/>
      <c r="B1375" s="673"/>
      <c r="C1375" s="673"/>
      <c r="D1375" s="673"/>
      <c r="E1375" s="673"/>
      <c r="F1375" s="673"/>
      <c r="G1375" s="673"/>
      <c r="H1375" s="673"/>
      <c r="I1375" s="673"/>
      <c r="J1375" s="673"/>
      <c r="K1375" s="673"/>
      <c r="L1375" s="145">
        <f t="shared" si="1285"/>
        <v>0</v>
      </c>
      <c r="M1375" s="146">
        <f t="shared" si="1286"/>
        <v>0</v>
      </c>
      <c r="N1375" s="147">
        <f>+IF(OR($Q1375=Parametres!$G$2,$Q1375=Parametres!$G$3),I1375,C1375)</f>
        <v>0</v>
      </c>
      <c r="O1375" s="147">
        <f>+IF(OR($Q1375=Parametres!$G$2,$Q1375=Parametres!$G$3),J1375,D1375)</f>
        <v>0</v>
      </c>
      <c r="P1375" s="147">
        <f>+IF(OR($Q1375=Parametres!$G$2,$Q1375=Parametres!$G$3),K1375,E1375)</f>
        <v>0</v>
      </c>
      <c r="Q1375" s="146">
        <f t="shared" ref="Q1375:S1375" si="1385">+F1375</f>
        <v>0</v>
      </c>
      <c r="R1375" s="145">
        <f t="shared" si="1385"/>
        <v>0</v>
      </c>
      <c r="S1375" s="146">
        <f t="shared" si="1385"/>
        <v>0</v>
      </c>
      <c r="T1375" s="150" t="e">
        <f>+VLOOKUP($L1375,Data_Validation!$A:$D,1,0)</f>
        <v>#N/A</v>
      </c>
      <c r="U1375" s="150" t="e">
        <f>+VLOOKUP($L1375,Data_Validation!$A:$D,3,0)</f>
        <v>#N/A</v>
      </c>
      <c r="V1375" s="150" t="e">
        <f>+VLOOKUP($L1375,Data_Validation!$A:$D,4,0)</f>
        <v>#N/A</v>
      </c>
      <c r="W1375" s="150" t="e">
        <f>+VLOOKUP($L1375,Data_Validation!$A:$E,5,0)</f>
        <v>#N/A</v>
      </c>
      <c r="X1375" s="150" t="e">
        <f>+VLOOKUP($L1375,Data_Validation!$A:$F,6,0)</f>
        <v>#N/A</v>
      </c>
    </row>
    <row r="1376" spans="1:24" ht="15" customHeight="1">
      <c r="A1376" s="673"/>
      <c r="B1376" s="673"/>
      <c r="C1376" s="673"/>
      <c r="D1376" s="673"/>
      <c r="E1376" s="673"/>
      <c r="F1376" s="673"/>
      <c r="G1376" s="673"/>
      <c r="H1376" s="673"/>
      <c r="I1376" s="673"/>
      <c r="J1376" s="673"/>
      <c r="K1376" s="673"/>
      <c r="L1376" s="145">
        <f t="shared" si="1285"/>
        <v>0</v>
      </c>
      <c r="M1376" s="146">
        <f t="shared" si="1286"/>
        <v>0</v>
      </c>
      <c r="N1376" s="147">
        <f>+IF(OR($Q1376=Parametres!$G$2,$Q1376=Parametres!$G$3),I1376,C1376)</f>
        <v>0</v>
      </c>
      <c r="O1376" s="147">
        <f>+IF(OR($Q1376=Parametres!$G$2,$Q1376=Parametres!$G$3),J1376,D1376)</f>
        <v>0</v>
      </c>
      <c r="P1376" s="147">
        <f>+IF(OR($Q1376=Parametres!$G$2,$Q1376=Parametres!$G$3),K1376,E1376)</f>
        <v>0</v>
      </c>
      <c r="Q1376" s="146">
        <f t="shared" ref="Q1376:S1376" si="1386">+F1376</f>
        <v>0</v>
      </c>
      <c r="R1376" s="145">
        <f t="shared" si="1386"/>
        <v>0</v>
      </c>
      <c r="S1376" s="146">
        <f t="shared" si="1386"/>
        <v>0</v>
      </c>
      <c r="T1376" s="150" t="e">
        <f>+VLOOKUP($L1376,Data_Validation!$A:$D,1,0)</f>
        <v>#N/A</v>
      </c>
      <c r="U1376" s="150" t="e">
        <f>+VLOOKUP($L1376,Data_Validation!$A:$D,3,0)</f>
        <v>#N/A</v>
      </c>
      <c r="V1376" s="150" t="e">
        <f>+VLOOKUP($L1376,Data_Validation!$A:$D,4,0)</f>
        <v>#N/A</v>
      </c>
      <c r="W1376" s="150" t="e">
        <f>+VLOOKUP($L1376,Data_Validation!$A:$E,5,0)</f>
        <v>#N/A</v>
      </c>
      <c r="X1376" s="150" t="e">
        <f>+VLOOKUP($L1376,Data_Validation!$A:$F,6,0)</f>
        <v>#N/A</v>
      </c>
    </row>
    <row r="1377" spans="1:24" ht="15" customHeight="1">
      <c r="A1377" s="673"/>
      <c r="B1377" s="673"/>
      <c r="C1377" s="673"/>
      <c r="D1377" s="673"/>
      <c r="E1377" s="673"/>
      <c r="F1377" s="673"/>
      <c r="G1377" s="673"/>
      <c r="H1377" s="673"/>
      <c r="I1377" s="673"/>
      <c r="J1377" s="673"/>
      <c r="K1377" s="673"/>
      <c r="L1377" s="145">
        <f t="shared" si="1285"/>
        <v>0</v>
      </c>
      <c r="M1377" s="146">
        <f t="shared" si="1286"/>
        <v>0</v>
      </c>
      <c r="N1377" s="147">
        <f>+IF(OR($Q1377=Parametres!$G$2,$Q1377=Parametres!$G$3),I1377,C1377)</f>
        <v>0</v>
      </c>
      <c r="O1377" s="147">
        <f>+IF(OR($Q1377=Parametres!$G$2,$Q1377=Parametres!$G$3),J1377,D1377)</f>
        <v>0</v>
      </c>
      <c r="P1377" s="147">
        <f>+IF(OR($Q1377=Parametres!$G$2,$Q1377=Parametres!$G$3),K1377,E1377)</f>
        <v>0</v>
      </c>
      <c r="Q1377" s="146">
        <f t="shared" ref="Q1377:S1377" si="1387">+F1377</f>
        <v>0</v>
      </c>
      <c r="R1377" s="145">
        <f t="shared" si="1387"/>
        <v>0</v>
      </c>
      <c r="S1377" s="146">
        <f t="shared" si="1387"/>
        <v>0</v>
      </c>
      <c r="T1377" s="150" t="e">
        <f>+VLOOKUP($L1377,Data_Validation!$A:$D,1,0)</f>
        <v>#N/A</v>
      </c>
      <c r="U1377" s="150" t="e">
        <f>+VLOOKUP($L1377,Data_Validation!$A:$D,3,0)</f>
        <v>#N/A</v>
      </c>
      <c r="V1377" s="150" t="e">
        <f>+VLOOKUP($L1377,Data_Validation!$A:$D,4,0)</f>
        <v>#N/A</v>
      </c>
      <c r="W1377" s="150" t="e">
        <f>+VLOOKUP($L1377,Data_Validation!$A:$E,5,0)</f>
        <v>#N/A</v>
      </c>
      <c r="X1377" s="150" t="e">
        <f>+VLOOKUP($L1377,Data_Validation!$A:$F,6,0)</f>
        <v>#N/A</v>
      </c>
    </row>
    <row r="1378" spans="1:24" ht="15" customHeight="1">
      <c r="A1378" s="673"/>
      <c r="B1378" s="673"/>
      <c r="C1378" s="673"/>
      <c r="D1378" s="673"/>
      <c r="E1378" s="673"/>
      <c r="F1378" s="673"/>
      <c r="G1378" s="673"/>
      <c r="H1378" s="673"/>
      <c r="I1378" s="673"/>
      <c r="J1378" s="673"/>
      <c r="K1378" s="673"/>
      <c r="L1378" s="145">
        <f t="shared" si="1285"/>
        <v>0</v>
      </c>
      <c r="M1378" s="146">
        <f t="shared" si="1286"/>
        <v>0</v>
      </c>
      <c r="N1378" s="147">
        <f>+IF(OR($Q1378=Parametres!$G$2,$Q1378=Parametres!$G$3),I1378,C1378)</f>
        <v>0</v>
      </c>
      <c r="O1378" s="147">
        <f>+IF(OR($Q1378=Parametres!$G$2,$Q1378=Parametres!$G$3),J1378,D1378)</f>
        <v>0</v>
      </c>
      <c r="P1378" s="147">
        <f>+IF(OR($Q1378=Parametres!$G$2,$Q1378=Parametres!$G$3),K1378,E1378)</f>
        <v>0</v>
      </c>
      <c r="Q1378" s="146">
        <f t="shared" ref="Q1378:S1378" si="1388">+F1378</f>
        <v>0</v>
      </c>
      <c r="R1378" s="145">
        <f t="shared" si="1388"/>
        <v>0</v>
      </c>
      <c r="S1378" s="146">
        <f t="shared" si="1388"/>
        <v>0</v>
      </c>
      <c r="T1378" s="150" t="e">
        <f>+VLOOKUP($L1378,Data_Validation!$A:$D,1,0)</f>
        <v>#N/A</v>
      </c>
      <c r="U1378" s="150" t="e">
        <f>+VLOOKUP($L1378,Data_Validation!$A:$D,3,0)</f>
        <v>#N/A</v>
      </c>
      <c r="V1378" s="150" t="e">
        <f>+VLOOKUP($L1378,Data_Validation!$A:$D,4,0)</f>
        <v>#N/A</v>
      </c>
      <c r="W1378" s="150" t="e">
        <f>+VLOOKUP($L1378,Data_Validation!$A:$E,5,0)</f>
        <v>#N/A</v>
      </c>
      <c r="X1378" s="150" t="e">
        <f>+VLOOKUP($L1378,Data_Validation!$A:$F,6,0)</f>
        <v>#N/A</v>
      </c>
    </row>
    <row r="1379" spans="1:24" ht="15" customHeight="1">
      <c r="A1379" s="673"/>
      <c r="B1379" s="673"/>
      <c r="C1379" s="673"/>
      <c r="D1379" s="673"/>
      <c r="E1379" s="673"/>
      <c r="F1379" s="673"/>
      <c r="G1379" s="673"/>
      <c r="H1379" s="673"/>
      <c r="I1379" s="673"/>
      <c r="J1379" s="673"/>
      <c r="K1379" s="673"/>
      <c r="L1379" s="145">
        <f t="shared" si="1285"/>
        <v>0</v>
      </c>
      <c r="M1379" s="146">
        <f t="shared" si="1286"/>
        <v>0</v>
      </c>
      <c r="N1379" s="147">
        <f>+IF(OR($Q1379=Parametres!$G$2,$Q1379=Parametres!$G$3),I1379,C1379)</f>
        <v>0</v>
      </c>
      <c r="O1379" s="147">
        <f>+IF(OR($Q1379=Parametres!$G$2,$Q1379=Parametres!$G$3),J1379,D1379)</f>
        <v>0</v>
      </c>
      <c r="P1379" s="147">
        <f>+IF(OR($Q1379=Parametres!$G$2,$Q1379=Parametres!$G$3),K1379,E1379)</f>
        <v>0</v>
      </c>
      <c r="Q1379" s="146">
        <f t="shared" ref="Q1379:S1379" si="1389">+F1379</f>
        <v>0</v>
      </c>
      <c r="R1379" s="145">
        <f t="shared" si="1389"/>
        <v>0</v>
      </c>
      <c r="S1379" s="146">
        <f t="shared" si="1389"/>
        <v>0</v>
      </c>
      <c r="T1379" s="150" t="e">
        <f>+VLOOKUP($L1379,Data_Validation!$A:$D,1,0)</f>
        <v>#N/A</v>
      </c>
      <c r="U1379" s="150" t="e">
        <f>+VLOOKUP($L1379,Data_Validation!$A:$D,3,0)</f>
        <v>#N/A</v>
      </c>
      <c r="V1379" s="150" t="e">
        <f>+VLOOKUP($L1379,Data_Validation!$A:$D,4,0)</f>
        <v>#N/A</v>
      </c>
      <c r="W1379" s="150" t="e">
        <f>+VLOOKUP($L1379,Data_Validation!$A:$E,5,0)</f>
        <v>#N/A</v>
      </c>
      <c r="X1379" s="150" t="e">
        <f>+VLOOKUP($L1379,Data_Validation!$A:$F,6,0)</f>
        <v>#N/A</v>
      </c>
    </row>
    <row r="1380" spans="1:24" ht="15" customHeight="1">
      <c r="A1380" s="673"/>
      <c r="B1380" s="673"/>
      <c r="C1380" s="673"/>
      <c r="D1380" s="673"/>
      <c r="E1380" s="673"/>
      <c r="F1380" s="673"/>
      <c r="G1380" s="673"/>
      <c r="H1380" s="673"/>
      <c r="I1380" s="673"/>
      <c r="J1380" s="673"/>
      <c r="K1380" s="673"/>
      <c r="L1380" s="145">
        <f t="shared" si="1285"/>
        <v>0</v>
      </c>
      <c r="M1380" s="146">
        <f t="shared" si="1286"/>
        <v>0</v>
      </c>
      <c r="N1380" s="147">
        <f>+IF(OR($Q1380=Parametres!$G$2,$Q1380=Parametres!$G$3),I1380,C1380)</f>
        <v>0</v>
      </c>
      <c r="O1380" s="147">
        <f>+IF(OR($Q1380=Parametres!$G$2,$Q1380=Parametres!$G$3),J1380,D1380)</f>
        <v>0</v>
      </c>
      <c r="P1380" s="147">
        <f>+IF(OR($Q1380=Parametres!$G$2,$Q1380=Parametres!$G$3),K1380,E1380)</f>
        <v>0</v>
      </c>
      <c r="Q1380" s="146">
        <f t="shared" ref="Q1380:S1380" si="1390">+F1380</f>
        <v>0</v>
      </c>
      <c r="R1380" s="145">
        <f t="shared" si="1390"/>
        <v>0</v>
      </c>
      <c r="S1380" s="146">
        <f t="shared" si="1390"/>
        <v>0</v>
      </c>
      <c r="T1380" s="150" t="e">
        <f>+VLOOKUP($L1380,Data_Validation!$A:$D,1,0)</f>
        <v>#N/A</v>
      </c>
      <c r="U1380" s="150" t="e">
        <f>+VLOOKUP($L1380,Data_Validation!$A:$D,3,0)</f>
        <v>#N/A</v>
      </c>
      <c r="V1380" s="150" t="e">
        <f>+VLOOKUP($L1380,Data_Validation!$A:$D,4,0)</f>
        <v>#N/A</v>
      </c>
      <c r="W1380" s="150" t="e">
        <f>+VLOOKUP($L1380,Data_Validation!$A:$E,5,0)</f>
        <v>#N/A</v>
      </c>
      <c r="X1380" s="150" t="e">
        <f>+VLOOKUP($L1380,Data_Validation!$A:$F,6,0)</f>
        <v>#N/A</v>
      </c>
    </row>
    <row r="1381" spans="1:24" ht="15" customHeight="1">
      <c r="A1381" s="673"/>
      <c r="B1381" s="673"/>
      <c r="C1381" s="673"/>
      <c r="D1381" s="673"/>
      <c r="E1381" s="673"/>
      <c r="F1381" s="673"/>
      <c r="G1381" s="673"/>
      <c r="H1381" s="673"/>
      <c r="I1381" s="673"/>
      <c r="J1381" s="673"/>
      <c r="K1381" s="673"/>
      <c r="L1381" s="145">
        <f t="shared" si="1285"/>
        <v>0</v>
      </c>
      <c r="M1381" s="146">
        <f t="shared" si="1286"/>
        <v>0</v>
      </c>
      <c r="N1381" s="147">
        <f>+IF(OR($Q1381=Parametres!$G$2,$Q1381=Parametres!$G$3),I1381,C1381)</f>
        <v>0</v>
      </c>
      <c r="O1381" s="147">
        <f>+IF(OR($Q1381=Parametres!$G$2,$Q1381=Parametres!$G$3),J1381,D1381)</f>
        <v>0</v>
      </c>
      <c r="P1381" s="147">
        <f>+IF(OR($Q1381=Parametres!$G$2,$Q1381=Parametres!$G$3),K1381,E1381)</f>
        <v>0</v>
      </c>
      <c r="Q1381" s="146">
        <f t="shared" ref="Q1381:S1381" si="1391">+F1381</f>
        <v>0</v>
      </c>
      <c r="R1381" s="145">
        <f t="shared" si="1391"/>
        <v>0</v>
      </c>
      <c r="S1381" s="146">
        <f t="shared" si="1391"/>
        <v>0</v>
      </c>
      <c r="T1381" s="150" t="e">
        <f>+VLOOKUP($L1381,Data_Validation!$A:$D,1,0)</f>
        <v>#N/A</v>
      </c>
      <c r="U1381" s="150" t="e">
        <f>+VLOOKUP($L1381,Data_Validation!$A:$D,3,0)</f>
        <v>#N/A</v>
      </c>
      <c r="V1381" s="150" t="e">
        <f>+VLOOKUP($L1381,Data_Validation!$A:$D,4,0)</f>
        <v>#N/A</v>
      </c>
      <c r="W1381" s="150" t="e">
        <f>+VLOOKUP($L1381,Data_Validation!$A:$E,5,0)</f>
        <v>#N/A</v>
      </c>
      <c r="X1381" s="150" t="e">
        <f>+VLOOKUP($L1381,Data_Validation!$A:$F,6,0)</f>
        <v>#N/A</v>
      </c>
    </row>
    <row r="1382" spans="1:24" ht="15" customHeight="1">
      <c r="A1382" s="673"/>
      <c r="B1382" s="673"/>
      <c r="C1382" s="673"/>
      <c r="D1382" s="673"/>
      <c r="E1382" s="673"/>
      <c r="F1382" s="673"/>
      <c r="G1382" s="673"/>
      <c r="H1382" s="673"/>
      <c r="I1382" s="673"/>
      <c r="J1382" s="673"/>
      <c r="K1382" s="673"/>
      <c r="L1382" s="145">
        <f t="shared" si="1285"/>
        <v>0</v>
      </c>
      <c r="M1382" s="146">
        <f t="shared" si="1286"/>
        <v>0</v>
      </c>
      <c r="N1382" s="147">
        <f>+IF(OR($Q1382=Parametres!$G$2,$Q1382=Parametres!$G$3),I1382,C1382)</f>
        <v>0</v>
      </c>
      <c r="O1382" s="147">
        <f>+IF(OR($Q1382=Parametres!$G$2,$Q1382=Parametres!$G$3),J1382,D1382)</f>
        <v>0</v>
      </c>
      <c r="P1382" s="147">
        <f>+IF(OR($Q1382=Parametres!$G$2,$Q1382=Parametres!$G$3),K1382,E1382)</f>
        <v>0</v>
      </c>
      <c r="Q1382" s="146">
        <f t="shared" ref="Q1382:S1382" si="1392">+F1382</f>
        <v>0</v>
      </c>
      <c r="R1382" s="145">
        <f t="shared" si="1392"/>
        <v>0</v>
      </c>
      <c r="S1382" s="146">
        <f t="shared" si="1392"/>
        <v>0</v>
      </c>
      <c r="T1382" s="150" t="e">
        <f>+VLOOKUP($L1382,Data_Validation!$A:$D,1,0)</f>
        <v>#N/A</v>
      </c>
      <c r="U1382" s="150" t="e">
        <f>+VLOOKUP($L1382,Data_Validation!$A:$D,3,0)</f>
        <v>#N/A</v>
      </c>
      <c r="V1382" s="150" t="e">
        <f>+VLOOKUP($L1382,Data_Validation!$A:$D,4,0)</f>
        <v>#N/A</v>
      </c>
      <c r="W1382" s="150" t="e">
        <f>+VLOOKUP($L1382,Data_Validation!$A:$E,5,0)</f>
        <v>#N/A</v>
      </c>
      <c r="X1382" s="150" t="e">
        <f>+VLOOKUP($L1382,Data_Validation!$A:$F,6,0)</f>
        <v>#N/A</v>
      </c>
    </row>
    <row r="1383" spans="1:24" ht="15" customHeight="1">
      <c r="A1383" s="673"/>
      <c r="B1383" s="673"/>
      <c r="C1383" s="673"/>
      <c r="D1383" s="673"/>
      <c r="E1383" s="673"/>
      <c r="F1383" s="673"/>
      <c r="G1383" s="673"/>
      <c r="H1383" s="673"/>
      <c r="I1383" s="673"/>
      <c r="J1383" s="673"/>
      <c r="K1383" s="673"/>
      <c r="L1383" s="145">
        <f t="shared" si="1285"/>
        <v>0</v>
      </c>
      <c r="M1383" s="146">
        <f t="shared" si="1286"/>
        <v>0</v>
      </c>
      <c r="N1383" s="147">
        <f>+IF(OR($Q1383=Parametres!$G$2,$Q1383=Parametres!$G$3),I1383,C1383)</f>
        <v>0</v>
      </c>
      <c r="O1383" s="147">
        <f>+IF(OR($Q1383=Parametres!$G$2,$Q1383=Parametres!$G$3),J1383,D1383)</f>
        <v>0</v>
      </c>
      <c r="P1383" s="147">
        <f>+IF(OR($Q1383=Parametres!$G$2,$Q1383=Parametres!$G$3),K1383,E1383)</f>
        <v>0</v>
      </c>
      <c r="Q1383" s="146">
        <f t="shared" ref="Q1383:S1383" si="1393">+F1383</f>
        <v>0</v>
      </c>
      <c r="R1383" s="145">
        <f t="shared" si="1393"/>
        <v>0</v>
      </c>
      <c r="S1383" s="146">
        <f t="shared" si="1393"/>
        <v>0</v>
      </c>
      <c r="T1383" s="150" t="e">
        <f>+VLOOKUP($L1383,Data_Validation!$A:$D,1,0)</f>
        <v>#N/A</v>
      </c>
      <c r="U1383" s="150" t="e">
        <f>+VLOOKUP($L1383,Data_Validation!$A:$D,3,0)</f>
        <v>#N/A</v>
      </c>
      <c r="V1383" s="150" t="e">
        <f>+VLOOKUP($L1383,Data_Validation!$A:$D,4,0)</f>
        <v>#N/A</v>
      </c>
      <c r="W1383" s="150" t="e">
        <f>+VLOOKUP($L1383,Data_Validation!$A:$E,5,0)</f>
        <v>#N/A</v>
      </c>
      <c r="X1383" s="150" t="e">
        <f>+VLOOKUP($L1383,Data_Validation!$A:$F,6,0)</f>
        <v>#N/A</v>
      </c>
    </row>
    <row r="1384" spans="1:24" ht="15" customHeight="1">
      <c r="A1384" s="673"/>
      <c r="B1384" s="673"/>
      <c r="C1384" s="673"/>
      <c r="D1384" s="673"/>
      <c r="E1384" s="673"/>
      <c r="F1384" s="673"/>
      <c r="G1384" s="673"/>
      <c r="H1384" s="673"/>
      <c r="I1384" s="673"/>
      <c r="J1384" s="673"/>
      <c r="K1384" s="673"/>
      <c r="L1384" s="145">
        <f t="shared" si="1285"/>
        <v>0</v>
      </c>
      <c r="M1384" s="146">
        <f t="shared" si="1286"/>
        <v>0</v>
      </c>
      <c r="N1384" s="147">
        <f>+IF(OR($Q1384=Parametres!$G$2,$Q1384=Parametres!$G$3),I1384,C1384)</f>
        <v>0</v>
      </c>
      <c r="O1384" s="147">
        <f>+IF(OR($Q1384=Parametres!$G$2,$Q1384=Parametres!$G$3),J1384,D1384)</f>
        <v>0</v>
      </c>
      <c r="P1384" s="147">
        <f>+IF(OR($Q1384=Parametres!$G$2,$Q1384=Parametres!$G$3),K1384,E1384)</f>
        <v>0</v>
      </c>
      <c r="Q1384" s="146">
        <f t="shared" ref="Q1384:S1384" si="1394">+F1384</f>
        <v>0</v>
      </c>
      <c r="R1384" s="145">
        <f t="shared" si="1394"/>
        <v>0</v>
      </c>
      <c r="S1384" s="146">
        <f t="shared" si="1394"/>
        <v>0</v>
      </c>
      <c r="T1384" s="150" t="e">
        <f>+VLOOKUP($L1384,Data_Validation!$A:$D,1,0)</f>
        <v>#N/A</v>
      </c>
      <c r="U1384" s="150" t="e">
        <f>+VLOOKUP($L1384,Data_Validation!$A:$D,3,0)</f>
        <v>#N/A</v>
      </c>
      <c r="V1384" s="150" t="e">
        <f>+VLOOKUP($L1384,Data_Validation!$A:$D,4,0)</f>
        <v>#N/A</v>
      </c>
      <c r="W1384" s="150" t="e">
        <f>+VLOOKUP($L1384,Data_Validation!$A:$E,5,0)</f>
        <v>#N/A</v>
      </c>
      <c r="X1384" s="150" t="e">
        <f>+VLOOKUP($L1384,Data_Validation!$A:$F,6,0)</f>
        <v>#N/A</v>
      </c>
    </row>
    <row r="1385" spans="1:24" ht="15" customHeight="1">
      <c r="A1385" s="673"/>
      <c r="B1385" s="673"/>
      <c r="C1385" s="673"/>
      <c r="D1385" s="673"/>
      <c r="E1385" s="673"/>
      <c r="F1385" s="673"/>
      <c r="G1385" s="673"/>
      <c r="H1385" s="673"/>
      <c r="I1385" s="673"/>
      <c r="J1385" s="673"/>
      <c r="K1385" s="673"/>
      <c r="L1385" s="145">
        <f t="shared" si="1285"/>
        <v>0</v>
      </c>
      <c r="M1385" s="146">
        <f t="shared" si="1286"/>
        <v>0</v>
      </c>
      <c r="N1385" s="147">
        <f>+IF(OR($Q1385=Parametres!$G$2,$Q1385=Parametres!$G$3),I1385,C1385)</f>
        <v>0</v>
      </c>
      <c r="O1385" s="147">
        <f>+IF(OR($Q1385=Parametres!$G$2,$Q1385=Parametres!$G$3),J1385,D1385)</f>
        <v>0</v>
      </c>
      <c r="P1385" s="147">
        <f>+IF(OR($Q1385=Parametres!$G$2,$Q1385=Parametres!$G$3),K1385,E1385)</f>
        <v>0</v>
      </c>
      <c r="Q1385" s="146">
        <f t="shared" ref="Q1385:S1385" si="1395">+F1385</f>
        <v>0</v>
      </c>
      <c r="R1385" s="145">
        <f t="shared" si="1395"/>
        <v>0</v>
      </c>
      <c r="S1385" s="146">
        <f t="shared" si="1395"/>
        <v>0</v>
      </c>
      <c r="T1385" s="150" t="e">
        <f>+VLOOKUP($L1385,Data_Validation!$A:$D,1,0)</f>
        <v>#N/A</v>
      </c>
      <c r="U1385" s="150" t="e">
        <f>+VLOOKUP($L1385,Data_Validation!$A:$D,3,0)</f>
        <v>#N/A</v>
      </c>
      <c r="V1385" s="150" t="e">
        <f>+VLOOKUP($L1385,Data_Validation!$A:$D,4,0)</f>
        <v>#N/A</v>
      </c>
      <c r="W1385" s="150" t="e">
        <f>+VLOOKUP($L1385,Data_Validation!$A:$E,5,0)</f>
        <v>#N/A</v>
      </c>
      <c r="X1385" s="150" t="e">
        <f>+VLOOKUP($L1385,Data_Validation!$A:$F,6,0)</f>
        <v>#N/A</v>
      </c>
    </row>
    <row r="1386" spans="1:24" ht="15" customHeight="1">
      <c r="A1386" s="673"/>
      <c r="B1386" s="673"/>
      <c r="C1386" s="673"/>
      <c r="D1386" s="673"/>
      <c r="E1386" s="673"/>
      <c r="F1386" s="673"/>
      <c r="G1386" s="673"/>
      <c r="H1386" s="673"/>
      <c r="I1386" s="673"/>
      <c r="J1386" s="673"/>
      <c r="K1386" s="673"/>
      <c r="L1386" s="145">
        <f t="shared" si="1285"/>
        <v>0</v>
      </c>
      <c r="M1386" s="146">
        <f t="shared" si="1286"/>
        <v>0</v>
      </c>
      <c r="N1386" s="147">
        <f>+IF(OR($Q1386=Parametres!$G$2,$Q1386=Parametres!$G$3),I1386,C1386)</f>
        <v>0</v>
      </c>
      <c r="O1386" s="147">
        <f>+IF(OR($Q1386=Parametres!$G$2,$Q1386=Parametres!$G$3),J1386,D1386)</f>
        <v>0</v>
      </c>
      <c r="P1386" s="147">
        <f>+IF(OR($Q1386=Parametres!$G$2,$Q1386=Parametres!$G$3),K1386,E1386)</f>
        <v>0</v>
      </c>
      <c r="Q1386" s="146">
        <f t="shared" ref="Q1386:S1386" si="1396">+F1386</f>
        <v>0</v>
      </c>
      <c r="R1386" s="145">
        <f t="shared" si="1396"/>
        <v>0</v>
      </c>
      <c r="S1386" s="146">
        <f t="shared" si="1396"/>
        <v>0</v>
      </c>
      <c r="T1386" s="150" t="e">
        <f>+VLOOKUP($L1386,Data_Validation!$A:$D,1,0)</f>
        <v>#N/A</v>
      </c>
      <c r="U1386" s="150" t="e">
        <f>+VLOOKUP($L1386,Data_Validation!$A:$D,3,0)</f>
        <v>#N/A</v>
      </c>
      <c r="V1386" s="150" t="e">
        <f>+VLOOKUP($L1386,Data_Validation!$A:$D,4,0)</f>
        <v>#N/A</v>
      </c>
      <c r="W1386" s="150" t="e">
        <f>+VLOOKUP($L1386,Data_Validation!$A:$E,5,0)</f>
        <v>#N/A</v>
      </c>
      <c r="X1386" s="150" t="e">
        <f>+VLOOKUP($L1386,Data_Validation!$A:$F,6,0)</f>
        <v>#N/A</v>
      </c>
    </row>
    <row r="1387" spans="1:24" ht="15" customHeight="1">
      <c r="A1387" s="673"/>
      <c r="B1387" s="673"/>
      <c r="C1387" s="673"/>
      <c r="D1387" s="673"/>
      <c r="E1387" s="673"/>
      <c r="F1387" s="673"/>
      <c r="G1387" s="673"/>
      <c r="H1387" s="673"/>
      <c r="I1387" s="673"/>
      <c r="J1387" s="673"/>
      <c r="K1387" s="673"/>
      <c r="L1387" s="145">
        <f t="shared" si="1285"/>
        <v>0</v>
      </c>
      <c r="M1387" s="146">
        <f t="shared" si="1286"/>
        <v>0</v>
      </c>
      <c r="N1387" s="147">
        <f>+IF(OR($Q1387=Parametres!$G$2,$Q1387=Parametres!$G$3),I1387,C1387)</f>
        <v>0</v>
      </c>
      <c r="O1387" s="147">
        <f>+IF(OR($Q1387=Parametres!$G$2,$Q1387=Parametres!$G$3),J1387,D1387)</f>
        <v>0</v>
      </c>
      <c r="P1387" s="147">
        <f>+IF(OR($Q1387=Parametres!$G$2,$Q1387=Parametres!$G$3),K1387,E1387)</f>
        <v>0</v>
      </c>
      <c r="Q1387" s="146">
        <f t="shared" ref="Q1387:S1387" si="1397">+F1387</f>
        <v>0</v>
      </c>
      <c r="R1387" s="145">
        <f t="shared" si="1397"/>
        <v>0</v>
      </c>
      <c r="S1387" s="146">
        <f t="shared" si="1397"/>
        <v>0</v>
      </c>
      <c r="T1387" s="150" t="e">
        <f>+VLOOKUP($L1387,Data_Validation!$A:$D,1,0)</f>
        <v>#N/A</v>
      </c>
      <c r="U1387" s="150" t="e">
        <f>+VLOOKUP($L1387,Data_Validation!$A:$D,3,0)</f>
        <v>#N/A</v>
      </c>
      <c r="V1387" s="150" t="e">
        <f>+VLOOKUP($L1387,Data_Validation!$A:$D,4,0)</f>
        <v>#N/A</v>
      </c>
      <c r="W1387" s="150" t="e">
        <f>+VLOOKUP($L1387,Data_Validation!$A:$E,5,0)</f>
        <v>#N/A</v>
      </c>
      <c r="X1387" s="150" t="e">
        <f>+VLOOKUP($L1387,Data_Validation!$A:$F,6,0)</f>
        <v>#N/A</v>
      </c>
    </row>
    <row r="1388" spans="1:24" ht="15" customHeight="1">
      <c r="A1388" s="673"/>
      <c r="B1388" s="673"/>
      <c r="C1388" s="673"/>
      <c r="D1388" s="673"/>
      <c r="E1388" s="673"/>
      <c r="F1388" s="673"/>
      <c r="G1388" s="673"/>
      <c r="H1388" s="673"/>
      <c r="I1388" s="673"/>
      <c r="J1388" s="673"/>
      <c r="K1388" s="673"/>
      <c r="L1388" s="145">
        <f t="shared" si="1285"/>
        <v>0</v>
      </c>
      <c r="M1388" s="146">
        <f t="shared" si="1286"/>
        <v>0</v>
      </c>
      <c r="N1388" s="147">
        <f>+IF(OR($Q1388=Parametres!$G$2,$Q1388=Parametres!$G$3),I1388,C1388)</f>
        <v>0</v>
      </c>
      <c r="O1388" s="147">
        <f>+IF(OR($Q1388=Parametres!$G$2,$Q1388=Parametres!$G$3),J1388,D1388)</f>
        <v>0</v>
      </c>
      <c r="P1388" s="147">
        <f>+IF(OR($Q1388=Parametres!$G$2,$Q1388=Parametres!$G$3),K1388,E1388)</f>
        <v>0</v>
      </c>
      <c r="Q1388" s="146">
        <f t="shared" ref="Q1388:S1388" si="1398">+F1388</f>
        <v>0</v>
      </c>
      <c r="R1388" s="145">
        <f t="shared" si="1398"/>
        <v>0</v>
      </c>
      <c r="S1388" s="146">
        <f t="shared" si="1398"/>
        <v>0</v>
      </c>
      <c r="T1388" s="150" t="e">
        <f>+VLOOKUP($L1388,Data_Validation!$A:$D,1,0)</f>
        <v>#N/A</v>
      </c>
      <c r="U1388" s="150" t="e">
        <f>+VLOOKUP($L1388,Data_Validation!$A:$D,3,0)</f>
        <v>#N/A</v>
      </c>
      <c r="V1388" s="150" t="e">
        <f>+VLOOKUP($L1388,Data_Validation!$A:$D,4,0)</f>
        <v>#N/A</v>
      </c>
      <c r="W1388" s="150" t="e">
        <f>+VLOOKUP($L1388,Data_Validation!$A:$E,5,0)</f>
        <v>#N/A</v>
      </c>
      <c r="X1388" s="150" t="e">
        <f>+VLOOKUP($L1388,Data_Validation!$A:$F,6,0)</f>
        <v>#N/A</v>
      </c>
    </row>
    <row r="1389" spans="1:24" ht="15" customHeight="1">
      <c r="A1389" s="673"/>
      <c r="B1389" s="673"/>
      <c r="C1389" s="673"/>
      <c r="D1389" s="673"/>
      <c r="E1389" s="673"/>
      <c r="F1389" s="673"/>
      <c r="G1389" s="673"/>
      <c r="H1389" s="673"/>
      <c r="I1389" s="673"/>
      <c r="J1389" s="673"/>
      <c r="K1389" s="673"/>
      <c r="L1389" s="145">
        <f t="shared" si="1285"/>
        <v>0</v>
      </c>
      <c r="M1389" s="146">
        <f t="shared" si="1286"/>
        <v>0</v>
      </c>
      <c r="N1389" s="147">
        <f>+IF(OR($Q1389=Parametres!$G$2,$Q1389=Parametres!$G$3),I1389,C1389)</f>
        <v>0</v>
      </c>
      <c r="O1389" s="147">
        <f>+IF(OR($Q1389=Parametres!$G$2,$Q1389=Parametres!$G$3),J1389,D1389)</f>
        <v>0</v>
      </c>
      <c r="P1389" s="147">
        <f>+IF(OR($Q1389=Parametres!$G$2,$Q1389=Parametres!$G$3),K1389,E1389)</f>
        <v>0</v>
      </c>
      <c r="Q1389" s="146">
        <f t="shared" ref="Q1389:S1389" si="1399">+F1389</f>
        <v>0</v>
      </c>
      <c r="R1389" s="145">
        <f t="shared" si="1399"/>
        <v>0</v>
      </c>
      <c r="S1389" s="146">
        <f t="shared" si="1399"/>
        <v>0</v>
      </c>
      <c r="T1389" s="150" t="e">
        <f>+VLOOKUP($L1389,Data_Validation!$A:$D,1,0)</f>
        <v>#N/A</v>
      </c>
      <c r="U1389" s="150" t="e">
        <f>+VLOOKUP($L1389,Data_Validation!$A:$D,3,0)</f>
        <v>#N/A</v>
      </c>
      <c r="V1389" s="150" t="e">
        <f>+VLOOKUP($L1389,Data_Validation!$A:$D,4,0)</f>
        <v>#N/A</v>
      </c>
      <c r="W1389" s="150" t="e">
        <f>+VLOOKUP($L1389,Data_Validation!$A:$E,5,0)</f>
        <v>#N/A</v>
      </c>
      <c r="X1389" s="150" t="e">
        <f>+VLOOKUP($L1389,Data_Validation!$A:$F,6,0)</f>
        <v>#N/A</v>
      </c>
    </row>
    <row r="1390" spans="1:24" ht="15" customHeight="1">
      <c r="A1390" s="673"/>
      <c r="B1390" s="673"/>
      <c r="C1390" s="673"/>
      <c r="D1390" s="673"/>
      <c r="E1390" s="673"/>
      <c r="F1390" s="673"/>
      <c r="G1390" s="673"/>
      <c r="H1390" s="673"/>
      <c r="I1390" s="673"/>
      <c r="J1390" s="673"/>
      <c r="K1390" s="673"/>
      <c r="L1390" s="145">
        <f t="shared" si="1285"/>
        <v>0</v>
      </c>
      <c r="M1390" s="146">
        <f t="shared" si="1286"/>
        <v>0</v>
      </c>
      <c r="N1390" s="147">
        <f>+IF(OR($Q1390=Parametres!$G$2,$Q1390=Parametres!$G$3),I1390,C1390)</f>
        <v>0</v>
      </c>
      <c r="O1390" s="147">
        <f>+IF(OR($Q1390=Parametres!$G$2,$Q1390=Parametres!$G$3),J1390,D1390)</f>
        <v>0</v>
      </c>
      <c r="P1390" s="147">
        <f>+IF(OR($Q1390=Parametres!$G$2,$Q1390=Parametres!$G$3),K1390,E1390)</f>
        <v>0</v>
      </c>
      <c r="Q1390" s="146">
        <f t="shared" ref="Q1390:S1390" si="1400">+F1390</f>
        <v>0</v>
      </c>
      <c r="R1390" s="145">
        <f t="shared" si="1400"/>
        <v>0</v>
      </c>
      <c r="S1390" s="146">
        <f t="shared" si="1400"/>
        <v>0</v>
      </c>
      <c r="T1390" s="150" t="e">
        <f>+VLOOKUP($L1390,Data_Validation!$A:$D,1,0)</f>
        <v>#N/A</v>
      </c>
      <c r="U1390" s="150" t="e">
        <f>+VLOOKUP($L1390,Data_Validation!$A:$D,3,0)</f>
        <v>#N/A</v>
      </c>
      <c r="V1390" s="150" t="e">
        <f>+VLOOKUP($L1390,Data_Validation!$A:$D,4,0)</f>
        <v>#N/A</v>
      </c>
      <c r="W1390" s="150" t="e">
        <f>+VLOOKUP($L1390,Data_Validation!$A:$E,5,0)</f>
        <v>#N/A</v>
      </c>
      <c r="X1390" s="150" t="e">
        <f>+VLOOKUP($L1390,Data_Validation!$A:$F,6,0)</f>
        <v>#N/A</v>
      </c>
    </row>
    <row r="1391" spans="1:24" ht="15" customHeight="1">
      <c r="A1391" s="673"/>
      <c r="B1391" s="673"/>
      <c r="C1391" s="673"/>
      <c r="D1391" s="673"/>
      <c r="E1391" s="673"/>
      <c r="F1391" s="673"/>
      <c r="G1391" s="673"/>
      <c r="H1391" s="673"/>
      <c r="I1391" s="673"/>
      <c r="J1391" s="673"/>
      <c r="K1391" s="673"/>
      <c r="L1391" s="145">
        <f t="shared" si="1285"/>
        <v>0</v>
      </c>
      <c r="M1391" s="146">
        <f t="shared" si="1286"/>
        <v>0</v>
      </c>
      <c r="N1391" s="147">
        <f>+IF(OR($Q1391=Parametres!$G$2,$Q1391=Parametres!$G$3),I1391,C1391)</f>
        <v>0</v>
      </c>
      <c r="O1391" s="147">
        <f>+IF(OR($Q1391=Parametres!$G$2,$Q1391=Parametres!$G$3),J1391,D1391)</f>
        <v>0</v>
      </c>
      <c r="P1391" s="147">
        <f>+IF(OR($Q1391=Parametres!$G$2,$Q1391=Parametres!$G$3),K1391,E1391)</f>
        <v>0</v>
      </c>
      <c r="Q1391" s="146">
        <f t="shared" ref="Q1391:S1391" si="1401">+F1391</f>
        <v>0</v>
      </c>
      <c r="R1391" s="145">
        <f t="shared" si="1401"/>
        <v>0</v>
      </c>
      <c r="S1391" s="146">
        <f t="shared" si="1401"/>
        <v>0</v>
      </c>
      <c r="T1391" s="150" t="e">
        <f>+VLOOKUP($L1391,Data_Validation!$A:$D,1,0)</f>
        <v>#N/A</v>
      </c>
      <c r="U1391" s="150" t="e">
        <f>+VLOOKUP($L1391,Data_Validation!$A:$D,3,0)</f>
        <v>#N/A</v>
      </c>
      <c r="V1391" s="150" t="e">
        <f>+VLOOKUP($L1391,Data_Validation!$A:$D,4,0)</f>
        <v>#N/A</v>
      </c>
      <c r="W1391" s="150" t="e">
        <f>+VLOOKUP($L1391,Data_Validation!$A:$E,5,0)</f>
        <v>#N/A</v>
      </c>
      <c r="X1391" s="150" t="e">
        <f>+VLOOKUP($L1391,Data_Validation!$A:$F,6,0)</f>
        <v>#N/A</v>
      </c>
    </row>
    <row r="1392" spans="1:24" ht="15" customHeight="1">
      <c r="A1392" s="673"/>
      <c r="B1392" s="673"/>
      <c r="C1392" s="673"/>
      <c r="D1392" s="673"/>
      <c r="E1392" s="673"/>
      <c r="F1392" s="673"/>
      <c r="G1392" s="673"/>
      <c r="H1392" s="673"/>
      <c r="I1392" s="673"/>
      <c r="J1392" s="673"/>
      <c r="K1392" s="673"/>
      <c r="L1392" s="145">
        <f t="shared" si="1285"/>
        <v>0</v>
      </c>
      <c r="M1392" s="146">
        <f t="shared" si="1286"/>
        <v>0</v>
      </c>
      <c r="N1392" s="147">
        <f>+IF(OR($Q1392=Parametres!$G$2,$Q1392=Parametres!$G$3),I1392,C1392)</f>
        <v>0</v>
      </c>
      <c r="O1392" s="147">
        <f>+IF(OR($Q1392=Parametres!$G$2,$Q1392=Parametres!$G$3),J1392,D1392)</f>
        <v>0</v>
      </c>
      <c r="P1392" s="147">
        <f>+IF(OR($Q1392=Parametres!$G$2,$Q1392=Parametres!$G$3),K1392,E1392)</f>
        <v>0</v>
      </c>
      <c r="Q1392" s="146">
        <f t="shared" ref="Q1392:S1392" si="1402">+F1392</f>
        <v>0</v>
      </c>
      <c r="R1392" s="145">
        <f t="shared" si="1402"/>
        <v>0</v>
      </c>
      <c r="S1392" s="146">
        <f t="shared" si="1402"/>
        <v>0</v>
      </c>
      <c r="T1392" s="150" t="e">
        <f>+VLOOKUP($L1392,Data_Validation!$A:$D,1,0)</f>
        <v>#N/A</v>
      </c>
      <c r="U1392" s="150" t="e">
        <f>+VLOOKUP($L1392,Data_Validation!$A:$D,3,0)</f>
        <v>#N/A</v>
      </c>
      <c r="V1392" s="150" t="e">
        <f>+VLOOKUP($L1392,Data_Validation!$A:$D,4,0)</f>
        <v>#N/A</v>
      </c>
      <c r="W1392" s="150" t="e">
        <f>+VLOOKUP($L1392,Data_Validation!$A:$E,5,0)</f>
        <v>#N/A</v>
      </c>
      <c r="X1392" s="150" t="e">
        <f>+VLOOKUP($L1392,Data_Validation!$A:$F,6,0)</f>
        <v>#N/A</v>
      </c>
    </row>
    <row r="1393" spans="1:24" ht="15" customHeight="1">
      <c r="A1393" s="673"/>
      <c r="B1393" s="673"/>
      <c r="C1393" s="673"/>
      <c r="D1393" s="673"/>
      <c r="E1393" s="673"/>
      <c r="F1393" s="673"/>
      <c r="G1393" s="673"/>
      <c r="H1393" s="673"/>
      <c r="I1393" s="673"/>
      <c r="J1393" s="673"/>
      <c r="K1393" s="673"/>
      <c r="L1393" s="145">
        <f t="shared" si="1285"/>
        <v>0</v>
      </c>
      <c r="M1393" s="146">
        <f t="shared" si="1286"/>
        <v>0</v>
      </c>
      <c r="N1393" s="147">
        <f>+IF(OR($Q1393=Parametres!$G$2,$Q1393=Parametres!$G$3),I1393,C1393)</f>
        <v>0</v>
      </c>
      <c r="O1393" s="147">
        <f>+IF(OR($Q1393=Parametres!$G$2,$Q1393=Parametres!$G$3),J1393,D1393)</f>
        <v>0</v>
      </c>
      <c r="P1393" s="147">
        <f>+IF(OR($Q1393=Parametres!$G$2,$Q1393=Parametres!$G$3),K1393,E1393)</f>
        <v>0</v>
      </c>
      <c r="Q1393" s="146">
        <f t="shared" ref="Q1393:S1393" si="1403">+F1393</f>
        <v>0</v>
      </c>
      <c r="R1393" s="145">
        <f t="shared" si="1403"/>
        <v>0</v>
      </c>
      <c r="S1393" s="146">
        <f t="shared" si="1403"/>
        <v>0</v>
      </c>
      <c r="T1393" s="150" t="e">
        <f>+VLOOKUP($L1393,Data_Validation!$A:$D,1,0)</f>
        <v>#N/A</v>
      </c>
      <c r="U1393" s="150" t="e">
        <f>+VLOOKUP($L1393,Data_Validation!$A:$D,3,0)</f>
        <v>#N/A</v>
      </c>
      <c r="V1393" s="150" t="e">
        <f>+VLOOKUP($L1393,Data_Validation!$A:$D,4,0)</f>
        <v>#N/A</v>
      </c>
      <c r="W1393" s="150" t="e">
        <f>+VLOOKUP($L1393,Data_Validation!$A:$E,5,0)</f>
        <v>#N/A</v>
      </c>
      <c r="X1393" s="150" t="e">
        <f>+VLOOKUP($L1393,Data_Validation!$A:$F,6,0)</f>
        <v>#N/A</v>
      </c>
    </row>
    <row r="1394" spans="1:24" ht="15" customHeight="1">
      <c r="A1394" s="673"/>
      <c r="B1394" s="673"/>
      <c r="C1394" s="673"/>
      <c r="D1394" s="673"/>
      <c r="E1394" s="673"/>
      <c r="F1394" s="673"/>
      <c r="G1394" s="673"/>
      <c r="H1394" s="673"/>
      <c r="I1394" s="673"/>
      <c r="J1394" s="673"/>
      <c r="K1394" s="673"/>
      <c r="L1394" s="145">
        <f t="shared" si="1285"/>
        <v>0</v>
      </c>
      <c r="M1394" s="146">
        <f t="shared" si="1286"/>
        <v>0</v>
      </c>
      <c r="N1394" s="147">
        <f>+IF(OR($Q1394=Parametres!$G$2,$Q1394=Parametres!$G$3),I1394,C1394)</f>
        <v>0</v>
      </c>
      <c r="O1394" s="147">
        <f>+IF(OR($Q1394=Parametres!$G$2,$Q1394=Parametres!$G$3),J1394,D1394)</f>
        <v>0</v>
      </c>
      <c r="P1394" s="147">
        <f>+IF(OR($Q1394=Parametres!$G$2,$Q1394=Parametres!$G$3),K1394,E1394)</f>
        <v>0</v>
      </c>
      <c r="Q1394" s="146">
        <f t="shared" ref="Q1394:S1394" si="1404">+F1394</f>
        <v>0</v>
      </c>
      <c r="R1394" s="145">
        <f t="shared" si="1404"/>
        <v>0</v>
      </c>
      <c r="S1394" s="146">
        <f t="shared" si="1404"/>
        <v>0</v>
      </c>
      <c r="T1394" s="150" t="e">
        <f>+VLOOKUP($L1394,Data_Validation!$A:$D,1,0)</f>
        <v>#N/A</v>
      </c>
      <c r="U1394" s="150" t="e">
        <f>+VLOOKUP($L1394,Data_Validation!$A:$D,3,0)</f>
        <v>#N/A</v>
      </c>
      <c r="V1394" s="150" t="e">
        <f>+VLOOKUP($L1394,Data_Validation!$A:$D,4,0)</f>
        <v>#N/A</v>
      </c>
      <c r="W1394" s="150" t="e">
        <f>+VLOOKUP($L1394,Data_Validation!$A:$E,5,0)</f>
        <v>#N/A</v>
      </c>
      <c r="X1394" s="150" t="e">
        <f>+VLOOKUP($L1394,Data_Validation!$A:$F,6,0)</f>
        <v>#N/A</v>
      </c>
    </row>
    <row r="1395" spans="1:24" ht="15" customHeight="1">
      <c r="A1395" s="673"/>
      <c r="B1395" s="673"/>
      <c r="C1395" s="673"/>
      <c r="D1395" s="673"/>
      <c r="E1395" s="673"/>
      <c r="F1395" s="673"/>
      <c r="G1395" s="673"/>
      <c r="H1395" s="673"/>
      <c r="I1395" s="673"/>
      <c r="J1395" s="673"/>
      <c r="K1395" s="673"/>
      <c r="L1395" s="145">
        <f t="shared" si="1285"/>
        <v>0</v>
      </c>
      <c r="M1395" s="146">
        <f t="shared" si="1286"/>
        <v>0</v>
      </c>
      <c r="N1395" s="147">
        <f>+IF(OR($Q1395=Parametres!$G$2,$Q1395=Parametres!$G$3),I1395,C1395)</f>
        <v>0</v>
      </c>
      <c r="O1395" s="147">
        <f>+IF(OR($Q1395=Parametres!$G$2,$Q1395=Parametres!$G$3),J1395,D1395)</f>
        <v>0</v>
      </c>
      <c r="P1395" s="147">
        <f>+IF(OR($Q1395=Parametres!$G$2,$Q1395=Parametres!$G$3),K1395,E1395)</f>
        <v>0</v>
      </c>
      <c r="Q1395" s="146">
        <f t="shared" ref="Q1395:S1395" si="1405">+F1395</f>
        <v>0</v>
      </c>
      <c r="R1395" s="145">
        <f t="shared" si="1405"/>
        <v>0</v>
      </c>
      <c r="S1395" s="146">
        <f t="shared" si="1405"/>
        <v>0</v>
      </c>
      <c r="T1395" s="150" t="e">
        <f>+VLOOKUP($L1395,Data_Validation!$A:$D,1,0)</f>
        <v>#N/A</v>
      </c>
      <c r="U1395" s="150" t="e">
        <f>+VLOOKUP($L1395,Data_Validation!$A:$D,3,0)</f>
        <v>#N/A</v>
      </c>
      <c r="V1395" s="150" t="e">
        <f>+VLOOKUP($L1395,Data_Validation!$A:$D,4,0)</f>
        <v>#N/A</v>
      </c>
      <c r="W1395" s="150" t="e">
        <f>+VLOOKUP($L1395,Data_Validation!$A:$E,5,0)</f>
        <v>#N/A</v>
      </c>
      <c r="X1395" s="150" t="e">
        <f>+VLOOKUP($L1395,Data_Validation!$A:$F,6,0)</f>
        <v>#N/A</v>
      </c>
    </row>
    <row r="1396" spans="1:24" ht="15" customHeight="1">
      <c r="A1396" s="673"/>
      <c r="B1396" s="673"/>
      <c r="C1396" s="673"/>
      <c r="D1396" s="673"/>
      <c r="E1396" s="673"/>
      <c r="F1396" s="673"/>
      <c r="G1396" s="673"/>
      <c r="H1396" s="673"/>
      <c r="I1396" s="673"/>
      <c r="J1396" s="673"/>
      <c r="K1396" s="673"/>
      <c r="L1396" s="145">
        <f t="shared" si="1285"/>
        <v>0</v>
      </c>
      <c r="M1396" s="146">
        <f t="shared" si="1286"/>
        <v>0</v>
      </c>
      <c r="N1396" s="147">
        <f>+IF(OR($Q1396=Parametres!$G$2,$Q1396=Parametres!$G$3),I1396,C1396)</f>
        <v>0</v>
      </c>
      <c r="O1396" s="147">
        <f>+IF(OR($Q1396=Parametres!$G$2,$Q1396=Parametres!$G$3),J1396,D1396)</f>
        <v>0</v>
      </c>
      <c r="P1396" s="147">
        <f>+IF(OR($Q1396=Parametres!$G$2,$Q1396=Parametres!$G$3),K1396,E1396)</f>
        <v>0</v>
      </c>
      <c r="Q1396" s="146">
        <f t="shared" ref="Q1396:S1396" si="1406">+F1396</f>
        <v>0</v>
      </c>
      <c r="R1396" s="145">
        <f t="shared" si="1406"/>
        <v>0</v>
      </c>
      <c r="S1396" s="146">
        <f t="shared" si="1406"/>
        <v>0</v>
      </c>
      <c r="T1396" s="150" t="e">
        <f>+VLOOKUP($L1396,Data_Validation!$A:$D,1,0)</f>
        <v>#N/A</v>
      </c>
      <c r="U1396" s="150" t="e">
        <f>+VLOOKUP($L1396,Data_Validation!$A:$D,3,0)</f>
        <v>#N/A</v>
      </c>
      <c r="V1396" s="150" t="e">
        <f>+VLOOKUP($L1396,Data_Validation!$A:$D,4,0)</f>
        <v>#N/A</v>
      </c>
      <c r="W1396" s="150" t="e">
        <f>+VLOOKUP($L1396,Data_Validation!$A:$E,5,0)</f>
        <v>#N/A</v>
      </c>
      <c r="X1396" s="150" t="e">
        <f>+VLOOKUP($L1396,Data_Validation!$A:$F,6,0)</f>
        <v>#N/A</v>
      </c>
    </row>
    <row r="1397" spans="1:24" ht="15" customHeight="1">
      <c r="A1397" s="673"/>
      <c r="B1397" s="673"/>
      <c r="C1397" s="673"/>
      <c r="D1397" s="673"/>
      <c r="E1397" s="673"/>
      <c r="F1397" s="673"/>
      <c r="G1397" s="673"/>
      <c r="H1397" s="673"/>
      <c r="I1397" s="673"/>
      <c r="J1397" s="673"/>
      <c r="K1397" s="673"/>
      <c r="L1397" s="145">
        <f t="shared" si="1285"/>
        <v>0</v>
      </c>
      <c r="M1397" s="146">
        <f t="shared" si="1286"/>
        <v>0</v>
      </c>
      <c r="N1397" s="147">
        <f>+IF(OR($Q1397=Parametres!$G$2,$Q1397=Parametres!$G$3),I1397,C1397)</f>
        <v>0</v>
      </c>
      <c r="O1397" s="147">
        <f>+IF(OR($Q1397=Parametres!$G$2,$Q1397=Parametres!$G$3),J1397,D1397)</f>
        <v>0</v>
      </c>
      <c r="P1397" s="147">
        <f>+IF(OR($Q1397=Parametres!$G$2,$Q1397=Parametres!$G$3),K1397,E1397)</f>
        <v>0</v>
      </c>
      <c r="Q1397" s="146">
        <f t="shared" ref="Q1397:S1397" si="1407">+F1397</f>
        <v>0</v>
      </c>
      <c r="R1397" s="145">
        <f t="shared" si="1407"/>
        <v>0</v>
      </c>
      <c r="S1397" s="146">
        <f t="shared" si="1407"/>
        <v>0</v>
      </c>
      <c r="T1397" s="150" t="e">
        <f>+VLOOKUP($L1397,Data_Validation!$A:$D,1,0)</f>
        <v>#N/A</v>
      </c>
      <c r="U1397" s="150" t="e">
        <f>+VLOOKUP($L1397,Data_Validation!$A:$D,3,0)</f>
        <v>#N/A</v>
      </c>
      <c r="V1397" s="150" t="e">
        <f>+VLOOKUP($L1397,Data_Validation!$A:$D,4,0)</f>
        <v>#N/A</v>
      </c>
      <c r="W1397" s="150" t="e">
        <f>+VLOOKUP($L1397,Data_Validation!$A:$E,5,0)</f>
        <v>#N/A</v>
      </c>
      <c r="X1397" s="150" t="e">
        <f>+VLOOKUP($L1397,Data_Validation!$A:$F,6,0)</f>
        <v>#N/A</v>
      </c>
    </row>
    <row r="1398" spans="1:24" ht="15" customHeight="1">
      <c r="A1398" s="673"/>
      <c r="B1398" s="673"/>
      <c r="C1398" s="673"/>
      <c r="D1398" s="673"/>
      <c r="E1398" s="673"/>
      <c r="F1398" s="673"/>
      <c r="G1398" s="673"/>
      <c r="H1398" s="673"/>
      <c r="I1398" s="673"/>
      <c r="J1398" s="673"/>
      <c r="K1398" s="673"/>
      <c r="L1398" s="145">
        <f t="shared" si="1285"/>
        <v>0</v>
      </c>
      <c r="M1398" s="146">
        <f t="shared" si="1286"/>
        <v>0</v>
      </c>
      <c r="N1398" s="147">
        <f>+IF(OR($Q1398=Parametres!$G$2,$Q1398=Parametres!$G$3),I1398,C1398)</f>
        <v>0</v>
      </c>
      <c r="O1398" s="147">
        <f>+IF(OR($Q1398=Parametres!$G$2,$Q1398=Parametres!$G$3),J1398,D1398)</f>
        <v>0</v>
      </c>
      <c r="P1398" s="147">
        <f>+IF(OR($Q1398=Parametres!$G$2,$Q1398=Parametres!$G$3),K1398,E1398)</f>
        <v>0</v>
      </c>
      <c r="Q1398" s="146">
        <f t="shared" ref="Q1398:S1398" si="1408">+F1398</f>
        <v>0</v>
      </c>
      <c r="R1398" s="145">
        <f t="shared" si="1408"/>
        <v>0</v>
      </c>
      <c r="S1398" s="146">
        <f t="shared" si="1408"/>
        <v>0</v>
      </c>
      <c r="T1398" s="150" t="e">
        <f>+VLOOKUP($L1398,Data_Validation!$A:$D,1,0)</f>
        <v>#N/A</v>
      </c>
      <c r="U1398" s="150" t="e">
        <f>+VLOOKUP($L1398,Data_Validation!$A:$D,3,0)</f>
        <v>#N/A</v>
      </c>
      <c r="V1398" s="150" t="e">
        <f>+VLOOKUP($L1398,Data_Validation!$A:$D,4,0)</f>
        <v>#N/A</v>
      </c>
      <c r="W1398" s="150" t="e">
        <f>+VLOOKUP($L1398,Data_Validation!$A:$E,5,0)</f>
        <v>#N/A</v>
      </c>
      <c r="X1398" s="150" t="e">
        <f>+VLOOKUP($L1398,Data_Validation!$A:$F,6,0)</f>
        <v>#N/A</v>
      </c>
    </row>
    <row r="1399" spans="1:24" ht="15" customHeight="1">
      <c r="A1399" s="673"/>
      <c r="B1399" s="673"/>
      <c r="C1399" s="673"/>
      <c r="D1399" s="673"/>
      <c r="E1399" s="673"/>
      <c r="F1399" s="673"/>
      <c r="G1399" s="673"/>
      <c r="H1399" s="673"/>
      <c r="I1399" s="673"/>
      <c r="J1399" s="673"/>
      <c r="K1399" s="673"/>
      <c r="L1399" s="145">
        <f t="shared" si="1285"/>
        <v>0</v>
      </c>
      <c r="M1399" s="146">
        <f t="shared" si="1286"/>
        <v>0</v>
      </c>
      <c r="N1399" s="147">
        <f>+IF(OR($Q1399=Parametres!$G$2,$Q1399=Parametres!$G$3),I1399,C1399)</f>
        <v>0</v>
      </c>
      <c r="O1399" s="147">
        <f>+IF(OR($Q1399=Parametres!$G$2,$Q1399=Parametres!$G$3),J1399,D1399)</f>
        <v>0</v>
      </c>
      <c r="P1399" s="147">
        <f>+IF(OR($Q1399=Parametres!$G$2,$Q1399=Parametres!$G$3),K1399,E1399)</f>
        <v>0</v>
      </c>
      <c r="Q1399" s="146">
        <f t="shared" ref="Q1399:S1399" si="1409">+F1399</f>
        <v>0</v>
      </c>
      <c r="R1399" s="145">
        <f t="shared" si="1409"/>
        <v>0</v>
      </c>
      <c r="S1399" s="146">
        <f t="shared" si="1409"/>
        <v>0</v>
      </c>
      <c r="T1399" s="150" t="e">
        <f>+VLOOKUP($L1399,Data_Validation!$A:$D,1,0)</f>
        <v>#N/A</v>
      </c>
      <c r="U1399" s="150" t="e">
        <f>+VLOOKUP($L1399,Data_Validation!$A:$D,3,0)</f>
        <v>#N/A</v>
      </c>
      <c r="V1399" s="150" t="e">
        <f>+VLOOKUP($L1399,Data_Validation!$A:$D,4,0)</f>
        <v>#N/A</v>
      </c>
      <c r="W1399" s="150" t="e">
        <f>+VLOOKUP($L1399,Data_Validation!$A:$E,5,0)</f>
        <v>#N/A</v>
      </c>
      <c r="X1399" s="150" t="e">
        <f>+VLOOKUP($L1399,Data_Validation!$A:$F,6,0)</f>
        <v>#N/A</v>
      </c>
    </row>
    <row r="1400" spans="1:24" ht="15" customHeight="1">
      <c r="A1400" s="673"/>
      <c r="B1400" s="673"/>
      <c r="C1400" s="673"/>
      <c r="D1400" s="673"/>
      <c r="E1400" s="673"/>
      <c r="F1400" s="673"/>
      <c r="G1400" s="673"/>
      <c r="H1400" s="673"/>
      <c r="I1400" s="673"/>
      <c r="J1400" s="673"/>
      <c r="K1400" s="673"/>
      <c r="L1400" s="145">
        <f t="shared" si="1285"/>
        <v>0</v>
      </c>
      <c r="M1400" s="146">
        <f t="shared" si="1286"/>
        <v>0</v>
      </c>
      <c r="N1400" s="147">
        <f>+IF(OR($Q1400=Parametres!$G$2,$Q1400=Parametres!$G$3),I1400,C1400)</f>
        <v>0</v>
      </c>
      <c r="O1400" s="147">
        <f>+IF(OR($Q1400=Parametres!$G$2,$Q1400=Parametres!$G$3),J1400,D1400)</f>
        <v>0</v>
      </c>
      <c r="P1400" s="147">
        <f>+IF(OR($Q1400=Parametres!$G$2,$Q1400=Parametres!$G$3),K1400,E1400)</f>
        <v>0</v>
      </c>
      <c r="Q1400" s="146">
        <f t="shared" ref="Q1400:S1400" si="1410">+F1400</f>
        <v>0</v>
      </c>
      <c r="R1400" s="145">
        <f t="shared" si="1410"/>
        <v>0</v>
      </c>
      <c r="S1400" s="146">
        <f t="shared" si="1410"/>
        <v>0</v>
      </c>
      <c r="T1400" s="150" t="e">
        <f>+VLOOKUP($L1400,Data_Validation!$A:$D,1,0)</f>
        <v>#N/A</v>
      </c>
      <c r="U1400" s="150" t="e">
        <f>+VLOOKUP($L1400,Data_Validation!$A:$D,3,0)</f>
        <v>#N/A</v>
      </c>
      <c r="V1400" s="150" t="e">
        <f>+VLOOKUP($L1400,Data_Validation!$A:$D,4,0)</f>
        <v>#N/A</v>
      </c>
      <c r="W1400" s="150" t="e">
        <f>+VLOOKUP($L1400,Data_Validation!$A:$E,5,0)</f>
        <v>#N/A</v>
      </c>
      <c r="X1400" s="150" t="e">
        <f>+VLOOKUP($L1400,Data_Validation!$A:$F,6,0)</f>
        <v>#N/A</v>
      </c>
    </row>
    <row r="1401" spans="1:24" ht="15" customHeight="1">
      <c r="A1401" s="673"/>
      <c r="B1401" s="673"/>
      <c r="C1401" s="673"/>
      <c r="D1401" s="673"/>
      <c r="E1401" s="673"/>
      <c r="F1401" s="673"/>
      <c r="G1401" s="673"/>
      <c r="H1401" s="673"/>
      <c r="I1401" s="673"/>
      <c r="J1401" s="673"/>
      <c r="K1401" s="673"/>
      <c r="L1401" s="145">
        <f t="shared" si="1285"/>
        <v>0</v>
      </c>
      <c r="M1401" s="146">
        <f t="shared" si="1286"/>
        <v>0</v>
      </c>
      <c r="N1401" s="147">
        <f>+IF(OR($Q1401=Parametres!$G$2,$Q1401=Parametres!$G$3),I1401,C1401)</f>
        <v>0</v>
      </c>
      <c r="O1401" s="147">
        <f>+IF(OR($Q1401=Parametres!$G$2,$Q1401=Parametres!$G$3),J1401,D1401)</f>
        <v>0</v>
      </c>
      <c r="P1401" s="147">
        <f>+IF(OR($Q1401=Parametres!$G$2,$Q1401=Parametres!$G$3),K1401,E1401)</f>
        <v>0</v>
      </c>
      <c r="Q1401" s="146">
        <f t="shared" ref="Q1401:S1401" si="1411">+F1401</f>
        <v>0</v>
      </c>
      <c r="R1401" s="145">
        <f t="shared" si="1411"/>
        <v>0</v>
      </c>
      <c r="S1401" s="146">
        <f t="shared" si="1411"/>
        <v>0</v>
      </c>
      <c r="T1401" s="150" t="e">
        <f>+VLOOKUP($L1401,Data_Validation!$A:$D,1,0)</f>
        <v>#N/A</v>
      </c>
      <c r="U1401" s="150" t="e">
        <f>+VLOOKUP($L1401,Data_Validation!$A:$D,3,0)</f>
        <v>#N/A</v>
      </c>
      <c r="V1401" s="150" t="e">
        <f>+VLOOKUP($L1401,Data_Validation!$A:$D,4,0)</f>
        <v>#N/A</v>
      </c>
      <c r="W1401" s="150" t="e">
        <f>+VLOOKUP($L1401,Data_Validation!$A:$E,5,0)</f>
        <v>#N/A</v>
      </c>
      <c r="X1401" s="150" t="e">
        <f>+VLOOKUP($L1401,Data_Validation!$A:$F,6,0)</f>
        <v>#N/A</v>
      </c>
    </row>
    <row r="1402" spans="1:24" ht="15" customHeight="1">
      <c r="A1402" s="673"/>
      <c r="B1402" s="673"/>
      <c r="C1402" s="673"/>
      <c r="D1402" s="673"/>
      <c r="E1402" s="673"/>
      <c r="F1402" s="673"/>
      <c r="G1402" s="673"/>
      <c r="H1402" s="673"/>
      <c r="I1402" s="673"/>
      <c r="J1402" s="673"/>
      <c r="K1402" s="673"/>
      <c r="L1402" s="145">
        <f t="shared" si="1285"/>
        <v>0</v>
      </c>
      <c r="M1402" s="146">
        <f t="shared" si="1286"/>
        <v>0</v>
      </c>
      <c r="N1402" s="147">
        <f>+IF(OR($Q1402=Parametres!$G$2,$Q1402=Parametres!$G$3),I1402,C1402)</f>
        <v>0</v>
      </c>
      <c r="O1402" s="147">
        <f>+IF(OR($Q1402=Parametres!$G$2,$Q1402=Parametres!$G$3),J1402,D1402)</f>
        <v>0</v>
      </c>
      <c r="P1402" s="147">
        <f>+IF(OR($Q1402=Parametres!$G$2,$Q1402=Parametres!$G$3),K1402,E1402)</f>
        <v>0</v>
      </c>
      <c r="Q1402" s="146">
        <f t="shared" ref="Q1402:S1402" si="1412">+F1402</f>
        <v>0</v>
      </c>
      <c r="R1402" s="145">
        <f t="shared" si="1412"/>
        <v>0</v>
      </c>
      <c r="S1402" s="146">
        <f t="shared" si="1412"/>
        <v>0</v>
      </c>
      <c r="T1402" s="150" t="e">
        <f>+VLOOKUP($L1402,Data_Validation!$A:$D,1,0)</f>
        <v>#N/A</v>
      </c>
      <c r="U1402" s="150" t="e">
        <f>+VLOOKUP($L1402,Data_Validation!$A:$D,3,0)</f>
        <v>#N/A</v>
      </c>
      <c r="V1402" s="150" t="e">
        <f>+VLOOKUP($L1402,Data_Validation!$A:$D,4,0)</f>
        <v>#N/A</v>
      </c>
      <c r="W1402" s="150" t="e">
        <f>+VLOOKUP($L1402,Data_Validation!$A:$E,5,0)</f>
        <v>#N/A</v>
      </c>
      <c r="X1402" s="150" t="e">
        <f>+VLOOKUP($L1402,Data_Validation!$A:$F,6,0)</f>
        <v>#N/A</v>
      </c>
    </row>
    <row r="1403" spans="1:24" ht="15" customHeight="1">
      <c r="A1403" s="673"/>
      <c r="B1403" s="673"/>
      <c r="C1403" s="673"/>
      <c r="D1403" s="673"/>
      <c r="E1403" s="673"/>
      <c r="F1403" s="673"/>
      <c r="G1403" s="673"/>
      <c r="H1403" s="673"/>
      <c r="I1403" s="673"/>
      <c r="J1403" s="673"/>
      <c r="K1403" s="673"/>
      <c r="L1403" s="145">
        <f t="shared" si="1285"/>
        <v>0</v>
      </c>
      <c r="M1403" s="146">
        <f t="shared" si="1286"/>
        <v>0</v>
      </c>
      <c r="N1403" s="147">
        <f>+IF(OR($Q1403=Parametres!$G$2,$Q1403=Parametres!$G$3),I1403,C1403)</f>
        <v>0</v>
      </c>
      <c r="O1403" s="147">
        <f>+IF(OR($Q1403=Parametres!$G$2,$Q1403=Parametres!$G$3),J1403,D1403)</f>
        <v>0</v>
      </c>
      <c r="P1403" s="147">
        <f>+IF(OR($Q1403=Parametres!$G$2,$Q1403=Parametres!$G$3),K1403,E1403)</f>
        <v>0</v>
      </c>
      <c r="Q1403" s="146">
        <f t="shared" ref="Q1403:S1403" si="1413">+F1403</f>
        <v>0</v>
      </c>
      <c r="R1403" s="145">
        <f t="shared" si="1413"/>
        <v>0</v>
      </c>
      <c r="S1403" s="146">
        <f t="shared" si="1413"/>
        <v>0</v>
      </c>
      <c r="T1403" s="150" t="e">
        <f>+VLOOKUP($L1403,Data_Validation!$A:$D,1,0)</f>
        <v>#N/A</v>
      </c>
      <c r="U1403" s="150" t="e">
        <f>+VLOOKUP($L1403,Data_Validation!$A:$D,3,0)</f>
        <v>#N/A</v>
      </c>
      <c r="V1403" s="150" t="e">
        <f>+VLOOKUP($L1403,Data_Validation!$A:$D,4,0)</f>
        <v>#N/A</v>
      </c>
      <c r="W1403" s="150" t="e">
        <f>+VLOOKUP($L1403,Data_Validation!$A:$E,5,0)</f>
        <v>#N/A</v>
      </c>
      <c r="X1403" s="150" t="e">
        <f>+VLOOKUP($L1403,Data_Validation!$A:$F,6,0)</f>
        <v>#N/A</v>
      </c>
    </row>
    <row r="1404" spans="1:24" ht="15" customHeight="1">
      <c r="A1404" s="673"/>
      <c r="B1404" s="673"/>
      <c r="C1404" s="673"/>
      <c r="D1404" s="673"/>
      <c r="E1404" s="673"/>
      <c r="F1404" s="673"/>
      <c r="G1404" s="673"/>
      <c r="H1404" s="673"/>
      <c r="I1404" s="673"/>
      <c r="J1404" s="673"/>
      <c r="K1404" s="673"/>
      <c r="L1404" s="145">
        <f t="shared" si="1285"/>
        <v>0</v>
      </c>
      <c r="M1404" s="146">
        <f t="shared" si="1286"/>
        <v>0</v>
      </c>
      <c r="N1404" s="147">
        <f>+IF(OR($Q1404=Parametres!$G$2,$Q1404=Parametres!$G$3),I1404,C1404)</f>
        <v>0</v>
      </c>
      <c r="O1404" s="147">
        <f>+IF(OR($Q1404=Parametres!$G$2,$Q1404=Parametres!$G$3),J1404,D1404)</f>
        <v>0</v>
      </c>
      <c r="P1404" s="147">
        <f>+IF(OR($Q1404=Parametres!$G$2,$Q1404=Parametres!$G$3),K1404,E1404)</f>
        <v>0</v>
      </c>
      <c r="Q1404" s="146">
        <f t="shared" ref="Q1404:S1404" si="1414">+F1404</f>
        <v>0</v>
      </c>
      <c r="R1404" s="145">
        <f t="shared" si="1414"/>
        <v>0</v>
      </c>
      <c r="S1404" s="146">
        <f t="shared" si="1414"/>
        <v>0</v>
      </c>
      <c r="T1404" s="150" t="e">
        <f>+VLOOKUP($L1404,Data_Validation!$A:$D,1,0)</f>
        <v>#N/A</v>
      </c>
      <c r="U1404" s="150" t="e">
        <f>+VLOOKUP($L1404,Data_Validation!$A:$D,3,0)</f>
        <v>#N/A</v>
      </c>
      <c r="V1404" s="150" t="e">
        <f>+VLOOKUP($L1404,Data_Validation!$A:$D,4,0)</f>
        <v>#N/A</v>
      </c>
      <c r="W1404" s="150" t="e">
        <f>+VLOOKUP($L1404,Data_Validation!$A:$E,5,0)</f>
        <v>#N/A</v>
      </c>
      <c r="X1404" s="150" t="e">
        <f>+VLOOKUP($L1404,Data_Validation!$A:$F,6,0)</f>
        <v>#N/A</v>
      </c>
    </row>
    <row r="1405" spans="1:24" ht="15" customHeight="1">
      <c r="A1405" s="673"/>
      <c r="B1405" s="673"/>
      <c r="C1405" s="673"/>
      <c r="D1405" s="673"/>
      <c r="E1405" s="673"/>
      <c r="F1405" s="673"/>
      <c r="G1405" s="673"/>
      <c r="H1405" s="673"/>
      <c r="I1405" s="673"/>
      <c r="J1405" s="673"/>
      <c r="K1405" s="673"/>
      <c r="L1405" s="145">
        <f t="shared" si="1285"/>
        <v>0</v>
      </c>
      <c r="M1405" s="146">
        <f t="shared" si="1286"/>
        <v>0</v>
      </c>
      <c r="N1405" s="147">
        <f>+IF(OR($Q1405=Parametres!$G$2,$Q1405=Parametres!$G$3),I1405,C1405)</f>
        <v>0</v>
      </c>
      <c r="O1405" s="147">
        <f>+IF(OR($Q1405=Parametres!$G$2,$Q1405=Parametres!$G$3),J1405,D1405)</f>
        <v>0</v>
      </c>
      <c r="P1405" s="147">
        <f>+IF(OR($Q1405=Parametres!$G$2,$Q1405=Parametres!$G$3),K1405,E1405)</f>
        <v>0</v>
      </c>
      <c r="Q1405" s="146">
        <f t="shared" ref="Q1405:S1405" si="1415">+F1405</f>
        <v>0</v>
      </c>
      <c r="R1405" s="145">
        <f t="shared" si="1415"/>
        <v>0</v>
      </c>
      <c r="S1405" s="146">
        <f t="shared" si="1415"/>
        <v>0</v>
      </c>
      <c r="T1405" s="150" t="e">
        <f>+VLOOKUP($L1405,Data_Validation!$A:$D,1,0)</f>
        <v>#N/A</v>
      </c>
      <c r="U1405" s="150" t="e">
        <f>+VLOOKUP($L1405,Data_Validation!$A:$D,3,0)</f>
        <v>#N/A</v>
      </c>
      <c r="V1405" s="150" t="e">
        <f>+VLOOKUP($L1405,Data_Validation!$A:$D,4,0)</f>
        <v>#N/A</v>
      </c>
      <c r="W1405" s="150" t="e">
        <f>+VLOOKUP($L1405,Data_Validation!$A:$E,5,0)</f>
        <v>#N/A</v>
      </c>
      <c r="X1405" s="150" t="e">
        <f>+VLOOKUP($L1405,Data_Validation!$A:$F,6,0)</f>
        <v>#N/A</v>
      </c>
    </row>
    <row r="1406" spans="1:24" ht="15" customHeight="1">
      <c r="A1406" s="673"/>
      <c r="B1406" s="673"/>
      <c r="C1406" s="673"/>
      <c r="D1406" s="673"/>
      <c r="E1406" s="673"/>
      <c r="F1406" s="673"/>
      <c r="G1406" s="673"/>
      <c r="H1406" s="673"/>
      <c r="I1406" s="673"/>
      <c r="J1406" s="673"/>
      <c r="K1406" s="673"/>
      <c r="L1406" s="145">
        <f t="shared" si="1285"/>
        <v>0</v>
      </c>
      <c r="M1406" s="146">
        <f t="shared" si="1286"/>
        <v>0</v>
      </c>
      <c r="N1406" s="147">
        <f>+IF(OR($Q1406=Parametres!$G$2,$Q1406=Parametres!$G$3),I1406,C1406)</f>
        <v>0</v>
      </c>
      <c r="O1406" s="147">
        <f>+IF(OR($Q1406=Parametres!$G$2,$Q1406=Parametres!$G$3),J1406,D1406)</f>
        <v>0</v>
      </c>
      <c r="P1406" s="147">
        <f>+IF(OR($Q1406=Parametres!$G$2,$Q1406=Parametres!$G$3),K1406,E1406)</f>
        <v>0</v>
      </c>
      <c r="Q1406" s="146">
        <f t="shared" ref="Q1406:S1406" si="1416">+F1406</f>
        <v>0</v>
      </c>
      <c r="R1406" s="145">
        <f t="shared" si="1416"/>
        <v>0</v>
      </c>
      <c r="S1406" s="146">
        <f t="shared" si="1416"/>
        <v>0</v>
      </c>
      <c r="T1406" s="150" t="e">
        <f>+VLOOKUP($L1406,Data_Validation!$A:$D,1,0)</f>
        <v>#N/A</v>
      </c>
      <c r="U1406" s="150" t="e">
        <f>+VLOOKUP($L1406,Data_Validation!$A:$D,3,0)</f>
        <v>#N/A</v>
      </c>
      <c r="V1406" s="150" t="e">
        <f>+VLOOKUP($L1406,Data_Validation!$A:$D,4,0)</f>
        <v>#N/A</v>
      </c>
      <c r="W1406" s="150" t="e">
        <f>+VLOOKUP($L1406,Data_Validation!$A:$E,5,0)</f>
        <v>#N/A</v>
      </c>
      <c r="X1406" s="150" t="e">
        <f>+VLOOKUP($L1406,Data_Validation!$A:$F,6,0)</f>
        <v>#N/A</v>
      </c>
    </row>
    <row r="1407" spans="1:24" ht="15" customHeight="1">
      <c r="A1407" s="673"/>
      <c r="B1407" s="673"/>
      <c r="C1407" s="673"/>
      <c r="D1407" s="673"/>
      <c r="E1407" s="673"/>
      <c r="F1407" s="673"/>
      <c r="G1407" s="673"/>
      <c r="H1407" s="673"/>
      <c r="I1407" s="673"/>
      <c r="J1407" s="673"/>
      <c r="K1407" s="673"/>
      <c r="L1407" s="145">
        <f t="shared" si="1285"/>
        <v>0</v>
      </c>
      <c r="M1407" s="146">
        <f t="shared" si="1286"/>
        <v>0</v>
      </c>
      <c r="N1407" s="147">
        <f>+IF(OR($Q1407=Parametres!$G$2,$Q1407=Parametres!$G$3),I1407,C1407)</f>
        <v>0</v>
      </c>
      <c r="O1407" s="147">
        <f>+IF(OR($Q1407=Parametres!$G$2,$Q1407=Parametres!$G$3),J1407,D1407)</f>
        <v>0</v>
      </c>
      <c r="P1407" s="147">
        <f>+IF(OR($Q1407=Parametres!$G$2,$Q1407=Parametres!$G$3),K1407,E1407)</f>
        <v>0</v>
      </c>
      <c r="Q1407" s="146">
        <f t="shared" ref="Q1407:S1407" si="1417">+F1407</f>
        <v>0</v>
      </c>
      <c r="R1407" s="145">
        <f t="shared" si="1417"/>
        <v>0</v>
      </c>
      <c r="S1407" s="146">
        <f t="shared" si="1417"/>
        <v>0</v>
      </c>
      <c r="T1407" s="150" t="e">
        <f>+VLOOKUP($L1407,Data_Validation!$A:$D,1,0)</f>
        <v>#N/A</v>
      </c>
      <c r="U1407" s="150" t="e">
        <f>+VLOOKUP($L1407,Data_Validation!$A:$D,3,0)</f>
        <v>#N/A</v>
      </c>
      <c r="V1407" s="150" t="e">
        <f>+VLOOKUP($L1407,Data_Validation!$A:$D,4,0)</f>
        <v>#N/A</v>
      </c>
      <c r="W1407" s="150" t="e">
        <f>+VLOOKUP($L1407,Data_Validation!$A:$E,5,0)</f>
        <v>#N/A</v>
      </c>
      <c r="X1407" s="150" t="e">
        <f>+VLOOKUP($L1407,Data_Validation!$A:$F,6,0)</f>
        <v>#N/A</v>
      </c>
    </row>
    <row r="1408" spans="1:24" ht="15" customHeight="1">
      <c r="A1408" s="673"/>
      <c r="B1408" s="673"/>
      <c r="C1408" s="673"/>
      <c r="D1408" s="673"/>
      <c r="E1408" s="673"/>
      <c r="F1408" s="673"/>
      <c r="G1408" s="673"/>
      <c r="H1408" s="673"/>
      <c r="I1408" s="673"/>
      <c r="J1408" s="673"/>
      <c r="K1408" s="673"/>
      <c r="L1408" s="145">
        <f t="shared" si="1285"/>
        <v>0</v>
      </c>
      <c r="M1408" s="146">
        <f t="shared" si="1286"/>
        <v>0</v>
      </c>
      <c r="N1408" s="147">
        <f>+IF(OR($Q1408=Parametres!$G$2,$Q1408=Parametres!$G$3),I1408,C1408)</f>
        <v>0</v>
      </c>
      <c r="O1408" s="147">
        <f>+IF(OR($Q1408=Parametres!$G$2,$Q1408=Parametres!$G$3),J1408,D1408)</f>
        <v>0</v>
      </c>
      <c r="P1408" s="147">
        <f>+IF(OR($Q1408=Parametres!$G$2,$Q1408=Parametres!$G$3),K1408,E1408)</f>
        <v>0</v>
      </c>
      <c r="Q1408" s="146">
        <f t="shared" ref="Q1408:S1408" si="1418">+F1408</f>
        <v>0</v>
      </c>
      <c r="R1408" s="145">
        <f t="shared" si="1418"/>
        <v>0</v>
      </c>
      <c r="S1408" s="146">
        <f t="shared" si="1418"/>
        <v>0</v>
      </c>
      <c r="T1408" s="150" t="e">
        <f>+VLOOKUP($L1408,Data_Validation!$A:$D,1,0)</f>
        <v>#N/A</v>
      </c>
      <c r="U1408" s="150" t="e">
        <f>+VLOOKUP($L1408,Data_Validation!$A:$D,3,0)</f>
        <v>#N/A</v>
      </c>
      <c r="V1408" s="150" t="e">
        <f>+VLOOKUP($L1408,Data_Validation!$A:$D,4,0)</f>
        <v>#N/A</v>
      </c>
      <c r="W1408" s="150" t="e">
        <f>+VLOOKUP($L1408,Data_Validation!$A:$E,5,0)</f>
        <v>#N/A</v>
      </c>
      <c r="X1408" s="150" t="e">
        <f>+VLOOKUP($L1408,Data_Validation!$A:$F,6,0)</f>
        <v>#N/A</v>
      </c>
    </row>
    <row r="1409" spans="1:24" ht="15" customHeight="1">
      <c r="A1409" s="673"/>
      <c r="B1409" s="673"/>
      <c r="C1409" s="673"/>
      <c r="D1409" s="673"/>
      <c r="E1409" s="673"/>
      <c r="F1409" s="673"/>
      <c r="G1409" s="673"/>
      <c r="H1409" s="673"/>
      <c r="I1409" s="673"/>
      <c r="J1409" s="673"/>
      <c r="K1409" s="673"/>
      <c r="L1409" s="145">
        <f t="shared" si="1285"/>
        <v>0</v>
      </c>
      <c r="M1409" s="146">
        <f t="shared" si="1286"/>
        <v>0</v>
      </c>
      <c r="N1409" s="147">
        <f>+IF(OR($Q1409=Parametres!$G$2,$Q1409=Parametres!$G$3),I1409,C1409)</f>
        <v>0</v>
      </c>
      <c r="O1409" s="147">
        <f>+IF(OR($Q1409=Parametres!$G$2,$Q1409=Parametres!$G$3),J1409,D1409)</f>
        <v>0</v>
      </c>
      <c r="P1409" s="147">
        <f>+IF(OR($Q1409=Parametres!$G$2,$Q1409=Parametres!$G$3),K1409,E1409)</f>
        <v>0</v>
      </c>
      <c r="Q1409" s="146">
        <f t="shared" ref="Q1409:S1409" si="1419">+F1409</f>
        <v>0</v>
      </c>
      <c r="R1409" s="145">
        <f t="shared" si="1419"/>
        <v>0</v>
      </c>
      <c r="S1409" s="146">
        <f t="shared" si="1419"/>
        <v>0</v>
      </c>
      <c r="T1409" s="150" t="e">
        <f>+VLOOKUP($L1409,Data_Validation!$A:$D,1,0)</f>
        <v>#N/A</v>
      </c>
      <c r="U1409" s="150" t="e">
        <f>+VLOOKUP($L1409,Data_Validation!$A:$D,3,0)</f>
        <v>#N/A</v>
      </c>
      <c r="V1409" s="150" t="e">
        <f>+VLOOKUP($L1409,Data_Validation!$A:$D,4,0)</f>
        <v>#N/A</v>
      </c>
      <c r="W1409" s="150" t="e">
        <f>+VLOOKUP($L1409,Data_Validation!$A:$E,5,0)</f>
        <v>#N/A</v>
      </c>
      <c r="X1409" s="150" t="e">
        <f>+VLOOKUP($L1409,Data_Validation!$A:$F,6,0)</f>
        <v>#N/A</v>
      </c>
    </row>
    <row r="1410" spans="1:24" ht="15" customHeight="1">
      <c r="A1410" s="673"/>
      <c r="B1410" s="673"/>
      <c r="C1410" s="673"/>
      <c r="D1410" s="673"/>
      <c r="E1410" s="673"/>
      <c r="F1410" s="673"/>
      <c r="G1410" s="673"/>
      <c r="H1410" s="673"/>
      <c r="I1410" s="673"/>
      <c r="J1410" s="673"/>
      <c r="K1410" s="673"/>
      <c r="L1410" s="145">
        <f t="shared" si="1285"/>
        <v>0</v>
      </c>
      <c r="M1410" s="146">
        <f t="shared" si="1286"/>
        <v>0</v>
      </c>
      <c r="N1410" s="147">
        <f>+IF(OR($Q1410=Parametres!$G$2,$Q1410=Parametres!$G$3),I1410,C1410)</f>
        <v>0</v>
      </c>
      <c r="O1410" s="147">
        <f>+IF(OR($Q1410=Parametres!$G$2,$Q1410=Parametres!$G$3),J1410,D1410)</f>
        <v>0</v>
      </c>
      <c r="P1410" s="147">
        <f>+IF(OR($Q1410=Parametres!$G$2,$Q1410=Parametres!$G$3),K1410,E1410)</f>
        <v>0</v>
      </c>
      <c r="Q1410" s="146">
        <f t="shared" ref="Q1410:S1410" si="1420">+F1410</f>
        <v>0</v>
      </c>
      <c r="R1410" s="145">
        <f t="shared" si="1420"/>
        <v>0</v>
      </c>
      <c r="S1410" s="146">
        <f t="shared" si="1420"/>
        <v>0</v>
      </c>
      <c r="T1410" s="150" t="e">
        <f>+VLOOKUP($L1410,Data_Validation!$A:$D,1,0)</f>
        <v>#N/A</v>
      </c>
      <c r="U1410" s="150" t="e">
        <f>+VLOOKUP($L1410,Data_Validation!$A:$D,3,0)</f>
        <v>#N/A</v>
      </c>
      <c r="V1410" s="150" t="e">
        <f>+VLOOKUP($L1410,Data_Validation!$A:$D,4,0)</f>
        <v>#N/A</v>
      </c>
      <c r="W1410" s="150" t="e">
        <f>+VLOOKUP($L1410,Data_Validation!$A:$E,5,0)</f>
        <v>#N/A</v>
      </c>
      <c r="X1410" s="150" t="e">
        <f>+VLOOKUP($L1410,Data_Validation!$A:$F,6,0)</f>
        <v>#N/A</v>
      </c>
    </row>
    <row r="1411" spans="1:24" ht="15" customHeight="1">
      <c r="A1411" s="673"/>
      <c r="B1411" s="673"/>
      <c r="C1411" s="673"/>
      <c r="D1411" s="673"/>
      <c r="E1411" s="673"/>
      <c r="F1411" s="673"/>
      <c r="G1411" s="673"/>
      <c r="H1411" s="673"/>
      <c r="I1411" s="673"/>
      <c r="J1411" s="673"/>
      <c r="K1411" s="673"/>
      <c r="L1411" s="145">
        <f t="shared" si="1285"/>
        <v>0</v>
      </c>
      <c r="M1411" s="146">
        <f t="shared" si="1286"/>
        <v>0</v>
      </c>
      <c r="N1411" s="147">
        <f>+IF(OR($Q1411=Parametres!$G$2,$Q1411=Parametres!$G$3),I1411,C1411)</f>
        <v>0</v>
      </c>
      <c r="O1411" s="147">
        <f>+IF(OR($Q1411=Parametres!$G$2,$Q1411=Parametres!$G$3),J1411,D1411)</f>
        <v>0</v>
      </c>
      <c r="P1411" s="147">
        <f>+IF(OR($Q1411=Parametres!$G$2,$Q1411=Parametres!$G$3),K1411,E1411)</f>
        <v>0</v>
      </c>
      <c r="Q1411" s="146">
        <f t="shared" ref="Q1411:S1411" si="1421">+F1411</f>
        <v>0</v>
      </c>
      <c r="R1411" s="145">
        <f t="shared" si="1421"/>
        <v>0</v>
      </c>
      <c r="S1411" s="146">
        <f t="shared" si="1421"/>
        <v>0</v>
      </c>
      <c r="T1411" s="150" t="e">
        <f>+VLOOKUP($L1411,Data_Validation!$A:$D,1,0)</f>
        <v>#N/A</v>
      </c>
      <c r="U1411" s="150" t="e">
        <f>+VLOOKUP($L1411,Data_Validation!$A:$D,3,0)</f>
        <v>#N/A</v>
      </c>
      <c r="V1411" s="150" t="e">
        <f>+VLOOKUP($L1411,Data_Validation!$A:$D,4,0)</f>
        <v>#N/A</v>
      </c>
      <c r="W1411" s="150" t="e">
        <f>+VLOOKUP($L1411,Data_Validation!$A:$E,5,0)</f>
        <v>#N/A</v>
      </c>
      <c r="X1411" s="150" t="e">
        <f>+VLOOKUP($L1411,Data_Validation!$A:$F,6,0)</f>
        <v>#N/A</v>
      </c>
    </row>
    <row r="1412" spans="1:24" ht="15" customHeight="1">
      <c r="A1412" s="673"/>
      <c r="B1412" s="673"/>
      <c r="C1412" s="673"/>
      <c r="D1412" s="673"/>
      <c r="E1412" s="673"/>
      <c r="F1412" s="673"/>
      <c r="G1412" s="673"/>
      <c r="H1412" s="673"/>
      <c r="I1412" s="673"/>
      <c r="J1412" s="673"/>
      <c r="K1412" s="673"/>
      <c r="L1412" s="145">
        <f t="shared" si="1285"/>
        <v>0</v>
      </c>
      <c r="M1412" s="146">
        <f t="shared" si="1286"/>
        <v>0</v>
      </c>
      <c r="N1412" s="147">
        <f>+IF(OR($Q1412=Parametres!$G$2,$Q1412=Parametres!$G$3),I1412,C1412)</f>
        <v>0</v>
      </c>
      <c r="O1412" s="147">
        <f>+IF(OR($Q1412=Parametres!$G$2,$Q1412=Parametres!$G$3),J1412,D1412)</f>
        <v>0</v>
      </c>
      <c r="P1412" s="147">
        <f>+IF(OR($Q1412=Parametres!$G$2,$Q1412=Parametres!$G$3),K1412,E1412)</f>
        <v>0</v>
      </c>
      <c r="Q1412" s="146">
        <f t="shared" ref="Q1412:S1412" si="1422">+F1412</f>
        <v>0</v>
      </c>
      <c r="R1412" s="145">
        <f t="shared" si="1422"/>
        <v>0</v>
      </c>
      <c r="S1412" s="146">
        <f t="shared" si="1422"/>
        <v>0</v>
      </c>
      <c r="T1412" s="150" t="e">
        <f>+VLOOKUP($L1412,Data_Validation!$A:$D,1,0)</f>
        <v>#N/A</v>
      </c>
      <c r="U1412" s="150" t="e">
        <f>+VLOOKUP($L1412,Data_Validation!$A:$D,3,0)</f>
        <v>#N/A</v>
      </c>
      <c r="V1412" s="150" t="e">
        <f>+VLOOKUP($L1412,Data_Validation!$A:$D,4,0)</f>
        <v>#N/A</v>
      </c>
      <c r="W1412" s="150" t="e">
        <f>+VLOOKUP($L1412,Data_Validation!$A:$E,5,0)</f>
        <v>#N/A</v>
      </c>
      <c r="X1412" s="150" t="e">
        <f>+VLOOKUP($L1412,Data_Validation!$A:$F,6,0)</f>
        <v>#N/A</v>
      </c>
    </row>
    <row r="1413" spans="1:24" ht="15" customHeight="1">
      <c r="A1413" s="673"/>
      <c r="B1413" s="673"/>
      <c r="C1413" s="673"/>
      <c r="D1413" s="673"/>
      <c r="E1413" s="673"/>
      <c r="F1413" s="673"/>
      <c r="G1413" s="673"/>
      <c r="H1413" s="673"/>
      <c r="I1413" s="673"/>
      <c r="J1413" s="673"/>
      <c r="K1413" s="673"/>
      <c r="L1413" s="145">
        <f t="shared" si="1285"/>
        <v>0</v>
      </c>
      <c r="M1413" s="146">
        <f t="shared" si="1286"/>
        <v>0</v>
      </c>
      <c r="N1413" s="147">
        <f>+IF(OR($Q1413=Parametres!$G$2,$Q1413=Parametres!$G$3),I1413,C1413)</f>
        <v>0</v>
      </c>
      <c r="O1413" s="147">
        <f>+IF(OR($Q1413=Parametres!$G$2,$Q1413=Parametres!$G$3),J1413,D1413)</f>
        <v>0</v>
      </c>
      <c r="P1413" s="147">
        <f>+IF(OR($Q1413=Parametres!$G$2,$Q1413=Parametres!$G$3),K1413,E1413)</f>
        <v>0</v>
      </c>
      <c r="Q1413" s="146">
        <f t="shared" ref="Q1413:S1413" si="1423">+F1413</f>
        <v>0</v>
      </c>
      <c r="R1413" s="145">
        <f t="shared" si="1423"/>
        <v>0</v>
      </c>
      <c r="S1413" s="146">
        <f t="shared" si="1423"/>
        <v>0</v>
      </c>
      <c r="T1413" s="150" t="e">
        <f>+VLOOKUP($L1413,Data_Validation!$A:$D,1,0)</f>
        <v>#N/A</v>
      </c>
      <c r="U1413" s="150" t="e">
        <f>+VLOOKUP($L1413,Data_Validation!$A:$D,3,0)</f>
        <v>#N/A</v>
      </c>
      <c r="V1413" s="150" t="e">
        <f>+VLOOKUP($L1413,Data_Validation!$A:$D,4,0)</f>
        <v>#N/A</v>
      </c>
      <c r="W1413" s="150" t="e">
        <f>+VLOOKUP($L1413,Data_Validation!$A:$E,5,0)</f>
        <v>#N/A</v>
      </c>
      <c r="X1413" s="150" t="e">
        <f>+VLOOKUP($L1413,Data_Validation!$A:$F,6,0)</f>
        <v>#N/A</v>
      </c>
    </row>
    <row r="1414" spans="1:24" ht="15" customHeight="1">
      <c r="A1414" s="673"/>
      <c r="B1414" s="673"/>
      <c r="C1414" s="673"/>
      <c r="D1414" s="673"/>
      <c r="E1414" s="673"/>
      <c r="F1414" s="673"/>
      <c r="G1414" s="673"/>
      <c r="H1414" s="673"/>
      <c r="I1414" s="673"/>
      <c r="J1414" s="673"/>
      <c r="K1414" s="673"/>
      <c r="L1414" s="145">
        <f t="shared" si="1285"/>
        <v>0</v>
      </c>
      <c r="M1414" s="146">
        <f t="shared" si="1286"/>
        <v>0</v>
      </c>
      <c r="N1414" s="147">
        <f>+IF(OR($Q1414=Parametres!$G$2,$Q1414=Parametres!$G$3),I1414,C1414)</f>
        <v>0</v>
      </c>
      <c r="O1414" s="147">
        <f>+IF(OR($Q1414=Parametres!$G$2,$Q1414=Parametres!$G$3),J1414,D1414)</f>
        <v>0</v>
      </c>
      <c r="P1414" s="147">
        <f>+IF(OR($Q1414=Parametres!$G$2,$Q1414=Parametres!$G$3),K1414,E1414)</f>
        <v>0</v>
      </c>
      <c r="Q1414" s="146">
        <f t="shared" ref="Q1414:S1414" si="1424">+F1414</f>
        <v>0</v>
      </c>
      <c r="R1414" s="145">
        <f t="shared" si="1424"/>
        <v>0</v>
      </c>
      <c r="S1414" s="146">
        <f t="shared" si="1424"/>
        <v>0</v>
      </c>
      <c r="T1414" s="150" t="e">
        <f>+VLOOKUP($L1414,Data_Validation!$A:$D,1,0)</f>
        <v>#N/A</v>
      </c>
      <c r="U1414" s="150" t="e">
        <f>+VLOOKUP($L1414,Data_Validation!$A:$D,3,0)</f>
        <v>#N/A</v>
      </c>
      <c r="V1414" s="150" t="e">
        <f>+VLOOKUP($L1414,Data_Validation!$A:$D,4,0)</f>
        <v>#N/A</v>
      </c>
      <c r="W1414" s="150" t="e">
        <f>+VLOOKUP($L1414,Data_Validation!$A:$E,5,0)</f>
        <v>#N/A</v>
      </c>
      <c r="X1414" s="150" t="e">
        <f>+VLOOKUP($L1414,Data_Validation!$A:$F,6,0)</f>
        <v>#N/A</v>
      </c>
    </row>
    <row r="1415" spans="1:24" ht="15" customHeight="1">
      <c r="A1415" s="673"/>
      <c r="B1415" s="673"/>
      <c r="C1415" s="673"/>
      <c r="D1415" s="673"/>
      <c r="E1415" s="673"/>
      <c r="F1415" s="673"/>
      <c r="G1415" s="673"/>
      <c r="H1415" s="673"/>
      <c r="I1415" s="673"/>
      <c r="J1415" s="673"/>
      <c r="K1415" s="673"/>
      <c r="L1415" s="145">
        <f t="shared" si="1285"/>
        <v>0</v>
      </c>
      <c r="M1415" s="146">
        <f t="shared" si="1286"/>
        <v>0</v>
      </c>
      <c r="N1415" s="147">
        <f>+IF(OR($Q1415=Parametres!$G$2,$Q1415=Parametres!$G$3),I1415,C1415)</f>
        <v>0</v>
      </c>
      <c r="O1415" s="147">
        <f>+IF(OR($Q1415=Parametres!$G$2,$Q1415=Parametres!$G$3),J1415,D1415)</f>
        <v>0</v>
      </c>
      <c r="P1415" s="147">
        <f>+IF(OR($Q1415=Parametres!$G$2,$Q1415=Parametres!$G$3),K1415,E1415)</f>
        <v>0</v>
      </c>
      <c r="Q1415" s="146">
        <f t="shared" ref="Q1415:S1415" si="1425">+F1415</f>
        <v>0</v>
      </c>
      <c r="R1415" s="145">
        <f t="shared" si="1425"/>
        <v>0</v>
      </c>
      <c r="S1415" s="146">
        <f t="shared" si="1425"/>
        <v>0</v>
      </c>
      <c r="T1415" s="150" t="e">
        <f>+VLOOKUP($L1415,Data_Validation!$A:$D,1,0)</f>
        <v>#N/A</v>
      </c>
      <c r="U1415" s="150" t="e">
        <f>+VLOOKUP($L1415,Data_Validation!$A:$D,3,0)</f>
        <v>#N/A</v>
      </c>
      <c r="V1415" s="150" t="e">
        <f>+VLOOKUP($L1415,Data_Validation!$A:$D,4,0)</f>
        <v>#N/A</v>
      </c>
      <c r="W1415" s="150" t="e">
        <f>+VLOOKUP($L1415,Data_Validation!$A:$E,5,0)</f>
        <v>#N/A</v>
      </c>
      <c r="X1415" s="150" t="e">
        <f>+VLOOKUP($L1415,Data_Validation!$A:$F,6,0)</f>
        <v>#N/A</v>
      </c>
    </row>
    <row r="1416" spans="1:24" ht="15" customHeight="1">
      <c r="A1416" s="673"/>
      <c r="B1416" s="673"/>
      <c r="C1416" s="673"/>
      <c r="D1416" s="673"/>
      <c r="E1416" s="673"/>
      <c r="F1416" s="673"/>
      <c r="G1416" s="673"/>
      <c r="H1416" s="673"/>
      <c r="I1416" s="673"/>
      <c r="J1416" s="673"/>
      <c r="K1416" s="673"/>
      <c r="L1416" s="145">
        <f t="shared" si="1285"/>
        <v>0</v>
      </c>
      <c r="M1416" s="146">
        <f t="shared" si="1286"/>
        <v>0</v>
      </c>
      <c r="N1416" s="147">
        <f>+IF(OR($Q1416=Parametres!$G$2,$Q1416=Parametres!$G$3),I1416,C1416)</f>
        <v>0</v>
      </c>
      <c r="O1416" s="147">
        <f>+IF(OR($Q1416=Parametres!$G$2,$Q1416=Parametres!$G$3),J1416,D1416)</f>
        <v>0</v>
      </c>
      <c r="P1416" s="147">
        <f>+IF(OR($Q1416=Parametres!$G$2,$Q1416=Parametres!$G$3),K1416,E1416)</f>
        <v>0</v>
      </c>
      <c r="Q1416" s="146">
        <f t="shared" ref="Q1416:S1416" si="1426">+F1416</f>
        <v>0</v>
      </c>
      <c r="R1416" s="145">
        <f t="shared" si="1426"/>
        <v>0</v>
      </c>
      <c r="S1416" s="146">
        <f t="shared" si="1426"/>
        <v>0</v>
      </c>
      <c r="T1416" s="150" t="e">
        <f>+VLOOKUP($L1416,Data_Validation!$A:$D,1,0)</f>
        <v>#N/A</v>
      </c>
      <c r="U1416" s="150" t="e">
        <f>+VLOOKUP($L1416,Data_Validation!$A:$D,3,0)</f>
        <v>#N/A</v>
      </c>
      <c r="V1416" s="150" t="e">
        <f>+VLOOKUP($L1416,Data_Validation!$A:$D,4,0)</f>
        <v>#N/A</v>
      </c>
      <c r="W1416" s="150" t="e">
        <f>+VLOOKUP($L1416,Data_Validation!$A:$E,5,0)</f>
        <v>#N/A</v>
      </c>
      <c r="X1416" s="150" t="e">
        <f>+VLOOKUP($L1416,Data_Validation!$A:$F,6,0)</f>
        <v>#N/A</v>
      </c>
    </row>
    <row r="1417" spans="1:24" ht="15" customHeight="1">
      <c r="A1417" s="673"/>
      <c r="B1417" s="673"/>
      <c r="C1417" s="673"/>
      <c r="D1417" s="673"/>
      <c r="E1417" s="673"/>
      <c r="F1417" s="673"/>
      <c r="G1417" s="673"/>
      <c r="H1417" s="673"/>
      <c r="I1417" s="673"/>
      <c r="J1417" s="673"/>
      <c r="K1417" s="673"/>
      <c r="L1417" s="145">
        <f t="shared" si="1285"/>
        <v>0</v>
      </c>
      <c r="M1417" s="146">
        <f t="shared" si="1286"/>
        <v>0</v>
      </c>
      <c r="N1417" s="147">
        <f>+IF(OR($Q1417=Parametres!$G$2,$Q1417=Parametres!$G$3),I1417,C1417)</f>
        <v>0</v>
      </c>
      <c r="O1417" s="147">
        <f>+IF(OR($Q1417=Parametres!$G$2,$Q1417=Parametres!$G$3),J1417,D1417)</f>
        <v>0</v>
      </c>
      <c r="P1417" s="147">
        <f>+IF(OR($Q1417=Parametres!$G$2,$Q1417=Parametres!$G$3),K1417,E1417)</f>
        <v>0</v>
      </c>
      <c r="Q1417" s="146">
        <f t="shared" ref="Q1417:S1417" si="1427">+F1417</f>
        <v>0</v>
      </c>
      <c r="R1417" s="145">
        <f t="shared" si="1427"/>
        <v>0</v>
      </c>
      <c r="S1417" s="146">
        <f t="shared" si="1427"/>
        <v>0</v>
      </c>
      <c r="T1417" s="150" t="e">
        <f>+VLOOKUP($L1417,Data_Validation!$A:$D,1,0)</f>
        <v>#N/A</v>
      </c>
      <c r="U1417" s="150" t="e">
        <f>+VLOOKUP($L1417,Data_Validation!$A:$D,3,0)</f>
        <v>#N/A</v>
      </c>
      <c r="V1417" s="150" t="e">
        <f>+VLOOKUP($L1417,Data_Validation!$A:$D,4,0)</f>
        <v>#N/A</v>
      </c>
      <c r="W1417" s="150" t="e">
        <f>+VLOOKUP($L1417,Data_Validation!$A:$E,5,0)</f>
        <v>#N/A</v>
      </c>
      <c r="X1417" s="150" t="e">
        <f>+VLOOKUP($L1417,Data_Validation!$A:$F,6,0)</f>
        <v>#N/A</v>
      </c>
    </row>
    <row r="1418" spans="1:24" ht="15" customHeight="1">
      <c r="A1418" s="673"/>
      <c r="B1418" s="673"/>
      <c r="C1418" s="673"/>
      <c r="D1418" s="673"/>
      <c r="E1418" s="673"/>
      <c r="F1418" s="673"/>
      <c r="G1418" s="673"/>
      <c r="H1418" s="673"/>
      <c r="I1418" s="673"/>
      <c r="J1418" s="673"/>
      <c r="K1418" s="673"/>
      <c r="L1418" s="145">
        <f t="shared" si="1285"/>
        <v>0</v>
      </c>
      <c r="M1418" s="146">
        <f t="shared" si="1286"/>
        <v>0</v>
      </c>
      <c r="N1418" s="147">
        <f>+IF(OR($Q1418=Parametres!$G$2,$Q1418=Parametres!$G$3),I1418,C1418)</f>
        <v>0</v>
      </c>
      <c r="O1418" s="147">
        <f>+IF(OR($Q1418=Parametres!$G$2,$Q1418=Parametres!$G$3),J1418,D1418)</f>
        <v>0</v>
      </c>
      <c r="P1418" s="147">
        <f>+IF(OR($Q1418=Parametres!$G$2,$Q1418=Parametres!$G$3),K1418,E1418)</f>
        <v>0</v>
      </c>
      <c r="Q1418" s="146">
        <f t="shared" ref="Q1418:S1418" si="1428">+F1418</f>
        <v>0</v>
      </c>
      <c r="R1418" s="145">
        <f t="shared" si="1428"/>
        <v>0</v>
      </c>
      <c r="S1418" s="146">
        <f t="shared" si="1428"/>
        <v>0</v>
      </c>
      <c r="T1418" s="150" t="e">
        <f>+VLOOKUP($L1418,Data_Validation!$A:$D,1,0)</f>
        <v>#N/A</v>
      </c>
      <c r="U1418" s="150" t="e">
        <f>+VLOOKUP($L1418,Data_Validation!$A:$D,3,0)</f>
        <v>#N/A</v>
      </c>
      <c r="V1418" s="150" t="e">
        <f>+VLOOKUP($L1418,Data_Validation!$A:$D,4,0)</f>
        <v>#N/A</v>
      </c>
      <c r="W1418" s="150" t="e">
        <f>+VLOOKUP($L1418,Data_Validation!$A:$E,5,0)</f>
        <v>#N/A</v>
      </c>
      <c r="X1418" s="150" t="e">
        <f>+VLOOKUP($L1418,Data_Validation!$A:$F,6,0)</f>
        <v>#N/A</v>
      </c>
    </row>
    <row r="1419" spans="1:24" ht="15" customHeight="1">
      <c r="A1419" s="673"/>
      <c r="B1419" s="673"/>
      <c r="C1419" s="673"/>
      <c r="D1419" s="673"/>
      <c r="E1419" s="673"/>
      <c r="F1419" s="673"/>
      <c r="G1419" s="673"/>
      <c r="H1419" s="673"/>
      <c r="I1419" s="673"/>
      <c r="J1419" s="673"/>
      <c r="K1419" s="673"/>
      <c r="L1419" s="145">
        <f t="shared" si="1285"/>
        <v>0</v>
      </c>
      <c r="M1419" s="146">
        <f t="shared" si="1286"/>
        <v>0</v>
      </c>
      <c r="N1419" s="147">
        <f>+IF(OR($Q1419=Parametres!$G$2,$Q1419=Parametres!$G$3),I1419,C1419)</f>
        <v>0</v>
      </c>
      <c r="O1419" s="147">
        <f>+IF(OR($Q1419=Parametres!$G$2,$Q1419=Parametres!$G$3),J1419,D1419)</f>
        <v>0</v>
      </c>
      <c r="P1419" s="147">
        <f>+IF(OR($Q1419=Parametres!$G$2,$Q1419=Parametres!$G$3),K1419,E1419)</f>
        <v>0</v>
      </c>
      <c r="Q1419" s="146">
        <f t="shared" ref="Q1419:S1419" si="1429">+F1419</f>
        <v>0</v>
      </c>
      <c r="R1419" s="145">
        <f t="shared" si="1429"/>
        <v>0</v>
      </c>
      <c r="S1419" s="146">
        <f t="shared" si="1429"/>
        <v>0</v>
      </c>
      <c r="T1419" s="150" t="e">
        <f>+VLOOKUP($L1419,Data_Validation!$A:$D,1,0)</f>
        <v>#N/A</v>
      </c>
      <c r="U1419" s="150" t="e">
        <f>+VLOOKUP($L1419,Data_Validation!$A:$D,3,0)</f>
        <v>#N/A</v>
      </c>
      <c r="V1419" s="150" t="e">
        <f>+VLOOKUP($L1419,Data_Validation!$A:$D,4,0)</f>
        <v>#N/A</v>
      </c>
      <c r="W1419" s="150" t="e">
        <f>+VLOOKUP($L1419,Data_Validation!$A:$E,5,0)</f>
        <v>#N/A</v>
      </c>
      <c r="X1419" s="150" t="e">
        <f>+VLOOKUP($L1419,Data_Validation!$A:$F,6,0)</f>
        <v>#N/A</v>
      </c>
    </row>
    <row r="1420" spans="1:24" ht="15" customHeight="1">
      <c r="A1420" s="673"/>
      <c r="B1420" s="673"/>
      <c r="C1420" s="673"/>
      <c r="D1420" s="673"/>
      <c r="E1420" s="673"/>
      <c r="F1420" s="673"/>
      <c r="G1420" s="673"/>
      <c r="H1420" s="673"/>
      <c r="I1420" s="673"/>
      <c r="J1420" s="673"/>
      <c r="K1420" s="673"/>
      <c r="L1420" s="145">
        <f t="shared" si="1285"/>
        <v>0</v>
      </c>
      <c r="M1420" s="146">
        <f t="shared" si="1286"/>
        <v>0</v>
      </c>
      <c r="N1420" s="147">
        <f>+IF(OR($Q1420=Parametres!$G$2,$Q1420=Parametres!$G$3),I1420,C1420)</f>
        <v>0</v>
      </c>
      <c r="O1420" s="147">
        <f>+IF(OR($Q1420=Parametres!$G$2,$Q1420=Parametres!$G$3),J1420,D1420)</f>
        <v>0</v>
      </c>
      <c r="P1420" s="147">
        <f>+IF(OR($Q1420=Parametres!$G$2,$Q1420=Parametres!$G$3),K1420,E1420)</f>
        <v>0</v>
      </c>
      <c r="Q1420" s="146">
        <f t="shared" ref="Q1420:S1420" si="1430">+F1420</f>
        <v>0</v>
      </c>
      <c r="R1420" s="145">
        <f t="shared" si="1430"/>
        <v>0</v>
      </c>
      <c r="S1420" s="146">
        <f t="shared" si="1430"/>
        <v>0</v>
      </c>
      <c r="T1420" s="150" t="e">
        <f>+VLOOKUP($L1420,Data_Validation!$A:$D,1,0)</f>
        <v>#N/A</v>
      </c>
      <c r="U1420" s="150" t="e">
        <f>+VLOOKUP($L1420,Data_Validation!$A:$D,3,0)</f>
        <v>#N/A</v>
      </c>
      <c r="V1420" s="150" t="e">
        <f>+VLOOKUP($L1420,Data_Validation!$A:$D,4,0)</f>
        <v>#N/A</v>
      </c>
      <c r="W1420" s="150" t="e">
        <f>+VLOOKUP($L1420,Data_Validation!$A:$E,5,0)</f>
        <v>#N/A</v>
      </c>
      <c r="X1420" s="150" t="e">
        <f>+VLOOKUP($L1420,Data_Validation!$A:$F,6,0)</f>
        <v>#N/A</v>
      </c>
    </row>
    <row r="1421" spans="1:24" ht="15" customHeight="1">
      <c r="A1421" s="673"/>
      <c r="B1421" s="673"/>
      <c r="C1421" s="673"/>
      <c r="D1421" s="673"/>
      <c r="E1421" s="673"/>
      <c r="F1421" s="673"/>
      <c r="G1421" s="673"/>
      <c r="H1421" s="673"/>
      <c r="I1421" s="673"/>
      <c r="J1421" s="673"/>
      <c r="K1421" s="673"/>
      <c r="L1421" s="145">
        <f t="shared" si="1285"/>
        <v>0</v>
      </c>
      <c r="M1421" s="146">
        <f t="shared" si="1286"/>
        <v>0</v>
      </c>
      <c r="N1421" s="147">
        <f>+IF(OR($Q1421=Parametres!$G$2,$Q1421=Parametres!$G$3),I1421,C1421)</f>
        <v>0</v>
      </c>
      <c r="O1421" s="147">
        <f>+IF(OR($Q1421=Parametres!$G$2,$Q1421=Parametres!$G$3),J1421,D1421)</f>
        <v>0</v>
      </c>
      <c r="P1421" s="147">
        <f>+IF(OR($Q1421=Parametres!$G$2,$Q1421=Parametres!$G$3),K1421,E1421)</f>
        <v>0</v>
      </c>
      <c r="Q1421" s="146">
        <f t="shared" ref="Q1421:S1421" si="1431">+F1421</f>
        <v>0</v>
      </c>
      <c r="R1421" s="145">
        <f t="shared" si="1431"/>
        <v>0</v>
      </c>
      <c r="S1421" s="146">
        <f t="shared" si="1431"/>
        <v>0</v>
      </c>
      <c r="T1421" s="150" t="e">
        <f>+VLOOKUP($L1421,Data_Validation!$A:$D,1,0)</f>
        <v>#N/A</v>
      </c>
      <c r="U1421" s="150" t="e">
        <f>+VLOOKUP($L1421,Data_Validation!$A:$D,3,0)</f>
        <v>#N/A</v>
      </c>
      <c r="V1421" s="150" t="e">
        <f>+VLOOKUP($L1421,Data_Validation!$A:$D,4,0)</f>
        <v>#N/A</v>
      </c>
      <c r="W1421" s="150" t="e">
        <f>+VLOOKUP($L1421,Data_Validation!$A:$E,5,0)</f>
        <v>#N/A</v>
      </c>
      <c r="X1421" s="150" t="e">
        <f>+VLOOKUP($L1421,Data_Validation!$A:$F,6,0)</f>
        <v>#N/A</v>
      </c>
    </row>
    <row r="1422" spans="1:24" ht="15" customHeight="1">
      <c r="A1422" s="673"/>
      <c r="B1422" s="673"/>
      <c r="C1422" s="673"/>
      <c r="D1422" s="673"/>
      <c r="E1422" s="673"/>
      <c r="F1422" s="673"/>
      <c r="G1422" s="673"/>
      <c r="H1422" s="673"/>
      <c r="I1422" s="673"/>
      <c r="J1422" s="673"/>
      <c r="K1422" s="673"/>
      <c r="L1422" s="145">
        <f t="shared" si="1285"/>
        <v>0</v>
      </c>
      <c r="M1422" s="146">
        <f t="shared" si="1286"/>
        <v>0</v>
      </c>
      <c r="N1422" s="147">
        <f>+IF(OR($Q1422=Parametres!$G$2,$Q1422=Parametres!$G$3),I1422,C1422)</f>
        <v>0</v>
      </c>
      <c r="O1422" s="147">
        <f>+IF(OR($Q1422=Parametres!$G$2,$Q1422=Parametres!$G$3),J1422,D1422)</f>
        <v>0</v>
      </c>
      <c r="P1422" s="147">
        <f>+IF(OR($Q1422=Parametres!$G$2,$Q1422=Parametres!$G$3),K1422,E1422)</f>
        <v>0</v>
      </c>
      <c r="Q1422" s="146">
        <f t="shared" ref="Q1422:S1422" si="1432">+F1422</f>
        <v>0</v>
      </c>
      <c r="R1422" s="145">
        <f t="shared" si="1432"/>
        <v>0</v>
      </c>
      <c r="S1422" s="146">
        <f t="shared" si="1432"/>
        <v>0</v>
      </c>
      <c r="T1422" s="150" t="e">
        <f>+VLOOKUP($L1422,Data_Validation!$A:$D,1,0)</f>
        <v>#N/A</v>
      </c>
      <c r="U1422" s="150" t="e">
        <f>+VLOOKUP($L1422,Data_Validation!$A:$D,3,0)</f>
        <v>#N/A</v>
      </c>
      <c r="V1422" s="150" t="e">
        <f>+VLOOKUP($L1422,Data_Validation!$A:$D,4,0)</f>
        <v>#N/A</v>
      </c>
      <c r="W1422" s="150" t="e">
        <f>+VLOOKUP($L1422,Data_Validation!$A:$E,5,0)</f>
        <v>#N/A</v>
      </c>
      <c r="X1422" s="150" t="e">
        <f>+VLOOKUP($L1422,Data_Validation!$A:$F,6,0)</f>
        <v>#N/A</v>
      </c>
    </row>
    <row r="1423" spans="1:24" ht="15" customHeight="1">
      <c r="A1423" s="673"/>
      <c r="B1423" s="673"/>
      <c r="C1423" s="673"/>
      <c r="D1423" s="673"/>
      <c r="E1423" s="673"/>
      <c r="F1423" s="673"/>
      <c r="G1423" s="673"/>
      <c r="H1423" s="673"/>
      <c r="I1423" s="673"/>
      <c r="J1423" s="673"/>
      <c r="K1423" s="673"/>
      <c r="L1423" s="145">
        <f t="shared" si="1285"/>
        <v>0</v>
      </c>
      <c r="M1423" s="146">
        <f t="shared" si="1286"/>
        <v>0</v>
      </c>
      <c r="N1423" s="147">
        <f>+IF(OR($Q1423=Parametres!$G$2,$Q1423=Parametres!$G$3),I1423,C1423)</f>
        <v>0</v>
      </c>
      <c r="O1423" s="147">
        <f>+IF(OR($Q1423=Parametres!$G$2,$Q1423=Parametres!$G$3),J1423,D1423)</f>
        <v>0</v>
      </c>
      <c r="P1423" s="147">
        <f>+IF(OR($Q1423=Parametres!$G$2,$Q1423=Parametres!$G$3),K1423,E1423)</f>
        <v>0</v>
      </c>
      <c r="Q1423" s="146">
        <f t="shared" ref="Q1423:S1423" si="1433">+F1423</f>
        <v>0</v>
      </c>
      <c r="R1423" s="145">
        <f t="shared" si="1433"/>
        <v>0</v>
      </c>
      <c r="S1423" s="146">
        <f t="shared" si="1433"/>
        <v>0</v>
      </c>
      <c r="T1423" s="150" t="e">
        <f>+VLOOKUP($L1423,Data_Validation!$A:$D,1,0)</f>
        <v>#N/A</v>
      </c>
      <c r="U1423" s="150" t="e">
        <f>+VLOOKUP($L1423,Data_Validation!$A:$D,3,0)</f>
        <v>#N/A</v>
      </c>
      <c r="V1423" s="150" t="e">
        <f>+VLOOKUP($L1423,Data_Validation!$A:$D,4,0)</f>
        <v>#N/A</v>
      </c>
      <c r="W1423" s="150" t="e">
        <f>+VLOOKUP($L1423,Data_Validation!$A:$E,5,0)</f>
        <v>#N/A</v>
      </c>
      <c r="X1423" s="150" t="e">
        <f>+VLOOKUP($L1423,Data_Validation!$A:$F,6,0)</f>
        <v>#N/A</v>
      </c>
    </row>
    <row r="1424" spans="1:24" ht="15" customHeight="1">
      <c r="A1424" s="673"/>
      <c r="B1424" s="673"/>
      <c r="C1424" s="673"/>
      <c r="D1424" s="673"/>
      <c r="E1424" s="673"/>
      <c r="F1424" s="673"/>
      <c r="G1424" s="673"/>
      <c r="H1424" s="673"/>
      <c r="I1424" s="673"/>
      <c r="J1424" s="673"/>
      <c r="K1424" s="673"/>
      <c r="L1424" s="145">
        <f t="shared" si="1285"/>
        <v>0</v>
      </c>
      <c r="M1424" s="146">
        <f t="shared" si="1286"/>
        <v>0</v>
      </c>
      <c r="N1424" s="147">
        <f>+IF(OR($Q1424=Parametres!$G$2,$Q1424=Parametres!$G$3),I1424,C1424)</f>
        <v>0</v>
      </c>
      <c r="O1424" s="147">
        <f>+IF(OR($Q1424=Parametres!$G$2,$Q1424=Parametres!$G$3),J1424,D1424)</f>
        <v>0</v>
      </c>
      <c r="P1424" s="147">
        <f>+IF(OR($Q1424=Parametres!$G$2,$Q1424=Parametres!$G$3),K1424,E1424)</f>
        <v>0</v>
      </c>
      <c r="Q1424" s="146">
        <f t="shared" ref="Q1424:S1424" si="1434">+F1424</f>
        <v>0</v>
      </c>
      <c r="R1424" s="145">
        <f t="shared" si="1434"/>
        <v>0</v>
      </c>
      <c r="S1424" s="146">
        <f t="shared" si="1434"/>
        <v>0</v>
      </c>
      <c r="T1424" s="150" t="e">
        <f>+VLOOKUP($L1424,Data_Validation!$A:$D,1,0)</f>
        <v>#N/A</v>
      </c>
      <c r="U1424" s="150" t="e">
        <f>+VLOOKUP($L1424,Data_Validation!$A:$D,3,0)</f>
        <v>#N/A</v>
      </c>
      <c r="V1424" s="150" t="e">
        <f>+VLOOKUP($L1424,Data_Validation!$A:$D,4,0)</f>
        <v>#N/A</v>
      </c>
      <c r="W1424" s="150" t="e">
        <f>+VLOOKUP($L1424,Data_Validation!$A:$E,5,0)</f>
        <v>#N/A</v>
      </c>
      <c r="X1424" s="150" t="e">
        <f>+VLOOKUP($L1424,Data_Validation!$A:$F,6,0)</f>
        <v>#N/A</v>
      </c>
    </row>
    <row r="1425" spans="1:24" ht="15" customHeight="1">
      <c r="A1425" s="673"/>
      <c r="B1425" s="673"/>
      <c r="C1425" s="673"/>
      <c r="D1425" s="673"/>
      <c r="E1425" s="673"/>
      <c r="F1425" s="673"/>
      <c r="G1425" s="673"/>
      <c r="H1425" s="673"/>
      <c r="I1425" s="673"/>
      <c r="J1425" s="673"/>
      <c r="K1425" s="673"/>
      <c r="L1425" s="145">
        <f t="shared" si="1285"/>
        <v>0</v>
      </c>
      <c r="M1425" s="146">
        <f t="shared" si="1286"/>
        <v>0</v>
      </c>
      <c r="N1425" s="147">
        <f>+IF(OR($Q1425=Parametres!$G$2,$Q1425=Parametres!$G$3),I1425,C1425)</f>
        <v>0</v>
      </c>
      <c r="O1425" s="147">
        <f>+IF(OR($Q1425=Parametres!$G$2,$Q1425=Parametres!$G$3),J1425,D1425)</f>
        <v>0</v>
      </c>
      <c r="P1425" s="147">
        <f>+IF(OR($Q1425=Parametres!$G$2,$Q1425=Parametres!$G$3),K1425,E1425)</f>
        <v>0</v>
      </c>
      <c r="Q1425" s="146">
        <f t="shared" ref="Q1425:S1425" si="1435">+F1425</f>
        <v>0</v>
      </c>
      <c r="R1425" s="145">
        <f t="shared" si="1435"/>
        <v>0</v>
      </c>
      <c r="S1425" s="146">
        <f t="shared" si="1435"/>
        <v>0</v>
      </c>
      <c r="T1425" s="150" t="e">
        <f>+VLOOKUP($L1425,Data_Validation!$A:$D,1,0)</f>
        <v>#N/A</v>
      </c>
      <c r="U1425" s="150" t="e">
        <f>+VLOOKUP($L1425,Data_Validation!$A:$D,3,0)</f>
        <v>#N/A</v>
      </c>
      <c r="V1425" s="150" t="e">
        <f>+VLOOKUP($L1425,Data_Validation!$A:$D,4,0)</f>
        <v>#N/A</v>
      </c>
      <c r="W1425" s="150" t="e">
        <f>+VLOOKUP($L1425,Data_Validation!$A:$E,5,0)</f>
        <v>#N/A</v>
      </c>
      <c r="X1425" s="150" t="e">
        <f>+VLOOKUP($L1425,Data_Validation!$A:$F,6,0)</f>
        <v>#N/A</v>
      </c>
    </row>
    <row r="1426" spans="1:24" ht="15" customHeight="1">
      <c r="A1426" s="673"/>
      <c r="B1426" s="673"/>
      <c r="C1426" s="673"/>
      <c r="D1426" s="673"/>
      <c r="E1426" s="673"/>
      <c r="F1426" s="673"/>
      <c r="G1426" s="673"/>
      <c r="H1426" s="673"/>
      <c r="I1426" s="673"/>
      <c r="J1426" s="673"/>
      <c r="K1426" s="673"/>
      <c r="L1426" s="145">
        <f t="shared" si="1285"/>
        <v>0</v>
      </c>
      <c r="M1426" s="146">
        <f t="shared" si="1286"/>
        <v>0</v>
      </c>
      <c r="N1426" s="147">
        <f>+IF(OR($Q1426=Parametres!$G$2,$Q1426=Parametres!$G$3),I1426,C1426)</f>
        <v>0</v>
      </c>
      <c r="O1426" s="147">
        <f>+IF(OR($Q1426=Parametres!$G$2,$Q1426=Parametres!$G$3),J1426,D1426)</f>
        <v>0</v>
      </c>
      <c r="P1426" s="147">
        <f>+IF(OR($Q1426=Parametres!$G$2,$Q1426=Parametres!$G$3),K1426,E1426)</f>
        <v>0</v>
      </c>
      <c r="Q1426" s="146">
        <f t="shared" ref="Q1426:S1426" si="1436">+F1426</f>
        <v>0</v>
      </c>
      <c r="R1426" s="145">
        <f t="shared" si="1436"/>
        <v>0</v>
      </c>
      <c r="S1426" s="146">
        <f t="shared" si="1436"/>
        <v>0</v>
      </c>
      <c r="T1426" s="150" t="e">
        <f>+VLOOKUP($L1426,Data_Validation!$A:$D,1,0)</f>
        <v>#N/A</v>
      </c>
      <c r="U1426" s="150" t="e">
        <f>+VLOOKUP($L1426,Data_Validation!$A:$D,3,0)</f>
        <v>#N/A</v>
      </c>
      <c r="V1426" s="150" t="e">
        <f>+VLOOKUP($L1426,Data_Validation!$A:$D,4,0)</f>
        <v>#N/A</v>
      </c>
      <c r="W1426" s="150" t="e">
        <f>+VLOOKUP($L1426,Data_Validation!$A:$E,5,0)</f>
        <v>#N/A</v>
      </c>
      <c r="X1426" s="150" t="e">
        <f>+VLOOKUP($L1426,Data_Validation!$A:$F,6,0)</f>
        <v>#N/A</v>
      </c>
    </row>
    <row r="1427" spans="1:24" ht="15" customHeight="1">
      <c r="A1427" s="673"/>
      <c r="B1427" s="673"/>
      <c r="C1427" s="673"/>
      <c r="D1427" s="673"/>
      <c r="E1427" s="673"/>
      <c r="F1427" s="673"/>
      <c r="G1427" s="673"/>
      <c r="H1427" s="673"/>
      <c r="I1427" s="673"/>
      <c r="J1427" s="673"/>
      <c r="K1427" s="673"/>
      <c r="L1427" s="145">
        <f t="shared" si="1285"/>
        <v>0</v>
      </c>
      <c r="M1427" s="146">
        <f t="shared" si="1286"/>
        <v>0</v>
      </c>
      <c r="N1427" s="147">
        <f>+IF(OR($Q1427=Parametres!$G$2,$Q1427=Parametres!$G$3),I1427,C1427)</f>
        <v>0</v>
      </c>
      <c r="O1427" s="147">
        <f>+IF(OR($Q1427=Parametres!$G$2,$Q1427=Parametres!$G$3),J1427,D1427)</f>
        <v>0</v>
      </c>
      <c r="P1427" s="147">
        <f>+IF(OR($Q1427=Parametres!$G$2,$Q1427=Parametres!$G$3),K1427,E1427)</f>
        <v>0</v>
      </c>
      <c r="Q1427" s="146">
        <f t="shared" ref="Q1427:S1427" si="1437">+F1427</f>
        <v>0</v>
      </c>
      <c r="R1427" s="145">
        <f t="shared" si="1437"/>
        <v>0</v>
      </c>
      <c r="S1427" s="146">
        <f t="shared" si="1437"/>
        <v>0</v>
      </c>
      <c r="T1427" s="150" t="e">
        <f>+VLOOKUP($L1427,Data_Validation!$A:$D,1,0)</f>
        <v>#N/A</v>
      </c>
      <c r="U1427" s="150" t="e">
        <f>+VLOOKUP($L1427,Data_Validation!$A:$D,3,0)</f>
        <v>#N/A</v>
      </c>
      <c r="V1427" s="150" t="e">
        <f>+VLOOKUP($L1427,Data_Validation!$A:$D,4,0)</f>
        <v>#N/A</v>
      </c>
      <c r="W1427" s="150" t="e">
        <f>+VLOOKUP($L1427,Data_Validation!$A:$E,5,0)</f>
        <v>#N/A</v>
      </c>
      <c r="X1427" s="150" t="e">
        <f>+VLOOKUP($L1427,Data_Validation!$A:$F,6,0)</f>
        <v>#N/A</v>
      </c>
    </row>
    <row r="1428" spans="1:24" ht="15" customHeight="1">
      <c r="A1428" s="673"/>
      <c r="B1428" s="673"/>
      <c r="C1428" s="673"/>
      <c r="D1428" s="673"/>
      <c r="E1428" s="673"/>
      <c r="F1428" s="673"/>
      <c r="G1428" s="673"/>
      <c r="H1428" s="673"/>
      <c r="I1428" s="673"/>
      <c r="J1428" s="673"/>
      <c r="K1428" s="673"/>
      <c r="L1428" s="145">
        <f t="shared" si="1285"/>
        <v>0</v>
      </c>
      <c r="M1428" s="146">
        <f t="shared" si="1286"/>
        <v>0</v>
      </c>
      <c r="N1428" s="147">
        <f>+IF(OR($Q1428=Parametres!$G$2,$Q1428=Parametres!$G$3),I1428,C1428)</f>
        <v>0</v>
      </c>
      <c r="O1428" s="147">
        <f>+IF(OR($Q1428=Parametres!$G$2,$Q1428=Parametres!$G$3),J1428,D1428)</f>
        <v>0</v>
      </c>
      <c r="P1428" s="147">
        <f>+IF(OR($Q1428=Parametres!$G$2,$Q1428=Parametres!$G$3),K1428,E1428)</f>
        <v>0</v>
      </c>
      <c r="Q1428" s="146">
        <f t="shared" ref="Q1428:S1428" si="1438">+F1428</f>
        <v>0</v>
      </c>
      <c r="R1428" s="145">
        <f t="shared" si="1438"/>
        <v>0</v>
      </c>
      <c r="S1428" s="146">
        <f t="shared" si="1438"/>
        <v>0</v>
      </c>
      <c r="T1428" s="150" t="e">
        <f>+VLOOKUP($L1428,Data_Validation!$A:$D,1,0)</f>
        <v>#N/A</v>
      </c>
      <c r="U1428" s="150" t="e">
        <f>+VLOOKUP($L1428,Data_Validation!$A:$D,3,0)</f>
        <v>#N/A</v>
      </c>
      <c r="V1428" s="150" t="e">
        <f>+VLOOKUP($L1428,Data_Validation!$A:$D,4,0)</f>
        <v>#N/A</v>
      </c>
      <c r="W1428" s="150" t="e">
        <f>+VLOOKUP($L1428,Data_Validation!$A:$E,5,0)</f>
        <v>#N/A</v>
      </c>
      <c r="X1428" s="150" t="e">
        <f>+VLOOKUP($L1428,Data_Validation!$A:$F,6,0)</f>
        <v>#N/A</v>
      </c>
    </row>
    <row r="1429" spans="1:24" ht="15" customHeight="1">
      <c r="A1429" s="673"/>
      <c r="B1429" s="673"/>
      <c r="C1429" s="673"/>
      <c r="D1429" s="673"/>
      <c r="E1429" s="673"/>
      <c r="F1429" s="673"/>
      <c r="G1429" s="673"/>
      <c r="H1429" s="673"/>
      <c r="I1429" s="673"/>
      <c r="J1429" s="673"/>
      <c r="K1429" s="673"/>
      <c r="L1429" s="145">
        <f t="shared" si="1285"/>
        <v>0</v>
      </c>
      <c r="M1429" s="146">
        <f t="shared" si="1286"/>
        <v>0</v>
      </c>
      <c r="N1429" s="147">
        <f>+IF(OR($Q1429=Parametres!$G$2,$Q1429=Parametres!$G$3),I1429,C1429)</f>
        <v>0</v>
      </c>
      <c r="O1429" s="147">
        <f>+IF(OR($Q1429=Parametres!$G$2,$Q1429=Parametres!$G$3),J1429,D1429)</f>
        <v>0</v>
      </c>
      <c r="P1429" s="147">
        <f>+IF(OR($Q1429=Parametres!$G$2,$Q1429=Parametres!$G$3),K1429,E1429)</f>
        <v>0</v>
      </c>
      <c r="Q1429" s="146">
        <f t="shared" ref="Q1429:S1429" si="1439">+F1429</f>
        <v>0</v>
      </c>
      <c r="R1429" s="145">
        <f t="shared" si="1439"/>
        <v>0</v>
      </c>
      <c r="S1429" s="146">
        <f t="shared" si="1439"/>
        <v>0</v>
      </c>
      <c r="T1429" s="150" t="e">
        <f>+VLOOKUP($L1429,Data_Validation!$A:$D,1,0)</f>
        <v>#N/A</v>
      </c>
      <c r="U1429" s="150" t="e">
        <f>+VLOOKUP($L1429,Data_Validation!$A:$D,3,0)</f>
        <v>#N/A</v>
      </c>
      <c r="V1429" s="150" t="e">
        <f>+VLOOKUP($L1429,Data_Validation!$A:$D,4,0)</f>
        <v>#N/A</v>
      </c>
      <c r="W1429" s="150" t="e">
        <f>+VLOOKUP($L1429,Data_Validation!$A:$E,5,0)</f>
        <v>#N/A</v>
      </c>
      <c r="X1429" s="150" t="e">
        <f>+VLOOKUP($L1429,Data_Validation!$A:$F,6,0)</f>
        <v>#N/A</v>
      </c>
    </row>
    <row r="1430" spans="1:24" ht="15" customHeight="1">
      <c r="A1430" s="673"/>
      <c r="B1430" s="673"/>
      <c r="C1430" s="673"/>
      <c r="D1430" s="673"/>
      <c r="E1430" s="673"/>
      <c r="F1430" s="673"/>
      <c r="G1430" s="673"/>
      <c r="H1430" s="673"/>
      <c r="I1430" s="673"/>
      <c r="J1430" s="673"/>
      <c r="K1430" s="673"/>
      <c r="L1430" s="145">
        <f t="shared" si="1285"/>
        <v>0</v>
      </c>
      <c r="M1430" s="146">
        <f t="shared" si="1286"/>
        <v>0</v>
      </c>
      <c r="N1430" s="147">
        <f>+IF(OR($Q1430=Parametres!$G$2,$Q1430=Parametres!$G$3),I1430,C1430)</f>
        <v>0</v>
      </c>
      <c r="O1430" s="147">
        <f>+IF(OR($Q1430=Parametres!$G$2,$Q1430=Parametres!$G$3),J1430,D1430)</f>
        <v>0</v>
      </c>
      <c r="P1430" s="147">
        <f>+IF(OR($Q1430=Parametres!$G$2,$Q1430=Parametres!$G$3),K1430,E1430)</f>
        <v>0</v>
      </c>
      <c r="Q1430" s="146">
        <f t="shared" ref="Q1430:S1430" si="1440">+F1430</f>
        <v>0</v>
      </c>
      <c r="R1430" s="145">
        <f t="shared" si="1440"/>
        <v>0</v>
      </c>
      <c r="S1430" s="146">
        <f t="shared" si="1440"/>
        <v>0</v>
      </c>
      <c r="T1430" s="150" t="e">
        <f>+VLOOKUP($L1430,Data_Validation!$A:$D,1,0)</f>
        <v>#N/A</v>
      </c>
      <c r="U1430" s="150" t="e">
        <f>+VLOOKUP($L1430,Data_Validation!$A:$D,3,0)</f>
        <v>#N/A</v>
      </c>
      <c r="V1430" s="150" t="e">
        <f>+VLOOKUP($L1430,Data_Validation!$A:$D,4,0)</f>
        <v>#N/A</v>
      </c>
      <c r="W1430" s="150" t="e">
        <f>+VLOOKUP($L1430,Data_Validation!$A:$E,5,0)</f>
        <v>#N/A</v>
      </c>
      <c r="X1430" s="150" t="e">
        <f>+VLOOKUP($L1430,Data_Validation!$A:$F,6,0)</f>
        <v>#N/A</v>
      </c>
    </row>
    <row r="1431" spans="1:24" ht="15" customHeight="1">
      <c r="A1431" s="673"/>
      <c r="B1431" s="673"/>
      <c r="C1431" s="673"/>
      <c r="D1431" s="673"/>
      <c r="E1431" s="673"/>
      <c r="F1431" s="673"/>
      <c r="G1431" s="673"/>
      <c r="H1431" s="673"/>
      <c r="I1431" s="673"/>
      <c r="J1431" s="673"/>
      <c r="K1431" s="673"/>
      <c r="L1431" s="145">
        <f t="shared" si="1285"/>
        <v>0</v>
      </c>
      <c r="M1431" s="146">
        <f t="shared" si="1286"/>
        <v>0</v>
      </c>
      <c r="N1431" s="147">
        <f>+IF(OR($Q1431=Parametres!$G$2,$Q1431=Parametres!$G$3),I1431,C1431)</f>
        <v>0</v>
      </c>
      <c r="O1431" s="147">
        <f>+IF(OR($Q1431=Parametres!$G$2,$Q1431=Parametres!$G$3),J1431,D1431)</f>
        <v>0</v>
      </c>
      <c r="P1431" s="147">
        <f>+IF(OR($Q1431=Parametres!$G$2,$Q1431=Parametres!$G$3),K1431,E1431)</f>
        <v>0</v>
      </c>
      <c r="Q1431" s="146">
        <f t="shared" ref="Q1431:S1431" si="1441">+F1431</f>
        <v>0</v>
      </c>
      <c r="R1431" s="145">
        <f t="shared" si="1441"/>
        <v>0</v>
      </c>
      <c r="S1431" s="146">
        <f t="shared" si="1441"/>
        <v>0</v>
      </c>
      <c r="T1431" s="150" t="e">
        <f>+VLOOKUP($L1431,Data_Validation!$A:$D,1,0)</f>
        <v>#N/A</v>
      </c>
      <c r="U1431" s="150" t="e">
        <f>+VLOOKUP($L1431,Data_Validation!$A:$D,3,0)</f>
        <v>#N/A</v>
      </c>
      <c r="V1431" s="150" t="e">
        <f>+VLOOKUP($L1431,Data_Validation!$A:$D,4,0)</f>
        <v>#N/A</v>
      </c>
      <c r="W1431" s="150" t="e">
        <f>+VLOOKUP($L1431,Data_Validation!$A:$E,5,0)</f>
        <v>#N/A</v>
      </c>
      <c r="X1431" s="150" t="e">
        <f>+VLOOKUP($L1431,Data_Validation!$A:$F,6,0)</f>
        <v>#N/A</v>
      </c>
    </row>
    <row r="1432" spans="1:24" ht="15" customHeight="1">
      <c r="A1432" s="673"/>
      <c r="B1432" s="673"/>
      <c r="C1432" s="673"/>
      <c r="D1432" s="673"/>
      <c r="E1432" s="673"/>
      <c r="F1432" s="673"/>
      <c r="G1432" s="673"/>
      <c r="H1432" s="673"/>
      <c r="I1432" s="673"/>
      <c r="J1432" s="673"/>
      <c r="K1432" s="673"/>
      <c r="L1432" s="145">
        <f t="shared" si="1285"/>
        <v>0</v>
      </c>
      <c r="M1432" s="146">
        <f t="shared" si="1286"/>
        <v>0</v>
      </c>
      <c r="N1432" s="147">
        <f>+IF(OR($Q1432=Parametres!$G$2,$Q1432=Parametres!$G$3),I1432,C1432)</f>
        <v>0</v>
      </c>
      <c r="O1432" s="147">
        <f>+IF(OR($Q1432=Parametres!$G$2,$Q1432=Parametres!$G$3),J1432,D1432)</f>
        <v>0</v>
      </c>
      <c r="P1432" s="147">
        <f>+IF(OR($Q1432=Parametres!$G$2,$Q1432=Parametres!$G$3),K1432,E1432)</f>
        <v>0</v>
      </c>
      <c r="Q1432" s="146">
        <f t="shared" ref="Q1432:S1432" si="1442">+F1432</f>
        <v>0</v>
      </c>
      <c r="R1432" s="145">
        <f t="shared" si="1442"/>
        <v>0</v>
      </c>
      <c r="S1432" s="146">
        <f t="shared" si="1442"/>
        <v>0</v>
      </c>
      <c r="T1432" s="150" t="e">
        <f>+VLOOKUP($L1432,Data_Validation!$A:$D,1,0)</f>
        <v>#N/A</v>
      </c>
      <c r="U1432" s="150" t="e">
        <f>+VLOOKUP($L1432,Data_Validation!$A:$D,3,0)</f>
        <v>#N/A</v>
      </c>
      <c r="V1432" s="150" t="e">
        <f>+VLOOKUP($L1432,Data_Validation!$A:$D,4,0)</f>
        <v>#N/A</v>
      </c>
      <c r="W1432" s="150" t="e">
        <f>+VLOOKUP($L1432,Data_Validation!$A:$E,5,0)</f>
        <v>#N/A</v>
      </c>
      <c r="X1432" s="150" t="e">
        <f>+VLOOKUP($L1432,Data_Validation!$A:$F,6,0)</f>
        <v>#N/A</v>
      </c>
    </row>
    <row r="1433" spans="1:24" ht="15" customHeight="1">
      <c r="A1433" s="673"/>
      <c r="B1433" s="673"/>
      <c r="C1433" s="673"/>
      <c r="D1433" s="673"/>
      <c r="E1433" s="673"/>
      <c r="F1433" s="673"/>
      <c r="G1433" s="673"/>
      <c r="H1433" s="673"/>
      <c r="I1433" s="673"/>
      <c r="J1433" s="673"/>
      <c r="K1433" s="673"/>
      <c r="L1433" s="145">
        <f t="shared" si="1285"/>
        <v>0</v>
      </c>
      <c r="M1433" s="146">
        <f t="shared" si="1286"/>
        <v>0</v>
      </c>
      <c r="N1433" s="147">
        <f>+IF(OR($Q1433=Parametres!$G$2,$Q1433=Parametres!$G$3),I1433,C1433)</f>
        <v>0</v>
      </c>
      <c r="O1433" s="147">
        <f>+IF(OR($Q1433=Parametres!$G$2,$Q1433=Parametres!$G$3),J1433,D1433)</f>
        <v>0</v>
      </c>
      <c r="P1433" s="147">
        <f>+IF(OR($Q1433=Parametres!$G$2,$Q1433=Parametres!$G$3),K1433,E1433)</f>
        <v>0</v>
      </c>
      <c r="Q1433" s="146">
        <f t="shared" ref="Q1433:S1433" si="1443">+F1433</f>
        <v>0</v>
      </c>
      <c r="R1433" s="145">
        <f t="shared" si="1443"/>
        <v>0</v>
      </c>
      <c r="S1433" s="146">
        <f t="shared" si="1443"/>
        <v>0</v>
      </c>
      <c r="T1433" s="150" t="e">
        <f>+VLOOKUP($L1433,Data_Validation!$A:$D,1,0)</f>
        <v>#N/A</v>
      </c>
      <c r="U1433" s="150" t="e">
        <f>+VLOOKUP($L1433,Data_Validation!$A:$D,3,0)</f>
        <v>#N/A</v>
      </c>
      <c r="V1433" s="150" t="e">
        <f>+VLOOKUP($L1433,Data_Validation!$A:$D,4,0)</f>
        <v>#N/A</v>
      </c>
      <c r="W1433" s="150" t="e">
        <f>+VLOOKUP($L1433,Data_Validation!$A:$E,5,0)</f>
        <v>#N/A</v>
      </c>
      <c r="X1433" s="150" t="e">
        <f>+VLOOKUP($L1433,Data_Validation!$A:$F,6,0)</f>
        <v>#N/A</v>
      </c>
    </row>
    <row r="1434" spans="1:24" ht="15" customHeight="1">
      <c r="A1434" s="673"/>
      <c r="B1434" s="673"/>
      <c r="C1434" s="673"/>
      <c r="D1434" s="673"/>
      <c r="E1434" s="673"/>
      <c r="F1434" s="673"/>
      <c r="G1434" s="673"/>
      <c r="H1434" s="673"/>
      <c r="I1434" s="673"/>
      <c r="J1434" s="673"/>
      <c r="K1434" s="673"/>
      <c r="L1434" s="145">
        <f t="shared" si="1285"/>
        <v>0</v>
      </c>
      <c r="M1434" s="146">
        <f t="shared" si="1286"/>
        <v>0</v>
      </c>
      <c r="N1434" s="147">
        <f>+IF(OR($Q1434=Parametres!$G$2,$Q1434=Parametres!$G$3),I1434,C1434)</f>
        <v>0</v>
      </c>
      <c r="O1434" s="147">
        <f>+IF(OR($Q1434=Parametres!$G$2,$Q1434=Parametres!$G$3),J1434,D1434)</f>
        <v>0</v>
      </c>
      <c r="P1434" s="147">
        <f>+IF(OR($Q1434=Parametres!$G$2,$Q1434=Parametres!$G$3),K1434,E1434)</f>
        <v>0</v>
      </c>
      <c r="Q1434" s="146">
        <f t="shared" ref="Q1434:S1434" si="1444">+F1434</f>
        <v>0</v>
      </c>
      <c r="R1434" s="145">
        <f t="shared" si="1444"/>
        <v>0</v>
      </c>
      <c r="S1434" s="146">
        <f t="shared" si="1444"/>
        <v>0</v>
      </c>
      <c r="T1434" s="150" t="e">
        <f>+VLOOKUP($L1434,Data_Validation!$A:$D,1,0)</f>
        <v>#N/A</v>
      </c>
      <c r="U1434" s="150" t="e">
        <f>+VLOOKUP($L1434,Data_Validation!$A:$D,3,0)</f>
        <v>#N/A</v>
      </c>
      <c r="V1434" s="150" t="e">
        <f>+VLOOKUP($L1434,Data_Validation!$A:$D,4,0)</f>
        <v>#N/A</v>
      </c>
      <c r="W1434" s="150" t="e">
        <f>+VLOOKUP($L1434,Data_Validation!$A:$E,5,0)</f>
        <v>#N/A</v>
      </c>
      <c r="X1434" s="150" t="e">
        <f>+VLOOKUP($L1434,Data_Validation!$A:$F,6,0)</f>
        <v>#N/A</v>
      </c>
    </row>
    <row r="1435" spans="1:24" ht="15" customHeight="1">
      <c r="A1435" s="673"/>
      <c r="B1435" s="673"/>
      <c r="C1435" s="673"/>
      <c r="D1435" s="673"/>
      <c r="E1435" s="673"/>
      <c r="F1435" s="673"/>
      <c r="G1435" s="673"/>
      <c r="H1435" s="673"/>
      <c r="I1435" s="673"/>
      <c r="J1435" s="673"/>
      <c r="K1435" s="673"/>
      <c r="L1435" s="145">
        <f t="shared" si="1285"/>
        <v>0</v>
      </c>
      <c r="M1435" s="146">
        <f t="shared" si="1286"/>
        <v>0</v>
      </c>
      <c r="N1435" s="147">
        <f>+IF(OR($Q1435=Parametres!$G$2,$Q1435=Parametres!$G$3),I1435,C1435)</f>
        <v>0</v>
      </c>
      <c r="O1435" s="147">
        <f>+IF(OR($Q1435=Parametres!$G$2,$Q1435=Parametres!$G$3),J1435,D1435)</f>
        <v>0</v>
      </c>
      <c r="P1435" s="147">
        <f>+IF(OR($Q1435=Parametres!$G$2,$Q1435=Parametres!$G$3),K1435,E1435)</f>
        <v>0</v>
      </c>
      <c r="Q1435" s="146">
        <f t="shared" ref="Q1435:S1435" si="1445">+F1435</f>
        <v>0</v>
      </c>
      <c r="R1435" s="145">
        <f t="shared" si="1445"/>
        <v>0</v>
      </c>
      <c r="S1435" s="146">
        <f t="shared" si="1445"/>
        <v>0</v>
      </c>
      <c r="T1435" s="150" t="e">
        <f>+VLOOKUP($L1435,Data_Validation!$A:$D,1,0)</f>
        <v>#N/A</v>
      </c>
      <c r="U1435" s="150" t="e">
        <f>+VLOOKUP($L1435,Data_Validation!$A:$D,3,0)</f>
        <v>#N/A</v>
      </c>
      <c r="V1435" s="150" t="e">
        <f>+VLOOKUP($L1435,Data_Validation!$A:$D,4,0)</f>
        <v>#N/A</v>
      </c>
      <c r="W1435" s="150" t="e">
        <f>+VLOOKUP($L1435,Data_Validation!$A:$E,5,0)</f>
        <v>#N/A</v>
      </c>
      <c r="X1435" s="150" t="e">
        <f>+VLOOKUP($L1435,Data_Validation!$A:$F,6,0)</f>
        <v>#N/A</v>
      </c>
    </row>
    <row r="1436" spans="1:24" ht="15" customHeight="1">
      <c r="A1436" s="673"/>
      <c r="B1436" s="673"/>
      <c r="C1436" s="673"/>
      <c r="D1436" s="673"/>
      <c r="E1436" s="673"/>
      <c r="F1436" s="673"/>
      <c r="G1436" s="673"/>
      <c r="H1436" s="673"/>
      <c r="I1436" s="673"/>
      <c r="J1436" s="673"/>
      <c r="K1436" s="673"/>
      <c r="L1436" s="145">
        <f t="shared" si="1285"/>
        <v>0</v>
      </c>
      <c r="M1436" s="146">
        <f t="shared" si="1286"/>
        <v>0</v>
      </c>
      <c r="N1436" s="147">
        <f>+IF(OR($Q1436=Parametres!$G$2,$Q1436=Parametres!$G$3),I1436,C1436)</f>
        <v>0</v>
      </c>
      <c r="O1436" s="147">
        <f>+IF(OR($Q1436=Parametres!$G$2,$Q1436=Parametres!$G$3),J1436,D1436)</f>
        <v>0</v>
      </c>
      <c r="P1436" s="147">
        <f>+IF(OR($Q1436=Parametres!$G$2,$Q1436=Parametres!$G$3),K1436,E1436)</f>
        <v>0</v>
      </c>
      <c r="Q1436" s="146">
        <f t="shared" ref="Q1436:S1436" si="1446">+F1436</f>
        <v>0</v>
      </c>
      <c r="R1436" s="145">
        <f t="shared" si="1446"/>
        <v>0</v>
      </c>
      <c r="S1436" s="146">
        <f t="shared" si="1446"/>
        <v>0</v>
      </c>
      <c r="T1436" s="150" t="e">
        <f>+VLOOKUP($L1436,Data_Validation!$A:$D,1,0)</f>
        <v>#N/A</v>
      </c>
      <c r="U1436" s="150" t="e">
        <f>+VLOOKUP($L1436,Data_Validation!$A:$D,3,0)</f>
        <v>#N/A</v>
      </c>
      <c r="V1436" s="150" t="e">
        <f>+VLOOKUP($L1436,Data_Validation!$A:$D,4,0)</f>
        <v>#N/A</v>
      </c>
      <c r="W1436" s="150" t="e">
        <f>+VLOOKUP($L1436,Data_Validation!$A:$E,5,0)</f>
        <v>#N/A</v>
      </c>
      <c r="X1436" s="150" t="e">
        <f>+VLOOKUP($L1436,Data_Validation!$A:$F,6,0)</f>
        <v>#N/A</v>
      </c>
    </row>
    <row r="1437" spans="1:24" ht="15" customHeight="1">
      <c r="A1437" s="673"/>
      <c r="B1437" s="673"/>
      <c r="C1437" s="673"/>
      <c r="D1437" s="673"/>
      <c r="E1437" s="673"/>
      <c r="F1437" s="673"/>
      <c r="G1437" s="673"/>
      <c r="H1437" s="673"/>
      <c r="I1437" s="673"/>
      <c r="J1437" s="673"/>
      <c r="K1437" s="673"/>
      <c r="L1437" s="145">
        <f t="shared" si="1285"/>
        <v>0</v>
      </c>
      <c r="M1437" s="146">
        <f t="shared" si="1286"/>
        <v>0</v>
      </c>
      <c r="N1437" s="147">
        <f>+IF(OR($Q1437=Parametres!$G$2,$Q1437=Parametres!$G$3),I1437,C1437)</f>
        <v>0</v>
      </c>
      <c r="O1437" s="147">
        <f>+IF(OR($Q1437=Parametres!$G$2,$Q1437=Parametres!$G$3),J1437,D1437)</f>
        <v>0</v>
      </c>
      <c r="P1437" s="147">
        <f>+IF(OR($Q1437=Parametres!$G$2,$Q1437=Parametres!$G$3),K1437,E1437)</f>
        <v>0</v>
      </c>
      <c r="Q1437" s="146">
        <f t="shared" ref="Q1437:S1437" si="1447">+F1437</f>
        <v>0</v>
      </c>
      <c r="R1437" s="145">
        <f t="shared" si="1447"/>
        <v>0</v>
      </c>
      <c r="S1437" s="146">
        <f t="shared" si="1447"/>
        <v>0</v>
      </c>
      <c r="T1437" s="150" t="e">
        <f>+VLOOKUP($L1437,Data_Validation!$A:$D,1,0)</f>
        <v>#N/A</v>
      </c>
      <c r="U1437" s="150" t="e">
        <f>+VLOOKUP($L1437,Data_Validation!$A:$D,3,0)</f>
        <v>#N/A</v>
      </c>
      <c r="V1437" s="150" t="e">
        <f>+VLOOKUP($L1437,Data_Validation!$A:$D,4,0)</f>
        <v>#N/A</v>
      </c>
      <c r="W1437" s="150" t="e">
        <f>+VLOOKUP($L1437,Data_Validation!$A:$E,5,0)</f>
        <v>#N/A</v>
      </c>
      <c r="X1437" s="150" t="e">
        <f>+VLOOKUP($L1437,Data_Validation!$A:$F,6,0)</f>
        <v>#N/A</v>
      </c>
    </row>
    <row r="1438" spans="1:24" ht="15" customHeight="1">
      <c r="A1438" s="673"/>
      <c r="B1438" s="673"/>
      <c r="C1438" s="673"/>
      <c r="D1438" s="673"/>
      <c r="E1438" s="673"/>
      <c r="F1438" s="673"/>
      <c r="G1438" s="673"/>
      <c r="H1438" s="673"/>
      <c r="I1438" s="673"/>
      <c r="J1438" s="673"/>
      <c r="K1438" s="673"/>
      <c r="L1438" s="145">
        <f t="shared" si="1285"/>
        <v>0</v>
      </c>
      <c r="M1438" s="146">
        <f t="shared" si="1286"/>
        <v>0</v>
      </c>
      <c r="N1438" s="147">
        <f>+IF(OR($Q1438=Parametres!$G$2,$Q1438=Parametres!$G$3),I1438,C1438)</f>
        <v>0</v>
      </c>
      <c r="O1438" s="147">
        <f>+IF(OR($Q1438=Parametres!$G$2,$Q1438=Parametres!$G$3),J1438,D1438)</f>
        <v>0</v>
      </c>
      <c r="P1438" s="147">
        <f>+IF(OR($Q1438=Parametres!$G$2,$Q1438=Parametres!$G$3),K1438,E1438)</f>
        <v>0</v>
      </c>
      <c r="Q1438" s="146">
        <f t="shared" ref="Q1438:S1438" si="1448">+F1438</f>
        <v>0</v>
      </c>
      <c r="R1438" s="145">
        <f t="shared" si="1448"/>
        <v>0</v>
      </c>
      <c r="S1438" s="146">
        <f t="shared" si="1448"/>
        <v>0</v>
      </c>
      <c r="T1438" s="150" t="e">
        <f>+VLOOKUP($L1438,Data_Validation!$A:$D,1,0)</f>
        <v>#N/A</v>
      </c>
      <c r="U1438" s="150" t="e">
        <f>+VLOOKUP($L1438,Data_Validation!$A:$D,3,0)</f>
        <v>#N/A</v>
      </c>
      <c r="V1438" s="150" t="e">
        <f>+VLOOKUP($L1438,Data_Validation!$A:$D,4,0)</f>
        <v>#N/A</v>
      </c>
      <c r="W1438" s="150" t="e">
        <f>+VLOOKUP($L1438,Data_Validation!$A:$E,5,0)</f>
        <v>#N/A</v>
      </c>
      <c r="X1438" s="150" t="e">
        <f>+VLOOKUP($L1438,Data_Validation!$A:$F,6,0)</f>
        <v>#N/A</v>
      </c>
    </row>
    <row r="1439" spans="1:24" ht="15" customHeight="1">
      <c r="A1439" s="673"/>
      <c r="B1439" s="673"/>
      <c r="C1439" s="673"/>
      <c r="D1439" s="673"/>
      <c r="E1439" s="673"/>
      <c r="F1439" s="673"/>
      <c r="G1439" s="673"/>
      <c r="H1439" s="673"/>
      <c r="I1439" s="673"/>
      <c r="J1439" s="673"/>
      <c r="K1439" s="673"/>
      <c r="L1439" s="145">
        <f t="shared" si="1285"/>
        <v>0</v>
      </c>
      <c r="M1439" s="146">
        <f t="shared" si="1286"/>
        <v>0</v>
      </c>
      <c r="N1439" s="147">
        <f>+IF(OR($Q1439=Parametres!$G$2,$Q1439=Parametres!$G$3),I1439,C1439)</f>
        <v>0</v>
      </c>
      <c r="O1439" s="147">
        <f>+IF(OR($Q1439=Parametres!$G$2,$Q1439=Parametres!$G$3),J1439,D1439)</f>
        <v>0</v>
      </c>
      <c r="P1439" s="147">
        <f>+IF(OR($Q1439=Parametres!$G$2,$Q1439=Parametres!$G$3),K1439,E1439)</f>
        <v>0</v>
      </c>
      <c r="Q1439" s="146">
        <f t="shared" ref="Q1439:S1439" si="1449">+F1439</f>
        <v>0</v>
      </c>
      <c r="R1439" s="145">
        <f t="shared" si="1449"/>
        <v>0</v>
      </c>
      <c r="S1439" s="146">
        <f t="shared" si="1449"/>
        <v>0</v>
      </c>
      <c r="T1439" s="150" t="e">
        <f>+VLOOKUP($L1439,Data_Validation!$A:$D,1,0)</f>
        <v>#N/A</v>
      </c>
      <c r="U1439" s="150" t="e">
        <f>+VLOOKUP($L1439,Data_Validation!$A:$D,3,0)</f>
        <v>#N/A</v>
      </c>
      <c r="V1439" s="150" t="e">
        <f>+VLOOKUP($L1439,Data_Validation!$A:$D,4,0)</f>
        <v>#N/A</v>
      </c>
      <c r="W1439" s="150" t="e">
        <f>+VLOOKUP($L1439,Data_Validation!$A:$E,5,0)</f>
        <v>#N/A</v>
      </c>
      <c r="X1439" s="150" t="e">
        <f>+VLOOKUP($L1439,Data_Validation!$A:$F,6,0)</f>
        <v>#N/A</v>
      </c>
    </row>
    <row r="1440" spans="1:24" ht="15" customHeight="1">
      <c r="A1440" s="673"/>
      <c r="B1440" s="673"/>
      <c r="C1440" s="673"/>
      <c r="D1440" s="673"/>
      <c r="E1440" s="673"/>
      <c r="F1440" s="673"/>
      <c r="G1440" s="673"/>
      <c r="H1440" s="673"/>
      <c r="I1440" s="673"/>
      <c r="J1440" s="673"/>
      <c r="K1440" s="673"/>
      <c r="L1440" s="145">
        <f t="shared" si="1285"/>
        <v>0</v>
      </c>
      <c r="M1440" s="146">
        <f t="shared" si="1286"/>
        <v>0</v>
      </c>
      <c r="N1440" s="147">
        <f>+IF(OR($Q1440=Parametres!$G$2,$Q1440=Parametres!$G$3),I1440,C1440)</f>
        <v>0</v>
      </c>
      <c r="O1440" s="147">
        <f>+IF(OR($Q1440=Parametres!$G$2,$Q1440=Parametres!$G$3),J1440,D1440)</f>
        <v>0</v>
      </c>
      <c r="P1440" s="147">
        <f>+IF(OR($Q1440=Parametres!$G$2,$Q1440=Parametres!$G$3),K1440,E1440)</f>
        <v>0</v>
      </c>
      <c r="Q1440" s="146">
        <f t="shared" ref="Q1440:S1440" si="1450">+F1440</f>
        <v>0</v>
      </c>
      <c r="R1440" s="145">
        <f t="shared" si="1450"/>
        <v>0</v>
      </c>
      <c r="S1440" s="146">
        <f t="shared" si="1450"/>
        <v>0</v>
      </c>
      <c r="T1440" s="150" t="e">
        <f>+VLOOKUP($L1440,Data_Validation!$A:$D,1,0)</f>
        <v>#N/A</v>
      </c>
      <c r="U1440" s="150" t="e">
        <f>+VLOOKUP($L1440,Data_Validation!$A:$D,3,0)</f>
        <v>#N/A</v>
      </c>
      <c r="V1440" s="150" t="e">
        <f>+VLOOKUP($L1440,Data_Validation!$A:$D,4,0)</f>
        <v>#N/A</v>
      </c>
      <c r="W1440" s="150" t="e">
        <f>+VLOOKUP($L1440,Data_Validation!$A:$E,5,0)</f>
        <v>#N/A</v>
      </c>
      <c r="X1440" s="150" t="e">
        <f>+VLOOKUP($L1440,Data_Validation!$A:$F,6,0)</f>
        <v>#N/A</v>
      </c>
    </row>
    <row r="1441" spans="1:24" ht="15" customHeight="1">
      <c r="A1441" s="673"/>
      <c r="B1441" s="673"/>
      <c r="C1441" s="673"/>
      <c r="D1441" s="673"/>
      <c r="E1441" s="673"/>
      <c r="F1441" s="673"/>
      <c r="G1441" s="673"/>
      <c r="H1441" s="673"/>
      <c r="I1441" s="673"/>
      <c r="J1441" s="673"/>
      <c r="K1441" s="673"/>
      <c r="L1441" s="145">
        <f t="shared" si="1285"/>
        <v>0</v>
      </c>
      <c r="M1441" s="146">
        <f t="shared" si="1286"/>
        <v>0</v>
      </c>
      <c r="N1441" s="147">
        <f>+IF(OR($Q1441=Parametres!$G$2,$Q1441=Parametres!$G$3),I1441,C1441)</f>
        <v>0</v>
      </c>
      <c r="O1441" s="147">
        <f>+IF(OR($Q1441=Parametres!$G$2,$Q1441=Parametres!$G$3),J1441,D1441)</f>
        <v>0</v>
      </c>
      <c r="P1441" s="147">
        <f>+IF(OR($Q1441=Parametres!$G$2,$Q1441=Parametres!$G$3),K1441,E1441)</f>
        <v>0</v>
      </c>
      <c r="Q1441" s="146">
        <f t="shared" ref="Q1441:S1441" si="1451">+F1441</f>
        <v>0</v>
      </c>
      <c r="R1441" s="145">
        <f t="shared" si="1451"/>
        <v>0</v>
      </c>
      <c r="S1441" s="146">
        <f t="shared" si="1451"/>
        <v>0</v>
      </c>
      <c r="T1441" s="150" t="e">
        <f>+VLOOKUP($L1441,Data_Validation!$A:$D,1,0)</f>
        <v>#N/A</v>
      </c>
      <c r="U1441" s="150" t="e">
        <f>+VLOOKUP($L1441,Data_Validation!$A:$D,3,0)</f>
        <v>#N/A</v>
      </c>
      <c r="V1441" s="150" t="e">
        <f>+VLOOKUP($L1441,Data_Validation!$A:$D,4,0)</f>
        <v>#N/A</v>
      </c>
      <c r="W1441" s="150" t="e">
        <f>+VLOOKUP($L1441,Data_Validation!$A:$E,5,0)</f>
        <v>#N/A</v>
      </c>
      <c r="X1441" s="150" t="e">
        <f>+VLOOKUP($L1441,Data_Validation!$A:$F,6,0)</f>
        <v>#N/A</v>
      </c>
    </row>
    <row r="1442" spans="1:24" ht="15" customHeight="1">
      <c r="A1442" s="673"/>
      <c r="B1442" s="673"/>
      <c r="C1442" s="673"/>
      <c r="D1442" s="673"/>
      <c r="E1442" s="673"/>
      <c r="F1442" s="673"/>
      <c r="G1442" s="673"/>
      <c r="H1442" s="673"/>
      <c r="I1442" s="673"/>
      <c r="J1442" s="673"/>
      <c r="K1442" s="673"/>
      <c r="L1442" s="145">
        <f t="shared" si="1285"/>
        <v>0</v>
      </c>
      <c r="M1442" s="146">
        <f t="shared" si="1286"/>
        <v>0</v>
      </c>
      <c r="N1442" s="147">
        <f>+IF(OR($Q1442=Parametres!$G$2,$Q1442=Parametres!$G$3),I1442,C1442)</f>
        <v>0</v>
      </c>
      <c r="O1442" s="147">
        <f>+IF(OR($Q1442=Parametres!$G$2,$Q1442=Parametres!$G$3),J1442,D1442)</f>
        <v>0</v>
      </c>
      <c r="P1442" s="147">
        <f>+IF(OR($Q1442=Parametres!$G$2,$Q1442=Parametres!$G$3),K1442,E1442)</f>
        <v>0</v>
      </c>
      <c r="Q1442" s="146">
        <f t="shared" ref="Q1442:S1442" si="1452">+F1442</f>
        <v>0</v>
      </c>
      <c r="R1442" s="145">
        <f t="shared" si="1452"/>
        <v>0</v>
      </c>
      <c r="S1442" s="146">
        <f t="shared" si="1452"/>
        <v>0</v>
      </c>
      <c r="T1442" s="150" t="e">
        <f>+VLOOKUP($L1442,Data_Validation!$A:$D,1,0)</f>
        <v>#N/A</v>
      </c>
      <c r="U1442" s="150" t="e">
        <f>+VLOOKUP($L1442,Data_Validation!$A:$D,3,0)</f>
        <v>#N/A</v>
      </c>
      <c r="V1442" s="150" t="e">
        <f>+VLOOKUP($L1442,Data_Validation!$A:$D,4,0)</f>
        <v>#N/A</v>
      </c>
      <c r="W1442" s="150" t="e">
        <f>+VLOOKUP($L1442,Data_Validation!$A:$E,5,0)</f>
        <v>#N/A</v>
      </c>
      <c r="X1442" s="150" t="e">
        <f>+VLOOKUP($L1442,Data_Validation!$A:$F,6,0)</f>
        <v>#N/A</v>
      </c>
    </row>
    <row r="1443" spans="1:24" ht="15" customHeight="1">
      <c r="A1443" s="673"/>
      <c r="B1443" s="673"/>
      <c r="C1443" s="673"/>
      <c r="D1443" s="673"/>
      <c r="E1443" s="673"/>
      <c r="F1443" s="673"/>
      <c r="G1443" s="673"/>
      <c r="H1443" s="673"/>
      <c r="I1443" s="673"/>
      <c r="J1443" s="673"/>
      <c r="K1443" s="673"/>
      <c r="L1443" s="145">
        <f t="shared" si="1285"/>
        <v>0</v>
      </c>
      <c r="M1443" s="146">
        <f t="shared" si="1286"/>
        <v>0</v>
      </c>
      <c r="N1443" s="147">
        <f>+IF(OR($Q1443=Parametres!$G$2,$Q1443=Parametres!$G$3),I1443,C1443)</f>
        <v>0</v>
      </c>
      <c r="O1443" s="147">
        <f>+IF(OR($Q1443=Parametres!$G$2,$Q1443=Parametres!$G$3),J1443,D1443)</f>
        <v>0</v>
      </c>
      <c r="P1443" s="147">
        <f>+IF(OR($Q1443=Parametres!$G$2,$Q1443=Parametres!$G$3),K1443,E1443)</f>
        <v>0</v>
      </c>
      <c r="Q1443" s="146">
        <f t="shared" ref="Q1443:S1443" si="1453">+F1443</f>
        <v>0</v>
      </c>
      <c r="R1443" s="145">
        <f t="shared" si="1453"/>
        <v>0</v>
      </c>
      <c r="S1443" s="146">
        <f t="shared" si="1453"/>
        <v>0</v>
      </c>
      <c r="T1443" s="150" t="e">
        <f>+VLOOKUP($L1443,Data_Validation!$A:$D,1,0)</f>
        <v>#N/A</v>
      </c>
      <c r="U1443" s="150" t="e">
        <f>+VLOOKUP($L1443,Data_Validation!$A:$D,3,0)</f>
        <v>#N/A</v>
      </c>
      <c r="V1443" s="150" t="e">
        <f>+VLOOKUP($L1443,Data_Validation!$A:$D,4,0)</f>
        <v>#N/A</v>
      </c>
      <c r="W1443" s="150" t="e">
        <f>+VLOOKUP($L1443,Data_Validation!$A:$E,5,0)</f>
        <v>#N/A</v>
      </c>
      <c r="X1443" s="150" t="e">
        <f>+VLOOKUP($L1443,Data_Validation!$A:$F,6,0)</f>
        <v>#N/A</v>
      </c>
    </row>
    <row r="1444" spans="1:24" ht="15" customHeight="1">
      <c r="A1444" s="673"/>
      <c r="B1444" s="673"/>
      <c r="C1444" s="673"/>
      <c r="D1444" s="673"/>
      <c r="E1444" s="673"/>
      <c r="F1444" s="673"/>
      <c r="G1444" s="673"/>
      <c r="H1444" s="673"/>
      <c r="I1444" s="673"/>
      <c r="J1444" s="673"/>
      <c r="K1444" s="673"/>
      <c r="L1444" s="145">
        <f t="shared" si="1285"/>
        <v>0</v>
      </c>
      <c r="M1444" s="146">
        <f t="shared" si="1286"/>
        <v>0</v>
      </c>
      <c r="N1444" s="147">
        <f>+IF(OR($Q1444=Parametres!$G$2,$Q1444=Parametres!$G$3),I1444,C1444)</f>
        <v>0</v>
      </c>
      <c r="O1444" s="147">
        <f>+IF(OR($Q1444=Parametres!$G$2,$Q1444=Parametres!$G$3),J1444,D1444)</f>
        <v>0</v>
      </c>
      <c r="P1444" s="147">
        <f>+IF(OR($Q1444=Parametres!$G$2,$Q1444=Parametres!$G$3),K1444,E1444)</f>
        <v>0</v>
      </c>
      <c r="Q1444" s="146">
        <f t="shared" ref="Q1444:S1444" si="1454">+F1444</f>
        <v>0</v>
      </c>
      <c r="R1444" s="145">
        <f t="shared" si="1454"/>
        <v>0</v>
      </c>
      <c r="S1444" s="146">
        <f t="shared" si="1454"/>
        <v>0</v>
      </c>
      <c r="T1444" s="150" t="e">
        <f>+VLOOKUP($L1444,Data_Validation!$A:$D,1,0)</f>
        <v>#N/A</v>
      </c>
      <c r="U1444" s="150" t="e">
        <f>+VLOOKUP($L1444,Data_Validation!$A:$D,3,0)</f>
        <v>#N/A</v>
      </c>
      <c r="V1444" s="150" t="e">
        <f>+VLOOKUP($L1444,Data_Validation!$A:$D,4,0)</f>
        <v>#N/A</v>
      </c>
      <c r="W1444" s="150" t="e">
        <f>+VLOOKUP($L1444,Data_Validation!$A:$E,5,0)</f>
        <v>#N/A</v>
      </c>
      <c r="X1444" s="150" t="e">
        <f>+VLOOKUP($L1444,Data_Validation!$A:$F,6,0)</f>
        <v>#N/A</v>
      </c>
    </row>
    <row r="1445" spans="1:24" ht="15" customHeight="1">
      <c r="A1445" s="673"/>
      <c r="B1445" s="673"/>
      <c r="C1445" s="673"/>
      <c r="D1445" s="673"/>
      <c r="E1445" s="673"/>
      <c r="F1445" s="673"/>
      <c r="G1445" s="673"/>
      <c r="H1445" s="673"/>
      <c r="I1445" s="673"/>
      <c r="J1445" s="673"/>
      <c r="K1445" s="673"/>
      <c r="L1445" s="145">
        <f t="shared" si="1285"/>
        <v>0</v>
      </c>
      <c r="M1445" s="146">
        <f t="shared" si="1286"/>
        <v>0</v>
      </c>
      <c r="N1445" s="147">
        <f>+IF(OR($Q1445=Parametres!$G$2,$Q1445=Parametres!$G$3),I1445,C1445)</f>
        <v>0</v>
      </c>
      <c r="O1445" s="147">
        <f>+IF(OR($Q1445=Parametres!$G$2,$Q1445=Parametres!$G$3),J1445,D1445)</f>
        <v>0</v>
      </c>
      <c r="P1445" s="147">
        <f>+IF(OR($Q1445=Parametres!$G$2,$Q1445=Parametres!$G$3),K1445,E1445)</f>
        <v>0</v>
      </c>
      <c r="Q1445" s="146">
        <f t="shared" ref="Q1445:S1445" si="1455">+F1445</f>
        <v>0</v>
      </c>
      <c r="R1445" s="145">
        <f t="shared" si="1455"/>
        <v>0</v>
      </c>
      <c r="S1445" s="146">
        <f t="shared" si="1455"/>
        <v>0</v>
      </c>
      <c r="T1445" s="150" t="e">
        <f>+VLOOKUP($L1445,Data_Validation!$A:$D,1,0)</f>
        <v>#N/A</v>
      </c>
      <c r="U1445" s="150" t="e">
        <f>+VLOOKUP($L1445,Data_Validation!$A:$D,3,0)</f>
        <v>#N/A</v>
      </c>
      <c r="V1445" s="150" t="e">
        <f>+VLOOKUP($L1445,Data_Validation!$A:$D,4,0)</f>
        <v>#N/A</v>
      </c>
      <c r="W1445" s="150" t="e">
        <f>+VLOOKUP($L1445,Data_Validation!$A:$E,5,0)</f>
        <v>#N/A</v>
      </c>
      <c r="X1445" s="150" t="e">
        <f>+VLOOKUP($L1445,Data_Validation!$A:$F,6,0)</f>
        <v>#N/A</v>
      </c>
    </row>
    <row r="1446" spans="1:24" ht="15" customHeight="1">
      <c r="A1446" s="673"/>
      <c r="B1446" s="673"/>
      <c r="C1446" s="673"/>
      <c r="D1446" s="673"/>
      <c r="E1446" s="673"/>
      <c r="F1446" s="673"/>
      <c r="G1446" s="673"/>
      <c r="H1446" s="673"/>
      <c r="I1446" s="673"/>
      <c r="J1446" s="673"/>
      <c r="K1446" s="673"/>
      <c r="L1446" s="145">
        <f t="shared" si="1285"/>
        <v>0</v>
      </c>
      <c r="M1446" s="146">
        <f t="shared" si="1286"/>
        <v>0</v>
      </c>
      <c r="N1446" s="147">
        <f>+IF(OR($Q1446=Parametres!$G$2,$Q1446=Parametres!$G$3),I1446,C1446)</f>
        <v>0</v>
      </c>
      <c r="O1446" s="147">
        <f>+IF(OR($Q1446=Parametres!$G$2,$Q1446=Parametres!$G$3),J1446,D1446)</f>
        <v>0</v>
      </c>
      <c r="P1446" s="147">
        <f>+IF(OR($Q1446=Parametres!$G$2,$Q1446=Parametres!$G$3),K1446,E1446)</f>
        <v>0</v>
      </c>
      <c r="Q1446" s="146">
        <f t="shared" ref="Q1446:S1446" si="1456">+F1446</f>
        <v>0</v>
      </c>
      <c r="R1446" s="145">
        <f t="shared" si="1456"/>
        <v>0</v>
      </c>
      <c r="S1446" s="146">
        <f t="shared" si="1456"/>
        <v>0</v>
      </c>
      <c r="T1446" s="150" t="e">
        <f>+VLOOKUP($L1446,Data_Validation!$A:$D,1,0)</f>
        <v>#N/A</v>
      </c>
      <c r="U1446" s="150" t="e">
        <f>+VLOOKUP($L1446,Data_Validation!$A:$D,3,0)</f>
        <v>#N/A</v>
      </c>
      <c r="V1446" s="150" t="e">
        <f>+VLOOKUP($L1446,Data_Validation!$A:$D,4,0)</f>
        <v>#N/A</v>
      </c>
      <c r="W1446" s="150" t="e">
        <f>+VLOOKUP($L1446,Data_Validation!$A:$E,5,0)</f>
        <v>#N/A</v>
      </c>
      <c r="X1446" s="150" t="e">
        <f>+VLOOKUP($L1446,Data_Validation!$A:$F,6,0)</f>
        <v>#N/A</v>
      </c>
    </row>
    <row r="1447" spans="1:24" ht="15" customHeight="1">
      <c r="A1447" s="673"/>
      <c r="B1447" s="673"/>
      <c r="C1447" s="673"/>
      <c r="D1447" s="673"/>
      <c r="E1447" s="673"/>
      <c r="F1447" s="673"/>
      <c r="G1447" s="673"/>
      <c r="H1447" s="673"/>
      <c r="I1447" s="673"/>
      <c r="J1447" s="673"/>
      <c r="K1447" s="673"/>
      <c r="L1447" s="145">
        <f t="shared" si="1285"/>
        <v>0</v>
      </c>
      <c r="M1447" s="146">
        <f t="shared" si="1286"/>
        <v>0</v>
      </c>
      <c r="N1447" s="147">
        <f>+IF(OR($Q1447=Parametres!$G$2,$Q1447=Parametres!$G$3),I1447,C1447)</f>
        <v>0</v>
      </c>
      <c r="O1447" s="147">
        <f>+IF(OR($Q1447=Parametres!$G$2,$Q1447=Parametres!$G$3),J1447,D1447)</f>
        <v>0</v>
      </c>
      <c r="P1447" s="147">
        <f>+IF(OR($Q1447=Parametres!$G$2,$Q1447=Parametres!$G$3),K1447,E1447)</f>
        <v>0</v>
      </c>
      <c r="Q1447" s="146">
        <f t="shared" ref="Q1447:S1447" si="1457">+F1447</f>
        <v>0</v>
      </c>
      <c r="R1447" s="145">
        <f t="shared" si="1457"/>
        <v>0</v>
      </c>
      <c r="S1447" s="146">
        <f t="shared" si="1457"/>
        <v>0</v>
      </c>
      <c r="T1447" s="150" t="e">
        <f>+VLOOKUP($L1447,Data_Validation!$A:$D,1,0)</f>
        <v>#N/A</v>
      </c>
      <c r="U1447" s="150" t="e">
        <f>+VLOOKUP($L1447,Data_Validation!$A:$D,3,0)</f>
        <v>#N/A</v>
      </c>
      <c r="V1447" s="150" t="e">
        <f>+VLOOKUP($L1447,Data_Validation!$A:$D,4,0)</f>
        <v>#N/A</v>
      </c>
      <c r="W1447" s="150" t="e">
        <f>+VLOOKUP($L1447,Data_Validation!$A:$E,5,0)</f>
        <v>#N/A</v>
      </c>
      <c r="X1447" s="150" t="e">
        <f>+VLOOKUP($L1447,Data_Validation!$A:$F,6,0)</f>
        <v>#N/A</v>
      </c>
    </row>
    <row r="1448" spans="1:24" ht="15" customHeight="1">
      <c r="A1448" s="673"/>
      <c r="B1448" s="673"/>
      <c r="C1448" s="673"/>
      <c r="D1448" s="673"/>
      <c r="E1448" s="673"/>
      <c r="F1448" s="673"/>
      <c r="G1448" s="673"/>
      <c r="H1448" s="673"/>
      <c r="I1448" s="673"/>
      <c r="J1448" s="673"/>
      <c r="K1448" s="673"/>
      <c r="L1448" s="145">
        <f t="shared" si="1285"/>
        <v>0</v>
      </c>
      <c r="M1448" s="146">
        <f t="shared" si="1286"/>
        <v>0</v>
      </c>
      <c r="N1448" s="147">
        <f>+IF(OR($Q1448=Parametres!$G$2,$Q1448=Parametres!$G$3),I1448,C1448)</f>
        <v>0</v>
      </c>
      <c r="O1448" s="147">
        <f>+IF(OR($Q1448=Parametres!$G$2,$Q1448=Parametres!$G$3),J1448,D1448)</f>
        <v>0</v>
      </c>
      <c r="P1448" s="147">
        <f>+IF(OR($Q1448=Parametres!$G$2,$Q1448=Parametres!$G$3),K1448,E1448)</f>
        <v>0</v>
      </c>
      <c r="Q1448" s="146">
        <f t="shared" ref="Q1448:S1448" si="1458">+F1448</f>
        <v>0</v>
      </c>
      <c r="R1448" s="145">
        <f t="shared" si="1458"/>
        <v>0</v>
      </c>
      <c r="S1448" s="146">
        <f t="shared" si="1458"/>
        <v>0</v>
      </c>
      <c r="T1448" s="150" t="e">
        <f>+VLOOKUP($L1448,Data_Validation!$A:$D,1,0)</f>
        <v>#N/A</v>
      </c>
      <c r="U1448" s="150" t="e">
        <f>+VLOOKUP($L1448,Data_Validation!$A:$D,3,0)</f>
        <v>#N/A</v>
      </c>
      <c r="V1448" s="150" t="e">
        <f>+VLOOKUP($L1448,Data_Validation!$A:$D,4,0)</f>
        <v>#N/A</v>
      </c>
      <c r="W1448" s="150" t="e">
        <f>+VLOOKUP($L1448,Data_Validation!$A:$E,5,0)</f>
        <v>#N/A</v>
      </c>
      <c r="X1448" s="150" t="e">
        <f>+VLOOKUP($L1448,Data_Validation!$A:$F,6,0)</f>
        <v>#N/A</v>
      </c>
    </row>
    <row r="1449" spans="1:24" ht="15" customHeight="1">
      <c r="A1449" s="673"/>
      <c r="B1449" s="673"/>
      <c r="C1449" s="673"/>
      <c r="D1449" s="673"/>
      <c r="E1449" s="673"/>
      <c r="F1449" s="673"/>
      <c r="G1449" s="673"/>
      <c r="H1449" s="673"/>
      <c r="I1449" s="673"/>
      <c r="J1449" s="673"/>
      <c r="K1449" s="673"/>
      <c r="L1449" s="145">
        <f t="shared" si="1285"/>
        <v>0</v>
      </c>
      <c r="M1449" s="146">
        <f t="shared" si="1286"/>
        <v>0</v>
      </c>
      <c r="N1449" s="147">
        <f>+IF(OR($Q1449=Parametres!$G$2,$Q1449=Parametres!$G$3),I1449,C1449)</f>
        <v>0</v>
      </c>
      <c r="O1449" s="147">
        <f>+IF(OR($Q1449=Parametres!$G$2,$Q1449=Parametres!$G$3),J1449,D1449)</f>
        <v>0</v>
      </c>
      <c r="P1449" s="147">
        <f>+IF(OR($Q1449=Parametres!$G$2,$Q1449=Parametres!$G$3),K1449,E1449)</f>
        <v>0</v>
      </c>
      <c r="Q1449" s="146">
        <f t="shared" ref="Q1449:S1449" si="1459">+F1449</f>
        <v>0</v>
      </c>
      <c r="R1449" s="145">
        <f t="shared" si="1459"/>
        <v>0</v>
      </c>
      <c r="S1449" s="146">
        <f t="shared" si="1459"/>
        <v>0</v>
      </c>
      <c r="T1449" s="150" t="e">
        <f>+VLOOKUP($L1449,Data_Validation!$A:$D,1,0)</f>
        <v>#N/A</v>
      </c>
      <c r="U1449" s="150" t="e">
        <f>+VLOOKUP($L1449,Data_Validation!$A:$D,3,0)</f>
        <v>#N/A</v>
      </c>
      <c r="V1449" s="150" t="e">
        <f>+VLOOKUP($L1449,Data_Validation!$A:$D,4,0)</f>
        <v>#N/A</v>
      </c>
      <c r="W1449" s="150" t="e">
        <f>+VLOOKUP($L1449,Data_Validation!$A:$E,5,0)</f>
        <v>#N/A</v>
      </c>
      <c r="X1449" s="150" t="e">
        <f>+VLOOKUP($L1449,Data_Validation!$A:$F,6,0)</f>
        <v>#N/A</v>
      </c>
    </row>
    <row r="1450" spans="1:24" ht="15" customHeight="1">
      <c r="A1450" s="673"/>
      <c r="B1450" s="673"/>
      <c r="C1450" s="673"/>
      <c r="D1450" s="673"/>
      <c r="E1450" s="673"/>
      <c r="F1450" s="673"/>
      <c r="G1450" s="673"/>
      <c r="H1450" s="673"/>
      <c r="I1450" s="673"/>
      <c r="J1450" s="673"/>
      <c r="K1450" s="673"/>
      <c r="L1450" s="145">
        <f t="shared" si="1285"/>
        <v>0</v>
      </c>
      <c r="M1450" s="146">
        <f t="shared" si="1286"/>
        <v>0</v>
      </c>
      <c r="N1450" s="147">
        <f>+IF(OR($Q1450=Parametres!$G$2,$Q1450=Parametres!$G$3),I1450,C1450)</f>
        <v>0</v>
      </c>
      <c r="O1450" s="147">
        <f>+IF(OR($Q1450=Parametres!$G$2,$Q1450=Parametres!$G$3),J1450,D1450)</f>
        <v>0</v>
      </c>
      <c r="P1450" s="147">
        <f>+IF(OR($Q1450=Parametres!$G$2,$Q1450=Parametres!$G$3),K1450,E1450)</f>
        <v>0</v>
      </c>
      <c r="Q1450" s="146">
        <f t="shared" ref="Q1450:S1450" si="1460">+F1450</f>
        <v>0</v>
      </c>
      <c r="R1450" s="145">
        <f t="shared" si="1460"/>
        <v>0</v>
      </c>
      <c r="S1450" s="146">
        <f t="shared" si="1460"/>
        <v>0</v>
      </c>
      <c r="T1450" s="150" t="e">
        <f>+VLOOKUP($L1450,Data_Validation!$A:$D,1,0)</f>
        <v>#N/A</v>
      </c>
      <c r="U1450" s="150" t="e">
        <f>+VLOOKUP($L1450,Data_Validation!$A:$D,3,0)</f>
        <v>#N/A</v>
      </c>
      <c r="V1450" s="150" t="e">
        <f>+VLOOKUP($L1450,Data_Validation!$A:$D,4,0)</f>
        <v>#N/A</v>
      </c>
      <c r="W1450" s="150" t="e">
        <f>+VLOOKUP($L1450,Data_Validation!$A:$E,5,0)</f>
        <v>#N/A</v>
      </c>
      <c r="X1450" s="150" t="e">
        <f>+VLOOKUP($L1450,Data_Validation!$A:$F,6,0)</f>
        <v>#N/A</v>
      </c>
    </row>
    <row r="1451" spans="1:24" ht="15" customHeight="1">
      <c r="A1451" s="673"/>
      <c r="B1451" s="673"/>
      <c r="C1451" s="673"/>
      <c r="D1451" s="673"/>
      <c r="E1451" s="673"/>
      <c r="F1451" s="673"/>
      <c r="G1451" s="673"/>
      <c r="H1451" s="673"/>
      <c r="I1451" s="673"/>
      <c r="J1451" s="673"/>
      <c r="K1451" s="673"/>
      <c r="L1451" s="145">
        <f t="shared" si="1285"/>
        <v>0</v>
      </c>
      <c r="M1451" s="146">
        <f t="shared" si="1286"/>
        <v>0</v>
      </c>
      <c r="N1451" s="147">
        <f>+IF(OR($Q1451=Parametres!$G$2,$Q1451=Parametres!$G$3),I1451,C1451)</f>
        <v>0</v>
      </c>
      <c r="O1451" s="147">
        <f>+IF(OR($Q1451=Parametres!$G$2,$Q1451=Parametres!$G$3),J1451,D1451)</f>
        <v>0</v>
      </c>
      <c r="P1451" s="147">
        <f>+IF(OR($Q1451=Parametres!$G$2,$Q1451=Parametres!$G$3),K1451,E1451)</f>
        <v>0</v>
      </c>
      <c r="Q1451" s="146">
        <f t="shared" ref="Q1451:S1451" si="1461">+F1451</f>
        <v>0</v>
      </c>
      <c r="R1451" s="145">
        <f t="shared" si="1461"/>
        <v>0</v>
      </c>
      <c r="S1451" s="146">
        <f t="shared" si="1461"/>
        <v>0</v>
      </c>
      <c r="T1451" s="150" t="e">
        <f>+VLOOKUP($L1451,Data_Validation!$A:$D,1,0)</f>
        <v>#N/A</v>
      </c>
      <c r="U1451" s="150" t="e">
        <f>+VLOOKUP($L1451,Data_Validation!$A:$D,3,0)</f>
        <v>#N/A</v>
      </c>
      <c r="V1451" s="150" t="e">
        <f>+VLOOKUP($L1451,Data_Validation!$A:$D,4,0)</f>
        <v>#N/A</v>
      </c>
      <c r="W1451" s="150" t="e">
        <f>+VLOOKUP($L1451,Data_Validation!$A:$E,5,0)</f>
        <v>#N/A</v>
      </c>
      <c r="X1451" s="150" t="e">
        <f>+VLOOKUP($L1451,Data_Validation!$A:$F,6,0)</f>
        <v>#N/A</v>
      </c>
    </row>
    <row r="1452" spans="1:24" ht="15" customHeight="1">
      <c r="A1452" s="673"/>
      <c r="B1452" s="673"/>
      <c r="C1452" s="673"/>
      <c r="D1452" s="673"/>
      <c r="E1452" s="673"/>
      <c r="F1452" s="673"/>
      <c r="G1452" s="673"/>
      <c r="H1452" s="673"/>
      <c r="I1452" s="673"/>
      <c r="J1452" s="673"/>
      <c r="K1452" s="673"/>
      <c r="L1452" s="145">
        <f t="shared" si="1285"/>
        <v>0</v>
      </c>
      <c r="M1452" s="146">
        <f t="shared" si="1286"/>
        <v>0</v>
      </c>
      <c r="N1452" s="147">
        <f>+IF(OR($Q1452=Parametres!$G$2,$Q1452=Parametres!$G$3),I1452,C1452)</f>
        <v>0</v>
      </c>
      <c r="O1452" s="147">
        <f>+IF(OR($Q1452=Parametres!$G$2,$Q1452=Parametres!$G$3),J1452,D1452)</f>
        <v>0</v>
      </c>
      <c r="P1452" s="147">
        <f>+IF(OR($Q1452=Parametres!$G$2,$Q1452=Parametres!$G$3),K1452,E1452)</f>
        <v>0</v>
      </c>
      <c r="Q1452" s="146">
        <f t="shared" ref="Q1452:S1452" si="1462">+F1452</f>
        <v>0</v>
      </c>
      <c r="R1452" s="145">
        <f t="shared" si="1462"/>
        <v>0</v>
      </c>
      <c r="S1452" s="146">
        <f t="shared" si="1462"/>
        <v>0</v>
      </c>
      <c r="T1452" s="150" t="e">
        <f>+VLOOKUP($L1452,Data_Validation!$A:$D,1,0)</f>
        <v>#N/A</v>
      </c>
      <c r="U1452" s="150" t="e">
        <f>+VLOOKUP($L1452,Data_Validation!$A:$D,3,0)</f>
        <v>#N/A</v>
      </c>
      <c r="V1452" s="150" t="e">
        <f>+VLOOKUP($L1452,Data_Validation!$A:$D,4,0)</f>
        <v>#N/A</v>
      </c>
      <c r="W1452" s="150" t="e">
        <f>+VLOOKUP($L1452,Data_Validation!$A:$E,5,0)</f>
        <v>#N/A</v>
      </c>
      <c r="X1452" s="150" t="e">
        <f>+VLOOKUP($L1452,Data_Validation!$A:$F,6,0)</f>
        <v>#N/A</v>
      </c>
    </row>
    <row r="1453" spans="1:24" ht="15" customHeight="1">
      <c r="A1453" s="673"/>
      <c r="B1453" s="673"/>
      <c r="C1453" s="673"/>
      <c r="D1453" s="673"/>
      <c r="E1453" s="673"/>
      <c r="F1453" s="673"/>
      <c r="G1453" s="673"/>
      <c r="H1453" s="673"/>
      <c r="I1453" s="673"/>
      <c r="J1453" s="673"/>
      <c r="K1453" s="673"/>
      <c r="L1453" s="145">
        <f t="shared" si="1285"/>
        <v>0</v>
      </c>
      <c r="M1453" s="146">
        <f t="shared" si="1286"/>
        <v>0</v>
      </c>
      <c r="N1453" s="147">
        <f>+IF(OR($Q1453=Parametres!$G$2,$Q1453=Parametres!$G$3),I1453,C1453)</f>
        <v>0</v>
      </c>
      <c r="O1453" s="147">
        <f>+IF(OR($Q1453=Parametres!$G$2,$Q1453=Parametres!$G$3),J1453,D1453)</f>
        <v>0</v>
      </c>
      <c r="P1453" s="147">
        <f>+IF(OR($Q1453=Parametres!$G$2,$Q1453=Parametres!$G$3),K1453,E1453)</f>
        <v>0</v>
      </c>
      <c r="Q1453" s="146">
        <f t="shared" ref="Q1453:S1453" si="1463">+F1453</f>
        <v>0</v>
      </c>
      <c r="R1453" s="145">
        <f t="shared" si="1463"/>
        <v>0</v>
      </c>
      <c r="S1453" s="146">
        <f t="shared" si="1463"/>
        <v>0</v>
      </c>
      <c r="T1453" s="150" t="e">
        <f>+VLOOKUP($L1453,Data_Validation!$A:$D,1,0)</f>
        <v>#N/A</v>
      </c>
      <c r="U1453" s="150" t="e">
        <f>+VLOOKUP($L1453,Data_Validation!$A:$D,3,0)</f>
        <v>#N/A</v>
      </c>
      <c r="V1453" s="150" t="e">
        <f>+VLOOKUP($L1453,Data_Validation!$A:$D,4,0)</f>
        <v>#N/A</v>
      </c>
      <c r="W1453" s="150" t="e">
        <f>+VLOOKUP($L1453,Data_Validation!$A:$E,5,0)</f>
        <v>#N/A</v>
      </c>
      <c r="X1453" s="150" t="e">
        <f>+VLOOKUP($L1453,Data_Validation!$A:$F,6,0)</f>
        <v>#N/A</v>
      </c>
    </row>
    <row r="1454" spans="1:24" ht="15" customHeight="1">
      <c r="A1454" s="673"/>
      <c r="B1454" s="673"/>
      <c r="C1454" s="673"/>
      <c r="D1454" s="673"/>
      <c r="E1454" s="673"/>
      <c r="F1454" s="673"/>
      <c r="G1454" s="673"/>
      <c r="H1454" s="673"/>
      <c r="I1454" s="673"/>
      <c r="J1454" s="673"/>
      <c r="K1454" s="673"/>
      <c r="L1454" s="145">
        <f t="shared" si="1285"/>
        <v>0</v>
      </c>
      <c r="M1454" s="146">
        <f t="shared" si="1286"/>
        <v>0</v>
      </c>
      <c r="N1454" s="147">
        <f>+IF(OR($Q1454=Parametres!$G$2,$Q1454=Parametres!$G$3),I1454,C1454)</f>
        <v>0</v>
      </c>
      <c r="O1454" s="147">
        <f>+IF(OR($Q1454=Parametres!$G$2,$Q1454=Parametres!$G$3),J1454,D1454)</f>
        <v>0</v>
      </c>
      <c r="P1454" s="147">
        <f>+IF(OR($Q1454=Parametres!$G$2,$Q1454=Parametres!$G$3),K1454,E1454)</f>
        <v>0</v>
      </c>
      <c r="Q1454" s="146">
        <f t="shared" ref="Q1454:S1454" si="1464">+F1454</f>
        <v>0</v>
      </c>
      <c r="R1454" s="145">
        <f t="shared" si="1464"/>
        <v>0</v>
      </c>
      <c r="S1454" s="146">
        <f t="shared" si="1464"/>
        <v>0</v>
      </c>
      <c r="T1454" s="150" t="e">
        <f>+VLOOKUP($L1454,Data_Validation!$A:$D,1,0)</f>
        <v>#N/A</v>
      </c>
      <c r="U1454" s="150" t="e">
        <f>+VLOOKUP($L1454,Data_Validation!$A:$D,3,0)</f>
        <v>#N/A</v>
      </c>
      <c r="V1454" s="150" t="e">
        <f>+VLOOKUP($L1454,Data_Validation!$A:$D,4,0)</f>
        <v>#N/A</v>
      </c>
      <c r="W1454" s="150" t="e">
        <f>+VLOOKUP($L1454,Data_Validation!$A:$E,5,0)</f>
        <v>#N/A</v>
      </c>
      <c r="X1454" s="150" t="e">
        <f>+VLOOKUP($L1454,Data_Validation!$A:$F,6,0)</f>
        <v>#N/A</v>
      </c>
    </row>
    <row r="1455" spans="1:24" ht="15" customHeight="1">
      <c r="A1455" s="673"/>
      <c r="B1455" s="673"/>
      <c r="C1455" s="673"/>
      <c r="D1455" s="673"/>
      <c r="E1455" s="673"/>
      <c r="F1455" s="673"/>
      <c r="G1455" s="673"/>
      <c r="H1455" s="673"/>
      <c r="I1455" s="673"/>
      <c r="J1455" s="673"/>
      <c r="K1455" s="673"/>
      <c r="L1455" s="145">
        <f t="shared" si="1285"/>
        <v>0</v>
      </c>
      <c r="M1455" s="146">
        <f t="shared" si="1286"/>
        <v>0</v>
      </c>
      <c r="N1455" s="147">
        <f>+IF(OR($Q1455=Parametres!$G$2,$Q1455=Parametres!$G$3),I1455,C1455)</f>
        <v>0</v>
      </c>
      <c r="O1455" s="147">
        <f>+IF(OR($Q1455=Parametres!$G$2,$Q1455=Parametres!$G$3),J1455,D1455)</f>
        <v>0</v>
      </c>
      <c r="P1455" s="147">
        <f>+IF(OR($Q1455=Parametres!$G$2,$Q1455=Parametres!$G$3),K1455,E1455)</f>
        <v>0</v>
      </c>
      <c r="Q1455" s="146">
        <f t="shared" ref="Q1455:S1455" si="1465">+F1455</f>
        <v>0</v>
      </c>
      <c r="R1455" s="145">
        <f t="shared" si="1465"/>
        <v>0</v>
      </c>
      <c r="S1455" s="146">
        <f t="shared" si="1465"/>
        <v>0</v>
      </c>
      <c r="T1455" s="150" t="e">
        <f>+VLOOKUP($L1455,Data_Validation!$A:$D,1,0)</f>
        <v>#N/A</v>
      </c>
      <c r="U1455" s="150" t="e">
        <f>+VLOOKUP($L1455,Data_Validation!$A:$D,3,0)</f>
        <v>#N/A</v>
      </c>
      <c r="V1455" s="150" t="e">
        <f>+VLOOKUP($L1455,Data_Validation!$A:$D,4,0)</f>
        <v>#N/A</v>
      </c>
      <c r="W1455" s="150" t="e">
        <f>+VLOOKUP($L1455,Data_Validation!$A:$E,5,0)</f>
        <v>#N/A</v>
      </c>
      <c r="X1455" s="150" t="e">
        <f>+VLOOKUP($L1455,Data_Validation!$A:$F,6,0)</f>
        <v>#N/A</v>
      </c>
    </row>
    <row r="1456" spans="1:24" ht="15" customHeight="1">
      <c r="A1456" s="673"/>
      <c r="B1456" s="673"/>
      <c r="C1456" s="673"/>
      <c r="D1456" s="673"/>
      <c r="E1456" s="673"/>
      <c r="F1456" s="673"/>
      <c r="G1456" s="673"/>
      <c r="H1456" s="673"/>
      <c r="I1456" s="673"/>
      <c r="J1456" s="673"/>
      <c r="K1456" s="673"/>
      <c r="L1456" s="145">
        <f t="shared" si="1285"/>
        <v>0</v>
      </c>
      <c r="M1456" s="146">
        <f t="shared" si="1286"/>
        <v>0</v>
      </c>
      <c r="N1456" s="147">
        <f>+IF(OR($Q1456=Parametres!$G$2,$Q1456=Parametres!$G$3),I1456,C1456)</f>
        <v>0</v>
      </c>
      <c r="O1456" s="147">
        <f>+IF(OR($Q1456=Parametres!$G$2,$Q1456=Parametres!$G$3),J1456,D1456)</f>
        <v>0</v>
      </c>
      <c r="P1456" s="147">
        <f>+IF(OR($Q1456=Parametres!$G$2,$Q1456=Parametres!$G$3),K1456,E1456)</f>
        <v>0</v>
      </c>
      <c r="Q1456" s="146">
        <f t="shared" ref="Q1456:S1456" si="1466">+F1456</f>
        <v>0</v>
      </c>
      <c r="R1456" s="145">
        <f t="shared" si="1466"/>
        <v>0</v>
      </c>
      <c r="S1456" s="146">
        <f t="shared" si="1466"/>
        <v>0</v>
      </c>
      <c r="T1456" s="150" t="e">
        <f>+VLOOKUP($L1456,Data_Validation!$A:$D,1,0)</f>
        <v>#N/A</v>
      </c>
      <c r="U1456" s="150" t="e">
        <f>+VLOOKUP($L1456,Data_Validation!$A:$D,3,0)</f>
        <v>#N/A</v>
      </c>
      <c r="V1456" s="150" t="e">
        <f>+VLOOKUP($L1456,Data_Validation!$A:$D,4,0)</f>
        <v>#N/A</v>
      </c>
      <c r="W1456" s="150" t="e">
        <f>+VLOOKUP($L1456,Data_Validation!$A:$E,5,0)</f>
        <v>#N/A</v>
      </c>
      <c r="X1456" s="150" t="e">
        <f>+VLOOKUP($L1456,Data_Validation!$A:$F,6,0)</f>
        <v>#N/A</v>
      </c>
    </row>
    <row r="1457" spans="1:24" ht="15" customHeight="1">
      <c r="A1457" s="673"/>
      <c r="B1457" s="673"/>
      <c r="C1457" s="673"/>
      <c r="D1457" s="673"/>
      <c r="E1457" s="673"/>
      <c r="F1457" s="673"/>
      <c r="G1457" s="673"/>
      <c r="H1457" s="673"/>
      <c r="I1457" s="673"/>
      <c r="J1457" s="673"/>
      <c r="K1457" s="673"/>
      <c r="L1457" s="145">
        <f t="shared" si="1285"/>
        <v>0</v>
      </c>
      <c r="M1457" s="146">
        <f t="shared" si="1286"/>
        <v>0</v>
      </c>
      <c r="N1457" s="147">
        <f>+IF(OR($Q1457=Parametres!$G$2,$Q1457=Parametres!$G$3),I1457,C1457)</f>
        <v>0</v>
      </c>
      <c r="O1457" s="147">
        <f>+IF(OR($Q1457=Parametres!$G$2,$Q1457=Parametres!$G$3),J1457,D1457)</f>
        <v>0</v>
      </c>
      <c r="P1457" s="147">
        <f>+IF(OR($Q1457=Parametres!$G$2,$Q1457=Parametres!$G$3),K1457,E1457)</f>
        <v>0</v>
      </c>
      <c r="Q1457" s="146">
        <f t="shared" ref="Q1457:S1457" si="1467">+F1457</f>
        <v>0</v>
      </c>
      <c r="R1457" s="145">
        <f t="shared" si="1467"/>
        <v>0</v>
      </c>
      <c r="S1457" s="146">
        <f t="shared" si="1467"/>
        <v>0</v>
      </c>
      <c r="T1457" s="150" t="e">
        <f>+VLOOKUP($L1457,Data_Validation!$A:$D,1,0)</f>
        <v>#N/A</v>
      </c>
      <c r="U1457" s="150" t="e">
        <f>+VLOOKUP($L1457,Data_Validation!$A:$D,3,0)</f>
        <v>#N/A</v>
      </c>
      <c r="V1457" s="150" t="e">
        <f>+VLOOKUP($L1457,Data_Validation!$A:$D,4,0)</f>
        <v>#N/A</v>
      </c>
      <c r="W1457" s="150" t="e">
        <f>+VLOOKUP($L1457,Data_Validation!$A:$E,5,0)</f>
        <v>#N/A</v>
      </c>
      <c r="X1457" s="150" t="e">
        <f>+VLOOKUP($L1457,Data_Validation!$A:$F,6,0)</f>
        <v>#N/A</v>
      </c>
    </row>
    <row r="1458" spans="1:24" ht="15" customHeight="1">
      <c r="A1458" s="673"/>
      <c r="B1458" s="673"/>
      <c r="C1458" s="673"/>
      <c r="D1458" s="673"/>
      <c r="E1458" s="673"/>
      <c r="F1458" s="673"/>
      <c r="G1458" s="673"/>
      <c r="H1458" s="673"/>
      <c r="I1458" s="673"/>
      <c r="J1458" s="673"/>
      <c r="K1458" s="673"/>
      <c r="L1458" s="145">
        <f t="shared" si="1285"/>
        <v>0</v>
      </c>
      <c r="M1458" s="146">
        <f t="shared" si="1286"/>
        <v>0</v>
      </c>
      <c r="N1458" s="147">
        <f>+IF(OR($Q1458=Parametres!$G$2,$Q1458=Parametres!$G$3),I1458,C1458)</f>
        <v>0</v>
      </c>
      <c r="O1458" s="147">
        <f>+IF(OR($Q1458=Parametres!$G$2,$Q1458=Parametres!$G$3),J1458,D1458)</f>
        <v>0</v>
      </c>
      <c r="P1458" s="147">
        <f>+IF(OR($Q1458=Parametres!$G$2,$Q1458=Parametres!$G$3),K1458,E1458)</f>
        <v>0</v>
      </c>
      <c r="Q1458" s="146">
        <f t="shared" ref="Q1458:S1458" si="1468">+F1458</f>
        <v>0</v>
      </c>
      <c r="R1458" s="145">
        <f t="shared" si="1468"/>
        <v>0</v>
      </c>
      <c r="S1458" s="146">
        <f t="shared" si="1468"/>
        <v>0</v>
      </c>
      <c r="T1458" s="150" t="e">
        <f>+VLOOKUP($L1458,Data_Validation!$A:$D,1,0)</f>
        <v>#N/A</v>
      </c>
      <c r="U1458" s="150" t="e">
        <f>+VLOOKUP($L1458,Data_Validation!$A:$D,3,0)</f>
        <v>#N/A</v>
      </c>
      <c r="V1458" s="150" t="e">
        <f>+VLOOKUP($L1458,Data_Validation!$A:$D,4,0)</f>
        <v>#N/A</v>
      </c>
      <c r="W1458" s="150" t="e">
        <f>+VLOOKUP($L1458,Data_Validation!$A:$E,5,0)</f>
        <v>#N/A</v>
      </c>
      <c r="X1458" s="150" t="e">
        <f>+VLOOKUP($L1458,Data_Validation!$A:$F,6,0)</f>
        <v>#N/A</v>
      </c>
    </row>
    <row r="1459" spans="1:24" ht="15" customHeight="1">
      <c r="A1459" s="673"/>
      <c r="B1459" s="673"/>
      <c r="C1459" s="673"/>
      <c r="D1459" s="673"/>
      <c r="E1459" s="673"/>
      <c r="F1459" s="673"/>
      <c r="G1459" s="673"/>
      <c r="H1459" s="673"/>
      <c r="I1459" s="673"/>
      <c r="J1459" s="673"/>
      <c r="K1459" s="673"/>
      <c r="L1459" s="145">
        <f t="shared" si="1285"/>
        <v>0</v>
      </c>
      <c r="M1459" s="146">
        <f t="shared" si="1286"/>
        <v>0</v>
      </c>
      <c r="N1459" s="147">
        <f>+IF(OR($Q1459=Parametres!$G$2,$Q1459=Parametres!$G$3),I1459,C1459)</f>
        <v>0</v>
      </c>
      <c r="O1459" s="147">
        <f>+IF(OR($Q1459=Parametres!$G$2,$Q1459=Parametres!$G$3),J1459,D1459)</f>
        <v>0</v>
      </c>
      <c r="P1459" s="147">
        <f>+IF(OR($Q1459=Parametres!$G$2,$Q1459=Parametres!$G$3),K1459,E1459)</f>
        <v>0</v>
      </c>
      <c r="Q1459" s="146">
        <f t="shared" ref="Q1459:S1459" si="1469">+F1459</f>
        <v>0</v>
      </c>
      <c r="R1459" s="145">
        <f t="shared" si="1469"/>
        <v>0</v>
      </c>
      <c r="S1459" s="146">
        <f t="shared" si="1469"/>
        <v>0</v>
      </c>
      <c r="T1459" s="150" t="e">
        <f>+VLOOKUP($L1459,Data_Validation!$A:$D,1,0)</f>
        <v>#N/A</v>
      </c>
      <c r="U1459" s="150" t="e">
        <f>+VLOOKUP($L1459,Data_Validation!$A:$D,3,0)</f>
        <v>#N/A</v>
      </c>
      <c r="V1459" s="150" t="e">
        <f>+VLOOKUP($L1459,Data_Validation!$A:$D,4,0)</f>
        <v>#N/A</v>
      </c>
      <c r="W1459" s="150" t="e">
        <f>+VLOOKUP($L1459,Data_Validation!$A:$E,5,0)</f>
        <v>#N/A</v>
      </c>
      <c r="X1459" s="150" t="e">
        <f>+VLOOKUP($L1459,Data_Validation!$A:$F,6,0)</f>
        <v>#N/A</v>
      </c>
    </row>
    <row r="1460" spans="1:24" ht="15" customHeight="1">
      <c r="A1460" s="673"/>
      <c r="B1460" s="673"/>
      <c r="C1460" s="673"/>
      <c r="D1460" s="673"/>
      <c r="E1460" s="673"/>
      <c r="F1460" s="673"/>
      <c r="G1460" s="673"/>
      <c r="H1460" s="673"/>
      <c r="I1460" s="673"/>
      <c r="J1460" s="673"/>
      <c r="K1460" s="673"/>
      <c r="L1460" s="145">
        <f t="shared" si="1285"/>
        <v>0</v>
      </c>
      <c r="M1460" s="146">
        <f t="shared" si="1286"/>
        <v>0</v>
      </c>
      <c r="N1460" s="147">
        <f>+IF(OR($Q1460=Parametres!$G$2,$Q1460=Parametres!$G$3),I1460,C1460)</f>
        <v>0</v>
      </c>
      <c r="O1460" s="147">
        <f>+IF(OR($Q1460=Parametres!$G$2,$Q1460=Parametres!$G$3),J1460,D1460)</f>
        <v>0</v>
      </c>
      <c r="P1460" s="147">
        <f>+IF(OR($Q1460=Parametres!$G$2,$Q1460=Parametres!$G$3),K1460,E1460)</f>
        <v>0</v>
      </c>
      <c r="Q1460" s="146">
        <f t="shared" ref="Q1460:S1460" si="1470">+F1460</f>
        <v>0</v>
      </c>
      <c r="R1460" s="145">
        <f t="shared" si="1470"/>
        <v>0</v>
      </c>
      <c r="S1460" s="146">
        <f t="shared" si="1470"/>
        <v>0</v>
      </c>
      <c r="T1460" s="150" t="e">
        <f>+VLOOKUP($L1460,Data_Validation!$A:$D,1,0)</f>
        <v>#N/A</v>
      </c>
      <c r="U1460" s="150" t="e">
        <f>+VLOOKUP($L1460,Data_Validation!$A:$D,3,0)</f>
        <v>#N/A</v>
      </c>
      <c r="V1460" s="150" t="e">
        <f>+VLOOKUP($L1460,Data_Validation!$A:$D,4,0)</f>
        <v>#N/A</v>
      </c>
      <c r="W1460" s="150" t="e">
        <f>+VLOOKUP($L1460,Data_Validation!$A:$E,5,0)</f>
        <v>#N/A</v>
      </c>
      <c r="X1460" s="150" t="e">
        <f>+VLOOKUP($L1460,Data_Validation!$A:$F,6,0)</f>
        <v>#N/A</v>
      </c>
    </row>
    <row r="1461" spans="1:24" ht="15" customHeight="1">
      <c r="A1461" s="673"/>
      <c r="B1461" s="673"/>
      <c r="C1461" s="673"/>
      <c r="D1461" s="673"/>
      <c r="E1461" s="673"/>
      <c r="F1461" s="673"/>
      <c r="G1461" s="673"/>
      <c r="H1461" s="673"/>
      <c r="I1461" s="673"/>
      <c r="J1461" s="673"/>
      <c r="K1461" s="673"/>
      <c r="L1461" s="145">
        <f t="shared" si="1285"/>
        <v>0</v>
      </c>
      <c r="M1461" s="146">
        <f t="shared" si="1286"/>
        <v>0</v>
      </c>
      <c r="N1461" s="147">
        <f>+IF(OR($Q1461=Parametres!$G$2,$Q1461=Parametres!$G$3),I1461,C1461)</f>
        <v>0</v>
      </c>
      <c r="O1461" s="147">
        <f>+IF(OR($Q1461=Parametres!$G$2,$Q1461=Parametres!$G$3),J1461,D1461)</f>
        <v>0</v>
      </c>
      <c r="P1461" s="147">
        <f>+IF(OR($Q1461=Parametres!$G$2,$Q1461=Parametres!$G$3),K1461,E1461)</f>
        <v>0</v>
      </c>
      <c r="Q1461" s="146">
        <f t="shared" ref="Q1461:S1461" si="1471">+F1461</f>
        <v>0</v>
      </c>
      <c r="R1461" s="145">
        <f t="shared" si="1471"/>
        <v>0</v>
      </c>
      <c r="S1461" s="146">
        <f t="shared" si="1471"/>
        <v>0</v>
      </c>
      <c r="T1461" s="150" t="e">
        <f>+VLOOKUP($L1461,Data_Validation!$A:$D,1,0)</f>
        <v>#N/A</v>
      </c>
      <c r="U1461" s="150" t="e">
        <f>+VLOOKUP($L1461,Data_Validation!$A:$D,3,0)</f>
        <v>#N/A</v>
      </c>
      <c r="V1461" s="150" t="e">
        <f>+VLOOKUP($L1461,Data_Validation!$A:$D,4,0)</f>
        <v>#N/A</v>
      </c>
      <c r="W1461" s="150" t="e">
        <f>+VLOOKUP($L1461,Data_Validation!$A:$E,5,0)</f>
        <v>#N/A</v>
      </c>
      <c r="X1461" s="150" t="e">
        <f>+VLOOKUP($L1461,Data_Validation!$A:$F,6,0)</f>
        <v>#N/A</v>
      </c>
    </row>
    <row r="1462" spans="1:24" ht="15" customHeight="1">
      <c r="A1462" s="673"/>
      <c r="B1462" s="673"/>
      <c r="C1462" s="673"/>
      <c r="D1462" s="673"/>
      <c r="E1462" s="673"/>
      <c r="F1462" s="673"/>
      <c r="G1462" s="673"/>
      <c r="H1462" s="673"/>
      <c r="I1462" s="673"/>
      <c r="J1462" s="673"/>
      <c r="K1462" s="673"/>
      <c r="L1462" s="145">
        <f t="shared" si="1285"/>
        <v>0</v>
      </c>
      <c r="M1462" s="146">
        <f t="shared" si="1286"/>
        <v>0</v>
      </c>
      <c r="N1462" s="147">
        <f>+IF(OR($Q1462=Parametres!$G$2,$Q1462=Parametres!$G$3),I1462,C1462)</f>
        <v>0</v>
      </c>
      <c r="O1462" s="147">
        <f>+IF(OR($Q1462=Parametres!$G$2,$Q1462=Parametres!$G$3),J1462,D1462)</f>
        <v>0</v>
      </c>
      <c r="P1462" s="147">
        <f>+IF(OR($Q1462=Parametres!$G$2,$Q1462=Parametres!$G$3),K1462,E1462)</f>
        <v>0</v>
      </c>
      <c r="Q1462" s="146">
        <f t="shared" ref="Q1462:S1462" si="1472">+F1462</f>
        <v>0</v>
      </c>
      <c r="R1462" s="145">
        <f t="shared" si="1472"/>
        <v>0</v>
      </c>
      <c r="S1462" s="146">
        <f t="shared" si="1472"/>
        <v>0</v>
      </c>
      <c r="T1462" s="150" t="e">
        <f>+VLOOKUP($L1462,Data_Validation!$A:$D,1,0)</f>
        <v>#N/A</v>
      </c>
      <c r="U1462" s="150" t="e">
        <f>+VLOOKUP($L1462,Data_Validation!$A:$D,3,0)</f>
        <v>#N/A</v>
      </c>
      <c r="V1462" s="150" t="e">
        <f>+VLOOKUP($L1462,Data_Validation!$A:$D,4,0)</f>
        <v>#N/A</v>
      </c>
      <c r="W1462" s="150" t="e">
        <f>+VLOOKUP($L1462,Data_Validation!$A:$E,5,0)</f>
        <v>#N/A</v>
      </c>
      <c r="X1462" s="150" t="e">
        <f>+VLOOKUP($L1462,Data_Validation!$A:$F,6,0)</f>
        <v>#N/A</v>
      </c>
    </row>
    <row r="1463" spans="1:24" ht="15" customHeight="1">
      <c r="A1463" s="673"/>
      <c r="B1463" s="673"/>
      <c r="C1463" s="673"/>
      <c r="D1463" s="673"/>
      <c r="E1463" s="673"/>
      <c r="F1463" s="673"/>
      <c r="G1463" s="673"/>
      <c r="H1463" s="673"/>
      <c r="I1463" s="673"/>
      <c r="J1463" s="673"/>
      <c r="K1463" s="673"/>
      <c r="L1463" s="145">
        <f t="shared" si="1285"/>
        <v>0</v>
      </c>
      <c r="M1463" s="146">
        <f t="shared" si="1286"/>
        <v>0</v>
      </c>
      <c r="N1463" s="147">
        <f>+IF(OR($Q1463=Parametres!$G$2,$Q1463=Parametres!$G$3),I1463,C1463)</f>
        <v>0</v>
      </c>
      <c r="O1463" s="147">
        <f>+IF(OR($Q1463=Parametres!$G$2,$Q1463=Parametres!$G$3),J1463,D1463)</f>
        <v>0</v>
      </c>
      <c r="P1463" s="147">
        <f>+IF(OR($Q1463=Parametres!$G$2,$Q1463=Parametres!$G$3),K1463,E1463)</f>
        <v>0</v>
      </c>
      <c r="Q1463" s="146">
        <f t="shared" ref="Q1463:S1463" si="1473">+F1463</f>
        <v>0</v>
      </c>
      <c r="R1463" s="145">
        <f t="shared" si="1473"/>
        <v>0</v>
      </c>
      <c r="S1463" s="146">
        <f t="shared" si="1473"/>
        <v>0</v>
      </c>
      <c r="T1463" s="150" t="e">
        <f>+VLOOKUP($L1463,Data_Validation!$A:$D,1,0)</f>
        <v>#N/A</v>
      </c>
      <c r="U1463" s="150" t="e">
        <f>+VLOOKUP($L1463,Data_Validation!$A:$D,3,0)</f>
        <v>#N/A</v>
      </c>
      <c r="V1463" s="150" t="e">
        <f>+VLOOKUP($L1463,Data_Validation!$A:$D,4,0)</f>
        <v>#N/A</v>
      </c>
      <c r="W1463" s="150" t="e">
        <f>+VLOOKUP($L1463,Data_Validation!$A:$E,5,0)</f>
        <v>#N/A</v>
      </c>
      <c r="X1463" s="150" t="e">
        <f>+VLOOKUP($L1463,Data_Validation!$A:$F,6,0)</f>
        <v>#N/A</v>
      </c>
    </row>
    <row r="1464" spans="1:24" ht="15" customHeight="1">
      <c r="A1464" s="673"/>
      <c r="B1464" s="673"/>
      <c r="C1464" s="673"/>
      <c r="D1464" s="673"/>
      <c r="E1464" s="673"/>
      <c r="F1464" s="673"/>
      <c r="G1464" s="673"/>
      <c r="H1464" s="673"/>
      <c r="I1464" s="673"/>
      <c r="J1464" s="673"/>
      <c r="K1464" s="673"/>
      <c r="L1464" s="145">
        <f t="shared" si="1285"/>
        <v>0</v>
      </c>
      <c r="M1464" s="146">
        <f t="shared" si="1286"/>
        <v>0</v>
      </c>
      <c r="N1464" s="147">
        <f>+IF(OR($Q1464=Parametres!$G$2,$Q1464=Parametres!$G$3),I1464,C1464)</f>
        <v>0</v>
      </c>
      <c r="O1464" s="147">
        <f>+IF(OR($Q1464=Parametres!$G$2,$Q1464=Parametres!$G$3),J1464,D1464)</f>
        <v>0</v>
      </c>
      <c r="P1464" s="147">
        <f>+IF(OR($Q1464=Parametres!$G$2,$Q1464=Parametres!$G$3),K1464,E1464)</f>
        <v>0</v>
      </c>
      <c r="Q1464" s="146">
        <f t="shared" ref="Q1464:S1464" si="1474">+F1464</f>
        <v>0</v>
      </c>
      <c r="R1464" s="145">
        <f t="shared" si="1474"/>
        <v>0</v>
      </c>
      <c r="S1464" s="146">
        <f t="shared" si="1474"/>
        <v>0</v>
      </c>
      <c r="T1464" s="150" t="e">
        <f>+VLOOKUP($L1464,Data_Validation!$A:$D,1,0)</f>
        <v>#N/A</v>
      </c>
      <c r="U1464" s="150" t="e">
        <f>+VLOOKUP($L1464,Data_Validation!$A:$D,3,0)</f>
        <v>#N/A</v>
      </c>
      <c r="V1464" s="150" t="e">
        <f>+VLOOKUP($L1464,Data_Validation!$A:$D,4,0)</f>
        <v>#N/A</v>
      </c>
      <c r="W1464" s="150" t="e">
        <f>+VLOOKUP($L1464,Data_Validation!$A:$E,5,0)</f>
        <v>#N/A</v>
      </c>
      <c r="X1464" s="150" t="e">
        <f>+VLOOKUP($L1464,Data_Validation!$A:$F,6,0)</f>
        <v>#N/A</v>
      </c>
    </row>
    <row r="1465" spans="1:24" ht="15" customHeight="1">
      <c r="A1465" s="673"/>
      <c r="B1465" s="673"/>
      <c r="C1465" s="673"/>
      <c r="D1465" s="673"/>
      <c r="E1465" s="673"/>
      <c r="F1465" s="673"/>
      <c r="G1465" s="673"/>
      <c r="H1465" s="673"/>
      <c r="I1465" s="673"/>
      <c r="J1465" s="673"/>
      <c r="K1465" s="673"/>
      <c r="L1465" s="145">
        <f t="shared" si="1285"/>
        <v>0</v>
      </c>
      <c r="M1465" s="146">
        <f t="shared" si="1286"/>
        <v>0</v>
      </c>
      <c r="N1465" s="147">
        <f>+IF(OR($Q1465=Parametres!$G$2,$Q1465=Parametres!$G$3),I1465,C1465)</f>
        <v>0</v>
      </c>
      <c r="O1465" s="147">
        <f>+IF(OR($Q1465=Parametres!$G$2,$Q1465=Parametres!$G$3),J1465,D1465)</f>
        <v>0</v>
      </c>
      <c r="P1465" s="147">
        <f>+IF(OR($Q1465=Parametres!$G$2,$Q1465=Parametres!$G$3),K1465,E1465)</f>
        <v>0</v>
      </c>
      <c r="Q1465" s="146">
        <f t="shared" ref="Q1465:S1465" si="1475">+F1465</f>
        <v>0</v>
      </c>
      <c r="R1465" s="145">
        <f t="shared" si="1475"/>
        <v>0</v>
      </c>
      <c r="S1465" s="146">
        <f t="shared" si="1475"/>
        <v>0</v>
      </c>
      <c r="T1465" s="150" t="e">
        <f>+VLOOKUP($L1465,Data_Validation!$A:$D,1,0)</f>
        <v>#N/A</v>
      </c>
      <c r="U1465" s="150" t="e">
        <f>+VLOOKUP($L1465,Data_Validation!$A:$D,3,0)</f>
        <v>#N/A</v>
      </c>
      <c r="V1465" s="150" t="e">
        <f>+VLOOKUP($L1465,Data_Validation!$A:$D,4,0)</f>
        <v>#N/A</v>
      </c>
      <c r="W1465" s="150" t="e">
        <f>+VLOOKUP($L1465,Data_Validation!$A:$E,5,0)</f>
        <v>#N/A</v>
      </c>
      <c r="X1465" s="150" t="e">
        <f>+VLOOKUP($L1465,Data_Validation!$A:$F,6,0)</f>
        <v>#N/A</v>
      </c>
    </row>
    <row r="1466" spans="1:24" ht="15" customHeight="1">
      <c r="A1466" s="673"/>
      <c r="B1466" s="673"/>
      <c r="C1466" s="673"/>
      <c r="D1466" s="673"/>
      <c r="E1466" s="673"/>
      <c r="F1466" s="673"/>
      <c r="G1466" s="673"/>
      <c r="H1466" s="673"/>
      <c r="I1466" s="673"/>
      <c r="J1466" s="673"/>
      <c r="K1466" s="673"/>
      <c r="L1466" s="145">
        <f t="shared" si="1285"/>
        <v>0</v>
      </c>
      <c r="M1466" s="146">
        <f t="shared" si="1286"/>
        <v>0</v>
      </c>
      <c r="N1466" s="147">
        <f>+IF(OR($Q1466=Parametres!$G$2,$Q1466=Parametres!$G$3),I1466,C1466)</f>
        <v>0</v>
      </c>
      <c r="O1466" s="147">
        <f>+IF(OR($Q1466=Parametres!$G$2,$Q1466=Parametres!$G$3),J1466,D1466)</f>
        <v>0</v>
      </c>
      <c r="P1466" s="147">
        <f>+IF(OR($Q1466=Parametres!$G$2,$Q1466=Parametres!$G$3),K1466,E1466)</f>
        <v>0</v>
      </c>
      <c r="Q1466" s="146">
        <f t="shared" ref="Q1466:S1466" si="1476">+F1466</f>
        <v>0</v>
      </c>
      <c r="R1466" s="145">
        <f t="shared" si="1476"/>
        <v>0</v>
      </c>
      <c r="S1466" s="146">
        <f t="shared" si="1476"/>
        <v>0</v>
      </c>
      <c r="T1466" s="150" t="e">
        <f>+VLOOKUP($L1466,Data_Validation!$A:$D,1,0)</f>
        <v>#N/A</v>
      </c>
      <c r="U1466" s="150" t="e">
        <f>+VLOOKUP($L1466,Data_Validation!$A:$D,3,0)</f>
        <v>#N/A</v>
      </c>
      <c r="V1466" s="150" t="e">
        <f>+VLOOKUP($L1466,Data_Validation!$A:$D,4,0)</f>
        <v>#N/A</v>
      </c>
      <c r="W1466" s="150" t="e">
        <f>+VLOOKUP($L1466,Data_Validation!$A:$E,5,0)</f>
        <v>#N/A</v>
      </c>
      <c r="X1466" s="150" t="e">
        <f>+VLOOKUP($L1466,Data_Validation!$A:$F,6,0)</f>
        <v>#N/A</v>
      </c>
    </row>
    <row r="1467" spans="1:24" ht="15" customHeight="1">
      <c r="A1467" s="673"/>
      <c r="B1467" s="673"/>
      <c r="C1467" s="673"/>
      <c r="D1467" s="673"/>
      <c r="E1467" s="673"/>
      <c r="F1467" s="673"/>
      <c r="G1467" s="673"/>
      <c r="H1467" s="673"/>
      <c r="I1467" s="673"/>
      <c r="J1467" s="673"/>
      <c r="K1467" s="673"/>
      <c r="L1467" s="145">
        <f t="shared" si="1285"/>
        <v>0</v>
      </c>
      <c r="M1467" s="146">
        <f t="shared" si="1286"/>
        <v>0</v>
      </c>
      <c r="N1467" s="147">
        <f>+IF(OR($Q1467=Parametres!$G$2,$Q1467=Parametres!$G$3),I1467,C1467)</f>
        <v>0</v>
      </c>
      <c r="O1467" s="147">
        <f>+IF(OR($Q1467=Parametres!$G$2,$Q1467=Parametres!$G$3),J1467,D1467)</f>
        <v>0</v>
      </c>
      <c r="P1467" s="147">
        <f>+IF(OR($Q1467=Parametres!$G$2,$Q1467=Parametres!$G$3),K1467,E1467)</f>
        <v>0</v>
      </c>
      <c r="Q1467" s="146">
        <f t="shared" ref="Q1467:S1467" si="1477">+F1467</f>
        <v>0</v>
      </c>
      <c r="R1467" s="145">
        <f t="shared" si="1477"/>
        <v>0</v>
      </c>
      <c r="S1467" s="146">
        <f t="shared" si="1477"/>
        <v>0</v>
      </c>
      <c r="T1467" s="150" t="e">
        <f>+VLOOKUP($L1467,Data_Validation!$A:$D,1,0)</f>
        <v>#N/A</v>
      </c>
      <c r="U1467" s="150" t="e">
        <f>+VLOOKUP($L1467,Data_Validation!$A:$D,3,0)</f>
        <v>#N/A</v>
      </c>
      <c r="V1467" s="150" t="e">
        <f>+VLOOKUP($L1467,Data_Validation!$A:$D,4,0)</f>
        <v>#N/A</v>
      </c>
      <c r="W1467" s="150" t="e">
        <f>+VLOOKUP($L1467,Data_Validation!$A:$E,5,0)</f>
        <v>#N/A</v>
      </c>
      <c r="X1467" s="150" t="e">
        <f>+VLOOKUP($L1467,Data_Validation!$A:$F,6,0)</f>
        <v>#N/A</v>
      </c>
    </row>
    <row r="1468" spans="1:24" ht="15" customHeight="1">
      <c r="A1468" s="673"/>
      <c r="B1468" s="673"/>
      <c r="C1468" s="673"/>
      <c r="D1468" s="673"/>
      <c r="E1468" s="673"/>
      <c r="F1468" s="673"/>
      <c r="G1468" s="673"/>
      <c r="H1468" s="673"/>
      <c r="I1468" s="673"/>
      <c r="J1468" s="673"/>
      <c r="K1468" s="673"/>
      <c r="L1468" s="145">
        <f t="shared" si="1285"/>
        <v>0</v>
      </c>
      <c r="M1468" s="146">
        <f t="shared" si="1286"/>
        <v>0</v>
      </c>
      <c r="N1468" s="147">
        <f>+IF(OR($Q1468=Parametres!$G$2,$Q1468=Parametres!$G$3),I1468,C1468)</f>
        <v>0</v>
      </c>
      <c r="O1468" s="147">
        <f>+IF(OR($Q1468=Parametres!$G$2,$Q1468=Parametres!$G$3),J1468,D1468)</f>
        <v>0</v>
      </c>
      <c r="P1468" s="147">
        <f>+IF(OR($Q1468=Parametres!$G$2,$Q1468=Parametres!$G$3),K1468,E1468)</f>
        <v>0</v>
      </c>
      <c r="Q1468" s="146">
        <f t="shared" ref="Q1468:S1468" si="1478">+F1468</f>
        <v>0</v>
      </c>
      <c r="R1468" s="145">
        <f t="shared" si="1478"/>
        <v>0</v>
      </c>
      <c r="S1468" s="146">
        <f t="shared" si="1478"/>
        <v>0</v>
      </c>
      <c r="T1468" s="150" t="e">
        <f>+VLOOKUP($L1468,Data_Validation!$A:$D,1,0)</f>
        <v>#N/A</v>
      </c>
      <c r="U1468" s="150" t="e">
        <f>+VLOOKUP($L1468,Data_Validation!$A:$D,3,0)</f>
        <v>#N/A</v>
      </c>
      <c r="V1468" s="150" t="e">
        <f>+VLOOKUP($L1468,Data_Validation!$A:$D,4,0)</f>
        <v>#N/A</v>
      </c>
      <c r="W1468" s="150" t="e">
        <f>+VLOOKUP($L1468,Data_Validation!$A:$E,5,0)</f>
        <v>#N/A</v>
      </c>
      <c r="X1468" s="150" t="e">
        <f>+VLOOKUP($L1468,Data_Validation!$A:$F,6,0)</f>
        <v>#N/A</v>
      </c>
    </row>
    <row r="1469" spans="1:24" ht="15" customHeight="1">
      <c r="A1469" s="673"/>
      <c r="B1469" s="673"/>
      <c r="C1469" s="673"/>
      <c r="D1469" s="673"/>
      <c r="E1469" s="673"/>
      <c r="F1469" s="673"/>
      <c r="G1469" s="673"/>
      <c r="H1469" s="673"/>
      <c r="I1469" s="673"/>
      <c r="J1469" s="673"/>
      <c r="K1469" s="673"/>
      <c r="L1469" s="145">
        <f t="shared" si="1285"/>
        <v>0</v>
      </c>
      <c r="M1469" s="146">
        <f t="shared" si="1286"/>
        <v>0</v>
      </c>
      <c r="N1469" s="147">
        <f>+IF(OR($Q1469=Parametres!$G$2,$Q1469=Parametres!$G$3),I1469,C1469)</f>
        <v>0</v>
      </c>
      <c r="O1469" s="147">
        <f>+IF(OR($Q1469=Parametres!$G$2,$Q1469=Parametres!$G$3),J1469,D1469)</f>
        <v>0</v>
      </c>
      <c r="P1469" s="147">
        <f>+IF(OR($Q1469=Parametres!$G$2,$Q1469=Parametres!$G$3),K1469,E1469)</f>
        <v>0</v>
      </c>
      <c r="Q1469" s="146">
        <f t="shared" ref="Q1469:S1469" si="1479">+F1469</f>
        <v>0</v>
      </c>
      <c r="R1469" s="145">
        <f t="shared" si="1479"/>
        <v>0</v>
      </c>
      <c r="S1469" s="146">
        <f t="shared" si="1479"/>
        <v>0</v>
      </c>
      <c r="T1469" s="150" t="e">
        <f>+VLOOKUP($L1469,Data_Validation!$A:$D,1,0)</f>
        <v>#N/A</v>
      </c>
      <c r="U1469" s="150" t="e">
        <f>+VLOOKUP($L1469,Data_Validation!$A:$D,3,0)</f>
        <v>#N/A</v>
      </c>
      <c r="V1469" s="150" t="e">
        <f>+VLOOKUP($L1469,Data_Validation!$A:$D,4,0)</f>
        <v>#N/A</v>
      </c>
      <c r="W1469" s="150" t="e">
        <f>+VLOOKUP($L1469,Data_Validation!$A:$E,5,0)</f>
        <v>#N/A</v>
      </c>
      <c r="X1469" s="150" t="e">
        <f>+VLOOKUP($L1469,Data_Validation!$A:$F,6,0)</f>
        <v>#N/A</v>
      </c>
    </row>
    <row r="1470" spans="1:24" ht="15" customHeight="1">
      <c r="A1470" s="673"/>
      <c r="B1470" s="673"/>
      <c r="C1470" s="673"/>
      <c r="D1470" s="673"/>
      <c r="E1470" s="673"/>
      <c r="F1470" s="673"/>
      <c r="G1470" s="673"/>
      <c r="H1470" s="673"/>
      <c r="I1470" s="673"/>
      <c r="J1470" s="673"/>
      <c r="K1470" s="673"/>
      <c r="L1470" s="145">
        <f t="shared" si="1285"/>
        <v>0</v>
      </c>
      <c r="M1470" s="146">
        <f t="shared" si="1286"/>
        <v>0</v>
      </c>
      <c r="N1470" s="147">
        <f>+IF(OR($Q1470=Parametres!$G$2,$Q1470=Parametres!$G$3),I1470,C1470)</f>
        <v>0</v>
      </c>
      <c r="O1470" s="147">
        <f>+IF(OR($Q1470=Parametres!$G$2,$Q1470=Parametres!$G$3),J1470,D1470)</f>
        <v>0</v>
      </c>
      <c r="P1470" s="147">
        <f>+IF(OR($Q1470=Parametres!$G$2,$Q1470=Parametres!$G$3),K1470,E1470)</f>
        <v>0</v>
      </c>
      <c r="Q1470" s="146">
        <f t="shared" ref="Q1470:S1470" si="1480">+F1470</f>
        <v>0</v>
      </c>
      <c r="R1470" s="145">
        <f t="shared" si="1480"/>
        <v>0</v>
      </c>
      <c r="S1470" s="146">
        <f t="shared" si="1480"/>
        <v>0</v>
      </c>
      <c r="T1470" s="150" t="e">
        <f>+VLOOKUP($L1470,Data_Validation!$A:$D,1,0)</f>
        <v>#N/A</v>
      </c>
      <c r="U1470" s="150" t="e">
        <f>+VLOOKUP($L1470,Data_Validation!$A:$D,3,0)</f>
        <v>#N/A</v>
      </c>
      <c r="V1470" s="150" t="e">
        <f>+VLOOKUP($L1470,Data_Validation!$A:$D,4,0)</f>
        <v>#N/A</v>
      </c>
      <c r="W1470" s="150" t="e">
        <f>+VLOOKUP($L1470,Data_Validation!$A:$E,5,0)</f>
        <v>#N/A</v>
      </c>
      <c r="X1470" s="150" t="e">
        <f>+VLOOKUP($L1470,Data_Validation!$A:$F,6,0)</f>
        <v>#N/A</v>
      </c>
    </row>
    <row r="1471" spans="1:24" ht="15" customHeight="1">
      <c r="A1471" s="673"/>
      <c r="B1471" s="673"/>
      <c r="C1471" s="673"/>
      <c r="D1471" s="673"/>
      <c r="E1471" s="673"/>
      <c r="F1471" s="673"/>
      <c r="G1471" s="673"/>
      <c r="H1471" s="673"/>
      <c r="I1471" s="673"/>
      <c r="J1471" s="673"/>
      <c r="K1471" s="673"/>
      <c r="L1471" s="145">
        <f t="shared" si="1285"/>
        <v>0</v>
      </c>
      <c r="M1471" s="146">
        <f t="shared" si="1286"/>
        <v>0</v>
      </c>
      <c r="N1471" s="147">
        <f>+IF(OR($Q1471=Parametres!$G$2,$Q1471=Parametres!$G$3),I1471,C1471)</f>
        <v>0</v>
      </c>
      <c r="O1471" s="147">
        <f>+IF(OR($Q1471=Parametres!$G$2,$Q1471=Parametres!$G$3),J1471,D1471)</f>
        <v>0</v>
      </c>
      <c r="P1471" s="147">
        <f>+IF(OR($Q1471=Parametres!$G$2,$Q1471=Parametres!$G$3),K1471,E1471)</f>
        <v>0</v>
      </c>
      <c r="Q1471" s="146">
        <f t="shared" ref="Q1471:S1471" si="1481">+F1471</f>
        <v>0</v>
      </c>
      <c r="R1471" s="145">
        <f t="shared" si="1481"/>
        <v>0</v>
      </c>
      <c r="S1471" s="146">
        <f t="shared" si="1481"/>
        <v>0</v>
      </c>
      <c r="T1471" s="150" t="e">
        <f>+VLOOKUP($L1471,Data_Validation!$A:$D,1,0)</f>
        <v>#N/A</v>
      </c>
      <c r="U1471" s="150" t="e">
        <f>+VLOOKUP($L1471,Data_Validation!$A:$D,3,0)</f>
        <v>#N/A</v>
      </c>
      <c r="V1471" s="150" t="e">
        <f>+VLOOKUP($L1471,Data_Validation!$A:$D,4,0)</f>
        <v>#N/A</v>
      </c>
      <c r="W1471" s="150" t="e">
        <f>+VLOOKUP($L1471,Data_Validation!$A:$E,5,0)</f>
        <v>#N/A</v>
      </c>
      <c r="X1471" s="150" t="e">
        <f>+VLOOKUP($L1471,Data_Validation!$A:$F,6,0)</f>
        <v>#N/A</v>
      </c>
    </row>
    <row r="1472" spans="1:24" ht="15" customHeight="1">
      <c r="A1472" s="673"/>
      <c r="B1472" s="673"/>
      <c r="C1472" s="673"/>
      <c r="D1472" s="673"/>
      <c r="E1472" s="673"/>
      <c r="F1472" s="673"/>
      <c r="G1472" s="673"/>
      <c r="H1472" s="673"/>
      <c r="I1472" s="673"/>
      <c r="J1472" s="673"/>
      <c r="K1472" s="673"/>
      <c r="L1472" s="145">
        <f t="shared" si="1285"/>
        <v>0</v>
      </c>
      <c r="M1472" s="146">
        <f t="shared" si="1286"/>
        <v>0</v>
      </c>
      <c r="N1472" s="147">
        <f>+IF(OR($Q1472=Parametres!$G$2,$Q1472=Parametres!$G$3),I1472,C1472)</f>
        <v>0</v>
      </c>
      <c r="O1472" s="147">
        <f>+IF(OR($Q1472=Parametres!$G$2,$Q1472=Parametres!$G$3),J1472,D1472)</f>
        <v>0</v>
      </c>
      <c r="P1472" s="147">
        <f>+IF(OR($Q1472=Parametres!$G$2,$Q1472=Parametres!$G$3),K1472,E1472)</f>
        <v>0</v>
      </c>
      <c r="Q1472" s="146">
        <f t="shared" ref="Q1472:S1472" si="1482">+F1472</f>
        <v>0</v>
      </c>
      <c r="R1472" s="145">
        <f t="shared" si="1482"/>
        <v>0</v>
      </c>
      <c r="S1472" s="146">
        <f t="shared" si="1482"/>
        <v>0</v>
      </c>
      <c r="T1472" s="150" t="e">
        <f>+VLOOKUP($L1472,Data_Validation!$A:$D,1,0)</f>
        <v>#N/A</v>
      </c>
      <c r="U1472" s="150" t="e">
        <f>+VLOOKUP($L1472,Data_Validation!$A:$D,3,0)</f>
        <v>#N/A</v>
      </c>
      <c r="V1472" s="150" t="e">
        <f>+VLOOKUP($L1472,Data_Validation!$A:$D,4,0)</f>
        <v>#N/A</v>
      </c>
      <c r="W1472" s="150" t="e">
        <f>+VLOOKUP($L1472,Data_Validation!$A:$E,5,0)</f>
        <v>#N/A</v>
      </c>
      <c r="X1472" s="150" t="e">
        <f>+VLOOKUP($L1472,Data_Validation!$A:$F,6,0)</f>
        <v>#N/A</v>
      </c>
    </row>
    <row r="1473" spans="1:24" ht="15" customHeight="1">
      <c r="A1473" s="673"/>
      <c r="B1473" s="673"/>
      <c r="C1473" s="673"/>
      <c r="D1473" s="673"/>
      <c r="E1473" s="673"/>
      <c r="F1473" s="673"/>
      <c r="G1473" s="673"/>
      <c r="H1473" s="673"/>
      <c r="I1473" s="673"/>
      <c r="J1473" s="673"/>
      <c r="K1473" s="673"/>
      <c r="L1473" s="145">
        <f t="shared" si="1285"/>
        <v>0</v>
      </c>
      <c r="M1473" s="146">
        <f t="shared" si="1286"/>
        <v>0</v>
      </c>
      <c r="N1473" s="147">
        <f>+IF(OR($Q1473=Parametres!$G$2,$Q1473=Parametres!$G$3),I1473,C1473)</f>
        <v>0</v>
      </c>
      <c r="O1473" s="147">
        <f>+IF(OR($Q1473=Parametres!$G$2,$Q1473=Parametres!$G$3),J1473,D1473)</f>
        <v>0</v>
      </c>
      <c r="P1473" s="147">
        <f>+IF(OR($Q1473=Parametres!$G$2,$Q1473=Parametres!$G$3),K1473,E1473)</f>
        <v>0</v>
      </c>
      <c r="Q1473" s="146">
        <f t="shared" ref="Q1473:S1473" si="1483">+F1473</f>
        <v>0</v>
      </c>
      <c r="R1473" s="145">
        <f t="shared" si="1483"/>
        <v>0</v>
      </c>
      <c r="S1473" s="146">
        <f t="shared" si="1483"/>
        <v>0</v>
      </c>
      <c r="T1473" s="150" t="e">
        <f>+VLOOKUP($L1473,Data_Validation!$A:$D,1,0)</f>
        <v>#N/A</v>
      </c>
      <c r="U1473" s="150" t="e">
        <f>+VLOOKUP($L1473,Data_Validation!$A:$D,3,0)</f>
        <v>#N/A</v>
      </c>
      <c r="V1473" s="150" t="e">
        <f>+VLOOKUP($L1473,Data_Validation!$A:$D,4,0)</f>
        <v>#N/A</v>
      </c>
      <c r="W1473" s="150" t="e">
        <f>+VLOOKUP($L1473,Data_Validation!$A:$E,5,0)</f>
        <v>#N/A</v>
      </c>
      <c r="X1473" s="150" t="e">
        <f>+VLOOKUP($L1473,Data_Validation!$A:$F,6,0)</f>
        <v>#N/A</v>
      </c>
    </row>
    <row r="1474" spans="1:24" ht="15" customHeight="1">
      <c r="A1474" s="673"/>
      <c r="B1474" s="673"/>
      <c r="C1474" s="673"/>
      <c r="D1474" s="673"/>
      <c r="E1474" s="673"/>
      <c r="F1474" s="673"/>
      <c r="G1474" s="673"/>
      <c r="H1474" s="673"/>
      <c r="I1474" s="673"/>
      <c r="J1474" s="673"/>
      <c r="K1474" s="673"/>
      <c r="L1474" s="145">
        <f t="shared" si="1285"/>
        <v>0</v>
      </c>
      <c r="M1474" s="146">
        <f t="shared" si="1286"/>
        <v>0</v>
      </c>
      <c r="N1474" s="147">
        <f>+IF(OR($Q1474=Parametres!$G$2,$Q1474=Parametres!$G$3),I1474,C1474)</f>
        <v>0</v>
      </c>
      <c r="O1474" s="147">
        <f>+IF(OR($Q1474=Parametres!$G$2,$Q1474=Parametres!$G$3),J1474,D1474)</f>
        <v>0</v>
      </c>
      <c r="P1474" s="147">
        <f>+IF(OR($Q1474=Parametres!$G$2,$Q1474=Parametres!$G$3),K1474,E1474)</f>
        <v>0</v>
      </c>
      <c r="Q1474" s="146">
        <f t="shared" ref="Q1474:S1474" si="1484">+F1474</f>
        <v>0</v>
      </c>
      <c r="R1474" s="145">
        <f t="shared" si="1484"/>
        <v>0</v>
      </c>
      <c r="S1474" s="146">
        <f t="shared" si="1484"/>
        <v>0</v>
      </c>
      <c r="T1474" s="150" t="e">
        <f>+VLOOKUP($L1474,Data_Validation!$A:$D,1,0)</f>
        <v>#N/A</v>
      </c>
      <c r="U1474" s="150" t="e">
        <f>+VLOOKUP($L1474,Data_Validation!$A:$D,3,0)</f>
        <v>#N/A</v>
      </c>
      <c r="V1474" s="150" t="e">
        <f>+VLOOKUP($L1474,Data_Validation!$A:$D,4,0)</f>
        <v>#N/A</v>
      </c>
      <c r="W1474" s="150" t="e">
        <f>+VLOOKUP($L1474,Data_Validation!$A:$E,5,0)</f>
        <v>#N/A</v>
      </c>
      <c r="X1474" s="150" t="e">
        <f>+VLOOKUP($L1474,Data_Validation!$A:$F,6,0)</f>
        <v>#N/A</v>
      </c>
    </row>
    <row r="1475" spans="1:24" ht="15" customHeight="1">
      <c r="A1475" s="673"/>
      <c r="B1475" s="673"/>
      <c r="C1475" s="673"/>
      <c r="D1475" s="673"/>
      <c r="E1475" s="673"/>
      <c r="F1475" s="673"/>
      <c r="G1475" s="673"/>
      <c r="H1475" s="673"/>
      <c r="I1475" s="673"/>
      <c r="J1475" s="673"/>
      <c r="K1475" s="673"/>
      <c r="L1475" s="145">
        <f t="shared" si="1285"/>
        <v>0</v>
      </c>
      <c r="M1475" s="146">
        <f t="shared" si="1286"/>
        <v>0</v>
      </c>
      <c r="N1475" s="147">
        <f>+IF(OR($Q1475=Parametres!$G$2,$Q1475=Parametres!$G$3),I1475,C1475)</f>
        <v>0</v>
      </c>
      <c r="O1475" s="147">
        <f>+IF(OR($Q1475=Parametres!$G$2,$Q1475=Parametres!$G$3),J1475,D1475)</f>
        <v>0</v>
      </c>
      <c r="P1475" s="147">
        <f>+IF(OR($Q1475=Parametres!$G$2,$Q1475=Parametres!$G$3),K1475,E1475)</f>
        <v>0</v>
      </c>
      <c r="Q1475" s="146">
        <f t="shared" ref="Q1475:S1475" si="1485">+F1475</f>
        <v>0</v>
      </c>
      <c r="R1475" s="145">
        <f t="shared" si="1485"/>
        <v>0</v>
      </c>
      <c r="S1475" s="146">
        <f t="shared" si="1485"/>
        <v>0</v>
      </c>
      <c r="T1475" s="150" t="e">
        <f>+VLOOKUP($L1475,Data_Validation!$A:$D,1,0)</f>
        <v>#N/A</v>
      </c>
      <c r="U1475" s="150" t="e">
        <f>+VLOOKUP($L1475,Data_Validation!$A:$D,3,0)</f>
        <v>#N/A</v>
      </c>
      <c r="V1475" s="150" t="e">
        <f>+VLOOKUP($L1475,Data_Validation!$A:$D,4,0)</f>
        <v>#N/A</v>
      </c>
      <c r="W1475" s="150" t="e">
        <f>+VLOOKUP($L1475,Data_Validation!$A:$E,5,0)</f>
        <v>#N/A</v>
      </c>
      <c r="X1475" s="150" t="e">
        <f>+VLOOKUP($L1475,Data_Validation!$A:$F,6,0)</f>
        <v>#N/A</v>
      </c>
    </row>
    <row r="1476" spans="1:24" ht="15" customHeight="1">
      <c r="A1476" s="673"/>
      <c r="B1476" s="673"/>
      <c r="C1476" s="673"/>
      <c r="D1476" s="673"/>
      <c r="E1476" s="673"/>
      <c r="F1476" s="673"/>
      <c r="G1476" s="673"/>
      <c r="H1476" s="673"/>
      <c r="I1476" s="673"/>
      <c r="J1476" s="673"/>
      <c r="K1476" s="673"/>
      <c r="L1476" s="145">
        <f t="shared" si="1285"/>
        <v>0</v>
      </c>
      <c r="M1476" s="146">
        <f t="shared" si="1286"/>
        <v>0</v>
      </c>
      <c r="N1476" s="147">
        <f>+IF(OR($Q1476=Parametres!$G$2,$Q1476=Parametres!$G$3),I1476,C1476)</f>
        <v>0</v>
      </c>
      <c r="O1476" s="147">
        <f>+IF(OR($Q1476=Parametres!$G$2,$Q1476=Parametres!$G$3),J1476,D1476)</f>
        <v>0</v>
      </c>
      <c r="P1476" s="147">
        <f>+IF(OR($Q1476=Parametres!$G$2,$Q1476=Parametres!$G$3),K1476,E1476)</f>
        <v>0</v>
      </c>
      <c r="Q1476" s="146">
        <f t="shared" ref="Q1476:S1476" si="1486">+F1476</f>
        <v>0</v>
      </c>
      <c r="R1476" s="145">
        <f t="shared" si="1486"/>
        <v>0</v>
      </c>
      <c r="S1476" s="146">
        <f t="shared" si="1486"/>
        <v>0</v>
      </c>
      <c r="T1476" s="150" t="e">
        <f>+VLOOKUP($L1476,Data_Validation!$A:$D,1,0)</f>
        <v>#N/A</v>
      </c>
      <c r="U1476" s="150" t="e">
        <f>+VLOOKUP($L1476,Data_Validation!$A:$D,3,0)</f>
        <v>#N/A</v>
      </c>
      <c r="V1476" s="150" t="e">
        <f>+VLOOKUP($L1476,Data_Validation!$A:$D,4,0)</f>
        <v>#N/A</v>
      </c>
      <c r="W1476" s="150" t="e">
        <f>+VLOOKUP($L1476,Data_Validation!$A:$E,5,0)</f>
        <v>#N/A</v>
      </c>
      <c r="X1476" s="150" t="e">
        <f>+VLOOKUP($L1476,Data_Validation!$A:$F,6,0)</f>
        <v>#N/A</v>
      </c>
    </row>
    <row r="1477" spans="1:24" ht="15" customHeight="1">
      <c r="A1477" s="673"/>
      <c r="B1477" s="673"/>
      <c r="C1477" s="673"/>
      <c r="D1477" s="673"/>
      <c r="E1477" s="673"/>
      <c r="F1477" s="673"/>
      <c r="G1477" s="673"/>
      <c r="H1477" s="673"/>
      <c r="I1477" s="673"/>
      <c r="J1477" s="673"/>
      <c r="K1477" s="673"/>
      <c r="L1477" s="145">
        <f t="shared" si="1285"/>
        <v>0</v>
      </c>
      <c r="M1477" s="146">
        <f t="shared" si="1286"/>
        <v>0</v>
      </c>
      <c r="N1477" s="147">
        <f>+IF(OR($Q1477=Parametres!$G$2,$Q1477=Parametres!$G$3),I1477,C1477)</f>
        <v>0</v>
      </c>
      <c r="O1477" s="147">
        <f>+IF(OR($Q1477=Parametres!$G$2,$Q1477=Parametres!$G$3),J1477,D1477)</f>
        <v>0</v>
      </c>
      <c r="P1477" s="147">
        <f>+IF(OR($Q1477=Parametres!$G$2,$Q1477=Parametres!$G$3),K1477,E1477)</f>
        <v>0</v>
      </c>
      <c r="Q1477" s="146">
        <f t="shared" ref="Q1477:S1477" si="1487">+F1477</f>
        <v>0</v>
      </c>
      <c r="R1477" s="145">
        <f t="shared" si="1487"/>
        <v>0</v>
      </c>
      <c r="S1477" s="146">
        <f t="shared" si="1487"/>
        <v>0</v>
      </c>
      <c r="T1477" s="150" t="e">
        <f>+VLOOKUP($L1477,Data_Validation!$A:$D,1,0)</f>
        <v>#N/A</v>
      </c>
      <c r="U1477" s="150" t="e">
        <f>+VLOOKUP($L1477,Data_Validation!$A:$D,3,0)</f>
        <v>#N/A</v>
      </c>
      <c r="V1477" s="150" t="e">
        <f>+VLOOKUP($L1477,Data_Validation!$A:$D,4,0)</f>
        <v>#N/A</v>
      </c>
      <c r="W1477" s="150" t="e">
        <f>+VLOOKUP($L1477,Data_Validation!$A:$E,5,0)</f>
        <v>#N/A</v>
      </c>
      <c r="X1477" s="150" t="e">
        <f>+VLOOKUP($L1477,Data_Validation!$A:$F,6,0)</f>
        <v>#N/A</v>
      </c>
    </row>
    <row r="1478" spans="1:24" ht="15" customHeight="1">
      <c r="A1478" s="673"/>
      <c r="B1478" s="673"/>
      <c r="C1478" s="673"/>
      <c r="D1478" s="673"/>
      <c r="E1478" s="673"/>
      <c r="F1478" s="673"/>
      <c r="G1478" s="673"/>
      <c r="H1478" s="673"/>
      <c r="I1478" s="673"/>
      <c r="J1478" s="673"/>
      <c r="K1478" s="673"/>
      <c r="L1478" s="145">
        <f t="shared" si="1285"/>
        <v>0</v>
      </c>
      <c r="M1478" s="146">
        <f t="shared" si="1286"/>
        <v>0</v>
      </c>
      <c r="N1478" s="147">
        <f>+IF(OR($Q1478=Parametres!$G$2,$Q1478=Parametres!$G$3),I1478,C1478)</f>
        <v>0</v>
      </c>
      <c r="O1478" s="147">
        <f>+IF(OR($Q1478=Parametres!$G$2,$Q1478=Parametres!$G$3),J1478,D1478)</f>
        <v>0</v>
      </c>
      <c r="P1478" s="147">
        <f>+IF(OR($Q1478=Parametres!$G$2,$Q1478=Parametres!$G$3),K1478,E1478)</f>
        <v>0</v>
      </c>
      <c r="Q1478" s="146">
        <f t="shared" ref="Q1478:S1478" si="1488">+F1478</f>
        <v>0</v>
      </c>
      <c r="R1478" s="145">
        <f t="shared" si="1488"/>
        <v>0</v>
      </c>
      <c r="S1478" s="146">
        <f t="shared" si="1488"/>
        <v>0</v>
      </c>
      <c r="T1478" s="150" t="e">
        <f>+VLOOKUP($L1478,Data_Validation!$A:$D,1,0)</f>
        <v>#N/A</v>
      </c>
      <c r="U1478" s="150" t="e">
        <f>+VLOOKUP($L1478,Data_Validation!$A:$D,3,0)</f>
        <v>#N/A</v>
      </c>
      <c r="V1478" s="150" t="e">
        <f>+VLOOKUP($L1478,Data_Validation!$A:$D,4,0)</f>
        <v>#N/A</v>
      </c>
      <c r="W1478" s="150" t="e">
        <f>+VLOOKUP($L1478,Data_Validation!$A:$E,5,0)</f>
        <v>#N/A</v>
      </c>
      <c r="X1478" s="150" t="e">
        <f>+VLOOKUP($L1478,Data_Validation!$A:$F,6,0)</f>
        <v>#N/A</v>
      </c>
    </row>
    <row r="1479" spans="1:24" ht="15" customHeight="1">
      <c r="A1479" s="673"/>
      <c r="B1479" s="673"/>
      <c r="C1479" s="673"/>
      <c r="D1479" s="673"/>
      <c r="E1479" s="673"/>
      <c r="F1479" s="673"/>
      <c r="G1479" s="673"/>
      <c r="H1479" s="673"/>
      <c r="I1479" s="673"/>
      <c r="J1479" s="673"/>
      <c r="K1479" s="673"/>
      <c r="L1479" s="145">
        <f t="shared" si="1285"/>
        <v>0</v>
      </c>
      <c r="M1479" s="146">
        <f t="shared" si="1286"/>
        <v>0</v>
      </c>
      <c r="N1479" s="147">
        <f>+IF(OR($Q1479=Parametres!$G$2,$Q1479=Parametres!$G$3),I1479,C1479)</f>
        <v>0</v>
      </c>
      <c r="O1479" s="147">
        <f>+IF(OR($Q1479=Parametres!$G$2,$Q1479=Parametres!$G$3),J1479,D1479)</f>
        <v>0</v>
      </c>
      <c r="P1479" s="147">
        <f>+IF(OR($Q1479=Parametres!$G$2,$Q1479=Parametres!$G$3),K1479,E1479)</f>
        <v>0</v>
      </c>
      <c r="Q1479" s="146">
        <f t="shared" ref="Q1479:S1479" si="1489">+F1479</f>
        <v>0</v>
      </c>
      <c r="R1479" s="145">
        <f t="shared" si="1489"/>
        <v>0</v>
      </c>
      <c r="S1479" s="146">
        <f t="shared" si="1489"/>
        <v>0</v>
      </c>
      <c r="T1479" s="150" t="e">
        <f>+VLOOKUP($L1479,Data_Validation!$A:$D,1,0)</f>
        <v>#N/A</v>
      </c>
      <c r="U1479" s="150" t="e">
        <f>+VLOOKUP($L1479,Data_Validation!$A:$D,3,0)</f>
        <v>#N/A</v>
      </c>
      <c r="V1479" s="150" t="e">
        <f>+VLOOKUP($L1479,Data_Validation!$A:$D,4,0)</f>
        <v>#N/A</v>
      </c>
      <c r="W1479" s="150" t="e">
        <f>+VLOOKUP($L1479,Data_Validation!$A:$E,5,0)</f>
        <v>#N/A</v>
      </c>
      <c r="X1479" s="150" t="e">
        <f>+VLOOKUP($L1479,Data_Validation!$A:$F,6,0)</f>
        <v>#N/A</v>
      </c>
    </row>
    <row r="1480" spans="1:24" ht="15" customHeight="1">
      <c r="A1480" s="673"/>
      <c r="B1480" s="673"/>
      <c r="C1480" s="673"/>
      <c r="D1480" s="673"/>
      <c r="E1480" s="673"/>
      <c r="F1480" s="673"/>
      <c r="G1480" s="673"/>
      <c r="H1480" s="673"/>
      <c r="I1480" s="673"/>
      <c r="J1480" s="673"/>
      <c r="K1480" s="673"/>
      <c r="L1480" s="145">
        <f t="shared" si="1285"/>
        <v>0</v>
      </c>
      <c r="M1480" s="146">
        <f t="shared" si="1286"/>
        <v>0</v>
      </c>
      <c r="N1480" s="147">
        <f>+IF(OR($Q1480=Parametres!$G$2,$Q1480=Parametres!$G$3),I1480,C1480)</f>
        <v>0</v>
      </c>
      <c r="O1480" s="147">
        <f>+IF(OR($Q1480=Parametres!$G$2,$Q1480=Parametres!$G$3),J1480,D1480)</f>
        <v>0</v>
      </c>
      <c r="P1480" s="147">
        <f>+IF(OR($Q1480=Parametres!$G$2,$Q1480=Parametres!$G$3),K1480,E1480)</f>
        <v>0</v>
      </c>
      <c r="Q1480" s="146">
        <f t="shared" ref="Q1480:S1480" si="1490">+F1480</f>
        <v>0</v>
      </c>
      <c r="R1480" s="145">
        <f t="shared" si="1490"/>
        <v>0</v>
      </c>
      <c r="S1480" s="146">
        <f t="shared" si="1490"/>
        <v>0</v>
      </c>
      <c r="T1480" s="150" t="e">
        <f>+VLOOKUP($L1480,Data_Validation!$A:$D,1,0)</f>
        <v>#N/A</v>
      </c>
      <c r="U1480" s="150" t="e">
        <f>+VLOOKUP($L1480,Data_Validation!$A:$D,3,0)</f>
        <v>#N/A</v>
      </c>
      <c r="V1480" s="150" t="e">
        <f>+VLOOKUP($L1480,Data_Validation!$A:$D,4,0)</f>
        <v>#N/A</v>
      </c>
      <c r="W1480" s="150" t="e">
        <f>+VLOOKUP($L1480,Data_Validation!$A:$E,5,0)</f>
        <v>#N/A</v>
      </c>
      <c r="X1480" s="150" t="e">
        <f>+VLOOKUP($L1480,Data_Validation!$A:$F,6,0)</f>
        <v>#N/A</v>
      </c>
    </row>
    <row r="1481" spans="1:24" ht="15" customHeight="1">
      <c r="A1481" s="673"/>
      <c r="B1481" s="673"/>
      <c r="C1481" s="673"/>
      <c r="D1481" s="673"/>
      <c r="E1481" s="673"/>
      <c r="F1481" s="673"/>
      <c r="G1481" s="673"/>
      <c r="H1481" s="673"/>
      <c r="I1481" s="673"/>
      <c r="J1481" s="673"/>
      <c r="K1481" s="673"/>
      <c r="L1481" s="145">
        <f t="shared" si="1285"/>
        <v>0</v>
      </c>
      <c r="M1481" s="146">
        <f t="shared" si="1286"/>
        <v>0</v>
      </c>
      <c r="N1481" s="147">
        <f>+IF(OR($Q1481=Parametres!$G$2,$Q1481=Parametres!$G$3),I1481,C1481)</f>
        <v>0</v>
      </c>
      <c r="O1481" s="147">
        <f>+IF(OR($Q1481=Parametres!$G$2,$Q1481=Parametres!$G$3),J1481,D1481)</f>
        <v>0</v>
      </c>
      <c r="P1481" s="147">
        <f>+IF(OR($Q1481=Parametres!$G$2,$Q1481=Parametres!$G$3),K1481,E1481)</f>
        <v>0</v>
      </c>
      <c r="Q1481" s="146">
        <f t="shared" ref="Q1481:S1481" si="1491">+F1481</f>
        <v>0</v>
      </c>
      <c r="R1481" s="145">
        <f t="shared" si="1491"/>
        <v>0</v>
      </c>
      <c r="S1481" s="146">
        <f t="shared" si="1491"/>
        <v>0</v>
      </c>
      <c r="T1481" s="150" t="e">
        <f>+VLOOKUP($L1481,Data_Validation!$A:$D,1,0)</f>
        <v>#N/A</v>
      </c>
      <c r="U1481" s="150" t="e">
        <f>+VLOOKUP($L1481,Data_Validation!$A:$D,3,0)</f>
        <v>#N/A</v>
      </c>
      <c r="V1481" s="150" t="e">
        <f>+VLOOKUP($L1481,Data_Validation!$A:$D,4,0)</f>
        <v>#N/A</v>
      </c>
      <c r="W1481" s="150" t="e">
        <f>+VLOOKUP($L1481,Data_Validation!$A:$E,5,0)</f>
        <v>#N/A</v>
      </c>
      <c r="X1481" s="150" t="e">
        <f>+VLOOKUP($L1481,Data_Validation!$A:$F,6,0)</f>
        <v>#N/A</v>
      </c>
    </row>
    <row r="1482" spans="1:24" ht="15" customHeight="1">
      <c r="A1482" s="673"/>
      <c r="B1482" s="673"/>
      <c r="C1482" s="673"/>
      <c r="D1482" s="673"/>
      <c r="E1482" s="673"/>
      <c r="F1482" s="673"/>
      <c r="G1482" s="673"/>
      <c r="H1482" s="673"/>
      <c r="I1482" s="673"/>
      <c r="J1482" s="673"/>
      <c r="K1482" s="673"/>
      <c r="L1482" s="145">
        <f t="shared" si="1285"/>
        <v>0</v>
      </c>
      <c r="M1482" s="146">
        <f t="shared" si="1286"/>
        <v>0</v>
      </c>
      <c r="N1482" s="147">
        <f>+IF(OR($Q1482=Parametres!$G$2,$Q1482=Parametres!$G$3),I1482,C1482)</f>
        <v>0</v>
      </c>
      <c r="O1482" s="147">
        <f>+IF(OR($Q1482=Parametres!$G$2,$Q1482=Parametres!$G$3),J1482,D1482)</f>
        <v>0</v>
      </c>
      <c r="P1482" s="147">
        <f>+IF(OR($Q1482=Parametres!$G$2,$Q1482=Parametres!$G$3),K1482,E1482)</f>
        <v>0</v>
      </c>
      <c r="Q1482" s="146">
        <f t="shared" ref="Q1482:S1482" si="1492">+F1482</f>
        <v>0</v>
      </c>
      <c r="R1482" s="145">
        <f t="shared" si="1492"/>
        <v>0</v>
      </c>
      <c r="S1482" s="146">
        <f t="shared" si="1492"/>
        <v>0</v>
      </c>
      <c r="T1482" s="150" t="e">
        <f>+VLOOKUP($L1482,Data_Validation!$A:$D,1,0)</f>
        <v>#N/A</v>
      </c>
      <c r="U1482" s="150" t="e">
        <f>+VLOOKUP($L1482,Data_Validation!$A:$D,3,0)</f>
        <v>#N/A</v>
      </c>
      <c r="V1482" s="150" t="e">
        <f>+VLOOKUP($L1482,Data_Validation!$A:$D,4,0)</f>
        <v>#N/A</v>
      </c>
      <c r="W1482" s="150" t="e">
        <f>+VLOOKUP($L1482,Data_Validation!$A:$E,5,0)</f>
        <v>#N/A</v>
      </c>
      <c r="X1482" s="150" t="e">
        <f>+VLOOKUP($L1482,Data_Validation!$A:$F,6,0)</f>
        <v>#N/A</v>
      </c>
    </row>
    <row r="1483" spans="1:24" ht="15" customHeight="1">
      <c r="A1483" s="673"/>
      <c r="B1483" s="673"/>
      <c r="C1483" s="673"/>
      <c r="D1483" s="673"/>
      <c r="E1483" s="673"/>
      <c r="F1483" s="673"/>
      <c r="G1483" s="673"/>
      <c r="H1483" s="673"/>
      <c r="I1483" s="673"/>
      <c r="J1483" s="673"/>
      <c r="K1483" s="673"/>
      <c r="L1483" s="145">
        <f t="shared" si="1285"/>
        <v>0</v>
      </c>
      <c r="M1483" s="146">
        <f t="shared" si="1286"/>
        <v>0</v>
      </c>
      <c r="N1483" s="147">
        <f>+IF(OR($Q1483=Parametres!$G$2,$Q1483=Parametres!$G$3),I1483,C1483)</f>
        <v>0</v>
      </c>
      <c r="O1483" s="147">
        <f>+IF(OR($Q1483=Parametres!$G$2,$Q1483=Parametres!$G$3),J1483,D1483)</f>
        <v>0</v>
      </c>
      <c r="P1483" s="147">
        <f>+IF(OR($Q1483=Parametres!$G$2,$Q1483=Parametres!$G$3),K1483,E1483)</f>
        <v>0</v>
      </c>
      <c r="Q1483" s="146">
        <f t="shared" ref="Q1483:S1483" si="1493">+F1483</f>
        <v>0</v>
      </c>
      <c r="R1483" s="145">
        <f t="shared" si="1493"/>
        <v>0</v>
      </c>
      <c r="S1483" s="146">
        <f t="shared" si="1493"/>
        <v>0</v>
      </c>
      <c r="T1483" s="150" t="e">
        <f>+VLOOKUP($L1483,Data_Validation!$A:$D,1,0)</f>
        <v>#N/A</v>
      </c>
      <c r="U1483" s="150" t="e">
        <f>+VLOOKUP($L1483,Data_Validation!$A:$D,3,0)</f>
        <v>#N/A</v>
      </c>
      <c r="V1483" s="150" t="e">
        <f>+VLOOKUP($L1483,Data_Validation!$A:$D,4,0)</f>
        <v>#N/A</v>
      </c>
      <c r="W1483" s="150" t="e">
        <f>+VLOOKUP($L1483,Data_Validation!$A:$E,5,0)</f>
        <v>#N/A</v>
      </c>
      <c r="X1483" s="150" t="e">
        <f>+VLOOKUP($L1483,Data_Validation!$A:$F,6,0)</f>
        <v>#N/A</v>
      </c>
    </row>
    <row r="1484" spans="1:24" ht="15" customHeight="1">
      <c r="A1484" s="673"/>
      <c r="B1484" s="673"/>
      <c r="C1484" s="673"/>
      <c r="D1484" s="673"/>
      <c r="E1484" s="673"/>
      <c r="F1484" s="673"/>
      <c r="G1484" s="673"/>
      <c r="H1484" s="673"/>
      <c r="I1484" s="673"/>
      <c r="J1484" s="673"/>
      <c r="K1484" s="673"/>
      <c r="L1484" s="145">
        <f t="shared" si="1285"/>
        <v>0</v>
      </c>
      <c r="M1484" s="146">
        <f t="shared" si="1286"/>
        <v>0</v>
      </c>
      <c r="N1484" s="147">
        <f>+IF(OR($Q1484=Parametres!$G$2,$Q1484=Parametres!$G$3),I1484,C1484)</f>
        <v>0</v>
      </c>
      <c r="O1484" s="147">
        <f>+IF(OR($Q1484=Parametres!$G$2,$Q1484=Parametres!$G$3),J1484,D1484)</f>
        <v>0</v>
      </c>
      <c r="P1484" s="147">
        <f>+IF(OR($Q1484=Parametres!$G$2,$Q1484=Parametres!$G$3),K1484,E1484)</f>
        <v>0</v>
      </c>
      <c r="Q1484" s="146">
        <f t="shared" ref="Q1484:S1484" si="1494">+F1484</f>
        <v>0</v>
      </c>
      <c r="R1484" s="145">
        <f t="shared" si="1494"/>
        <v>0</v>
      </c>
      <c r="S1484" s="146">
        <f t="shared" si="1494"/>
        <v>0</v>
      </c>
      <c r="T1484" s="150" t="e">
        <f>+VLOOKUP($L1484,Data_Validation!$A:$D,1,0)</f>
        <v>#N/A</v>
      </c>
      <c r="U1484" s="150" t="e">
        <f>+VLOOKUP($L1484,Data_Validation!$A:$D,3,0)</f>
        <v>#N/A</v>
      </c>
      <c r="V1484" s="150" t="e">
        <f>+VLOOKUP($L1484,Data_Validation!$A:$D,4,0)</f>
        <v>#N/A</v>
      </c>
      <c r="W1484" s="150" t="e">
        <f>+VLOOKUP($L1484,Data_Validation!$A:$E,5,0)</f>
        <v>#N/A</v>
      </c>
      <c r="X1484" s="150" t="e">
        <f>+VLOOKUP($L1484,Data_Validation!$A:$F,6,0)</f>
        <v>#N/A</v>
      </c>
    </row>
    <row r="1485" spans="1:24" ht="15" customHeight="1">
      <c r="A1485" s="673"/>
      <c r="B1485" s="673"/>
      <c r="C1485" s="673"/>
      <c r="D1485" s="673"/>
      <c r="E1485" s="673"/>
      <c r="F1485" s="673"/>
      <c r="G1485" s="673"/>
      <c r="H1485" s="673"/>
      <c r="I1485" s="673"/>
      <c r="J1485" s="673"/>
      <c r="K1485" s="673"/>
      <c r="L1485" s="145">
        <f t="shared" si="1285"/>
        <v>0</v>
      </c>
      <c r="M1485" s="146">
        <f t="shared" si="1286"/>
        <v>0</v>
      </c>
      <c r="N1485" s="147">
        <f>+IF(OR($Q1485=Parametres!$G$2,$Q1485=Parametres!$G$3),I1485,C1485)</f>
        <v>0</v>
      </c>
      <c r="O1485" s="147">
        <f>+IF(OR($Q1485=Parametres!$G$2,$Q1485=Parametres!$G$3),J1485,D1485)</f>
        <v>0</v>
      </c>
      <c r="P1485" s="147">
        <f>+IF(OR($Q1485=Parametres!$G$2,$Q1485=Parametres!$G$3),K1485,E1485)</f>
        <v>0</v>
      </c>
      <c r="Q1485" s="146">
        <f t="shared" ref="Q1485:S1485" si="1495">+F1485</f>
        <v>0</v>
      </c>
      <c r="R1485" s="145">
        <f t="shared" si="1495"/>
        <v>0</v>
      </c>
      <c r="S1485" s="146">
        <f t="shared" si="1495"/>
        <v>0</v>
      </c>
      <c r="T1485" s="150" t="e">
        <f>+VLOOKUP($L1485,Data_Validation!$A:$D,1,0)</f>
        <v>#N/A</v>
      </c>
      <c r="U1485" s="150" t="e">
        <f>+VLOOKUP($L1485,Data_Validation!$A:$D,3,0)</f>
        <v>#N/A</v>
      </c>
      <c r="V1485" s="150" t="e">
        <f>+VLOOKUP($L1485,Data_Validation!$A:$D,4,0)</f>
        <v>#N/A</v>
      </c>
      <c r="W1485" s="150" t="e">
        <f>+VLOOKUP($L1485,Data_Validation!$A:$E,5,0)</f>
        <v>#N/A</v>
      </c>
      <c r="X1485" s="150" t="e">
        <f>+VLOOKUP($L1485,Data_Validation!$A:$F,6,0)</f>
        <v>#N/A</v>
      </c>
    </row>
    <row r="1486" spans="1:24" ht="15" customHeight="1">
      <c r="A1486" s="673"/>
      <c r="B1486" s="673"/>
      <c r="C1486" s="673"/>
      <c r="D1486" s="673"/>
      <c r="E1486" s="673"/>
      <c r="F1486" s="673"/>
      <c r="G1486" s="673"/>
      <c r="H1486" s="673"/>
      <c r="I1486" s="673"/>
      <c r="J1486" s="673"/>
      <c r="K1486" s="673"/>
      <c r="L1486" s="145">
        <f t="shared" si="1285"/>
        <v>0</v>
      </c>
      <c r="M1486" s="146">
        <f t="shared" si="1286"/>
        <v>0</v>
      </c>
      <c r="N1486" s="147">
        <f>+IF(OR($Q1486=Parametres!$G$2,$Q1486=Parametres!$G$3),I1486,C1486)</f>
        <v>0</v>
      </c>
      <c r="O1486" s="147">
        <f>+IF(OR($Q1486=Parametres!$G$2,$Q1486=Parametres!$G$3),J1486,D1486)</f>
        <v>0</v>
      </c>
      <c r="P1486" s="147">
        <f>+IF(OR($Q1486=Parametres!$G$2,$Q1486=Parametres!$G$3),K1486,E1486)</f>
        <v>0</v>
      </c>
      <c r="Q1486" s="146">
        <f t="shared" ref="Q1486:S1486" si="1496">+F1486</f>
        <v>0</v>
      </c>
      <c r="R1486" s="145">
        <f t="shared" si="1496"/>
        <v>0</v>
      </c>
      <c r="S1486" s="146">
        <f t="shared" si="1496"/>
        <v>0</v>
      </c>
      <c r="T1486" s="150" t="e">
        <f>+VLOOKUP($L1486,Data_Validation!$A:$D,1,0)</f>
        <v>#N/A</v>
      </c>
      <c r="U1486" s="150" t="e">
        <f>+VLOOKUP($L1486,Data_Validation!$A:$D,3,0)</f>
        <v>#N/A</v>
      </c>
      <c r="V1486" s="150" t="e">
        <f>+VLOOKUP($L1486,Data_Validation!$A:$D,4,0)</f>
        <v>#N/A</v>
      </c>
      <c r="W1486" s="150" t="e">
        <f>+VLOOKUP($L1486,Data_Validation!$A:$E,5,0)</f>
        <v>#N/A</v>
      </c>
      <c r="X1486" s="150" t="e">
        <f>+VLOOKUP($L1486,Data_Validation!$A:$F,6,0)</f>
        <v>#N/A</v>
      </c>
    </row>
    <row r="1487" spans="1:24" ht="15" customHeight="1">
      <c r="A1487" s="673"/>
      <c r="B1487" s="673"/>
      <c r="C1487" s="673"/>
      <c r="D1487" s="673"/>
      <c r="E1487" s="673"/>
      <c r="F1487" s="673"/>
      <c r="G1487" s="673"/>
      <c r="H1487" s="673"/>
      <c r="I1487" s="673"/>
      <c r="J1487" s="673"/>
      <c r="K1487" s="673"/>
      <c r="L1487" s="145">
        <f t="shared" si="1285"/>
        <v>0</v>
      </c>
      <c r="M1487" s="146">
        <f t="shared" si="1286"/>
        <v>0</v>
      </c>
      <c r="N1487" s="147">
        <f>+IF(OR($Q1487=Parametres!$G$2,$Q1487=Parametres!$G$3),I1487,C1487)</f>
        <v>0</v>
      </c>
      <c r="O1487" s="147">
        <f>+IF(OR($Q1487=Parametres!$G$2,$Q1487=Parametres!$G$3),J1487,D1487)</f>
        <v>0</v>
      </c>
      <c r="P1487" s="147">
        <f>+IF(OR($Q1487=Parametres!$G$2,$Q1487=Parametres!$G$3),K1487,E1487)</f>
        <v>0</v>
      </c>
      <c r="Q1487" s="146">
        <f t="shared" ref="Q1487:S1487" si="1497">+F1487</f>
        <v>0</v>
      </c>
      <c r="R1487" s="145">
        <f t="shared" si="1497"/>
        <v>0</v>
      </c>
      <c r="S1487" s="146">
        <f t="shared" si="1497"/>
        <v>0</v>
      </c>
      <c r="T1487" s="150" t="e">
        <f>+VLOOKUP($L1487,Data_Validation!$A:$D,1,0)</f>
        <v>#N/A</v>
      </c>
      <c r="U1487" s="150" t="e">
        <f>+VLOOKUP($L1487,Data_Validation!$A:$D,3,0)</f>
        <v>#N/A</v>
      </c>
      <c r="V1487" s="150" t="e">
        <f>+VLOOKUP($L1487,Data_Validation!$A:$D,4,0)</f>
        <v>#N/A</v>
      </c>
      <c r="W1487" s="150" t="e">
        <f>+VLOOKUP($L1487,Data_Validation!$A:$E,5,0)</f>
        <v>#N/A</v>
      </c>
      <c r="X1487" s="150" t="e">
        <f>+VLOOKUP($L1487,Data_Validation!$A:$F,6,0)</f>
        <v>#N/A</v>
      </c>
    </row>
    <row r="1488" spans="1:24" ht="15" customHeight="1">
      <c r="A1488" s="673"/>
      <c r="B1488" s="673"/>
      <c r="C1488" s="673"/>
      <c r="D1488" s="673"/>
      <c r="E1488" s="673"/>
      <c r="F1488" s="673"/>
      <c r="G1488" s="673"/>
      <c r="H1488" s="673"/>
      <c r="I1488" s="673"/>
      <c r="J1488" s="673"/>
      <c r="K1488" s="673"/>
      <c r="L1488" s="145">
        <f t="shared" si="1285"/>
        <v>0</v>
      </c>
      <c r="M1488" s="146">
        <f t="shared" si="1286"/>
        <v>0</v>
      </c>
      <c r="N1488" s="147">
        <f>+IF(OR($Q1488=Parametres!$G$2,$Q1488=Parametres!$G$3),I1488,C1488)</f>
        <v>0</v>
      </c>
      <c r="O1488" s="147">
        <f>+IF(OR($Q1488=Parametres!$G$2,$Q1488=Parametres!$G$3),J1488,D1488)</f>
        <v>0</v>
      </c>
      <c r="P1488" s="147">
        <f>+IF(OR($Q1488=Parametres!$G$2,$Q1488=Parametres!$G$3),K1488,E1488)</f>
        <v>0</v>
      </c>
      <c r="Q1488" s="146">
        <f t="shared" ref="Q1488:S1488" si="1498">+F1488</f>
        <v>0</v>
      </c>
      <c r="R1488" s="145">
        <f t="shared" si="1498"/>
        <v>0</v>
      </c>
      <c r="S1488" s="146">
        <f t="shared" si="1498"/>
        <v>0</v>
      </c>
      <c r="T1488" s="150" t="e">
        <f>+VLOOKUP($L1488,Data_Validation!$A:$D,1,0)</f>
        <v>#N/A</v>
      </c>
      <c r="U1488" s="150" t="e">
        <f>+VLOOKUP($L1488,Data_Validation!$A:$D,3,0)</f>
        <v>#N/A</v>
      </c>
      <c r="V1488" s="150" t="e">
        <f>+VLOOKUP($L1488,Data_Validation!$A:$D,4,0)</f>
        <v>#N/A</v>
      </c>
      <c r="W1488" s="150" t="e">
        <f>+VLOOKUP($L1488,Data_Validation!$A:$E,5,0)</f>
        <v>#N/A</v>
      </c>
      <c r="X1488" s="150" t="e">
        <f>+VLOOKUP($L1488,Data_Validation!$A:$F,6,0)</f>
        <v>#N/A</v>
      </c>
    </row>
    <row r="1489" spans="1:24" ht="15" customHeight="1">
      <c r="A1489" s="673"/>
      <c r="B1489" s="673"/>
      <c r="C1489" s="673"/>
      <c r="D1489" s="673"/>
      <c r="E1489" s="673"/>
      <c r="F1489" s="673"/>
      <c r="G1489" s="673"/>
      <c r="H1489" s="673"/>
      <c r="I1489" s="673"/>
      <c r="J1489" s="673"/>
      <c r="K1489" s="673"/>
      <c r="L1489" s="145">
        <f t="shared" si="1285"/>
        <v>0</v>
      </c>
      <c r="M1489" s="146">
        <f t="shared" si="1286"/>
        <v>0</v>
      </c>
      <c r="N1489" s="147">
        <f>+IF(OR($Q1489=Parametres!$G$2,$Q1489=Parametres!$G$3),I1489,C1489)</f>
        <v>0</v>
      </c>
      <c r="O1489" s="147">
        <f>+IF(OR($Q1489=Parametres!$G$2,$Q1489=Parametres!$G$3),J1489,D1489)</f>
        <v>0</v>
      </c>
      <c r="P1489" s="147">
        <f>+IF(OR($Q1489=Parametres!$G$2,$Q1489=Parametres!$G$3),K1489,E1489)</f>
        <v>0</v>
      </c>
      <c r="Q1489" s="146">
        <f t="shared" ref="Q1489:S1489" si="1499">+F1489</f>
        <v>0</v>
      </c>
      <c r="R1489" s="145">
        <f t="shared" si="1499"/>
        <v>0</v>
      </c>
      <c r="S1489" s="146">
        <f t="shared" si="1499"/>
        <v>0</v>
      </c>
      <c r="T1489" s="150" t="e">
        <f>+VLOOKUP($L1489,Data_Validation!$A:$D,1,0)</f>
        <v>#N/A</v>
      </c>
      <c r="U1489" s="150" t="e">
        <f>+VLOOKUP($L1489,Data_Validation!$A:$D,3,0)</f>
        <v>#N/A</v>
      </c>
      <c r="V1489" s="150" t="e">
        <f>+VLOOKUP($L1489,Data_Validation!$A:$D,4,0)</f>
        <v>#N/A</v>
      </c>
      <c r="W1489" s="150" t="e">
        <f>+VLOOKUP($L1489,Data_Validation!$A:$E,5,0)</f>
        <v>#N/A</v>
      </c>
      <c r="X1489" s="150" t="e">
        <f>+VLOOKUP($L1489,Data_Validation!$A:$F,6,0)</f>
        <v>#N/A</v>
      </c>
    </row>
    <row r="1490" spans="1:24" ht="15" customHeight="1">
      <c r="A1490" s="673"/>
      <c r="B1490" s="673"/>
      <c r="C1490" s="673"/>
      <c r="D1490" s="673"/>
      <c r="E1490" s="673"/>
      <c r="F1490" s="673"/>
      <c r="G1490" s="673"/>
      <c r="H1490" s="673"/>
      <c r="I1490" s="673"/>
      <c r="J1490" s="673"/>
      <c r="K1490" s="673"/>
      <c r="L1490" s="145">
        <f t="shared" si="1285"/>
        <v>0</v>
      </c>
      <c r="M1490" s="146">
        <f t="shared" si="1286"/>
        <v>0</v>
      </c>
      <c r="N1490" s="147">
        <f>+IF(OR($Q1490=Parametres!$G$2,$Q1490=Parametres!$G$3),I1490,C1490)</f>
        <v>0</v>
      </c>
      <c r="O1490" s="147">
        <f>+IF(OR($Q1490=Parametres!$G$2,$Q1490=Parametres!$G$3),J1490,D1490)</f>
        <v>0</v>
      </c>
      <c r="P1490" s="147">
        <f>+IF(OR($Q1490=Parametres!$G$2,$Q1490=Parametres!$G$3),K1490,E1490)</f>
        <v>0</v>
      </c>
      <c r="Q1490" s="146">
        <f t="shared" ref="Q1490:S1490" si="1500">+F1490</f>
        <v>0</v>
      </c>
      <c r="R1490" s="145">
        <f t="shared" si="1500"/>
        <v>0</v>
      </c>
      <c r="S1490" s="146">
        <f t="shared" si="1500"/>
        <v>0</v>
      </c>
      <c r="T1490" s="150" t="e">
        <f>+VLOOKUP($L1490,Data_Validation!$A:$D,1,0)</f>
        <v>#N/A</v>
      </c>
      <c r="U1490" s="150" t="e">
        <f>+VLOOKUP($L1490,Data_Validation!$A:$D,3,0)</f>
        <v>#N/A</v>
      </c>
      <c r="V1490" s="150" t="e">
        <f>+VLOOKUP($L1490,Data_Validation!$A:$D,4,0)</f>
        <v>#N/A</v>
      </c>
      <c r="W1490" s="150" t="e">
        <f>+VLOOKUP($L1490,Data_Validation!$A:$E,5,0)</f>
        <v>#N/A</v>
      </c>
      <c r="X1490" s="150" t="e">
        <f>+VLOOKUP($L1490,Data_Validation!$A:$F,6,0)</f>
        <v>#N/A</v>
      </c>
    </row>
    <row r="1491" spans="1:24" ht="15" customHeight="1">
      <c r="A1491" s="673"/>
      <c r="B1491" s="673"/>
      <c r="C1491" s="673"/>
      <c r="D1491" s="673"/>
      <c r="E1491" s="673"/>
      <c r="F1491" s="673"/>
      <c r="G1491" s="673"/>
      <c r="H1491" s="673"/>
      <c r="I1491" s="673"/>
      <c r="J1491" s="673"/>
      <c r="K1491" s="673"/>
      <c r="L1491" s="145">
        <f t="shared" si="1285"/>
        <v>0</v>
      </c>
      <c r="M1491" s="146">
        <f t="shared" si="1286"/>
        <v>0</v>
      </c>
      <c r="N1491" s="147">
        <f>+IF(OR($Q1491=Parametres!$G$2,$Q1491=Parametres!$G$3),I1491,C1491)</f>
        <v>0</v>
      </c>
      <c r="O1491" s="147">
        <f>+IF(OR($Q1491=Parametres!$G$2,$Q1491=Parametres!$G$3),J1491,D1491)</f>
        <v>0</v>
      </c>
      <c r="P1491" s="147">
        <f>+IF(OR($Q1491=Parametres!$G$2,$Q1491=Parametres!$G$3),K1491,E1491)</f>
        <v>0</v>
      </c>
      <c r="Q1491" s="146">
        <f t="shared" ref="Q1491:S1491" si="1501">+F1491</f>
        <v>0</v>
      </c>
      <c r="R1491" s="145">
        <f t="shared" si="1501"/>
        <v>0</v>
      </c>
      <c r="S1491" s="146">
        <f t="shared" si="1501"/>
        <v>0</v>
      </c>
      <c r="T1491" s="150" t="e">
        <f>+VLOOKUP($L1491,Data_Validation!$A:$D,1,0)</f>
        <v>#N/A</v>
      </c>
      <c r="U1491" s="150" t="e">
        <f>+VLOOKUP($L1491,Data_Validation!$A:$D,3,0)</f>
        <v>#N/A</v>
      </c>
      <c r="V1491" s="150" t="e">
        <f>+VLOOKUP($L1491,Data_Validation!$A:$D,4,0)</f>
        <v>#N/A</v>
      </c>
      <c r="W1491" s="150" t="e">
        <f>+VLOOKUP($L1491,Data_Validation!$A:$E,5,0)</f>
        <v>#N/A</v>
      </c>
      <c r="X1491" s="150" t="e">
        <f>+VLOOKUP($L1491,Data_Validation!$A:$F,6,0)</f>
        <v>#N/A</v>
      </c>
    </row>
    <row r="1492" spans="1:24" ht="15" customHeight="1">
      <c r="A1492" s="673"/>
      <c r="B1492" s="673"/>
      <c r="C1492" s="673"/>
      <c r="D1492" s="673"/>
      <c r="E1492" s="673"/>
      <c r="F1492" s="673"/>
      <c r="G1492" s="673"/>
      <c r="H1492" s="673"/>
      <c r="I1492" s="673"/>
      <c r="J1492" s="673"/>
      <c r="K1492" s="673"/>
      <c r="L1492" s="145">
        <f t="shared" si="1285"/>
        <v>0</v>
      </c>
      <c r="M1492" s="146">
        <f t="shared" si="1286"/>
        <v>0</v>
      </c>
      <c r="N1492" s="147">
        <f>+IF(OR($Q1492=Parametres!$G$2,$Q1492=Parametres!$G$3),I1492,C1492)</f>
        <v>0</v>
      </c>
      <c r="O1492" s="147">
        <f>+IF(OR($Q1492=Parametres!$G$2,$Q1492=Parametres!$G$3),J1492,D1492)</f>
        <v>0</v>
      </c>
      <c r="P1492" s="147">
        <f>+IF(OR($Q1492=Parametres!$G$2,$Q1492=Parametres!$G$3),K1492,E1492)</f>
        <v>0</v>
      </c>
      <c r="Q1492" s="146">
        <f t="shared" ref="Q1492:S1492" si="1502">+F1492</f>
        <v>0</v>
      </c>
      <c r="R1492" s="145">
        <f t="shared" si="1502"/>
        <v>0</v>
      </c>
      <c r="S1492" s="146">
        <f t="shared" si="1502"/>
        <v>0</v>
      </c>
      <c r="T1492" s="150" t="e">
        <f>+VLOOKUP($L1492,Data_Validation!$A:$D,1,0)</f>
        <v>#N/A</v>
      </c>
      <c r="U1492" s="150" t="e">
        <f>+VLOOKUP($L1492,Data_Validation!$A:$D,3,0)</f>
        <v>#N/A</v>
      </c>
      <c r="V1492" s="150" t="e">
        <f>+VLOOKUP($L1492,Data_Validation!$A:$D,4,0)</f>
        <v>#N/A</v>
      </c>
      <c r="W1492" s="150" t="e">
        <f>+VLOOKUP($L1492,Data_Validation!$A:$E,5,0)</f>
        <v>#N/A</v>
      </c>
      <c r="X1492" s="150" t="e">
        <f>+VLOOKUP($L1492,Data_Validation!$A:$F,6,0)</f>
        <v>#N/A</v>
      </c>
    </row>
    <row r="1493" spans="1:24" ht="15" customHeight="1">
      <c r="A1493" s="673"/>
      <c r="B1493" s="673"/>
      <c r="C1493" s="673"/>
      <c r="D1493" s="673"/>
      <c r="E1493" s="673"/>
      <c r="F1493" s="673"/>
      <c r="G1493" s="673"/>
      <c r="H1493" s="673"/>
      <c r="I1493" s="673"/>
      <c r="J1493" s="673"/>
      <c r="K1493" s="673"/>
      <c r="L1493" s="145">
        <f t="shared" si="1285"/>
        <v>0</v>
      </c>
      <c r="M1493" s="146">
        <f t="shared" si="1286"/>
        <v>0</v>
      </c>
      <c r="N1493" s="147">
        <f>+IF(OR($Q1493=Parametres!$G$2,$Q1493=Parametres!$G$3),I1493,C1493)</f>
        <v>0</v>
      </c>
      <c r="O1493" s="147">
        <f>+IF(OR($Q1493=Parametres!$G$2,$Q1493=Parametres!$G$3),J1493,D1493)</f>
        <v>0</v>
      </c>
      <c r="P1493" s="147">
        <f>+IF(OR($Q1493=Parametres!$G$2,$Q1493=Parametres!$G$3),K1493,E1493)</f>
        <v>0</v>
      </c>
      <c r="Q1493" s="146">
        <f t="shared" ref="Q1493:S1493" si="1503">+F1493</f>
        <v>0</v>
      </c>
      <c r="R1493" s="145">
        <f t="shared" si="1503"/>
        <v>0</v>
      </c>
      <c r="S1493" s="146">
        <f t="shared" si="1503"/>
        <v>0</v>
      </c>
      <c r="T1493" s="150" t="e">
        <f>+VLOOKUP($L1493,Data_Validation!$A:$D,1,0)</f>
        <v>#N/A</v>
      </c>
      <c r="U1493" s="150" t="e">
        <f>+VLOOKUP($L1493,Data_Validation!$A:$D,3,0)</f>
        <v>#N/A</v>
      </c>
      <c r="V1493" s="150" t="e">
        <f>+VLOOKUP($L1493,Data_Validation!$A:$D,4,0)</f>
        <v>#N/A</v>
      </c>
      <c r="W1493" s="150" t="e">
        <f>+VLOOKUP($L1493,Data_Validation!$A:$E,5,0)</f>
        <v>#N/A</v>
      </c>
      <c r="X1493" s="150" t="e">
        <f>+VLOOKUP($L1493,Data_Validation!$A:$F,6,0)</f>
        <v>#N/A</v>
      </c>
    </row>
    <row r="1494" spans="1:24" ht="15" customHeight="1">
      <c r="A1494" s="673"/>
      <c r="B1494" s="673"/>
      <c r="C1494" s="673"/>
      <c r="D1494" s="673"/>
      <c r="E1494" s="673"/>
      <c r="F1494" s="673"/>
      <c r="G1494" s="673"/>
      <c r="H1494" s="673"/>
      <c r="I1494" s="673"/>
      <c r="J1494" s="673"/>
      <c r="K1494" s="673"/>
      <c r="L1494" s="145">
        <f t="shared" si="1285"/>
        <v>0</v>
      </c>
      <c r="M1494" s="146">
        <f t="shared" si="1286"/>
        <v>0</v>
      </c>
      <c r="N1494" s="147">
        <f>+IF(OR($Q1494=Parametres!$G$2,$Q1494=Parametres!$G$3),I1494,C1494)</f>
        <v>0</v>
      </c>
      <c r="O1494" s="147">
        <f>+IF(OR($Q1494=Parametres!$G$2,$Q1494=Parametres!$G$3),J1494,D1494)</f>
        <v>0</v>
      </c>
      <c r="P1494" s="147">
        <f>+IF(OR($Q1494=Parametres!$G$2,$Q1494=Parametres!$G$3),K1494,E1494)</f>
        <v>0</v>
      </c>
      <c r="Q1494" s="146">
        <f t="shared" ref="Q1494:S1494" si="1504">+F1494</f>
        <v>0</v>
      </c>
      <c r="R1494" s="145">
        <f t="shared" si="1504"/>
        <v>0</v>
      </c>
      <c r="S1494" s="146">
        <f t="shared" si="1504"/>
        <v>0</v>
      </c>
      <c r="T1494" s="150" t="e">
        <f>+VLOOKUP($L1494,Data_Validation!$A:$D,1,0)</f>
        <v>#N/A</v>
      </c>
      <c r="U1494" s="150" t="e">
        <f>+VLOOKUP($L1494,Data_Validation!$A:$D,3,0)</f>
        <v>#N/A</v>
      </c>
      <c r="V1494" s="150" t="e">
        <f>+VLOOKUP($L1494,Data_Validation!$A:$D,4,0)</f>
        <v>#N/A</v>
      </c>
      <c r="W1494" s="150" t="e">
        <f>+VLOOKUP($L1494,Data_Validation!$A:$E,5,0)</f>
        <v>#N/A</v>
      </c>
      <c r="X1494" s="150" t="e">
        <f>+VLOOKUP($L1494,Data_Validation!$A:$F,6,0)</f>
        <v>#N/A</v>
      </c>
    </row>
    <row r="1495" spans="1:24" ht="15" customHeight="1">
      <c r="A1495" s="673"/>
      <c r="B1495" s="673"/>
      <c r="C1495" s="673"/>
      <c r="D1495" s="673"/>
      <c r="E1495" s="673"/>
      <c r="F1495" s="673"/>
      <c r="G1495" s="673"/>
      <c r="H1495" s="673"/>
      <c r="I1495" s="673"/>
      <c r="J1495" s="673"/>
      <c r="K1495" s="673"/>
      <c r="L1495" s="145">
        <f t="shared" si="1285"/>
        <v>0</v>
      </c>
      <c r="M1495" s="146">
        <f t="shared" si="1286"/>
        <v>0</v>
      </c>
      <c r="N1495" s="147">
        <f>+IF(OR($Q1495=Parametres!$G$2,$Q1495=Parametres!$G$3),I1495,C1495)</f>
        <v>0</v>
      </c>
      <c r="O1495" s="147">
        <f>+IF(OR($Q1495=Parametres!$G$2,$Q1495=Parametres!$G$3),J1495,D1495)</f>
        <v>0</v>
      </c>
      <c r="P1495" s="147">
        <f>+IF(OR($Q1495=Parametres!$G$2,$Q1495=Parametres!$G$3),K1495,E1495)</f>
        <v>0</v>
      </c>
      <c r="Q1495" s="146">
        <f t="shared" ref="Q1495:S1495" si="1505">+F1495</f>
        <v>0</v>
      </c>
      <c r="R1495" s="145">
        <f t="shared" si="1505"/>
        <v>0</v>
      </c>
      <c r="S1495" s="146">
        <f t="shared" si="1505"/>
        <v>0</v>
      </c>
      <c r="T1495" s="150" t="e">
        <f>+VLOOKUP($L1495,Data_Validation!$A:$D,1,0)</f>
        <v>#N/A</v>
      </c>
      <c r="U1495" s="150" t="e">
        <f>+VLOOKUP($L1495,Data_Validation!$A:$D,3,0)</f>
        <v>#N/A</v>
      </c>
      <c r="V1495" s="150" t="e">
        <f>+VLOOKUP($L1495,Data_Validation!$A:$D,4,0)</f>
        <v>#N/A</v>
      </c>
      <c r="W1495" s="150" t="e">
        <f>+VLOOKUP($L1495,Data_Validation!$A:$E,5,0)</f>
        <v>#N/A</v>
      </c>
      <c r="X1495" s="150" t="e">
        <f>+VLOOKUP($L1495,Data_Validation!$A:$F,6,0)</f>
        <v>#N/A</v>
      </c>
    </row>
    <row r="1496" spans="1:24" ht="15" customHeight="1">
      <c r="A1496" s="673"/>
      <c r="B1496" s="673"/>
      <c r="C1496" s="673"/>
      <c r="D1496" s="673"/>
      <c r="E1496" s="673"/>
      <c r="F1496" s="673"/>
      <c r="G1496" s="673"/>
      <c r="H1496" s="673"/>
      <c r="I1496" s="673"/>
      <c r="J1496" s="673"/>
      <c r="K1496" s="673"/>
      <c r="L1496" s="145">
        <f t="shared" si="1285"/>
        <v>0</v>
      </c>
      <c r="M1496" s="146">
        <f t="shared" si="1286"/>
        <v>0</v>
      </c>
      <c r="N1496" s="147">
        <f>+IF(OR($Q1496=Parametres!$G$2,$Q1496=Parametres!$G$3),I1496,C1496)</f>
        <v>0</v>
      </c>
      <c r="O1496" s="147">
        <f>+IF(OR($Q1496=Parametres!$G$2,$Q1496=Parametres!$G$3),J1496,D1496)</f>
        <v>0</v>
      </c>
      <c r="P1496" s="147">
        <f>+IF(OR($Q1496=Parametres!$G$2,$Q1496=Parametres!$G$3),K1496,E1496)</f>
        <v>0</v>
      </c>
      <c r="Q1496" s="146">
        <f t="shared" ref="Q1496:S1496" si="1506">+F1496</f>
        <v>0</v>
      </c>
      <c r="R1496" s="145">
        <f t="shared" si="1506"/>
        <v>0</v>
      </c>
      <c r="S1496" s="146">
        <f t="shared" si="1506"/>
        <v>0</v>
      </c>
      <c r="T1496" s="150" t="e">
        <f>+VLOOKUP($L1496,Data_Validation!$A:$D,1,0)</f>
        <v>#N/A</v>
      </c>
      <c r="U1496" s="150" t="e">
        <f>+VLOOKUP($L1496,Data_Validation!$A:$D,3,0)</f>
        <v>#N/A</v>
      </c>
      <c r="V1496" s="150" t="e">
        <f>+VLOOKUP($L1496,Data_Validation!$A:$D,4,0)</f>
        <v>#N/A</v>
      </c>
      <c r="W1496" s="150" t="e">
        <f>+VLOOKUP($L1496,Data_Validation!$A:$E,5,0)</f>
        <v>#N/A</v>
      </c>
      <c r="X1496" s="150" t="e">
        <f>+VLOOKUP($L1496,Data_Validation!$A:$F,6,0)</f>
        <v>#N/A</v>
      </c>
    </row>
    <row r="1497" spans="1:24" ht="15" customHeight="1">
      <c r="A1497" s="673"/>
      <c r="B1497" s="673"/>
      <c r="C1497" s="673"/>
      <c r="D1497" s="673"/>
      <c r="E1497" s="673"/>
      <c r="F1497" s="673"/>
      <c r="G1497" s="673"/>
      <c r="H1497" s="673"/>
      <c r="I1497" s="673"/>
      <c r="J1497" s="673"/>
      <c r="K1497" s="673"/>
      <c r="L1497" s="145">
        <f t="shared" si="1285"/>
        <v>0</v>
      </c>
      <c r="M1497" s="146">
        <f t="shared" si="1286"/>
        <v>0</v>
      </c>
      <c r="N1497" s="147">
        <f>+IF(OR($Q1497=Parametres!$G$2,$Q1497=Parametres!$G$3),I1497,C1497)</f>
        <v>0</v>
      </c>
      <c r="O1497" s="147">
        <f>+IF(OR($Q1497=Parametres!$G$2,$Q1497=Parametres!$G$3),J1497,D1497)</f>
        <v>0</v>
      </c>
      <c r="P1497" s="147">
        <f>+IF(OR($Q1497=Parametres!$G$2,$Q1497=Parametres!$G$3),K1497,E1497)</f>
        <v>0</v>
      </c>
      <c r="Q1497" s="146">
        <f t="shared" ref="Q1497:S1497" si="1507">+F1497</f>
        <v>0</v>
      </c>
      <c r="R1497" s="145">
        <f t="shared" si="1507"/>
        <v>0</v>
      </c>
      <c r="S1497" s="146">
        <f t="shared" si="1507"/>
        <v>0</v>
      </c>
      <c r="T1497" s="150" t="e">
        <f>+VLOOKUP($L1497,Data_Validation!$A:$D,1,0)</f>
        <v>#N/A</v>
      </c>
      <c r="U1497" s="150" t="e">
        <f>+VLOOKUP($L1497,Data_Validation!$A:$D,3,0)</f>
        <v>#N/A</v>
      </c>
      <c r="V1497" s="150" t="e">
        <f>+VLOOKUP($L1497,Data_Validation!$A:$D,4,0)</f>
        <v>#N/A</v>
      </c>
      <c r="W1497" s="150" t="e">
        <f>+VLOOKUP($L1497,Data_Validation!$A:$E,5,0)</f>
        <v>#N/A</v>
      </c>
      <c r="X1497" s="150" t="e">
        <f>+VLOOKUP($L1497,Data_Validation!$A:$F,6,0)</f>
        <v>#N/A</v>
      </c>
    </row>
    <row r="1498" spans="1:24" ht="15" customHeight="1">
      <c r="A1498" s="673"/>
      <c r="B1498" s="673"/>
      <c r="C1498" s="673"/>
      <c r="D1498" s="673"/>
      <c r="E1498" s="673"/>
      <c r="F1498" s="673"/>
      <c r="G1498" s="673"/>
      <c r="H1498" s="673"/>
      <c r="I1498" s="673"/>
      <c r="J1498" s="673"/>
      <c r="K1498" s="673"/>
      <c r="L1498" s="145">
        <f t="shared" si="1285"/>
        <v>0</v>
      </c>
      <c r="M1498" s="146">
        <f t="shared" si="1286"/>
        <v>0</v>
      </c>
      <c r="N1498" s="147">
        <f>+IF(OR($Q1498=Parametres!$G$2,$Q1498=Parametres!$G$3),I1498,C1498)</f>
        <v>0</v>
      </c>
      <c r="O1498" s="147">
        <f>+IF(OR($Q1498=Parametres!$G$2,$Q1498=Parametres!$G$3),J1498,D1498)</f>
        <v>0</v>
      </c>
      <c r="P1498" s="147">
        <f>+IF(OR($Q1498=Parametres!$G$2,$Q1498=Parametres!$G$3),K1498,E1498)</f>
        <v>0</v>
      </c>
      <c r="Q1498" s="146">
        <f t="shared" ref="Q1498:S1498" si="1508">+F1498</f>
        <v>0</v>
      </c>
      <c r="R1498" s="145">
        <f t="shared" si="1508"/>
        <v>0</v>
      </c>
      <c r="S1498" s="146">
        <f t="shared" si="1508"/>
        <v>0</v>
      </c>
      <c r="T1498" s="150" t="e">
        <f>+VLOOKUP($L1498,Data_Validation!$A:$D,1,0)</f>
        <v>#N/A</v>
      </c>
      <c r="U1498" s="150" t="e">
        <f>+VLOOKUP($L1498,Data_Validation!$A:$D,3,0)</f>
        <v>#N/A</v>
      </c>
      <c r="V1498" s="150" t="e">
        <f>+VLOOKUP($L1498,Data_Validation!$A:$D,4,0)</f>
        <v>#N/A</v>
      </c>
      <c r="W1498" s="150" t="e">
        <f>+VLOOKUP($L1498,Data_Validation!$A:$E,5,0)</f>
        <v>#N/A</v>
      </c>
      <c r="X1498" s="150" t="e">
        <f>+VLOOKUP($L1498,Data_Validation!$A:$F,6,0)</f>
        <v>#N/A</v>
      </c>
    </row>
    <row r="1499" spans="1:24" ht="15" customHeight="1">
      <c r="A1499" s="673"/>
      <c r="B1499" s="673"/>
      <c r="C1499" s="673"/>
      <c r="D1499" s="673"/>
      <c r="E1499" s="673"/>
      <c r="F1499" s="673"/>
      <c r="G1499" s="673"/>
      <c r="H1499" s="673"/>
      <c r="I1499" s="673"/>
      <c r="J1499" s="673"/>
      <c r="K1499" s="673"/>
      <c r="L1499" s="145">
        <f t="shared" si="1285"/>
        <v>0</v>
      </c>
      <c r="M1499" s="146">
        <f t="shared" si="1286"/>
        <v>0</v>
      </c>
      <c r="N1499" s="147">
        <f>+IF(OR($Q1499=Parametres!$G$2,$Q1499=Parametres!$G$3),I1499,C1499)</f>
        <v>0</v>
      </c>
      <c r="O1499" s="147">
        <f>+IF(OR($Q1499=Parametres!$G$2,$Q1499=Parametres!$G$3),J1499,D1499)</f>
        <v>0</v>
      </c>
      <c r="P1499" s="147">
        <f>+IF(OR($Q1499=Parametres!$G$2,$Q1499=Parametres!$G$3),K1499,E1499)</f>
        <v>0</v>
      </c>
      <c r="Q1499" s="146">
        <f t="shared" ref="Q1499:S1499" si="1509">+F1499</f>
        <v>0</v>
      </c>
      <c r="R1499" s="145">
        <f t="shared" si="1509"/>
        <v>0</v>
      </c>
      <c r="S1499" s="146">
        <f t="shared" si="1509"/>
        <v>0</v>
      </c>
      <c r="T1499" s="150" t="e">
        <f>+VLOOKUP($L1499,Data_Validation!$A:$D,1,0)</f>
        <v>#N/A</v>
      </c>
      <c r="U1499" s="150" t="e">
        <f>+VLOOKUP($L1499,Data_Validation!$A:$D,3,0)</f>
        <v>#N/A</v>
      </c>
      <c r="V1499" s="150" t="e">
        <f>+VLOOKUP($L1499,Data_Validation!$A:$D,4,0)</f>
        <v>#N/A</v>
      </c>
      <c r="W1499" s="150" t="e">
        <f>+VLOOKUP($L1499,Data_Validation!$A:$E,5,0)</f>
        <v>#N/A</v>
      </c>
      <c r="X1499" s="150" t="e">
        <f>+VLOOKUP($L1499,Data_Validation!$A:$F,6,0)</f>
        <v>#N/A</v>
      </c>
    </row>
    <row r="1500" spans="1:24" ht="15" customHeight="1">
      <c r="A1500" s="673"/>
      <c r="B1500" s="673"/>
      <c r="C1500" s="673"/>
      <c r="D1500" s="673"/>
      <c r="E1500" s="673"/>
      <c r="F1500" s="673"/>
      <c r="G1500" s="673"/>
      <c r="H1500" s="673"/>
      <c r="I1500" s="673"/>
      <c r="J1500" s="673"/>
      <c r="K1500" s="673"/>
      <c r="L1500" s="145">
        <f t="shared" si="1285"/>
        <v>0</v>
      </c>
      <c r="M1500" s="146">
        <f t="shared" si="1286"/>
        <v>0</v>
      </c>
      <c r="N1500" s="147">
        <f>+IF(OR($Q1500=Parametres!$G$2,$Q1500=Parametres!$G$3),I1500,C1500)</f>
        <v>0</v>
      </c>
      <c r="O1500" s="147">
        <f>+IF(OR($Q1500=Parametres!$G$2,$Q1500=Parametres!$G$3),J1500,D1500)</f>
        <v>0</v>
      </c>
      <c r="P1500" s="147">
        <f>+IF(OR($Q1500=Parametres!$G$2,$Q1500=Parametres!$G$3),K1500,E1500)</f>
        <v>0</v>
      </c>
      <c r="Q1500" s="146">
        <f t="shared" ref="Q1500:S1500" si="1510">+F1500</f>
        <v>0</v>
      </c>
      <c r="R1500" s="145">
        <f t="shared" si="1510"/>
        <v>0</v>
      </c>
      <c r="S1500" s="146">
        <f t="shared" si="1510"/>
        <v>0</v>
      </c>
      <c r="T1500" s="150" t="e">
        <f>+VLOOKUP($L1500,Data_Validation!$A:$D,1,0)</f>
        <v>#N/A</v>
      </c>
      <c r="U1500" s="150" t="e">
        <f>+VLOOKUP($L1500,Data_Validation!$A:$D,3,0)</f>
        <v>#N/A</v>
      </c>
      <c r="V1500" s="150" t="e">
        <f>+VLOOKUP($L1500,Data_Validation!$A:$D,4,0)</f>
        <v>#N/A</v>
      </c>
      <c r="W1500" s="150" t="e">
        <f>+VLOOKUP($L1500,Data_Validation!$A:$E,5,0)</f>
        <v>#N/A</v>
      </c>
      <c r="X1500" s="150" t="e">
        <f>+VLOOKUP($L1500,Data_Validation!$A:$F,6,0)</f>
        <v>#N/A</v>
      </c>
    </row>
    <row r="1501" spans="1:24" ht="15" customHeight="1">
      <c r="A1501" s="673"/>
      <c r="B1501" s="673"/>
      <c r="C1501" s="673"/>
      <c r="D1501" s="673"/>
      <c r="E1501" s="673"/>
      <c r="F1501" s="673"/>
      <c r="G1501" s="673"/>
      <c r="H1501" s="673"/>
      <c r="I1501" s="673"/>
      <c r="J1501" s="673"/>
      <c r="K1501" s="673"/>
      <c r="L1501" s="145">
        <f t="shared" si="1285"/>
        <v>0</v>
      </c>
      <c r="M1501" s="146">
        <f t="shared" si="1286"/>
        <v>0</v>
      </c>
      <c r="N1501" s="147">
        <f>+IF(OR($Q1501=Parametres!$G$2,$Q1501=Parametres!$G$3),I1501,C1501)</f>
        <v>0</v>
      </c>
      <c r="O1501" s="147">
        <f>+IF(OR($Q1501=Parametres!$G$2,$Q1501=Parametres!$G$3),J1501,D1501)</f>
        <v>0</v>
      </c>
      <c r="P1501" s="147">
        <f>+IF(OR($Q1501=Parametres!$G$2,$Q1501=Parametres!$G$3),K1501,E1501)</f>
        <v>0</v>
      </c>
      <c r="Q1501" s="146">
        <f t="shared" ref="Q1501:S1501" si="1511">+F1501</f>
        <v>0</v>
      </c>
      <c r="R1501" s="145">
        <f t="shared" si="1511"/>
        <v>0</v>
      </c>
      <c r="S1501" s="146">
        <f t="shared" si="1511"/>
        <v>0</v>
      </c>
      <c r="T1501" s="150" t="e">
        <f>+VLOOKUP($L1501,Data_Validation!$A:$D,1,0)</f>
        <v>#N/A</v>
      </c>
      <c r="U1501" s="150" t="e">
        <f>+VLOOKUP($L1501,Data_Validation!$A:$D,3,0)</f>
        <v>#N/A</v>
      </c>
      <c r="V1501" s="150" t="e">
        <f>+VLOOKUP($L1501,Data_Validation!$A:$D,4,0)</f>
        <v>#N/A</v>
      </c>
      <c r="W1501" s="150" t="e">
        <f>+VLOOKUP($L1501,Data_Validation!$A:$E,5,0)</f>
        <v>#N/A</v>
      </c>
      <c r="X1501" s="150" t="e">
        <f>+VLOOKUP($L1501,Data_Validation!$A:$F,6,0)</f>
        <v>#N/A</v>
      </c>
    </row>
    <row r="1502" spans="1:24" ht="15" customHeight="1">
      <c r="A1502" s="673"/>
      <c r="B1502" s="673"/>
      <c r="C1502" s="673"/>
      <c r="D1502" s="673"/>
      <c r="E1502" s="673"/>
      <c r="F1502" s="673"/>
      <c r="G1502" s="673"/>
      <c r="H1502" s="673"/>
      <c r="I1502" s="673"/>
      <c r="J1502" s="673"/>
      <c r="K1502" s="673"/>
      <c r="L1502" s="145">
        <f t="shared" si="1285"/>
        <v>0</v>
      </c>
      <c r="M1502" s="146">
        <f t="shared" si="1286"/>
        <v>0</v>
      </c>
      <c r="N1502" s="147">
        <f>+IF(OR($Q1502=Parametres!$G$2,$Q1502=Parametres!$G$3),I1502,C1502)</f>
        <v>0</v>
      </c>
      <c r="O1502" s="147">
        <f>+IF(OR($Q1502=Parametres!$G$2,$Q1502=Parametres!$G$3),J1502,D1502)</f>
        <v>0</v>
      </c>
      <c r="P1502" s="147">
        <f>+IF(OR($Q1502=Parametres!$G$2,$Q1502=Parametres!$G$3),K1502,E1502)</f>
        <v>0</v>
      </c>
      <c r="Q1502" s="146">
        <f t="shared" ref="Q1502:S1502" si="1512">+F1502</f>
        <v>0</v>
      </c>
      <c r="R1502" s="145">
        <f t="shared" si="1512"/>
        <v>0</v>
      </c>
      <c r="S1502" s="146">
        <f t="shared" si="1512"/>
        <v>0</v>
      </c>
      <c r="T1502" s="150" t="e">
        <f>+VLOOKUP($L1502,Data_Validation!$A:$D,1,0)</f>
        <v>#N/A</v>
      </c>
      <c r="U1502" s="150" t="e">
        <f>+VLOOKUP($L1502,Data_Validation!$A:$D,3,0)</f>
        <v>#N/A</v>
      </c>
      <c r="V1502" s="150" t="e">
        <f>+VLOOKUP($L1502,Data_Validation!$A:$D,4,0)</f>
        <v>#N/A</v>
      </c>
      <c r="W1502" s="150" t="e">
        <f>+VLOOKUP($L1502,Data_Validation!$A:$E,5,0)</f>
        <v>#N/A</v>
      </c>
      <c r="X1502" s="150" t="e">
        <f>+VLOOKUP($L1502,Data_Validation!$A:$F,6,0)</f>
        <v>#N/A</v>
      </c>
    </row>
    <row r="1503" spans="1:24" ht="15" customHeight="1">
      <c r="A1503" s="673"/>
      <c r="B1503" s="673"/>
      <c r="C1503" s="673"/>
      <c r="D1503" s="673"/>
      <c r="E1503" s="673"/>
      <c r="F1503" s="673"/>
      <c r="G1503" s="673"/>
      <c r="H1503" s="673"/>
      <c r="I1503" s="673"/>
      <c r="J1503" s="673"/>
      <c r="K1503" s="673"/>
      <c r="L1503" s="145">
        <f t="shared" si="1285"/>
        <v>0</v>
      </c>
      <c r="M1503" s="146">
        <f t="shared" si="1286"/>
        <v>0</v>
      </c>
      <c r="N1503" s="147">
        <f>+IF(OR($Q1503=Parametres!$G$2,$Q1503=Parametres!$G$3),I1503,C1503)</f>
        <v>0</v>
      </c>
      <c r="O1503" s="147">
        <f>+IF(OR($Q1503=Parametres!$G$2,$Q1503=Parametres!$G$3),J1503,D1503)</f>
        <v>0</v>
      </c>
      <c r="P1503" s="147">
        <f>+IF(OR($Q1503=Parametres!$G$2,$Q1503=Parametres!$G$3),K1503,E1503)</f>
        <v>0</v>
      </c>
      <c r="Q1503" s="146">
        <f t="shared" ref="Q1503:S1503" si="1513">+F1503</f>
        <v>0</v>
      </c>
      <c r="R1503" s="145">
        <f t="shared" si="1513"/>
        <v>0</v>
      </c>
      <c r="S1503" s="146">
        <f t="shared" si="1513"/>
        <v>0</v>
      </c>
      <c r="T1503" s="150" t="e">
        <f>+VLOOKUP($L1503,Data_Validation!$A:$D,1,0)</f>
        <v>#N/A</v>
      </c>
      <c r="U1503" s="150" t="e">
        <f>+VLOOKUP($L1503,Data_Validation!$A:$D,3,0)</f>
        <v>#N/A</v>
      </c>
      <c r="V1503" s="150" t="e">
        <f>+VLOOKUP($L1503,Data_Validation!$A:$D,4,0)</f>
        <v>#N/A</v>
      </c>
      <c r="W1503" s="150" t="e">
        <f>+VLOOKUP($L1503,Data_Validation!$A:$E,5,0)</f>
        <v>#N/A</v>
      </c>
      <c r="X1503" s="150" t="e">
        <f>+VLOOKUP($L1503,Data_Validation!$A:$F,6,0)</f>
        <v>#N/A</v>
      </c>
    </row>
    <row r="1504" spans="1:24" ht="15" customHeight="1">
      <c r="A1504" s="673"/>
      <c r="B1504" s="673"/>
      <c r="C1504" s="673"/>
      <c r="D1504" s="673"/>
      <c r="E1504" s="673"/>
      <c r="F1504" s="673"/>
      <c r="G1504" s="673"/>
      <c r="H1504" s="673"/>
      <c r="I1504" s="673"/>
      <c r="J1504" s="673"/>
      <c r="K1504" s="673"/>
      <c r="L1504" s="145">
        <f t="shared" si="1285"/>
        <v>0</v>
      </c>
      <c r="M1504" s="146">
        <f t="shared" si="1286"/>
        <v>0</v>
      </c>
      <c r="N1504" s="147">
        <f>+IF(OR($Q1504=Parametres!$G$2,$Q1504=Parametres!$G$3),I1504,C1504)</f>
        <v>0</v>
      </c>
      <c r="O1504" s="147">
        <f>+IF(OR($Q1504=Parametres!$G$2,$Q1504=Parametres!$G$3),J1504,D1504)</f>
        <v>0</v>
      </c>
      <c r="P1504" s="147">
        <f>+IF(OR($Q1504=Parametres!$G$2,$Q1504=Parametres!$G$3),K1504,E1504)</f>
        <v>0</v>
      </c>
      <c r="Q1504" s="146">
        <f t="shared" ref="Q1504:S1504" si="1514">+F1504</f>
        <v>0</v>
      </c>
      <c r="R1504" s="145">
        <f t="shared" si="1514"/>
        <v>0</v>
      </c>
      <c r="S1504" s="146">
        <f t="shared" si="1514"/>
        <v>0</v>
      </c>
      <c r="T1504" s="150" t="e">
        <f>+VLOOKUP($L1504,Data_Validation!$A:$D,1,0)</f>
        <v>#N/A</v>
      </c>
      <c r="U1504" s="150" t="e">
        <f>+VLOOKUP($L1504,Data_Validation!$A:$D,3,0)</f>
        <v>#N/A</v>
      </c>
      <c r="V1504" s="150" t="e">
        <f>+VLOOKUP($L1504,Data_Validation!$A:$D,4,0)</f>
        <v>#N/A</v>
      </c>
      <c r="W1504" s="150" t="e">
        <f>+VLOOKUP($L1504,Data_Validation!$A:$E,5,0)</f>
        <v>#N/A</v>
      </c>
      <c r="X1504" s="150" t="e">
        <f>+VLOOKUP($L1504,Data_Validation!$A:$F,6,0)</f>
        <v>#N/A</v>
      </c>
    </row>
    <row r="1505" spans="1:24" ht="15" customHeight="1">
      <c r="A1505" s="673"/>
      <c r="B1505" s="673"/>
      <c r="C1505" s="673"/>
      <c r="D1505" s="673"/>
      <c r="E1505" s="673"/>
      <c r="F1505" s="673"/>
      <c r="G1505" s="673"/>
      <c r="H1505" s="673"/>
      <c r="I1505" s="673"/>
      <c r="J1505" s="673"/>
      <c r="K1505" s="673"/>
      <c r="L1505" s="145">
        <f t="shared" si="1285"/>
        <v>0</v>
      </c>
      <c r="M1505" s="146">
        <f t="shared" si="1286"/>
        <v>0</v>
      </c>
      <c r="N1505" s="147">
        <f>+IF(OR($Q1505=Parametres!$G$2,$Q1505=Parametres!$G$3),I1505,C1505)</f>
        <v>0</v>
      </c>
      <c r="O1505" s="147">
        <f>+IF(OR($Q1505=Parametres!$G$2,$Q1505=Parametres!$G$3),J1505,D1505)</f>
        <v>0</v>
      </c>
      <c r="P1505" s="147">
        <f>+IF(OR($Q1505=Parametres!$G$2,$Q1505=Parametres!$G$3),K1505,E1505)</f>
        <v>0</v>
      </c>
      <c r="Q1505" s="146">
        <f t="shared" ref="Q1505:S1505" si="1515">+F1505</f>
        <v>0</v>
      </c>
      <c r="R1505" s="145">
        <f t="shared" si="1515"/>
        <v>0</v>
      </c>
      <c r="S1505" s="146">
        <f t="shared" si="1515"/>
        <v>0</v>
      </c>
      <c r="T1505" s="150" t="e">
        <f>+VLOOKUP($L1505,Data_Validation!$A:$D,1,0)</f>
        <v>#N/A</v>
      </c>
      <c r="U1505" s="150" t="e">
        <f>+VLOOKUP($L1505,Data_Validation!$A:$D,3,0)</f>
        <v>#N/A</v>
      </c>
      <c r="V1505" s="150" t="e">
        <f>+VLOOKUP($L1505,Data_Validation!$A:$D,4,0)</f>
        <v>#N/A</v>
      </c>
      <c r="W1505" s="150" t="e">
        <f>+VLOOKUP($L1505,Data_Validation!$A:$E,5,0)</f>
        <v>#N/A</v>
      </c>
      <c r="X1505" s="150" t="e">
        <f>+VLOOKUP($L1505,Data_Validation!$A:$F,6,0)</f>
        <v>#N/A</v>
      </c>
    </row>
    <row r="1506" spans="1:24" ht="15" customHeight="1">
      <c r="A1506" s="673"/>
      <c r="B1506" s="673"/>
      <c r="C1506" s="673"/>
      <c r="D1506" s="673"/>
      <c r="E1506" s="673"/>
      <c r="F1506" s="673"/>
      <c r="G1506" s="673"/>
      <c r="H1506" s="673"/>
      <c r="I1506" s="673"/>
      <c r="J1506" s="673"/>
      <c r="K1506" s="673"/>
      <c r="L1506" s="145">
        <f t="shared" si="1285"/>
        <v>0</v>
      </c>
      <c r="M1506" s="146">
        <f t="shared" si="1286"/>
        <v>0</v>
      </c>
      <c r="N1506" s="147">
        <f>+IF(OR($Q1506=Parametres!$G$2,$Q1506=Parametres!$G$3),I1506,C1506)</f>
        <v>0</v>
      </c>
      <c r="O1506" s="147">
        <f>+IF(OR($Q1506=Parametres!$G$2,$Q1506=Parametres!$G$3),J1506,D1506)</f>
        <v>0</v>
      </c>
      <c r="P1506" s="147">
        <f>+IF(OR($Q1506=Parametres!$G$2,$Q1506=Parametres!$G$3),K1506,E1506)</f>
        <v>0</v>
      </c>
      <c r="Q1506" s="146">
        <f t="shared" ref="Q1506:S1506" si="1516">+F1506</f>
        <v>0</v>
      </c>
      <c r="R1506" s="145">
        <f t="shared" si="1516"/>
        <v>0</v>
      </c>
      <c r="S1506" s="146">
        <f t="shared" si="1516"/>
        <v>0</v>
      </c>
      <c r="T1506" s="150" t="e">
        <f>+VLOOKUP($L1506,Data_Validation!$A:$D,1,0)</f>
        <v>#N/A</v>
      </c>
      <c r="U1506" s="150" t="e">
        <f>+VLOOKUP($L1506,Data_Validation!$A:$D,3,0)</f>
        <v>#N/A</v>
      </c>
      <c r="V1506" s="150" t="e">
        <f>+VLOOKUP($L1506,Data_Validation!$A:$D,4,0)</f>
        <v>#N/A</v>
      </c>
      <c r="W1506" s="150" t="e">
        <f>+VLOOKUP($L1506,Data_Validation!$A:$E,5,0)</f>
        <v>#N/A</v>
      </c>
      <c r="X1506" s="150" t="e">
        <f>+VLOOKUP($L1506,Data_Validation!$A:$F,6,0)</f>
        <v>#N/A</v>
      </c>
    </row>
    <row r="1507" spans="1:24" ht="15" customHeight="1">
      <c r="A1507" s="673"/>
      <c r="B1507" s="673"/>
      <c r="C1507" s="673"/>
      <c r="D1507" s="673"/>
      <c r="E1507" s="673"/>
      <c r="F1507" s="673"/>
      <c r="G1507" s="673"/>
      <c r="H1507" s="673"/>
      <c r="I1507" s="673"/>
      <c r="J1507" s="673"/>
      <c r="K1507" s="673"/>
      <c r="L1507" s="145">
        <f t="shared" si="1285"/>
        <v>0</v>
      </c>
      <c r="M1507" s="146">
        <f t="shared" si="1286"/>
        <v>0</v>
      </c>
      <c r="N1507" s="147">
        <f>+IF(OR($Q1507=Parametres!$G$2,$Q1507=Parametres!$G$3),I1507,C1507)</f>
        <v>0</v>
      </c>
      <c r="O1507" s="147">
        <f>+IF(OR($Q1507=Parametres!$G$2,$Q1507=Parametres!$G$3),J1507,D1507)</f>
        <v>0</v>
      </c>
      <c r="P1507" s="147">
        <f>+IF(OR($Q1507=Parametres!$G$2,$Q1507=Parametres!$G$3),K1507,E1507)</f>
        <v>0</v>
      </c>
      <c r="Q1507" s="146">
        <f t="shared" ref="Q1507:S1507" si="1517">+F1507</f>
        <v>0</v>
      </c>
      <c r="R1507" s="145">
        <f t="shared" si="1517"/>
        <v>0</v>
      </c>
      <c r="S1507" s="146">
        <f t="shared" si="1517"/>
        <v>0</v>
      </c>
      <c r="T1507" s="150" t="e">
        <f>+VLOOKUP($L1507,Data_Validation!$A:$D,1,0)</f>
        <v>#N/A</v>
      </c>
      <c r="U1507" s="150" t="e">
        <f>+VLOOKUP($L1507,Data_Validation!$A:$D,3,0)</f>
        <v>#N/A</v>
      </c>
      <c r="V1507" s="150" t="e">
        <f>+VLOOKUP($L1507,Data_Validation!$A:$D,4,0)</f>
        <v>#N/A</v>
      </c>
      <c r="W1507" s="150" t="e">
        <f>+VLOOKUP($L1507,Data_Validation!$A:$E,5,0)</f>
        <v>#N/A</v>
      </c>
      <c r="X1507" s="150" t="e">
        <f>+VLOOKUP($L1507,Data_Validation!$A:$F,6,0)</f>
        <v>#N/A</v>
      </c>
    </row>
    <row r="1508" spans="1:24" ht="15" customHeight="1">
      <c r="A1508" s="673"/>
      <c r="B1508" s="673"/>
      <c r="C1508" s="673"/>
      <c r="D1508" s="673"/>
      <c r="E1508" s="673"/>
      <c r="F1508" s="673"/>
      <c r="G1508" s="673"/>
      <c r="H1508" s="673"/>
      <c r="I1508" s="673"/>
      <c r="J1508" s="673"/>
      <c r="K1508" s="673"/>
      <c r="L1508" s="145">
        <f t="shared" si="1285"/>
        <v>0</v>
      </c>
      <c r="M1508" s="146">
        <f t="shared" si="1286"/>
        <v>0</v>
      </c>
      <c r="N1508" s="147">
        <f>+IF(OR($Q1508=Parametres!$G$2,$Q1508=Parametres!$G$3),I1508,C1508)</f>
        <v>0</v>
      </c>
      <c r="O1508" s="147">
        <f>+IF(OR($Q1508=Parametres!$G$2,$Q1508=Parametres!$G$3),J1508,D1508)</f>
        <v>0</v>
      </c>
      <c r="P1508" s="147">
        <f>+IF(OR($Q1508=Parametres!$G$2,$Q1508=Parametres!$G$3),K1508,E1508)</f>
        <v>0</v>
      </c>
      <c r="Q1508" s="146">
        <f t="shared" ref="Q1508:S1508" si="1518">+F1508</f>
        <v>0</v>
      </c>
      <c r="R1508" s="145">
        <f t="shared" si="1518"/>
        <v>0</v>
      </c>
      <c r="S1508" s="146">
        <f t="shared" si="1518"/>
        <v>0</v>
      </c>
      <c r="T1508" s="150" t="e">
        <f>+VLOOKUP($L1508,Data_Validation!$A:$D,1,0)</f>
        <v>#N/A</v>
      </c>
      <c r="U1508" s="150" t="e">
        <f>+VLOOKUP($L1508,Data_Validation!$A:$D,3,0)</f>
        <v>#N/A</v>
      </c>
      <c r="V1508" s="150" t="e">
        <f>+VLOOKUP($L1508,Data_Validation!$A:$D,4,0)</f>
        <v>#N/A</v>
      </c>
      <c r="W1508" s="150" t="e">
        <f>+VLOOKUP($L1508,Data_Validation!$A:$E,5,0)</f>
        <v>#N/A</v>
      </c>
      <c r="X1508" s="150" t="e">
        <f>+VLOOKUP($L1508,Data_Validation!$A:$F,6,0)</f>
        <v>#N/A</v>
      </c>
    </row>
    <row r="1509" spans="1:24" ht="15" customHeight="1">
      <c r="A1509" s="673"/>
      <c r="B1509" s="673"/>
      <c r="C1509" s="673"/>
      <c r="D1509" s="673"/>
      <c r="E1509" s="673"/>
      <c r="F1509" s="673"/>
      <c r="G1509" s="673"/>
      <c r="H1509" s="673"/>
      <c r="I1509" s="673"/>
      <c r="J1509" s="673"/>
      <c r="K1509" s="673"/>
      <c r="L1509" s="145">
        <f t="shared" si="1285"/>
        <v>0</v>
      </c>
      <c r="M1509" s="146">
        <f t="shared" si="1286"/>
        <v>0</v>
      </c>
      <c r="N1509" s="147">
        <f>+IF(OR($Q1509=Parametres!$G$2,$Q1509=Parametres!$G$3),I1509,C1509)</f>
        <v>0</v>
      </c>
      <c r="O1509" s="147">
        <f>+IF(OR($Q1509=Parametres!$G$2,$Q1509=Parametres!$G$3),J1509,D1509)</f>
        <v>0</v>
      </c>
      <c r="P1509" s="147">
        <f>+IF(OR($Q1509=Parametres!$G$2,$Q1509=Parametres!$G$3),K1509,E1509)</f>
        <v>0</v>
      </c>
      <c r="Q1509" s="146">
        <f t="shared" ref="Q1509:S1509" si="1519">+F1509</f>
        <v>0</v>
      </c>
      <c r="R1509" s="145">
        <f t="shared" si="1519"/>
        <v>0</v>
      </c>
      <c r="S1509" s="146">
        <f t="shared" si="1519"/>
        <v>0</v>
      </c>
      <c r="T1509" s="150" t="e">
        <f>+VLOOKUP($L1509,Data_Validation!$A:$D,1,0)</f>
        <v>#N/A</v>
      </c>
      <c r="U1509" s="150" t="e">
        <f>+VLOOKUP($L1509,Data_Validation!$A:$D,3,0)</f>
        <v>#N/A</v>
      </c>
      <c r="V1509" s="150" t="e">
        <f>+VLOOKUP($L1509,Data_Validation!$A:$D,4,0)</f>
        <v>#N/A</v>
      </c>
      <c r="W1509" s="150" t="e">
        <f>+VLOOKUP($L1509,Data_Validation!$A:$E,5,0)</f>
        <v>#N/A</v>
      </c>
      <c r="X1509" s="150" t="e">
        <f>+VLOOKUP($L1509,Data_Validation!$A:$F,6,0)</f>
        <v>#N/A</v>
      </c>
    </row>
    <row r="1510" spans="1:24" ht="15" customHeight="1">
      <c r="A1510" s="673"/>
      <c r="B1510" s="673"/>
      <c r="C1510" s="673"/>
      <c r="D1510" s="673"/>
      <c r="E1510" s="673"/>
      <c r="F1510" s="673"/>
      <c r="G1510" s="673"/>
      <c r="H1510" s="673"/>
      <c r="I1510" s="673"/>
      <c r="J1510" s="673"/>
      <c r="K1510" s="673"/>
      <c r="L1510" s="145">
        <f t="shared" si="1285"/>
        <v>0</v>
      </c>
      <c r="M1510" s="146">
        <f t="shared" si="1286"/>
        <v>0</v>
      </c>
      <c r="N1510" s="147">
        <f>+IF(OR($Q1510=Parametres!$G$2,$Q1510=Parametres!$G$3),I1510,C1510)</f>
        <v>0</v>
      </c>
      <c r="O1510" s="147">
        <f>+IF(OR($Q1510=Parametres!$G$2,$Q1510=Parametres!$G$3),J1510,D1510)</f>
        <v>0</v>
      </c>
      <c r="P1510" s="147">
        <f>+IF(OR($Q1510=Parametres!$G$2,$Q1510=Parametres!$G$3),K1510,E1510)</f>
        <v>0</v>
      </c>
      <c r="Q1510" s="146">
        <f t="shared" ref="Q1510:S1510" si="1520">+F1510</f>
        <v>0</v>
      </c>
      <c r="R1510" s="145">
        <f t="shared" si="1520"/>
        <v>0</v>
      </c>
      <c r="S1510" s="146">
        <f t="shared" si="1520"/>
        <v>0</v>
      </c>
      <c r="T1510" s="150" t="e">
        <f>+VLOOKUP($L1510,Data_Validation!$A:$D,1,0)</f>
        <v>#N/A</v>
      </c>
      <c r="U1510" s="150" t="e">
        <f>+VLOOKUP($L1510,Data_Validation!$A:$D,3,0)</f>
        <v>#N/A</v>
      </c>
      <c r="V1510" s="150" t="e">
        <f>+VLOOKUP($L1510,Data_Validation!$A:$D,4,0)</f>
        <v>#N/A</v>
      </c>
      <c r="W1510" s="150" t="e">
        <f>+VLOOKUP($L1510,Data_Validation!$A:$E,5,0)</f>
        <v>#N/A</v>
      </c>
      <c r="X1510" s="150" t="e">
        <f>+VLOOKUP($L1510,Data_Validation!$A:$F,6,0)</f>
        <v>#N/A</v>
      </c>
    </row>
  </sheetData>
  <autoFilter ref="A1:X1510" xr:uid="{00000000-0009-0000-0000-000007000000}"/>
  <dataValidations count="1">
    <dataValidation type="list" allowBlank="1" showErrorMessage="1" sqref="U1" xr:uid="{00000000-0002-0000-0700-000000000000}">
      <formula1>$D$1:$D$26</formula1>
    </dataValidation>
  </dataValidations>
  <pageMargins left="0.7" right="0.7" top="0.75" bottom="0.75" header="0" footer="0"/>
  <pageSetup scale="63" orientation="landscape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C1250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25" defaultRowHeight="15" customHeight="1" outlineLevelCol="1"/>
  <cols>
    <col min="1" max="1" width="9.25" customWidth="1"/>
    <col min="2" max="2" width="42.5" customWidth="1"/>
    <col min="3" max="3" width="13.125" customWidth="1"/>
    <col min="4" max="4" width="29.875" customWidth="1"/>
    <col min="5" max="6" width="21.75" customWidth="1"/>
    <col min="7" max="7" width="21.375" customWidth="1"/>
    <col min="8" max="8" width="21.75" customWidth="1"/>
    <col min="9" max="9" width="28.625" customWidth="1" outlineLevel="1"/>
    <col min="10" max="10" width="3.25" customWidth="1" outlineLevel="1"/>
    <col min="11" max="11" width="35.375" customWidth="1" outlineLevel="1"/>
    <col min="12" max="29" width="9.375" customWidth="1"/>
  </cols>
  <sheetData>
    <row r="1" spans="1:13">
      <c r="A1" s="423" t="s">
        <v>1664</v>
      </c>
      <c r="B1" s="423" t="s">
        <v>6</v>
      </c>
      <c r="C1" s="423" t="s">
        <v>1665</v>
      </c>
      <c r="D1" s="423" t="s">
        <v>447</v>
      </c>
      <c r="E1" s="424" t="s">
        <v>448</v>
      </c>
      <c r="F1" s="424" t="s">
        <v>1668</v>
      </c>
      <c r="G1" s="424" t="s">
        <v>1669</v>
      </c>
      <c r="H1" s="7"/>
      <c r="I1" s="425" t="s">
        <v>1665</v>
      </c>
      <c r="K1" s="425" t="s">
        <v>447</v>
      </c>
    </row>
    <row r="2" spans="1:13" ht="15" customHeight="1">
      <c r="A2" s="426" t="s">
        <v>1672</v>
      </c>
      <c r="B2" s="427" t="s">
        <v>1131</v>
      </c>
      <c r="C2" s="428" t="s">
        <v>1344</v>
      </c>
      <c r="D2" s="429" t="s">
        <v>1546</v>
      </c>
      <c r="E2" s="430"/>
      <c r="F2" s="431"/>
      <c r="G2" s="430"/>
      <c r="H2" s="4"/>
      <c r="I2" s="432" t="s">
        <v>1673</v>
      </c>
      <c r="K2" s="432">
        <f>'Réalisé Mois'!C4</f>
        <v>0</v>
      </c>
    </row>
    <row r="3" spans="1:13" ht="15" customHeight="1">
      <c r="A3" s="433" t="s">
        <v>451</v>
      </c>
      <c r="B3" s="427" t="s">
        <v>450</v>
      </c>
      <c r="C3" s="428" t="s">
        <v>1674</v>
      </c>
      <c r="D3" s="428">
        <v>0</v>
      </c>
      <c r="E3" s="430"/>
      <c r="F3" s="430"/>
      <c r="G3" s="434" t="str">
        <f>+VLOOKUP(Data_Validation!$A3,BV_Data_An_Cour!$L:$Q,6,0)</f>
        <v>1-Mémo</v>
      </c>
      <c r="H3" s="435"/>
      <c r="I3" s="432" t="str">
        <f>'Réalisé Mois'!K1</f>
        <v>Véhicules neufs</v>
      </c>
      <c r="K3" s="432" t="s">
        <v>371</v>
      </c>
    </row>
    <row r="4" spans="1:13" ht="15" customHeight="1">
      <c r="A4" s="433" t="s">
        <v>455</v>
      </c>
      <c r="B4" s="427" t="s">
        <v>454</v>
      </c>
      <c r="C4" s="428" t="s">
        <v>1674</v>
      </c>
      <c r="D4" s="428">
        <v>0</v>
      </c>
      <c r="E4" s="430"/>
      <c r="F4" s="431"/>
      <c r="G4" s="434" t="str">
        <f>+VLOOKUP(Data_Validation!$A4,BV_Data_An_Cour!$L:$Q,6,0)</f>
        <v>1-Mémo</v>
      </c>
      <c r="H4" s="435"/>
      <c r="I4" s="432" t="str">
        <f>'Réalisé Mois'!K89</f>
        <v>Véhicules usagés</v>
      </c>
      <c r="K4" s="432" t="str">
        <f>'Réalisé Mois'!C185</f>
        <v>Ajustement M/O</v>
      </c>
      <c r="M4" s="436" t="s">
        <v>1677</v>
      </c>
    </row>
    <row r="5" spans="1:13" ht="15" customHeight="1">
      <c r="A5" s="437" t="s">
        <v>458</v>
      </c>
      <c r="B5" s="438" t="s">
        <v>457</v>
      </c>
      <c r="C5" s="428" t="s">
        <v>1674</v>
      </c>
      <c r="D5" s="428">
        <v>0</v>
      </c>
      <c r="E5" s="430"/>
      <c r="F5" s="424"/>
      <c r="G5" s="434" t="str">
        <f>+VLOOKUP(Data_Validation!$A5,BV_Data_An_Cour!$L:$Q,6,0)</f>
        <v>1-Mémo</v>
      </c>
      <c r="H5" s="435"/>
      <c r="I5" s="432" t="str">
        <f>'Réalisé Mois'!AE403</f>
        <v>TOTAL  DES  REVENUS  ET  DÉPENSES</v>
      </c>
      <c r="K5" s="432" t="s">
        <v>357</v>
      </c>
      <c r="M5" s="9" t="s">
        <v>1680</v>
      </c>
    </row>
    <row r="6" spans="1:13" ht="15" customHeight="1">
      <c r="A6" s="439" t="s">
        <v>461</v>
      </c>
      <c r="B6" s="439" t="s">
        <v>460</v>
      </c>
      <c r="C6" s="428" t="s">
        <v>1674</v>
      </c>
      <c r="D6" s="428">
        <v>0</v>
      </c>
      <c r="E6" s="430"/>
      <c r="F6" s="430"/>
      <c r="G6" s="434" t="str">
        <f>+VLOOKUP(Data_Validation!$A6,BV_Data_An_Cour!$L:$Q,6,0)</f>
        <v>1-Mémo</v>
      </c>
      <c r="H6" s="435"/>
      <c r="I6" s="432" t="str">
        <f>'Réalisé Mois'!K169</f>
        <v>Service</v>
      </c>
      <c r="K6" s="432" t="s">
        <v>359</v>
      </c>
      <c r="M6" s="9" t="s">
        <v>1683</v>
      </c>
    </row>
    <row r="7" spans="1:13" ht="15" customHeight="1">
      <c r="A7" s="437" t="s">
        <v>464</v>
      </c>
      <c r="B7" s="438" t="s">
        <v>463</v>
      </c>
      <c r="C7" s="428" t="s">
        <v>1674</v>
      </c>
      <c r="D7" s="428">
        <v>0</v>
      </c>
      <c r="E7" s="430"/>
      <c r="F7" s="430"/>
      <c r="G7" s="434" t="str">
        <f>+VLOOKUP(Data_Validation!$A7,BV_Data_An_Cour!$L:$Q,6,0)</f>
        <v>1-Mémo</v>
      </c>
      <c r="H7" s="435"/>
      <c r="I7" s="432" t="str">
        <f>'Réalisé Mois'!K237</f>
        <v>Carrosserie</v>
      </c>
      <c r="K7" s="432" t="str">
        <f>'Réalisé Mois'!V492</f>
        <v>Amortissement</v>
      </c>
      <c r="M7" s="9" t="s">
        <v>1686</v>
      </c>
    </row>
    <row r="8" spans="1:13" ht="15" customHeight="1">
      <c r="A8" s="426" t="s">
        <v>467</v>
      </c>
      <c r="B8" s="439" t="s">
        <v>466</v>
      </c>
      <c r="C8" s="428" t="s">
        <v>1674</v>
      </c>
      <c r="D8" s="428">
        <v>0</v>
      </c>
      <c r="E8" s="430"/>
      <c r="F8" s="430"/>
      <c r="G8" s="434" t="str">
        <f>+VLOOKUP(Data_Validation!$A8,BV_Data_An_Cour!$L:$Q,6,0)</f>
        <v>1-Mémo</v>
      </c>
      <c r="H8" s="435"/>
      <c r="I8" s="432" t="str">
        <f>'Réalisé Mois'!K292</f>
        <v>Pièces</v>
      </c>
      <c r="K8" s="432" t="s">
        <v>373</v>
      </c>
      <c r="M8" s="9" t="s">
        <v>686</v>
      </c>
    </row>
    <row r="9" spans="1:13" ht="15" customHeight="1">
      <c r="A9" s="426" t="s">
        <v>469</v>
      </c>
      <c r="B9" s="427" t="s">
        <v>468</v>
      </c>
      <c r="C9" s="428" t="s">
        <v>1674</v>
      </c>
      <c r="D9" s="428">
        <v>0</v>
      </c>
      <c r="E9" s="430"/>
      <c r="F9" s="430"/>
      <c r="G9" s="434" t="str">
        <f>+VLOOKUP(Data_Validation!$A9,BV_Data_An_Cour!$L:$Q,6,0)</f>
        <v>1-Mémo</v>
      </c>
      <c r="H9" s="435"/>
      <c r="I9" s="432" t="s">
        <v>1674</v>
      </c>
      <c r="K9" s="432" t="str">
        <f>'Réalisé Mois'!V458</f>
        <v>Assurances</v>
      </c>
      <c r="M9" s="9" t="s">
        <v>987</v>
      </c>
    </row>
    <row r="10" spans="1:13" ht="15" customHeight="1">
      <c r="A10" s="426" t="s">
        <v>472</v>
      </c>
      <c r="B10" s="439" t="s">
        <v>471</v>
      </c>
      <c r="C10" s="428" t="s">
        <v>1674</v>
      </c>
      <c r="D10" s="428">
        <v>0</v>
      </c>
      <c r="E10" s="430"/>
      <c r="F10" s="430"/>
      <c r="G10" s="434" t="str">
        <f>+VLOOKUP(Data_Validation!$A10,BV_Data_An_Cour!$L:$Q,6,0)</f>
        <v>1-Mémo</v>
      </c>
      <c r="H10" s="435"/>
      <c r="I10" s="432"/>
      <c r="K10" s="432" t="s">
        <v>1692</v>
      </c>
      <c r="M10" s="9" t="s">
        <v>861</v>
      </c>
    </row>
    <row r="11" spans="1:13" ht="15" customHeight="1">
      <c r="A11" s="433" t="s">
        <v>533</v>
      </c>
      <c r="B11" s="427" t="s">
        <v>532</v>
      </c>
      <c r="C11" s="428" t="s">
        <v>1674</v>
      </c>
      <c r="D11" s="428">
        <v>0</v>
      </c>
      <c r="E11" s="430"/>
      <c r="F11" s="430"/>
      <c r="G11" s="430" t="e">
        <f>+VLOOKUP(Data_Validation!$A11,BV_Data_An_Cour!$L:$Q,6,0)</f>
        <v>#N/A</v>
      </c>
      <c r="H11" s="435"/>
      <c r="I11" s="432"/>
      <c r="K11" s="432" t="s">
        <v>1693</v>
      </c>
      <c r="M11" s="436" t="s">
        <v>1694</v>
      </c>
    </row>
    <row r="12" spans="1:13" ht="15" customHeight="1">
      <c r="A12" s="433" t="s">
        <v>538</v>
      </c>
      <c r="B12" s="427" t="s">
        <v>537</v>
      </c>
      <c r="C12" s="428" t="s">
        <v>1674</v>
      </c>
      <c r="D12" s="428">
        <v>0</v>
      </c>
      <c r="E12" s="430"/>
      <c r="F12" s="431"/>
      <c r="G12" s="430" t="e">
        <f>+VLOOKUP(Data_Validation!$A12,BV_Data_An_Cour!$L:$Q,6,0)</f>
        <v>#N/A</v>
      </c>
      <c r="H12" s="435"/>
      <c r="K12" s="432" t="str">
        <f>'Réalisé Mois'!C6</f>
        <v>Autos détail</v>
      </c>
      <c r="M12" s="16" t="s">
        <v>1683</v>
      </c>
    </row>
    <row r="13" spans="1:13" ht="15" customHeight="1">
      <c r="A13" s="426" t="s">
        <v>542</v>
      </c>
      <c r="B13" s="439" t="s">
        <v>541</v>
      </c>
      <c r="C13" s="428" t="s">
        <v>1674</v>
      </c>
      <c r="D13" s="428">
        <v>0</v>
      </c>
      <c r="E13" s="430"/>
      <c r="F13" s="430"/>
      <c r="G13" s="430" t="e">
        <f>+VLOOKUP(Data_Validation!$A13,BV_Data_An_Cour!$L:$Q,6,0)</f>
        <v>#N/A</v>
      </c>
      <c r="H13" s="435"/>
      <c r="K13" s="432" t="str">
        <f>'Réalisé Mois'!C313</f>
        <v>Autostock</v>
      </c>
      <c r="M13" s="16" t="s">
        <v>1686</v>
      </c>
    </row>
    <row r="14" spans="1:13" ht="15" customHeight="1">
      <c r="A14" s="433" t="s">
        <v>569</v>
      </c>
      <c r="B14" s="427" t="s">
        <v>568</v>
      </c>
      <c r="C14" s="428" t="s">
        <v>1674</v>
      </c>
      <c r="D14" s="428">
        <v>0</v>
      </c>
      <c r="E14" s="430"/>
      <c r="F14" s="430"/>
      <c r="G14" s="430" t="e">
        <f>+VLOOKUP(Data_Validation!$A14,BV_Data_An_Cour!$L:$Q,6,0)</f>
        <v>#N/A</v>
      </c>
      <c r="H14" s="435"/>
      <c r="K14" s="432" t="s">
        <v>248</v>
      </c>
    </row>
    <row r="15" spans="1:13" ht="15" customHeight="1">
      <c r="A15" s="426" t="s">
        <v>612</v>
      </c>
      <c r="B15" s="427" t="s">
        <v>611</v>
      </c>
      <c r="C15" s="428" t="s">
        <v>1674</v>
      </c>
      <c r="D15" s="428">
        <v>0</v>
      </c>
      <c r="E15" s="430"/>
      <c r="F15" s="431"/>
      <c r="G15" s="430" t="e">
        <f>+VLOOKUP(Data_Validation!$A15,BV_Data_An_Cour!$L:$Q,6,0)</f>
        <v>#N/A</v>
      </c>
      <c r="H15" s="435"/>
      <c r="K15" s="432" t="s">
        <v>327</v>
      </c>
      <c r="M15" s="436" t="s">
        <v>1701</v>
      </c>
    </row>
    <row r="16" spans="1:13" ht="15" customHeight="1">
      <c r="A16" s="440" t="s">
        <v>641</v>
      </c>
      <c r="B16" s="441" t="s">
        <v>640</v>
      </c>
      <c r="C16" s="428" t="s">
        <v>1674</v>
      </c>
      <c r="D16" s="428">
        <v>0</v>
      </c>
      <c r="E16" s="430"/>
      <c r="F16" s="430"/>
      <c r="G16" s="430" t="e">
        <f>+VLOOKUP(Data_Validation!$A16,BV_Data_An_Cour!$L:$Q,6,0)</f>
        <v>#N/A</v>
      </c>
      <c r="H16" s="435"/>
      <c r="K16" s="432" t="s">
        <v>360</v>
      </c>
      <c r="M16" s="16" t="s">
        <v>1683</v>
      </c>
    </row>
    <row r="17" spans="1:13" ht="15" customHeight="1">
      <c r="A17" s="433" t="s">
        <v>702</v>
      </c>
      <c r="B17" s="427" t="s">
        <v>701</v>
      </c>
      <c r="C17" s="428" t="s">
        <v>1674</v>
      </c>
      <c r="D17" s="428">
        <v>0</v>
      </c>
      <c r="E17" s="424"/>
      <c r="F17" s="430"/>
      <c r="G17" s="430" t="e">
        <f>+VLOOKUP(Data_Validation!$A17,BV_Data_An_Cour!$L:$Q,6,0)</f>
        <v>#N/A</v>
      </c>
      <c r="H17" s="435"/>
      <c r="K17" s="432" t="s">
        <v>135</v>
      </c>
      <c r="M17" s="16" t="s">
        <v>1686</v>
      </c>
    </row>
    <row r="18" spans="1:13" ht="15" customHeight="1">
      <c r="A18" s="433" t="s">
        <v>669</v>
      </c>
      <c r="B18" s="427" t="s">
        <v>668</v>
      </c>
      <c r="C18" s="428" t="s">
        <v>1674</v>
      </c>
      <c r="D18" s="428">
        <v>0</v>
      </c>
      <c r="E18" s="424"/>
      <c r="F18" s="430"/>
      <c r="G18" s="434" t="str">
        <f>+VLOOKUP(Data_Validation!$A18,BV_Data_An_Cour!$L:$Q,6,0)</f>
        <v>1-Mémo</v>
      </c>
      <c r="H18" s="435"/>
      <c r="K18" s="432" t="s">
        <v>323</v>
      </c>
    </row>
    <row r="19" spans="1:13" ht="15" customHeight="1">
      <c r="A19" s="433" t="s">
        <v>588</v>
      </c>
      <c r="B19" s="427" t="s">
        <v>679</v>
      </c>
      <c r="C19" s="428" t="s">
        <v>1674</v>
      </c>
      <c r="D19" s="428">
        <v>0</v>
      </c>
      <c r="E19" s="424"/>
      <c r="F19" s="430"/>
      <c r="G19" s="434" t="str">
        <f>+VLOOKUP(Data_Validation!$A19,BV_Data_An_Cour!$L:$Q,6,0)</f>
        <v>1-Mémo</v>
      </c>
      <c r="H19" s="435"/>
      <c r="K19" s="432" t="s">
        <v>370</v>
      </c>
    </row>
    <row r="20" spans="1:13" ht="15" customHeight="1">
      <c r="A20" s="427" t="s">
        <v>716</v>
      </c>
      <c r="B20" s="427" t="s">
        <v>715</v>
      </c>
      <c r="C20" s="428" t="s">
        <v>1674</v>
      </c>
      <c r="D20" s="428">
        <v>0</v>
      </c>
      <c r="E20" s="430"/>
      <c r="F20" s="430"/>
      <c r="G20" s="434" t="str">
        <f>+VLOOKUP(Data_Validation!$A20,BV_Data_An_Cour!$L:$Q,6,0)</f>
        <v>1-Mémo</v>
      </c>
      <c r="H20" s="435"/>
      <c r="K20" s="432" t="s">
        <v>354</v>
      </c>
    </row>
    <row r="21" spans="1:13" ht="15" customHeight="1">
      <c r="A21" s="442" t="s">
        <v>726</v>
      </c>
      <c r="B21" s="443" t="s">
        <v>1708</v>
      </c>
      <c r="C21" s="428" t="s">
        <v>1674</v>
      </c>
      <c r="D21" s="428">
        <v>0</v>
      </c>
      <c r="E21" s="430"/>
      <c r="F21" s="431"/>
      <c r="G21" s="430" t="e">
        <f>+VLOOKUP(Data_Validation!$A21,BV_Data_An_Cour!$L:$Q,6,0)</f>
        <v>#N/A</v>
      </c>
      <c r="H21" s="435"/>
      <c r="K21" s="432" t="s">
        <v>355</v>
      </c>
    </row>
    <row r="22" spans="1:13" ht="15" customHeight="1">
      <c r="A22" s="433" t="s">
        <v>762</v>
      </c>
      <c r="B22" s="427" t="s">
        <v>761</v>
      </c>
      <c r="C22" s="428" t="s">
        <v>1674</v>
      </c>
      <c r="D22" s="428">
        <v>0</v>
      </c>
      <c r="E22" s="430"/>
      <c r="F22" s="430"/>
      <c r="G22" s="434" t="str">
        <f>+VLOOKUP(Data_Validation!$A22,BV_Data_An_Cour!$L:$Q,6,0)</f>
        <v>1-Mémo</v>
      </c>
      <c r="H22" s="435"/>
      <c r="K22" s="432" t="str">
        <f>'Réalisé Mois'!V431</f>
        <v>Bénéfices marginaux</v>
      </c>
    </row>
    <row r="23" spans="1:13" ht="15" customHeight="1">
      <c r="A23" s="444" t="s">
        <v>764</v>
      </c>
      <c r="B23" s="445" t="s">
        <v>763</v>
      </c>
      <c r="C23" s="428" t="s">
        <v>1673</v>
      </c>
      <c r="D23" s="428" t="s">
        <v>1713</v>
      </c>
      <c r="E23" s="430" t="s">
        <v>335</v>
      </c>
      <c r="F23" s="430"/>
      <c r="G23" s="434" t="str">
        <f>+VLOOKUP(Data_Validation!$A23,BV_Data_An_Cour!$L:$Q,6,0)</f>
        <v>2-Actifs</v>
      </c>
      <c r="H23" s="435"/>
      <c r="K23" s="432" t="s">
        <v>374</v>
      </c>
    </row>
    <row r="24" spans="1:13" ht="15" customHeight="1">
      <c r="A24" s="426" t="s">
        <v>767</v>
      </c>
      <c r="B24" s="439" t="s">
        <v>766</v>
      </c>
      <c r="C24" s="428" t="s">
        <v>1673</v>
      </c>
      <c r="D24" s="428" t="s">
        <v>1713</v>
      </c>
      <c r="E24" s="430" t="s">
        <v>335</v>
      </c>
      <c r="F24" s="431"/>
      <c r="G24" s="434" t="str">
        <f>+VLOOKUP(Data_Validation!$A24,BV_Data_An_Cour!$L:$Q,6,0)</f>
        <v>2-Actifs</v>
      </c>
      <c r="H24" s="435"/>
      <c r="K24" s="432" t="s">
        <v>1673</v>
      </c>
    </row>
    <row r="25" spans="1:13" ht="15" customHeight="1">
      <c r="A25" s="426" t="s">
        <v>772</v>
      </c>
      <c r="B25" s="427" t="s">
        <v>771</v>
      </c>
      <c r="C25" s="428" t="s">
        <v>1673</v>
      </c>
      <c r="D25" s="428" t="s">
        <v>108</v>
      </c>
      <c r="E25" s="430" t="s">
        <v>335</v>
      </c>
      <c r="F25" s="431"/>
      <c r="G25" s="434" t="str">
        <f>+VLOOKUP(Data_Validation!$A25,BV_Data_An_Cour!$L:$Q,6,0)</f>
        <v>2-Actifs</v>
      </c>
      <c r="H25" s="435"/>
      <c r="K25" s="432" t="s">
        <v>1222</v>
      </c>
    </row>
    <row r="26" spans="1:13" ht="15" customHeight="1">
      <c r="A26" s="440" t="s">
        <v>774</v>
      </c>
      <c r="B26" s="441" t="s">
        <v>773</v>
      </c>
      <c r="C26" s="428" t="s">
        <v>1673</v>
      </c>
      <c r="D26" s="428" t="s">
        <v>125</v>
      </c>
      <c r="E26" s="430" t="s">
        <v>335</v>
      </c>
      <c r="F26" s="431"/>
      <c r="G26" s="434" t="str">
        <f>+VLOOKUP(Data_Validation!$A26,BV_Data_An_Cour!$L:$Q,6,0)</f>
        <v>2-Actifs</v>
      </c>
      <c r="H26" s="435"/>
      <c r="K26" s="432" t="s">
        <v>379</v>
      </c>
    </row>
    <row r="27" spans="1:13" ht="15" customHeight="1">
      <c r="A27" s="426" t="s">
        <v>781</v>
      </c>
      <c r="B27" s="439" t="s">
        <v>780</v>
      </c>
      <c r="C27" s="428" t="s">
        <v>1673</v>
      </c>
      <c r="D27" s="428" t="s">
        <v>166</v>
      </c>
      <c r="E27" s="430" t="s">
        <v>335</v>
      </c>
      <c r="F27" s="430"/>
      <c r="G27" s="434" t="str">
        <f>+VLOOKUP(Data_Validation!$A27,BV_Data_An_Cour!$L:$Q,6,0)</f>
        <v>2-Actifs</v>
      </c>
      <c r="H27" s="435"/>
      <c r="K27" s="432" t="s">
        <v>372</v>
      </c>
    </row>
    <row r="28" spans="1:13" ht="15" customHeight="1">
      <c r="A28" s="444" t="s">
        <v>786</v>
      </c>
      <c r="B28" s="445" t="s">
        <v>785</v>
      </c>
      <c r="C28" s="428" t="s">
        <v>1673</v>
      </c>
      <c r="D28" s="428" t="s">
        <v>143</v>
      </c>
      <c r="E28" s="430" t="s">
        <v>335</v>
      </c>
      <c r="F28" s="431"/>
      <c r="G28" s="434" t="str">
        <f>+VLOOKUP(Data_Validation!$A28,BV_Data_An_Cour!$L:$Q,6,0)</f>
        <v>2-Actifs</v>
      </c>
      <c r="H28" s="435"/>
      <c r="K28" s="432" t="str">
        <f>'Réalisé Mois'!C94</f>
        <v>Certifié</v>
      </c>
    </row>
    <row r="29" spans="1:13" ht="15" customHeight="1">
      <c r="A29" s="426" t="s">
        <v>904</v>
      </c>
      <c r="B29" s="439" t="s">
        <v>903</v>
      </c>
      <c r="C29" s="428" t="s">
        <v>1673</v>
      </c>
      <c r="D29" s="428" t="s">
        <v>166</v>
      </c>
      <c r="E29" s="430" t="s">
        <v>335</v>
      </c>
      <c r="F29" s="430"/>
      <c r="G29" s="430" t="e">
        <f>+VLOOKUP(Data_Validation!$A29,BV_Data_An_Cour!$L:$Q,6,0)</f>
        <v>#N/A</v>
      </c>
      <c r="H29" s="435"/>
      <c r="K29" s="432" t="str">
        <f>'Réalisé Mois'!V459</f>
        <v>Chauffage, éclairage</v>
      </c>
    </row>
    <row r="30" spans="1:13" ht="15" customHeight="1">
      <c r="A30" s="446" t="s">
        <v>908</v>
      </c>
      <c r="B30" s="441" t="s">
        <v>907</v>
      </c>
      <c r="C30" s="428" t="s">
        <v>1673</v>
      </c>
      <c r="D30" s="428" t="s">
        <v>143</v>
      </c>
      <c r="E30" s="430" t="s">
        <v>335</v>
      </c>
      <c r="F30" s="431"/>
      <c r="G30" s="430" t="e">
        <f>+VLOOKUP(Data_Validation!$A30,BV_Data_An_Cour!$L:$Q,6,0)</f>
        <v>#N/A</v>
      </c>
      <c r="H30" s="435"/>
      <c r="K30" s="432" t="str">
        <f>'Réalisé Mois'!C32</f>
        <v>Comm. F&amp;I</v>
      </c>
    </row>
    <row r="31" spans="1:13" ht="15" customHeight="1">
      <c r="A31" s="426" t="s">
        <v>1719</v>
      </c>
      <c r="B31" s="427" t="s">
        <v>1720</v>
      </c>
      <c r="C31" s="428" t="s">
        <v>1673</v>
      </c>
      <c r="D31" s="428" t="s">
        <v>166</v>
      </c>
      <c r="E31" s="430" t="s">
        <v>335</v>
      </c>
      <c r="F31" s="431"/>
      <c r="G31" s="430"/>
      <c r="H31" s="435"/>
      <c r="K31" s="432" t="str">
        <f>'Réalisé Mois'!C31</f>
        <v>Comm. vendeurs</v>
      </c>
    </row>
    <row r="32" spans="1:13" ht="15" customHeight="1">
      <c r="A32" s="447" t="s">
        <v>795</v>
      </c>
      <c r="B32" s="427" t="s">
        <v>794</v>
      </c>
      <c r="C32" s="428" t="s">
        <v>1673</v>
      </c>
      <c r="D32" s="428" t="s">
        <v>241</v>
      </c>
      <c r="E32" s="430" t="s">
        <v>335</v>
      </c>
      <c r="F32" s="431"/>
      <c r="G32" s="430"/>
      <c r="H32" s="435"/>
      <c r="K32" s="432" t="s">
        <v>152</v>
      </c>
    </row>
    <row r="33" spans="1:11" ht="15" customHeight="1">
      <c r="A33" s="439" t="s">
        <v>797</v>
      </c>
      <c r="B33" s="439" t="s">
        <v>796</v>
      </c>
      <c r="C33" s="428" t="s">
        <v>1673</v>
      </c>
      <c r="D33" s="428" t="s">
        <v>282</v>
      </c>
      <c r="E33" s="430" t="s">
        <v>335</v>
      </c>
      <c r="F33" s="431"/>
      <c r="G33" s="434" t="str">
        <f>+VLOOKUP(Data_Validation!$A33,BV_Data_An_Cour!$L:$Q,6,0)</f>
        <v>2-Actifs</v>
      </c>
      <c r="H33" s="435"/>
      <c r="K33" s="432" t="s">
        <v>1723</v>
      </c>
    </row>
    <row r="34" spans="1:11" ht="15" customHeight="1">
      <c r="A34" s="437" t="s">
        <v>799</v>
      </c>
      <c r="B34" s="438" t="s">
        <v>798</v>
      </c>
      <c r="C34" s="428" t="s">
        <v>1673</v>
      </c>
      <c r="D34" s="428" t="s">
        <v>282</v>
      </c>
      <c r="E34" s="430" t="s">
        <v>335</v>
      </c>
      <c r="F34" s="431"/>
      <c r="G34" s="434" t="str">
        <f>+VLOOKUP(Data_Validation!$A34,BV_Data_An_Cour!$L:$Q,6,0)</f>
        <v>2-Actifs</v>
      </c>
      <c r="H34" s="435"/>
      <c r="K34" s="432" t="s">
        <v>1724</v>
      </c>
    </row>
    <row r="35" spans="1:11" ht="15" customHeight="1">
      <c r="A35" s="438" t="s">
        <v>801</v>
      </c>
      <c r="B35" s="438" t="s">
        <v>800</v>
      </c>
      <c r="C35" s="428" t="s">
        <v>1673</v>
      </c>
      <c r="D35" s="428" t="s">
        <v>282</v>
      </c>
      <c r="E35" s="430" t="s">
        <v>335</v>
      </c>
      <c r="F35" s="431"/>
      <c r="G35" s="434" t="str">
        <f>+VLOOKUP(Data_Validation!$A35,BV_Data_An_Cour!$L:$Q,6,0)</f>
        <v>2-Actifs</v>
      </c>
      <c r="H35" s="435"/>
      <c r="K35" s="432" t="str">
        <f>'Réalisé Mois'!V432</f>
        <v>Csst</v>
      </c>
    </row>
    <row r="36" spans="1:11" ht="15" customHeight="1">
      <c r="A36" s="440" t="s">
        <v>814</v>
      </c>
      <c r="B36" s="441" t="s">
        <v>813</v>
      </c>
      <c r="C36" s="428" t="s">
        <v>1673</v>
      </c>
      <c r="D36" s="428" t="s">
        <v>328</v>
      </c>
      <c r="E36" s="430" t="s">
        <v>335</v>
      </c>
      <c r="F36" s="430"/>
      <c r="G36" s="434" t="str">
        <f>+VLOOKUP(Data_Validation!$A36,BV_Data_An_Cour!$L:$Q,6,0)</f>
        <v>2-Actifs</v>
      </c>
      <c r="H36" s="435"/>
      <c r="K36" s="432" t="s">
        <v>324</v>
      </c>
    </row>
    <row r="37" spans="1:11" ht="15" customHeight="1">
      <c r="A37" s="433" t="s">
        <v>816</v>
      </c>
      <c r="B37" s="427" t="s">
        <v>815</v>
      </c>
      <c r="C37" s="428" t="s">
        <v>1673</v>
      </c>
      <c r="D37" s="428" t="s">
        <v>325</v>
      </c>
      <c r="E37" s="430" t="s">
        <v>335</v>
      </c>
      <c r="F37" s="430"/>
      <c r="G37" s="434" t="str">
        <f>+VLOOKUP(Data_Validation!$A37,BV_Data_An_Cour!$L:$Q,6,0)</f>
        <v>2-Actifs</v>
      </c>
      <c r="H37" s="435"/>
      <c r="K37" s="432" t="str">
        <f>'Réalisé Mois'!V430</f>
        <v>Déduction à la source</v>
      </c>
    </row>
    <row r="38" spans="1:11" ht="15" customHeight="1">
      <c r="A38" s="437" t="s">
        <v>820</v>
      </c>
      <c r="B38" s="438" t="s">
        <v>819</v>
      </c>
      <c r="C38" s="428" t="s">
        <v>1673</v>
      </c>
      <c r="D38" s="428" t="s">
        <v>311</v>
      </c>
      <c r="E38" s="430" t="s">
        <v>335</v>
      </c>
      <c r="F38" s="431"/>
      <c r="G38" s="434" t="str">
        <f>+VLOOKUP(Data_Validation!$A38,BV_Data_An_Cour!$L:$Q,6,0)</f>
        <v>2-Actifs</v>
      </c>
      <c r="H38" s="435"/>
      <c r="K38" s="432" t="s">
        <v>208</v>
      </c>
    </row>
    <row r="39" spans="1:11" ht="15" customHeight="1">
      <c r="A39" s="448" t="s">
        <v>1728</v>
      </c>
      <c r="B39" s="439" t="s">
        <v>1731</v>
      </c>
      <c r="C39" s="428" t="s">
        <v>1673</v>
      </c>
      <c r="D39" s="428" t="s">
        <v>108</v>
      </c>
      <c r="E39" s="430" t="s">
        <v>335</v>
      </c>
      <c r="F39" s="431"/>
      <c r="G39" s="430" t="e">
        <f>+VLOOKUP(Data_Validation!$A39,BV_Data_An_Cour!$L:$Q,6,0)</f>
        <v>#N/A</v>
      </c>
      <c r="H39" s="435"/>
      <c r="K39" s="432" t="s">
        <v>358</v>
      </c>
    </row>
    <row r="40" spans="1:11" ht="15" customHeight="1">
      <c r="A40" s="444" t="s">
        <v>1732</v>
      </c>
      <c r="B40" s="445" t="s">
        <v>1733</v>
      </c>
      <c r="C40" s="428" t="s">
        <v>1673</v>
      </c>
      <c r="D40" s="428" t="s">
        <v>336</v>
      </c>
      <c r="E40" s="430" t="s">
        <v>335</v>
      </c>
      <c r="F40" s="431"/>
      <c r="G40" s="430" t="e">
        <f>+VLOOKUP(Data_Validation!$A40,BV_Data_An_Cour!$L:$Q,6,0)</f>
        <v>#N/A</v>
      </c>
      <c r="H40" s="435"/>
      <c r="K40" s="432" t="str">
        <f>'Réalisé Mois'!V447</f>
        <v>Divers</v>
      </c>
    </row>
    <row r="41" spans="1:11" ht="15" customHeight="1">
      <c r="A41" s="433" t="s">
        <v>834</v>
      </c>
      <c r="B41" s="427" t="s">
        <v>833</v>
      </c>
      <c r="C41" s="428" t="s">
        <v>1673</v>
      </c>
      <c r="D41" s="428" t="s">
        <v>336</v>
      </c>
      <c r="E41" s="430" t="s">
        <v>335</v>
      </c>
      <c r="F41" s="431"/>
      <c r="G41" s="434" t="str">
        <f>+VLOOKUP(Data_Validation!$A41,BV_Data_An_Cour!$L:$Q,6,0)</f>
        <v>2-Actifs</v>
      </c>
      <c r="H41" s="435"/>
      <c r="K41" s="432" t="s">
        <v>375</v>
      </c>
    </row>
    <row r="42" spans="1:11" ht="15" customHeight="1">
      <c r="A42" s="439" t="s">
        <v>848</v>
      </c>
      <c r="B42" s="439" t="s">
        <v>847</v>
      </c>
      <c r="C42" s="428" t="s">
        <v>1673</v>
      </c>
      <c r="D42" s="428" t="s">
        <v>241</v>
      </c>
      <c r="E42" s="430" t="s">
        <v>335</v>
      </c>
      <c r="F42" s="431"/>
      <c r="G42" s="434" t="str">
        <f>+VLOOKUP(Data_Validation!$A42,BV_Data_An_Cour!$L:$Q,6,0)</f>
        <v>2-Actifs</v>
      </c>
      <c r="H42" s="435"/>
      <c r="K42" s="432" t="s">
        <v>1479</v>
      </c>
    </row>
    <row r="43" spans="1:11" ht="15" customHeight="1">
      <c r="A43" s="426" t="s">
        <v>1737</v>
      </c>
      <c r="B43" s="427" t="s">
        <v>1738</v>
      </c>
      <c r="C43" s="428" t="s">
        <v>1673</v>
      </c>
      <c r="D43" s="428" t="s">
        <v>357</v>
      </c>
      <c r="E43" s="430" t="s">
        <v>335</v>
      </c>
      <c r="F43" s="431"/>
      <c r="G43" s="430"/>
      <c r="H43" s="435"/>
      <c r="K43" s="432" t="s">
        <v>290</v>
      </c>
    </row>
    <row r="44" spans="1:11" ht="15" customHeight="1">
      <c r="A44" s="426" t="s">
        <v>854</v>
      </c>
      <c r="B44" s="439" t="s">
        <v>853</v>
      </c>
      <c r="C44" s="428" t="s">
        <v>1673</v>
      </c>
      <c r="D44" s="428" t="s">
        <v>361</v>
      </c>
      <c r="E44" s="430" t="s">
        <v>335</v>
      </c>
      <c r="F44" s="431"/>
      <c r="G44" s="434" t="str">
        <f>+VLOOKUP(Data_Validation!$A44,BV_Data_An_Cour!$L:$Q,6,0)</f>
        <v>2-Actifs</v>
      </c>
      <c r="H44" s="435"/>
      <c r="K44" s="432" t="s">
        <v>307</v>
      </c>
    </row>
    <row r="45" spans="1:11" ht="15" customHeight="1">
      <c r="A45" s="433" t="s">
        <v>856</v>
      </c>
      <c r="B45" s="427" t="s">
        <v>855</v>
      </c>
      <c r="C45" s="428" t="s">
        <v>1673</v>
      </c>
      <c r="D45" s="428" t="s">
        <v>361</v>
      </c>
      <c r="E45" s="430" t="s">
        <v>335</v>
      </c>
      <c r="F45" s="430"/>
      <c r="G45" s="434" t="str">
        <f>+VLOOKUP(Data_Validation!$A45,BV_Data_An_Cour!$L:$Q,6,0)</f>
        <v>2-Actifs</v>
      </c>
      <c r="H45" s="435"/>
      <c r="K45" s="432" t="s">
        <v>36</v>
      </c>
    </row>
    <row r="46" spans="1:11" ht="15" customHeight="1">
      <c r="A46" s="433" t="s">
        <v>974</v>
      </c>
      <c r="B46" s="427" t="s">
        <v>973</v>
      </c>
      <c r="C46" s="428" t="s">
        <v>1673</v>
      </c>
      <c r="D46" s="428" t="s">
        <v>361</v>
      </c>
      <c r="E46" s="430" t="s">
        <v>335</v>
      </c>
      <c r="F46" s="430"/>
      <c r="G46" s="430" t="e">
        <f>+VLOOKUP(Data_Validation!$A46,BV_Data_An_Cour!$L:$Q,6,0)</f>
        <v>#N/A</v>
      </c>
      <c r="H46" s="435"/>
      <c r="K46" s="432" t="s">
        <v>367</v>
      </c>
    </row>
    <row r="47" spans="1:11" ht="15" customHeight="1">
      <c r="A47" s="439" t="s">
        <v>866</v>
      </c>
      <c r="B47" s="439" t="s">
        <v>865</v>
      </c>
      <c r="C47" s="428" t="s">
        <v>1673</v>
      </c>
      <c r="D47" s="428" t="s">
        <v>357</v>
      </c>
      <c r="E47" s="430" t="s">
        <v>335</v>
      </c>
      <c r="F47" s="431"/>
      <c r="G47" s="434" t="str">
        <f>+VLOOKUP(Data_Validation!$A47,BV_Data_An_Cour!$L:$Q,6,0)</f>
        <v>2-Actifs</v>
      </c>
      <c r="H47" s="435"/>
      <c r="K47" s="432" t="str">
        <f>'Réalisé Mois'!C35</f>
        <v>Entretien stock</v>
      </c>
    </row>
    <row r="48" spans="1:11" ht="15" customHeight="1">
      <c r="A48" s="433" t="s">
        <v>869</v>
      </c>
      <c r="B48" s="427" t="s">
        <v>979</v>
      </c>
      <c r="C48" s="428" t="s">
        <v>1673</v>
      </c>
      <c r="D48" s="428" t="s">
        <v>241</v>
      </c>
      <c r="E48" s="430" t="s">
        <v>335</v>
      </c>
      <c r="F48" s="431"/>
      <c r="G48" s="430" t="e">
        <f>+VLOOKUP(Data_Validation!$A48,BV_Data_An_Cour!$L:$Q,6,0)</f>
        <v>#N/A</v>
      </c>
      <c r="H48" s="435"/>
      <c r="K48" s="432" t="s">
        <v>364</v>
      </c>
    </row>
    <row r="49" spans="1:11" ht="15" customHeight="1">
      <c r="A49" s="426" t="s">
        <v>873</v>
      </c>
      <c r="B49" s="439" t="s">
        <v>982</v>
      </c>
      <c r="C49" s="428" t="s">
        <v>1673</v>
      </c>
      <c r="D49" s="428" t="s">
        <v>371</v>
      </c>
      <c r="E49" s="430" t="s">
        <v>335</v>
      </c>
      <c r="F49" s="431"/>
      <c r="G49" s="434" t="str">
        <f>+VLOOKUP(Data_Validation!$A49,BV_Data_An_Cour!$L:$Q,6,0)</f>
        <v>2-Actifs</v>
      </c>
      <c r="H49" s="435"/>
      <c r="K49" s="432" t="s">
        <v>361</v>
      </c>
    </row>
    <row r="50" spans="1:11" ht="15" customHeight="1">
      <c r="A50" s="426" t="s">
        <v>876</v>
      </c>
      <c r="B50" s="427" t="s">
        <v>1746</v>
      </c>
      <c r="C50" s="428" t="s">
        <v>1673</v>
      </c>
      <c r="D50" s="428" t="s">
        <v>370</v>
      </c>
      <c r="E50" s="430" t="s">
        <v>335</v>
      </c>
      <c r="F50" s="431"/>
      <c r="G50" s="430"/>
      <c r="H50" s="435"/>
      <c r="K50" s="432" t="s">
        <v>365</v>
      </c>
    </row>
    <row r="51" spans="1:11" ht="15" customHeight="1">
      <c r="A51" s="440" t="s">
        <v>891</v>
      </c>
      <c r="B51" s="441" t="s">
        <v>890</v>
      </c>
      <c r="C51" s="428" t="s">
        <v>1673</v>
      </c>
      <c r="D51" s="428" t="s">
        <v>152</v>
      </c>
      <c r="E51" s="430" t="s">
        <v>335</v>
      </c>
      <c r="F51" s="431"/>
      <c r="G51" s="434" t="str">
        <f>+VLOOKUP(Data_Validation!$A51,BV_Data_An_Cour!$L:$Q,6,0)</f>
        <v>3-Passifs</v>
      </c>
      <c r="H51" s="435"/>
      <c r="K51" s="432" t="str">
        <f>'Réalisé Mois'!C303</f>
        <v>Escomptes</v>
      </c>
    </row>
    <row r="52" spans="1:11" ht="15" customHeight="1">
      <c r="A52" s="438" t="s">
        <v>912</v>
      </c>
      <c r="B52" s="438" t="s">
        <v>911</v>
      </c>
      <c r="C52" s="428" t="s">
        <v>1673</v>
      </c>
      <c r="D52" s="428" t="s">
        <v>208</v>
      </c>
      <c r="E52" s="430" t="s">
        <v>335</v>
      </c>
      <c r="F52" s="430"/>
      <c r="G52" s="434" t="str">
        <f>+VLOOKUP(Data_Validation!$A52,BV_Data_An_Cour!$L:$Q,6,0)</f>
        <v>3-Passifs</v>
      </c>
      <c r="H52" s="435"/>
      <c r="K52" s="432" t="str">
        <f>'Réalisé Mois'!C15</f>
        <v>Ex-Démos et courtoisies</v>
      </c>
    </row>
    <row r="53" spans="1:11" ht="15" customHeight="1">
      <c r="A53" s="437" t="s">
        <v>1750</v>
      </c>
      <c r="B53" s="438" t="s">
        <v>1751</v>
      </c>
      <c r="C53" s="428" t="s">
        <v>1673</v>
      </c>
      <c r="D53" s="428" t="s">
        <v>327</v>
      </c>
      <c r="E53" s="430" t="s">
        <v>335</v>
      </c>
      <c r="F53" s="431"/>
      <c r="G53" s="430" t="e">
        <f>+VLOOKUP(Data_Validation!$A53,BV_Data_An_Cour!$L:$Q,6,0)</f>
        <v>#N/A</v>
      </c>
      <c r="H53" s="435"/>
      <c r="K53" s="432" t="str">
        <f>'Réalisé Mois'!C17</f>
        <v>Flottes</v>
      </c>
    </row>
    <row r="54" spans="1:11" ht="15" customHeight="1">
      <c r="A54" s="426" t="s">
        <v>914</v>
      </c>
      <c r="B54" s="439" t="s">
        <v>913</v>
      </c>
      <c r="C54" s="428" t="s">
        <v>1673</v>
      </c>
      <c r="D54" s="428" t="s">
        <v>290</v>
      </c>
      <c r="E54" s="430" t="s">
        <v>335</v>
      </c>
      <c r="F54" s="431"/>
      <c r="G54" s="434" t="str">
        <f>+VLOOKUP(Data_Validation!$A54,BV_Data_An_Cour!$L:$Q,6,0)</f>
        <v>3-Passifs</v>
      </c>
      <c r="H54" s="435"/>
      <c r="K54" s="432" t="s">
        <v>1753</v>
      </c>
    </row>
    <row r="55" spans="1:11" ht="15" customHeight="1">
      <c r="A55" s="426" t="s">
        <v>916</v>
      </c>
      <c r="B55" s="439" t="s">
        <v>915</v>
      </c>
      <c r="C55" s="428" t="s">
        <v>1673</v>
      </c>
      <c r="D55" s="428" t="s">
        <v>307</v>
      </c>
      <c r="E55" s="430" t="s">
        <v>335</v>
      </c>
      <c r="F55" s="431"/>
      <c r="G55" s="434" t="str">
        <f>+VLOOKUP(Data_Validation!$A55,BV_Data_An_Cour!$L:$Q,6,0)</f>
        <v>3-Passifs</v>
      </c>
      <c r="H55" s="435"/>
      <c r="K55" s="432" t="str">
        <f>'Réalisé Mois'!V448</f>
        <v>Formation</v>
      </c>
    </row>
    <row r="56" spans="1:11" ht="15" customHeight="1">
      <c r="A56" s="426" t="s">
        <v>1059</v>
      </c>
      <c r="B56" s="427" t="s">
        <v>1058</v>
      </c>
      <c r="C56" s="428" t="s">
        <v>1673</v>
      </c>
      <c r="D56" s="428" t="s">
        <v>95</v>
      </c>
      <c r="E56" s="430" t="s">
        <v>335</v>
      </c>
      <c r="F56" s="431"/>
      <c r="G56" s="430" t="e">
        <f>+VLOOKUP(Data_Validation!$A56,BV_Data_An_Cour!$L:$Q,6,0)</f>
        <v>#N/A</v>
      </c>
      <c r="H56" s="435"/>
      <c r="K56" s="432" t="str">
        <f>'Réalisé Mois'!V442</f>
        <v>Fournitures autres</v>
      </c>
    </row>
    <row r="57" spans="1:11" ht="15" customHeight="1">
      <c r="A57" s="437" t="s">
        <v>920</v>
      </c>
      <c r="B57" s="438" t="s">
        <v>919</v>
      </c>
      <c r="C57" s="428" t="s">
        <v>1673</v>
      </c>
      <c r="D57" s="428" t="s">
        <v>322</v>
      </c>
      <c r="E57" s="430" t="s">
        <v>335</v>
      </c>
      <c r="F57" s="431"/>
      <c r="G57" s="434" t="str">
        <f>+VLOOKUP(Data_Validation!$A57,BV_Data_An_Cour!$L:$Q,6,0)</f>
        <v>3-Passifs</v>
      </c>
      <c r="H57" s="435"/>
      <c r="K57" s="432" t="str">
        <f>'Réalisé Mois'!V481</f>
        <v>Frais administration</v>
      </c>
    </row>
    <row r="58" spans="1:11" ht="15" customHeight="1">
      <c r="A58" s="438" t="s">
        <v>1085</v>
      </c>
      <c r="B58" s="438" t="s">
        <v>1758</v>
      </c>
      <c r="C58" s="428" t="s">
        <v>1673</v>
      </c>
      <c r="D58" s="428" t="s">
        <v>324</v>
      </c>
      <c r="E58" s="430" t="s">
        <v>335</v>
      </c>
      <c r="F58" s="430"/>
      <c r="G58" s="430" t="e">
        <f>+VLOOKUP(Data_Validation!$A58,BV_Data_An_Cour!$L:$Q,6,0)</f>
        <v>#N/A</v>
      </c>
      <c r="H58" s="435"/>
      <c r="K58" s="432" t="s">
        <v>428</v>
      </c>
    </row>
    <row r="59" spans="1:11" ht="15" customHeight="1">
      <c r="A59" s="437" t="s">
        <v>928</v>
      </c>
      <c r="B59" s="438" t="s">
        <v>927</v>
      </c>
      <c r="C59" s="428" t="s">
        <v>1673</v>
      </c>
      <c r="D59" s="428" t="s">
        <v>324</v>
      </c>
      <c r="E59" s="430" t="s">
        <v>335</v>
      </c>
      <c r="F59" s="431"/>
      <c r="G59" s="434" t="str">
        <f>+VLOOKUP(Data_Validation!$A59,BV_Data_An_Cour!$L:$Q,6,0)</f>
        <v>3-Passifs</v>
      </c>
      <c r="H59" s="435"/>
      <c r="K59" s="432" t="str">
        <f>'Réalisé Mois'!V452</f>
        <v>[...]</v>
      </c>
    </row>
    <row r="60" spans="1:11" ht="15" customHeight="1">
      <c r="A60" s="426" t="s">
        <v>936</v>
      </c>
      <c r="B60" s="439" t="s">
        <v>935</v>
      </c>
      <c r="C60" s="428" t="s">
        <v>1673</v>
      </c>
      <c r="D60" s="428" t="s">
        <v>175</v>
      </c>
      <c r="E60" s="430" t="s">
        <v>335</v>
      </c>
      <c r="F60" s="431"/>
      <c r="G60" s="434" t="str">
        <f>+VLOOKUP(Data_Validation!$A60,BV_Data_An_Cour!$L:$Q,6,0)</f>
        <v>3-Passifs</v>
      </c>
      <c r="H60" s="435"/>
      <c r="K60" s="432" t="str">
        <f>'Réalisé Mois'!V439</f>
        <v>Frais de déplacement</v>
      </c>
    </row>
    <row r="61" spans="1:11" ht="15" customHeight="1">
      <c r="A61" s="433" t="s">
        <v>942</v>
      </c>
      <c r="B61" s="427" t="s">
        <v>941</v>
      </c>
      <c r="C61" s="428" t="s">
        <v>1673</v>
      </c>
      <c r="D61" s="428" t="s">
        <v>175</v>
      </c>
      <c r="E61" s="430" t="s">
        <v>335</v>
      </c>
      <c r="F61" s="431"/>
      <c r="G61" s="434" t="str">
        <f>+VLOOKUP(Data_Validation!$A61,BV_Data_An_Cour!$L:$Q,6,0)</f>
        <v>3-Passifs</v>
      </c>
      <c r="H61" s="435"/>
      <c r="K61" s="432" t="str">
        <f>'Réalisé Mois'!C33</f>
        <v>Frais de livraison</v>
      </c>
    </row>
    <row r="62" spans="1:11" ht="15" customHeight="1">
      <c r="A62" s="444" t="s">
        <v>946</v>
      </c>
      <c r="B62" s="445" t="s">
        <v>945</v>
      </c>
      <c r="C62" s="428" t="s">
        <v>1673</v>
      </c>
      <c r="D62" s="428" t="s">
        <v>175</v>
      </c>
      <c r="E62" s="430" t="s">
        <v>335</v>
      </c>
      <c r="F62" s="431"/>
      <c r="G62" s="434" t="str">
        <f>+VLOOKUP(Data_Validation!$A62,BV_Data_An_Cour!$L:$Q,6,0)</f>
        <v>3-Passifs</v>
      </c>
      <c r="H62" s="435"/>
      <c r="K62" s="432" t="s">
        <v>1764</v>
      </c>
    </row>
    <row r="63" spans="1:11" ht="15" customHeight="1">
      <c r="A63" s="449" t="s">
        <v>1132</v>
      </c>
      <c r="B63" s="450" t="s">
        <v>1131</v>
      </c>
      <c r="C63" s="428" t="s">
        <v>1673</v>
      </c>
      <c r="D63" s="451" t="s">
        <v>190</v>
      </c>
      <c r="E63" s="430"/>
      <c r="F63" s="431"/>
      <c r="G63" s="430"/>
      <c r="H63" s="435"/>
      <c r="K63" s="432" t="s">
        <v>336</v>
      </c>
    </row>
    <row r="64" spans="1:11" ht="15" customHeight="1">
      <c r="A64" s="426" t="s">
        <v>948</v>
      </c>
      <c r="B64" s="427" t="s">
        <v>947</v>
      </c>
      <c r="C64" s="428" t="s">
        <v>1673</v>
      </c>
      <c r="D64" s="428" t="s">
        <v>322</v>
      </c>
      <c r="E64" s="430" t="s">
        <v>335</v>
      </c>
      <c r="F64" s="431"/>
      <c r="G64" s="430"/>
      <c r="H64" s="435"/>
      <c r="K64" s="432" t="str">
        <f>'Réalisé Mois'!V446</f>
        <v>Frais postaux</v>
      </c>
    </row>
    <row r="65" spans="1:11" ht="15" customHeight="1">
      <c r="A65" s="426" t="s">
        <v>972</v>
      </c>
      <c r="B65" s="427" t="s">
        <v>971</v>
      </c>
      <c r="C65" s="428" t="s">
        <v>1673</v>
      </c>
      <c r="D65" s="428" t="s">
        <v>327</v>
      </c>
      <c r="E65" s="430" t="s">
        <v>335</v>
      </c>
      <c r="F65" s="431"/>
      <c r="G65" s="430"/>
      <c r="H65" s="435"/>
      <c r="K65" s="432" t="s">
        <v>1768</v>
      </c>
    </row>
    <row r="66" spans="1:11" ht="15" customHeight="1">
      <c r="A66" s="426" t="s">
        <v>1158</v>
      </c>
      <c r="B66" s="439" t="s">
        <v>1157</v>
      </c>
      <c r="C66" s="428" t="s">
        <v>1673</v>
      </c>
      <c r="D66" s="428" t="s">
        <v>358</v>
      </c>
      <c r="E66" s="430" t="s">
        <v>335</v>
      </c>
      <c r="F66" s="431"/>
      <c r="G66" s="430" t="e">
        <f>+VLOOKUP(Data_Validation!$A66,BV_Data_An_Cour!$L:$Q,6,0)</f>
        <v>#N/A</v>
      </c>
      <c r="H66" s="435"/>
      <c r="K66" s="432" t="str">
        <f>'Réalisé Mois'!V437</f>
        <v>Frais véhicules de cie</v>
      </c>
    </row>
    <row r="67" spans="1:11" ht="15" customHeight="1">
      <c r="A67" s="437" t="s">
        <v>981</v>
      </c>
      <c r="B67" s="438" t="s">
        <v>1771</v>
      </c>
      <c r="C67" s="428" t="s">
        <v>1673</v>
      </c>
      <c r="D67" s="428" t="s">
        <v>358</v>
      </c>
      <c r="E67" s="430" t="s">
        <v>335</v>
      </c>
      <c r="F67" s="431"/>
      <c r="G67" s="434" t="str">
        <f>+VLOOKUP(Data_Validation!$A67,BV_Data_An_Cour!$L:$Q,6,0)</f>
        <v>3-Passifs</v>
      </c>
      <c r="H67" s="435"/>
      <c r="K67" s="432" t="s">
        <v>1772</v>
      </c>
    </row>
    <row r="68" spans="1:11" ht="15" customHeight="1">
      <c r="A68" s="438" t="s">
        <v>1006</v>
      </c>
      <c r="B68" s="438" t="s">
        <v>1005</v>
      </c>
      <c r="C68" s="428" t="s">
        <v>1673</v>
      </c>
      <c r="D68" s="428" t="s">
        <v>361</v>
      </c>
      <c r="E68" s="430" t="s">
        <v>335</v>
      </c>
      <c r="F68" s="430"/>
      <c r="G68" s="434" t="str">
        <f>+VLOOKUP(Data_Validation!$A68,BV_Data_An_Cour!$L:$Q,6,0)</f>
        <v>3-Passifs</v>
      </c>
      <c r="H68" s="435"/>
      <c r="K68" s="432" t="str">
        <f>'Réalisé Mois'!V471</f>
        <v>Holdbacks</v>
      </c>
    </row>
    <row r="69" spans="1:11" ht="15" customHeight="1">
      <c r="A69" s="437" t="s">
        <v>1011</v>
      </c>
      <c r="B69" s="438" t="s">
        <v>1010</v>
      </c>
      <c r="C69" s="428" t="s">
        <v>1673</v>
      </c>
      <c r="D69" s="428" t="s">
        <v>361</v>
      </c>
      <c r="E69" s="430" t="s">
        <v>335</v>
      </c>
      <c r="F69" s="431"/>
      <c r="G69" s="434" t="str">
        <f>+VLOOKUP(Data_Validation!$A69,BV_Data_An_Cour!$L:$Q,6,0)</f>
        <v>3-Passifs</v>
      </c>
      <c r="H69" s="435"/>
      <c r="K69" s="432" t="str">
        <f>'Réalisé Mois'!V460</f>
        <v>Honoraires</v>
      </c>
    </row>
    <row r="70" spans="1:11" ht="15" customHeight="1">
      <c r="A70" s="433" t="s">
        <v>1181</v>
      </c>
      <c r="B70" s="427" t="s">
        <v>1180</v>
      </c>
      <c r="C70" s="428" t="s">
        <v>1673</v>
      </c>
      <c r="D70" s="428" t="s">
        <v>361</v>
      </c>
      <c r="E70" s="430" t="s">
        <v>335</v>
      </c>
      <c r="F70" s="431"/>
      <c r="G70" s="430" t="e">
        <f>+VLOOKUP(Data_Validation!$A70,BV_Data_An_Cour!$L:$Q,6,0)</f>
        <v>#N/A</v>
      </c>
      <c r="H70" s="435"/>
      <c r="K70" s="432" t="str">
        <f>'Réalisé Mois'!C309</f>
        <v>Huiles et Graisse</v>
      </c>
    </row>
    <row r="71" spans="1:11" ht="15" customHeight="1">
      <c r="A71" s="438" t="s">
        <v>1185</v>
      </c>
      <c r="B71" s="438" t="s">
        <v>1184</v>
      </c>
      <c r="C71" s="428" t="s">
        <v>1673</v>
      </c>
      <c r="D71" s="428" t="s">
        <v>357</v>
      </c>
      <c r="E71" s="430" t="s">
        <v>335</v>
      </c>
      <c r="F71" s="431"/>
      <c r="G71" s="430" t="e">
        <f>+VLOOKUP(Data_Validation!$A71,BV_Data_An_Cour!$L:$Q,6,0)</f>
        <v>#N/A</v>
      </c>
      <c r="H71" s="435"/>
      <c r="K71" s="432" t="s">
        <v>356</v>
      </c>
    </row>
    <row r="72" spans="1:11" ht="15" customHeight="1">
      <c r="A72" s="444" t="s">
        <v>1189</v>
      </c>
      <c r="B72" s="445" t="s">
        <v>1188</v>
      </c>
      <c r="C72" s="428" t="s">
        <v>1673</v>
      </c>
      <c r="D72" s="428" t="s">
        <v>372</v>
      </c>
      <c r="E72" s="430" t="s">
        <v>335</v>
      </c>
      <c r="F72" s="430"/>
      <c r="G72" s="430" t="e">
        <f>+VLOOKUP(Data_Validation!$A72,BV_Data_An_Cour!$L:$Q,6,0)</f>
        <v>#N/A</v>
      </c>
      <c r="H72" s="435"/>
      <c r="K72" s="432" t="s">
        <v>190</v>
      </c>
    </row>
    <row r="73" spans="1:11" ht="15" customHeight="1">
      <c r="A73" s="427" t="s">
        <v>1025</v>
      </c>
      <c r="B73" s="427" t="s">
        <v>1024</v>
      </c>
      <c r="C73" s="428" t="s">
        <v>1673</v>
      </c>
      <c r="D73" s="428" t="s">
        <v>374</v>
      </c>
      <c r="E73" s="430" t="s">
        <v>335</v>
      </c>
      <c r="F73" s="431"/>
      <c r="G73" s="434" t="str">
        <f>+VLOOKUP(Data_Validation!$A73,BV_Data_An_Cour!$L:$Q,6,0)</f>
        <v>4-Valeur nette</v>
      </c>
      <c r="H73" s="435"/>
      <c r="K73" s="432" t="s">
        <v>352</v>
      </c>
    </row>
    <row r="74" spans="1:11" ht="15" customHeight="1">
      <c r="A74" s="426" t="s">
        <v>1074</v>
      </c>
      <c r="B74" s="427" t="s">
        <v>1073</v>
      </c>
      <c r="C74" s="428" t="s">
        <v>326</v>
      </c>
      <c r="D74" s="428" t="s">
        <v>379</v>
      </c>
      <c r="E74" s="430" t="s">
        <v>335</v>
      </c>
      <c r="F74" s="431" t="s">
        <v>1777</v>
      </c>
      <c r="G74" s="430"/>
      <c r="H74" s="435"/>
      <c r="K74" s="432" t="str">
        <f>'Réalisé Mois'!V438</f>
        <v>Informatique</v>
      </c>
    </row>
    <row r="75" spans="1:11" ht="15" customHeight="1">
      <c r="A75" s="426" t="s">
        <v>1778</v>
      </c>
      <c r="B75" s="427" t="s">
        <v>1779</v>
      </c>
      <c r="C75" s="428" t="s">
        <v>326</v>
      </c>
      <c r="D75" s="428" t="s">
        <v>362</v>
      </c>
      <c r="E75" s="430" t="s">
        <v>335</v>
      </c>
      <c r="F75" s="431" t="s">
        <v>1780</v>
      </c>
      <c r="G75" s="430"/>
      <c r="H75" s="435"/>
      <c r="K75" s="432" t="s">
        <v>401</v>
      </c>
    </row>
    <row r="76" spans="1:11" ht="15" customHeight="1">
      <c r="A76" s="437" t="s">
        <v>1097</v>
      </c>
      <c r="B76" s="438" t="s">
        <v>1096</v>
      </c>
      <c r="C76" s="428" t="s">
        <v>326</v>
      </c>
      <c r="D76" s="428" t="s">
        <v>379</v>
      </c>
      <c r="E76" s="430" t="s">
        <v>335</v>
      </c>
      <c r="F76" s="431" t="s">
        <v>1783</v>
      </c>
      <c r="G76" s="434" t="str">
        <f>+VLOOKUP(Data_Validation!$A76,BV_Data_An_Cour!$L:$Q,6,0)</f>
        <v>5-Ventes</v>
      </c>
      <c r="H76" s="435"/>
      <c r="K76" s="432" t="str">
        <f>'Réalisé Mois'!V498</f>
        <v>[...]</v>
      </c>
    </row>
    <row r="77" spans="1:11" ht="15" customHeight="1">
      <c r="A77" s="437" t="s">
        <v>1101</v>
      </c>
      <c r="B77" s="438" t="s">
        <v>1100</v>
      </c>
      <c r="C77" s="428" t="s">
        <v>326</v>
      </c>
      <c r="D77" s="428" t="s">
        <v>385</v>
      </c>
      <c r="E77" s="430" t="s">
        <v>335</v>
      </c>
      <c r="F77" s="431" t="s">
        <v>1783</v>
      </c>
      <c r="G77" s="434" t="str">
        <f>+VLOOKUP(Data_Validation!$A77,BV_Data_An_Cour!$L:$Q,6,0)</f>
        <v>5-Ventes</v>
      </c>
      <c r="H77" s="435"/>
      <c r="K77" s="432" t="str">
        <f>'Réalisé Mois'!V493</f>
        <v>Intérêts sur marge</v>
      </c>
    </row>
    <row r="78" spans="1:11" ht="15" customHeight="1">
      <c r="A78" s="437" t="s">
        <v>1110</v>
      </c>
      <c r="B78" s="438" t="s">
        <v>1109</v>
      </c>
      <c r="C78" s="428" t="s">
        <v>326</v>
      </c>
      <c r="D78" s="428" t="s">
        <v>387</v>
      </c>
      <c r="E78" s="430" t="s">
        <v>335</v>
      </c>
      <c r="F78" s="431" t="s">
        <v>1783</v>
      </c>
      <c r="G78" s="434" t="str">
        <f>+VLOOKUP(Data_Validation!$A78,BV_Data_An_Cour!$L:$Q,6,0)</f>
        <v>5-Ventes</v>
      </c>
      <c r="H78" s="435"/>
      <c r="K78" s="432" t="str">
        <f>'Réalisé Mois'!V494</f>
        <v>Intérêts sur prêt</v>
      </c>
    </row>
    <row r="79" spans="1:11" ht="15" customHeight="1">
      <c r="A79" s="426" t="s">
        <v>1786</v>
      </c>
      <c r="B79" s="439" t="s">
        <v>1787</v>
      </c>
      <c r="C79" s="428" t="s">
        <v>326</v>
      </c>
      <c r="D79" s="428" t="s">
        <v>362</v>
      </c>
      <c r="E79" s="430" t="s">
        <v>335</v>
      </c>
      <c r="F79" s="431" t="s">
        <v>1783</v>
      </c>
      <c r="G79" s="430" t="e">
        <f>+VLOOKUP(Data_Validation!$A79,BV_Data_An_Cour!$L:$Q,6,0)</f>
        <v>#N/A</v>
      </c>
      <c r="H79" s="435"/>
      <c r="K79" s="432" t="s">
        <v>311</v>
      </c>
    </row>
    <row r="80" spans="1:11" ht="15" customHeight="1">
      <c r="A80" s="437" t="s">
        <v>1138</v>
      </c>
      <c r="B80" s="438" t="s">
        <v>1137</v>
      </c>
      <c r="C80" s="428" t="s">
        <v>326</v>
      </c>
      <c r="D80" s="428" t="s">
        <v>379</v>
      </c>
      <c r="E80" s="430" t="s">
        <v>335</v>
      </c>
      <c r="F80" s="431" t="s">
        <v>1783</v>
      </c>
      <c r="G80" s="434" t="str">
        <f>+VLOOKUP(Data_Validation!$A80,BV_Data_An_Cour!$L:$Q,6,0)</f>
        <v>5-Ventes</v>
      </c>
      <c r="H80" s="435"/>
      <c r="K80" s="432" t="s">
        <v>282</v>
      </c>
    </row>
    <row r="81" spans="1:11" ht="15" customHeight="1">
      <c r="A81" s="446" t="s">
        <v>26</v>
      </c>
      <c r="B81" s="441" t="s">
        <v>1139</v>
      </c>
      <c r="C81" s="428" t="s">
        <v>326</v>
      </c>
      <c r="D81" s="428" t="s">
        <v>362</v>
      </c>
      <c r="E81" s="430" t="s">
        <v>335</v>
      </c>
      <c r="F81" s="431" t="s">
        <v>1783</v>
      </c>
      <c r="G81" s="434" t="str">
        <f>+VLOOKUP(Data_Validation!$A81,BV_Data_An_Cour!$L:$Q,6,0)</f>
        <v>5-Ventes</v>
      </c>
      <c r="H81" s="435"/>
      <c r="K81" s="432" t="s">
        <v>301</v>
      </c>
    </row>
    <row r="82" spans="1:11" ht="15" customHeight="1">
      <c r="A82" s="426" t="s">
        <v>1162</v>
      </c>
      <c r="B82" s="439" t="s">
        <v>1161</v>
      </c>
      <c r="C82" s="428" t="s">
        <v>326</v>
      </c>
      <c r="D82" s="428" t="s">
        <v>362</v>
      </c>
      <c r="E82" s="430" t="s">
        <v>335</v>
      </c>
      <c r="F82" s="431" t="s">
        <v>1783</v>
      </c>
      <c r="G82" s="430" t="s">
        <v>1031</v>
      </c>
      <c r="H82" s="435"/>
      <c r="K82" s="432" t="str">
        <f>'Réalisé Mois'!V462</f>
        <v>Location équipement</v>
      </c>
    </row>
    <row r="83" spans="1:11" ht="15" customHeight="1">
      <c r="A83" s="444" t="s">
        <v>1174</v>
      </c>
      <c r="B83" s="445" t="s">
        <v>1173</v>
      </c>
      <c r="C83" s="428" t="s">
        <v>462</v>
      </c>
      <c r="D83" s="428" t="s">
        <v>483</v>
      </c>
      <c r="E83" s="430" t="s">
        <v>335</v>
      </c>
      <c r="F83" s="431" t="s">
        <v>1783</v>
      </c>
      <c r="G83" s="434" t="str">
        <f>+VLOOKUP(Data_Validation!$A83,BV_Data_An_Cour!$L:$Q,6,0)</f>
        <v>5-Ventes</v>
      </c>
      <c r="H83" s="435"/>
      <c r="K83" s="432" t="str">
        <f>'Réalisé Mois'!V454</f>
        <v>Loyer</v>
      </c>
    </row>
    <row r="84" spans="1:11" ht="15" customHeight="1">
      <c r="A84" s="437" t="s">
        <v>1197</v>
      </c>
      <c r="B84" s="438" t="s">
        <v>1196</v>
      </c>
      <c r="C84" s="428" t="s">
        <v>326</v>
      </c>
      <c r="D84" s="428" t="s">
        <v>379</v>
      </c>
      <c r="E84" s="430" t="s">
        <v>335</v>
      </c>
      <c r="F84" s="431" t="s">
        <v>1783</v>
      </c>
      <c r="G84" s="434" t="str">
        <f>+VLOOKUP(Data_Validation!$A84,BV_Data_An_Cour!$L:$Q,6,0)</f>
        <v>5-Ventes</v>
      </c>
      <c r="H84" s="435"/>
      <c r="K84" s="432" t="str">
        <f>'Réalisé Mois'!C245</f>
        <v>M/O Carrosserie</v>
      </c>
    </row>
    <row r="85" spans="1:11" ht="15" customHeight="1">
      <c r="A85" s="437" t="s">
        <v>1201</v>
      </c>
      <c r="B85" s="438" t="s">
        <v>1200</v>
      </c>
      <c r="C85" s="428" t="s">
        <v>326</v>
      </c>
      <c r="D85" s="428" t="s">
        <v>491</v>
      </c>
      <c r="E85" s="430" t="s">
        <v>335</v>
      </c>
      <c r="F85" s="431" t="s">
        <v>1783</v>
      </c>
      <c r="G85" s="434" t="str">
        <f>+VLOOKUP(Data_Validation!$A85,BV_Data_An_Cour!$L:$Q,6,0)</f>
        <v>5-Ventes</v>
      </c>
      <c r="H85" s="435"/>
      <c r="K85" s="432" t="str">
        <f>'Réalisé Mois'!C173</f>
        <v>M/O Client</v>
      </c>
    </row>
    <row r="86" spans="1:11" ht="15" customHeight="1">
      <c r="A86" s="433" t="s">
        <v>1205</v>
      </c>
      <c r="B86" s="427" t="s">
        <v>1204</v>
      </c>
      <c r="C86" s="428" t="s">
        <v>462</v>
      </c>
      <c r="D86" s="428" t="s">
        <v>391</v>
      </c>
      <c r="E86" s="430" t="s">
        <v>335</v>
      </c>
      <c r="F86" s="431" t="s">
        <v>1783</v>
      </c>
      <c r="G86" s="434" t="str">
        <f>+VLOOKUP(Data_Validation!$A86,BV_Data_An_Cour!$L:$Q,6,0)</f>
        <v>5-Ventes</v>
      </c>
      <c r="H86" s="435"/>
      <c r="K86" s="432" t="str">
        <f>'Réalisé Mois'!C182</f>
        <v>M/O Esthétique</v>
      </c>
    </row>
    <row r="87" spans="1:11" ht="15" customHeight="1">
      <c r="A87" s="439" t="s">
        <v>1229</v>
      </c>
      <c r="B87" s="439" t="s">
        <v>1228</v>
      </c>
      <c r="C87" s="428" t="s">
        <v>462</v>
      </c>
      <c r="D87" s="428" t="s">
        <v>391</v>
      </c>
      <c r="E87" s="430" t="s">
        <v>335</v>
      </c>
      <c r="F87" s="431" t="s">
        <v>1783</v>
      </c>
      <c r="G87" s="434" t="str">
        <f>+VLOOKUP(Data_Validation!$A87,BV_Data_An_Cour!$L:$Q,6,0)</f>
        <v>5-Ventes</v>
      </c>
      <c r="H87" s="435"/>
      <c r="K87" s="432" t="str">
        <f>+'Réalisé Mois'!C248</f>
        <v>M/O Esthétique Carr.</v>
      </c>
    </row>
    <row r="88" spans="1:11" ht="15" customHeight="1">
      <c r="A88" s="444" t="s">
        <v>1242</v>
      </c>
      <c r="B88" s="445" t="s">
        <v>1241</v>
      </c>
      <c r="C88" s="428" t="s">
        <v>462</v>
      </c>
      <c r="D88" s="428" t="s">
        <v>390</v>
      </c>
      <c r="E88" s="430" t="s">
        <v>335</v>
      </c>
      <c r="F88" s="431" t="s">
        <v>1783</v>
      </c>
      <c r="G88" s="434" t="str">
        <f>+VLOOKUP(Data_Validation!$A88,BV_Data_An_Cour!$L:$Q,6,0)</f>
        <v>5-Ventes</v>
      </c>
      <c r="H88" s="435"/>
      <c r="K88" s="432" t="str">
        <f>'Réalisé Mois'!C176</f>
        <v>M/O Garantie</v>
      </c>
    </row>
    <row r="89" spans="1:11" ht="15" customHeight="1">
      <c r="A89" s="426" t="s">
        <v>1255</v>
      </c>
      <c r="B89" s="439" t="s">
        <v>1254</v>
      </c>
      <c r="C89" s="428" t="s">
        <v>462</v>
      </c>
      <c r="D89" s="428" t="s">
        <v>389</v>
      </c>
      <c r="E89" s="430" t="s">
        <v>335</v>
      </c>
      <c r="F89" s="431" t="s">
        <v>1783</v>
      </c>
      <c r="G89" s="434" t="str">
        <f>+VLOOKUP(Data_Validation!$A89,BV_Data_An_Cour!$L:$Q,6,0)</f>
        <v>5-Ventes</v>
      </c>
      <c r="H89" s="435"/>
      <c r="K89" s="432" t="str">
        <f>'Réalisé Mois'!C179</f>
        <v>M/O Interne</v>
      </c>
    </row>
    <row r="90" spans="1:11" ht="15" customHeight="1">
      <c r="A90" s="426" t="s">
        <v>1257</v>
      </c>
      <c r="B90" s="427" t="s">
        <v>1256</v>
      </c>
      <c r="C90" s="428" t="s">
        <v>462</v>
      </c>
      <c r="D90" s="428" t="s">
        <v>390</v>
      </c>
      <c r="E90" s="430" t="s">
        <v>335</v>
      </c>
      <c r="F90" s="431" t="s">
        <v>1777</v>
      </c>
      <c r="G90" s="430"/>
      <c r="H90" s="435"/>
      <c r="K90" s="432" t="s">
        <v>864</v>
      </c>
    </row>
    <row r="91" spans="1:11" ht="15" customHeight="1">
      <c r="A91" s="433" t="s">
        <v>1272</v>
      </c>
      <c r="B91" s="427" t="s">
        <v>1271</v>
      </c>
      <c r="C91" s="428" t="s">
        <v>462</v>
      </c>
      <c r="D91" s="428" t="s">
        <v>390</v>
      </c>
      <c r="E91" s="430" t="s">
        <v>335</v>
      </c>
      <c r="F91" s="431" t="s">
        <v>1783</v>
      </c>
      <c r="G91" s="434" t="str">
        <f>+VLOOKUP(Data_Validation!$A91,BV_Data_An_Cour!$L:$Q,6,0)</f>
        <v>5-Ventes</v>
      </c>
      <c r="H91" s="435"/>
      <c r="K91" s="432" t="s">
        <v>50</v>
      </c>
    </row>
    <row r="92" spans="1:11" ht="15" customHeight="1">
      <c r="A92" s="433" t="s">
        <v>1567</v>
      </c>
      <c r="B92" s="427" t="s">
        <v>1566</v>
      </c>
      <c r="C92" s="428" t="s">
        <v>326</v>
      </c>
      <c r="D92" s="428" t="s">
        <v>379</v>
      </c>
      <c r="E92" s="430" t="s">
        <v>335</v>
      </c>
      <c r="F92" s="431" t="s">
        <v>1783</v>
      </c>
      <c r="G92" s="430" t="e">
        <f>+VLOOKUP(Data_Validation!$A92,BV_Data_An_Cour!$L:$Q,6,0)</f>
        <v>#N/A</v>
      </c>
      <c r="H92" s="435"/>
      <c r="K92" s="432" t="s">
        <v>1799</v>
      </c>
    </row>
    <row r="93" spans="1:11" ht="15" customHeight="1">
      <c r="A93" s="426" t="s">
        <v>1403</v>
      </c>
      <c r="B93" s="427" t="s">
        <v>255</v>
      </c>
      <c r="C93" s="428" t="s">
        <v>326</v>
      </c>
      <c r="D93" s="428" t="s">
        <v>379</v>
      </c>
      <c r="E93" s="430" t="s">
        <v>335</v>
      </c>
      <c r="F93" s="431" t="s">
        <v>1783</v>
      </c>
      <c r="G93" s="430"/>
      <c r="H93" s="435"/>
      <c r="K93" s="432" t="s">
        <v>363</v>
      </c>
    </row>
    <row r="94" spans="1:11" ht="15" customHeight="1">
      <c r="A94" s="437" t="s">
        <v>1583</v>
      </c>
      <c r="B94" s="438" t="s">
        <v>1582</v>
      </c>
      <c r="C94" s="428" t="s">
        <v>1800</v>
      </c>
      <c r="D94" s="428" t="s">
        <v>864</v>
      </c>
      <c r="E94" s="430" t="s">
        <v>335</v>
      </c>
      <c r="F94" s="431" t="s">
        <v>1783</v>
      </c>
      <c r="G94" s="430" t="e">
        <f>+VLOOKUP(Data_Validation!$A94,BV_Data_An_Cour!$L:$Q,6,0)</f>
        <v>#N/A</v>
      </c>
      <c r="H94" s="435"/>
      <c r="K94" s="432" t="str">
        <f>'Réalisé Mois'!C95</f>
        <v>Non Certifié</v>
      </c>
    </row>
    <row r="95" spans="1:11" ht="15" customHeight="1">
      <c r="A95" s="426" t="s">
        <v>1478</v>
      </c>
      <c r="B95" s="452" t="s">
        <v>1073</v>
      </c>
      <c r="C95" s="428" t="s">
        <v>326</v>
      </c>
      <c r="D95" s="428" t="s">
        <v>379</v>
      </c>
      <c r="E95" s="430" t="s">
        <v>335</v>
      </c>
      <c r="F95" s="431"/>
      <c r="G95" s="430"/>
      <c r="H95" s="435"/>
      <c r="K95" s="432" t="str">
        <f>'Réalisé Mois'!C298</f>
        <v>P/A Garantie</v>
      </c>
    </row>
    <row r="96" spans="1:11" ht="15" customHeight="1">
      <c r="A96" s="426" t="s">
        <v>1803</v>
      </c>
      <c r="B96" s="427" t="s">
        <v>1804</v>
      </c>
      <c r="C96" s="428" t="s">
        <v>326</v>
      </c>
      <c r="D96" s="428" t="s">
        <v>362</v>
      </c>
      <c r="E96" s="430" t="s">
        <v>335</v>
      </c>
      <c r="F96" s="431"/>
      <c r="G96" s="430"/>
      <c r="H96" s="435"/>
      <c r="K96" s="432" t="str">
        <f>'Réalisé Mois'!V444</f>
        <v>Papeterie</v>
      </c>
    </row>
    <row r="97" spans="1:11" ht="15" customHeight="1">
      <c r="A97" s="426" t="s">
        <v>1493</v>
      </c>
      <c r="B97" s="439" t="s">
        <v>1492</v>
      </c>
      <c r="C97" s="428" t="s">
        <v>326</v>
      </c>
      <c r="D97" s="428" t="s">
        <v>379</v>
      </c>
      <c r="E97" s="430" t="s">
        <v>335</v>
      </c>
      <c r="F97" s="431"/>
      <c r="G97" s="434" t="str">
        <f>+VLOOKUP(Data_Validation!$A97,BV_Data_An_Cour!$L:$Q,6,0)</f>
        <v>6-Coût des ventes</v>
      </c>
      <c r="H97" s="435"/>
      <c r="K97" s="432" t="str">
        <f>'Réalisé Mois'!C297</f>
        <v>Pièces Ro Carrosserie</v>
      </c>
    </row>
    <row r="98" spans="1:11" ht="15" customHeight="1">
      <c r="A98" s="426" t="s">
        <v>1500</v>
      </c>
      <c r="B98" s="439" t="s">
        <v>1499</v>
      </c>
      <c r="C98" s="428" t="s">
        <v>326</v>
      </c>
      <c r="D98" s="428" t="s">
        <v>385</v>
      </c>
      <c r="E98" s="430" t="s">
        <v>335</v>
      </c>
      <c r="F98" s="431"/>
      <c r="G98" s="434" t="str">
        <f>+VLOOKUP(Data_Validation!$A98,BV_Data_An_Cour!$L:$Q,6,0)</f>
        <v>6-Coût des ventes</v>
      </c>
      <c r="H98" s="435"/>
      <c r="K98" s="432" t="str">
        <f>'Réalisé Mois'!C296</f>
        <v>Pièces Ro Clients</v>
      </c>
    </row>
    <row r="99" spans="1:11" ht="15" customHeight="1">
      <c r="A99" s="426" t="s">
        <v>1505</v>
      </c>
      <c r="B99" s="439" t="s">
        <v>1504</v>
      </c>
      <c r="C99" s="428" t="s">
        <v>326</v>
      </c>
      <c r="D99" s="428" t="s">
        <v>387</v>
      </c>
      <c r="E99" s="430" t="s">
        <v>335</v>
      </c>
      <c r="F99" s="431"/>
      <c r="G99" s="434" t="str">
        <f>+VLOOKUP(Data_Validation!$A99,BV_Data_An_Cour!$L:$Q,6,0)</f>
        <v>6-Coût des ventes</v>
      </c>
      <c r="H99" s="435"/>
      <c r="K99" s="432" t="s">
        <v>95</v>
      </c>
    </row>
    <row r="100" spans="1:11" ht="15" customHeight="1">
      <c r="A100" s="426" t="s">
        <v>1810</v>
      </c>
      <c r="B100" s="439" t="s">
        <v>1811</v>
      </c>
      <c r="C100" s="428" t="s">
        <v>326</v>
      </c>
      <c r="D100" s="428" t="s">
        <v>362</v>
      </c>
      <c r="E100" s="430" t="s">
        <v>335</v>
      </c>
      <c r="F100" s="431"/>
      <c r="G100" s="430" t="e">
        <f>+VLOOKUP(Data_Validation!$A100,BV_Data_An_Cour!$L:$Q,6,0)</f>
        <v>#N/A</v>
      </c>
      <c r="H100" s="435"/>
      <c r="K100" s="432" t="str">
        <f>'Réalisé Mois'!V472</f>
        <v>RBSC neuf</v>
      </c>
    </row>
    <row r="101" spans="1:11" ht="15" customHeight="1">
      <c r="A101" s="438" t="s">
        <v>1542</v>
      </c>
      <c r="B101" s="438" t="s">
        <v>1541</v>
      </c>
      <c r="C101" s="428" t="s">
        <v>326</v>
      </c>
      <c r="D101" s="428" t="s">
        <v>379</v>
      </c>
      <c r="E101" s="430" t="s">
        <v>335</v>
      </c>
      <c r="F101" s="431"/>
      <c r="G101" s="434" t="str">
        <f>+VLOOKUP(Data_Validation!$A101,BV_Data_An_Cour!$L:$Q,6,0)</f>
        <v>6-Coût des ventes</v>
      </c>
      <c r="H101" s="435"/>
      <c r="K101" s="432" t="s">
        <v>662</v>
      </c>
    </row>
    <row r="102" spans="1:11" ht="15" customHeight="1">
      <c r="A102" s="426" t="s">
        <v>1545</v>
      </c>
      <c r="B102" s="441" t="s">
        <v>1544</v>
      </c>
      <c r="C102" s="428" t="s">
        <v>326</v>
      </c>
      <c r="D102" s="428" t="s">
        <v>362</v>
      </c>
      <c r="E102" s="430" t="s">
        <v>335</v>
      </c>
      <c r="F102" s="431"/>
      <c r="G102" s="434" t="str">
        <f>+VLOOKUP(Data_Validation!$A102,BV_Data_An_Cour!$L:$Q,6,0)</f>
        <v>6-Coût des ventes</v>
      </c>
      <c r="H102" s="435"/>
      <c r="K102" s="432" t="str">
        <f>'Réalisé Mois'!V473</f>
        <v>Programme neuf 2</v>
      </c>
    </row>
    <row r="103" spans="1:11" ht="15" customHeight="1">
      <c r="A103" s="426" t="s">
        <v>1565</v>
      </c>
      <c r="B103" s="439" t="s">
        <v>1564</v>
      </c>
      <c r="C103" s="428" t="s">
        <v>326</v>
      </c>
      <c r="D103" s="428" t="s">
        <v>362</v>
      </c>
      <c r="E103" s="430" t="s">
        <v>335</v>
      </c>
      <c r="F103" s="431"/>
      <c r="G103" s="430" t="s">
        <v>1417</v>
      </c>
      <c r="H103" s="435"/>
      <c r="K103" s="432" t="str">
        <f>'Réalisé Mois'!V474</f>
        <v>Programme neuf 3</v>
      </c>
    </row>
    <row r="104" spans="1:11" ht="15" customHeight="1">
      <c r="A104" s="426" t="s">
        <v>1585</v>
      </c>
      <c r="B104" s="439" t="s">
        <v>1584</v>
      </c>
      <c r="C104" s="428" t="s">
        <v>462</v>
      </c>
      <c r="D104" s="428" t="s">
        <v>483</v>
      </c>
      <c r="E104" s="430" t="s">
        <v>335</v>
      </c>
      <c r="F104" s="431"/>
      <c r="G104" s="434" t="str">
        <f>+VLOOKUP(Data_Validation!$A104,BV_Data_An_Cour!$L:$Q,6,0)</f>
        <v>6-Coût des ventes</v>
      </c>
      <c r="H104" s="435"/>
      <c r="K104" s="432" t="str">
        <f>'Réalisé Mois'!V415</f>
        <v>Publicité 1</v>
      </c>
    </row>
    <row r="105" spans="1:11" ht="15" customHeight="1">
      <c r="A105" s="440" t="s">
        <v>1589</v>
      </c>
      <c r="B105" s="441" t="s">
        <v>1588</v>
      </c>
      <c r="C105" s="428" t="s">
        <v>462</v>
      </c>
      <c r="D105" s="428" t="s">
        <v>483</v>
      </c>
      <c r="E105" s="430" t="s">
        <v>335</v>
      </c>
      <c r="F105" s="431"/>
      <c r="G105" s="434" t="str">
        <f>+VLOOKUP(Data_Validation!$A105,BV_Data_An_Cour!$L:$Q,6,0)</f>
        <v>6-Coût des ventes</v>
      </c>
      <c r="H105" s="435"/>
      <c r="K105" s="432" t="s">
        <v>415</v>
      </c>
    </row>
    <row r="106" spans="1:11" ht="15" customHeight="1">
      <c r="A106" s="426" t="s">
        <v>1614</v>
      </c>
      <c r="B106" s="439" t="s">
        <v>1613</v>
      </c>
      <c r="C106" s="428" t="s">
        <v>326</v>
      </c>
      <c r="D106" s="428" t="s">
        <v>379</v>
      </c>
      <c r="E106" s="430" t="s">
        <v>335</v>
      </c>
      <c r="F106" s="431"/>
      <c r="G106" s="434" t="str">
        <f>+VLOOKUP(Data_Validation!$A106,BV_Data_An_Cour!$L:$Q,6,0)</f>
        <v>6-Coût des ventes</v>
      </c>
      <c r="H106" s="435"/>
      <c r="K106" s="432" t="str">
        <f>'Réalisé Mois'!C99</f>
        <v>Rachat bail</v>
      </c>
    </row>
    <row r="107" spans="1:11" ht="15" customHeight="1">
      <c r="A107" s="426" t="s">
        <v>1616</v>
      </c>
      <c r="B107" s="439" t="s">
        <v>1615</v>
      </c>
      <c r="C107" s="428" t="s">
        <v>326</v>
      </c>
      <c r="D107" s="428" t="s">
        <v>491</v>
      </c>
      <c r="E107" s="430" t="s">
        <v>335</v>
      </c>
      <c r="F107" s="431"/>
      <c r="G107" s="434" t="str">
        <f>+VLOOKUP(Data_Validation!$A107,BV_Data_An_Cour!$L:$Q,6,0)</f>
        <v>6-Coût des ventes</v>
      </c>
      <c r="H107" s="435"/>
      <c r="K107" s="432" t="s">
        <v>241</v>
      </c>
    </row>
    <row r="108" spans="1:11" ht="15" customHeight="1">
      <c r="A108" s="426" t="s">
        <v>1624</v>
      </c>
      <c r="B108" s="439" t="s">
        <v>1623</v>
      </c>
      <c r="C108" s="428" t="s">
        <v>462</v>
      </c>
      <c r="D108" s="428" t="s">
        <v>391</v>
      </c>
      <c r="E108" s="430" t="s">
        <v>335</v>
      </c>
      <c r="F108" s="431"/>
      <c r="G108" s="434" t="str">
        <f>+VLOOKUP(Data_Validation!$A108,BV_Data_An_Cour!$L:$Q,6,0)</f>
        <v>6-Coût des ventes</v>
      </c>
      <c r="H108" s="435"/>
      <c r="K108" s="432" t="s">
        <v>200</v>
      </c>
    </row>
    <row r="109" spans="1:11" ht="15" customHeight="1">
      <c r="A109" s="437" t="s">
        <v>1643</v>
      </c>
      <c r="B109" s="445" t="s">
        <v>1642</v>
      </c>
      <c r="C109" s="428" t="s">
        <v>462</v>
      </c>
      <c r="D109" s="428" t="s">
        <v>391</v>
      </c>
      <c r="E109" s="430" t="s">
        <v>335</v>
      </c>
      <c r="F109" s="431"/>
      <c r="G109" s="434" t="str">
        <f>+VLOOKUP(Data_Validation!$A109,BV_Data_An_Cour!$L:$Q,6,0)</f>
        <v>6-Coût des ventes</v>
      </c>
      <c r="H109" s="435"/>
      <c r="K109" s="432" t="s">
        <v>108</v>
      </c>
    </row>
    <row r="110" spans="1:11" ht="15" customHeight="1">
      <c r="A110" s="426" t="s">
        <v>1651</v>
      </c>
      <c r="B110" s="439" t="s">
        <v>1650</v>
      </c>
      <c r="C110" s="428" t="s">
        <v>462</v>
      </c>
      <c r="D110" s="428" t="s">
        <v>390</v>
      </c>
      <c r="E110" s="430" t="s">
        <v>335</v>
      </c>
      <c r="F110" s="431"/>
      <c r="G110" s="434" t="str">
        <f>+VLOOKUP(Data_Validation!$A110,BV_Data_An_Cour!$L:$Q,6,0)</f>
        <v>6-Coût des ventes</v>
      </c>
      <c r="H110" s="435"/>
      <c r="K110" s="432" t="s">
        <v>182</v>
      </c>
    </row>
    <row r="111" spans="1:11" ht="15" customHeight="1">
      <c r="A111" s="426" t="s">
        <v>1659</v>
      </c>
      <c r="B111" s="427" t="s">
        <v>1658</v>
      </c>
      <c r="C111" s="428" t="s">
        <v>462</v>
      </c>
      <c r="D111" s="428" t="s">
        <v>390</v>
      </c>
      <c r="E111" s="430" t="s">
        <v>335</v>
      </c>
      <c r="F111" s="431"/>
      <c r="G111" s="430"/>
      <c r="H111" s="435"/>
      <c r="K111" s="432" t="s">
        <v>143</v>
      </c>
    </row>
    <row r="112" spans="1:11" ht="15" customHeight="1">
      <c r="A112" s="437" t="s">
        <v>1685</v>
      </c>
      <c r="B112" s="438" t="s">
        <v>1684</v>
      </c>
      <c r="C112" s="428" t="s">
        <v>462</v>
      </c>
      <c r="D112" s="428" t="s">
        <v>390</v>
      </c>
      <c r="E112" s="430" t="s">
        <v>335</v>
      </c>
      <c r="F112" s="431"/>
      <c r="G112" s="434" t="str">
        <f>+VLOOKUP(Data_Validation!$A112,BV_Data_An_Cour!$L:$Q,6,0)</f>
        <v>6-Coût des ventes</v>
      </c>
      <c r="H112" s="435"/>
      <c r="K112" s="432" t="s">
        <v>166</v>
      </c>
    </row>
    <row r="113" spans="1:11" ht="15" customHeight="1">
      <c r="A113" s="426" t="s">
        <v>1821</v>
      </c>
      <c r="B113" s="439" t="s">
        <v>1822</v>
      </c>
      <c r="C113" s="428" t="s">
        <v>326</v>
      </c>
      <c r="D113" s="428" t="s">
        <v>379</v>
      </c>
      <c r="E113" s="430" t="s">
        <v>335</v>
      </c>
      <c r="F113" s="431"/>
      <c r="G113" s="430" t="e">
        <f>+VLOOKUP(Data_Validation!$A113,BV_Data_An_Cour!$L:$Q,6,0)</f>
        <v>#N/A</v>
      </c>
      <c r="H113" s="435"/>
      <c r="K113" s="432" t="s">
        <v>125</v>
      </c>
    </row>
    <row r="114" spans="1:11" ht="15" customHeight="1">
      <c r="A114" s="426" t="s">
        <v>1825</v>
      </c>
      <c r="B114" s="427" t="s">
        <v>255</v>
      </c>
      <c r="C114" s="428" t="s">
        <v>326</v>
      </c>
      <c r="D114" s="428" t="s">
        <v>379</v>
      </c>
      <c r="E114" s="430" t="s">
        <v>335</v>
      </c>
      <c r="F114" s="431"/>
      <c r="G114" s="430"/>
      <c r="H114" s="435"/>
      <c r="K114" s="432" t="s">
        <v>1062</v>
      </c>
    </row>
    <row r="115" spans="1:11" ht="15" customHeight="1">
      <c r="A115" s="439" t="s">
        <v>1826</v>
      </c>
      <c r="B115" s="441" t="s">
        <v>1827</v>
      </c>
      <c r="C115" s="428" t="s">
        <v>1800</v>
      </c>
      <c r="D115" s="428" t="s">
        <v>864</v>
      </c>
      <c r="E115" s="430" t="s">
        <v>335</v>
      </c>
      <c r="F115" s="430"/>
      <c r="G115" s="430" t="e">
        <f>+VLOOKUP(Data_Validation!$A115,BV_Data_An_Cour!$L:$Q,6,0)</f>
        <v>#N/A</v>
      </c>
      <c r="H115" s="435"/>
      <c r="K115" s="432" t="str">
        <f>'Réalisé Mois'!V461</f>
        <v>Réparation équipement</v>
      </c>
    </row>
    <row r="116" spans="1:11" ht="15" customHeight="1">
      <c r="A116" s="438" t="s">
        <v>1828</v>
      </c>
      <c r="B116" s="438" t="s">
        <v>1829</v>
      </c>
      <c r="C116" s="428" t="s">
        <v>1344</v>
      </c>
      <c r="D116" s="428" t="s">
        <v>1488</v>
      </c>
      <c r="E116" s="430" t="s">
        <v>335</v>
      </c>
      <c r="F116" s="431"/>
      <c r="G116" s="434" t="str">
        <f>+VLOOKUP(Data_Validation!$A116,BV_Data_An_Cour!$L:$Q,6,0)</f>
        <v>8-Autres revenus</v>
      </c>
      <c r="H116" s="435"/>
      <c r="K116" s="432" t="s">
        <v>1830</v>
      </c>
    </row>
    <row r="117" spans="1:11" ht="15" customHeight="1">
      <c r="A117" s="437" t="s">
        <v>1831</v>
      </c>
      <c r="B117" s="438" t="s">
        <v>456</v>
      </c>
      <c r="C117" s="428" t="s">
        <v>1344</v>
      </c>
      <c r="D117" s="428" t="s">
        <v>1488</v>
      </c>
      <c r="E117" s="430" t="s">
        <v>335</v>
      </c>
      <c r="F117" s="431"/>
      <c r="G117" s="434" t="str">
        <f>+VLOOKUP(Data_Validation!$A117,BV_Data_An_Cour!$L:$Q,6,0)</f>
        <v>8-Autres revenus</v>
      </c>
      <c r="H117" s="435"/>
      <c r="K117" s="432" t="str">
        <f>'Réalisé Mois'!C23</f>
        <v>Rev. Autres</v>
      </c>
    </row>
    <row r="118" spans="1:11" ht="15" customHeight="1">
      <c r="A118" s="433" t="s">
        <v>1834</v>
      </c>
      <c r="B118" s="427" t="s">
        <v>1835</v>
      </c>
      <c r="C118" s="428" t="s">
        <v>326</v>
      </c>
      <c r="D118" s="428" t="s">
        <v>1836</v>
      </c>
      <c r="E118" s="430" t="s">
        <v>335</v>
      </c>
      <c r="F118" s="431"/>
      <c r="G118" s="434" t="str">
        <f>+VLOOKUP(Data_Validation!$A118,BV_Data_An_Cour!$L:$Q,6,0)</f>
        <v>8-Autres revenus</v>
      </c>
      <c r="H118" s="435"/>
      <c r="K118" s="432" t="str">
        <f>'Réalisé Mois'!C21</f>
        <v>Rev. Finances</v>
      </c>
    </row>
    <row r="119" spans="1:11" ht="15" customHeight="1">
      <c r="A119" s="444" t="s">
        <v>1837</v>
      </c>
      <c r="B119" s="445" t="s">
        <v>1838</v>
      </c>
      <c r="C119" s="428" t="s">
        <v>462</v>
      </c>
      <c r="D119" s="428" t="s">
        <v>667</v>
      </c>
      <c r="E119" s="430" t="s">
        <v>335</v>
      </c>
      <c r="F119" s="431"/>
      <c r="G119" s="434" t="str">
        <f>+VLOOKUP(Data_Validation!$A119,BV_Data_An_Cour!$L:$Q,6,0)</f>
        <v>9-Autres déductions</v>
      </c>
      <c r="H119" s="435"/>
      <c r="K119" s="432" t="str">
        <f>'Réalisé Mois'!C22</f>
        <v>Rev. Protections</v>
      </c>
    </row>
    <row r="120" spans="1:11" ht="15" customHeight="1">
      <c r="A120" s="433" t="s">
        <v>1841</v>
      </c>
      <c r="B120" s="427" t="s">
        <v>1842</v>
      </c>
      <c r="C120" s="428" t="s">
        <v>1344</v>
      </c>
      <c r="D120" s="428" t="s">
        <v>1488</v>
      </c>
      <c r="E120" s="430" t="s">
        <v>335</v>
      </c>
      <c r="F120" s="430"/>
      <c r="G120" s="434" t="str">
        <f>+VLOOKUP(Data_Validation!$A120,BV_Data_An_Cour!$L:$Q,6,0)</f>
        <v>9-Autres déductions</v>
      </c>
      <c r="H120" s="435"/>
      <c r="K120" s="432" t="str">
        <f>'Réalisé Mois'!V470</f>
        <v>Revenus autres</v>
      </c>
    </row>
    <row r="121" spans="1:11" ht="15" customHeight="1">
      <c r="A121" s="433" t="s">
        <v>1843</v>
      </c>
      <c r="B121" s="427" t="s">
        <v>1844</v>
      </c>
      <c r="C121" s="428" t="s">
        <v>1344</v>
      </c>
      <c r="D121" s="428" t="s">
        <v>1488</v>
      </c>
      <c r="E121" s="430" t="s">
        <v>335</v>
      </c>
      <c r="F121" s="431"/>
      <c r="G121" s="434" t="str">
        <f>+VLOOKUP(Data_Validation!$A121,BV_Data_An_Cour!$L:$Q,6,0)</f>
        <v>9-Autres déductions</v>
      </c>
      <c r="H121" s="435"/>
      <c r="K121" s="432" t="s">
        <v>322</v>
      </c>
    </row>
    <row r="122" spans="1:11" ht="15" customHeight="1">
      <c r="A122" s="426" t="s">
        <v>1845</v>
      </c>
      <c r="B122" s="439" t="s">
        <v>1846</v>
      </c>
      <c r="C122" s="428" t="s">
        <v>326</v>
      </c>
      <c r="D122" s="428" t="s">
        <v>395</v>
      </c>
      <c r="E122" s="430" t="s">
        <v>335</v>
      </c>
      <c r="F122" s="431"/>
      <c r="G122" s="434" t="str">
        <f>+VLOOKUP(Data_Validation!$A122,BV_Data_An_Cour!$L:$Q,6,0)</f>
        <v>7-Dépenses</v>
      </c>
      <c r="H122" s="435"/>
      <c r="K122" s="432" t="str">
        <f>'Réalisé Mois'!V424</f>
        <v>Salaires autres</v>
      </c>
    </row>
    <row r="123" spans="1:11" ht="15" customHeight="1">
      <c r="A123" s="426" t="s">
        <v>1849</v>
      </c>
      <c r="B123" s="439" t="s">
        <v>1850</v>
      </c>
      <c r="C123" s="428" t="s">
        <v>462</v>
      </c>
      <c r="D123" s="428" t="s">
        <v>395</v>
      </c>
      <c r="E123" s="430" t="s">
        <v>335</v>
      </c>
      <c r="F123" s="431"/>
      <c r="G123" s="434" t="str">
        <f>+VLOOKUP(Data_Validation!$A123,BV_Data_An_Cour!$L:$Q,6,0)</f>
        <v>7-Dépenses</v>
      </c>
      <c r="H123" s="435"/>
      <c r="K123" s="432" t="str">
        <f>'Réalisé Mois'!V422</f>
        <v>Salaires cadres</v>
      </c>
    </row>
    <row r="124" spans="1:11" ht="15" customHeight="1">
      <c r="A124" s="426" t="s">
        <v>474</v>
      </c>
      <c r="B124" s="439" t="s">
        <v>473</v>
      </c>
      <c r="C124" s="428" t="s">
        <v>1674</v>
      </c>
      <c r="D124" s="428">
        <v>0</v>
      </c>
      <c r="E124" s="430"/>
      <c r="F124" s="430"/>
      <c r="G124" s="434" t="str">
        <f>+VLOOKUP(Data_Validation!$A124,BV_Data_An_Cour!$L:$Q,6,0)</f>
        <v>1-Mémo</v>
      </c>
      <c r="H124" s="435"/>
      <c r="K124" s="432" t="str">
        <f>'Réalisé Mois'!C43</f>
        <v>Salaires commis</v>
      </c>
    </row>
    <row r="125" spans="1:11" ht="15" customHeight="1">
      <c r="A125" s="433" t="s">
        <v>477</v>
      </c>
      <c r="B125" s="427" t="s">
        <v>476</v>
      </c>
      <c r="C125" s="428" t="s">
        <v>1674</v>
      </c>
      <c r="D125" s="428">
        <v>0</v>
      </c>
      <c r="E125" s="430"/>
      <c r="F125" s="431"/>
      <c r="G125" s="434" t="str">
        <f>+VLOOKUP(Data_Validation!$A125,BV_Data_An_Cour!$L:$Q,6,0)</f>
        <v>1-Mémo</v>
      </c>
      <c r="H125" s="435"/>
      <c r="K125" s="432" t="str">
        <f>'Réalisé Mois'!V423</f>
        <v>Salaires commis</v>
      </c>
    </row>
    <row r="126" spans="1:11" ht="15" customHeight="1">
      <c r="A126" s="426" t="s">
        <v>480</v>
      </c>
      <c r="B126" s="439" t="s">
        <v>479</v>
      </c>
      <c r="C126" s="428" t="s">
        <v>1674</v>
      </c>
      <c r="D126" s="428">
        <v>0</v>
      </c>
      <c r="E126" s="430"/>
      <c r="F126" s="430"/>
      <c r="G126" s="434" t="str">
        <f>+VLOOKUP(Data_Validation!$A126,BV_Data_An_Cour!$L:$Q,6,0)</f>
        <v>1-Mémo</v>
      </c>
      <c r="H126" s="435"/>
      <c r="K126" s="432" t="str">
        <f>'Réalisé Mois'!V429</f>
        <v>Salaires en absences</v>
      </c>
    </row>
    <row r="127" spans="1:11" ht="15" customHeight="1">
      <c r="A127" s="438" t="s">
        <v>482</v>
      </c>
      <c r="B127" s="438" t="s">
        <v>481</v>
      </c>
      <c r="C127" s="428" t="s">
        <v>1674</v>
      </c>
      <c r="D127" s="428">
        <v>0</v>
      </c>
      <c r="E127" s="430"/>
      <c r="F127" s="430"/>
      <c r="G127" s="434" t="str">
        <f>+VLOOKUP(Data_Validation!$A127,BV_Data_An_Cour!$L:$Q,6,0)</f>
        <v>1-Mémo</v>
      </c>
      <c r="H127" s="435"/>
      <c r="K127" s="432" t="str">
        <f>'Réalisé Mois'!V421</f>
        <v>Salaires propriétaire</v>
      </c>
    </row>
    <row r="128" spans="1:11" ht="15" customHeight="1">
      <c r="A128" s="426" t="s">
        <v>485</v>
      </c>
      <c r="B128" s="439" t="s">
        <v>484</v>
      </c>
      <c r="C128" s="428" t="s">
        <v>1674</v>
      </c>
      <c r="D128" s="428">
        <v>0</v>
      </c>
      <c r="E128" s="430"/>
      <c r="F128" s="430"/>
      <c r="G128" s="434" t="str">
        <f>+VLOOKUP(Data_Validation!$A128,BV_Data_An_Cour!$L:$Q,6,0)</f>
        <v>1-Mémo</v>
      </c>
      <c r="H128" s="435"/>
      <c r="K128" s="432" t="str">
        <f>'Réalisé Mois'!V425</f>
        <v>Salaires spécialistes</v>
      </c>
    </row>
    <row r="129" spans="1:29" ht="15" customHeight="1">
      <c r="A129" s="438" t="s">
        <v>488</v>
      </c>
      <c r="B129" s="438" t="s">
        <v>487</v>
      </c>
      <c r="C129" s="428" t="s">
        <v>1674</v>
      </c>
      <c r="D129" s="428">
        <v>0</v>
      </c>
      <c r="E129" s="430"/>
      <c r="F129" s="430"/>
      <c r="G129" s="434" t="str">
        <f>+VLOOKUP(Data_Validation!$A129,BV_Data_An_Cour!$L:$Q,6,0)</f>
        <v>1-Mémo</v>
      </c>
      <c r="H129" s="435"/>
      <c r="K129" s="432" t="str">
        <f>'Réalisé Mois'!C34</f>
        <v>Service gratuit 1</v>
      </c>
    </row>
    <row r="130" spans="1:29" ht="15" customHeight="1">
      <c r="A130" s="440" t="s">
        <v>490</v>
      </c>
      <c r="B130" s="441" t="s">
        <v>489</v>
      </c>
      <c r="C130" s="428" t="s">
        <v>1674</v>
      </c>
      <c r="D130" s="428">
        <v>0</v>
      </c>
      <c r="E130" s="430"/>
      <c r="F130" s="430"/>
      <c r="G130" s="434" t="str">
        <f>+VLOOKUP(Data_Validation!$A130,BV_Data_An_Cour!$L:$Q,6,0)</f>
        <v>1-Mémo</v>
      </c>
      <c r="H130" s="435"/>
      <c r="I130" s="4"/>
      <c r="J130" s="4"/>
      <c r="K130" s="432" t="str">
        <f>'Réalisé Mois'!V436</f>
        <v>Service gratuit 2</v>
      </c>
      <c r="L130" s="4"/>
      <c r="M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</row>
    <row r="131" spans="1:29" ht="15" customHeight="1">
      <c r="A131" s="437" t="s">
        <v>493</v>
      </c>
      <c r="B131" s="438" t="s">
        <v>492</v>
      </c>
      <c r="C131" s="428" t="s">
        <v>1674</v>
      </c>
      <c r="D131" s="428">
        <v>0</v>
      </c>
      <c r="E131" s="430"/>
      <c r="F131" s="430"/>
      <c r="G131" s="434" t="str">
        <f>+VLOOKUP(Data_Validation!$A131,BV_Data_An_Cour!$L:$Q,6,0)</f>
        <v>1-Mémo</v>
      </c>
      <c r="H131" s="435"/>
      <c r="K131" s="432" t="str">
        <f>'Réalisé Mois'!V440</f>
        <v>Services extérieurs</v>
      </c>
    </row>
    <row r="132" spans="1:29" ht="15" customHeight="1">
      <c r="A132" s="438" t="s">
        <v>495</v>
      </c>
      <c r="B132" s="438" t="s">
        <v>494</v>
      </c>
      <c r="C132" s="428" t="s">
        <v>1674</v>
      </c>
      <c r="D132" s="428">
        <v>0</v>
      </c>
      <c r="E132" s="430"/>
      <c r="F132" s="430"/>
      <c r="G132" s="434" t="str">
        <f>+VLOOKUP(Data_Validation!$A132,BV_Data_An_Cour!$L:$Q,6,0)</f>
        <v>1-Mémo</v>
      </c>
      <c r="H132" s="435"/>
      <c r="K132" s="432" t="s">
        <v>328</v>
      </c>
    </row>
    <row r="133" spans="1:29" ht="15" customHeight="1">
      <c r="A133" s="433" t="s">
        <v>573</v>
      </c>
      <c r="B133" s="427" t="s">
        <v>572</v>
      </c>
      <c r="C133" s="428" t="s">
        <v>1674</v>
      </c>
      <c r="D133" s="428">
        <v>0</v>
      </c>
      <c r="E133" s="430"/>
      <c r="F133" s="431"/>
      <c r="G133" s="430" t="e">
        <f>+VLOOKUP(Data_Validation!$A133,BV_Data_An_Cour!$L:$Q,6,0)</f>
        <v>#N/A</v>
      </c>
      <c r="H133" s="435"/>
      <c r="K133" s="432" t="str">
        <f>'Réalisé Mois'!C189</f>
        <v>Sous-traitement</v>
      </c>
    </row>
    <row r="134" spans="1:29" ht="15" customHeight="1">
      <c r="A134" s="444" t="s">
        <v>581</v>
      </c>
      <c r="B134" s="445" t="s">
        <v>580</v>
      </c>
      <c r="C134" s="428" t="s">
        <v>1674</v>
      </c>
      <c r="D134" s="428">
        <v>0</v>
      </c>
      <c r="E134" s="430"/>
      <c r="F134" s="424"/>
      <c r="G134" s="430" t="e">
        <f>+VLOOKUP(Data_Validation!$A134,BV_Data_An_Cour!$L:$Q,6,0)</f>
        <v>#N/A</v>
      </c>
      <c r="H134" s="435"/>
      <c r="K134" s="432" t="s">
        <v>415</v>
      </c>
    </row>
    <row r="135" spans="1:29" ht="15" customHeight="1">
      <c r="A135" s="426" t="s">
        <v>585</v>
      </c>
      <c r="B135" s="439" t="s">
        <v>584</v>
      </c>
      <c r="C135" s="428" t="s">
        <v>1674</v>
      </c>
      <c r="D135" s="428">
        <v>0</v>
      </c>
      <c r="E135" s="430"/>
      <c r="F135" s="430"/>
      <c r="G135" s="430" t="e">
        <f>+VLOOKUP(Data_Validation!$A135,BV_Data_An_Cour!$L:$Q,6,0)</f>
        <v>#N/A</v>
      </c>
      <c r="H135" s="435"/>
      <c r="K135" s="432" t="s">
        <v>382</v>
      </c>
    </row>
    <row r="136" spans="1:29" ht="15" customHeight="1">
      <c r="A136" s="439" t="s">
        <v>498</v>
      </c>
      <c r="B136" s="439" t="s">
        <v>497</v>
      </c>
      <c r="C136" s="428" t="s">
        <v>1674</v>
      </c>
      <c r="D136" s="428">
        <v>0</v>
      </c>
      <c r="E136" s="430"/>
      <c r="F136" s="431"/>
      <c r="G136" s="434" t="str">
        <f>+VLOOKUP(Data_Validation!$A136,BV_Data_An_Cour!$L:$Q,6,0)</f>
        <v>1-Mémo</v>
      </c>
      <c r="H136" s="435"/>
      <c r="K136" s="432" t="s">
        <v>1450</v>
      </c>
    </row>
    <row r="137" spans="1:29" ht="15" customHeight="1">
      <c r="A137" s="437" t="s">
        <v>501</v>
      </c>
      <c r="B137" s="438" t="s">
        <v>500</v>
      </c>
      <c r="C137" s="428" t="s">
        <v>1674</v>
      </c>
      <c r="D137" s="428">
        <v>0</v>
      </c>
      <c r="E137" s="430"/>
      <c r="F137" s="430"/>
      <c r="G137" s="434" t="str">
        <f>+VLOOKUP(Data_Validation!$A137,BV_Data_An_Cour!$L:$Q,6,0)</f>
        <v>1-Mémo</v>
      </c>
      <c r="H137" s="435"/>
      <c r="K137" s="432" t="s">
        <v>1454</v>
      </c>
    </row>
    <row r="138" spans="1:29" ht="15" customHeight="1">
      <c r="A138" s="438" t="s">
        <v>503</v>
      </c>
      <c r="B138" s="438" t="s">
        <v>502</v>
      </c>
      <c r="C138" s="428" t="s">
        <v>1674</v>
      </c>
      <c r="D138" s="428">
        <v>0</v>
      </c>
      <c r="E138" s="430"/>
      <c r="F138" s="424"/>
      <c r="G138" s="434" t="str">
        <f>+VLOOKUP(Data_Validation!$A138,BV_Data_An_Cour!$L:$Q,6,0)</f>
        <v>1-Mémo</v>
      </c>
      <c r="H138" s="435"/>
      <c r="K138" s="432" t="str">
        <f>'Réalisé Mois'!V457</f>
        <v>Taxe sur le capital</v>
      </c>
    </row>
    <row r="139" spans="1:29" ht="15" customHeight="1">
      <c r="A139" s="433" t="s">
        <v>596</v>
      </c>
      <c r="B139" s="427" t="s">
        <v>595</v>
      </c>
      <c r="C139" s="428" t="s">
        <v>1674</v>
      </c>
      <c r="D139" s="428">
        <v>0</v>
      </c>
      <c r="E139" s="430"/>
      <c r="F139" s="430"/>
      <c r="G139" s="430" t="e">
        <f>+VLOOKUP(Data_Validation!$A139,BV_Data_An_Cour!$L:$Q,6,0)</f>
        <v>#N/A</v>
      </c>
      <c r="H139" s="435"/>
      <c r="K139" s="432" t="s">
        <v>175</v>
      </c>
    </row>
    <row r="140" spans="1:29" ht="15" customHeight="1">
      <c r="A140" s="426" t="s">
        <v>505</v>
      </c>
      <c r="B140" s="439" t="s">
        <v>504</v>
      </c>
      <c r="C140" s="428" t="s">
        <v>1674</v>
      </c>
      <c r="D140" s="428">
        <v>0</v>
      </c>
      <c r="E140" s="430"/>
      <c r="F140" s="431"/>
      <c r="G140" s="434" t="str">
        <f>+VLOOKUP(Data_Validation!$A140,BV_Data_An_Cour!$L:$Q,6,0)</f>
        <v>1-Mémo</v>
      </c>
      <c r="H140" s="435"/>
      <c r="K140" s="432" t="str">
        <f>'Réalisé Mois'!V445</f>
        <v>Téléphone</v>
      </c>
    </row>
    <row r="141" spans="1:29" ht="15" customHeight="1">
      <c r="A141" s="442" t="s">
        <v>507</v>
      </c>
      <c r="B141" s="443" t="s">
        <v>506</v>
      </c>
      <c r="C141" s="428" t="s">
        <v>1674</v>
      </c>
      <c r="D141" s="428">
        <v>0</v>
      </c>
      <c r="E141" s="430"/>
      <c r="F141" s="431"/>
      <c r="G141" s="434" t="str">
        <f>+VLOOKUP(Data_Validation!$A141,BV_Data_An_Cour!$L:$Q,6,0)</f>
        <v>1-Mémo</v>
      </c>
      <c r="H141" s="435"/>
      <c r="K141" s="432" t="s">
        <v>325</v>
      </c>
    </row>
    <row r="142" spans="1:29" ht="15" customHeight="1">
      <c r="A142" s="444" t="s">
        <v>604</v>
      </c>
      <c r="B142" s="445" t="s">
        <v>603</v>
      </c>
      <c r="C142" s="428"/>
      <c r="D142" s="428"/>
      <c r="E142" s="424"/>
      <c r="F142" s="424"/>
      <c r="G142" s="430" t="e">
        <f>+VLOOKUP(Data_Validation!$A142,BV_Data_An_Cour!$L:$Q,6,0)</f>
        <v>#N/A</v>
      </c>
      <c r="H142" s="435"/>
      <c r="K142" s="432" t="s">
        <v>422</v>
      </c>
    </row>
    <row r="143" spans="1:29" ht="15" customHeight="1">
      <c r="A143" s="426" t="s">
        <v>509</v>
      </c>
      <c r="B143" s="427" t="s">
        <v>508</v>
      </c>
      <c r="C143" s="428" t="s">
        <v>1674</v>
      </c>
      <c r="D143" s="428">
        <v>0</v>
      </c>
      <c r="E143" s="430"/>
      <c r="F143" s="431"/>
      <c r="G143" s="430"/>
      <c r="H143" s="435"/>
      <c r="K143" s="432" t="str">
        <f>'Réalisé Mois'!C101</f>
        <v>Ventes au Gros</v>
      </c>
    </row>
    <row r="144" spans="1:29" ht="15" customHeight="1">
      <c r="A144" s="426" t="s">
        <v>511</v>
      </c>
      <c r="B144" s="427" t="s">
        <v>510</v>
      </c>
      <c r="C144" s="428" t="s">
        <v>1674</v>
      </c>
      <c r="D144" s="428">
        <v>0</v>
      </c>
      <c r="E144" s="430"/>
      <c r="F144" s="431"/>
      <c r="G144" s="434" t="str">
        <f>+VLOOKUP(Data_Validation!$A144,BV_Data_An_Cour!$L:$Q,6,0)</f>
        <v>1-Mémo</v>
      </c>
      <c r="H144" s="435"/>
      <c r="K144" s="432" t="str">
        <f>'Réalisé Mois'!C301</f>
        <v>Ventes de Gros</v>
      </c>
    </row>
    <row r="145" spans="1:11" ht="15" customHeight="1">
      <c r="A145" s="426" t="s">
        <v>616</v>
      </c>
      <c r="B145" s="427" t="s">
        <v>615</v>
      </c>
      <c r="C145" s="428" t="s">
        <v>1674</v>
      </c>
      <c r="D145" s="428">
        <v>0</v>
      </c>
      <c r="E145" s="430"/>
      <c r="F145" s="431"/>
      <c r="G145" s="430"/>
      <c r="H145" s="435"/>
      <c r="K145" s="432" t="s">
        <v>1032</v>
      </c>
    </row>
    <row r="146" spans="1:11" ht="15" customHeight="1">
      <c r="A146" s="433" t="s">
        <v>513</v>
      </c>
      <c r="B146" s="427" t="s">
        <v>512</v>
      </c>
      <c r="C146" s="428" t="s">
        <v>1674</v>
      </c>
      <c r="D146" s="428">
        <v>0</v>
      </c>
      <c r="E146" s="430"/>
      <c r="F146" s="431"/>
      <c r="G146" s="434" t="str">
        <f>+VLOOKUP(Data_Validation!$A146,BV_Data_An_Cour!$L:$Q,6,0)</f>
        <v>1-Mémo</v>
      </c>
      <c r="H146" s="435"/>
      <c r="K146" s="432" t="str">
        <f>'Réalisé Mois'!C299</f>
        <v>Ventes Internes</v>
      </c>
    </row>
    <row r="147" spans="1:11" ht="15" customHeight="1">
      <c r="A147" s="437" t="s">
        <v>516</v>
      </c>
      <c r="B147" s="438" t="s">
        <v>515</v>
      </c>
      <c r="C147" s="428" t="s">
        <v>1674</v>
      </c>
      <c r="D147" s="428">
        <v>0</v>
      </c>
      <c r="E147" s="430"/>
      <c r="F147" s="430"/>
      <c r="G147" s="434" t="str">
        <f>+VLOOKUP(Data_Validation!$A147,BV_Data_An_Cour!$L:$Q,6,0)</f>
        <v>1-Mémo</v>
      </c>
      <c r="H147" s="435"/>
      <c r="K147" s="432" t="str">
        <f>'Réalisé Mois'!C308</f>
        <v>Ventes Pneus</v>
      </c>
    </row>
    <row r="148" spans="1:11" ht="15" customHeight="1">
      <c r="A148" s="438" t="s">
        <v>519</v>
      </c>
      <c r="B148" s="438" t="s">
        <v>518</v>
      </c>
      <c r="C148" s="428" t="s">
        <v>1674</v>
      </c>
      <c r="D148" s="428">
        <v>0</v>
      </c>
      <c r="E148" s="430"/>
      <c r="F148" s="430"/>
      <c r="G148" s="434" t="str">
        <f>+VLOOKUP(Data_Validation!$A148,BV_Data_An_Cour!$L:$Q,6,0)</f>
        <v>1-Mémo</v>
      </c>
      <c r="H148" s="435"/>
      <c r="K148" s="432" t="s">
        <v>1546</v>
      </c>
    </row>
    <row r="149" spans="1:11" ht="15" customHeight="1">
      <c r="A149" s="437" t="s">
        <v>521</v>
      </c>
      <c r="B149" s="438" t="s">
        <v>520</v>
      </c>
      <c r="C149" s="428" t="s">
        <v>1674</v>
      </c>
      <c r="D149" s="428">
        <v>0</v>
      </c>
      <c r="E149" s="430"/>
      <c r="F149" s="431"/>
      <c r="G149" s="434" t="str">
        <f>+VLOOKUP(Data_Validation!$A149,BV_Data_An_Cour!$L:$Q,6,0)</f>
        <v>1-Mémo</v>
      </c>
      <c r="H149" s="435"/>
    </row>
    <row r="150" spans="1:11" ht="15" customHeight="1">
      <c r="A150" s="433" t="s">
        <v>523</v>
      </c>
      <c r="B150" s="427" t="s">
        <v>522</v>
      </c>
      <c r="C150" s="428" t="s">
        <v>1674</v>
      </c>
      <c r="D150" s="428">
        <v>0</v>
      </c>
      <c r="E150" s="424"/>
      <c r="F150" s="430"/>
      <c r="G150" s="434" t="str">
        <f>+VLOOKUP(Data_Validation!$A150,BV_Data_An_Cour!$L:$Q,6,0)</f>
        <v>1-Mémo</v>
      </c>
      <c r="H150" s="435"/>
    </row>
    <row r="151" spans="1:11" ht="15" customHeight="1">
      <c r="A151" s="438" t="s">
        <v>525</v>
      </c>
      <c r="B151" s="438" t="s">
        <v>524</v>
      </c>
      <c r="C151" s="428" t="s">
        <v>1674</v>
      </c>
      <c r="D151" s="428">
        <v>0</v>
      </c>
      <c r="E151" s="430"/>
      <c r="F151" s="430"/>
      <c r="G151" s="434" t="str">
        <f>+VLOOKUP(Data_Validation!$A151,BV_Data_An_Cour!$L:$Q,6,0)</f>
        <v>1-Mémo</v>
      </c>
      <c r="H151" s="435"/>
    </row>
    <row r="152" spans="1:11" ht="15" customHeight="1">
      <c r="A152" s="437" t="s">
        <v>527</v>
      </c>
      <c r="B152" s="438" t="s">
        <v>526</v>
      </c>
      <c r="C152" s="428" t="s">
        <v>1674</v>
      </c>
      <c r="D152" s="428">
        <v>0</v>
      </c>
      <c r="E152" s="430"/>
      <c r="F152" s="431"/>
      <c r="G152" s="434" t="str">
        <f>+VLOOKUP(Data_Validation!$A152,BV_Data_An_Cour!$L:$Q,6,0)</f>
        <v>1-Mémo</v>
      </c>
      <c r="H152" s="435"/>
    </row>
    <row r="153" spans="1:11" ht="15" customHeight="1">
      <c r="A153" s="437" t="s">
        <v>529</v>
      </c>
      <c r="B153" s="438" t="s">
        <v>528</v>
      </c>
      <c r="C153" s="428" t="s">
        <v>1674</v>
      </c>
      <c r="D153" s="428">
        <v>0</v>
      </c>
      <c r="E153" s="424"/>
      <c r="F153" s="430"/>
      <c r="G153" s="434" t="str">
        <f>+VLOOKUP(Data_Validation!$A153,BV_Data_An_Cour!$L:$Q,6,0)</f>
        <v>1-Mémo</v>
      </c>
      <c r="H153" s="4"/>
    </row>
    <row r="154" spans="1:11" ht="15" customHeight="1">
      <c r="A154" s="444" t="s">
        <v>531</v>
      </c>
      <c r="B154" s="445" t="s">
        <v>530</v>
      </c>
      <c r="C154" s="428" t="s">
        <v>1674</v>
      </c>
      <c r="D154" s="428">
        <v>0</v>
      </c>
      <c r="E154" s="430"/>
      <c r="F154" s="430"/>
      <c r="G154" s="434" t="str">
        <f>+VLOOKUP(Data_Validation!$A154,BV_Data_An_Cour!$L:$Q,6,0)</f>
        <v>1-Mémo</v>
      </c>
      <c r="H154" s="4"/>
    </row>
    <row r="155" spans="1:11" ht="15" customHeight="1">
      <c r="A155" s="437" t="s">
        <v>645</v>
      </c>
      <c r="B155" s="438" t="s">
        <v>644</v>
      </c>
      <c r="C155" s="428" t="s">
        <v>1674</v>
      </c>
      <c r="D155" s="428">
        <v>0</v>
      </c>
      <c r="E155" s="430"/>
      <c r="F155" s="431"/>
      <c r="G155" s="430" t="e">
        <f>+VLOOKUP(Data_Validation!$A155,BV_Data_An_Cour!$L:$Q,6,0)</f>
        <v>#N/A</v>
      </c>
      <c r="H155" s="4"/>
    </row>
    <row r="156" spans="1:11" ht="15" customHeight="1">
      <c r="A156" s="433" t="s">
        <v>535</v>
      </c>
      <c r="B156" s="427" t="s">
        <v>534</v>
      </c>
      <c r="C156" s="428" t="s">
        <v>1674</v>
      </c>
      <c r="D156" s="428">
        <v>0</v>
      </c>
      <c r="E156" s="424"/>
      <c r="F156" s="430"/>
      <c r="G156" s="434" t="str">
        <f>+VLOOKUP(Data_Validation!$A156,BV_Data_An_Cour!$L:$Q,6,0)</f>
        <v>1-Mémo</v>
      </c>
      <c r="H156" s="4"/>
    </row>
    <row r="157" spans="1:11" ht="15" customHeight="1">
      <c r="A157" s="433" t="s">
        <v>540</v>
      </c>
      <c r="B157" s="427" t="s">
        <v>539</v>
      </c>
      <c r="C157" s="428" t="s">
        <v>1674</v>
      </c>
      <c r="D157" s="428">
        <v>0</v>
      </c>
      <c r="E157" s="430"/>
      <c r="F157" s="430"/>
      <c r="G157" s="434" t="str">
        <f>+VLOOKUP(Data_Validation!$A157,BV_Data_An_Cour!$L:$Q,6,0)</f>
        <v>1-Mémo</v>
      </c>
      <c r="H157" s="4"/>
    </row>
    <row r="158" spans="1:11" ht="15" customHeight="1">
      <c r="A158" s="433" t="s">
        <v>544</v>
      </c>
      <c r="B158" s="427" t="s">
        <v>543</v>
      </c>
      <c r="C158" s="428" t="s">
        <v>1674</v>
      </c>
      <c r="D158" s="428">
        <v>0</v>
      </c>
      <c r="E158" s="430"/>
      <c r="F158" s="431"/>
      <c r="G158" s="434" t="str">
        <f>+VLOOKUP(Data_Validation!$A158,BV_Data_An_Cour!$L:$Q,6,0)</f>
        <v>1-Mémo</v>
      </c>
      <c r="H158" s="4"/>
    </row>
    <row r="159" spans="1:11" ht="15" customHeight="1">
      <c r="A159" s="433" t="s">
        <v>546</v>
      </c>
      <c r="B159" s="427" t="s">
        <v>545</v>
      </c>
      <c r="C159" s="428" t="s">
        <v>1674</v>
      </c>
      <c r="D159" s="428">
        <v>0</v>
      </c>
      <c r="E159" s="424"/>
      <c r="F159" s="430"/>
      <c r="G159" s="434" t="str">
        <f>+VLOOKUP(Data_Validation!$A159,BV_Data_An_Cour!$L:$Q,6,0)</f>
        <v>1-Mémo</v>
      </c>
      <c r="H159" s="4"/>
    </row>
    <row r="160" spans="1:11" ht="15" customHeight="1">
      <c r="A160" s="444" t="s">
        <v>548</v>
      </c>
      <c r="B160" s="445" t="s">
        <v>547</v>
      </c>
      <c r="C160" s="428" t="s">
        <v>1674</v>
      </c>
      <c r="D160" s="428">
        <v>0</v>
      </c>
      <c r="E160" s="430"/>
      <c r="F160" s="431"/>
      <c r="G160" s="434" t="str">
        <f>+VLOOKUP(Data_Validation!$A160,BV_Data_An_Cour!$L:$Q,6,0)</f>
        <v>1-Mémo</v>
      </c>
      <c r="H160" s="4"/>
    </row>
    <row r="161" spans="1:11" ht="15" customHeight="1">
      <c r="A161" s="437" t="s">
        <v>550</v>
      </c>
      <c r="B161" s="438" t="s">
        <v>549</v>
      </c>
      <c r="C161" s="428" t="s">
        <v>1674</v>
      </c>
      <c r="D161" s="428">
        <v>0</v>
      </c>
      <c r="E161" s="424"/>
      <c r="F161" s="430"/>
      <c r="G161" s="434" t="str">
        <f>+VLOOKUP(Data_Validation!$A161,BV_Data_An_Cour!$L:$Q,6,0)</f>
        <v>1-Mémo</v>
      </c>
      <c r="H161" s="4"/>
    </row>
    <row r="162" spans="1:11" ht="15" customHeight="1">
      <c r="A162" s="427" t="s">
        <v>552</v>
      </c>
      <c r="B162" s="427" t="s">
        <v>551</v>
      </c>
      <c r="C162" s="428" t="s">
        <v>1674</v>
      </c>
      <c r="D162" s="428">
        <v>0</v>
      </c>
      <c r="E162" s="430"/>
      <c r="F162" s="431"/>
      <c r="G162" s="434" t="str">
        <f>+VLOOKUP(Data_Validation!$A162,BV_Data_An_Cour!$L:$Q,6,0)</f>
        <v>1-Mémo</v>
      </c>
      <c r="H162" s="4"/>
    </row>
    <row r="163" spans="1:11" ht="15" customHeight="1">
      <c r="A163" s="433" t="s">
        <v>554</v>
      </c>
      <c r="B163" s="427" t="s">
        <v>553</v>
      </c>
      <c r="C163" s="428" t="s">
        <v>1674</v>
      </c>
      <c r="D163" s="428">
        <v>0</v>
      </c>
      <c r="E163" s="424"/>
      <c r="F163" s="430"/>
      <c r="G163" s="434" t="str">
        <f>+VLOOKUP(Data_Validation!$A163,BV_Data_An_Cour!$L:$Q,6,0)</f>
        <v>1-Mémo</v>
      </c>
      <c r="H163" s="4"/>
    </row>
    <row r="164" spans="1:11" ht="15" customHeight="1">
      <c r="A164" s="433" t="s">
        <v>556</v>
      </c>
      <c r="B164" s="427" t="s">
        <v>555</v>
      </c>
      <c r="C164" s="428" t="s">
        <v>1674</v>
      </c>
      <c r="D164" s="428">
        <v>0</v>
      </c>
      <c r="E164" s="430"/>
      <c r="F164" s="431"/>
      <c r="G164" s="434" t="str">
        <f>+VLOOKUP(Data_Validation!$A164,BV_Data_An_Cour!$L:$Q,6,0)</f>
        <v>1-Mémo</v>
      </c>
      <c r="H164" s="4"/>
    </row>
    <row r="165" spans="1:11" ht="15" customHeight="1">
      <c r="A165" s="444" t="s">
        <v>558</v>
      </c>
      <c r="B165" s="445" t="s">
        <v>557</v>
      </c>
      <c r="C165" s="428" t="s">
        <v>1674</v>
      </c>
      <c r="D165" s="428">
        <v>0</v>
      </c>
      <c r="E165" s="430"/>
      <c r="F165" s="431"/>
      <c r="G165" s="434" t="str">
        <f>+VLOOKUP(Data_Validation!$A165,BV_Data_An_Cour!$L:$Q,6,0)</f>
        <v>1-Mémo</v>
      </c>
      <c r="H165" s="4"/>
    </row>
    <row r="166" spans="1:11" ht="15" customHeight="1">
      <c r="A166" s="426" t="s">
        <v>561</v>
      </c>
      <c r="B166" s="427" t="s">
        <v>560</v>
      </c>
      <c r="C166" s="428" t="s">
        <v>1674</v>
      </c>
      <c r="D166" s="428">
        <v>0</v>
      </c>
      <c r="E166" s="424"/>
      <c r="F166" s="430"/>
      <c r="G166" s="434" t="str">
        <f>+VLOOKUP(Data_Validation!$A166,BV_Data_An_Cour!$L:$Q,6,0)</f>
        <v>1-Mémo</v>
      </c>
      <c r="H166" s="4"/>
      <c r="K166" s="4"/>
    </row>
    <row r="167" spans="1:11" ht="15" customHeight="1">
      <c r="A167" s="444" t="s">
        <v>563</v>
      </c>
      <c r="B167" s="445" t="s">
        <v>562</v>
      </c>
      <c r="C167" s="428" t="s">
        <v>1674</v>
      </c>
      <c r="D167" s="428">
        <v>0</v>
      </c>
      <c r="E167" s="430"/>
      <c r="F167" s="430"/>
      <c r="G167" s="434" t="str">
        <f>+VLOOKUP(Data_Validation!$A167,BV_Data_An_Cour!$L:$Q,6,0)</f>
        <v>1-Mémo</v>
      </c>
      <c r="H167" s="4"/>
    </row>
    <row r="168" spans="1:11" ht="15" customHeight="1">
      <c r="A168" s="444" t="s">
        <v>565</v>
      </c>
      <c r="B168" s="445" t="s">
        <v>564</v>
      </c>
      <c r="C168" s="428" t="s">
        <v>1674</v>
      </c>
      <c r="D168" s="428">
        <v>0</v>
      </c>
      <c r="E168" s="430"/>
      <c r="F168" s="431"/>
      <c r="G168" s="434" t="str">
        <f>+VLOOKUP(Data_Validation!$A168,BV_Data_An_Cour!$L:$Q,6,0)</f>
        <v>1-Mémo</v>
      </c>
      <c r="H168" s="4"/>
    </row>
    <row r="169" spans="1:11" ht="15" customHeight="1">
      <c r="A169" s="433" t="s">
        <v>567</v>
      </c>
      <c r="B169" s="427" t="s">
        <v>566</v>
      </c>
      <c r="C169" s="428" t="s">
        <v>1674</v>
      </c>
      <c r="D169" s="428">
        <v>0</v>
      </c>
      <c r="E169" s="424"/>
      <c r="F169" s="430"/>
      <c r="G169" s="434" t="str">
        <f>+VLOOKUP(Data_Validation!$A169,BV_Data_An_Cour!$L:$Q,6,0)</f>
        <v>1-Mémo</v>
      </c>
      <c r="H169" s="4"/>
    </row>
    <row r="170" spans="1:11" ht="15" customHeight="1">
      <c r="A170" s="437" t="s">
        <v>571</v>
      </c>
      <c r="B170" s="438" t="s">
        <v>570</v>
      </c>
      <c r="C170" s="428" t="s">
        <v>1674</v>
      </c>
      <c r="D170" s="428">
        <v>0</v>
      </c>
      <c r="E170" s="430"/>
      <c r="F170" s="431"/>
      <c r="G170" s="434" t="str">
        <f>+VLOOKUP(Data_Validation!$A170,BV_Data_An_Cour!$L:$Q,6,0)</f>
        <v>1-Mémo</v>
      </c>
      <c r="H170" s="4"/>
    </row>
    <row r="171" spans="1:11" ht="15" customHeight="1">
      <c r="A171" s="433" t="s">
        <v>575</v>
      </c>
      <c r="B171" s="427" t="s">
        <v>574</v>
      </c>
      <c r="C171" s="428" t="s">
        <v>1674</v>
      </c>
      <c r="D171" s="428">
        <v>0</v>
      </c>
      <c r="E171" s="424"/>
      <c r="F171" s="430"/>
      <c r="G171" s="434" t="str">
        <f>+VLOOKUP(Data_Validation!$A171,BV_Data_An_Cour!$L:$Q,6,0)</f>
        <v>1-Mémo</v>
      </c>
      <c r="H171" s="4"/>
    </row>
    <row r="172" spans="1:11" ht="15" customHeight="1">
      <c r="A172" s="438" t="s">
        <v>579</v>
      </c>
      <c r="B172" s="438" t="s">
        <v>578</v>
      </c>
      <c r="C172" s="428" t="s">
        <v>1674</v>
      </c>
      <c r="D172" s="428">
        <v>0</v>
      </c>
      <c r="E172" s="430"/>
      <c r="F172" s="430"/>
      <c r="G172" s="434" t="str">
        <f>+VLOOKUP(Data_Validation!$A172,BV_Data_An_Cour!$L:$Q,6,0)</f>
        <v>1-Mémo</v>
      </c>
      <c r="H172" s="4"/>
    </row>
    <row r="173" spans="1:11" ht="15" customHeight="1">
      <c r="A173" s="444" t="s">
        <v>583</v>
      </c>
      <c r="B173" s="445" t="s">
        <v>582</v>
      </c>
      <c r="C173" s="428" t="s">
        <v>1674</v>
      </c>
      <c r="D173" s="428">
        <v>0</v>
      </c>
      <c r="E173" s="430"/>
      <c r="F173" s="431"/>
      <c r="G173" s="434" t="str">
        <f>+VLOOKUP(Data_Validation!$A173,BV_Data_An_Cour!$L:$Q,6,0)</f>
        <v>1-Mémo</v>
      </c>
      <c r="H173" s="4"/>
    </row>
    <row r="174" spans="1:11" ht="15" customHeight="1">
      <c r="A174" s="437" t="s">
        <v>707</v>
      </c>
      <c r="B174" s="438" t="s">
        <v>706</v>
      </c>
      <c r="C174" s="428" t="s">
        <v>1674</v>
      </c>
      <c r="D174" s="428">
        <v>0</v>
      </c>
      <c r="E174" s="430"/>
      <c r="F174" s="430"/>
      <c r="G174" s="430" t="e">
        <f>+VLOOKUP(Data_Validation!$A174,BV_Data_An_Cour!$L:$Q,6,0)</f>
        <v>#N/A</v>
      </c>
      <c r="H174" s="4"/>
    </row>
    <row r="175" spans="1:11" ht="15" customHeight="1">
      <c r="A175" s="440" t="s">
        <v>1878</v>
      </c>
      <c r="B175" s="441" t="s">
        <v>1877</v>
      </c>
      <c r="C175" s="428" t="s">
        <v>326</v>
      </c>
      <c r="D175" s="428" t="s">
        <v>396</v>
      </c>
      <c r="E175" s="430" t="s">
        <v>335</v>
      </c>
      <c r="F175" s="431"/>
      <c r="G175" s="434" t="str">
        <f>+VLOOKUP(Data_Validation!$A175,BV_Data_An_Cour!$L:$Q,6,0)</f>
        <v>7-Dépenses</v>
      </c>
      <c r="H175" s="4"/>
    </row>
    <row r="176" spans="1:11" ht="15" customHeight="1">
      <c r="A176" s="426" t="s">
        <v>1881</v>
      </c>
      <c r="B176" s="439" t="s">
        <v>1880</v>
      </c>
      <c r="C176" s="428" t="s">
        <v>462</v>
      </c>
      <c r="D176" s="428" t="s">
        <v>396</v>
      </c>
      <c r="E176" s="430" t="s">
        <v>335</v>
      </c>
      <c r="F176" s="431"/>
      <c r="G176" s="434" t="str">
        <f>+VLOOKUP(Data_Validation!$A176,BV_Data_An_Cour!$L:$Q,6,0)</f>
        <v>7-Dépenses</v>
      </c>
      <c r="H176" s="4"/>
    </row>
    <row r="177" spans="1:8" ht="15" customHeight="1">
      <c r="A177" s="437" t="s">
        <v>587</v>
      </c>
      <c r="B177" s="438" t="s">
        <v>586</v>
      </c>
      <c r="C177" s="428" t="s">
        <v>1674</v>
      </c>
      <c r="D177" s="428">
        <v>0</v>
      </c>
      <c r="E177" s="430"/>
      <c r="F177" s="431"/>
      <c r="G177" s="434" t="str">
        <f>+VLOOKUP(Data_Validation!$A177,BV_Data_An_Cour!$L:$Q,6,0)</f>
        <v>1-Mémo</v>
      </c>
      <c r="H177" s="4"/>
    </row>
    <row r="178" spans="1:8" ht="15" customHeight="1">
      <c r="A178" s="444" t="s">
        <v>592</v>
      </c>
      <c r="B178" s="445" t="s">
        <v>591</v>
      </c>
      <c r="C178" s="428" t="s">
        <v>1674</v>
      </c>
      <c r="D178" s="428">
        <v>0</v>
      </c>
      <c r="E178" s="424"/>
      <c r="F178" s="430"/>
      <c r="G178" s="434" t="str">
        <f>+VLOOKUP(Data_Validation!$A178,BV_Data_An_Cour!$L:$Q,6,0)</f>
        <v>1-Mémo</v>
      </c>
      <c r="H178" s="4"/>
    </row>
    <row r="179" spans="1:8" ht="15" customHeight="1">
      <c r="A179" s="433" t="s">
        <v>594</v>
      </c>
      <c r="B179" s="427" t="s">
        <v>593</v>
      </c>
      <c r="C179" s="428" t="s">
        <v>1674</v>
      </c>
      <c r="D179" s="428">
        <v>0</v>
      </c>
      <c r="E179" s="430"/>
      <c r="F179" s="430"/>
      <c r="G179" s="434" t="str">
        <f>+VLOOKUP(Data_Validation!$A179,BV_Data_An_Cour!$L:$Q,6,0)</f>
        <v>1-Mémo</v>
      </c>
      <c r="H179" s="4"/>
    </row>
    <row r="180" spans="1:8" ht="15" customHeight="1">
      <c r="A180" s="433" t="s">
        <v>598</v>
      </c>
      <c r="B180" s="427" t="s">
        <v>597</v>
      </c>
      <c r="C180" s="428" t="s">
        <v>1674</v>
      </c>
      <c r="D180" s="428">
        <v>0</v>
      </c>
      <c r="E180" s="430"/>
      <c r="F180" s="431"/>
      <c r="G180" s="434" t="str">
        <f>+VLOOKUP(Data_Validation!$A180,BV_Data_An_Cour!$L:$Q,6,0)</f>
        <v>1-Mémo</v>
      </c>
      <c r="H180" s="4"/>
    </row>
    <row r="181" spans="1:8" ht="15" customHeight="1">
      <c r="A181" s="433" t="s">
        <v>600</v>
      </c>
      <c r="B181" s="427" t="s">
        <v>599</v>
      </c>
      <c r="C181" s="428" t="s">
        <v>1674</v>
      </c>
      <c r="D181" s="428">
        <v>0</v>
      </c>
      <c r="E181" s="424"/>
      <c r="F181" s="430"/>
      <c r="G181" s="434" t="str">
        <f>+VLOOKUP(Data_Validation!$A181,BV_Data_An_Cour!$L:$Q,6,0)</f>
        <v>1-Mémo</v>
      </c>
      <c r="H181" s="4"/>
    </row>
    <row r="182" spans="1:8" ht="15" customHeight="1">
      <c r="A182" s="444" t="s">
        <v>602</v>
      </c>
      <c r="B182" s="445" t="s">
        <v>601</v>
      </c>
      <c r="C182" s="428" t="s">
        <v>1674</v>
      </c>
      <c r="D182" s="428">
        <v>0</v>
      </c>
      <c r="E182" s="430"/>
      <c r="F182" s="430"/>
      <c r="G182" s="434" t="str">
        <f>+VLOOKUP(Data_Validation!$A182,BV_Data_An_Cour!$L:$Q,6,0)</f>
        <v>1-Mémo</v>
      </c>
      <c r="H182" s="4"/>
    </row>
    <row r="183" spans="1:8" ht="15" customHeight="1">
      <c r="A183" s="437" t="s">
        <v>606</v>
      </c>
      <c r="B183" s="438" t="s">
        <v>605</v>
      </c>
      <c r="C183" s="428" t="s">
        <v>1674</v>
      </c>
      <c r="D183" s="428">
        <v>0</v>
      </c>
      <c r="E183" s="430"/>
      <c r="F183" s="431"/>
      <c r="G183" s="434" t="str">
        <f>+VLOOKUP(Data_Validation!$A183,BV_Data_An_Cour!$L:$Q,6,0)</f>
        <v>1-Mémo</v>
      </c>
      <c r="H183" s="4"/>
    </row>
    <row r="184" spans="1:8" ht="15" customHeight="1">
      <c r="A184" s="437" t="s">
        <v>608</v>
      </c>
      <c r="B184" s="438" t="s">
        <v>607</v>
      </c>
      <c r="C184" s="428" t="s">
        <v>1674</v>
      </c>
      <c r="D184" s="428">
        <v>0</v>
      </c>
      <c r="E184" s="424"/>
      <c r="F184" s="430"/>
      <c r="G184" s="434" t="str">
        <f>+VLOOKUP(Data_Validation!$A184,BV_Data_An_Cour!$L:$Q,6,0)</f>
        <v>1-Mémo</v>
      </c>
      <c r="H184" s="4"/>
    </row>
    <row r="185" spans="1:8" ht="15" customHeight="1">
      <c r="A185" s="444" t="s">
        <v>610</v>
      </c>
      <c r="B185" s="445" t="s">
        <v>609</v>
      </c>
      <c r="C185" s="428" t="s">
        <v>1674</v>
      </c>
      <c r="D185" s="428">
        <v>0</v>
      </c>
      <c r="E185" s="430"/>
      <c r="F185" s="431"/>
      <c r="G185" s="434" t="str">
        <f>+VLOOKUP(Data_Validation!$A185,BV_Data_An_Cour!$L:$Q,6,0)</f>
        <v>1-Mémo</v>
      </c>
      <c r="H185" s="4"/>
    </row>
    <row r="186" spans="1:8" ht="15" customHeight="1">
      <c r="A186" s="433" t="s">
        <v>614</v>
      </c>
      <c r="B186" s="427" t="s">
        <v>613</v>
      </c>
      <c r="C186" s="428" t="s">
        <v>1674</v>
      </c>
      <c r="D186" s="428">
        <v>0</v>
      </c>
      <c r="E186" s="424"/>
      <c r="F186" s="430"/>
      <c r="G186" s="434" t="str">
        <f>+VLOOKUP(Data_Validation!$A186,BV_Data_An_Cour!$L:$Q,6,0)</f>
        <v>1-Mémo</v>
      </c>
      <c r="H186" s="4"/>
    </row>
    <row r="187" spans="1:8" ht="15" customHeight="1">
      <c r="A187" s="426" t="s">
        <v>1902</v>
      </c>
      <c r="B187" s="427" t="s">
        <v>1903</v>
      </c>
      <c r="C187" s="428"/>
      <c r="D187" s="428"/>
      <c r="E187" s="430"/>
      <c r="F187" s="431"/>
      <c r="G187" s="430"/>
      <c r="H187" s="4"/>
    </row>
    <row r="188" spans="1:8" ht="15" customHeight="1">
      <c r="A188" s="433" t="s">
        <v>618</v>
      </c>
      <c r="B188" s="427" t="s">
        <v>617</v>
      </c>
      <c r="C188" s="428" t="s">
        <v>1674</v>
      </c>
      <c r="D188" s="428">
        <v>0</v>
      </c>
      <c r="E188" s="430"/>
      <c r="F188" s="431"/>
      <c r="G188" s="434" t="str">
        <f>+VLOOKUP(Data_Validation!$A188,BV_Data_An_Cour!$L:$Q,6,0)</f>
        <v>1-Mémo</v>
      </c>
      <c r="H188" s="4"/>
    </row>
    <row r="189" spans="1:8" ht="15" customHeight="1">
      <c r="A189" s="437" t="s">
        <v>622</v>
      </c>
      <c r="B189" s="438" t="s">
        <v>621</v>
      </c>
      <c r="C189" s="428" t="s">
        <v>1674</v>
      </c>
      <c r="D189" s="428">
        <v>0</v>
      </c>
      <c r="E189" s="424"/>
      <c r="F189" s="430"/>
      <c r="G189" s="434" t="str">
        <f>+VLOOKUP(Data_Validation!$A189,BV_Data_An_Cour!$L:$Q,6,0)</f>
        <v>1-Mémo</v>
      </c>
      <c r="H189" s="4"/>
    </row>
    <row r="190" spans="1:8" ht="15" customHeight="1">
      <c r="A190" s="437" t="s">
        <v>624</v>
      </c>
      <c r="B190" s="438" t="s">
        <v>623</v>
      </c>
      <c r="C190" s="428" t="s">
        <v>1674</v>
      </c>
      <c r="D190" s="428">
        <v>0</v>
      </c>
      <c r="E190" s="430"/>
      <c r="F190" s="431"/>
      <c r="G190" s="434" t="str">
        <f>+VLOOKUP(Data_Validation!$A190,BV_Data_An_Cour!$L:$Q,6,0)</f>
        <v>1-Mémo</v>
      </c>
      <c r="H190" s="4"/>
    </row>
    <row r="191" spans="1:8" ht="15" customHeight="1">
      <c r="A191" s="433" t="s">
        <v>626</v>
      </c>
      <c r="B191" s="427" t="s">
        <v>625</v>
      </c>
      <c r="C191" s="428" t="s">
        <v>1674</v>
      </c>
      <c r="D191" s="428">
        <v>0</v>
      </c>
      <c r="E191" s="424"/>
      <c r="F191" s="430"/>
      <c r="G191" s="434" t="str">
        <f>+VLOOKUP(Data_Validation!$A191,BV_Data_An_Cour!$L:$Q,6,0)</f>
        <v>1-Mémo</v>
      </c>
      <c r="H191" s="4"/>
    </row>
    <row r="192" spans="1:8" ht="15" customHeight="1">
      <c r="A192" s="440" t="s">
        <v>1883</v>
      </c>
      <c r="B192" s="441" t="s">
        <v>1882</v>
      </c>
      <c r="C192" s="428" t="s">
        <v>326</v>
      </c>
      <c r="D192" s="428" t="s">
        <v>397</v>
      </c>
      <c r="E192" s="430" t="s">
        <v>335</v>
      </c>
      <c r="F192" s="431"/>
      <c r="G192" s="434" t="str">
        <f>+VLOOKUP(Data_Validation!$A192,BV_Data_An_Cour!$L:$Q,6,0)</f>
        <v>7-Dépenses</v>
      </c>
      <c r="H192" s="4"/>
    </row>
    <row r="193" spans="1:8" ht="15" customHeight="1">
      <c r="A193" s="426" t="s">
        <v>1886</v>
      </c>
      <c r="B193" s="439" t="s">
        <v>1885</v>
      </c>
      <c r="C193" s="428" t="s">
        <v>462</v>
      </c>
      <c r="D193" s="428" t="s">
        <v>397</v>
      </c>
      <c r="E193" s="430" t="s">
        <v>335</v>
      </c>
      <c r="F193" s="431"/>
      <c r="G193" s="434" t="str">
        <f>+VLOOKUP(Data_Validation!$A193,BV_Data_An_Cour!$L:$Q,6,0)</f>
        <v>7-Dépenses</v>
      </c>
      <c r="H193" s="4"/>
    </row>
    <row r="194" spans="1:8" ht="15" customHeight="1">
      <c r="A194" s="433" t="s">
        <v>628</v>
      </c>
      <c r="B194" s="427" t="s">
        <v>627</v>
      </c>
      <c r="C194" s="428" t="s">
        <v>1674</v>
      </c>
      <c r="D194" s="428">
        <v>0</v>
      </c>
      <c r="E194" s="430"/>
      <c r="F194" s="430"/>
      <c r="G194" s="434" t="str">
        <f>+VLOOKUP(Data_Validation!$A194,BV_Data_An_Cour!$L:$Q,6,0)</f>
        <v>1-Mémo</v>
      </c>
      <c r="H194" s="4"/>
    </row>
    <row r="195" spans="1:8" ht="15" customHeight="1">
      <c r="A195" s="444" t="s">
        <v>630</v>
      </c>
      <c r="B195" s="445" t="s">
        <v>629</v>
      </c>
      <c r="C195" s="428" t="s">
        <v>1674</v>
      </c>
      <c r="D195" s="428">
        <v>0</v>
      </c>
      <c r="E195" s="430"/>
      <c r="F195" s="430"/>
      <c r="G195" s="434" t="str">
        <f>+VLOOKUP(Data_Validation!$A195,BV_Data_An_Cour!$L:$Q,6,0)</f>
        <v>1-Mémo</v>
      </c>
      <c r="H195" s="4"/>
    </row>
    <row r="196" spans="1:8" ht="15" customHeight="1">
      <c r="A196" s="433" t="s">
        <v>632</v>
      </c>
      <c r="B196" s="427" t="s">
        <v>631</v>
      </c>
      <c r="C196" s="428" t="s">
        <v>1674</v>
      </c>
      <c r="D196" s="428">
        <v>0</v>
      </c>
      <c r="E196" s="430"/>
      <c r="F196" s="430"/>
      <c r="G196" s="434" t="str">
        <f>+VLOOKUP(Data_Validation!$A196,BV_Data_An_Cour!$L:$Q,6,0)</f>
        <v>1-Mémo</v>
      </c>
      <c r="H196" s="4"/>
    </row>
    <row r="197" spans="1:8" ht="15" customHeight="1">
      <c r="A197" s="426" t="s">
        <v>634</v>
      </c>
      <c r="B197" s="439" t="s">
        <v>633</v>
      </c>
      <c r="C197" s="428" t="s">
        <v>1674</v>
      </c>
      <c r="D197" s="428">
        <v>0</v>
      </c>
      <c r="E197" s="430"/>
      <c r="F197" s="430"/>
      <c r="G197" s="434" t="str">
        <f>+VLOOKUP(Data_Validation!$A197,BV_Data_An_Cour!$L:$Q,6,0)</f>
        <v>1-Mémo</v>
      </c>
      <c r="H197" s="4"/>
    </row>
    <row r="198" spans="1:8" ht="15" customHeight="1">
      <c r="A198" s="433" t="s">
        <v>636</v>
      </c>
      <c r="B198" s="427" t="s">
        <v>635</v>
      </c>
      <c r="C198" s="428" t="s">
        <v>1674</v>
      </c>
      <c r="D198" s="428">
        <v>0</v>
      </c>
      <c r="E198" s="430"/>
      <c r="F198" s="430"/>
      <c r="G198" s="434" t="str">
        <f>+VLOOKUP(Data_Validation!$A198,BV_Data_An_Cour!$L:$Q,6,0)</f>
        <v>1-Mémo</v>
      </c>
      <c r="H198" s="4"/>
    </row>
    <row r="199" spans="1:8" ht="15" customHeight="1">
      <c r="A199" s="437" t="s">
        <v>639</v>
      </c>
      <c r="B199" s="438" t="s">
        <v>638</v>
      </c>
      <c r="C199" s="428" t="s">
        <v>1674</v>
      </c>
      <c r="D199" s="428">
        <v>0</v>
      </c>
      <c r="E199" s="430"/>
      <c r="F199" s="431"/>
      <c r="G199" s="434" t="str">
        <f>+VLOOKUP(Data_Validation!$A199,BV_Data_An_Cour!$L:$Q,6,0)</f>
        <v>1-Mémo</v>
      </c>
      <c r="H199" s="4"/>
    </row>
    <row r="200" spans="1:8" ht="15" customHeight="1">
      <c r="A200" s="444" t="s">
        <v>643</v>
      </c>
      <c r="B200" s="445" t="s">
        <v>642</v>
      </c>
      <c r="C200" s="428" t="s">
        <v>1674</v>
      </c>
      <c r="D200" s="428">
        <v>0</v>
      </c>
      <c r="E200" s="424"/>
      <c r="F200" s="430"/>
      <c r="G200" s="434" t="str">
        <f>+VLOOKUP(Data_Validation!$A200,BV_Data_An_Cour!$L:$Q,6,0)</f>
        <v>1-Mémo</v>
      </c>
      <c r="H200" s="7"/>
    </row>
    <row r="201" spans="1:8" ht="15" customHeight="1">
      <c r="A201" s="440" t="s">
        <v>647</v>
      </c>
      <c r="B201" s="441" t="s">
        <v>646</v>
      </c>
      <c r="C201" s="428" t="s">
        <v>1674</v>
      </c>
      <c r="D201" s="428">
        <v>0</v>
      </c>
      <c r="E201" s="430"/>
      <c r="F201" s="430"/>
      <c r="G201" s="434" t="str">
        <f>+VLOOKUP(Data_Validation!$A201,BV_Data_An_Cour!$L:$Q,6,0)</f>
        <v>1-Mémo</v>
      </c>
      <c r="H201" s="4"/>
    </row>
    <row r="202" spans="1:8" ht="15" customHeight="1">
      <c r="A202" s="426" t="s">
        <v>651</v>
      </c>
      <c r="B202" s="427" t="s">
        <v>650</v>
      </c>
      <c r="C202" s="428" t="s">
        <v>1674</v>
      </c>
      <c r="D202" s="428">
        <v>0</v>
      </c>
      <c r="E202" s="424"/>
      <c r="F202" s="430"/>
      <c r="G202" s="434" t="str">
        <f>+VLOOKUP(Data_Validation!$A202,BV_Data_An_Cour!$L:$Q,6,0)</f>
        <v>1-Mémo</v>
      </c>
      <c r="H202" s="4"/>
    </row>
    <row r="203" spans="1:8" ht="15" customHeight="1">
      <c r="A203" s="444" t="s">
        <v>654</v>
      </c>
      <c r="B203" s="445" t="s">
        <v>653</v>
      </c>
      <c r="C203" s="428" t="s">
        <v>1674</v>
      </c>
      <c r="D203" s="428">
        <v>0</v>
      </c>
      <c r="E203" s="430"/>
      <c r="F203" s="430"/>
      <c r="G203" s="434" t="str">
        <f>+VLOOKUP(Data_Validation!$A203,BV_Data_An_Cour!$L:$Q,6,0)</f>
        <v>1-Mémo</v>
      </c>
      <c r="H203" s="4"/>
    </row>
    <row r="204" spans="1:8" ht="15" customHeight="1">
      <c r="A204" s="444" t="s">
        <v>656</v>
      </c>
      <c r="B204" s="445" t="s">
        <v>655</v>
      </c>
      <c r="C204" s="428" t="s">
        <v>1674</v>
      </c>
      <c r="D204" s="428">
        <v>0</v>
      </c>
      <c r="E204" s="430"/>
      <c r="F204" s="431"/>
      <c r="G204" s="434" t="str">
        <f>+VLOOKUP(Data_Validation!$A204,BV_Data_An_Cour!$L:$Q,6,0)</f>
        <v>1-Mémo</v>
      </c>
      <c r="H204" s="4"/>
    </row>
    <row r="205" spans="1:8" ht="15" customHeight="1">
      <c r="A205" s="426" t="s">
        <v>1919</v>
      </c>
      <c r="B205" s="439" t="s">
        <v>1920</v>
      </c>
      <c r="C205" s="428" t="s">
        <v>1674</v>
      </c>
      <c r="D205" s="428">
        <v>0</v>
      </c>
      <c r="E205" s="430"/>
      <c r="F205" s="431"/>
      <c r="G205" s="430" t="e">
        <f>+VLOOKUP(Data_Validation!$A205,BV_Data_An_Cour!$L:$Q,6,0)</f>
        <v>#N/A</v>
      </c>
      <c r="H205" s="4"/>
    </row>
    <row r="206" spans="1:8" ht="15" customHeight="1">
      <c r="A206" s="433" t="s">
        <v>658</v>
      </c>
      <c r="B206" s="427" t="s">
        <v>657</v>
      </c>
      <c r="C206" s="428" t="s">
        <v>1674</v>
      </c>
      <c r="D206" s="428">
        <v>0</v>
      </c>
      <c r="E206" s="424"/>
      <c r="F206" s="430"/>
      <c r="G206" s="434" t="str">
        <f>+VLOOKUP(Data_Validation!$A206,BV_Data_An_Cour!$L:$Q,6,0)</f>
        <v>1-Mémo</v>
      </c>
      <c r="H206" s="4"/>
    </row>
    <row r="207" spans="1:8" ht="15" customHeight="1">
      <c r="A207" s="426" t="s">
        <v>661</v>
      </c>
      <c r="B207" s="439" t="s">
        <v>660</v>
      </c>
      <c r="C207" s="428" t="s">
        <v>1674</v>
      </c>
      <c r="D207" s="428">
        <v>0</v>
      </c>
      <c r="E207" s="430"/>
      <c r="F207" s="430"/>
      <c r="G207" s="434" t="str">
        <f>+VLOOKUP(Data_Validation!$A207,BV_Data_An_Cour!$L:$Q,6,0)</f>
        <v>1-Mémo</v>
      </c>
      <c r="H207" s="4"/>
    </row>
    <row r="208" spans="1:8" ht="15" customHeight="1">
      <c r="A208" s="438" t="s">
        <v>664</v>
      </c>
      <c r="B208" s="438" t="s">
        <v>663</v>
      </c>
      <c r="C208" s="428" t="s">
        <v>1674</v>
      </c>
      <c r="D208" s="428">
        <v>0</v>
      </c>
      <c r="E208" s="430"/>
      <c r="F208" s="430"/>
      <c r="G208" s="434" t="str">
        <f>+VLOOKUP(Data_Validation!$A208,BV_Data_An_Cour!$L:$Q,6,0)</f>
        <v>1-Mémo</v>
      </c>
      <c r="H208" s="4"/>
    </row>
    <row r="209" spans="1:8" ht="15" customHeight="1">
      <c r="A209" s="444" t="s">
        <v>666</v>
      </c>
      <c r="B209" s="445" t="s">
        <v>665</v>
      </c>
      <c r="C209" s="428" t="s">
        <v>1674</v>
      </c>
      <c r="D209" s="428">
        <v>0</v>
      </c>
      <c r="E209" s="430"/>
      <c r="F209" s="431"/>
      <c r="G209" s="434" t="str">
        <f>+VLOOKUP(Data_Validation!$A209,BV_Data_An_Cour!$L:$Q,6,0)</f>
        <v>1-Mémo</v>
      </c>
      <c r="H209" s="4"/>
    </row>
    <row r="210" spans="1:8" ht="15" customHeight="1">
      <c r="A210" s="438" t="s">
        <v>1888</v>
      </c>
      <c r="B210" s="438" t="s">
        <v>1887</v>
      </c>
      <c r="C210" s="428" t="s">
        <v>326</v>
      </c>
      <c r="D210" s="428" t="s">
        <v>399</v>
      </c>
      <c r="E210" s="430" t="s">
        <v>335</v>
      </c>
      <c r="F210" s="430"/>
      <c r="G210" s="434" t="str">
        <f>+VLOOKUP(Data_Validation!$A210,BV_Data_An_Cour!$L:$Q,6,0)</f>
        <v>7-Dépenses</v>
      </c>
      <c r="H210" s="4"/>
    </row>
    <row r="211" spans="1:8" ht="15" customHeight="1">
      <c r="A211" s="437" t="s">
        <v>1891</v>
      </c>
      <c r="B211" s="438" t="s">
        <v>1890</v>
      </c>
      <c r="C211" s="428" t="s">
        <v>462</v>
      </c>
      <c r="D211" s="428" t="s">
        <v>399</v>
      </c>
      <c r="E211" s="430" t="s">
        <v>335</v>
      </c>
      <c r="F211" s="431"/>
      <c r="G211" s="434" t="str">
        <f>+VLOOKUP(Data_Validation!$A211,BV_Data_An_Cour!$L:$Q,6,0)</f>
        <v>7-Dépenses</v>
      </c>
      <c r="H211" s="4"/>
    </row>
    <row r="212" spans="1:8" ht="15" customHeight="1">
      <c r="A212" s="426" t="s">
        <v>672</v>
      </c>
      <c r="B212" s="439" t="s">
        <v>671</v>
      </c>
      <c r="C212" s="428" t="s">
        <v>1674</v>
      </c>
      <c r="D212" s="428">
        <v>0</v>
      </c>
      <c r="E212" s="430"/>
      <c r="F212" s="430"/>
      <c r="G212" s="434" t="str">
        <f>+VLOOKUP(Data_Validation!$A212,BV_Data_An_Cour!$L:$Q,6,0)</f>
        <v>1-Mémo</v>
      </c>
      <c r="H212" s="4"/>
    </row>
    <row r="213" spans="1:8" ht="15" customHeight="1">
      <c r="A213" s="444" t="s">
        <v>674</v>
      </c>
      <c r="B213" s="445" t="s">
        <v>673</v>
      </c>
      <c r="C213" s="428" t="s">
        <v>1674</v>
      </c>
      <c r="D213" s="428">
        <v>0</v>
      </c>
      <c r="E213" s="430"/>
      <c r="F213" s="431"/>
      <c r="G213" s="434" t="str">
        <f>+VLOOKUP(Data_Validation!$A213,BV_Data_An_Cour!$L:$Q,6,0)</f>
        <v>1-Mémo</v>
      </c>
      <c r="H213" s="4"/>
    </row>
    <row r="214" spans="1:8" ht="15" customHeight="1">
      <c r="A214" s="433" t="s">
        <v>676</v>
      </c>
      <c r="B214" s="427" t="s">
        <v>675</v>
      </c>
      <c r="C214" s="428" t="s">
        <v>1674</v>
      </c>
      <c r="D214" s="428">
        <v>0</v>
      </c>
      <c r="E214" s="424"/>
      <c r="F214" s="430"/>
      <c r="G214" s="434" t="str">
        <f>+VLOOKUP(Data_Validation!$A214,BV_Data_An_Cour!$L:$Q,6,0)</f>
        <v>1-Mémo</v>
      </c>
      <c r="H214" s="4"/>
    </row>
    <row r="215" spans="1:8" ht="15" customHeight="1">
      <c r="A215" s="444" t="s">
        <v>678</v>
      </c>
      <c r="B215" s="445" t="s">
        <v>677</v>
      </c>
      <c r="C215" s="428" t="s">
        <v>1674</v>
      </c>
      <c r="D215" s="428">
        <v>0</v>
      </c>
      <c r="E215" s="430"/>
      <c r="F215" s="431"/>
      <c r="G215" s="434" t="str">
        <f>+VLOOKUP(Data_Validation!$A215,BV_Data_An_Cour!$L:$Q,6,0)</f>
        <v>1-Mémo</v>
      </c>
      <c r="H215" s="7"/>
    </row>
    <row r="216" spans="1:8" ht="15" customHeight="1">
      <c r="A216" s="437" t="s">
        <v>681</v>
      </c>
      <c r="B216" s="438" t="s">
        <v>680</v>
      </c>
      <c r="C216" s="428" t="s">
        <v>1674</v>
      </c>
      <c r="D216" s="428">
        <v>0</v>
      </c>
      <c r="E216" s="430"/>
      <c r="F216" s="431"/>
      <c r="G216" s="434" t="str">
        <f>+VLOOKUP(Data_Validation!$A216,BV_Data_An_Cour!$L:$Q,6,0)</f>
        <v>1-Mémo</v>
      </c>
      <c r="H216" s="4"/>
    </row>
    <row r="217" spans="1:8" ht="15" customHeight="1">
      <c r="A217" s="444" t="s">
        <v>683</v>
      </c>
      <c r="B217" s="445" t="s">
        <v>682</v>
      </c>
      <c r="C217" s="428" t="s">
        <v>1674</v>
      </c>
      <c r="D217" s="428">
        <v>0</v>
      </c>
      <c r="E217" s="424"/>
      <c r="F217" s="430"/>
      <c r="G217" s="434" t="str">
        <f>+VLOOKUP(Data_Validation!$A217,BV_Data_An_Cour!$L:$Q,6,0)</f>
        <v>1-Mémo</v>
      </c>
      <c r="H217" s="4"/>
    </row>
    <row r="218" spans="1:8" ht="15" customHeight="1">
      <c r="A218" s="437" t="s">
        <v>685</v>
      </c>
      <c r="B218" s="438" t="s">
        <v>684</v>
      </c>
      <c r="C218" s="428" t="s">
        <v>1674</v>
      </c>
      <c r="D218" s="428">
        <v>0</v>
      </c>
      <c r="E218" s="430"/>
      <c r="F218" s="431"/>
      <c r="G218" s="434" t="str">
        <f>+VLOOKUP(Data_Validation!$A218,BV_Data_An_Cour!$L:$Q,6,0)</f>
        <v>1-Mémo</v>
      </c>
      <c r="H218" s="4"/>
    </row>
    <row r="219" spans="1:8" ht="15" customHeight="1">
      <c r="A219" s="433" t="s">
        <v>692</v>
      </c>
      <c r="B219" s="427" t="s">
        <v>691</v>
      </c>
      <c r="C219" s="428" t="s">
        <v>1674</v>
      </c>
      <c r="D219" s="428">
        <v>0</v>
      </c>
      <c r="E219" s="424"/>
      <c r="F219" s="430"/>
      <c r="G219" s="434" t="str">
        <f>+VLOOKUP(Data_Validation!$A219,BV_Data_An_Cour!$L:$Q,6,0)</f>
        <v>1-Mémo</v>
      </c>
      <c r="H219" s="4"/>
    </row>
    <row r="220" spans="1:8" ht="15" customHeight="1">
      <c r="A220" s="444" t="s">
        <v>695</v>
      </c>
      <c r="B220" s="445" t="s">
        <v>694</v>
      </c>
      <c r="C220" s="428" t="s">
        <v>1674</v>
      </c>
      <c r="D220" s="428">
        <v>0</v>
      </c>
      <c r="E220" s="430"/>
      <c r="F220" s="430"/>
      <c r="G220" s="434" t="str">
        <f>+VLOOKUP(Data_Validation!$A220,BV_Data_An_Cour!$L:$Q,6,0)</f>
        <v>1-Mémo</v>
      </c>
      <c r="H220" s="4"/>
    </row>
    <row r="221" spans="1:8" ht="15" customHeight="1">
      <c r="A221" s="438" t="s">
        <v>697</v>
      </c>
      <c r="B221" s="438" t="s">
        <v>696</v>
      </c>
      <c r="C221" s="428" t="s">
        <v>1674</v>
      </c>
      <c r="D221" s="428">
        <v>0</v>
      </c>
      <c r="E221" s="430"/>
      <c r="F221" s="430"/>
      <c r="G221" s="434" t="str">
        <f>+VLOOKUP(Data_Validation!$A221,BV_Data_An_Cour!$L:$Q,6,0)</f>
        <v>1-Mémo</v>
      </c>
      <c r="H221" s="4"/>
    </row>
    <row r="222" spans="1:8" ht="15" customHeight="1">
      <c r="A222" s="437" t="s">
        <v>700</v>
      </c>
      <c r="B222" s="438" t="s">
        <v>699</v>
      </c>
      <c r="C222" s="428" t="s">
        <v>1674</v>
      </c>
      <c r="D222" s="428">
        <v>0</v>
      </c>
      <c r="E222" s="430"/>
      <c r="F222" s="431"/>
      <c r="G222" s="434" t="str">
        <f>+VLOOKUP(Data_Validation!$A222,BV_Data_An_Cour!$L:$Q,6,0)</f>
        <v>1-Mémo</v>
      </c>
      <c r="H222" s="4"/>
    </row>
    <row r="223" spans="1:8" ht="15" customHeight="1">
      <c r="A223" s="438" t="s">
        <v>705</v>
      </c>
      <c r="B223" s="438" t="s">
        <v>704</v>
      </c>
      <c r="C223" s="428" t="s">
        <v>1674</v>
      </c>
      <c r="D223" s="428">
        <v>0</v>
      </c>
      <c r="E223" s="424"/>
      <c r="F223" s="430"/>
      <c r="G223" s="434" t="str">
        <f>+VLOOKUP(Data_Validation!$A223,BV_Data_An_Cour!$L:$Q,6,0)</f>
        <v>1-Mémo</v>
      </c>
      <c r="H223" s="4"/>
    </row>
    <row r="224" spans="1:8" ht="15" customHeight="1">
      <c r="A224" s="426" t="s">
        <v>709</v>
      </c>
      <c r="B224" s="427" t="s">
        <v>708</v>
      </c>
      <c r="C224" s="428" t="s">
        <v>1674</v>
      </c>
      <c r="D224" s="428">
        <v>0</v>
      </c>
      <c r="E224" s="430"/>
      <c r="F224" s="430"/>
      <c r="G224" s="434" t="str">
        <f>+VLOOKUP(Data_Validation!$A224,BV_Data_An_Cour!$L:$Q,6,0)</f>
        <v>1-Mémo</v>
      </c>
      <c r="H224" s="4"/>
    </row>
    <row r="225" spans="1:8" ht="15" customHeight="1">
      <c r="A225" s="433" t="s">
        <v>714</v>
      </c>
      <c r="B225" s="427" t="s">
        <v>713</v>
      </c>
      <c r="C225" s="428" t="s">
        <v>1674</v>
      </c>
      <c r="D225" s="428">
        <v>0</v>
      </c>
      <c r="E225" s="430"/>
      <c r="F225" s="430"/>
      <c r="G225" s="434" t="str">
        <f>+VLOOKUP(Data_Validation!$A225,BV_Data_An_Cour!$L:$Q,6,0)</f>
        <v>1-Mémo</v>
      </c>
      <c r="H225" s="4"/>
    </row>
    <row r="226" spans="1:8" ht="15" customHeight="1">
      <c r="A226" s="439" t="s">
        <v>718</v>
      </c>
      <c r="B226" s="439" t="s">
        <v>717</v>
      </c>
      <c r="C226" s="428" t="s">
        <v>1674</v>
      </c>
      <c r="D226" s="428">
        <v>0</v>
      </c>
      <c r="E226" s="430"/>
      <c r="F226" s="431"/>
      <c r="G226" s="434" t="str">
        <f>+VLOOKUP(Data_Validation!$A226,BV_Data_An_Cour!$L:$Q,6,0)</f>
        <v>1-Mémo</v>
      </c>
      <c r="H226" s="4"/>
    </row>
    <row r="227" spans="1:8" ht="15" customHeight="1">
      <c r="A227" s="433" t="s">
        <v>720</v>
      </c>
      <c r="B227" s="427" t="s">
        <v>719</v>
      </c>
      <c r="C227" s="428" t="s">
        <v>1674</v>
      </c>
      <c r="D227" s="428">
        <v>0</v>
      </c>
      <c r="E227" s="424"/>
      <c r="F227" s="430"/>
      <c r="G227" s="434" t="str">
        <f>+VLOOKUP(Data_Validation!$A227,BV_Data_An_Cour!$L:$Q,6,0)</f>
        <v>1-Mémo</v>
      </c>
      <c r="H227" s="4"/>
    </row>
    <row r="228" spans="1:8" ht="15" customHeight="1">
      <c r="A228" s="437" t="s">
        <v>723</v>
      </c>
      <c r="B228" s="438" t="s">
        <v>722</v>
      </c>
      <c r="C228" s="428" t="s">
        <v>1674</v>
      </c>
      <c r="D228" s="428">
        <v>0</v>
      </c>
      <c r="E228" s="430"/>
      <c r="F228" s="431"/>
      <c r="G228" s="434" t="str">
        <f>+VLOOKUP(Data_Validation!$A228,BV_Data_An_Cour!$L:$Q,6,0)</f>
        <v>1-Mémo</v>
      </c>
      <c r="H228" s="4"/>
    </row>
    <row r="229" spans="1:8" ht="15" customHeight="1">
      <c r="A229" s="426" t="s">
        <v>1937</v>
      </c>
      <c r="B229" s="439" t="s">
        <v>1938</v>
      </c>
      <c r="C229" s="428" t="s">
        <v>1674</v>
      </c>
      <c r="D229" s="428">
        <v>0</v>
      </c>
      <c r="E229" s="430"/>
      <c r="F229" s="431"/>
      <c r="G229" s="430" t="e">
        <f>+VLOOKUP(Data_Validation!$A229,BV_Data_An_Cour!$L:$Q,6,0)</f>
        <v>#N/A</v>
      </c>
      <c r="H229" s="4"/>
    </row>
    <row r="230" spans="1:8" ht="15" customHeight="1">
      <c r="A230" s="426" t="s">
        <v>836</v>
      </c>
      <c r="B230" s="439" t="s">
        <v>835</v>
      </c>
      <c r="C230" s="428" t="s">
        <v>1674</v>
      </c>
      <c r="D230" s="428">
        <v>0</v>
      </c>
      <c r="E230" s="430"/>
      <c r="F230" s="431"/>
      <c r="G230" s="430" t="e">
        <f>+VLOOKUP(Data_Validation!$A230,BV_Data_An_Cour!$L:$Q,6,0)</f>
        <v>#N/A</v>
      </c>
      <c r="H230" s="4"/>
    </row>
    <row r="231" spans="1:8" ht="15" customHeight="1">
      <c r="A231" s="433" t="s">
        <v>725</v>
      </c>
      <c r="B231" s="427" t="s">
        <v>724</v>
      </c>
      <c r="C231" s="428" t="s">
        <v>1674</v>
      </c>
      <c r="D231" s="428">
        <v>0</v>
      </c>
      <c r="E231" s="424"/>
      <c r="F231" s="430"/>
      <c r="G231" s="434" t="str">
        <f>+VLOOKUP(Data_Validation!$A231,BV_Data_An_Cour!$L:$Q,6,0)</f>
        <v>1-Mémo</v>
      </c>
      <c r="H231" s="4"/>
    </row>
    <row r="232" spans="1:8" ht="15" customHeight="1">
      <c r="A232" s="437" t="s">
        <v>728</v>
      </c>
      <c r="B232" s="438" t="s">
        <v>727</v>
      </c>
      <c r="C232" s="428" t="s">
        <v>1674</v>
      </c>
      <c r="D232" s="428">
        <v>0</v>
      </c>
      <c r="E232" s="430"/>
      <c r="F232" s="431"/>
      <c r="G232" s="434" t="str">
        <f>+VLOOKUP(Data_Validation!$A232,BV_Data_An_Cour!$L:$Q,6,0)</f>
        <v>1-Mémo</v>
      </c>
      <c r="H232" s="4"/>
    </row>
    <row r="233" spans="1:8" ht="15" customHeight="1">
      <c r="A233" s="426" t="s">
        <v>1893</v>
      </c>
      <c r="B233" s="439" t="s">
        <v>1892</v>
      </c>
      <c r="C233" s="428" t="s">
        <v>326</v>
      </c>
      <c r="D233" s="428" t="s">
        <v>400</v>
      </c>
      <c r="E233" s="430" t="s">
        <v>335</v>
      </c>
      <c r="F233" s="431"/>
      <c r="G233" s="434" t="str">
        <f>+VLOOKUP(Data_Validation!$A233,BV_Data_An_Cour!$L:$Q,6,0)</f>
        <v>7-Dépenses</v>
      </c>
      <c r="H233" s="4"/>
    </row>
    <row r="234" spans="1:8" ht="15" customHeight="1">
      <c r="A234" s="426" t="s">
        <v>1896</v>
      </c>
      <c r="B234" s="439" t="s">
        <v>1895</v>
      </c>
      <c r="C234" s="428" t="s">
        <v>462</v>
      </c>
      <c r="D234" s="428" t="s">
        <v>400</v>
      </c>
      <c r="E234" s="430" t="s">
        <v>335</v>
      </c>
      <c r="F234" s="431"/>
      <c r="G234" s="434" t="str">
        <f>+VLOOKUP(Data_Validation!$A234,BV_Data_An_Cour!$L:$Q,6,0)</f>
        <v>7-Dépenses</v>
      </c>
      <c r="H234" s="4"/>
    </row>
    <row r="235" spans="1:8" ht="15" customHeight="1">
      <c r="A235" s="426" t="s">
        <v>1898</v>
      </c>
      <c r="B235" s="439" t="s">
        <v>1897</v>
      </c>
      <c r="C235" s="428" t="s">
        <v>686</v>
      </c>
      <c r="D235" s="428" t="s">
        <v>415</v>
      </c>
      <c r="E235" s="430" t="s">
        <v>335</v>
      </c>
      <c r="F235" s="431"/>
      <c r="G235" s="434" t="str">
        <f>+VLOOKUP(Data_Validation!$A235,BV_Data_An_Cour!$L:$Q,6,0)</f>
        <v>7-Dépenses</v>
      </c>
      <c r="H235" s="4"/>
    </row>
    <row r="236" spans="1:8" ht="15" customHeight="1">
      <c r="A236" s="426" t="s">
        <v>1900</v>
      </c>
      <c r="B236" s="439" t="s">
        <v>1899</v>
      </c>
      <c r="C236" s="428" t="s">
        <v>987</v>
      </c>
      <c r="D236" s="428" t="s">
        <v>415</v>
      </c>
      <c r="E236" s="430" t="s">
        <v>335</v>
      </c>
      <c r="F236" s="431"/>
      <c r="G236" s="434" t="str">
        <f>+VLOOKUP(Data_Validation!$A236,BV_Data_An_Cour!$L:$Q,6,0)</f>
        <v>7-Dépenses</v>
      </c>
      <c r="H236" s="4"/>
    </row>
    <row r="237" spans="1:8" ht="15" customHeight="1">
      <c r="A237" s="444" t="s">
        <v>1946</v>
      </c>
      <c r="B237" s="445" t="s">
        <v>1947</v>
      </c>
      <c r="C237" s="428" t="s">
        <v>861</v>
      </c>
      <c r="D237" s="428" t="s">
        <v>415</v>
      </c>
      <c r="E237" s="430" t="s">
        <v>335</v>
      </c>
      <c r="F237" s="431"/>
      <c r="G237" s="430" t="e">
        <f>+VLOOKUP(Data_Validation!$A237,BV_Data_An_Cour!$L:$Q,6,0)</f>
        <v>#N/A</v>
      </c>
      <c r="H237" s="4"/>
    </row>
    <row r="238" spans="1:8" ht="15" customHeight="1">
      <c r="A238" s="433" t="s">
        <v>730</v>
      </c>
      <c r="B238" s="427" t="s">
        <v>729</v>
      </c>
      <c r="C238" s="428" t="s">
        <v>1674</v>
      </c>
      <c r="D238" s="428">
        <v>0</v>
      </c>
      <c r="E238" s="424"/>
      <c r="F238" s="430"/>
      <c r="G238" s="434" t="str">
        <f>+VLOOKUP(Data_Validation!$A238,BV_Data_An_Cour!$L:$Q,6,0)</f>
        <v>1-Mémo</v>
      </c>
      <c r="H238" s="4"/>
    </row>
    <row r="239" spans="1:8" ht="15" customHeight="1">
      <c r="A239" s="426" t="s">
        <v>734</v>
      </c>
      <c r="B239" s="439" t="s">
        <v>733</v>
      </c>
      <c r="C239" s="428" t="s">
        <v>1674</v>
      </c>
      <c r="D239" s="428">
        <v>0</v>
      </c>
      <c r="E239" s="430"/>
      <c r="F239" s="431"/>
      <c r="G239" s="434" t="str">
        <f>+VLOOKUP(Data_Validation!$A239,BV_Data_An_Cour!$L:$Q,6,0)</f>
        <v>1-Mémo</v>
      </c>
      <c r="H239" s="4"/>
    </row>
    <row r="240" spans="1:8" ht="15" customHeight="1">
      <c r="A240" s="439" t="s">
        <v>737</v>
      </c>
      <c r="B240" s="439" t="s">
        <v>736</v>
      </c>
      <c r="C240" s="428" t="s">
        <v>1674</v>
      </c>
      <c r="D240" s="428">
        <v>0</v>
      </c>
      <c r="E240" s="430"/>
      <c r="F240" s="431"/>
      <c r="G240" s="434" t="str">
        <f>+VLOOKUP(Data_Validation!$A240,BV_Data_An_Cour!$L:$Q,6,0)</f>
        <v>1-Mémo</v>
      </c>
      <c r="H240" s="4"/>
    </row>
    <row r="241" spans="1:8" ht="15" customHeight="1">
      <c r="A241" s="433" t="s">
        <v>739</v>
      </c>
      <c r="B241" s="427" t="s">
        <v>738</v>
      </c>
      <c r="C241" s="428" t="s">
        <v>1674</v>
      </c>
      <c r="D241" s="428">
        <v>0</v>
      </c>
      <c r="E241" s="424"/>
      <c r="F241" s="430"/>
      <c r="G241" s="434" t="str">
        <f>+VLOOKUP(Data_Validation!$A241,BV_Data_An_Cour!$L:$Q,6,0)</f>
        <v>1-Mémo</v>
      </c>
      <c r="H241" s="4"/>
    </row>
    <row r="242" spans="1:8" ht="15" customHeight="1">
      <c r="A242" s="437" t="s">
        <v>741</v>
      </c>
      <c r="B242" s="438" t="s">
        <v>740</v>
      </c>
      <c r="C242" s="428" t="s">
        <v>1674</v>
      </c>
      <c r="D242" s="428">
        <v>0</v>
      </c>
      <c r="E242" s="430"/>
      <c r="F242" s="431"/>
      <c r="G242" s="434" t="str">
        <f>+VLOOKUP(Data_Validation!$A242,BV_Data_An_Cour!$L:$Q,6,0)</f>
        <v>1-Mémo</v>
      </c>
      <c r="H242" s="4"/>
    </row>
    <row r="243" spans="1:8" ht="15" customHeight="1">
      <c r="A243" s="438" t="s">
        <v>744</v>
      </c>
      <c r="B243" s="438" t="s">
        <v>743</v>
      </c>
      <c r="C243" s="428" t="s">
        <v>1674</v>
      </c>
      <c r="D243" s="428">
        <v>0</v>
      </c>
      <c r="E243" s="424"/>
      <c r="F243" s="430"/>
      <c r="G243" s="434" t="str">
        <f>+VLOOKUP(Data_Validation!$A243,BV_Data_An_Cour!$L:$Q,6,0)</f>
        <v>1-Mémo</v>
      </c>
      <c r="H243" s="4"/>
    </row>
    <row r="244" spans="1:8" ht="15" customHeight="1">
      <c r="A244" s="437" t="s">
        <v>748</v>
      </c>
      <c r="B244" s="438" t="s">
        <v>747</v>
      </c>
      <c r="C244" s="428" t="s">
        <v>1674</v>
      </c>
      <c r="D244" s="428">
        <v>0</v>
      </c>
      <c r="E244" s="430"/>
      <c r="F244" s="430"/>
      <c r="G244" s="434" t="str">
        <f>+VLOOKUP(Data_Validation!$A244,BV_Data_An_Cour!$L:$Q,6,0)</f>
        <v>1-Mémo</v>
      </c>
      <c r="H244" s="4"/>
    </row>
    <row r="245" spans="1:8" ht="15" customHeight="1">
      <c r="A245" s="426" t="s">
        <v>752</v>
      </c>
      <c r="B245" s="439" t="s">
        <v>751</v>
      </c>
      <c r="C245" s="428" t="s">
        <v>1674</v>
      </c>
      <c r="D245" s="428">
        <v>0</v>
      </c>
      <c r="E245" s="430"/>
      <c r="F245" s="430"/>
      <c r="G245" s="434" t="str">
        <f>+VLOOKUP(Data_Validation!$A245,BV_Data_An_Cour!$L:$Q,6,0)</f>
        <v>1-Mémo</v>
      </c>
      <c r="H245" s="4"/>
    </row>
    <row r="246" spans="1:8" ht="15" customHeight="1">
      <c r="A246" s="437" t="s">
        <v>755</v>
      </c>
      <c r="B246" s="438" t="s">
        <v>754</v>
      </c>
      <c r="C246" s="428" t="s">
        <v>1674</v>
      </c>
      <c r="D246" s="428">
        <v>0</v>
      </c>
      <c r="E246" s="430"/>
      <c r="F246" s="431"/>
      <c r="G246" s="434" t="str">
        <f>+VLOOKUP(Data_Validation!$A246,BV_Data_An_Cour!$L:$Q,6,0)</f>
        <v>1-Mémo</v>
      </c>
      <c r="H246" s="4"/>
    </row>
    <row r="247" spans="1:8" ht="15" customHeight="1">
      <c r="A247" s="433" t="s">
        <v>758</v>
      </c>
      <c r="B247" s="427" t="s">
        <v>757</v>
      </c>
      <c r="C247" s="428" t="s">
        <v>1674</v>
      </c>
      <c r="D247" s="428">
        <v>0</v>
      </c>
      <c r="E247" s="424"/>
      <c r="F247" s="430"/>
      <c r="G247" s="434" t="str">
        <f>+VLOOKUP(Data_Validation!$A247,BV_Data_An_Cour!$L:$Q,6,0)</f>
        <v>1-Mémo</v>
      </c>
      <c r="H247" s="4"/>
    </row>
    <row r="248" spans="1:8" ht="15" customHeight="1">
      <c r="A248" s="440" t="s">
        <v>1905</v>
      </c>
      <c r="B248" s="441" t="s">
        <v>1904</v>
      </c>
      <c r="C248" s="428" t="s">
        <v>326</v>
      </c>
      <c r="D248" s="428" t="s">
        <v>400</v>
      </c>
      <c r="E248" s="430" t="s">
        <v>335</v>
      </c>
      <c r="F248" s="431"/>
      <c r="G248" s="434" t="str">
        <f>+VLOOKUP(Data_Validation!$A248,BV_Data_An_Cour!$L:$Q,6,0)</f>
        <v>7-Dépenses</v>
      </c>
      <c r="H248" s="4"/>
    </row>
    <row r="249" spans="1:8" ht="15" customHeight="1">
      <c r="A249" s="440" t="s">
        <v>1908</v>
      </c>
      <c r="B249" s="441" t="s">
        <v>1907</v>
      </c>
      <c r="C249" s="428" t="s">
        <v>326</v>
      </c>
      <c r="D249" s="428" t="s">
        <v>401</v>
      </c>
      <c r="E249" s="430" t="s">
        <v>335</v>
      </c>
      <c r="F249" s="431"/>
      <c r="G249" s="434" t="str">
        <f>+VLOOKUP(Data_Validation!$A249,BV_Data_An_Cour!$L:$Q,6,0)</f>
        <v>7-Dépenses</v>
      </c>
      <c r="H249" s="4"/>
    </row>
    <row r="250" spans="1:8" ht="15" customHeight="1">
      <c r="A250" s="426" t="s">
        <v>1911</v>
      </c>
      <c r="B250" s="439" t="s">
        <v>1910</v>
      </c>
      <c r="C250" s="428" t="s">
        <v>462</v>
      </c>
      <c r="D250" s="428" t="s">
        <v>401</v>
      </c>
      <c r="E250" s="430" t="s">
        <v>335</v>
      </c>
      <c r="F250" s="431"/>
      <c r="G250" s="434" t="str">
        <f>+VLOOKUP(Data_Validation!$A250,BV_Data_An_Cour!$L:$Q,6,0)</f>
        <v>7-Dépenses</v>
      </c>
      <c r="H250" s="4"/>
    </row>
    <row r="251" spans="1:8" ht="15" customHeight="1">
      <c r="A251" s="426" t="s">
        <v>1913</v>
      </c>
      <c r="B251" s="427" t="s">
        <v>1912</v>
      </c>
      <c r="C251" s="428" t="s">
        <v>1674</v>
      </c>
      <c r="D251" s="428" t="s">
        <v>1901</v>
      </c>
      <c r="E251" s="430" t="s">
        <v>335</v>
      </c>
      <c r="F251" s="431"/>
      <c r="G251" s="430"/>
      <c r="H251" s="4"/>
    </row>
    <row r="252" spans="1:8" ht="15" customHeight="1">
      <c r="A252" s="433" t="s">
        <v>1915</v>
      </c>
      <c r="B252" s="427" t="s">
        <v>1914</v>
      </c>
      <c r="C252" s="428" t="s">
        <v>326</v>
      </c>
      <c r="D252" s="428" t="s">
        <v>400</v>
      </c>
      <c r="E252" s="430" t="s">
        <v>335</v>
      </c>
      <c r="F252" s="431"/>
      <c r="G252" s="434" t="str">
        <f>+VLOOKUP(Data_Validation!$A252,BV_Data_An_Cour!$L:$Q,6,0)</f>
        <v>7-Dépenses</v>
      </c>
      <c r="H252" s="4"/>
    </row>
    <row r="253" spans="1:8" ht="15" customHeight="1">
      <c r="A253" s="453" t="s">
        <v>1918</v>
      </c>
      <c r="B253" s="454" t="s">
        <v>1917</v>
      </c>
      <c r="C253" s="428" t="s">
        <v>462</v>
      </c>
      <c r="D253" s="428" t="s">
        <v>400</v>
      </c>
      <c r="E253" s="430" t="s">
        <v>335</v>
      </c>
      <c r="F253" s="431"/>
      <c r="G253" s="434" t="str">
        <f>+VLOOKUP(Data_Validation!$A253,BV_Data_An_Cour!$L:$Q,6,0)</f>
        <v>7-Dépenses</v>
      </c>
      <c r="H253" s="4"/>
    </row>
    <row r="254" spans="1:8" ht="15" customHeight="1">
      <c r="A254" s="455" t="s">
        <v>770</v>
      </c>
      <c r="B254" s="427" t="s">
        <v>769</v>
      </c>
      <c r="C254" s="428" t="s">
        <v>1963</v>
      </c>
      <c r="D254" s="428" t="s">
        <v>36</v>
      </c>
      <c r="E254" s="430" t="s">
        <v>335</v>
      </c>
      <c r="F254" s="431"/>
      <c r="G254" s="430"/>
      <c r="H254" s="4"/>
    </row>
    <row r="255" spans="1:8" ht="15" customHeight="1">
      <c r="A255" s="455" t="s">
        <v>1967</v>
      </c>
      <c r="B255" s="427" t="s">
        <v>1968</v>
      </c>
      <c r="C255" s="428" t="s">
        <v>1673</v>
      </c>
      <c r="D255" s="428" t="s">
        <v>370</v>
      </c>
      <c r="E255" s="430" t="s">
        <v>335</v>
      </c>
      <c r="F255" s="431"/>
      <c r="G255" s="430"/>
      <c r="H255" s="4"/>
    </row>
    <row r="256" spans="1:8" ht="15" customHeight="1">
      <c r="A256" s="455" t="s">
        <v>1922</v>
      </c>
      <c r="B256" s="439" t="s">
        <v>1921</v>
      </c>
      <c r="C256" s="428" t="s">
        <v>326</v>
      </c>
      <c r="D256" s="428" t="s">
        <v>1393</v>
      </c>
      <c r="E256" s="430" t="s">
        <v>335</v>
      </c>
      <c r="F256" s="431"/>
      <c r="G256" s="434" t="str">
        <f>+VLOOKUP(Data_Validation!$A256,BV_Data_An_Cour!$L:$Q,6,0)</f>
        <v>7-Dépenses</v>
      </c>
      <c r="H256" s="4"/>
    </row>
    <row r="257" spans="1:8" ht="15" customHeight="1">
      <c r="A257" s="455" t="s">
        <v>1925</v>
      </c>
      <c r="B257" s="456" t="s">
        <v>1924</v>
      </c>
      <c r="C257" s="428" t="s">
        <v>462</v>
      </c>
      <c r="D257" s="428" t="s">
        <v>1393</v>
      </c>
      <c r="E257" s="430" t="s">
        <v>335</v>
      </c>
      <c r="F257" s="431"/>
      <c r="G257" s="434" t="str">
        <f>+VLOOKUP(Data_Validation!$A257,BV_Data_An_Cour!$L:$Q,6,0)</f>
        <v>7-Dépenses</v>
      </c>
      <c r="H257" s="4"/>
    </row>
    <row r="258" spans="1:8" ht="15" customHeight="1">
      <c r="A258" s="426" t="s">
        <v>1927</v>
      </c>
      <c r="B258" s="439" t="s">
        <v>1926</v>
      </c>
      <c r="C258" s="428" t="s">
        <v>686</v>
      </c>
      <c r="D258" s="428" t="s">
        <v>1393</v>
      </c>
      <c r="E258" s="430" t="s">
        <v>335</v>
      </c>
      <c r="F258" s="431"/>
      <c r="G258" s="434" t="str">
        <f>+VLOOKUP(Data_Validation!$A258,BV_Data_An_Cour!$L:$Q,6,0)</f>
        <v>7-Dépenses</v>
      </c>
      <c r="H258" s="4"/>
    </row>
    <row r="259" spans="1:8" ht="15" customHeight="1">
      <c r="A259" s="439" t="s">
        <v>1929</v>
      </c>
      <c r="B259" s="439" t="s">
        <v>1928</v>
      </c>
      <c r="C259" s="428" t="s">
        <v>987</v>
      </c>
      <c r="D259" s="428" t="s">
        <v>1393</v>
      </c>
      <c r="E259" s="430" t="s">
        <v>335</v>
      </c>
      <c r="F259" s="431"/>
      <c r="G259" s="434" t="str">
        <f>+VLOOKUP(Data_Validation!$A259,BV_Data_An_Cour!$L:$Q,6,0)</f>
        <v>7-Dépenses</v>
      </c>
      <c r="H259" s="4"/>
    </row>
    <row r="260" spans="1:8" ht="15" customHeight="1">
      <c r="A260" s="437" t="s">
        <v>1971</v>
      </c>
      <c r="B260" s="438" t="s">
        <v>1972</v>
      </c>
      <c r="C260" s="428" t="s">
        <v>861</v>
      </c>
      <c r="D260" s="428" t="s">
        <v>1393</v>
      </c>
      <c r="E260" s="430" t="s">
        <v>335</v>
      </c>
      <c r="F260" s="431"/>
      <c r="G260" s="430" t="e">
        <f>+VLOOKUP(Data_Validation!$A260,BV_Data_An_Cour!$L:$Q,6,0)</f>
        <v>#N/A</v>
      </c>
      <c r="H260" s="4"/>
    </row>
    <row r="261" spans="1:8" ht="15" customHeight="1">
      <c r="A261" s="444" t="s">
        <v>777</v>
      </c>
      <c r="B261" s="445" t="s">
        <v>776</v>
      </c>
      <c r="C261" s="428" t="s">
        <v>1673</v>
      </c>
      <c r="D261" s="428" t="s">
        <v>125</v>
      </c>
      <c r="E261" s="430" t="s">
        <v>335</v>
      </c>
      <c r="F261" s="431"/>
      <c r="G261" s="434" t="str">
        <f>+VLOOKUP(Data_Validation!$A261,BV_Data_An_Cour!$L:$Q,6,0)</f>
        <v>2-Actifs</v>
      </c>
      <c r="H261" s="4"/>
    </row>
    <row r="262" spans="1:8" ht="15" customHeight="1">
      <c r="A262" s="426" t="s">
        <v>779</v>
      </c>
      <c r="B262" s="427" t="s">
        <v>778</v>
      </c>
      <c r="C262" s="428" t="s">
        <v>1963</v>
      </c>
      <c r="D262" s="428" t="s">
        <v>219</v>
      </c>
      <c r="E262" s="430" t="s">
        <v>335</v>
      </c>
      <c r="F262" s="431"/>
      <c r="G262" s="430"/>
      <c r="H262" s="4"/>
    </row>
    <row r="263" spans="1:8" ht="15" customHeight="1">
      <c r="A263" s="426" t="s">
        <v>1931</v>
      </c>
      <c r="B263" s="439" t="s">
        <v>1930</v>
      </c>
      <c r="C263" s="428" t="s">
        <v>326</v>
      </c>
      <c r="D263" s="428" t="s">
        <v>405</v>
      </c>
      <c r="E263" s="430" t="s">
        <v>335</v>
      </c>
      <c r="F263" s="431"/>
      <c r="G263" s="434" t="str">
        <f>+VLOOKUP(Data_Validation!$A263,BV_Data_An_Cour!$L:$Q,6,0)</f>
        <v>7-Dépenses</v>
      </c>
      <c r="H263" s="4"/>
    </row>
    <row r="264" spans="1:8" ht="15" customHeight="1">
      <c r="A264" s="426" t="s">
        <v>1934</v>
      </c>
      <c r="B264" s="439" t="s">
        <v>1933</v>
      </c>
      <c r="C264" s="428" t="s">
        <v>462</v>
      </c>
      <c r="D264" s="428" t="s">
        <v>405</v>
      </c>
      <c r="E264" s="430" t="s">
        <v>335</v>
      </c>
      <c r="F264" s="431"/>
      <c r="G264" s="434" t="str">
        <f>+VLOOKUP(Data_Validation!$A264,BV_Data_An_Cour!$L:$Q,6,0)</f>
        <v>7-Dépenses</v>
      </c>
      <c r="H264" s="4"/>
    </row>
    <row r="265" spans="1:8" ht="15" customHeight="1">
      <c r="A265" s="426" t="s">
        <v>1936</v>
      </c>
      <c r="B265" s="439" t="s">
        <v>1935</v>
      </c>
      <c r="C265" s="428" t="s">
        <v>686</v>
      </c>
      <c r="D265" s="428" t="s">
        <v>405</v>
      </c>
      <c r="E265" s="430" t="s">
        <v>335</v>
      </c>
      <c r="F265" s="431"/>
      <c r="G265" s="434" t="str">
        <f>+VLOOKUP(Data_Validation!$A265,BV_Data_An_Cour!$L:$Q,6,0)</f>
        <v>7-Dépenses</v>
      </c>
      <c r="H265" s="4"/>
    </row>
    <row r="266" spans="1:8" ht="15" customHeight="1">
      <c r="A266" s="440" t="s">
        <v>1940</v>
      </c>
      <c r="B266" s="441" t="s">
        <v>1939</v>
      </c>
      <c r="C266" s="428" t="s">
        <v>987</v>
      </c>
      <c r="D266" s="428" t="s">
        <v>405</v>
      </c>
      <c r="E266" s="430" t="s">
        <v>335</v>
      </c>
      <c r="F266" s="431"/>
      <c r="G266" s="434" t="str">
        <f>+VLOOKUP(Data_Validation!$A266,BV_Data_An_Cour!$L:$Q,6,0)</f>
        <v>7-Dépenses</v>
      </c>
      <c r="H266" s="4"/>
    </row>
    <row r="267" spans="1:8" ht="15" customHeight="1">
      <c r="A267" s="437" t="s">
        <v>1977</v>
      </c>
      <c r="B267" s="438" t="s">
        <v>1978</v>
      </c>
      <c r="C267" s="428" t="s">
        <v>861</v>
      </c>
      <c r="D267" s="428" t="s">
        <v>405</v>
      </c>
      <c r="E267" s="430" t="s">
        <v>335</v>
      </c>
      <c r="F267" s="431"/>
      <c r="G267" s="430" t="e">
        <f>+VLOOKUP(Data_Validation!$A267,BV_Data_An_Cour!$L:$Q,6,0)</f>
        <v>#N/A</v>
      </c>
      <c r="H267" s="4"/>
    </row>
    <row r="268" spans="1:8" ht="15" customHeight="1">
      <c r="A268" s="426" t="s">
        <v>881</v>
      </c>
      <c r="B268" s="427" t="s">
        <v>880</v>
      </c>
      <c r="C268" s="428" t="s">
        <v>1673</v>
      </c>
      <c r="D268" s="428" t="s">
        <v>241</v>
      </c>
      <c r="E268" s="430" t="s">
        <v>335</v>
      </c>
      <c r="F268" s="431"/>
      <c r="G268" s="430"/>
      <c r="H268" s="4"/>
    </row>
    <row r="269" spans="1:8" ht="15" customHeight="1">
      <c r="A269" s="426" t="s">
        <v>885</v>
      </c>
      <c r="B269" s="427" t="s">
        <v>884</v>
      </c>
      <c r="C269" s="428" t="s">
        <v>1673</v>
      </c>
      <c r="D269" s="428" t="s">
        <v>241</v>
      </c>
      <c r="E269" s="430" t="s">
        <v>335</v>
      </c>
      <c r="F269" s="431"/>
      <c r="G269" s="430"/>
      <c r="H269" s="4"/>
    </row>
    <row r="270" spans="1:8" ht="15" customHeight="1">
      <c r="A270" s="426" t="s">
        <v>783</v>
      </c>
      <c r="B270" s="427" t="s">
        <v>782</v>
      </c>
      <c r="C270" s="428" t="s">
        <v>1673</v>
      </c>
      <c r="D270" s="428" t="s">
        <v>327</v>
      </c>
      <c r="E270" s="430" t="s">
        <v>335</v>
      </c>
      <c r="F270" s="431"/>
      <c r="G270" s="430"/>
      <c r="H270" s="4"/>
    </row>
    <row r="271" spans="1:8" ht="15" customHeight="1">
      <c r="A271" s="426" t="s">
        <v>889</v>
      </c>
      <c r="B271" s="427" t="s">
        <v>888</v>
      </c>
      <c r="C271" s="428" t="s">
        <v>1673</v>
      </c>
      <c r="D271" s="428" t="s">
        <v>219</v>
      </c>
      <c r="E271" s="430" t="s">
        <v>335</v>
      </c>
      <c r="F271" s="431"/>
      <c r="G271" s="430" t="e">
        <f>+VLOOKUP(Data_Validation!$A271,BV_Data_An_Cour!$L:$Q,6,0)</f>
        <v>#N/A</v>
      </c>
      <c r="H271" s="4"/>
    </row>
    <row r="272" spans="1:8" ht="15" customHeight="1">
      <c r="A272" s="426" t="s">
        <v>788</v>
      </c>
      <c r="B272" s="439" t="s">
        <v>787</v>
      </c>
      <c r="C272" s="428" t="s">
        <v>1673</v>
      </c>
      <c r="D272" s="428" t="s">
        <v>143</v>
      </c>
      <c r="E272" s="430" t="s">
        <v>335</v>
      </c>
      <c r="F272" s="431"/>
      <c r="G272" s="434" t="str">
        <f>+VLOOKUP(Data_Validation!$A272,BV_Data_An_Cour!$L:$Q,6,0)</f>
        <v>2-Actifs</v>
      </c>
      <c r="H272" s="4"/>
    </row>
    <row r="273" spans="1:8" ht="15" customHeight="1">
      <c r="A273" s="444" t="s">
        <v>790</v>
      </c>
      <c r="B273" s="445" t="s">
        <v>789</v>
      </c>
      <c r="C273" s="428" t="s">
        <v>1673</v>
      </c>
      <c r="D273" s="428" t="s">
        <v>241</v>
      </c>
      <c r="E273" s="430" t="s">
        <v>335</v>
      </c>
      <c r="F273" s="430"/>
      <c r="G273" s="434" t="str">
        <f>+VLOOKUP(Data_Validation!$A273,BV_Data_An_Cour!$L:$Q,6,0)</f>
        <v>2-Actifs</v>
      </c>
      <c r="H273" s="4"/>
    </row>
    <row r="274" spans="1:8" ht="15" customHeight="1">
      <c r="A274" s="440" t="s">
        <v>792</v>
      </c>
      <c r="B274" s="441" t="s">
        <v>791</v>
      </c>
      <c r="C274" s="428" t="s">
        <v>1673</v>
      </c>
      <c r="D274" s="428" t="s">
        <v>182</v>
      </c>
      <c r="E274" s="430" t="s">
        <v>335</v>
      </c>
      <c r="F274" s="431"/>
      <c r="G274" s="434" t="str">
        <f>+VLOOKUP(Data_Validation!$A274,BV_Data_An_Cour!$L:$Q,6,0)</f>
        <v>2-Actifs</v>
      </c>
      <c r="H274" s="4"/>
    </row>
    <row r="275" spans="1:8" ht="15" customHeight="1">
      <c r="A275" s="426" t="s">
        <v>1942</v>
      </c>
      <c r="B275" s="439" t="s">
        <v>1941</v>
      </c>
      <c r="C275" s="428" t="s">
        <v>326</v>
      </c>
      <c r="D275" s="428" t="s">
        <v>406</v>
      </c>
      <c r="E275" s="430" t="s">
        <v>335</v>
      </c>
      <c r="F275" s="431"/>
      <c r="G275" s="434" t="str">
        <f>+VLOOKUP(Data_Validation!$A275,BV_Data_An_Cour!$L:$Q,6,0)</f>
        <v>7-Dépenses</v>
      </c>
      <c r="H275" s="4"/>
    </row>
    <row r="276" spans="1:8" ht="15" customHeight="1">
      <c r="A276" s="426" t="s">
        <v>1945</v>
      </c>
      <c r="B276" s="439" t="s">
        <v>1944</v>
      </c>
      <c r="C276" s="428" t="s">
        <v>462</v>
      </c>
      <c r="D276" s="428" t="s">
        <v>406</v>
      </c>
      <c r="E276" s="430" t="s">
        <v>335</v>
      </c>
      <c r="F276" s="431"/>
      <c r="G276" s="434" t="str">
        <f>+VLOOKUP(Data_Validation!$A276,BV_Data_An_Cour!$L:$Q,6,0)</f>
        <v>7-Dépenses</v>
      </c>
      <c r="H276" s="4"/>
    </row>
    <row r="277" spans="1:8" ht="15" customHeight="1">
      <c r="A277" s="440" t="s">
        <v>1951</v>
      </c>
      <c r="B277" s="441" t="s">
        <v>1950</v>
      </c>
      <c r="C277" s="428" t="s">
        <v>686</v>
      </c>
      <c r="D277" s="428" t="s">
        <v>406</v>
      </c>
      <c r="E277" s="430" t="s">
        <v>335</v>
      </c>
      <c r="F277" s="431"/>
      <c r="G277" s="434" t="str">
        <f>+VLOOKUP(Data_Validation!$A277,BV_Data_An_Cour!$L:$Q,6,0)</f>
        <v>7-Dépenses</v>
      </c>
      <c r="H277" s="4"/>
    </row>
    <row r="278" spans="1:8" ht="15" customHeight="1">
      <c r="A278" s="426" t="s">
        <v>1955</v>
      </c>
      <c r="B278" s="439" t="s">
        <v>1954</v>
      </c>
      <c r="C278" s="428" t="s">
        <v>987</v>
      </c>
      <c r="D278" s="428" t="s">
        <v>406</v>
      </c>
      <c r="E278" s="430" t="s">
        <v>335</v>
      </c>
      <c r="F278" s="431"/>
      <c r="G278" s="434" t="str">
        <f>+VLOOKUP(Data_Validation!$A278,BV_Data_An_Cour!$L:$Q,6,0)</f>
        <v>7-Dépenses</v>
      </c>
      <c r="H278" s="4"/>
    </row>
    <row r="279" spans="1:8" ht="15" customHeight="1">
      <c r="A279" s="444" t="s">
        <v>1988</v>
      </c>
      <c r="B279" s="445" t="s">
        <v>1989</v>
      </c>
      <c r="C279" s="428" t="s">
        <v>861</v>
      </c>
      <c r="D279" s="428" t="s">
        <v>406</v>
      </c>
      <c r="E279" s="430" t="s">
        <v>335</v>
      </c>
      <c r="F279" s="431"/>
      <c r="G279" s="430" t="e">
        <f>+VLOOKUP(Data_Validation!$A279,BV_Data_An_Cour!$L:$Q,6,0)</f>
        <v>#N/A</v>
      </c>
      <c r="H279" s="4"/>
    </row>
    <row r="280" spans="1:8" ht="15" customHeight="1">
      <c r="A280" s="437" t="s">
        <v>1990</v>
      </c>
      <c r="B280" s="438" t="s">
        <v>1991</v>
      </c>
      <c r="C280" s="428" t="s">
        <v>1674</v>
      </c>
      <c r="D280" s="428">
        <v>0</v>
      </c>
      <c r="E280" s="430"/>
      <c r="F280" s="430"/>
      <c r="G280" s="434" t="str">
        <f>+VLOOKUP(Data_Validation!$A280,BV_Data_An_Cour!$L:$Q,6,0)</f>
        <v>10-Compte compteur</v>
      </c>
      <c r="H280" s="4"/>
    </row>
    <row r="281" spans="1:8" ht="15" customHeight="1">
      <c r="A281" s="440" t="s">
        <v>1992</v>
      </c>
      <c r="B281" s="441" t="s">
        <v>1993</v>
      </c>
      <c r="C281" s="428" t="s">
        <v>1674</v>
      </c>
      <c r="D281" s="428">
        <v>0</v>
      </c>
      <c r="E281" s="430"/>
      <c r="F281" s="430"/>
      <c r="G281" s="434" t="str">
        <f>+VLOOKUP(Data_Validation!$A281,BV_Data_An_Cour!$L:$Q,6,0)</f>
        <v>10-Compte compteur</v>
      </c>
      <c r="H281" s="4"/>
    </row>
    <row r="282" spans="1:8" ht="15" customHeight="1">
      <c r="A282" s="457" t="s">
        <v>1996</v>
      </c>
      <c r="B282" s="439" t="s">
        <v>1997</v>
      </c>
      <c r="C282" s="428" t="s">
        <v>1674</v>
      </c>
      <c r="D282" s="428">
        <v>0</v>
      </c>
      <c r="E282" s="430"/>
      <c r="F282" s="431"/>
      <c r="G282" s="434" t="str">
        <f>+VLOOKUP(Data_Validation!$A282,BV_Data_An_Cour!$L:$Q,6,0)</f>
        <v>10-Compte compteur</v>
      </c>
      <c r="H282" s="4"/>
    </row>
    <row r="283" spans="1:8" ht="15" customHeight="1">
      <c r="A283" s="426" t="s">
        <v>1957</v>
      </c>
      <c r="B283" s="439" t="s">
        <v>1956</v>
      </c>
      <c r="C283" s="428" t="s">
        <v>326</v>
      </c>
      <c r="D283" s="428" t="s">
        <v>2000</v>
      </c>
      <c r="E283" s="430" t="s">
        <v>335</v>
      </c>
      <c r="F283" s="431"/>
      <c r="G283" s="434" t="str">
        <f>+VLOOKUP(Data_Validation!$A283,BV_Data_An_Cour!$L:$Q,6,0)</f>
        <v>7-Dépenses</v>
      </c>
      <c r="H283" s="4"/>
    </row>
    <row r="284" spans="1:8" ht="15" customHeight="1">
      <c r="A284" s="440" t="s">
        <v>2004</v>
      </c>
      <c r="B284" s="441" t="s">
        <v>2005</v>
      </c>
      <c r="C284" s="428" t="s">
        <v>462</v>
      </c>
      <c r="D284" s="428" t="s">
        <v>2000</v>
      </c>
      <c r="E284" s="430" t="s">
        <v>335</v>
      </c>
      <c r="F284" s="431"/>
      <c r="G284" s="430" t="e">
        <f>+VLOOKUP(Data_Validation!$A284,BV_Data_An_Cour!$L:$Q,6,0)</f>
        <v>#N/A</v>
      </c>
      <c r="H284" s="4"/>
    </row>
    <row r="285" spans="1:8" ht="15" customHeight="1">
      <c r="A285" s="426" t="s">
        <v>1960</v>
      </c>
      <c r="B285" s="439" t="s">
        <v>1959</v>
      </c>
      <c r="C285" s="428" t="s">
        <v>686</v>
      </c>
      <c r="D285" s="428" t="s">
        <v>2000</v>
      </c>
      <c r="E285" s="430" t="s">
        <v>335</v>
      </c>
      <c r="F285" s="431"/>
      <c r="G285" s="434" t="str">
        <f>+VLOOKUP(Data_Validation!$A285,BV_Data_An_Cour!$L:$Q,6,0)</f>
        <v>7-Dépenses</v>
      </c>
      <c r="H285" s="4"/>
    </row>
    <row r="286" spans="1:8" ht="15" customHeight="1">
      <c r="A286" s="426" t="s">
        <v>1962</v>
      </c>
      <c r="B286" s="439" t="s">
        <v>1961</v>
      </c>
      <c r="C286" s="428" t="s">
        <v>987</v>
      </c>
      <c r="D286" s="428" t="s">
        <v>2000</v>
      </c>
      <c r="E286" s="430" t="s">
        <v>335</v>
      </c>
      <c r="F286" s="431"/>
      <c r="G286" s="434" t="str">
        <f>+VLOOKUP(Data_Validation!$A286,BV_Data_An_Cour!$L:$Q,6,0)</f>
        <v>7-Dépenses</v>
      </c>
      <c r="H286" s="4"/>
    </row>
    <row r="287" spans="1:8" ht="15" customHeight="1">
      <c r="A287" s="444" t="s">
        <v>2006</v>
      </c>
      <c r="B287" s="445" t="s">
        <v>2007</v>
      </c>
      <c r="C287" s="428" t="s">
        <v>861</v>
      </c>
      <c r="D287" s="428" t="s">
        <v>2000</v>
      </c>
      <c r="E287" s="430" t="s">
        <v>335</v>
      </c>
      <c r="F287" s="431"/>
      <c r="G287" s="430" t="e">
        <f>+VLOOKUP(Data_Validation!$A287,BV_Data_An_Cour!$L:$Q,6,0)</f>
        <v>#N/A</v>
      </c>
      <c r="H287" s="4"/>
    </row>
    <row r="288" spans="1:8" ht="15" customHeight="1">
      <c r="A288" s="440" t="s">
        <v>803</v>
      </c>
      <c r="B288" s="441" t="s">
        <v>802</v>
      </c>
      <c r="C288" s="428" t="s">
        <v>1673</v>
      </c>
      <c r="D288" s="428" t="s">
        <v>301</v>
      </c>
      <c r="E288" s="430" t="s">
        <v>335</v>
      </c>
      <c r="F288" s="430"/>
      <c r="G288" s="434" t="str">
        <f>+VLOOKUP(Data_Validation!$A288,BV_Data_An_Cour!$L:$Q,6,0)</f>
        <v>2-Actifs</v>
      </c>
      <c r="H288" s="4"/>
    </row>
    <row r="289" spans="1:8" ht="15" customHeight="1">
      <c r="A289" s="440" t="s">
        <v>2011</v>
      </c>
      <c r="B289" s="441" t="s">
        <v>2012</v>
      </c>
      <c r="C289" s="428" t="s">
        <v>1674</v>
      </c>
      <c r="D289" s="428">
        <v>0</v>
      </c>
      <c r="E289" s="430"/>
      <c r="F289" s="430"/>
      <c r="G289" s="434" t="str">
        <f>+VLOOKUP(Data_Validation!$A289,BV_Data_An_Cour!$L:$Q,6,0)</f>
        <v>10-Compte compteur</v>
      </c>
      <c r="H289" s="4"/>
    </row>
    <row r="290" spans="1:8" ht="15" customHeight="1">
      <c r="A290" s="444" t="s">
        <v>805</v>
      </c>
      <c r="B290" s="445" t="s">
        <v>804</v>
      </c>
      <c r="C290" s="428" t="s">
        <v>1673</v>
      </c>
      <c r="D290" s="428" t="s">
        <v>301</v>
      </c>
      <c r="E290" s="430" t="s">
        <v>335</v>
      </c>
      <c r="F290" s="431"/>
      <c r="G290" s="434" t="str">
        <f>+VLOOKUP(Data_Validation!$A290,BV_Data_An_Cour!$L:$Q,6,0)</f>
        <v>2-Actifs</v>
      </c>
      <c r="H290" s="4"/>
    </row>
    <row r="291" spans="1:8" ht="15" customHeight="1">
      <c r="A291" s="433" t="s">
        <v>2015</v>
      </c>
      <c r="B291" s="427" t="s">
        <v>2016</v>
      </c>
      <c r="C291" s="428" t="s">
        <v>1674</v>
      </c>
      <c r="D291" s="428">
        <v>0</v>
      </c>
      <c r="E291" s="430"/>
      <c r="F291" s="431"/>
      <c r="G291" s="434" t="str">
        <f>+VLOOKUP(Data_Validation!$A291,BV_Data_An_Cour!$L:$Q,6,0)</f>
        <v>10-Compte compteur</v>
      </c>
      <c r="H291" s="4"/>
    </row>
    <row r="292" spans="1:8" ht="15" customHeight="1">
      <c r="A292" s="444" t="s">
        <v>807</v>
      </c>
      <c r="B292" s="445" t="s">
        <v>806</v>
      </c>
      <c r="C292" s="428" t="s">
        <v>1673</v>
      </c>
      <c r="D292" s="428" t="s">
        <v>301</v>
      </c>
      <c r="E292" s="430" t="s">
        <v>335</v>
      </c>
      <c r="F292" s="430"/>
      <c r="G292" s="434" t="str">
        <f>+VLOOKUP(Data_Validation!$A292,BV_Data_An_Cour!$L:$Q,6,0)</f>
        <v>2-Actifs</v>
      </c>
      <c r="H292" s="4"/>
    </row>
    <row r="293" spans="1:8" ht="15" customHeight="1">
      <c r="A293" s="437" t="s">
        <v>2017</v>
      </c>
      <c r="B293" s="454" t="s">
        <v>2019</v>
      </c>
      <c r="C293" s="428" t="s">
        <v>1674</v>
      </c>
      <c r="D293" s="428">
        <v>0</v>
      </c>
      <c r="E293" s="430"/>
      <c r="F293" s="430"/>
      <c r="G293" s="434" t="str">
        <f>+VLOOKUP(Data_Validation!$A293,BV_Data_An_Cour!$L:$Q,6,0)</f>
        <v>10-Compte compteur</v>
      </c>
      <c r="H293" s="4"/>
    </row>
    <row r="294" spans="1:8" ht="15" customHeight="1">
      <c r="A294" s="433" t="s">
        <v>809</v>
      </c>
      <c r="B294" s="458" t="s">
        <v>808</v>
      </c>
      <c r="C294" s="428" t="s">
        <v>1673</v>
      </c>
      <c r="D294" s="428" t="s">
        <v>311</v>
      </c>
      <c r="E294" s="430" t="s">
        <v>335</v>
      </c>
      <c r="F294" s="430"/>
      <c r="G294" s="434" t="str">
        <f>+VLOOKUP(Data_Validation!$A294,BV_Data_An_Cour!$L:$Q,6,0)</f>
        <v>2-Actifs</v>
      </c>
      <c r="H294" s="4"/>
    </row>
    <row r="295" spans="1:8" ht="15" customHeight="1">
      <c r="A295" s="426" t="s">
        <v>812</v>
      </c>
      <c r="B295" s="456" t="s">
        <v>811</v>
      </c>
      <c r="C295" s="428" t="s">
        <v>1673</v>
      </c>
      <c r="D295" s="428" t="s">
        <v>311</v>
      </c>
      <c r="E295" s="430" t="s">
        <v>335</v>
      </c>
      <c r="F295" s="431"/>
      <c r="G295" s="434" t="str">
        <f>+VLOOKUP(Data_Validation!$A295,BV_Data_An_Cour!$L:$Q,6,0)</f>
        <v>2-Actifs</v>
      </c>
      <c r="H295" s="4"/>
    </row>
    <row r="296" spans="1:8" ht="15" customHeight="1">
      <c r="A296" s="444" t="s">
        <v>2023</v>
      </c>
      <c r="B296" s="459" t="s">
        <v>2026</v>
      </c>
      <c r="C296" s="428" t="s">
        <v>1673</v>
      </c>
      <c r="D296" s="428" t="s">
        <v>328</v>
      </c>
      <c r="E296" s="430" t="s">
        <v>335</v>
      </c>
      <c r="F296" s="431"/>
      <c r="G296" s="430" t="e">
        <f>+VLOOKUP(Data_Validation!$A296,BV_Data_An_Cour!$L:$Q,6,0)</f>
        <v>#N/A</v>
      </c>
      <c r="H296" s="4"/>
    </row>
    <row r="297" spans="1:8" ht="15" customHeight="1">
      <c r="A297" s="439" t="s">
        <v>2027</v>
      </c>
      <c r="B297" s="460" t="s">
        <v>2028</v>
      </c>
      <c r="C297" s="428" t="s">
        <v>1673</v>
      </c>
      <c r="D297" s="428" t="s">
        <v>328</v>
      </c>
      <c r="E297" s="430" t="s">
        <v>335</v>
      </c>
      <c r="F297" s="431"/>
      <c r="G297" s="430" t="e">
        <f>+VLOOKUP(Data_Validation!$A297,BV_Data_An_Cour!$L:$Q,6,0)</f>
        <v>#N/A</v>
      </c>
      <c r="H297" s="4"/>
    </row>
    <row r="298" spans="1:8" ht="15" customHeight="1">
      <c r="A298" s="426" t="s">
        <v>1965</v>
      </c>
      <c r="B298" s="439" t="s">
        <v>1964</v>
      </c>
      <c r="C298" s="428" t="s">
        <v>326</v>
      </c>
      <c r="D298" s="428" t="s">
        <v>410</v>
      </c>
      <c r="E298" s="430" t="s">
        <v>335</v>
      </c>
      <c r="F298" s="431"/>
      <c r="G298" s="434" t="str">
        <f>+VLOOKUP(Data_Validation!$A298,BV_Data_An_Cour!$L:$Q,6,0)</f>
        <v>7-Dépenses</v>
      </c>
      <c r="H298" s="4"/>
    </row>
    <row r="299" spans="1:8" ht="15" customHeight="1">
      <c r="A299" s="426" t="s">
        <v>1970</v>
      </c>
      <c r="B299" s="439" t="s">
        <v>1969</v>
      </c>
      <c r="C299" s="428" t="s">
        <v>462</v>
      </c>
      <c r="D299" s="428" t="s">
        <v>410</v>
      </c>
      <c r="E299" s="430" t="s">
        <v>335</v>
      </c>
      <c r="F299" s="431"/>
      <c r="G299" s="434" t="str">
        <f>+VLOOKUP(Data_Validation!$A299,BV_Data_An_Cour!$L:$Q,6,0)</f>
        <v>7-Dépenses</v>
      </c>
      <c r="H299" s="4"/>
    </row>
    <row r="300" spans="1:8" ht="15" customHeight="1">
      <c r="A300" s="440" t="s">
        <v>1974</v>
      </c>
      <c r="B300" s="441" t="s">
        <v>1973</v>
      </c>
      <c r="C300" s="428" t="s">
        <v>686</v>
      </c>
      <c r="D300" s="428" t="s">
        <v>410</v>
      </c>
      <c r="E300" s="430" t="s">
        <v>335</v>
      </c>
      <c r="F300" s="431"/>
      <c r="G300" s="434" t="str">
        <f>+VLOOKUP(Data_Validation!$A300,BV_Data_An_Cour!$L:$Q,6,0)</f>
        <v>7-Dépenses</v>
      </c>
      <c r="H300" s="4"/>
    </row>
    <row r="301" spans="1:8" ht="15" customHeight="1">
      <c r="A301" s="426" t="s">
        <v>1976</v>
      </c>
      <c r="B301" s="439" t="s">
        <v>1975</v>
      </c>
      <c r="C301" s="428" t="s">
        <v>987</v>
      </c>
      <c r="D301" s="428" t="s">
        <v>410</v>
      </c>
      <c r="E301" s="430" t="s">
        <v>335</v>
      </c>
      <c r="F301" s="431"/>
      <c r="G301" s="434" t="str">
        <f>+VLOOKUP(Data_Validation!$A301,BV_Data_An_Cour!$L:$Q,6,0)</f>
        <v>7-Dépenses</v>
      </c>
      <c r="H301" s="4"/>
    </row>
    <row r="302" spans="1:8" ht="15" customHeight="1">
      <c r="A302" s="444" t="s">
        <v>2032</v>
      </c>
      <c r="B302" s="445" t="s">
        <v>2033</v>
      </c>
      <c r="C302" s="428" t="s">
        <v>861</v>
      </c>
      <c r="D302" s="428" t="s">
        <v>410</v>
      </c>
      <c r="E302" s="430" t="s">
        <v>335</v>
      </c>
      <c r="F302" s="431"/>
      <c r="G302" s="430" t="e">
        <f>+VLOOKUP(Data_Validation!$A302,BV_Data_An_Cour!$L:$Q,6,0)</f>
        <v>#N/A</v>
      </c>
      <c r="H302" s="4"/>
    </row>
    <row r="303" spans="1:8" ht="15" customHeight="1">
      <c r="A303" s="426" t="s">
        <v>1980</v>
      </c>
      <c r="B303" s="441" t="s">
        <v>1979</v>
      </c>
      <c r="C303" s="428" t="s">
        <v>326</v>
      </c>
      <c r="D303" s="428" t="s">
        <v>411</v>
      </c>
      <c r="E303" s="430" t="s">
        <v>335</v>
      </c>
      <c r="F303" s="431"/>
      <c r="G303" s="434" t="str">
        <f>+VLOOKUP(Data_Validation!$A303,BV_Data_An_Cour!$L:$Q,6,0)</f>
        <v>7-Dépenses</v>
      </c>
      <c r="H303" s="4"/>
    </row>
    <row r="304" spans="1:8" ht="15" customHeight="1">
      <c r="A304" s="426" t="s">
        <v>1983</v>
      </c>
      <c r="B304" s="439" t="s">
        <v>1982</v>
      </c>
      <c r="C304" s="428" t="s">
        <v>462</v>
      </c>
      <c r="D304" s="428" t="s">
        <v>411</v>
      </c>
      <c r="E304" s="430" t="s">
        <v>335</v>
      </c>
      <c r="F304" s="431"/>
      <c r="G304" s="434" t="str">
        <f>+VLOOKUP(Data_Validation!$A304,BV_Data_An_Cour!$L:$Q,6,0)</f>
        <v>7-Dépenses</v>
      </c>
      <c r="H304" s="4"/>
    </row>
    <row r="305" spans="1:8" ht="15" customHeight="1">
      <c r="A305" s="426" t="s">
        <v>1985</v>
      </c>
      <c r="B305" s="439" t="s">
        <v>1984</v>
      </c>
      <c r="C305" s="428" t="s">
        <v>686</v>
      </c>
      <c r="D305" s="428" t="s">
        <v>411</v>
      </c>
      <c r="E305" s="430" t="s">
        <v>335</v>
      </c>
      <c r="F305" s="431"/>
      <c r="G305" s="434" t="str">
        <f>+VLOOKUP(Data_Validation!$A305,BV_Data_An_Cour!$L:$Q,6,0)</f>
        <v>7-Dépenses</v>
      </c>
      <c r="H305" s="4"/>
    </row>
    <row r="306" spans="1:8" ht="15" customHeight="1">
      <c r="A306" s="440" t="s">
        <v>1987</v>
      </c>
      <c r="B306" s="441" t="s">
        <v>1986</v>
      </c>
      <c r="C306" s="428" t="s">
        <v>987</v>
      </c>
      <c r="D306" s="428" t="s">
        <v>411</v>
      </c>
      <c r="E306" s="430" t="s">
        <v>335</v>
      </c>
      <c r="F306" s="431"/>
      <c r="G306" s="434" t="str">
        <f>+VLOOKUP(Data_Validation!$A306,BV_Data_An_Cour!$L:$Q,6,0)</f>
        <v>7-Dépenses</v>
      </c>
      <c r="H306" s="4"/>
    </row>
    <row r="307" spans="1:8" ht="15" customHeight="1">
      <c r="A307" s="437" t="s">
        <v>1995</v>
      </c>
      <c r="B307" s="438" t="s">
        <v>1994</v>
      </c>
      <c r="C307" s="428" t="s">
        <v>861</v>
      </c>
      <c r="D307" s="428" t="s">
        <v>411</v>
      </c>
      <c r="E307" s="430" t="s">
        <v>335</v>
      </c>
      <c r="F307" s="431"/>
      <c r="G307" s="434" t="str">
        <f>+VLOOKUP(Data_Validation!$A307,BV_Data_An_Cour!$L:$Q,6,0)</f>
        <v>7-Dépenses</v>
      </c>
      <c r="H307" s="4"/>
    </row>
    <row r="308" spans="1:8" ht="15" customHeight="1">
      <c r="A308" s="440" t="s">
        <v>2002</v>
      </c>
      <c r="B308" s="441" t="s">
        <v>2001</v>
      </c>
      <c r="C308" s="428" t="s">
        <v>686</v>
      </c>
      <c r="D308" s="428" t="s">
        <v>409</v>
      </c>
      <c r="E308" s="430" t="s">
        <v>335</v>
      </c>
      <c r="F308" s="431"/>
      <c r="G308" s="434" t="str">
        <f>+VLOOKUP(Data_Validation!$A308,BV_Data_An_Cour!$L:$Q,6,0)</f>
        <v>7-Dépenses</v>
      </c>
      <c r="H308" s="4"/>
    </row>
    <row r="309" spans="1:8" ht="15" customHeight="1">
      <c r="A309" s="440" t="s">
        <v>2038</v>
      </c>
      <c r="B309" s="441" t="s">
        <v>2039</v>
      </c>
      <c r="C309" s="428" t="s">
        <v>686</v>
      </c>
      <c r="D309" s="428" t="s">
        <v>409</v>
      </c>
      <c r="E309" s="430" t="s">
        <v>335</v>
      </c>
      <c r="F309" s="431"/>
      <c r="G309" s="430" t="e">
        <f>+VLOOKUP(Data_Validation!$A309,BV_Data_An_Cour!$L:$Q,6,0)</f>
        <v>#N/A</v>
      </c>
      <c r="H309" s="4"/>
    </row>
    <row r="310" spans="1:8" ht="15" customHeight="1">
      <c r="A310" s="444" t="s">
        <v>822</v>
      </c>
      <c r="B310" s="445" t="s">
        <v>821</v>
      </c>
      <c r="C310" s="428" t="s">
        <v>1673</v>
      </c>
      <c r="D310" s="428" t="s">
        <v>336</v>
      </c>
      <c r="E310" s="430" t="s">
        <v>335</v>
      </c>
      <c r="F310" s="431"/>
      <c r="G310" s="434" t="str">
        <f>+VLOOKUP(Data_Validation!$A310,BV_Data_An_Cour!$L:$Q,6,0)</f>
        <v>2-Actifs</v>
      </c>
      <c r="H310" s="4"/>
    </row>
    <row r="311" spans="1:8" ht="15" customHeight="1">
      <c r="A311" s="438" t="s">
        <v>825</v>
      </c>
      <c r="B311" s="438" t="s">
        <v>824</v>
      </c>
      <c r="C311" s="428" t="s">
        <v>1673</v>
      </c>
      <c r="D311" s="428" t="s">
        <v>248</v>
      </c>
      <c r="E311" s="430" t="s">
        <v>335</v>
      </c>
      <c r="F311" s="430"/>
      <c r="G311" s="434" t="str">
        <f>+VLOOKUP(Data_Validation!$A311,BV_Data_An_Cour!$L:$Q,6,0)</f>
        <v>2-Actifs</v>
      </c>
      <c r="H311" s="4"/>
    </row>
    <row r="312" spans="1:8" ht="15" customHeight="1">
      <c r="A312" s="440" t="s">
        <v>827</v>
      </c>
      <c r="B312" s="441" t="s">
        <v>826</v>
      </c>
      <c r="C312" s="428" t="s">
        <v>1673</v>
      </c>
      <c r="D312" s="428" t="s">
        <v>336</v>
      </c>
      <c r="E312" s="430" t="s">
        <v>335</v>
      </c>
      <c r="F312" s="431"/>
      <c r="G312" s="434" t="str">
        <f>+VLOOKUP(Data_Validation!$A312,BV_Data_An_Cour!$L:$Q,6,0)</f>
        <v>2-Actifs</v>
      </c>
      <c r="H312" s="4"/>
    </row>
    <row r="313" spans="1:8" ht="15" customHeight="1">
      <c r="A313" s="437" t="s">
        <v>830</v>
      </c>
      <c r="B313" s="438" t="s">
        <v>829</v>
      </c>
      <c r="C313" s="428" t="s">
        <v>1673</v>
      </c>
      <c r="D313" s="428" t="s">
        <v>336</v>
      </c>
      <c r="E313" s="430" t="s">
        <v>335</v>
      </c>
      <c r="F313" s="431"/>
      <c r="G313" s="434" t="str">
        <f>+VLOOKUP(Data_Validation!$A313,BV_Data_An_Cour!$L:$Q,6,0)</f>
        <v>2-Actifs</v>
      </c>
      <c r="H313" s="4"/>
    </row>
    <row r="314" spans="1:8" ht="15" customHeight="1">
      <c r="A314" s="437" t="s">
        <v>832</v>
      </c>
      <c r="B314" s="438" t="s">
        <v>831</v>
      </c>
      <c r="C314" s="428" t="s">
        <v>1673</v>
      </c>
      <c r="D314" s="428" t="s">
        <v>336</v>
      </c>
      <c r="E314" s="430" t="s">
        <v>335</v>
      </c>
      <c r="F314" s="431"/>
      <c r="G314" s="434" t="str">
        <f>+VLOOKUP(Data_Validation!$A314,BV_Data_An_Cour!$L:$Q,6,0)</f>
        <v>2-Actifs</v>
      </c>
      <c r="H314" s="4"/>
    </row>
    <row r="315" spans="1:8" ht="15" customHeight="1">
      <c r="A315" s="437" t="s">
        <v>838</v>
      </c>
      <c r="B315" s="438" t="s">
        <v>837</v>
      </c>
      <c r="C315" s="428" t="s">
        <v>1673</v>
      </c>
      <c r="D315" s="428" t="s">
        <v>336</v>
      </c>
      <c r="E315" s="430" t="s">
        <v>335</v>
      </c>
      <c r="F315" s="431"/>
      <c r="G315" s="434" t="str">
        <f>+VLOOKUP(Data_Validation!$A315,BV_Data_An_Cour!$L:$Q,6,0)</f>
        <v>2-Actifs</v>
      </c>
      <c r="H315" s="4"/>
    </row>
    <row r="316" spans="1:8" ht="15" customHeight="1">
      <c r="A316" s="426" t="s">
        <v>2047</v>
      </c>
      <c r="B316" s="439" t="s">
        <v>2048</v>
      </c>
      <c r="C316" s="428" t="s">
        <v>1673</v>
      </c>
      <c r="D316" s="428" t="s">
        <v>336</v>
      </c>
      <c r="E316" s="430" t="s">
        <v>335</v>
      </c>
      <c r="F316" s="431"/>
      <c r="G316" s="430" t="e">
        <f>+VLOOKUP(Data_Validation!$A316,BV_Data_An_Cour!$L:$Q,6,0)</f>
        <v>#N/A</v>
      </c>
      <c r="H316" s="4"/>
    </row>
    <row r="317" spans="1:8" ht="15" customHeight="1">
      <c r="A317" s="426" t="s">
        <v>840</v>
      </c>
      <c r="B317" s="439" t="s">
        <v>839</v>
      </c>
      <c r="C317" s="428" t="s">
        <v>1673</v>
      </c>
      <c r="D317" s="428" t="s">
        <v>336</v>
      </c>
      <c r="E317" s="430" t="s">
        <v>335</v>
      </c>
      <c r="F317" s="431"/>
      <c r="G317" s="434" t="str">
        <f>+VLOOKUP(Data_Validation!$A317,BV_Data_An_Cour!$L:$Q,6,0)</f>
        <v>2-Actifs</v>
      </c>
      <c r="H317" s="4"/>
    </row>
    <row r="318" spans="1:8" ht="15" customHeight="1">
      <c r="A318" s="426" t="s">
        <v>952</v>
      </c>
      <c r="B318" s="439" t="s">
        <v>951</v>
      </c>
      <c r="C318" s="428" t="s">
        <v>1673</v>
      </c>
      <c r="D318" s="428" t="s">
        <v>336</v>
      </c>
      <c r="E318" s="430" t="s">
        <v>335</v>
      </c>
      <c r="F318" s="431"/>
      <c r="G318" s="430" t="e">
        <f>+VLOOKUP(Data_Validation!$A318,BV_Data_An_Cour!$L:$Q,6,0)</f>
        <v>#N/A</v>
      </c>
      <c r="H318" s="4"/>
    </row>
    <row r="319" spans="1:8" ht="15" customHeight="1">
      <c r="A319" s="426" t="s">
        <v>842</v>
      </c>
      <c r="B319" s="439" t="s">
        <v>841</v>
      </c>
      <c r="C319" s="428" t="s">
        <v>1673</v>
      </c>
      <c r="D319" s="428" t="s">
        <v>336</v>
      </c>
      <c r="E319" s="430" t="s">
        <v>335</v>
      </c>
      <c r="F319" s="431"/>
      <c r="G319" s="434" t="str">
        <f>+VLOOKUP(Data_Validation!$A319,BV_Data_An_Cour!$L:$Q,6,0)</f>
        <v>2-Actifs</v>
      </c>
      <c r="H319" s="4"/>
    </row>
    <row r="320" spans="1:8" ht="15" customHeight="1">
      <c r="A320" s="440" t="s">
        <v>844</v>
      </c>
      <c r="B320" s="441" t="s">
        <v>843</v>
      </c>
      <c r="C320" s="428" t="s">
        <v>1673</v>
      </c>
      <c r="D320" s="428" t="s">
        <v>336</v>
      </c>
      <c r="E320" s="430" t="s">
        <v>335</v>
      </c>
      <c r="F320" s="430"/>
      <c r="G320" s="434" t="str">
        <f>+VLOOKUP(Data_Validation!$A320,BV_Data_An_Cour!$L:$Q,6,0)</f>
        <v>2-Actifs</v>
      </c>
      <c r="H320" s="4"/>
    </row>
    <row r="321" spans="1:8" ht="15" customHeight="1">
      <c r="A321" s="433" t="s">
        <v>846</v>
      </c>
      <c r="B321" s="427" t="s">
        <v>845</v>
      </c>
      <c r="C321" s="428" t="s">
        <v>1673</v>
      </c>
      <c r="D321" s="428" t="s">
        <v>336</v>
      </c>
      <c r="E321" s="430" t="s">
        <v>335</v>
      </c>
      <c r="F321" s="431"/>
      <c r="G321" s="434" t="str">
        <f>+VLOOKUP(Data_Validation!$A321,BV_Data_An_Cour!$L:$Q,6,0)</f>
        <v>2-Actifs</v>
      </c>
      <c r="H321" s="4"/>
    </row>
    <row r="322" spans="1:8" ht="15" customHeight="1">
      <c r="A322" s="426" t="s">
        <v>960</v>
      </c>
      <c r="B322" s="439" t="s">
        <v>959</v>
      </c>
      <c r="C322" s="428" t="s">
        <v>1673</v>
      </c>
      <c r="D322" s="428" t="s">
        <v>336</v>
      </c>
      <c r="E322" s="430" t="s">
        <v>335</v>
      </c>
      <c r="F322" s="431"/>
      <c r="G322" s="430" t="e">
        <f>+VLOOKUP(Data_Validation!$A322,BV_Data_An_Cour!$L:$Q,6,0)</f>
        <v>#N/A</v>
      </c>
      <c r="H322" s="4"/>
    </row>
    <row r="323" spans="1:8" ht="15" customHeight="1">
      <c r="A323" s="439" t="s">
        <v>850</v>
      </c>
      <c r="B323" s="439" t="s">
        <v>849</v>
      </c>
      <c r="C323" s="428" t="s">
        <v>1673</v>
      </c>
      <c r="D323" s="428" t="s">
        <v>228</v>
      </c>
      <c r="E323" s="430" t="s">
        <v>335</v>
      </c>
      <c r="F323" s="431"/>
      <c r="G323" s="434" t="str">
        <f>+VLOOKUP(Data_Validation!$A323,BV_Data_An_Cour!$L:$Q,6,0)</f>
        <v>2-Actifs</v>
      </c>
      <c r="H323" s="4"/>
    </row>
    <row r="324" spans="1:8" ht="15" customHeight="1">
      <c r="A324" s="433" t="s">
        <v>852</v>
      </c>
      <c r="B324" s="427" t="s">
        <v>851</v>
      </c>
      <c r="C324" s="428" t="s">
        <v>1673</v>
      </c>
      <c r="D324" s="428" t="s">
        <v>336</v>
      </c>
      <c r="E324" s="430" t="s">
        <v>335</v>
      </c>
      <c r="F324" s="431"/>
      <c r="G324" s="434" t="str">
        <f>+VLOOKUP(Data_Validation!$A324,BV_Data_An_Cour!$L:$Q,6,0)</f>
        <v>2-Actifs</v>
      </c>
      <c r="H324" s="4"/>
    </row>
    <row r="325" spans="1:8" ht="15" customHeight="1">
      <c r="A325" s="437" t="s">
        <v>2053</v>
      </c>
      <c r="B325" s="438" t="s">
        <v>2054</v>
      </c>
      <c r="C325" s="428" t="s">
        <v>1673</v>
      </c>
      <c r="D325" s="428" t="s">
        <v>336</v>
      </c>
      <c r="E325" s="430" t="s">
        <v>335</v>
      </c>
      <c r="F325" s="431"/>
      <c r="G325" s="430" t="e">
        <f>+VLOOKUP(Data_Validation!$A325,BV_Data_An_Cour!$L:$Q,6,0)</f>
        <v>#N/A</v>
      </c>
      <c r="H325" s="4"/>
    </row>
    <row r="326" spans="1:8" ht="15" customHeight="1">
      <c r="A326" s="426" t="s">
        <v>2055</v>
      </c>
      <c r="B326" s="439" t="s">
        <v>2056</v>
      </c>
      <c r="C326" s="428" t="s">
        <v>1673</v>
      </c>
      <c r="D326" s="428" t="s">
        <v>336</v>
      </c>
      <c r="E326" s="430" t="s">
        <v>335</v>
      </c>
      <c r="F326" s="431"/>
      <c r="G326" s="430" t="e">
        <f>+VLOOKUP(Data_Validation!$A326,BV_Data_An_Cour!$L:$Q,6,0)</f>
        <v>#N/A</v>
      </c>
      <c r="H326" s="4"/>
    </row>
    <row r="327" spans="1:8" ht="15" customHeight="1">
      <c r="A327" s="426" t="s">
        <v>2060</v>
      </c>
      <c r="B327" s="439" t="s">
        <v>2061</v>
      </c>
      <c r="C327" s="428" t="s">
        <v>1673</v>
      </c>
      <c r="D327" s="428" t="s">
        <v>336</v>
      </c>
      <c r="E327" s="430" t="s">
        <v>335</v>
      </c>
      <c r="F327" s="431"/>
      <c r="G327" s="430" t="e">
        <f>+VLOOKUP(Data_Validation!$A327,BV_Data_An_Cour!$L:$Q,6,0)</f>
        <v>#N/A</v>
      </c>
      <c r="H327" s="4"/>
    </row>
    <row r="328" spans="1:8" ht="15" customHeight="1">
      <c r="A328" s="426" t="s">
        <v>2062</v>
      </c>
      <c r="B328" s="427" t="s">
        <v>2063</v>
      </c>
      <c r="C328" s="428" t="s">
        <v>1673</v>
      </c>
      <c r="D328" s="428" t="s">
        <v>336</v>
      </c>
      <c r="E328" s="430" t="s">
        <v>335</v>
      </c>
      <c r="F328" s="431"/>
      <c r="G328" s="430"/>
      <c r="H328" s="4"/>
    </row>
    <row r="329" spans="1:8" ht="15" customHeight="1">
      <c r="A329" s="440" t="s">
        <v>2009</v>
      </c>
      <c r="B329" s="461" t="s">
        <v>2008</v>
      </c>
      <c r="C329" s="428" t="s">
        <v>326</v>
      </c>
      <c r="D329" s="428" t="s">
        <v>412</v>
      </c>
      <c r="E329" s="430" t="s">
        <v>335</v>
      </c>
      <c r="F329" s="431"/>
      <c r="G329" s="434" t="str">
        <f>+VLOOKUP(Data_Validation!$A329,BV_Data_An_Cour!$L:$Q,6,0)</f>
        <v>7-Dépenses</v>
      </c>
      <c r="H329" s="4"/>
    </row>
    <row r="330" spans="1:8" ht="15" customHeight="1">
      <c r="A330" s="426" t="s">
        <v>2014</v>
      </c>
      <c r="B330" s="439" t="s">
        <v>2013</v>
      </c>
      <c r="C330" s="428" t="s">
        <v>462</v>
      </c>
      <c r="D330" s="428" t="s">
        <v>412</v>
      </c>
      <c r="E330" s="430" t="s">
        <v>335</v>
      </c>
      <c r="F330" s="431"/>
      <c r="G330" s="434" t="str">
        <f>+VLOOKUP(Data_Validation!$A330,BV_Data_An_Cour!$L:$Q,6,0)</f>
        <v>7-Dépenses</v>
      </c>
      <c r="H330" s="4"/>
    </row>
    <row r="331" spans="1:8" ht="15" customHeight="1">
      <c r="A331" s="440" t="s">
        <v>2022</v>
      </c>
      <c r="B331" s="441" t="s">
        <v>2021</v>
      </c>
      <c r="C331" s="428" t="s">
        <v>686</v>
      </c>
      <c r="D331" s="428" t="s">
        <v>412</v>
      </c>
      <c r="E331" s="430" t="s">
        <v>335</v>
      </c>
      <c r="F331" s="431"/>
      <c r="G331" s="434" t="str">
        <f>+VLOOKUP(Data_Validation!$A331,BV_Data_An_Cour!$L:$Q,6,0)</f>
        <v>7-Dépenses</v>
      </c>
      <c r="H331" s="4"/>
    </row>
    <row r="332" spans="1:8" ht="15" customHeight="1">
      <c r="A332" s="426" t="s">
        <v>2025</v>
      </c>
      <c r="B332" s="439" t="s">
        <v>2024</v>
      </c>
      <c r="C332" s="428" t="s">
        <v>987</v>
      </c>
      <c r="D332" s="428" t="s">
        <v>412</v>
      </c>
      <c r="E332" s="430" t="s">
        <v>335</v>
      </c>
      <c r="F332" s="431"/>
      <c r="G332" s="434" t="str">
        <f>+VLOOKUP(Data_Validation!$A332,BV_Data_An_Cour!$L:$Q,6,0)</f>
        <v>7-Dépenses</v>
      </c>
      <c r="H332" s="4"/>
    </row>
    <row r="333" spans="1:8" ht="15" customHeight="1">
      <c r="A333" s="444" t="s">
        <v>2069</v>
      </c>
      <c r="B333" s="445" t="s">
        <v>2070</v>
      </c>
      <c r="C333" s="428" t="s">
        <v>861</v>
      </c>
      <c r="D333" s="428" t="s">
        <v>412</v>
      </c>
      <c r="E333" s="430" t="s">
        <v>335</v>
      </c>
      <c r="F333" s="431"/>
      <c r="G333" s="430" t="e">
        <f>+VLOOKUP(Data_Validation!$A333,BV_Data_An_Cour!$L:$Q,6,0)</f>
        <v>#N/A</v>
      </c>
      <c r="H333" s="4"/>
    </row>
    <row r="334" spans="1:8" ht="15" customHeight="1">
      <c r="A334" s="433" t="s">
        <v>858</v>
      </c>
      <c r="B334" s="427" t="s">
        <v>857</v>
      </c>
      <c r="C334" s="428" t="s">
        <v>1673</v>
      </c>
      <c r="D334" s="428" t="s">
        <v>363</v>
      </c>
      <c r="E334" s="430" t="s">
        <v>335</v>
      </c>
      <c r="F334" s="431"/>
      <c r="G334" s="434" t="str">
        <f>+VLOOKUP(Data_Validation!$A334,BV_Data_An_Cour!$L:$Q,6,0)</f>
        <v>2-Actifs</v>
      </c>
      <c r="H334" s="4"/>
    </row>
    <row r="335" spans="1:8" ht="15" customHeight="1">
      <c r="A335" s="444" t="s">
        <v>860</v>
      </c>
      <c r="B335" s="445" t="s">
        <v>859</v>
      </c>
      <c r="C335" s="428" t="s">
        <v>1673</v>
      </c>
      <c r="D335" s="428" t="s">
        <v>367</v>
      </c>
      <c r="E335" s="430" t="s">
        <v>335</v>
      </c>
      <c r="F335" s="431"/>
      <c r="G335" s="434" t="str">
        <f>+VLOOKUP(Data_Validation!$A335,BV_Data_An_Cour!$L:$Q,6,0)</f>
        <v>2-Actifs</v>
      </c>
      <c r="H335" s="4"/>
    </row>
    <row r="336" spans="1:8" ht="15" customHeight="1">
      <c r="A336" s="433" t="s">
        <v>863</v>
      </c>
      <c r="B336" s="427" t="s">
        <v>862</v>
      </c>
      <c r="C336" s="428" t="s">
        <v>1673</v>
      </c>
      <c r="D336" s="428" t="s">
        <v>364</v>
      </c>
      <c r="E336" s="430" t="s">
        <v>335</v>
      </c>
      <c r="F336" s="430"/>
      <c r="G336" s="434" t="str">
        <f>+VLOOKUP(Data_Validation!$A336,BV_Data_An_Cour!$L:$Q,6,0)</f>
        <v>2-Actifs</v>
      </c>
      <c r="H336" s="4"/>
    </row>
    <row r="337" spans="1:8" ht="15" customHeight="1">
      <c r="A337" s="433" t="s">
        <v>2073</v>
      </c>
      <c r="B337" s="427" t="s">
        <v>2074</v>
      </c>
      <c r="C337" s="428" t="s">
        <v>1673</v>
      </c>
      <c r="D337" s="428" t="s">
        <v>365</v>
      </c>
      <c r="E337" s="430" t="s">
        <v>335</v>
      </c>
      <c r="F337" s="431"/>
      <c r="G337" s="430" t="e">
        <f>+VLOOKUP(Data_Validation!$A337,BV_Data_An_Cour!$L:$Q,6,0)</f>
        <v>#N/A</v>
      </c>
      <c r="H337" s="4"/>
    </row>
    <row r="338" spans="1:8" ht="15" customHeight="1">
      <c r="A338" s="437" t="s">
        <v>868</v>
      </c>
      <c r="B338" s="438" t="s">
        <v>867</v>
      </c>
      <c r="C338" s="428" t="s">
        <v>1673</v>
      </c>
      <c r="D338" s="428" t="s">
        <v>241</v>
      </c>
      <c r="E338" s="430" t="s">
        <v>335</v>
      </c>
      <c r="F338" s="431"/>
      <c r="G338" s="434" t="str">
        <f>+VLOOKUP(Data_Validation!$A338,BV_Data_An_Cour!$L:$Q,6,0)</f>
        <v>2-Actifs</v>
      </c>
      <c r="H338" s="4"/>
    </row>
    <row r="339" spans="1:8" ht="15" customHeight="1">
      <c r="A339" s="437" t="s">
        <v>871</v>
      </c>
      <c r="B339" s="438" t="s">
        <v>870</v>
      </c>
      <c r="C339" s="428" t="s">
        <v>1673</v>
      </c>
      <c r="D339" s="428" t="s">
        <v>241</v>
      </c>
      <c r="E339" s="430" t="s">
        <v>335</v>
      </c>
      <c r="F339" s="431"/>
      <c r="G339" s="434" t="str">
        <f>+VLOOKUP(Data_Validation!$A339,BV_Data_An_Cour!$L:$Q,6,0)</f>
        <v>2-Actifs</v>
      </c>
      <c r="H339" s="4"/>
    </row>
    <row r="340" spans="1:8" ht="15" customHeight="1">
      <c r="A340" s="437" t="s">
        <v>875</v>
      </c>
      <c r="B340" s="438" t="s">
        <v>874</v>
      </c>
      <c r="C340" s="428" t="s">
        <v>1673</v>
      </c>
      <c r="D340" s="428" t="s">
        <v>370</v>
      </c>
      <c r="E340" s="430" t="s">
        <v>335</v>
      </c>
      <c r="F340" s="431"/>
      <c r="G340" s="434" t="str">
        <f>+VLOOKUP(Data_Validation!$A340,BV_Data_An_Cour!$L:$Q,6,0)</f>
        <v>2-Actifs</v>
      </c>
      <c r="H340" s="4"/>
    </row>
    <row r="341" spans="1:8" ht="15" customHeight="1">
      <c r="A341" s="437" t="s">
        <v>879</v>
      </c>
      <c r="B341" s="438" t="s">
        <v>878</v>
      </c>
      <c r="C341" s="428" t="s">
        <v>1673</v>
      </c>
      <c r="D341" s="428" t="s">
        <v>370</v>
      </c>
      <c r="E341" s="430" t="s">
        <v>335</v>
      </c>
      <c r="F341" s="431"/>
      <c r="G341" s="434" t="str">
        <f>+VLOOKUP(Data_Validation!$A341,BV_Data_An_Cour!$L:$Q,6,0)</f>
        <v>2-Actifs</v>
      </c>
      <c r="H341" s="7"/>
    </row>
    <row r="342" spans="1:8" ht="15" customHeight="1">
      <c r="A342" s="426" t="s">
        <v>2030</v>
      </c>
      <c r="B342" s="439" t="s">
        <v>2029</v>
      </c>
      <c r="C342" s="428" t="s">
        <v>326</v>
      </c>
      <c r="D342" s="428" t="s">
        <v>2079</v>
      </c>
      <c r="E342" s="430" t="s">
        <v>335</v>
      </c>
      <c r="F342" s="431"/>
      <c r="G342" s="434" t="str">
        <f>+VLOOKUP(Data_Validation!$A342,BV_Data_An_Cour!$L:$Q,6,0)</f>
        <v>7-Dépenses</v>
      </c>
      <c r="H342" s="7"/>
    </row>
    <row r="343" spans="1:8" ht="15" customHeight="1">
      <c r="A343" s="444" t="s">
        <v>2035</v>
      </c>
      <c r="B343" s="445" t="s">
        <v>2034</v>
      </c>
      <c r="C343" s="428" t="s">
        <v>462</v>
      </c>
      <c r="D343" s="428" t="s">
        <v>2079</v>
      </c>
      <c r="E343" s="430" t="s">
        <v>335</v>
      </c>
      <c r="F343" s="431"/>
      <c r="G343" s="434" t="str">
        <f>+VLOOKUP(Data_Validation!$A343,BV_Data_An_Cour!$L:$Q,6,0)</f>
        <v>7-Dépenses</v>
      </c>
      <c r="H343" s="4"/>
    </row>
    <row r="344" spans="1:8" ht="15" customHeight="1">
      <c r="A344" s="440" t="s">
        <v>2037</v>
      </c>
      <c r="B344" s="441" t="s">
        <v>2036</v>
      </c>
      <c r="C344" s="428" t="s">
        <v>686</v>
      </c>
      <c r="D344" s="428" t="s">
        <v>2079</v>
      </c>
      <c r="E344" s="430" t="s">
        <v>335</v>
      </c>
      <c r="F344" s="431"/>
      <c r="G344" s="434" t="str">
        <f>+VLOOKUP(Data_Validation!$A344,BV_Data_An_Cour!$L:$Q,6,0)</f>
        <v>7-Dépenses</v>
      </c>
      <c r="H344" s="4"/>
    </row>
    <row r="345" spans="1:8" ht="15" customHeight="1">
      <c r="A345" s="440" t="s">
        <v>2041</v>
      </c>
      <c r="B345" s="441" t="s">
        <v>2040</v>
      </c>
      <c r="C345" s="428" t="s">
        <v>987</v>
      </c>
      <c r="D345" s="428" t="s">
        <v>2079</v>
      </c>
      <c r="E345" s="430" t="s">
        <v>335</v>
      </c>
      <c r="F345" s="431"/>
      <c r="G345" s="434" t="str">
        <f>+VLOOKUP(Data_Validation!$A345,BV_Data_An_Cour!$L:$Q,6,0)</f>
        <v>7-Dépenses</v>
      </c>
      <c r="H345" s="4"/>
    </row>
    <row r="346" spans="1:8" ht="15" customHeight="1">
      <c r="A346" s="444" t="s">
        <v>2083</v>
      </c>
      <c r="B346" s="445" t="s">
        <v>2084</v>
      </c>
      <c r="C346" s="428" t="s">
        <v>861</v>
      </c>
      <c r="D346" s="428" t="s">
        <v>2079</v>
      </c>
      <c r="E346" s="430" t="s">
        <v>335</v>
      </c>
      <c r="F346" s="431"/>
      <c r="G346" s="430" t="e">
        <f>+VLOOKUP(Data_Validation!$A346,BV_Data_An_Cour!$L:$Q,6,0)</f>
        <v>#N/A</v>
      </c>
      <c r="H346" s="4"/>
    </row>
    <row r="347" spans="1:8" ht="15" customHeight="1">
      <c r="A347" s="426" t="s">
        <v>895</v>
      </c>
      <c r="B347" s="439" t="s">
        <v>894</v>
      </c>
      <c r="C347" s="428" t="s">
        <v>1673</v>
      </c>
      <c r="D347" s="428" t="s">
        <v>248</v>
      </c>
      <c r="E347" s="430" t="s">
        <v>335</v>
      </c>
      <c r="F347" s="431"/>
      <c r="G347" s="434" t="str">
        <f>+VLOOKUP(Data_Validation!$A347,BV_Data_An_Cour!$L:$Q,6,0)</f>
        <v>3-Passifs</v>
      </c>
      <c r="H347" s="4"/>
    </row>
    <row r="348" spans="1:8" ht="15" customHeight="1">
      <c r="A348" s="426" t="s">
        <v>897</v>
      </c>
      <c r="B348" s="439" t="s">
        <v>896</v>
      </c>
      <c r="C348" s="428" t="s">
        <v>1673</v>
      </c>
      <c r="D348" s="428" t="s">
        <v>248</v>
      </c>
      <c r="E348" s="430" t="s">
        <v>335</v>
      </c>
      <c r="F348" s="431"/>
      <c r="G348" s="434" t="str">
        <f>+VLOOKUP(Data_Validation!$A348,BV_Data_An_Cour!$L:$Q,6,0)</f>
        <v>3-Passifs</v>
      </c>
      <c r="H348" s="4"/>
    </row>
    <row r="349" spans="1:8" ht="15" customHeight="1">
      <c r="A349" s="426" t="s">
        <v>996</v>
      </c>
      <c r="B349" s="439" t="s">
        <v>995</v>
      </c>
      <c r="C349" s="428" t="s">
        <v>1673</v>
      </c>
      <c r="D349" s="428" t="s">
        <v>248</v>
      </c>
      <c r="E349" s="430" t="s">
        <v>335</v>
      </c>
      <c r="F349" s="431"/>
      <c r="G349" s="430" t="e">
        <f>+VLOOKUP(Data_Validation!$A349,BV_Data_An_Cour!$L:$Q,6,0)</f>
        <v>#N/A</v>
      </c>
      <c r="H349" s="4"/>
    </row>
    <row r="350" spans="1:8" ht="15" customHeight="1">
      <c r="A350" s="426" t="s">
        <v>899</v>
      </c>
      <c r="B350" s="439" t="s">
        <v>1000</v>
      </c>
      <c r="C350" s="428" t="s">
        <v>1673</v>
      </c>
      <c r="D350" s="428" t="s">
        <v>248</v>
      </c>
      <c r="E350" s="430" t="s">
        <v>335</v>
      </c>
      <c r="F350" s="431"/>
      <c r="G350" s="434" t="str">
        <f>+VLOOKUP(Data_Validation!$A350,BV_Data_An_Cour!$L:$Q,6,0)</f>
        <v>3-Passifs</v>
      </c>
      <c r="H350" s="4"/>
    </row>
    <row r="351" spans="1:8" ht="15" customHeight="1">
      <c r="A351" s="440" t="s">
        <v>1004</v>
      </c>
      <c r="B351" s="441" t="s">
        <v>1003</v>
      </c>
      <c r="C351" s="428" t="s">
        <v>1673</v>
      </c>
      <c r="D351" s="428" t="s">
        <v>248</v>
      </c>
      <c r="E351" s="430" t="s">
        <v>335</v>
      </c>
      <c r="F351" s="431"/>
      <c r="G351" s="430" t="e">
        <f>+VLOOKUP(Data_Validation!$A351,BV_Data_An_Cour!$L:$Q,6,0)</f>
        <v>#N/A</v>
      </c>
      <c r="H351" s="4"/>
    </row>
    <row r="352" spans="1:8" ht="15" customHeight="1">
      <c r="A352" s="433" t="s">
        <v>1009</v>
      </c>
      <c r="B352" s="427" t="s">
        <v>1008</v>
      </c>
      <c r="C352" s="428" t="s">
        <v>1673</v>
      </c>
      <c r="D352" s="428" t="s">
        <v>2089</v>
      </c>
      <c r="E352" s="430" t="s">
        <v>335</v>
      </c>
      <c r="F352" s="430"/>
      <c r="G352" s="430" t="e">
        <f>+VLOOKUP(Data_Validation!$A352,BV_Data_An_Cour!$L:$Q,6,0)</f>
        <v>#N/A</v>
      </c>
      <c r="H352" s="4"/>
    </row>
    <row r="353" spans="1:8" ht="15" customHeight="1">
      <c r="A353" s="440" t="s">
        <v>901</v>
      </c>
      <c r="B353" s="441" t="s">
        <v>900</v>
      </c>
      <c r="C353" s="428" t="s">
        <v>1673</v>
      </c>
      <c r="D353" s="428" t="s">
        <v>2089</v>
      </c>
      <c r="E353" s="430" t="s">
        <v>335</v>
      </c>
      <c r="F353" s="430"/>
      <c r="G353" s="434" t="str">
        <f>+VLOOKUP(Data_Validation!$A353,BV_Data_An_Cour!$L:$Q,6,0)</f>
        <v>3-Passifs</v>
      </c>
      <c r="H353" s="4"/>
    </row>
    <row r="354" spans="1:8" ht="15" customHeight="1">
      <c r="A354" s="440" t="s">
        <v>906</v>
      </c>
      <c r="B354" s="441" t="s">
        <v>898</v>
      </c>
      <c r="C354" s="428" t="s">
        <v>1673</v>
      </c>
      <c r="D354" s="428" t="s">
        <v>248</v>
      </c>
      <c r="E354" s="430" t="s">
        <v>335</v>
      </c>
      <c r="F354" s="431"/>
      <c r="G354" s="434" t="str">
        <f>+VLOOKUP(Data_Validation!$A354,BV_Data_An_Cour!$L:$Q,6,0)</f>
        <v>3-Passifs</v>
      </c>
      <c r="H354" s="4"/>
    </row>
    <row r="355" spans="1:8" ht="15" customHeight="1">
      <c r="A355" s="444" t="s">
        <v>2092</v>
      </c>
      <c r="B355" s="445" t="s">
        <v>2093</v>
      </c>
      <c r="C355" s="428" t="s">
        <v>1673</v>
      </c>
      <c r="D355" s="428" t="s">
        <v>248</v>
      </c>
      <c r="E355" s="430" t="s">
        <v>335</v>
      </c>
      <c r="F355" s="430"/>
      <c r="G355" s="430" t="e">
        <f>+VLOOKUP(Data_Validation!$A355,BV_Data_An_Cour!$L:$Q,6,0)</f>
        <v>#N/A</v>
      </c>
      <c r="H355" s="4"/>
    </row>
    <row r="356" spans="1:8" ht="15" customHeight="1">
      <c r="A356" s="426" t="s">
        <v>2094</v>
      </c>
      <c r="B356" s="427" t="s">
        <v>2095</v>
      </c>
      <c r="C356" s="428" t="s">
        <v>1673</v>
      </c>
      <c r="D356" s="428" t="s">
        <v>228</v>
      </c>
      <c r="E356" s="430" t="s">
        <v>335</v>
      </c>
      <c r="F356" s="431"/>
      <c r="G356" s="430"/>
      <c r="H356" s="4"/>
    </row>
    <row r="357" spans="1:8" ht="15" customHeight="1">
      <c r="A357" s="426" t="s">
        <v>910</v>
      </c>
      <c r="B357" s="427" t="s">
        <v>909</v>
      </c>
      <c r="C357" s="428" t="s">
        <v>1673</v>
      </c>
      <c r="D357" s="428" t="s">
        <v>228</v>
      </c>
      <c r="E357" s="430" t="s">
        <v>335</v>
      </c>
      <c r="F357" s="431"/>
      <c r="G357" s="430"/>
      <c r="H357" s="4"/>
    </row>
    <row r="358" spans="1:8" ht="15" customHeight="1">
      <c r="A358" s="426" t="s">
        <v>1018</v>
      </c>
      <c r="B358" s="427" t="s">
        <v>1017</v>
      </c>
      <c r="C358" s="428" t="s">
        <v>1673</v>
      </c>
      <c r="D358" s="428" t="s">
        <v>228</v>
      </c>
      <c r="E358" s="430" t="s">
        <v>335</v>
      </c>
      <c r="F358" s="431"/>
      <c r="G358" s="430" t="e">
        <f>+VLOOKUP(Data_Validation!$A358,BV_Data_An_Cour!$L:$Q,6,0)</f>
        <v>#N/A</v>
      </c>
      <c r="H358" s="4"/>
    </row>
    <row r="359" spans="1:8" ht="15" customHeight="1">
      <c r="A359" s="426" t="s">
        <v>1022</v>
      </c>
      <c r="B359" s="427" t="s">
        <v>1021</v>
      </c>
      <c r="C359" s="428" t="s">
        <v>1673</v>
      </c>
      <c r="D359" s="428" t="s">
        <v>327</v>
      </c>
      <c r="E359" s="430"/>
      <c r="F359" s="431"/>
      <c r="G359" s="430"/>
      <c r="H359" s="4"/>
    </row>
    <row r="360" spans="1:8" ht="15" customHeight="1">
      <c r="A360" s="439" t="s">
        <v>1028</v>
      </c>
      <c r="B360" s="439" t="s">
        <v>2099</v>
      </c>
      <c r="C360" s="428" t="s">
        <v>1673</v>
      </c>
      <c r="D360" s="428" t="s">
        <v>152</v>
      </c>
      <c r="E360" s="430" t="s">
        <v>335</v>
      </c>
      <c r="F360" s="431"/>
      <c r="G360" s="430" t="e">
        <f>+VLOOKUP(Data_Validation!$A360,BV_Data_An_Cour!$L:$Q,6,0)</f>
        <v>#N/A</v>
      </c>
      <c r="H360" s="4"/>
    </row>
    <row r="361" spans="1:8" ht="15" customHeight="1">
      <c r="A361" s="426" t="s">
        <v>1036</v>
      </c>
      <c r="B361" s="427" t="s">
        <v>1035</v>
      </c>
      <c r="C361" s="428" t="s">
        <v>1673</v>
      </c>
      <c r="D361" s="428" t="s">
        <v>152</v>
      </c>
      <c r="E361" s="430" t="s">
        <v>335</v>
      </c>
      <c r="F361" s="431"/>
      <c r="G361" s="430" t="s">
        <v>892</v>
      </c>
      <c r="H361" s="4"/>
    </row>
    <row r="362" spans="1:8" ht="15" customHeight="1">
      <c r="A362" s="440" t="s">
        <v>918</v>
      </c>
      <c r="B362" s="441" t="s">
        <v>917</v>
      </c>
      <c r="C362" s="428" t="s">
        <v>1673</v>
      </c>
      <c r="D362" s="428" t="s">
        <v>248</v>
      </c>
      <c r="E362" s="430" t="s">
        <v>335</v>
      </c>
      <c r="F362" s="431"/>
      <c r="G362" s="434" t="str">
        <f>+VLOOKUP(Data_Validation!$A362,BV_Data_An_Cour!$L:$Q,6,0)</f>
        <v>3-Passifs</v>
      </c>
      <c r="H362" s="4"/>
    </row>
    <row r="363" spans="1:8" ht="15" customHeight="1">
      <c r="A363" s="433" t="s">
        <v>922</v>
      </c>
      <c r="B363" s="427" t="s">
        <v>921</v>
      </c>
      <c r="C363" s="428" t="s">
        <v>1673</v>
      </c>
      <c r="D363" s="428" t="s">
        <v>322</v>
      </c>
      <c r="E363" s="430" t="s">
        <v>335</v>
      </c>
      <c r="F363" s="430"/>
      <c r="G363" s="434" t="str">
        <f>+VLOOKUP(Data_Validation!$A363,BV_Data_An_Cour!$L:$Q,6,0)</f>
        <v>3-Passifs</v>
      </c>
      <c r="H363" s="4"/>
    </row>
    <row r="364" spans="1:8" ht="15" customHeight="1">
      <c r="A364" s="438" t="s">
        <v>924</v>
      </c>
      <c r="B364" s="438" t="s">
        <v>923</v>
      </c>
      <c r="C364" s="428" t="s">
        <v>1673</v>
      </c>
      <c r="D364" s="428" t="s">
        <v>322</v>
      </c>
      <c r="E364" s="430" t="s">
        <v>335</v>
      </c>
      <c r="F364" s="430"/>
      <c r="G364" s="434" t="str">
        <f>+VLOOKUP(Data_Validation!$A364,BV_Data_An_Cour!$L:$Q,6,0)</f>
        <v>3-Passifs</v>
      </c>
      <c r="H364" s="4"/>
    </row>
    <row r="365" spans="1:8" ht="15" customHeight="1">
      <c r="A365" s="438" t="s">
        <v>1076</v>
      </c>
      <c r="B365" s="438" t="s">
        <v>1075</v>
      </c>
      <c r="C365" s="428" t="s">
        <v>1673</v>
      </c>
      <c r="D365" s="428" t="s">
        <v>322</v>
      </c>
      <c r="E365" s="430" t="s">
        <v>335</v>
      </c>
      <c r="F365" s="430"/>
      <c r="G365" s="430" t="e">
        <f>+VLOOKUP(Data_Validation!$A365,BV_Data_An_Cour!$L:$Q,6,0)</f>
        <v>#N/A</v>
      </c>
      <c r="H365" s="4"/>
    </row>
    <row r="366" spans="1:8" ht="15" customHeight="1">
      <c r="A366" s="426" t="s">
        <v>926</v>
      </c>
      <c r="B366" s="427" t="s">
        <v>925</v>
      </c>
      <c r="C366" s="428" t="s">
        <v>1963</v>
      </c>
      <c r="D366" s="428" t="s">
        <v>322</v>
      </c>
      <c r="E366" s="430" t="s">
        <v>335</v>
      </c>
      <c r="F366" s="431"/>
      <c r="G366" s="434" t="str">
        <f>+VLOOKUP(Data_Validation!$A366,BV_Data_An_Cour!$L:$Q,6,0)</f>
        <v>3-Passifs</v>
      </c>
      <c r="H366" s="4"/>
    </row>
    <row r="367" spans="1:8" ht="15" customHeight="1">
      <c r="A367" s="426" t="s">
        <v>1092</v>
      </c>
      <c r="B367" s="439" t="s">
        <v>1091</v>
      </c>
      <c r="C367" s="428" t="s">
        <v>1673</v>
      </c>
      <c r="D367" s="428" t="s">
        <v>324</v>
      </c>
      <c r="E367" s="430" t="s">
        <v>335</v>
      </c>
      <c r="F367" s="430"/>
      <c r="G367" s="430" t="e">
        <f>+VLOOKUP(Data_Validation!$A367,BV_Data_An_Cour!$L:$Q,6,0)</f>
        <v>#N/A</v>
      </c>
      <c r="H367" s="4"/>
    </row>
    <row r="368" spans="1:8" ht="15" customHeight="1">
      <c r="A368" s="426" t="s">
        <v>930</v>
      </c>
      <c r="B368" s="427" t="s">
        <v>929</v>
      </c>
      <c r="C368" s="428" t="s">
        <v>1673</v>
      </c>
      <c r="D368" s="428" t="s">
        <v>324</v>
      </c>
      <c r="E368" s="430" t="s">
        <v>335</v>
      </c>
      <c r="F368" s="431"/>
      <c r="G368" s="434" t="str">
        <f>+VLOOKUP(Data_Validation!$A368,BV_Data_An_Cour!$L:$Q,6,0)</f>
        <v>3-Passifs</v>
      </c>
      <c r="H368" s="4"/>
    </row>
    <row r="369" spans="1:12" ht="15" customHeight="1">
      <c r="A369" s="440" t="s">
        <v>932</v>
      </c>
      <c r="B369" s="441" t="s">
        <v>931</v>
      </c>
      <c r="C369" s="428" t="s">
        <v>1673</v>
      </c>
      <c r="D369" s="428" t="s">
        <v>324</v>
      </c>
      <c r="E369" s="430" t="s">
        <v>335</v>
      </c>
      <c r="F369" s="431"/>
      <c r="G369" s="434" t="str">
        <f>+VLOOKUP(Data_Validation!$A369,BV_Data_An_Cour!$L:$Q,6,0)</f>
        <v>3-Passifs</v>
      </c>
      <c r="H369" s="4"/>
    </row>
    <row r="370" spans="1:12" ht="15" customHeight="1">
      <c r="A370" s="438" t="s">
        <v>1103</v>
      </c>
      <c r="B370" s="438" t="s">
        <v>1102</v>
      </c>
      <c r="C370" s="428" t="s">
        <v>1673</v>
      </c>
      <c r="D370" s="428" t="s">
        <v>324</v>
      </c>
      <c r="E370" s="430" t="s">
        <v>335</v>
      </c>
      <c r="F370" s="430"/>
      <c r="G370" s="430" t="e">
        <f>+VLOOKUP(Data_Validation!$A370,BV_Data_An_Cour!$L:$Q,6,0)</f>
        <v>#N/A</v>
      </c>
      <c r="H370" s="4"/>
      <c r="L370" s="4"/>
    </row>
    <row r="371" spans="1:12" ht="15" customHeight="1">
      <c r="A371" s="437" t="s">
        <v>934</v>
      </c>
      <c r="B371" s="438" t="s">
        <v>933</v>
      </c>
      <c r="C371" s="428" t="s">
        <v>1673</v>
      </c>
      <c r="D371" s="428" t="s">
        <v>324</v>
      </c>
      <c r="E371" s="430" t="s">
        <v>335</v>
      </c>
      <c r="F371" s="431"/>
      <c r="G371" s="434" t="str">
        <f>+VLOOKUP(Data_Validation!$A371,BV_Data_An_Cour!$L:$Q,6,0)</f>
        <v>3-Passifs</v>
      </c>
      <c r="H371" s="4"/>
    </row>
    <row r="372" spans="1:12" ht="15" customHeight="1">
      <c r="A372" s="426" t="s">
        <v>1108</v>
      </c>
      <c r="B372" s="439" t="s">
        <v>1107</v>
      </c>
      <c r="C372" s="428" t="s">
        <v>1673</v>
      </c>
      <c r="D372" s="428" t="s">
        <v>324</v>
      </c>
      <c r="E372" s="430" t="s">
        <v>335</v>
      </c>
      <c r="F372" s="431"/>
      <c r="G372" s="430" t="e">
        <f>+VLOOKUP(Data_Validation!$A372,BV_Data_An_Cour!$L:$Q,6,0)</f>
        <v>#N/A</v>
      </c>
      <c r="H372" s="4"/>
    </row>
    <row r="373" spans="1:12" ht="15" customHeight="1">
      <c r="A373" s="438" t="s">
        <v>938</v>
      </c>
      <c r="B373" s="438" t="s">
        <v>937</v>
      </c>
      <c r="C373" s="428" t="s">
        <v>1673</v>
      </c>
      <c r="D373" s="428" t="s">
        <v>175</v>
      </c>
      <c r="E373" s="430" t="s">
        <v>335</v>
      </c>
      <c r="F373" s="430"/>
      <c r="G373" s="434" t="str">
        <f>+VLOOKUP(Data_Validation!$A373,BV_Data_An_Cour!$L:$Q,6,0)</f>
        <v>3-Passifs</v>
      </c>
      <c r="H373" s="4"/>
    </row>
    <row r="374" spans="1:12" ht="15" customHeight="1">
      <c r="A374" s="426" t="s">
        <v>940</v>
      </c>
      <c r="B374" s="427" t="s">
        <v>939</v>
      </c>
      <c r="C374" s="428" t="s">
        <v>1673</v>
      </c>
      <c r="D374" s="428" t="s">
        <v>175</v>
      </c>
      <c r="E374" s="430"/>
      <c r="F374" s="431"/>
      <c r="G374" s="430"/>
      <c r="H374" s="4"/>
    </row>
    <row r="375" spans="1:12" ht="15" customHeight="1">
      <c r="A375" s="426" t="s">
        <v>2113</v>
      </c>
      <c r="B375" s="439" t="s">
        <v>2114</v>
      </c>
      <c r="C375" s="428" t="s">
        <v>1673</v>
      </c>
      <c r="D375" s="428" t="s">
        <v>248</v>
      </c>
      <c r="E375" s="430" t="s">
        <v>335</v>
      </c>
      <c r="F375" s="431"/>
      <c r="G375" s="430" t="e">
        <f>+VLOOKUP(Data_Validation!$A375,BV_Data_An_Cour!$L:$Q,6,0)</f>
        <v>#N/A</v>
      </c>
      <c r="H375" s="4"/>
    </row>
    <row r="376" spans="1:12" ht="15" customHeight="1">
      <c r="A376" s="437" t="s">
        <v>944</v>
      </c>
      <c r="B376" s="438" t="s">
        <v>943</v>
      </c>
      <c r="C376" s="428" t="s">
        <v>1673</v>
      </c>
      <c r="D376" s="428" t="s">
        <v>175</v>
      </c>
      <c r="E376" s="430" t="s">
        <v>335</v>
      </c>
      <c r="F376" s="431"/>
      <c r="G376" s="434" t="str">
        <f>+VLOOKUP(Data_Validation!$A376,BV_Data_An_Cour!$L:$Q,6,0)</f>
        <v>3-Passifs</v>
      </c>
      <c r="H376" s="4"/>
    </row>
    <row r="377" spans="1:12" ht="15" customHeight="1">
      <c r="A377" s="426" t="s">
        <v>1127</v>
      </c>
      <c r="B377" s="439" t="s">
        <v>1126</v>
      </c>
      <c r="C377" s="428" t="s">
        <v>1673</v>
      </c>
      <c r="D377" s="428" t="s">
        <v>175</v>
      </c>
      <c r="E377" s="430" t="s">
        <v>335</v>
      </c>
      <c r="F377" s="431"/>
      <c r="G377" s="430" t="e">
        <f>+VLOOKUP(Data_Validation!$A377,BV_Data_An_Cour!$L:$Q,6,0)</f>
        <v>#N/A</v>
      </c>
      <c r="H377" s="4"/>
    </row>
    <row r="378" spans="1:12" ht="15" customHeight="1">
      <c r="A378" s="433" t="s">
        <v>950</v>
      </c>
      <c r="B378" s="427" t="s">
        <v>949</v>
      </c>
      <c r="C378" s="428" t="s">
        <v>1673</v>
      </c>
      <c r="D378" s="428" t="s">
        <v>301</v>
      </c>
      <c r="E378" s="430" t="s">
        <v>335</v>
      </c>
      <c r="F378" s="431"/>
      <c r="G378" s="434" t="str">
        <f>+VLOOKUP(Data_Validation!$A378,BV_Data_An_Cour!$L:$Q,6,0)</f>
        <v>3-Passifs</v>
      </c>
      <c r="H378" s="4"/>
    </row>
    <row r="379" spans="1:12" ht="15" customHeight="1">
      <c r="A379" s="437" t="s">
        <v>954</v>
      </c>
      <c r="B379" s="438" t="s">
        <v>953</v>
      </c>
      <c r="C379" s="428" t="s">
        <v>1673</v>
      </c>
      <c r="D379" s="428" t="s">
        <v>282</v>
      </c>
      <c r="E379" s="430" t="s">
        <v>335</v>
      </c>
      <c r="F379" s="431"/>
      <c r="G379" s="434" t="str">
        <f>+VLOOKUP(Data_Validation!$A379,BV_Data_An_Cour!$L:$Q,6,0)</f>
        <v>3-Passifs</v>
      </c>
      <c r="H379" s="4"/>
    </row>
    <row r="380" spans="1:12" ht="15" customHeight="1">
      <c r="A380" s="439" t="s">
        <v>956</v>
      </c>
      <c r="B380" s="439" t="s">
        <v>955</v>
      </c>
      <c r="C380" s="428" t="s">
        <v>1673</v>
      </c>
      <c r="D380" s="428" t="s">
        <v>282</v>
      </c>
      <c r="E380" s="430" t="s">
        <v>335</v>
      </c>
      <c r="F380" s="431"/>
      <c r="G380" s="434" t="str">
        <f>+VLOOKUP(Data_Validation!$A380,BV_Data_An_Cour!$L:$Q,6,0)</f>
        <v>3-Passifs</v>
      </c>
      <c r="H380" s="4"/>
    </row>
    <row r="381" spans="1:12" ht="15" customHeight="1">
      <c r="A381" s="440" t="s">
        <v>958</v>
      </c>
      <c r="B381" s="441" t="s">
        <v>957</v>
      </c>
      <c r="C381" s="428" t="s">
        <v>1673</v>
      </c>
      <c r="D381" s="428" t="s">
        <v>282</v>
      </c>
      <c r="E381" s="430" t="s">
        <v>335</v>
      </c>
      <c r="F381" s="431"/>
      <c r="G381" s="434" t="str">
        <f>+VLOOKUP(Data_Validation!$A381,BV_Data_An_Cour!$L:$Q,6,0)</f>
        <v>3-Passifs</v>
      </c>
      <c r="H381" s="4"/>
    </row>
    <row r="382" spans="1:12" ht="15" customHeight="1">
      <c r="A382" s="426" t="s">
        <v>962</v>
      </c>
      <c r="B382" s="439" t="s">
        <v>961</v>
      </c>
      <c r="C382" s="428" t="s">
        <v>1673</v>
      </c>
      <c r="D382" s="428" t="s">
        <v>248</v>
      </c>
      <c r="E382" s="430" t="s">
        <v>335</v>
      </c>
      <c r="F382" s="431"/>
      <c r="G382" s="434" t="str">
        <f>+VLOOKUP(Data_Validation!$A382,BV_Data_An_Cour!$L:$Q,6,0)</f>
        <v>3-Passifs</v>
      </c>
      <c r="H382" s="4"/>
    </row>
    <row r="383" spans="1:12" ht="15" customHeight="1">
      <c r="A383" s="433" t="s">
        <v>1143</v>
      </c>
      <c r="B383" s="427" t="s">
        <v>1142</v>
      </c>
      <c r="C383" s="428" t="s">
        <v>1673</v>
      </c>
      <c r="D383" s="428" t="s">
        <v>2089</v>
      </c>
      <c r="E383" s="430" t="s">
        <v>335</v>
      </c>
      <c r="F383" s="430"/>
      <c r="G383" s="430" t="e">
        <f>+VLOOKUP(Data_Validation!$A383,BV_Data_An_Cour!$L:$Q,6,0)</f>
        <v>#N/A</v>
      </c>
      <c r="H383" s="4"/>
    </row>
    <row r="384" spans="1:12" ht="15" customHeight="1">
      <c r="A384" s="437" t="s">
        <v>964</v>
      </c>
      <c r="B384" s="438" t="s">
        <v>963</v>
      </c>
      <c r="C384" s="428" t="s">
        <v>1673</v>
      </c>
      <c r="D384" s="428" t="s">
        <v>327</v>
      </c>
      <c r="E384" s="430" t="s">
        <v>335</v>
      </c>
      <c r="F384" s="431"/>
      <c r="G384" s="434" t="str">
        <f>+VLOOKUP(Data_Validation!$A384,BV_Data_An_Cour!$L:$Q,6,0)</f>
        <v>3-Passifs</v>
      </c>
      <c r="H384" s="4"/>
    </row>
    <row r="385" spans="1:8" ht="15" customHeight="1">
      <c r="A385" s="426" t="s">
        <v>1148</v>
      </c>
      <c r="B385" s="427" t="s">
        <v>1147</v>
      </c>
      <c r="C385" s="428" t="s">
        <v>1673</v>
      </c>
      <c r="D385" s="428" t="s">
        <v>327</v>
      </c>
      <c r="E385" s="430" t="s">
        <v>335</v>
      </c>
      <c r="F385" s="431"/>
      <c r="G385" s="430"/>
      <c r="H385" s="4"/>
    </row>
    <row r="386" spans="1:8" ht="15" customHeight="1">
      <c r="A386" s="433" t="s">
        <v>970</v>
      </c>
      <c r="B386" s="427" t="s">
        <v>969</v>
      </c>
      <c r="C386" s="428" t="s">
        <v>1673</v>
      </c>
      <c r="D386" s="428" t="s">
        <v>2089</v>
      </c>
      <c r="E386" s="430" t="s">
        <v>335</v>
      </c>
      <c r="F386" s="431"/>
      <c r="G386" s="434" t="str">
        <f>+VLOOKUP(Data_Validation!$A386,BV_Data_An_Cour!$L:$Q,6,0)</f>
        <v>3-Passifs</v>
      </c>
      <c r="H386" s="4"/>
    </row>
    <row r="387" spans="1:8" ht="15" customHeight="1">
      <c r="A387" s="426" t="s">
        <v>2122</v>
      </c>
      <c r="B387" s="427" t="s">
        <v>2123</v>
      </c>
      <c r="C387" s="428" t="s">
        <v>1673</v>
      </c>
      <c r="D387" s="428" t="s">
        <v>2089</v>
      </c>
      <c r="E387" s="430"/>
      <c r="F387" s="431"/>
      <c r="G387" s="430"/>
      <c r="H387" s="4"/>
    </row>
    <row r="388" spans="1:8" ht="15" customHeight="1">
      <c r="A388" s="437" t="s">
        <v>976</v>
      </c>
      <c r="B388" s="438" t="s">
        <v>975</v>
      </c>
      <c r="C388" s="428" t="s">
        <v>1673</v>
      </c>
      <c r="D388" s="428" t="s">
        <v>327</v>
      </c>
      <c r="E388" s="430" t="s">
        <v>335</v>
      </c>
      <c r="F388" s="431"/>
      <c r="G388" s="434" t="str">
        <f>+VLOOKUP(Data_Validation!$A388,BV_Data_An_Cour!$L:$Q,6,0)</f>
        <v>3-Passifs</v>
      </c>
      <c r="H388" s="4"/>
    </row>
    <row r="389" spans="1:8" ht="15" customHeight="1">
      <c r="A389" s="437" t="s">
        <v>978</v>
      </c>
      <c r="B389" s="438" t="s">
        <v>977</v>
      </c>
      <c r="C389" s="428" t="s">
        <v>1673</v>
      </c>
      <c r="D389" s="428" t="s">
        <v>327</v>
      </c>
      <c r="E389" s="430" t="s">
        <v>335</v>
      </c>
      <c r="F389" s="431"/>
      <c r="G389" s="434" t="str">
        <f>+VLOOKUP(Data_Validation!$A389,BV_Data_An_Cour!$L:$Q,6,0)</f>
        <v>3-Passifs</v>
      </c>
      <c r="H389" s="4"/>
    </row>
    <row r="390" spans="1:8" ht="15" customHeight="1">
      <c r="A390" s="438" t="s">
        <v>989</v>
      </c>
      <c r="B390" s="438" t="s">
        <v>988</v>
      </c>
      <c r="C390" s="428" t="s">
        <v>1673</v>
      </c>
      <c r="D390" s="428" t="s">
        <v>352</v>
      </c>
      <c r="E390" s="430" t="s">
        <v>335</v>
      </c>
      <c r="F390" s="430"/>
      <c r="G390" s="434" t="str">
        <f>+VLOOKUP(Data_Validation!$A390,BV_Data_An_Cour!$L:$Q,6,0)</f>
        <v>3-Passifs</v>
      </c>
      <c r="H390" s="4"/>
    </row>
    <row r="391" spans="1:8" ht="15" customHeight="1">
      <c r="A391" s="426" t="s">
        <v>993</v>
      </c>
      <c r="B391" s="439" t="s">
        <v>1163</v>
      </c>
      <c r="C391" s="428" t="s">
        <v>1673</v>
      </c>
      <c r="D391" s="428" t="s">
        <v>354</v>
      </c>
      <c r="E391" s="430" t="s">
        <v>335</v>
      </c>
      <c r="F391" s="431"/>
      <c r="G391" s="434" t="str">
        <f>+VLOOKUP(Data_Validation!$A391,BV_Data_An_Cour!$L:$Q,6,0)</f>
        <v>3-Passifs</v>
      </c>
      <c r="H391" s="4"/>
    </row>
    <row r="392" spans="1:8" ht="15" customHeight="1">
      <c r="A392" s="426" t="s">
        <v>2128</v>
      </c>
      <c r="B392" s="427" t="s">
        <v>2129</v>
      </c>
      <c r="C392" s="428" t="s">
        <v>1673</v>
      </c>
      <c r="D392" s="428" t="s">
        <v>228</v>
      </c>
      <c r="E392" s="430" t="s">
        <v>335</v>
      </c>
      <c r="F392" s="431"/>
      <c r="G392" s="430" t="e">
        <f>+VLOOKUP(Data_Validation!$A392,BV_Data_An_Cour!$L:$Q,6,0)</f>
        <v>#N/A</v>
      </c>
      <c r="H392" s="4"/>
    </row>
    <row r="393" spans="1:8" ht="15" customHeight="1">
      <c r="A393" s="440" t="s">
        <v>1013</v>
      </c>
      <c r="B393" s="441" t="s">
        <v>1012</v>
      </c>
      <c r="C393" s="428" t="s">
        <v>1673</v>
      </c>
      <c r="D393" s="428" t="s">
        <v>363</v>
      </c>
      <c r="E393" s="430" t="s">
        <v>335</v>
      </c>
      <c r="F393" s="430"/>
      <c r="G393" s="434" t="str">
        <f>+VLOOKUP(Data_Validation!$A393,BV_Data_An_Cour!$L:$Q,6,0)</f>
        <v>3-Passifs</v>
      </c>
      <c r="H393" s="4"/>
    </row>
    <row r="394" spans="1:8" ht="15" customHeight="1">
      <c r="A394" s="437" t="s">
        <v>1016</v>
      </c>
      <c r="B394" s="438" t="s">
        <v>1015</v>
      </c>
      <c r="C394" s="428" t="s">
        <v>1673</v>
      </c>
      <c r="D394" s="428" t="s">
        <v>367</v>
      </c>
      <c r="E394" s="430" t="s">
        <v>335</v>
      </c>
      <c r="F394" s="431"/>
      <c r="G394" s="434" t="str">
        <f>+VLOOKUP(Data_Validation!$A394,BV_Data_An_Cour!$L:$Q,6,0)</f>
        <v>3-Passifs</v>
      </c>
      <c r="H394" s="4"/>
    </row>
    <row r="395" spans="1:8" ht="15" customHeight="1">
      <c r="A395" s="433" t="s">
        <v>1020</v>
      </c>
      <c r="B395" s="427" t="s">
        <v>1019</v>
      </c>
      <c r="C395" s="428" t="s">
        <v>1673</v>
      </c>
      <c r="D395" s="428" t="s">
        <v>364</v>
      </c>
      <c r="E395" s="430" t="s">
        <v>335</v>
      </c>
      <c r="F395" s="430"/>
      <c r="G395" s="434" t="str">
        <f>+VLOOKUP(Data_Validation!$A395,BV_Data_An_Cour!$L:$Q,6,0)</f>
        <v>3-Passifs</v>
      </c>
      <c r="H395" s="4"/>
    </row>
    <row r="396" spans="1:8" ht="15" customHeight="1">
      <c r="A396" s="426" t="s">
        <v>2133</v>
      </c>
      <c r="B396" s="439" t="s">
        <v>2134</v>
      </c>
      <c r="C396" s="428" t="s">
        <v>1673</v>
      </c>
      <c r="D396" s="428" t="s">
        <v>365</v>
      </c>
      <c r="E396" s="430" t="s">
        <v>335</v>
      </c>
      <c r="F396" s="430"/>
      <c r="G396" s="430" t="e">
        <f>+VLOOKUP(Data_Validation!$A396,BV_Data_An_Cour!$L:$Q,6,0)</f>
        <v>#N/A</v>
      </c>
      <c r="H396" s="4"/>
    </row>
    <row r="397" spans="1:8" ht="15" customHeight="1">
      <c r="A397" s="426" t="s">
        <v>1030</v>
      </c>
      <c r="B397" s="427" t="s">
        <v>1029</v>
      </c>
      <c r="C397" s="428" t="s">
        <v>326</v>
      </c>
      <c r="D397" s="428" t="s">
        <v>362</v>
      </c>
      <c r="E397" s="430" t="s">
        <v>335</v>
      </c>
      <c r="F397" s="431" t="s">
        <v>1780</v>
      </c>
      <c r="G397" s="430"/>
      <c r="H397" s="4"/>
    </row>
    <row r="398" spans="1:8" ht="15" customHeight="1">
      <c r="A398" s="426" t="s">
        <v>2137</v>
      </c>
      <c r="B398" s="427" t="s">
        <v>2138</v>
      </c>
      <c r="C398" s="428" t="s">
        <v>326</v>
      </c>
      <c r="D398" s="428" t="s">
        <v>362</v>
      </c>
      <c r="E398" s="430" t="s">
        <v>2139</v>
      </c>
      <c r="F398" s="431"/>
      <c r="G398" s="430"/>
      <c r="H398" s="4"/>
    </row>
    <row r="399" spans="1:8" ht="15" customHeight="1">
      <c r="A399" s="440" t="s">
        <v>1034</v>
      </c>
      <c r="B399" s="441" t="s">
        <v>1033</v>
      </c>
      <c r="C399" s="428" t="s">
        <v>326</v>
      </c>
      <c r="D399" s="428" t="s">
        <v>362</v>
      </c>
      <c r="E399" s="430" t="s">
        <v>335</v>
      </c>
      <c r="F399" s="431" t="s">
        <v>1783</v>
      </c>
      <c r="G399" s="434" t="str">
        <f>+VLOOKUP(Data_Validation!$A399,BV_Data_An_Cour!$L:$Q,6,0)</f>
        <v>5-Ventes</v>
      </c>
      <c r="H399" s="4"/>
    </row>
    <row r="400" spans="1:8" ht="15" customHeight="1">
      <c r="A400" s="437" t="s">
        <v>2140</v>
      </c>
      <c r="B400" s="438" t="s">
        <v>2143</v>
      </c>
      <c r="C400" s="428" t="s">
        <v>326</v>
      </c>
      <c r="D400" s="428" t="s">
        <v>362</v>
      </c>
      <c r="E400" s="430" t="s">
        <v>2139</v>
      </c>
      <c r="F400" s="431"/>
      <c r="G400" s="434" t="str">
        <f>+VLOOKUP(Data_Validation!$A400,BV_Data_An_Cour!$L:$Q,6,0)</f>
        <v>10-Compte compteur</v>
      </c>
      <c r="H400" s="4"/>
    </row>
    <row r="401" spans="1:8" ht="15" customHeight="1">
      <c r="A401" s="426" t="s">
        <v>1038</v>
      </c>
      <c r="B401" s="427" t="s">
        <v>1037</v>
      </c>
      <c r="C401" s="428" t="s">
        <v>326</v>
      </c>
      <c r="D401" s="428" t="s">
        <v>362</v>
      </c>
      <c r="E401" s="430" t="s">
        <v>335</v>
      </c>
      <c r="F401" s="431" t="s">
        <v>1783</v>
      </c>
      <c r="G401" s="430"/>
      <c r="H401" s="4"/>
    </row>
    <row r="402" spans="1:8" ht="15" customHeight="1">
      <c r="A402" s="426" t="s">
        <v>2144</v>
      </c>
      <c r="B402" s="427" t="s">
        <v>2145</v>
      </c>
      <c r="C402" s="428" t="s">
        <v>326</v>
      </c>
      <c r="D402" s="428" t="s">
        <v>362</v>
      </c>
      <c r="E402" s="430" t="s">
        <v>334</v>
      </c>
      <c r="F402" s="431"/>
      <c r="G402" s="430"/>
      <c r="H402" s="4"/>
    </row>
    <row r="403" spans="1:8" ht="15" customHeight="1">
      <c r="A403" s="426" t="s">
        <v>1195</v>
      </c>
      <c r="B403" s="427" t="s">
        <v>1194</v>
      </c>
      <c r="C403" s="428" t="s">
        <v>326</v>
      </c>
      <c r="D403" s="428" t="s">
        <v>379</v>
      </c>
      <c r="E403" s="430" t="s">
        <v>335</v>
      </c>
      <c r="F403" s="431" t="s">
        <v>1783</v>
      </c>
      <c r="G403" s="430"/>
      <c r="H403" s="4"/>
    </row>
    <row r="404" spans="1:8" ht="15" customHeight="1">
      <c r="A404" s="426" t="s">
        <v>2148</v>
      </c>
      <c r="B404" s="427" t="s">
        <v>2149</v>
      </c>
      <c r="C404" s="428" t="s">
        <v>326</v>
      </c>
      <c r="D404" s="428" t="s">
        <v>379</v>
      </c>
      <c r="E404" s="430" t="s">
        <v>334</v>
      </c>
      <c r="F404" s="431"/>
      <c r="G404" s="430"/>
      <c r="H404" s="4"/>
    </row>
    <row r="405" spans="1:8" ht="15" customHeight="1">
      <c r="A405" s="426" t="s">
        <v>1199</v>
      </c>
      <c r="B405" s="427" t="s">
        <v>1198</v>
      </c>
      <c r="C405" s="428" t="s">
        <v>326</v>
      </c>
      <c r="D405" s="428" t="s">
        <v>379</v>
      </c>
      <c r="E405" s="430" t="s">
        <v>335</v>
      </c>
      <c r="F405" s="431" t="s">
        <v>1777</v>
      </c>
      <c r="G405" s="430"/>
      <c r="H405" s="4"/>
    </row>
    <row r="406" spans="1:8" ht="15" customHeight="1">
      <c r="A406" s="426" t="s">
        <v>2150</v>
      </c>
      <c r="B406" s="427" t="s">
        <v>2151</v>
      </c>
      <c r="C406" s="428" t="s">
        <v>326</v>
      </c>
      <c r="D406" s="428" t="s">
        <v>379</v>
      </c>
      <c r="E406" s="430" t="s">
        <v>334</v>
      </c>
      <c r="F406" s="431"/>
      <c r="G406" s="430"/>
      <c r="H406" s="4"/>
    </row>
    <row r="407" spans="1:8" ht="15" customHeight="1">
      <c r="A407" s="426" t="s">
        <v>1203</v>
      </c>
      <c r="B407" s="427" t="s">
        <v>1202</v>
      </c>
      <c r="C407" s="428" t="s">
        <v>326</v>
      </c>
      <c r="D407" s="428" t="s">
        <v>379</v>
      </c>
      <c r="E407" s="430" t="s">
        <v>335</v>
      </c>
      <c r="F407" s="431" t="s">
        <v>1780</v>
      </c>
      <c r="G407" s="430"/>
      <c r="H407" s="4"/>
    </row>
    <row r="408" spans="1:8" ht="15" customHeight="1">
      <c r="A408" s="426" t="s">
        <v>2155</v>
      </c>
      <c r="B408" s="427" t="s">
        <v>2156</v>
      </c>
      <c r="C408" s="428" t="s">
        <v>326</v>
      </c>
      <c r="D408" s="428" t="s">
        <v>379</v>
      </c>
      <c r="E408" s="430" t="s">
        <v>334</v>
      </c>
      <c r="F408" s="431"/>
      <c r="G408" s="430"/>
      <c r="H408" s="4"/>
    </row>
    <row r="409" spans="1:8" ht="15" customHeight="1">
      <c r="A409" s="426" t="s">
        <v>1044</v>
      </c>
      <c r="B409" s="427" t="s">
        <v>1043</v>
      </c>
      <c r="C409" s="428" t="s">
        <v>326</v>
      </c>
      <c r="D409" s="428" t="s">
        <v>379</v>
      </c>
      <c r="E409" s="430" t="s">
        <v>335</v>
      </c>
      <c r="F409" s="431" t="s">
        <v>1780</v>
      </c>
      <c r="G409" s="430"/>
      <c r="H409" s="4"/>
    </row>
    <row r="410" spans="1:8" ht="15" customHeight="1">
      <c r="A410" s="426" t="s">
        <v>2157</v>
      </c>
      <c r="B410" s="427" t="s">
        <v>1043</v>
      </c>
      <c r="C410" s="428" t="s">
        <v>326</v>
      </c>
      <c r="D410" s="428" t="s">
        <v>379</v>
      </c>
      <c r="E410" s="430" t="s">
        <v>334</v>
      </c>
      <c r="F410" s="431"/>
      <c r="G410" s="430"/>
      <c r="H410" s="4"/>
    </row>
    <row r="411" spans="1:8" ht="15" customHeight="1">
      <c r="A411" s="426" t="s">
        <v>1047</v>
      </c>
      <c r="B411" s="427" t="s">
        <v>1046</v>
      </c>
      <c r="C411" s="428" t="s">
        <v>326</v>
      </c>
      <c r="D411" s="428" t="s">
        <v>362</v>
      </c>
      <c r="E411" s="430" t="s">
        <v>335</v>
      </c>
      <c r="F411" s="431" t="s">
        <v>1777</v>
      </c>
      <c r="G411" s="430"/>
      <c r="H411" s="4"/>
    </row>
    <row r="412" spans="1:8" ht="15" customHeight="1">
      <c r="A412" s="426" t="s">
        <v>2160</v>
      </c>
      <c r="B412" s="461" t="s">
        <v>2161</v>
      </c>
      <c r="C412" s="428" t="s">
        <v>326</v>
      </c>
      <c r="D412" s="428" t="s">
        <v>362</v>
      </c>
      <c r="E412" s="430" t="s">
        <v>334</v>
      </c>
      <c r="F412" s="431"/>
      <c r="G412" s="430"/>
      <c r="H412" s="4"/>
    </row>
    <row r="413" spans="1:8" ht="15" customHeight="1">
      <c r="A413" s="426" t="s">
        <v>1209</v>
      </c>
      <c r="B413" s="427" t="s">
        <v>1208</v>
      </c>
      <c r="C413" s="428" t="s">
        <v>326</v>
      </c>
      <c r="D413" s="428" t="s">
        <v>362</v>
      </c>
      <c r="E413" s="430" t="s">
        <v>335</v>
      </c>
      <c r="F413" s="431" t="s">
        <v>1780</v>
      </c>
      <c r="G413" s="430"/>
      <c r="H413" s="4"/>
    </row>
    <row r="414" spans="1:8" ht="15" customHeight="1">
      <c r="A414" s="426" t="s">
        <v>2162</v>
      </c>
      <c r="B414" s="461" t="s">
        <v>2163</v>
      </c>
      <c r="C414" s="428" t="s">
        <v>326</v>
      </c>
      <c r="D414" s="428" t="s">
        <v>362</v>
      </c>
      <c r="E414" s="430" t="s">
        <v>334</v>
      </c>
      <c r="F414" s="431"/>
      <c r="G414" s="430"/>
      <c r="H414" s="4"/>
    </row>
    <row r="415" spans="1:8" ht="15" customHeight="1">
      <c r="A415" s="426" t="s">
        <v>1049</v>
      </c>
      <c r="B415" s="427" t="s">
        <v>2166</v>
      </c>
      <c r="C415" s="428" t="s">
        <v>326</v>
      </c>
      <c r="D415" s="428" t="s">
        <v>362</v>
      </c>
      <c r="E415" s="430" t="s">
        <v>335</v>
      </c>
      <c r="F415" s="431" t="s">
        <v>1783</v>
      </c>
      <c r="G415" s="430"/>
      <c r="H415" s="4"/>
    </row>
    <row r="416" spans="1:8" ht="15" customHeight="1">
      <c r="A416" s="426" t="s">
        <v>2167</v>
      </c>
      <c r="B416" s="427" t="s">
        <v>2168</v>
      </c>
      <c r="C416" s="428" t="s">
        <v>326</v>
      </c>
      <c r="D416" s="428" t="s">
        <v>362</v>
      </c>
      <c r="E416" s="430" t="s">
        <v>2139</v>
      </c>
      <c r="F416" s="431"/>
      <c r="G416" s="430"/>
      <c r="H416" s="4"/>
    </row>
    <row r="417" spans="1:8" ht="15" customHeight="1">
      <c r="A417" s="433" t="s">
        <v>1213</v>
      </c>
      <c r="B417" s="427" t="s">
        <v>1212</v>
      </c>
      <c r="C417" s="428" t="s">
        <v>326</v>
      </c>
      <c r="D417" s="428" t="s">
        <v>362</v>
      </c>
      <c r="E417" s="430" t="s">
        <v>335</v>
      </c>
      <c r="F417" s="431" t="s">
        <v>1783</v>
      </c>
      <c r="G417" s="430" t="e">
        <f>+VLOOKUP(Data_Validation!$A417,BV_Data_An_Cour!$L:$Q,6,0)</f>
        <v>#N/A</v>
      </c>
      <c r="H417" s="4"/>
    </row>
    <row r="418" spans="1:8" ht="15" customHeight="1">
      <c r="A418" s="433" t="s">
        <v>2169</v>
      </c>
      <c r="B418" s="427" t="s">
        <v>2170</v>
      </c>
      <c r="C418" s="428" t="s">
        <v>326</v>
      </c>
      <c r="D418" s="428" t="s">
        <v>362</v>
      </c>
      <c r="E418" s="430" t="s">
        <v>2139</v>
      </c>
      <c r="F418" s="431"/>
      <c r="G418" s="430" t="e">
        <f>+VLOOKUP(Data_Validation!$A418,BV_Data_An_Cour!$L:$Q,6,0)</f>
        <v>#N/A</v>
      </c>
      <c r="H418" s="4"/>
    </row>
    <row r="419" spans="1:8" ht="15" customHeight="1">
      <c r="A419" s="426" t="s">
        <v>2173</v>
      </c>
      <c r="B419" s="427" t="s">
        <v>2174</v>
      </c>
      <c r="C419" s="428" t="s">
        <v>326</v>
      </c>
      <c r="D419" s="428" t="s">
        <v>362</v>
      </c>
      <c r="E419" s="430" t="s">
        <v>335</v>
      </c>
      <c r="F419" s="431" t="s">
        <v>1783</v>
      </c>
      <c r="G419" s="430"/>
      <c r="H419" s="4"/>
    </row>
    <row r="420" spans="1:8" ht="15" customHeight="1">
      <c r="A420" s="426" t="s">
        <v>2175</v>
      </c>
      <c r="B420" s="427" t="s">
        <v>2176</v>
      </c>
      <c r="C420" s="428" t="s">
        <v>326</v>
      </c>
      <c r="D420" s="428" t="s">
        <v>362</v>
      </c>
      <c r="E420" s="430" t="s">
        <v>334</v>
      </c>
      <c r="F420" s="431"/>
      <c r="G420" s="430"/>
      <c r="H420" s="4"/>
    </row>
    <row r="421" spans="1:8" ht="15" customHeight="1">
      <c r="A421" s="439" t="s">
        <v>1217</v>
      </c>
      <c r="B421" s="441" t="s">
        <v>1216</v>
      </c>
      <c r="C421" s="428" t="s">
        <v>326</v>
      </c>
      <c r="D421" s="428" t="s">
        <v>362</v>
      </c>
      <c r="E421" s="430" t="s">
        <v>335</v>
      </c>
      <c r="F421" s="431" t="s">
        <v>1783</v>
      </c>
      <c r="G421" s="430" t="e">
        <f>+VLOOKUP(Data_Validation!$A421,BV_Data_An_Cour!$L:$Q,6,0)</f>
        <v>#N/A</v>
      </c>
      <c r="H421" s="4"/>
    </row>
    <row r="422" spans="1:8" ht="15" customHeight="1">
      <c r="A422" s="440" t="s">
        <v>2177</v>
      </c>
      <c r="B422" s="441" t="s">
        <v>2178</v>
      </c>
      <c r="C422" s="428" t="s">
        <v>326</v>
      </c>
      <c r="D422" s="428" t="s">
        <v>362</v>
      </c>
      <c r="E422" s="430" t="s">
        <v>2139</v>
      </c>
      <c r="F422" s="431"/>
      <c r="G422" s="430" t="e">
        <f>+VLOOKUP(Data_Validation!$A422,BV_Data_An_Cour!$L:$Q,6,0)</f>
        <v>#N/A</v>
      </c>
      <c r="H422" s="4"/>
    </row>
    <row r="423" spans="1:8" ht="15" customHeight="1">
      <c r="A423" s="426" t="s">
        <v>1221</v>
      </c>
      <c r="B423" s="439" t="s">
        <v>1220</v>
      </c>
      <c r="C423" s="428" t="s">
        <v>326</v>
      </c>
      <c r="D423" s="428" t="s">
        <v>362</v>
      </c>
      <c r="E423" s="430" t="s">
        <v>335</v>
      </c>
      <c r="F423" s="431" t="s">
        <v>1783</v>
      </c>
      <c r="G423" s="430" t="e">
        <f>+VLOOKUP(Data_Validation!$A423,BV_Data_An_Cour!$L:$Q,6,0)</f>
        <v>#N/A</v>
      </c>
      <c r="H423" s="4"/>
    </row>
    <row r="424" spans="1:8" ht="15" customHeight="1">
      <c r="A424" s="440" t="s">
        <v>2182</v>
      </c>
      <c r="B424" s="439" t="s">
        <v>2183</v>
      </c>
      <c r="C424" s="428" t="s">
        <v>326</v>
      </c>
      <c r="D424" s="428" t="s">
        <v>362</v>
      </c>
      <c r="E424" s="430" t="s">
        <v>2139</v>
      </c>
      <c r="F424" s="431"/>
      <c r="G424" s="430" t="e">
        <f>+VLOOKUP(Data_Validation!$A424,BV_Data_An_Cour!$L:$Q,6,0)</f>
        <v>#N/A</v>
      </c>
      <c r="H424" s="4"/>
    </row>
    <row r="425" spans="1:8" ht="15" customHeight="1">
      <c r="A425" s="426" t="s">
        <v>2184</v>
      </c>
      <c r="B425" s="439" t="s">
        <v>2185</v>
      </c>
      <c r="C425" s="428" t="s">
        <v>326</v>
      </c>
      <c r="D425" s="428" t="s">
        <v>362</v>
      </c>
      <c r="E425" s="430" t="s">
        <v>335</v>
      </c>
      <c r="F425" s="431" t="s">
        <v>1783</v>
      </c>
      <c r="G425" s="430" t="s">
        <v>1031</v>
      </c>
      <c r="H425" s="4"/>
    </row>
    <row r="426" spans="1:8" ht="15" customHeight="1">
      <c r="A426" s="426" t="s">
        <v>2186</v>
      </c>
      <c r="B426" s="439" t="s">
        <v>2187</v>
      </c>
      <c r="C426" s="428" t="s">
        <v>326</v>
      </c>
      <c r="D426" s="428" t="s">
        <v>362</v>
      </c>
      <c r="E426" s="430" t="s">
        <v>334</v>
      </c>
      <c r="F426" s="431"/>
      <c r="G426" s="430" t="e">
        <f>+VLOOKUP(Data_Validation!$A426,BV_Data_An_Cour!$L:$Q,6,0)</f>
        <v>#N/A</v>
      </c>
      <c r="H426" s="4"/>
    </row>
    <row r="427" spans="1:8" ht="15" customHeight="1">
      <c r="A427" s="426" t="s">
        <v>1054</v>
      </c>
      <c r="B427" s="427" t="s">
        <v>1053</v>
      </c>
      <c r="C427" s="428" t="s">
        <v>326</v>
      </c>
      <c r="D427" s="428" t="s">
        <v>362</v>
      </c>
      <c r="E427" s="430" t="s">
        <v>335</v>
      </c>
      <c r="F427" s="431" t="s">
        <v>1780</v>
      </c>
      <c r="G427" s="430"/>
      <c r="H427" s="4"/>
    </row>
    <row r="428" spans="1:8" ht="15" customHeight="1">
      <c r="A428" s="426" t="s">
        <v>2190</v>
      </c>
      <c r="B428" s="427" t="s">
        <v>2191</v>
      </c>
      <c r="C428" s="428" t="s">
        <v>326</v>
      </c>
      <c r="D428" s="428" t="s">
        <v>362</v>
      </c>
      <c r="E428" s="430" t="s">
        <v>334</v>
      </c>
      <c r="F428" s="431"/>
      <c r="G428" s="430"/>
      <c r="H428" s="4"/>
    </row>
    <row r="429" spans="1:8" ht="15" customHeight="1">
      <c r="A429" s="426" t="s">
        <v>2192</v>
      </c>
      <c r="B429" s="427" t="s">
        <v>2193</v>
      </c>
      <c r="C429" s="428" t="s">
        <v>326</v>
      </c>
      <c r="D429" s="428" t="s">
        <v>362</v>
      </c>
      <c r="E429" s="430" t="s">
        <v>335</v>
      </c>
      <c r="F429" s="431" t="s">
        <v>1780</v>
      </c>
      <c r="G429" s="430" t="e">
        <f>+VLOOKUP(Data_Validation!$A429,BV_Data_An_Cour!$L:$Q,6,0)</f>
        <v>#N/A</v>
      </c>
      <c r="H429" s="4"/>
    </row>
    <row r="430" spans="1:8" ht="15" customHeight="1">
      <c r="A430" s="426" t="s">
        <v>2194</v>
      </c>
      <c r="B430" s="427" t="s">
        <v>2195</v>
      </c>
      <c r="C430" s="428" t="s">
        <v>326</v>
      </c>
      <c r="D430" s="428" t="s">
        <v>362</v>
      </c>
      <c r="E430" s="430" t="s">
        <v>334</v>
      </c>
      <c r="F430" s="431"/>
      <c r="G430" s="430" t="e">
        <f>+VLOOKUP(Data_Validation!$A430,BV_Data_An_Cour!$L:$Q,6,0)</f>
        <v>#N/A</v>
      </c>
      <c r="H430" s="4"/>
    </row>
    <row r="431" spans="1:8" ht="15" customHeight="1">
      <c r="A431" s="440" t="s">
        <v>1057</v>
      </c>
      <c r="B431" s="461" t="s">
        <v>1056</v>
      </c>
      <c r="C431" s="428" t="s">
        <v>326</v>
      </c>
      <c r="D431" s="428" t="s">
        <v>362</v>
      </c>
      <c r="E431" s="430" t="s">
        <v>335</v>
      </c>
      <c r="F431" s="431" t="s">
        <v>1780</v>
      </c>
      <c r="G431" s="434" t="str">
        <f>+VLOOKUP(Data_Validation!$A431,BV_Data_An_Cour!$L:$Q,6,0)</f>
        <v>5-Ventes</v>
      </c>
      <c r="H431" s="4"/>
    </row>
    <row r="432" spans="1:8" ht="15" customHeight="1">
      <c r="A432" s="426" t="s">
        <v>2198</v>
      </c>
      <c r="B432" s="427" t="s">
        <v>2199</v>
      </c>
      <c r="C432" s="428" t="s">
        <v>326</v>
      </c>
      <c r="D432" s="428" t="s">
        <v>362</v>
      </c>
      <c r="E432" s="430" t="s">
        <v>2139</v>
      </c>
      <c r="F432" s="431"/>
      <c r="G432" s="434" t="str">
        <f>+VLOOKUP(Data_Validation!$A432,BV_Data_An_Cour!$L:$Q,6,0)</f>
        <v>10-Compte compteur</v>
      </c>
      <c r="H432" s="4"/>
    </row>
    <row r="433" spans="1:8" ht="15" customHeight="1">
      <c r="A433" s="426" t="s">
        <v>1061</v>
      </c>
      <c r="B433" s="439" t="s">
        <v>1060</v>
      </c>
      <c r="C433" s="428" t="s">
        <v>326</v>
      </c>
      <c r="D433" s="428" t="s">
        <v>362</v>
      </c>
      <c r="E433" s="430" t="s">
        <v>335</v>
      </c>
      <c r="F433" s="431" t="s">
        <v>1783</v>
      </c>
      <c r="G433" s="434" t="str">
        <f>+VLOOKUP(Data_Validation!$A433,BV_Data_An_Cour!$L:$Q,6,0)</f>
        <v>5-Ventes</v>
      </c>
      <c r="H433" s="4"/>
    </row>
    <row r="434" spans="1:8" ht="15" customHeight="1">
      <c r="A434" s="426" t="s">
        <v>2202</v>
      </c>
      <c r="B434" s="439" t="s">
        <v>2203</v>
      </c>
      <c r="C434" s="428" t="s">
        <v>326</v>
      </c>
      <c r="D434" s="428" t="s">
        <v>362</v>
      </c>
      <c r="E434" s="430" t="s">
        <v>2139</v>
      </c>
      <c r="F434" s="431"/>
      <c r="G434" s="434" t="str">
        <f>+VLOOKUP(Data_Validation!$A434,BV_Data_An_Cour!$L:$Q,6,0)</f>
        <v>10-Compte compteur</v>
      </c>
      <c r="H434" s="4"/>
    </row>
    <row r="435" spans="1:8" ht="15" customHeight="1">
      <c r="A435" s="426" t="s">
        <v>1064</v>
      </c>
      <c r="B435" s="427" t="s">
        <v>1063</v>
      </c>
      <c r="C435" s="428" t="s">
        <v>326</v>
      </c>
      <c r="D435" s="428" t="s">
        <v>362</v>
      </c>
      <c r="E435" s="430" t="s">
        <v>335</v>
      </c>
      <c r="F435" s="431" t="s">
        <v>1783</v>
      </c>
      <c r="G435" s="430"/>
      <c r="H435" s="4"/>
    </row>
    <row r="436" spans="1:8" ht="15" customHeight="1">
      <c r="A436" s="426" t="s">
        <v>2204</v>
      </c>
      <c r="B436" s="427" t="s">
        <v>1063</v>
      </c>
      <c r="C436" s="428" t="s">
        <v>326</v>
      </c>
      <c r="D436" s="428" t="s">
        <v>362</v>
      </c>
      <c r="E436" s="430" t="s">
        <v>2139</v>
      </c>
      <c r="F436" s="431"/>
      <c r="G436" s="430"/>
      <c r="H436" s="4"/>
    </row>
    <row r="437" spans="1:8" ht="15" customHeight="1">
      <c r="A437" s="433" t="s">
        <v>1066</v>
      </c>
      <c r="B437" s="427" t="s">
        <v>1065</v>
      </c>
      <c r="C437" s="428" t="s">
        <v>326</v>
      </c>
      <c r="D437" s="428" t="s">
        <v>362</v>
      </c>
      <c r="E437" s="430" t="s">
        <v>335</v>
      </c>
      <c r="F437" s="431" t="s">
        <v>1783</v>
      </c>
      <c r="G437" s="434" t="str">
        <f>+VLOOKUP(Data_Validation!$A437,BV_Data_An_Cour!$L:$Q,6,0)</f>
        <v>5-Ventes</v>
      </c>
      <c r="H437" s="4"/>
    </row>
    <row r="438" spans="1:8" ht="15" customHeight="1">
      <c r="A438" s="433" t="s">
        <v>2208</v>
      </c>
      <c r="B438" s="427" t="s">
        <v>2209</v>
      </c>
      <c r="C438" s="428" t="s">
        <v>326</v>
      </c>
      <c r="D438" s="428" t="s">
        <v>362</v>
      </c>
      <c r="E438" s="430" t="s">
        <v>2139</v>
      </c>
      <c r="F438" s="431"/>
      <c r="G438" s="434" t="str">
        <f>+VLOOKUP(Data_Validation!$A438,BV_Data_An_Cour!$L:$Q,6,0)</f>
        <v>10-Compte compteur</v>
      </c>
      <c r="H438" s="4"/>
    </row>
    <row r="439" spans="1:8" ht="15" customHeight="1">
      <c r="A439" s="440" t="s">
        <v>1231</v>
      </c>
      <c r="B439" s="441" t="s">
        <v>1230</v>
      </c>
      <c r="C439" s="428" t="s">
        <v>326</v>
      </c>
      <c r="D439" s="428" t="s">
        <v>362</v>
      </c>
      <c r="E439" s="430" t="s">
        <v>335</v>
      </c>
      <c r="F439" s="431" t="s">
        <v>1783</v>
      </c>
      <c r="G439" s="430" t="e">
        <f>+VLOOKUP(Data_Validation!$A439,BV_Data_An_Cour!$L:$Q,6,0)</f>
        <v>#N/A</v>
      </c>
      <c r="H439" s="4"/>
    </row>
    <row r="440" spans="1:8" ht="15" customHeight="1">
      <c r="A440" s="440" t="s">
        <v>2212</v>
      </c>
      <c r="B440" s="441" t="s">
        <v>2213</v>
      </c>
      <c r="C440" s="428" t="s">
        <v>326</v>
      </c>
      <c r="D440" s="428" t="s">
        <v>362</v>
      </c>
      <c r="E440" s="430" t="s">
        <v>334</v>
      </c>
      <c r="F440" s="431"/>
      <c r="G440" s="430" t="e">
        <f>+VLOOKUP(Data_Validation!$A440,BV_Data_An_Cour!$L:$Q,6,0)</f>
        <v>#N/A</v>
      </c>
      <c r="H440" s="4"/>
    </row>
    <row r="441" spans="1:8" ht="15" customHeight="1">
      <c r="A441" s="438" t="s">
        <v>2214</v>
      </c>
      <c r="B441" s="438" t="s">
        <v>2215</v>
      </c>
      <c r="C441" s="428" t="s">
        <v>326</v>
      </c>
      <c r="D441" s="428" t="s">
        <v>362</v>
      </c>
      <c r="E441" s="430" t="s">
        <v>335</v>
      </c>
      <c r="F441" s="431" t="s">
        <v>1783</v>
      </c>
      <c r="G441" s="430" t="e">
        <f>+VLOOKUP(Data_Validation!$A441,BV_Data_An_Cour!$L:$Q,6,0)</f>
        <v>#N/A</v>
      </c>
      <c r="H441" s="4"/>
    </row>
    <row r="442" spans="1:8" ht="15" customHeight="1">
      <c r="A442" s="444" t="s">
        <v>2216</v>
      </c>
      <c r="B442" s="445" t="s">
        <v>2217</v>
      </c>
      <c r="C442" s="428" t="s">
        <v>326</v>
      </c>
      <c r="D442" s="428" t="s">
        <v>362</v>
      </c>
      <c r="E442" s="430" t="s">
        <v>2139</v>
      </c>
      <c r="F442" s="431"/>
      <c r="G442" s="430" t="e">
        <f>+VLOOKUP(Data_Validation!$A442,BV_Data_An_Cour!$L:$Q,6,0)</f>
        <v>#N/A</v>
      </c>
      <c r="H442" s="4"/>
    </row>
    <row r="443" spans="1:8" ht="15" customHeight="1">
      <c r="A443" s="427" t="s">
        <v>1069</v>
      </c>
      <c r="B443" s="427" t="s">
        <v>1068</v>
      </c>
      <c r="C443" s="428" t="s">
        <v>326</v>
      </c>
      <c r="D443" s="428" t="s">
        <v>362</v>
      </c>
      <c r="E443" s="430" t="s">
        <v>335</v>
      </c>
      <c r="F443" s="431" t="s">
        <v>1783</v>
      </c>
      <c r="G443" s="434" t="str">
        <f>+VLOOKUP(Data_Validation!$A443,BV_Data_An_Cour!$L:$Q,6,0)</f>
        <v>5-Ventes</v>
      </c>
      <c r="H443" s="4"/>
    </row>
    <row r="444" spans="1:8" ht="15" customHeight="1">
      <c r="A444" s="426" t="s">
        <v>2220</v>
      </c>
      <c r="B444" s="439" t="s">
        <v>2221</v>
      </c>
      <c r="C444" s="428" t="s">
        <v>326</v>
      </c>
      <c r="D444" s="428" t="s">
        <v>362</v>
      </c>
      <c r="E444" s="430" t="s">
        <v>2139</v>
      </c>
      <c r="F444" s="431"/>
      <c r="G444" s="434" t="str">
        <f>+VLOOKUP(Data_Validation!$A444,BV_Data_An_Cour!$L:$Q,6,0)</f>
        <v>10-Compte compteur</v>
      </c>
      <c r="H444" s="4"/>
    </row>
    <row r="445" spans="1:8" ht="15" customHeight="1">
      <c r="A445" s="438" t="s">
        <v>2224</v>
      </c>
      <c r="B445" s="438" t="s">
        <v>2225</v>
      </c>
      <c r="C445" s="428" t="s">
        <v>326</v>
      </c>
      <c r="D445" s="428" t="s">
        <v>362</v>
      </c>
      <c r="E445" s="430" t="s">
        <v>335</v>
      </c>
      <c r="F445" s="431" t="s">
        <v>1783</v>
      </c>
      <c r="G445" s="430" t="e">
        <f>+VLOOKUP(Data_Validation!$A445,BV_Data_An_Cour!$L:$Q,6,0)</f>
        <v>#N/A</v>
      </c>
      <c r="H445" s="4"/>
    </row>
    <row r="446" spans="1:8" ht="15" customHeight="1">
      <c r="A446" s="440" t="s">
        <v>2226</v>
      </c>
      <c r="B446" s="441" t="s">
        <v>2227</v>
      </c>
      <c r="C446" s="428" t="s">
        <v>326</v>
      </c>
      <c r="D446" s="428" t="s">
        <v>362</v>
      </c>
      <c r="E446" s="430" t="s">
        <v>2139</v>
      </c>
      <c r="F446" s="431"/>
      <c r="G446" s="430" t="e">
        <f>+VLOOKUP(Data_Validation!$A446,BV_Data_An_Cour!$L:$Q,6,0)</f>
        <v>#N/A</v>
      </c>
      <c r="H446" s="4"/>
    </row>
    <row r="447" spans="1:8" ht="15" customHeight="1">
      <c r="A447" s="426" t="s">
        <v>1235</v>
      </c>
      <c r="B447" s="427" t="s">
        <v>1234</v>
      </c>
      <c r="C447" s="428" t="s">
        <v>326</v>
      </c>
      <c r="D447" s="428" t="s">
        <v>362</v>
      </c>
      <c r="E447" s="430" t="s">
        <v>335</v>
      </c>
      <c r="F447" s="431" t="s">
        <v>1783</v>
      </c>
      <c r="G447" s="430"/>
      <c r="H447" s="4"/>
    </row>
    <row r="448" spans="1:8" ht="15" customHeight="1">
      <c r="A448" s="470" t="s">
        <v>2231</v>
      </c>
      <c r="B448" s="452" t="s">
        <v>2232</v>
      </c>
      <c r="C448" s="428" t="s">
        <v>326</v>
      </c>
      <c r="D448" s="428" t="s">
        <v>362</v>
      </c>
      <c r="E448" s="430" t="s">
        <v>2233</v>
      </c>
      <c r="F448" s="431"/>
      <c r="G448" s="430"/>
      <c r="H448" s="4"/>
    </row>
    <row r="449" spans="1:29" ht="15" customHeight="1">
      <c r="A449" s="444" t="s">
        <v>1240</v>
      </c>
      <c r="B449" s="445" t="s">
        <v>1239</v>
      </c>
      <c r="C449" s="428" t="s">
        <v>326</v>
      </c>
      <c r="D449" s="428" t="s">
        <v>362</v>
      </c>
      <c r="E449" s="430" t="s">
        <v>335</v>
      </c>
      <c r="F449" s="431" t="s">
        <v>1783</v>
      </c>
      <c r="G449" s="430" t="e">
        <f>+VLOOKUP(Data_Validation!$A449,BV_Data_An_Cour!$L:$Q,6,0)</f>
        <v>#N/A</v>
      </c>
      <c r="H449" s="4"/>
    </row>
    <row r="450" spans="1:29" ht="15" customHeight="1">
      <c r="A450" s="440" t="s">
        <v>2234</v>
      </c>
      <c r="B450" s="441" t="s">
        <v>2237</v>
      </c>
      <c r="C450" s="428" t="s">
        <v>326</v>
      </c>
      <c r="D450" s="428" t="s">
        <v>362</v>
      </c>
      <c r="E450" s="430" t="s">
        <v>2139</v>
      </c>
      <c r="F450" s="431"/>
      <c r="G450" s="430" t="e">
        <f>+VLOOKUP(Data_Validation!$A450,BV_Data_An_Cour!$L:$Q,6,0)</f>
        <v>#N/A</v>
      </c>
      <c r="H450" s="4"/>
    </row>
    <row r="451" spans="1:29" ht="15" customHeight="1">
      <c r="A451" s="440" t="s">
        <v>1071</v>
      </c>
      <c r="B451" s="441" t="s">
        <v>1070</v>
      </c>
      <c r="C451" s="428" t="s">
        <v>326</v>
      </c>
      <c r="D451" s="428" t="s">
        <v>362</v>
      </c>
      <c r="E451" s="430" t="s">
        <v>335</v>
      </c>
      <c r="F451" s="431" t="s">
        <v>1783</v>
      </c>
      <c r="G451" s="434" t="str">
        <f>+VLOOKUP(Data_Validation!$A451,BV_Data_An_Cour!$L:$Q,6,0)</f>
        <v>5-Ventes</v>
      </c>
      <c r="H451" s="4"/>
    </row>
    <row r="452" spans="1:29" ht="15" customHeight="1">
      <c r="A452" s="440" t="s">
        <v>2238</v>
      </c>
      <c r="B452" s="441" t="s">
        <v>2239</v>
      </c>
      <c r="C452" s="428" t="s">
        <v>326</v>
      </c>
      <c r="D452" s="428" t="s">
        <v>362</v>
      </c>
      <c r="E452" s="430" t="s">
        <v>334</v>
      </c>
      <c r="F452" s="431"/>
      <c r="G452" s="434" t="str">
        <f>+VLOOKUP(Data_Validation!$A452,BV_Data_An_Cour!$L:$Q,6,0)</f>
        <v>10-Compte compteur</v>
      </c>
      <c r="H452" s="4"/>
    </row>
    <row r="453" spans="1:29" ht="15" customHeight="1">
      <c r="A453" s="426" t="s">
        <v>1246</v>
      </c>
      <c r="B453" s="427" t="s">
        <v>1245</v>
      </c>
      <c r="C453" s="428" t="s">
        <v>326</v>
      </c>
      <c r="D453" s="428" t="s">
        <v>362</v>
      </c>
      <c r="E453" s="430" t="s">
        <v>335</v>
      </c>
      <c r="F453" s="431" t="s">
        <v>1780</v>
      </c>
      <c r="G453" s="430"/>
      <c r="H453" s="4"/>
    </row>
    <row r="454" spans="1:29" ht="15" customHeight="1">
      <c r="A454" s="426" t="s">
        <v>2242</v>
      </c>
      <c r="B454" s="427" t="s">
        <v>2243</v>
      </c>
      <c r="C454" s="428" t="s">
        <v>326</v>
      </c>
      <c r="D454" s="428" t="s">
        <v>362</v>
      </c>
      <c r="E454" s="430" t="s">
        <v>334</v>
      </c>
      <c r="F454" s="431"/>
      <c r="G454" s="430"/>
      <c r="H454" s="4"/>
    </row>
    <row r="455" spans="1:29" ht="15" customHeight="1">
      <c r="A455" s="426" t="s">
        <v>2244</v>
      </c>
      <c r="B455" s="427" t="s">
        <v>1073</v>
      </c>
      <c r="C455" s="428" t="s">
        <v>326</v>
      </c>
      <c r="D455" s="428" t="s">
        <v>379</v>
      </c>
      <c r="E455" s="430" t="s">
        <v>334</v>
      </c>
      <c r="F455" s="431"/>
      <c r="G455" s="430"/>
      <c r="H455" s="4"/>
    </row>
    <row r="456" spans="1:29" ht="15" customHeight="1">
      <c r="A456" s="426" t="s">
        <v>1078</v>
      </c>
      <c r="B456" s="427" t="s">
        <v>1077</v>
      </c>
      <c r="C456" s="428" t="s">
        <v>326</v>
      </c>
      <c r="D456" s="428" t="s">
        <v>379</v>
      </c>
      <c r="E456" s="430" t="s">
        <v>335</v>
      </c>
      <c r="F456" s="431" t="s">
        <v>1777</v>
      </c>
      <c r="G456" s="430"/>
      <c r="H456" s="4"/>
    </row>
    <row r="457" spans="1:29" ht="15" customHeight="1">
      <c r="A457" s="426" t="s">
        <v>2247</v>
      </c>
      <c r="B457" s="427" t="s">
        <v>1077</v>
      </c>
      <c r="C457" s="428" t="s">
        <v>326</v>
      </c>
      <c r="D457" s="428" t="s">
        <v>379</v>
      </c>
      <c r="E457" s="430" t="s">
        <v>334</v>
      </c>
      <c r="F457" s="431"/>
      <c r="G457" s="430"/>
      <c r="H457" s="4"/>
    </row>
    <row r="458" spans="1:29" ht="15" customHeight="1">
      <c r="A458" s="426" t="s">
        <v>1080</v>
      </c>
      <c r="B458" s="427" t="s">
        <v>1079</v>
      </c>
      <c r="C458" s="428" t="s">
        <v>326</v>
      </c>
      <c r="D458" s="428" t="s">
        <v>379</v>
      </c>
      <c r="E458" s="430" t="s">
        <v>335</v>
      </c>
      <c r="F458" s="431" t="s">
        <v>1780</v>
      </c>
      <c r="G458" s="430"/>
      <c r="H458" s="4"/>
    </row>
    <row r="459" spans="1:29" ht="15" customHeight="1">
      <c r="A459" s="426" t="s">
        <v>2251</v>
      </c>
      <c r="B459" s="427" t="s">
        <v>1079</v>
      </c>
      <c r="C459" s="428" t="s">
        <v>326</v>
      </c>
      <c r="D459" s="428" t="s">
        <v>379</v>
      </c>
      <c r="E459" s="430" t="s">
        <v>2139</v>
      </c>
      <c r="F459" s="431"/>
      <c r="G459" s="430"/>
      <c r="H459" s="4"/>
      <c r="I459" s="4"/>
      <c r="J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</row>
    <row r="460" spans="1:29" ht="15" customHeight="1">
      <c r="A460" s="433" t="s">
        <v>1083</v>
      </c>
      <c r="B460" s="427" t="s">
        <v>1082</v>
      </c>
      <c r="C460" s="428" t="s">
        <v>326</v>
      </c>
      <c r="D460" s="428" t="s">
        <v>362</v>
      </c>
      <c r="E460" s="430" t="s">
        <v>335</v>
      </c>
      <c r="F460" s="431" t="s">
        <v>1783</v>
      </c>
      <c r="G460" s="434" t="str">
        <f>+VLOOKUP(Data_Validation!$A460,BV_Data_An_Cour!$L:$Q,6,0)</f>
        <v>5-Ventes</v>
      </c>
      <c r="H460" s="4"/>
      <c r="I460" s="4"/>
      <c r="J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</row>
    <row r="461" spans="1:29" ht="13.5" customHeight="1">
      <c r="A461" s="426" t="s">
        <v>2254</v>
      </c>
      <c r="B461" s="439" t="s">
        <v>2255</v>
      </c>
      <c r="C461" s="428" t="s">
        <v>326</v>
      </c>
      <c r="D461" s="428" t="s">
        <v>362</v>
      </c>
      <c r="E461" s="430" t="s">
        <v>2139</v>
      </c>
      <c r="F461" s="431"/>
      <c r="G461" s="434" t="str">
        <f>+VLOOKUP(Data_Validation!$A461,BV_Data_An_Cour!$L:$Q,6,0)</f>
        <v>10-Compte compteur</v>
      </c>
      <c r="H461" s="4"/>
    </row>
    <row r="462" spans="1:29" ht="15" customHeight="1">
      <c r="A462" s="426" t="s">
        <v>2256</v>
      </c>
      <c r="B462" s="427" t="s">
        <v>2257</v>
      </c>
      <c r="C462" s="428" t="s">
        <v>326</v>
      </c>
      <c r="D462" s="428" t="s">
        <v>362</v>
      </c>
      <c r="E462" s="430" t="s">
        <v>335</v>
      </c>
      <c r="F462" s="431" t="s">
        <v>1780</v>
      </c>
      <c r="G462" s="430" t="e">
        <f>+VLOOKUP(Data_Validation!$A462,BV_Data_An_Cour!$L:$Q,6,0)</f>
        <v>#N/A</v>
      </c>
      <c r="H462" s="4"/>
    </row>
    <row r="463" spans="1:29" ht="15" customHeight="1">
      <c r="A463" s="426" t="s">
        <v>2258</v>
      </c>
      <c r="B463" s="427" t="s">
        <v>2259</v>
      </c>
      <c r="C463" s="428" t="s">
        <v>326</v>
      </c>
      <c r="D463" s="428" t="s">
        <v>362</v>
      </c>
      <c r="E463" s="430" t="s">
        <v>2139</v>
      </c>
      <c r="F463" s="431"/>
      <c r="G463" s="430" t="e">
        <f>+VLOOKUP(Data_Validation!$A463,BV_Data_An_Cour!$L:$Q,6,0)</f>
        <v>#N/A</v>
      </c>
      <c r="H463" s="4"/>
    </row>
    <row r="464" spans="1:29" ht="15" customHeight="1">
      <c r="A464" s="440" t="s">
        <v>1253</v>
      </c>
      <c r="B464" s="441" t="s">
        <v>1252</v>
      </c>
      <c r="C464" s="428" t="s">
        <v>326</v>
      </c>
      <c r="D464" s="428" t="s">
        <v>362</v>
      </c>
      <c r="E464" s="430" t="s">
        <v>335</v>
      </c>
      <c r="F464" s="431" t="s">
        <v>1783</v>
      </c>
      <c r="G464" s="430" t="e">
        <f>+VLOOKUP(Data_Validation!$A464,BV_Data_An_Cour!$L:$Q,6,0)</f>
        <v>#N/A</v>
      </c>
      <c r="H464" s="4"/>
    </row>
    <row r="465" spans="1:29" ht="15" customHeight="1">
      <c r="A465" s="440" t="s">
        <v>2262</v>
      </c>
      <c r="B465" s="439" t="s">
        <v>1252</v>
      </c>
      <c r="C465" s="428" t="s">
        <v>326</v>
      </c>
      <c r="D465" s="428" t="s">
        <v>362</v>
      </c>
      <c r="E465" s="430" t="s">
        <v>2139</v>
      </c>
      <c r="F465" s="431"/>
      <c r="G465" s="430" t="e">
        <f>+VLOOKUP(Data_Validation!$A465,BV_Data_An_Cour!$L:$Q,6,0)</f>
        <v>#N/A</v>
      </c>
      <c r="H465" s="4"/>
    </row>
    <row r="466" spans="1:29" ht="15" customHeight="1">
      <c r="A466" s="426" t="s">
        <v>2265</v>
      </c>
      <c r="B466" s="427" t="s">
        <v>2266</v>
      </c>
      <c r="C466" s="428" t="s">
        <v>326</v>
      </c>
      <c r="D466" s="428" t="s">
        <v>362</v>
      </c>
      <c r="E466" s="430" t="s">
        <v>335</v>
      </c>
      <c r="F466" s="431" t="s">
        <v>1780</v>
      </c>
      <c r="G466" s="430"/>
      <c r="H466" s="4"/>
    </row>
    <row r="467" spans="1:29" ht="15" customHeight="1">
      <c r="A467" s="426" t="s">
        <v>2267</v>
      </c>
      <c r="B467" s="427" t="s">
        <v>2268</v>
      </c>
      <c r="C467" s="428" t="s">
        <v>326</v>
      </c>
      <c r="D467" s="428" t="s">
        <v>362</v>
      </c>
      <c r="E467" s="430" t="s">
        <v>334</v>
      </c>
      <c r="F467" s="431"/>
      <c r="G467" s="430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</row>
    <row r="468" spans="1:29" ht="15" customHeight="1">
      <c r="A468" s="426" t="s">
        <v>1087</v>
      </c>
      <c r="B468" s="439" t="s">
        <v>1086</v>
      </c>
      <c r="C468" s="428" t="s">
        <v>326</v>
      </c>
      <c r="D468" s="428" t="s">
        <v>362</v>
      </c>
      <c r="E468" s="430" t="s">
        <v>335</v>
      </c>
      <c r="F468" s="431" t="s">
        <v>1783</v>
      </c>
      <c r="G468" s="430" t="s">
        <v>1031</v>
      </c>
      <c r="H468" s="4"/>
      <c r="K468" s="4"/>
    </row>
    <row r="469" spans="1:29" ht="15" customHeight="1">
      <c r="A469" s="426" t="s">
        <v>2269</v>
      </c>
      <c r="B469" s="439" t="s">
        <v>1086</v>
      </c>
      <c r="C469" s="428" t="s">
        <v>326</v>
      </c>
      <c r="D469" s="428" t="s">
        <v>362</v>
      </c>
      <c r="E469" s="430" t="s">
        <v>334</v>
      </c>
      <c r="F469" s="431"/>
      <c r="G469" s="434" t="str">
        <f>+VLOOKUP(Data_Validation!$A469,BV_Data_An_Cour!$L:$Q,6,0)</f>
        <v>10-Compte compteur</v>
      </c>
      <c r="H469" s="4"/>
    </row>
    <row r="470" spans="1:29" ht="15" customHeight="1">
      <c r="A470" s="426" t="s">
        <v>2273</v>
      </c>
      <c r="B470" s="439" t="s">
        <v>2274</v>
      </c>
      <c r="C470" s="428" t="s">
        <v>326</v>
      </c>
      <c r="D470" s="428" t="s">
        <v>362</v>
      </c>
      <c r="E470" s="430" t="s">
        <v>335</v>
      </c>
      <c r="F470" s="431" t="s">
        <v>1783</v>
      </c>
      <c r="G470" s="430" t="e">
        <f>+VLOOKUP(Data_Validation!$A470,BV_Data_An_Cour!$L:$Q,6,0)</f>
        <v>#N/A</v>
      </c>
      <c r="H470" s="4"/>
    </row>
    <row r="471" spans="1:29" ht="15" customHeight="1">
      <c r="A471" s="426" t="s">
        <v>2275</v>
      </c>
      <c r="B471" s="427" t="s">
        <v>2276</v>
      </c>
      <c r="C471" s="428" t="s">
        <v>326</v>
      </c>
      <c r="D471" s="428" t="s">
        <v>362</v>
      </c>
      <c r="E471" s="430" t="s">
        <v>2139</v>
      </c>
      <c r="F471" s="431"/>
      <c r="G471" s="430" t="e">
        <f>+VLOOKUP(Data_Validation!$A471,BV_Data_An_Cour!$L:$Q,6,0)</f>
        <v>#N/A</v>
      </c>
      <c r="H471" s="4"/>
    </row>
    <row r="472" spans="1:29" ht="15" customHeight="1">
      <c r="A472" s="440" t="s">
        <v>2277</v>
      </c>
      <c r="B472" s="441" t="s">
        <v>2278</v>
      </c>
      <c r="C472" s="428" t="s">
        <v>326</v>
      </c>
      <c r="D472" s="428" t="s">
        <v>362</v>
      </c>
      <c r="E472" s="430" t="s">
        <v>335</v>
      </c>
      <c r="F472" s="431" t="s">
        <v>1783</v>
      </c>
      <c r="G472" s="430" t="e">
        <f>+VLOOKUP(Data_Validation!$A472,BV_Data_An_Cour!$L:$Q,6,0)</f>
        <v>#N/A</v>
      </c>
      <c r="H472" s="4"/>
    </row>
    <row r="473" spans="1:29" ht="15" customHeight="1">
      <c r="A473" s="474" t="s">
        <v>2281</v>
      </c>
      <c r="B473" s="441" t="s">
        <v>2282</v>
      </c>
      <c r="C473" s="428" t="s">
        <v>326</v>
      </c>
      <c r="D473" s="428" t="s">
        <v>362</v>
      </c>
      <c r="E473" s="430" t="s">
        <v>2139</v>
      </c>
      <c r="F473" s="431"/>
      <c r="G473" s="430" t="e">
        <f>+VLOOKUP(Data_Validation!$A473,BV_Data_An_Cour!$L:$Q,6,0)</f>
        <v>#N/A</v>
      </c>
      <c r="H473" s="4"/>
      <c r="I473" s="4"/>
      <c r="J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</row>
    <row r="474" spans="1:29" ht="15" customHeight="1">
      <c r="A474" s="439" t="s">
        <v>2285</v>
      </c>
      <c r="B474" s="441" t="s">
        <v>2286</v>
      </c>
      <c r="C474" s="428" t="s">
        <v>326</v>
      </c>
      <c r="D474" s="428" t="s">
        <v>362</v>
      </c>
      <c r="E474" s="430" t="s">
        <v>335</v>
      </c>
      <c r="F474" s="431" t="s">
        <v>1783</v>
      </c>
      <c r="G474" s="430" t="e">
        <f>+VLOOKUP(Data_Validation!$A474,BV_Data_An_Cour!$L:$Q,6,0)</f>
        <v>#N/A</v>
      </c>
      <c r="H474" s="4"/>
    </row>
    <row r="475" spans="1:29" ht="15" customHeight="1">
      <c r="A475" s="437" t="s">
        <v>2287</v>
      </c>
      <c r="B475" s="438" t="s">
        <v>2288</v>
      </c>
      <c r="C475" s="428" t="s">
        <v>326</v>
      </c>
      <c r="D475" s="428" t="s">
        <v>362</v>
      </c>
      <c r="E475" s="430" t="s">
        <v>2139</v>
      </c>
      <c r="F475" s="431"/>
      <c r="G475" s="430" t="e">
        <f>+VLOOKUP(Data_Validation!$A475,BV_Data_An_Cour!$L:$Q,6,0)</f>
        <v>#N/A</v>
      </c>
      <c r="H475" s="4"/>
      <c r="K475" s="4"/>
    </row>
    <row r="476" spans="1:29" ht="15" customHeight="1">
      <c r="A476" s="426" t="s">
        <v>2289</v>
      </c>
      <c r="B476" s="427" t="s">
        <v>2290</v>
      </c>
      <c r="C476" s="428" t="s">
        <v>326</v>
      </c>
      <c r="D476" s="428" t="s">
        <v>362</v>
      </c>
      <c r="E476" s="430" t="s">
        <v>2139</v>
      </c>
      <c r="F476" s="431"/>
      <c r="G476" s="430"/>
      <c r="H476" s="4"/>
    </row>
    <row r="477" spans="1:29" ht="15" customHeight="1">
      <c r="A477" s="426" t="s">
        <v>1094</v>
      </c>
      <c r="B477" s="427" t="s">
        <v>1093</v>
      </c>
      <c r="C477" s="428" t="s">
        <v>326</v>
      </c>
      <c r="D477" s="428" t="s">
        <v>362</v>
      </c>
      <c r="E477" s="430" t="s">
        <v>335</v>
      </c>
      <c r="F477" s="431" t="s">
        <v>1783</v>
      </c>
      <c r="G477" s="430"/>
      <c r="H477" s="4"/>
    </row>
    <row r="478" spans="1:29" ht="15" customHeight="1">
      <c r="A478" s="426" t="s">
        <v>2293</v>
      </c>
      <c r="B478" s="427" t="s">
        <v>2294</v>
      </c>
      <c r="C478" s="428" t="s">
        <v>326</v>
      </c>
      <c r="D478" s="428" t="s">
        <v>362</v>
      </c>
      <c r="E478" s="430" t="s">
        <v>2139</v>
      </c>
      <c r="F478" s="431"/>
      <c r="G478" s="430"/>
      <c r="H478" s="4"/>
    </row>
    <row r="479" spans="1:29" ht="15" customHeight="1">
      <c r="A479" s="455" t="s">
        <v>2295</v>
      </c>
      <c r="B479" s="458" t="s">
        <v>2296</v>
      </c>
      <c r="C479" s="428" t="s">
        <v>326</v>
      </c>
      <c r="D479" s="428" t="s">
        <v>362</v>
      </c>
      <c r="E479" s="430" t="s">
        <v>335</v>
      </c>
      <c r="F479" s="431" t="s">
        <v>1780</v>
      </c>
      <c r="G479" s="430"/>
      <c r="H479" s="4"/>
    </row>
    <row r="480" spans="1:29" ht="15" customHeight="1">
      <c r="A480" s="426" t="s">
        <v>2297</v>
      </c>
      <c r="B480" s="427" t="s">
        <v>2298</v>
      </c>
      <c r="C480" s="428" t="s">
        <v>326</v>
      </c>
      <c r="D480" s="428" t="s">
        <v>362</v>
      </c>
      <c r="E480" s="430" t="s">
        <v>334</v>
      </c>
      <c r="F480" s="431"/>
      <c r="G480" s="430"/>
      <c r="H480" s="4"/>
    </row>
    <row r="481" spans="1:29" ht="15" customHeight="1">
      <c r="A481" s="426" t="s">
        <v>2299</v>
      </c>
      <c r="B481" s="427" t="s">
        <v>2300</v>
      </c>
      <c r="C481" s="428" t="s">
        <v>326</v>
      </c>
      <c r="D481" s="428" t="s">
        <v>362</v>
      </c>
      <c r="E481" s="430" t="s">
        <v>335</v>
      </c>
      <c r="F481" s="431" t="s">
        <v>1780</v>
      </c>
      <c r="G481" s="430"/>
      <c r="H481" s="4"/>
    </row>
    <row r="482" spans="1:29" ht="15" customHeight="1">
      <c r="A482" s="426" t="s">
        <v>2304</v>
      </c>
      <c r="B482" s="427" t="s">
        <v>2305</v>
      </c>
      <c r="C482" s="428" t="s">
        <v>326</v>
      </c>
      <c r="D482" s="428" t="s">
        <v>362</v>
      </c>
      <c r="E482" s="430" t="s">
        <v>2139</v>
      </c>
      <c r="F482" s="431"/>
      <c r="G482" s="430"/>
      <c r="H482" s="4"/>
    </row>
    <row r="483" spans="1:29" ht="15" customHeight="1">
      <c r="A483" s="426" t="s">
        <v>2306</v>
      </c>
      <c r="B483" s="439" t="s">
        <v>2307</v>
      </c>
      <c r="C483" s="428" t="s">
        <v>326</v>
      </c>
      <c r="D483" s="428" t="s">
        <v>379</v>
      </c>
      <c r="E483" s="430" t="s">
        <v>2139</v>
      </c>
      <c r="F483" s="431"/>
      <c r="G483" s="434" t="str">
        <f>+VLOOKUP(Data_Validation!$A483,BV_Data_An_Cour!$L:$Q,6,0)</f>
        <v>10-Compte compteur</v>
      </c>
      <c r="H483" s="4"/>
    </row>
    <row r="484" spans="1:29" ht="15" customHeight="1">
      <c r="A484" s="426" t="s">
        <v>1099</v>
      </c>
      <c r="B484" s="427" t="s">
        <v>1098</v>
      </c>
      <c r="C484" s="428" t="s">
        <v>326</v>
      </c>
      <c r="D484" s="428" t="s">
        <v>379</v>
      </c>
      <c r="E484" s="430" t="s">
        <v>335</v>
      </c>
      <c r="F484" s="431" t="s">
        <v>1783</v>
      </c>
      <c r="G484" s="430"/>
      <c r="H484" s="4"/>
    </row>
    <row r="485" spans="1:29" ht="15" customHeight="1">
      <c r="A485" s="426" t="s">
        <v>2310</v>
      </c>
      <c r="B485" s="427" t="s">
        <v>2311</v>
      </c>
      <c r="C485" s="428" t="s">
        <v>326</v>
      </c>
      <c r="D485" s="428" t="s">
        <v>379</v>
      </c>
      <c r="E485" s="430" t="s">
        <v>334</v>
      </c>
      <c r="F485" s="431"/>
      <c r="G485" s="430"/>
      <c r="H485" s="4"/>
    </row>
    <row r="486" spans="1:29" ht="15" customHeight="1">
      <c r="A486" s="437" t="s">
        <v>1259</v>
      </c>
      <c r="B486" s="438" t="s">
        <v>1258</v>
      </c>
      <c r="C486" s="428" t="s">
        <v>326</v>
      </c>
      <c r="D486" s="428" t="s">
        <v>379</v>
      </c>
      <c r="E486" s="430" t="s">
        <v>335</v>
      </c>
      <c r="F486" s="431" t="s">
        <v>1783</v>
      </c>
      <c r="G486" s="430" t="e">
        <f>+VLOOKUP(Data_Validation!$A486,BV_Data_An_Cour!$L:$Q,6,0)</f>
        <v>#N/A</v>
      </c>
      <c r="H486" s="4"/>
    </row>
    <row r="487" spans="1:29" ht="15" customHeight="1">
      <c r="A487" s="426" t="s">
        <v>2312</v>
      </c>
      <c r="B487" s="439" t="s">
        <v>2313</v>
      </c>
      <c r="C487" s="428" t="s">
        <v>326</v>
      </c>
      <c r="D487" s="428" t="s">
        <v>379</v>
      </c>
      <c r="E487" s="430" t="s">
        <v>2139</v>
      </c>
      <c r="F487" s="431"/>
      <c r="G487" s="430" t="e">
        <f>+VLOOKUP(Data_Validation!$A487,BV_Data_An_Cour!$L:$Q,6,0)</f>
        <v>#N/A</v>
      </c>
      <c r="H487" s="4"/>
    </row>
    <row r="488" spans="1:29" ht="15" customHeight="1">
      <c r="A488" s="426" t="s">
        <v>2314</v>
      </c>
      <c r="B488" s="439" t="s">
        <v>2315</v>
      </c>
      <c r="C488" s="428" t="s">
        <v>326</v>
      </c>
      <c r="D488" s="428" t="s">
        <v>379</v>
      </c>
      <c r="E488" s="430" t="s">
        <v>335</v>
      </c>
      <c r="F488" s="431" t="s">
        <v>1783</v>
      </c>
      <c r="G488" s="430" t="e">
        <f>+VLOOKUP(Data_Validation!$A488,BV_Data_An_Cour!$L:$Q,6,0)</f>
        <v>#N/A</v>
      </c>
      <c r="H488" s="4"/>
    </row>
    <row r="489" spans="1:29" ht="15" customHeight="1">
      <c r="A489" s="444" t="s">
        <v>2316</v>
      </c>
      <c r="B489" s="445" t="s">
        <v>2317</v>
      </c>
      <c r="C489" s="428" t="s">
        <v>326</v>
      </c>
      <c r="D489" s="428" t="s">
        <v>379</v>
      </c>
      <c r="E489" s="430" t="s">
        <v>2139</v>
      </c>
      <c r="F489" s="431"/>
      <c r="G489" s="430" t="e">
        <f>+VLOOKUP(Data_Validation!$A489,BV_Data_An_Cour!$L:$Q,6,0)</f>
        <v>#N/A</v>
      </c>
      <c r="H489" s="4"/>
    </row>
    <row r="490" spans="1:29" ht="15" customHeight="1">
      <c r="A490" s="437" t="s">
        <v>2318</v>
      </c>
      <c r="B490" s="438" t="s">
        <v>2319</v>
      </c>
      <c r="C490" s="428" t="s">
        <v>326</v>
      </c>
      <c r="D490" s="428" t="s">
        <v>385</v>
      </c>
      <c r="E490" s="430" t="s">
        <v>2139</v>
      </c>
      <c r="F490" s="431"/>
      <c r="G490" s="434" t="str">
        <f>+VLOOKUP(Data_Validation!$A490,BV_Data_An_Cour!$L:$Q,6,0)</f>
        <v>10-Compte compteur</v>
      </c>
      <c r="H490" s="4"/>
      <c r="I490" s="4"/>
      <c r="J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</row>
    <row r="491" spans="1:29" ht="15" customHeight="1">
      <c r="A491" s="438" t="s">
        <v>1106</v>
      </c>
      <c r="B491" s="438" t="s">
        <v>1105</v>
      </c>
      <c r="C491" s="428" t="s">
        <v>326</v>
      </c>
      <c r="D491" s="428" t="s">
        <v>385</v>
      </c>
      <c r="E491" s="430" t="s">
        <v>335</v>
      </c>
      <c r="F491" s="431" t="s">
        <v>1783</v>
      </c>
      <c r="G491" s="434" t="str">
        <f>+VLOOKUP(Data_Validation!$A491,BV_Data_An_Cour!$L:$Q,6,0)</f>
        <v>5-Ventes</v>
      </c>
      <c r="H491" s="4"/>
    </row>
    <row r="492" spans="1:29" ht="15" customHeight="1">
      <c r="A492" s="438" t="s">
        <v>2322</v>
      </c>
      <c r="B492" s="438" t="s">
        <v>2323</v>
      </c>
      <c r="C492" s="428" t="s">
        <v>326</v>
      </c>
      <c r="D492" s="428" t="s">
        <v>385</v>
      </c>
      <c r="E492" s="430" t="s">
        <v>2139</v>
      </c>
      <c r="F492" s="431"/>
      <c r="G492" s="434" t="str">
        <f>+VLOOKUP(Data_Validation!$A492,BV_Data_An_Cour!$L:$Q,6,0)</f>
        <v>10-Compte compteur</v>
      </c>
      <c r="H492" s="4"/>
    </row>
    <row r="493" spans="1:29" ht="15" customHeight="1">
      <c r="A493" s="444" t="s">
        <v>2324</v>
      </c>
      <c r="B493" s="445" t="s">
        <v>2325</v>
      </c>
      <c r="C493" s="428" t="s">
        <v>326</v>
      </c>
      <c r="D493" s="428" t="s">
        <v>387</v>
      </c>
      <c r="E493" s="430" t="s">
        <v>2139</v>
      </c>
      <c r="F493" s="431"/>
      <c r="G493" s="434" t="str">
        <f>+VLOOKUP(Data_Validation!$A493,BV_Data_An_Cour!$L:$Q,6,0)</f>
        <v>10-Compte compteur</v>
      </c>
      <c r="H493" s="4"/>
    </row>
    <row r="494" spans="1:29" ht="15" customHeight="1">
      <c r="A494" s="437" t="s">
        <v>1112</v>
      </c>
      <c r="B494" s="438" t="s">
        <v>1111</v>
      </c>
      <c r="C494" s="428" t="s">
        <v>326</v>
      </c>
      <c r="D494" s="428" t="s">
        <v>387</v>
      </c>
      <c r="E494" s="430" t="s">
        <v>335</v>
      </c>
      <c r="F494" s="431" t="s">
        <v>1783</v>
      </c>
      <c r="G494" s="434" t="str">
        <f>+VLOOKUP(Data_Validation!$A494,BV_Data_An_Cour!$L:$Q,6,0)</f>
        <v>5-Ventes</v>
      </c>
      <c r="H494" s="4"/>
    </row>
    <row r="495" spans="1:29" ht="15" customHeight="1">
      <c r="A495" s="438" t="s">
        <v>2328</v>
      </c>
      <c r="B495" s="438" t="s">
        <v>2329</v>
      </c>
      <c r="C495" s="428" t="s">
        <v>326</v>
      </c>
      <c r="D495" s="428" t="s">
        <v>387</v>
      </c>
      <c r="E495" s="430" t="s">
        <v>2139</v>
      </c>
      <c r="F495" s="431"/>
      <c r="G495" s="434" t="str">
        <f>+VLOOKUP(Data_Validation!$A495,BV_Data_An_Cour!$L:$Q,6,0)</f>
        <v>10-Compte compteur</v>
      </c>
      <c r="H495" s="4"/>
    </row>
    <row r="496" spans="1:29" ht="15" customHeight="1">
      <c r="A496" s="437" t="s">
        <v>2330</v>
      </c>
      <c r="B496" s="438" t="s">
        <v>2331</v>
      </c>
      <c r="C496" s="428" t="s">
        <v>326</v>
      </c>
      <c r="D496" s="428" t="s">
        <v>362</v>
      </c>
      <c r="E496" s="424" t="s">
        <v>2139</v>
      </c>
      <c r="F496" s="424"/>
      <c r="G496" s="430" t="e">
        <f>+VLOOKUP(Data_Validation!$A496,BV_Data_An_Cour!$L:$Q,6,0)</f>
        <v>#N/A</v>
      </c>
      <c r="H496" s="4"/>
    </row>
    <row r="497" spans="1:8" ht="15" customHeight="1">
      <c r="A497" s="475" t="s">
        <v>2332</v>
      </c>
      <c r="B497" s="475" t="s">
        <v>2333</v>
      </c>
      <c r="C497" s="428" t="s">
        <v>326</v>
      </c>
      <c r="D497" s="428" t="s">
        <v>362</v>
      </c>
      <c r="E497" s="430" t="s">
        <v>335</v>
      </c>
      <c r="F497" s="431" t="s">
        <v>1783</v>
      </c>
      <c r="G497" s="430" t="e">
        <f>+VLOOKUP(Data_Validation!$A497,BV_Data_An_Cour!$L:$Q,6,0)</f>
        <v>#N/A</v>
      </c>
      <c r="H497" s="4"/>
    </row>
    <row r="498" spans="1:8" ht="15" customHeight="1">
      <c r="A498" s="439" t="s">
        <v>2337</v>
      </c>
      <c r="B498" s="439" t="s">
        <v>2338</v>
      </c>
      <c r="C498" s="428" t="s">
        <v>326</v>
      </c>
      <c r="D498" s="428" t="s">
        <v>362</v>
      </c>
      <c r="E498" s="430" t="s">
        <v>334</v>
      </c>
      <c r="F498" s="431"/>
      <c r="G498" s="430" t="e">
        <f>+VLOOKUP(Data_Validation!$A498,BV_Data_An_Cour!$L:$Q,6,0)</f>
        <v>#N/A</v>
      </c>
      <c r="H498" s="4"/>
    </row>
    <row r="499" spans="1:8" ht="15" customHeight="1">
      <c r="A499" s="437" t="s">
        <v>1114</v>
      </c>
      <c r="B499" s="438" t="s">
        <v>1113</v>
      </c>
      <c r="C499" s="428" t="s">
        <v>326</v>
      </c>
      <c r="D499" s="428" t="s">
        <v>379</v>
      </c>
      <c r="E499" s="430" t="s">
        <v>335</v>
      </c>
      <c r="F499" s="431" t="s">
        <v>1783</v>
      </c>
      <c r="G499" s="434" t="str">
        <f>+VLOOKUP(Data_Validation!$A499,BV_Data_An_Cour!$L:$Q,6,0)</f>
        <v>5-Ventes</v>
      </c>
      <c r="H499" s="4"/>
    </row>
    <row r="500" spans="1:8" ht="15" customHeight="1">
      <c r="A500" s="426" t="s">
        <v>2339</v>
      </c>
      <c r="B500" s="439" t="s">
        <v>2340</v>
      </c>
      <c r="C500" s="428" t="s">
        <v>326</v>
      </c>
      <c r="D500" s="428" t="s">
        <v>379</v>
      </c>
      <c r="E500" s="430" t="s">
        <v>2139</v>
      </c>
      <c r="F500" s="431"/>
      <c r="G500" s="434" t="str">
        <f>+VLOOKUP(Data_Validation!$A500,BV_Data_An_Cour!$L:$Q,6,0)</f>
        <v>10-Compte compteur</v>
      </c>
      <c r="H500" s="4"/>
    </row>
    <row r="501" spans="1:8" ht="15" customHeight="1">
      <c r="A501" s="426" t="s">
        <v>1276</v>
      </c>
      <c r="B501" s="427" t="s">
        <v>1275</v>
      </c>
      <c r="C501" s="428" t="s">
        <v>326</v>
      </c>
      <c r="D501" s="428" t="s">
        <v>379</v>
      </c>
      <c r="E501" s="430" t="s">
        <v>335</v>
      </c>
      <c r="F501" s="431" t="s">
        <v>1783</v>
      </c>
      <c r="G501" s="430"/>
      <c r="H501" s="4"/>
    </row>
    <row r="502" spans="1:8" ht="15" customHeight="1">
      <c r="A502" s="477" t="s">
        <v>2343</v>
      </c>
      <c r="B502" s="458" t="s">
        <v>2344</v>
      </c>
      <c r="C502" s="428" t="s">
        <v>326</v>
      </c>
      <c r="D502" s="428" t="s">
        <v>379</v>
      </c>
      <c r="E502" s="430" t="s">
        <v>334</v>
      </c>
      <c r="F502" s="431"/>
      <c r="G502" s="430"/>
      <c r="H502" s="4"/>
    </row>
    <row r="503" spans="1:8" ht="15" customHeight="1">
      <c r="A503" s="426" t="s">
        <v>1116</v>
      </c>
      <c r="B503" s="478" t="s">
        <v>1115</v>
      </c>
      <c r="C503" s="428" t="s">
        <v>326</v>
      </c>
      <c r="D503" s="428" t="s">
        <v>379</v>
      </c>
      <c r="E503" s="430" t="s">
        <v>335</v>
      </c>
      <c r="F503" s="431" t="s">
        <v>1780</v>
      </c>
      <c r="G503" s="430"/>
      <c r="H503" s="4"/>
    </row>
    <row r="504" spans="1:8" ht="15" customHeight="1">
      <c r="A504" s="477" t="s">
        <v>2345</v>
      </c>
      <c r="B504" s="479" t="s">
        <v>2346</v>
      </c>
      <c r="C504" s="428" t="s">
        <v>326</v>
      </c>
      <c r="D504" s="428" t="s">
        <v>379</v>
      </c>
      <c r="E504" s="430" t="s">
        <v>334</v>
      </c>
      <c r="F504" s="431"/>
      <c r="G504" s="430"/>
      <c r="H504" s="4"/>
    </row>
    <row r="505" spans="1:8" ht="15" customHeight="1">
      <c r="A505" s="480" t="s">
        <v>1281</v>
      </c>
      <c r="B505" s="459" t="s">
        <v>2349</v>
      </c>
      <c r="C505" s="428" t="s">
        <v>326</v>
      </c>
      <c r="D505" s="428" t="s">
        <v>379</v>
      </c>
      <c r="E505" s="430" t="s">
        <v>335</v>
      </c>
      <c r="F505" s="431" t="s">
        <v>1783</v>
      </c>
      <c r="G505" s="430" t="e">
        <f>+VLOOKUP(Data_Validation!$A505,BV_Data_An_Cour!$L:$Q,6,0)</f>
        <v>#N/A</v>
      </c>
      <c r="H505" s="4"/>
    </row>
    <row r="506" spans="1:8" ht="15" customHeight="1">
      <c r="A506" s="437" t="s">
        <v>2350</v>
      </c>
      <c r="B506" s="454" t="s">
        <v>2351</v>
      </c>
      <c r="C506" s="428" t="s">
        <v>326</v>
      </c>
      <c r="D506" s="428" t="s">
        <v>379</v>
      </c>
      <c r="E506" s="430" t="s">
        <v>2139</v>
      </c>
      <c r="F506" s="431"/>
      <c r="G506" s="430" t="e">
        <f>+VLOOKUP(Data_Validation!$A506,BV_Data_An_Cour!$L:$Q,6,0)</f>
        <v>#N/A</v>
      </c>
      <c r="H506" s="4"/>
    </row>
    <row r="507" spans="1:8" ht="15" customHeight="1">
      <c r="A507" s="433" t="s">
        <v>1118</v>
      </c>
      <c r="B507" s="427" t="s">
        <v>1117</v>
      </c>
      <c r="C507" s="428" t="s">
        <v>326</v>
      </c>
      <c r="D507" s="428" t="s">
        <v>379</v>
      </c>
      <c r="E507" s="430" t="s">
        <v>335</v>
      </c>
      <c r="F507" s="431" t="s">
        <v>1783</v>
      </c>
      <c r="G507" s="434" t="str">
        <f>+VLOOKUP(Data_Validation!$A507,BV_Data_An_Cour!$L:$Q,6,0)</f>
        <v>5-Ventes</v>
      </c>
      <c r="H507" s="4"/>
    </row>
    <row r="508" spans="1:8" ht="15" customHeight="1">
      <c r="A508" s="433" t="s">
        <v>2354</v>
      </c>
      <c r="B508" s="427" t="s">
        <v>2355</v>
      </c>
      <c r="C508" s="428" t="s">
        <v>326</v>
      </c>
      <c r="D508" s="428" t="s">
        <v>379</v>
      </c>
      <c r="E508" s="430" t="s">
        <v>2139</v>
      </c>
      <c r="F508" s="431"/>
      <c r="G508" s="434" t="str">
        <f>+VLOOKUP(Data_Validation!$A508,BV_Data_An_Cour!$L:$Q,6,0)</f>
        <v>10-Compte compteur</v>
      </c>
      <c r="H508" s="4"/>
    </row>
    <row r="509" spans="1:8" ht="15" customHeight="1">
      <c r="A509" s="444" t="s">
        <v>1120</v>
      </c>
      <c r="B509" s="445" t="s">
        <v>1119</v>
      </c>
      <c r="C509" s="428" t="s">
        <v>326</v>
      </c>
      <c r="D509" s="428" t="s">
        <v>379</v>
      </c>
      <c r="E509" s="430" t="s">
        <v>335</v>
      </c>
      <c r="F509" s="431" t="s">
        <v>1783</v>
      </c>
      <c r="G509" s="434" t="str">
        <f>+VLOOKUP(Data_Validation!$A509,BV_Data_An_Cour!$L:$Q,6,0)</f>
        <v>5-Ventes</v>
      </c>
      <c r="H509" s="4"/>
    </row>
    <row r="510" spans="1:8" ht="15" customHeight="1">
      <c r="A510" s="444" t="s">
        <v>2359</v>
      </c>
      <c r="B510" s="445" t="s">
        <v>2360</v>
      </c>
      <c r="C510" s="428" t="s">
        <v>326</v>
      </c>
      <c r="D510" s="428" t="s">
        <v>379</v>
      </c>
      <c r="E510" s="430" t="s">
        <v>2139</v>
      </c>
      <c r="F510" s="431"/>
      <c r="G510" s="434" t="str">
        <f>+VLOOKUP(Data_Validation!$A510,BV_Data_An_Cour!$L:$Q,6,0)</f>
        <v>10-Compte compteur</v>
      </c>
      <c r="H510" s="4"/>
    </row>
    <row r="511" spans="1:8" ht="15" customHeight="1">
      <c r="A511" s="426" t="s">
        <v>1289</v>
      </c>
      <c r="B511" s="439" t="s">
        <v>1288</v>
      </c>
      <c r="C511" s="428" t="s">
        <v>326</v>
      </c>
      <c r="D511" s="428" t="s">
        <v>379</v>
      </c>
      <c r="E511" s="430" t="s">
        <v>335</v>
      </c>
      <c r="F511" s="431" t="s">
        <v>1783</v>
      </c>
      <c r="G511" s="430" t="e">
        <f>+VLOOKUP(Data_Validation!$A511,BV_Data_An_Cour!$L:$Q,6,0)</f>
        <v>#N/A</v>
      </c>
      <c r="H511" s="4"/>
    </row>
    <row r="512" spans="1:8" ht="15" customHeight="1">
      <c r="A512" s="426" t="s">
        <v>2361</v>
      </c>
      <c r="B512" s="439" t="s">
        <v>2362</v>
      </c>
      <c r="C512" s="428" t="s">
        <v>326</v>
      </c>
      <c r="D512" s="428" t="s">
        <v>379</v>
      </c>
      <c r="E512" s="430" t="s">
        <v>334</v>
      </c>
      <c r="F512" s="431"/>
      <c r="G512" s="430" t="e">
        <f>+VLOOKUP(Data_Validation!$A512,BV_Data_An_Cour!$L:$Q,6,0)</f>
        <v>#N/A</v>
      </c>
      <c r="H512" s="4"/>
    </row>
    <row r="513" spans="1:11" ht="15" customHeight="1">
      <c r="A513" s="426" t="s">
        <v>1122</v>
      </c>
      <c r="B513" s="427" t="s">
        <v>1121</v>
      </c>
      <c r="C513" s="428" t="s">
        <v>326</v>
      </c>
      <c r="D513" s="428" t="s">
        <v>379</v>
      </c>
      <c r="E513" s="430" t="s">
        <v>335</v>
      </c>
      <c r="F513" s="431" t="s">
        <v>1780</v>
      </c>
      <c r="G513" s="430"/>
      <c r="H513" s="4"/>
    </row>
    <row r="514" spans="1:11" ht="15" customHeight="1">
      <c r="A514" s="426" t="s">
        <v>2365</v>
      </c>
      <c r="B514" s="427" t="s">
        <v>2366</v>
      </c>
      <c r="C514" s="428" t="s">
        <v>326</v>
      </c>
      <c r="D514" s="428" t="s">
        <v>379</v>
      </c>
      <c r="E514" s="430" t="s">
        <v>334</v>
      </c>
      <c r="F514" s="431"/>
      <c r="G514" s="430"/>
      <c r="H514" s="4"/>
    </row>
    <row r="515" spans="1:11" ht="15" customHeight="1">
      <c r="A515" s="437" t="s">
        <v>1293</v>
      </c>
      <c r="B515" s="438" t="s">
        <v>1292</v>
      </c>
      <c r="C515" s="428" t="s">
        <v>326</v>
      </c>
      <c r="D515" s="428" t="s">
        <v>379</v>
      </c>
      <c r="E515" s="430" t="s">
        <v>335</v>
      </c>
      <c r="F515" s="431" t="s">
        <v>1783</v>
      </c>
      <c r="G515" s="430" t="e">
        <f>+VLOOKUP(Data_Validation!$A515,BV_Data_An_Cour!$L:$Q,6,0)</f>
        <v>#N/A</v>
      </c>
      <c r="H515" s="4"/>
    </row>
    <row r="516" spans="1:11" ht="15" customHeight="1">
      <c r="A516" s="438" t="s">
        <v>2369</v>
      </c>
      <c r="B516" s="438" t="s">
        <v>2370</v>
      </c>
      <c r="C516" s="428" t="s">
        <v>326</v>
      </c>
      <c r="D516" s="428" t="s">
        <v>379</v>
      </c>
      <c r="E516" s="430" t="s">
        <v>2139</v>
      </c>
      <c r="F516" s="431"/>
      <c r="G516" s="430" t="e">
        <f>+VLOOKUP(Data_Validation!$A516,BV_Data_An_Cour!$L:$Q,6,0)</f>
        <v>#N/A</v>
      </c>
      <c r="H516" s="4"/>
    </row>
    <row r="517" spans="1:11" ht="15" customHeight="1">
      <c r="A517" s="426" t="s">
        <v>2371</v>
      </c>
      <c r="B517" s="427" t="s">
        <v>2372</v>
      </c>
      <c r="C517" s="428" t="s">
        <v>326</v>
      </c>
      <c r="D517" s="428" t="s">
        <v>379</v>
      </c>
      <c r="E517" s="430" t="s">
        <v>335</v>
      </c>
      <c r="F517" s="431" t="s">
        <v>1780</v>
      </c>
      <c r="G517" s="430"/>
      <c r="H517" s="4"/>
      <c r="K517" s="4"/>
    </row>
    <row r="518" spans="1:11" ht="15" customHeight="1">
      <c r="A518" s="426" t="s">
        <v>2373</v>
      </c>
      <c r="B518" s="427" t="s">
        <v>2374</v>
      </c>
      <c r="C518" s="428" t="s">
        <v>326</v>
      </c>
      <c r="D518" s="428" t="s">
        <v>379</v>
      </c>
      <c r="E518" s="430" t="s">
        <v>2139</v>
      </c>
      <c r="F518" s="431"/>
      <c r="G518" s="430"/>
      <c r="H518" s="4"/>
    </row>
    <row r="519" spans="1:11" ht="15" customHeight="1">
      <c r="A519" s="444" t="s">
        <v>2377</v>
      </c>
      <c r="B519" s="445" t="s">
        <v>2378</v>
      </c>
      <c r="C519" s="428" t="s">
        <v>326</v>
      </c>
      <c r="D519" s="428" t="s">
        <v>362</v>
      </c>
      <c r="E519" s="430" t="s">
        <v>335</v>
      </c>
      <c r="F519" s="431" t="s">
        <v>1783</v>
      </c>
      <c r="G519" s="430" t="e">
        <f>+VLOOKUP(Data_Validation!$A519,BV_Data_An_Cour!$L:$Q,6,0)</f>
        <v>#N/A</v>
      </c>
      <c r="H519" s="4"/>
    </row>
    <row r="520" spans="1:11" ht="15" customHeight="1">
      <c r="A520" s="437" t="s">
        <v>2379</v>
      </c>
      <c r="B520" s="438" t="s">
        <v>2380</v>
      </c>
      <c r="C520" s="428" t="s">
        <v>326</v>
      </c>
      <c r="D520" s="428" t="s">
        <v>362</v>
      </c>
      <c r="E520" s="430" t="s">
        <v>2139</v>
      </c>
      <c r="F520" s="431"/>
      <c r="G520" s="430" t="e">
        <f>+VLOOKUP(Data_Validation!$A520,BV_Data_An_Cour!$L:$Q,6,0)</f>
        <v>#N/A</v>
      </c>
      <c r="H520" s="4"/>
    </row>
    <row r="521" spans="1:11" ht="15" customHeight="1">
      <c r="A521" s="426" t="s">
        <v>1134</v>
      </c>
      <c r="B521" s="427" t="s">
        <v>1133</v>
      </c>
      <c r="C521" s="428" t="s">
        <v>326</v>
      </c>
      <c r="D521" s="428" t="s">
        <v>362</v>
      </c>
      <c r="E521" s="430" t="s">
        <v>335</v>
      </c>
      <c r="F521" s="431" t="s">
        <v>1783</v>
      </c>
      <c r="G521" s="430"/>
      <c r="H521" s="4"/>
    </row>
    <row r="522" spans="1:11" ht="15" customHeight="1">
      <c r="A522" s="426" t="s">
        <v>2384</v>
      </c>
      <c r="B522" s="427" t="s">
        <v>2385</v>
      </c>
      <c r="C522" s="428" t="s">
        <v>326</v>
      </c>
      <c r="D522" s="428" t="s">
        <v>362</v>
      </c>
      <c r="E522" s="430" t="s">
        <v>334</v>
      </c>
      <c r="F522" s="431"/>
      <c r="G522" s="430"/>
      <c r="H522" s="4"/>
    </row>
    <row r="523" spans="1:11" ht="15" customHeight="1">
      <c r="A523" s="481" t="s">
        <v>1297</v>
      </c>
      <c r="B523" s="445" t="s">
        <v>1296</v>
      </c>
      <c r="C523" s="428" t="s">
        <v>326</v>
      </c>
      <c r="D523" s="428" t="s">
        <v>379</v>
      </c>
      <c r="E523" s="430" t="s">
        <v>335</v>
      </c>
      <c r="F523" s="431" t="s">
        <v>1783</v>
      </c>
      <c r="G523" s="430" t="e">
        <f>+VLOOKUP(Data_Validation!$A523,BV_Data_An_Cour!$L:$Q,6,0)</f>
        <v>#N/A</v>
      </c>
      <c r="H523" s="4"/>
    </row>
    <row r="524" spans="1:11" ht="15" customHeight="1">
      <c r="A524" s="426" t="s">
        <v>2388</v>
      </c>
      <c r="B524" s="427" t="s">
        <v>1296</v>
      </c>
      <c r="C524" s="428" t="s">
        <v>326</v>
      </c>
      <c r="D524" s="428" t="s">
        <v>379</v>
      </c>
      <c r="E524" s="430" t="s">
        <v>2139</v>
      </c>
      <c r="F524" s="431"/>
      <c r="G524" s="430" t="e">
        <f>+VLOOKUP(Data_Validation!$A524,BV_Data_An_Cour!$L:$Q,6,0)</f>
        <v>#N/A</v>
      </c>
      <c r="H524" s="4"/>
    </row>
    <row r="525" spans="1:11" ht="15" customHeight="1">
      <c r="A525" s="426" t="s">
        <v>1136</v>
      </c>
      <c r="B525" s="439" t="s">
        <v>1135</v>
      </c>
      <c r="C525" s="428" t="s">
        <v>326</v>
      </c>
      <c r="D525" s="428" t="s">
        <v>362</v>
      </c>
      <c r="E525" s="430" t="s">
        <v>335</v>
      </c>
      <c r="F525" s="431" t="s">
        <v>1783</v>
      </c>
      <c r="G525" s="430" t="s">
        <v>1031</v>
      </c>
      <c r="H525" s="4"/>
    </row>
    <row r="526" spans="1:11" ht="15" customHeight="1">
      <c r="A526" s="426" t="s">
        <v>2389</v>
      </c>
      <c r="B526" s="439" t="s">
        <v>2390</v>
      </c>
      <c r="C526" s="428" t="s">
        <v>326</v>
      </c>
      <c r="D526" s="428" t="s">
        <v>362</v>
      </c>
      <c r="E526" s="430" t="s">
        <v>334</v>
      </c>
      <c r="F526" s="431"/>
      <c r="G526" s="434" t="str">
        <f>+VLOOKUP(Data_Validation!$A526,BV_Data_An_Cour!$L:$Q,6,0)</f>
        <v>10-Compte compteur</v>
      </c>
      <c r="H526" s="4"/>
    </row>
    <row r="527" spans="1:11" ht="15" customHeight="1">
      <c r="A527" s="426" t="s">
        <v>1302</v>
      </c>
      <c r="B527" s="439" t="s">
        <v>1301</v>
      </c>
      <c r="C527" s="428" t="s">
        <v>326</v>
      </c>
      <c r="D527" s="428" t="s">
        <v>362</v>
      </c>
      <c r="E527" s="430" t="s">
        <v>335</v>
      </c>
      <c r="F527" s="431" t="s">
        <v>1783</v>
      </c>
      <c r="G527" s="430" t="e">
        <f>+VLOOKUP(Data_Validation!$A527,BV_Data_An_Cour!$L:$Q,6,0)</f>
        <v>#N/A</v>
      </c>
      <c r="H527" s="4"/>
    </row>
    <row r="528" spans="1:11" ht="15" customHeight="1">
      <c r="A528" s="426" t="s">
        <v>2393</v>
      </c>
      <c r="B528" s="439" t="s">
        <v>2394</v>
      </c>
      <c r="C528" s="428" t="s">
        <v>326</v>
      </c>
      <c r="D528" s="428" t="s">
        <v>362</v>
      </c>
      <c r="E528" s="430" t="s">
        <v>2139</v>
      </c>
      <c r="F528" s="431"/>
      <c r="G528" s="430" t="e">
        <f>+VLOOKUP(Data_Validation!$A528,BV_Data_An_Cour!$L:$Q,6,0)</f>
        <v>#N/A</v>
      </c>
      <c r="H528" s="4"/>
    </row>
    <row r="529" spans="1:11" ht="15" customHeight="1">
      <c r="A529" s="437" t="s">
        <v>2395</v>
      </c>
      <c r="B529" s="438" t="s">
        <v>2396</v>
      </c>
      <c r="C529" s="428" t="s">
        <v>326</v>
      </c>
      <c r="D529" s="428" t="s">
        <v>379</v>
      </c>
      <c r="E529" s="430" t="s">
        <v>2139</v>
      </c>
      <c r="F529" s="431"/>
      <c r="G529" s="434" t="str">
        <f>+VLOOKUP(Data_Validation!$A529,BV_Data_An_Cour!$L:$Q,6,0)</f>
        <v>10-Compte compteur</v>
      </c>
      <c r="H529" s="4"/>
    </row>
    <row r="530" spans="1:11" ht="15" customHeight="1">
      <c r="A530" s="437" t="s">
        <v>1306</v>
      </c>
      <c r="B530" s="438" t="s">
        <v>2399</v>
      </c>
      <c r="C530" s="428" t="s">
        <v>326</v>
      </c>
      <c r="D530" s="428" t="s">
        <v>379</v>
      </c>
      <c r="E530" s="430" t="s">
        <v>335</v>
      </c>
      <c r="F530" s="431" t="s">
        <v>1783</v>
      </c>
      <c r="G530" s="430" t="e">
        <f>+VLOOKUP(Data_Validation!$A530,BV_Data_An_Cour!$L:$Q,6,0)</f>
        <v>#N/A</v>
      </c>
      <c r="H530" s="4"/>
      <c r="K530" s="4"/>
    </row>
    <row r="531" spans="1:11" ht="15" customHeight="1">
      <c r="A531" s="433" t="s">
        <v>2400</v>
      </c>
      <c r="B531" s="427" t="s">
        <v>2401</v>
      </c>
      <c r="C531" s="428" t="s">
        <v>326</v>
      </c>
      <c r="D531" s="428" t="s">
        <v>379</v>
      </c>
      <c r="E531" s="430" t="s">
        <v>2139</v>
      </c>
      <c r="F531" s="431"/>
      <c r="G531" s="430" t="e">
        <f>+VLOOKUP(Data_Validation!$A531,BV_Data_An_Cour!$L:$Q,6,0)</f>
        <v>#N/A</v>
      </c>
      <c r="H531" s="4"/>
    </row>
    <row r="532" spans="1:11" ht="15" customHeight="1">
      <c r="A532" s="442" t="s">
        <v>2404</v>
      </c>
      <c r="B532" s="443" t="s">
        <v>2406</v>
      </c>
      <c r="C532" s="428" t="s">
        <v>326</v>
      </c>
      <c r="D532" s="428" t="s">
        <v>379</v>
      </c>
      <c r="E532" s="430" t="s">
        <v>335</v>
      </c>
      <c r="F532" s="431" t="s">
        <v>1783</v>
      </c>
      <c r="G532" s="430" t="e">
        <f>+VLOOKUP(Data_Validation!$A532,BV_Data_An_Cour!$L:$Q,6,0)</f>
        <v>#N/A</v>
      </c>
      <c r="H532" s="4"/>
    </row>
    <row r="533" spans="1:11" ht="15" customHeight="1">
      <c r="A533" s="442" t="s">
        <v>2408</v>
      </c>
      <c r="B533" s="443" t="s">
        <v>2410</v>
      </c>
      <c r="C533" s="428" t="s">
        <v>326</v>
      </c>
      <c r="D533" s="428" t="s">
        <v>379</v>
      </c>
      <c r="E533" s="430" t="s">
        <v>334</v>
      </c>
      <c r="F533" s="431"/>
      <c r="G533" s="430" t="e">
        <f>+VLOOKUP(Data_Validation!$A533,BV_Data_An_Cour!$L:$Q,6,0)</f>
        <v>#N/A</v>
      </c>
      <c r="H533" s="4"/>
    </row>
    <row r="534" spans="1:11" ht="15" customHeight="1">
      <c r="A534" s="433" t="s">
        <v>1310</v>
      </c>
      <c r="B534" s="427" t="s">
        <v>1309</v>
      </c>
      <c r="C534" s="428" t="s">
        <v>326</v>
      </c>
      <c r="D534" s="428" t="s">
        <v>379</v>
      </c>
      <c r="E534" s="430" t="s">
        <v>335</v>
      </c>
      <c r="F534" s="431" t="s">
        <v>1783</v>
      </c>
      <c r="G534" s="430" t="e">
        <f>+VLOOKUP(Data_Validation!$A534,BV_Data_An_Cour!$L:$Q,6,0)</f>
        <v>#N/A</v>
      </c>
      <c r="H534" s="4"/>
    </row>
    <row r="535" spans="1:11" ht="15" customHeight="1">
      <c r="A535" s="426" t="s">
        <v>2413</v>
      </c>
      <c r="B535" s="439" t="s">
        <v>2416</v>
      </c>
      <c r="C535" s="428" t="s">
        <v>326</v>
      </c>
      <c r="D535" s="428" t="s">
        <v>379</v>
      </c>
      <c r="E535" s="430" t="s">
        <v>2139</v>
      </c>
      <c r="F535" s="431"/>
      <c r="G535" s="430" t="e">
        <f>+VLOOKUP(Data_Validation!$A535,BV_Data_An_Cour!$L:$Q,6,0)</f>
        <v>#N/A</v>
      </c>
      <c r="H535" s="4"/>
    </row>
    <row r="536" spans="1:11" ht="15" customHeight="1">
      <c r="A536" s="457" t="s">
        <v>2418</v>
      </c>
      <c r="B536" s="441" t="s">
        <v>2419</v>
      </c>
      <c r="C536" s="428" t="s">
        <v>326</v>
      </c>
      <c r="D536" s="428" t="s">
        <v>362</v>
      </c>
      <c r="E536" s="430" t="s">
        <v>2139</v>
      </c>
      <c r="F536" s="431"/>
      <c r="G536" s="434" t="str">
        <f>+VLOOKUP(Data_Validation!$A536,BV_Data_An_Cour!$L:$Q,6,0)</f>
        <v>10-Compte compteur</v>
      </c>
      <c r="H536" s="4"/>
    </row>
    <row r="537" spans="1:11" ht="15" customHeight="1">
      <c r="A537" s="437" t="s">
        <v>1141</v>
      </c>
      <c r="B537" s="438" t="s">
        <v>1140</v>
      </c>
      <c r="C537" s="428" t="s">
        <v>326</v>
      </c>
      <c r="D537" s="428" t="s">
        <v>391</v>
      </c>
      <c r="E537" s="430" t="s">
        <v>335</v>
      </c>
      <c r="F537" s="431" t="s">
        <v>1783</v>
      </c>
      <c r="G537" s="434" t="str">
        <f>+VLOOKUP(Data_Validation!$A537,BV_Data_An_Cour!$L:$Q,6,0)</f>
        <v>5-Ventes</v>
      </c>
      <c r="H537" s="4"/>
    </row>
    <row r="538" spans="1:11" ht="15" customHeight="1">
      <c r="A538" s="426" t="s">
        <v>2426</v>
      </c>
      <c r="B538" s="439" t="s">
        <v>2427</v>
      </c>
      <c r="C538" s="428" t="s">
        <v>326</v>
      </c>
      <c r="D538" s="428" t="s">
        <v>391</v>
      </c>
      <c r="E538" s="430" t="s">
        <v>2139</v>
      </c>
      <c r="F538" s="431"/>
      <c r="G538" s="434" t="str">
        <f>+VLOOKUP(Data_Validation!$A538,BV_Data_An_Cour!$L:$Q,6,0)</f>
        <v>10-Compte compteur</v>
      </c>
      <c r="H538" s="4"/>
    </row>
    <row r="539" spans="1:11" ht="15" customHeight="1">
      <c r="A539" s="433" t="s">
        <v>2431</v>
      </c>
      <c r="B539" s="427" t="s">
        <v>2432</v>
      </c>
      <c r="C539" s="428" t="s">
        <v>326</v>
      </c>
      <c r="D539" s="428" t="s">
        <v>391</v>
      </c>
      <c r="E539" s="430" t="s">
        <v>335</v>
      </c>
      <c r="F539" s="431" t="s">
        <v>1783</v>
      </c>
      <c r="G539" s="430" t="e">
        <f>+VLOOKUP(Data_Validation!$A539,BV_Data_An_Cour!$L:$Q,6,0)</f>
        <v>#N/A</v>
      </c>
      <c r="H539" s="4"/>
    </row>
    <row r="540" spans="1:11" ht="15" customHeight="1">
      <c r="A540" s="433" t="s">
        <v>1146</v>
      </c>
      <c r="B540" s="427" t="s">
        <v>1145</v>
      </c>
      <c r="C540" s="428" t="s">
        <v>326</v>
      </c>
      <c r="D540" s="428" t="s">
        <v>391</v>
      </c>
      <c r="E540" s="430" t="s">
        <v>335</v>
      </c>
      <c r="F540" s="431" t="s">
        <v>1783</v>
      </c>
      <c r="G540" s="434" t="str">
        <f>+VLOOKUP(Data_Validation!$A540,BV_Data_An_Cour!$L:$Q,6,0)</f>
        <v>5-Ventes</v>
      </c>
      <c r="H540" s="4"/>
    </row>
    <row r="541" spans="1:11" ht="15" customHeight="1">
      <c r="A541" s="433" t="s">
        <v>2438</v>
      </c>
      <c r="B541" s="427" t="s">
        <v>2439</v>
      </c>
      <c r="C541" s="428" t="s">
        <v>326</v>
      </c>
      <c r="D541" s="428" t="s">
        <v>391</v>
      </c>
      <c r="E541" s="430" t="s">
        <v>2139</v>
      </c>
      <c r="F541" s="431"/>
      <c r="G541" s="434" t="str">
        <f>+VLOOKUP(Data_Validation!$A541,BV_Data_An_Cour!$L:$Q,6,0)</f>
        <v>10-Compte compteur</v>
      </c>
      <c r="H541" s="4"/>
    </row>
    <row r="542" spans="1:11" ht="15" customHeight="1">
      <c r="A542" s="444" t="s">
        <v>1150</v>
      </c>
      <c r="B542" s="445" t="s">
        <v>1149</v>
      </c>
      <c r="C542" s="428" t="s">
        <v>326</v>
      </c>
      <c r="D542" s="428" t="s">
        <v>390</v>
      </c>
      <c r="E542" s="430" t="s">
        <v>335</v>
      </c>
      <c r="F542" s="431" t="s">
        <v>1783</v>
      </c>
      <c r="G542" s="434" t="str">
        <f>+VLOOKUP(Data_Validation!$A542,BV_Data_An_Cour!$L:$Q,6,0)</f>
        <v>5-Ventes</v>
      </c>
      <c r="H542" s="4"/>
    </row>
    <row r="543" spans="1:11" ht="15" customHeight="1">
      <c r="A543" s="483" t="s">
        <v>2442</v>
      </c>
      <c r="B543" s="484" t="s">
        <v>2443</v>
      </c>
      <c r="C543" s="428" t="s">
        <v>326</v>
      </c>
      <c r="D543" s="428" t="s">
        <v>390</v>
      </c>
      <c r="E543" s="430" t="s">
        <v>2139</v>
      </c>
      <c r="F543" s="431"/>
      <c r="G543" s="434" t="str">
        <f>+VLOOKUP(Data_Validation!$A543,BV_Data_An_Cour!$L:$Q,6,0)</f>
        <v>10-Compte compteur</v>
      </c>
      <c r="H543" s="4"/>
    </row>
    <row r="544" spans="1:11" ht="15" customHeight="1">
      <c r="A544" s="426" t="s">
        <v>1152</v>
      </c>
      <c r="B544" s="427" t="s">
        <v>1151</v>
      </c>
      <c r="C544" s="428" t="s">
        <v>326</v>
      </c>
      <c r="D544" s="428" t="s">
        <v>389</v>
      </c>
      <c r="E544" s="430" t="s">
        <v>335</v>
      </c>
      <c r="F544" s="431" t="s">
        <v>1783</v>
      </c>
      <c r="G544" s="434" t="str">
        <f>+VLOOKUP(Data_Validation!$A544,BV_Data_An_Cour!$L:$Q,6,0)</f>
        <v>5-Ventes</v>
      </c>
      <c r="H544" s="4"/>
    </row>
    <row r="545" spans="1:8" ht="15" customHeight="1">
      <c r="A545" s="437" t="s">
        <v>2446</v>
      </c>
      <c r="B545" s="438" t="s">
        <v>2447</v>
      </c>
      <c r="C545" s="428" t="s">
        <v>326</v>
      </c>
      <c r="D545" s="428" t="s">
        <v>389</v>
      </c>
      <c r="E545" s="430" t="s">
        <v>2139</v>
      </c>
      <c r="F545" s="431"/>
      <c r="G545" s="434" t="str">
        <f>+VLOOKUP(Data_Validation!$A545,BV_Data_An_Cour!$L:$Q,6,0)</f>
        <v>10-Compte compteur</v>
      </c>
      <c r="H545" s="4"/>
    </row>
    <row r="546" spans="1:8" ht="15" customHeight="1">
      <c r="A546" s="437" t="s">
        <v>1154</v>
      </c>
      <c r="B546" s="438" t="s">
        <v>1153</v>
      </c>
      <c r="C546" s="428" t="s">
        <v>326</v>
      </c>
      <c r="D546" s="428" t="s">
        <v>390</v>
      </c>
      <c r="E546" s="430" t="s">
        <v>335</v>
      </c>
      <c r="F546" s="431" t="s">
        <v>1783</v>
      </c>
      <c r="G546" s="434" t="str">
        <f>+VLOOKUP(Data_Validation!$A546,BV_Data_An_Cour!$L:$Q,6,0)</f>
        <v>5-Ventes</v>
      </c>
      <c r="H546" s="4"/>
    </row>
    <row r="547" spans="1:8" ht="15" customHeight="1">
      <c r="A547" s="433" t="s">
        <v>2448</v>
      </c>
      <c r="B547" s="427" t="s">
        <v>2449</v>
      </c>
      <c r="C547" s="428" t="s">
        <v>326</v>
      </c>
      <c r="D547" s="428" t="s">
        <v>390</v>
      </c>
      <c r="E547" s="430" t="s">
        <v>2139</v>
      </c>
      <c r="F547" s="431"/>
      <c r="G547" s="434" t="str">
        <f>+VLOOKUP(Data_Validation!$A547,BV_Data_An_Cour!$L:$Q,6,0)</f>
        <v>10-Compte compteur</v>
      </c>
      <c r="H547" s="4"/>
    </row>
    <row r="548" spans="1:8" ht="15" customHeight="1">
      <c r="A548" s="440" t="s">
        <v>2451</v>
      </c>
      <c r="B548" s="441" t="s">
        <v>2453</v>
      </c>
      <c r="C548" s="428" t="s">
        <v>326</v>
      </c>
      <c r="D548" s="428" t="s">
        <v>390</v>
      </c>
      <c r="E548" s="430" t="s">
        <v>335</v>
      </c>
      <c r="F548" s="431" t="s">
        <v>1783</v>
      </c>
      <c r="G548" s="430" t="e">
        <f>+VLOOKUP(Data_Validation!$A548,BV_Data_An_Cour!$L:$Q,6,0)</f>
        <v>#N/A</v>
      </c>
      <c r="H548" s="4"/>
    </row>
    <row r="549" spans="1:8" ht="15" customHeight="1">
      <c r="A549" s="440" t="s">
        <v>2454</v>
      </c>
      <c r="B549" s="441" t="s">
        <v>2455</v>
      </c>
      <c r="C549" s="428" t="s">
        <v>326</v>
      </c>
      <c r="D549" s="428" t="s">
        <v>390</v>
      </c>
      <c r="E549" s="430" t="s">
        <v>2139</v>
      </c>
      <c r="F549" s="431"/>
      <c r="G549" s="430" t="e">
        <f>+VLOOKUP(Data_Validation!$A549,BV_Data_An_Cour!$L:$Q,6,0)</f>
        <v>#N/A</v>
      </c>
      <c r="H549" s="4"/>
    </row>
    <row r="550" spans="1:8" ht="15" customHeight="1">
      <c r="A550" s="426" t="s">
        <v>1156</v>
      </c>
      <c r="B550" s="439" t="s">
        <v>1325</v>
      </c>
      <c r="C550" s="428" t="s">
        <v>326</v>
      </c>
      <c r="D550" s="428" t="s">
        <v>391</v>
      </c>
      <c r="E550" s="430" t="s">
        <v>335</v>
      </c>
      <c r="F550" s="431" t="s">
        <v>1783</v>
      </c>
      <c r="G550" s="434" t="str">
        <f>+VLOOKUP(Data_Validation!$A550,BV_Data_An_Cour!$L:$Q,6,0)</f>
        <v>5-Ventes</v>
      </c>
      <c r="H550" s="4"/>
    </row>
    <row r="551" spans="1:8" ht="15" customHeight="1">
      <c r="A551" s="444" t="s">
        <v>2457</v>
      </c>
      <c r="B551" s="445" t="s">
        <v>2460</v>
      </c>
      <c r="C551" s="428" t="s">
        <v>326</v>
      </c>
      <c r="D551" s="428" t="s">
        <v>391</v>
      </c>
      <c r="E551" s="430" t="s">
        <v>2139</v>
      </c>
      <c r="F551" s="431"/>
      <c r="G551" s="434" t="str">
        <f>+VLOOKUP(Data_Validation!$A551,BV_Data_An_Cour!$L:$Q,6,0)</f>
        <v>10-Compte compteur</v>
      </c>
      <c r="H551" s="4"/>
    </row>
    <row r="552" spans="1:8" ht="15" customHeight="1">
      <c r="A552" s="437" t="s">
        <v>1160</v>
      </c>
      <c r="B552" s="438" t="s">
        <v>1159</v>
      </c>
      <c r="C552" s="428" t="s">
        <v>326</v>
      </c>
      <c r="D552" s="428" t="s">
        <v>390</v>
      </c>
      <c r="E552" s="430" t="s">
        <v>335</v>
      </c>
      <c r="F552" s="431" t="s">
        <v>1783</v>
      </c>
      <c r="G552" s="434" t="str">
        <f>+VLOOKUP(Data_Validation!$A552,BV_Data_An_Cour!$L:$Q,6,0)</f>
        <v>5-Ventes</v>
      </c>
      <c r="H552" s="4"/>
    </row>
    <row r="553" spans="1:8" ht="15" customHeight="1">
      <c r="A553" s="438" t="s">
        <v>2461</v>
      </c>
      <c r="B553" s="438" t="s">
        <v>2462</v>
      </c>
      <c r="C553" s="428" t="s">
        <v>326</v>
      </c>
      <c r="D553" s="428" t="s">
        <v>390</v>
      </c>
      <c r="E553" s="430" t="s">
        <v>2139</v>
      </c>
      <c r="F553" s="431"/>
      <c r="G553" s="434" t="str">
        <f>+VLOOKUP(Data_Validation!$A553,BV_Data_An_Cour!$L:$Q,6,0)</f>
        <v>10-Compte compteur</v>
      </c>
      <c r="H553" s="4"/>
    </row>
    <row r="554" spans="1:8" ht="15" customHeight="1">
      <c r="A554" s="437" t="s">
        <v>2465</v>
      </c>
      <c r="B554" s="438" t="s">
        <v>2466</v>
      </c>
      <c r="C554" s="428" t="s">
        <v>326</v>
      </c>
      <c r="D554" s="428" t="s">
        <v>391</v>
      </c>
      <c r="E554" s="430" t="s">
        <v>335</v>
      </c>
      <c r="F554" s="431" t="s">
        <v>1783</v>
      </c>
      <c r="G554" s="430" t="e">
        <f>+VLOOKUP(Data_Validation!$A554,BV_Data_An_Cour!$L:$Q,6,0)</f>
        <v>#N/A</v>
      </c>
      <c r="H554" s="4"/>
    </row>
    <row r="555" spans="1:8" ht="15" customHeight="1">
      <c r="A555" s="433" t="s">
        <v>2469</v>
      </c>
      <c r="B555" s="427" t="s">
        <v>2470</v>
      </c>
      <c r="C555" s="428" t="s">
        <v>326</v>
      </c>
      <c r="D555" s="428" t="s">
        <v>391</v>
      </c>
      <c r="E555" s="430" t="s">
        <v>2139</v>
      </c>
      <c r="F555" s="431"/>
      <c r="G555" s="430" t="e">
        <f>+VLOOKUP(Data_Validation!$A555,BV_Data_An_Cour!$L:$Q,6,0)</f>
        <v>#N/A</v>
      </c>
      <c r="H555" s="4"/>
    </row>
    <row r="556" spans="1:8" ht="15" customHeight="1">
      <c r="A556" s="426" t="s">
        <v>2471</v>
      </c>
      <c r="B556" s="427" t="s">
        <v>2472</v>
      </c>
      <c r="C556" s="428" t="s">
        <v>326</v>
      </c>
      <c r="D556" s="428" t="s">
        <v>362</v>
      </c>
      <c r="E556" s="430" t="s">
        <v>335</v>
      </c>
      <c r="F556" s="431" t="s">
        <v>1780</v>
      </c>
      <c r="G556" s="430" t="e">
        <v>#N/A</v>
      </c>
      <c r="H556" s="4"/>
    </row>
    <row r="557" spans="1:8" ht="15" customHeight="1">
      <c r="A557" s="426" t="s">
        <v>2475</v>
      </c>
      <c r="B557" s="427" t="s">
        <v>2476</v>
      </c>
      <c r="C557" s="428" t="s">
        <v>326</v>
      </c>
      <c r="D557" s="428" t="s">
        <v>362</v>
      </c>
      <c r="E557" s="430" t="s">
        <v>334</v>
      </c>
      <c r="F557" s="431"/>
      <c r="G557" s="430" t="e">
        <f>+VLOOKUP(Data_Validation!$A557,BV_Data_An_Cour!$L:$Q,6,0)</f>
        <v>#N/A</v>
      </c>
      <c r="H557" s="4"/>
    </row>
    <row r="558" spans="1:8" ht="15" customHeight="1">
      <c r="A558" s="444" t="s">
        <v>1331</v>
      </c>
      <c r="B558" s="445" t="s">
        <v>1330</v>
      </c>
      <c r="C558" s="428" t="s">
        <v>326</v>
      </c>
      <c r="D558" s="428" t="s">
        <v>362</v>
      </c>
      <c r="E558" s="430" t="s">
        <v>335</v>
      </c>
      <c r="F558" s="431" t="s">
        <v>1783</v>
      </c>
      <c r="G558" s="430" t="e">
        <f>+VLOOKUP(Data_Validation!$A558,BV_Data_An_Cour!$L:$Q,6,0)</f>
        <v>#N/A</v>
      </c>
      <c r="H558" s="4"/>
    </row>
    <row r="559" spans="1:8" ht="15" customHeight="1">
      <c r="A559" s="426" t="s">
        <v>2477</v>
      </c>
      <c r="B559" s="439" t="s">
        <v>2478</v>
      </c>
      <c r="C559" s="428" t="s">
        <v>326</v>
      </c>
      <c r="D559" s="428" t="s">
        <v>362</v>
      </c>
      <c r="E559" s="430" t="s">
        <v>2139</v>
      </c>
      <c r="F559" s="431"/>
      <c r="G559" s="430" t="e">
        <f>+VLOOKUP(Data_Validation!$A559,BV_Data_An_Cour!$L:$Q,6,0)</f>
        <v>#N/A</v>
      </c>
      <c r="H559" s="4"/>
    </row>
    <row r="560" spans="1:8" ht="15" customHeight="1">
      <c r="A560" s="442" t="s">
        <v>2481</v>
      </c>
      <c r="B560" s="443" t="s">
        <v>2482</v>
      </c>
      <c r="C560" s="428" t="s">
        <v>326</v>
      </c>
      <c r="D560" s="428" t="s">
        <v>362</v>
      </c>
      <c r="E560" s="430" t="s">
        <v>335</v>
      </c>
      <c r="F560" s="431" t="s">
        <v>1783</v>
      </c>
      <c r="G560" s="430" t="e">
        <f>+VLOOKUP(Data_Validation!$A560,BV_Data_An_Cour!$L:$Q,6,0)</f>
        <v>#N/A</v>
      </c>
      <c r="H560" s="4"/>
    </row>
    <row r="561" spans="1:29" ht="15" customHeight="1">
      <c r="A561" s="442" t="s">
        <v>2483</v>
      </c>
      <c r="B561" s="443" t="s">
        <v>2484</v>
      </c>
      <c r="C561" s="428" t="s">
        <v>326</v>
      </c>
      <c r="D561" s="428" t="s">
        <v>362</v>
      </c>
      <c r="E561" s="430" t="s">
        <v>2139</v>
      </c>
      <c r="F561" s="424"/>
      <c r="G561" s="430" t="e">
        <f>+VLOOKUP(Data_Validation!$A561,BV_Data_An_Cour!$L:$Q,6,0)</f>
        <v>#N/A</v>
      </c>
      <c r="H561" s="4"/>
    </row>
    <row r="562" spans="1:29" ht="15" customHeight="1">
      <c r="A562" s="426" t="s">
        <v>2485</v>
      </c>
      <c r="B562" s="439" t="s">
        <v>2486</v>
      </c>
      <c r="C562" s="428" t="s">
        <v>326</v>
      </c>
      <c r="D562" s="428" t="s">
        <v>362</v>
      </c>
      <c r="E562" s="430" t="s">
        <v>335</v>
      </c>
      <c r="F562" s="431" t="s">
        <v>1783</v>
      </c>
      <c r="G562" s="430" t="s">
        <v>1031</v>
      </c>
      <c r="H562" s="4"/>
      <c r="I562" s="4"/>
      <c r="J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</row>
    <row r="563" spans="1:29" ht="15" customHeight="1">
      <c r="A563" s="439" t="s">
        <v>2490</v>
      </c>
      <c r="B563" s="439" t="s">
        <v>2491</v>
      </c>
      <c r="C563" s="428" t="s">
        <v>326</v>
      </c>
      <c r="D563" s="428" t="s">
        <v>362</v>
      </c>
      <c r="E563" s="430" t="s">
        <v>334</v>
      </c>
      <c r="F563" s="431"/>
      <c r="G563" s="430" t="e">
        <f>+VLOOKUP(Data_Validation!$A563,BV_Data_An_Cour!$L:$Q,6,0)</f>
        <v>#N/A</v>
      </c>
      <c r="H563" s="4"/>
    </row>
    <row r="564" spans="1:29" ht="15" customHeight="1">
      <c r="A564" s="426" t="s">
        <v>2493</v>
      </c>
      <c r="B564" s="439" t="s">
        <v>2494</v>
      </c>
      <c r="C564" s="428" t="s">
        <v>326</v>
      </c>
      <c r="D564" s="428" t="s">
        <v>362</v>
      </c>
      <c r="E564" s="430" t="s">
        <v>334</v>
      </c>
      <c r="F564" s="431"/>
      <c r="G564" s="434" t="str">
        <f>+VLOOKUP(Data_Validation!$A564,BV_Data_An_Cour!$L:$Q,6,0)</f>
        <v>10-Compte compteur</v>
      </c>
      <c r="H564" s="4"/>
    </row>
    <row r="565" spans="1:29" ht="15" customHeight="1">
      <c r="A565" s="433" t="s">
        <v>1165</v>
      </c>
      <c r="B565" s="427" t="s">
        <v>1164</v>
      </c>
      <c r="C565" s="428" t="s">
        <v>326</v>
      </c>
      <c r="D565" s="428" t="s">
        <v>390</v>
      </c>
      <c r="E565" s="430" t="s">
        <v>335</v>
      </c>
      <c r="F565" s="431" t="s">
        <v>1783</v>
      </c>
      <c r="G565" s="434" t="str">
        <f>+VLOOKUP(Data_Validation!$A565,BV_Data_An_Cour!$L:$Q,6,0)</f>
        <v>5-Ventes</v>
      </c>
      <c r="H565" s="4"/>
    </row>
    <row r="566" spans="1:29" ht="15" customHeight="1">
      <c r="A566" s="437" t="s">
        <v>2497</v>
      </c>
      <c r="B566" s="438" t="s">
        <v>2498</v>
      </c>
      <c r="C566" s="428" t="s">
        <v>326</v>
      </c>
      <c r="D566" s="428" t="s">
        <v>390</v>
      </c>
      <c r="E566" s="430" t="s">
        <v>2139</v>
      </c>
      <c r="F566" s="431"/>
      <c r="G566" s="434" t="str">
        <f>+VLOOKUP(Data_Validation!$A566,BV_Data_An_Cour!$L:$Q,6,0)</f>
        <v>10-Compte compteur</v>
      </c>
      <c r="H566" s="4"/>
    </row>
    <row r="567" spans="1:29" ht="15" customHeight="1">
      <c r="A567" s="444" t="s">
        <v>1167</v>
      </c>
      <c r="B567" s="445" t="s">
        <v>1166</v>
      </c>
      <c r="C567" s="428" t="s">
        <v>326</v>
      </c>
      <c r="D567" s="428" t="s">
        <v>390</v>
      </c>
      <c r="E567" s="430" t="s">
        <v>335</v>
      </c>
      <c r="F567" s="431" t="s">
        <v>1783</v>
      </c>
      <c r="G567" s="434" t="str">
        <f>+VLOOKUP(Data_Validation!$A567,BV_Data_An_Cour!$L:$Q,6,0)</f>
        <v>5-Ventes</v>
      </c>
      <c r="H567" s="4"/>
    </row>
    <row r="568" spans="1:29" ht="15" customHeight="1">
      <c r="A568" s="426" t="s">
        <v>2501</v>
      </c>
      <c r="B568" s="439" t="s">
        <v>2502</v>
      </c>
      <c r="C568" s="428" t="s">
        <v>326</v>
      </c>
      <c r="D568" s="428" t="s">
        <v>390</v>
      </c>
      <c r="E568" s="430" t="s">
        <v>2139</v>
      </c>
      <c r="F568" s="431"/>
      <c r="G568" s="434" t="str">
        <f>+VLOOKUP(Data_Validation!$A568,BV_Data_An_Cour!$L:$Q,6,0)</f>
        <v>10-Compte compteur</v>
      </c>
      <c r="H568" s="4"/>
    </row>
    <row r="569" spans="1:29" ht="15" customHeight="1">
      <c r="A569" s="426" t="s">
        <v>1170</v>
      </c>
      <c r="B569" s="439" t="s">
        <v>1169</v>
      </c>
      <c r="C569" s="428" t="s">
        <v>462</v>
      </c>
      <c r="D569" s="428" t="s">
        <v>470</v>
      </c>
      <c r="E569" s="430" t="s">
        <v>335</v>
      </c>
      <c r="F569" s="431" t="s">
        <v>1783</v>
      </c>
      <c r="G569" s="434" t="str">
        <f>+VLOOKUP(Data_Validation!$A569,BV_Data_An_Cour!$L:$Q,6,0)</f>
        <v>5-Ventes</v>
      </c>
      <c r="H569" s="4"/>
    </row>
    <row r="570" spans="1:29" ht="15" customHeight="1">
      <c r="A570" s="438" t="s">
        <v>2505</v>
      </c>
      <c r="B570" s="438" t="s">
        <v>2506</v>
      </c>
      <c r="C570" s="428" t="s">
        <v>462</v>
      </c>
      <c r="D570" s="428" t="s">
        <v>470</v>
      </c>
      <c r="E570" s="430" t="s">
        <v>2139</v>
      </c>
      <c r="F570" s="431"/>
      <c r="G570" s="434" t="str">
        <f>+VLOOKUP(Data_Validation!$A570,BV_Data_An_Cour!$L:$Q,6,0)</f>
        <v>10-Compte compteur</v>
      </c>
      <c r="H570" s="4"/>
      <c r="K570" s="4"/>
    </row>
    <row r="571" spans="1:29" ht="15" customHeight="1">
      <c r="A571" s="437" t="s">
        <v>1172</v>
      </c>
      <c r="B571" s="438" t="s">
        <v>1171</v>
      </c>
      <c r="C571" s="428" t="s">
        <v>462</v>
      </c>
      <c r="D571" s="428" t="s">
        <v>478</v>
      </c>
      <c r="E571" s="430" t="s">
        <v>335</v>
      </c>
      <c r="F571" s="431" t="s">
        <v>1783</v>
      </c>
      <c r="G571" s="434" t="str">
        <f>+VLOOKUP(Data_Validation!$A571,BV_Data_An_Cour!$L:$Q,6,0)</f>
        <v>5-Ventes</v>
      </c>
      <c r="H571" s="4"/>
    </row>
    <row r="572" spans="1:29" ht="15" customHeight="1">
      <c r="A572" s="438" t="s">
        <v>2507</v>
      </c>
      <c r="B572" s="438" t="s">
        <v>2508</v>
      </c>
      <c r="C572" s="428" t="s">
        <v>462</v>
      </c>
      <c r="D572" s="428" t="s">
        <v>478</v>
      </c>
      <c r="E572" s="430" t="s">
        <v>2139</v>
      </c>
      <c r="F572" s="431"/>
      <c r="G572" s="434" t="str">
        <f>+VLOOKUP(Data_Validation!$A572,BV_Data_An_Cour!$L:$Q,6,0)</f>
        <v>10-Compte compteur</v>
      </c>
      <c r="H572" s="4"/>
    </row>
    <row r="573" spans="1:29" ht="15" customHeight="1">
      <c r="A573" s="444" t="s">
        <v>2509</v>
      </c>
      <c r="B573" s="459" t="s">
        <v>2510</v>
      </c>
      <c r="C573" s="428" t="s">
        <v>462</v>
      </c>
      <c r="D573" s="428" t="s">
        <v>483</v>
      </c>
      <c r="E573" s="430" t="s">
        <v>2139</v>
      </c>
      <c r="F573" s="431"/>
      <c r="G573" s="434" t="str">
        <f>+VLOOKUP(Data_Validation!$A573,BV_Data_An_Cour!$L:$Q,6,0)</f>
        <v>10-Compte compteur</v>
      </c>
      <c r="H573" s="4"/>
    </row>
    <row r="574" spans="1:29" ht="15" customHeight="1">
      <c r="A574" s="437" t="s">
        <v>1179</v>
      </c>
      <c r="B574" s="438" t="s">
        <v>1178</v>
      </c>
      <c r="C574" s="428" t="s">
        <v>462</v>
      </c>
      <c r="D574" s="428" t="s">
        <v>496</v>
      </c>
      <c r="E574" s="430" t="s">
        <v>335</v>
      </c>
      <c r="F574" s="431" t="s">
        <v>1783</v>
      </c>
      <c r="G574" s="434" t="str">
        <f>+VLOOKUP(Data_Validation!$A574,BV_Data_An_Cour!$L:$Q,6,0)</f>
        <v>5-Ventes</v>
      </c>
      <c r="H574" s="4"/>
    </row>
    <row r="575" spans="1:29" ht="15" customHeight="1">
      <c r="A575" s="426" t="s">
        <v>2513</v>
      </c>
      <c r="B575" s="439" t="s">
        <v>2514</v>
      </c>
      <c r="C575" s="428" t="s">
        <v>462</v>
      </c>
      <c r="D575" s="428" t="s">
        <v>496</v>
      </c>
      <c r="E575" s="430" t="s">
        <v>2139</v>
      </c>
      <c r="F575" s="431"/>
      <c r="G575" s="434" t="str">
        <f>+VLOOKUP(Data_Validation!$A575,BV_Data_An_Cour!$L:$Q,6,0)</f>
        <v>10-Compte compteur</v>
      </c>
      <c r="H575" s="4"/>
    </row>
    <row r="576" spans="1:29" ht="15" customHeight="1">
      <c r="A576" s="444" t="s">
        <v>1183</v>
      </c>
      <c r="B576" s="445" t="s">
        <v>1182</v>
      </c>
      <c r="C576" s="428" t="s">
        <v>462</v>
      </c>
      <c r="D576" s="428" t="s">
        <v>496</v>
      </c>
      <c r="E576" s="430" t="s">
        <v>335</v>
      </c>
      <c r="F576" s="431" t="s">
        <v>1783</v>
      </c>
      <c r="G576" s="434" t="str">
        <f>+VLOOKUP(Data_Validation!$A576,BV_Data_An_Cour!$L:$Q,6,0)</f>
        <v>5-Ventes</v>
      </c>
      <c r="H576" s="4"/>
    </row>
    <row r="577" spans="1:8" ht="15" customHeight="1">
      <c r="A577" s="438" t="s">
        <v>2515</v>
      </c>
      <c r="B577" s="438" t="s">
        <v>2516</v>
      </c>
      <c r="C577" s="428" t="s">
        <v>462</v>
      </c>
      <c r="D577" s="428" t="s">
        <v>496</v>
      </c>
      <c r="E577" s="430" t="s">
        <v>2139</v>
      </c>
      <c r="F577" s="431"/>
      <c r="G577" s="434" t="str">
        <f>+VLOOKUP(Data_Validation!$A577,BV_Data_An_Cour!$L:$Q,6,0)</f>
        <v>10-Compte compteur</v>
      </c>
      <c r="H577" s="4"/>
    </row>
    <row r="578" spans="1:8" ht="15" customHeight="1">
      <c r="A578" s="444" t="s">
        <v>1187</v>
      </c>
      <c r="B578" s="445" t="s">
        <v>1186</v>
      </c>
      <c r="C578" s="428" t="s">
        <v>462</v>
      </c>
      <c r="D578" s="428" t="s">
        <v>496</v>
      </c>
      <c r="E578" s="430" t="s">
        <v>335</v>
      </c>
      <c r="F578" s="431" t="s">
        <v>1783</v>
      </c>
      <c r="G578" s="434" t="str">
        <f>+VLOOKUP(Data_Validation!$A578,BV_Data_An_Cour!$L:$Q,6,0)</f>
        <v>5-Ventes</v>
      </c>
      <c r="H578" s="4"/>
    </row>
    <row r="579" spans="1:8" ht="15" customHeight="1">
      <c r="A579" s="438" t="s">
        <v>2520</v>
      </c>
      <c r="B579" s="438" t="s">
        <v>2521</v>
      </c>
      <c r="C579" s="428" t="s">
        <v>462</v>
      </c>
      <c r="D579" s="428" t="s">
        <v>496</v>
      </c>
      <c r="E579" s="430" t="s">
        <v>2139</v>
      </c>
      <c r="F579" s="431"/>
      <c r="G579" s="434" t="str">
        <f>+VLOOKUP(Data_Validation!$A579,BV_Data_An_Cour!$L:$Q,6,0)</f>
        <v>10-Compte compteur</v>
      </c>
      <c r="H579" s="4"/>
    </row>
    <row r="580" spans="1:8" ht="15" customHeight="1">
      <c r="A580" s="437" t="s">
        <v>1191</v>
      </c>
      <c r="B580" s="438" t="s">
        <v>1190</v>
      </c>
      <c r="C580" s="428" t="s">
        <v>462</v>
      </c>
      <c r="D580" s="428" t="s">
        <v>470</v>
      </c>
      <c r="E580" s="430" t="s">
        <v>335</v>
      </c>
      <c r="F580" s="431" t="s">
        <v>1783</v>
      </c>
      <c r="G580" s="434" t="str">
        <f>+VLOOKUP(Data_Validation!$A580,BV_Data_An_Cour!$L:$Q,6,0)</f>
        <v>5-Ventes</v>
      </c>
      <c r="H580" s="4"/>
    </row>
    <row r="581" spans="1:8" ht="15" customHeight="1">
      <c r="A581" s="433" t="s">
        <v>2524</v>
      </c>
      <c r="B581" s="427" t="s">
        <v>2525</v>
      </c>
      <c r="C581" s="428" t="s">
        <v>462</v>
      </c>
      <c r="D581" s="428" t="s">
        <v>470</v>
      </c>
      <c r="E581" s="430" t="s">
        <v>2139</v>
      </c>
      <c r="F581" s="431"/>
      <c r="G581" s="434" t="str">
        <f>+VLOOKUP(Data_Validation!$A581,BV_Data_An_Cour!$L:$Q,6,0)</f>
        <v>10-Compte compteur</v>
      </c>
      <c r="H581" s="4"/>
    </row>
    <row r="582" spans="1:8" ht="15" customHeight="1">
      <c r="A582" s="433" t="s">
        <v>1193</v>
      </c>
      <c r="B582" s="427" t="s">
        <v>1192</v>
      </c>
      <c r="C582" s="428" t="s">
        <v>462</v>
      </c>
      <c r="D582" s="428" t="s">
        <v>478</v>
      </c>
      <c r="E582" s="430" t="s">
        <v>335</v>
      </c>
      <c r="F582" s="431" t="s">
        <v>1783</v>
      </c>
      <c r="G582" s="434" t="str">
        <f>+VLOOKUP(Data_Validation!$A582,BV_Data_An_Cour!$L:$Q,6,0)</f>
        <v>5-Ventes</v>
      </c>
      <c r="H582" s="4"/>
    </row>
    <row r="583" spans="1:8" ht="15" customHeight="1">
      <c r="A583" s="426" t="s">
        <v>2526</v>
      </c>
      <c r="B583" s="439" t="s">
        <v>2527</v>
      </c>
      <c r="C583" s="428" t="s">
        <v>462</v>
      </c>
      <c r="D583" s="428" t="s">
        <v>478</v>
      </c>
      <c r="E583" s="430" t="s">
        <v>2139</v>
      </c>
      <c r="F583" s="431"/>
      <c r="G583" s="434" t="str">
        <f>+VLOOKUP(Data_Validation!$A583,BV_Data_An_Cour!$L:$Q,6,0)</f>
        <v>10-Compte compteur</v>
      </c>
      <c r="H583" s="4"/>
    </row>
    <row r="584" spans="1:8" ht="15" customHeight="1">
      <c r="A584" s="427" t="s">
        <v>2530</v>
      </c>
      <c r="B584" s="427" t="s">
        <v>2531</v>
      </c>
      <c r="C584" s="428" t="s">
        <v>326</v>
      </c>
      <c r="D584" s="428" t="s">
        <v>379</v>
      </c>
      <c r="E584" s="430" t="s">
        <v>2139</v>
      </c>
      <c r="F584" s="431"/>
      <c r="G584" s="434" t="str">
        <f>+VLOOKUP(Data_Validation!$A584,BV_Data_An_Cour!$L:$Q,6,0)</f>
        <v>10-Compte compteur</v>
      </c>
      <c r="H584" s="4"/>
    </row>
    <row r="585" spans="1:8" ht="15" customHeight="1">
      <c r="A585" s="426" t="s">
        <v>2532</v>
      </c>
      <c r="B585" s="439" t="s">
        <v>2533</v>
      </c>
      <c r="C585" s="428" t="s">
        <v>326</v>
      </c>
      <c r="D585" s="428" t="s">
        <v>491</v>
      </c>
      <c r="E585" s="430" t="s">
        <v>2139</v>
      </c>
      <c r="F585" s="430"/>
      <c r="G585" s="434" t="str">
        <f>+VLOOKUP(Data_Validation!$A585,BV_Data_An_Cour!$L:$Q,6,0)</f>
        <v>10-Compte compteur</v>
      </c>
      <c r="H585" s="4"/>
    </row>
    <row r="586" spans="1:8" ht="15" customHeight="1">
      <c r="A586" s="439" t="s">
        <v>2534</v>
      </c>
      <c r="B586" s="439" t="s">
        <v>2535</v>
      </c>
      <c r="C586" s="428" t="s">
        <v>462</v>
      </c>
      <c r="D586" s="428" t="s">
        <v>391</v>
      </c>
      <c r="E586" s="430" t="s">
        <v>2139</v>
      </c>
      <c r="F586" s="431"/>
      <c r="G586" s="434" t="str">
        <f>+VLOOKUP(Data_Validation!$A586,BV_Data_An_Cour!$L:$Q,6,0)</f>
        <v>10-Compte compteur</v>
      </c>
      <c r="H586" s="4"/>
    </row>
    <row r="587" spans="1:8" ht="15" customHeight="1">
      <c r="A587" s="444" t="s">
        <v>1385</v>
      </c>
      <c r="B587" s="445" t="s">
        <v>1384</v>
      </c>
      <c r="C587" s="428" t="s">
        <v>326</v>
      </c>
      <c r="D587" s="428" t="s">
        <v>362</v>
      </c>
      <c r="E587" s="430" t="s">
        <v>335</v>
      </c>
      <c r="F587" s="431" t="s">
        <v>1783</v>
      </c>
      <c r="G587" s="430" t="e">
        <f>+VLOOKUP(Data_Validation!$A587,BV_Data_An_Cour!$L:$Q,6,0)</f>
        <v>#N/A</v>
      </c>
      <c r="H587" s="4"/>
    </row>
    <row r="588" spans="1:8" ht="15" customHeight="1">
      <c r="A588" s="426" t="s">
        <v>2538</v>
      </c>
      <c r="B588" s="439" t="s">
        <v>2539</v>
      </c>
      <c r="C588" s="428" t="s">
        <v>326</v>
      </c>
      <c r="D588" s="428" t="s">
        <v>362</v>
      </c>
      <c r="E588" s="430" t="s">
        <v>2139</v>
      </c>
      <c r="F588" s="431"/>
      <c r="G588" s="430" t="e">
        <f>+VLOOKUP(Data_Validation!$A588,BV_Data_An_Cour!$L:$Q,6,0)</f>
        <v>#N/A</v>
      </c>
      <c r="H588" s="4"/>
    </row>
    <row r="589" spans="1:8" ht="15" customHeight="1">
      <c r="A589" s="426" t="s">
        <v>2540</v>
      </c>
      <c r="B589" s="439" t="s">
        <v>2541</v>
      </c>
      <c r="C589" s="428" t="s">
        <v>326</v>
      </c>
      <c r="D589" s="428" t="s">
        <v>362</v>
      </c>
      <c r="E589" s="430" t="s">
        <v>335</v>
      </c>
      <c r="F589" s="431" t="s">
        <v>1783</v>
      </c>
      <c r="G589" s="430" t="e">
        <f>+VLOOKUP(Data_Validation!$A589,BV_Data_An_Cour!$L:$Q,6,0)</f>
        <v>#N/A</v>
      </c>
      <c r="H589" s="4"/>
    </row>
    <row r="590" spans="1:8" ht="15" customHeight="1">
      <c r="A590" s="433" t="s">
        <v>2542</v>
      </c>
      <c r="B590" s="427" t="s">
        <v>2543</v>
      </c>
      <c r="C590" s="428" t="s">
        <v>326</v>
      </c>
      <c r="D590" s="428" t="s">
        <v>362</v>
      </c>
      <c r="E590" s="430" t="s">
        <v>2139</v>
      </c>
      <c r="F590" s="431"/>
      <c r="G590" s="430" t="e">
        <f>+VLOOKUP(Data_Validation!$A590,BV_Data_An_Cour!$L:$Q,6,0)</f>
        <v>#N/A</v>
      </c>
      <c r="H590" s="4"/>
    </row>
    <row r="591" spans="1:8" ht="15" customHeight="1">
      <c r="A591" s="444" t="s">
        <v>1207</v>
      </c>
      <c r="B591" s="445" t="s">
        <v>1206</v>
      </c>
      <c r="C591" s="428" t="s">
        <v>462</v>
      </c>
      <c r="D591" s="428" t="s">
        <v>391</v>
      </c>
      <c r="E591" s="430" t="s">
        <v>335</v>
      </c>
      <c r="F591" s="431" t="s">
        <v>1783</v>
      </c>
      <c r="G591" s="434" t="str">
        <f>+VLOOKUP(Data_Validation!$A591,BV_Data_An_Cour!$L:$Q,6,0)</f>
        <v>5-Ventes</v>
      </c>
      <c r="H591" s="4"/>
    </row>
    <row r="592" spans="1:8" ht="15" customHeight="1">
      <c r="A592" s="437" t="s">
        <v>2547</v>
      </c>
      <c r="B592" s="438" t="s">
        <v>2548</v>
      </c>
      <c r="C592" s="428" t="s">
        <v>462</v>
      </c>
      <c r="D592" s="428" t="s">
        <v>391</v>
      </c>
      <c r="E592" s="430" t="s">
        <v>2139</v>
      </c>
      <c r="F592" s="431"/>
      <c r="G592" s="434" t="str">
        <f>+VLOOKUP(Data_Validation!$A592,BV_Data_An_Cour!$L:$Q,6,0)</f>
        <v>10-Compte compteur</v>
      </c>
      <c r="H592" s="4"/>
    </row>
    <row r="593" spans="1:29" ht="15" customHeight="1">
      <c r="A593" s="426" t="s">
        <v>2551</v>
      </c>
      <c r="B593" s="439" t="s">
        <v>2552</v>
      </c>
      <c r="C593" s="428" t="s">
        <v>326</v>
      </c>
      <c r="D593" s="428" t="s">
        <v>362</v>
      </c>
      <c r="E593" s="430" t="s">
        <v>335</v>
      </c>
      <c r="F593" s="431" t="s">
        <v>1783</v>
      </c>
      <c r="G593" s="430" t="e">
        <f>+VLOOKUP(Data_Validation!$A593,BV_Data_An_Cour!$L:$Q,6,0)</f>
        <v>#N/A</v>
      </c>
      <c r="H593" s="4"/>
      <c r="I593" s="4"/>
      <c r="J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</row>
    <row r="594" spans="1:29" ht="15" customHeight="1">
      <c r="A594" s="433" t="s">
        <v>2553</v>
      </c>
      <c r="B594" s="427" t="s">
        <v>2554</v>
      </c>
      <c r="C594" s="428" t="s">
        <v>326</v>
      </c>
      <c r="D594" s="428" t="s">
        <v>362</v>
      </c>
      <c r="E594" s="430" t="s">
        <v>2139</v>
      </c>
      <c r="F594" s="431"/>
      <c r="G594" s="430" t="e">
        <f>+VLOOKUP(Data_Validation!$A594,BV_Data_An_Cour!$L:$Q,6,0)</f>
        <v>#N/A</v>
      </c>
      <c r="H594" s="4"/>
    </row>
    <row r="595" spans="1:29" ht="15" customHeight="1">
      <c r="A595" s="440" t="s">
        <v>1211</v>
      </c>
      <c r="B595" s="441" t="s">
        <v>1210</v>
      </c>
      <c r="C595" s="428" t="s">
        <v>462</v>
      </c>
      <c r="D595" s="428" t="s">
        <v>390</v>
      </c>
      <c r="E595" s="430" t="s">
        <v>335</v>
      </c>
      <c r="F595" s="431" t="s">
        <v>1783</v>
      </c>
      <c r="G595" s="434" t="str">
        <f>+VLOOKUP(Data_Validation!$A595,BV_Data_An_Cour!$L:$Q,6,0)</f>
        <v>5-Ventes</v>
      </c>
      <c r="H595" s="4"/>
    </row>
    <row r="596" spans="1:29" ht="15" customHeight="1">
      <c r="A596" s="457" t="s">
        <v>2558</v>
      </c>
      <c r="B596" s="441" t="s">
        <v>2559</v>
      </c>
      <c r="C596" s="428" t="s">
        <v>462</v>
      </c>
      <c r="D596" s="428" t="s">
        <v>390</v>
      </c>
      <c r="E596" s="430" t="s">
        <v>2139</v>
      </c>
      <c r="F596" s="431"/>
      <c r="G596" s="434" t="str">
        <f>+VLOOKUP(Data_Validation!$A596,BV_Data_An_Cour!$L:$Q,6,0)</f>
        <v>10-Compte compteur</v>
      </c>
      <c r="H596" s="4"/>
    </row>
    <row r="597" spans="1:29" ht="15" customHeight="1">
      <c r="A597" s="433" t="s">
        <v>1215</v>
      </c>
      <c r="B597" s="427" t="s">
        <v>1214</v>
      </c>
      <c r="C597" s="428" t="s">
        <v>462</v>
      </c>
      <c r="D597" s="428" t="s">
        <v>389</v>
      </c>
      <c r="E597" s="430" t="s">
        <v>335</v>
      </c>
      <c r="F597" s="431" t="s">
        <v>1783</v>
      </c>
      <c r="G597" s="434" t="str">
        <f>+VLOOKUP(Data_Validation!$A597,BV_Data_An_Cour!$L:$Q,6,0)</f>
        <v>5-Ventes</v>
      </c>
      <c r="H597" s="4"/>
    </row>
    <row r="598" spans="1:29" ht="15" customHeight="1">
      <c r="A598" s="433" t="s">
        <v>2562</v>
      </c>
      <c r="B598" s="427" t="s">
        <v>2563</v>
      </c>
      <c r="C598" s="428" t="s">
        <v>462</v>
      </c>
      <c r="D598" s="428" t="s">
        <v>389</v>
      </c>
      <c r="E598" s="430" t="s">
        <v>2139</v>
      </c>
      <c r="F598" s="431"/>
      <c r="G598" s="434" t="str">
        <f>+VLOOKUP(Data_Validation!$A598,BV_Data_An_Cour!$L:$Q,6,0)</f>
        <v>10-Compte compteur</v>
      </c>
      <c r="H598" s="4"/>
    </row>
    <row r="599" spans="1:29" ht="15" customHeight="1">
      <c r="A599" s="439" t="s">
        <v>2564</v>
      </c>
      <c r="B599" s="439" t="s">
        <v>2565</v>
      </c>
      <c r="C599" s="428" t="s">
        <v>462</v>
      </c>
      <c r="D599" s="428" t="s">
        <v>389</v>
      </c>
      <c r="E599" s="430" t="s">
        <v>335</v>
      </c>
      <c r="F599" s="431" t="s">
        <v>1783</v>
      </c>
      <c r="G599" s="430" t="e">
        <f>+VLOOKUP(Data_Validation!$A599,BV_Data_An_Cour!$L:$Q,6,0)</f>
        <v>#N/A</v>
      </c>
      <c r="H599" s="4"/>
    </row>
    <row r="600" spans="1:29" ht="15" customHeight="1">
      <c r="A600" s="440" t="s">
        <v>2566</v>
      </c>
      <c r="B600" s="461" t="s">
        <v>2567</v>
      </c>
      <c r="C600" s="428" t="s">
        <v>462</v>
      </c>
      <c r="D600" s="428" t="s">
        <v>389</v>
      </c>
      <c r="E600" s="430" t="s">
        <v>334</v>
      </c>
      <c r="F600" s="431"/>
      <c r="G600" s="430"/>
      <c r="H600" s="4"/>
    </row>
    <row r="601" spans="1:29" ht="15" customHeight="1">
      <c r="A601" s="433" t="s">
        <v>2570</v>
      </c>
      <c r="B601" s="479" t="s">
        <v>2571</v>
      </c>
      <c r="C601" s="428" t="s">
        <v>326</v>
      </c>
      <c r="D601" s="428" t="s">
        <v>362</v>
      </c>
      <c r="E601" s="430" t="s">
        <v>335</v>
      </c>
      <c r="F601" s="431" t="s">
        <v>1783</v>
      </c>
      <c r="G601" s="430" t="e">
        <f>+VLOOKUP(Data_Validation!$A601,BV_Data_An_Cour!$L:$Q,6,0)</f>
        <v>#N/A</v>
      </c>
      <c r="H601" s="4"/>
    </row>
    <row r="602" spans="1:29" ht="15" customHeight="1">
      <c r="A602" s="439" t="s">
        <v>2572</v>
      </c>
      <c r="B602" s="490" t="s">
        <v>2573</v>
      </c>
      <c r="C602" s="428" t="s">
        <v>326</v>
      </c>
      <c r="D602" s="428" t="s">
        <v>362</v>
      </c>
      <c r="E602" s="430" t="s">
        <v>2139</v>
      </c>
      <c r="F602" s="431"/>
      <c r="G602" s="430" t="e">
        <f>+VLOOKUP(Data_Validation!$A602,BV_Data_An_Cour!$L:$Q,6,0)</f>
        <v>#N/A</v>
      </c>
      <c r="H602" s="4"/>
    </row>
    <row r="603" spans="1:29" ht="15" customHeight="1">
      <c r="A603" s="440" t="s">
        <v>1219</v>
      </c>
      <c r="B603" s="441" t="s">
        <v>1218</v>
      </c>
      <c r="C603" s="428" t="s">
        <v>462</v>
      </c>
      <c r="D603" s="428" t="s">
        <v>390</v>
      </c>
      <c r="E603" s="430" t="s">
        <v>335</v>
      </c>
      <c r="F603" s="431" t="s">
        <v>1783</v>
      </c>
      <c r="G603" s="434" t="str">
        <f>+VLOOKUP(Data_Validation!$A603,BV_Data_An_Cour!$L:$Q,6,0)</f>
        <v>5-Ventes</v>
      </c>
      <c r="H603" s="4"/>
    </row>
    <row r="604" spans="1:29" ht="15" customHeight="1">
      <c r="A604" s="437" t="s">
        <v>2574</v>
      </c>
      <c r="B604" s="438" t="s">
        <v>2577</v>
      </c>
      <c r="C604" s="428" t="s">
        <v>462</v>
      </c>
      <c r="D604" s="428" t="s">
        <v>390</v>
      </c>
      <c r="E604" s="430" t="s">
        <v>2139</v>
      </c>
      <c r="F604" s="431"/>
      <c r="G604" s="434" t="str">
        <f>+VLOOKUP(Data_Validation!$A604,BV_Data_An_Cour!$L:$Q,6,0)</f>
        <v>10-Compte compteur</v>
      </c>
      <c r="H604" s="4"/>
    </row>
    <row r="605" spans="1:29" ht="15" customHeight="1">
      <c r="A605" s="426" t="s">
        <v>1224</v>
      </c>
      <c r="B605" s="439" t="s">
        <v>1223</v>
      </c>
      <c r="C605" s="428" t="s">
        <v>462</v>
      </c>
      <c r="D605" s="428" t="s">
        <v>390</v>
      </c>
      <c r="E605" s="430" t="s">
        <v>335</v>
      </c>
      <c r="F605" s="431" t="s">
        <v>1783</v>
      </c>
      <c r="G605" s="430" t="s">
        <v>1031</v>
      </c>
      <c r="H605" s="4"/>
    </row>
    <row r="606" spans="1:29" ht="15" customHeight="1">
      <c r="A606" s="439" t="s">
        <v>2580</v>
      </c>
      <c r="B606" s="439" t="s">
        <v>2581</v>
      </c>
      <c r="C606" s="428" t="s">
        <v>462</v>
      </c>
      <c r="D606" s="428" t="s">
        <v>390</v>
      </c>
      <c r="E606" s="430" t="s">
        <v>334</v>
      </c>
      <c r="F606" s="431"/>
      <c r="G606" s="434" t="str">
        <f>+VLOOKUP(Data_Validation!$A606,BV_Data_An_Cour!$L:$Q,6,0)</f>
        <v>10-Compte compteur</v>
      </c>
      <c r="H606" s="4"/>
    </row>
    <row r="607" spans="1:29" ht="15" customHeight="1">
      <c r="A607" s="440" t="s">
        <v>1227</v>
      </c>
      <c r="B607" s="441" t="s">
        <v>2582</v>
      </c>
      <c r="C607" s="428" t="s">
        <v>462</v>
      </c>
      <c r="D607" s="428" t="s">
        <v>391</v>
      </c>
      <c r="E607" s="430" t="s">
        <v>335</v>
      </c>
      <c r="F607" s="431" t="s">
        <v>1783</v>
      </c>
      <c r="G607" s="434" t="str">
        <f>+VLOOKUP(Data_Validation!$A607,BV_Data_An_Cour!$L:$Q,6,0)</f>
        <v>5-Ventes</v>
      </c>
      <c r="H607" s="4"/>
    </row>
    <row r="608" spans="1:29" ht="15" customHeight="1">
      <c r="A608" s="444" t="s">
        <v>2586</v>
      </c>
      <c r="B608" s="445" t="s">
        <v>2587</v>
      </c>
      <c r="C608" s="428" t="s">
        <v>462</v>
      </c>
      <c r="D608" s="428" t="s">
        <v>391</v>
      </c>
      <c r="E608" s="430" t="s">
        <v>2139</v>
      </c>
      <c r="F608" s="431"/>
      <c r="G608" s="434" t="str">
        <f>+VLOOKUP(Data_Validation!$A608,BV_Data_An_Cour!$L:$Q,6,0)</f>
        <v>10-Compte compteur</v>
      </c>
      <c r="H608" s="4"/>
    </row>
    <row r="609" spans="1:8" ht="15" customHeight="1">
      <c r="A609" s="426" t="s">
        <v>2588</v>
      </c>
      <c r="B609" s="441" t="s">
        <v>2589</v>
      </c>
      <c r="C609" s="428" t="s">
        <v>462</v>
      </c>
      <c r="D609" s="428" t="s">
        <v>390</v>
      </c>
      <c r="E609" s="430" t="s">
        <v>335</v>
      </c>
      <c r="F609" s="431" t="s">
        <v>1783</v>
      </c>
      <c r="G609" s="430" t="e">
        <f>+VLOOKUP(Data_Validation!$A609,BV_Data_An_Cour!$L:$Q,6,0)</f>
        <v>#N/A</v>
      </c>
      <c r="H609" s="4"/>
    </row>
    <row r="610" spans="1:8" ht="15" customHeight="1">
      <c r="A610" s="437" t="s">
        <v>2592</v>
      </c>
      <c r="B610" s="438" t="s">
        <v>2593</v>
      </c>
      <c r="C610" s="428" t="s">
        <v>462</v>
      </c>
      <c r="D610" s="428" t="s">
        <v>390</v>
      </c>
      <c r="E610" s="430" t="s">
        <v>2139</v>
      </c>
      <c r="F610" s="431"/>
      <c r="G610" s="430" t="e">
        <f>+VLOOKUP(Data_Validation!$A610,BV_Data_An_Cour!$L:$Q,6,0)</f>
        <v>#N/A</v>
      </c>
      <c r="H610" s="4"/>
    </row>
    <row r="611" spans="1:8" ht="15" customHeight="1">
      <c r="A611" s="426" t="s">
        <v>2594</v>
      </c>
      <c r="B611" s="439" t="s">
        <v>2595</v>
      </c>
      <c r="C611" s="428" t="s">
        <v>462</v>
      </c>
      <c r="D611" s="428" t="s">
        <v>391</v>
      </c>
      <c r="E611" s="430" t="s">
        <v>335</v>
      </c>
      <c r="F611" s="431" t="s">
        <v>1783</v>
      </c>
      <c r="G611" s="430" t="e">
        <f>+VLOOKUP(Data_Validation!$A611,BV_Data_An_Cour!$L:$Q,6,0)</f>
        <v>#N/A</v>
      </c>
      <c r="H611" s="4"/>
    </row>
    <row r="612" spans="1:8" ht="15" customHeight="1">
      <c r="A612" s="437" t="s">
        <v>2596</v>
      </c>
      <c r="B612" s="438" t="s">
        <v>2599</v>
      </c>
      <c r="C612" s="428" t="s">
        <v>462</v>
      </c>
      <c r="D612" s="428" t="s">
        <v>391</v>
      </c>
      <c r="E612" s="430" t="s">
        <v>2139</v>
      </c>
      <c r="F612" s="431"/>
      <c r="G612" s="430" t="e">
        <f>+VLOOKUP(Data_Validation!$A612,BV_Data_An_Cour!$L:$Q,6,0)</f>
        <v>#N/A</v>
      </c>
      <c r="H612" s="4"/>
    </row>
    <row r="613" spans="1:8" ht="15" customHeight="1">
      <c r="A613" s="433" t="s">
        <v>2600</v>
      </c>
      <c r="B613" s="427" t="s">
        <v>2601</v>
      </c>
      <c r="C613" s="428" t="s">
        <v>462</v>
      </c>
      <c r="D613" s="428" t="s">
        <v>391</v>
      </c>
      <c r="E613" s="430" t="s">
        <v>2139</v>
      </c>
      <c r="F613" s="431"/>
      <c r="G613" s="434" t="str">
        <f>+VLOOKUP(Data_Validation!$A613,BV_Data_An_Cour!$L:$Q,6,0)</f>
        <v>10-Compte compteur</v>
      </c>
      <c r="H613" s="4"/>
    </row>
    <row r="614" spans="1:8" ht="15" customHeight="1">
      <c r="A614" s="439" t="s">
        <v>1233</v>
      </c>
      <c r="B614" s="439" t="s">
        <v>1232</v>
      </c>
      <c r="C614" s="428" t="s">
        <v>462</v>
      </c>
      <c r="D614" s="428" t="s">
        <v>391</v>
      </c>
      <c r="E614" s="430" t="s">
        <v>335</v>
      </c>
      <c r="F614" s="431" t="s">
        <v>1783</v>
      </c>
      <c r="G614" s="434" t="str">
        <f>+VLOOKUP(Data_Validation!$A614,BV_Data_An_Cour!$L:$Q,6,0)</f>
        <v>5-Ventes</v>
      </c>
      <c r="H614" s="4"/>
    </row>
    <row r="615" spans="1:8" ht="15" customHeight="1">
      <c r="A615" s="444" t="s">
        <v>2602</v>
      </c>
      <c r="B615" s="445" t="s">
        <v>2603</v>
      </c>
      <c r="C615" s="428" t="s">
        <v>462</v>
      </c>
      <c r="D615" s="428" t="s">
        <v>391</v>
      </c>
      <c r="E615" s="424" t="s">
        <v>2139</v>
      </c>
      <c r="F615" s="424"/>
      <c r="G615" s="434" t="str">
        <f>+VLOOKUP(Data_Validation!$A615,BV_Data_An_Cour!$L:$Q,6,0)</f>
        <v>10-Compte compteur</v>
      </c>
      <c r="H615" s="4"/>
    </row>
    <row r="616" spans="1:8" ht="15" customHeight="1">
      <c r="A616" s="433" t="s">
        <v>2606</v>
      </c>
      <c r="B616" s="427" t="s">
        <v>2607</v>
      </c>
      <c r="C616" s="428" t="s">
        <v>326</v>
      </c>
      <c r="D616" s="428" t="s">
        <v>362</v>
      </c>
      <c r="E616" s="430" t="s">
        <v>335</v>
      </c>
      <c r="F616" s="431" t="s">
        <v>1783</v>
      </c>
      <c r="G616" s="430" t="e">
        <f>+VLOOKUP(Data_Validation!$A616,BV_Data_An_Cour!$L:$Q,6,0)</f>
        <v>#N/A</v>
      </c>
      <c r="H616" s="4"/>
    </row>
    <row r="617" spans="1:8" ht="15" customHeight="1">
      <c r="A617" s="444" t="s">
        <v>2610</v>
      </c>
      <c r="B617" s="445" t="s">
        <v>2611</v>
      </c>
      <c r="C617" s="428" t="s">
        <v>326</v>
      </c>
      <c r="D617" s="428" t="s">
        <v>362</v>
      </c>
      <c r="E617" s="430" t="s">
        <v>2139</v>
      </c>
      <c r="F617" s="431"/>
      <c r="G617" s="430" t="e">
        <f>+VLOOKUP(Data_Validation!$A617,BV_Data_An_Cour!$L:$Q,6,0)</f>
        <v>#N/A</v>
      </c>
      <c r="H617" s="4"/>
    </row>
    <row r="618" spans="1:8" ht="15" customHeight="1">
      <c r="A618" s="426" t="s">
        <v>2612</v>
      </c>
      <c r="B618" s="427" t="s">
        <v>2613</v>
      </c>
      <c r="C618" s="428" t="s">
        <v>326</v>
      </c>
      <c r="D618" s="428" t="s">
        <v>362</v>
      </c>
      <c r="E618" s="430" t="s">
        <v>335</v>
      </c>
      <c r="F618" s="431" t="s">
        <v>1783</v>
      </c>
      <c r="G618" s="430"/>
      <c r="H618" s="4"/>
    </row>
    <row r="619" spans="1:8" ht="15" customHeight="1">
      <c r="A619" s="440" t="s">
        <v>2614</v>
      </c>
      <c r="B619" s="461" t="s">
        <v>2615</v>
      </c>
      <c r="C619" s="428" t="s">
        <v>326</v>
      </c>
      <c r="D619" s="428" t="s">
        <v>362</v>
      </c>
      <c r="E619" s="430" t="s">
        <v>334</v>
      </c>
      <c r="F619" s="431"/>
      <c r="G619" s="430"/>
      <c r="H619" s="4"/>
    </row>
    <row r="620" spans="1:8" ht="15" customHeight="1">
      <c r="A620" s="426" t="s">
        <v>2616</v>
      </c>
      <c r="B620" s="427" t="s">
        <v>2617</v>
      </c>
      <c r="C620" s="428" t="s">
        <v>462</v>
      </c>
      <c r="D620" s="428" t="s">
        <v>390</v>
      </c>
      <c r="E620" s="430" t="s">
        <v>335</v>
      </c>
      <c r="F620" s="431" t="s">
        <v>1783</v>
      </c>
      <c r="G620" s="430"/>
      <c r="H620" s="4"/>
    </row>
    <row r="621" spans="1:8" ht="15" customHeight="1">
      <c r="A621" s="426" t="s">
        <v>2619</v>
      </c>
      <c r="B621" s="427" t="s">
        <v>2620</v>
      </c>
      <c r="C621" s="428" t="s">
        <v>462</v>
      </c>
      <c r="D621" s="428" t="s">
        <v>390</v>
      </c>
      <c r="E621" s="430" t="s">
        <v>2139</v>
      </c>
      <c r="F621" s="431"/>
      <c r="G621" s="430"/>
      <c r="H621" s="4"/>
    </row>
    <row r="622" spans="1:8" ht="15" customHeight="1">
      <c r="A622" s="444" t="s">
        <v>1237</v>
      </c>
      <c r="B622" s="445" t="s">
        <v>2621</v>
      </c>
      <c r="C622" s="428" t="s">
        <v>462</v>
      </c>
      <c r="D622" s="428" t="s">
        <v>391</v>
      </c>
      <c r="E622" s="430" t="s">
        <v>335</v>
      </c>
      <c r="F622" s="431" t="s">
        <v>1783</v>
      </c>
      <c r="G622" s="434" t="str">
        <f>+VLOOKUP(Data_Validation!$A622,BV_Data_An_Cour!$L:$Q,6,0)</f>
        <v>5-Ventes</v>
      </c>
      <c r="H622" s="4"/>
    </row>
    <row r="623" spans="1:8" ht="15" customHeight="1">
      <c r="A623" s="426" t="s">
        <v>2622</v>
      </c>
      <c r="B623" s="439" t="s">
        <v>2623</v>
      </c>
      <c r="C623" s="428" t="s">
        <v>462</v>
      </c>
      <c r="D623" s="428" t="s">
        <v>391</v>
      </c>
      <c r="E623" s="430" t="s">
        <v>334</v>
      </c>
      <c r="F623" s="431"/>
      <c r="G623" s="434" t="str">
        <f>+VLOOKUP(Data_Validation!$A623,BV_Data_An_Cour!$L:$Q,6,0)</f>
        <v>10-Compte compteur</v>
      </c>
      <c r="H623" s="4"/>
    </row>
    <row r="624" spans="1:8" ht="15" customHeight="1">
      <c r="A624" s="426" t="s">
        <v>2624</v>
      </c>
      <c r="B624" s="427" t="s">
        <v>2625</v>
      </c>
      <c r="C624" s="428" t="s">
        <v>462</v>
      </c>
      <c r="D624" s="428" t="s">
        <v>390</v>
      </c>
      <c r="E624" s="430" t="s">
        <v>335</v>
      </c>
      <c r="F624" s="431" t="s">
        <v>1780</v>
      </c>
      <c r="G624" s="430" t="e">
        <f>+VLOOKUP(Data_Validation!$A624,BV_Data_An_Cour!$L:$Q,6,0)</f>
        <v>#N/A</v>
      </c>
      <c r="H624" s="4"/>
    </row>
    <row r="625" spans="1:29" ht="15" customHeight="1">
      <c r="A625" s="426" t="s">
        <v>2626</v>
      </c>
      <c r="B625" s="427" t="s">
        <v>2627</v>
      </c>
      <c r="C625" s="428" t="s">
        <v>462</v>
      </c>
      <c r="D625" s="428" t="s">
        <v>390</v>
      </c>
      <c r="E625" s="430" t="s">
        <v>334</v>
      </c>
      <c r="F625" s="431"/>
      <c r="G625" s="430" t="e">
        <f>+VLOOKUP(Data_Validation!$A625,BV_Data_An_Cour!$L:$Q,6,0)</f>
        <v>#N/A</v>
      </c>
      <c r="H625" s="4"/>
    </row>
    <row r="626" spans="1:29" ht="15" customHeight="1">
      <c r="A626" s="444" t="s">
        <v>2628</v>
      </c>
      <c r="B626" s="445" t="s">
        <v>2629</v>
      </c>
      <c r="C626" s="428" t="s">
        <v>462</v>
      </c>
      <c r="D626" s="428" t="s">
        <v>390</v>
      </c>
      <c r="E626" s="430" t="s">
        <v>2139</v>
      </c>
      <c r="F626" s="431"/>
      <c r="G626" s="434" t="str">
        <f>+VLOOKUP(Data_Validation!$A626,BV_Data_An_Cour!$L:$Q,6,0)</f>
        <v>10-Compte compteur</v>
      </c>
      <c r="H626" s="4"/>
    </row>
    <row r="627" spans="1:29" ht="15" customHeight="1">
      <c r="A627" s="426" t="s">
        <v>1244</v>
      </c>
      <c r="B627" s="439" t="s">
        <v>1243</v>
      </c>
      <c r="C627" s="428" t="s">
        <v>326</v>
      </c>
      <c r="D627" s="428" t="s">
        <v>362</v>
      </c>
      <c r="E627" s="430" t="s">
        <v>335</v>
      </c>
      <c r="F627" s="431" t="s">
        <v>1783</v>
      </c>
      <c r="G627" s="434" t="str">
        <f>+VLOOKUP(Data_Validation!$A627,BV_Data_An_Cour!$L:$Q,6,0)</f>
        <v>5-Ventes</v>
      </c>
      <c r="H627" s="4"/>
    </row>
    <row r="628" spans="1:29" ht="15" customHeight="1">
      <c r="A628" s="437" t="s">
        <v>2633</v>
      </c>
      <c r="B628" s="438" t="s">
        <v>2634</v>
      </c>
      <c r="C628" s="428" t="s">
        <v>326</v>
      </c>
      <c r="D628" s="428" t="s">
        <v>362</v>
      </c>
      <c r="E628" s="430" t="s">
        <v>2139</v>
      </c>
      <c r="F628" s="431"/>
      <c r="G628" s="434" t="str">
        <f>+VLOOKUP(Data_Validation!$A628,BV_Data_An_Cour!$L:$Q,6,0)</f>
        <v>10-Compte compteur</v>
      </c>
      <c r="H628" s="4"/>
      <c r="I628" s="4"/>
      <c r="J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</row>
    <row r="629" spans="1:29" ht="15" customHeight="1">
      <c r="A629" s="438" t="s">
        <v>1249</v>
      </c>
      <c r="B629" s="438" t="s">
        <v>1248</v>
      </c>
      <c r="C629" s="428" t="s">
        <v>326</v>
      </c>
      <c r="D629" s="428" t="s">
        <v>362</v>
      </c>
      <c r="E629" s="430" t="s">
        <v>335</v>
      </c>
      <c r="F629" s="431" t="s">
        <v>1783</v>
      </c>
      <c r="G629" s="434" t="str">
        <f>+VLOOKUP(Data_Validation!$A629,BV_Data_An_Cour!$L:$Q,6,0)</f>
        <v>5-Ventes</v>
      </c>
      <c r="H629" s="4"/>
    </row>
    <row r="630" spans="1:29" ht="15" customHeight="1">
      <c r="A630" s="444" t="s">
        <v>2635</v>
      </c>
      <c r="B630" s="445" t="s">
        <v>2636</v>
      </c>
      <c r="C630" s="428" t="s">
        <v>326</v>
      </c>
      <c r="D630" s="428" t="s">
        <v>362</v>
      </c>
      <c r="E630" s="430" t="s">
        <v>2139</v>
      </c>
      <c r="F630" s="431"/>
      <c r="G630" s="434" t="str">
        <f>+VLOOKUP(Data_Validation!$A630,BV_Data_An_Cour!$L:$Q,6,0)</f>
        <v>10-Compte compteur</v>
      </c>
      <c r="H630" s="4"/>
    </row>
    <row r="631" spans="1:29" ht="15" customHeight="1">
      <c r="A631" s="426" t="s">
        <v>1251</v>
      </c>
      <c r="B631" s="439" t="s">
        <v>1250</v>
      </c>
      <c r="C631" s="428" t="s">
        <v>462</v>
      </c>
      <c r="D631" s="428" t="s">
        <v>390</v>
      </c>
      <c r="E631" s="430" t="s">
        <v>335</v>
      </c>
      <c r="F631" s="431" t="s">
        <v>1783</v>
      </c>
      <c r="G631" s="434" t="str">
        <f>+VLOOKUP(Data_Validation!$A631,BV_Data_An_Cour!$L:$Q,6,0)</f>
        <v>5-Ventes</v>
      </c>
      <c r="H631" s="4"/>
    </row>
    <row r="632" spans="1:29" ht="15" customHeight="1">
      <c r="A632" s="426" t="s">
        <v>2639</v>
      </c>
      <c r="B632" s="439" t="s">
        <v>2642</v>
      </c>
      <c r="C632" s="428" t="s">
        <v>462</v>
      </c>
      <c r="D632" s="428" t="s">
        <v>390</v>
      </c>
      <c r="E632" s="430" t="s">
        <v>2139</v>
      </c>
      <c r="F632" s="431"/>
      <c r="G632" s="434" t="str">
        <f>+VLOOKUP(Data_Validation!$A632,BV_Data_An_Cour!$L:$Q,6,0)</f>
        <v>10-Compte compteur</v>
      </c>
      <c r="H632" s="4"/>
    </row>
    <row r="633" spans="1:29" ht="15" customHeight="1">
      <c r="A633" s="437" t="s">
        <v>2643</v>
      </c>
      <c r="B633" s="438" t="s">
        <v>2644</v>
      </c>
      <c r="C633" s="428" t="s">
        <v>462</v>
      </c>
      <c r="D633" s="428" t="s">
        <v>389</v>
      </c>
      <c r="E633" s="430" t="s">
        <v>2139</v>
      </c>
      <c r="F633" s="431"/>
      <c r="G633" s="434" t="str">
        <f>+VLOOKUP(Data_Validation!$A633,BV_Data_An_Cour!$L:$Q,6,0)</f>
        <v>10-Compte compteur</v>
      </c>
      <c r="H633" s="4"/>
    </row>
    <row r="634" spans="1:29" ht="15" customHeight="1">
      <c r="A634" s="426" t="s">
        <v>2648</v>
      </c>
      <c r="B634" s="427" t="s">
        <v>2649</v>
      </c>
      <c r="C634" s="428" t="s">
        <v>462</v>
      </c>
      <c r="D634" s="428" t="s">
        <v>390</v>
      </c>
      <c r="E634" s="430" t="s">
        <v>334</v>
      </c>
      <c r="F634" s="431"/>
      <c r="G634" s="430"/>
      <c r="H634" s="4"/>
    </row>
    <row r="635" spans="1:29" ht="15" customHeight="1">
      <c r="A635" s="426" t="s">
        <v>1262</v>
      </c>
      <c r="B635" s="427" t="s">
        <v>1261</v>
      </c>
      <c r="C635" s="428" t="s">
        <v>462</v>
      </c>
      <c r="D635" s="428" t="s">
        <v>390</v>
      </c>
      <c r="E635" s="430" t="s">
        <v>335</v>
      </c>
      <c r="F635" s="431" t="s">
        <v>1780</v>
      </c>
      <c r="G635" s="434" t="str">
        <f>+VLOOKUP(Data_Validation!$A635,BV_Data_An_Cour!$L:$Q,6,0)</f>
        <v>5-Ventes</v>
      </c>
      <c r="H635" s="4"/>
    </row>
    <row r="636" spans="1:29" ht="15" customHeight="1">
      <c r="A636" s="426" t="s">
        <v>2650</v>
      </c>
      <c r="B636" s="427" t="s">
        <v>2651</v>
      </c>
      <c r="C636" s="428" t="s">
        <v>462</v>
      </c>
      <c r="D636" s="428" t="s">
        <v>390</v>
      </c>
      <c r="E636" s="430" t="s">
        <v>334</v>
      </c>
      <c r="F636" s="431"/>
      <c r="G636" s="434" t="str">
        <f>+VLOOKUP(Data_Validation!$A636,BV_Data_An_Cour!$L:$Q,6,0)</f>
        <v>10-Compte compteur</v>
      </c>
      <c r="H636" s="4"/>
    </row>
    <row r="637" spans="1:29" ht="15" customHeight="1">
      <c r="A637" s="426" t="s">
        <v>1264</v>
      </c>
      <c r="B637" s="427" t="s">
        <v>1263</v>
      </c>
      <c r="C637" s="428" t="s">
        <v>462</v>
      </c>
      <c r="D637" s="428" t="s">
        <v>391</v>
      </c>
      <c r="E637" s="430" t="s">
        <v>335</v>
      </c>
      <c r="F637" s="431" t="s">
        <v>1783</v>
      </c>
      <c r="G637" s="430"/>
      <c r="H637" s="4"/>
    </row>
    <row r="638" spans="1:29" ht="15" customHeight="1">
      <c r="A638" s="426" t="s">
        <v>2652</v>
      </c>
      <c r="B638" s="427" t="s">
        <v>2653</v>
      </c>
      <c r="C638" s="428" t="s">
        <v>462</v>
      </c>
      <c r="D638" s="428" t="s">
        <v>391</v>
      </c>
      <c r="E638" s="430" t="s">
        <v>334</v>
      </c>
      <c r="F638" s="431"/>
      <c r="G638" s="430"/>
      <c r="H638" s="4"/>
    </row>
    <row r="639" spans="1:29" ht="15" customHeight="1">
      <c r="A639" s="442" t="s">
        <v>1449</v>
      </c>
      <c r="B639" s="443" t="s">
        <v>1448</v>
      </c>
      <c r="C639" s="428" t="s">
        <v>462</v>
      </c>
      <c r="D639" s="428" t="s">
        <v>390</v>
      </c>
      <c r="E639" s="430" t="s">
        <v>335</v>
      </c>
      <c r="F639" s="431" t="s">
        <v>1783</v>
      </c>
      <c r="G639" s="430" t="s">
        <v>1031</v>
      </c>
      <c r="H639" s="4"/>
    </row>
    <row r="640" spans="1:29" ht="15" customHeight="1">
      <c r="A640" s="145" t="s">
        <v>2654</v>
      </c>
      <c r="B640" s="491" t="s">
        <v>2655</v>
      </c>
      <c r="C640" s="428" t="s">
        <v>462</v>
      </c>
      <c r="D640" s="428" t="s">
        <v>390</v>
      </c>
      <c r="E640" s="430" t="s">
        <v>334</v>
      </c>
      <c r="F640" s="431"/>
      <c r="G640" s="430" t="e">
        <f>+VLOOKUP(Data_Validation!$A640,BV_Data_An_Cour!$L:$Q,6,0)</f>
        <v>#N/A</v>
      </c>
      <c r="H640" s="4"/>
    </row>
    <row r="641" spans="1:29" ht="15" customHeight="1">
      <c r="A641" s="440" t="s">
        <v>1266</v>
      </c>
      <c r="B641" s="441" t="s">
        <v>1265</v>
      </c>
      <c r="C641" s="428" t="s">
        <v>462</v>
      </c>
      <c r="D641" s="428" t="s">
        <v>389</v>
      </c>
      <c r="E641" s="430" t="s">
        <v>335</v>
      </c>
      <c r="F641" s="431" t="s">
        <v>1783</v>
      </c>
      <c r="G641" s="434" t="str">
        <f>+VLOOKUP(Data_Validation!$A641,BV_Data_An_Cour!$L:$Q,6,0)</f>
        <v>5-Ventes</v>
      </c>
      <c r="H641" s="4"/>
      <c r="I641" s="4"/>
      <c r="J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</row>
    <row r="642" spans="1:29" ht="15" customHeight="1">
      <c r="A642" s="426" t="s">
        <v>2658</v>
      </c>
      <c r="B642" s="439" t="s">
        <v>2659</v>
      </c>
      <c r="C642" s="428" t="s">
        <v>462</v>
      </c>
      <c r="D642" s="428" t="s">
        <v>389</v>
      </c>
      <c r="E642" s="430" t="s">
        <v>2139</v>
      </c>
      <c r="F642" s="431"/>
      <c r="G642" s="434" t="str">
        <f>+VLOOKUP(Data_Validation!$A642,BV_Data_An_Cour!$L:$Q,6,0)</f>
        <v>10-Compte compteur</v>
      </c>
      <c r="H642" s="4"/>
    </row>
    <row r="643" spans="1:29" ht="15" customHeight="1">
      <c r="A643" s="440" t="s">
        <v>1268</v>
      </c>
      <c r="B643" s="441" t="s">
        <v>1267</v>
      </c>
      <c r="C643" s="428" t="s">
        <v>462</v>
      </c>
      <c r="D643" s="428" t="s">
        <v>390</v>
      </c>
      <c r="E643" s="430" t="s">
        <v>335</v>
      </c>
      <c r="F643" s="431" t="s">
        <v>1783</v>
      </c>
      <c r="G643" s="434" t="str">
        <f>+VLOOKUP(Data_Validation!$A643,BV_Data_An_Cour!$L:$Q,6,0)</f>
        <v>5-Ventes</v>
      </c>
      <c r="H643" s="4"/>
      <c r="I643" s="4"/>
      <c r="J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</row>
    <row r="644" spans="1:29" ht="15" customHeight="1">
      <c r="A644" s="440" t="s">
        <v>2660</v>
      </c>
      <c r="B644" s="441" t="s">
        <v>2661</v>
      </c>
      <c r="C644" s="428" t="s">
        <v>462</v>
      </c>
      <c r="D644" s="428" t="s">
        <v>390</v>
      </c>
      <c r="E644" s="430" t="s">
        <v>2139</v>
      </c>
      <c r="F644" s="431"/>
      <c r="G644" s="434" t="str">
        <f>+VLOOKUP(Data_Validation!$A644,BV_Data_An_Cour!$L:$Q,6,0)</f>
        <v>10-Compte compteur</v>
      </c>
      <c r="H644" s="4"/>
    </row>
    <row r="645" spans="1:29" ht="15" customHeight="1">
      <c r="A645" s="426" t="s">
        <v>2663</v>
      </c>
      <c r="B645" s="427" t="s">
        <v>2664</v>
      </c>
      <c r="C645" s="428" t="s">
        <v>462</v>
      </c>
      <c r="D645" s="428" t="s">
        <v>390</v>
      </c>
      <c r="E645" s="430" t="s">
        <v>335</v>
      </c>
      <c r="F645" s="431" t="s">
        <v>1783</v>
      </c>
      <c r="G645" s="430" t="s">
        <v>1031</v>
      </c>
      <c r="H645" s="4"/>
      <c r="K645" s="4"/>
    </row>
    <row r="646" spans="1:29" ht="15" customHeight="1">
      <c r="A646" s="426" t="s">
        <v>1463</v>
      </c>
      <c r="B646" s="427" t="s">
        <v>1462</v>
      </c>
      <c r="C646" s="428" t="s">
        <v>462</v>
      </c>
      <c r="D646" s="428" t="s">
        <v>390</v>
      </c>
      <c r="E646" s="430" t="s">
        <v>335</v>
      </c>
      <c r="F646" s="431" t="s">
        <v>1783</v>
      </c>
      <c r="G646" s="430"/>
      <c r="H646" s="4"/>
    </row>
    <row r="647" spans="1:29" ht="15" customHeight="1">
      <c r="A647" s="426" t="s">
        <v>2667</v>
      </c>
      <c r="B647" s="427" t="s">
        <v>2668</v>
      </c>
      <c r="C647" s="428" t="s">
        <v>462</v>
      </c>
      <c r="D647" s="428" t="s">
        <v>390</v>
      </c>
      <c r="E647" s="430" t="s">
        <v>334</v>
      </c>
      <c r="F647" s="431"/>
      <c r="G647" s="430"/>
      <c r="H647" s="4"/>
    </row>
    <row r="648" spans="1:29" ht="15" customHeight="1">
      <c r="A648" s="426" t="s">
        <v>1270</v>
      </c>
      <c r="B648" s="427" t="s">
        <v>2669</v>
      </c>
      <c r="C648" s="428" t="s">
        <v>462</v>
      </c>
      <c r="D648" s="428" t="s">
        <v>391</v>
      </c>
      <c r="E648" s="430" t="s">
        <v>335</v>
      </c>
      <c r="F648" s="431" t="s">
        <v>1783</v>
      </c>
      <c r="G648" s="430"/>
      <c r="H648" s="4"/>
    </row>
    <row r="649" spans="1:29" ht="15" customHeight="1">
      <c r="A649" s="426" t="s">
        <v>2670</v>
      </c>
      <c r="B649" s="427" t="s">
        <v>2671</v>
      </c>
      <c r="C649" s="428" t="s">
        <v>462</v>
      </c>
      <c r="D649" s="428" t="s">
        <v>391</v>
      </c>
      <c r="E649" s="430" t="s">
        <v>2139</v>
      </c>
      <c r="F649" s="431"/>
      <c r="G649" s="430"/>
      <c r="H649" s="4"/>
    </row>
    <row r="650" spans="1:29" ht="15" customHeight="1">
      <c r="A650" s="477" t="s">
        <v>2672</v>
      </c>
      <c r="B650" s="428" t="s">
        <v>2673</v>
      </c>
      <c r="C650" s="428" t="s">
        <v>462</v>
      </c>
      <c r="D650" s="428" t="s">
        <v>390</v>
      </c>
      <c r="E650" s="430" t="s">
        <v>335</v>
      </c>
      <c r="F650" s="431" t="s">
        <v>1780</v>
      </c>
      <c r="G650" s="430"/>
      <c r="H650" s="4"/>
    </row>
    <row r="651" spans="1:29" ht="15" customHeight="1">
      <c r="A651" s="426" t="s">
        <v>2674</v>
      </c>
      <c r="B651" s="427" t="s">
        <v>2675</v>
      </c>
      <c r="C651" s="428" t="s">
        <v>462</v>
      </c>
      <c r="D651" s="428" t="s">
        <v>390</v>
      </c>
      <c r="E651" s="430" t="s">
        <v>334</v>
      </c>
      <c r="F651" s="431"/>
      <c r="G651" s="430"/>
      <c r="H651" s="4"/>
    </row>
    <row r="652" spans="1:29" ht="15" customHeight="1">
      <c r="A652" s="444" t="s">
        <v>2676</v>
      </c>
      <c r="B652" s="445" t="s">
        <v>2677</v>
      </c>
      <c r="C652" s="428" t="s">
        <v>462</v>
      </c>
      <c r="D652" s="428" t="s">
        <v>390</v>
      </c>
      <c r="E652" s="430" t="s">
        <v>2139</v>
      </c>
      <c r="F652" s="431"/>
      <c r="G652" s="434" t="str">
        <f>+VLOOKUP(Data_Validation!$A652,BV_Data_An_Cour!$L:$Q,6,0)</f>
        <v>10-Compte compteur</v>
      </c>
      <c r="H652" s="4"/>
    </row>
    <row r="653" spans="1:29" ht="15" customHeight="1">
      <c r="A653" s="437" t="s">
        <v>1274</v>
      </c>
      <c r="B653" s="438" t="s">
        <v>1273</v>
      </c>
      <c r="C653" s="428" t="s">
        <v>2678</v>
      </c>
      <c r="D653" s="428" t="s">
        <v>732</v>
      </c>
      <c r="E653" s="430" t="s">
        <v>335</v>
      </c>
      <c r="F653" s="431" t="s">
        <v>1783</v>
      </c>
      <c r="G653" s="434" t="str">
        <f>+VLOOKUP(Data_Validation!$A653,BV_Data_An_Cour!$L:$Q,6,0)</f>
        <v>5-Ventes</v>
      </c>
      <c r="H653" s="4"/>
    </row>
    <row r="654" spans="1:29" ht="15" customHeight="1">
      <c r="A654" s="437" t="s">
        <v>2679</v>
      </c>
      <c r="B654" s="438" t="s">
        <v>2680</v>
      </c>
      <c r="C654" s="428" t="s">
        <v>2678</v>
      </c>
      <c r="D654" s="428" t="s">
        <v>732</v>
      </c>
      <c r="E654" s="430" t="s">
        <v>2139</v>
      </c>
      <c r="F654" s="431"/>
      <c r="G654" s="434" t="str">
        <f>+VLOOKUP(Data_Validation!$A654,BV_Data_An_Cour!$L:$Q,6,0)</f>
        <v>10-Compte compteur</v>
      </c>
      <c r="H654" s="4"/>
    </row>
    <row r="655" spans="1:29" ht="15" customHeight="1">
      <c r="A655" s="426" t="s">
        <v>1278</v>
      </c>
      <c r="B655" s="427" t="s">
        <v>1277</v>
      </c>
      <c r="C655" s="428" t="s">
        <v>686</v>
      </c>
      <c r="D655" s="428" t="s">
        <v>732</v>
      </c>
      <c r="E655" s="430" t="s">
        <v>335</v>
      </c>
      <c r="F655" s="431" t="s">
        <v>1777</v>
      </c>
      <c r="G655" s="434" t="str">
        <f>+VLOOKUP(Data_Validation!$A655,BV_Data_An_Cour!$L:$Q,6,0)</f>
        <v>5-Ventes</v>
      </c>
      <c r="H655" s="4"/>
    </row>
    <row r="656" spans="1:29" ht="15" customHeight="1">
      <c r="A656" s="426" t="s">
        <v>2681</v>
      </c>
      <c r="B656" s="427" t="s">
        <v>2682</v>
      </c>
      <c r="C656" s="428" t="s">
        <v>686</v>
      </c>
      <c r="D656" s="428" t="s">
        <v>732</v>
      </c>
      <c r="E656" s="430" t="s">
        <v>2139</v>
      </c>
      <c r="F656" s="431"/>
      <c r="G656" s="434" t="str">
        <f>+VLOOKUP(Data_Validation!$A656,BV_Data_An_Cour!$L:$Q,6,0)</f>
        <v>10-Compte compteur</v>
      </c>
      <c r="H656" s="4"/>
    </row>
    <row r="657" spans="1:8" ht="15" customHeight="1">
      <c r="A657" s="426" t="s">
        <v>1283</v>
      </c>
      <c r="B657" s="427" t="s">
        <v>1282</v>
      </c>
      <c r="C657" s="428" t="s">
        <v>2678</v>
      </c>
      <c r="D657" s="428" t="s">
        <v>693</v>
      </c>
      <c r="E657" s="430" t="s">
        <v>335</v>
      </c>
      <c r="F657" s="431" t="s">
        <v>1783</v>
      </c>
      <c r="G657" s="434" t="str">
        <f>+VLOOKUP(Data_Validation!$A657,BV_Data_An_Cour!$L:$Q,6,0)</f>
        <v>5-Ventes</v>
      </c>
      <c r="H657" s="4"/>
    </row>
    <row r="658" spans="1:8" ht="15" customHeight="1">
      <c r="A658" s="437" t="s">
        <v>2683</v>
      </c>
      <c r="B658" s="438" t="s">
        <v>2684</v>
      </c>
      <c r="C658" s="428" t="s">
        <v>2678</v>
      </c>
      <c r="D658" s="428" t="s">
        <v>693</v>
      </c>
      <c r="E658" s="430" t="s">
        <v>2139</v>
      </c>
      <c r="F658" s="431"/>
      <c r="G658" s="434" t="str">
        <f>+VLOOKUP(Data_Validation!$A658,BV_Data_An_Cour!$L:$Q,6,0)</f>
        <v>10-Compte compteur</v>
      </c>
      <c r="H658" s="4"/>
    </row>
    <row r="659" spans="1:8" ht="15" customHeight="1">
      <c r="A659" s="437" t="s">
        <v>1285</v>
      </c>
      <c r="B659" s="438" t="s">
        <v>1284</v>
      </c>
      <c r="C659" s="428" t="s">
        <v>2678</v>
      </c>
      <c r="D659" s="428" t="s">
        <v>693</v>
      </c>
      <c r="E659" s="430" t="s">
        <v>335</v>
      </c>
      <c r="F659" s="431" t="s">
        <v>1783</v>
      </c>
      <c r="G659" s="434" t="str">
        <f>+VLOOKUP(Data_Validation!$A659,BV_Data_An_Cour!$L:$Q,6,0)</f>
        <v>5-Ventes</v>
      </c>
      <c r="H659" s="4"/>
    </row>
    <row r="660" spans="1:8" ht="15" customHeight="1">
      <c r="A660" s="437" t="s">
        <v>2685</v>
      </c>
      <c r="B660" s="438" t="s">
        <v>2686</v>
      </c>
      <c r="C660" s="428" t="s">
        <v>2678</v>
      </c>
      <c r="D660" s="428" t="s">
        <v>693</v>
      </c>
      <c r="E660" s="430" t="s">
        <v>2139</v>
      </c>
      <c r="F660" s="431"/>
      <c r="G660" s="434" t="str">
        <f>+VLOOKUP(Data_Validation!$A660,BV_Data_An_Cour!$L:$Q,6,0)</f>
        <v>10-Compte compteur</v>
      </c>
      <c r="H660" s="4"/>
    </row>
    <row r="661" spans="1:8" ht="15" customHeight="1">
      <c r="A661" s="444" t="s">
        <v>1287</v>
      </c>
      <c r="B661" s="445" t="s">
        <v>1286</v>
      </c>
      <c r="C661" s="428" t="s">
        <v>2678</v>
      </c>
      <c r="D661" s="428" t="s">
        <v>693</v>
      </c>
      <c r="E661" s="430" t="s">
        <v>335</v>
      </c>
      <c r="F661" s="431" t="s">
        <v>1783</v>
      </c>
      <c r="G661" s="434" t="str">
        <f>+VLOOKUP(Data_Validation!$A661,BV_Data_An_Cour!$L:$Q,6,0)</f>
        <v>5-Ventes</v>
      </c>
      <c r="H661" s="4"/>
    </row>
    <row r="662" spans="1:8" ht="15" customHeight="1">
      <c r="A662" s="437" t="s">
        <v>2689</v>
      </c>
      <c r="B662" s="438" t="s">
        <v>2690</v>
      </c>
      <c r="C662" s="428" t="s">
        <v>2678</v>
      </c>
      <c r="D662" s="428" t="s">
        <v>693</v>
      </c>
      <c r="E662" s="430" t="s">
        <v>2139</v>
      </c>
      <c r="F662" s="431"/>
      <c r="G662" s="434" t="str">
        <f>+VLOOKUP(Data_Validation!$A662,BV_Data_An_Cour!$L:$Q,6,0)</f>
        <v>10-Compte compteur</v>
      </c>
      <c r="H662" s="4"/>
    </row>
    <row r="663" spans="1:8" ht="15" customHeight="1">
      <c r="A663" s="427" t="s">
        <v>1291</v>
      </c>
      <c r="B663" s="427" t="s">
        <v>1290</v>
      </c>
      <c r="C663" s="428" t="s">
        <v>2678</v>
      </c>
      <c r="D663" s="428" t="s">
        <v>710</v>
      </c>
      <c r="E663" s="430" t="s">
        <v>335</v>
      </c>
      <c r="F663" s="431" t="s">
        <v>1783</v>
      </c>
      <c r="G663" s="434" t="str">
        <f>+VLOOKUP(Data_Validation!$A663,BV_Data_An_Cour!$L:$Q,6,0)</f>
        <v>5-Ventes</v>
      </c>
      <c r="H663" s="4"/>
    </row>
    <row r="664" spans="1:8" ht="15" customHeight="1">
      <c r="A664" s="444" t="s">
        <v>2691</v>
      </c>
      <c r="B664" s="445" t="s">
        <v>2692</v>
      </c>
      <c r="C664" s="428" t="s">
        <v>2678</v>
      </c>
      <c r="D664" s="428" t="s">
        <v>710</v>
      </c>
      <c r="E664" s="430" t="s">
        <v>2139</v>
      </c>
      <c r="F664" s="431"/>
      <c r="G664" s="434" t="str">
        <f>+VLOOKUP(Data_Validation!$A664,BV_Data_An_Cour!$L:$Q,6,0)</f>
        <v>10-Compte compteur</v>
      </c>
      <c r="H664" s="4"/>
    </row>
    <row r="665" spans="1:8" ht="15" customHeight="1">
      <c r="A665" s="444" t="s">
        <v>1295</v>
      </c>
      <c r="B665" s="445" t="s">
        <v>1294</v>
      </c>
      <c r="C665" s="428" t="s">
        <v>2678</v>
      </c>
      <c r="D665" s="428" t="s">
        <v>710</v>
      </c>
      <c r="E665" s="430" t="s">
        <v>335</v>
      </c>
      <c r="F665" s="431" t="s">
        <v>1783</v>
      </c>
      <c r="G665" s="434" t="str">
        <f>+VLOOKUP(Data_Validation!$A665,BV_Data_An_Cour!$L:$Q,6,0)</f>
        <v>5-Ventes</v>
      </c>
      <c r="H665" s="4"/>
    </row>
    <row r="666" spans="1:8" ht="15" customHeight="1">
      <c r="A666" s="437" t="s">
        <v>2693</v>
      </c>
      <c r="B666" s="454" t="s">
        <v>2694</v>
      </c>
      <c r="C666" s="428" t="s">
        <v>2678</v>
      </c>
      <c r="D666" s="428" t="s">
        <v>710</v>
      </c>
      <c r="E666" s="430" t="s">
        <v>2139</v>
      </c>
      <c r="F666" s="431"/>
      <c r="G666" s="434" t="str">
        <f>+VLOOKUP(Data_Validation!$A666,BV_Data_An_Cour!$L:$Q,6,0)</f>
        <v>10-Compte compteur</v>
      </c>
      <c r="H666" s="4"/>
    </row>
    <row r="667" spans="1:8" ht="15" customHeight="1">
      <c r="A667" s="437" t="s">
        <v>1300</v>
      </c>
      <c r="B667" s="438" t="s">
        <v>1299</v>
      </c>
      <c r="C667" s="428" t="s">
        <v>2678</v>
      </c>
      <c r="D667" s="428" t="s">
        <v>710</v>
      </c>
      <c r="E667" s="430" t="s">
        <v>335</v>
      </c>
      <c r="F667" s="431" t="s">
        <v>1783</v>
      </c>
      <c r="G667" s="434" t="str">
        <f>+VLOOKUP(Data_Validation!$A667,BV_Data_An_Cour!$L:$Q,6,0)</f>
        <v>5-Ventes</v>
      </c>
      <c r="H667" s="4"/>
    </row>
    <row r="668" spans="1:8" ht="15" customHeight="1">
      <c r="A668" s="437" t="s">
        <v>2695</v>
      </c>
      <c r="B668" s="438" t="s">
        <v>2696</v>
      </c>
      <c r="C668" s="428" t="s">
        <v>2678</v>
      </c>
      <c r="D668" s="428" t="s">
        <v>710</v>
      </c>
      <c r="E668" s="430" t="s">
        <v>2139</v>
      </c>
      <c r="F668" s="431"/>
      <c r="G668" s="434" t="str">
        <f>+VLOOKUP(Data_Validation!$A668,BV_Data_An_Cour!$L:$Q,6,0)</f>
        <v>10-Compte compteur</v>
      </c>
      <c r="H668" s="4"/>
    </row>
    <row r="669" spans="1:8" ht="15" customHeight="1">
      <c r="A669" s="437" t="s">
        <v>1304</v>
      </c>
      <c r="B669" s="438" t="s">
        <v>1303</v>
      </c>
      <c r="C669" s="428" t="s">
        <v>2678</v>
      </c>
      <c r="D669" s="428" t="s">
        <v>710</v>
      </c>
      <c r="E669" s="430" t="s">
        <v>335</v>
      </c>
      <c r="F669" s="431" t="s">
        <v>1783</v>
      </c>
      <c r="G669" s="434" t="str">
        <f>+VLOOKUP(Data_Validation!$A669,BV_Data_An_Cour!$L:$Q,6,0)</f>
        <v>5-Ventes</v>
      </c>
      <c r="H669" s="4"/>
    </row>
    <row r="670" spans="1:8" ht="15" customHeight="1">
      <c r="A670" s="437" t="s">
        <v>2697</v>
      </c>
      <c r="B670" s="438" t="s">
        <v>2698</v>
      </c>
      <c r="C670" s="428" t="s">
        <v>2678</v>
      </c>
      <c r="D670" s="428" t="s">
        <v>710</v>
      </c>
      <c r="E670" s="430" t="s">
        <v>2139</v>
      </c>
      <c r="F670" s="431"/>
      <c r="G670" s="434" t="str">
        <f>+VLOOKUP(Data_Validation!$A670,BV_Data_An_Cour!$L:$Q,6,0)</f>
        <v>10-Compte compteur</v>
      </c>
      <c r="H670" s="4"/>
    </row>
    <row r="671" spans="1:8" ht="15" customHeight="1">
      <c r="A671" s="426" t="s">
        <v>1308</v>
      </c>
      <c r="B671" s="439" t="s">
        <v>1307</v>
      </c>
      <c r="C671" s="428" t="s">
        <v>2678</v>
      </c>
      <c r="D671" s="428" t="s">
        <v>710</v>
      </c>
      <c r="E671" s="430" t="s">
        <v>335</v>
      </c>
      <c r="F671" s="431" t="s">
        <v>1783</v>
      </c>
      <c r="G671" s="434" t="str">
        <f>+VLOOKUP(Data_Validation!$A671,BV_Data_An_Cour!$L:$Q,6,0)</f>
        <v>5-Ventes</v>
      </c>
      <c r="H671" s="4"/>
    </row>
    <row r="672" spans="1:8" ht="15" customHeight="1">
      <c r="A672" s="437" t="s">
        <v>2699</v>
      </c>
      <c r="B672" s="438" t="s">
        <v>2700</v>
      </c>
      <c r="C672" s="428" t="s">
        <v>2678</v>
      </c>
      <c r="D672" s="428" t="s">
        <v>710</v>
      </c>
      <c r="E672" s="430" t="s">
        <v>2139</v>
      </c>
      <c r="F672" s="431"/>
      <c r="G672" s="434" t="str">
        <f>+VLOOKUP(Data_Validation!$A672,BV_Data_An_Cour!$L:$Q,6,0)</f>
        <v>10-Compte compteur</v>
      </c>
      <c r="H672" s="4"/>
    </row>
    <row r="673" spans="1:11" ht="15" customHeight="1">
      <c r="A673" s="437" t="s">
        <v>1312</v>
      </c>
      <c r="B673" s="438" t="s">
        <v>1311</v>
      </c>
      <c r="C673" s="428" t="s">
        <v>2678</v>
      </c>
      <c r="D673" s="428" t="s">
        <v>710</v>
      </c>
      <c r="E673" s="430" t="s">
        <v>335</v>
      </c>
      <c r="F673" s="431" t="s">
        <v>1783</v>
      </c>
      <c r="G673" s="434" t="str">
        <f>+VLOOKUP(Data_Validation!$A673,BV_Data_An_Cour!$L:$Q,6,0)</f>
        <v>5-Ventes</v>
      </c>
      <c r="H673" s="4"/>
    </row>
    <row r="674" spans="1:11" ht="15" customHeight="1">
      <c r="A674" s="444" t="s">
        <v>2701</v>
      </c>
      <c r="B674" s="445" t="s">
        <v>2702</v>
      </c>
      <c r="C674" s="428" t="s">
        <v>2678</v>
      </c>
      <c r="D674" s="428" t="s">
        <v>710</v>
      </c>
      <c r="E674" s="430" t="s">
        <v>2139</v>
      </c>
      <c r="F674" s="431"/>
      <c r="G674" s="434" t="str">
        <f>+VLOOKUP(Data_Validation!$A674,BV_Data_An_Cour!$L:$Q,6,0)</f>
        <v>10-Compte compteur</v>
      </c>
      <c r="H674" s="4"/>
    </row>
    <row r="675" spans="1:11" ht="15" customHeight="1">
      <c r="A675" s="444" t="s">
        <v>1314</v>
      </c>
      <c r="B675" s="445" t="s">
        <v>1313</v>
      </c>
      <c r="C675" s="428" t="s">
        <v>2678</v>
      </c>
      <c r="D675" s="428" t="s">
        <v>721</v>
      </c>
      <c r="E675" s="430" t="s">
        <v>335</v>
      </c>
      <c r="F675" s="431" t="s">
        <v>1783</v>
      </c>
      <c r="G675" s="434" t="str">
        <f>+VLOOKUP(Data_Validation!$A675,BV_Data_An_Cour!$L:$Q,6,0)</f>
        <v>5-Ventes</v>
      </c>
      <c r="H675" s="4"/>
    </row>
    <row r="676" spans="1:11" ht="15" customHeight="1">
      <c r="A676" s="437" t="s">
        <v>2705</v>
      </c>
      <c r="B676" s="438" t="s">
        <v>2706</v>
      </c>
      <c r="C676" s="428" t="s">
        <v>2678</v>
      </c>
      <c r="D676" s="428" t="s">
        <v>721</v>
      </c>
      <c r="E676" s="430" t="s">
        <v>2139</v>
      </c>
      <c r="F676" s="431"/>
      <c r="G676" s="434" t="str">
        <f>+VLOOKUP(Data_Validation!$A676,BV_Data_An_Cour!$L:$Q,6,0)</f>
        <v>10-Compte compteur</v>
      </c>
      <c r="H676" s="4"/>
    </row>
    <row r="677" spans="1:11" ht="15" customHeight="1">
      <c r="A677" s="437" t="s">
        <v>1316</v>
      </c>
      <c r="B677" s="438" t="s">
        <v>1315</v>
      </c>
      <c r="C677" s="428" t="s">
        <v>2678</v>
      </c>
      <c r="D677" s="428" t="s">
        <v>721</v>
      </c>
      <c r="E677" s="430" t="s">
        <v>335</v>
      </c>
      <c r="F677" s="431" t="s">
        <v>1783</v>
      </c>
      <c r="G677" s="434" t="str">
        <f>+VLOOKUP(Data_Validation!$A677,BV_Data_An_Cour!$L:$Q,6,0)</f>
        <v>5-Ventes</v>
      </c>
      <c r="H677" s="4"/>
    </row>
    <row r="678" spans="1:11" ht="15" customHeight="1">
      <c r="A678" s="444" t="s">
        <v>2707</v>
      </c>
      <c r="B678" s="445" t="s">
        <v>2708</v>
      </c>
      <c r="C678" s="428" t="s">
        <v>2678</v>
      </c>
      <c r="D678" s="428" t="s">
        <v>721</v>
      </c>
      <c r="E678" s="430" t="s">
        <v>2139</v>
      </c>
      <c r="F678" s="431"/>
      <c r="G678" s="434" t="str">
        <f>+VLOOKUP(Data_Validation!$A678,BV_Data_An_Cour!$L:$Q,6,0)</f>
        <v>10-Compte compteur</v>
      </c>
      <c r="H678" s="4"/>
    </row>
    <row r="679" spans="1:11" ht="15" customHeight="1">
      <c r="A679" s="444" t="s">
        <v>1318</v>
      </c>
      <c r="B679" s="445" t="s">
        <v>1317</v>
      </c>
      <c r="C679" s="428" t="s">
        <v>2678</v>
      </c>
      <c r="D679" s="428" t="s">
        <v>721</v>
      </c>
      <c r="E679" s="430" t="s">
        <v>335</v>
      </c>
      <c r="F679" s="431" t="s">
        <v>1783</v>
      </c>
      <c r="G679" s="434" t="str">
        <f>+VLOOKUP(Data_Validation!$A679,BV_Data_An_Cour!$L:$Q,6,0)</f>
        <v>5-Ventes</v>
      </c>
      <c r="H679" s="4"/>
    </row>
    <row r="680" spans="1:11" ht="15" customHeight="1">
      <c r="A680" s="444" t="s">
        <v>2709</v>
      </c>
      <c r="B680" s="445" t="s">
        <v>2710</v>
      </c>
      <c r="C680" s="428" t="s">
        <v>2678</v>
      </c>
      <c r="D680" s="428" t="s">
        <v>721</v>
      </c>
      <c r="E680" s="430" t="s">
        <v>2139</v>
      </c>
      <c r="F680" s="431"/>
      <c r="G680" s="434" t="str">
        <f>+VLOOKUP(Data_Validation!$A680,BV_Data_An_Cour!$L:$Q,6,0)</f>
        <v>10-Compte compteur</v>
      </c>
      <c r="H680" s="4"/>
      <c r="K680" s="4"/>
    </row>
    <row r="681" spans="1:11" ht="15" customHeight="1">
      <c r="A681" s="426" t="s">
        <v>1320</v>
      </c>
      <c r="B681" s="427" t="s">
        <v>1319</v>
      </c>
      <c r="C681" s="428" t="s">
        <v>686</v>
      </c>
      <c r="D681" s="428" t="s">
        <v>721</v>
      </c>
      <c r="E681" s="430" t="s">
        <v>335</v>
      </c>
      <c r="F681" s="431" t="s">
        <v>1780</v>
      </c>
      <c r="G681" s="434" t="str">
        <f>+VLOOKUP(Data_Validation!$A681,BV_Data_An_Cour!$L:$Q,6,0)</f>
        <v>5-Ventes</v>
      </c>
      <c r="H681" s="4"/>
    </row>
    <row r="682" spans="1:11" ht="15" customHeight="1">
      <c r="A682" s="426" t="s">
        <v>2711</v>
      </c>
      <c r="B682" s="427" t="s">
        <v>2712</v>
      </c>
      <c r="C682" s="428" t="s">
        <v>686</v>
      </c>
      <c r="D682" s="428" t="s">
        <v>721</v>
      </c>
      <c r="E682" s="430" t="s">
        <v>334</v>
      </c>
      <c r="F682" s="431"/>
      <c r="G682" s="434" t="str">
        <f>+VLOOKUP(Data_Validation!$A682,BV_Data_An_Cour!$L:$Q,6,0)</f>
        <v>10-Compte compteur</v>
      </c>
      <c r="H682" s="4"/>
    </row>
    <row r="683" spans="1:11" ht="15" customHeight="1">
      <c r="A683" s="426" t="s">
        <v>1322</v>
      </c>
      <c r="B683" s="427" t="s">
        <v>1321</v>
      </c>
      <c r="C683" s="428" t="s">
        <v>686</v>
      </c>
      <c r="D683" s="428" t="s">
        <v>721</v>
      </c>
      <c r="E683" s="430" t="s">
        <v>335</v>
      </c>
      <c r="F683" s="431" t="s">
        <v>1780</v>
      </c>
      <c r="G683" s="434" t="str">
        <f>+VLOOKUP(Data_Validation!$A683,BV_Data_An_Cour!$L:$Q,6,0)</f>
        <v>5-Ventes</v>
      </c>
      <c r="H683" s="4"/>
    </row>
    <row r="684" spans="1:11" ht="15" customHeight="1">
      <c r="A684" s="426" t="s">
        <v>2714</v>
      </c>
      <c r="B684" s="427" t="s">
        <v>2715</v>
      </c>
      <c r="C684" s="428" t="s">
        <v>686</v>
      </c>
      <c r="D684" s="428" t="s">
        <v>721</v>
      </c>
      <c r="E684" s="430" t="s">
        <v>334</v>
      </c>
      <c r="F684" s="431"/>
      <c r="G684" s="434" t="str">
        <f>+VLOOKUP(Data_Validation!$A684,BV_Data_An_Cour!$L:$Q,6,0)</f>
        <v>10-Compte compteur</v>
      </c>
      <c r="H684" s="4"/>
    </row>
    <row r="685" spans="1:11" ht="15" customHeight="1">
      <c r="A685" s="426" t="s">
        <v>1324</v>
      </c>
      <c r="B685" s="427" t="s">
        <v>1323</v>
      </c>
      <c r="C685" s="428" t="s">
        <v>686</v>
      </c>
      <c r="D685" s="428" t="s">
        <v>721</v>
      </c>
      <c r="E685" s="430" t="s">
        <v>335</v>
      </c>
      <c r="F685" s="431" t="s">
        <v>1780</v>
      </c>
      <c r="G685" s="430"/>
      <c r="H685" s="4"/>
    </row>
    <row r="686" spans="1:11" ht="15" customHeight="1">
      <c r="A686" s="426" t="s">
        <v>2716</v>
      </c>
      <c r="B686" s="427" t="s">
        <v>2717</v>
      </c>
      <c r="C686" s="428" t="s">
        <v>686</v>
      </c>
      <c r="D686" s="428" t="s">
        <v>721</v>
      </c>
      <c r="E686" s="430" t="s">
        <v>2139</v>
      </c>
      <c r="F686" s="431"/>
      <c r="G686" s="430"/>
      <c r="H686" s="4"/>
    </row>
    <row r="687" spans="1:11" ht="15" customHeight="1">
      <c r="A687" s="444" t="s">
        <v>1335</v>
      </c>
      <c r="B687" s="445" t="s">
        <v>1334</v>
      </c>
      <c r="C687" s="428" t="s">
        <v>2678</v>
      </c>
      <c r="D687" s="428" t="s">
        <v>760</v>
      </c>
      <c r="E687" s="430" t="s">
        <v>335</v>
      </c>
      <c r="F687" s="431" t="s">
        <v>1783</v>
      </c>
      <c r="G687" s="434" t="str">
        <f>+VLOOKUP(Data_Validation!$A687,BV_Data_An_Cour!$L:$Q,6,0)</f>
        <v>5-Ventes</v>
      </c>
      <c r="H687" s="4"/>
    </row>
    <row r="688" spans="1:11" ht="15" customHeight="1">
      <c r="A688" s="437" t="s">
        <v>2718</v>
      </c>
      <c r="B688" s="438" t="s">
        <v>2719</v>
      </c>
      <c r="C688" s="428" t="s">
        <v>2678</v>
      </c>
      <c r="D688" s="428" t="s">
        <v>760</v>
      </c>
      <c r="E688" s="430" t="s">
        <v>2139</v>
      </c>
      <c r="F688" s="431"/>
      <c r="G688" s="434" t="str">
        <f>+VLOOKUP(Data_Validation!$A688,BV_Data_An_Cour!$L:$Q,6,0)</f>
        <v>10-Compte compteur</v>
      </c>
      <c r="H688" s="4"/>
    </row>
    <row r="689" spans="1:29" ht="15" customHeight="1">
      <c r="A689" s="433" t="s">
        <v>1337</v>
      </c>
      <c r="B689" s="427" t="s">
        <v>1336</v>
      </c>
      <c r="C689" s="428" t="s">
        <v>2678</v>
      </c>
      <c r="D689" s="428" t="s">
        <v>760</v>
      </c>
      <c r="E689" s="430" t="s">
        <v>335</v>
      </c>
      <c r="F689" s="431" t="s">
        <v>1783</v>
      </c>
      <c r="G689" s="434" t="str">
        <f>+VLOOKUP(Data_Validation!$A689,BV_Data_An_Cour!$L:$Q,6,0)</f>
        <v>5-Ventes</v>
      </c>
      <c r="H689" s="4"/>
    </row>
    <row r="690" spans="1:29" ht="15" customHeight="1">
      <c r="A690" s="444" t="s">
        <v>2720</v>
      </c>
      <c r="B690" s="445" t="s">
        <v>2721</v>
      </c>
      <c r="C690" s="428" t="s">
        <v>2678</v>
      </c>
      <c r="D690" s="428" t="s">
        <v>760</v>
      </c>
      <c r="E690" s="430" t="s">
        <v>2139</v>
      </c>
      <c r="F690" s="431"/>
      <c r="G690" s="434" t="str">
        <f>+VLOOKUP(Data_Validation!$A690,BV_Data_An_Cour!$L:$Q,6,0)</f>
        <v>10-Compte compteur</v>
      </c>
      <c r="H690" s="4"/>
    </row>
    <row r="691" spans="1:29" ht="15" customHeight="1">
      <c r="A691" s="426" t="s">
        <v>1339</v>
      </c>
      <c r="B691" s="439" t="s">
        <v>1338</v>
      </c>
      <c r="C691" s="428" t="s">
        <v>2678</v>
      </c>
      <c r="D691" s="428" t="s">
        <v>760</v>
      </c>
      <c r="E691" s="430" t="s">
        <v>335</v>
      </c>
      <c r="F691" s="431" t="s">
        <v>1783</v>
      </c>
      <c r="G691" s="434" t="str">
        <f>+VLOOKUP(Data_Validation!$A691,BV_Data_An_Cour!$L:$Q,6,0)</f>
        <v>5-Ventes</v>
      </c>
      <c r="H691" s="4"/>
    </row>
    <row r="692" spans="1:29" ht="15" customHeight="1">
      <c r="A692" s="437" t="s">
        <v>2722</v>
      </c>
      <c r="B692" s="438" t="s">
        <v>2723</v>
      </c>
      <c r="C692" s="428" t="s">
        <v>2678</v>
      </c>
      <c r="D692" s="428" t="s">
        <v>760</v>
      </c>
      <c r="E692" s="430" t="s">
        <v>2139</v>
      </c>
      <c r="F692" s="431"/>
      <c r="G692" s="434" t="str">
        <f>+VLOOKUP(Data_Validation!$A692,BV_Data_An_Cour!$L:$Q,6,0)</f>
        <v>10-Compte compteur</v>
      </c>
      <c r="H692" s="4"/>
    </row>
    <row r="693" spans="1:29" ht="15" customHeight="1">
      <c r="A693" s="426" t="s">
        <v>2724</v>
      </c>
      <c r="B693" s="439" t="s">
        <v>2725</v>
      </c>
      <c r="C693" s="428" t="s">
        <v>2678</v>
      </c>
      <c r="D693" s="428" t="s">
        <v>760</v>
      </c>
      <c r="E693" s="430" t="s">
        <v>335</v>
      </c>
      <c r="F693" s="431"/>
      <c r="G693" s="430" t="e">
        <f>+VLOOKUP(Data_Validation!$A693,BV_Data_An_Cour!$L:$Q,6,0)</f>
        <v>#N/A</v>
      </c>
      <c r="H693" s="4"/>
      <c r="K693" s="4"/>
    </row>
    <row r="694" spans="1:29" ht="15" customHeight="1">
      <c r="A694" s="444" t="s">
        <v>2728</v>
      </c>
      <c r="B694" s="445" t="s">
        <v>2729</v>
      </c>
      <c r="C694" s="428" t="s">
        <v>2678</v>
      </c>
      <c r="D694" s="428" t="s">
        <v>760</v>
      </c>
      <c r="E694" s="430" t="s">
        <v>2139</v>
      </c>
      <c r="F694" s="431"/>
      <c r="G694" s="430" t="e">
        <f>+VLOOKUP(Data_Validation!$A694,BV_Data_An_Cour!$L:$Q,6,0)</f>
        <v>#N/A</v>
      </c>
      <c r="H694" s="4"/>
    </row>
    <row r="695" spans="1:29" ht="15" customHeight="1">
      <c r="A695" s="438" t="s">
        <v>1341</v>
      </c>
      <c r="B695" s="438" t="s">
        <v>1340</v>
      </c>
      <c r="C695" s="428" t="s">
        <v>987</v>
      </c>
      <c r="D695" s="428" t="s">
        <v>991</v>
      </c>
      <c r="E695" s="430" t="s">
        <v>335</v>
      </c>
      <c r="F695" s="431" t="s">
        <v>1783</v>
      </c>
      <c r="G695" s="434" t="str">
        <f>+VLOOKUP(Data_Validation!$A695,BV_Data_An_Cour!$L:$Q,6,0)</f>
        <v>5-Ventes</v>
      </c>
      <c r="H695" s="4"/>
      <c r="K695" s="4"/>
    </row>
    <row r="696" spans="1:29" ht="15" customHeight="1">
      <c r="A696" s="444" t="s">
        <v>2730</v>
      </c>
      <c r="B696" s="445" t="s">
        <v>2731</v>
      </c>
      <c r="C696" s="428" t="s">
        <v>987</v>
      </c>
      <c r="D696" s="428" t="s">
        <v>991</v>
      </c>
      <c r="E696" s="430" t="s">
        <v>2139</v>
      </c>
      <c r="F696" s="431"/>
      <c r="G696" s="434" t="str">
        <f>+VLOOKUP(Data_Validation!$A696,BV_Data_An_Cour!$L:$Q,6,0)</f>
        <v>10-Compte compteur</v>
      </c>
      <c r="H696" s="4"/>
    </row>
    <row r="697" spans="1:29" ht="15" customHeight="1">
      <c r="A697" s="444" t="s">
        <v>1343</v>
      </c>
      <c r="B697" s="445" t="s">
        <v>1342</v>
      </c>
      <c r="C697" s="428" t="s">
        <v>987</v>
      </c>
      <c r="D697" s="428" t="s">
        <v>991</v>
      </c>
      <c r="E697" s="430" t="s">
        <v>335</v>
      </c>
      <c r="F697" s="431" t="s">
        <v>1783</v>
      </c>
      <c r="G697" s="434" t="str">
        <f>+VLOOKUP(Data_Validation!$A697,BV_Data_An_Cour!$L:$Q,6,0)</f>
        <v>5-Ventes</v>
      </c>
      <c r="H697" s="4"/>
    </row>
    <row r="698" spans="1:29" ht="15" customHeight="1">
      <c r="A698" s="437" t="s">
        <v>2733</v>
      </c>
      <c r="B698" s="445" t="s">
        <v>2734</v>
      </c>
      <c r="C698" s="428" t="s">
        <v>987</v>
      </c>
      <c r="D698" s="428" t="s">
        <v>991</v>
      </c>
      <c r="E698" s="430" t="s">
        <v>2139</v>
      </c>
      <c r="F698" s="431"/>
      <c r="G698" s="434" t="str">
        <f>+VLOOKUP(Data_Validation!$A698,BV_Data_An_Cour!$L:$Q,6,0)</f>
        <v>10-Compte compteur</v>
      </c>
      <c r="H698" s="4"/>
    </row>
    <row r="699" spans="1:29" ht="15" customHeight="1">
      <c r="A699" s="433" t="s">
        <v>1346</v>
      </c>
      <c r="B699" s="427" t="s">
        <v>1345</v>
      </c>
      <c r="C699" s="428" t="s">
        <v>987</v>
      </c>
      <c r="D699" s="428" t="s">
        <v>991</v>
      </c>
      <c r="E699" s="430" t="s">
        <v>335</v>
      </c>
      <c r="F699" s="431" t="s">
        <v>1783</v>
      </c>
      <c r="G699" s="434" t="str">
        <f>+VLOOKUP(Data_Validation!$A699,BV_Data_An_Cour!$L:$Q,6,0)</f>
        <v>5-Ventes</v>
      </c>
      <c r="H699" s="4"/>
    </row>
    <row r="700" spans="1:29" ht="15" customHeight="1">
      <c r="A700" s="437" t="s">
        <v>2735</v>
      </c>
      <c r="B700" s="438" t="s">
        <v>2736</v>
      </c>
      <c r="C700" s="428" t="s">
        <v>987</v>
      </c>
      <c r="D700" s="428" t="s">
        <v>991</v>
      </c>
      <c r="E700" s="430" t="s">
        <v>2139</v>
      </c>
      <c r="F700" s="431"/>
      <c r="G700" s="434" t="str">
        <f>+VLOOKUP(Data_Validation!$A700,BV_Data_An_Cour!$L:$Q,6,0)</f>
        <v>10-Compte compteur</v>
      </c>
      <c r="H700" s="4"/>
    </row>
    <row r="701" spans="1:29" ht="15" customHeight="1">
      <c r="A701" s="442" t="s">
        <v>1527</v>
      </c>
      <c r="B701" s="443" t="s">
        <v>1526</v>
      </c>
      <c r="C701" s="428" t="s">
        <v>987</v>
      </c>
      <c r="D701" s="428" t="s">
        <v>1007</v>
      </c>
      <c r="E701" s="430" t="s">
        <v>335</v>
      </c>
      <c r="F701" s="431" t="s">
        <v>1783</v>
      </c>
      <c r="G701" s="430" t="e">
        <f>+VLOOKUP(Data_Validation!$A701,BV_Data_An_Cour!$L:$Q,6,0)</f>
        <v>#N/A</v>
      </c>
      <c r="H701" s="4"/>
      <c r="I701" s="4"/>
      <c r="J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</row>
    <row r="702" spans="1:29" ht="15" customHeight="1">
      <c r="A702" s="442" t="s">
        <v>2738</v>
      </c>
      <c r="B702" s="443" t="s">
        <v>2739</v>
      </c>
      <c r="C702" s="428" t="s">
        <v>987</v>
      </c>
      <c r="D702" s="428" t="s">
        <v>1007</v>
      </c>
      <c r="E702" s="430" t="s">
        <v>2139</v>
      </c>
      <c r="F702" s="431"/>
      <c r="G702" s="430" t="e">
        <f>+VLOOKUP(Data_Validation!$A702,BV_Data_An_Cour!$L:$Q,6,0)</f>
        <v>#N/A</v>
      </c>
      <c r="H702" s="4"/>
    </row>
    <row r="703" spans="1:29" ht="15" customHeight="1">
      <c r="A703" s="426" t="s">
        <v>1532</v>
      </c>
      <c r="B703" s="427" t="s">
        <v>1531</v>
      </c>
      <c r="C703" s="428" t="s">
        <v>987</v>
      </c>
      <c r="D703" s="428" t="s">
        <v>1007</v>
      </c>
      <c r="E703" s="430" t="s">
        <v>335</v>
      </c>
      <c r="F703" s="431" t="s">
        <v>1783</v>
      </c>
      <c r="G703" s="430"/>
      <c r="H703" s="4"/>
    </row>
    <row r="704" spans="1:29" ht="15" customHeight="1">
      <c r="A704" s="426" t="s">
        <v>2740</v>
      </c>
      <c r="B704" s="427" t="s">
        <v>2741</v>
      </c>
      <c r="C704" s="428" t="s">
        <v>987</v>
      </c>
      <c r="D704" s="428" t="s">
        <v>1007</v>
      </c>
      <c r="E704" s="430" t="s">
        <v>2139</v>
      </c>
      <c r="F704" s="431"/>
      <c r="G704" s="430"/>
      <c r="H704" s="4"/>
    </row>
    <row r="705" spans="1:8" ht="15" customHeight="1">
      <c r="A705" s="426" t="s">
        <v>2742</v>
      </c>
      <c r="B705" s="427" t="s">
        <v>2743</v>
      </c>
      <c r="C705" s="428" t="s">
        <v>987</v>
      </c>
      <c r="D705" s="428" t="s">
        <v>1007</v>
      </c>
      <c r="E705" s="430" t="s">
        <v>335</v>
      </c>
      <c r="F705" s="431" t="s">
        <v>1777</v>
      </c>
      <c r="G705" s="430"/>
      <c r="H705" s="4"/>
    </row>
    <row r="706" spans="1:8" ht="15" customHeight="1">
      <c r="A706" s="426" t="s">
        <v>2744</v>
      </c>
      <c r="B706" s="427" t="s">
        <v>2745</v>
      </c>
      <c r="C706" s="428" t="s">
        <v>987</v>
      </c>
      <c r="D706" s="428" t="s">
        <v>1007</v>
      </c>
      <c r="E706" s="430" t="s">
        <v>334</v>
      </c>
      <c r="F706" s="431"/>
      <c r="G706" s="430"/>
      <c r="H706" s="4"/>
    </row>
    <row r="707" spans="1:8" ht="15" customHeight="1">
      <c r="A707" s="437" t="s">
        <v>1349</v>
      </c>
      <c r="B707" s="438" t="s">
        <v>1348</v>
      </c>
      <c r="C707" s="428" t="s">
        <v>2746</v>
      </c>
      <c r="D707" s="428" t="s">
        <v>1014</v>
      </c>
      <c r="E707" s="430" t="s">
        <v>335</v>
      </c>
      <c r="F707" s="431" t="s">
        <v>1783</v>
      </c>
      <c r="G707" s="434" t="str">
        <f>+VLOOKUP(Data_Validation!$A707,BV_Data_An_Cour!$L:$Q,6,0)</f>
        <v>5-Ventes</v>
      </c>
      <c r="H707" s="4"/>
    </row>
    <row r="708" spans="1:8" ht="15" customHeight="1">
      <c r="A708" s="444" t="s">
        <v>2749</v>
      </c>
      <c r="B708" s="445" t="s">
        <v>2750</v>
      </c>
      <c r="C708" s="428" t="s">
        <v>2746</v>
      </c>
      <c r="D708" s="428" t="s">
        <v>1014</v>
      </c>
      <c r="E708" s="430" t="s">
        <v>2139</v>
      </c>
      <c r="F708" s="431"/>
      <c r="G708" s="434" t="str">
        <f>+VLOOKUP(Data_Validation!$A708,BV_Data_An_Cour!$L:$Q,6,0)</f>
        <v>10-Compte compteur</v>
      </c>
      <c r="H708" s="4"/>
    </row>
    <row r="709" spans="1:8" ht="15" customHeight="1">
      <c r="A709" s="438" t="s">
        <v>1360</v>
      </c>
      <c r="B709" s="438" t="s">
        <v>1359</v>
      </c>
      <c r="C709" s="428" t="s">
        <v>2746</v>
      </c>
      <c r="D709" s="428" t="s">
        <v>1014</v>
      </c>
      <c r="E709" s="430" t="s">
        <v>335</v>
      </c>
      <c r="F709" s="431" t="s">
        <v>1783</v>
      </c>
      <c r="G709" s="434" t="str">
        <f>+VLOOKUP(Data_Validation!$A709,BV_Data_An_Cour!$L:$Q,6,0)</f>
        <v>5-Ventes</v>
      </c>
      <c r="H709" s="4"/>
    </row>
    <row r="710" spans="1:8" ht="15" customHeight="1">
      <c r="A710" s="444" t="s">
        <v>2751</v>
      </c>
      <c r="B710" s="445" t="s">
        <v>2752</v>
      </c>
      <c r="C710" s="428" t="s">
        <v>2746</v>
      </c>
      <c r="D710" s="428" t="s">
        <v>1014</v>
      </c>
      <c r="E710" s="430" t="s">
        <v>2139</v>
      </c>
      <c r="F710" s="431"/>
      <c r="G710" s="434" t="str">
        <f>+VLOOKUP(Data_Validation!$A710,BV_Data_An_Cour!$L:$Q,6,0)</f>
        <v>10-Compte compteur</v>
      </c>
      <c r="H710" s="4"/>
    </row>
    <row r="711" spans="1:8" ht="15" customHeight="1">
      <c r="A711" s="433" t="s">
        <v>1363</v>
      </c>
      <c r="B711" s="427" t="s">
        <v>1362</v>
      </c>
      <c r="C711" s="428" t="s">
        <v>2746</v>
      </c>
      <c r="D711" s="428" t="s">
        <v>1014</v>
      </c>
      <c r="E711" s="430" t="s">
        <v>335</v>
      </c>
      <c r="F711" s="431" t="s">
        <v>1783</v>
      </c>
      <c r="G711" s="434" t="str">
        <f>+VLOOKUP(Data_Validation!$A711,BV_Data_An_Cour!$L:$Q,6,0)</f>
        <v>5-Ventes</v>
      </c>
      <c r="H711" s="4"/>
    </row>
    <row r="712" spans="1:8" ht="15" customHeight="1">
      <c r="A712" s="444" t="s">
        <v>2753</v>
      </c>
      <c r="B712" s="445" t="s">
        <v>2754</v>
      </c>
      <c r="C712" s="428" t="s">
        <v>2746</v>
      </c>
      <c r="D712" s="428" t="s">
        <v>1014</v>
      </c>
      <c r="E712" s="430" t="s">
        <v>2139</v>
      </c>
      <c r="F712" s="431"/>
      <c r="G712" s="434" t="str">
        <f>+VLOOKUP(Data_Validation!$A712,BV_Data_An_Cour!$L:$Q,6,0)</f>
        <v>10-Compte compteur</v>
      </c>
      <c r="H712" s="4"/>
    </row>
    <row r="713" spans="1:8" ht="15" customHeight="1">
      <c r="A713" s="444" t="s">
        <v>1365</v>
      </c>
      <c r="B713" s="445" t="s">
        <v>1364</v>
      </c>
      <c r="C713" s="428" t="s">
        <v>2746</v>
      </c>
      <c r="D713" s="428" t="s">
        <v>1014</v>
      </c>
      <c r="E713" s="430" t="s">
        <v>335</v>
      </c>
      <c r="F713" s="431" t="s">
        <v>1783</v>
      </c>
      <c r="G713" s="434" t="str">
        <f>+VLOOKUP(Data_Validation!$A713,BV_Data_An_Cour!$L:$Q,6,0)</f>
        <v>5-Ventes</v>
      </c>
      <c r="H713" s="4"/>
    </row>
    <row r="714" spans="1:8" ht="15" customHeight="1">
      <c r="A714" s="444" t="s">
        <v>2755</v>
      </c>
      <c r="B714" s="445" t="s">
        <v>2756</v>
      </c>
      <c r="C714" s="428" t="s">
        <v>2746</v>
      </c>
      <c r="D714" s="428" t="s">
        <v>1014</v>
      </c>
      <c r="E714" s="430" t="s">
        <v>2139</v>
      </c>
      <c r="F714" s="431"/>
      <c r="G714" s="434" t="str">
        <f>+VLOOKUP(Data_Validation!$A714,BV_Data_An_Cour!$L:$Q,6,0)</f>
        <v>10-Compte compteur</v>
      </c>
      <c r="H714" s="4"/>
    </row>
    <row r="715" spans="1:8" ht="15" customHeight="1">
      <c r="A715" s="438" t="s">
        <v>1369</v>
      </c>
      <c r="B715" s="438" t="s">
        <v>1368</v>
      </c>
      <c r="C715" s="428" t="s">
        <v>2746</v>
      </c>
      <c r="D715" s="428" t="s">
        <v>1014</v>
      </c>
      <c r="E715" s="430" t="s">
        <v>335</v>
      </c>
      <c r="F715" s="431" t="s">
        <v>1783</v>
      </c>
      <c r="G715" s="434" t="str">
        <f>+VLOOKUP(Data_Validation!$A715,BV_Data_An_Cour!$L:$Q,6,0)</f>
        <v>5-Ventes</v>
      </c>
      <c r="H715" s="4"/>
    </row>
    <row r="716" spans="1:8" ht="15" customHeight="1">
      <c r="A716" s="444" t="s">
        <v>2757</v>
      </c>
      <c r="B716" s="445" t="s">
        <v>2758</v>
      </c>
      <c r="C716" s="428" t="s">
        <v>2746</v>
      </c>
      <c r="D716" s="428" t="s">
        <v>1014</v>
      </c>
      <c r="E716" s="430" t="s">
        <v>2139</v>
      </c>
      <c r="F716" s="431"/>
      <c r="G716" s="434" t="str">
        <f>+VLOOKUP(Data_Validation!$A716,BV_Data_An_Cour!$L:$Q,6,0)</f>
        <v>10-Compte compteur</v>
      </c>
      <c r="H716" s="4"/>
    </row>
    <row r="717" spans="1:8" ht="15" customHeight="1">
      <c r="A717" s="427" t="s">
        <v>1371</v>
      </c>
      <c r="B717" s="427" t="s">
        <v>1370</v>
      </c>
      <c r="C717" s="428" t="s">
        <v>2746</v>
      </c>
      <c r="D717" s="428" t="s">
        <v>1014</v>
      </c>
      <c r="E717" s="430" t="s">
        <v>335</v>
      </c>
      <c r="F717" s="431" t="s">
        <v>1783</v>
      </c>
      <c r="G717" s="434" t="str">
        <f>+VLOOKUP(Data_Validation!$A717,BV_Data_An_Cour!$L:$Q,6,0)</f>
        <v>5-Ventes</v>
      </c>
      <c r="H717" s="4"/>
    </row>
    <row r="718" spans="1:8" ht="15" customHeight="1">
      <c r="A718" s="437" t="s">
        <v>2761</v>
      </c>
      <c r="B718" s="438" t="s">
        <v>2762</v>
      </c>
      <c r="C718" s="428" t="s">
        <v>2746</v>
      </c>
      <c r="D718" s="428" t="s">
        <v>1014</v>
      </c>
      <c r="E718" s="430" t="s">
        <v>2139</v>
      </c>
      <c r="F718" s="431"/>
      <c r="G718" s="434" t="str">
        <f>+VLOOKUP(Data_Validation!$A718,BV_Data_An_Cour!$L:$Q,6,0)</f>
        <v>10-Compte compteur</v>
      </c>
      <c r="H718" s="4"/>
    </row>
    <row r="719" spans="1:8" ht="15" customHeight="1">
      <c r="A719" s="444" t="s">
        <v>1375</v>
      </c>
      <c r="B719" s="445" t="s">
        <v>1374</v>
      </c>
      <c r="C719" s="428" t="s">
        <v>2746</v>
      </c>
      <c r="D719" s="428" t="s">
        <v>1023</v>
      </c>
      <c r="E719" s="430" t="s">
        <v>335</v>
      </c>
      <c r="F719" s="431" t="s">
        <v>1783</v>
      </c>
      <c r="G719" s="434" t="str">
        <f>+VLOOKUP(Data_Validation!$A719,BV_Data_An_Cour!$L:$Q,6,0)</f>
        <v>5-Ventes</v>
      </c>
      <c r="H719" s="4"/>
    </row>
    <row r="720" spans="1:8" ht="15" customHeight="1">
      <c r="A720" s="444" t="s">
        <v>2763</v>
      </c>
      <c r="B720" s="445" t="s">
        <v>2764</v>
      </c>
      <c r="C720" s="428" t="s">
        <v>2746</v>
      </c>
      <c r="D720" s="428" t="s">
        <v>1023</v>
      </c>
      <c r="E720" s="430" t="s">
        <v>2139</v>
      </c>
      <c r="F720" s="431"/>
      <c r="G720" s="434" t="str">
        <f>+VLOOKUP(Data_Validation!$A720,BV_Data_An_Cour!$L:$Q,6,0)</f>
        <v>10-Compte compteur</v>
      </c>
      <c r="H720" s="4"/>
    </row>
    <row r="721" spans="1:8" ht="15" customHeight="1">
      <c r="A721" s="433" t="s">
        <v>1379</v>
      </c>
      <c r="B721" s="427" t="s">
        <v>1378</v>
      </c>
      <c r="C721" s="428" t="s">
        <v>2746</v>
      </c>
      <c r="D721" s="428" t="s">
        <v>1023</v>
      </c>
      <c r="E721" s="430" t="s">
        <v>335</v>
      </c>
      <c r="F721" s="431" t="s">
        <v>1783</v>
      </c>
      <c r="G721" s="434" t="str">
        <f>+VLOOKUP(Data_Validation!$A721,BV_Data_An_Cour!$L:$Q,6,0)</f>
        <v>5-Ventes</v>
      </c>
      <c r="H721" s="4"/>
    </row>
    <row r="722" spans="1:8" ht="15" customHeight="1">
      <c r="A722" s="437" t="s">
        <v>2765</v>
      </c>
      <c r="B722" s="438" t="s">
        <v>2766</v>
      </c>
      <c r="C722" s="428" t="s">
        <v>2746</v>
      </c>
      <c r="D722" s="428" t="s">
        <v>1023</v>
      </c>
      <c r="E722" s="430" t="s">
        <v>2139</v>
      </c>
      <c r="F722" s="431"/>
      <c r="G722" s="434" t="str">
        <f>+VLOOKUP(Data_Validation!$A722,BV_Data_An_Cour!$L:$Q,6,0)</f>
        <v>10-Compte compteur</v>
      </c>
      <c r="H722" s="4"/>
    </row>
    <row r="723" spans="1:8" ht="15" customHeight="1">
      <c r="A723" s="433" t="s">
        <v>1383</v>
      </c>
      <c r="B723" s="427" t="s">
        <v>1382</v>
      </c>
      <c r="C723" s="428" t="s">
        <v>2746</v>
      </c>
      <c r="D723" s="428" t="s">
        <v>1023</v>
      </c>
      <c r="E723" s="430" t="s">
        <v>335</v>
      </c>
      <c r="F723" s="431" t="s">
        <v>1783</v>
      </c>
      <c r="G723" s="434" t="str">
        <f>+VLOOKUP(Data_Validation!$A723,BV_Data_An_Cour!$L:$Q,6,0)</f>
        <v>5-Ventes</v>
      </c>
      <c r="H723" s="4"/>
    </row>
    <row r="724" spans="1:8" ht="15" customHeight="1">
      <c r="A724" s="438" t="s">
        <v>2767</v>
      </c>
      <c r="B724" s="438" t="s">
        <v>2768</v>
      </c>
      <c r="C724" s="428" t="s">
        <v>2746</v>
      </c>
      <c r="D724" s="428" t="s">
        <v>1023</v>
      </c>
      <c r="E724" s="430" t="s">
        <v>2139</v>
      </c>
      <c r="F724" s="431"/>
      <c r="G724" s="434" t="str">
        <f>+VLOOKUP(Data_Validation!$A724,BV_Data_An_Cour!$L:$Q,6,0)</f>
        <v>10-Compte compteur</v>
      </c>
      <c r="H724" s="4"/>
    </row>
    <row r="725" spans="1:8" ht="15" customHeight="1">
      <c r="A725" s="444" t="s">
        <v>1387</v>
      </c>
      <c r="B725" s="445" t="s">
        <v>1386</v>
      </c>
      <c r="C725" s="428" t="s">
        <v>2746</v>
      </c>
      <c r="D725" s="428" t="s">
        <v>1032</v>
      </c>
      <c r="E725" s="430" t="s">
        <v>335</v>
      </c>
      <c r="F725" s="431" t="s">
        <v>1783</v>
      </c>
      <c r="G725" s="434" t="str">
        <f>+VLOOKUP(Data_Validation!$A725,BV_Data_An_Cour!$L:$Q,6,0)</f>
        <v>5-Ventes</v>
      </c>
      <c r="H725" s="4"/>
    </row>
    <row r="726" spans="1:8" ht="15" customHeight="1">
      <c r="A726" s="444" t="s">
        <v>2769</v>
      </c>
      <c r="B726" s="445" t="s">
        <v>2770</v>
      </c>
      <c r="C726" s="428" t="s">
        <v>2746</v>
      </c>
      <c r="D726" s="428" t="s">
        <v>1032</v>
      </c>
      <c r="E726" s="430" t="s">
        <v>2139</v>
      </c>
      <c r="F726" s="431"/>
      <c r="G726" s="434" t="str">
        <f>+VLOOKUP(Data_Validation!$A726,BV_Data_An_Cour!$L:$Q,6,0)</f>
        <v>10-Compte compteur</v>
      </c>
      <c r="H726" s="4"/>
    </row>
    <row r="727" spans="1:8" ht="15" customHeight="1">
      <c r="A727" s="437" t="s">
        <v>1390</v>
      </c>
      <c r="B727" s="438" t="s">
        <v>1389</v>
      </c>
      <c r="C727" s="428" t="s">
        <v>2746</v>
      </c>
      <c r="D727" s="428" t="s">
        <v>1032</v>
      </c>
      <c r="E727" s="430" t="s">
        <v>335</v>
      </c>
      <c r="F727" s="431" t="s">
        <v>1783</v>
      </c>
      <c r="G727" s="434" t="str">
        <f>+VLOOKUP(Data_Validation!$A727,BV_Data_An_Cour!$L:$Q,6,0)</f>
        <v>5-Ventes</v>
      </c>
      <c r="H727" s="4"/>
    </row>
    <row r="728" spans="1:8" ht="15" customHeight="1">
      <c r="A728" s="444" t="s">
        <v>2771</v>
      </c>
      <c r="B728" s="445" t="s">
        <v>2772</v>
      </c>
      <c r="C728" s="428" t="s">
        <v>2746</v>
      </c>
      <c r="D728" s="428" t="s">
        <v>1032</v>
      </c>
      <c r="E728" s="430" t="s">
        <v>2139</v>
      </c>
      <c r="F728" s="431"/>
      <c r="G728" s="434" t="str">
        <f>+VLOOKUP(Data_Validation!$A728,BV_Data_An_Cour!$L:$Q,6,0)</f>
        <v>10-Compte compteur</v>
      </c>
      <c r="H728" s="4"/>
    </row>
    <row r="729" spans="1:8" ht="15" customHeight="1">
      <c r="A729" s="437" t="s">
        <v>1392</v>
      </c>
      <c r="B729" s="445" t="s">
        <v>1391</v>
      </c>
      <c r="C729" s="428" t="s">
        <v>2746</v>
      </c>
      <c r="D729" s="428" t="s">
        <v>1032</v>
      </c>
      <c r="E729" s="430" t="s">
        <v>335</v>
      </c>
      <c r="F729" s="431" t="s">
        <v>1783</v>
      </c>
      <c r="G729" s="434" t="str">
        <f>+VLOOKUP(Data_Validation!$A729,BV_Data_An_Cour!$L:$Q,6,0)</f>
        <v>5-Ventes</v>
      </c>
      <c r="H729" s="4"/>
    </row>
    <row r="730" spans="1:8" ht="15" customHeight="1">
      <c r="A730" s="437" t="s">
        <v>2775</v>
      </c>
      <c r="B730" s="438" t="s">
        <v>2776</v>
      </c>
      <c r="C730" s="428" t="s">
        <v>2746</v>
      </c>
      <c r="D730" s="428" t="s">
        <v>1032</v>
      </c>
      <c r="E730" s="430" t="s">
        <v>2139</v>
      </c>
      <c r="F730" s="431"/>
      <c r="G730" s="434" t="str">
        <f>+VLOOKUP(Data_Validation!$A730,BV_Data_An_Cour!$L:$Q,6,0)</f>
        <v>10-Compte compteur</v>
      </c>
      <c r="H730" s="4"/>
    </row>
    <row r="731" spans="1:8" ht="15" customHeight="1">
      <c r="A731" s="444" t="s">
        <v>1396</v>
      </c>
      <c r="B731" s="445" t="s">
        <v>1395</v>
      </c>
      <c r="C731" s="428" t="s">
        <v>2746</v>
      </c>
      <c r="D731" s="428" t="s">
        <v>1042</v>
      </c>
      <c r="E731" s="430" t="s">
        <v>335</v>
      </c>
      <c r="F731" s="431" t="s">
        <v>1783</v>
      </c>
      <c r="G731" s="434" t="str">
        <f>+VLOOKUP(Data_Validation!$A731,BV_Data_An_Cour!$L:$Q,6,0)</f>
        <v>5-Ventes</v>
      </c>
      <c r="H731" s="4"/>
    </row>
    <row r="732" spans="1:8" ht="15" customHeight="1">
      <c r="A732" s="444" t="s">
        <v>2777</v>
      </c>
      <c r="B732" s="445" t="s">
        <v>2778</v>
      </c>
      <c r="C732" s="428" t="s">
        <v>2746</v>
      </c>
      <c r="D732" s="428" t="s">
        <v>1042</v>
      </c>
      <c r="E732" s="430" t="s">
        <v>2139</v>
      </c>
      <c r="F732" s="431"/>
      <c r="G732" s="434" t="str">
        <f>+VLOOKUP(Data_Validation!$A732,BV_Data_An_Cour!$L:$Q,6,0)</f>
        <v>10-Compte compteur</v>
      </c>
      <c r="H732" s="4"/>
    </row>
    <row r="733" spans="1:8" ht="15" customHeight="1">
      <c r="A733" s="426" t="s">
        <v>2780</v>
      </c>
      <c r="B733" s="475" t="s">
        <v>2781</v>
      </c>
      <c r="C733" s="428" t="s">
        <v>987</v>
      </c>
      <c r="D733" s="428" t="s">
        <v>1042</v>
      </c>
      <c r="E733" s="430" t="s">
        <v>335</v>
      </c>
      <c r="F733" s="431" t="s">
        <v>1783</v>
      </c>
      <c r="G733" s="430" t="e">
        <f>+VLOOKUP(Data_Validation!$A733,BV_Data_An_Cour!$L:$Q,6,0)</f>
        <v>#N/A</v>
      </c>
      <c r="H733" s="4"/>
    </row>
    <row r="734" spans="1:8" ht="15" customHeight="1">
      <c r="A734" s="457" t="s">
        <v>2782</v>
      </c>
      <c r="B734" s="439" t="s">
        <v>2783</v>
      </c>
      <c r="C734" s="428" t="s">
        <v>987</v>
      </c>
      <c r="D734" s="428" t="s">
        <v>1042</v>
      </c>
      <c r="E734" s="430" t="s">
        <v>2139</v>
      </c>
      <c r="F734" s="431"/>
      <c r="G734" s="430" t="e">
        <f>+VLOOKUP(Data_Validation!$A734,BV_Data_An_Cour!$L:$Q,6,0)</f>
        <v>#N/A</v>
      </c>
      <c r="H734" s="4"/>
    </row>
    <row r="735" spans="1:8" ht="15" customHeight="1">
      <c r="A735" s="439" t="s">
        <v>2784</v>
      </c>
      <c r="B735" s="439" t="s">
        <v>2785</v>
      </c>
      <c r="C735" s="428" t="s">
        <v>987</v>
      </c>
      <c r="D735" s="428" t="s">
        <v>1055</v>
      </c>
      <c r="E735" s="430" t="s">
        <v>335</v>
      </c>
      <c r="F735" s="431"/>
      <c r="G735" s="430" t="e">
        <f>+VLOOKUP(Data_Validation!$A735,BV_Data_An_Cour!$L:$Q,6,0)</f>
        <v>#N/A</v>
      </c>
      <c r="H735" s="4"/>
    </row>
    <row r="736" spans="1:8" ht="15" customHeight="1">
      <c r="A736" s="437" t="s">
        <v>2786</v>
      </c>
      <c r="B736" s="438" t="s">
        <v>2787</v>
      </c>
      <c r="C736" s="428" t="s">
        <v>326</v>
      </c>
      <c r="D736" s="428" t="s">
        <v>379</v>
      </c>
      <c r="E736" s="430" t="s">
        <v>2139</v>
      </c>
      <c r="F736" s="431"/>
      <c r="G736" s="430" t="e">
        <f>+VLOOKUP(Data_Validation!$A736,BV_Data_An_Cour!$L:$Q,6,0)</f>
        <v>#N/A</v>
      </c>
      <c r="H736" s="4"/>
    </row>
    <row r="737" spans="1:29" ht="15" customHeight="1">
      <c r="A737" s="433" t="s">
        <v>1571</v>
      </c>
      <c r="B737" s="427" t="s">
        <v>1570</v>
      </c>
      <c r="C737" s="428" t="s">
        <v>326</v>
      </c>
      <c r="D737" s="428" t="s">
        <v>379</v>
      </c>
      <c r="E737" s="430" t="s">
        <v>335</v>
      </c>
      <c r="F737" s="431" t="s">
        <v>1783</v>
      </c>
      <c r="G737" s="430" t="e">
        <f>+VLOOKUP(Data_Validation!$A737,BV_Data_An_Cour!$L:$Q,6,0)</f>
        <v>#N/A</v>
      </c>
      <c r="H737" s="4"/>
      <c r="I737" s="4"/>
      <c r="J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</row>
    <row r="738" spans="1:29" ht="15" customHeight="1">
      <c r="A738" s="437" t="s">
        <v>2790</v>
      </c>
      <c r="B738" s="438" t="s">
        <v>2791</v>
      </c>
      <c r="C738" s="428" t="s">
        <v>326</v>
      </c>
      <c r="D738" s="428" t="s">
        <v>379</v>
      </c>
      <c r="E738" s="430" t="s">
        <v>2139</v>
      </c>
      <c r="F738" s="431"/>
      <c r="G738" s="430" t="e">
        <f>+VLOOKUP(Data_Validation!$A738,BV_Data_An_Cour!$L:$Q,6,0)</f>
        <v>#N/A</v>
      </c>
      <c r="H738" s="4"/>
    </row>
    <row r="739" spans="1:29" ht="15" customHeight="1">
      <c r="A739" s="426" t="s">
        <v>2795</v>
      </c>
      <c r="B739" s="427" t="s">
        <v>2796</v>
      </c>
      <c r="C739" s="428" t="s">
        <v>326</v>
      </c>
      <c r="D739" s="428" t="s">
        <v>379</v>
      </c>
      <c r="E739" s="430" t="s">
        <v>335</v>
      </c>
      <c r="F739" s="431" t="s">
        <v>1783</v>
      </c>
      <c r="G739" s="430"/>
      <c r="H739" s="4"/>
    </row>
    <row r="740" spans="1:29" ht="15" customHeight="1">
      <c r="A740" s="426" t="s">
        <v>2797</v>
      </c>
      <c r="B740" s="427" t="s">
        <v>2798</v>
      </c>
      <c r="C740" s="428" t="s">
        <v>326</v>
      </c>
      <c r="D740" s="428" t="s">
        <v>379</v>
      </c>
      <c r="E740" s="430" t="s">
        <v>334</v>
      </c>
      <c r="F740" s="431"/>
      <c r="G740" s="430"/>
      <c r="H740" s="4"/>
    </row>
    <row r="741" spans="1:29" ht="15" customHeight="1">
      <c r="A741" s="426" t="s">
        <v>2799</v>
      </c>
      <c r="B741" s="427" t="s">
        <v>255</v>
      </c>
      <c r="C741" s="428" t="s">
        <v>326</v>
      </c>
      <c r="D741" s="428" t="s">
        <v>379</v>
      </c>
      <c r="E741" s="430" t="s">
        <v>334</v>
      </c>
      <c r="F741" s="431"/>
      <c r="G741" s="430"/>
      <c r="H741" s="4"/>
    </row>
    <row r="742" spans="1:29" ht="15" customHeight="1">
      <c r="A742" s="426" t="s">
        <v>2802</v>
      </c>
      <c r="B742" s="427" t="s">
        <v>2803</v>
      </c>
      <c r="C742" s="428" t="s">
        <v>326</v>
      </c>
      <c r="D742" s="428" t="s">
        <v>379</v>
      </c>
      <c r="E742" s="430" t="s">
        <v>335</v>
      </c>
      <c r="F742" s="431" t="s">
        <v>1783</v>
      </c>
      <c r="G742" s="430"/>
      <c r="H742" s="4"/>
    </row>
    <row r="743" spans="1:29" ht="15" customHeight="1">
      <c r="A743" s="426" t="s">
        <v>2804</v>
      </c>
      <c r="B743" s="427" t="s">
        <v>2803</v>
      </c>
      <c r="C743" s="428" t="s">
        <v>326</v>
      </c>
      <c r="D743" s="428" t="s">
        <v>379</v>
      </c>
      <c r="E743" s="430" t="s">
        <v>2139</v>
      </c>
      <c r="F743" s="431"/>
      <c r="G743" s="430"/>
      <c r="H743" s="4"/>
    </row>
    <row r="744" spans="1:29" ht="15" customHeight="1">
      <c r="A744" s="437" t="s">
        <v>1406</v>
      </c>
      <c r="B744" s="438" t="s">
        <v>1405</v>
      </c>
      <c r="C744" s="428" t="s">
        <v>2746</v>
      </c>
      <c r="D744" s="428" t="s">
        <v>1072</v>
      </c>
      <c r="E744" s="430" t="s">
        <v>335</v>
      </c>
      <c r="F744" s="431" t="s">
        <v>1783</v>
      </c>
      <c r="G744" s="434" t="str">
        <f>+VLOOKUP(Data_Validation!$A744,BV_Data_An_Cour!$L:$Q,6,0)</f>
        <v>5-Ventes</v>
      </c>
      <c r="H744" s="4"/>
    </row>
    <row r="745" spans="1:29" ht="15" customHeight="1">
      <c r="A745" s="437" t="s">
        <v>2807</v>
      </c>
      <c r="B745" s="438" t="s">
        <v>2808</v>
      </c>
      <c r="C745" s="428" t="s">
        <v>2746</v>
      </c>
      <c r="D745" s="428" t="s">
        <v>1072</v>
      </c>
      <c r="E745" s="430" t="s">
        <v>2139</v>
      </c>
      <c r="F745" s="431"/>
      <c r="G745" s="434" t="str">
        <f>+VLOOKUP(Data_Validation!$A745,BV_Data_An_Cour!$L:$Q,6,0)</f>
        <v>10-Compte compteur</v>
      </c>
      <c r="H745" s="4"/>
      <c r="K745" s="4"/>
    </row>
    <row r="746" spans="1:29" ht="15" customHeight="1">
      <c r="A746" s="433" t="s">
        <v>1410</v>
      </c>
      <c r="B746" s="427" t="s">
        <v>1409</v>
      </c>
      <c r="C746" s="428" t="s">
        <v>2746</v>
      </c>
      <c r="D746" s="428" t="s">
        <v>1081</v>
      </c>
      <c r="E746" s="430" t="s">
        <v>335</v>
      </c>
      <c r="F746" s="431" t="s">
        <v>1783</v>
      </c>
      <c r="G746" s="434" t="str">
        <f>+VLOOKUP(Data_Validation!$A746,BV_Data_An_Cour!$L:$Q,6,0)</f>
        <v>5-Ventes</v>
      </c>
      <c r="H746" s="4"/>
    </row>
    <row r="747" spans="1:29" ht="15" customHeight="1">
      <c r="A747" s="444" t="s">
        <v>2811</v>
      </c>
      <c r="B747" s="445" t="s">
        <v>2812</v>
      </c>
      <c r="C747" s="428" t="s">
        <v>2746</v>
      </c>
      <c r="D747" s="428" t="s">
        <v>1081</v>
      </c>
      <c r="E747" s="430" t="s">
        <v>2139</v>
      </c>
      <c r="F747" s="431"/>
      <c r="G747" s="434" t="str">
        <f>+VLOOKUP(Data_Validation!$A747,BV_Data_An_Cour!$L:$Q,6,0)</f>
        <v>10-Compte compteur</v>
      </c>
      <c r="H747" s="4"/>
    </row>
    <row r="748" spans="1:29" ht="15" customHeight="1">
      <c r="A748" s="444" t="s">
        <v>1413</v>
      </c>
      <c r="B748" s="445" t="s">
        <v>1412</v>
      </c>
      <c r="C748" s="428" t="s">
        <v>2746</v>
      </c>
      <c r="D748" s="428" t="s">
        <v>1081</v>
      </c>
      <c r="E748" s="430" t="s">
        <v>335</v>
      </c>
      <c r="F748" s="431" t="s">
        <v>1783</v>
      </c>
      <c r="G748" s="434" t="str">
        <f>+VLOOKUP(Data_Validation!$A748,BV_Data_An_Cour!$L:$Q,6,0)</f>
        <v>5-Ventes</v>
      </c>
      <c r="H748" s="4"/>
    </row>
    <row r="749" spans="1:29" ht="15" customHeight="1">
      <c r="A749" s="444" t="s">
        <v>2813</v>
      </c>
      <c r="B749" s="445" t="s">
        <v>2814</v>
      </c>
      <c r="C749" s="428" t="s">
        <v>2746</v>
      </c>
      <c r="D749" s="428" t="s">
        <v>1081</v>
      </c>
      <c r="E749" s="430" t="s">
        <v>2139</v>
      </c>
      <c r="F749" s="431"/>
      <c r="G749" s="434" t="str">
        <f>+VLOOKUP(Data_Validation!$A749,BV_Data_An_Cour!$L:$Q,6,0)</f>
        <v>10-Compte compteur</v>
      </c>
      <c r="H749" s="7"/>
    </row>
    <row r="750" spans="1:29" ht="15" customHeight="1">
      <c r="A750" s="444" t="s">
        <v>2817</v>
      </c>
      <c r="B750" s="445" t="s">
        <v>2818</v>
      </c>
      <c r="C750" s="428" t="s">
        <v>1800</v>
      </c>
      <c r="D750" s="428" t="s">
        <v>864</v>
      </c>
      <c r="E750" s="430" t="s">
        <v>2139</v>
      </c>
      <c r="F750" s="431"/>
      <c r="G750" s="430" t="e">
        <f>+VLOOKUP(Data_Validation!$A750,BV_Data_An_Cour!$L:$Q,6,0)</f>
        <v>#N/A</v>
      </c>
      <c r="H750" s="7"/>
    </row>
    <row r="751" spans="1:29" ht="15" customHeight="1">
      <c r="A751" s="426" t="s">
        <v>2043</v>
      </c>
      <c r="B751" s="439" t="s">
        <v>2042</v>
      </c>
      <c r="C751" s="428" t="s">
        <v>326</v>
      </c>
      <c r="D751" s="428" t="s">
        <v>422</v>
      </c>
      <c r="E751" s="430" t="s">
        <v>335</v>
      </c>
      <c r="F751" s="431"/>
      <c r="G751" s="434" t="str">
        <f>+VLOOKUP(Data_Validation!$A751,BV_Data_An_Cour!$L:$Q,6,0)</f>
        <v>7-Dépenses</v>
      </c>
      <c r="H751" s="4"/>
    </row>
    <row r="752" spans="1:29" ht="15" customHeight="1">
      <c r="A752" s="426" t="s">
        <v>2046</v>
      </c>
      <c r="B752" s="456" t="s">
        <v>2045</v>
      </c>
      <c r="C752" s="428" t="s">
        <v>462</v>
      </c>
      <c r="D752" s="428" t="s">
        <v>422</v>
      </c>
      <c r="E752" s="430" t="s">
        <v>335</v>
      </c>
      <c r="F752" s="431"/>
      <c r="G752" s="434" t="str">
        <f>+VLOOKUP(Data_Validation!$A752,BV_Data_An_Cour!$L:$Q,6,0)</f>
        <v>7-Dépenses</v>
      </c>
      <c r="H752" s="4"/>
    </row>
    <row r="753" spans="1:29" ht="15" customHeight="1">
      <c r="A753" s="440" t="s">
        <v>2050</v>
      </c>
      <c r="B753" s="441" t="s">
        <v>2049</v>
      </c>
      <c r="C753" s="428" t="s">
        <v>686</v>
      </c>
      <c r="D753" s="428" t="s">
        <v>422</v>
      </c>
      <c r="E753" s="430" t="s">
        <v>335</v>
      </c>
      <c r="F753" s="431"/>
      <c r="G753" s="434" t="str">
        <f>+VLOOKUP(Data_Validation!$A753,BV_Data_An_Cour!$L:$Q,6,0)</f>
        <v>7-Dépenses</v>
      </c>
      <c r="H753" s="4"/>
      <c r="I753" s="4"/>
      <c r="J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</row>
    <row r="754" spans="1:29" ht="15" customHeight="1">
      <c r="A754" s="426" t="s">
        <v>2052</v>
      </c>
      <c r="B754" s="439" t="s">
        <v>2051</v>
      </c>
      <c r="C754" s="428" t="s">
        <v>2746</v>
      </c>
      <c r="D754" s="428" t="s">
        <v>422</v>
      </c>
      <c r="E754" s="430" t="s">
        <v>335</v>
      </c>
      <c r="F754" s="430"/>
      <c r="G754" s="434" t="str">
        <f>+VLOOKUP(Data_Validation!$A754,BV_Data_An_Cour!$L:$Q,6,0)</f>
        <v>7-Dépenses</v>
      </c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</row>
    <row r="755" spans="1:29" ht="15" customHeight="1">
      <c r="A755" s="426" t="s">
        <v>2819</v>
      </c>
      <c r="B755" s="439" t="s">
        <v>2820</v>
      </c>
      <c r="C755" s="428" t="s">
        <v>861</v>
      </c>
      <c r="D755" s="428" t="s">
        <v>422</v>
      </c>
      <c r="E755" s="430" t="s">
        <v>335</v>
      </c>
      <c r="F755" s="431"/>
      <c r="G755" s="430" t="e">
        <f>+VLOOKUP(Data_Validation!$A755,BV_Data_An_Cour!$L:$Q,6,0)</f>
        <v>#N/A</v>
      </c>
      <c r="H755" s="4"/>
    </row>
    <row r="756" spans="1:29" ht="15" customHeight="1">
      <c r="A756" s="426" t="s">
        <v>2821</v>
      </c>
      <c r="B756" s="439" t="s">
        <v>2822</v>
      </c>
      <c r="C756" s="428" t="s">
        <v>326</v>
      </c>
      <c r="D756" s="428" t="s">
        <v>417</v>
      </c>
      <c r="E756" s="430" t="s">
        <v>335</v>
      </c>
      <c r="F756" s="431"/>
      <c r="G756" s="430" t="e">
        <f>+VLOOKUP(Data_Validation!$A756,BV_Data_An_Cour!$L:$Q,6,0)</f>
        <v>#N/A</v>
      </c>
      <c r="H756" s="4"/>
    </row>
    <row r="757" spans="1:29" ht="15" customHeight="1">
      <c r="A757" s="440" t="s">
        <v>2058</v>
      </c>
      <c r="B757" s="441" t="s">
        <v>2057</v>
      </c>
      <c r="C757" s="428" t="s">
        <v>686</v>
      </c>
      <c r="D757" s="428" t="s">
        <v>417</v>
      </c>
      <c r="E757" s="430" t="s">
        <v>335</v>
      </c>
      <c r="F757" s="431"/>
      <c r="G757" s="434" t="str">
        <f>+VLOOKUP(Data_Validation!$A757,BV_Data_An_Cour!$L:$Q,6,0)</f>
        <v>7-Dépenses</v>
      </c>
      <c r="H757" s="4"/>
    </row>
    <row r="758" spans="1:29" ht="15" customHeight="1">
      <c r="A758" s="440" t="s">
        <v>2065</v>
      </c>
      <c r="B758" s="441" t="s">
        <v>2064</v>
      </c>
      <c r="C758" s="428" t="s">
        <v>2746</v>
      </c>
      <c r="D758" s="428" t="s">
        <v>417</v>
      </c>
      <c r="E758" s="430" t="s">
        <v>335</v>
      </c>
      <c r="F758" s="431"/>
      <c r="G758" s="434" t="str">
        <f>+VLOOKUP(Data_Validation!$A758,BV_Data_An_Cour!$L:$Q,6,0)</f>
        <v>7-Dépenses</v>
      </c>
      <c r="H758" s="4"/>
    </row>
    <row r="759" spans="1:29" ht="15" customHeight="1">
      <c r="A759" s="440" t="s">
        <v>2067</v>
      </c>
      <c r="B759" s="441" t="s">
        <v>2066</v>
      </c>
      <c r="C759" s="428" t="s">
        <v>326</v>
      </c>
      <c r="D759" s="428" t="s">
        <v>417</v>
      </c>
      <c r="E759" s="430" t="s">
        <v>335</v>
      </c>
      <c r="F759" s="431"/>
      <c r="G759" s="434" t="str">
        <f>+VLOOKUP(Data_Validation!$A759,BV_Data_An_Cour!$L:$Q,6,0)</f>
        <v>7-Dépenses</v>
      </c>
      <c r="H759" s="435"/>
    </row>
    <row r="760" spans="1:29" ht="15" customHeight="1">
      <c r="A760" s="440" t="s">
        <v>2072</v>
      </c>
      <c r="B760" s="441" t="s">
        <v>2071</v>
      </c>
      <c r="C760" s="428" t="s">
        <v>462</v>
      </c>
      <c r="D760" s="428" t="s">
        <v>417</v>
      </c>
      <c r="E760" s="430" t="s">
        <v>335</v>
      </c>
      <c r="F760" s="431"/>
      <c r="G760" s="434" t="str">
        <f>+VLOOKUP(Data_Validation!$A760,BV_Data_An_Cour!$L:$Q,6,0)</f>
        <v>7-Dépenses</v>
      </c>
      <c r="H760" s="435"/>
      <c r="I760" s="4"/>
      <c r="J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</row>
    <row r="761" spans="1:29" ht="15" customHeight="1">
      <c r="A761" s="426" t="s">
        <v>2076</v>
      </c>
      <c r="B761" s="439" t="s">
        <v>2075</v>
      </c>
      <c r="C761" s="428" t="s">
        <v>686</v>
      </c>
      <c r="D761" s="428" t="s">
        <v>417</v>
      </c>
      <c r="E761" s="430" t="s">
        <v>335</v>
      </c>
      <c r="F761" s="431"/>
      <c r="G761" s="434" t="str">
        <f>+VLOOKUP(Data_Validation!$A761,BV_Data_An_Cour!$L:$Q,6,0)</f>
        <v>7-Dépenses</v>
      </c>
      <c r="H761" s="435"/>
    </row>
    <row r="762" spans="1:29" ht="15" customHeight="1">
      <c r="A762" s="440" t="s">
        <v>2078</v>
      </c>
      <c r="B762" s="441" t="s">
        <v>2077</v>
      </c>
      <c r="C762" s="428" t="s">
        <v>2746</v>
      </c>
      <c r="D762" s="428" t="s">
        <v>417</v>
      </c>
      <c r="E762" s="430" t="s">
        <v>335</v>
      </c>
      <c r="F762" s="431"/>
      <c r="G762" s="434" t="str">
        <f>+VLOOKUP(Data_Validation!$A762,BV_Data_An_Cour!$L:$Q,6,0)</f>
        <v>7-Dépenses</v>
      </c>
      <c r="H762" s="435"/>
    </row>
    <row r="763" spans="1:29" ht="15" customHeight="1">
      <c r="A763" s="438" t="s">
        <v>2409</v>
      </c>
      <c r="B763" s="438" t="s">
        <v>2407</v>
      </c>
      <c r="C763" s="428" t="s">
        <v>1800</v>
      </c>
      <c r="D763" s="428" t="s">
        <v>417</v>
      </c>
      <c r="E763" s="430" t="s">
        <v>335</v>
      </c>
      <c r="F763" s="431"/>
      <c r="G763" s="430" t="e">
        <f>+VLOOKUP(Data_Validation!$A763,BV_Data_An_Cour!$L:$Q,6,0)</f>
        <v>#N/A</v>
      </c>
      <c r="H763" s="435"/>
    </row>
    <row r="764" spans="1:29" ht="15" customHeight="1">
      <c r="A764" s="438" t="s">
        <v>2415</v>
      </c>
      <c r="B764" s="438" t="s">
        <v>2414</v>
      </c>
      <c r="C764" s="428" t="s">
        <v>686</v>
      </c>
      <c r="D764" s="428" t="s">
        <v>417</v>
      </c>
      <c r="E764" s="430" t="s">
        <v>335</v>
      </c>
      <c r="F764" s="430"/>
      <c r="G764" s="430" t="e">
        <f>+VLOOKUP(Data_Validation!$A764,BV_Data_An_Cour!$L:$Q,6,0)</f>
        <v>#N/A</v>
      </c>
      <c r="H764" s="435"/>
    </row>
    <row r="765" spans="1:29" ht="15" customHeight="1">
      <c r="A765" s="433" t="s">
        <v>2423</v>
      </c>
      <c r="B765" s="427" t="s">
        <v>2422</v>
      </c>
      <c r="C765" s="428" t="s">
        <v>2746</v>
      </c>
      <c r="D765" s="428" t="s">
        <v>417</v>
      </c>
      <c r="E765" s="430" t="s">
        <v>335</v>
      </c>
      <c r="F765" s="431"/>
      <c r="G765" s="430" t="e">
        <f>+VLOOKUP(Data_Validation!$A765,BV_Data_An_Cour!$L:$Q,6,0)</f>
        <v>#N/A</v>
      </c>
      <c r="H765" s="435"/>
    </row>
    <row r="766" spans="1:29" ht="15" customHeight="1">
      <c r="A766" s="426" t="s">
        <v>2429</v>
      </c>
      <c r="B766" s="427" t="s">
        <v>2428</v>
      </c>
      <c r="C766" s="428" t="s">
        <v>686</v>
      </c>
      <c r="D766" s="428" t="s">
        <v>417</v>
      </c>
      <c r="E766" s="430" t="s">
        <v>335</v>
      </c>
      <c r="F766" s="431"/>
      <c r="G766" s="430" t="e">
        <f>+VLOOKUP(Data_Validation!$A766,BV_Data_An_Cour!$L:$Q,6,0)</f>
        <v>#N/A</v>
      </c>
      <c r="H766" s="435"/>
    </row>
    <row r="767" spans="1:29" ht="15" customHeight="1">
      <c r="A767" s="426" t="s">
        <v>2437</v>
      </c>
      <c r="B767" s="427" t="s">
        <v>2436</v>
      </c>
      <c r="C767" s="428" t="s">
        <v>2746</v>
      </c>
      <c r="D767" s="428" t="s">
        <v>417</v>
      </c>
      <c r="E767" s="430" t="s">
        <v>335</v>
      </c>
      <c r="F767" s="431"/>
      <c r="G767" s="430" t="e">
        <f>+VLOOKUP(Data_Validation!$A767,BV_Data_An_Cour!$L:$Q,6,0)</f>
        <v>#N/A</v>
      </c>
      <c r="H767" s="435"/>
    </row>
    <row r="768" spans="1:29" ht="15" customHeight="1">
      <c r="A768" s="426" t="s">
        <v>1416</v>
      </c>
      <c r="B768" s="427" t="s">
        <v>1415</v>
      </c>
      <c r="C768" s="428" t="s">
        <v>326</v>
      </c>
      <c r="D768" s="428" t="s">
        <v>362</v>
      </c>
      <c r="E768" s="430" t="s">
        <v>335</v>
      </c>
      <c r="F768" s="431"/>
      <c r="G768" s="430"/>
      <c r="H768" s="435"/>
    </row>
    <row r="769" spans="1:8" ht="15" customHeight="1">
      <c r="A769" s="437" t="s">
        <v>1419</v>
      </c>
      <c r="B769" s="438" t="s">
        <v>1418</v>
      </c>
      <c r="C769" s="428" t="s">
        <v>326</v>
      </c>
      <c r="D769" s="428" t="s">
        <v>362</v>
      </c>
      <c r="E769" s="430" t="s">
        <v>335</v>
      </c>
      <c r="F769" s="431"/>
      <c r="G769" s="434" t="str">
        <f>+VLOOKUP(Data_Validation!$A769,BV_Data_An_Cour!$L:$Q,6,0)</f>
        <v>6-Coût des ventes</v>
      </c>
      <c r="H769" s="435"/>
    </row>
    <row r="770" spans="1:8" ht="15" customHeight="1">
      <c r="A770" s="426" t="s">
        <v>1425</v>
      </c>
      <c r="B770" s="427" t="s">
        <v>1424</v>
      </c>
      <c r="C770" s="428" t="s">
        <v>326</v>
      </c>
      <c r="D770" s="428" t="s">
        <v>362</v>
      </c>
      <c r="E770" s="430" t="s">
        <v>335</v>
      </c>
      <c r="F770" s="431"/>
      <c r="G770" s="430"/>
      <c r="H770" s="435"/>
    </row>
    <row r="771" spans="1:8" ht="15" customHeight="1">
      <c r="A771" s="426" t="s">
        <v>1587</v>
      </c>
      <c r="B771" s="427" t="s">
        <v>1586</v>
      </c>
      <c r="C771" s="428" t="s">
        <v>326</v>
      </c>
      <c r="D771" s="428" t="s">
        <v>379</v>
      </c>
      <c r="E771" s="430" t="s">
        <v>335</v>
      </c>
      <c r="F771" s="431"/>
      <c r="G771" s="430"/>
      <c r="H771" s="435"/>
    </row>
    <row r="772" spans="1:8" ht="15" customHeight="1">
      <c r="A772" s="470" t="s">
        <v>1591</v>
      </c>
      <c r="B772" s="452" t="s">
        <v>1590</v>
      </c>
      <c r="C772" s="428" t="s">
        <v>326</v>
      </c>
      <c r="D772" s="428" t="s">
        <v>379</v>
      </c>
      <c r="E772" s="430" t="s">
        <v>335</v>
      </c>
      <c r="F772" s="431"/>
      <c r="G772" s="430"/>
      <c r="H772" s="4"/>
    </row>
    <row r="773" spans="1:8" ht="15" customHeight="1">
      <c r="A773" s="426" t="s">
        <v>1594</v>
      </c>
      <c r="B773" s="427" t="s">
        <v>1593</v>
      </c>
      <c r="C773" s="428" t="s">
        <v>326</v>
      </c>
      <c r="D773" s="428" t="s">
        <v>379</v>
      </c>
      <c r="E773" s="430" t="s">
        <v>335</v>
      </c>
      <c r="F773" s="431"/>
      <c r="G773" s="430"/>
      <c r="H773" s="4"/>
    </row>
    <row r="774" spans="1:8" ht="15" customHeight="1">
      <c r="A774" s="426" t="s">
        <v>1433</v>
      </c>
      <c r="B774" s="479" t="s">
        <v>1043</v>
      </c>
      <c r="C774" s="428" t="s">
        <v>326</v>
      </c>
      <c r="D774" s="428" t="s">
        <v>379</v>
      </c>
      <c r="E774" s="430" t="s">
        <v>335</v>
      </c>
      <c r="F774" s="431"/>
      <c r="G774" s="430"/>
      <c r="H774" s="4"/>
    </row>
    <row r="775" spans="1:8" ht="15" customHeight="1">
      <c r="A775" s="440" t="s">
        <v>1439</v>
      </c>
      <c r="B775" s="461" t="s">
        <v>1438</v>
      </c>
      <c r="C775" s="428" t="s">
        <v>326</v>
      </c>
      <c r="D775" s="428" t="s">
        <v>362</v>
      </c>
      <c r="E775" s="430" t="s">
        <v>335</v>
      </c>
      <c r="F775" s="431"/>
      <c r="G775" s="430"/>
      <c r="H775" s="4"/>
    </row>
    <row r="776" spans="1:8" ht="15" customHeight="1">
      <c r="A776" s="440" t="s">
        <v>1600</v>
      </c>
      <c r="B776" s="461" t="s">
        <v>1599</v>
      </c>
      <c r="C776" s="428" t="s">
        <v>326</v>
      </c>
      <c r="D776" s="428" t="s">
        <v>362</v>
      </c>
      <c r="E776" s="430" t="s">
        <v>335</v>
      </c>
      <c r="F776" s="431"/>
      <c r="G776" s="430"/>
      <c r="H776" s="4"/>
    </row>
    <row r="777" spans="1:8" ht="15" customHeight="1">
      <c r="A777" s="426" t="s">
        <v>1441</v>
      </c>
      <c r="B777" s="427" t="s">
        <v>2827</v>
      </c>
      <c r="C777" s="428" t="s">
        <v>326</v>
      </c>
      <c r="D777" s="428" t="s">
        <v>362</v>
      </c>
      <c r="E777" s="430" t="s">
        <v>335</v>
      </c>
      <c r="F777" s="431"/>
      <c r="G777" s="430"/>
      <c r="H777" s="4"/>
    </row>
    <row r="778" spans="1:8" ht="15" customHeight="1">
      <c r="A778" s="427" t="s">
        <v>1604</v>
      </c>
      <c r="B778" s="427" t="s">
        <v>1603</v>
      </c>
      <c r="C778" s="428" t="s">
        <v>326</v>
      </c>
      <c r="D778" s="428" t="s">
        <v>362</v>
      </c>
      <c r="E778" s="430" t="s">
        <v>335</v>
      </c>
      <c r="F778" s="431"/>
      <c r="G778" s="430" t="e">
        <f>+VLOOKUP(Data_Validation!$A778,BV_Data_An_Cour!$L:$Q,6,0)</f>
        <v>#N/A</v>
      </c>
      <c r="H778" s="4"/>
    </row>
    <row r="779" spans="1:8" ht="15" customHeight="1">
      <c r="A779" s="426" t="s">
        <v>2828</v>
      </c>
      <c r="B779" s="427" t="s">
        <v>2829</v>
      </c>
      <c r="C779" s="428" t="s">
        <v>326</v>
      </c>
      <c r="D779" s="428" t="s">
        <v>362</v>
      </c>
      <c r="E779" s="430" t="s">
        <v>335</v>
      </c>
      <c r="F779" s="431"/>
      <c r="G779" s="430"/>
      <c r="H779" s="4"/>
    </row>
    <row r="780" spans="1:8" ht="15" customHeight="1">
      <c r="A780" s="437" t="s">
        <v>1608</v>
      </c>
      <c r="B780" s="438" t="s">
        <v>1607</v>
      </c>
      <c r="C780" s="428" t="s">
        <v>326</v>
      </c>
      <c r="D780" s="428" t="s">
        <v>362</v>
      </c>
      <c r="E780" s="430" t="s">
        <v>335</v>
      </c>
      <c r="F780" s="431"/>
      <c r="G780" s="430" t="e">
        <f>+VLOOKUP(Data_Validation!$A780,BV_Data_An_Cour!$L:$Q,6,0)</f>
        <v>#N/A</v>
      </c>
      <c r="H780" s="4"/>
    </row>
    <row r="781" spans="1:8" ht="15" customHeight="1">
      <c r="A781" s="440" t="s">
        <v>1612</v>
      </c>
      <c r="B781" s="441" t="s">
        <v>1611</v>
      </c>
      <c r="C781" s="428" t="s">
        <v>326</v>
      </c>
      <c r="D781" s="428" t="s">
        <v>362</v>
      </c>
      <c r="E781" s="430" t="s">
        <v>335</v>
      </c>
      <c r="F781" s="431"/>
      <c r="G781" s="430" t="e">
        <f>+VLOOKUP(Data_Validation!$A781,BV_Data_An_Cour!$L:$Q,6,0)</f>
        <v>#N/A</v>
      </c>
      <c r="H781" s="4"/>
    </row>
    <row r="782" spans="1:8" ht="15" customHeight="1">
      <c r="A782" s="426" t="s">
        <v>2832</v>
      </c>
      <c r="B782" s="439" t="s">
        <v>2833</v>
      </c>
      <c r="C782" s="428" t="s">
        <v>326</v>
      </c>
      <c r="D782" s="428" t="s">
        <v>362</v>
      </c>
      <c r="E782" s="430" t="s">
        <v>335</v>
      </c>
      <c r="F782" s="431"/>
      <c r="G782" s="430" t="s">
        <v>1417</v>
      </c>
      <c r="H782" s="435"/>
    </row>
    <row r="783" spans="1:8" ht="15" customHeight="1">
      <c r="A783" s="426" t="s">
        <v>1447</v>
      </c>
      <c r="B783" s="427" t="s">
        <v>1446</v>
      </c>
      <c r="C783" s="428" t="s">
        <v>326</v>
      </c>
      <c r="D783" s="428" t="s">
        <v>362</v>
      </c>
      <c r="E783" s="430" t="s">
        <v>335</v>
      </c>
      <c r="F783" s="431"/>
      <c r="G783" s="430"/>
      <c r="H783" s="435"/>
    </row>
    <row r="784" spans="1:8" ht="15" customHeight="1">
      <c r="A784" s="426" t="s">
        <v>2834</v>
      </c>
      <c r="B784" s="427" t="s">
        <v>2835</v>
      </c>
      <c r="C784" s="428" t="s">
        <v>326</v>
      </c>
      <c r="D784" s="428" t="s">
        <v>362</v>
      </c>
      <c r="E784" s="430" t="s">
        <v>335</v>
      </c>
      <c r="F784" s="431"/>
      <c r="G784" s="430" t="e">
        <f>+VLOOKUP(Data_Validation!$A784,BV_Data_An_Cour!$L:$Q,6,0)</f>
        <v>#N/A</v>
      </c>
      <c r="H784" s="435"/>
    </row>
    <row r="785" spans="1:8" ht="15" customHeight="1">
      <c r="A785" s="440" t="s">
        <v>1453</v>
      </c>
      <c r="B785" s="461" t="s">
        <v>1452</v>
      </c>
      <c r="C785" s="428" t="s">
        <v>326</v>
      </c>
      <c r="D785" s="428" t="s">
        <v>362</v>
      </c>
      <c r="E785" s="430" t="s">
        <v>335</v>
      </c>
      <c r="F785" s="431"/>
      <c r="G785" s="434" t="str">
        <f>+VLOOKUP(Data_Validation!$A785,BV_Data_An_Cour!$L:$Q,6,0)</f>
        <v>6-Coût des ventes</v>
      </c>
      <c r="H785" s="435"/>
    </row>
    <row r="786" spans="1:8" ht="15" customHeight="1">
      <c r="A786" s="426" t="s">
        <v>1457</v>
      </c>
      <c r="B786" s="439" t="s">
        <v>1456</v>
      </c>
      <c r="C786" s="428" t="s">
        <v>326</v>
      </c>
      <c r="D786" s="428" t="s">
        <v>362</v>
      </c>
      <c r="E786" s="430" t="s">
        <v>335</v>
      </c>
      <c r="F786" s="431"/>
      <c r="G786" s="434" t="str">
        <f>+VLOOKUP(Data_Validation!$A786,BV_Data_An_Cour!$L:$Q,6,0)</f>
        <v>6-Coût des ventes</v>
      </c>
      <c r="H786" s="435"/>
    </row>
    <row r="787" spans="1:8" ht="15" customHeight="1">
      <c r="A787" s="426" t="s">
        <v>1459</v>
      </c>
      <c r="B787" s="427" t="s">
        <v>1063</v>
      </c>
      <c r="C787" s="428" t="s">
        <v>326</v>
      </c>
      <c r="D787" s="428" t="s">
        <v>362</v>
      </c>
      <c r="E787" s="430" t="s">
        <v>335</v>
      </c>
      <c r="F787" s="431"/>
      <c r="G787" s="430"/>
      <c r="H787" s="435"/>
    </row>
    <row r="788" spans="1:8" ht="15" customHeight="1">
      <c r="A788" s="437" t="s">
        <v>1465</v>
      </c>
      <c r="B788" s="438" t="s">
        <v>1464</v>
      </c>
      <c r="C788" s="428" t="s">
        <v>326</v>
      </c>
      <c r="D788" s="428" t="s">
        <v>362</v>
      </c>
      <c r="E788" s="430" t="s">
        <v>335</v>
      </c>
      <c r="F788" s="431"/>
      <c r="G788" s="434" t="str">
        <f>+VLOOKUP(Data_Validation!$A788,BV_Data_An_Cour!$L:$Q,6,0)</f>
        <v>6-Coût des ventes</v>
      </c>
      <c r="H788" s="435"/>
    </row>
    <row r="789" spans="1:8" ht="15" customHeight="1">
      <c r="A789" s="440" t="s">
        <v>1622</v>
      </c>
      <c r="B789" s="441" t="s">
        <v>1621</v>
      </c>
      <c r="C789" s="428" t="s">
        <v>326</v>
      </c>
      <c r="D789" s="428" t="s">
        <v>362</v>
      </c>
      <c r="E789" s="430" t="s">
        <v>335</v>
      </c>
      <c r="F789" s="431"/>
      <c r="G789" s="430" t="e">
        <f>+VLOOKUP(Data_Validation!$A789,BV_Data_An_Cour!$L:$Q,6,0)</f>
        <v>#N/A</v>
      </c>
      <c r="H789" s="435"/>
    </row>
    <row r="790" spans="1:8" ht="15" customHeight="1">
      <c r="A790" s="444" t="s">
        <v>2836</v>
      </c>
      <c r="B790" s="445" t="s">
        <v>2837</v>
      </c>
      <c r="C790" s="428" t="s">
        <v>326</v>
      </c>
      <c r="D790" s="428" t="s">
        <v>362</v>
      </c>
      <c r="E790" s="430" t="s">
        <v>335</v>
      </c>
      <c r="F790" s="431"/>
      <c r="G790" s="430" t="e">
        <f>+VLOOKUP(Data_Validation!$A790,BV_Data_An_Cour!$L:$Q,6,0)</f>
        <v>#N/A</v>
      </c>
      <c r="H790" s="435"/>
    </row>
    <row r="791" spans="1:8" ht="15" customHeight="1">
      <c r="A791" s="437" t="s">
        <v>1469</v>
      </c>
      <c r="B791" s="438" t="s">
        <v>1468</v>
      </c>
      <c r="C791" s="428" t="s">
        <v>326</v>
      </c>
      <c r="D791" s="428" t="s">
        <v>362</v>
      </c>
      <c r="E791" s="430" t="s">
        <v>335</v>
      </c>
      <c r="F791" s="431"/>
      <c r="G791" s="434" t="str">
        <f>+VLOOKUP(Data_Validation!$A791,BV_Data_An_Cour!$L:$Q,6,0)</f>
        <v>6-Coût des ventes</v>
      </c>
      <c r="H791" s="435"/>
    </row>
    <row r="792" spans="1:8" ht="15" customHeight="1">
      <c r="A792" s="437" t="s">
        <v>2838</v>
      </c>
      <c r="B792" s="438" t="s">
        <v>2839</v>
      </c>
      <c r="C792" s="428" t="s">
        <v>326</v>
      </c>
      <c r="D792" s="428" t="s">
        <v>362</v>
      </c>
      <c r="E792" s="430" t="s">
        <v>335</v>
      </c>
      <c r="F792" s="431"/>
      <c r="G792" s="430" t="e">
        <f>+VLOOKUP(Data_Validation!$A792,BV_Data_An_Cour!$L:$Q,6,0)</f>
        <v>#N/A</v>
      </c>
      <c r="H792" s="435"/>
    </row>
    <row r="793" spans="1:8" ht="15" customHeight="1">
      <c r="A793" s="426" t="s">
        <v>1626</v>
      </c>
      <c r="B793" s="427" t="s">
        <v>1625</v>
      </c>
      <c r="C793" s="428" t="s">
        <v>326</v>
      </c>
      <c r="D793" s="428" t="s">
        <v>362</v>
      </c>
      <c r="E793" s="430" t="s">
        <v>335</v>
      </c>
      <c r="F793" s="431"/>
      <c r="G793" s="430"/>
      <c r="H793" s="435"/>
    </row>
    <row r="794" spans="1:8" ht="15" customHeight="1">
      <c r="A794" s="433" t="s">
        <v>1630</v>
      </c>
      <c r="B794" s="427" t="s">
        <v>1629</v>
      </c>
      <c r="C794" s="428" t="s">
        <v>326</v>
      </c>
      <c r="D794" s="428" t="s">
        <v>362</v>
      </c>
      <c r="E794" s="430" t="s">
        <v>335</v>
      </c>
      <c r="F794" s="431"/>
      <c r="G794" s="430" t="e">
        <f>+VLOOKUP(Data_Validation!$A794,BV_Data_An_Cour!$L:$Q,6,0)</f>
        <v>#N/A</v>
      </c>
      <c r="H794" s="435"/>
    </row>
    <row r="795" spans="1:8" ht="15" customHeight="1">
      <c r="A795" s="426" t="s">
        <v>1475</v>
      </c>
      <c r="B795" s="439" t="s">
        <v>1473</v>
      </c>
      <c r="C795" s="428" t="s">
        <v>326</v>
      </c>
      <c r="D795" s="428" t="s">
        <v>362</v>
      </c>
      <c r="E795" s="430" t="s">
        <v>335</v>
      </c>
      <c r="F795" s="431"/>
      <c r="G795" s="434" t="str">
        <f>+VLOOKUP(Data_Validation!$A795,BV_Data_An_Cour!$L:$Q,6,0)</f>
        <v>6-Coût des ventes</v>
      </c>
      <c r="H795" s="435"/>
    </row>
    <row r="796" spans="1:8" ht="15" customHeight="1">
      <c r="A796" s="426" t="s">
        <v>1636</v>
      </c>
      <c r="B796" s="427" t="s">
        <v>1635</v>
      </c>
      <c r="C796" s="428" t="s">
        <v>326</v>
      </c>
      <c r="D796" s="428" t="s">
        <v>362</v>
      </c>
      <c r="E796" s="430" t="s">
        <v>335</v>
      </c>
      <c r="F796" s="431"/>
      <c r="G796" s="430"/>
      <c r="H796" s="435"/>
    </row>
    <row r="797" spans="1:8" ht="15" customHeight="1">
      <c r="A797" s="426" t="s">
        <v>1481</v>
      </c>
      <c r="B797" s="427" t="s">
        <v>1077</v>
      </c>
      <c r="C797" s="428" t="s">
        <v>326</v>
      </c>
      <c r="D797" s="428" t="s">
        <v>379</v>
      </c>
      <c r="E797" s="430" t="s">
        <v>335</v>
      </c>
      <c r="F797" s="431"/>
      <c r="G797" s="430"/>
      <c r="H797" s="435"/>
    </row>
    <row r="798" spans="1:8" ht="15" customHeight="1">
      <c r="A798" s="426" t="s">
        <v>1482</v>
      </c>
      <c r="B798" s="427" t="s">
        <v>1079</v>
      </c>
      <c r="C798" s="428" t="s">
        <v>326</v>
      </c>
      <c r="D798" s="428" t="s">
        <v>379</v>
      </c>
      <c r="E798" s="430" t="s">
        <v>335</v>
      </c>
      <c r="F798" s="431"/>
      <c r="G798" s="430"/>
      <c r="H798" s="435"/>
    </row>
    <row r="799" spans="1:8" ht="15" customHeight="1">
      <c r="A799" s="426" t="s">
        <v>2081</v>
      </c>
      <c r="B799" s="439" t="s">
        <v>2080</v>
      </c>
      <c r="C799" s="428" t="s">
        <v>326</v>
      </c>
      <c r="D799" s="428" t="s">
        <v>2842</v>
      </c>
      <c r="E799" s="430" t="s">
        <v>335</v>
      </c>
      <c r="F799" s="431"/>
      <c r="G799" s="434" t="str">
        <f>+VLOOKUP(Data_Validation!$A799,BV_Data_An_Cour!$L:$Q,6,0)</f>
        <v>7-Dépenses</v>
      </c>
      <c r="H799" s="435"/>
    </row>
    <row r="800" spans="1:8" ht="15" customHeight="1">
      <c r="A800" s="437" t="s">
        <v>2086</v>
      </c>
      <c r="B800" s="438" t="s">
        <v>2085</v>
      </c>
      <c r="C800" s="428" t="s">
        <v>462</v>
      </c>
      <c r="D800" s="428" t="s">
        <v>2842</v>
      </c>
      <c r="E800" s="430" t="s">
        <v>335</v>
      </c>
      <c r="F800" s="431"/>
      <c r="G800" s="434" t="str">
        <f>+VLOOKUP(Data_Validation!$A800,BV_Data_An_Cour!$L:$Q,6,0)</f>
        <v>7-Dépenses</v>
      </c>
      <c r="H800" s="435"/>
    </row>
    <row r="801" spans="1:29" ht="15" customHeight="1">
      <c r="A801" s="426" t="s">
        <v>2088</v>
      </c>
      <c r="B801" s="439" t="s">
        <v>2087</v>
      </c>
      <c r="C801" s="428" t="s">
        <v>686</v>
      </c>
      <c r="D801" s="428" t="s">
        <v>2842</v>
      </c>
      <c r="E801" s="430" t="s">
        <v>335</v>
      </c>
      <c r="F801" s="431"/>
      <c r="G801" s="434" t="str">
        <f>+VLOOKUP(Data_Validation!$A801,BV_Data_An_Cour!$L:$Q,6,0)</f>
        <v>7-Dépenses</v>
      </c>
      <c r="H801" s="435"/>
    </row>
    <row r="802" spans="1:29" ht="15" customHeight="1">
      <c r="A802" s="444" t="s">
        <v>2091</v>
      </c>
      <c r="B802" s="445" t="s">
        <v>2090</v>
      </c>
      <c r="C802" s="428" t="s">
        <v>2746</v>
      </c>
      <c r="D802" s="428" t="s">
        <v>2842</v>
      </c>
      <c r="E802" s="430" t="s">
        <v>335</v>
      </c>
      <c r="F802" s="431"/>
      <c r="G802" s="434" t="str">
        <f>+VLOOKUP(Data_Validation!$A802,BV_Data_An_Cour!$L:$Q,6,0)</f>
        <v>7-Dépenses</v>
      </c>
      <c r="H802" s="435"/>
    </row>
    <row r="803" spans="1:29" ht="15" customHeight="1">
      <c r="A803" s="444" t="s">
        <v>2464</v>
      </c>
      <c r="B803" s="445" t="s">
        <v>2463</v>
      </c>
      <c r="C803" s="428" t="s">
        <v>1800</v>
      </c>
      <c r="D803" s="428" t="s">
        <v>2842</v>
      </c>
      <c r="E803" s="430" t="s">
        <v>335</v>
      </c>
      <c r="F803" s="431"/>
      <c r="G803" s="430" t="e">
        <f>+VLOOKUP(Data_Validation!$A803,BV_Data_An_Cour!$L:$Q,6,0)</f>
        <v>#N/A</v>
      </c>
      <c r="H803" s="435"/>
    </row>
    <row r="804" spans="1:29" ht="15" customHeight="1">
      <c r="A804" s="433" t="s">
        <v>1485</v>
      </c>
      <c r="B804" s="427" t="s">
        <v>1484</v>
      </c>
      <c r="C804" s="428" t="s">
        <v>326</v>
      </c>
      <c r="D804" s="428" t="s">
        <v>362</v>
      </c>
      <c r="E804" s="430" t="s">
        <v>335</v>
      </c>
      <c r="F804" s="431"/>
      <c r="G804" s="434" t="str">
        <f>+VLOOKUP(Data_Validation!$A804,BV_Data_An_Cour!$L:$Q,6,0)</f>
        <v>6-Coût des ventes</v>
      </c>
      <c r="H804" s="435"/>
      <c r="K804" s="4"/>
    </row>
    <row r="805" spans="1:29" ht="15" customHeight="1">
      <c r="A805" s="426" t="s">
        <v>2843</v>
      </c>
      <c r="B805" s="427" t="s">
        <v>2844</v>
      </c>
      <c r="C805" s="428" t="s">
        <v>326</v>
      </c>
      <c r="D805" s="428" t="s">
        <v>362</v>
      </c>
      <c r="E805" s="430" t="s">
        <v>335</v>
      </c>
      <c r="F805" s="431"/>
      <c r="G805" s="430" t="e">
        <f>+VLOOKUP(Data_Validation!$A805,BV_Data_An_Cour!$L:$Q,6,0)</f>
        <v>#N/A</v>
      </c>
      <c r="H805" s="435"/>
      <c r="K805" s="4"/>
    </row>
    <row r="806" spans="1:29" ht="15" customHeight="1">
      <c r="A806" s="426" t="s">
        <v>2845</v>
      </c>
      <c r="B806" s="439" t="s">
        <v>2846</v>
      </c>
      <c r="C806" s="428" t="s">
        <v>326</v>
      </c>
      <c r="D806" s="428" t="s">
        <v>362</v>
      </c>
      <c r="E806" s="430" t="s">
        <v>335</v>
      </c>
      <c r="F806" s="431"/>
      <c r="G806" s="430" t="e">
        <f>+VLOOKUP(Data_Validation!$A806,BV_Data_An_Cour!$L:$Q,6,0)</f>
        <v>#N/A</v>
      </c>
      <c r="H806" s="435"/>
    </row>
    <row r="807" spans="1:29" ht="15" customHeight="1">
      <c r="A807" s="440" t="s">
        <v>1641</v>
      </c>
      <c r="B807" s="441" t="s">
        <v>1252</v>
      </c>
      <c r="C807" s="428" t="s">
        <v>326</v>
      </c>
      <c r="D807" s="428" t="s">
        <v>362</v>
      </c>
      <c r="E807" s="430" t="s">
        <v>335</v>
      </c>
      <c r="F807" s="431"/>
      <c r="G807" s="430" t="e">
        <f>+VLOOKUP(Data_Validation!$A807,BV_Data_An_Cour!$L:$Q,6,0)</f>
        <v>#N/A</v>
      </c>
      <c r="H807" s="435"/>
    </row>
    <row r="808" spans="1:29" ht="15" customHeight="1">
      <c r="A808" s="426" t="s">
        <v>2847</v>
      </c>
      <c r="B808" s="427" t="s">
        <v>2848</v>
      </c>
      <c r="C808" s="428" t="s">
        <v>326</v>
      </c>
      <c r="D808" s="428" t="s">
        <v>362</v>
      </c>
      <c r="E808" s="430" t="s">
        <v>335</v>
      </c>
      <c r="F808" s="431"/>
      <c r="G808" s="430"/>
      <c r="H808" s="435"/>
      <c r="I808" s="4"/>
      <c r="J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</row>
    <row r="809" spans="1:29" ht="15" customHeight="1">
      <c r="A809" s="426" t="s">
        <v>1486</v>
      </c>
      <c r="B809" s="439" t="s">
        <v>1086</v>
      </c>
      <c r="C809" s="428" t="s">
        <v>326</v>
      </c>
      <c r="D809" s="428" t="s">
        <v>362</v>
      </c>
      <c r="E809" s="430" t="s">
        <v>335</v>
      </c>
      <c r="F809" s="431"/>
      <c r="G809" s="430" t="s">
        <v>1031</v>
      </c>
      <c r="H809" s="435"/>
    </row>
    <row r="810" spans="1:29" ht="15" customHeight="1">
      <c r="A810" s="433" t="s">
        <v>2849</v>
      </c>
      <c r="B810" s="427" t="s">
        <v>2850</v>
      </c>
      <c r="C810" s="428" t="s">
        <v>326</v>
      </c>
      <c r="D810" s="428" t="s">
        <v>362</v>
      </c>
      <c r="E810" s="430" t="s">
        <v>335</v>
      </c>
      <c r="F810" s="431"/>
      <c r="G810" s="430" t="e">
        <f>+VLOOKUP(Data_Validation!$A810,BV_Data_An_Cour!$L:$Q,6,0)</f>
        <v>#N/A</v>
      </c>
      <c r="H810" s="435"/>
    </row>
    <row r="811" spans="1:29" ht="15" customHeight="1">
      <c r="A811" s="440" t="s">
        <v>2853</v>
      </c>
      <c r="B811" s="441" t="s">
        <v>2854</v>
      </c>
      <c r="C811" s="428" t="s">
        <v>326</v>
      </c>
      <c r="D811" s="428" t="s">
        <v>362</v>
      </c>
      <c r="E811" s="430" t="s">
        <v>335</v>
      </c>
      <c r="F811" s="431"/>
      <c r="G811" s="430" t="e">
        <f>+VLOOKUP(Data_Validation!$A811,BV_Data_An_Cour!$L:$Q,6,0)</f>
        <v>#N/A</v>
      </c>
      <c r="H811" s="435"/>
      <c r="K811" s="4"/>
    </row>
    <row r="812" spans="1:29" ht="15" customHeight="1">
      <c r="A812" s="426" t="s">
        <v>2855</v>
      </c>
      <c r="B812" s="439" t="s">
        <v>2856</v>
      </c>
      <c r="C812" s="428" t="s">
        <v>326</v>
      </c>
      <c r="D812" s="428" t="s">
        <v>362</v>
      </c>
      <c r="E812" s="430" t="s">
        <v>335</v>
      </c>
      <c r="F812" s="431"/>
      <c r="G812" s="430" t="e">
        <f>+VLOOKUP(Data_Validation!$A812,BV_Data_An_Cour!$L:$Q,6,0)</f>
        <v>#N/A</v>
      </c>
      <c r="H812" s="435"/>
    </row>
    <row r="813" spans="1:29" ht="15" customHeight="1">
      <c r="A813" s="426" t="s">
        <v>1490</v>
      </c>
      <c r="B813" s="427" t="s">
        <v>1489</v>
      </c>
      <c r="C813" s="428" t="s">
        <v>326</v>
      </c>
      <c r="D813" s="428" t="s">
        <v>362</v>
      </c>
      <c r="E813" s="430" t="s">
        <v>335</v>
      </c>
      <c r="F813" s="431"/>
      <c r="G813" s="430"/>
      <c r="H813" s="435"/>
    </row>
    <row r="814" spans="1:29" ht="15" customHeight="1">
      <c r="A814" s="426" t="s">
        <v>2857</v>
      </c>
      <c r="B814" s="427" t="s">
        <v>2858</v>
      </c>
      <c r="C814" s="428" t="s">
        <v>326</v>
      </c>
      <c r="D814" s="428" t="s">
        <v>362</v>
      </c>
      <c r="E814" s="430" t="s">
        <v>335</v>
      </c>
      <c r="F814" s="431"/>
      <c r="G814" s="430"/>
      <c r="H814" s="435"/>
    </row>
    <row r="815" spans="1:29" ht="15" customHeight="1">
      <c r="A815" s="426" t="s">
        <v>2859</v>
      </c>
      <c r="B815" s="427" t="s">
        <v>2860</v>
      </c>
      <c r="C815" s="428" t="s">
        <v>326</v>
      </c>
      <c r="D815" s="428" t="s">
        <v>362</v>
      </c>
      <c r="E815" s="430" t="s">
        <v>335</v>
      </c>
      <c r="F815" s="431"/>
      <c r="G815" s="430"/>
      <c r="H815" s="435"/>
    </row>
    <row r="816" spans="1:29" ht="15" customHeight="1">
      <c r="A816" s="426" t="s">
        <v>1495</v>
      </c>
      <c r="B816" s="427" t="s">
        <v>1494</v>
      </c>
      <c r="C816" s="428" t="s">
        <v>326</v>
      </c>
      <c r="D816" s="428" t="s">
        <v>379</v>
      </c>
      <c r="E816" s="430" t="s">
        <v>335</v>
      </c>
      <c r="F816" s="431"/>
      <c r="G816" s="430"/>
      <c r="H816" s="435"/>
      <c r="K816" s="4"/>
    </row>
    <row r="817" spans="1:8" ht="15" customHeight="1">
      <c r="A817" s="444" t="s">
        <v>1497</v>
      </c>
      <c r="B817" s="445" t="s">
        <v>1496</v>
      </c>
      <c r="C817" s="428" t="s">
        <v>326</v>
      </c>
      <c r="D817" s="428" t="s">
        <v>2861</v>
      </c>
      <c r="E817" s="430" t="s">
        <v>335</v>
      </c>
      <c r="F817" s="431"/>
      <c r="G817" s="434" t="str">
        <f>+VLOOKUP(Data_Validation!$A817,BV_Data_An_Cour!$L:$Q,6,0)</f>
        <v>6-Coût des ventes</v>
      </c>
      <c r="H817" s="435"/>
    </row>
    <row r="818" spans="1:8" ht="15" customHeight="1">
      <c r="A818" s="426" t="s">
        <v>1649</v>
      </c>
      <c r="B818" s="439" t="s">
        <v>1648</v>
      </c>
      <c r="C818" s="428" t="s">
        <v>326</v>
      </c>
      <c r="D818" s="428" t="s">
        <v>379</v>
      </c>
      <c r="E818" s="430" t="s">
        <v>335</v>
      </c>
      <c r="F818" s="431"/>
      <c r="G818" s="430" t="e">
        <f>+VLOOKUP(Data_Validation!$A818,BV_Data_An_Cour!$L:$Q,6,0)</f>
        <v>#N/A</v>
      </c>
      <c r="H818" s="435"/>
    </row>
    <row r="819" spans="1:8" ht="15" customHeight="1">
      <c r="A819" s="444" t="s">
        <v>2862</v>
      </c>
      <c r="B819" s="445" t="s">
        <v>2863</v>
      </c>
      <c r="C819" s="428" t="s">
        <v>326</v>
      </c>
      <c r="D819" s="428" t="s">
        <v>379</v>
      </c>
      <c r="E819" s="430" t="s">
        <v>335</v>
      </c>
      <c r="F819" s="431"/>
      <c r="G819" s="430" t="e">
        <f>+VLOOKUP(Data_Validation!$A819,BV_Data_An_Cour!$L:$Q,6,0)</f>
        <v>#N/A</v>
      </c>
      <c r="H819" s="435"/>
    </row>
    <row r="820" spans="1:8" ht="15" customHeight="1">
      <c r="A820" s="440" t="s">
        <v>1503</v>
      </c>
      <c r="B820" s="441" t="s">
        <v>1502</v>
      </c>
      <c r="C820" s="428" t="s">
        <v>326</v>
      </c>
      <c r="D820" s="428" t="s">
        <v>385</v>
      </c>
      <c r="E820" s="430" t="s">
        <v>335</v>
      </c>
      <c r="F820" s="431"/>
      <c r="G820" s="434" t="str">
        <f>+VLOOKUP(Data_Validation!$A820,BV_Data_An_Cour!$L:$Q,6,0)</f>
        <v>6-Coût des ventes</v>
      </c>
      <c r="H820" s="435"/>
    </row>
    <row r="821" spans="1:8" ht="15" customHeight="1">
      <c r="A821" s="426" t="s">
        <v>1508</v>
      </c>
      <c r="B821" s="439" t="s">
        <v>1507</v>
      </c>
      <c r="C821" s="428" t="s">
        <v>326</v>
      </c>
      <c r="D821" s="428" t="s">
        <v>387</v>
      </c>
      <c r="E821" s="430" t="s">
        <v>335</v>
      </c>
      <c r="F821" s="431"/>
      <c r="G821" s="434" t="str">
        <f>+VLOOKUP(Data_Validation!$A821,BV_Data_An_Cour!$L:$Q,6,0)</f>
        <v>6-Coût des ventes</v>
      </c>
      <c r="H821" s="435"/>
    </row>
    <row r="822" spans="1:8" ht="15" customHeight="1">
      <c r="A822" s="444" t="s">
        <v>2097</v>
      </c>
      <c r="B822" s="445" t="s">
        <v>2096</v>
      </c>
      <c r="C822" s="428" t="s">
        <v>326</v>
      </c>
      <c r="D822" s="428" t="s">
        <v>2864</v>
      </c>
      <c r="E822" s="430" t="s">
        <v>335</v>
      </c>
      <c r="F822" s="424"/>
      <c r="G822" s="434" t="str">
        <f>+VLOOKUP(Data_Validation!$A822,BV_Data_An_Cour!$L:$Q,6,0)</f>
        <v>7-Dépenses</v>
      </c>
      <c r="H822" s="435"/>
    </row>
    <row r="823" spans="1:8" ht="15" customHeight="1">
      <c r="A823" s="437" t="s">
        <v>2101</v>
      </c>
      <c r="B823" s="438" t="s">
        <v>2100</v>
      </c>
      <c r="C823" s="428" t="s">
        <v>462</v>
      </c>
      <c r="D823" s="428" t="s">
        <v>2864</v>
      </c>
      <c r="E823" s="430" t="s">
        <v>335</v>
      </c>
      <c r="F823" s="424"/>
      <c r="G823" s="434" t="str">
        <f>+VLOOKUP(Data_Validation!$A823,BV_Data_An_Cour!$L:$Q,6,0)</f>
        <v>7-Dépenses</v>
      </c>
      <c r="H823" s="435"/>
    </row>
    <row r="824" spans="1:8" ht="15" customHeight="1">
      <c r="A824" s="426" t="s">
        <v>2103</v>
      </c>
      <c r="B824" s="439" t="s">
        <v>2102</v>
      </c>
      <c r="C824" s="428" t="s">
        <v>686</v>
      </c>
      <c r="D824" s="428" t="s">
        <v>2864</v>
      </c>
      <c r="E824" s="430" t="s">
        <v>335</v>
      </c>
      <c r="F824" s="431"/>
      <c r="G824" s="434" t="str">
        <f>+VLOOKUP(Data_Validation!$A824,BV_Data_An_Cour!$L:$Q,6,0)</f>
        <v>7-Dépenses</v>
      </c>
      <c r="H824" s="435"/>
    </row>
    <row r="825" spans="1:8" ht="15" customHeight="1">
      <c r="A825" s="444" t="s">
        <v>2105</v>
      </c>
      <c r="B825" s="445" t="s">
        <v>2104</v>
      </c>
      <c r="C825" s="428" t="s">
        <v>2746</v>
      </c>
      <c r="D825" s="428" t="s">
        <v>2864</v>
      </c>
      <c r="E825" s="430" t="s">
        <v>335</v>
      </c>
      <c r="F825" s="431"/>
      <c r="G825" s="434" t="str">
        <f>+VLOOKUP(Data_Validation!$A825,BV_Data_An_Cour!$L:$Q,6,0)</f>
        <v>7-Dépenses</v>
      </c>
      <c r="H825" s="435"/>
    </row>
    <row r="826" spans="1:8" ht="15" customHeight="1">
      <c r="A826" s="437" t="s">
        <v>2500</v>
      </c>
      <c r="B826" s="438" t="s">
        <v>2499</v>
      </c>
      <c r="C826" s="428" t="s">
        <v>1800</v>
      </c>
      <c r="D826" s="428" t="s">
        <v>2864</v>
      </c>
      <c r="E826" s="430" t="s">
        <v>335</v>
      </c>
      <c r="F826" s="424"/>
      <c r="G826" s="430" t="e">
        <f>+VLOOKUP(Data_Validation!$A826,BV_Data_An_Cour!$L:$Q,6,0)</f>
        <v>#N/A</v>
      </c>
      <c r="H826" s="435"/>
    </row>
    <row r="827" spans="1:8" ht="15" customHeight="1">
      <c r="A827" s="426" t="s">
        <v>2865</v>
      </c>
      <c r="B827" s="439" t="s">
        <v>2866</v>
      </c>
      <c r="C827" s="428" t="s">
        <v>1344</v>
      </c>
      <c r="D827" s="428" t="s">
        <v>1488</v>
      </c>
      <c r="E827" s="430" t="s">
        <v>335</v>
      </c>
      <c r="F827" s="430"/>
      <c r="G827" s="430" t="e">
        <f>+VLOOKUP(Data_Validation!$A827,BV_Data_An_Cour!$L:$Q,6,0)</f>
        <v>#N/A</v>
      </c>
      <c r="H827" s="435"/>
    </row>
    <row r="828" spans="1:8" ht="15" customHeight="1">
      <c r="A828" s="439" t="s">
        <v>2867</v>
      </c>
      <c r="B828" s="439" t="s">
        <v>2868</v>
      </c>
      <c r="C828" s="428" t="s">
        <v>326</v>
      </c>
      <c r="D828" s="428" t="s">
        <v>362</v>
      </c>
      <c r="E828" s="430" t="s">
        <v>335</v>
      </c>
      <c r="F828" s="431"/>
      <c r="G828" s="430" t="e">
        <f>+VLOOKUP(Data_Validation!$A828,BV_Data_An_Cour!$L:$Q,6,0)</f>
        <v>#N/A</v>
      </c>
      <c r="H828" s="435"/>
    </row>
    <row r="829" spans="1:8" ht="15" customHeight="1">
      <c r="A829" s="440" t="s">
        <v>1510</v>
      </c>
      <c r="B829" s="441" t="s">
        <v>1509</v>
      </c>
      <c r="C829" s="428" t="s">
        <v>326</v>
      </c>
      <c r="D829" s="428" t="s">
        <v>379</v>
      </c>
      <c r="E829" s="430" t="s">
        <v>335</v>
      </c>
      <c r="F829" s="431"/>
      <c r="G829" s="434" t="str">
        <f>+VLOOKUP(Data_Validation!$A829,BV_Data_An_Cour!$L:$Q,6,0)</f>
        <v>6-Coût des ventes</v>
      </c>
      <c r="H829" s="435"/>
    </row>
    <row r="830" spans="1:8" ht="15" customHeight="1">
      <c r="A830" s="426" t="s">
        <v>1661</v>
      </c>
      <c r="B830" s="427" t="s">
        <v>1660</v>
      </c>
      <c r="C830" s="428" t="s">
        <v>326</v>
      </c>
      <c r="D830" s="428" t="s">
        <v>379</v>
      </c>
      <c r="E830" s="430" t="s">
        <v>335</v>
      </c>
      <c r="F830" s="431"/>
      <c r="G830" s="430"/>
      <c r="H830" s="435"/>
    </row>
    <row r="831" spans="1:8" ht="15" customHeight="1">
      <c r="A831" s="477" t="s">
        <v>1514</v>
      </c>
      <c r="B831" s="428" t="s">
        <v>1513</v>
      </c>
      <c r="C831" s="428" t="s">
        <v>326</v>
      </c>
      <c r="D831" s="428" t="s">
        <v>379</v>
      </c>
      <c r="E831" s="430" t="s">
        <v>335</v>
      </c>
      <c r="F831" s="431"/>
      <c r="G831" s="430"/>
      <c r="H831" s="435"/>
    </row>
    <row r="832" spans="1:8" ht="15" customHeight="1">
      <c r="A832" s="477" t="s">
        <v>1667</v>
      </c>
      <c r="B832" s="475" t="s">
        <v>2869</v>
      </c>
      <c r="C832" s="428" t="s">
        <v>326</v>
      </c>
      <c r="D832" s="428" t="s">
        <v>379</v>
      </c>
      <c r="E832" s="430" t="s">
        <v>335</v>
      </c>
      <c r="F832" s="431"/>
      <c r="G832" s="430" t="e">
        <f>+VLOOKUP(Data_Validation!$A832,BV_Data_An_Cour!$L:$Q,6,0)</f>
        <v>#N/A</v>
      </c>
      <c r="H832" s="435"/>
    </row>
    <row r="833" spans="1:8" ht="15" customHeight="1">
      <c r="A833" s="504" t="s">
        <v>1516</v>
      </c>
      <c r="B833" s="505" t="s">
        <v>1515</v>
      </c>
      <c r="C833" s="428" t="s">
        <v>326</v>
      </c>
      <c r="D833" s="428" t="s">
        <v>379</v>
      </c>
      <c r="E833" s="430" t="s">
        <v>335</v>
      </c>
      <c r="F833" s="431"/>
      <c r="G833" s="434" t="str">
        <f>+VLOOKUP(Data_Validation!$A833,BV_Data_An_Cour!$L:$Q,6,0)</f>
        <v>6-Coût des ventes</v>
      </c>
      <c r="H833" s="435"/>
    </row>
    <row r="834" spans="1:8" ht="15" customHeight="1">
      <c r="A834" s="477" t="s">
        <v>1520</v>
      </c>
      <c r="B834" s="475" t="s">
        <v>1519</v>
      </c>
      <c r="C834" s="428" t="s">
        <v>326</v>
      </c>
      <c r="D834" s="428" t="s">
        <v>379</v>
      </c>
      <c r="E834" s="430" t="s">
        <v>335</v>
      </c>
      <c r="F834" s="431"/>
      <c r="G834" s="434" t="str">
        <f>+VLOOKUP(Data_Validation!$A834,BV_Data_An_Cour!$L:$Q,6,0)</f>
        <v>6-Coût des ventes</v>
      </c>
      <c r="H834" s="435"/>
    </row>
    <row r="835" spans="1:8" ht="15" customHeight="1">
      <c r="A835" s="504" t="s">
        <v>1682</v>
      </c>
      <c r="B835" s="505" t="s">
        <v>1681</v>
      </c>
      <c r="C835" s="428" t="s">
        <v>326</v>
      </c>
      <c r="D835" s="428" t="s">
        <v>379</v>
      </c>
      <c r="E835" s="430" t="s">
        <v>335</v>
      </c>
      <c r="F835" s="431"/>
      <c r="G835" s="430" t="e">
        <f>+VLOOKUP(Data_Validation!$A835,BV_Data_An_Cour!$L:$Q,6,0)</f>
        <v>#N/A</v>
      </c>
      <c r="H835" s="435"/>
    </row>
    <row r="836" spans="1:8" ht="15" customHeight="1">
      <c r="A836" s="477" t="s">
        <v>1522</v>
      </c>
      <c r="B836" s="428" t="s">
        <v>1521</v>
      </c>
      <c r="C836" s="428" t="s">
        <v>326</v>
      </c>
      <c r="D836" s="428" t="s">
        <v>379</v>
      </c>
      <c r="E836" s="430" t="s">
        <v>335</v>
      </c>
      <c r="F836" s="431"/>
      <c r="G836" s="430"/>
      <c r="H836" s="435"/>
    </row>
    <row r="837" spans="1:8" ht="15" customHeight="1">
      <c r="A837" s="477" t="s">
        <v>1688</v>
      </c>
      <c r="B837" s="475" t="s">
        <v>1687</v>
      </c>
      <c r="C837" s="428" t="s">
        <v>326</v>
      </c>
      <c r="D837" s="428" t="s">
        <v>379</v>
      </c>
      <c r="E837" s="430" t="s">
        <v>335</v>
      </c>
      <c r="F837" s="431"/>
      <c r="G837" s="430" t="e">
        <f>+VLOOKUP(Data_Validation!$A837,BV_Data_An_Cour!$L:$Q,6,0)</f>
        <v>#N/A</v>
      </c>
      <c r="H837" s="435"/>
    </row>
    <row r="838" spans="1:8" ht="15" customHeight="1">
      <c r="A838" s="477" t="s">
        <v>2874</v>
      </c>
      <c r="B838" s="428" t="s">
        <v>2875</v>
      </c>
      <c r="C838" s="428" t="s">
        <v>326</v>
      </c>
      <c r="D838" s="428" t="s">
        <v>379</v>
      </c>
      <c r="E838" s="430" t="s">
        <v>335</v>
      </c>
      <c r="F838" s="431"/>
      <c r="G838" s="430"/>
      <c r="H838" s="435"/>
    </row>
    <row r="839" spans="1:8" ht="15" customHeight="1">
      <c r="A839" s="506" t="s">
        <v>2876</v>
      </c>
      <c r="B839" s="428" t="s">
        <v>2877</v>
      </c>
      <c r="C839" s="428" t="s">
        <v>326</v>
      </c>
      <c r="D839" s="428" t="s">
        <v>362</v>
      </c>
      <c r="E839" s="430" t="s">
        <v>335</v>
      </c>
      <c r="F839" s="431"/>
      <c r="G839" s="430" t="e">
        <f>+VLOOKUP(Data_Validation!$A839,BV_Data_An_Cour!$L:$Q,6,0)</f>
        <v>#N/A</v>
      </c>
      <c r="H839" s="435"/>
    </row>
    <row r="840" spans="1:8" ht="15" customHeight="1">
      <c r="A840" s="477" t="s">
        <v>1534</v>
      </c>
      <c r="B840" s="428" t="s">
        <v>1533</v>
      </c>
      <c r="C840" s="428" t="s">
        <v>326</v>
      </c>
      <c r="D840" s="428" t="s">
        <v>362</v>
      </c>
      <c r="E840" s="430" t="s">
        <v>335</v>
      </c>
      <c r="F840" s="431"/>
      <c r="G840" s="430"/>
      <c r="H840" s="435"/>
    </row>
    <row r="841" spans="1:8" ht="15" customHeight="1">
      <c r="A841" s="477" t="s">
        <v>1695</v>
      </c>
      <c r="B841" s="475" t="s">
        <v>1296</v>
      </c>
      <c r="C841" s="428" t="s">
        <v>326</v>
      </c>
      <c r="D841" s="428" t="s">
        <v>379</v>
      </c>
      <c r="E841" s="430" t="s">
        <v>335</v>
      </c>
      <c r="F841" s="431"/>
      <c r="G841" s="430" t="e">
        <f>+VLOOKUP(Data_Validation!$A841,BV_Data_An_Cour!$L:$Q,6,0)</f>
        <v>#N/A</v>
      </c>
      <c r="H841" s="435"/>
    </row>
    <row r="842" spans="1:8" ht="15" customHeight="1">
      <c r="A842" s="504" t="s">
        <v>1539</v>
      </c>
      <c r="B842" s="505" t="s">
        <v>1538</v>
      </c>
      <c r="C842" s="428" t="s">
        <v>326</v>
      </c>
      <c r="D842" s="428" t="s">
        <v>362</v>
      </c>
      <c r="E842" s="430" t="s">
        <v>335</v>
      </c>
      <c r="F842" s="431"/>
      <c r="G842" s="430" t="s">
        <v>1417</v>
      </c>
      <c r="H842" s="435"/>
    </row>
    <row r="843" spans="1:8" ht="15" customHeight="1">
      <c r="A843" s="477" t="s">
        <v>1703</v>
      </c>
      <c r="B843" s="505" t="s">
        <v>1702</v>
      </c>
      <c r="C843" s="428" t="s">
        <v>326</v>
      </c>
      <c r="D843" s="428" t="s">
        <v>362</v>
      </c>
      <c r="E843" s="430" t="s">
        <v>335</v>
      </c>
      <c r="F843" s="431"/>
      <c r="G843" s="430" t="e">
        <f>+VLOOKUP(Data_Validation!$A843,BV_Data_An_Cour!$L:$Q,6,0)</f>
        <v>#N/A</v>
      </c>
      <c r="H843" s="435"/>
    </row>
    <row r="844" spans="1:8" ht="15" customHeight="1">
      <c r="A844" s="477" t="s">
        <v>1705</v>
      </c>
      <c r="B844" s="475" t="s">
        <v>2878</v>
      </c>
      <c r="C844" s="428" t="s">
        <v>326</v>
      </c>
      <c r="D844" s="428" t="s">
        <v>379</v>
      </c>
      <c r="E844" s="430" t="s">
        <v>335</v>
      </c>
      <c r="F844" s="431"/>
      <c r="G844" s="430" t="s">
        <v>1417</v>
      </c>
      <c r="H844" s="435"/>
    </row>
    <row r="845" spans="1:8" ht="15" customHeight="1">
      <c r="A845" s="442" t="s">
        <v>2879</v>
      </c>
      <c r="B845" s="443" t="s">
        <v>2880</v>
      </c>
      <c r="C845" s="428" t="s">
        <v>326</v>
      </c>
      <c r="D845" s="428" t="s">
        <v>379</v>
      </c>
      <c r="E845" s="430" t="s">
        <v>335</v>
      </c>
      <c r="F845" s="431"/>
      <c r="G845" s="430" t="e">
        <f>+VLOOKUP(Data_Validation!$A845,BV_Data_An_Cour!$L:$Q,6,0)</f>
        <v>#N/A</v>
      </c>
      <c r="H845" s="435"/>
    </row>
    <row r="846" spans="1:8" ht="15" customHeight="1">
      <c r="A846" s="440" t="s">
        <v>1710</v>
      </c>
      <c r="B846" s="441" t="s">
        <v>1709</v>
      </c>
      <c r="C846" s="428" t="s">
        <v>326</v>
      </c>
      <c r="D846" s="428" t="s">
        <v>379</v>
      </c>
      <c r="E846" s="430" t="s">
        <v>335</v>
      </c>
      <c r="F846" s="431"/>
      <c r="G846" s="430" t="e">
        <f>+VLOOKUP(Data_Validation!$A846,BV_Data_An_Cour!$L:$Q,6,0)</f>
        <v>#N/A</v>
      </c>
      <c r="H846" s="435"/>
    </row>
    <row r="847" spans="1:8" ht="15" customHeight="1">
      <c r="A847" s="439" t="s">
        <v>1548</v>
      </c>
      <c r="B847" s="439" t="s">
        <v>1547</v>
      </c>
      <c r="C847" s="428" t="s">
        <v>326</v>
      </c>
      <c r="D847" s="428" t="s">
        <v>391</v>
      </c>
      <c r="E847" s="430" t="s">
        <v>335</v>
      </c>
      <c r="F847" s="431"/>
      <c r="G847" s="434" t="str">
        <f>+VLOOKUP(Data_Validation!$A847,BV_Data_An_Cour!$L:$Q,6,0)</f>
        <v>6-Coût des ventes</v>
      </c>
      <c r="H847" s="7"/>
    </row>
    <row r="848" spans="1:8" ht="15" customHeight="1">
      <c r="A848" s="433" t="s">
        <v>2883</v>
      </c>
      <c r="B848" s="427" t="s">
        <v>2884</v>
      </c>
      <c r="C848" s="428" t="s">
        <v>326</v>
      </c>
      <c r="D848" s="428" t="s">
        <v>391</v>
      </c>
      <c r="E848" s="430" t="s">
        <v>335</v>
      </c>
      <c r="F848" s="431"/>
      <c r="G848" s="430" t="s">
        <v>1417</v>
      </c>
      <c r="H848" s="7"/>
    </row>
    <row r="849" spans="1:29" ht="15" customHeight="1">
      <c r="A849" s="440" t="s">
        <v>1551</v>
      </c>
      <c r="B849" s="441" t="s">
        <v>1550</v>
      </c>
      <c r="C849" s="428" t="s">
        <v>326</v>
      </c>
      <c r="D849" s="428" t="s">
        <v>391</v>
      </c>
      <c r="E849" s="430" t="s">
        <v>335</v>
      </c>
      <c r="F849" s="431"/>
      <c r="G849" s="434" t="str">
        <f>+VLOOKUP(Data_Validation!$A849,BV_Data_An_Cour!$L:$Q,6,0)</f>
        <v>6-Coût des ventes</v>
      </c>
      <c r="H849" s="7"/>
    </row>
    <row r="850" spans="1:29" ht="15" customHeight="1">
      <c r="A850" s="438" t="s">
        <v>1557</v>
      </c>
      <c r="B850" s="438" t="s">
        <v>1556</v>
      </c>
      <c r="C850" s="428" t="s">
        <v>326</v>
      </c>
      <c r="D850" s="428" t="s">
        <v>390</v>
      </c>
      <c r="E850" s="430" t="s">
        <v>335</v>
      </c>
      <c r="F850" s="431"/>
      <c r="G850" s="434" t="str">
        <f>+VLOOKUP(Data_Validation!$A850,BV_Data_An_Cour!$L:$Q,6,0)</f>
        <v>6-Coût des ventes</v>
      </c>
      <c r="H850" s="7"/>
    </row>
    <row r="851" spans="1:29" ht="15" customHeight="1">
      <c r="A851" s="444" t="s">
        <v>1559</v>
      </c>
      <c r="B851" s="445" t="s">
        <v>1558</v>
      </c>
      <c r="C851" s="428" t="s">
        <v>326</v>
      </c>
      <c r="D851" s="428" t="s">
        <v>390</v>
      </c>
      <c r="E851" s="430" t="s">
        <v>335</v>
      </c>
      <c r="F851" s="431"/>
      <c r="G851" s="430" t="s">
        <v>1417</v>
      </c>
      <c r="H851" s="7"/>
    </row>
    <row r="852" spans="1:29" ht="15" customHeight="1">
      <c r="A852" s="426" t="s">
        <v>2885</v>
      </c>
      <c r="B852" s="439" t="s">
        <v>2886</v>
      </c>
      <c r="C852" s="428" t="s">
        <v>326</v>
      </c>
      <c r="D852" s="428" t="s">
        <v>390</v>
      </c>
      <c r="E852" s="430" t="s">
        <v>335</v>
      </c>
      <c r="F852" s="431"/>
      <c r="G852" s="430" t="s">
        <v>1417</v>
      </c>
      <c r="H852" s="7"/>
    </row>
    <row r="853" spans="1:29" ht="15" customHeight="1">
      <c r="A853" s="426" t="s">
        <v>1561</v>
      </c>
      <c r="B853" s="439" t="s">
        <v>1727</v>
      </c>
      <c r="C853" s="428" t="s">
        <v>326</v>
      </c>
      <c r="D853" s="428" t="s">
        <v>391</v>
      </c>
      <c r="E853" s="430" t="s">
        <v>335</v>
      </c>
      <c r="F853" s="431"/>
      <c r="G853" s="434" t="str">
        <f>+VLOOKUP(Data_Validation!$A853,BV_Data_An_Cour!$L:$Q,6,0)</f>
        <v>6-Coût des ventes</v>
      </c>
      <c r="H853" s="7"/>
    </row>
    <row r="854" spans="1:29" ht="15" customHeight="1">
      <c r="A854" s="426" t="s">
        <v>1563</v>
      </c>
      <c r="B854" s="439" t="s">
        <v>1562</v>
      </c>
      <c r="C854" s="428" t="s">
        <v>326</v>
      </c>
      <c r="D854" s="428" t="s">
        <v>390</v>
      </c>
      <c r="E854" s="430" t="s">
        <v>335</v>
      </c>
      <c r="F854" s="431"/>
      <c r="G854" s="434" t="str">
        <f>+VLOOKUP(Data_Validation!$A854,BV_Data_An_Cour!$L:$Q,6,0)</f>
        <v>6-Coût des ventes</v>
      </c>
      <c r="H854" s="7"/>
    </row>
    <row r="855" spans="1:29" ht="15" customHeight="1">
      <c r="A855" s="426" t="s">
        <v>2887</v>
      </c>
      <c r="B855" s="439" t="s">
        <v>2888</v>
      </c>
      <c r="C855" s="428" t="s">
        <v>326</v>
      </c>
      <c r="D855" s="428" t="s">
        <v>391</v>
      </c>
      <c r="E855" s="430" t="s">
        <v>335</v>
      </c>
      <c r="F855" s="431"/>
      <c r="G855" s="430" t="s">
        <v>1417</v>
      </c>
      <c r="H855" s="7"/>
      <c r="I855" s="4"/>
      <c r="J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</row>
    <row r="856" spans="1:29" ht="15" customHeight="1">
      <c r="A856" s="426" t="s">
        <v>2889</v>
      </c>
      <c r="B856" s="427" t="s">
        <v>2890</v>
      </c>
      <c r="C856" s="428" t="s">
        <v>326</v>
      </c>
      <c r="D856" s="428" t="s">
        <v>362</v>
      </c>
      <c r="E856" s="430" t="s">
        <v>335</v>
      </c>
      <c r="F856" s="431"/>
      <c r="G856" s="430" t="e">
        <f>+VLOOKUP(Data_Validation!$A856,BV_Data_An_Cour!$L:$Q,6,0)</f>
        <v>#N/A</v>
      </c>
      <c r="H856" s="7"/>
    </row>
    <row r="857" spans="1:29" ht="15" customHeight="1">
      <c r="A857" s="438" t="s">
        <v>1740</v>
      </c>
      <c r="B857" s="438" t="s">
        <v>1739</v>
      </c>
      <c r="C857" s="428" t="s">
        <v>326</v>
      </c>
      <c r="D857" s="428" t="s">
        <v>362</v>
      </c>
      <c r="E857" s="430" t="s">
        <v>335</v>
      </c>
      <c r="F857" s="431"/>
      <c r="G857" s="430" t="s">
        <v>1417</v>
      </c>
      <c r="H857" s="7"/>
    </row>
    <row r="858" spans="1:29" ht="15" customHeight="1">
      <c r="A858" s="442" t="s">
        <v>2891</v>
      </c>
      <c r="B858" s="443" t="s">
        <v>2892</v>
      </c>
      <c r="C858" s="428" t="s">
        <v>326</v>
      </c>
      <c r="D858" s="428" t="s">
        <v>362</v>
      </c>
      <c r="E858" s="430" t="s">
        <v>335</v>
      </c>
      <c r="F858" s="424"/>
      <c r="G858" s="430" t="e">
        <f>+VLOOKUP(Data_Validation!$A858,BV_Data_An_Cour!$L:$Q,6,0)</f>
        <v>#N/A</v>
      </c>
      <c r="H858" s="7"/>
    </row>
    <row r="859" spans="1:29" ht="15" customHeight="1">
      <c r="A859" s="426" t="s">
        <v>2893</v>
      </c>
      <c r="B859" s="439" t="s">
        <v>2894</v>
      </c>
      <c r="C859" s="428" t="s">
        <v>326</v>
      </c>
      <c r="D859" s="428" t="s">
        <v>362</v>
      </c>
      <c r="E859" s="430" t="s">
        <v>335</v>
      </c>
      <c r="F859" s="431"/>
      <c r="G859" s="430" t="s">
        <v>1417</v>
      </c>
      <c r="H859" s="7"/>
    </row>
    <row r="860" spans="1:29" ht="15" customHeight="1">
      <c r="A860" s="426" t="s">
        <v>1569</v>
      </c>
      <c r="B860" s="439" t="s">
        <v>1568</v>
      </c>
      <c r="C860" s="428" t="s">
        <v>326</v>
      </c>
      <c r="D860" s="428" t="s">
        <v>390</v>
      </c>
      <c r="E860" s="430" t="s">
        <v>335</v>
      </c>
      <c r="F860" s="431"/>
      <c r="G860" s="434" t="str">
        <f>+VLOOKUP(Data_Validation!$A860,BV_Data_An_Cour!$L:$Q,6,0)</f>
        <v>6-Coût des ventes</v>
      </c>
      <c r="H860" s="7"/>
    </row>
    <row r="861" spans="1:29" ht="15" customHeight="1">
      <c r="A861" s="444" t="s">
        <v>1573</v>
      </c>
      <c r="B861" s="445" t="s">
        <v>1572</v>
      </c>
      <c r="C861" s="428" t="s">
        <v>326</v>
      </c>
      <c r="D861" s="428" t="s">
        <v>390</v>
      </c>
      <c r="E861" s="430" t="s">
        <v>335</v>
      </c>
      <c r="F861" s="424"/>
      <c r="G861" s="434" t="str">
        <f>+VLOOKUP(Data_Validation!$A861,BV_Data_An_Cour!$L:$Q,6,0)</f>
        <v>6-Coût des ventes</v>
      </c>
      <c r="H861" s="4"/>
    </row>
    <row r="862" spans="1:29" ht="15" customHeight="1">
      <c r="A862" s="426" t="s">
        <v>2108</v>
      </c>
      <c r="B862" s="439" t="s">
        <v>2107</v>
      </c>
      <c r="C862" s="428" t="s">
        <v>326</v>
      </c>
      <c r="D862" s="428" t="s">
        <v>398</v>
      </c>
      <c r="E862" s="430" t="s">
        <v>335</v>
      </c>
      <c r="F862" s="431"/>
      <c r="G862" s="434" t="str">
        <f>+VLOOKUP(Data_Validation!$A862,BV_Data_An_Cour!$L:$Q,6,0)</f>
        <v>7-Dépenses</v>
      </c>
      <c r="H862" s="4"/>
    </row>
    <row r="863" spans="1:29" ht="15" customHeight="1">
      <c r="A863" s="444" t="s">
        <v>2112</v>
      </c>
      <c r="B863" s="445" t="s">
        <v>2111</v>
      </c>
      <c r="C863" s="428" t="s">
        <v>686</v>
      </c>
      <c r="D863" s="428" t="s">
        <v>2895</v>
      </c>
      <c r="E863" s="430" t="s">
        <v>335</v>
      </c>
      <c r="F863" s="431"/>
      <c r="G863" s="434" t="str">
        <f>+VLOOKUP(Data_Validation!$A863,BV_Data_An_Cour!$L:$Q,6,0)</f>
        <v>7-Dépenses</v>
      </c>
      <c r="H863" s="4"/>
    </row>
    <row r="864" spans="1:29" ht="15" customHeight="1">
      <c r="A864" s="426" t="s">
        <v>2116</v>
      </c>
      <c r="B864" s="439" t="s">
        <v>2115</v>
      </c>
      <c r="C864" s="428" t="s">
        <v>2746</v>
      </c>
      <c r="D864" s="428" t="s">
        <v>2895</v>
      </c>
      <c r="E864" s="430" t="s">
        <v>335</v>
      </c>
      <c r="F864" s="431"/>
      <c r="G864" s="434" t="str">
        <f>+VLOOKUP(Data_Validation!$A864,BV_Data_An_Cour!$L:$Q,6,0)</f>
        <v>7-Dépenses</v>
      </c>
      <c r="H864" s="4"/>
    </row>
    <row r="865" spans="1:29" ht="15" customHeight="1">
      <c r="A865" s="426" t="s">
        <v>1575</v>
      </c>
      <c r="B865" s="439" t="s">
        <v>1574</v>
      </c>
      <c r="C865" s="428" t="s">
        <v>462</v>
      </c>
      <c r="D865" s="428" t="s">
        <v>470</v>
      </c>
      <c r="E865" s="430" t="s">
        <v>335</v>
      </c>
      <c r="F865" s="431"/>
      <c r="G865" s="434" t="str">
        <f>+VLOOKUP(Data_Validation!$A865,BV_Data_An_Cour!$L:$Q,6,0)</f>
        <v>6-Coût des ventes</v>
      </c>
      <c r="H865" s="4"/>
    </row>
    <row r="866" spans="1:29" ht="15" customHeight="1">
      <c r="A866" s="426" t="s">
        <v>1577</v>
      </c>
      <c r="B866" s="439" t="s">
        <v>1576</v>
      </c>
      <c r="C866" s="428" t="s">
        <v>462</v>
      </c>
      <c r="D866" s="428" t="s">
        <v>478</v>
      </c>
      <c r="E866" s="430" t="s">
        <v>335</v>
      </c>
      <c r="F866" s="431"/>
      <c r="G866" s="434" t="str">
        <f>+VLOOKUP(Data_Validation!$A866,BV_Data_An_Cour!$L:$Q,6,0)</f>
        <v>6-Coût des ventes</v>
      </c>
      <c r="H866" s="4"/>
      <c r="I866" s="4"/>
      <c r="J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</row>
    <row r="867" spans="1:29" ht="15" customHeight="1">
      <c r="A867" s="433" t="s">
        <v>1579</v>
      </c>
      <c r="B867" s="427" t="s">
        <v>1578</v>
      </c>
      <c r="C867" s="428" t="s">
        <v>462</v>
      </c>
      <c r="D867" s="428" t="s">
        <v>470</v>
      </c>
      <c r="E867" s="430" t="s">
        <v>335</v>
      </c>
      <c r="F867" s="431"/>
      <c r="G867" s="434" t="str">
        <f>+VLOOKUP(Data_Validation!$A867,BV_Data_An_Cour!$L:$Q,6,0)</f>
        <v>6-Coût des ventes</v>
      </c>
      <c r="H867" s="4"/>
    </row>
    <row r="868" spans="1:29" ht="15" customHeight="1">
      <c r="A868" s="426" t="s">
        <v>1581</v>
      </c>
      <c r="B868" s="439" t="s">
        <v>1580</v>
      </c>
      <c r="C868" s="428" t="s">
        <v>462</v>
      </c>
      <c r="D868" s="428" t="s">
        <v>478</v>
      </c>
      <c r="E868" s="430" t="s">
        <v>335</v>
      </c>
      <c r="F868" s="431"/>
      <c r="G868" s="434" t="str">
        <f>+VLOOKUP(Data_Validation!$A868,BV_Data_An_Cour!$L:$Q,6,0)</f>
        <v>6-Coût des ventes</v>
      </c>
      <c r="H868" s="4"/>
    </row>
    <row r="869" spans="1:29" ht="15" customHeight="1">
      <c r="A869" s="426" t="s">
        <v>1596</v>
      </c>
      <c r="B869" s="439" t="s">
        <v>1595</v>
      </c>
      <c r="C869" s="428" t="s">
        <v>462</v>
      </c>
      <c r="D869" s="428" t="s">
        <v>496</v>
      </c>
      <c r="E869" s="430" t="s">
        <v>335</v>
      </c>
      <c r="F869" s="431"/>
      <c r="G869" s="434" t="str">
        <f>+VLOOKUP(Data_Validation!$A869,BV_Data_An_Cour!$L:$Q,6,0)</f>
        <v>6-Coût des ventes</v>
      </c>
      <c r="H869" s="4"/>
    </row>
    <row r="870" spans="1:29" ht="15" customHeight="1">
      <c r="A870" s="455" t="s">
        <v>1598</v>
      </c>
      <c r="B870" s="456" t="s">
        <v>1597</v>
      </c>
      <c r="C870" s="428" t="s">
        <v>462</v>
      </c>
      <c r="D870" s="428" t="s">
        <v>496</v>
      </c>
      <c r="E870" s="430" t="s">
        <v>335</v>
      </c>
      <c r="F870" s="431"/>
      <c r="G870" s="434" t="str">
        <f>+VLOOKUP(Data_Validation!$A870,BV_Data_An_Cour!$L:$Q,6,0)</f>
        <v>6-Coût des ventes</v>
      </c>
      <c r="H870" s="4"/>
    </row>
    <row r="871" spans="1:29" ht="15" customHeight="1">
      <c r="A871" s="426" t="s">
        <v>1602</v>
      </c>
      <c r="B871" s="439" t="s">
        <v>1601</v>
      </c>
      <c r="C871" s="428" t="s">
        <v>462</v>
      </c>
      <c r="D871" s="428" t="s">
        <v>496</v>
      </c>
      <c r="E871" s="430" t="s">
        <v>335</v>
      </c>
      <c r="F871" s="431"/>
      <c r="G871" s="434" t="str">
        <f>+VLOOKUP(Data_Validation!$A871,BV_Data_An_Cour!$L:$Q,6,0)</f>
        <v>6-Coût des ventes</v>
      </c>
      <c r="H871" s="4"/>
    </row>
    <row r="872" spans="1:29" ht="15" customHeight="1">
      <c r="A872" s="440" t="s">
        <v>1606</v>
      </c>
      <c r="B872" s="441" t="s">
        <v>1605</v>
      </c>
      <c r="C872" s="428" t="s">
        <v>462</v>
      </c>
      <c r="D872" s="428" t="s">
        <v>470</v>
      </c>
      <c r="E872" s="430" t="s">
        <v>335</v>
      </c>
      <c r="F872" s="431"/>
      <c r="G872" s="434" t="str">
        <f>+VLOOKUP(Data_Validation!$A872,BV_Data_An_Cour!$L:$Q,6,0)</f>
        <v>6-Coût des ventes</v>
      </c>
      <c r="H872" s="4"/>
      <c r="I872" s="4"/>
      <c r="J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</row>
    <row r="873" spans="1:29" ht="15" customHeight="1">
      <c r="A873" s="440" t="s">
        <v>1610</v>
      </c>
      <c r="B873" s="441" t="s">
        <v>1609</v>
      </c>
      <c r="C873" s="428" t="s">
        <v>462</v>
      </c>
      <c r="D873" s="428" t="s">
        <v>478</v>
      </c>
      <c r="E873" s="430" t="s">
        <v>335</v>
      </c>
      <c r="F873" s="431"/>
      <c r="G873" s="434" t="str">
        <f>+VLOOKUP(Data_Validation!$A873,BV_Data_An_Cour!$L:$Q,6,0)</f>
        <v>6-Coût des ventes</v>
      </c>
      <c r="H873" s="4"/>
    </row>
    <row r="874" spans="1:29" ht="15" customHeight="1">
      <c r="A874" s="426" t="s">
        <v>1618</v>
      </c>
      <c r="B874" s="441" t="s">
        <v>1617</v>
      </c>
      <c r="C874" s="428" t="s">
        <v>462</v>
      </c>
      <c r="D874" s="428" t="s">
        <v>470</v>
      </c>
      <c r="E874" s="430" t="s">
        <v>335</v>
      </c>
      <c r="F874" s="431"/>
      <c r="G874" s="434" t="str">
        <f>+VLOOKUP(Data_Validation!$A874,BV_Data_An_Cour!$L:$Q,6,0)</f>
        <v>6-Coût des ventes</v>
      </c>
      <c r="H874" s="4"/>
    </row>
    <row r="875" spans="1:29" ht="15" customHeight="1">
      <c r="A875" s="439" t="s">
        <v>1620</v>
      </c>
      <c r="B875" s="439" t="s">
        <v>1619</v>
      </c>
      <c r="C875" s="428" t="s">
        <v>462</v>
      </c>
      <c r="D875" s="428" t="s">
        <v>478</v>
      </c>
      <c r="E875" s="430" t="s">
        <v>335</v>
      </c>
      <c r="F875" s="431"/>
      <c r="G875" s="434" t="str">
        <f>+VLOOKUP(Data_Validation!$A875,BV_Data_An_Cour!$L:$Q,6,0)</f>
        <v>6-Coût des ventes</v>
      </c>
      <c r="H875" s="4"/>
      <c r="I875" s="4"/>
      <c r="J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</row>
    <row r="876" spans="1:29" ht="15" customHeight="1">
      <c r="A876" s="426" t="s">
        <v>1809</v>
      </c>
      <c r="B876" s="439" t="s">
        <v>1808</v>
      </c>
      <c r="C876" s="428" t="s">
        <v>326</v>
      </c>
      <c r="D876" s="428" t="s">
        <v>362</v>
      </c>
      <c r="E876" s="430" t="s">
        <v>335</v>
      </c>
      <c r="F876" s="431"/>
      <c r="G876" s="430" t="s">
        <v>1417</v>
      </c>
      <c r="H876" s="4"/>
    </row>
    <row r="877" spans="1:29" ht="15" customHeight="1">
      <c r="A877" s="427" t="s">
        <v>2896</v>
      </c>
      <c r="B877" s="427" t="s">
        <v>2897</v>
      </c>
      <c r="C877" s="428" t="s">
        <v>326</v>
      </c>
      <c r="D877" s="428" t="s">
        <v>362</v>
      </c>
      <c r="E877" s="430" t="s">
        <v>335</v>
      </c>
      <c r="F877" s="431"/>
      <c r="G877" s="430" t="e">
        <f>+VLOOKUP(Data_Validation!$A877,BV_Data_An_Cour!$L:$Q,6,0)</f>
        <v>#N/A</v>
      </c>
      <c r="H877" s="4"/>
    </row>
    <row r="878" spans="1:29" ht="15" customHeight="1">
      <c r="A878" s="437" t="s">
        <v>1628</v>
      </c>
      <c r="B878" s="445" t="s">
        <v>1627</v>
      </c>
      <c r="C878" s="428" t="s">
        <v>462</v>
      </c>
      <c r="D878" s="428" t="s">
        <v>391</v>
      </c>
      <c r="E878" s="430" t="s">
        <v>335</v>
      </c>
      <c r="F878" s="431"/>
      <c r="G878" s="434" t="str">
        <f>+VLOOKUP(Data_Validation!$A878,BV_Data_An_Cour!$L:$Q,6,0)</f>
        <v>6-Coût des ventes</v>
      </c>
      <c r="H878" s="4"/>
    </row>
    <row r="879" spans="1:29" ht="15" customHeight="1">
      <c r="A879" s="444" t="s">
        <v>2900</v>
      </c>
      <c r="B879" s="445" t="s">
        <v>2901</v>
      </c>
      <c r="C879" s="428" t="s">
        <v>326</v>
      </c>
      <c r="D879" s="428" t="s">
        <v>362</v>
      </c>
      <c r="E879" s="430" t="s">
        <v>335</v>
      </c>
      <c r="F879" s="431"/>
      <c r="G879" s="430" t="s">
        <v>1417</v>
      </c>
      <c r="H879" s="4"/>
    </row>
    <row r="880" spans="1:29" ht="15" customHeight="1">
      <c r="A880" s="438" t="s">
        <v>1632</v>
      </c>
      <c r="B880" s="438" t="s">
        <v>1631</v>
      </c>
      <c r="C880" s="428" t="s">
        <v>462</v>
      </c>
      <c r="D880" s="428" t="s">
        <v>390</v>
      </c>
      <c r="E880" s="430" t="s">
        <v>335</v>
      </c>
      <c r="F880" s="431"/>
      <c r="G880" s="434" t="str">
        <f>+VLOOKUP(Data_Validation!$A880,BV_Data_An_Cour!$L:$Q,6,0)</f>
        <v>6-Coût des ventes</v>
      </c>
      <c r="H880" s="4"/>
    </row>
    <row r="881" spans="1:8" ht="15" customHeight="1">
      <c r="A881" s="427" t="s">
        <v>2902</v>
      </c>
      <c r="B881" s="427" t="s">
        <v>2903</v>
      </c>
      <c r="C881" s="428" t="s">
        <v>326</v>
      </c>
      <c r="D881" s="428" t="s">
        <v>362</v>
      </c>
      <c r="E881" s="430" t="s">
        <v>335</v>
      </c>
      <c r="F881" s="431"/>
      <c r="G881" s="430" t="s">
        <v>1417</v>
      </c>
      <c r="H881" s="4"/>
    </row>
    <row r="882" spans="1:8" ht="15" customHeight="1">
      <c r="A882" s="433" t="s">
        <v>1634</v>
      </c>
      <c r="B882" s="427" t="s">
        <v>1633</v>
      </c>
      <c r="C882" s="428" t="s">
        <v>462</v>
      </c>
      <c r="D882" s="428" t="s">
        <v>390</v>
      </c>
      <c r="E882" s="430" t="s">
        <v>335</v>
      </c>
      <c r="F882" s="431"/>
      <c r="G882" s="430" t="s">
        <v>1417</v>
      </c>
      <c r="H882" s="4"/>
    </row>
    <row r="883" spans="1:8" ht="15" customHeight="1">
      <c r="A883" s="426" t="s">
        <v>1638</v>
      </c>
      <c r="B883" s="439" t="s">
        <v>1637</v>
      </c>
      <c r="C883" s="428" t="s">
        <v>462</v>
      </c>
      <c r="D883" s="428" t="s">
        <v>390</v>
      </c>
      <c r="E883" s="430" t="s">
        <v>335</v>
      </c>
      <c r="F883" s="431"/>
      <c r="G883" s="430" t="s">
        <v>1417</v>
      </c>
      <c r="H883" s="4"/>
    </row>
    <row r="884" spans="1:8" ht="15" customHeight="1">
      <c r="A884" s="444" t="s">
        <v>1640</v>
      </c>
      <c r="B884" s="445" t="s">
        <v>2904</v>
      </c>
      <c r="C884" s="428" t="s">
        <v>462</v>
      </c>
      <c r="D884" s="428" t="s">
        <v>391</v>
      </c>
      <c r="E884" s="430" t="s">
        <v>335</v>
      </c>
      <c r="F884" s="431"/>
      <c r="G884" s="434" t="str">
        <f>+VLOOKUP(Data_Validation!$A884,BV_Data_An_Cour!$L:$Q,6,0)</f>
        <v>6-Coût des ventes</v>
      </c>
      <c r="H884" s="4"/>
    </row>
    <row r="885" spans="1:8" ht="15" customHeight="1">
      <c r="A885" s="440" t="s">
        <v>2905</v>
      </c>
      <c r="B885" s="441" t="s">
        <v>2906</v>
      </c>
      <c r="C885" s="428" t="s">
        <v>462</v>
      </c>
      <c r="D885" s="428" t="s">
        <v>390</v>
      </c>
      <c r="E885" s="430" t="s">
        <v>335</v>
      </c>
      <c r="F885" s="431"/>
      <c r="G885" s="430" t="e">
        <f>+VLOOKUP(Data_Validation!$A885,BV_Data_An_Cour!$L:$Q,6,0)</f>
        <v>#N/A</v>
      </c>
      <c r="H885" s="4"/>
    </row>
    <row r="886" spans="1:8" ht="15" customHeight="1">
      <c r="A886" s="426" t="s">
        <v>2907</v>
      </c>
      <c r="B886" s="439" t="s">
        <v>2908</v>
      </c>
      <c r="C886" s="428" t="s">
        <v>462</v>
      </c>
      <c r="D886" s="428" t="s">
        <v>391</v>
      </c>
      <c r="E886" s="430" t="s">
        <v>335</v>
      </c>
      <c r="F886" s="431"/>
      <c r="G886" s="430" t="e">
        <f>+VLOOKUP(Data_Validation!$A886,BV_Data_An_Cour!$L:$Q,6,0)</f>
        <v>#N/A</v>
      </c>
      <c r="H886" s="4"/>
    </row>
    <row r="887" spans="1:8" ht="15" customHeight="1">
      <c r="A887" s="477" t="s">
        <v>1645</v>
      </c>
      <c r="B887" s="490" t="s">
        <v>1644</v>
      </c>
      <c r="C887" s="428" t="s">
        <v>462</v>
      </c>
      <c r="D887" s="428" t="s">
        <v>391</v>
      </c>
      <c r="E887" s="430" t="s">
        <v>335</v>
      </c>
      <c r="F887" s="431"/>
      <c r="G887" s="434" t="str">
        <f>+VLOOKUP(Data_Validation!$A887,BV_Data_An_Cour!$L:$Q,6,0)</f>
        <v>6-Coût des ventes</v>
      </c>
      <c r="H887" s="4"/>
    </row>
    <row r="888" spans="1:8" ht="15" customHeight="1">
      <c r="A888" s="426" t="s">
        <v>2909</v>
      </c>
      <c r="B888" s="439" t="s">
        <v>2910</v>
      </c>
      <c r="C888" s="428" t="s">
        <v>326</v>
      </c>
      <c r="D888" s="428" t="s">
        <v>362</v>
      </c>
      <c r="E888" s="430" t="s">
        <v>335</v>
      </c>
      <c r="F888" s="431"/>
      <c r="G888" s="430" t="s">
        <v>1417</v>
      </c>
      <c r="H888" s="4"/>
    </row>
    <row r="889" spans="1:8" ht="15" customHeight="1">
      <c r="A889" s="440" t="s">
        <v>2911</v>
      </c>
      <c r="B889" s="461" t="s">
        <v>2912</v>
      </c>
      <c r="C889" s="428" t="s">
        <v>326</v>
      </c>
      <c r="D889" s="428" t="s">
        <v>362</v>
      </c>
      <c r="E889" s="430" t="s">
        <v>335</v>
      </c>
      <c r="F889" s="431"/>
      <c r="G889" s="430"/>
      <c r="H889" s="4"/>
    </row>
    <row r="890" spans="1:8" ht="15" customHeight="1">
      <c r="A890" s="426" t="s">
        <v>2913</v>
      </c>
      <c r="B890" s="427" t="s">
        <v>2914</v>
      </c>
      <c r="C890" s="428" t="s">
        <v>462</v>
      </c>
      <c r="D890" s="428" t="s">
        <v>390</v>
      </c>
      <c r="E890" s="430" t="s">
        <v>335</v>
      </c>
      <c r="F890" s="431"/>
      <c r="G890" s="430"/>
      <c r="H890" s="4"/>
    </row>
    <row r="891" spans="1:8" ht="15" customHeight="1">
      <c r="A891" s="426" t="s">
        <v>1647</v>
      </c>
      <c r="B891" s="439" t="s">
        <v>2915</v>
      </c>
      <c r="C891" s="428" t="s">
        <v>462</v>
      </c>
      <c r="D891" s="428" t="s">
        <v>391</v>
      </c>
      <c r="E891" s="430" t="s">
        <v>335</v>
      </c>
      <c r="F891" s="431"/>
      <c r="G891" s="430" t="s">
        <v>1417</v>
      </c>
      <c r="H891" s="4"/>
    </row>
    <row r="892" spans="1:8" ht="15" customHeight="1">
      <c r="A892" s="426" t="s">
        <v>2916</v>
      </c>
      <c r="B892" s="427" t="s">
        <v>2917</v>
      </c>
      <c r="C892" s="428" t="s">
        <v>462</v>
      </c>
      <c r="D892" s="428" t="s">
        <v>390</v>
      </c>
      <c r="E892" s="430" t="s">
        <v>335</v>
      </c>
      <c r="F892" s="431"/>
      <c r="G892" s="430" t="e">
        <f>+VLOOKUP(Data_Validation!$A892,BV_Data_An_Cour!$L:$Q,6,0)</f>
        <v>#N/A</v>
      </c>
      <c r="H892" s="4"/>
    </row>
    <row r="893" spans="1:8" ht="15" customHeight="1">
      <c r="A893" s="440" t="s">
        <v>1653</v>
      </c>
      <c r="B893" s="441" t="s">
        <v>1652</v>
      </c>
      <c r="C893" s="428" t="s">
        <v>326</v>
      </c>
      <c r="D893" s="428" t="s">
        <v>362</v>
      </c>
      <c r="E893" s="430" t="s">
        <v>335</v>
      </c>
      <c r="F893" s="431"/>
      <c r="G893" s="434" t="str">
        <f>+VLOOKUP(Data_Validation!$A893,BV_Data_An_Cour!$L:$Q,6,0)</f>
        <v>6-Coût des ventes</v>
      </c>
      <c r="H893" s="4"/>
    </row>
    <row r="894" spans="1:8" ht="15" customHeight="1">
      <c r="A894" s="438" t="s">
        <v>1655</v>
      </c>
      <c r="B894" s="438" t="s">
        <v>1654</v>
      </c>
      <c r="C894" s="428" t="s">
        <v>326</v>
      </c>
      <c r="D894" s="428" t="s">
        <v>362</v>
      </c>
      <c r="E894" s="430" t="s">
        <v>335</v>
      </c>
      <c r="F894" s="431"/>
      <c r="G894" s="434" t="str">
        <f>+VLOOKUP(Data_Validation!$A894,BV_Data_An_Cour!$L:$Q,6,0)</f>
        <v>6-Coût des ventes</v>
      </c>
      <c r="H894" s="4"/>
    </row>
    <row r="895" spans="1:8" ht="15" customHeight="1">
      <c r="A895" s="426" t="s">
        <v>1657</v>
      </c>
      <c r="B895" s="439" t="s">
        <v>1656</v>
      </c>
      <c r="C895" s="428" t="s">
        <v>462</v>
      </c>
      <c r="D895" s="428" t="s">
        <v>390</v>
      </c>
      <c r="E895" s="430" t="s">
        <v>335</v>
      </c>
      <c r="F895" s="431"/>
      <c r="G895" s="434" t="str">
        <f>+VLOOKUP(Data_Validation!$A895,BV_Data_An_Cour!$L:$Q,6,0)</f>
        <v>6-Coût des ventes</v>
      </c>
      <c r="H895" s="4"/>
    </row>
    <row r="896" spans="1:8" ht="15" customHeight="1">
      <c r="A896" s="426" t="s">
        <v>1663</v>
      </c>
      <c r="B896" s="427" t="s">
        <v>1662</v>
      </c>
      <c r="C896" s="428" t="s">
        <v>462</v>
      </c>
      <c r="D896" s="428" t="s">
        <v>390</v>
      </c>
      <c r="E896" s="430" t="s">
        <v>335</v>
      </c>
      <c r="F896" s="431"/>
      <c r="G896" s="434" t="str">
        <f>+VLOOKUP(Data_Validation!$A896,BV_Data_An_Cour!$L:$Q,6,0)</f>
        <v>6-Coût des ventes</v>
      </c>
      <c r="H896" s="4"/>
    </row>
    <row r="897" spans="1:11" ht="15" customHeight="1">
      <c r="A897" s="426" t="s">
        <v>1671</v>
      </c>
      <c r="B897" s="428" t="s">
        <v>1670</v>
      </c>
      <c r="C897" s="428" t="s">
        <v>462</v>
      </c>
      <c r="D897" s="428" t="s">
        <v>391</v>
      </c>
      <c r="E897" s="430" t="s">
        <v>335</v>
      </c>
      <c r="F897" s="431"/>
      <c r="G897" s="430"/>
      <c r="H897" s="4"/>
    </row>
    <row r="898" spans="1:11" ht="15" customHeight="1">
      <c r="A898" s="442" t="s">
        <v>1866</v>
      </c>
      <c r="B898" s="443" t="s">
        <v>1865</v>
      </c>
      <c r="C898" s="428" t="s">
        <v>462</v>
      </c>
      <c r="D898" s="428" t="s">
        <v>390</v>
      </c>
      <c r="E898" s="430" t="s">
        <v>335</v>
      </c>
      <c r="F898" s="431"/>
      <c r="G898" s="430" t="s">
        <v>1417</v>
      </c>
      <c r="H898" s="4"/>
    </row>
    <row r="899" spans="1:11" ht="15" customHeight="1">
      <c r="A899" s="440" t="s">
        <v>1676</v>
      </c>
      <c r="B899" s="441" t="s">
        <v>1675</v>
      </c>
      <c r="C899" s="428" t="s">
        <v>462</v>
      </c>
      <c r="D899" s="428" t="s">
        <v>390</v>
      </c>
      <c r="E899" s="430" t="s">
        <v>335</v>
      </c>
      <c r="F899" s="431"/>
      <c r="G899" s="434" t="str">
        <f>+VLOOKUP(Data_Validation!$A899,BV_Data_An_Cour!$L:$Q,6,0)</f>
        <v>6-Coût des ventes</v>
      </c>
      <c r="H899" s="4"/>
    </row>
    <row r="900" spans="1:11" ht="15" customHeight="1">
      <c r="A900" s="426" t="s">
        <v>2918</v>
      </c>
      <c r="B900" s="427" t="s">
        <v>2919</v>
      </c>
      <c r="C900" s="428" t="s">
        <v>462</v>
      </c>
      <c r="D900" s="428" t="s">
        <v>391</v>
      </c>
      <c r="E900" s="430" t="s">
        <v>335</v>
      </c>
      <c r="F900" s="431"/>
      <c r="G900" s="430"/>
      <c r="H900" s="4"/>
    </row>
    <row r="901" spans="1:11" ht="15" customHeight="1">
      <c r="A901" s="426" t="s">
        <v>1872</v>
      </c>
      <c r="B901" s="427" t="s">
        <v>1871</v>
      </c>
      <c r="C901" s="428" t="s">
        <v>462</v>
      </c>
      <c r="D901" s="428" t="s">
        <v>390</v>
      </c>
      <c r="E901" s="430" t="s">
        <v>335</v>
      </c>
      <c r="F901" s="431"/>
      <c r="G901" s="430"/>
      <c r="H901" s="4"/>
    </row>
    <row r="902" spans="1:11" ht="15" customHeight="1">
      <c r="A902" s="426" t="s">
        <v>1679</v>
      </c>
      <c r="B902" s="427" t="s">
        <v>2920</v>
      </c>
      <c r="C902" s="428" t="s">
        <v>462</v>
      </c>
      <c r="D902" s="428" t="s">
        <v>391</v>
      </c>
      <c r="E902" s="430" t="s">
        <v>335</v>
      </c>
      <c r="F902" s="431"/>
      <c r="G902" s="430"/>
      <c r="H902" s="4"/>
    </row>
    <row r="903" spans="1:11" ht="15" customHeight="1">
      <c r="A903" s="426" t="s">
        <v>2921</v>
      </c>
      <c r="B903" s="427" t="s">
        <v>2922</v>
      </c>
      <c r="C903" s="428" t="s">
        <v>462</v>
      </c>
      <c r="D903" s="428" t="s">
        <v>390</v>
      </c>
      <c r="E903" s="430" t="s">
        <v>335</v>
      </c>
      <c r="F903" s="431"/>
      <c r="G903" s="430"/>
      <c r="H903" s="4"/>
    </row>
    <row r="904" spans="1:11" ht="15" customHeight="1">
      <c r="A904" s="440" t="s">
        <v>1690</v>
      </c>
      <c r="B904" s="441" t="s">
        <v>1689</v>
      </c>
      <c r="C904" s="428" t="s">
        <v>2678</v>
      </c>
      <c r="D904" s="428" t="s">
        <v>732</v>
      </c>
      <c r="E904" s="430" t="s">
        <v>335</v>
      </c>
      <c r="F904" s="431"/>
      <c r="G904" s="434" t="str">
        <f>+VLOOKUP(Data_Validation!$A904,BV_Data_An_Cour!$L:$Q,6,0)</f>
        <v>6-Coût des ventes</v>
      </c>
      <c r="H904" s="4"/>
    </row>
    <row r="905" spans="1:11" ht="15" customHeight="1">
      <c r="A905" s="426" t="s">
        <v>1697</v>
      </c>
      <c r="B905" s="427" t="s">
        <v>1696</v>
      </c>
      <c r="C905" s="428" t="s">
        <v>686</v>
      </c>
      <c r="D905" s="428" t="s">
        <v>732</v>
      </c>
      <c r="E905" s="430" t="s">
        <v>335</v>
      </c>
      <c r="F905" s="431"/>
      <c r="G905" s="434" t="str">
        <f>+VLOOKUP(Data_Validation!$A905,BV_Data_An_Cour!$L:$Q,6,0)</f>
        <v>6-Coût des ventes</v>
      </c>
      <c r="H905" s="4"/>
    </row>
    <row r="906" spans="1:11" ht="15" customHeight="1">
      <c r="A906" s="426" t="s">
        <v>1700</v>
      </c>
      <c r="B906" s="439" t="s">
        <v>1699</v>
      </c>
      <c r="C906" s="428" t="s">
        <v>2678</v>
      </c>
      <c r="D906" s="428" t="s">
        <v>693</v>
      </c>
      <c r="E906" s="430" t="s">
        <v>335</v>
      </c>
      <c r="F906" s="431"/>
      <c r="G906" s="434" t="str">
        <f>+VLOOKUP(Data_Validation!$A906,BV_Data_An_Cour!$L:$Q,6,0)</f>
        <v>6-Coût des ventes</v>
      </c>
      <c r="H906" s="4"/>
    </row>
    <row r="907" spans="1:11" ht="15" customHeight="1">
      <c r="A907" s="426" t="s">
        <v>1707</v>
      </c>
      <c r="B907" s="439" t="s">
        <v>1706</v>
      </c>
      <c r="C907" s="428" t="s">
        <v>2678</v>
      </c>
      <c r="D907" s="428" t="s">
        <v>693</v>
      </c>
      <c r="E907" s="430" t="s">
        <v>335</v>
      </c>
      <c r="F907" s="431"/>
      <c r="G907" s="434" t="str">
        <f>+VLOOKUP(Data_Validation!$A907,BV_Data_An_Cour!$L:$Q,6,0)</f>
        <v>6-Coût des ventes</v>
      </c>
      <c r="H907" s="4"/>
      <c r="K907" s="4"/>
    </row>
    <row r="908" spans="1:11" ht="15" customHeight="1">
      <c r="A908" s="444" t="s">
        <v>1712</v>
      </c>
      <c r="B908" s="445" t="s">
        <v>1711</v>
      </c>
      <c r="C908" s="428" t="s">
        <v>2678</v>
      </c>
      <c r="D908" s="428" t="s">
        <v>693</v>
      </c>
      <c r="E908" s="430" t="s">
        <v>335</v>
      </c>
      <c r="F908" s="431"/>
      <c r="G908" s="434" t="str">
        <f>+VLOOKUP(Data_Validation!$A908,BV_Data_An_Cour!$L:$Q,6,0)</f>
        <v>6-Coût des ventes</v>
      </c>
      <c r="H908" s="4"/>
    </row>
    <row r="909" spans="1:11" ht="15" customHeight="1">
      <c r="A909" s="426" t="s">
        <v>1716</v>
      </c>
      <c r="B909" s="439" t="s">
        <v>1715</v>
      </c>
      <c r="C909" s="428" t="s">
        <v>2678</v>
      </c>
      <c r="D909" s="428" t="s">
        <v>710</v>
      </c>
      <c r="E909" s="430" t="s">
        <v>335</v>
      </c>
      <c r="F909" s="431"/>
      <c r="G909" s="434" t="str">
        <f>+VLOOKUP(Data_Validation!$A909,BV_Data_An_Cour!$L:$Q,6,0)</f>
        <v>6-Coût des ventes</v>
      </c>
      <c r="H909" s="4"/>
    </row>
    <row r="910" spans="1:11" ht="15" customHeight="1">
      <c r="A910" s="426" t="s">
        <v>1718</v>
      </c>
      <c r="B910" s="439" t="s">
        <v>1717</v>
      </c>
      <c r="C910" s="428" t="s">
        <v>2678</v>
      </c>
      <c r="D910" s="428" t="s">
        <v>710</v>
      </c>
      <c r="E910" s="430" t="s">
        <v>335</v>
      </c>
      <c r="F910" s="431"/>
      <c r="G910" s="434" t="str">
        <f>+VLOOKUP(Data_Validation!$A910,BV_Data_An_Cour!$L:$Q,6,0)</f>
        <v>6-Coût des ventes</v>
      </c>
      <c r="H910" s="4"/>
    </row>
    <row r="911" spans="1:11" ht="15" customHeight="1">
      <c r="A911" s="440" t="s">
        <v>1722</v>
      </c>
      <c r="B911" s="441" t="s">
        <v>1721</v>
      </c>
      <c r="C911" s="428" t="s">
        <v>2678</v>
      </c>
      <c r="D911" s="428" t="s">
        <v>710</v>
      </c>
      <c r="E911" s="430" t="s">
        <v>335</v>
      </c>
      <c r="F911" s="431"/>
      <c r="G911" s="434" t="str">
        <f>+VLOOKUP(Data_Validation!$A911,BV_Data_An_Cour!$L:$Q,6,0)</f>
        <v>6-Coût des ventes</v>
      </c>
      <c r="H911" s="4"/>
    </row>
    <row r="912" spans="1:11" ht="15" customHeight="1">
      <c r="A912" s="440" t="s">
        <v>1726</v>
      </c>
      <c r="B912" s="439" t="s">
        <v>1725</v>
      </c>
      <c r="C912" s="428" t="s">
        <v>2678</v>
      </c>
      <c r="D912" s="428" t="s">
        <v>710</v>
      </c>
      <c r="E912" s="430" t="s">
        <v>335</v>
      </c>
      <c r="F912" s="431"/>
      <c r="G912" s="434" t="str">
        <f>+VLOOKUP(Data_Validation!$A912,BV_Data_An_Cour!$L:$Q,6,0)</f>
        <v>6-Coût des ventes</v>
      </c>
      <c r="H912" s="4"/>
    </row>
    <row r="913" spans="1:11" ht="15" customHeight="1">
      <c r="A913" s="444" t="s">
        <v>1730</v>
      </c>
      <c r="B913" s="445" t="s">
        <v>1729</v>
      </c>
      <c r="C913" s="428" t="s">
        <v>2678</v>
      </c>
      <c r="D913" s="428" t="s">
        <v>710</v>
      </c>
      <c r="E913" s="430" t="s">
        <v>335</v>
      </c>
      <c r="F913" s="431"/>
      <c r="G913" s="434" t="str">
        <f>+VLOOKUP(Data_Validation!$A913,BV_Data_An_Cour!$L:$Q,6,0)</f>
        <v>6-Coût des ventes</v>
      </c>
      <c r="H913" s="4"/>
    </row>
    <row r="914" spans="1:11" ht="15" customHeight="1">
      <c r="A914" s="444" t="s">
        <v>1736</v>
      </c>
      <c r="B914" s="445" t="s">
        <v>1735</v>
      </c>
      <c r="C914" s="428" t="s">
        <v>2678</v>
      </c>
      <c r="D914" s="428" t="s">
        <v>710</v>
      </c>
      <c r="E914" s="430" t="s">
        <v>335</v>
      </c>
      <c r="F914" s="431"/>
      <c r="G914" s="434" t="str">
        <f>+VLOOKUP(Data_Validation!$A914,BV_Data_An_Cour!$L:$Q,6,0)</f>
        <v>6-Coût des ventes</v>
      </c>
      <c r="H914" s="4"/>
    </row>
    <row r="915" spans="1:11" ht="15" customHeight="1">
      <c r="A915" s="426" t="s">
        <v>1742</v>
      </c>
      <c r="B915" s="439" t="s">
        <v>1741</v>
      </c>
      <c r="C915" s="428" t="s">
        <v>2678</v>
      </c>
      <c r="D915" s="428" t="s">
        <v>721</v>
      </c>
      <c r="E915" s="430" t="s">
        <v>335</v>
      </c>
      <c r="F915" s="431"/>
      <c r="G915" s="434" t="str">
        <f>+VLOOKUP(Data_Validation!$A915,BV_Data_An_Cour!$L:$Q,6,0)</f>
        <v>6-Coût des ventes</v>
      </c>
      <c r="H915" s="4"/>
    </row>
    <row r="916" spans="1:11" ht="15" customHeight="1">
      <c r="A916" s="440" t="s">
        <v>1744</v>
      </c>
      <c r="B916" s="441" t="s">
        <v>1743</v>
      </c>
      <c r="C916" s="428" t="s">
        <v>2678</v>
      </c>
      <c r="D916" s="428" t="s">
        <v>721</v>
      </c>
      <c r="E916" s="430" t="s">
        <v>335</v>
      </c>
      <c r="F916" s="431"/>
      <c r="G916" s="434" t="str">
        <f>+VLOOKUP(Data_Validation!$A916,BV_Data_An_Cour!$L:$Q,6,0)</f>
        <v>6-Coût des ventes</v>
      </c>
      <c r="H916" s="4"/>
    </row>
    <row r="917" spans="1:11" ht="15" customHeight="1">
      <c r="A917" s="444" t="s">
        <v>1748</v>
      </c>
      <c r="B917" s="445" t="s">
        <v>1747</v>
      </c>
      <c r="C917" s="428" t="s">
        <v>2678</v>
      </c>
      <c r="D917" s="428" t="s">
        <v>721</v>
      </c>
      <c r="E917" s="430" t="s">
        <v>335</v>
      </c>
      <c r="F917" s="430"/>
      <c r="G917" s="434" t="str">
        <f>+VLOOKUP(Data_Validation!$A917,BV_Data_An_Cour!$L:$Q,6,0)</f>
        <v>6-Coût des ventes</v>
      </c>
      <c r="H917" s="4"/>
    </row>
    <row r="918" spans="1:11" ht="15" customHeight="1">
      <c r="A918" s="447" t="s">
        <v>1755</v>
      </c>
      <c r="B918" s="427" t="s">
        <v>1754</v>
      </c>
      <c r="C918" s="428" t="s">
        <v>686</v>
      </c>
      <c r="D918" s="428" t="s">
        <v>721</v>
      </c>
      <c r="E918" s="430" t="s">
        <v>335</v>
      </c>
      <c r="F918" s="431"/>
      <c r="G918" s="434" t="str">
        <f>+VLOOKUP(Data_Validation!$A918,BV_Data_An_Cour!$L:$Q,6,0)</f>
        <v>6-Coût des ventes</v>
      </c>
      <c r="H918" s="4"/>
      <c r="K918" s="4"/>
    </row>
    <row r="919" spans="1:11" ht="15" customHeight="1">
      <c r="A919" s="447" t="s">
        <v>1757</v>
      </c>
      <c r="B919" s="427" t="s">
        <v>1756</v>
      </c>
      <c r="C919" s="428" t="s">
        <v>686</v>
      </c>
      <c r="D919" s="428" t="s">
        <v>721</v>
      </c>
      <c r="E919" s="430" t="s">
        <v>335</v>
      </c>
      <c r="F919" s="431"/>
      <c r="G919" s="434" t="str">
        <f>+VLOOKUP(Data_Validation!$A919,BV_Data_An_Cour!$L:$Q,6,0)</f>
        <v>6-Coût des ventes</v>
      </c>
      <c r="H919" s="4"/>
    </row>
    <row r="920" spans="1:11" ht="15" customHeight="1">
      <c r="A920" s="426" t="s">
        <v>1761</v>
      </c>
      <c r="B920" s="427" t="s">
        <v>1760</v>
      </c>
      <c r="C920" s="428" t="s">
        <v>686</v>
      </c>
      <c r="D920" s="428" t="s">
        <v>721</v>
      </c>
      <c r="E920" s="430" t="s">
        <v>335</v>
      </c>
      <c r="F920" s="431"/>
      <c r="G920" s="430"/>
      <c r="H920" s="4"/>
    </row>
    <row r="921" spans="1:11" ht="15" customHeight="1">
      <c r="A921" s="440" t="s">
        <v>1776</v>
      </c>
      <c r="B921" s="441" t="s">
        <v>1775</v>
      </c>
      <c r="C921" s="428" t="s">
        <v>2678</v>
      </c>
      <c r="D921" s="428" t="s">
        <v>760</v>
      </c>
      <c r="E921" s="430" t="s">
        <v>335</v>
      </c>
      <c r="F921" s="431"/>
      <c r="G921" s="434" t="str">
        <f>+VLOOKUP(Data_Validation!$A921,BV_Data_An_Cour!$L:$Q,6,0)</f>
        <v>6-Coût des ventes</v>
      </c>
      <c r="H921" s="4"/>
    </row>
    <row r="922" spans="1:11" ht="15" customHeight="1">
      <c r="A922" s="426" t="s">
        <v>1782</v>
      </c>
      <c r="B922" s="439" t="s">
        <v>1781</v>
      </c>
      <c r="C922" s="428" t="s">
        <v>2678</v>
      </c>
      <c r="D922" s="428" t="s">
        <v>760</v>
      </c>
      <c r="E922" s="430" t="s">
        <v>335</v>
      </c>
      <c r="F922" s="431"/>
      <c r="G922" s="434" t="str">
        <f>+VLOOKUP(Data_Validation!$A922,BV_Data_An_Cour!$L:$Q,6,0)</f>
        <v>6-Coût des ventes</v>
      </c>
      <c r="H922" s="4"/>
    </row>
    <row r="923" spans="1:11" ht="15" customHeight="1">
      <c r="A923" s="438" t="s">
        <v>1785</v>
      </c>
      <c r="B923" s="438" t="s">
        <v>1784</v>
      </c>
      <c r="C923" s="428" t="s">
        <v>2678</v>
      </c>
      <c r="D923" s="428" t="s">
        <v>760</v>
      </c>
      <c r="E923" s="430" t="s">
        <v>335</v>
      </c>
      <c r="F923" s="430"/>
      <c r="G923" s="434" t="str">
        <f>+VLOOKUP(Data_Validation!$A923,BV_Data_An_Cour!$L:$Q,6,0)</f>
        <v>6-Coût des ventes</v>
      </c>
      <c r="H923" s="4"/>
    </row>
    <row r="924" spans="1:11" ht="15" customHeight="1">
      <c r="A924" s="440" t="s">
        <v>2923</v>
      </c>
      <c r="B924" s="441" t="s">
        <v>2924</v>
      </c>
      <c r="C924" s="428" t="s">
        <v>2678</v>
      </c>
      <c r="D924" s="428" t="s">
        <v>760</v>
      </c>
      <c r="E924" s="430" t="s">
        <v>335</v>
      </c>
      <c r="F924" s="431"/>
      <c r="G924" s="430" t="e">
        <f>+VLOOKUP(Data_Validation!$A924,BV_Data_An_Cour!$L:$Q,6,0)</f>
        <v>#N/A</v>
      </c>
      <c r="H924" s="4"/>
      <c r="K924" s="4"/>
    </row>
    <row r="925" spans="1:11" ht="15" customHeight="1">
      <c r="A925" s="440" t="s">
        <v>1789</v>
      </c>
      <c r="B925" s="441" t="s">
        <v>1788</v>
      </c>
      <c r="C925" s="428" t="s">
        <v>2678</v>
      </c>
      <c r="D925" s="428" t="s">
        <v>746</v>
      </c>
      <c r="E925" s="430" t="s">
        <v>335</v>
      </c>
      <c r="F925" s="431"/>
      <c r="G925" s="434" t="str">
        <f>+VLOOKUP(Data_Validation!$A925,BV_Data_An_Cour!$L:$Q,6,0)</f>
        <v>6-Coût des ventes</v>
      </c>
      <c r="H925" s="4"/>
    </row>
    <row r="926" spans="1:11" ht="15" customHeight="1">
      <c r="A926" s="426" t="s">
        <v>1792</v>
      </c>
      <c r="B926" s="439" t="s">
        <v>1791</v>
      </c>
      <c r="C926" s="428" t="s">
        <v>2678</v>
      </c>
      <c r="D926" s="428" t="s">
        <v>746</v>
      </c>
      <c r="E926" s="430" t="s">
        <v>335</v>
      </c>
      <c r="F926" s="431"/>
      <c r="G926" s="434" t="str">
        <f>+VLOOKUP(Data_Validation!$A926,BV_Data_An_Cour!$L:$Q,6,0)</f>
        <v>6-Coût des ventes</v>
      </c>
      <c r="H926" s="4"/>
    </row>
    <row r="927" spans="1:11" ht="15" customHeight="1">
      <c r="A927" s="426" t="s">
        <v>1794</v>
      </c>
      <c r="B927" s="439" t="s">
        <v>1793</v>
      </c>
      <c r="C927" s="428" t="s">
        <v>987</v>
      </c>
      <c r="D927" s="428" t="s">
        <v>991</v>
      </c>
      <c r="E927" s="430" t="s">
        <v>335</v>
      </c>
      <c r="F927" s="431"/>
      <c r="G927" s="434" t="str">
        <f>+VLOOKUP(Data_Validation!$A927,BV_Data_An_Cour!$L:$Q,6,0)</f>
        <v>6-Coût des ventes</v>
      </c>
      <c r="H927" s="4"/>
      <c r="K927" s="4"/>
    </row>
    <row r="928" spans="1:11" ht="15" customHeight="1">
      <c r="A928" s="426" t="s">
        <v>1796</v>
      </c>
      <c r="B928" s="439" t="s">
        <v>1795</v>
      </c>
      <c r="C928" s="428" t="s">
        <v>987</v>
      </c>
      <c r="D928" s="428" t="s">
        <v>991</v>
      </c>
      <c r="E928" s="430" t="s">
        <v>335</v>
      </c>
      <c r="F928" s="431"/>
      <c r="G928" s="434" t="str">
        <f>+VLOOKUP(Data_Validation!$A928,BV_Data_An_Cour!$L:$Q,6,0)</f>
        <v>6-Coût des ventes</v>
      </c>
      <c r="H928" s="4"/>
    </row>
    <row r="929" spans="1:29" ht="15" customHeight="1">
      <c r="A929" s="426" t="s">
        <v>1798</v>
      </c>
      <c r="B929" s="439" t="s">
        <v>1797</v>
      </c>
      <c r="C929" s="428" t="s">
        <v>987</v>
      </c>
      <c r="D929" s="428" t="s">
        <v>991</v>
      </c>
      <c r="E929" s="430" t="s">
        <v>335</v>
      </c>
      <c r="F929" s="430"/>
      <c r="G929" s="434" t="str">
        <f>+VLOOKUP(Data_Validation!$A929,BV_Data_An_Cour!$L:$Q,6,0)</f>
        <v>6-Coût des ventes</v>
      </c>
      <c r="H929" s="4"/>
    </row>
    <row r="930" spans="1:29" ht="15" customHeight="1">
      <c r="A930" s="442" t="s">
        <v>1949</v>
      </c>
      <c r="B930" s="443" t="s">
        <v>1948</v>
      </c>
      <c r="C930" s="428" t="s">
        <v>987</v>
      </c>
      <c r="D930" s="428" t="s">
        <v>1007</v>
      </c>
      <c r="E930" s="430" t="s">
        <v>335</v>
      </c>
      <c r="F930" s="431"/>
      <c r="G930" s="430" t="e">
        <f>+VLOOKUP(Data_Validation!$A930,BV_Data_An_Cour!$L:$Q,6,0)</f>
        <v>#N/A</v>
      </c>
      <c r="H930" s="4"/>
    </row>
    <row r="931" spans="1:29" ht="15" customHeight="1">
      <c r="A931" s="426" t="s">
        <v>1953</v>
      </c>
      <c r="B931" s="427" t="s">
        <v>1952</v>
      </c>
      <c r="C931" s="428" t="s">
        <v>987</v>
      </c>
      <c r="D931" s="428" t="s">
        <v>1007</v>
      </c>
      <c r="E931" s="430" t="s">
        <v>335</v>
      </c>
      <c r="F931" s="431"/>
      <c r="G931" s="430"/>
      <c r="H931" s="4"/>
    </row>
    <row r="932" spans="1:29" ht="15" customHeight="1">
      <c r="A932" s="426" t="s">
        <v>2925</v>
      </c>
      <c r="B932" s="427" t="s">
        <v>2926</v>
      </c>
      <c r="C932" s="428" t="s">
        <v>987</v>
      </c>
      <c r="D932" s="428" t="s">
        <v>1007</v>
      </c>
      <c r="E932" s="430" t="s">
        <v>335</v>
      </c>
      <c r="F932" s="431"/>
      <c r="G932" s="430"/>
      <c r="H932" s="4"/>
    </row>
    <row r="933" spans="1:29" ht="15" customHeight="1">
      <c r="A933" s="426" t="s">
        <v>1802</v>
      </c>
      <c r="B933" s="439" t="s">
        <v>1801</v>
      </c>
      <c r="C933" s="428" t="s">
        <v>2746</v>
      </c>
      <c r="D933" s="428" t="s">
        <v>1014</v>
      </c>
      <c r="E933" s="430" t="s">
        <v>335</v>
      </c>
      <c r="F933" s="431"/>
      <c r="G933" s="434" t="str">
        <f>+VLOOKUP(Data_Validation!$A933,BV_Data_An_Cour!$L:$Q,6,0)</f>
        <v>6-Coût des ventes</v>
      </c>
      <c r="H933" s="4"/>
    </row>
    <row r="934" spans="1:29" ht="15" customHeight="1">
      <c r="A934" s="426" t="s">
        <v>1807</v>
      </c>
      <c r="B934" s="439" t="s">
        <v>1806</v>
      </c>
      <c r="C934" s="428" t="s">
        <v>2746</v>
      </c>
      <c r="D934" s="428" t="s">
        <v>1014</v>
      </c>
      <c r="E934" s="430" t="s">
        <v>335</v>
      </c>
      <c r="F934" s="431"/>
      <c r="G934" s="434" t="str">
        <f>+VLOOKUP(Data_Validation!$A934,BV_Data_An_Cour!$L:$Q,6,0)</f>
        <v>6-Coût des ventes</v>
      </c>
      <c r="H934" s="4"/>
    </row>
    <row r="935" spans="1:29" ht="15" customHeight="1">
      <c r="A935" s="444" t="s">
        <v>1813</v>
      </c>
      <c r="B935" s="445" t="s">
        <v>1812</v>
      </c>
      <c r="C935" s="428" t="s">
        <v>2746</v>
      </c>
      <c r="D935" s="428" t="s">
        <v>1014</v>
      </c>
      <c r="E935" s="430" t="s">
        <v>335</v>
      </c>
      <c r="F935" s="431"/>
      <c r="G935" s="434" t="str">
        <f>+VLOOKUP(Data_Validation!$A935,BV_Data_An_Cour!$L:$Q,6,0)</f>
        <v>6-Coût des ventes</v>
      </c>
      <c r="H935" s="4"/>
    </row>
    <row r="936" spans="1:29" ht="15" customHeight="1">
      <c r="A936" s="437" t="s">
        <v>1816</v>
      </c>
      <c r="B936" s="438" t="s">
        <v>1815</v>
      </c>
      <c r="C936" s="428" t="s">
        <v>2746</v>
      </c>
      <c r="D936" s="428" t="s">
        <v>1014</v>
      </c>
      <c r="E936" s="430" t="s">
        <v>335</v>
      </c>
      <c r="F936" s="431"/>
      <c r="G936" s="434" t="str">
        <f>+VLOOKUP(Data_Validation!$A936,BV_Data_An_Cour!$L:$Q,6,0)</f>
        <v>6-Coût des ventes</v>
      </c>
      <c r="H936" s="4"/>
      <c r="I936" s="4"/>
      <c r="J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</row>
    <row r="937" spans="1:29" ht="15" customHeight="1">
      <c r="A937" s="444" t="s">
        <v>1818</v>
      </c>
      <c r="B937" s="445" t="s">
        <v>1817</v>
      </c>
      <c r="C937" s="428" t="s">
        <v>2746</v>
      </c>
      <c r="D937" s="428" t="s">
        <v>1014</v>
      </c>
      <c r="E937" s="430" t="s">
        <v>335</v>
      </c>
      <c r="F937" s="431"/>
      <c r="G937" s="434" t="str">
        <f>+VLOOKUP(Data_Validation!$A937,BV_Data_An_Cour!$L:$Q,6,0)</f>
        <v>6-Coût des ventes</v>
      </c>
      <c r="H937" s="4"/>
    </row>
    <row r="938" spans="1:29" ht="15" customHeight="1">
      <c r="A938" s="437" t="s">
        <v>1820</v>
      </c>
      <c r="B938" s="445" t="s">
        <v>1819</v>
      </c>
      <c r="C938" s="428" t="s">
        <v>2746</v>
      </c>
      <c r="D938" s="428" t="s">
        <v>1014</v>
      </c>
      <c r="E938" s="430" t="s">
        <v>335</v>
      </c>
      <c r="F938" s="431"/>
      <c r="G938" s="434" t="str">
        <f>+VLOOKUP(Data_Validation!$A938,BV_Data_An_Cour!$L:$Q,6,0)</f>
        <v>6-Coût des ventes</v>
      </c>
      <c r="H938" s="4"/>
    </row>
    <row r="939" spans="1:29" ht="15" customHeight="1">
      <c r="A939" s="426" t="s">
        <v>1824</v>
      </c>
      <c r="B939" s="439" t="s">
        <v>1823</v>
      </c>
      <c r="C939" s="428" t="s">
        <v>2746</v>
      </c>
      <c r="D939" s="428" t="s">
        <v>1023</v>
      </c>
      <c r="E939" s="430" t="s">
        <v>335</v>
      </c>
      <c r="F939" s="431"/>
      <c r="G939" s="434" t="str">
        <f>+VLOOKUP(Data_Validation!$A939,BV_Data_An_Cour!$L:$Q,6,0)</f>
        <v>6-Coût des ventes</v>
      </c>
      <c r="H939" s="4"/>
    </row>
    <row r="940" spans="1:29" ht="15" customHeight="1">
      <c r="A940" s="426" t="s">
        <v>1833</v>
      </c>
      <c r="B940" s="439" t="s">
        <v>1832</v>
      </c>
      <c r="C940" s="428" t="s">
        <v>2746</v>
      </c>
      <c r="D940" s="428" t="s">
        <v>1023</v>
      </c>
      <c r="E940" s="430" t="s">
        <v>335</v>
      </c>
      <c r="F940" s="431"/>
      <c r="G940" s="434" t="str">
        <f>+VLOOKUP(Data_Validation!$A940,BV_Data_An_Cour!$L:$Q,6,0)</f>
        <v>6-Coût des ventes</v>
      </c>
      <c r="H940" s="4"/>
    </row>
    <row r="941" spans="1:29" ht="15" customHeight="1">
      <c r="A941" s="437" t="s">
        <v>1840</v>
      </c>
      <c r="B941" s="438" t="s">
        <v>1839</v>
      </c>
      <c r="C941" s="428" t="s">
        <v>2746</v>
      </c>
      <c r="D941" s="428" t="s">
        <v>1023</v>
      </c>
      <c r="E941" s="430" t="s">
        <v>335</v>
      </c>
      <c r="F941" s="424"/>
      <c r="G941" s="434" t="str">
        <f>+VLOOKUP(Data_Validation!$A941,BV_Data_An_Cour!$L:$Q,6,0)</f>
        <v>6-Coût des ventes</v>
      </c>
      <c r="H941" s="4"/>
    </row>
    <row r="942" spans="1:29" ht="15" customHeight="1">
      <c r="A942" s="426" t="s">
        <v>1848</v>
      </c>
      <c r="B942" s="439" t="s">
        <v>1847</v>
      </c>
      <c r="C942" s="428" t="s">
        <v>2746</v>
      </c>
      <c r="D942" s="428" t="s">
        <v>1032</v>
      </c>
      <c r="E942" s="430" t="s">
        <v>335</v>
      </c>
      <c r="F942" s="431"/>
      <c r="G942" s="434" t="str">
        <f>+VLOOKUP(Data_Validation!$A942,BV_Data_An_Cour!$L:$Q,6,0)</f>
        <v>6-Coût des ventes</v>
      </c>
      <c r="H942" s="4"/>
    </row>
    <row r="943" spans="1:29" ht="15" customHeight="1">
      <c r="A943" s="426" t="s">
        <v>1852</v>
      </c>
      <c r="B943" s="439" t="s">
        <v>1851</v>
      </c>
      <c r="C943" s="428" t="s">
        <v>2746</v>
      </c>
      <c r="D943" s="428" t="s">
        <v>1032</v>
      </c>
      <c r="E943" s="430" t="s">
        <v>335</v>
      </c>
      <c r="F943" s="431"/>
      <c r="G943" s="434" t="str">
        <f>+VLOOKUP(Data_Validation!$A943,BV_Data_An_Cour!$L:$Q,6,0)</f>
        <v>6-Coût des ventes</v>
      </c>
      <c r="H943" s="4"/>
    </row>
    <row r="944" spans="1:29" ht="15" customHeight="1">
      <c r="A944" s="426" t="s">
        <v>1854</v>
      </c>
      <c r="B944" s="439" t="s">
        <v>1853</v>
      </c>
      <c r="C944" s="428" t="s">
        <v>2746</v>
      </c>
      <c r="D944" s="428" t="s">
        <v>1032</v>
      </c>
      <c r="E944" s="430" t="s">
        <v>335</v>
      </c>
      <c r="F944" s="431"/>
      <c r="G944" s="434" t="str">
        <f>+VLOOKUP(Data_Validation!$A944,BV_Data_An_Cour!$L:$Q,6,0)</f>
        <v>6-Coût des ventes</v>
      </c>
      <c r="H944" s="4"/>
    </row>
    <row r="945" spans="1:15" ht="15" customHeight="1">
      <c r="A945" s="440" t="s">
        <v>1856</v>
      </c>
      <c r="B945" s="441" t="s">
        <v>1855</v>
      </c>
      <c r="C945" s="428" t="s">
        <v>2746</v>
      </c>
      <c r="D945" s="428" t="s">
        <v>1042</v>
      </c>
      <c r="E945" s="430" t="s">
        <v>335</v>
      </c>
      <c r="F945" s="431"/>
      <c r="G945" s="434" t="str">
        <f>+VLOOKUP(Data_Validation!$A945,BV_Data_An_Cour!$L:$Q,6,0)</f>
        <v>6-Coût des ventes</v>
      </c>
      <c r="H945" s="4"/>
    </row>
    <row r="946" spans="1:15" ht="15" customHeight="1">
      <c r="A946" s="426" t="s">
        <v>2927</v>
      </c>
      <c r="B946" s="439" t="s">
        <v>2928</v>
      </c>
      <c r="C946" s="428" t="s">
        <v>987</v>
      </c>
      <c r="D946" s="428" t="s">
        <v>1042</v>
      </c>
      <c r="E946" s="430" t="s">
        <v>335</v>
      </c>
      <c r="F946" s="431"/>
      <c r="G946" s="430" t="e">
        <f>+VLOOKUP(Data_Validation!$A946,BV_Data_An_Cour!$L:$Q,6,0)</f>
        <v>#N/A</v>
      </c>
      <c r="H946" s="4"/>
    </row>
    <row r="947" spans="1:15" ht="15" customHeight="1">
      <c r="A947" s="426" t="s">
        <v>1858</v>
      </c>
      <c r="B947" s="427" t="s">
        <v>1857</v>
      </c>
      <c r="C947" s="428" t="s">
        <v>987</v>
      </c>
      <c r="D947" s="428" t="s">
        <v>1042</v>
      </c>
      <c r="E947" s="430" t="s">
        <v>335</v>
      </c>
      <c r="F947" s="431"/>
      <c r="G947" s="430"/>
      <c r="H947" s="4"/>
      <c r="M947" s="4"/>
      <c r="N947" s="4"/>
      <c r="O947" s="4"/>
    </row>
    <row r="948" spans="1:15" ht="15" customHeight="1">
      <c r="A948" s="426" t="s">
        <v>1999</v>
      </c>
      <c r="B948" s="427" t="s">
        <v>1998</v>
      </c>
      <c r="C948" s="428" t="s">
        <v>987</v>
      </c>
      <c r="D948" s="428" t="s">
        <v>1062</v>
      </c>
      <c r="E948" s="430" t="s">
        <v>335</v>
      </c>
      <c r="F948" s="431"/>
      <c r="G948" s="430"/>
      <c r="H948" s="4"/>
    </row>
    <row r="949" spans="1:15" ht="15" customHeight="1">
      <c r="A949" s="438" t="s">
        <v>1861</v>
      </c>
      <c r="B949" s="438" t="s">
        <v>1860</v>
      </c>
      <c r="C949" s="428" t="s">
        <v>2746</v>
      </c>
      <c r="D949" s="428" t="s">
        <v>1055</v>
      </c>
      <c r="E949" s="430" t="s">
        <v>335</v>
      </c>
      <c r="F949" s="430"/>
      <c r="G949" s="434" t="str">
        <f>+VLOOKUP(Data_Validation!$A949,BV_Data_An_Cour!$L:$Q,6,0)</f>
        <v>6-Coût des ventes</v>
      </c>
      <c r="H949" s="4"/>
    </row>
    <row r="950" spans="1:15" ht="15" customHeight="1">
      <c r="A950" s="426" t="s">
        <v>2118</v>
      </c>
      <c r="B950" s="439" t="s">
        <v>2117</v>
      </c>
      <c r="C950" s="428" t="s">
        <v>326</v>
      </c>
      <c r="D950" s="428" t="s">
        <v>400</v>
      </c>
      <c r="E950" s="430" t="s">
        <v>335</v>
      </c>
      <c r="F950" s="430"/>
      <c r="G950" s="434" t="str">
        <f>+VLOOKUP(Data_Validation!$A950,BV_Data_An_Cour!$L:$Q,6,0)</f>
        <v>7-Dépenses</v>
      </c>
      <c r="H950" s="4"/>
    </row>
    <row r="951" spans="1:15" ht="15" customHeight="1">
      <c r="A951" s="444" t="s">
        <v>2121</v>
      </c>
      <c r="B951" s="445" t="s">
        <v>2120</v>
      </c>
      <c r="C951" s="428" t="s">
        <v>462</v>
      </c>
      <c r="D951" s="428" t="s">
        <v>400</v>
      </c>
      <c r="E951" s="430" t="s">
        <v>335</v>
      </c>
      <c r="F951" s="430"/>
      <c r="G951" s="434" t="str">
        <f>+VLOOKUP(Data_Validation!$A951,BV_Data_An_Cour!$L:$Q,6,0)</f>
        <v>7-Dépenses</v>
      </c>
      <c r="H951" s="4"/>
    </row>
    <row r="952" spans="1:15" ht="15" customHeight="1">
      <c r="A952" s="440" t="s">
        <v>2125</v>
      </c>
      <c r="B952" s="441" t="s">
        <v>2124</v>
      </c>
      <c r="C952" s="428" t="s">
        <v>686</v>
      </c>
      <c r="D952" s="428" t="s">
        <v>415</v>
      </c>
      <c r="E952" s="430" t="s">
        <v>335</v>
      </c>
      <c r="F952" s="430"/>
      <c r="G952" s="434" t="str">
        <f>+VLOOKUP(Data_Validation!$A952,BV_Data_An_Cour!$L:$Q,6,0)</f>
        <v>7-Dépenses</v>
      </c>
      <c r="H952" s="4"/>
    </row>
    <row r="953" spans="1:15" ht="15" customHeight="1">
      <c r="A953" s="433" t="s">
        <v>2127</v>
      </c>
      <c r="B953" s="427" t="s">
        <v>2126</v>
      </c>
      <c r="C953" s="428" t="s">
        <v>2746</v>
      </c>
      <c r="D953" s="428" t="s">
        <v>415</v>
      </c>
      <c r="E953" s="430" t="s">
        <v>335</v>
      </c>
      <c r="F953" s="430"/>
      <c r="G953" s="434" t="str">
        <f>+VLOOKUP(Data_Validation!$A953,BV_Data_An_Cour!$L:$Q,6,0)</f>
        <v>7-Dépenses</v>
      </c>
      <c r="H953" s="4"/>
    </row>
    <row r="954" spans="1:15" ht="15" customHeight="1">
      <c r="A954" s="433" t="s">
        <v>2929</v>
      </c>
      <c r="B954" s="427" t="s">
        <v>2930</v>
      </c>
      <c r="C954" s="428" t="s">
        <v>1800</v>
      </c>
      <c r="D954" s="428" t="s">
        <v>415</v>
      </c>
      <c r="E954" s="430" t="s">
        <v>335</v>
      </c>
      <c r="F954" s="431"/>
      <c r="G954" s="430" t="e">
        <f>+VLOOKUP(Data_Validation!$A954,BV_Data_An_Cour!$L:$Q,6,0)</f>
        <v>#N/A</v>
      </c>
      <c r="H954" s="4"/>
    </row>
    <row r="955" spans="1:15" ht="15" customHeight="1">
      <c r="A955" s="440" t="s">
        <v>2020</v>
      </c>
      <c r="B955" s="441" t="s">
        <v>2018</v>
      </c>
      <c r="C955" s="428" t="s">
        <v>326</v>
      </c>
      <c r="D955" s="428" t="s">
        <v>379</v>
      </c>
      <c r="E955" s="430" t="s">
        <v>335</v>
      </c>
      <c r="F955" s="431"/>
      <c r="G955" s="430" t="s">
        <v>1417</v>
      </c>
      <c r="H955" s="4"/>
    </row>
    <row r="956" spans="1:15" ht="15" customHeight="1">
      <c r="A956" s="426" t="s">
        <v>2931</v>
      </c>
      <c r="B956" s="427" t="s">
        <v>2932</v>
      </c>
      <c r="C956" s="428" t="s">
        <v>326</v>
      </c>
      <c r="D956" s="428" t="s">
        <v>379</v>
      </c>
      <c r="E956" s="430" t="s">
        <v>335</v>
      </c>
      <c r="F956" s="431"/>
      <c r="G956" s="430"/>
      <c r="H956" s="4"/>
    </row>
    <row r="957" spans="1:15" ht="15" customHeight="1">
      <c r="A957" s="426" t="s">
        <v>2933</v>
      </c>
      <c r="B957" s="427" t="s">
        <v>2803</v>
      </c>
      <c r="C957" s="428" t="s">
        <v>326</v>
      </c>
      <c r="D957" s="428" t="s">
        <v>379</v>
      </c>
      <c r="E957" s="430" t="s">
        <v>335</v>
      </c>
      <c r="F957" s="431"/>
      <c r="G957" s="430"/>
      <c r="H957" s="4"/>
    </row>
    <row r="958" spans="1:15" ht="15" customHeight="1">
      <c r="A958" s="440" t="s">
        <v>1868</v>
      </c>
      <c r="B958" s="441" t="s">
        <v>1867</v>
      </c>
      <c r="C958" s="428" t="s">
        <v>2746</v>
      </c>
      <c r="D958" s="428" t="s">
        <v>1072</v>
      </c>
      <c r="E958" s="430" t="s">
        <v>335</v>
      </c>
      <c r="F958" s="431"/>
      <c r="G958" s="434" t="str">
        <f>+VLOOKUP(Data_Validation!$A958,BV_Data_An_Cour!$L:$Q,6,0)</f>
        <v>6-Coût des ventes</v>
      </c>
      <c r="H958" s="4"/>
    </row>
    <row r="959" spans="1:15" ht="15" customHeight="1">
      <c r="A959" s="440" t="s">
        <v>1870</v>
      </c>
      <c r="B959" s="505" t="s">
        <v>1869</v>
      </c>
      <c r="C959" s="428" t="s">
        <v>2746</v>
      </c>
      <c r="D959" s="428" t="s">
        <v>1081</v>
      </c>
      <c r="E959" s="430" t="s">
        <v>335</v>
      </c>
      <c r="F959" s="431"/>
      <c r="G959" s="434" t="str">
        <f>+VLOOKUP(Data_Validation!$A959,BV_Data_An_Cour!$L:$Q,6,0)</f>
        <v>6-Coût des ventes</v>
      </c>
      <c r="H959" s="4"/>
    </row>
    <row r="960" spans="1:15" ht="15" customHeight="1">
      <c r="A960" s="426" t="s">
        <v>1874</v>
      </c>
      <c r="B960" s="439" t="s">
        <v>1873</v>
      </c>
      <c r="C960" s="428" t="s">
        <v>2746</v>
      </c>
      <c r="D960" s="428" t="s">
        <v>1081</v>
      </c>
      <c r="E960" s="430" t="s">
        <v>335</v>
      </c>
      <c r="F960" s="431"/>
      <c r="G960" s="434" t="str">
        <f>+VLOOKUP(Data_Validation!$A960,BV_Data_An_Cour!$L:$Q,6,0)</f>
        <v>6-Coût des ventes</v>
      </c>
      <c r="H960" s="4"/>
    </row>
    <row r="961" spans="1:29" ht="15" customHeight="1">
      <c r="A961" s="433" t="s">
        <v>2131</v>
      </c>
      <c r="B961" s="427" t="s">
        <v>2130</v>
      </c>
      <c r="C961" s="428" t="s">
        <v>326</v>
      </c>
      <c r="D961" s="428" t="s">
        <v>2934</v>
      </c>
      <c r="E961" s="430" t="s">
        <v>335</v>
      </c>
      <c r="F961" s="431"/>
      <c r="G961" s="434" t="str">
        <f>+VLOOKUP(Data_Validation!$A961,BV_Data_An_Cour!$L:$Q,6,0)</f>
        <v>7-Dépenses</v>
      </c>
      <c r="H961" s="4"/>
    </row>
    <row r="962" spans="1:29" ht="15" customHeight="1">
      <c r="A962" s="426" t="s">
        <v>2136</v>
      </c>
      <c r="B962" s="439" t="s">
        <v>2135</v>
      </c>
      <c r="C962" s="428" t="s">
        <v>462</v>
      </c>
      <c r="D962" s="428" t="s">
        <v>2934</v>
      </c>
      <c r="E962" s="430" t="s">
        <v>335</v>
      </c>
      <c r="F962" s="431"/>
      <c r="G962" s="434" t="str">
        <f>+VLOOKUP(Data_Validation!$A962,BV_Data_An_Cour!$L:$Q,6,0)</f>
        <v>7-Dépenses</v>
      </c>
      <c r="H962" s="4"/>
    </row>
    <row r="963" spans="1:29" ht="15" customHeight="1">
      <c r="A963" s="440" t="s">
        <v>2142</v>
      </c>
      <c r="B963" s="441" t="s">
        <v>2141</v>
      </c>
      <c r="C963" s="428" t="s">
        <v>686</v>
      </c>
      <c r="D963" s="428" t="s">
        <v>2895</v>
      </c>
      <c r="E963" s="430" t="s">
        <v>335</v>
      </c>
      <c r="F963" s="431"/>
      <c r="G963" s="434" t="str">
        <f>+VLOOKUP(Data_Validation!$A963,BV_Data_An_Cour!$L:$Q,6,0)</f>
        <v>7-Dépenses</v>
      </c>
      <c r="H963" s="4"/>
    </row>
    <row r="964" spans="1:29" ht="15" customHeight="1">
      <c r="A964" s="426" t="s">
        <v>2147</v>
      </c>
      <c r="B964" s="439" t="s">
        <v>2146</v>
      </c>
      <c r="C964" s="428" t="s">
        <v>2746</v>
      </c>
      <c r="D964" s="428" t="s">
        <v>2895</v>
      </c>
      <c r="E964" s="430" t="s">
        <v>335</v>
      </c>
      <c r="F964" s="431"/>
      <c r="G964" s="434" t="str">
        <f>+VLOOKUP(Data_Validation!$A964,BV_Data_An_Cour!$L:$Q,6,0)</f>
        <v>7-Dépenses</v>
      </c>
      <c r="H964" s="4"/>
    </row>
    <row r="965" spans="1:29" ht="15" customHeight="1">
      <c r="A965" s="444" t="s">
        <v>2550</v>
      </c>
      <c r="B965" s="445" t="s">
        <v>2549</v>
      </c>
      <c r="C965" s="428" t="s">
        <v>1800</v>
      </c>
      <c r="D965" s="428" t="s">
        <v>2895</v>
      </c>
      <c r="E965" s="430" t="s">
        <v>335</v>
      </c>
      <c r="F965" s="431"/>
      <c r="G965" s="430" t="e">
        <f>+VLOOKUP(Data_Validation!$A965,BV_Data_An_Cour!$L:$Q,6,0)</f>
        <v>#N/A</v>
      </c>
      <c r="H965" s="4"/>
    </row>
    <row r="966" spans="1:29" ht="15" customHeight="1">
      <c r="A966" s="440" t="s">
        <v>2153</v>
      </c>
      <c r="B966" s="441" t="s">
        <v>2152</v>
      </c>
      <c r="C966" s="428" t="s">
        <v>326</v>
      </c>
      <c r="D966" s="428" t="s">
        <v>2935</v>
      </c>
      <c r="E966" s="430" t="s">
        <v>335</v>
      </c>
      <c r="F966" s="431"/>
      <c r="G966" s="434" t="str">
        <f>+VLOOKUP(Data_Validation!$A966,BV_Data_An_Cour!$L:$Q,6,0)</f>
        <v>7-Dépenses</v>
      </c>
      <c r="H966" s="4"/>
    </row>
    <row r="967" spans="1:29" ht="15" customHeight="1">
      <c r="A967" s="426" t="s">
        <v>2159</v>
      </c>
      <c r="B967" s="439" t="s">
        <v>2158</v>
      </c>
      <c r="C967" s="428" t="s">
        <v>462</v>
      </c>
      <c r="D967" s="428" t="s">
        <v>2935</v>
      </c>
      <c r="E967" s="430" t="s">
        <v>335</v>
      </c>
      <c r="F967" s="431"/>
      <c r="G967" s="434" t="str">
        <f>+VLOOKUP(Data_Validation!$A967,BV_Data_An_Cour!$L:$Q,6,0)</f>
        <v>7-Dépenses</v>
      </c>
      <c r="H967" s="4"/>
    </row>
    <row r="968" spans="1:29" ht="15" customHeight="1">
      <c r="A968" s="426" t="s">
        <v>2165</v>
      </c>
      <c r="B968" s="439" t="s">
        <v>2164</v>
      </c>
      <c r="C968" s="428" t="s">
        <v>686</v>
      </c>
      <c r="D968" s="428" t="s">
        <v>2935</v>
      </c>
      <c r="E968" s="430" t="s">
        <v>335</v>
      </c>
      <c r="F968" s="431"/>
      <c r="G968" s="434" t="str">
        <f>+VLOOKUP(Data_Validation!$A968,BV_Data_An_Cour!$L:$Q,6,0)</f>
        <v>7-Dépenses</v>
      </c>
      <c r="H968" s="4"/>
    </row>
    <row r="969" spans="1:29" ht="15" customHeight="1">
      <c r="A969" s="437" t="s">
        <v>2172</v>
      </c>
      <c r="B969" s="438" t="s">
        <v>2171</v>
      </c>
      <c r="C969" s="428" t="s">
        <v>2746</v>
      </c>
      <c r="D969" s="428" t="s">
        <v>2935</v>
      </c>
      <c r="E969" s="430" t="s">
        <v>335</v>
      </c>
      <c r="F969" s="431"/>
      <c r="G969" s="434" t="str">
        <f>+VLOOKUP(Data_Validation!$A969,BV_Data_An_Cour!$L:$Q,6,0)</f>
        <v>7-Dépenses</v>
      </c>
      <c r="H969" s="4"/>
    </row>
    <row r="970" spans="1:29" ht="15" customHeight="1">
      <c r="A970" s="437" t="s">
        <v>2579</v>
      </c>
      <c r="B970" s="438" t="s">
        <v>2578</v>
      </c>
      <c r="C970" s="428" t="s">
        <v>1800</v>
      </c>
      <c r="D970" s="428" t="s">
        <v>2935</v>
      </c>
      <c r="E970" s="430" t="s">
        <v>335</v>
      </c>
      <c r="F970" s="431"/>
      <c r="G970" s="430" t="e">
        <f>+VLOOKUP(Data_Validation!$A970,BV_Data_An_Cour!$L:$Q,6,0)</f>
        <v>#N/A</v>
      </c>
      <c r="H970" s="4"/>
    </row>
    <row r="971" spans="1:29" ht="15" customHeight="1">
      <c r="A971" s="426" t="s">
        <v>2180</v>
      </c>
      <c r="B971" s="439" t="s">
        <v>2179</v>
      </c>
      <c r="C971" s="428" t="s">
        <v>326</v>
      </c>
      <c r="D971" s="428" t="s">
        <v>2940</v>
      </c>
      <c r="E971" s="430" t="s">
        <v>335</v>
      </c>
      <c r="F971" s="431"/>
      <c r="G971" s="434" t="str">
        <f>+VLOOKUP(Data_Validation!$A971,BV_Data_An_Cour!$L:$Q,6,0)</f>
        <v>7-Dépenses</v>
      </c>
      <c r="H971" s="4"/>
    </row>
    <row r="972" spans="1:29" ht="15" customHeight="1">
      <c r="A972" s="440" t="s">
        <v>2189</v>
      </c>
      <c r="B972" s="441" t="s">
        <v>2188</v>
      </c>
      <c r="C972" s="428" t="s">
        <v>462</v>
      </c>
      <c r="D972" s="428" t="s">
        <v>2940</v>
      </c>
      <c r="E972" s="430" t="s">
        <v>335</v>
      </c>
      <c r="F972" s="431"/>
      <c r="G972" s="434" t="str">
        <f>+VLOOKUP(Data_Validation!$A972,BV_Data_An_Cour!$L:$Q,6,0)</f>
        <v>7-Dépenses</v>
      </c>
      <c r="H972" s="4"/>
      <c r="I972" s="4"/>
      <c r="J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</row>
    <row r="973" spans="1:29" ht="15" customHeight="1">
      <c r="A973" s="440" t="s">
        <v>2197</v>
      </c>
      <c r="B973" s="441" t="s">
        <v>2196</v>
      </c>
      <c r="C973" s="428" t="s">
        <v>686</v>
      </c>
      <c r="D973" s="428" t="s">
        <v>2940</v>
      </c>
      <c r="E973" s="430" t="s">
        <v>335</v>
      </c>
      <c r="F973" s="431"/>
      <c r="G973" s="434" t="str">
        <f>+VLOOKUP(Data_Validation!$A973,BV_Data_An_Cour!$L:$Q,6,0)</f>
        <v>7-Dépenses</v>
      </c>
      <c r="H973" s="4"/>
    </row>
    <row r="974" spans="1:29" ht="15" customHeight="1">
      <c r="A974" s="440" t="s">
        <v>2201</v>
      </c>
      <c r="B974" s="441" t="s">
        <v>2200</v>
      </c>
      <c r="C974" s="428" t="s">
        <v>2746</v>
      </c>
      <c r="D974" s="428" t="s">
        <v>2940</v>
      </c>
      <c r="E974" s="430" t="s">
        <v>335</v>
      </c>
      <c r="F974" s="431"/>
      <c r="G974" s="434" t="str">
        <f>+VLOOKUP(Data_Validation!$A974,BV_Data_An_Cour!$L:$Q,6,0)</f>
        <v>7-Dépenses</v>
      </c>
      <c r="H974" s="4"/>
    </row>
    <row r="975" spans="1:29" ht="15" customHeight="1">
      <c r="A975" s="444" t="s">
        <v>2609</v>
      </c>
      <c r="B975" s="445" t="s">
        <v>2608</v>
      </c>
      <c r="C975" s="428" t="s">
        <v>1800</v>
      </c>
      <c r="D975" s="428" t="s">
        <v>2940</v>
      </c>
      <c r="E975" s="430" t="s">
        <v>335</v>
      </c>
      <c r="F975" s="431"/>
      <c r="G975" s="430" t="e">
        <f>+VLOOKUP(Data_Validation!$A975,BV_Data_An_Cour!$L:$Q,6,0)</f>
        <v>#N/A</v>
      </c>
      <c r="H975" s="4"/>
      <c r="I975" s="4"/>
      <c r="J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</row>
    <row r="976" spans="1:29" ht="15" customHeight="1">
      <c r="A976" s="426" t="s">
        <v>2944</v>
      </c>
      <c r="B976" s="427" t="s">
        <v>2945</v>
      </c>
      <c r="C976" s="428" t="s">
        <v>987</v>
      </c>
      <c r="D976" s="428" t="s">
        <v>420</v>
      </c>
      <c r="E976" s="430" t="s">
        <v>335</v>
      </c>
      <c r="F976" s="431"/>
      <c r="G976" s="430"/>
      <c r="H976" s="4"/>
      <c r="I976" s="4"/>
      <c r="J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</row>
    <row r="977" spans="1:29" ht="15" customHeight="1">
      <c r="A977" s="440" t="s">
        <v>2206</v>
      </c>
      <c r="B977" s="441" t="s">
        <v>2205</v>
      </c>
      <c r="C977" s="428" t="s">
        <v>326</v>
      </c>
      <c r="D977" s="428" t="s">
        <v>419</v>
      </c>
      <c r="E977" s="430" t="s">
        <v>335</v>
      </c>
      <c r="F977" s="431"/>
      <c r="G977" s="434" t="str">
        <f>+VLOOKUP(Data_Validation!$A977,BV_Data_An_Cour!$L:$Q,6,0)</f>
        <v>7-Dépenses</v>
      </c>
      <c r="H977" s="4"/>
    </row>
    <row r="978" spans="1:29" ht="15" customHeight="1">
      <c r="A978" s="437" t="s">
        <v>2211</v>
      </c>
      <c r="B978" s="438" t="s">
        <v>2210</v>
      </c>
      <c r="C978" s="428" t="s">
        <v>462</v>
      </c>
      <c r="D978" s="428" t="s">
        <v>419</v>
      </c>
      <c r="E978" s="430" t="s">
        <v>335</v>
      </c>
      <c r="F978" s="431"/>
      <c r="G978" s="434" t="str">
        <f>+VLOOKUP(Data_Validation!$A978,BV_Data_An_Cour!$L:$Q,6,0)</f>
        <v>7-Dépenses</v>
      </c>
      <c r="H978" s="4"/>
    </row>
    <row r="979" spans="1:29" ht="15" customHeight="1">
      <c r="A979" s="444" t="s">
        <v>2219</v>
      </c>
      <c r="B979" s="445" t="s">
        <v>2218</v>
      </c>
      <c r="C979" s="428" t="s">
        <v>686</v>
      </c>
      <c r="D979" s="428" t="s">
        <v>419</v>
      </c>
      <c r="E979" s="430" t="s">
        <v>335</v>
      </c>
      <c r="F979" s="431"/>
      <c r="G979" s="434" t="str">
        <f>+VLOOKUP(Data_Validation!$A979,BV_Data_An_Cour!$L:$Q,6,0)</f>
        <v>7-Dépenses</v>
      </c>
      <c r="H979" s="4"/>
    </row>
    <row r="980" spans="1:29" ht="15" customHeight="1">
      <c r="A980" s="440" t="s">
        <v>2223</v>
      </c>
      <c r="B980" s="441" t="s">
        <v>2222</v>
      </c>
      <c r="C980" s="428" t="s">
        <v>2746</v>
      </c>
      <c r="D980" s="428" t="s">
        <v>419</v>
      </c>
      <c r="E980" s="430" t="s">
        <v>335</v>
      </c>
      <c r="F980" s="431"/>
      <c r="G980" s="434" t="str">
        <f>+VLOOKUP(Data_Validation!$A980,BV_Data_An_Cour!$L:$Q,6,0)</f>
        <v>7-Dépenses</v>
      </c>
      <c r="H980" s="4"/>
      <c r="K980" s="4"/>
    </row>
    <row r="981" spans="1:29" ht="15" customHeight="1">
      <c r="A981" s="437" t="s">
        <v>2641</v>
      </c>
      <c r="B981" s="438" t="s">
        <v>2640</v>
      </c>
      <c r="C981" s="428" t="s">
        <v>1800</v>
      </c>
      <c r="D981" s="428" t="s">
        <v>419</v>
      </c>
      <c r="E981" s="430" t="s">
        <v>335</v>
      </c>
      <c r="F981" s="431"/>
      <c r="G981" s="430" t="e">
        <f>+VLOOKUP(Data_Validation!$A981,BV_Data_An_Cour!$L:$Q,6,0)</f>
        <v>#N/A</v>
      </c>
      <c r="H981" s="4"/>
    </row>
    <row r="982" spans="1:29" ht="15" customHeight="1">
      <c r="A982" s="439" t="s">
        <v>2229</v>
      </c>
      <c r="B982" s="439" t="s">
        <v>2228</v>
      </c>
      <c r="C982" s="428" t="s">
        <v>326</v>
      </c>
      <c r="D982" s="428" t="s">
        <v>2946</v>
      </c>
      <c r="E982" s="430" t="s">
        <v>335</v>
      </c>
      <c r="F982" s="431"/>
      <c r="G982" s="434" t="str">
        <f>+VLOOKUP(Data_Validation!$A982,BV_Data_An_Cour!$L:$Q,6,0)</f>
        <v>7-Dépenses</v>
      </c>
      <c r="H982" s="4"/>
      <c r="I982" s="4"/>
      <c r="J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</row>
    <row r="983" spans="1:29" ht="15" customHeight="1">
      <c r="A983" s="437" t="s">
        <v>2236</v>
      </c>
      <c r="B983" s="438" t="s">
        <v>2235</v>
      </c>
      <c r="C983" s="428" t="s">
        <v>462</v>
      </c>
      <c r="D983" s="428" t="s">
        <v>2946</v>
      </c>
      <c r="E983" s="430" t="s">
        <v>335</v>
      </c>
      <c r="F983" s="431"/>
      <c r="G983" s="434" t="str">
        <f>+VLOOKUP(Data_Validation!$A983,BV_Data_An_Cour!$L:$Q,6,0)</f>
        <v>7-Dépenses</v>
      </c>
      <c r="H983" s="4"/>
    </row>
    <row r="984" spans="1:29" ht="15" customHeight="1">
      <c r="A984" s="437" t="s">
        <v>2241</v>
      </c>
      <c r="B984" s="438" t="s">
        <v>2240</v>
      </c>
      <c r="C984" s="428" t="s">
        <v>686</v>
      </c>
      <c r="D984" s="428" t="s">
        <v>2946</v>
      </c>
      <c r="E984" s="430" t="s">
        <v>335</v>
      </c>
      <c r="F984" s="431"/>
      <c r="G984" s="434" t="str">
        <f>+VLOOKUP(Data_Validation!$A984,BV_Data_An_Cour!$L:$Q,6,0)</f>
        <v>7-Dépenses</v>
      </c>
      <c r="H984" s="4"/>
    </row>
    <row r="985" spans="1:29" ht="15" customHeight="1">
      <c r="A985" s="444" t="s">
        <v>2246</v>
      </c>
      <c r="B985" s="445" t="s">
        <v>2245</v>
      </c>
      <c r="C985" s="428" t="s">
        <v>2746</v>
      </c>
      <c r="D985" s="428" t="s">
        <v>2946</v>
      </c>
      <c r="E985" s="430" t="s">
        <v>335</v>
      </c>
      <c r="F985" s="431"/>
      <c r="G985" s="434" t="str">
        <f>+VLOOKUP(Data_Validation!$A985,BV_Data_An_Cour!$L:$Q,6,0)</f>
        <v>7-Dépenses</v>
      </c>
      <c r="H985" s="4"/>
    </row>
    <row r="986" spans="1:29" ht="15" customHeight="1">
      <c r="A986" s="444" t="s">
        <v>2666</v>
      </c>
      <c r="B986" s="445" t="s">
        <v>2665</v>
      </c>
      <c r="C986" s="428" t="s">
        <v>1800</v>
      </c>
      <c r="D986" s="428" t="s">
        <v>2946</v>
      </c>
      <c r="E986" s="430" t="s">
        <v>335</v>
      </c>
      <c r="F986" s="431"/>
      <c r="G986" s="430" t="e">
        <f>+VLOOKUP(Data_Validation!$A986,BV_Data_An_Cour!$L:$Q,6,0)</f>
        <v>#N/A</v>
      </c>
      <c r="H986" s="4"/>
    </row>
    <row r="987" spans="1:29" ht="15" customHeight="1">
      <c r="A987" s="440" t="s">
        <v>2249</v>
      </c>
      <c r="B987" s="441" t="s">
        <v>2248</v>
      </c>
      <c r="C987" s="428" t="s">
        <v>326</v>
      </c>
      <c r="D987" s="428" t="s">
        <v>2947</v>
      </c>
      <c r="E987" s="430" t="s">
        <v>335</v>
      </c>
      <c r="F987" s="431"/>
      <c r="G987" s="434" t="str">
        <f>+VLOOKUP(Data_Validation!$A987,BV_Data_An_Cour!$L:$Q,6,0)</f>
        <v>7-Dépenses</v>
      </c>
      <c r="H987" s="4"/>
    </row>
    <row r="988" spans="1:29" ht="15" customHeight="1">
      <c r="A988" s="475" t="s">
        <v>2253</v>
      </c>
      <c r="B988" s="505" t="s">
        <v>2252</v>
      </c>
      <c r="C988" s="428" t="s">
        <v>462</v>
      </c>
      <c r="D988" s="428" t="s">
        <v>2947</v>
      </c>
      <c r="E988" s="430" t="s">
        <v>335</v>
      </c>
      <c r="F988" s="431"/>
      <c r="G988" s="434" t="str">
        <f>+VLOOKUP(Data_Validation!$A988,BV_Data_An_Cour!$L:$Q,6,0)</f>
        <v>7-Dépenses</v>
      </c>
      <c r="H988" s="4"/>
      <c r="K988" s="4"/>
    </row>
    <row r="989" spans="1:29" ht="15" customHeight="1">
      <c r="A989" s="504" t="s">
        <v>2261</v>
      </c>
      <c r="B989" s="505" t="s">
        <v>2260</v>
      </c>
      <c r="C989" s="428" t="s">
        <v>686</v>
      </c>
      <c r="D989" s="428" t="s">
        <v>2947</v>
      </c>
      <c r="E989" s="430" t="s">
        <v>335</v>
      </c>
      <c r="F989" s="431"/>
      <c r="G989" s="434" t="str">
        <f>+VLOOKUP(Data_Validation!$A989,BV_Data_An_Cour!$L:$Q,6,0)</f>
        <v>7-Dépenses</v>
      </c>
      <c r="H989" s="4"/>
    </row>
    <row r="990" spans="1:29" ht="15" customHeight="1">
      <c r="A990" s="426" t="s">
        <v>2264</v>
      </c>
      <c r="B990" s="439" t="s">
        <v>2263</v>
      </c>
      <c r="C990" s="428" t="s">
        <v>2746</v>
      </c>
      <c r="D990" s="428" t="s">
        <v>2947</v>
      </c>
      <c r="E990" s="430" t="s">
        <v>335</v>
      </c>
      <c r="F990" s="431"/>
      <c r="G990" s="434" t="str">
        <f>+VLOOKUP(Data_Validation!$A990,BV_Data_An_Cour!$L:$Q,6,0)</f>
        <v>7-Dépenses</v>
      </c>
      <c r="H990" s="4"/>
    </row>
    <row r="991" spans="1:29" ht="15" customHeight="1">
      <c r="A991" s="444" t="s">
        <v>2688</v>
      </c>
      <c r="B991" s="445" t="s">
        <v>2687</v>
      </c>
      <c r="C991" s="428" t="s">
        <v>1800</v>
      </c>
      <c r="D991" s="428" t="s">
        <v>2947</v>
      </c>
      <c r="E991" s="430" t="s">
        <v>335</v>
      </c>
      <c r="F991" s="431"/>
      <c r="G991" s="430" t="e">
        <f>+VLOOKUP(Data_Validation!$A991,BV_Data_An_Cour!$L:$Q,6,0)</f>
        <v>#N/A</v>
      </c>
      <c r="H991" s="4"/>
    </row>
    <row r="992" spans="1:29" ht="15" customHeight="1">
      <c r="A992" s="440" t="s">
        <v>2271</v>
      </c>
      <c r="B992" s="441" t="s">
        <v>2270</v>
      </c>
      <c r="C992" s="428" t="s">
        <v>326</v>
      </c>
      <c r="D992" s="428" t="s">
        <v>2949</v>
      </c>
      <c r="E992" s="430" t="s">
        <v>335</v>
      </c>
      <c r="F992" s="431"/>
      <c r="G992" s="434" t="str">
        <f>+VLOOKUP(Data_Validation!$A992,BV_Data_An_Cour!$L:$Q,6,0)</f>
        <v>7-Dépenses</v>
      </c>
      <c r="H992" s="4"/>
    </row>
    <row r="993" spans="1:8" ht="15" customHeight="1">
      <c r="A993" s="440" t="s">
        <v>2280</v>
      </c>
      <c r="B993" s="441" t="s">
        <v>2279</v>
      </c>
      <c r="C993" s="428" t="s">
        <v>462</v>
      </c>
      <c r="D993" s="428" t="s">
        <v>2949</v>
      </c>
      <c r="E993" s="430" t="s">
        <v>335</v>
      </c>
      <c r="F993" s="431"/>
      <c r="G993" s="434" t="str">
        <f>+VLOOKUP(Data_Validation!$A993,BV_Data_An_Cour!$L:$Q,6,0)</f>
        <v>7-Dépenses</v>
      </c>
      <c r="H993" s="4"/>
    </row>
    <row r="994" spans="1:8" ht="15" customHeight="1">
      <c r="A994" s="426" t="s">
        <v>2284</v>
      </c>
      <c r="B994" s="439" t="s">
        <v>2283</v>
      </c>
      <c r="C994" s="428" t="s">
        <v>686</v>
      </c>
      <c r="D994" s="428" t="s">
        <v>2949</v>
      </c>
      <c r="E994" s="430" t="s">
        <v>335</v>
      </c>
      <c r="F994" s="431"/>
      <c r="G994" s="434" t="str">
        <f>+VLOOKUP(Data_Validation!$A994,BV_Data_An_Cour!$L:$Q,6,0)</f>
        <v>7-Dépenses</v>
      </c>
      <c r="H994" s="4"/>
    </row>
    <row r="995" spans="1:8" ht="15" customHeight="1">
      <c r="A995" s="477" t="s">
        <v>2292</v>
      </c>
      <c r="B995" s="456" t="s">
        <v>2291</v>
      </c>
      <c r="C995" s="428" t="s">
        <v>2746</v>
      </c>
      <c r="D995" s="428" t="s">
        <v>2949</v>
      </c>
      <c r="E995" s="430" t="s">
        <v>335</v>
      </c>
      <c r="F995" s="431"/>
      <c r="G995" s="434" t="str">
        <f>+VLOOKUP(Data_Validation!$A995,BV_Data_An_Cour!$L:$Q,6,0)</f>
        <v>7-Dépenses</v>
      </c>
      <c r="H995" s="4"/>
    </row>
    <row r="996" spans="1:8" ht="15" customHeight="1">
      <c r="A996" s="437" t="s">
        <v>2704</v>
      </c>
      <c r="B996" s="438" t="s">
        <v>2703</v>
      </c>
      <c r="C996" s="428" t="s">
        <v>1800</v>
      </c>
      <c r="D996" s="428" t="s">
        <v>2949</v>
      </c>
      <c r="E996" s="430" t="s">
        <v>335</v>
      </c>
      <c r="F996" s="431"/>
      <c r="G996" s="430" t="e">
        <f>+VLOOKUP(Data_Validation!$A996,BV_Data_An_Cour!$L:$Q,6,0)</f>
        <v>#N/A</v>
      </c>
      <c r="H996" s="4"/>
    </row>
    <row r="997" spans="1:8" ht="15" customHeight="1">
      <c r="A997" s="440" t="s">
        <v>2302</v>
      </c>
      <c r="B997" s="441" t="s">
        <v>2301</v>
      </c>
      <c r="C997" s="428" t="s">
        <v>326</v>
      </c>
      <c r="D997" s="428" t="s">
        <v>424</v>
      </c>
      <c r="E997" s="430" t="s">
        <v>335</v>
      </c>
      <c r="F997" s="431"/>
      <c r="G997" s="434" t="str">
        <f>+VLOOKUP(Data_Validation!$A997,BV_Data_An_Cour!$L:$Q,6,0)</f>
        <v>7-Dépenses</v>
      </c>
      <c r="H997" s="4"/>
    </row>
    <row r="998" spans="1:8" ht="15" customHeight="1">
      <c r="A998" s="437" t="s">
        <v>2309</v>
      </c>
      <c r="B998" s="438" t="s">
        <v>2308</v>
      </c>
      <c r="C998" s="428" t="s">
        <v>462</v>
      </c>
      <c r="D998" s="428" t="s">
        <v>424</v>
      </c>
      <c r="E998" s="430" t="s">
        <v>335</v>
      </c>
      <c r="F998" s="431"/>
      <c r="G998" s="434" t="str">
        <f>+VLOOKUP(Data_Validation!$A998,BV_Data_An_Cour!$L:$Q,6,0)</f>
        <v>7-Dépenses</v>
      </c>
      <c r="H998" s="4"/>
    </row>
    <row r="999" spans="1:8" ht="15" customHeight="1">
      <c r="A999" s="437" t="s">
        <v>2321</v>
      </c>
      <c r="B999" s="438" t="s">
        <v>2320</v>
      </c>
      <c r="C999" s="428" t="s">
        <v>686</v>
      </c>
      <c r="D999" s="428" t="s">
        <v>424</v>
      </c>
      <c r="E999" s="430" t="s">
        <v>335</v>
      </c>
      <c r="F999" s="431"/>
      <c r="G999" s="434" t="str">
        <f>+VLOOKUP(Data_Validation!$A999,BV_Data_An_Cour!$L:$Q,6,0)</f>
        <v>7-Dépenses</v>
      </c>
      <c r="H999" s="4"/>
    </row>
    <row r="1000" spans="1:8" ht="15" customHeight="1">
      <c r="A1000" s="437" t="s">
        <v>2327</v>
      </c>
      <c r="B1000" s="438" t="s">
        <v>2326</v>
      </c>
      <c r="C1000" s="428" t="s">
        <v>2746</v>
      </c>
      <c r="D1000" s="428" t="s">
        <v>424</v>
      </c>
      <c r="E1000" s="430" t="s">
        <v>335</v>
      </c>
      <c r="F1000" s="431"/>
      <c r="G1000" s="434" t="str">
        <f>+VLOOKUP(Data_Validation!$A1000,BV_Data_An_Cour!$L:$Q,6,0)</f>
        <v>7-Dépenses</v>
      </c>
      <c r="H1000" s="4"/>
    </row>
    <row r="1001" spans="1:8" ht="15" customHeight="1">
      <c r="A1001" s="444" t="s">
        <v>2727</v>
      </c>
      <c r="B1001" s="445" t="s">
        <v>2726</v>
      </c>
      <c r="C1001" s="428" t="s">
        <v>1800</v>
      </c>
      <c r="D1001" s="428" t="s">
        <v>424</v>
      </c>
      <c r="E1001" s="430" t="s">
        <v>335</v>
      </c>
      <c r="F1001" s="431"/>
      <c r="G1001" s="430" t="e">
        <f>+VLOOKUP(Data_Validation!$A1001,BV_Data_An_Cour!$L:$Q,6,0)</f>
        <v>#N/A</v>
      </c>
      <c r="H1001" s="4"/>
    </row>
    <row r="1002" spans="1:8" ht="15" customHeight="1">
      <c r="A1002" s="426" t="s">
        <v>2335</v>
      </c>
      <c r="B1002" s="439" t="s">
        <v>2334</v>
      </c>
      <c r="C1002" s="428" t="s">
        <v>326</v>
      </c>
      <c r="D1002" s="428" t="s">
        <v>427</v>
      </c>
      <c r="E1002" s="430" t="s">
        <v>335</v>
      </c>
      <c r="F1002" s="431"/>
      <c r="G1002" s="434" t="str">
        <f>+VLOOKUP(Data_Validation!$A1002,BV_Data_An_Cour!$L:$Q,6,0)</f>
        <v>7-Dépenses</v>
      </c>
      <c r="H1002" s="4"/>
    </row>
    <row r="1003" spans="1:8" ht="15" customHeight="1">
      <c r="A1003" s="444" t="s">
        <v>2342</v>
      </c>
      <c r="B1003" s="445" t="s">
        <v>2341</v>
      </c>
      <c r="C1003" s="428" t="s">
        <v>462</v>
      </c>
      <c r="D1003" s="428" t="s">
        <v>427</v>
      </c>
      <c r="E1003" s="430" t="s">
        <v>335</v>
      </c>
      <c r="F1003" s="431"/>
      <c r="G1003" s="434" t="str">
        <f>+VLOOKUP(Data_Validation!$A1003,BV_Data_An_Cour!$L:$Q,6,0)</f>
        <v>7-Dépenses</v>
      </c>
      <c r="H1003" s="4"/>
    </row>
    <row r="1004" spans="1:8" ht="15" customHeight="1">
      <c r="A1004" s="440" t="s">
        <v>2348</v>
      </c>
      <c r="B1004" s="441" t="s">
        <v>2347</v>
      </c>
      <c r="C1004" s="428" t="s">
        <v>686</v>
      </c>
      <c r="D1004" s="428" t="s">
        <v>427</v>
      </c>
      <c r="E1004" s="430" t="s">
        <v>335</v>
      </c>
      <c r="F1004" s="431"/>
      <c r="G1004" s="434" t="str">
        <f>+VLOOKUP(Data_Validation!$A1004,BV_Data_An_Cour!$L:$Q,6,0)</f>
        <v>7-Dépenses</v>
      </c>
      <c r="H1004" s="4"/>
    </row>
    <row r="1005" spans="1:8" ht="15" customHeight="1">
      <c r="A1005" s="440" t="s">
        <v>2353</v>
      </c>
      <c r="B1005" s="441" t="s">
        <v>2352</v>
      </c>
      <c r="C1005" s="428" t="s">
        <v>2746</v>
      </c>
      <c r="D1005" s="428" t="s">
        <v>427</v>
      </c>
      <c r="E1005" s="430" t="s">
        <v>335</v>
      </c>
      <c r="F1005" s="431"/>
      <c r="G1005" s="434" t="str">
        <f>+VLOOKUP(Data_Validation!$A1005,BV_Data_An_Cour!$L:$Q,6,0)</f>
        <v>7-Dépenses</v>
      </c>
      <c r="H1005" s="4"/>
    </row>
    <row r="1006" spans="1:8" ht="15" customHeight="1">
      <c r="A1006" s="437" t="s">
        <v>2748</v>
      </c>
      <c r="B1006" s="438" t="s">
        <v>2747</v>
      </c>
      <c r="C1006" s="428" t="s">
        <v>1800</v>
      </c>
      <c r="D1006" s="428" t="s">
        <v>427</v>
      </c>
      <c r="E1006" s="430" t="s">
        <v>335</v>
      </c>
      <c r="F1006" s="431"/>
      <c r="G1006" s="430" t="e">
        <f>+VLOOKUP(Data_Validation!$A1006,BV_Data_An_Cour!$L:$Q,6,0)</f>
        <v>#N/A</v>
      </c>
      <c r="H1006" s="4"/>
    </row>
    <row r="1007" spans="1:8" ht="15" customHeight="1">
      <c r="A1007" s="426" t="s">
        <v>2357</v>
      </c>
      <c r="B1007" s="439" t="s">
        <v>2356</v>
      </c>
      <c r="C1007" s="428" t="s">
        <v>326</v>
      </c>
      <c r="D1007" s="428" t="s">
        <v>2946</v>
      </c>
      <c r="E1007" s="430" t="s">
        <v>335</v>
      </c>
      <c r="F1007" s="431"/>
      <c r="G1007" s="434" t="str">
        <f>+VLOOKUP(Data_Validation!$A1007,BV_Data_An_Cour!$L:$Q,6,0)</f>
        <v>7-Dépenses</v>
      </c>
      <c r="H1007" s="4"/>
    </row>
    <row r="1008" spans="1:8" ht="15" customHeight="1">
      <c r="A1008" s="437" t="s">
        <v>2364</v>
      </c>
      <c r="B1008" s="438" t="s">
        <v>2363</v>
      </c>
      <c r="C1008" s="428" t="s">
        <v>462</v>
      </c>
      <c r="D1008" s="428" t="s">
        <v>2946</v>
      </c>
      <c r="E1008" s="430" t="s">
        <v>335</v>
      </c>
      <c r="F1008" s="431"/>
      <c r="G1008" s="434" t="str">
        <f>+VLOOKUP(Data_Validation!$A1008,BV_Data_An_Cour!$L:$Q,6,0)</f>
        <v>7-Dépenses</v>
      </c>
      <c r="H1008" s="4"/>
    </row>
    <row r="1009" spans="1:8" ht="15" customHeight="1">
      <c r="A1009" s="426" t="s">
        <v>2368</v>
      </c>
      <c r="B1009" s="439" t="s">
        <v>2367</v>
      </c>
      <c r="C1009" s="428" t="s">
        <v>686</v>
      </c>
      <c r="D1009" s="428" t="s">
        <v>2946</v>
      </c>
      <c r="E1009" s="430" t="s">
        <v>335</v>
      </c>
      <c r="F1009" s="431"/>
      <c r="G1009" s="434" t="str">
        <f>+VLOOKUP(Data_Validation!$A1009,BV_Data_An_Cour!$L:$Q,6,0)</f>
        <v>7-Dépenses</v>
      </c>
      <c r="H1009" s="4"/>
    </row>
    <row r="1010" spans="1:8" ht="15" customHeight="1">
      <c r="A1010" s="437" t="s">
        <v>2376</v>
      </c>
      <c r="B1010" s="438" t="s">
        <v>2375</v>
      </c>
      <c r="C1010" s="428" t="s">
        <v>2746</v>
      </c>
      <c r="D1010" s="428" t="s">
        <v>2946</v>
      </c>
      <c r="E1010" s="430" t="s">
        <v>335</v>
      </c>
      <c r="F1010" s="431"/>
      <c r="G1010" s="434" t="str">
        <f>+VLOOKUP(Data_Validation!$A1010,BV_Data_An_Cour!$L:$Q,6,0)</f>
        <v>7-Dépenses</v>
      </c>
      <c r="H1010" s="4"/>
    </row>
    <row r="1011" spans="1:8" ht="15" customHeight="1">
      <c r="A1011" s="444" t="s">
        <v>2760</v>
      </c>
      <c r="B1011" s="445" t="s">
        <v>2759</v>
      </c>
      <c r="C1011" s="428" t="s">
        <v>1800</v>
      </c>
      <c r="D1011" s="428" t="s">
        <v>2946</v>
      </c>
      <c r="E1011" s="430" t="s">
        <v>335</v>
      </c>
      <c r="F1011" s="431"/>
      <c r="G1011" s="430" t="e">
        <f>+VLOOKUP(Data_Validation!$A1011,BV_Data_An_Cour!$L:$Q,6,0)</f>
        <v>#N/A</v>
      </c>
      <c r="H1011" s="4"/>
    </row>
    <row r="1012" spans="1:8" ht="15" customHeight="1">
      <c r="A1012" s="426" t="s">
        <v>2950</v>
      </c>
      <c r="B1012" s="427" t="s">
        <v>2951</v>
      </c>
      <c r="C1012" s="428"/>
      <c r="D1012" s="428"/>
      <c r="E1012" s="430"/>
      <c r="F1012" s="431"/>
      <c r="G1012" s="430"/>
      <c r="H1012" s="4"/>
    </row>
    <row r="1013" spans="1:8" ht="15" customHeight="1">
      <c r="A1013" s="444" t="s">
        <v>2382</v>
      </c>
      <c r="B1013" s="445" t="s">
        <v>2381</v>
      </c>
      <c r="C1013" s="428" t="s">
        <v>326</v>
      </c>
      <c r="D1013" s="428" t="s">
        <v>425</v>
      </c>
      <c r="E1013" s="430" t="s">
        <v>335</v>
      </c>
      <c r="F1013" s="431"/>
      <c r="G1013" s="434" t="str">
        <f>+VLOOKUP(Data_Validation!$A1013,BV_Data_An_Cour!$L:$Q,6,0)</f>
        <v>7-Dépenses</v>
      </c>
      <c r="H1013" s="4"/>
    </row>
    <row r="1014" spans="1:8" ht="15" customHeight="1">
      <c r="A1014" s="444" t="s">
        <v>2387</v>
      </c>
      <c r="B1014" s="445" t="s">
        <v>2386</v>
      </c>
      <c r="C1014" s="428" t="s">
        <v>462</v>
      </c>
      <c r="D1014" s="428" t="s">
        <v>425</v>
      </c>
      <c r="E1014" s="430" t="s">
        <v>335</v>
      </c>
      <c r="F1014" s="431"/>
      <c r="G1014" s="434" t="str">
        <f>+VLOOKUP(Data_Validation!$A1014,BV_Data_An_Cour!$L:$Q,6,0)</f>
        <v>7-Dépenses</v>
      </c>
      <c r="H1014" s="4"/>
    </row>
    <row r="1015" spans="1:8" ht="15" customHeight="1">
      <c r="A1015" s="444" t="s">
        <v>2392</v>
      </c>
      <c r="B1015" s="445" t="s">
        <v>2391</v>
      </c>
      <c r="C1015" s="428" t="s">
        <v>686</v>
      </c>
      <c r="D1015" s="428" t="s">
        <v>425</v>
      </c>
      <c r="E1015" s="430" t="s">
        <v>335</v>
      </c>
      <c r="F1015" s="431"/>
      <c r="G1015" s="434" t="str">
        <f>+VLOOKUP(Data_Validation!$A1015,BV_Data_An_Cour!$L:$Q,6,0)</f>
        <v>7-Dépenses</v>
      </c>
      <c r="H1015" s="4"/>
    </row>
    <row r="1016" spans="1:8" ht="15" customHeight="1">
      <c r="A1016" s="437" t="s">
        <v>2398</v>
      </c>
      <c r="B1016" s="438" t="s">
        <v>2397</v>
      </c>
      <c r="C1016" s="428" t="s">
        <v>2746</v>
      </c>
      <c r="D1016" s="428" t="s">
        <v>425</v>
      </c>
      <c r="E1016" s="430" t="s">
        <v>335</v>
      </c>
      <c r="F1016" s="431"/>
      <c r="G1016" s="434" t="str">
        <f>+VLOOKUP(Data_Validation!$A1016,BV_Data_An_Cour!$L:$Q,6,0)</f>
        <v>7-Dépenses</v>
      </c>
      <c r="H1016" s="4"/>
    </row>
    <row r="1017" spans="1:8" ht="15" customHeight="1">
      <c r="A1017" s="444" t="s">
        <v>2774</v>
      </c>
      <c r="B1017" s="445" t="s">
        <v>2773</v>
      </c>
      <c r="C1017" s="428" t="s">
        <v>1800</v>
      </c>
      <c r="D1017" s="428" t="s">
        <v>425</v>
      </c>
      <c r="E1017" s="430" t="s">
        <v>335</v>
      </c>
      <c r="F1017" s="431"/>
      <c r="G1017" s="430" t="e">
        <f>+VLOOKUP(Data_Validation!$A1017,BV_Data_An_Cour!$L:$Q,6,0)</f>
        <v>#N/A</v>
      </c>
      <c r="H1017" s="4"/>
    </row>
    <row r="1018" spans="1:8" ht="15" customHeight="1">
      <c r="A1018" s="426" t="s">
        <v>2952</v>
      </c>
      <c r="B1018" s="439" t="s">
        <v>2953</v>
      </c>
      <c r="C1018" s="428" t="s">
        <v>326</v>
      </c>
      <c r="D1018" s="428" t="s">
        <v>398</v>
      </c>
      <c r="E1018" s="430" t="s">
        <v>335</v>
      </c>
      <c r="F1018" s="430"/>
      <c r="G1018" s="430" t="e">
        <f>+VLOOKUP(Data_Validation!$A1018,BV_Data_An_Cour!$L:$Q,6,0)</f>
        <v>#N/A</v>
      </c>
      <c r="H1018" s="4"/>
    </row>
    <row r="1019" spans="1:8" ht="15" customHeight="1">
      <c r="A1019" s="438" t="s">
        <v>2954</v>
      </c>
      <c r="B1019" s="438" t="s">
        <v>2955</v>
      </c>
      <c r="C1019" s="428" t="s">
        <v>686</v>
      </c>
      <c r="D1019" s="428" t="s">
        <v>416</v>
      </c>
      <c r="E1019" s="430" t="s">
        <v>335</v>
      </c>
      <c r="F1019" s="430"/>
      <c r="G1019" s="430" t="e">
        <f>+VLOOKUP(Data_Validation!$A1019,BV_Data_An_Cour!$L:$Q,6,0)</f>
        <v>#N/A</v>
      </c>
      <c r="H1019" s="4"/>
    </row>
    <row r="1020" spans="1:8" ht="15" customHeight="1">
      <c r="A1020" s="444" t="s">
        <v>2956</v>
      </c>
      <c r="B1020" s="445" t="s">
        <v>2957</v>
      </c>
      <c r="C1020" s="428" t="s">
        <v>2746</v>
      </c>
      <c r="D1020" s="428" t="s">
        <v>416</v>
      </c>
      <c r="E1020" s="430" t="s">
        <v>335</v>
      </c>
      <c r="F1020" s="430"/>
      <c r="G1020" s="430" t="e">
        <f>+VLOOKUP(Data_Validation!$A1020,BV_Data_An_Cour!$L:$Q,6,0)</f>
        <v>#N/A</v>
      </c>
      <c r="H1020" s="4"/>
    </row>
    <row r="1021" spans="1:8" ht="15" customHeight="1">
      <c r="A1021" s="426" t="s">
        <v>2958</v>
      </c>
      <c r="B1021" s="427" t="s">
        <v>2959</v>
      </c>
      <c r="C1021" s="428" t="s">
        <v>1674</v>
      </c>
      <c r="D1021" s="428" t="s">
        <v>1488</v>
      </c>
      <c r="E1021" s="430" t="s">
        <v>335</v>
      </c>
      <c r="F1021" s="431"/>
      <c r="G1021" s="430"/>
      <c r="H1021" s="4"/>
    </row>
    <row r="1022" spans="1:8" ht="15" customHeight="1">
      <c r="A1022" s="437" t="s">
        <v>2631</v>
      </c>
      <c r="B1022" s="438" t="s">
        <v>2630</v>
      </c>
      <c r="C1022" s="428" t="s">
        <v>326</v>
      </c>
      <c r="D1022" s="428" t="s">
        <v>453</v>
      </c>
      <c r="E1022" s="430" t="s">
        <v>335</v>
      </c>
      <c r="F1022" s="431"/>
      <c r="G1022" s="434" t="str">
        <f>+VLOOKUP(Data_Validation!$A1022,BV_Data_An_Cour!$L:$Q,6,0)</f>
        <v>8-Autres revenus</v>
      </c>
      <c r="H1022" s="4"/>
    </row>
    <row r="1023" spans="1:8" ht="15" customHeight="1">
      <c r="A1023" s="438" t="s">
        <v>2638</v>
      </c>
      <c r="B1023" s="438" t="s">
        <v>2637</v>
      </c>
      <c r="C1023" s="428" t="s">
        <v>462</v>
      </c>
      <c r="D1023" s="428" t="s">
        <v>453</v>
      </c>
      <c r="E1023" s="430" t="s">
        <v>335</v>
      </c>
      <c r="F1023" s="431"/>
      <c r="G1023" s="434" t="str">
        <f>+VLOOKUP(Data_Validation!$A1023,BV_Data_An_Cour!$L:$Q,6,0)</f>
        <v>8-Autres revenus</v>
      </c>
      <c r="H1023" s="4"/>
    </row>
    <row r="1024" spans="1:8" ht="15" customHeight="1">
      <c r="A1024" s="426" t="s">
        <v>2403</v>
      </c>
      <c r="B1024" s="439" t="s">
        <v>2402</v>
      </c>
      <c r="C1024" s="428" t="s">
        <v>326</v>
      </c>
      <c r="D1024" s="428" t="s">
        <v>2960</v>
      </c>
      <c r="E1024" s="430" t="s">
        <v>335</v>
      </c>
      <c r="F1024" s="431"/>
      <c r="G1024" s="434" t="str">
        <f>+VLOOKUP(Data_Validation!$A1024,BV_Data_An_Cour!$L:$Q,6,0)</f>
        <v>7-Dépenses</v>
      </c>
      <c r="H1024" s="4"/>
    </row>
    <row r="1025" spans="1:29" ht="15" customHeight="1">
      <c r="A1025" s="426" t="s">
        <v>2412</v>
      </c>
      <c r="B1025" s="439" t="s">
        <v>2411</v>
      </c>
      <c r="C1025" s="428" t="s">
        <v>462</v>
      </c>
      <c r="D1025" s="428" t="s">
        <v>2960</v>
      </c>
      <c r="E1025" s="430" t="s">
        <v>335</v>
      </c>
      <c r="F1025" s="431"/>
      <c r="G1025" s="434" t="str">
        <f>+VLOOKUP(Data_Validation!$A1025,BV_Data_An_Cour!$L:$Q,6,0)</f>
        <v>7-Dépenses</v>
      </c>
      <c r="H1025" s="4"/>
    </row>
    <row r="1026" spans="1:29" ht="15" customHeight="1">
      <c r="A1026" s="426" t="s">
        <v>2421</v>
      </c>
      <c r="B1026" s="439" t="s">
        <v>2420</v>
      </c>
      <c r="C1026" s="428" t="s">
        <v>686</v>
      </c>
      <c r="D1026" s="428" t="s">
        <v>2960</v>
      </c>
      <c r="E1026" s="430" t="s">
        <v>335</v>
      </c>
      <c r="F1026" s="431"/>
      <c r="G1026" s="434" t="str">
        <f>+VLOOKUP(Data_Validation!$A1026,BV_Data_An_Cour!$L:$Q,6,0)</f>
        <v>7-Dépenses</v>
      </c>
      <c r="H1026" s="4"/>
    </row>
    <row r="1027" spans="1:29" ht="15" customHeight="1">
      <c r="A1027" s="426" t="s">
        <v>2425</v>
      </c>
      <c r="B1027" s="439" t="s">
        <v>2424</v>
      </c>
      <c r="C1027" s="428" t="s">
        <v>2746</v>
      </c>
      <c r="D1027" s="428" t="s">
        <v>2960</v>
      </c>
      <c r="E1027" s="430" t="s">
        <v>335</v>
      </c>
      <c r="F1027" s="431"/>
      <c r="G1027" s="434" t="str">
        <f>+VLOOKUP(Data_Validation!$A1027,BV_Data_An_Cour!$L:$Q,6,0)</f>
        <v>7-Dépenses</v>
      </c>
      <c r="H1027" s="4"/>
      <c r="K1027" s="4"/>
    </row>
    <row r="1028" spans="1:29" ht="15" customHeight="1">
      <c r="A1028" s="426" t="s">
        <v>2789</v>
      </c>
      <c r="B1028" s="439" t="s">
        <v>2788</v>
      </c>
      <c r="C1028" s="428" t="s">
        <v>1800</v>
      </c>
      <c r="D1028" s="428" t="s">
        <v>2960</v>
      </c>
      <c r="E1028" s="430" t="s">
        <v>335</v>
      </c>
      <c r="F1028" s="431"/>
      <c r="G1028" s="430" t="e">
        <f>+VLOOKUP(Data_Validation!$A1028,BV_Data_An_Cour!$L:$Q,6,0)</f>
        <v>#N/A</v>
      </c>
      <c r="H1028" s="4"/>
      <c r="K1028" s="4"/>
    </row>
    <row r="1029" spans="1:29" ht="15" customHeight="1">
      <c r="A1029" s="440" t="s">
        <v>2646</v>
      </c>
      <c r="B1029" s="441" t="s">
        <v>2645</v>
      </c>
      <c r="C1029" s="428" t="s">
        <v>1344</v>
      </c>
      <c r="D1029" s="428" t="s">
        <v>1501</v>
      </c>
      <c r="E1029" s="430" t="s">
        <v>335</v>
      </c>
      <c r="F1029" s="430"/>
      <c r="G1029" s="434" t="str">
        <f>+VLOOKUP(Data_Validation!$A1029,BV_Data_An_Cour!$L:$Q,6,0)</f>
        <v>8-Autres revenus</v>
      </c>
      <c r="H1029" s="4"/>
    </row>
    <row r="1030" spans="1:29" ht="15" customHeight="1">
      <c r="A1030" s="444" t="s">
        <v>2657</v>
      </c>
      <c r="B1030" s="445" t="s">
        <v>2656</v>
      </c>
      <c r="C1030" s="428" t="s">
        <v>462</v>
      </c>
      <c r="D1030" s="428" t="s">
        <v>662</v>
      </c>
      <c r="E1030" s="430" t="s">
        <v>335</v>
      </c>
      <c r="F1030" s="431"/>
      <c r="G1030" s="434" t="str">
        <f>+VLOOKUP(Data_Validation!$A1030,BV_Data_An_Cour!$L:$Q,6,0)</f>
        <v>8-Autres revenus</v>
      </c>
      <c r="H1030" s="4"/>
    </row>
    <row r="1031" spans="1:29" ht="15" customHeight="1">
      <c r="A1031" s="426" t="s">
        <v>2793</v>
      </c>
      <c r="B1031" s="439" t="s">
        <v>2792</v>
      </c>
      <c r="C1031" s="428" t="s">
        <v>326</v>
      </c>
      <c r="D1031" s="428" t="s">
        <v>1524</v>
      </c>
      <c r="E1031" s="430" t="s">
        <v>335</v>
      </c>
      <c r="F1031" s="431"/>
      <c r="G1031" s="430" t="e">
        <f>+VLOOKUP(Data_Validation!$A1031,BV_Data_An_Cour!$L:$Q,6,0)</f>
        <v>#N/A</v>
      </c>
      <c r="H1031" s="4"/>
    </row>
    <row r="1032" spans="1:29" ht="15.75" customHeight="1">
      <c r="A1032" s="426" t="s">
        <v>2801</v>
      </c>
      <c r="B1032" s="439" t="s">
        <v>2800</v>
      </c>
      <c r="C1032" s="428" t="s">
        <v>462</v>
      </c>
      <c r="D1032" s="428" t="s">
        <v>1524</v>
      </c>
      <c r="E1032" s="430" t="s">
        <v>335</v>
      </c>
      <c r="F1032" s="431"/>
      <c r="G1032" s="430" t="e">
        <f>+VLOOKUP(Data_Validation!$A1032,BV_Data_An_Cour!$L:$Q,6,0)</f>
        <v>#N/A</v>
      </c>
      <c r="H1032" s="4"/>
    </row>
    <row r="1033" spans="1:29" ht="15.75" customHeight="1">
      <c r="A1033" s="440" t="s">
        <v>2806</v>
      </c>
      <c r="B1033" s="441" t="s">
        <v>2805</v>
      </c>
      <c r="C1033" s="428" t="s">
        <v>686</v>
      </c>
      <c r="D1033" s="428" t="s">
        <v>1524</v>
      </c>
      <c r="E1033" s="430" t="s">
        <v>335</v>
      </c>
      <c r="F1033" s="431"/>
      <c r="G1033" s="430" t="e">
        <f>+VLOOKUP(Data_Validation!$A1033,BV_Data_An_Cour!$L:$Q,6,0)</f>
        <v>#N/A</v>
      </c>
      <c r="H1033" s="4"/>
    </row>
    <row r="1034" spans="1:29" ht="15.75" customHeight="1">
      <c r="A1034" s="439" t="s">
        <v>2810</v>
      </c>
      <c r="B1034" s="439" t="s">
        <v>2809</v>
      </c>
      <c r="C1034" s="428" t="s">
        <v>2746</v>
      </c>
      <c r="D1034" s="428" t="s">
        <v>1524</v>
      </c>
      <c r="E1034" s="430" t="s">
        <v>335</v>
      </c>
      <c r="F1034" s="431"/>
      <c r="G1034" s="430" t="e">
        <f>+VLOOKUP(Data_Validation!$A1034,BV_Data_An_Cour!$L:$Q,6,0)</f>
        <v>#N/A</v>
      </c>
      <c r="H1034" s="4"/>
      <c r="K1034" s="4"/>
    </row>
    <row r="1035" spans="1:29" ht="15.75" customHeight="1">
      <c r="A1035" s="438" t="s">
        <v>2816</v>
      </c>
      <c r="B1035" s="438" t="s">
        <v>2815</v>
      </c>
      <c r="C1035" s="428" t="s">
        <v>1800</v>
      </c>
      <c r="D1035" s="428" t="s">
        <v>1524</v>
      </c>
      <c r="E1035" s="430" t="s">
        <v>335</v>
      </c>
      <c r="F1035" s="431"/>
      <c r="G1035" s="430" t="e">
        <f>+VLOOKUP(Data_Validation!$A1035,BV_Data_An_Cour!$L:$Q,6,0)</f>
        <v>#N/A</v>
      </c>
      <c r="H1035" s="4"/>
    </row>
    <row r="1036" spans="1:29" ht="15.75" customHeight="1">
      <c r="A1036" s="439" t="s">
        <v>2434</v>
      </c>
      <c r="B1036" s="439" t="s">
        <v>2433</v>
      </c>
      <c r="C1036" s="428" t="s">
        <v>326</v>
      </c>
      <c r="D1036" s="428" t="s">
        <v>1450</v>
      </c>
      <c r="E1036" s="430" t="s">
        <v>335</v>
      </c>
      <c r="F1036" s="431"/>
      <c r="G1036" s="434" t="str">
        <f>+VLOOKUP(Data_Validation!$A1036,BV_Data_An_Cour!$L:$Q,6,0)</f>
        <v>7-Dépenses</v>
      </c>
      <c r="H1036" s="4"/>
    </row>
    <row r="1037" spans="1:29" ht="15.75" customHeight="1">
      <c r="A1037" s="440" t="s">
        <v>2441</v>
      </c>
      <c r="B1037" s="441" t="s">
        <v>2440</v>
      </c>
      <c r="C1037" s="428" t="s">
        <v>462</v>
      </c>
      <c r="D1037" s="428" t="s">
        <v>1450</v>
      </c>
      <c r="E1037" s="430" t="s">
        <v>335</v>
      </c>
      <c r="F1037" s="431"/>
      <c r="G1037" s="434" t="str">
        <f>+VLOOKUP(Data_Validation!$A1037,BV_Data_An_Cour!$L:$Q,6,0)</f>
        <v>7-Dépenses</v>
      </c>
      <c r="H1037" s="4"/>
    </row>
    <row r="1038" spans="1:29" ht="15.75" customHeight="1">
      <c r="A1038" s="440" t="s">
        <v>2445</v>
      </c>
      <c r="B1038" s="441" t="s">
        <v>2444</v>
      </c>
      <c r="C1038" s="428" t="s">
        <v>686</v>
      </c>
      <c r="D1038" s="428" t="s">
        <v>1450</v>
      </c>
      <c r="E1038" s="430" t="s">
        <v>335</v>
      </c>
      <c r="F1038" s="431"/>
      <c r="G1038" s="434" t="str">
        <f>+VLOOKUP(Data_Validation!$A1038,BV_Data_An_Cour!$L:$Q,6,0)</f>
        <v>7-Dépenses</v>
      </c>
      <c r="H1038" s="4"/>
    </row>
    <row r="1039" spans="1:29" ht="15.75" customHeight="1">
      <c r="A1039" s="440" t="s">
        <v>2452</v>
      </c>
      <c r="B1039" s="441" t="s">
        <v>2450</v>
      </c>
      <c r="C1039" s="428" t="s">
        <v>2746</v>
      </c>
      <c r="D1039" s="428" t="s">
        <v>1450</v>
      </c>
      <c r="E1039" s="430" t="s">
        <v>335</v>
      </c>
      <c r="F1039" s="431"/>
      <c r="G1039" s="434" t="str">
        <f>+VLOOKUP(Data_Validation!$A1039,BV_Data_An_Cour!$L:$Q,6,0)</f>
        <v>7-Dépenses</v>
      </c>
      <c r="H1039" s="4"/>
      <c r="I1039" s="4"/>
      <c r="J1039" s="4"/>
      <c r="L1039" s="4"/>
      <c r="M1039" s="4"/>
      <c r="N1039" s="4"/>
      <c r="O1039" s="4"/>
      <c r="P1039" s="4"/>
      <c r="Q1039" s="4"/>
      <c r="R1039" s="4"/>
      <c r="S1039" s="4"/>
      <c r="T1039" s="4"/>
      <c r="U1039" s="4"/>
      <c r="V1039" s="4"/>
      <c r="W1039" s="4"/>
      <c r="X1039" s="4"/>
      <c r="Y1039" s="4"/>
      <c r="Z1039" s="4"/>
      <c r="AA1039" s="4"/>
      <c r="AB1039" s="4"/>
      <c r="AC1039" s="4"/>
    </row>
    <row r="1040" spans="1:29" ht="15.75" customHeight="1">
      <c r="A1040" s="444" t="s">
        <v>2824</v>
      </c>
      <c r="B1040" s="445" t="s">
        <v>2823</v>
      </c>
      <c r="C1040" s="428" t="s">
        <v>1800</v>
      </c>
      <c r="D1040" s="428" t="s">
        <v>1450</v>
      </c>
      <c r="E1040" s="430" t="s">
        <v>335</v>
      </c>
      <c r="F1040" s="431"/>
      <c r="G1040" s="430" t="e">
        <f>+VLOOKUP(Data_Validation!$A1040,BV_Data_An_Cour!$L:$Q,6,0)</f>
        <v>#N/A</v>
      </c>
      <c r="H1040" s="4"/>
    </row>
    <row r="1041" spans="1:11" ht="15.75" customHeight="1">
      <c r="A1041" s="440" t="s">
        <v>2899</v>
      </c>
      <c r="B1041" s="441" t="s">
        <v>2898</v>
      </c>
      <c r="C1041" s="428" t="s">
        <v>1344</v>
      </c>
      <c r="D1041" s="428" t="s">
        <v>1535</v>
      </c>
      <c r="E1041" s="430" t="s">
        <v>335</v>
      </c>
      <c r="F1041" s="431"/>
      <c r="G1041" s="430" t="e">
        <f>+VLOOKUP(Data_Validation!$A1041,BV_Data_An_Cour!$L:$Q,6,0)</f>
        <v>#N/A</v>
      </c>
      <c r="H1041" s="4"/>
    </row>
    <row r="1042" spans="1:11" ht="15.75" customHeight="1">
      <c r="A1042" s="426" t="s">
        <v>2963</v>
      </c>
      <c r="B1042" s="439" t="s">
        <v>2964</v>
      </c>
      <c r="C1042" s="428" t="s">
        <v>1344</v>
      </c>
      <c r="D1042" s="428" t="s">
        <v>1530</v>
      </c>
      <c r="E1042" s="430" t="s">
        <v>335</v>
      </c>
      <c r="F1042" s="430"/>
      <c r="G1042" s="430" t="e">
        <f>+VLOOKUP(Data_Validation!$A1042,BV_Data_An_Cour!$L:$Q,6,0)</f>
        <v>#N/A</v>
      </c>
      <c r="H1042" s="4"/>
    </row>
    <row r="1043" spans="1:11" ht="15.75" customHeight="1">
      <c r="A1043" s="426" t="s">
        <v>2458</v>
      </c>
      <c r="B1043" s="439" t="s">
        <v>2456</v>
      </c>
      <c r="C1043" s="428" t="s">
        <v>326</v>
      </c>
      <c r="D1043" s="428" t="s">
        <v>2965</v>
      </c>
      <c r="E1043" s="430" t="s">
        <v>335</v>
      </c>
      <c r="F1043" s="431"/>
      <c r="G1043" s="434" t="str">
        <f>+VLOOKUP(Data_Validation!$A1043,BV_Data_An_Cour!$L:$Q,6,0)</f>
        <v>7-Dépenses</v>
      </c>
      <c r="H1043" s="4"/>
    </row>
    <row r="1044" spans="1:11" ht="15.75" customHeight="1">
      <c r="A1044" s="433" t="s">
        <v>2468</v>
      </c>
      <c r="B1044" s="427" t="s">
        <v>2467</v>
      </c>
      <c r="C1044" s="428" t="s">
        <v>462</v>
      </c>
      <c r="D1044" s="428" t="s">
        <v>2965</v>
      </c>
      <c r="E1044" s="430" t="s">
        <v>335</v>
      </c>
      <c r="F1044" s="431"/>
      <c r="G1044" s="434" t="str">
        <f>+VLOOKUP(Data_Validation!$A1044,BV_Data_An_Cour!$L:$Q,6,0)</f>
        <v>7-Dépenses</v>
      </c>
      <c r="H1044" s="4"/>
    </row>
    <row r="1045" spans="1:11" ht="15.75" customHeight="1">
      <c r="A1045" s="439" t="s">
        <v>2474</v>
      </c>
      <c r="B1045" s="439" t="s">
        <v>2473</v>
      </c>
      <c r="C1045" s="428" t="s">
        <v>686</v>
      </c>
      <c r="D1045" s="428" t="s">
        <v>2965</v>
      </c>
      <c r="E1045" s="430" t="s">
        <v>335</v>
      </c>
      <c r="F1045" s="431"/>
      <c r="G1045" s="434" t="str">
        <f>+VLOOKUP(Data_Validation!$A1045,BV_Data_An_Cour!$L:$Q,6,0)</f>
        <v>7-Dépenses</v>
      </c>
      <c r="H1045" s="4"/>
    </row>
    <row r="1046" spans="1:11" ht="15.75" customHeight="1">
      <c r="A1046" s="440" t="s">
        <v>2480</v>
      </c>
      <c r="B1046" s="441" t="s">
        <v>2479</v>
      </c>
      <c r="C1046" s="428" t="s">
        <v>2746</v>
      </c>
      <c r="D1046" s="428" t="s">
        <v>2965</v>
      </c>
      <c r="E1046" s="430" t="s">
        <v>335</v>
      </c>
      <c r="F1046" s="431"/>
      <c r="G1046" s="434" t="str">
        <f>+VLOOKUP(Data_Validation!$A1046,BV_Data_An_Cour!$L:$Q,6,0)</f>
        <v>7-Dépenses</v>
      </c>
      <c r="H1046" s="4"/>
    </row>
    <row r="1047" spans="1:11" ht="15.75" customHeight="1">
      <c r="A1047" s="444" t="s">
        <v>2831</v>
      </c>
      <c r="B1047" s="445" t="s">
        <v>2830</v>
      </c>
      <c r="C1047" s="428" t="s">
        <v>1800</v>
      </c>
      <c r="D1047" s="428" t="s">
        <v>2965</v>
      </c>
      <c r="E1047" s="430" t="s">
        <v>335</v>
      </c>
      <c r="F1047" s="431"/>
      <c r="G1047" s="430" t="e">
        <f>+VLOOKUP(Data_Validation!$A1047,BV_Data_An_Cour!$L:$Q,6,0)</f>
        <v>#N/A</v>
      </c>
      <c r="H1047" s="4"/>
      <c r="K1047" s="4"/>
    </row>
    <row r="1048" spans="1:11" ht="15.75" customHeight="1">
      <c r="A1048" s="438" t="s">
        <v>2488</v>
      </c>
      <c r="B1048" s="438" t="s">
        <v>2487</v>
      </c>
      <c r="C1048" s="428" t="s">
        <v>326</v>
      </c>
      <c r="D1048" s="428" t="s">
        <v>1466</v>
      </c>
      <c r="E1048" s="430" t="s">
        <v>335</v>
      </c>
      <c r="F1048" s="431"/>
      <c r="G1048" s="434" t="str">
        <f>+VLOOKUP(Data_Validation!$A1048,BV_Data_An_Cour!$L:$Q,6,0)</f>
        <v>7-Dépenses</v>
      </c>
      <c r="H1048" s="4"/>
    </row>
    <row r="1049" spans="1:11" ht="15.75" customHeight="1">
      <c r="A1049" s="504" t="s">
        <v>2496</v>
      </c>
      <c r="B1049" s="505" t="s">
        <v>2495</v>
      </c>
      <c r="C1049" s="428" t="s">
        <v>462</v>
      </c>
      <c r="D1049" s="428" t="s">
        <v>1466</v>
      </c>
      <c r="E1049" s="430" t="s">
        <v>335</v>
      </c>
      <c r="F1049" s="431"/>
      <c r="G1049" s="434" t="str">
        <f>+VLOOKUP(Data_Validation!$A1049,BV_Data_An_Cour!$L:$Q,6,0)</f>
        <v>7-Dépenses</v>
      </c>
      <c r="H1049" s="4"/>
    </row>
    <row r="1050" spans="1:11" ht="15.75" customHeight="1">
      <c r="A1050" s="440" t="s">
        <v>2504</v>
      </c>
      <c r="B1050" s="441" t="s">
        <v>2503</v>
      </c>
      <c r="C1050" s="428" t="s">
        <v>686</v>
      </c>
      <c r="D1050" s="428" t="s">
        <v>1466</v>
      </c>
      <c r="E1050" s="430" t="s">
        <v>335</v>
      </c>
      <c r="F1050" s="431"/>
      <c r="G1050" s="434" t="str">
        <f>+VLOOKUP(Data_Validation!$A1050,BV_Data_An_Cour!$L:$Q,6,0)</f>
        <v>7-Dépenses</v>
      </c>
      <c r="H1050" s="4"/>
    </row>
    <row r="1051" spans="1:11" ht="15.75" customHeight="1">
      <c r="A1051" s="426" t="s">
        <v>2512</v>
      </c>
      <c r="B1051" s="439" t="s">
        <v>2511</v>
      </c>
      <c r="C1051" s="428" t="s">
        <v>2746</v>
      </c>
      <c r="D1051" s="428" t="s">
        <v>1466</v>
      </c>
      <c r="E1051" s="430" t="s">
        <v>335</v>
      </c>
      <c r="F1051" s="431"/>
      <c r="G1051" s="434" t="str">
        <f>+VLOOKUP(Data_Validation!$A1051,BV_Data_An_Cour!$L:$Q,6,0)</f>
        <v>7-Dépenses</v>
      </c>
      <c r="H1051" s="4"/>
    </row>
    <row r="1052" spans="1:11" ht="15.75" customHeight="1">
      <c r="A1052" s="444" t="s">
        <v>2841</v>
      </c>
      <c r="B1052" s="445" t="s">
        <v>2840</v>
      </c>
      <c r="C1052" s="428" t="s">
        <v>1800</v>
      </c>
      <c r="D1052" s="428" t="s">
        <v>1466</v>
      </c>
      <c r="E1052" s="430" t="s">
        <v>335</v>
      </c>
      <c r="F1052" s="431"/>
      <c r="G1052" s="430" t="e">
        <f>+VLOOKUP(Data_Validation!$A1052,BV_Data_An_Cour!$L:$Q,6,0)</f>
        <v>#N/A</v>
      </c>
      <c r="H1052" s="4"/>
    </row>
    <row r="1053" spans="1:11" ht="15.75" customHeight="1">
      <c r="A1053" s="442" t="s">
        <v>2966</v>
      </c>
      <c r="B1053" s="443" t="s">
        <v>2967</v>
      </c>
      <c r="C1053" s="428" t="s">
        <v>326</v>
      </c>
      <c r="D1053" s="428" t="s">
        <v>2965</v>
      </c>
      <c r="E1053" s="430" t="s">
        <v>335</v>
      </c>
      <c r="F1053" s="431"/>
      <c r="G1053" s="430" t="e">
        <f>+VLOOKUP(Data_Validation!$A1053,BV_Data_An_Cour!$L:$Q,6,0)</f>
        <v>#N/A</v>
      </c>
      <c r="H1053" s="4"/>
    </row>
    <row r="1054" spans="1:11" ht="15.75" customHeight="1">
      <c r="A1054" s="442" t="s">
        <v>2968</v>
      </c>
      <c r="B1054" s="443" t="s">
        <v>2969</v>
      </c>
      <c r="C1054" s="428" t="s">
        <v>462</v>
      </c>
      <c r="D1054" s="428" t="s">
        <v>2965</v>
      </c>
      <c r="E1054" s="430" t="s">
        <v>335</v>
      </c>
      <c r="F1054" s="431"/>
      <c r="G1054" s="430" t="e">
        <f>+VLOOKUP(Data_Validation!$A1054,BV_Data_An_Cour!$L:$Q,6,0)</f>
        <v>#N/A</v>
      </c>
      <c r="H1054" s="4"/>
    </row>
    <row r="1055" spans="1:11" ht="15.75" customHeight="1">
      <c r="A1055" s="426" t="s">
        <v>2970</v>
      </c>
      <c r="B1055" s="427" t="s">
        <v>2971</v>
      </c>
      <c r="C1055" s="428" t="s">
        <v>686</v>
      </c>
      <c r="D1055" s="428" t="s">
        <v>2965</v>
      </c>
      <c r="E1055" s="430" t="s">
        <v>335</v>
      </c>
      <c r="F1055" s="431"/>
      <c r="G1055" s="430" t="e">
        <f>+VLOOKUP(Data_Validation!$A1055,BV_Data_An_Cour!$L:$Q,6,0)</f>
        <v>#N/A</v>
      </c>
      <c r="H1055" s="4"/>
    </row>
    <row r="1056" spans="1:11" ht="15.75" customHeight="1">
      <c r="A1056" s="426" t="s">
        <v>2972</v>
      </c>
      <c r="B1056" s="427" t="s">
        <v>2973</v>
      </c>
      <c r="C1056" s="428" t="s">
        <v>987</v>
      </c>
      <c r="D1056" s="428" t="s">
        <v>2965</v>
      </c>
      <c r="E1056" s="430" t="s">
        <v>335</v>
      </c>
      <c r="F1056" s="431"/>
      <c r="G1056" s="430" t="e">
        <f>+VLOOKUP(Data_Validation!$A1056,BV_Data_An_Cour!$L:$Q,6,0)</f>
        <v>#N/A</v>
      </c>
      <c r="H1056" s="4"/>
    </row>
    <row r="1057" spans="1:8" ht="15.75" customHeight="1">
      <c r="A1057" s="426" t="s">
        <v>2974</v>
      </c>
      <c r="B1057" s="427" t="s">
        <v>2975</v>
      </c>
      <c r="C1057" s="428" t="s">
        <v>861</v>
      </c>
      <c r="D1057" s="428" t="s">
        <v>2965</v>
      </c>
      <c r="E1057" s="430" t="s">
        <v>335</v>
      </c>
      <c r="F1057" s="431"/>
      <c r="G1057" s="430" t="e">
        <f>+VLOOKUP(Data_Validation!$A1057,BV_Data_An_Cour!$L:$Q,6,0)</f>
        <v>#N/A</v>
      </c>
      <c r="H1057" s="4"/>
    </row>
    <row r="1058" spans="1:8" ht="15.75" customHeight="1">
      <c r="A1058" s="426" t="s">
        <v>2518</v>
      </c>
      <c r="B1058" s="439" t="s">
        <v>2517</v>
      </c>
      <c r="C1058" s="428" t="s">
        <v>326</v>
      </c>
      <c r="D1058" s="428" t="s">
        <v>1454</v>
      </c>
      <c r="E1058" s="430" t="s">
        <v>335</v>
      </c>
      <c r="F1058" s="431"/>
      <c r="G1058" s="434" t="str">
        <f>+VLOOKUP(Data_Validation!$A1058,BV_Data_An_Cour!$L:$Q,6,0)</f>
        <v>7-Dépenses</v>
      </c>
      <c r="H1058" s="4"/>
    </row>
    <row r="1059" spans="1:8" ht="15.75" customHeight="1">
      <c r="A1059" s="444" t="s">
        <v>2523</v>
      </c>
      <c r="B1059" s="445" t="s">
        <v>2522</v>
      </c>
      <c r="C1059" s="428" t="s">
        <v>462</v>
      </c>
      <c r="D1059" s="428" t="s">
        <v>1454</v>
      </c>
      <c r="E1059" s="430" t="s">
        <v>335</v>
      </c>
      <c r="F1059" s="431"/>
      <c r="G1059" s="434" t="str">
        <f>+VLOOKUP(Data_Validation!$A1059,BV_Data_An_Cour!$L:$Q,6,0)</f>
        <v>7-Dépenses</v>
      </c>
      <c r="H1059" s="4"/>
    </row>
    <row r="1060" spans="1:8" ht="15.75" customHeight="1">
      <c r="A1060" s="426" t="s">
        <v>2529</v>
      </c>
      <c r="B1060" s="439" t="s">
        <v>2528</v>
      </c>
      <c r="C1060" s="428" t="s">
        <v>686</v>
      </c>
      <c r="D1060" s="428" t="s">
        <v>1454</v>
      </c>
      <c r="E1060" s="430" t="s">
        <v>335</v>
      </c>
      <c r="F1060" s="431"/>
      <c r="G1060" s="434" t="str">
        <f>+VLOOKUP(Data_Validation!$A1060,BV_Data_An_Cour!$L:$Q,6,0)</f>
        <v>7-Dépenses</v>
      </c>
      <c r="H1060" s="4"/>
    </row>
    <row r="1061" spans="1:8" ht="15.75" customHeight="1">
      <c r="A1061" s="440" t="s">
        <v>2537</v>
      </c>
      <c r="B1061" s="441" t="s">
        <v>2536</v>
      </c>
      <c r="C1061" s="428" t="s">
        <v>2746</v>
      </c>
      <c r="D1061" s="428" t="s">
        <v>1454</v>
      </c>
      <c r="E1061" s="430" t="s">
        <v>335</v>
      </c>
      <c r="F1061" s="431"/>
      <c r="G1061" s="434" t="str">
        <f>+VLOOKUP(Data_Validation!$A1061,BV_Data_An_Cour!$L:$Q,6,0)</f>
        <v>7-Dépenses</v>
      </c>
      <c r="H1061" s="4"/>
    </row>
    <row r="1062" spans="1:8" ht="15.75" customHeight="1">
      <c r="A1062" s="444" t="s">
        <v>2852</v>
      </c>
      <c r="B1062" s="445" t="s">
        <v>2851</v>
      </c>
      <c r="C1062" s="428" t="s">
        <v>1800</v>
      </c>
      <c r="D1062" s="428" t="s">
        <v>1454</v>
      </c>
      <c r="E1062" s="430" t="s">
        <v>335</v>
      </c>
      <c r="F1062" s="431"/>
      <c r="G1062" s="430" t="e">
        <f>+VLOOKUP(Data_Validation!$A1062,BV_Data_An_Cour!$L:$Q,6,0)</f>
        <v>#N/A</v>
      </c>
      <c r="H1062" s="4"/>
    </row>
    <row r="1063" spans="1:8" ht="15.75" customHeight="1">
      <c r="A1063" s="427" t="s">
        <v>2545</v>
      </c>
      <c r="B1063" s="427" t="s">
        <v>2544</v>
      </c>
      <c r="C1063" s="428" t="s">
        <v>686</v>
      </c>
      <c r="D1063" s="428" t="s">
        <v>1472</v>
      </c>
      <c r="E1063" s="430" t="s">
        <v>335</v>
      </c>
      <c r="F1063" s="430"/>
      <c r="G1063" s="434" t="str">
        <f>+VLOOKUP(Data_Validation!$A1063,BV_Data_An_Cour!$L:$Q,6,0)</f>
        <v>7-Dépenses</v>
      </c>
      <c r="H1063" s="4"/>
    </row>
    <row r="1064" spans="1:8" ht="15.75" customHeight="1">
      <c r="A1064" s="426" t="s">
        <v>2556</v>
      </c>
      <c r="B1064" s="439" t="s">
        <v>2555</v>
      </c>
      <c r="C1064" s="428" t="s">
        <v>326</v>
      </c>
      <c r="D1064" s="428" t="s">
        <v>2976</v>
      </c>
      <c r="E1064" s="430" t="s">
        <v>335</v>
      </c>
      <c r="F1064" s="431"/>
      <c r="G1064" s="434" t="str">
        <f>+VLOOKUP(Data_Validation!$A1064,BV_Data_An_Cour!$L:$Q,6,0)</f>
        <v>7-Dépenses</v>
      </c>
      <c r="H1064" s="4"/>
    </row>
    <row r="1065" spans="1:8" ht="15.75" customHeight="1">
      <c r="A1065" s="426" t="s">
        <v>2561</v>
      </c>
      <c r="B1065" s="439" t="s">
        <v>2560</v>
      </c>
      <c r="C1065" s="428" t="s">
        <v>462</v>
      </c>
      <c r="D1065" s="428" t="s">
        <v>2976</v>
      </c>
      <c r="E1065" s="430" t="s">
        <v>335</v>
      </c>
      <c r="F1065" s="431"/>
      <c r="G1065" s="434" t="str">
        <f>+VLOOKUP(Data_Validation!$A1065,BV_Data_An_Cour!$L:$Q,6,0)</f>
        <v>7-Dépenses</v>
      </c>
      <c r="H1065" s="4"/>
    </row>
    <row r="1066" spans="1:8" ht="15.75" customHeight="1">
      <c r="A1066" s="440" t="s">
        <v>2569</v>
      </c>
      <c r="B1066" s="441" t="s">
        <v>2568</v>
      </c>
      <c r="C1066" s="428" t="s">
        <v>686</v>
      </c>
      <c r="D1066" s="428" t="s">
        <v>2976</v>
      </c>
      <c r="E1066" s="430" t="s">
        <v>335</v>
      </c>
      <c r="F1066" s="431"/>
      <c r="G1066" s="434" t="str">
        <f>+VLOOKUP(Data_Validation!$A1066,BV_Data_An_Cour!$L:$Q,6,0)</f>
        <v>7-Dépenses</v>
      </c>
      <c r="H1066" s="4"/>
    </row>
    <row r="1067" spans="1:8" ht="15.75" customHeight="1">
      <c r="A1067" s="426" t="s">
        <v>2576</v>
      </c>
      <c r="B1067" s="439" t="s">
        <v>2575</v>
      </c>
      <c r="C1067" s="428" t="s">
        <v>2746</v>
      </c>
      <c r="D1067" s="428" t="s">
        <v>2976</v>
      </c>
      <c r="E1067" s="430" t="s">
        <v>335</v>
      </c>
      <c r="F1067" s="431"/>
      <c r="G1067" s="434" t="str">
        <f>+VLOOKUP(Data_Validation!$A1067,BV_Data_An_Cour!$L:$Q,6,0)</f>
        <v>7-Dépenses</v>
      </c>
      <c r="H1067" s="4"/>
    </row>
    <row r="1068" spans="1:8" ht="15.75" customHeight="1">
      <c r="A1068" s="437" t="s">
        <v>2872</v>
      </c>
      <c r="B1068" s="438" t="s">
        <v>2871</v>
      </c>
      <c r="C1068" s="428" t="s">
        <v>1800</v>
      </c>
      <c r="D1068" s="428" t="s">
        <v>2976</v>
      </c>
      <c r="E1068" s="430" t="s">
        <v>335</v>
      </c>
      <c r="F1068" s="431"/>
      <c r="G1068" s="430" t="e">
        <f>+VLOOKUP(Data_Validation!$A1068,BV_Data_An_Cour!$L:$Q,6,0)</f>
        <v>#N/A</v>
      </c>
      <c r="H1068" s="4"/>
    </row>
    <row r="1069" spans="1:8" ht="15.75" customHeight="1">
      <c r="A1069" s="437" t="s">
        <v>2584</v>
      </c>
      <c r="B1069" s="438" t="s">
        <v>2583</v>
      </c>
      <c r="C1069" s="428" t="s">
        <v>326</v>
      </c>
      <c r="D1069" s="428" t="s">
        <v>1476</v>
      </c>
      <c r="E1069" s="430" t="s">
        <v>335</v>
      </c>
      <c r="F1069" s="431"/>
      <c r="G1069" s="434" t="str">
        <f>+VLOOKUP(Data_Validation!$A1069,BV_Data_An_Cour!$L:$Q,6,0)</f>
        <v>7-Dépenses</v>
      </c>
      <c r="H1069" s="4"/>
    </row>
    <row r="1070" spans="1:8" ht="15.75" customHeight="1">
      <c r="A1070" s="438" t="s">
        <v>2591</v>
      </c>
      <c r="B1070" s="438" t="s">
        <v>2590</v>
      </c>
      <c r="C1070" s="428" t="s">
        <v>462</v>
      </c>
      <c r="D1070" s="428" t="s">
        <v>1476</v>
      </c>
      <c r="E1070" s="430" t="s">
        <v>335</v>
      </c>
      <c r="F1070" s="431"/>
      <c r="G1070" s="434" t="str">
        <f>+VLOOKUP(Data_Validation!$A1070,BV_Data_An_Cour!$L:$Q,6,0)</f>
        <v>7-Dépenses</v>
      </c>
      <c r="H1070" s="4"/>
    </row>
    <row r="1071" spans="1:8" ht="15.75" customHeight="1">
      <c r="A1071" s="439" t="s">
        <v>2598</v>
      </c>
      <c r="B1071" s="439" t="s">
        <v>2597</v>
      </c>
      <c r="C1071" s="428" t="s">
        <v>686</v>
      </c>
      <c r="D1071" s="428" t="s">
        <v>1476</v>
      </c>
      <c r="E1071" s="430" t="s">
        <v>335</v>
      </c>
      <c r="F1071" s="431"/>
      <c r="G1071" s="434" t="str">
        <f>+VLOOKUP(Data_Validation!$A1071,BV_Data_An_Cour!$L:$Q,6,0)</f>
        <v>7-Dépenses</v>
      </c>
      <c r="H1071" s="4"/>
    </row>
    <row r="1072" spans="1:8" ht="15.75" customHeight="1">
      <c r="A1072" s="437" t="s">
        <v>2605</v>
      </c>
      <c r="B1072" s="438" t="s">
        <v>2604</v>
      </c>
      <c r="C1072" s="428" t="s">
        <v>2746</v>
      </c>
      <c r="D1072" s="428" t="s">
        <v>1476</v>
      </c>
      <c r="E1072" s="430" t="s">
        <v>335</v>
      </c>
      <c r="F1072" s="431"/>
      <c r="G1072" s="434" t="str">
        <f>+VLOOKUP(Data_Validation!$A1072,BV_Data_An_Cour!$L:$Q,6,0)</f>
        <v>7-Dépenses</v>
      </c>
      <c r="H1072" s="4"/>
    </row>
    <row r="1073" spans="1:8" ht="15.75" customHeight="1">
      <c r="A1073" s="437" t="s">
        <v>2882</v>
      </c>
      <c r="B1073" s="438" t="s">
        <v>2881</v>
      </c>
      <c r="C1073" s="428" t="s">
        <v>1800</v>
      </c>
      <c r="D1073" s="428" t="s">
        <v>1476</v>
      </c>
      <c r="E1073" s="430" t="s">
        <v>335</v>
      </c>
      <c r="F1073" s="431"/>
      <c r="G1073" s="430" t="e">
        <f>+VLOOKUP(Data_Validation!$A1073,BV_Data_An_Cour!$L:$Q,6,0)</f>
        <v>#N/A</v>
      </c>
      <c r="H1073" s="4"/>
    </row>
    <row r="1074" spans="1:8" ht="15.75" customHeight="1">
      <c r="A1074" s="437" t="s">
        <v>984</v>
      </c>
      <c r="B1074" s="438" t="s">
        <v>983</v>
      </c>
      <c r="C1074" s="428" t="s">
        <v>1673</v>
      </c>
      <c r="D1074" s="428" t="s">
        <v>358</v>
      </c>
      <c r="E1074" s="430" t="s">
        <v>335</v>
      </c>
      <c r="F1074" s="431"/>
      <c r="G1074" s="434" t="str">
        <f>+VLOOKUP(Data_Validation!$A1074,BV_Data_An_Cour!$L:$Q,6,0)</f>
        <v>3-Passifs</v>
      </c>
      <c r="H1074" s="4"/>
    </row>
    <row r="1075" spans="1:8" ht="15.75" customHeight="1">
      <c r="A1075" s="437" t="s">
        <v>968</v>
      </c>
      <c r="B1075" s="438" t="s">
        <v>967</v>
      </c>
      <c r="C1075" s="428" t="s">
        <v>1673</v>
      </c>
      <c r="D1075" s="428" t="s">
        <v>301</v>
      </c>
      <c r="E1075" s="430" t="s">
        <v>335</v>
      </c>
      <c r="F1075" s="431"/>
      <c r="G1075" s="434" t="str">
        <f>+VLOOKUP(Data_Validation!$A1075,BV_Data_An_Cour!$L:$Q,6,0)</f>
        <v>3-Passifs</v>
      </c>
      <c r="H1075" s="4"/>
    </row>
    <row r="1076" spans="1:8" ht="15.75" customHeight="1">
      <c r="A1076" s="437" t="s">
        <v>1399</v>
      </c>
      <c r="B1076" s="438" t="s">
        <v>1398</v>
      </c>
      <c r="C1076" s="428" t="s">
        <v>326</v>
      </c>
      <c r="D1076" s="428" t="s">
        <v>362</v>
      </c>
      <c r="E1076" s="430" t="s">
        <v>335</v>
      </c>
      <c r="F1076" s="431" t="s">
        <v>1783</v>
      </c>
      <c r="G1076" s="434" t="str">
        <f>+VLOOKUP(Data_Validation!$A1076,BV_Data_An_Cour!$L:$Q,6,0)</f>
        <v>5-Ventes</v>
      </c>
      <c r="H1076" s="4"/>
    </row>
    <row r="1077" spans="1:8" ht="15.75" customHeight="1">
      <c r="A1077" s="437" t="s">
        <v>1040</v>
      </c>
      <c r="B1077" s="438" t="s">
        <v>1039</v>
      </c>
      <c r="C1077" s="428" t="s">
        <v>326</v>
      </c>
      <c r="D1077" s="428" t="s">
        <v>362</v>
      </c>
      <c r="E1077" s="430" t="s">
        <v>335</v>
      </c>
      <c r="F1077" s="431" t="s">
        <v>1783</v>
      </c>
      <c r="G1077" s="434" t="str">
        <f>+VLOOKUP(Data_Validation!$A1077,BV_Data_An_Cour!$L:$Q,6,0)</f>
        <v>5-Ventes</v>
      </c>
      <c r="H1077" s="4"/>
    </row>
    <row r="1078" spans="1:8" ht="15.75" customHeight="1">
      <c r="A1078" s="437" t="s">
        <v>1090</v>
      </c>
      <c r="B1078" s="438" t="s">
        <v>1089</v>
      </c>
      <c r="C1078" s="428" t="s">
        <v>326</v>
      </c>
      <c r="D1078" s="428" t="s">
        <v>362</v>
      </c>
      <c r="E1078" s="430" t="s">
        <v>335</v>
      </c>
      <c r="F1078" s="431" t="s">
        <v>1783</v>
      </c>
      <c r="G1078" s="434" t="str">
        <f>+VLOOKUP(Data_Validation!$A1078,BV_Data_An_Cour!$L:$Q,6,0)</f>
        <v>5-Ventes</v>
      </c>
      <c r="H1078" s="4"/>
    </row>
    <row r="1079" spans="1:8" ht="15.75" customHeight="1">
      <c r="A1079" s="437" t="s">
        <v>1129</v>
      </c>
      <c r="B1079" s="438" t="s">
        <v>1128</v>
      </c>
      <c r="C1079" s="428" t="s">
        <v>326</v>
      </c>
      <c r="D1079" s="428" t="s">
        <v>379</v>
      </c>
      <c r="E1079" s="430" t="s">
        <v>335</v>
      </c>
      <c r="F1079" s="431" t="s">
        <v>1783</v>
      </c>
      <c r="G1079" s="434" t="str">
        <f>+VLOOKUP(Data_Validation!$A1079,BV_Data_An_Cour!$L:$Q,6,0)</f>
        <v>5-Ventes</v>
      </c>
      <c r="H1079" s="4"/>
    </row>
    <row r="1080" spans="1:8" ht="15.75" customHeight="1">
      <c r="A1080" s="437" t="s">
        <v>1528</v>
      </c>
      <c r="B1080" s="438" t="s">
        <v>1128</v>
      </c>
      <c r="C1080" s="428" t="s">
        <v>326</v>
      </c>
      <c r="D1080" s="428" t="s">
        <v>379</v>
      </c>
      <c r="E1080" s="430" t="s">
        <v>335</v>
      </c>
      <c r="F1080" s="431"/>
      <c r="G1080" s="434" t="str">
        <f>+VLOOKUP(Data_Validation!$A1080,BV_Data_An_Cour!$L:$Q,6,0)</f>
        <v>6-Coût des ventes</v>
      </c>
      <c r="H1080" s="4"/>
    </row>
    <row r="1081" spans="1:8" ht="15.75" customHeight="1">
      <c r="A1081" s="437" t="s">
        <v>1487</v>
      </c>
      <c r="B1081" s="438" t="s">
        <v>1089</v>
      </c>
      <c r="C1081" s="428" t="s">
        <v>326</v>
      </c>
      <c r="D1081" s="428" t="s">
        <v>362</v>
      </c>
      <c r="E1081" s="430" t="s">
        <v>335</v>
      </c>
      <c r="F1081" s="431"/>
      <c r="G1081" s="434" t="str">
        <f>+VLOOKUP(Data_Validation!$A1081,BV_Data_An_Cour!$L:$Q,6,0)</f>
        <v>6-Coût des ventes</v>
      </c>
      <c r="H1081" s="4"/>
    </row>
    <row r="1082" spans="1:8" ht="15.75" customHeight="1">
      <c r="A1082" s="437" t="s">
        <v>1428</v>
      </c>
      <c r="B1082" s="438" t="s">
        <v>1039</v>
      </c>
      <c r="C1082" s="428" t="s">
        <v>326</v>
      </c>
      <c r="D1082" s="428" t="s">
        <v>362</v>
      </c>
      <c r="E1082" s="430" t="s">
        <v>335</v>
      </c>
      <c r="F1082" s="431"/>
      <c r="G1082" s="434" t="str">
        <f>+VLOOKUP(Data_Validation!$A1082,BV_Data_An_Cour!$L:$Q,6,0)</f>
        <v>6-Coût des ventes</v>
      </c>
      <c r="H1082" s="4"/>
    </row>
    <row r="1083" spans="1:8" ht="15.75" customHeight="1">
      <c r="A1083" s="437" t="s">
        <v>1864</v>
      </c>
      <c r="B1083" s="438" t="s">
        <v>1863</v>
      </c>
      <c r="C1083" s="428" t="s">
        <v>326</v>
      </c>
      <c r="D1083" s="428" t="s">
        <v>362</v>
      </c>
      <c r="E1083" s="430" t="s">
        <v>335</v>
      </c>
      <c r="F1083" s="431"/>
      <c r="G1083" s="434" t="str">
        <f>+VLOOKUP(Data_Validation!$A1083,BV_Data_An_Cour!$L:$Q,6,0)</f>
        <v>6-Coût des ventes</v>
      </c>
      <c r="H1083" s="4"/>
    </row>
    <row r="1084" spans="1:8" ht="15.75" customHeight="1">
      <c r="A1084" s="437" t="s">
        <v>2713</v>
      </c>
      <c r="B1084" s="438" t="s">
        <v>1039</v>
      </c>
      <c r="C1084" s="428" t="s">
        <v>326</v>
      </c>
      <c r="D1084" s="428" t="s">
        <v>362</v>
      </c>
      <c r="E1084" s="430" t="s">
        <v>334</v>
      </c>
      <c r="F1084" s="431"/>
      <c r="G1084" s="434" t="str">
        <f>+VLOOKUP(Data_Validation!$A1084,BV_Data_An_Cour!$L:$Q,6,0)</f>
        <v>10-Compte compteur</v>
      </c>
      <c r="H1084" s="4"/>
    </row>
    <row r="1085" spans="1:8" ht="15.75" customHeight="1">
      <c r="A1085" s="437" t="s">
        <v>2779</v>
      </c>
      <c r="B1085" s="438" t="s">
        <v>1089</v>
      </c>
      <c r="C1085" s="428" t="s">
        <v>326</v>
      </c>
      <c r="D1085" s="428" t="s">
        <v>362</v>
      </c>
      <c r="E1085" s="430" t="s">
        <v>334</v>
      </c>
      <c r="F1085" s="431"/>
      <c r="G1085" s="434" t="str">
        <f>+VLOOKUP(Data_Validation!$A1085,BV_Data_An_Cour!$L:$Q,6,0)</f>
        <v>10-Compte compteur</v>
      </c>
      <c r="H1085" s="4"/>
    </row>
    <row r="1086" spans="1:8" ht="15.75" customHeight="1">
      <c r="A1086" s="437" t="s">
        <v>2826</v>
      </c>
      <c r="B1086" s="438" t="s">
        <v>1128</v>
      </c>
      <c r="C1086" s="428" t="s">
        <v>326</v>
      </c>
      <c r="D1086" s="428" t="s">
        <v>379</v>
      </c>
      <c r="E1086" s="430" t="s">
        <v>334</v>
      </c>
      <c r="F1086" s="431"/>
      <c r="G1086" s="434" t="str">
        <f>+VLOOKUP(Data_Validation!$A1086,BV_Data_An_Cour!$L:$Q,6,0)</f>
        <v>10-Compte compteur</v>
      </c>
      <c r="H1086" s="4"/>
    </row>
    <row r="1087" spans="1:8" ht="15.75" customHeight="1">
      <c r="A1087" s="437" t="s">
        <v>2962</v>
      </c>
      <c r="B1087" s="438" t="s">
        <v>2961</v>
      </c>
      <c r="C1087" s="428" t="s">
        <v>326</v>
      </c>
      <c r="D1087" s="428" t="s">
        <v>362</v>
      </c>
      <c r="E1087" s="430" t="s">
        <v>334</v>
      </c>
      <c r="F1087" s="431"/>
      <c r="G1087" s="434" t="str">
        <f>+VLOOKUP(Data_Validation!$A1087,BV_Data_An_Cour!$L:$Q,6,0)</f>
        <v>10-Compte compteur</v>
      </c>
      <c r="H1087" s="4"/>
    </row>
    <row r="1088" spans="1:8" ht="15.75" customHeight="1">
      <c r="A1088" s="437" t="s">
        <v>818</v>
      </c>
      <c r="B1088" s="438" t="s">
        <v>817</v>
      </c>
      <c r="C1088" s="428" t="s">
        <v>1673</v>
      </c>
      <c r="D1088" s="428" t="s">
        <v>325</v>
      </c>
      <c r="E1088" s="430" t="s">
        <v>335</v>
      </c>
      <c r="F1088" s="431"/>
      <c r="G1088" s="434" t="str">
        <f>+VLOOKUP(Data_Validation!$A1088,BV_Data_An_Cour!$L:$Q,6,0)</f>
        <v>2-Actifs</v>
      </c>
      <c r="H1088" s="4"/>
    </row>
    <row r="1089" spans="1:8" ht="15.75" customHeight="1">
      <c r="A1089" s="437" t="s">
        <v>1329</v>
      </c>
      <c r="B1089" s="438" t="s">
        <v>1328</v>
      </c>
      <c r="C1089" s="428" t="s">
        <v>2678</v>
      </c>
      <c r="D1089" s="428" t="s">
        <v>721</v>
      </c>
      <c r="E1089" s="430" t="s">
        <v>335</v>
      </c>
      <c r="F1089" s="431" t="s">
        <v>1783</v>
      </c>
      <c r="G1089" s="434" t="str">
        <f>+VLOOKUP(Data_Validation!$A1089,BV_Data_An_Cour!$L:$Q,6,0)</f>
        <v>5-Ventes</v>
      </c>
      <c r="H1089" s="4"/>
    </row>
    <row r="1090" spans="1:8" ht="15.75" customHeight="1">
      <c r="A1090" s="437" t="s">
        <v>1327</v>
      </c>
      <c r="B1090" s="438" t="s">
        <v>1326</v>
      </c>
      <c r="C1090" s="428" t="s">
        <v>2678</v>
      </c>
      <c r="D1090" s="428" t="s">
        <v>721</v>
      </c>
      <c r="E1090" s="430" t="s">
        <v>335</v>
      </c>
      <c r="F1090" s="431" t="s">
        <v>1783</v>
      </c>
      <c r="G1090" s="434" t="str">
        <f>+VLOOKUP(Data_Validation!$A1090,BV_Data_An_Cour!$L:$Q,6,0)</f>
        <v>5-Ventes</v>
      </c>
      <c r="H1090" s="4"/>
    </row>
    <row r="1091" spans="1:8" ht="15.75" customHeight="1">
      <c r="A1091" s="437" t="s">
        <v>1333</v>
      </c>
      <c r="B1091" s="438" t="s">
        <v>1332</v>
      </c>
      <c r="C1091" s="428" t="s">
        <v>2678</v>
      </c>
      <c r="D1091" s="428" t="s">
        <v>721</v>
      </c>
      <c r="E1091" s="430" t="s">
        <v>335</v>
      </c>
      <c r="F1091" s="431" t="s">
        <v>1783</v>
      </c>
      <c r="G1091" s="434" t="str">
        <f>+VLOOKUP(Data_Validation!$A1091,BV_Data_An_Cour!$L:$Q,6,0)</f>
        <v>5-Ventes</v>
      </c>
      <c r="H1091" s="4"/>
    </row>
    <row r="1092" spans="1:8" ht="15.75" customHeight="1">
      <c r="A1092" s="437" t="s">
        <v>1774</v>
      </c>
      <c r="B1092" s="438" t="s">
        <v>1773</v>
      </c>
      <c r="C1092" s="428" t="s">
        <v>2678</v>
      </c>
      <c r="D1092" s="428" t="s">
        <v>721</v>
      </c>
      <c r="E1092" s="430" t="s">
        <v>335</v>
      </c>
      <c r="F1092" s="431"/>
      <c r="G1092" s="434" t="str">
        <f>+VLOOKUP(Data_Validation!$A1092,BV_Data_An_Cour!$L:$Q,6,0)</f>
        <v>6-Coût des ventes</v>
      </c>
      <c r="H1092" s="4"/>
    </row>
    <row r="1093" spans="1:8" ht="15.75" customHeight="1">
      <c r="A1093" s="437" t="s">
        <v>1767</v>
      </c>
      <c r="B1093" s="438" t="s">
        <v>1766</v>
      </c>
      <c r="C1093" s="428" t="s">
        <v>2678</v>
      </c>
      <c r="D1093" s="428" t="s">
        <v>721</v>
      </c>
      <c r="E1093" s="430" t="s">
        <v>335</v>
      </c>
      <c r="F1093" s="431"/>
      <c r="G1093" s="434" t="str">
        <f>+VLOOKUP(Data_Validation!$A1093,BV_Data_An_Cour!$L:$Q,6,0)</f>
        <v>6-Coût des ventes</v>
      </c>
      <c r="H1093" s="4"/>
    </row>
    <row r="1094" spans="1:8" ht="15.75" customHeight="1">
      <c r="A1094" s="437" t="s">
        <v>1770</v>
      </c>
      <c r="B1094" s="438" t="s">
        <v>1769</v>
      </c>
      <c r="C1094" s="428" t="s">
        <v>2678</v>
      </c>
      <c r="D1094" s="428" t="s">
        <v>721</v>
      </c>
      <c r="E1094" s="430" t="s">
        <v>335</v>
      </c>
      <c r="F1094" s="431"/>
      <c r="G1094" s="434" t="str">
        <f>+VLOOKUP(Data_Validation!$A1094,BV_Data_An_Cour!$L:$Q,6,0)</f>
        <v>6-Coût des ventes</v>
      </c>
      <c r="H1094" s="4"/>
    </row>
    <row r="1095" spans="1:8" ht="15.75" customHeight="1">
      <c r="A1095" s="437" t="s">
        <v>2937</v>
      </c>
      <c r="B1095" s="438" t="s">
        <v>2936</v>
      </c>
      <c r="C1095" s="428" t="s">
        <v>2678</v>
      </c>
      <c r="D1095" s="428" t="s">
        <v>721</v>
      </c>
      <c r="E1095" s="430" t="s">
        <v>334</v>
      </c>
      <c r="F1095" s="431"/>
      <c r="G1095" s="434" t="str">
        <f>+VLOOKUP(Data_Validation!$A1095,BV_Data_An_Cour!$L:$Q,6,0)</f>
        <v>10-Compte compteur</v>
      </c>
      <c r="H1095" s="4"/>
    </row>
    <row r="1096" spans="1:8" ht="15.75" customHeight="1">
      <c r="A1096" s="437" t="s">
        <v>2939</v>
      </c>
      <c r="B1096" s="438" t="s">
        <v>2938</v>
      </c>
      <c r="C1096" s="428" t="s">
        <v>2678</v>
      </c>
      <c r="D1096" s="428" t="s">
        <v>721</v>
      </c>
      <c r="E1096" s="430" t="s">
        <v>334</v>
      </c>
      <c r="F1096" s="431"/>
      <c r="G1096" s="434" t="str">
        <f>+VLOOKUP(Data_Validation!$A1096,BV_Data_An_Cour!$L:$Q,6,0)</f>
        <v>10-Compte compteur</v>
      </c>
      <c r="H1096" s="4"/>
    </row>
    <row r="1097" spans="1:8" ht="15.75" customHeight="1">
      <c r="A1097" s="437" t="s">
        <v>2942</v>
      </c>
      <c r="B1097" s="438" t="s">
        <v>2941</v>
      </c>
      <c r="C1097" s="428" t="s">
        <v>2678</v>
      </c>
      <c r="D1097" s="428" t="s">
        <v>721</v>
      </c>
      <c r="E1097" s="430" t="s">
        <v>334</v>
      </c>
      <c r="F1097" s="431"/>
      <c r="G1097" s="434" t="str">
        <f>+VLOOKUP(Data_Validation!$A1097,BV_Data_An_Cour!$L:$Q,6,0)</f>
        <v>10-Compte compteur</v>
      </c>
      <c r="H1097" s="4"/>
    </row>
    <row r="1098" spans="1:8" ht="15.75" customHeight="1">
      <c r="A1098" s="437" t="s">
        <v>1051</v>
      </c>
      <c r="B1098" s="438" t="s">
        <v>1050</v>
      </c>
      <c r="C1098" s="428" t="s">
        <v>326</v>
      </c>
      <c r="D1098" s="428" t="s">
        <v>362</v>
      </c>
      <c r="E1098" s="430" t="s">
        <v>335</v>
      </c>
      <c r="F1098" s="431" t="s">
        <v>1783</v>
      </c>
      <c r="G1098" s="434" t="str">
        <f>+VLOOKUP(Data_Validation!$A1098,BV_Data_An_Cour!$L:$Q,6,0)</f>
        <v>5-Ventes</v>
      </c>
      <c r="H1098" s="4"/>
    </row>
    <row r="1099" spans="1:8" ht="15.75" customHeight="1">
      <c r="A1099" s="437" t="s">
        <v>1442</v>
      </c>
      <c r="B1099" s="438" t="s">
        <v>1050</v>
      </c>
      <c r="C1099" s="428" t="s">
        <v>326</v>
      </c>
      <c r="D1099" s="428" t="s">
        <v>362</v>
      </c>
      <c r="E1099" s="430" t="s">
        <v>335</v>
      </c>
      <c r="F1099" s="431"/>
      <c r="G1099" s="434" t="str">
        <f>+VLOOKUP(Data_Validation!$A1099,BV_Data_An_Cour!$L:$Q,6,0)</f>
        <v>6-Coût des ventes</v>
      </c>
      <c r="H1099" s="4"/>
    </row>
    <row r="1100" spans="1:8" ht="15.75" customHeight="1">
      <c r="A1100" s="437" t="s">
        <v>2732</v>
      </c>
      <c r="B1100" s="438" t="s">
        <v>1050</v>
      </c>
      <c r="C1100" s="428" t="s">
        <v>326</v>
      </c>
      <c r="D1100" s="428" t="s">
        <v>362</v>
      </c>
      <c r="E1100" s="430" t="s">
        <v>334</v>
      </c>
      <c r="F1100" s="431"/>
      <c r="G1100" s="434" t="str">
        <f>+VLOOKUP(Data_Validation!$A1100,BV_Data_An_Cour!$L:$Q,6,0)</f>
        <v>10-Compte compteur</v>
      </c>
      <c r="H1100" s="4"/>
    </row>
    <row r="1101" spans="1:8" ht="15.75" customHeight="1">
      <c r="A1101" s="437" t="s">
        <v>883</v>
      </c>
      <c r="B1101" s="438" t="s">
        <v>882</v>
      </c>
      <c r="C1101" s="428" t="s">
        <v>1673</v>
      </c>
      <c r="D1101" s="428" t="s">
        <v>219</v>
      </c>
      <c r="E1101" s="430" t="s">
        <v>335</v>
      </c>
      <c r="F1101" s="431"/>
      <c r="G1101" s="434" t="str">
        <f>+VLOOKUP(Data_Validation!$A1101,BV_Data_An_Cour!$L:$Q,6,0)</f>
        <v>2-Actifs</v>
      </c>
      <c r="H1101" s="4"/>
    </row>
    <row r="1102" spans="1:8" ht="15.75" customHeight="1">
      <c r="A1102" s="437" t="s">
        <v>887</v>
      </c>
      <c r="B1102" s="438" t="s">
        <v>886</v>
      </c>
      <c r="C1102" s="428" t="s">
        <v>1673</v>
      </c>
      <c r="D1102" s="428" t="s">
        <v>371</v>
      </c>
      <c r="E1102" s="430" t="s">
        <v>335</v>
      </c>
      <c r="F1102" s="431"/>
      <c r="G1102" s="430" t="s">
        <v>765</v>
      </c>
      <c r="H1102" s="4"/>
    </row>
    <row r="1103" spans="1:8" ht="15.75" customHeight="1">
      <c r="A1103" s="437" t="s">
        <v>986</v>
      </c>
      <c r="B1103" s="438" t="s">
        <v>985</v>
      </c>
      <c r="C1103" s="428" t="s">
        <v>1673</v>
      </c>
      <c r="D1103" s="428" t="s">
        <v>219</v>
      </c>
      <c r="E1103" s="430" t="s">
        <v>335</v>
      </c>
      <c r="F1103" s="431"/>
      <c r="G1103" s="434" t="str">
        <f>+VLOOKUP(Data_Validation!$A1103,BV_Data_An_Cour!$L:$Q,6,0)</f>
        <v>3-Passifs</v>
      </c>
      <c r="H1103" s="4"/>
    </row>
    <row r="1104" spans="1:8" ht="15.75" customHeight="1">
      <c r="A1104" s="437" t="s">
        <v>998</v>
      </c>
      <c r="B1104" s="438" t="s">
        <v>997</v>
      </c>
      <c r="C1104" s="428" t="s">
        <v>1673</v>
      </c>
      <c r="D1104" s="428" t="s">
        <v>372</v>
      </c>
      <c r="E1104" s="430" t="s">
        <v>335</v>
      </c>
      <c r="F1104" s="431"/>
      <c r="G1104" s="434" t="str">
        <f>+VLOOKUP(Data_Validation!$A1104,BV_Data_An_Cour!$L:$Q,6,0)</f>
        <v>3-Passifs</v>
      </c>
      <c r="H1104" s="4"/>
    </row>
    <row r="1105" spans="1:8" ht="15.75" customHeight="1">
      <c r="A1105" s="437" t="s">
        <v>1002</v>
      </c>
      <c r="B1105" s="438" t="s">
        <v>1001</v>
      </c>
      <c r="C1105" s="428" t="s">
        <v>1673</v>
      </c>
      <c r="D1105" s="428" t="s">
        <v>372</v>
      </c>
      <c r="E1105" s="430" t="s">
        <v>335</v>
      </c>
      <c r="F1105" s="431"/>
      <c r="G1105" s="434" t="str">
        <f>+VLOOKUP(Data_Validation!$A1105,BV_Data_An_Cour!$L:$Q,6,0)</f>
        <v>3-Passifs</v>
      </c>
      <c r="H1105" s="4"/>
    </row>
    <row r="1106" spans="1:8" ht="15.75" customHeight="1">
      <c r="A1106" s="437" t="s">
        <v>1176</v>
      </c>
      <c r="B1106" s="438" t="s">
        <v>1175</v>
      </c>
      <c r="C1106" s="428" t="s">
        <v>326</v>
      </c>
      <c r="D1106" s="428" t="s">
        <v>362</v>
      </c>
      <c r="E1106" s="430" t="s">
        <v>335</v>
      </c>
      <c r="F1106" s="431" t="s">
        <v>1783</v>
      </c>
      <c r="G1106" s="434" t="str">
        <f>+VLOOKUP(Data_Validation!$A1106,BV_Data_An_Cour!$L:$Q,6,0)</f>
        <v>5-Ventes</v>
      </c>
      <c r="H1106" s="4"/>
    </row>
    <row r="1107" spans="1:8" ht="15.75" customHeight="1">
      <c r="A1107" s="437" t="s">
        <v>1592</v>
      </c>
      <c r="B1107" s="438" t="s">
        <v>1175</v>
      </c>
      <c r="C1107" s="428" t="s">
        <v>326</v>
      </c>
      <c r="D1107" s="428" t="s">
        <v>362</v>
      </c>
      <c r="E1107" s="430" t="s">
        <v>335</v>
      </c>
      <c r="F1107" s="431"/>
      <c r="G1107" s="434" t="str">
        <f>+VLOOKUP(Data_Validation!$A1107,BV_Data_An_Cour!$L:$Q,6,0)</f>
        <v>6-Coût des ventes</v>
      </c>
      <c r="H1107" s="4"/>
    </row>
    <row r="1108" spans="1:8" ht="15.75" customHeight="1">
      <c r="A1108" s="437" t="s">
        <v>2870</v>
      </c>
      <c r="B1108" s="438" t="s">
        <v>1175</v>
      </c>
      <c r="C1108" s="428" t="s">
        <v>326</v>
      </c>
      <c r="D1108" s="428" t="s">
        <v>362</v>
      </c>
      <c r="E1108" s="430" t="s">
        <v>334</v>
      </c>
      <c r="F1108" s="431"/>
      <c r="G1108" s="434" t="str">
        <f>+VLOOKUP(Data_Validation!$A1108,BV_Data_An_Cour!$L:$Q,6,0)</f>
        <v>10-Compte compteur</v>
      </c>
      <c r="H1108" s="4"/>
    </row>
    <row r="1109" spans="1:8" ht="15.75" customHeight="1">
      <c r="A1109" s="437" t="s">
        <v>2977</v>
      </c>
      <c r="B1109" s="438" t="s">
        <v>2978</v>
      </c>
      <c r="C1109" s="428" t="s">
        <v>1673</v>
      </c>
      <c r="D1109" s="428" t="s">
        <v>166</v>
      </c>
      <c r="E1109" s="430" t="s">
        <v>335</v>
      </c>
      <c r="F1109" s="431"/>
      <c r="G1109" s="430"/>
      <c r="H1109" s="4"/>
    </row>
    <row r="1110" spans="1:8" ht="15.75" customHeight="1">
      <c r="A1110" s="437" t="s">
        <v>2979</v>
      </c>
      <c r="B1110" s="438" t="s">
        <v>2980</v>
      </c>
      <c r="C1110" s="428"/>
      <c r="D1110" s="428"/>
      <c r="E1110" s="430"/>
      <c r="F1110" s="431"/>
      <c r="G1110" s="430" t="e">
        <f>+VLOOKUP(Data_Validation!$A1110,BV_Data_An_Cour!$L:$Q,6,0)</f>
        <v>#N/A</v>
      </c>
      <c r="H1110" s="4"/>
    </row>
    <row r="1111" spans="1:8" ht="15.75" customHeight="1">
      <c r="A1111" s="437" t="s">
        <v>966</v>
      </c>
      <c r="B1111" s="438" t="s">
        <v>965</v>
      </c>
      <c r="C1111" s="428" t="s">
        <v>1673</v>
      </c>
      <c r="D1111" s="428" t="s">
        <v>327</v>
      </c>
      <c r="E1111" s="430"/>
      <c r="F1111" s="431"/>
      <c r="G1111" s="434" t="str">
        <f>+VLOOKUP(Data_Validation!$A1111,BV_Data_An_Cour!$L:$Q,6,0)</f>
        <v>3-Passifs</v>
      </c>
      <c r="H1111" s="4"/>
    </row>
    <row r="1112" spans="1:8" ht="15.75" customHeight="1">
      <c r="A1112" s="437" t="s">
        <v>1124</v>
      </c>
      <c r="B1112" s="438" t="s">
        <v>1123</v>
      </c>
      <c r="C1112" s="428" t="s">
        <v>326</v>
      </c>
      <c r="D1112" s="428" t="s">
        <v>379</v>
      </c>
      <c r="E1112" s="430" t="s">
        <v>335</v>
      </c>
      <c r="F1112" s="431" t="s">
        <v>1783</v>
      </c>
      <c r="G1112" s="434" t="str">
        <f>+VLOOKUP(Data_Validation!$A1112,BV_Data_An_Cour!$L:$Q,6,0)</f>
        <v>5-Ventes</v>
      </c>
      <c r="H1112" s="4"/>
    </row>
    <row r="1113" spans="1:8" ht="15.75" customHeight="1">
      <c r="A1113" s="437" t="s">
        <v>1523</v>
      </c>
      <c r="B1113" s="438" t="s">
        <v>1123</v>
      </c>
      <c r="C1113" s="428" t="s">
        <v>326</v>
      </c>
      <c r="D1113" s="428" t="s">
        <v>379</v>
      </c>
      <c r="E1113" s="430" t="s">
        <v>335</v>
      </c>
      <c r="F1113" s="431"/>
      <c r="G1113" s="434" t="str">
        <f>+VLOOKUP(Data_Validation!$A1113,BV_Data_An_Cour!$L:$Q,6,0)</f>
        <v>6-Coût des ventes</v>
      </c>
      <c r="H1113" s="4"/>
    </row>
    <row r="1114" spans="1:8" ht="15.75" customHeight="1">
      <c r="A1114" s="437" t="s">
        <v>2825</v>
      </c>
      <c r="B1114" s="438" t="s">
        <v>1123</v>
      </c>
      <c r="C1114" s="428" t="s">
        <v>326</v>
      </c>
      <c r="D1114" s="428" t="s">
        <v>379</v>
      </c>
      <c r="E1114" s="430" t="s">
        <v>334</v>
      </c>
      <c r="F1114" s="431"/>
      <c r="G1114" s="434" t="str">
        <f>+VLOOKUP(Data_Validation!$A1114,BV_Data_An_Cour!$L:$Q,6,0)</f>
        <v>10-Compte compteur</v>
      </c>
      <c r="H1114" s="4"/>
    </row>
    <row r="1115" spans="1:8" ht="15.75" customHeight="1">
      <c r="A1115" s="437"/>
      <c r="B1115" s="438"/>
      <c r="C1115" s="428"/>
      <c r="D1115" s="428"/>
      <c r="E1115" s="435"/>
      <c r="F1115" s="4"/>
      <c r="G1115" s="435"/>
      <c r="H1115" s="4"/>
    </row>
    <row r="1116" spans="1:8" ht="15.75" customHeight="1">
      <c r="A1116" s="437"/>
      <c r="B1116" s="438"/>
      <c r="C1116" s="428"/>
      <c r="D1116" s="428"/>
      <c r="E1116" s="435"/>
      <c r="F1116" s="4"/>
      <c r="G1116" s="435"/>
      <c r="H1116" s="4"/>
    </row>
    <row r="1117" spans="1:8" ht="15.75" customHeight="1">
      <c r="A1117" s="437"/>
      <c r="B1117" s="438"/>
      <c r="C1117" s="428"/>
      <c r="D1117" s="428"/>
      <c r="E1117" s="435"/>
      <c r="F1117" s="4"/>
      <c r="G1117" s="435"/>
      <c r="H1117" s="4"/>
    </row>
    <row r="1118" spans="1:8" ht="15.75" customHeight="1">
      <c r="A1118" s="437"/>
      <c r="B1118" s="438"/>
      <c r="C1118" s="428"/>
      <c r="D1118" s="428"/>
      <c r="E1118" s="435"/>
      <c r="F1118" s="4"/>
      <c r="G1118" s="435"/>
      <c r="H1118" s="4"/>
    </row>
    <row r="1119" spans="1:8" ht="15.75" customHeight="1">
      <c r="A1119" s="437"/>
      <c r="B1119" s="438"/>
      <c r="C1119" s="428"/>
      <c r="D1119" s="428"/>
      <c r="E1119" s="435"/>
      <c r="F1119" s="4"/>
      <c r="G1119" s="435"/>
      <c r="H1119" s="4"/>
    </row>
    <row r="1120" spans="1:8" ht="15.75" customHeight="1">
      <c r="A1120" s="437"/>
      <c r="B1120" s="438"/>
      <c r="C1120" s="428"/>
      <c r="D1120" s="428"/>
      <c r="E1120" s="435"/>
      <c r="F1120" s="4"/>
      <c r="G1120" s="435"/>
      <c r="H1120" s="4"/>
    </row>
    <row r="1121" spans="1:8" ht="15.75" customHeight="1">
      <c r="A1121" s="437"/>
      <c r="B1121" s="438"/>
      <c r="C1121" s="428"/>
      <c r="D1121" s="428"/>
      <c r="E1121" s="435"/>
      <c r="F1121" s="4"/>
      <c r="G1121" s="435"/>
      <c r="H1121" s="4"/>
    </row>
    <row r="1122" spans="1:8" ht="15.75" customHeight="1">
      <c r="A1122" s="437"/>
      <c r="B1122" s="438"/>
      <c r="C1122" s="428"/>
      <c r="D1122" s="428"/>
      <c r="E1122" s="435"/>
      <c r="F1122" s="4"/>
      <c r="G1122" s="435"/>
      <c r="H1122" s="4"/>
    </row>
    <row r="1123" spans="1:8" ht="15.75" customHeight="1">
      <c r="A1123" s="437"/>
      <c r="B1123" s="438"/>
      <c r="C1123" s="428"/>
      <c r="D1123" s="428"/>
      <c r="E1123" s="435"/>
      <c r="F1123" s="4"/>
      <c r="G1123" s="435"/>
      <c r="H1123" s="4"/>
    </row>
    <row r="1124" spans="1:8" ht="15.75" customHeight="1">
      <c r="A1124" s="437"/>
      <c r="B1124" s="438"/>
      <c r="C1124" s="428"/>
      <c r="D1124" s="428"/>
      <c r="E1124" s="435"/>
      <c r="F1124" s="4"/>
      <c r="G1124" s="435"/>
      <c r="H1124" s="4"/>
    </row>
    <row r="1125" spans="1:8" ht="15.75" customHeight="1">
      <c r="A1125" s="437"/>
      <c r="B1125" s="438"/>
      <c r="C1125" s="428"/>
      <c r="D1125" s="428"/>
      <c r="E1125" s="435"/>
      <c r="F1125" s="4"/>
      <c r="G1125" s="435"/>
      <c r="H1125" s="4"/>
    </row>
    <row r="1126" spans="1:8" ht="15.75" customHeight="1">
      <c r="A1126" s="437"/>
      <c r="B1126" s="438"/>
      <c r="C1126" s="428"/>
      <c r="D1126" s="428"/>
      <c r="E1126" s="435"/>
      <c r="F1126" s="4"/>
      <c r="G1126" s="435"/>
      <c r="H1126" s="4"/>
    </row>
    <row r="1127" spans="1:8" ht="15.75" customHeight="1">
      <c r="A1127" s="437"/>
      <c r="B1127" s="438"/>
      <c r="C1127" s="428"/>
      <c r="D1127" s="428"/>
      <c r="E1127" s="435"/>
      <c r="F1127" s="4"/>
      <c r="G1127" s="435"/>
      <c r="H1127" s="4"/>
    </row>
    <row r="1128" spans="1:8" ht="15.75" customHeight="1">
      <c r="A1128" s="437"/>
      <c r="B1128" s="438"/>
      <c r="C1128" s="428"/>
      <c r="D1128" s="428"/>
      <c r="E1128" s="435"/>
      <c r="F1128" s="4"/>
      <c r="G1128" s="435"/>
      <c r="H1128" s="4"/>
    </row>
    <row r="1129" spans="1:8" ht="15.75" customHeight="1">
      <c r="A1129" s="437"/>
      <c r="B1129" s="438"/>
      <c r="C1129" s="428"/>
      <c r="D1129" s="428"/>
      <c r="E1129" s="435"/>
      <c r="F1129" s="4"/>
      <c r="G1129" s="435"/>
      <c r="H1129" s="4"/>
    </row>
    <row r="1130" spans="1:8" ht="15.75" customHeight="1">
      <c r="A1130" s="437"/>
      <c r="B1130" s="438"/>
      <c r="C1130" s="428"/>
      <c r="D1130" s="428"/>
      <c r="E1130" s="435"/>
      <c r="F1130" s="4"/>
      <c r="G1130" s="435"/>
      <c r="H1130" s="4"/>
    </row>
    <row r="1131" spans="1:8" ht="15.75" customHeight="1">
      <c r="A1131" s="437"/>
      <c r="B1131" s="438"/>
      <c r="C1131" s="428"/>
      <c r="D1131" s="428"/>
      <c r="E1131" s="435"/>
      <c r="F1131" s="4"/>
      <c r="G1131" s="435"/>
      <c r="H1131" s="4"/>
    </row>
    <row r="1132" spans="1:8" ht="15.75" customHeight="1">
      <c r="A1132" s="437"/>
      <c r="B1132" s="438"/>
      <c r="C1132" s="428"/>
      <c r="D1132" s="428"/>
      <c r="E1132" s="435"/>
      <c r="F1132" s="4"/>
      <c r="G1132" s="435"/>
      <c r="H1132" s="4"/>
    </row>
    <row r="1133" spans="1:8" ht="15.75" customHeight="1">
      <c r="A1133" s="437"/>
      <c r="B1133" s="438"/>
      <c r="C1133" s="428"/>
      <c r="D1133" s="428"/>
      <c r="E1133" s="435"/>
      <c r="F1133" s="4"/>
      <c r="G1133" s="435"/>
      <c r="H1133" s="4"/>
    </row>
    <row r="1134" spans="1:8" ht="15.75" customHeight="1">
      <c r="A1134" s="437"/>
      <c r="B1134" s="438"/>
      <c r="C1134" s="428"/>
      <c r="D1134" s="428"/>
      <c r="E1134" s="435"/>
      <c r="F1134" s="4"/>
      <c r="G1134" s="435"/>
      <c r="H1134" s="4"/>
    </row>
    <row r="1135" spans="1:8" ht="15.75" customHeight="1">
      <c r="A1135" s="437"/>
      <c r="B1135" s="438"/>
      <c r="C1135" s="428"/>
      <c r="D1135" s="428"/>
      <c r="E1135" s="435"/>
      <c r="F1135" s="4"/>
      <c r="G1135" s="435"/>
      <c r="H1135" s="4"/>
    </row>
    <row r="1136" spans="1:8" ht="15.75" customHeight="1">
      <c r="A1136" s="437"/>
      <c r="B1136" s="438"/>
      <c r="C1136" s="428"/>
      <c r="D1136" s="428"/>
      <c r="E1136" s="435"/>
      <c r="F1136" s="4"/>
      <c r="G1136" s="435"/>
      <c r="H1136" s="4"/>
    </row>
    <row r="1137" spans="1:8" ht="15.75" customHeight="1">
      <c r="A1137" s="437"/>
      <c r="B1137" s="438"/>
      <c r="C1137" s="428"/>
      <c r="D1137" s="428"/>
      <c r="E1137" s="435"/>
      <c r="F1137" s="4"/>
      <c r="G1137" s="435"/>
      <c r="H1137" s="4"/>
    </row>
    <row r="1138" spans="1:8" ht="15.75" customHeight="1">
      <c r="A1138" s="437"/>
      <c r="B1138" s="438"/>
      <c r="C1138" s="428"/>
      <c r="D1138" s="428"/>
      <c r="E1138" s="435"/>
      <c r="F1138" s="4"/>
      <c r="G1138" s="435"/>
      <c r="H1138" s="4"/>
    </row>
    <row r="1139" spans="1:8" ht="15.75" customHeight="1">
      <c r="A1139" s="437"/>
      <c r="B1139" s="438"/>
      <c r="C1139" s="428"/>
      <c r="D1139" s="428"/>
      <c r="E1139" s="435"/>
      <c r="F1139" s="4"/>
      <c r="G1139" s="435"/>
      <c r="H1139" s="4"/>
    </row>
    <row r="1140" spans="1:8" ht="15.75" customHeight="1">
      <c r="A1140" s="437"/>
      <c r="B1140" s="438"/>
      <c r="C1140" s="428"/>
      <c r="D1140" s="428"/>
      <c r="E1140" s="435"/>
      <c r="F1140" s="4"/>
      <c r="G1140" s="435"/>
      <c r="H1140" s="4"/>
    </row>
    <row r="1141" spans="1:8" ht="15.75" customHeight="1">
      <c r="A1141" s="437"/>
      <c r="B1141" s="438"/>
      <c r="C1141" s="428"/>
      <c r="D1141" s="428"/>
      <c r="E1141" s="435"/>
      <c r="F1141" s="4"/>
      <c r="G1141" s="435"/>
      <c r="H1141" s="4"/>
    </row>
    <row r="1142" spans="1:8" ht="15.75" customHeight="1">
      <c r="A1142" s="437"/>
      <c r="B1142" s="438"/>
      <c r="C1142" s="428"/>
      <c r="D1142" s="428"/>
      <c r="E1142" s="435"/>
      <c r="F1142" s="4"/>
      <c r="G1142" s="435"/>
      <c r="H1142" s="4"/>
    </row>
    <row r="1143" spans="1:8" ht="15.75" customHeight="1">
      <c r="A1143" s="437"/>
      <c r="B1143" s="438"/>
      <c r="C1143" s="428"/>
      <c r="D1143" s="428"/>
      <c r="E1143" s="435"/>
      <c r="F1143" s="4"/>
      <c r="G1143" s="435"/>
      <c r="H1143" s="4"/>
    </row>
    <row r="1144" spans="1:8" ht="15.75" customHeight="1">
      <c r="A1144" s="437"/>
      <c r="B1144" s="438"/>
      <c r="C1144" s="428"/>
      <c r="D1144" s="428"/>
      <c r="E1144" s="435"/>
      <c r="F1144" s="4"/>
      <c r="G1144" s="435"/>
      <c r="H1144" s="4"/>
    </row>
    <row r="1145" spans="1:8" ht="15.75" customHeight="1">
      <c r="A1145" s="437"/>
      <c r="B1145" s="438"/>
      <c r="C1145" s="428"/>
      <c r="D1145" s="428"/>
      <c r="E1145" s="435"/>
      <c r="F1145" s="4"/>
      <c r="G1145" s="435"/>
      <c r="H1145" s="4"/>
    </row>
    <row r="1146" spans="1:8" ht="15.75" customHeight="1">
      <c r="A1146" s="437"/>
      <c r="B1146" s="438"/>
      <c r="C1146" s="428"/>
      <c r="D1146" s="428"/>
      <c r="E1146" s="435"/>
      <c r="F1146" s="4"/>
      <c r="G1146" s="435"/>
      <c r="H1146" s="4"/>
    </row>
    <row r="1147" spans="1:8" ht="15.75" customHeight="1">
      <c r="A1147" s="437"/>
      <c r="B1147" s="438"/>
      <c r="C1147" s="428"/>
      <c r="D1147" s="428"/>
      <c r="E1147" s="435"/>
      <c r="F1147" s="4"/>
      <c r="G1147" s="435"/>
      <c r="H1147" s="4"/>
    </row>
    <row r="1148" spans="1:8" ht="15.75" customHeight="1">
      <c r="A1148" s="437"/>
      <c r="B1148" s="438"/>
      <c r="C1148" s="428"/>
      <c r="D1148" s="428"/>
      <c r="E1148" s="435"/>
      <c r="F1148" s="4"/>
      <c r="G1148" s="435"/>
      <c r="H1148" s="4"/>
    </row>
    <row r="1149" spans="1:8" ht="15.75" customHeight="1">
      <c r="A1149" s="437"/>
      <c r="B1149" s="438"/>
      <c r="C1149" s="428"/>
      <c r="D1149" s="428"/>
      <c r="E1149" s="435"/>
      <c r="F1149" s="4"/>
      <c r="G1149" s="435"/>
      <c r="H1149" s="4"/>
    </row>
    <row r="1150" spans="1:8" ht="15.75" customHeight="1">
      <c r="A1150" s="437"/>
      <c r="B1150" s="438"/>
      <c r="C1150" s="428"/>
      <c r="D1150" s="428"/>
      <c r="E1150" s="435"/>
      <c r="F1150" s="4"/>
      <c r="G1150" s="435"/>
      <c r="H1150" s="4"/>
    </row>
    <row r="1151" spans="1:8" ht="15.75" customHeight="1">
      <c r="A1151" s="437"/>
      <c r="B1151" s="438"/>
      <c r="C1151" s="428"/>
      <c r="D1151" s="428"/>
      <c r="E1151" s="435"/>
      <c r="F1151" s="4"/>
      <c r="G1151" s="435"/>
      <c r="H1151" s="4"/>
    </row>
    <row r="1152" spans="1:8" ht="15.75" customHeight="1">
      <c r="A1152" s="437"/>
      <c r="B1152" s="438"/>
      <c r="C1152" s="428"/>
      <c r="D1152" s="428"/>
      <c r="E1152" s="435"/>
      <c r="F1152" s="4"/>
      <c r="G1152" s="435"/>
      <c r="H1152" s="4"/>
    </row>
    <row r="1153" spans="1:8" ht="15.75" customHeight="1">
      <c r="A1153" s="437"/>
      <c r="B1153" s="438"/>
      <c r="C1153" s="428"/>
      <c r="D1153" s="428"/>
      <c r="E1153" s="435"/>
      <c r="F1153" s="4"/>
      <c r="G1153" s="435"/>
      <c r="H1153" s="4"/>
    </row>
    <row r="1154" spans="1:8" ht="15.75" customHeight="1">
      <c r="A1154" s="437"/>
      <c r="B1154" s="438"/>
      <c r="C1154" s="428"/>
      <c r="D1154" s="428"/>
      <c r="E1154" s="435"/>
      <c r="F1154" s="4"/>
      <c r="G1154" s="435"/>
      <c r="H1154" s="4"/>
    </row>
    <row r="1155" spans="1:8" ht="15.75" customHeight="1">
      <c r="A1155" s="437"/>
      <c r="B1155" s="438"/>
      <c r="C1155" s="428"/>
      <c r="D1155" s="428"/>
      <c r="E1155" s="435"/>
      <c r="F1155" s="4"/>
      <c r="G1155" s="435"/>
      <c r="H1155" s="4"/>
    </row>
    <row r="1156" spans="1:8" ht="15.75" customHeight="1">
      <c r="A1156" s="437"/>
      <c r="B1156" s="438"/>
      <c r="C1156" s="428"/>
      <c r="D1156" s="428"/>
      <c r="E1156" s="435"/>
      <c r="F1156" s="4"/>
      <c r="G1156" s="435"/>
      <c r="H1156" s="4"/>
    </row>
    <row r="1157" spans="1:8" ht="15.75" customHeight="1">
      <c r="A1157" s="437"/>
      <c r="B1157" s="438"/>
      <c r="C1157" s="428"/>
      <c r="D1157" s="428"/>
      <c r="E1157" s="435"/>
      <c r="F1157" s="4"/>
      <c r="G1157" s="435"/>
      <c r="H1157" s="4"/>
    </row>
    <row r="1158" spans="1:8" ht="15.75" customHeight="1">
      <c r="A1158" s="437"/>
      <c r="B1158" s="438"/>
      <c r="C1158" s="428"/>
      <c r="D1158" s="428"/>
      <c r="E1158" s="435"/>
      <c r="F1158" s="4"/>
      <c r="G1158" s="435"/>
      <c r="H1158" s="4"/>
    </row>
    <row r="1159" spans="1:8" ht="15.75" customHeight="1">
      <c r="A1159" s="437"/>
      <c r="B1159" s="438"/>
      <c r="C1159" s="428"/>
      <c r="D1159" s="428"/>
      <c r="E1159" s="435"/>
      <c r="F1159" s="4"/>
      <c r="G1159" s="435"/>
      <c r="H1159" s="4"/>
    </row>
    <row r="1160" spans="1:8" ht="15.75" customHeight="1">
      <c r="A1160" s="437"/>
      <c r="B1160" s="438"/>
      <c r="C1160" s="428"/>
      <c r="D1160" s="428"/>
      <c r="E1160" s="435"/>
      <c r="F1160" s="4"/>
      <c r="G1160" s="435"/>
      <c r="H1160" s="4"/>
    </row>
    <row r="1161" spans="1:8" ht="15.75" customHeight="1">
      <c r="A1161" s="437"/>
      <c r="B1161" s="438"/>
      <c r="C1161" s="428"/>
      <c r="D1161" s="428"/>
      <c r="E1161" s="435"/>
      <c r="F1161" s="4"/>
      <c r="G1161" s="435"/>
      <c r="H1161" s="4"/>
    </row>
    <row r="1162" spans="1:8" ht="15.75" customHeight="1">
      <c r="A1162" s="437"/>
      <c r="B1162" s="438"/>
      <c r="C1162" s="428"/>
      <c r="D1162" s="428"/>
      <c r="E1162" s="435"/>
      <c r="F1162" s="4"/>
      <c r="G1162" s="435"/>
      <c r="H1162" s="4"/>
    </row>
    <row r="1163" spans="1:8" ht="15.75" customHeight="1">
      <c r="A1163" s="437"/>
      <c r="B1163" s="438"/>
      <c r="C1163" s="428"/>
      <c r="D1163" s="428"/>
      <c r="E1163" s="435"/>
      <c r="F1163" s="4"/>
      <c r="G1163" s="435"/>
      <c r="H1163" s="4"/>
    </row>
    <row r="1164" spans="1:8" ht="15.75" customHeight="1">
      <c r="A1164" s="437"/>
      <c r="B1164" s="438"/>
      <c r="C1164" s="428"/>
      <c r="D1164" s="428"/>
      <c r="E1164" s="435"/>
      <c r="F1164" s="4"/>
      <c r="G1164" s="435"/>
      <c r="H1164" s="4"/>
    </row>
    <row r="1165" spans="1:8" ht="15.75" customHeight="1">
      <c r="A1165" s="437"/>
      <c r="B1165" s="438"/>
      <c r="C1165" s="428"/>
      <c r="D1165" s="428"/>
      <c r="E1165" s="435"/>
      <c r="F1165" s="4"/>
      <c r="G1165" s="435"/>
      <c r="H1165" s="4"/>
    </row>
    <row r="1166" spans="1:8" ht="15.75" customHeight="1">
      <c r="A1166" s="437"/>
      <c r="B1166" s="438"/>
      <c r="C1166" s="428"/>
      <c r="D1166" s="428"/>
      <c r="E1166" s="435"/>
      <c r="F1166" s="4"/>
      <c r="G1166" s="435"/>
      <c r="H1166" s="4"/>
    </row>
    <row r="1167" spans="1:8" ht="15.75" customHeight="1">
      <c r="A1167" s="437"/>
      <c r="B1167" s="438"/>
      <c r="C1167" s="428"/>
      <c r="D1167" s="428"/>
      <c r="E1167" s="435"/>
      <c r="F1167" s="4"/>
      <c r="G1167" s="435"/>
      <c r="H1167" s="4"/>
    </row>
    <row r="1168" spans="1:8" ht="15.75" customHeight="1">
      <c r="A1168" s="437"/>
      <c r="B1168" s="438"/>
      <c r="C1168" s="428"/>
      <c r="D1168" s="428"/>
      <c r="E1168" s="435"/>
      <c r="F1168" s="4"/>
      <c r="G1168" s="435"/>
      <c r="H1168" s="4"/>
    </row>
    <row r="1169" spans="1:8" ht="15.75" customHeight="1">
      <c r="A1169" s="437"/>
      <c r="B1169" s="438"/>
      <c r="C1169" s="428"/>
      <c r="D1169" s="428"/>
      <c r="E1169" s="435"/>
      <c r="F1169" s="4"/>
      <c r="G1169" s="435"/>
      <c r="H1169" s="4"/>
    </row>
    <row r="1170" spans="1:8" ht="15.75" customHeight="1">
      <c r="A1170" s="437"/>
      <c r="B1170" s="438"/>
      <c r="C1170" s="428"/>
      <c r="D1170" s="428"/>
      <c r="E1170" s="435"/>
      <c r="F1170" s="4"/>
      <c r="G1170" s="435"/>
      <c r="H1170" s="4"/>
    </row>
    <row r="1171" spans="1:8" ht="15.75" customHeight="1">
      <c r="A1171" s="437"/>
      <c r="B1171" s="438"/>
      <c r="C1171" s="428"/>
      <c r="D1171" s="428"/>
      <c r="E1171" s="435"/>
      <c r="F1171" s="4"/>
      <c r="G1171" s="435"/>
      <c r="H1171" s="4"/>
    </row>
    <row r="1172" spans="1:8" ht="15.75" customHeight="1">
      <c r="A1172" s="437"/>
      <c r="B1172" s="438"/>
      <c r="C1172" s="428"/>
      <c r="D1172" s="428"/>
      <c r="E1172" s="435"/>
      <c r="F1172" s="4"/>
      <c r="G1172" s="435"/>
      <c r="H1172" s="4"/>
    </row>
    <row r="1173" spans="1:8" ht="15.75" customHeight="1">
      <c r="A1173" s="437"/>
      <c r="B1173" s="438"/>
      <c r="C1173" s="428"/>
      <c r="D1173" s="428"/>
      <c r="E1173" s="435"/>
      <c r="F1173" s="4"/>
      <c r="G1173" s="435"/>
      <c r="H1173" s="4"/>
    </row>
    <row r="1174" spans="1:8" ht="15.75" customHeight="1">
      <c r="A1174" s="437"/>
      <c r="B1174" s="438"/>
      <c r="C1174" s="428"/>
      <c r="D1174" s="428"/>
      <c r="E1174" s="435"/>
      <c r="F1174" s="4"/>
      <c r="G1174" s="435"/>
      <c r="H1174" s="4"/>
    </row>
    <row r="1175" spans="1:8" ht="15.75" customHeight="1">
      <c r="A1175" s="437"/>
      <c r="B1175" s="438"/>
      <c r="C1175" s="428"/>
      <c r="D1175" s="428"/>
      <c r="E1175" s="435"/>
      <c r="F1175" s="4"/>
      <c r="G1175" s="435"/>
      <c r="H1175" s="4"/>
    </row>
    <row r="1176" spans="1:8" ht="15.75" customHeight="1">
      <c r="A1176" s="437"/>
      <c r="B1176" s="438"/>
      <c r="C1176" s="428"/>
      <c r="D1176" s="428"/>
      <c r="E1176" s="435"/>
      <c r="F1176" s="4"/>
      <c r="G1176" s="435"/>
      <c r="H1176" s="4"/>
    </row>
    <row r="1177" spans="1:8" ht="15.75" customHeight="1">
      <c r="A1177" s="437"/>
      <c r="B1177" s="438"/>
      <c r="C1177" s="428"/>
      <c r="D1177" s="428"/>
      <c r="E1177" s="435"/>
      <c r="F1177" s="4"/>
      <c r="G1177" s="435"/>
      <c r="H1177" s="4"/>
    </row>
    <row r="1178" spans="1:8" ht="15.75" customHeight="1">
      <c r="A1178" s="437"/>
      <c r="B1178" s="438"/>
      <c r="C1178" s="428"/>
      <c r="D1178" s="428"/>
      <c r="E1178" s="435"/>
      <c r="F1178" s="4"/>
      <c r="G1178" s="435"/>
      <c r="H1178" s="4"/>
    </row>
    <row r="1179" spans="1:8" ht="15.75" customHeight="1">
      <c r="A1179" s="437"/>
      <c r="B1179" s="438"/>
      <c r="C1179" s="428"/>
      <c r="D1179" s="428"/>
      <c r="E1179" s="435"/>
      <c r="F1179" s="4"/>
      <c r="G1179" s="435"/>
      <c r="H1179" s="4"/>
    </row>
    <row r="1180" spans="1:8" ht="15.75" customHeight="1">
      <c r="A1180" s="437"/>
      <c r="B1180" s="438"/>
      <c r="C1180" s="428"/>
      <c r="D1180" s="428"/>
      <c r="E1180" s="435"/>
      <c r="F1180" s="4"/>
      <c r="G1180" s="435"/>
      <c r="H1180" s="4"/>
    </row>
    <row r="1181" spans="1:8" ht="15.75" customHeight="1">
      <c r="A1181" s="437"/>
      <c r="B1181" s="438"/>
      <c r="C1181" s="428"/>
      <c r="D1181" s="428"/>
      <c r="E1181" s="435"/>
      <c r="F1181" s="4"/>
      <c r="G1181" s="435"/>
      <c r="H1181" s="4"/>
    </row>
    <row r="1182" spans="1:8" ht="15.75" customHeight="1">
      <c r="A1182" s="437"/>
      <c r="B1182" s="438"/>
      <c r="C1182" s="428"/>
      <c r="D1182" s="428"/>
      <c r="E1182" s="435"/>
      <c r="F1182" s="4"/>
      <c r="G1182" s="435"/>
      <c r="H1182" s="4"/>
    </row>
    <row r="1183" spans="1:8" ht="15.75" customHeight="1">
      <c r="A1183" s="437"/>
      <c r="B1183" s="438"/>
      <c r="C1183" s="428"/>
      <c r="D1183" s="428"/>
      <c r="E1183" s="435"/>
      <c r="F1183" s="4"/>
      <c r="G1183" s="435"/>
      <c r="H1183" s="4"/>
    </row>
    <row r="1184" spans="1:8" ht="15.75" customHeight="1">
      <c r="A1184" s="437"/>
      <c r="B1184" s="438"/>
      <c r="C1184" s="428"/>
      <c r="D1184" s="428"/>
      <c r="E1184" s="435"/>
      <c r="F1184" s="4"/>
      <c r="G1184" s="435"/>
      <c r="H1184" s="4"/>
    </row>
    <row r="1185" spans="1:8" ht="15.75" customHeight="1">
      <c r="A1185" s="437"/>
      <c r="B1185" s="438"/>
      <c r="C1185" s="428"/>
      <c r="D1185" s="428"/>
      <c r="E1185" s="435"/>
      <c r="F1185" s="4"/>
      <c r="G1185" s="435"/>
      <c r="H1185" s="4"/>
    </row>
    <row r="1186" spans="1:8" ht="15.75" customHeight="1">
      <c r="A1186" s="437"/>
      <c r="B1186" s="438"/>
      <c r="C1186" s="428"/>
      <c r="D1186" s="428"/>
      <c r="E1186" s="435"/>
      <c r="F1186" s="4"/>
      <c r="G1186" s="435"/>
      <c r="H1186" s="4"/>
    </row>
    <row r="1187" spans="1:8" ht="15.75" customHeight="1">
      <c r="A1187" s="437"/>
      <c r="B1187" s="438"/>
      <c r="C1187" s="428"/>
      <c r="D1187" s="428"/>
      <c r="E1187" s="435"/>
      <c r="F1187" s="4"/>
      <c r="G1187" s="435"/>
      <c r="H1187" s="4"/>
    </row>
    <row r="1188" spans="1:8" ht="15.75" customHeight="1">
      <c r="A1188" s="437"/>
      <c r="B1188" s="438"/>
      <c r="C1188" s="428"/>
      <c r="D1188" s="428"/>
      <c r="E1188" s="435"/>
      <c r="F1188" s="4"/>
      <c r="G1188" s="435"/>
      <c r="H1188" s="4"/>
    </row>
    <row r="1189" spans="1:8" ht="15.75" customHeight="1">
      <c r="A1189" s="437"/>
      <c r="B1189" s="438"/>
      <c r="C1189" s="428"/>
      <c r="D1189" s="428"/>
      <c r="E1189" s="435"/>
      <c r="F1189" s="4"/>
      <c r="G1189" s="435"/>
      <c r="H1189" s="4"/>
    </row>
    <row r="1190" spans="1:8" ht="15.75" customHeight="1">
      <c r="A1190" s="437"/>
      <c r="B1190" s="438"/>
      <c r="C1190" s="428"/>
      <c r="D1190" s="428"/>
      <c r="E1190" s="435"/>
      <c r="F1190" s="4"/>
      <c r="G1190" s="435"/>
      <c r="H1190" s="4"/>
    </row>
    <row r="1191" spans="1:8" ht="15.75" customHeight="1">
      <c r="A1191" s="437"/>
      <c r="B1191" s="438"/>
      <c r="C1191" s="428"/>
      <c r="D1191" s="428"/>
      <c r="E1191" s="435"/>
      <c r="F1191" s="4"/>
      <c r="G1191" s="435"/>
      <c r="H1191" s="4"/>
    </row>
    <row r="1192" spans="1:8" ht="15.75" customHeight="1">
      <c r="A1192" s="437"/>
      <c r="B1192" s="438"/>
      <c r="C1192" s="428"/>
      <c r="D1192" s="428"/>
      <c r="E1192" s="435"/>
      <c r="F1192" s="4"/>
      <c r="G1192" s="435"/>
      <c r="H1192" s="4"/>
    </row>
    <row r="1193" spans="1:8" ht="15.75" customHeight="1">
      <c r="A1193" s="437"/>
      <c r="B1193" s="438"/>
      <c r="C1193" s="428"/>
      <c r="D1193" s="428"/>
      <c r="E1193" s="435"/>
      <c r="F1193" s="4"/>
      <c r="G1193" s="435"/>
      <c r="H1193" s="4"/>
    </row>
    <row r="1194" spans="1:8" ht="15.75" customHeight="1">
      <c r="A1194" s="437"/>
      <c r="B1194" s="438"/>
      <c r="C1194" s="428"/>
      <c r="D1194" s="428"/>
      <c r="E1194" s="435"/>
      <c r="F1194" s="4"/>
      <c r="G1194" s="435"/>
      <c r="H1194" s="4"/>
    </row>
    <row r="1195" spans="1:8" ht="15.75" customHeight="1">
      <c r="A1195" s="437"/>
      <c r="B1195" s="438"/>
      <c r="C1195" s="428"/>
      <c r="D1195" s="428"/>
      <c r="E1195" s="435"/>
      <c r="F1195" s="4"/>
      <c r="G1195" s="435"/>
      <c r="H1195" s="4"/>
    </row>
    <row r="1196" spans="1:8" ht="15.75" customHeight="1">
      <c r="A1196" s="437"/>
      <c r="B1196" s="438"/>
      <c r="C1196" s="428"/>
      <c r="D1196" s="428"/>
      <c r="E1196" s="435"/>
      <c r="F1196" s="4"/>
      <c r="G1196" s="435"/>
      <c r="H1196" s="4"/>
    </row>
    <row r="1197" spans="1:8" ht="15.75" customHeight="1">
      <c r="A1197" s="437"/>
      <c r="B1197" s="438"/>
      <c r="C1197" s="428"/>
      <c r="D1197" s="428"/>
      <c r="E1197" s="435"/>
      <c r="F1197" s="4"/>
      <c r="G1197" s="435"/>
      <c r="H1197" s="4"/>
    </row>
    <row r="1198" spans="1:8" ht="15.75" customHeight="1">
      <c r="A1198" s="437"/>
      <c r="B1198" s="438"/>
      <c r="C1198" s="428"/>
      <c r="D1198" s="428"/>
      <c r="E1198" s="435"/>
      <c r="F1198" s="4"/>
      <c r="G1198" s="435"/>
      <c r="H1198" s="4"/>
    </row>
    <row r="1199" spans="1:8" ht="15.75" customHeight="1">
      <c r="A1199" s="437"/>
      <c r="B1199" s="438"/>
      <c r="C1199" s="428"/>
      <c r="D1199" s="428"/>
      <c r="E1199" s="435"/>
      <c r="F1199" s="4"/>
      <c r="G1199" s="435"/>
      <c r="H1199" s="4"/>
    </row>
    <row r="1200" spans="1:8" ht="15.75" customHeight="1">
      <c r="A1200" s="437"/>
      <c r="B1200" s="438"/>
      <c r="C1200" s="428"/>
      <c r="D1200" s="428"/>
      <c r="E1200" s="435"/>
      <c r="F1200" s="4"/>
      <c r="G1200" s="435"/>
      <c r="H1200" s="4"/>
    </row>
    <row r="1201" spans="1:8" ht="15.75" customHeight="1">
      <c r="A1201" s="437"/>
      <c r="B1201" s="438"/>
      <c r="C1201" s="428"/>
      <c r="D1201" s="428"/>
      <c r="E1201" s="435"/>
      <c r="F1201" s="4"/>
      <c r="G1201" s="435"/>
      <c r="H1201" s="4"/>
    </row>
    <row r="1202" spans="1:8" ht="15.75" customHeight="1">
      <c r="A1202" s="437"/>
      <c r="B1202" s="438"/>
      <c r="C1202" s="428"/>
      <c r="D1202" s="428"/>
      <c r="E1202" s="435"/>
      <c r="F1202" s="4"/>
      <c r="G1202" s="435"/>
      <c r="H1202" s="4"/>
    </row>
    <row r="1203" spans="1:8" ht="15.75" customHeight="1">
      <c r="A1203" s="437"/>
      <c r="B1203" s="438"/>
      <c r="C1203" s="428"/>
      <c r="D1203" s="428"/>
      <c r="E1203" s="435"/>
      <c r="F1203" s="4"/>
      <c r="G1203" s="435"/>
      <c r="H1203" s="4"/>
    </row>
    <row r="1204" spans="1:8" ht="15.75" customHeight="1">
      <c r="A1204" s="437"/>
      <c r="B1204" s="438"/>
      <c r="C1204" s="428"/>
      <c r="D1204" s="428"/>
      <c r="E1204" s="435"/>
      <c r="F1204" s="4"/>
      <c r="G1204" s="435"/>
      <c r="H1204" s="4"/>
    </row>
    <row r="1205" spans="1:8" ht="15.75" customHeight="1">
      <c r="A1205" s="437"/>
      <c r="B1205" s="438"/>
      <c r="C1205" s="428"/>
      <c r="D1205" s="428"/>
      <c r="E1205" s="435"/>
      <c r="F1205" s="4"/>
      <c r="G1205" s="435"/>
      <c r="H1205" s="4"/>
    </row>
    <row r="1206" spans="1:8" ht="15.75" customHeight="1">
      <c r="A1206" s="437"/>
      <c r="B1206" s="438"/>
      <c r="C1206" s="428"/>
      <c r="D1206" s="428"/>
      <c r="E1206" s="435"/>
      <c r="F1206" s="4"/>
      <c r="G1206" s="435"/>
      <c r="H1206" s="4"/>
    </row>
    <row r="1207" spans="1:8" ht="15.75" customHeight="1">
      <c r="A1207" s="437"/>
      <c r="B1207" s="438"/>
      <c r="C1207" s="428"/>
      <c r="D1207" s="428"/>
      <c r="E1207" s="435"/>
      <c r="F1207" s="4"/>
      <c r="G1207" s="435"/>
      <c r="H1207" s="4"/>
    </row>
    <row r="1208" spans="1:8" ht="15.75" customHeight="1">
      <c r="A1208" s="437"/>
      <c r="B1208" s="438"/>
      <c r="C1208" s="428"/>
      <c r="D1208" s="428"/>
      <c r="E1208" s="435"/>
      <c r="F1208" s="4"/>
      <c r="G1208" s="435"/>
      <c r="H1208" s="4"/>
    </row>
    <row r="1209" spans="1:8" ht="15.75" customHeight="1">
      <c r="A1209" s="437"/>
      <c r="B1209" s="438"/>
      <c r="C1209" s="428"/>
      <c r="D1209" s="428"/>
      <c r="E1209" s="435"/>
      <c r="F1209" s="4"/>
      <c r="G1209" s="435"/>
      <c r="H1209" s="4"/>
    </row>
    <row r="1210" spans="1:8" ht="15.75" customHeight="1">
      <c r="A1210" s="437"/>
      <c r="B1210" s="438"/>
      <c r="C1210" s="428"/>
      <c r="D1210" s="428"/>
      <c r="E1210" s="435"/>
      <c r="F1210" s="4"/>
      <c r="G1210" s="435"/>
      <c r="H1210" s="4"/>
    </row>
    <row r="1211" spans="1:8" ht="15.75" customHeight="1">
      <c r="A1211" s="437"/>
      <c r="B1211" s="438"/>
      <c r="C1211" s="428"/>
      <c r="D1211" s="428"/>
      <c r="E1211" s="435"/>
      <c r="F1211" s="4"/>
      <c r="G1211" s="435"/>
      <c r="H1211" s="4"/>
    </row>
    <row r="1212" spans="1:8" ht="15.75" customHeight="1">
      <c r="A1212" s="437"/>
      <c r="B1212" s="438"/>
      <c r="C1212" s="428"/>
      <c r="D1212" s="428"/>
      <c r="E1212" s="435"/>
      <c r="F1212" s="4"/>
      <c r="G1212" s="435"/>
      <c r="H1212" s="4"/>
    </row>
    <row r="1213" spans="1:8" ht="15.75" customHeight="1">
      <c r="A1213" s="437"/>
      <c r="B1213" s="438"/>
      <c r="C1213" s="428"/>
      <c r="D1213" s="428"/>
      <c r="E1213" s="435"/>
      <c r="F1213" s="4"/>
      <c r="G1213" s="435"/>
      <c r="H1213" s="4"/>
    </row>
    <row r="1214" spans="1:8" ht="15.75" customHeight="1">
      <c r="A1214" s="437"/>
      <c r="B1214" s="438"/>
      <c r="C1214" s="428"/>
      <c r="D1214" s="428"/>
      <c r="E1214" s="435"/>
      <c r="F1214" s="4"/>
      <c r="G1214" s="435"/>
      <c r="H1214" s="4"/>
    </row>
    <row r="1215" spans="1:8" ht="15.75" customHeight="1">
      <c r="A1215" s="437"/>
      <c r="B1215" s="438"/>
      <c r="C1215" s="428"/>
      <c r="D1215" s="428"/>
      <c r="E1215" s="435"/>
      <c r="F1215" s="4"/>
      <c r="G1215" s="435"/>
      <c r="H1215" s="4"/>
    </row>
    <row r="1216" spans="1:8" ht="15.75" customHeight="1">
      <c r="A1216" s="437"/>
      <c r="B1216" s="438"/>
      <c r="C1216" s="428"/>
      <c r="D1216" s="428"/>
      <c r="E1216" s="435"/>
      <c r="F1216" s="4"/>
      <c r="G1216" s="435"/>
      <c r="H1216" s="4"/>
    </row>
    <row r="1217" spans="1:8" ht="15.75" customHeight="1">
      <c r="A1217" s="437"/>
      <c r="B1217" s="438"/>
      <c r="C1217" s="428"/>
      <c r="D1217" s="428"/>
      <c r="E1217" s="435"/>
      <c r="F1217" s="4"/>
      <c r="G1217" s="435"/>
      <c r="H1217" s="4"/>
    </row>
    <row r="1218" spans="1:8" ht="15.75" customHeight="1">
      <c r="A1218" s="437"/>
      <c r="B1218" s="438"/>
      <c r="C1218" s="428"/>
      <c r="D1218" s="428"/>
      <c r="E1218" s="435"/>
      <c r="F1218" s="4"/>
      <c r="G1218" s="435"/>
      <c r="H1218" s="4"/>
    </row>
    <row r="1219" spans="1:8" ht="15.75" customHeight="1">
      <c r="A1219" s="437"/>
      <c r="B1219" s="438"/>
      <c r="C1219" s="428"/>
      <c r="D1219" s="428"/>
      <c r="E1219" s="435"/>
      <c r="F1219" s="4"/>
      <c r="G1219" s="435"/>
      <c r="H1219" s="4"/>
    </row>
    <row r="1220" spans="1:8" ht="15.75" customHeight="1">
      <c r="A1220" s="437"/>
      <c r="B1220" s="438"/>
      <c r="C1220" s="428"/>
      <c r="D1220" s="428"/>
      <c r="E1220" s="435"/>
      <c r="F1220" s="4"/>
      <c r="G1220" s="435"/>
      <c r="H1220" s="4"/>
    </row>
    <row r="1221" spans="1:8" ht="15.75" customHeight="1">
      <c r="A1221" s="437"/>
      <c r="B1221" s="438"/>
      <c r="C1221" s="428"/>
      <c r="D1221" s="428"/>
      <c r="E1221" s="435"/>
      <c r="F1221" s="4"/>
      <c r="G1221" s="435"/>
      <c r="H1221" s="4"/>
    </row>
    <row r="1222" spans="1:8" ht="15.75" customHeight="1">
      <c r="A1222" s="437"/>
      <c r="B1222" s="438"/>
      <c r="C1222" s="428"/>
      <c r="D1222" s="428"/>
      <c r="E1222" s="435"/>
      <c r="F1222" s="4"/>
      <c r="G1222" s="435"/>
      <c r="H1222" s="4"/>
    </row>
    <row r="1223" spans="1:8" ht="15.75" customHeight="1">
      <c r="A1223" s="437"/>
      <c r="B1223" s="438"/>
      <c r="C1223" s="428"/>
      <c r="D1223" s="428"/>
      <c r="E1223" s="435"/>
      <c r="F1223" s="4"/>
      <c r="G1223" s="435"/>
      <c r="H1223" s="4"/>
    </row>
    <row r="1224" spans="1:8" ht="15.75" customHeight="1">
      <c r="A1224" s="437"/>
      <c r="B1224" s="438"/>
      <c r="C1224" s="428"/>
      <c r="D1224" s="428"/>
      <c r="E1224" s="435"/>
      <c r="F1224" s="4"/>
      <c r="G1224" s="435"/>
      <c r="H1224" s="4"/>
    </row>
    <row r="1225" spans="1:8" ht="15.75" customHeight="1">
      <c r="A1225" s="437"/>
      <c r="B1225" s="438"/>
      <c r="C1225" s="428"/>
      <c r="D1225" s="428"/>
      <c r="E1225" s="435"/>
      <c r="F1225" s="4"/>
      <c r="G1225" s="435"/>
      <c r="H1225" s="4"/>
    </row>
    <row r="1226" spans="1:8" ht="15.75" customHeight="1">
      <c r="A1226" s="437"/>
      <c r="B1226" s="438"/>
      <c r="C1226" s="428"/>
      <c r="D1226" s="428"/>
      <c r="E1226" s="435"/>
      <c r="F1226" s="4"/>
      <c r="G1226" s="435"/>
      <c r="H1226" s="4"/>
    </row>
    <row r="1227" spans="1:8" ht="15.75" customHeight="1">
      <c r="A1227" s="437"/>
      <c r="B1227" s="438"/>
      <c r="C1227" s="428"/>
      <c r="D1227" s="428"/>
      <c r="E1227" s="435"/>
      <c r="F1227" s="4"/>
      <c r="G1227" s="435"/>
      <c r="H1227" s="4"/>
    </row>
    <row r="1228" spans="1:8" ht="15.75" customHeight="1">
      <c r="A1228" s="437"/>
      <c r="B1228" s="438"/>
      <c r="C1228" s="428"/>
      <c r="D1228" s="428"/>
      <c r="E1228" s="435"/>
      <c r="F1228" s="4"/>
      <c r="G1228" s="435"/>
      <c r="H1228" s="4"/>
    </row>
    <row r="1229" spans="1:8" ht="15.75" customHeight="1">
      <c r="A1229" s="437"/>
      <c r="B1229" s="438"/>
      <c r="C1229" s="428"/>
      <c r="D1229" s="428"/>
      <c r="E1229" s="435"/>
      <c r="F1229" s="4"/>
      <c r="G1229" s="435"/>
      <c r="H1229" s="4"/>
    </row>
    <row r="1230" spans="1:8" ht="15.75" customHeight="1">
      <c r="A1230" s="437"/>
      <c r="B1230" s="438"/>
      <c r="C1230" s="428"/>
      <c r="D1230" s="428"/>
      <c r="E1230" s="435"/>
      <c r="F1230" s="4"/>
      <c r="G1230" s="435"/>
      <c r="H1230" s="4"/>
    </row>
    <row r="1231" spans="1:8" ht="15.75" customHeight="1">
      <c r="A1231" s="437"/>
      <c r="B1231" s="438"/>
      <c r="C1231" s="428"/>
      <c r="D1231" s="428"/>
      <c r="E1231" s="435"/>
      <c r="F1231" s="4"/>
      <c r="G1231" s="435"/>
      <c r="H1231" s="4"/>
    </row>
    <row r="1232" spans="1:8" ht="15.75" customHeight="1">
      <c r="A1232" s="437"/>
      <c r="B1232" s="438"/>
      <c r="C1232" s="428"/>
      <c r="D1232" s="428"/>
      <c r="E1232" s="435"/>
      <c r="F1232" s="4"/>
      <c r="G1232" s="435"/>
      <c r="H1232" s="4"/>
    </row>
    <row r="1233" spans="1:8" ht="15.75" customHeight="1">
      <c r="A1233" s="437"/>
      <c r="B1233" s="438"/>
      <c r="C1233" s="428"/>
      <c r="D1233" s="428"/>
      <c r="E1233" s="435"/>
      <c r="F1233" s="4"/>
      <c r="G1233" s="435"/>
      <c r="H1233" s="4"/>
    </row>
    <row r="1234" spans="1:8" ht="15.75" customHeight="1">
      <c r="A1234" s="437"/>
      <c r="B1234" s="438"/>
      <c r="C1234" s="428"/>
      <c r="D1234" s="428"/>
      <c r="E1234" s="435"/>
      <c r="F1234" s="4"/>
      <c r="G1234" s="435"/>
      <c r="H1234" s="4"/>
    </row>
    <row r="1235" spans="1:8" ht="15.75" customHeight="1">
      <c r="A1235" s="437"/>
      <c r="B1235" s="438"/>
      <c r="C1235" s="428"/>
      <c r="D1235" s="428"/>
      <c r="E1235" s="435"/>
      <c r="F1235" s="4"/>
      <c r="G1235" s="435"/>
      <c r="H1235" s="4"/>
    </row>
    <row r="1236" spans="1:8" ht="15.75" customHeight="1">
      <c r="A1236" s="437"/>
      <c r="B1236" s="438"/>
      <c r="C1236" s="428"/>
      <c r="D1236" s="428"/>
      <c r="E1236" s="435"/>
      <c r="F1236" s="4"/>
      <c r="G1236" s="435"/>
      <c r="H1236" s="4"/>
    </row>
    <row r="1237" spans="1:8" ht="15.75" customHeight="1">
      <c r="A1237" s="437"/>
      <c r="B1237" s="438"/>
      <c r="C1237" s="428"/>
      <c r="D1237" s="428"/>
      <c r="E1237" s="435"/>
      <c r="F1237" s="4"/>
      <c r="G1237" s="435"/>
      <c r="H1237" s="4"/>
    </row>
    <row r="1238" spans="1:8" ht="15.75" customHeight="1">
      <c r="A1238" s="437"/>
      <c r="B1238" s="438"/>
      <c r="C1238" s="428"/>
      <c r="D1238" s="428"/>
      <c r="E1238" s="435"/>
      <c r="F1238" s="4"/>
      <c r="G1238" s="435"/>
      <c r="H1238" s="4"/>
    </row>
    <row r="1239" spans="1:8" ht="15.75" customHeight="1">
      <c r="A1239" s="437"/>
      <c r="B1239" s="438"/>
      <c r="C1239" s="428"/>
      <c r="D1239" s="428"/>
      <c r="E1239" s="435"/>
      <c r="F1239" s="4"/>
      <c r="G1239" s="435"/>
      <c r="H1239" s="4"/>
    </row>
    <row r="1240" spans="1:8" ht="15.75" customHeight="1">
      <c r="A1240" s="437"/>
      <c r="B1240" s="438"/>
      <c r="C1240" s="428"/>
      <c r="D1240" s="428"/>
      <c r="E1240" s="435"/>
      <c r="F1240" s="4"/>
      <c r="G1240" s="435"/>
      <c r="H1240" s="4"/>
    </row>
    <row r="1241" spans="1:8" ht="15.75" customHeight="1">
      <c r="A1241" s="437"/>
      <c r="B1241" s="438"/>
      <c r="C1241" s="428"/>
      <c r="D1241" s="428"/>
      <c r="E1241" s="435"/>
      <c r="F1241" s="4"/>
      <c r="G1241" s="435"/>
      <c r="H1241" s="4"/>
    </row>
    <row r="1242" spans="1:8" ht="15.75" customHeight="1">
      <c r="A1242" s="437"/>
      <c r="B1242" s="438"/>
      <c r="C1242" s="428"/>
      <c r="D1242" s="428"/>
      <c r="E1242" s="435"/>
      <c r="F1242" s="4"/>
      <c r="G1242" s="435"/>
      <c r="H1242" s="4"/>
    </row>
    <row r="1243" spans="1:8" ht="15.75" customHeight="1">
      <c r="A1243" s="437"/>
      <c r="B1243" s="438"/>
      <c r="C1243" s="428"/>
      <c r="D1243" s="428"/>
      <c r="E1243" s="435"/>
      <c r="F1243" s="4"/>
      <c r="G1243" s="435"/>
      <c r="H1243" s="4"/>
    </row>
    <row r="1244" spans="1:8" ht="15.75" customHeight="1">
      <c r="A1244" s="437"/>
      <c r="B1244" s="438"/>
      <c r="C1244" s="428"/>
      <c r="D1244" s="428"/>
      <c r="E1244" s="435"/>
      <c r="F1244" s="4"/>
      <c r="G1244" s="435"/>
      <c r="H1244" s="4"/>
    </row>
    <row r="1245" spans="1:8" ht="15.75" customHeight="1">
      <c r="A1245" s="437"/>
      <c r="B1245" s="438"/>
      <c r="C1245" s="428"/>
      <c r="D1245" s="428"/>
      <c r="E1245" s="435"/>
      <c r="F1245" s="4"/>
      <c r="G1245" s="435"/>
      <c r="H1245" s="4"/>
    </row>
    <row r="1246" spans="1:8" ht="15.75" customHeight="1">
      <c r="A1246" s="437"/>
      <c r="B1246" s="438"/>
      <c r="C1246" s="428"/>
      <c r="D1246" s="428"/>
      <c r="E1246" s="435"/>
      <c r="F1246" s="4"/>
      <c r="G1246" s="435"/>
      <c r="H1246" s="4"/>
    </row>
    <row r="1247" spans="1:8" ht="15.75" customHeight="1">
      <c r="A1247" s="437"/>
      <c r="B1247" s="438"/>
      <c r="C1247" s="428"/>
      <c r="D1247" s="428"/>
      <c r="E1247" s="435"/>
      <c r="F1247" s="4"/>
      <c r="G1247" s="435"/>
      <c r="H1247" s="4"/>
    </row>
    <row r="1248" spans="1:8" ht="15.75" customHeight="1">
      <c r="A1248" s="437"/>
      <c r="B1248" s="438"/>
      <c r="C1248" s="428"/>
      <c r="D1248" s="428"/>
      <c r="E1248" s="435"/>
      <c r="F1248" s="4"/>
      <c r="G1248" s="435"/>
      <c r="H1248" s="4"/>
    </row>
    <row r="1249" spans="1:8" ht="15.75" customHeight="1">
      <c r="A1249" s="437"/>
      <c r="B1249" s="438"/>
      <c r="C1249" s="428"/>
      <c r="D1249" s="428"/>
      <c r="E1249" s="435"/>
      <c r="F1249" s="4"/>
      <c r="G1249" s="435"/>
      <c r="H1249" s="4"/>
    </row>
    <row r="1250" spans="1:8" ht="15.75" customHeight="1">
      <c r="A1250" s="437"/>
      <c r="B1250" s="438"/>
      <c r="C1250" s="428"/>
      <c r="D1250" s="428"/>
      <c r="E1250" s="435"/>
      <c r="F1250" s="4"/>
      <c r="G1250" s="435"/>
      <c r="H1250" s="4"/>
    </row>
  </sheetData>
  <autoFilter ref="M4:M11" xr:uid="{00000000-0009-0000-0000-000008000000}"/>
  <customSheetViews>
    <customSheetView guid="{0936EEEE-D676-4CF7-B401-2B48450BDE9F}" filter="1" showAutoFilter="1">
      <pageMargins left="0.7" right="0.7" top="0.75" bottom="0.75" header="0.3" footer="0.3"/>
      <autoFilter ref="A1:G1114" xr:uid="{2E69CE79-0F2E-4F22-8502-E637FE80F5CA}"/>
      <extLst>
        <ext uri="GoogleSheetsCustomDataVersion1">
          <go:sheetsCustomData xmlns:go="http://customooxmlschemas.google.com/" filterViewId="1055954056"/>
        </ext>
      </extLst>
    </customSheetView>
  </customSheetViews>
  <dataValidations count="9">
    <dataValidation type="list" allowBlank="1" showErrorMessage="1" sqref="D224:D225 D240 D262:D266 D372:D373 D517 D529 D564 D687:D691 D716 D743:D860 D863 D865 D868 D884 D988:D989 D1029:D1031" xr:uid="{00000000-0002-0000-0800-000000000000}">
      <formula1>$K$1:$K$147</formula1>
    </dataValidation>
    <dataValidation type="list" allowBlank="1" showErrorMessage="1" sqref="D299:D304 D313:D322 D325:D332 D370:D371 D411:D488 D516 D518:D519 D530:D534 D536:D539 D563 D585:D620 D626:D630 D636 D963:D964" xr:uid="{00000000-0002-0000-0800-000001000000}">
      <formula1>$K$2:$K$150</formula1>
    </dataValidation>
    <dataValidation type="list" allowBlank="1" showErrorMessage="1" sqref="D861:D862 D864 D866:D867 D869:D883 D885:D889 D891:D919 D921:D956 D958:D962 D965:D966 D969:D987 D990:D1028 D1032:D1045 D1047:D1059" xr:uid="{00000000-0002-0000-0800-000002000000}">
      <formula1>$K$1:$K$139</formula1>
    </dataValidation>
    <dataValidation type="list" allowBlank="1" showErrorMessage="1" sqref="D489:D499 D508:D512 D524:D528 D550:D551 D621:D625 D631:D635 D637:D686 D694:D698" xr:uid="{00000000-0002-0000-0800-000003000000}">
      <formula1>$K$2:$K$152</formula1>
    </dataValidation>
    <dataValidation type="list" allowBlank="1" showErrorMessage="1" sqref="D166 D168 D176 D178 D180 D244 D267:D268 D270 D273 D275:D276 D699:D707 D713:D715" xr:uid="{00000000-0002-0000-0800-000004000000}">
      <formula1>$K$1:$K$149</formula1>
    </dataValidation>
    <dataValidation type="list" allowBlank="1" showErrorMessage="1" sqref="C2:C1114" xr:uid="{00000000-0002-0000-0800-000005000000}">
      <formula1>$I$1:$I$11</formula1>
    </dataValidation>
    <dataValidation type="list" allowBlank="1" showErrorMessage="1" sqref="D277:D298 D305:D312 D323:D324 D333:D369 D374:D410 D500:D507 D513:D515 D520:D523 D535 D540:D549 D552:D562 D565:D584 D692:D693 D728:D731 D967:D968 D1046" xr:uid="{00000000-0002-0000-0800-000006000000}">
      <formula1>$K$1:$K$148</formula1>
    </dataValidation>
    <dataValidation type="list" allowBlank="1" showErrorMessage="1" sqref="D2:D165 D167 D169:D175 D177 D179 D181:D223 D226:D239 D241:D243 D245:D261 D269 D271:D272 D274 D708:D712 D717:D727 D732:D742 D890 D920" xr:uid="{00000000-0002-0000-0800-000007000000}">
      <formula1>$K$2:$K$153</formula1>
    </dataValidation>
    <dataValidation type="list" allowBlank="1" showErrorMessage="1" sqref="D957" xr:uid="{00000000-0002-0000-0800-000008000000}">
      <formula1>$K$2:$K$168</formula1>
    </dataValidation>
  </dataValidations>
  <hyperlinks>
    <hyperlink ref="A282" r:id="rId1" xr:uid="{00000000-0004-0000-0800-000000000000}"/>
    <hyperlink ref="A473" r:id="rId2" xr:uid="{00000000-0004-0000-0800-000001000000}"/>
    <hyperlink ref="A536" r:id="rId3" xr:uid="{00000000-0004-0000-0800-000002000000}"/>
    <hyperlink ref="A596" r:id="rId4" xr:uid="{00000000-0004-0000-0800-000003000000}"/>
    <hyperlink ref="A734" r:id="rId5" xr:uid="{00000000-0004-0000-0800-000004000000}"/>
  </hyperlinks>
  <pageMargins left="0.7" right="0.7" top="0.75" bottom="0.75" header="0" footer="0"/>
  <pageSetup orientation="landscape"/>
  <tableParts count="1">
    <tablePart r:id="rId6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I701"/>
  <sheetViews>
    <sheetView zoomScale="70" zoomScaleNormal="7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10" defaultColWidth="12.625" defaultRowHeight="15" customHeight="1"/>
  <cols>
    <col min="1" max="1" width="56.25" customWidth="1"/>
    <col min="2" max="2" width="34.625" customWidth="1"/>
    <col min="3" max="3" width="16.75" customWidth="1"/>
    <col min="4" max="4" width="17.125" customWidth="1"/>
    <col min="5" max="5" width="17.375" customWidth="1"/>
    <col min="6" max="6" width="16.75" customWidth="1"/>
    <col min="7" max="7" width="14.5" customWidth="1"/>
    <col min="8" max="8" width="15.875" customWidth="1"/>
    <col min="9" max="9" width="16.75" customWidth="1"/>
    <col min="10" max="10" width="14.5" customWidth="1"/>
    <col min="11" max="11" width="15.875" customWidth="1"/>
    <col min="12" max="12" width="16.75" customWidth="1"/>
    <col min="13" max="13" width="14.5" customWidth="1"/>
    <col min="14" max="14" width="15.875" customWidth="1"/>
    <col min="15" max="15" width="16.75" customWidth="1"/>
    <col min="16" max="16" width="14.5" customWidth="1"/>
    <col min="17" max="17" width="15.875" customWidth="1"/>
    <col min="18" max="18" width="16.75" customWidth="1"/>
    <col min="19" max="19" width="14.5" customWidth="1"/>
    <col min="20" max="20" width="15.875" customWidth="1"/>
    <col min="21" max="21" width="16.75" customWidth="1"/>
    <col min="22" max="22" width="14.5" customWidth="1"/>
    <col min="23" max="23" width="15.875" customWidth="1"/>
    <col min="24" max="24" width="16.75" customWidth="1"/>
    <col min="25" max="25" width="14.5" customWidth="1"/>
    <col min="26" max="26" width="15.875" customWidth="1"/>
    <col min="27" max="27" width="16.75" customWidth="1"/>
    <col min="28" max="28" width="14.5" customWidth="1"/>
    <col min="29" max="29" width="15.875" customWidth="1"/>
    <col min="30" max="30" width="16.75" customWidth="1"/>
    <col min="31" max="31" width="14.5" customWidth="1"/>
    <col min="32" max="32" width="15.875" customWidth="1"/>
    <col min="33" max="33" width="16.75" customWidth="1"/>
    <col min="34" max="34" width="14.5" customWidth="1"/>
    <col min="35" max="35" width="15.875" customWidth="1"/>
    <col min="36" max="36" width="16.75" customWidth="1"/>
    <col min="37" max="37" width="14.5" customWidth="1"/>
    <col min="38" max="38" width="15.875" customWidth="1"/>
    <col min="39" max="39" width="16.75" customWidth="1"/>
    <col min="40" max="40" width="14.5" customWidth="1"/>
    <col min="41" max="41" width="15.875" customWidth="1"/>
    <col min="42" max="61" width="11" customWidth="1"/>
  </cols>
  <sheetData>
    <row r="1" spans="1:61" ht="35.25">
      <c r="A1" s="435"/>
      <c r="B1" s="869" t="str">
        <f>"Budget 2023 Mensuel"&amp;" "&amp;Parametres!$B$1</f>
        <v>Budget 2023 Mensuel BMW Sherbrooke</v>
      </c>
      <c r="C1" s="870"/>
      <c r="D1" s="870"/>
      <c r="E1" s="870"/>
      <c r="F1" s="870"/>
      <c r="G1" s="870"/>
      <c r="H1" s="870"/>
      <c r="I1" s="870"/>
      <c r="J1" s="870"/>
      <c r="K1" s="870"/>
      <c r="L1" s="870"/>
      <c r="M1" s="870"/>
      <c r="N1" s="870"/>
      <c r="O1" s="870"/>
      <c r="P1" s="870"/>
      <c r="Q1" s="870"/>
      <c r="R1" s="870"/>
      <c r="S1" s="870"/>
      <c r="T1" s="870"/>
      <c r="U1" s="870"/>
      <c r="V1" s="870"/>
      <c r="W1" s="870"/>
      <c r="X1" s="870"/>
      <c r="Y1" s="870"/>
      <c r="Z1" s="870"/>
      <c r="AA1" s="870"/>
      <c r="AB1" s="870"/>
      <c r="AC1" s="870"/>
      <c r="AD1" s="870"/>
      <c r="AE1" s="870"/>
      <c r="AF1" s="870"/>
      <c r="AG1" s="870"/>
      <c r="AH1" s="870"/>
      <c r="AI1" s="870"/>
      <c r="AJ1" s="870"/>
      <c r="AK1" s="870"/>
      <c r="AL1" s="870"/>
      <c r="AM1" s="870"/>
      <c r="AN1" s="870"/>
      <c r="AO1" s="870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</row>
    <row r="2" spans="1:61" ht="41.25" customHeight="1">
      <c r="A2" s="435"/>
      <c r="B2" s="462" t="s">
        <v>12</v>
      </c>
      <c r="C2" s="463"/>
      <c r="D2" s="463"/>
      <c r="E2" s="463"/>
      <c r="F2" s="463" t="str">
        <f>+IF(Parametres!$B$3=F$6,"X","")</f>
        <v/>
      </c>
      <c r="G2" s="463" t="str">
        <f>+IF(Parametres!$B$3=F$6,"O","")</f>
        <v/>
      </c>
      <c r="H2" s="463" t="str">
        <f>+IF(Parametres!$B$3=F$6,"U","")</f>
        <v/>
      </c>
      <c r="I2" s="463" t="str">
        <f>+IF(Parametres!$B$3=I$6,"X","")</f>
        <v/>
      </c>
      <c r="J2" s="463" t="str">
        <f>+IF(Parametres!$B$3=I$6,"O","")</f>
        <v/>
      </c>
      <c r="K2" s="463" t="str">
        <f>+IF(Parametres!$B$3=I$6,"U","")</f>
        <v/>
      </c>
      <c r="L2" s="463" t="str">
        <f>+IF(Parametres!$B$3=L$6,"X","")</f>
        <v/>
      </c>
      <c r="M2" s="463" t="str">
        <f>+IF(Parametres!$B$3=L$6,"O","")</f>
        <v/>
      </c>
      <c r="N2" s="463" t="str">
        <f>+IF(Parametres!$B$3=L$6,"U","")</f>
        <v/>
      </c>
      <c r="O2" s="463" t="str">
        <f>+IF(Parametres!$B$3=O$6,"X","")</f>
        <v/>
      </c>
      <c r="P2" s="463" t="str">
        <f>+IF(Parametres!$B$3=O$6,"O","")</f>
        <v/>
      </c>
      <c r="Q2" s="463" t="str">
        <f>+IF(Parametres!$B$3=O$6,"U","")</f>
        <v/>
      </c>
      <c r="R2" s="463" t="str">
        <f>+IF(Parametres!$B$3=R$6,"X","")</f>
        <v/>
      </c>
      <c r="S2" s="463" t="str">
        <f>+IF(Parametres!$B$3=R$6,"O","")</f>
        <v/>
      </c>
      <c r="T2" s="463" t="str">
        <f>+IF(Parametres!$B$3=R$6,"U","")</f>
        <v/>
      </c>
      <c r="U2" s="463" t="str">
        <f>+IF(Parametres!$B$3=U$6,"X","")</f>
        <v/>
      </c>
      <c r="V2" s="463" t="str">
        <f>+IF(Parametres!$B$3=U$6,"O","")</f>
        <v/>
      </c>
      <c r="W2" s="463" t="str">
        <f>+IF(Parametres!$B$3=U$6,"U","")</f>
        <v/>
      </c>
      <c r="X2" s="463" t="str">
        <f>+IF(Parametres!$B$3=X$6,"X","")</f>
        <v/>
      </c>
      <c r="Y2" s="463" t="str">
        <f>+IF(Parametres!$B$3=X$6,"O","")</f>
        <v/>
      </c>
      <c r="Z2" s="463" t="str">
        <f>+IF(Parametres!$B$3=X$6,"U","")</f>
        <v/>
      </c>
      <c r="AA2" s="463" t="str">
        <f>+IF(Parametres!$B$3=AA$6,"X","")</f>
        <v/>
      </c>
      <c r="AB2" s="463" t="str">
        <f>+IF(Parametres!$B$3=AA$6,"O","")</f>
        <v/>
      </c>
      <c r="AC2" s="463" t="str">
        <f>+IF(Parametres!$B$3=AA$6,"U","")</f>
        <v/>
      </c>
      <c r="AD2" s="463" t="str">
        <f>+IF(Parametres!$B$3=AD$6,"X","")</f>
        <v>X</v>
      </c>
      <c r="AE2" s="463" t="str">
        <f>+IF(Parametres!$B$3=AD$6,"O","")</f>
        <v>O</v>
      </c>
      <c r="AF2" s="463" t="str">
        <f>+IF(Parametres!$B$3=AD$6,"U","")</f>
        <v>U</v>
      </c>
      <c r="AG2" s="463" t="str">
        <f>+IF(Parametres!$B$3=AG$6,"X","")</f>
        <v/>
      </c>
      <c r="AH2" s="463" t="str">
        <f>+IF(Parametres!$B$3=AG$6,"O","")</f>
        <v/>
      </c>
      <c r="AI2" s="463" t="str">
        <f>+IF(Parametres!$B$3=AG$6,"U","")</f>
        <v/>
      </c>
      <c r="AJ2" s="463" t="str">
        <f>+IF(Parametres!$B$3=AJ$6,"X","")</f>
        <v/>
      </c>
      <c r="AK2" s="463" t="str">
        <f>+IF(Parametres!$B$3=AJ$6,"O","")</f>
        <v/>
      </c>
      <c r="AL2" s="463" t="str">
        <f>+IF(Parametres!$B$3=AJ$6,"U","")</f>
        <v/>
      </c>
      <c r="AM2" s="463" t="str">
        <f>+IF(Parametres!$B$3=AM$6,"X","")</f>
        <v/>
      </c>
      <c r="AN2" s="463" t="str">
        <f>+IF(Parametres!$B$3=AM$6,"O","")</f>
        <v/>
      </c>
      <c r="AO2" s="463" t="str">
        <f>+IF(Parametres!$B$3=AM$6,"U","")</f>
        <v/>
      </c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</row>
    <row r="3" spans="1:61" ht="35.25">
      <c r="A3" s="435"/>
      <c r="B3" s="462" t="s">
        <v>16</v>
      </c>
      <c r="C3" s="12"/>
      <c r="D3" s="12"/>
      <c r="E3" s="12"/>
      <c r="F3" s="12" t="str">
        <f>+IF(VLOOKUP(F$6,Parametres!$K$3:$N$14,4,0)="X","X","")</f>
        <v>X</v>
      </c>
      <c r="G3" s="12" t="str">
        <f>+IF(VLOOKUP(F$6,Parametres!$K$3:$N$14,4,0)="X","O","")</f>
        <v>O</v>
      </c>
      <c r="H3" s="12" t="str">
        <f>+IF(VLOOKUP(F$6,Parametres!$K$3:$N$14,4,0)="X","U","")</f>
        <v>U</v>
      </c>
      <c r="I3" s="12" t="str">
        <f>+IF(VLOOKUP(I$6,Parametres!$K$3:$N$14,4,0)="X","X","")</f>
        <v>X</v>
      </c>
      <c r="J3" s="12" t="str">
        <f>+IF(VLOOKUP(I$6,Parametres!$K$3:$N$14,4,0)="X","O","")</f>
        <v>O</v>
      </c>
      <c r="K3" s="12" t="str">
        <f>+IF(VLOOKUP(I$6,Parametres!$K$3:$N$14,4,0)="X","U","")</f>
        <v>U</v>
      </c>
      <c r="L3" s="12" t="str">
        <f>+IF(VLOOKUP(L$6,Parametres!$K$3:$N$14,4,0)="X","X","")</f>
        <v>X</v>
      </c>
      <c r="M3" s="12" t="str">
        <f>+IF(VLOOKUP(L$6,Parametres!$K$3:$N$14,4,0)="X","O","")</f>
        <v>O</v>
      </c>
      <c r="N3" s="12" t="str">
        <f>+IF(VLOOKUP(L$6,Parametres!$K$3:$N$14,4,0)="X","U","")</f>
        <v>U</v>
      </c>
      <c r="O3" s="12" t="str">
        <f>+IF(VLOOKUP(O$6,Parametres!$K$3:$N$14,4,0)="X","X","")</f>
        <v>X</v>
      </c>
      <c r="P3" s="12" t="str">
        <f>+IF(VLOOKUP(O$6,Parametres!$K$3:$N$14,4,0)="X","O","")</f>
        <v>O</v>
      </c>
      <c r="Q3" s="12" t="str">
        <f>+IF(VLOOKUP(O$6,Parametres!$K$3:$N$14,4,0)="X","U","")</f>
        <v>U</v>
      </c>
      <c r="R3" s="12" t="str">
        <f>+IF(VLOOKUP(R$6,Parametres!$K$3:$N$14,4,0)="X","X","")</f>
        <v>X</v>
      </c>
      <c r="S3" s="12" t="str">
        <f>+IF(VLOOKUP(R$6,Parametres!$K$3:$N$14,4,0)="X","O","")</f>
        <v>O</v>
      </c>
      <c r="T3" s="12" t="str">
        <f>+IF(VLOOKUP(R$6,Parametres!$K$3:$N$14,4,0)="X","U","")</f>
        <v>U</v>
      </c>
      <c r="U3" s="12" t="str">
        <f>+IF(VLOOKUP(U$6,Parametres!$K$3:$N$14,4,0)="X","X","")</f>
        <v>X</v>
      </c>
      <c r="V3" s="12" t="str">
        <f>+IF(VLOOKUP(U$6,Parametres!$K$3:$N$14,4,0)="X","O","")</f>
        <v>O</v>
      </c>
      <c r="W3" s="12" t="str">
        <f>+IF(VLOOKUP(U$6,Parametres!$K$3:$N$14,4,0)="X","U","")</f>
        <v>U</v>
      </c>
      <c r="X3" s="12" t="str">
        <f>+IF(VLOOKUP(X$6,Parametres!$K$3:$N$14,4,0)="X","X","")</f>
        <v>X</v>
      </c>
      <c r="Y3" s="12" t="str">
        <f>+IF(VLOOKUP(X$6,Parametres!$K$3:$N$14,4,0)="X","O","")</f>
        <v>O</v>
      </c>
      <c r="Z3" s="12" t="str">
        <f>+IF(VLOOKUP(X$6,Parametres!$K$3:$N$14,4,0)="X","U","")</f>
        <v>U</v>
      </c>
      <c r="AA3" s="12" t="str">
        <f>+IF(VLOOKUP(AA$6,Parametres!$K$3:$N$14,4,0)="X","X","")</f>
        <v>X</v>
      </c>
      <c r="AB3" s="12" t="str">
        <f>+IF(VLOOKUP(AA$6,Parametres!$K$3:$N$14,4,0)="X","O","")</f>
        <v>O</v>
      </c>
      <c r="AC3" s="12" t="str">
        <f>+IF(VLOOKUP(AA$6,Parametres!$K$3:$N$14,4,0)="X","U","")</f>
        <v>U</v>
      </c>
      <c r="AD3" s="12" t="str">
        <f>+IF(VLOOKUP(AD$6,Parametres!$K$3:$N$14,4,0)="X","X","")</f>
        <v>X</v>
      </c>
      <c r="AE3" s="12" t="str">
        <f>+IF(VLOOKUP(AD$6,Parametres!$K$3:$N$14,4,0)="X","O","")</f>
        <v>O</v>
      </c>
      <c r="AF3" s="12" t="str">
        <f>+IF(VLOOKUP(AD$6,Parametres!$K$3:$N$14,4,0)="X","U","")</f>
        <v>U</v>
      </c>
      <c r="AG3" s="12" t="str">
        <f>+IF(VLOOKUP(AG$6,Parametres!$K$3:$N$14,4,0)="X","X","")</f>
        <v/>
      </c>
      <c r="AH3" s="12" t="str">
        <f>+IF(VLOOKUP(AG$6,Parametres!$K$3:$N$14,4,0)="X","O","")</f>
        <v/>
      </c>
      <c r="AI3" s="12" t="str">
        <f>+IF(VLOOKUP(AG$6,Parametres!$K$3:$N$14,4,0)="X","U","")</f>
        <v/>
      </c>
      <c r="AJ3" s="12" t="str">
        <f>+IF(VLOOKUP(AJ$6,Parametres!$K$3:$N$14,4,0)="X","X","")</f>
        <v/>
      </c>
      <c r="AK3" s="12" t="str">
        <f>+IF(VLOOKUP(AJ$6,Parametres!$K$3:$N$14,4,0)="X","O","")</f>
        <v/>
      </c>
      <c r="AL3" s="12" t="str">
        <f>+IF(VLOOKUP(AJ$6,Parametres!$K$3:$N$14,4,0)="X","U","")</f>
        <v/>
      </c>
      <c r="AM3" s="12" t="str">
        <f>+IF(VLOOKUP(AM$6,Parametres!$K$3:$N$14,4,0)="X","X","")</f>
        <v/>
      </c>
      <c r="AN3" s="12" t="str">
        <f>+IF(VLOOKUP(AM$6,Parametres!$K$3:$N$14,4,0)="X","O","")</f>
        <v/>
      </c>
      <c r="AO3" s="12" t="str">
        <f>+IF(VLOOKUP(AM$6,Parametres!$K$3:$N$14,4,0)="X","U","")</f>
        <v/>
      </c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</row>
    <row r="4" spans="1:61" ht="35.25">
      <c r="A4" s="12"/>
      <c r="B4" s="12" t="s">
        <v>2106</v>
      </c>
      <c r="C4" s="871" t="s">
        <v>326</v>
      </c>
      <c r="D4" s="872"/>
      <c r="E4" s="872"/>
      <c r="F4" s="872"/>
      <c r="G4" s="872"/>
      <c r="H4" s="872"/>
      <c r="I4" s="872"/>
      <c r="J4" s="872"/>
      <c r="K4" s="872"/>
      <c r="L4" s="872"/>
      <c r="M4" s="872"/>
      <c r="N4" s="872"/>
      <c r="O4" s="872"/>
      <c r="P4" s="872"/>
      <c r="Q4" s="872"/>
      <c r="R4" s="872"/>
      <c r="S4" s="872"/>
      <c r="T4" s="872"/>
      <c r="U4" s="872"/>
      <c r="V4" s="872"/>
      <c r="W4" s="872"/>
      <c r="X4" s="872"/>
      <c r="Y4" s="872"/>
      <c r="Z4" s="872"/>
      <c r="AA4" s="872"/>
      <c r="AB4" s="872"/>
      <c r="AC4" s="872"/>
      <c r="AD4" s="872"/>
      <c r="AE4" s="872"/>
      <c r="AF4" s="872"/>
      <c r="AG4" s="872"/>
      <c r="AH4" s="872"/>
      <c r="AI4" s="872"/>
      <c r="AJ4" s="872"/>
      <c r="AK4" s="872"/>
      <c r="AL4" s="872"/>
      <c r="AM4" s="872"/>
      <c r="AN4" s="872"/>
      <c r="AO4" s="872"/>
      <c r="AP4" s="35"/>
      <c r="AQ4" s="35"/>
      <c r="AR4" s="35"/>
      <c r="AS4" s="35"/>
      <c r="AT4" s="35"/>
      <c r="AU4" s="35"/>
      <c r="AV4" s="35"/>
      <c r="AW4" s="35"/>
      <c r="AX4" s="35"/>
      <c r="AY4" s="35"/>
      <c r="AZ4" s="35"/>
      <c r="BA4" s="35"/>
      <c r="BB4" s="35"/>
      <c r="BC4" s="35"/>
      <c r="BD4" s="35"/>
      <c r="BE4" s="35"/>
      <c r="BF4" s="35"/>
      <c r="BG4" s="35"/>
      <c r="BH4" s="35"/>
      <c r="BI4" s="35"/>
    </row>
    <row r="5" spans="1:61" ht="15" customHeight="1">
      <c r="A5" s="435"/>
      <c r="B5" s="39"/>
      <c r="C5" s="42"/>
      <c r="D5" s="42"/>
      <c r="E5" s="42"/>
      <c r="F5" s="42"/>
      <c r="G5" s="42"/>
      <c r="H5" s="42"/>
      <c r="I5" s="42"/>
      <c r="J5" s="42"/>
      <c r="K5" s="42"/>
      <c r="L5" s="42"/>
      <c r="M5" s="42"/>
      <c r="N5" s="42"/>
      <c r="O5" s="42"/>
      <c r="P5" s="42"/>
      <c r="Q5" s="42"/>
      <c r="R5" s="42"/>
      <c r="S5" s="42"/>
      <c r="T5" s="42"/>
      <c r="U5" s="42"/>
      <c r="V5" s="42"/>
      <c r="W5" s="42"/>
      <c r="X5" s="42"/>
      <c r="Y5" s="42"/>
      <c r="Z5" s="42"/>
      <c r="AA5" s="42"/>
      <c r="AB5" s="42"/>
      <c r="AC5" s="42"/>
      <c r="AD5" s="42"/>
      <c r="AE5" s="42"/>
      <c r="AF5" s="42"/>
      <c r="AG5" s="42"/>
      <c r="AH5" s="42"/>
      <c r="AI5" s="42"/>
      <c r="AJ5" s="42"/>
      <c r="AK5" s="42"/>
      <c r="AL5" s="42"/>
      <c r="AM5" s="42"/>
      <c r="AN5" s="42"/>
      <c r="AO5" s="42"/>
      <c r="AP5" s="42"/>
      <c r="AQ5" s="42"/>
      <c r="AR5" s="42"/>
      <c r="AS5" s="42"/>
      <c r="AT5" s="42"/>
      <c r="AU5" s="42"/>
      <c r="AV5" s="42"/>
      <c r="AW5" s="42"/>
      <c r="AX5" s="42"/>
      <c r="AY5" s="42"/>
      <c r="AZ5" s="42"/>
      <c r="BA5" s="42"/>
      <c r="BB5" s="42"/>
      <c r="BC5" s="42"/>
      <c r="BD5" s="42"/>
      <c r="BE5" s="42"/>
      <c r="BF5" s="42"/>
      <c r="BG5" s="42"/>
      <c r="BH5" s="42"/>
      <c r="BI5" s="42"/>
    </row>
    <row r="6" spans="1:61" ht="20.25">
      <c r="A6" s="104"/>
      <c r="B6" s="45" t="s">
        <v>12</v>
      </c>
      <c r="C6" s="464" t="s">
        <v>2110</v>
      </c>
      <c r="D6" s="465"/>
      <c r="E6" s="466"/>
      <c r="F6" s="464" t="s">
        <v>30</v>
      </c>
      <c r="G6" s="465"/>
      <c r="H6" s="466"/>
      <c r="I6" s="464" t="s">
        <v>37</v>
      </c>
      <c r="J6" s="465"/>
      <c r="K6" s="466"/>
      <c r="L6" s="464" t="s">
        <v>38</v>
      </c>
      <c r="M6" s="465"/>
      <c r="N6" s="466"/>
      <c r="O6" s="464" t="s">
        <v>45</v>
      </c>
      <c r="P6" s="465"/>
      <c r="Q6" s="466"/>
      <c r="R6" s="464" t="s">
        <v>48</v>
      </c>
      <c r="S6" s="465"/>
      <c r="T6" s="466"/>
      <c r="U6" s="464" t="s">
        <v>53</v>
      </c>
      <c r="V6" s="465"/>
      <c r="W6" s="466"/>
      <c r="X6" s="464" t="s">
        <v>58</v>
      </c>
      <c r="Y6" s="465"/>
      <c r="Z6" s="466"/>
      <c r="AA6" s="464" t="s">
        <v>66</v>
      </c>
      <c r="AB6" s="465"/>
      <c r="AC6" s="466"/>
      <c r="AD6" s="464" t="s">
        <v>18</v>
      </c>
      <c r="AE6" s="465"/>
      <c r="AF6" s="466"/>
      <c r="AG6" s="464" t="s">
        <v>75</v>
      </c>
      <c r="AH6" s="465"/>
      <c r="AI6" s="466"/>
      <c r="AJ6" s="464" t="s">
        <v>82</v>
      </c>
      <c r="AK6" s="465"/>
      <c r="AL6" s="466"/>
      <c r="AM6" s="464" t="s">
        <v>85</v>
      </c>
      <c r="AN6" s="465"/>
      <c r="AO6" s="466"/>
      <c r="AP6" s="43"/>
      <c r="AQ6" s="43"/>
      <c r="AR6" s="43"/>
      <c r="AS6" s="43"/>
      <c r="AT6" s="43"/>
      <c r="AU6" s="43"/>
      <c r="AV6" s="43"/>
      <c r="AW6" s="43"/>
      <c r="AX6" s="43"/>
      <c r="AY6" s="43"/>
      <c r="AZ6" s="43"/>
      <c r="BA6" s="43"/>
      <c r="BB6" s="43"/>
      <c r="BC6" s="43"/>
      <c r="BD6" s="43"/>
      <c r="BE6" s="43"/>
      <c r="BF6" s="43"/>
      <c r="BG6" s="43"/>
      <c r="BH6" s="43"/>
      <c r="BI6" s="43"/>
    </row>
    <row r="7" spans="1:61" ht="20.25">
      <c r="A7" s="104"/>
      <c r="B7" s="46"/>
      <c r="C7" s="50" t="s">
        <v>342</v>
      </c>
      <c r="D7" s="48" t="s">
        <v>346</v>
      </c>
      <c r="E7" s="49" t="s">
        <v>344</v>
      </c>
      <c r="F7" s="50" t="s">
        <v>342</v>
      </c>
      <c r="G7" s="48" t="s">
        <v>346</v>
      </c>
      <c r="H7" s="49" t="s">
        <v>344</v>
      </c>
      <c r="I7" s="50" t="s">
        <v>342</v>
      </c>
      <c r="J7" s="48" t="s">
        <v>346</v>
      </c>
      <c r="K7" s="49" t="s">
        <v>344</v>
      </c>
      <c r="L7" s="50" t="s">
        <v>342</v>
      </c>
      <c r="M7" s="48" t="s">
        <v>346</v>
      </c>
      <c r="N7" s="49" t="s">
        <v>344</v>
      </c>
      <c r="O7" s="50" t="s">
        <v>342</v>
      </c>
      <c r="P7" s="48" t="s">
        <v>346</v>
      </c>
      <c r="Q7" s="49" t="s">
        <v>344</v>
      </c>
      <c r="R7" s="50" t="s">
        <v>342</v>
      </c>
      <c r="S7" s="48" t="s">
        <v>346</v>
      </c>
      <c r="T7" s="49" t="s">
        <v>344</v>
      </c>
      <c r="U7" s="50" t="s">
        <v>342</v>
      </c>
      <c r="V7" s="48" t="s">
        <v>346</v>
      </c>
      <c r="W7" s="49" t="s">
        <v>344</v>
      </c>
      <c r="X7" s="50" t="s">
        <v>342</v>
      </c>
      <c r="Y7" s="48" t="s">
        <v>346</v>
      </c>
      <c r="Z7" s="49" t="s">
        <v>344</v>
      </c>
      <c r="AA7" s="50" t="s">
        <v>342</v>
      </c>
      <c r="AB7" s="48" t="s">
        <v>346</v>
      </c>
      <c r="AC7" s="49" t="s">
        <v>344</v>
      </c>
      <c r="AD7" s="50" t="s">
        <v>342</v>
      </c>
      <c r="AE7" s="48" t="s">
        <v>346</v>
      </c>
      <c r="AF7" s="49" t="s">
        <v>344</v>
      </c>
      <c r="AG7" s="50" t="s">
        <v>342</v>
      </c>
      <c r="AH7" s="48" t="s">
        <v>346</v>
      </c>
      <c r="AI7" s="49" t="s">
        <v>344</v>
      </c>
      <c r="AJ7" s="50" t="s">
        <v>342</v>
      </c>
      <c r="AK7" s="48" t="s">
        <v>346</v>
      </c>
      <c r="AL7" s="49" t="s">
        <v>344</v>
      </c>
      <c r="AM7" s="50" t="s">
        <v>342</v>
      </c>
      <c r="AN7" s="48" t="s">
        <v>346</v>
      </c>
      <c r="AO7" s="49" t="s">
        <v>344</v>
      </c>
      <c r="AP7" s="43"/>
      <c r="AQ7" s="43"/>
      <c r="AR7" s="43"/>
      <c r="AS7" s="43"/>
      <c r="AT7" s="43"/>
      <c r="AU7" s="43"/>
      <c r="AV7" s="43"/>
      <c r="AW7" s="43"/>
      <c r="AX7" s="43"/>
      <c r="AY7" s="43"/>
      <c r="AZ7" s="43"/>
      <c r="BA7" s="43"/>
      <c r="BB7" s="43"/>
      <c r="BC7" s="43"/>
      <c r="BD7" s="43"/>
      <c r="BE7" s="43"/>
      <c r="BF7" s="43"/>
      <c r="BG7" s="43"/>
      <c r="BH7" s="43"/>
      <c r="BI7" s="43"/>
    </row>
    <row r="8" spans="1:61" ht="20.25">
      <c r="A8" s="104" t="str">
        <f t="shared" ref="A8:A87" si="0">+$C$4&amp;B8</f>
        <v>Véhicules neufsVentes nettes</v>
      </c>
      <c r="B8" s="51" t="s">
        <v>349</v>
      </c>
      <c r="C8" s="61"/>
      <c r="D8" s="52"/>
      <c r="E8" s="467">
        <f t="shared" ref="E8:E15" si="1">+SUM(H8,K8,N8,Q8,T8,W8,Z8,AC8,AF8,AI8,AL8,AO8)</f>
        <v>30343500</v>
      </c>
      <c r="F8" s="61"/>
      <c r="G8" s="52"/>
      <c r="H8" s="467">
        <v>1792009.0196078431</v>
      </c>
      <c r="I8" s="61"/>
      <c r="J8" s="52"/>
      <c r="K8" s="467">
        <v>1596756.7647058824</v>
      </c>
      <c r="L8" s="61"/>
      <c r="M8" s="52"/>
      <c r="N8" s="467">
        <v>2881758.6274509807</v>
      </c>
      <c r="O8" s="61"/>
      <c r="P8" s="52"/>
      <c r="Q8" s="467">
        <v>3149139.2156862747</v>
      </c>
      <c r="R8" s="61"/>
      <c r="S8" s="52"/>
      <c r="T8" s="467">
        <v>3877423.6274509807</v>
      </c>
      <c r="U8" s="61"/>
      <c r="V8" s="52"/>
      <c r="W8" s="467">
        <v>2474271.9607843137</v>
      </c>
      <c r="X8" s="61"/>
      <c r="Y8" s="52"/>
      <c r="Z8" s="467">
        <v>1899517.9411764706</v>
      </c>
      <c r="AA8" s="61"/>
      <c r="AB8" s="52"/>
      <c r="AC8" s="467">
        <v>2084360.1960784316</v>
      </c>
      <c r="AD8" s="61"/>
      <c r="AE8" s="52"/>
      <c r="AF8" s="467">
        <v>3149600.8823529412</v>
      </c>
      <c r="AG8" s="61"/>
      <c r="AH8" s="52"/>
      <c r="AI8" s="467">
        <v>2944531.3725490193</v>
      </c>
      <c r="AJ8" s="61"/>
      <c r="AK8" s="52"/>
      <c r="AL8" s="467">
        <v>2594612.4509803923</v>
      </c>
      <c r="AM8" s="61"/>
      <c r="AN8" s="52"/>
      <c r="AO8" s="467">
        <v>1899517.9411764706</v>
      </c>
      <c r="AP8" s="43"/>
      <c r="AQ8" s="43"/>
      <c r="AR8" s="43"/>
      <c r="AS8" s="43"/>
      <c r="AT8" s="43"/>
      <c r="AU8" s="43"/>
      <c r="AV8" s="43"/>
      <c r="AW8" s="43"/>
      <c r="AX8" s="43"/>
      <c r="AY8" s="43"/>
      <c r="AZ8" s="43"/>
      <c r="BA8" s="43"/>
      <c r="BB8" s="43"/>
      <c r="BC8" s="43"/>
      <c r="BD8" s="43"/>
      <c r="BE8" s="43"/>
      <c r="BF8" s="43"/>
      <c r="BG8" s="43"/>
      <c r="BH8" s="43"/>
      <c r="BI8" s="43"/>
    </row>
    <row r="9" spans="1:61" ht="20.25">
      <c r="A9" s="104" t="str">
        <f t="shared" si="0"/>
        <v>Véhicules neufsAutos détail</v>
      </c>
      <c r="B9" s="65" t="s">
        <v>362</v>
      </c>
      <c r="C9" s="468">
        <f t="shared" ref="C9:C15" si="2">+SUM(F9,I9,L9,O9,R9,U9,X9,AA9,AD9,AG9,AJ9,AM9)</f>
        <v>85</v>
      </c>
      <c r="D9" s="66">
        <f t="shared" ref="D9:D15" si="3">IF(C9=0,0,E9/C9)</f>
        <v>4701.1764705882351</v>
      </c>
      <c r="E9" s="68">
        <f t="shared" si="1"/>
        <v>399600</v>
      </c>
      <c r="F9" s="468">
        <v>4</v>
      </c>
      <c r="G9" s="66">
        <f t="shared" ref="G9:G15" si="4">IF(F9=0,0,H9/F9)</f>
        <v>4701.1764705882351</v>
      </c>
      <c r="H9" s="68">
        <v>18804.705882352941</v>
      </c>
      <c r="I9" s="468">
        <v>3</v>
      </c>
      <c r="J9" s="66">
        <f t="shared" ref="J9:J15" si="5">IF(I9=0,0,K9/I9)</f>
        <v>4701.1764705882351</v>
      </c>
      <c r="K9" s="68">
        <v>14103.529411764706</v>
      </c>
      <c r="L9" s="468">
        <v>9</v>
      </c>
      <c r="M9" s="66">
        <f t="shared" ref="M9:M15" si="6">IF(L9=0,0,N9/L9)</f>
        <v>4701.1764705882351</v>
      </c>
      <c r="N9" s="68">
        <v>42310.588235294119</v>
      </c>
      <c r="O9" s="468">
        <v>10</v>
      </c>
      <c r="P9" s="66">
        <f t="shared" ref="P9:P15" si="7">IF(O9=0,0,Q9/O9)</f>
        <v>4701.1764705882351</v>
      </c>
      <c r="Q9" s="68">
        <v>47011.76470588235</v>
      </c>
      <c r="R9" s="468">
        <v>9</v>
      </c>
      <c r="S9" s="66">
        <f t="shared" ref="S9:S15" si="8">IF(R9=0,0,T9/R9)</f>
        <v>4701.1764705882351</v>
      </c>
      <c r="T9" s="68">
        <v>42310.588235294119</v>
      </c>
      <c r="U9" s="468">
        <v>9</v>
      </c>
      <c r="V9" s="66">
        <f t="shared" ref="V9:V15" si="9">IF(U9=0,0,W9/U9)</f>
        <v>4701.1764705882351</v>
      </c>
      <c r="W9" s="68">
        <v>42310.588235294119</v>
      </c>
      <c r="X9" s="468">
        <v>5</v>
      </c>
      <c r="Y9" s="66">
        <f t="shared" ref="Y9:Y15" si="10">IF(X9=0,0,Z9/X9)</f>
        <v>4701.1764705882351</v>
      </c>
      <c r="Z9" s="68">
        <v>23505.882352941175</v>
      </c>
      <c r="AA9" s="468">
        <v>6</v>
      </c>
      <c r="AB9" s="66">
        <f t="shared" ref="AB9:AB15" si="11">IF(AA9=0,0,AC9/AA9)</f>
        <v>4701.1764705882351</v>
      </c>
      <c r="AC9" s="68">
        <v>28207.058823529413</v>
      </c>
      <c r="AD9" s="468">
        <v>10</v>
      </c>
      <c r="AE9" s="66">
        <f t="shared" ref="AE9:AE15" si="12">IF(AD9=0,0,AF9/AD9)</f>
        <v>4701.1764705882351</v>
      </c>
      <c r="AF9" s="68">
        <v>47011.76470588235</v>
      </c>
      <c r="AG9" s="468">
        <v>8</v>
      </c>
      <c r="AH9" s="66">
        <f t="shared" ref="AH9:AH15" si="13">IF(AG9=0,0,AI9/AG9)</f>
        <v>4701.1764705882351</v>
      </c>
      <c r="AI9" s="68">
        <v>37609.411764705881</v>
      </c>
      <c r="AJ9" s="468">
        <v>7</v>
      </c>
      <c r="AK9" s="66">
        <f t="shared" ref="AK9:AK15" si="14">IF(AJ9=0,0,AL9/AJ9)</f>
        <v>4701.1764705882351</v>
      </c>
      <c r="AL9" s="68">
        <v>32908.235294117643</v>
      </c>
      <c r="AM9" s="468">
        <v>5</v>
      </c>
      <c r="AN9" s="66">
        <f t="shared" ref="AN9:AN15" si="15">IF(AM9=0,0,AO9/AM9)</f>
        <v>4701.1764705882351</v>
      </c>
      <c r="AO9" s="68">
        <v>23505.882352941175</v>
      </c>
      <c r="AP9" s="43"/>
      <c r="AQ9" s="43"/>
      <c r="AR9" s="43"/>
      <c r="AS9" s="43"/>
      <c r="AT9" s="43"/>
      <c r="AU9" s="43"/>
      <c r="AV9" s="43"/>
      <c r="AW9" s="43"/>
      <c r="AX9" s="43"/>
      <c r="AY9" s="43"/>
      <c r="AZ9" s="43"/>
      <c r="BA9" s="43"/>
      <c r="BB9" s="43"/>
      <c r="BC9" s="43"/>
      <c r="BD9" s="43"/>
      <c r="BE9" s="43"/>
      <c r="BF9" s="43"/>
      <c r="BG9" s="43"/>
      <c r="BH9" s="43"/>
      <c r="BI9" s="43"/>
    </row>
    <row r="10" spans="1:61" ht="20.25">
      <c r="A10" s="104" t="str">
        <f t="shared" si="0"/>
        <v>Véhicules neufsCamions détail</v>
      </c>
      <c r="B10" s="65" t="s">
        <v>379</v>
      </c>
      <c r="C10" s="468">
        <f t="shared" si="2"/>
        <v>200</v>
      </c>
      <c r="D10" s="66">
        <f t="shared" si="3"/>
        <v>3928.5</v>
      </c>
      <c r="E10" s="68">
        <f t="shared" si="1"/>
        <v>785700</v>
      </c>
      <c r="F10" s="468">
        <v>12</v>
      </c>
      <c r="G10" s="66">
        <f t="shared" si="4"/>
        <v>3928.5</v>
      </c>
      <c r="H10" s="68">
        <v>47142</v>
      </c>
      <c r="I10" s="468">
        <v>9</v>
      </c>
      <c r="J10" s="66">
        <f t="shared" si="5"/>
        <v>3928.5</v>
      </c>
      <c r="K10" s="68">
        <v>35356.5</v>
      </c>
      <c r="L10" s="468">
        <v>18</v>
      </c>
      <c r="M10" s="66">
        <f t="shared" si="6"/>
        <v>3928.5</v>
      </c>
      <c r="N10" s="68">
        <v>70713</v>
      </c>
      <c r="O10" s="468">
        <v>20</v>
      </c>
      <c r="P10" s="66">
        <f t="shared" si="7"/>
        <v>3928.5</v>
      </c>
      <c r="Q10" s="68">
        <v>78570</v>
      </c>
      <c r="R10" s="468">
        <v>31</v>
      </c>
      <c r="S10" s="66">
        <f t="shared" si="8"/>
        <v>3928.5</v>
      </c>
      <c r="T10" s="68">
        <v>121783.5</v>
      </c>
      <c r="U10" s="468">
        <v>14</v>
      </c>
      <c r="V10" s="66">
        <f t="shared" si="9"/>
        <v>3928.5</v>
      </c>
      <c r="W10" s="68">
        <v>54999</v>
      </c>
      <c r="X10" s="468">
        <v>13</v>
      </c>
      <c r="Y10" s="66">
        <f t="shared" si="10"/>
        <v>3928.5</v>
      </c>
      <c r="Z10" s="68">
        <v>51070.5</v>
      </c>
      <c r="AA10" s="468">
        <v>14</v>
      </c>
      <c r="AB10" s="66">
        <f t="shared" si="11"/>
        <v>3928.5</v>
      </c>
      <c r="AC10" s="68">
        <v>54999</v>
      </c>
      <c r="AD10" s="468">
        <v>19</v>
      </c>
      <c r="AE10" s="66">
        <f t="shared" si="12"/>
        <v>3928.5</v>
      </c>
      <c r="AF10" s="68">
        <v>74641.5</v>
      </c>
      <c r="AG10" s="468">
        <v>20</v>
      </c>
      <c r="AH10" s="66">
        <f t="shared" si="13"/>
        <v>3928.5</v>
      </c>
      <c r="AI10" s="68">
        <v>78570</v>
      </c>
      <c r="AJ10" s="468">
        <v>17</v>
      </c>
      <c r="AK10" s="66">
        <f t="shared" si="14"/>
        <v>3928.5</v>
      </c>
      <c r="AL10" s="68">
        <v>66784.5</v>
      </c>
      <c r="AM10" s="468">
        <v>13</v>
      </c>
      <c r="AN10" s="66">
        <f t="shared" si="15"/>
        <v>3928.5</v>
      </c>
      <c r="AO10" s="68">
        <v>51070.5</v>
      </c>
      <c r="AP10" s="43"/>
      <c r="AQ10" s="43"/>
      <c r="AR10" s="43"/>
      <c r="AS10" s="43"/>
      <c r="AT10" s="43"/>
      <c r="AU10" s="43"/>
      <c r="AV10" s="43"/>
      <c r="AW10" s="43"/>
      <c r="AX10" s="43"/>
      <c r="AY10" s="43"/>
      <c r="AZ10" s="43"/>
      <c r="BA10" s="43"/>
      <c r="BB10" s="43"/>
      <c r="BC10" s="43"/>
      <c r="BD10" s="43"/>
      <c r="BE10" s="43"/>
      <c r="BF10" s="43"/>
      <c r="BG10" s="43"/>
      <c r="BH10" s="43"/>
      <c r="BI10" s="43"/>
    </row>
    <row r="11" spans="1:61" ht="20.25">
      <c r="A11" s="104" t="str">
        <f t="shared" si="0"/>
        <v>Véhicules neufsSprinter</v>
      </c>
      <c r="B11" s="65" t="s">
        <v>382</v>
      </c>
      <c r="C11" s="468">
        <f t="shared" si="2"/>
        <v>0</v>
      </c>
      <c r="D11" s="66">
        <f t="shared" si="3"/>
        <v>0</v>
      </c>
      <c r="E11" s="68">
        <f t="shared" si="1"/>
        <v>0</v>
      </c>
      <c r="F11" s="468"/>
      <c r="G11" s="66">
        <f t="shared" si="4"/>
        <v>0</v>
      </c>
      <c r="H11" s="68"/>
      <c r="I11" s="468"/>
      <c r="J11" s="66">
        <f t="shared" si="5"/>
        <v>0</v>
      </c>
      <c r="K11" s="68"/>
      <c r="L11" s="468"/>
      <c r="M11" s="66">
        <f t="shared" si="6"/>
        <v>0</v>
      </c>
      <c r="N11" s="68"/>
      <c r="O11" s="468"/>
      <c r="P11" s="66">
        <f t="shared" si="7"/>
        <v>0</v>
      </c>
      <c r="Q11" s="68"/>
      <c r="R11" s="468"/>
      <c r="S11" s="66">
        <f t="shared" si="8"/>
        <v>0</v>
      </c>
      <c r="T11" s="68"/>
      <c r="U11" s="468"/>
      <c r="V11" s="66">
        <f t="shared" si="9"/>
        <v>0</v>
      </c>
      <c r="W11" s="68"/>
      <c r="X11" s="468"/>
      <c r="Y11" s="66">
        <f t="shared" si="10"/>
        <v>0</v>
      </c>
      <c r="Z11" s="68"/>
      <c r="AA11" s="468"/>
      <c r="AB11" s="66">
        <f t="shared" si="11"/>
        <v>0</v>
      </c>
      <c r="AC11" s="68"/>
      <c r="AD11" s="468"/>
      <c r="AE11" s="66">
        <f t="shared" si="12"/>
        <v>0</v>
      </c>
      <c r="AF11" s="68"/>
      <c r="AG11" s="468"/>
      <c r="AH11" s="66">
        <f t="shared" si="13"/>
        <v>0</v>
      </c>
      <c r="AI11" s="68"/>
      <c r="AJ11" s="468"/>
      <c r="AK11" s="66">
        <f t="shared" si="14"/>
        <v>0</v>
      </c>
      <c r="AL11" s="68"/>
      <c r="AM11" s="468"/>
      <c r="AN11" s="66">
        <f t="shared" si="15"/>
        <v>0</v>
      </c>
      <c r="AO11" s="68"/>
      <c r="AP11" s="43"/>
      <c r="AQ11" s="43"/>
      <c r="AR11" s="43"/>
      <c r="AS11" s="43"/>
      <c r="AT11" s="43"/>
      <c r="AU11" s="43"/>
      <c r="AV11" s="43"/>
      <c r="AW11" s="43"/>
      <c r="AX11" s="43"/>
      <c r="AY11" s="43"/>
      <c r="AZ11" s="43"/>
      <c r="BA11" s="43"/>
      <c r="BB11" s="43"/>
      <c r="BC11" s="43"/>
      <c r="BD11" s="43"/>
      <c r="BE11" s="43"/>
      <c r="BF11" s="43"/>
      <c r="BG11" s="43"/>
      <c r="BH11" s="43"/>
      <c r="BI11" s="43"/>
    </row>
    <row r="12" spans="1:61" ht="20.25">
      <c r="A12" s="104" t="str">
        <f t="shared" si="0"/>
        <v>Véhicules neufsMoto détail</v>
      </c>
      <c r="B12" s="65" t="s">
        <v>383</v>
      </c>
      <c r="C12" s="468">
        <f t="shared" si="2"/>
        <v>0</v>
      </c>
      <c r="D12" s="66">
        <f t="shared" si="3"/>
        <v>0</v>
      </c>
      <c r="E12" s="68">
        <f t="shared" si="1"/>
        <v>0</v>
      </c>
      <c r="F12" s="468"/>
      <c r="G12" s="66">
        <f t="shared" si="4"/>
        <v>0</v>
      </c>
      <c r="H12" s="68"/>
      <c r="I12" s="468"/>
      <c r="J12" s="66">
        <f t="shared" si="5"/>
        <v>0</v>
      </c>
      <c r="K12" s="68"/>
      <c r="L12" s="468"/>
      <c r="M12" s="66">
        <f t="shared" si="6"/>
        <v>0</v>
      </c>
      <c r="N12" s="68"/>
      <c r="O12" s="468"/>
      <c r="P12" s="66">
        <f t="shared" si="7"/>
        <v>0</v>
      </c>
      <c r="Q12" s="68"/>
      <c r="R12" s="468"/>
      <c r="S12" s="66">
        <f t="shared" si="8"/>
        <v>0</v>
      </c>
      <c r="T12" s="68"/>
      <c r="U12" s="468"/>
      <c r="V12" s="66">
        <f t="shared" si="9"/>
        <v>0</v>
      </c>
      <c r="W12" s="68"/>
      <c r="X12" s="468"/>
      <c r="Y12" s="66">
        <f t="shared" si="10"/>
        <v>0</v>
      </c>
      <c r="Z12" s="68"/>
      <c r="AA12" s="468"/>
      <c r="AB12" s="66">
        <f t="shared" si="11"/>
        <v>0</v>
      </c>
      <c r="AC12" s="68"/>
      <c r="AD12" s="468"/>
      <c r="AE12" s="66">
        <f t="shared" si="12"/>
        <v>0</v>
      </c>
      <c r="AF12" s="68"/>
      <c r="AG12" s="468"/>
      <c r="AH12" s="66">
        <f t="shared" si="13"/>
        <v>0</v>
      </c>
      <c r="AI12" s="68"/>
      <c r="AJ12" s="468"/>
      <c r="AK12" s="66">
        <f t="shared" si="14"/>
        <v>0</v>
      </c>
      <c r="AL12" s="68"/>
      <c r="AM12" s="468"/>
      <c r="AN12" s="66">
        <f t="shared" si="15"/>
        <v>0</v>
      </c>
      <c r="AO12" s="68"/>
      <c r="AP12" s="43"/>
      <c r="AQ12" s="43"/>
      <c r="AR12" s="43"/>
      <c r="AS12" s="43"/>
      <c r="AT12" s="43"/>
      <c r="AU12" s="43"/>
      <c r="AV12" s="43"/>
      <c r="AW12" s="43"/>
      <c r="AX12" s="43"/>
      <c r="AY12" s="43"/>
      <c r="AZ12" s="43"/>
      <c r="BA12" s="43"/>
      <c r="BB12" s="43"/>
      <c r="BC12" s="43"/>
      <c r="BD12" s="43"/>
      <c r="BE12" s="43"/>
      <c r="BF12" s="43"/>
      <c r="BG12" s="43"/>
      <c r="BH12" s="43"/>
      <c r="BI12" s="43"/>
    </row>
    <row r="13" spans="1:61" ht="20.25" hidden="1" customHeight="1">
      <c r="A13" s="104" t="str">
        <f t="shared" si="0"/>
        <v>Véhicules neufs[...]</v>
      </c>
      <c r="B13" s="65" t="s">
        <v>330</v>
      </c>
      <c r="C13" s="468">
        <f t="shared" si="2"/>
        <v>0</v>
      </c>
      <c r="D13" s="66">
        <f t="shared" si="3"/>
        <v>0</v>
      </c>
      <c r="E13" s="68">
        <f t="shared" si="1"/>
        <v>0</v>
      </c>
      <c r="F13" s="468"/>
      <c r="G13" s="66">
        <f t="shared" si="4"/>
        <v>0</v>
      </c>
      <c r="H13" s="68"/>
      <c r="I13" s="468"/>
      <c r="J13" s="66">
        <f t="shared" si="5"/>
        <v>0</v>
      </c>
      <c r="K13" s="68"/>
      <c r="L13" s="468"/>
      <c r="M13" s="66">
        <f t="shared" si="6"/>
        <v>0</v>
      </c>
      <c r="N13" s="68"/>
      <c r="O13" s="468"/>
      <c r="P13" s="66">
        <f t="shared" si="7"/>
        <v>0</v>
      </c>
      <c r="Q13" s="68"/>
      <c r="R13" s="468"/>
      <c r="S13" s="66">
        <f t="shared" si="8"/>
        <v>0</v>
      </c>
      <c r="T13" s="68"/>
      <c r="U13" s="468"/>
      <c r="V13" s="66">
        <f t="shared" si="9"/>
        <v>0</v>
      </c>
      <c r="W13" s="68"/>
      <c r="X13" s="468"/>
      <c r="Y13" s="66">
        <f t="shared" si="10"/>
        <v>0</v>
      </c>
      <c r="Z13" s="68"/>
      <c r="AA13" s="468"/>
      <c r="AB13" s="66">
        <f t="shared" si="11"/>
        <v>0</v>
      </c>
      <c r="AC13" s="68"/>
      <c r="AD13" s="468"/>
      <c r="AE13" s="66">
        <f t="shared" si="12"/>
        <v>0</v>
      </c>
      <c r="AF13" s="68"/>
      <c r="AG13" s="468"/>
      <c r="AH13" s="66">
        <f t="shared" si="13"/>
        <v>0</v>
      </c>
      <c r="AI13" s="68"/>
      <c r="AJ13" s="468"/>
      <c r="AK13" s="66">
        <f t="shared" si="14"/>
        <v>0</v>
      </c>
      <c r="AL13" s="68"/>
      <c r="AM13" s="468"/>
      <c r="AN13" s="66">
        <f t="shared" si="15"/>
        <v>0</v>
      </c>
      <c r="AO13" s="68"/>
      <c r="AP13" s="43"/>
      <c r="AQ13" s="43"/>
      <c r="AR13" s="43"/>
      <c r="AS13" s="43"/>
      <c r="AT13" s="43"/>
      <c r="AU13" s="43"/>
      <c r="AV13" s="43"/>
      <c r="AW13" s="43"/>
      <c r="AX13" s="43"/>
      <c r="AY13" s="43"/>
      <c r="AZ13" s="43"/>
      <c r="BA13" s="43"/>
      <c r="BB13" s="43"/>
      <c r="BC13" s="43"/>
      <c r="BD13" s="43"/>
      <c r="BE13" s="43"/>
      <c r="BF13" s="43"/>
      <c r="BG13" s="43"/>
      <c r="BH13" s="43"/>
      <c r="BI13" s="43"/>
    </row>
    <row r="14" spans="1:61" ht="20.25" hidden="1" customHeight="1">
      <c r="A14" s="104" t="str">
        <f t="shared" si="0"/>
        <v>Véhicules neufs[...]</v>
      </c>
      <c r="B14" s="65" t="s">
        <v>330</v>
      </c>
      <c r="C14" s="468">
        <f t="shared" si="2"/>
        <v>0</v>
      </c>
      <c r="D14" s="66">
        <f t="shared" si="3"/>
        <v>0</v>
      </c>
      <c r="E14" s="68">
        <f t="shared" si="1"/>
        <v>0</v>
      </c>
      <c r="F14" s="468"/>
      <c r="G14" s="66">
        <f t="shared" si="4"/>
        <v>0</v>
      </c>
      <c r="H14" s="68"/>
      <c r="I14" s="468"/>
      <c r="J14" s="66">
        <f t="shared" si="5"/>
        <v>0</v>
      </c>
      <c r="K14" s="68"/>
      <c r="L14" s="468"/>
      <c r="M14" s="66">
        <f t="shared" si="6"/>
        <v>0</v>
      </c>
      <c r="N14" s="68"/>
      <c r="O14" s="468"/>
      <c r="P14" s="66">
        <f t="shared" si="7"/>
        <v>0</v>
      </c>
      <c r="Q14" s="68"/>
      <c r="R14" s="468"/>
      <c r="S14" s="66">
        <f t="shared" si="8"/>
        <v>0</v>
      </c>
      <c r="T14" s="68"/>
      <c r="U14" s="468"/>
      <c r="V14" s="66">
        <f t="shared" si="9"/>
        <v>0</v>
      </c>
      <c r="W14" s="68"/>
      <c r="X14" s="468"/>
      <c r="Y14" s="66">
        <f t="shared" si="10"/>
        <v>0</v>
      </c>
      <c r="Z14" s="68"/>
      <c r="AA14" s="468"/>
      <c r="AB14" s="66">
        <f t="shared" si="11"/>
        <v>0</v>
      </c>
      <c r="AC14" s="68"/>
      <c r="AD14" s="468"/>
      <c r="AE14" s="66">
        <f t="shared" si="12"/>
        <v>0</v>
      </c>
      <c r="AF14" s="68"/>
      <c r="AG14" s="468"/>
      <c r="AH14" s="66">
        <f t="shared" si="13"/>
        <v>0</v>
      </c>
      <c r="AI14" s="68"/>
      <c r="AJ14" s="468"/>
      <c r="AK14" s="66">
        <f t="shared" si="14"/>
        <v>0</v>
      </c>
      <c r="AL14" s="68"/>
      <c r="AM14" s="468"/>
      <c r="AN14" s="66">
        <f t="shared" si="15"/>
        <v>0</v>
      </c>
      <c r="AO14" s="68"/>
      <c r="AP14" s="43"/>
      <c r="AQ14" s="43"/>
      <c r="AR14" s="43"/>
      <c r="AS14" s="43"/>
      <c r="AT14" s="43"/>
      <c r="AU14" s="43"/>
      <c r="AV14" s="43"/>
      <c r="AW14" s="43"/>
      <c r="AX14" s="43"/>
      <c r="AY14" s="43"/>
      <c r="AZ14" s="43"/>
      <c r="BA14" s="43"/>
      <c r="BB14" s="43"/>
      <c r="BC14" s="43"/>
      <c r="BD14" s="43"/>
      <c r="BE14" s="43"/>
      <c r="BF14" s="43"/>
      <c r="BG14" s="43"/>
      <c r="BH14" s="43"/>
      <c r="BI14" s="43"/>
    </row>
    <row r="15" spans="1:61" ht="20.25" hidden="1" customHeight="1">
      <c r="A15" s="104" t="str">
        <f t="shared" si="0"/>
        <v>Véhicules neufs[...]</v>
      </c>
      <c r="B15" s="65" t="s">
        <v>330</v>
      </c>
      <c r="C15" s="468">
        <f t="shared" si="2"/>
        <v>0</v>
      </c>
      <c r="D15" s="66">
        <f t="shared" si="3"/>
        <v>0</v>
      </c>
      <c r="E15" s="68">
        <f t="shared" si="1"/>
        <v>0</v>
      </c>
      <c r="F15" s="468"/>
      <c r="G15" s="66">
        <f t="shared" si="4"/>
        <v>0</v>
      </c>
      <c r="H15" s="68"/>
      <c r="I15" s="468"/>
      <c r="J15" s="66">
        <f t="shared" si="5"/>
        <v>0</v>
      </c>
      <c r="K15" s="68"/>
      <c r="L15" s="468"/>
      <c r="M15" s="66">
        <f t="shared" si="6"/>
        <v>0</v>
      </c>
      <c r="N15" s="68"/>
      <c r="O15" s="468"/>
      <c r="P15" s="66">
        <f t="shared" si="7"/>
        <v>0</v>
      </c>
      <c r="Q15" s="68"/>
      <c r="R15" s="468"/>
      <c r="S15" s="66">
        <f t="shared" si="8"/>
        <v>0</v>
      </c>
      <c r="T15" s="68"/>
      <c r="U15" s="468"/>
      <c r="V15" s="66">
        <f t="shared" si="9"/>
        <v>0</v>
      </c>
      <c r="W15" s="68"/>
      <c r="X15" s="468"/>
      <c r="Y15" s="66">
        <f t="shared" si="10"/>
        <v>0</v>
      </c>
      <c r="Z15" s="68"/>
      <c r="AA15" s="468"/>
      <c r="AB15" s="66">
        <f t="shared" si="11"/>
        <v>0</v>
      </c>
      <c r="AC15" s="68"/>
      <c r="AD15" s="468"/>
      <c r="AE15" s="66">
        <f t="shared" si="12"/>
        <v>0</v>
      </c>
      <c r="AF15" s="68"/>
      <c r="AG15" s="468"/>
      <c r="AH15" s="66">
        <f t="shared" si="13"/>
        <v>0</v>
      </c>
      <c r="AI15" s="68"/>
      <c r="AJ15" s="468"/>
      <c r="AK15" s="66">
        <f t="shared" si="14"/>
        <v>0</v>
      </c>
      <c r="AL15" s="68"/>
      <c r="AM15" s="468"/>
      <c r="AN15" s="66">
        <f t="shared" si="15"/>
        <v>0</v>
      </c>
      <c r="AO15" s="68"/>
      <c r="AP15" s="43"/>
      <c r="AQ15" s="43"/>
      <c r="AR15" s="43"/>
      <c r="AS15" s="43"/>
      <c r="AT15" s="43"/>
      <c r="AU15" s="43"/>
      <c r="AV15" s="43"/>
      <c r="AW15" s="43"/>
      <c r="AX15" s="43"/>
      <c r="AY15" s="43"/>
      <c r="AZ15" s="43"/>
      <c r="BA15" s="43"/>
      <c r="BB15" s="43"/>
      <c r="BC15" s="43"/>
      <c r="BD15" s="43"/>
      <c r="BE15" s="43"/>
      <c r="BF15" s="43"/>
      <c r="BG15" s="43"/>
      <c r="BH15" s="43"/>
      <c r="BI15" s="43"/>
    </row>
    <row r="16" spans="1:61" ht="20.25">
      <c r="A16" s="104" t="str">
        <f t="shared" si="0"/>
        <v>Véhicules neufsTotal Neufs</v>
      </c>
      <c r="B16" s="72" t="s">
        <v>384</v>
      </c>
      <c r="C16" s="75">
        <f>+SUM(C9:C15)</f>
        <v>285</v>
      </c>
      <c r="D16" s="73">
        <f>IF(C16&lt;=0,0,E16/C16)</f>
        <v>4158.9473684210525</v>
      </c>
      <c r="E16" s="74">
        <f t="shared" ref="E16:F16" si="16">+SUM(E9:E15)</f>
        <v>1185300</v>
      </c>
      <c r="F16" s="75">
        <f t="shared" si="16"/>
        <v>16</v>
      </c>
      <c r="G16" s="73">
        <f>IF(F16&lt;=0,0,H16/F16)</f>
        <v>4121.6691176470586</v>
      </c>
      <c r="H16" s="74">
        <f t="shared" ref="H16:I16" si="17">+SUM(H9:H15)</f>
        <v>65946.705882352937</v>
      </c>
      <c r="I16" s="75">
        <f t="shared" si="17"/>
        <v>12</v>
      </c>
      <c r="J16" s="73">
        <f>IF(I16&lt;=0,0,K16/I16)</f>
        <v>4121.6691176470586</v>
      </c>
      <c r="K16" s="74">
        <f t="shared" ref="K16:L16" si="18">+SUM(K9:K15)</f>
        <v>49460.029411764706</v>
      </c>
      <c r="L16" s="75">
        <f t="shared" si="18"/>
        <v>27</v>
      </c>
      <c r="M16" s="73">
        <f>IF(L16&lt;=0,0,N16/L16)</f>
        <v>4186.0588235294117</v>
      </c>
      <c r="N16" s="74">
        <f t="shared" ref="N16:O16" si="19">+SUM(N9:N15)</f>
        <v>113023.58823529413</v>
      </c>
      <c r="O16" s="75">
        <f t="shared" si="19"/>
        <v>30</v>
      </c>
      <c r="P16" s="73">
        <f>IF(O16&lt;=0,0,Q16/O16)</f>
        <v>4186.0588235294117</v>
      </c>
      <c r="Q16" s="74">
        <f t="shared" ref="Q16:R16" si="20">+SUM(Q9:Q15)</f>
        <v>125581.76470588235</v>
      </c>
      <c r="R16" s="75">
        <f t="shared" si="20"/>
        <v>40</v>
      </c>
      <c r="S16" s="73">
        <f>IF(R16&lt;=0,0,T16/R16)</f>
        <v>4102.3522058823528</v>
      </c>
      <c r="T16" s="74">
        <f t="shared" ref="T16:U16" si="21">+SUM(T9:T15)</f>
        <v>164094.08823529413</v>
      </c>
      <c r="U16" s="75">
        <f t="shared" si="21"/>
        <v>23</v>
      </c>
      <c r="V16" s="73">
        <f>IF(U16&lt;=0,0,W16/U16)</f>
        <v>4230.8516624040922</v>
      </c>
      <c r="W16" s="74">
        <f t="shared" ref="W16:X16" si="22">+SUM(W9:W15)</f>
        <v>97309.588235294126</v>
      </c>
      <c r="X16" s="75">
        <f t="shared" si="22"/>
        <v>18</v>
      </c>
      <c r="Y16" s="73">
        <f>IF(X16&lt;=0,0,Z16/X16)</f>
        <v>4143.1323529411766</v>
      </c>
      <c r="Z16" s="74">
        <f t="shared" ref="Z16:AA16" si="23">+SUM(Z9:Z15)</f>
        <v>74576.382352941175</v>
      </c>
      <c r="AA16" s="75">
        <f t="shared" si="23"/>
        <v>20</v>
      </c>
      <c r="AB16" s="73">
        <f>IF(AA16&lt;=0,0,AC16/AA16)</f>
        <v>4160.302941176471</v>
      </c>
      <c r="AC16" s="74">
        <f t="shared" ref="AC16:AD16" si="24">+SUM(AC9:AC15)</f>
        <v>83206.058823529413</v>
      </c>
      <c r="AD16" s="75">
        <f t="shared" si="24"/>
        <v>29</v>
      </c>
      <c r="AE16" s="73">
        <f>IF(AD16&lt;=0,0,AF16/AD16)</f>
        <v>4194.9401622718051</v>
      </c>
      <c r="AF16" s="74">
        <f t="shared" ref="AF16:AG16" si="25">+SUM(AF9:AF15)</f>
        <v>121653.26470588235</v>
      </c>
      <c r="AG16" s="75">
        <f t="shared" si="25"/>
        <v>28</v>
      </c>
      <c r="AH16" s="73">
        <f>IF(AG16&lt;=0,0,AI16/AG16)</f>
        <v>4149.2647058823522</v>
      </c>
      <c r="AI16" s="74">
        <f t="shared" ref="AI16:AJ16" si="26">+SUM(AI9:AI15)</f>
        <v>116179.41176470587</v>
      </c>
      <c r="AJ16" s="75">
        <f t="shared" si="26"/>
        <v>24</v>
      </c>
      <c r="AK16" s="73">
        <f>IF(AJ16&lt;=0,0,AL16/AJ16)</f>
        <v>4153.8639705882351</v>
      </c>
      <c r="AL16" s="74">
        <f t="shared" ref="AL16:AM16" si="27">+SUM(AL9:AL15)</f>
        <v>99692.73529411765</v>
      </c>
      <c r="AM16" s="75">
        <f t="shared" si="27"/>
        <v>18</v>
      </c>
      <c r="AN16" s="73">
        <f>IF(AM16&lt;=0,0,AO16/AM16)</f>
        <v>4143.1323529411766</v>
      </c>
      <c r="AO16" s="74">
        <f>+SUM(AO9:AO15)</f>
        <v>74576.382352941175</v>
      </c>
      <c r="AP16" s="43"/>
      <c r="AQ16" s="43"/>
      <c r="AR16" s="43"/>
      <c r="AS16" s="43"/>
      <c r="AT16" s="43"/>
      <c r="AU16" s="43"/>
      <c r="AV16" s="43"/>
      <c r="AW16" s="43"/>
      <c r="AX16" s="43"/>
      <c r="AY16" s="43"/>
      <c r="AZ16" s="43"/>
      <c r="BA16" s="43"/>
      <c r="BB16" s="43"/>
      <c r="BC16" s="43"/>
      <c r="BD16" s="43"/>
      <c r="BE16" s="43"/>
      <c r="BF16" s="43"/>
      <c r="BG16" s="43"/>
      <c r="BH16" s="43"/>
      <c r="BI16" s="43"/>
    </row>
    <row r="17" spans="1:61" ht="20.25">
      <c r="A17" s="104" t="str">
        <f t="shared" si="0"/>
        <v>Véhicules neufs</v>
      </c>
      <c r="B17" s="65"/>
      <c r="C17" s="65"/>
      <c r="D17" s="66"/>
      <c r="E17" s="76"/>
      <c r="F17" s="65"/>
      <c r="G17" s="66"/>
      <c r="H17" s="76"/>
      <c r="I17" s="65"/>
      <c r="J17" s="66"/>
      <c r="K17" s="76"/>
      <c r="L17" s="65"/>
      <c r="M17" s="66"/>
      <c r="N17" s="76"/>
      <c r="O17" s="65"/>
      <c r="P17" s="66"/>
      <c r="Q17" s="76"/>
      <c r="R17" s="65"/>
      <c r="S17" s="66"/>
      <c r="T17" s="76"/>
      <c r="U17" s="65"/>
      <c r="V17" s="66"/>
      <c r="W17" s="76"/>
      <c r="X17" s="65"/>
      <c r="Y17" s="66"/>
      <c r="Z17" s="76"/>
      <c r="AA17" s="65"/>
      <c r="AB17" s="66"/>
      <c r="AC17" s="76"/>
      <c r="AD17" s="65"/>
      <c r="AE17" s="66"/>
      <c r="AF17" s="76"/>
      <c r="AG17" s="65"/>
      <c r="AH17" s="66"/>
      <c r="AI17" s="76"/>
      <c r="AJ17" s="65"/>
      <c r="AK17" s="66"/>
      <c r="AL17" s="76"/>
      <c r="AM17" s="65"/>
      <c r="AN17" s="66"/>
      <c r="AO17" s="76"/>
      <c r="AP17" s="43"/>
      <c r="AQ17" s="43"/>
      <c r="AR17" s="43"/>
      <c r="AS17" s="43"/>
      <c r="AT17" s="43"/>
      <c r="AU17" s="43"/>
      <c r="AV17" s="43"/>
      <c r="AW17" s="43"/>
      <c r="AX17" s="43"/>
      <c r="AY17" s="43"/>
      <c r="AZ17" s="43"/>
      <c r="BA17" s="43"/>
      <c r="BB17" s="43"/>
      <c r="BC17" s="43"/>
      <c r="BD17" s="43"/>
      <c r="BE17" s="43"/>
      <c r="BF17" s="43"/>
      <c r="BG17" s="43"/>
      <c r="BH17" s="43"/>
      <c r="BI17" s="43"/>
    </row>
    <row r="18" spans="1:61" ht="20.25">
      <c r="A18" s="104" t="str">
        <f t="shared" si="0"/>
        <v>Véhicules neufsEx-Démos et courtoisies</v>
      </c>
      <c r="B18" s="79" t="s">
        <v>385</v>
      </c>
      <c r="C18" s="469">
        <f>+SUM(F18,I18,L18,O18,R18,U18,X18,AA18,AD18,AG18,AJ18,AM18)</f>
        <v>45</v>
      </c>
      <c r="D18" s="59">
        <f>IF(C18=0,0,E18/C18)</f>
        <v>1200</v>
      </c>
      <c r="E18" s="57">
        <f>+SUM(H18,K18,N18,Q18,T18,W18,Z18,AC18,AF18,AI18,AL18,AO18)</f>
        <v>54000</v>
      </c>
      <c r="F18" s="469">
        <v>4</v>
      </c>
      <c r="G18" s="59">
        <f>IF(F18=0,0,H18/F18)</f>
        <v>1200</v>
      </c>
      <c r="H18" s="57">
        <v>4800</v>
      </c>
      <c r="I18" s="469">
        <v>6</v>
      </c>
      <c r="J18" s="59">
        <f>IF(I18=0,0,K18/I18)</f>
        <v>1200</v>
      </c>
      <c r="K18" s="57">
        <v>7200</v>
      </c>
      <c r="L18" s="469">
        <v>4</v>
      </c>
      <c r="M18" s="59">
        <f>IF(L18=0,0,N18/L18)</f>
        <v>1200</v>
      </c>
      <c r="N18" s="57">
        <v>4800</v>
      </c>
      <c r="O18" s="469">
        <v>4</v>
      </c>
      <c r="P18" s="59">
        <f>IF(O18=0,0,Q18/O18)</f>
        <v>1200</v>
      </c>
      <c r="Q18" s="57">
        <v>4800</v>
      </c>
      <c r="R18" s="469">
        <v>3</v>
      </c>
      <c r="S18" s="59">
        <f>IF(R18=0,0,T18/R18)</f>
        <v>1200</v>
      </c>
      <c r="T18" s="57">
        <v>3600</v>
      </c>
      <c r="U18" s="469">
        <v>3</v>
      </c>
      <c r="V18" s="59">
        <f>IF(U18=0,0,W18/U18)</f>
        <v>1200</v>
      </c>
      <c r="W18" s="57">
        <v>3600</v>
      </c>
      <c r="X18" s="469">
        <v>3</v>
      </c>
      <c r="Y18" s="59">
        <f>IF(X18=0,0,Z18/X18)</f>
        <v>1200</v>
      </c>
      <c r="Z18" s="57">
        <v>3600</v>
      </c>
      <c r="AA18" s="469">
        <v>3</v>
      </c>
      <c r="AB18" s="59">
        <f>IF(AA18=0,0,AC18/AA18)</f>
        <v>1200</v>
      </c>
      <c r="AC18" s="57">
        <v>3600</v>
      </c>
      <c r="AD18" s="469">
        <v>4</v>
      </c>
      <c r="AE18" s="59">
        <f>IF(AD18=0,0,AF18/AD18)</f>
        <v>1200</v>
      </c>
      <c r="AF18" s="57">
        <v>4800</v>
      </c>
      <c r="AG18" s="469">
        <v>4</v>
      </c>
      <c r="AH18" s="59">
        <f>IF(AG18=0,0,AI18/AG18)</f>
        <v>1200</v>
      </c>
      <c r="AI18" s="57">
        <v>4800</v>
      </c>
      <c r="AJ18" s="469">
        <v>4</v>
      </c>
      <c r="AK18" s="59">
        <f>IF(AJ18=0,0,AL18/AJ18)</f>
        <v>1200</v>
      </c>
      <c r="AL18" s="57">
        <v>4800</v>
      </c>
      <c r="AM18" s="469">
        <v>3</v>
      </c>
      <c r="AN18" s="59">
        <f>IF(AM18=0,0,AO18/AM18)</f>
        <v>1200</v>
      </c>
      <c r="AO18" s="57">
        <v>3600</v>
      </c>
      <c r="AP18" s="43"/>
      <c r="AQ18" s="43"/>
      <c r="AR18" s="43"/>
      <c r="AS18" s="43"/>
      <c r="AT18" s="43"/>
      <c r="AU18" s="43"/>
      <c r="AV18" s="43"/>
      <c r="AW18" s="43"/>
      <c r="AX18" s="43"/>
      <c r="AY18" s="43"/>
      <c r="AZ18" s="43"/>
      <c r="BA18" s="43"/>
      <c r="BB18" s="43"/>
      <c r="BC18" s="43"/>
      <c r="BD18" s="43"/>
      <c r="BE18" s="43"/>
      <c r="BF18" s="43"/>
      <c r="BG18" s="43"/>
      <c r="BH18" s="43"/>
      <c r="BI18" s="43"/>
    </row>
    <row r="19" spans="1:61" ht="20.25">
      <c r="A19" s="104" t="str">
        <f t="shared" si="0"/>
        <v>Véhicules neufs</v>
      </c>
      <c r="B19" s="65"/>
      <c r="C19" s="65"/>
      <c r="D19" s="66"/>
      <c r="E19" s="76"/>
      <c r="F19" s="65"/>
      <c r="G19" s="66"/>
      <c r="H19" s="76"/>
      <c r="I19" s="65"/>
      <c r="J19" s="66"/>
      <c r="K19" s="76"/>
      <c r="L19" s="65"/>
      <c r="M19" s="66"/>
      <c r="N19" s="76"/>
      <c r="O19" s="65"/>
      <c r="P19" s="66"/>
      <c r="Q19" s="76"/>
      <c r="R19" s="65"/>
      <c r="S19" s="66"/>
      <c r="T19" s="76"/>
      <c r="U19" s="65"/>
      <c r="V19" s="66"/>
      <c r="W19" s="76"/>
      <c r="X19" s="65"/>
      <c r="Y19" s="66"/>
      <c r="Z19" s="76"/>
      <c r="AA19" s="65"/>
      <c r="AB19" s="66"/>
      <c r="AC19" s="76"/>
      <c r="AD19" s="65"/>
      <c r="AE19" s="66"/>
      <c r="AF19" s="76"/>
      <c r="AG19" s="65"/>
      <c r="AH19" s="66"/>
      <c r="AI19" s="76"/>
      <c r="AJ19" s="65"/>
      <c r="AK19" s="66"/>
      <c r="AL19" s="76"/>
      <c r="AM19" s="65"/>
      <c r="AN19" s="66"/>
      <c r="AO19" s="76"/>
      <c r="AP19" s="43"/>
      <c r="AQ19" s="43"/>
      <c r="AR19" s="43"/>
      <c r="AS19" s="43"/>
      <c r="AT19" s="43"/>
      <c r="AU19" s="43"/>
      <c r="AV19" s="43"/>
      <c r="AW19" s="43"/>
      <c r="AX19" s="43"/>
      <c r="AY19" s="43"/>
      <c r="AZ19" s="43"/>
      <c r="BA19" s="43"/>
      <c r="BB19" s="43"/>
      <c r="BC19" s="43"/>
      <c r="BD19" s="43"/>
      <c r="BE19" s="43"/>
      <c r="BF19" s="43"/>
      <c r="BG19" s="43"/>
      <c r="BH19" s="43"/>
      <c r="BI19" s="43"/>
    </row>
    <row r="20" spans="1:61" ht="20.25">
      <c r="A20" s="104" t="str">
        <f t="shared" si="0"/>
        <v>Véhicules neufsFlottes</v>
      </c>
      <c r="B20" s="83" t="s">
        <v>387</v>
      </c>
      <c r="C20" s="468">
        <f>+SUM(F20,I20,L20,O20,R20,U20,X20,AA20,AD20,AG20,AJ20,AM20)</f>
        <v>20</v>
      </c>
      <c r="D20" s="66">
        <f>IF(C20=0,0,E20/C20)</f>
        <v>750</v>
      </c>
      <c r="E20" s="68">
        <f>+SUM(H20,K20,N20,Q20,T20,W20,Z20,AC20,AF20,AI20,AL20,AO20)</f>
        <v>15000</v>
      </c>
      <c r="F20" s="468">
        <v>1</v>
      </c>
      <c r="G20" s="66">
        <f>IF(F20=0,0,H20/F20)</f>
        <v>750</v>
      </c>
      <c r="H20" s="68">
        <v>750</v>
      </c>
      <c r="I20" s="468">
        <v>1</v>
      </c>
      <c r="J20" s="66">
        <f>IF(I20=0,0,K20/I20)</f>
        <v>750</v>
      </c>
      <c r="K20" s="68">
        <v>750</v>
      </c>
      <c r="L20" s="468">
        <v>2</v>
      </c>
      <c r="M20" s="66">
        <f>IF(L20=0,0,N20/L20)</f>
        <v>750</v>
      </c>
      <c r="N20" s="68">
        <v>1500</v>
      </c>
      <c r="O20" s="468">
        <v>2</v>
      </c>
      <c r="P20" s="66">
        <f>IF(O20=0,0,Q20/O20)</f>
        <v>750</v>
      </c>
      <c r="Q20" s="68">
        <v>1500</v>
      </c>
      <c r="R20" s="468">
        <v>2</v>
      </c>
      <c r="S20" s="66">
        <f>IF(R20=0,0,T20/R20)</f>
        <v>750</v>
      </c>
      <c r="T20" s="68">
        <v>1500</v>
      </c>
      <c r="U20" s="468">
        <v>2</v>
      </c>
      <c r="V20" s="66">
        <f>IF(U20=0,0,W20/U20)</f>
        <v>750</v>
      </c>
      <c r="W20" s="68">
        <v>1500</v>
      </c>
      <c r="X20" s="468">
        <v>1</v>
      </c>
      <c r="Y20" s="66">
        <f>IF(X20=0,0,Z20/X20)</f>
        <v>750</v>
      </c>
      <c r="Z20" s="68">
        <v>750</v>
      </c>
      <c r="AA20" s="468">
        <v>1</v>
      </c>
      <c r="AB20" s="66">
        <f>IF(AA20=0,0,AC20/AA20)</f>
        <v>750</v>
      </c>
      <c r="AC20" s="68">
        <v>750</v>
      </c>
      <c r="AD20" s="468">
        <v>3</v>
      </c>
      <c r="AE20" s="66">
        <f>IF(AD20=0,0,AF20/AD20)</f>
        <v>750</v>
      </c>
      <c r="AF20" s="68">
        <v>2250</v>
      </c>
      <c r="AG20" s="468">
        <v>2</v>
      </c>
      <c r="AH20" s="66">
        <f>IF(AG20=0,0,AI20/AG20)</f>
        <v>750</v>
      </c>
      <c r="AI20" s="68">
        <v>1500</v>
      </c>
      <c r="AJ20" s="468">
        <v>2</v>
      </c>
      <c r="AK20" s="66">
        <f>IF(AJ20=0,0,AL20/AJ20)</f>
        <v>750</v>
      </c>
      <c r="AL20" s="68">
        <v>1500</v>
      </c>
      <c r="AM20" s="468">
        <v>1</v>
      </c>
      <c r="AN20" s="66">
        <f>IF(AM20=0,0,AO20/AM20)</f>
        <v>750</v>
      </c>
      <c r="AO20" s="68">
        <v>750</v>
      </c>
      <c r="AP20" s="43"/>
      <c r="AQ20" s="43"/>
      <c r="AR20" s="43"/>
      <c r="AS20" s="43"/>
      <c r="AT20" s="43"/>
      <c r="AU20" s="43"/>
      <c r="AV20" s="43"/>
      <c r="AW20" s="43"/>
      <c r="AX20" s="43"/>
      <c r="AY20" s="43"/>
      <c r="AZ20" s="43"/>
      <c r="BA20" s="43"/>
      <c r="BB20" s="43"/>
      <c r="BC20" s="43"/>
      <c r="BD20" s="43"/>
      <c r="BE20" s="43"/>
      <c r="BF20" s="43"/>
      <c r="BG20" s="43"/>
      <c r="BH20" s="43"/>
      <c r="BI20" s="43"/>
    </row>
    <row r="21" spans="1:61" ht="15.75" customHeight="1">
      <c r="A21" s="104" t="str">
        <f t="shared" si="0"/>
        <v>Véhicules neufs</v>
      </c>
      <c r="B21" s="72"/>
      <c r="C21" s="86"/>
      <c r="D21" s="84"/>
      <c r="E21" s="85"/>
      <c r="F21" s="86"/>
      <c r="G21" s="84"/>
      <c r="H21" s="85"/>
      <c r="I21" s="86"/>
      <c r="J21" s="84"/>
      <c r="K21" s="85"/>
      <c r="L21" s="86"/>
      <c r="M21" s="84"/>
      <c r="N21" s="85"/>
      <c r="O21" s="86"/>
      <c r="P21" s="84"/>
      <c r="Q21" s="85"/>
      <c r="R21" s="86"/>
      <c r="S21" s="84"/>
      <c r="T21" s="85"/>
      <c r="U21" s="86"/>
      <c r="V21" s="84"/>
      <c r="W21" s="85"/>
      <c r="X21" s="86"/>
      <c r="Y21" s="84"/>
      <c r="Z21" s="85"/>
      <c r="AA21" s="86"/>
      <c r="AB21" s="84"/>
      <c r="AC21" s="85"/>
      <c r="AD21" s="86"/>
      <c r="AE21" s="84"/>
      <c r="AF21" s="85"/>
      <c r="AG21" s="86"/>
      <c r="AH21" s="84"/>
      <c r="AI21" s="85"/>
      <c r="AJ21" s="86"/>
      <c r="AK21" s="84"/>
      <c r="AL21" s="85"/>
      <c r="AM21" s="86"/>
      <c r="AN21" s="84"/>
      <c r="AO21" s="85"/>
      <c r="AP21" s="43"/>
      <c r="AQ21" s="43"/>
      <c r="AR21" s="43"/>
      <c r="AS21" s="43"/>
      <c r="AT21" s="43"/>
      <c r="AU21" s="43"/>
      <c r="AV21" s="43"/>
      <c r="AW21" s="43"/>
      <c r="AX21" s="43"/>
      <c r="AY21" s="43"/>
      <c r="AZ21" s="43"/>
      <c r="BA21" s="43"/>
      <c r="BB21" s="43"/>
      <c r="BC21" s="43"/>
      <c r="BD21" s="43"/>
      <c r="BE21" s="43"/>
      <c r="BF21" s="43"/>
      <c r="BG21" s="43"/>
      <c r="BH21" s="43"/>
      <c r="BI21" s="43"/>
    </row>
    <row r="22" spans="1:61" ht="15.75" customHeight="1">
      <c r="A22" s="104" t="str">
        <f t="shared" si="0"/>
        <v>Véhicules neufs</v>
      </c>
      <c r="B22" s="72"/>
      <c r="C22" s="86"/>
      <c r="D22" s="84"/>
      <c r="E22" s="85"/>
      <c r="F22" s="86"/>
      <c r="G22" s="84"/>
      <c r="H22" s="85"/>
      <c r="I22" s="86"/>
      <c r="J22" s="84"/>
      <c r="K22" s="85"/>
      <c r="L22" s="86"/>
      <c r="M22" s="84"/>
      <c r="N22" s="85"/>
      <c r="O22" s="86"/>
      <c r="P22" s="84"/>
      <c r="Q22" s="85"/>
      <c r="R22" s="86"/>
      <c r="S22" s="84"/>
      <c r="T22" s="85"/>
      <c r="U22" s="86"/>
      <c r="V22" s="84"/>
      <c r="W22" s="85"/>
      <c r="X22" s="86"/>
      <c r="Y22" s="84"/>
      <c r="Z22" s="85"/>
      <c r="AA22" s="86"/>
      <c r="AB22" s="84"/>
      <c r="AC22" s="85"/>
      <c r="AD22" s="86"/>
      <c r="AE22" s="84"/>
      <c r="AF22" s="85"/>
      <c r="AG22" s="86"/>
      <c r="AH22" s="84"/>
      <c r="AI22" s="85"/>
      <c r="AJ22" s="86"/>
      <c r="AK22" s="84"/>
      <c r="AL22" s="85"/>
      <c r="AM22" s="86"/>
      <c r="AN22" s="84"/>
      <c r="AO22" s="85"/>
      <c r="AP22" s="43"/>
      <c r="AQ22" s="43"/>
      <c r="AR22" s="43"/>
      <c r="AS22" s="43"/>
      <c r="AT22" s="43"/>
      <c r="AU22" s="43"/>
      <c r="AV22" s="43"/>
      <c r="AW22" s="43"/>
      <c r="AX22" s="43"/>
      <c r="AY22" s="43"/>
      <c r="AZ22" s="43"/>
      <c r="BA22" s="43"/>
      <c r="BB22" s="43"/>
      <c r="BC22" s="43"/>
      <c r="BD22" s="43"/>
      <c r="BE22" s="43"/>
      <c r="BF22" s="43"/>
      <c r="BG22" s="43"/>
      <c r="BH22" s="43"/>
      <c r="BI22" s="43"/>
    </row>
    <row r="23" spans="1:61" ht="15.75" customHeight="1">
      <c r="A23" s="104" t="str">
        <f t="shared" si="0"/>
        <v>Véhicules neufsRev. Finances</v>
      </c>
      <c r="B23" s="65" t="s">
        <v>389</v>
      </c>
      <c r="C23" s="67"/>
      <c r="D23" s="66">
        <f>IF(C16=0,0,E23/(C16+C18))</f>
        <v>7</v>
      </c>
      <c r="E23" s="68">
        <f t="shared" ref="E23:E25" si="28">+SUM(H23,K23,N23,Q23,T23,W23,Z23,AC23,AF23,AI23,AL23,AO23)</f>
        <v>2310</v>
      </c>
      <c r="F23" s="67"/>
      <c r="G23" s="66">
        <f>IF(F16=0,0,H23/(F16+F18))</f>
        <v>7</v>
      </c>
      <c r="H23" s="68">
        <v>140</v>
      </c>
      <c r="I23" s="67"/>
      <c r="J23" s="66">
        <f>IF(I16=0,0,K23/(I16+I18))</f>
        <v>7</v>
      </c>
      <c r="K23" s="68">
        <v>126</v>
      </c>
      <c r="L23" s="67"/>
      <c r="M23" s="66">
        <f>IF(L16=0,0,N23/(L16+L18))</f>
        <v>7</v>
      </c>
      <c r="N23" s="68">
        <v>217</v>
      </c>
      <c r="O23" s="67"/>
      <c r="P23" s="66">
        <f>IF(O16=0,0,Q23/(O16+O18))</f>
        <v>7</v>
      </c>
      <c r="Q23" s="68">
        <v>238</v>
      </c>
      <c r="R23" s="67"/>
      <c r="S23" s="66">
        <f>IF(R16=0,0,T23/(R16+R18))</f>
        <v>7</v>
      </c>
      <c r="T23" s="68">
        <v>301</v>
      </c>
      <c r="U23" s="67"/>
      <c r="V23" s="66">
        <f>IF(U16=0,0,W23/(U16+U18))</f>
        <v>7</v>
      </c>
      <c r="W23" s="68">
        <v>182</v>
      </c>
      <c r="X23" s="67"/>
      <c r="Y23" s="66">
        <f>IF(X16=0,0,Z23/(X16+X18))</f>
        <v>7</v>
      </c>
      <c r="Z23" s="68">
        <v>147</v>
      </c>
      <c r="AA23" s="67"/>
      <c r="AB23" s="66">
        <f>IF(AA16=0,0,AC23/(AA16+AA18))</f>
        <v>7</v>
      </c>
      <c r="AC23" s="68">
        <v>161</v>
      </c>
      <c r="AD23" s="67"/>
      <c r="AE23" s="66">
        <f>IF(AD16=0,0,AF23/(AD16+AD18))</f>
        <v>7</v>
      </c>
      <c r="AF23" s="68">
        <v>231</v>
      </c>
      <c r="AG23" s="67"/>
      <c r="AH23" s="66">
        <f>IF(AG16=0,0,AI23/(AG16+AG18))</f>
        <v>7</v>
      </c>
      <c r="AI23" s="68">
        <v>224</v>
      </c>
      <c r="AJ23" s="67"/>
      <c r="AK23" s="66">
        <f>IF(AJ16=0,0,AL23/(AJ16+AJ18))</f>
        <v>7</v>
      </c>
      <c r="AL23" s="68">
        <v>196</v>
      </c>
      <c r="AM23" s="67"/>
      <c r="AN23" s="66">
        <f>IF(AM16=0,0,AO23/(AM16+AM18))</f>
        <v>7</v>
      </c>
      <c r="AO23" s="68">
        <v>147</v>
      </c>
      <c r="AP23" s="43"/>
      <c r="AQ23" s="43"/>
      <c r="AR23" s="43"/>
      <c r="AS23" s="43"/>
      <c r="AT23" s="43"/>
      <c r="AU23" s="43"/>
      <c r="AV23" s="43"/>
      <c r="AW23" s="43"/>
      <c r="AX23" s="43"/>
      <c r="AY23" s="43"/>
      <c r="AZ23" s="43"/>
      <c r="BA23" s="43"/>
      <c r="BB23" s="43"/>
      <c r="BC23" s="43"/>
      <c r="BD23" s="43"/>
      <c r="BE23" s="43"/>
      <c r="BF23" s="43"/>
      <c r="BG23" s="43"/>
      <c r="BH23" s="43"/>
      <c r="BI23" s="43"/>
    </row>
    <row r="24" spans="1:61" ht="15.75" customHeight="1">
      <c r="A24" s="104" t="str">
        <f t="shared" si="0"/>
        <v>Véhicules neufsRev. Protections</v>
      </c>
      <c r="B24" s="65" t="s">
        <v>390</v>
      </c>
      <c r="C24" s="67"/>
      <c r="D24" s="66">
        <f>IF(C16=0,0,E24/(C16+C18))</f>
        <v>1150</v>
      </c>
      <c r="E24" s="68">
        <f t="shared" si="28"/>
        <v>379500</v>
      </c>
      <c r="F24" s="67"/>
      <c r="G24" s="66">
        <f>IF(F16=0,0,H24/(F16+F18))</f>
        <v>1150</v>
      </c>
      <c r="H24" s="68">
        <v>23000</v>
      </c>
      <c r="I24" s="67"/>
      <c r="J24" s="66">
        <f>IF(I16=0,0,K24/(I16+I18))</f>
        <v>1150</v>
      </c>
      <c r="K24" s="68">
        <v>20700</v>
      </c>
      <c r="L24" s="67"/>
      <c r="M24" s="66">
        <f>IF(L16=0,0,N24/(L16+L18))</f>
        <v>1150</v>
      </c>
      <c r="N24" s="68">
        <v>35650</v>
      </c>
      <c r="O24" s="67"/>
      <c r="P24" s="66">
        <f>IF(O16=0,0,Q24/(O16+O18))</f>
        <v>1150</v>
      </c>
      <c r="Q24" s="68">
        <v>39100</v>
      </c>
      <c r="R24" s="67"/>
      <c r="S24" s="66">
        <f>IF(R16=0,0,T24/(R16+R18))</f>
        <v>1150</v>
      </c>
      <c r="T24" s="68">
        <v>49450</v>
      </c>
      <c r="U24" s="67"/>
      <c r="V24" s="66">
        <f>IF(U16=0,0,W24/(U16+U18))</f>
        <v>1150</v>
      </c>
      <c r="W24" s="68">
        <v>29900</v>
      </c>
      <c r="X24" s="67"/>
      <c r="Y24" s="66">
        <f>IF(X16=0,0,Z24/(X16+X18))</f>
        <v>1150</v>
      </c>
      <c r="Z24" s="68">
        <v>24150</v>
      </c>
      <c r="AA24" s="67"/>
      <c r="AB24" s="66">
        <f>IF(AA16=0,0,AC24/(AA16+AA18))</f>
        <v>1150</v>
      </c>
      <c r="AC24" s="68">
        <v>26450</v>
      </c>
      <c r="AD24" s="67"/>
      <c r="AE24" s="66">
        <f>IF(AD16=0,0,AF24/(AD16+AD18))</f>
        <v>1150</v>
      </c>
      <c r="AF24" s="68">
        <v>37950</v>
      </c>
      <c r="AG24" s="67"/>
      <c r="AH24" s="66">
        <f>IF(AG16=0,0,AI24/(AG16+AG18))</f>
        <v>1150</v>
      </c>
      <c r="AI24" s="68">
        <v>36800</v>
      </c>
      <c r="AJ24" s="67"/>
      <c r="AK24" s="66">
        <f>IF(AJ16=0,0,AL24/(AJ16+AJ18))</f>
        <v>1150</v>
      </c>
      <c r="AL24" s="68">
        <v>32200</v>
      </c>
      <c r="AM24" s="67"/>
      <c r="AN24" s="66">
        <f>IF(AM16=0,0,AO24/(AM16+AM18))</f>
        <v>1150</v>
      </c>
      <c r="AO24" s="68">
        <v>24150</v>
      </c>
      <c r="AP24" s="43"/>
      <c r="AQ24" s="43"/>
      <c r="AR24" s="43"/>
      <c r="AS24" s="43"/>
      <c r="AT24" s="43"/>
      <c r="AU24" s="43"/>
      <c r="AV24" s="43"/>
      <c r="AW24" s="43"/>
      <c r="AX24" s="43"/>
      <c r="AY24" s="43"/>
      <c r="AZ24" s="43"/>
      <c r="BA24" s="43"/>
      <c r="BB24" s="43"/>
      <c r="BC24" s="43"/>
      <c r="BD24" s="43"/>
      <c r="BE24" s="43"/>
      <c r="BF24" s="43"/>
      <c r="BG24" s="43"/>
      <c r="BH24" s="43"/>
      <c r="BI24" s="43"/>
    </row>
    <row r="25" spans="1:61" ht="15.75" customHeight="1">
      <c r="A25" s="104" t="str">
        <f t="shared" si="0"/>
        <v>Véhicules neufsRev. Autres</v>
      </c>
      <c r="B25" s="65" t="s">
        <v>391</v>
      </c>
      <c r="C25" s="67"/>
      <c r="D25" s="66">
        <f>IF(C16=0,0,E25/(C16+C18))</f>
        <v>443</v>
      </c>
      <c r="E25" s="68">
        <f t="shared" si="28"/>
        <v>146190</v>
      </c>
      <c r="F25" s="67"/>
      <c r="G25" s="66">
        <f>IF(F16=0,0,H25/(F16+F18))</f>
        <v>443</v>
      </c>
      <c r="H25" s="68">
        <v>8860</v>
      </c>
      <c r="I25" s="67"/>
      <c r="J25" s="66">
        <f>IF(I16=0,0,K25/(I16+I18))</f>
        <v>443</v>
      </c>
      <c r="K25" s="68">
        <v>7974</v>
      </c>
      <c r="L25" s="67"/>
      <c r="M25" s="66">
        <f>IF(L16=0,0,N25/(L16+L18))</f>
        <v>443</v>
      </c>
      <c r="N25" s="68">
        <v>13733</v>
      </c>
      <c r="O25" s="67"/>
      <c r="P25" s="66">
        <f>IF(O16=0,0,Q25/(O16+O18))</f>
        <v>443</v>
      </c>
      <c r="Q25" s="68">
        <v>15062</v>
      </c>
      <c r="R25" s="67"/>
      <c r="S25" s="66">
        <f>IF(R16=0,0,T25/(R16+R18))</f>
        <v>443</v>
      </c>
      <c r="T25" s="68">
        <v>19049</v>
      </c>
      <c r="U25" s="67"/>
      <c r="V25" s="66">
        <f>IF(U16=0,0,W25/(U16+U18))</f>
        <v>443</v>
      </c>
      <c r="W25" s="68">
        <v>11518</v>
      </c>
      <c r="X25" s="67"/>
      <c r="Y25" s="66">
        <f>IF(X16=0,0,Z25/(X16+X18))</f>
        <v>443</v>
      </c>
      <c r="Z25" s="68">
        <v>9303</v>
      </c>
      <c r="AA25" s="67"/>
      <c r="AB25" s="66">
        <f>IF(AA16=0,0,AC25/(AA16+AA18))</f>
        <v>443</v>
      </c>
      <c r="AC25" s="68">
        <v>10189</v>
      </c>
      <c r="AD25" s="67"/>
      <c r="AE25" s="66">
        <f>IF(AD16=0,0,AF25/(AD16+AD18))</f>
        <v>443</v>
      </c>
      <c r="AF25" s="68">
        <v>14619</v>
      </c>
      <c r="AG25" s="67"/>
      <c r="AH25" s="66">
        <f>IF(AG16=0,0,AI25/(AG16+AG18))</f>
        <v>443</v>
      </c>
      <c r="AI25" s="68">
        <v>14176</v>
      </c>
      <c r="AJ25" s="67"/>
      <c r="AK25" s="66">
        <f>IF(AJ16=0,0,AL25/(AJ16+AJ18))</f>
        <v>443</v>
      </c>
      <c r="AL25" s="68">
        <v>12404</v>
      </c>
      <c r="AM25" s="67"/>
      <c r="AN25" s="66">
        <f>IF(AM16=0,0,AO25/(AM16+AM18))</f>
        <v>443</v>
      </c>
      <c r="AO25" s="68">
        <v>9303</v>
      </c>
      <c r="AP25" s="43"/>
      <c r="AQ25" s="43"/>
      <c r="AR25" s="43"/>
      <c r="AS25" s="43"/>
      <c r="AT25" s="43"/>
      <c r="AU25" s="43"/>
      <c r="AV25" s="43"/>
      <c r="AW25" s="43"/>
      <c r="AX25" s="43"/>
      <c r="AY25" s="43"/>
      <c r="AZ25" s="43"/>
      <c r="BA25" s="43"/>
      <c r="BB25" s="43"/>
      <c r="BC25" s="43"/>
      <c r="BD25" s="43"/>
      <c r="BE25" s="43"/>
      <c r="BF25" s="43"/>
      <c r="BG25" s="43"/>
      <c r="BH25" s="43"/>
      <c r="BI25" s="43"/>
    </row>
    <row r="26" spans="1:61" ht="15.75" customHeight="1">
      <c r="A26" s="104" t="str">
        <f t="shared" si="0"/>
        <v>Véhicules neufsTotal F&amp;I</v>
      </c>
      <c r="B26" s="72" t="s">
        <v>392</v>
      </c>
      <c r="C26" s="75">
        <f>+C18+C16</f>
        <v>330</v>
      </c>
      <c r="D26" s="73">
        <f>IF(C26&lt;=0,0,E26/C26)</f>
        <v>1600</v>
      </c>
      <c r="E26" s="74">
        <f>E23+E24+E25</f>
        <v>528000</v>
      </c>
      <c r="F26" s="75">
        <f>+F18+F16</f>
        <v>20</v>
      </c>
      <c r="G26" s="73">
        <f>IF(F26&lt;=0,0,H26/F26)</f>
        <v>1600</v>
      </c>
      <c r="H26" s="74">
        <f>H23+H24+H25</f>
        <v>32000</v>
      </c>
      <c r="I26" s="75">
        <f>+I18+I16</f>
        <v>18</v>
      </c>
      <c r="J26" s="73">
        <f>IF(I26&lt;=0,0,K26/I26)</f>
        <v>1600</v>
      </c>
      <c r="K26" s="74">
        <f>K23+K24+K25</f>
        <v>28800</v>
      </c>
      <c r="L26" s="75">
        <f>+L18+L16</f>
        <v>31</v>
      </c>
      <c r="M26" s="73">
        <f>IF(L26&lt;=0,0,N26/L26)</f>
        <v>1600</v>
      </c>
      <c r="N26" s="74">
        <f>N23+N24+N25</f>
        <v>49600</v>
      </c>
      <c r="O26" s="75">
        <f>+O18+O16</f>
        <v>34</v>
      </c>
      <c r="P26" s="73">
        <f>IF(O26&lt;=0,0,Q26/O26)</f>
        <v>1600</v>
      </c>
      <c r="Q26" s="74">
        <f>Q23+Q24+Q25</f>
        <v>54400</v>
      </c>
      <c r="R26" s="75">
        <f>+R18+R16</f>
        <v>43</v>
      </c>
      <c r="S26" s="73">
        <f>IF(R26&lt;=0,0,T26/R26)</f>
        <v>1600</v>
      </c>
      <c r="T26" s="74">
        <f>T23+T24+T25</f>
        <v>68800</v>
      </c>
      <c r="U26" s="75">
        <f>+U18+U16</f>
        <v>26</v>
      </c>
      <c r="V26" s="73">
        <f>IF(U26&lt;=0,0,W26/U26)</f>
        <v>1600</v>
      </c>
      <c r="W26" s="74">
        <f>W23+W24+W25</f>
        <v>41600</v>
      </c>
      <c r="X26" s="75">
        <f>+X18+X16</f>
        <v>21</v>
      </c>
      <c r="Y26" s="73">
        <f>IF(X26&lt;=0,0,Z26/X26)</f>
        <v>1600</v>
      </c>
      <c r="Z26" s="74">
        <f>Z23+Z24+Z25</f>
        <v>33600</v>
      </c>
      <c r="AA26" s="75">
        <f>+AA18+AA16</f>
        <v>23</v>
      </c>
      <c r="AB26" s="73">
        <f>IF(AA26&lt;=0,0,AC26/AA26)</f>
        <v>1600</v>
      </c>
      <c r="AC26" s="74">
        <f>AC23+AC24+AC25</f>
        <v>36800</v>
      </c>
      <c r="AD26" s="75">
        <f>+AD18+AD16</f>
        <v>33</v>
      </c>
      <c r="AE26" s="73">
        <f>IF(AD26&lt;=0,0,AF26/AD26)</f>
        <v>1600</v>
      </c>
      <c r="AF26" s="74">
        <f>AF23+AF24+AF25</f>
        <v>52800</v>
      </c>
      <c r="AG26" s="75">
        <f>+AG18+AG16</f>
        <v>32</v>
      </c>
      <c r="AH26" s="73">
        <f>IF(AG26&lt;=0,0,AI26/AG26)</f>
        <v>1600</v>
      </c>
      <c r="AI26" s="74">
        <f>AI23+AI24+AI25</f>
        <v>51200</v>
      </c>
      <c r="AJ26" s="75">
        <f>+AJ18+AJ16</f>
        <v>28</v>
      </c>
      <c r="AK26" s="73">
        <f>IF(AJ26&lt;=0,0,AL26/AJ26)</f>
        <v>1600</v>
      </c>
      <c r="AL26" s="74">
        <f>AL23+AL24+AL25</f>
        <v>44800</v>
      </c>
      <c r="AM26" s="75">
        <f>+AM18+AM16</f>
        <v>21</v>
      </c>
      <c r="AN26" s="73">
        <f>IF(AM26&lt;=0,0,AO26/AM26)</f>
        <v>1600</v>
      </c>
      <c r="AO26" s="74">
        <f>AO23+AO24+AO25</f>
        <v>33600</v>
      </c>
      <c r="AP26" s="43"/>
      <c r="AQ26" s="43"/>
      <c r="AR26" s="43"/>
      <c r="AS26" s="43"/>
      <c r="AT26" s="43"/>
      <c r="AU26" s="43"/>
      <c r="AV26" s="43"/>
      <c r="AW26" s="43"/>
      <c r="AX26" s="43"/>
      <c r="AY26" s="43"/>
      <c r="AZ26" s="43"/>
      <c r="BA26" s="43"/>
      <c r="BB26" s="43"/>
      <c r="BC26" s="43"/>
      <c r="BD26" s="43"/>
      <c r="BE26" s="43"/>
      <c r="BF26" s="43"/>
      <c r="BG26" s="43"/>
      <c r="BH26" s="43"/>
      <c r="BI26" s="43"/>
    </row>
    <row r="27" spans="1:61" ht="15.75" customHeight="1">
      <c r="A27" s="104" t="str">
        <f t="shared" si="0"/>
        <v>Véhicules neufs</v>
      </c>
      <c r="B27" s="65"/>
      <c r="C27" s="65"/>
      <c r="D27" s="43"/>
      <c r="E27" s="88"/>
      <c r="F27" s="65"/>
      <c r="G27" s="43"/>
      <c r="H27" s="88"/>
      <c r="I27" s="65"/>
      <c r="J27" s="43"/>
      <c r="K27" s="88"/>
      <c r="L27" s="65"/>
      <c r="M27" s="43"/>
      <c r="N27" s="88"/>
      <c r="O27" s="65"/>
      <c r="P27" s="43"/>
      <c r="Q27" s="88"/>
      <c r="R27" s="65"/>
      <c r="S27" s="43"/>
      <c r="T27" s="88"/>
      <c r="U27" s="65"/>
      <c r="V27" s="43"/>
      <c r="W27" s="88"/>
      <c r="X27" s="65"/>
      <c r="Y27" s="43"/>
      <c r="Z27" s="88"/>
      <c r="AA27" s="65"/>
      <c r="AB27" s="43"/>
      <c r="AC27" s="88"/>
      <c r="AD27" s="65"/>
      <c r="AE27" s="43"/>
      <c r="AF27" s="88"/>
      <c r="AG27" s="65"/>
      <c r="AH27" s="43"/>
      <c r="AI27" s="88"/>
      <c r="AJ27" s="65"/>
      <c r="AK27" s="43"/>
      <c r="AL27" s="88"/>
      <c r="AM27" s="65"/>
      <c r="AN27" s="43"/>
      <c r="AO27" s="88"/>
      <c r="AP27" s="43"/>
      <c r="AQ27" s="43"/>
      <c r="AR27" s="43"/>
      <c r="AS27" s="43"/>
      <c r="AT27" s="43"/>
      <c r="AU27" s="43"/>
      <c r="AV27" s="43"/>
      <c r="AW27" s="43"/>
      <c r="AX27" s="43"/>
      <c r="AY27" s="43"/>
      <c r="AZ27" s="43"/>
      <c r="BA27" s="43"/>
      <c r="BB27" s="43"/>
      <c r="BC27" s="43"/>
      <c r="BD27" s="43"/>
      <c r="BE27" s="43"/>
      <c r="BF27" s="43"/>
      <c r="BG27" s="43"/>
      <c r="BH27" s="43"/>
      <c r="BI27" s="43"/>
    </row>
    <row r="28" spans="1:61" ht="15.75" customHeight="1">
      <c r="A28" s="104" t="str">
        <f t="shared" si="0"/>
        <v>Véhicules neufs</v>
      </c>
      <c r="B28" s="65"/>
      <c r="C28" s="65"/>
      <c r="D28" s="43"/>
      <c r="E28" s="76"/>
      <c r="F28" s="65"/>
      <c r="G28" s="43"/>
      <c r="H28" s="76"/>
      <c r="I28" s="65"/>
      <c r="J28" s="43"/>
      <c r="K28" s="76"/>
      <c r="L28" s="65"/>
      <c r="M28" s="43"/>
      <c r="N28" s="76"/>
      <c r="O28" s="65"/>
      <c r="P28" s="43"/>
      <c r="Q28" s="76"/>
      <c r="R28" s="65"/>
      <c r="S28" s="43"/>
      <c r="T28" s="76"/>
      <c r="U28" s="65"/>
      <c r="V28" s="43"/>
      <c r="W28" s="76"/>
      <c r="X28" s="65"/>
      <c r="Y28" s="43"/>
      <c r="Z28" s="76"/>
      <c r="AA28" s="65"/>
      <c r="AB28" s="43"/>
      <c r="AC28" s="76"/>
      <c r="AD28" s="65"/>
      <c r="AE28" s="43"/>
      <c r="AF28" s="76"/>
      <c r="AG28" s="65"/>
      <c r="AH28" s="43"/>
      <c r="AI28" s="76"/>
      <c r="AJ28" s="65"/>
      <c r="AK28" s="43"/>
      <c r="AL28" s="76"/>
      <c r="AM28" s="65"/>
      <c r="AN28" s="43"/>
      <c r="AO28" s="76"/>
      <c r="AP28" s="43"/>
      <c r="AQ28" s="43"/>
      <c r="AR28" s="43"/>
      <c r="AS28" s="43"/>
      <c r="AT28" s="43"/>
      <c r="AU28" s="43"/>
      <c r="AV28" s="43"/>
      <c r="AW28" s="43"/>
      <c r="AX28" s="43"/>
      <c r="AY28" s="43"/>
      <c r="AZ28" s="43"/>
      <c r="BA28" s="43"/>
      <c r="BB28" s="43"/>
      <c r="BC28" s="43"/>
      <c r="BD28" s="43"/>
      <c r="BE28" s="43"/>
      <c r="BF28" s="43"/>
      <c r="BG28" s="43"/>
      <c r="BH28" s="43"/>
      <c r="BI28" s="43"/>
    </row>
    <row r="29" spans="1:61" ht="15.75" customHeight="1">
      <c r="A29" s="104" t="str">
        <f t="shared" si="0"/>
        <v>Véhicules neufsTotal Dépt. Neufs</v>
      </c>
      <c r="B29" s="90" t="s">
        <v>393</v>
      </c>
      <c r="C29" s="94">
        <f>+C16+C18+C20</f>
        <v>350</v>
      </c>
      <c r="D29" s="95">
        <f>IF(C29&lt;=0,0,E29/C29)</f>
        <v>5092.2857142857147</v>
      </c>
      <c r="E29" s="93">
        <f>E16+E20+E26+E18</f>
        <v>1782300</v>
      </c>
      <c r="F29" s="94">
        <f>+F16+F18+F20</f>
        <v>21</v>
      </c>
      <c r="G29" s="95">
        <f>IF(F29&lt;=0,0,H29/F29)</f>
        <v>4928.4145658263305</v>
      </c>
      <c r="H29" s="93">
        <f>H16+H20+H26+H18</f>
        <v>103496.70588235294</v>
      </c>
      <c r="I29" s="94">
        <f>+I16+I18+I20</f>
        <v>19</v>
      </c>
      <c r="J29" s="95">
        <f>IF(I29&lt;=0,0,K29/I29)</f>
        <v>4537.3699690402473</v>
      </c>
      <c r="K29" s="93">
        <f>K16+K20+K26+K18</f>
        <v>86210.029411764699</v>
      </c>
      <c r="L29" s="94">
        <f>+L16+L18+L20</f>
        <v>33</v>
      </c>
      <c r="M29" s="95">
        <f>IF(L29&lt;=0,0,N29/L29)</f>
        <v>5118.8966131907309</v>
      </c>
      <c r="N29" s="93">
        <f>N16+N20+N26+N18</f>
        <v>168923.58823529413</v>
      </c>
      <c r="O29" s="94">
        <f>+O16+O18+O20</f>
        <v>36</v>
      </c>
      <c r="P29" s="95">
        <f>IF(O29&lt;=0,0,Q29/O29)</f>
        <v>5174.4934640522879</v>
      </c>
      <c r="Q29" s="93">
        <f>Q16+Q20+Q26+Q18</f>
        <v>186281.76470588235</v>
      </c>
      <c r="R29" s="94">
        <f>+R16+R18+R20</f>
        <v>45</v>
      </c>
      <c r="S29" s="95">
        <f>IF(R29&lt;=0,0,T29/R29)</f>
        <v>5288.7575163398697</v>
      </c>
      <c r="T29" s="93">
        <f>T16+T20+T26+T18</f>
        <v>237994.08823529413</v>
      </c>
      <c r="U29" s="94">
        <f>+U16+U18+U20</f>
        <v>28</v>
      </c>
      <c r="V29" s="95">
        <f>IF(U29&lt;=0,0,W29/U29)</f>
        <v>5143.1995798319331</v>
      </c>
      <c r="W29" s="93">
        <f>W16+W20+W26+W18</f>
        <v>144009.58823529413</v>
      </c>
      <c r="X29" s="94">
        <f>+X16+X18+X20</f>
        <v>22</v>
      </c>
      <c r="Y29" s="95">
        <f>IF(X29&lt;=0,0,Z29/X29)</f>
        <v>5114.8355614973261</v>
      </c>
      <c r="Z29" s="93">
        <f>Z16+Z20+Z26+Z18</f>
        <v>112526.38235294117</v>
      </c>
      <c r="AA29" s="94">
        <f>+AA16+AA18+AA20</f>
        <v>24</v>
      </c>
      <c r="AB29" s="95">
        <f>IF(AA29&lt;=0,0,AC29/AA29)</f>
        <v>5181.5024509803925</v>
      </c>
      <c r="AC29" s="93">
        <f>AC16+AC20+AC26+AC18</f>
        <v>124356.05882352941</v>
      </c>
      <c r="AD29" s="94">
        <f>+AD16+AD18+AD20</f>
        <v>36</v>
      </c>
      <c r="AE29" s="95">
        <f>IF(AD29&lt;=0,0,AF29/AD29)</f>
        <v>5041.7573529411766</v>
      </c>
      <c r="AF29" s="93">
        <f>AF16+AF20+AF26+AF18</f>
        <v>181503.26470588235</v>
      </c>
      <c r="AG29" s="94">
        <f>+AG16+AG18+AG20</f>
        <v>34</v>
      </c>
      <c r="AH29" s="95">
        <f>IF(AG29&lt;=0,0,AI29/AG29)</f>
        <v>5108.2179930795846</v>
      </c>
      <c r="AI29" s="93">
        <f>AI16+AI20+AI26+AI18</f>
        <v>173679.41176470587</v>
      </c>
      <c r="AJ29" s="94">
        <f>+AJ16+AJ18+AJ20</f>
        <v>30</v>
      </c>
      <c r="AK29" s="95">
        <f>IF(AJ29&lt;=0,0,AL29/AJ29)</f>
        <v>5026.4245098039219</v>
      </c>
      <c r="AL29" s="93">
        <f>AL16+AL20+AL26+AL18</f>
        <v>150792.73529411765</v>
      </c>
      <c r="AM29" s="94">
        <f>+AM16+AM18+AM20</f>
        <v>22</v>
      </c>
      <c r="AN29" s="95">
        <f>IF(AM29&lt;=0,0,AO29/AM29)</f>
        <v>5114.8355614973261</v>
      </c>
      <c r="AO29" s="93">
        <f>AO16+AO20+AO26+AO18</f>
        <v>112526.38235294117</v>
      </c>
      <c r="AP29" s="43"/>
      <c r="AQ29" s="43"/>
      <c r="AR29" s="43"/>
      <c r="AS29" s="43"/>
      <c r="AT29" s="43"/>
      <c r="AU29" s="43"/>
      <c r="AV29" s="43"/>
      <c r="AW29" s="43"/>
      <c r="AX29" s="43"/>
      <c r="AY29" s="43"/>
      <c r="AZ29" s="43"/>
      <c r="BA29" s="43"/>
      <c r="BB29" s="43"/>
      <c r="BC29" s="43"/>
      <c r="BD29" s="43"/>
      <c r="BE29" s="43"/>
      <c r="BF29" s="43"/>
      <c r="BG29" s="43"/>
      <c r="BH29" s="43"/>
      <c r="BI29" s="43"/>
    </row>
    <row r="30" spans="1:61" ht="15.75" customHeight="1">
      <c r="A30" s="104" t="str">
        <f t="shared" si="0"/>
        <v>Véhicules neufs</v>
      </c>
      <c r="B30" s="96"/>
      <c r="C30" s="96"/>
      <c r="D30" s="97"/>
      <c r="E30" s="98"/>
      <c r="F30" s="96"/>
      <c r="G30" s="97"/>
      <c r="H30" s="98"/>
      <c r="I30" s="96"/>
      <c r="J30" s="97"/>
      <c r="K30" s="98"/>
      <c r="L30" s="96"/>
      <c r="M30" s="97"/>
      <c r="N30" s="98"/>
      <c r="O30" s="96"/>
      <c r="P30" s="97"/>
      <c r="Q30" s="98"/>
      <c r="R30" s="96"/>
      <c r="S30" s="97"/>
      <c r="T30" s="98"/>
      <c r="U30" s="96"/>
      <c r="V30" s="97"/>
      <c r="W30" s="98"/>
      <c r="X30" s="96"/>
      <c r="Y30" s="97"/>
      <c r="Z30" s="98"/>
      <c r="AA30" s="96"/>
      <c r="AB30" s="97"/>
      <c r="AC30" s="98"/>
      <c r="AD30" s="96"/>
      <c r="AE30" s="97"/>
      <c r="AF30" s="98"/>
      <c r="AG30" s="96"/>
      <c r="AH30" s="97"/>
      <c r="AI30" s="98"/>
      <c r="AJ30" s="96"/>
      <c r="AK30" s="97"/>
      <c r="AL30" s="98"/>
      <c r="AM30" s="96"/>
      <c r="AN30" s="97"/>
      <c r="AO30" s="98"/>
      <c r="AP30" s="43"/>
      <c r="AQ30" s="43"/>
      <c r="AR30" s="43"/>
      <c r="AS30" s="43"/>
      <c r="AT30" s="43"/>
      <c r="AU30" s="43"/>
      <c r="AV30" s="43"/>
      <c r="AW30" s="43"/>
      <c r="AX30" s="43"/>
      <c r="AY30" s="43"/>
      <c r="AZ30" s="43"/>
      <c r="BA30" s="43"/>
      <c r="BB30" s="43"/>
      <c r="BC30" s="43"/>
      <c r="BD30" s="43"/>
      <c r="BE30" s="43"/>
      <c r="BF30" s="43"/>
      <c r="BG30" s="43"/>
      <c r="BH30" s="43"/>
      <c r="BI30" s="43"/>
    </row>
    <row r="31" spans="1:61" ht="15.75" customHeight="1">
      <c r="A31" s="104" t="str">
        <f t="shared" si="0"/>
        <v>Véhicules neufs</v>
      </c>
      <c r="B31" s="153"/>
      <c r="C31" s="153"/>
      <c r="D31" s="155"/>
      <c r="E31" s="471"/>
      <c r="F31" s="153"/>
      <c r="G31" s="155"/>
      <c r="H31" s="471"/>
      <c r="I31" s="153"/>
      <c r="J31" s="155"/>
      <c r="K31" s="471"/>
      <c r="L31" s="153"/>
      <c r="M31" s="155"/>
      <c r="N31" s="471"/>
      <c r="O31" s="153"/>
      <c r="P31" s="155"/>
      <c r="Q31" s="471"/>
      <c r="R31" s="153"/>
      <c r="S31" s="155"/>
      <c r="T31" s="471"/>
      <c r="U31" s="153"/>
      <c r="V31" s="155"/>
      <c r="W31" s="471"/>
      <c r="X31" s="153"/>
      <c r="Y31" s="155"/>
      <c r="Z31" s="471"/>
      <c r="AA31" s="153"/>
      <c r="AB31" s="155"/>
      <c r="AC31" s="471"/>
      <c r="AD31" s="153"/>
      <c r="AE31" s="155"/>
      <c r="AF31" s="471"/>
      <c r="AG31" s="153"/>
      <c r="AH31" s="155"/>
      <c r="AI31" s="471"/>
      <c r="AJ31" s="153"/>
      <c r="AK31" s="155"/>
      <c r="AL31" s="471"/>
      <c r="AM31" s="153"/>
      <c r="AN31" s="155"/>
      <c r="AO31" s="471"/>
      <c r="AP31" s="43"/>
      <c r="AQ31" s="43"/>
      <c r="AR31" s="43"/>
      <c r="AS31" s="43"/>
      <c r="AT31" s="43"/>
      <c r="AU31" s="43"/>
      <c r="AV31" s="43"/>
      <c r="AW31" s="43"/>
      <c r="AX31" s="43"/>
      <c r="AY31" s="43"/>
      <c r="AZ31" s="43"/>
      <c r="BA31" s="43"/>
      <c r="BB31" s="43"/>
      <c r="BC31" s="43"/>
      <c r="BD31" s="43"/>
      <c r="BE31" s="43"/>
      <c r="BF31" s="43"/>
      <c r="BG31" s="43"/>
      <c r="BH31" s="43"/>
      <c r="BI31" s="43"/>
    </row>
    <row r="32" spans="1:61" ht="15.75" customHeight="1">
      <c r="A32" s="104" t="str">
        <f t="shared" si="0"/>
        <v>Véhicules neufsDEPENSES</v>
      </c>
      <c r="B32" s="103" t="s">
        <v>394</v>
      </c>
      <c r="C32" s="65"/>
      <c r="D32" s="104"/>
      <c r="E32" s="76"/>
      <c r="F32" s="65"/>
      <c r="G32" s="104"/>
      <c r="H32" s="76"/>
      <c r="I32" s="65"/>
      <c r="J32" s="104"/>
      <c r="K32" s="76"/>
      <c r="L32" s="65"/>
      <c r="M32" s="104"/>
      <c r="N32" s="76"/>
      <c r="O32" s="65"/>
      <c r="P32" s="104"/>
      <c r="Q32" s="76"/>
      <c r="R32" s="65"/>
      <c r="S32" s="104"/>
      <c r="T32" s="76"/>
      <c r="U32" s="65"/>
      <c r="V32" s="104"/>
      <c r="W32" s="76"/>
      <c r="X32" s="65"/>
      <c r="Y32" s="104"/>
      <c r="Z32" s="76"/>
      <c r="AA32" s="65"/>
      <c r="AB32" s="104"/>
      <c r="AC32" s="76"/>
      <c r="AD32" s="65"/>
      <c r="AE32" s="104"/>
      <c r="AF32" s="76"/>
      <c r="AG32" s="65"/>
      <c r="AH32" s="104"/>
      <c r="AI32" s="76"/>
      <c r="AJ32" s="65"/>
      <c r="AK32" s="104"/>
      <c r="AL32" s="76"/>
      <c r="AM32" s="65"/>
      <c r="AN32" s="104"/>
      <c r="AO32" s="76"/>
      <c r="AP32" s="43"/>
      <c r="AQ32" s="43"/>
      <c r="AR32" s="43"/>
      <c r="AS32" s="43"/>
      <c r="AT32" s="43"/>
      <c r="AU32" s="43"/>
      <c r="AV32" s="43"/>
      <c r="AW32" s="43"/>
      <c r="AX32" s="43"/>
      <c r="AY32" s="43"/>
      <c r="AZ32" s="43"/>
      <c r="BA32" s="43"/>
      <c r="BB32" s="43"/>
      <c r="BC32" s="43"/>
      <c r="BD32" s="43"/>
      <c r="BE32" s="43"/>
      <c r="BF32" s="43"/>
      <c r="BG32" s="43"/>
      <c r="BH32" s="43"/>
      <c r="BI32" s="43"/>
    </row>
    <row r="33" spans="1:61" ht="15.75" customHeight="1">
      <c r="A33" s="104" t="str">
        <f t="shared" si="0"/>
        <v>Véhicules neufsComm. vendeurs</v>
      </c>
      <c r="B33" s="65" t="s">
        <v>395</v>
      </c>
      <c r="C33" s="472">
        <f>E33/(E16+E18)</f>
        <v>0.28205720971516179</v>
      </c>
      <c r="D33" s="101">
        <f t="shared" ref="D33:D42" si="29">IF(E33=0,0,E33/C$26)</f>
        <v>1059.2530303030303</v>
      </c>
      <c r="E33" s="88">
        <f t="shared" ref="E33:E42" si="30">+SUM(H33,K33,N33,Q33,T33,W33,Z33,AC33,AF33,AI33,AL33,AO33)</f>
        <v>349553.5</v>
      </c>
      <c r="F33" s="65"/>
      <c r="G33" s="101">
        <f t="shared" ref="G33:G42" si="31">IF(H33=0,0,H33/F$26)</f>
        <v>1053.8997811584402</v>
      </c>
      <c r="H33" s="88">
        <v>21077.995623168805</v>
      </c>
      <c r="I33" s="65"/>
      <c r="J33" s="101">
        <f t="shared" ref="J33:J42" si="32">IF(K33=0,0,K33/I$26)</f>
        <v>961.27806103348121</v>
      </c>
      <c r="K33" s="88">
        <v>17303.005098602662</v>
      </c>
      <c r="L33" s="65"/>
      <c r="M33" s="101">
        <f t="shared" ref="M33:M42" si="33">IF(N33=0,0,N33/L$26)</f>
        <v>1057.9219935367548</v>
      </c>
      <c r="N33" s="88">
        <v>32795.581799639396</v>
      </c>
      <c r="O33" s="65"/>
      <c r="P33" s="101">
        <f t="shared" ref="P33:P42" si="34">IF(Q33=0,0,Q33/O$26)</f>
        <v>1055.0686774980443</v>
      </c>
      <c r="Q33" s="88">
        <v>35872.335034933509</v>
      </c>
      <c r="R33" s="65"/>
      <c r="S33" s="101">
        <f t="shared" ref="S33:S42" si="35">IF(T33=0,0,T33/R$26)</f>
        <v>1043.0692303489159</v>
      </c>
      <c r="T33" s="88">
        <v>44851.976905003386</v>
      </c>
      <c r="U33" s="65"/>
      <c r="V33" s="101">
        <f t="shared" ref="V33:V42" si="36">IF(W33=0,0,W33/U$26)</f>
        <v>1101.9866076784383</v>
      </c>
      <c r="W33" s="88">
        <v>28651.651799639396</v>
      </c>
      <c r="X33" s="65"/>
      <c r="Y33" s="101">
        <f t="shared" ref="Y33:Y42" si="37">IF(Z33=0,0,Z33/X$26)</f>
        <v>1098.1020834809019</v>
      </c>
      <c r="Z33" s="88">
        <v>23060.143753098942</v>
      </c>
      <c r="AA33" s="65"/>
      <c r="AB33" s="101">
        <f t="shared" ref="AB33:AB42" si="38">IF(AC33=0,0,AC33/AA$26)</f>
        <v>1080.4634651791753</v>
      </c>
      <c r="AC33" s="88">
        <v>24850.659699121032</v>
      </c>
      <c r="AD33" s="65"/>
      <c r="AE33" s="101">
        <f t="shared" ref="AE33:AE42" si="39">IF(AF33=0,0,AF33/AD$26)</f>
        <v>1063.4425010585912</v>
      </c>
      <c r="AF33" s="88">
        <v>35093.60253493351</v>
      </c>
      <c r="AG33" s="65"/>
      <c r="AH33" s="101">
        <f t="shared" ref="AH33:AH42" si="40">IF(AI33=0,0,AI33/AG$26)</f>
        <v>1049.0237051357899</v>
      </c>
      <c r="AI33" s="88">
        <v>33568.758564345277</v>
      </c>
      <c r="AJ33" s="65"/>
      <c r="AK33" s="101">
        <f t="shared" ref="AK33:AK42" si="41">IF(AL33=0,0,AL33/AJ$26)</f>
        <v>1048.844479800541</v>
      </c>
      <c r="AL33" s="88">
        <v>29367.645434415146</v>
      </c>
      <c r="AM33" s="65"/>
      <c r="AN33" s="101">
        <f t="shared" ref="AN33:AN42" si="42">IF(AO33=0,0,AO33/AM$26)</f>
        <v>1098.1020834809019</v>
      </c>
      <c r="AO33" s="88">
        <v>23060.143753098942</v>
      </c>
      <c r="AP33" s="43"/>
      <c r="AQ33" s="43"/>
      <c r="AR33" s="43"/>
      <c r="AS33" s="43"/>
      <c r="AT33" s="43"/>
      <c r="AU33" s="43"/>
      <c r="AV33" s="43"/>
      <c r="AW33" s="43"/>
      <c r="AX33" s="43"/>
      <c r="AY33" s="43"/>
      <c r="AZ33" s="43"/>
      <c r="BA33" s="43"/>
      <c r="BB33" s="43"/>
      <c r="BC33" s="43"/>
      <c r="BD33" s="43"/>
      <c r="BE33" s="43"/>
      <c r="BF33" s="43"/>
      <c r="BG33" s="43"/>
      <c r="BH33" s="43"/>
      <c r="BI33" s="43"/>
    </row>
    <row r="34" spans="1:61" ht="15.75" customHeight="1">
      <c r="A34" s="104" t="str">
        <f t="shared" si="0"/>
        <v>Véhicules neufsComm. F&amp;I</v>
      </c>
      <c r="B34" s="51" t="s">
        <v>396</v>
      </c>
      <c r="C34" s="473">
        <f>E34/E26</f>
        <v>0.30499999999999999</v>
      </c>
      <c r="D34" s="108">
        <f t="shared" si="29"/>
        <v>488</v>
      </c>
      <c r="E34" s="110">
        <f t="shared" si="30"/>
        <v>161040</v>
      </c>
      <c r="F34" s="51"/>
      <c r="G34" s="108">
        <f t="shared" si="31"/>
        <v>488</v>
      </c>
      <c r="H34" s="110">
        <v>9760</v>
      </c>
      <c r="I34" s="51"/>
      <c r="J34" s="108">
        <f t="shared" si="32"/>
        <v>488</v>
      </c>
      <c r="K34" s="110">
        <v>8784</v>
      </c>
      <c r="L34" s="51"/>
      <c r="M34" s="108">
        <f t="shared" si="33"/>
        <v>488</v>
      </c>
      <c r="N34" s="110">
        <v>15128</v>
      </c>
      <c r="O34" s="51"/>
      <c r="P34" s="108">
        <f t="shared" si="34"/>
        <v>488</v>
      </c>
      <c r="Q34" s="110">
        <v>16592</v>
      </c>
      <c r="R34" s="51"/>
      <c r="S34" s="108">
        <f t="shared" si="35"/>
        <v>488</v>
      </c>
      <c r="T34" s="110">
        <v>20984</v>
      </c>
      <c r="U34" s="51"/>
      <c r="V34" s="108">
        <f t="shared" si="36"/>
        <v>488</v>
      </c>
      <c r="W34" s="110">
        <v>12688</v>
      </c>
      <c r="X34" s="51"/>
      <c r="Y34" s="108">
        <f t="shared" si="37"/>
        <v>488</v>
      </c>
      <c r="Z34" s="110">
        <v>10248</v>
      </c>
      <c r="AA34" s="51"/>
      <c r="AB34" s="108">
        <f t="shared" si="38"/>
        <v>488</v>
      </c>
      <c r="AC34" s="110">
        <v>11224</v>
      </c>
      <c r="AD34" s="51"/>
      <c r="AE34" s="108">
        <f t="shared" si="39"/>
        <v>488</v>
      </c>
      <c r="AF34" s="110">
        <v>16104</v>
      </c>
      <c r="AG34" s="51"/>
      <c r="AH34" s="108">
        <f t="shared" si="40"/>
        <v>488</v>
      </c>
      <c r="AI34" s="110">
        <v>15616</v>
      </c>
      <c r="AJ34" s="51"/>
      <c r="AK34" s="108">
        <f t="shared" si="41"/>
        <v>488</v>
      </c>
      <c r="AL34" s="110">
        <v>13664</v>
      </c>
      <c r="AM34" s="51"/>
      <c r="AN34" s="108">
        <f t="shared" si="42"/>
        <v>488</v>
      </c>
      <c r="AO34" s="110">
        <v>10248</v>
      </c>
      <c r="AP34" s="43"/>
      <c r="AQ34" s="43"/>
      <c r="AR34" s="43"/>
      <c r="AS34" s="43"/>
      <c r="AT34" s="43"/>
      <c r="AU34" s="43"/>
      <c r="AV34" s="43"/>
      <c r="AW34" s="43"/>
      <c r="AX34" s="43"/>
      <c r="AY34" s="43"/>
      <c r="AZ34" s="43"/>
      <c r="BA34" s="43"/>
      <c r="BB34" s="43"/>
      <c r="BC34" s="43"/>
      <c r="BD34" s="43"/>
      <c r="BE34" s="43"/>
      <c r="BF34" s="43"/>
      <c r="BG34" s="43"/>
      <c r="BH34" s="43"/>
      <c r="BI34" s="43"/>
    </row>
    <row r="35" spans="1:61" ht="15.75" customHeight="1">
      <c r="A35" s="104" t="str">
        <f t="shared" si="0"/>
        <v>Véhicules neufsFrais de livraison</v>
      </c>
      <c r="B35" s="65" t="s">
        <v>397</v>
      </c>
      <c r="C35" s="65"/>
      <c r="D35" s="101">
        <f t="shared" si="29"/>
        <v>120</v>
      </c>
      <c r="E35" s="88">
        <f t="shared" si="30"/>
        <v>39600</v>
      </c>
      <c r="F35" s="65"/>
      <c r="G35" s="101">
        <f t="shared" si="31"/>
        <v>120</v>
      </c>
      <c r="H35" s="88">
        <v>2400</v>
      </c>
      <c r="I35" s="65"/>
      <c r="J35" s="101">
        <f t="shared" si="32"/>
        <v>120</v>
      </c>
      <c r="K35" s="88">
        <v>2160</v>
      </c>
      <c r="L35" s="65"/>
      <c r="M35" s="101">
        <f t="shared" si="33"/>
        <v>120</v>
      </c>
      <c r="N35" s="88">
        <v>3720</v>
      </c>
      <c r="O35" s="65"/>
      <c r="P35" s="101">
        <f t="shared" si="34"/>
        <v>120</v>
      </c>
      <c r="Q35" s="88">
        <v>4080</v>
      </c>
      <c r="R35" s="65"/>
      <c r="S35" s="101">
        <f t="shared" si="35"/>
        <v>120</v>
      </c>
      <c r="T35" s="88">
        <v>5160</v>
      </c>
      <c r="U35" s="65"/>
      <c r="V35" s="101">
        <f t="shared" si="36"/>
        <v>120</v>
      </c>
      <c r="W35" s="88">
        <v>3120</v>
      </c>
      <c r="X35" s="65"/>
      <c r="Y35" s="101">
        <f t="shared" si="37"/>
        <v>120</v>
      </c>
      <c r="Z35" s="88">
        <v>2520</v>
      </c>
      <c r="AA35" s="65"/>
      <c r="AB35" s="101">
        <f t="shared" si="38"/>
        <v>120</v>
      </c>
      <c r="AC35" s="88">
        <v>2760</v>
      </c>
      <c r="AD35" s="65"/>
      <c r="AE35" s="101">
        <f t="shared" si="39"/>
        <v>120</v>
      </c>
      <c r="AF35" s="88">
        <v>3960</v>
      </c>
      <c r="AG35" s="65"/>
      <c r="AH35" s="101">
        <f t="shared" si="40"/>
        <v>120</v>
      </c>
      <c r="AI35" s="88">
        <v>3840</v>
      </c>
      <c r="AJ35" s="65"/>
      <c r="AK35" s="101">
        <f t="shared" si="41"/>
        <v>120</v>
      </c>
      <c r="AL35" s="88">
        <v>3360</v>
      </c>
      <c r="AM35" s="65"/>
      <c r="AN35" s="101">
        <f t="shared" si="42"/>
        <v>120</v>
      </c>
      <c r="AO35" s="88">
        <v>2520</v>
      </c>
      <c r="AP35" s="43"/>
      <c r="AQ35" s="43"/>
      <c r="AR35" s="43"/>
      <c r="AS35" s="43"/>
      <c r="AT35" s="43"/>
      <c r="AU35" s="43"/>
      <c r="AV35" s="43"/>
      <c r="AW35" s="43"/>
      <c r="AX35" s="43"/>
      <c r="AY35" s="43"/>
      <c r="AZ35" s="43"/>
      <c r="BA35" s="43"/>
      <c r="BB35" s="43"/>
      <c r="BC35" s="43"/>
      <c r="BD35" s="43"/>
      <c r="BE35" s="43"/>
      <c r="BF35" s="43"/>
      <c r="BG35" s="43"/>
      <c r="BH35" s="43"/>
      <c r="BI35" s="43"/>
    </row>
    <row r="36" spans="1:61" ht="15.75" customHeight="1">
      <c r="A36" s="104" t="str">
        <f t="shared" si="0"/>
        <v>Véhicules neufsService gratuit 1</v>
      </c>
      <c r="B36" s="65" t="s">
        <v>398</v>
      </c>
      <c r="C36" s="65"/>
      <c r="D36" s="101">
        <f t="shared" si="29"/>
        <v>35</v>
      </c>
      <c r="E36" s="88">
        <f t="shared" si="30"/>
        <v>11550</v>
      </c>
      <c r="F36" s="65"/>
      <c r="G36" s="101">
        <f t="shared" si="31"/>
        <v>35</v>
      </c>
      <c r="H36" s="88">
        <v>700</v>
      </c>
      <c r="I36" s="65"/>
      <c r="J36" s="101">
        <f t="shared" si="32"/>
        <v>35</v>
      </c>
      <c r="K36" s="88">
        <v>630</v>
      </c>
      <c r="L36" s="65"/>
      <c r="M36" s="101">
        <f t="shared" si="33"/>
        <v>35</v>
      </c>
      <c r="N36" s="88">
        <v>1085</v>
      </c>
      <c r="O36" s="65"/>
      <c r="P36" s="101">
        <f t="shared" si="34"/>
        <v>35</v>
      </c>
      <c r="Q36" s="88">
        <v>1190</v>
      </c>
      <c r="R36" s="65"/>
      <c r="S36" s="101">
        <f t="shared" si="35"/>
        <v>35</v>
      </c>
      <c r="T36" s="88">
        <v>1505</v>
      </c>
      <c r="U36" s="65"/>
      <c r="V36" s="101">
        <f t="shared" si="36"/>
        <v>35</v>
      </c>
      <c r="W36" s="88">
        <v>910</v>
      </c>
      <c r="X36" s="65"/>
      <c r="Y36" s="101">
        <f t="shared" si="37"/>
        <v>35</v>
      </c>
      <c r="Z36" s="88">
        <v>735</v>
      </c>
      <c r="AA36" s="65"/>
      <c r="AB36" s="101">
        <f t="shared" si="38"/>
        <v>35</v>
      </c>
      <c r="AC36" s="88">
        <v>805</v>
      </c>
      <c r="AD36" s="65"/>
      <c r="AE36" s="101">
        <f t="shared" si="39"/>
        <v>35</v>
      </c>
      <c r="AF36" s="88">
        <v>1155</v>
      </c>
      <c r="AG36" s="65"/>
      <c r="AH36" s="101">
        <f t="shared" si="40"/>
        <v>35</v>
      </c>
      <c r="AI36" s="88">
        <v>1120</v>
      </c>
      <c r="AJ36" s="65"/>
      <c r="AK36" s="101">
        <f t="shared" si="41"/>
        <v>35</v>
      </c>
      <c r="AL36" s="88">
        <v>980</v>
      </c>
      <c r="AM36" s="65"/>
      <c r="AN36" s="101">
        <f t="shared" si="42"/>
        <v>35</v>
      </c>
      <c r="AO36" s="88">
        <v>735</v>
      </c>
      <c r="AP36" s="43"/>
      <c r="AQ36" s="43"/>
      <c r="AR36" s="43"/>
      <c r="AS36" s="43"/>
      <c r="AT36" s="43"/>
      <c r="AU36" s="43"/>
      <c r="AV36" s="43"/>
      <c r="AW36" s="43"/>
      <c r="AX36" s="43"/>
      <c r="AY36" s="43"/>
      <c r="AZ36" s="43"/>
      <c r="BA36" s="43"/>
      <c r="BB36" s="43"/>
      <c r="BC36" s="43"/>
      <c r="BD36" s="43"/>
      <c r="BE36" s="43"/>
      <c r="BF36" s="43"/>
      <c r="BG36" s="43"/>
      <c r="BH36" s="43"/>
      <c r="BI36" s="43"/>
    </row>
    <row r="37" spans="1:61" ht="15.75" customHeight="1">
      <c r="A37" s="104" t="str">
        <f t="shared" si="0"/>
        <v>Véhicules neufsEntretien stock</v>
      </c>
      <c r="B37" s="51" t="s">
        <v>399</v>
      </c>
      <c r="C37" s="51"/>
      <c r="D37" s="108">
        <f t="shared" si="29"/>
        <v>97.63636363636364</v>
      </c>
      <c r="E37" s="110">
        <f t="shared" si="30"/>
        <v>32220</v>
      </c>
      <c r="F37" s="51"/>
      <c r="G37" s="108">
        <f t="shared" si="31"/>
        <v>101.25</v>
      </c>
      <c r="H37" s="110">
        <v>2025</v>
      </c>
      <c r="I37" s="51"/>
      <c r="J37" s="108">
        <f t="shared" si="32"/>
        <v>102.72222222222223</v>
      </c>
      <c r="K37" s="110">
        <v>1849</v>
      </c>
      <c r="L37" s="51"/>
      <c r="M37" s="108">
        <f t="shared" si="33"/>
        <v>96.548387096774192</v>
      </c>
      <c r="N37" s="110">
        <v>2993</v>
      </c>
      <c r="O37" s="51"/>
      <c r="P37" s="108">
        <f t="shared" si="34"/>
        <v>95.794117647058826</v>
      </c>
      <c r="Q37" s="110">
        <v>3257</v>
      </c>
      <c r="R37" s="51"/>
      <c r="S37" s="108">
        <f t="shared" si="35"/>
        <v>94.162790697674424</v>
      </c>
      <c r="T37" s="110">
        <v>4049</v>
      </c>
      <c r="U37" s="51"/>
      <c r="V37" s="108">
        <f t="shared" si="36"/>
        <v>98.192307692307693</v>
      </c>
      <c r="W37" s="110">
        <v>2553</v>
      </c>
      <c r="X37" s="51"/>
      <c r="Y37" s="108">
        <f t="shared" si="37"/>
        <v>100.61904761904762</v>
      </c>
      <c r="Z37" s="110">
        <v>2113</v>
      </c>
      <c r="AA37" s="51"/>
      <c r="AB37" s="108">
        <f t="shared" si="38"/>
        <v>99.521739130434781</v>
      </c>
      <c r="AC37" s="110">
        <v>2289</v>
      </c>
      <c r="AD37" s="51"/>
      <c r="AE37" s="108">
        <f t="shared" si="39"/>
        <v>96.030303030303031</v>
      </c>
      <c r="AF37" s="110">
        <v>3169</v>
      </c>
      <c r="AG37" s="51"/>
      <c r="AH37" s="108">
        <f t="shared" si="40"/>
        <v>96.28125</v>
      </c>
      <c r="AI37" s="110">
        <v>3081</v>
      </c>
      <c r="AJ37" s="51"/>
      <c r="AK37" s="108">
        <f t="shared" si="41"/>
        <v>97.464285714285708</v>
      </c>
      <c r="AL37" s="110">
        <v>2729</v>
      </c>
      <c r="AM37" s="51"/>
      <c r="AN37" s="108">
        <f t="shared" si="42"/>
        <v>100.61904761904762</v>
      </c>
      <c r="AO37" s="110">
        <v>2113</v>
      </c>
      <c r="AP37" s="43"/>
      <c r="AQ37" s="43"/>
      <c r="AR37" s="43"/>
      <c r="AS37" s="43"/>
      <c r="AT37" s="43"/>
      <c r="AU37" s="43"/>
      <c r="AV37" s="43"/>
      <c r="AW37" s="43"/>
      <c r="AX37" s="43"/>
      <c r="AY37" s="43"/>
      <c r="AZ37" s="43"/>
      <c r="BA37" s="43"/>
      <c r="BB37" s="43"/>
      <c r="BC37" s="43"/>
      <c r="BD37" s="43"/>
      <c r="BE37" s="43"/>
      <c r="BF37" s="43"/>
      <c r="BG37" s="43"/>
      <c r="BH37" s="43"/>
      <c r="BI37" s="43"/>
    </row>
    <row r="38" spans="1:61" ht="15.75" customHeight="1">
      <c r="A38" s="104" t="str">
        <f t="shared" si="0"/>
        <v>Véhicules neufsPublicité 1</v>
      </c>
      <c r="B38" s="65" t="s">
        <v>400</v>
      </c>
      <c r="C38" s="65"/>
      <c r="D38" s="101">
        <f t="shared" si="29"/>
        <v>234.88787878787875</v>
      </c>
      <c r="E38" s="88">
        <f t="shared" si="30"/>
        <v>77512.999999999985</v>
      </c>
      <c r="F38" s="65"/>
      <c r="G38" s="101">
        <f t="shared" si="31"/>
        <v>234.8878787878788</v>
      </c>
      <c r="H38" s="88">
        <v>4697.757575757576</v>
      </c>
      <c r="I38" s="65"/>
      <c r="J38" s="101">
        <f t="shared" si="32"/>
        <v>234.88787878787875</v>
      </c>
      <c r="K38" s="88">
        <v>4227.9818181818173</v>
      </c>
      <c r="L38" s="65"/>
      <c r="M38" s="101">
        <f t="shared" si="33"/>
        <v>234.88787878787872</v>
      </c>
      <c r="N38" s="88">
        <v>7281.5242424242406</v>
      </c>
      <c r="O38" s="65"/>
      <c r="P38" s="101">
        <f t="shared" si="34"/>
        <v>234.88787878787869</v>
      </c>
      <c r="Q38" s="88">
        <v>7986.1878787878759</v>
      </c>
      <c r="R38" s="65"/>
      <c r="S38" s="101">
        <f t="shared" si="35"/>
        <v>234.88787878787878</v>
      </c>
      <c r="T38" s="88">
        <v>10100.178787878787</v>
      </c>
      <c r="U38" s="65"/>
      <c r="V38" s="101">
        <f t="shared" si="36"/>
        <v>234.88787878787872</v>
      </c>
      <c r="W38" s="88">
        <v>6107.0848484848466</v>
      </c>
      <c r="X38" s="65"/>
      <c r="Y38" s="101">
        <f t="shared" si="37"/>
        <v>234.88787878787875</v>
      </c>
      <c r="Z38" s="88">
        <v>4932.6454545454535</v>
      </c>
      <c r="AA38" s="65"/>
      <c r="AB38" s="101">
        <f t="shared" si="38"/>
        <v>234.88787878787875</v>
      </c>
      <c r="AC38" s="88">
        <v>5402.4212121212113</v>
      </c>
      <c r="AD38" s="65"/>
      <c r="AE38" s="101">
        <f t="shared" si="39"/>
        <v>234.88787878787878</v>
      </c>
      <c r="AF38" s="88">
        <v>7751.2999999999993</v>
      </c>
      <c r="AG38" s="65"/>
      <c r="AH38" s="101">
        <f t="shared" si="40"/>
        <v>234.88787878787875</v>
      </c>
      <c r="AI38" s="88">
        <v>7516.4121212121199</v>
      </c>
      <c r="AJ38" s="65"/>
      <c r="AK38" s="101">
        <f t="shared" si="41"/>
        <v>234.88787878787872</v>
      </c>
      <c r="AL38" s="88">
        <v>6576.8606060606044</v>
      </c>
      <c r="AM38" s="65"/>
      <c r="AN38" s="101">
        <f t="shared" si="42"/>
        <v>234.88787878787875</v>
      </c>
      <c r="AO38" s="88">
        <v>4932.6454545454535</v>
      </c>
      <c r="AP38" s="43"/>
      <c r="AQ38" s="43"/>
      <c r="AR38" s="43"/>
      <c r="AS38" s="43"/>
      <c r="AT38" s="43"/>
      <c r="AU38" s="43"/>
      <c r="AV38" s="43"/>
      <c r="AW38" s="43"/>
      <c r="AX38" s="43"/>
      <c r="AY38" s="43"/>
      <c r="AZ38" s="43"/>
      <c r="BA38" s="43"/>
      <c r="BB38" s="43"/>
      <c r="BC38" s="43"/>
      <c r="BD38" s="43"/>
      <c r="BE38" s="43"/>
      <c r="BF38" s="43"/>
      <c r="BG38" s="43"/>
      <c r="BH38" s="43"/>
      <c r="BI38" s="43"/>
    </row>
    <row r="39" spans="1:61" ht="15.75" customHeight="1">
      <c r="A39" s="104" t="str">
        <f t="shared" si="0"/>
        <v>Véhicules neufsIntérêt de gros</v>
      </c>
      <c r="B39" s="65" t="s">
        <v>401</v>
      </c>
      <c r="C39" s="65"/>
      <c r="D39" s="101">
        <f t="shared" si="29"/>
        <v>816.63085190192317</v>
      </c>
      <c r="E39" s="88">
        <f t="shared" si="30"/>
        <v>269488.18112763466</v>
      </c>
      <c r="F39" s="65"/>
      <c r="G39" s="101">
        <f t="shared" si="31"/>
        <v>1022.7279223653395</v>
      </c>
      <c r="H39" s="88">
        <v>20454.55844730679</v>
      </c>
      <c r="I39" s="65"/>
      <c r="J39" s="101">
        <f t="shared" si="32"/>
        <v>1143.7885434556333</v>
      </c>
      <c r="K39" s="88">
        <v>20588.193782201401</v>
      </c>
      <c r="L39" s="65"/>
      <c r="M39" s="101">
        <f t="shared" si="33"/>
        <v>780.93148829039785</v>
      </c>
      <c r="N39" s="88">
        <v>24208.876137002335</v>
      </c>
      <c r="O39" s="65"/>
      <c r="P39" s="101">
        <f t="shared" si="34"/>
        <v>733.27476959636317</v>
      </c>
      <c r="Q39" s="88">
        <v>24931.342166276347</v>
      </c>
      <c r="R39" s="65"/>
      <c r="S39" s="101">
        <f t="shared" si="35"/>
        <v>575.03983859811547</v>
      </c>
      <c r="T39" s="88">
        <v>24726.713059718964</v>
      </c>
      <c r="U39" s="65"/>
      <c r="V39" s="101">
        <f t="shared" si="36"/>
        <v>809.52174022698614</v>
      </c>
      <c r="W39" s="88">
        <v>21047.565245901638</v>
      </c>
      <c r="X39" s="65"/>
      <c r="Y39" s="101">
        <f t="shared" si="37"/>
        <v>1011.0149443515111</v>
      </c>
      <c r="Z39" s="88">
        <v>21231.313831381733</v>
      </c>
      <c r="AA39" s="65"/>
      <c r="AB39" s="101">
        <f t="shared" si="38"/>
        <v>1001.9018722126057</v>
      </c>
      <c r="AC39" s="88">
        <v>23043.74306088993</v>
      </c>
      <c r="AD39" s="65"/>
      <c r="AE39" s="101">
        <f t="shared" si="39"/>
        <v>713.73417500532253</v>
      </c>
      <c r="AF39" s="88">
        <v>23553.227775175645</v>
      </c>
      <c r="AG39" s="65"/>
      <c r="AH39" s="101">
        <f t="shared" si="40"/>
        <v>736.29937448770488</v>
      </c>
      <c r="AI39" s="88">
        <v>23561.579983606556</v>
      </c>
      <c r="AJ39" s="65"/>
      <c r="AK39" s="101">
        <f t="shared" si="41"/>
        <v>760.64755352960867</v>
      </c>
      <c r="AL39" s="88">
        <v>21298.131498829043</v>
      </c>
      <c r="AM39" s="65"/>
      <c r="AN39" s="101">
        <f t="shared" si="42"/>
        <v>992.52076854020299</v>
      </c>
      <c r="AO39" s="88">
        <v>20842.936139344263</v>
      </c>
      <c r="AP39" s="43"/>
      <c r="AQ39" s="43"/>
      <c r="AR39" s="43"/>
      <c r="AS39" s="43"/>
      <c r="AT39" s="43"/>
      <c r="AU39" s="43"/>
      <c r="AV39" s="43"/>
      <c r="AW39" s="43"/>
      <c r="AX39" s="43"/>
      <c r="AY39" s="43"/>
      <c r="AZ39" s="43"/>
      <c r="BA39" s="43"/>
      <c r="BB39" s="43"/>
      <c r="BC39" s="43"/>
      <c r="BD39" s="43"/>
      <c r="BE39" s="43"/>
      <c r="BF39" s="43"/>
      <c r="BG39" s="43"/>
      <c r="BH39" s="43"/>
      <c r="BI39" s="43"/>
    </row>
    <row r="40" spans="1:61" ht="20.25" hidden="1" customHeight="1">
      <c r="A40" s="104" t="str">
        <f t="shared" si="0"/>
        <v>Véhicules neufs[...]</v>
      </c>
      <c r="B40" s="65" t="s">
        <v>330</v>
      </c>
      <c r="C40" s="65"/>
      <c r="D40" s="101">
        <f t="shared" si="29"/>
        <v>0</v>
      </c>
      <c r="E40" s="88">
        <f t="shared" si="30"/>
        <v>0</v>
      </c>
      <c r="F40" s="65"/>
      <c r="G40" s="101">
        <f t="shared" si="31"/>
        <v>0</v>
      </c>
      <c r="H40" s="88"/>
      <c r="I40" s="65"/>
      <c r="J40" s="101">
        <f t="shared" si="32"/>
        <v>0</v>
      </c>
      <c r="K40" s="88"/>
      <c r="L40" s="65"/>
      <c r="M40" s="101">
        <f t="shared" si="33"/>
        <v>0</v>
      </c>
      <c r="N40" s="88"/>
      <c r="O40" s="65"/>
      <c r="P40" s="101">
        <f t="shared" si="34"/>
        <v>0</v>
      </c>
      <c r="Q40" s="88"/>
      <c r="R40" s="65"/>
      <c r="S40" s="101">
        <f t="shared" si="35"/>
        <v>0</v>
      </c>
      <c r="T40" s="88"/>
      <c r="U40" s="65"/>
      <c r="V40" s="101">
        <f t="shared" si="36"/>
        <v>0</v>
      </c>
      <c r="W40" s="88"/>
      <c r="X40" s="65"/>
      <c r="Y40" s="101">
        <f t="shared" si="37"/>
        <v>0</v>
      </c>
      <c r="Z40" s="88"/>
      <c r="AA40" s="65"/>
      <c r="AB40" s="101">
        <f t="shared" si="38"/>
        <v>0</v>
      </c>
      <c r="AC40" s="88"/>
      <c r="AD40" s="65"/>
      <c r="AE40" s="101">
        <f t="shared" si="39"/>
        <v>0</v>
      </c>
      <c r="AF40" s="88"/>
      <c r="AG40" s="65"/>
      <c r="AH40" s="101">
        <f t="shared" si="40"/>
        <v>0</v>
      </c>
      <c r="AI40" s="88"/>
      <c r="AJ40" s="65"/>
      <c r="AK40" s="101">
        <f t="shared" si="41"/>
        <v>0</v>
      </c>
      <c r="AL40" s="88"/>
      <c r="AM40" s="65"/>
      <c r="AN40" s="101">
        <f t="shared" si="42"/>
        <v>0</v>
      </c>
      <c r="AO40" s="88"/>
      <c r="AP40" s="43"/>
      <c r="AQ40" s="43"/>
      <c r="AR40" s="43"/>
      <c r="AS40" s="43"/>
      <c r="AT40" s="43"/>
      <c r="AU40" s="43"/>
      <c r="AV40" s="43"/>
      <c r="AW40" s="43"/>
      <c r="AX40" s="43"/>
      <c r="AY40" s="43"/>
      <c r="AZ40" s="43"/>
      <c r="BA40" s="43"/>
      <c r="BB40" s="43"/>
      <c r="BC40" s="43"/>
      <c r="BD40" s="43"/>
      <c r="BE40" s="43"/>
      <c r="BF40" s="43"/>
      <c r="BG40" s="43"/>
      <c r="BH40" s="43"/>
      <c r="BI40" s="43"/>
    </row>
    <row r="41" spans="1:61" ht="20.25" hidden="1" customHeight="1">
      <c r="A41" s="104" t="str">
        <f t="shared" si="0"/>
        <v>Véhicules neufs[...]</v>
      </c>
      <c r="B41" s="65" t="s">
        <v>330</v>
      </c>
      <c r="C41" s="65"/>
      <c r="D41" s="101">
        <f t="shared" si="29"/>
        <v>0</v>
      </c>
      <c r="E41" s="88">
        <f t="shared" si="30"/>
        <v>0</v>
      </c>
      <c r="F41" s="65"/>
      <c r="G41" s="101">
        <f t="shared" si="31"/>
        <v>0</v>
      </c>
      <c r="H41" s="88"/>
      <c r="I41" s="65"/>
      <c r="J41" s="101">
        <f t="shared" si="32"/>
        <v>0</v>
      </c>
      <c r="K41" s="88"/>
      <c r="L41" s="65"/>
      <c r="M41" s="101">
        <f t="shared" si="33"/>
        <v>0</v>
      </c>
      <c r="N41" s="88"/>
      <c r="O41" s="65"/>
      <c r="P41" s="101">
        <f t="shared" si="34"/>
        <v>0</v>
      </c>
      <c r="Q41" s="88"/>
      <c r="R41" s="65"/>
      <c r="S41" s="101">
        <f t="shared" si="35"/>
        <v>0</v>
      </c>
      <c r="T41" s="88"/>
      <c r="U41" s="65"/>
      <c r="V41" s="101">
        <f t="shared" si="36"/>
        <v>0</v>
      </c>
      <c r="W41" s="88"/>
      <c r="X41" s="65"/>
      <c r="Y41" s="101">
        <f t="shared" si="37"/>
        <v>0</v>
      </c>
      <c r="Z41" s="88"/>
      <c r="AA41" s="65"/>
      <c r="AB41" s="101">
        <f t="shared" si="38"/>
        <v>0</v>
      </c>
      <c r="AC41" s="88"/>
      <c r="AD41" s="65"/>
      <c r="AE41" s="101">
        <f t="shared" si="39"/>
        <v>0</v>
      </c>
      <c r="AF41" s="88"/>
      <c r="AG41" s="65"/>
      <c r="AH41" s="101">
        <f t="shared" si="40"/>
        <v>0</v>
      </c>
      <c r="AI41" s="88"/>
      <c r="AJ41" s="65"/>
      <c r="AK41" s="101">
        <f t="shared" si="41"/>
        <v>0</v>
      </c>
      <c r="AL41" s="88"/>
      <c r="AM41" s="65"/>
      <c r="AN41" s="101">
        <f t="shared" si="42"/>
        <v>0</v>
      </c>
      <c r="AO41" s="88"/>
      <c r="AP41" s="43"/>
      <c r="AQ41" s="43"/>
      <c r="AR41" s="43"/>
      <c r="AS41" s="43"/>
      <c r="AT41" s="43"/>
      <c r="AU41" s="43"/>
      <c r="AV41" s="43"/>
      <c r="AW41" s="43"/>
      <c r="AX41" s="43"/>
      <c r="AY41" s="43"/>
      <c r="AZ41" s="43"/>
      <c r="BA41" s="43"/>
      <c r="BB41" s="43"/>
      <c r="BC41" s="43"/>
      <c r="BD41" s="43"/>
      <c r="BE41" s="43"/>
      <c r="BF41" s="43"/>
      <c r="BG41" s="43"/>
      <c r="BH41" s="43"/>
      <c r="BI41" s="43"/>
    </row>
    <row r="42" spans="1:61" ht="20.25" hidden="1" customHeight="1">
      <c r="A42" s="104" t="str">
        <f t="shared" si="0"/>
        <v>Véhicules neufs[...]</v>
      </c>
      <c r="B42" s="65" t="s">
        <v>330</v>
      </c>
      <c r="C42" s="51"/>
      <c r="D42" s="101">
        <f t="shared" si="29"/>
        <v>0</v>
      </c>
      <c r="E42" s="88">
        <f t="shared" si="30"/>
        <v>0</v>
      </c>
      <c r="F42" s="51"/>
      <c r="G42" s="101">
        <f t="shared" si="31"/>
        <v>0</v>
      </c>
      <c r="H42" s="88"/>
      <c r="I42" s="51"/>
      <c r="J42" s="101">
        <f t="shared" si="32"/>
        <v>0</v>
      </c>
      <c r="K42" s="88"/>
      <c r="L42" s="51"/>
      <c r="M42" s="101">
        <f t="shared" si="33"/>
        <v>0</v>
      </c>
      <c r="N42" s="88"/>
      <c r="O42" s="51"/>
      <c r="P42" s="101">
        <f t="shared" si="34"/>
        <v>0</v>
      </c>
      <c r="Q42" s="88"/>
      <c r="R42" s="51"/>
      <c r="S42" s="101">
        <f t="shared" si="35"/>
        <v>0</v>
      </c>
      <c r="T42" s="88"/>
      <c r="U42" s="51"/>
      <c r="V42" s="101">
        <f t="shared" si="36"/>
        <v>0</v>
      </c>
      <c r="W42" s="88"/>
      <c r="X42" s="51"/>
      <c r="Y42" s="101">
        <f t="shared" si="37"/>
        <v>0</v>
      </c>
      <c r="Z42" s="88"/>
      <c r="AA42" s="51"/>
      <c r="AB42" s="101">
        <f t="shared" si="38"/>
        <v>0</v>
      </c>
      <c r="AC42" s="88"/>
      <c r="AD42" s="51"/>
      <c r="AE42" s="101">
        <f t="shared" si="39"/>
        <v>0</v>
      </c>
      <c r="AF42" s="88"/>
      <c r="AG42" s="51"/>
      <c r="AH42" s="101">
        <f t="shared" si="40"/>
        <v>0</v>
      </c>
      <c r="AI42" s="88"/>
      <c r="AJ42" s="51"/>
      <c r="AK42" s="101">
        <f t="shared" si="41"/>
        <v>0</v>
      </c>
      <c r="AL42" s="88"/>
      <c r="AM42" s="51"/>
      <c r="AN42" s="101">
        <f t="shared" si="42"/>
        <v>0</v>
      </c>
      <c r="AO42" s="88"/>
      <c r="AP42" s="43"/>
      <c r="AQ42" s="43"/>
      <c r="AR42" s="43"/>
      <c r="AS42" s="43"/>
      <c r="AT42" s="43"/>
      <c r="AU42" s="43"/>
      <c r="AV42" s="43"/>
      <c r="AW42" s="43"/>
      <c r="AX42" s="43"/>
      <c r="AY42" s="43"/>
      <c r="AZ42" s="43"/>
      <c r="BA42" s="43"/>
      <c r="BB42" s="43"/>
      <c r="BC42" s="43"/>
      <c r="BD42" s="43"/>
      <c r="BE42" s="43"/>
      <c r="BF42" s="43"/>
      <c r="BG42" s="43"/>
      <c r="BH42" s="43"/>
      <c r="BI42" s="43"/>
    </row>
    <row r="43" spans="1:61" ht="15.75" customHeight="1">
      <c r="A43" s="104" t="str">
        <f t="shared" si="0"/>
        <v>Véhicules neufsTOTAL VARIABLES</v>
      </c>
      <c r="B43" s="119" t="s">
        <v>403</v>
      </c>
      <c r="C43" s="123" t="s">
        <v>404</v>
      </c>
      <c r="D43" s="121">
        <f>IFERROR(E43/E$29,0)</f>
        <v>0.52794966118365849</v>
      </c>
      <c r="E43" s="122">
        <f>SUM(E33:E42)</f>
        <v>940964.6811276346</v>
      </c>
      <c r="F43" s="123" t="s">
        <v>404</v>
      </c>
      <c r="G43" s="121">
        <f>IFERROR(H43/H$29,0)</f>
        <v>0.59050489699357522</v>
      </c>
      <c r="H43" s="122">
        <f>SUM(H33:H42)</f>
        <v>61115.311646233167</v>
      </c>
      <c r="I43" s="123" t="s">
        <v>404</v>
      </c>
      <c r="J43" s="121">
        <f>IFERROR(K43/K$29,0)</f>
        <v>0.64426588272809804</v>
      </c>
      <c r="K43" s="122">
        <f>SUM(K33:K42)</f>
        <v>55542.180698985881</v>
      </c>
      <c r="L43" s="123" t="s">
        <v>404</v>
      </c>
      <c r="M43" s="121">
        <f>IFERROR(N43/N$29,0)</f>
        <v>0.51628066328775912</v>
      </c>
      <c r="N43" s="122">
        <f>SUM(N33:N42)</f>
        <v>87211.982179065963</v>
      </c>
      <c r="O43" s="123" t="s">
        <v>404</v>
      </c>
      <c r="P43" s="121">
        <f>IFERROR(Q43/Q$29,0)</f>
        <v>0.50412269407190291</v>
      </c>
      <c r="Q43" s="122">
        <f>SUM(Q33:Q42)</f>
        <v>93908.865079997733</v>
      </c>
      <c r="R43" s="123" t="s">
        <v>404</v>
      </c>
      <c r="S43" s="121">
        <f>IFERROR(T43/T$29,0)</f>
        <v>0.46798166113474138</v>
      </c>
      <c r="T43" s="122">
        <f>SUM(T33:T42)</f>
        <v>111376.86875260115</v>
      </c>
      <c r="U43" s="123" t="s">
        <v>404</v>
      </c>
      <c r="V43" s="121">
        <f>IFERROR(W43/W$29,0)</f>
        <v>0.52133543893868173</v>
      </c>
      <c r="W43" s="122">
        <f>SUM(W33:W42)</f>
        <v>75077.301894025877</v>
      </c>
      <c r="X43" s="123" t="s">
        <v>404</v>
      </c>
      <c r="Y43" s="121">
        <f>IFERROR(Z43/Z$29,0)</f>
        <v>0.57622134190410468</v>
      </c>
      <c r="Z43" s="122">
        <f>SUM(Z33:Z42)</f>
        <v>64840.103039026129</v>
      </c>
      <c r="AA43" s="123" t="s">
        <v>404</v>
      </c>
      <c r="AB43" s="121">
        <f>IFERROR(AC43/AC$29,0)</f>
        <v>0.56591391394929402</v>
      </c>
      <c r="AC43" s="122">
        <f>SUM(AC33:AC42)</f>
        <v>70374.823972132173</v>
      </c>
      <c r="AD43" s="123" t="s">
        <v>404</v>
      </c>
      <c r="AE43" s="121">
        <f>IFERROR(AF43/AF$29,0)</f>
        <v>0.50019006797053422</v>
      </c>
      <c r="AF43" s="122">
        <f>SUM(AF33:AF42)</f>
        <v>90786.130310109162</v>
      </c>
      <c r="AG43" s="123" t="s">
        <v>404</v>
      </c>
      <c r="AH43" s="121">
        <f>IFERROR(AI43/AI$29,0)</f>
        <v>0.50842958167542873</v>
      </c>
      <c r="AI43" s="122">
        <f>SUM(AI33:AI42)</f>
        <v>88303.750669163943</v>
      </c>
      <c r="AJ43" s="123" t="s">
        <v>404</v>
      </c>
      <c r="AK43" s="121">
        <f>IFERROR(AL43/AL$29,0)</f>
        <v>0.51710473576339844</v>
      </c>
      <c r="AL43" s="122">
        <f>SUM(AL33:AL42)</f>
        <v>77975.637539304793</v>
      </c>
      <c r="AM43" s="123" t="s">
        <v>404</v>
      </c>
      <c r="AN43" s="121">
        <f>IFERROR(AO43/AO$29,0)</f>
        <v>0.57276990514841741</v>
      </c>
      <c r="AO43" s="122">
        <f>SUM(AO33:AO42)</f>
        <v>64451.725346988664</v>
      </c>
      <c r="AP43" s="43"/>
      <c r="AQ43" s="43"/>
      <c r="AR43" s="43"/>
      <c r="AS43" s="43"/>
      <c r="AT43" s="43"/>
      <c r="AU43" s="43"/>
      <c r="AV43" s="43"/>
      <c r="AW43" s="43"/>
      <c r="AX43" s="43"/>
      <c r="AY43" s="43"/>
      <c r="AZ43" s="43"/>
      <c r="BA43" s="43"/>
      <c r="BB43" s="43"/>
      <c r="BC43" s="43"/>
      <c r="BD43" s="43"/>
      <c r="BE43" s="43"/>
      <c r="BF43" s="43"/>
      <c r="BG43" s="43"/>
      <c r="BH43" s="43"/>
      <c r="BI43" s="43"/>
    </row>
    <row r="44" spans="1:61" ht="15.75" customHeight="1">
      <c r="A44" s="104" t="str">
        <f t="shared" si="0"/>
        <v>Véhicules neufsSalaires cadres</v>
      </c>
      <c r="B44" s="127" t="s">
        <v>405</v>
      </c>
      <c r="C44" s="65"/>
      <c r="D44" s="43"/>
      <c r="E44" s="88">
        <f t="shared" ref="E44:E55" si="43">+SUM(H44,K44,N44,Q44,T44,W44,Z44,AC44,AF44,AI44,AL44,AO44)</f>
        <v>149721.60000000001</v>
      </c>
      <c r="F44" s="65"/>
      <c r="G44" s="43"/>
      <c r="H44" s="88">
        <v>11770.68214559387</v>
      </c>
      <c r="I44" s="65"/>
      <c r="J44" s="43"/>
      <c r="K44" s="88">
        <v>10733.617361795292</v>
      </c>
      <c r="L44" s="65"/>
      <c r="M44" s="43"/>
      <c r="N44" s="88">
        <v>12962.247859879586</v>
      </c>
      <c r="O44" s="65"/>
      <c r="P44" s="43"/>
      <c r="Q44" s="88">
        <v>13260.139288451013</v>
      </c>
      <c r="R44" s="65"/>
      <c r="S44" s="43"/>
      <c r="T44" s="88">
        <v>13734.578325123151</v>
      </c>
      <c r="U44" s="65"/>
      <c r="V44" s="43"/>
      <c r="W44" s="88">
        <v>12465.762145593872</v>
      </c>
      <c r="X44" s="65"/>
      <c r="Y44" s="43"/>
      <c r="Z44" s="88">
        <v>12289.214537493159</v>
      </c>
      <c r="AA44" s="65"/>
      <c r="AB44" s="43"/>
      <c r="AC44" s="88">
        <v>11649.338325123153</v>
      </c>
      <c r="AD44" s="65"/>
      <c r="AE44" s="43"/>
      <c r="AF44" s="88">
        <v>13260.139288451013</v>
      </c>
      <c r="AG44" s="65"/>
      <c r="AH44" s="43"/>
      <c r="AI44" s="88">
        <v>13061.545002736726</v>
      </c>
      <c r="AJ44" s="65"/>
      <c r="AK44" s="43"/>
      <c r="AL44" s="88">
        <v>12245.12118226601</v>
      </c>
      <c r="AM44" s="65"/>
      <c r="AN44" s="43"/>
      <c r="AO44" s="88">
        <v>12289.214537493159</v>
      </c>
      <c r="AP44" s="43"/>
      <c r="AQ44" s="43"/>
      <c r="AR44" s="43"/>
      <c r="AS44" s="43"/>
      <c r="AT44" s="43"/>
      <c r="AU44" s="43"/>
      <c r="AV44" s="43"/>
      <c r="AW44" s="43"/>
      <c r="AX44" s="43"/>
      <c r="AY44" s="43"/>
      <c r="AZ44" s="43"/>
      <c r="BA44" s="43"/>
      <c r="BB44" s="43"/>
      <c r="BC44" s="43"/>
      <c r="BD44" s="43"/>
      <c r="BE44" s="43"/>
      <c r="BF44" s="43"/>
      <c r="BG44" s="43"/>
      <c r="BH44" s="43"/>
      <c r="BI44" s="43"/>
    </row>
    <row r="45" spans="1:61" ht="15.75" customHeight="1">
      <c r="A45" s="104" t="str">
        <f t="shared" si="0"/>
        <v>Véhicules neufsSalaires commis</v>
      </c>
      <c r="B45" s="128" t="s">
        <v>406</v>
      </c>
      <c r="C45" s="65"/>
      <c r="D45" s="43"/>
      <c r="E45" s="88">
        <f t="shared" si="43"/>
        <v>60873.331999999988</v>
      </c>
      <c r="F45" s="65"/>
      <c r="G45" s="43"/>
      <c r="H45" s="88">
        <v>5131.0854559386971</v>
      </c>
      <c r="I45" s="65"/>
      <c r="J45" s="43"/>
      <c r="K45" s="88">
        <v>4664.6231417624522</v>
      </c>
      <c r="L45" s="65"/>
      <c r="M45" s="43"/>
      <c r="N45" s="88">
        <v>5131.0854559386971</v>
      </c>
      <c r="O45" s="65"/>
      <c r="P45" s="43"/>
      <c r="Q45" s="88">
        <v>5131.0854559386971</v>
      </c>
      <c r="R45" s="65"/>
      <c r="S45" s="43"/>
      <c r="T45" s="88">
        <v>4897.8542988505751</v>
      </c>
      <c r="U45" s="65"/>
      <c r="V45" s="43"/>
      <c r="W45" s="88">
        <v>5131.0854559386971</v>
      </c>
      <c r="X45" s="65"/>
      <c r="Y45" s="43"/>
      <c r="Z45" s="88">
        <v>5364.3166130268201</v>
      </c>
      <c r="AA45" s="65"/>
      <c r="AB45" s="43"/>
      <c r="AC45" s="88">
        <v>4897.8542988505751</v>
      </c>
      <c r="AD45" s="65"/>
      <c r="AE45" s="43"/>
      <c r="AF45" s="88">
        <v>5131.0854559386971</v>
      </c>
      <c r="AG45" s="65"/>
      <c r="AH45" s="43"/>
      <c r="AI45" s="88">
        <v>5131.0854559386971</v>
      </c>
      <c r="AJ45" s="65"/>
      <c r="AK45" s="43"/>
      <c r="AL45" s="88">
        <v>4897.8542988505751</v>
      </c>
      <c r="AM45" s="65"/>
      <c r="AN45" s="43"/>
      <c r="AO45" s="88">
        <v>5364.3166130268201</v>
      </c>
      <c r="AP45" s="43"/>
      <c r="AQ45" s="43"/>
      <c r="AR45" s="43"/>
      <c r="AS45" s="43"/>
      <c r="AT45" s="43"/>
      <c r="AU45" s="43"/>
      <c r="AV45" s="43"/>
      <c r="AW45" s="43"/>
      <c r="AX45" s="43"/>
      <c r="AY45" s="43"/>
      <c r="AZ45" s="43"/>
      <c r="BA45" s="43"/>
      <c r="BB45" s="43"/>
      <c r="BC45" s="43"/>
      <c r="BD45" s="43"/>
      <c r="BE45" s="43"/>
      <c r="BF45" s="43"/>
      <c r="BG45" s="43"/>
      <c r="BH45" s="43"/>
      <c r="BI45" s="43"/>
    </row>
    <row r="46" spans="1:61" ht="15.75" customHeight="1">
      <c r="A46" s="104" t="str">
        <f t="shared" si="0"/>
        <v>Véhicules neufsSalaires autres</v>
      </c>
      <c r="B46" s="127" t="s">
        <v>407</v>
      </c>
      <c r="C46" s="46"/>
      <c r="D46" s="130"/>
      <c r="E46" s="132">
        <f t="shared" si="43"/>
        <v>0</v>
      </c>
      <c r="F46" s="46"/>
      <c r="G46" s="130"/>
      <c r="H46" s="132">
        <v>0</v>
      </c>
      <c r="I46" s="46"/>
      <c r="J46" s="130"/>
      <c r="K46" s="132">
        <v>0</v>
      </c>
      <c r="L46" s="46"/>
      <c r="M46" s="130"/>
      <c r="N46" s="132">
        <v>0</v>
      </c>
      <c r="O46" s="46"/>
      <c r="P46" s="130"/>
      <c r="Q46" s="132">
        <v>0</v>
      </c>
      <c r="R46" s="46"/>
      <c r="S46" s="130"/>
      <c r="T46" s="132">
        <v>0</v>
      </c>
      <c r="U46" s="46"/>
      <c r="V46" s="130"/>
      <c r="W46" s="132">
        <v>0</v>
      </c>
      <c r="X46" s="46"/>
      <c r="Y46" s="130"/>
      <c r="Z46" s="132">
        <v>0</v>
      </c>
      <c r="AA46" s="46"/>
      <c r="AB46" s="130"/>
      <c r="AC46" s="132">
        <v>0</v>
      </c>
      <c r="AD46" s="46"/>
      <c r="AE46" s="130"/>
      <c r="AF46" s="132">
        <v>0</v>
      </c>
      <c r="AG46" s="46"/>
      <c r="AH46" s="130"/>
      <c r="AI46" s="132">
        <v>0</v>
      </c>
      <c r="AJ46" s="46"/>
      <c r="AK46" s="130"/>
      <c r="AL46" s="132">
        <v>0</v>
      </c>
      <c r="AM46" s="46"/>
      <c r="AN46" s="130"/>
      <c r="AO46" s="132">
        <v>0</v>
      </c>
      <c r="AP46" s="43"/>
      <c r="AQ46" s="43"/>
      <c r="AR46" s="43"/>
      <c r="AS46" s="43"/>
      <c r="AT46" s="43"/>
      <c r="AU46" s="43"/>
      <c r="AV46" s="43"/>
      <c r="AW46" s="43"/>
      <c r="AX46" s="43"/>
      <c r="AY46" s="43"/>
      <c r="AZ46" s="43"/>
      <c r="BA46" s="43"/>
      <c r="BB46" s="43"/>
      <c r="BC46" s="43"/>
      <c r="BD46" s="43"/>
      <c r="BE46" s="43"/>
      <c r="BF46" s="43"/>
      <c r="BG46" s="43"/>
      <c r="BH46" s="43"/>
      <c r="BI46" s="43"/>
    </row>
    <row r="47" spans="1:61" ht="15.75" customHeight="1">
      <c r="A47" s="104" t="str">
        <f t="shared" si="0"/>
        <v>Véhicules neufsSalaires spécialistes</v>
      </c>
      <c r="B47" s="127" t="s">
        <v>409</v>
      </c>
      <c r="C47" s="65"/>
      <c r="D47" s="43"/>
      <c r="E47" s="88">
        <f t="shared" si="43"/>
        <v>0</v>
      </c>
      <c r="F47" s="65"/>
      <c r="G47" s="43"/>
      <c r="H47" s="88"/>
      <c r="I47" s="65"/>
      <c r="J47" s="43"/>
      <c r="K47" s="88"/>
      <c r="L47" s="65"/>
      <c r="M47" s="43"/>
      <c r="N47" s="88"/>
      <c r="O47" s="65"/>
      <c r="P47" s="43"/>
      <c r="Q47" s="88"/>
      <c r="R47" s="65"/>
      <c r="S47" s="43"/>
      <c r="T47" s="88"/>
      <c r="U47" s="65"/>
      <c r="V47" s="43"/>
      <c r="W47" s="88"/>
      <c r="X47" s="65"/>
      <c r="Y47" s="43"/>
      <c r="Z47" s="88"/>
      <c r="AA47" s="65"/>
      <c r="AB47" s="43"/>
      <c r="AC47" s="88"/>
      <c r="AD47" s="65"/>
      <c r="AE47" s="43"/>
      <c r="AF47" s="88"/>
      <c r="AG47" s="65"/>
      <c r="AH47" s="43"/>
      <c r="AI47" s="88"/>
      <c r="AJ47" s="65"/>
      <c r="AK47" s="43"/>
      <c r="AL47" s="88"/>
      <c r="AM47" s="65"/>
      <c r="AN47" s="43"/>
      <c r="AO47" s="88"/>
      <c r="AP47" s="43"/>
      <c r="AQ47" s="43"/>
      <c r="AR47" s="43"/>
      <c r="AS47" s="43"/>
      <c r="AT47" s="43"/>
      <c r="AU47" s="43"/>
      <c r="AV47" s="43"/>
      <c r="AW47" s="43"/>
      <c r="AX47" s="43"/>
      <c r="AY47" s="43"/>
      <c r="AZ47" s="43"/>
      <c r="BA47" s="43"/>
      <c r="BB47" s="43"/>
      <c r="BC47" s="43"/>
      <c r="BD47" s="43"/>
      <c r="BE47" s="43"/>
      <c r="BF47" s="43"/>
      <c r="BG47" s="43"/>
      <c r="BH47" s="43"/>
      <c r="BI47" s="43"/>
    </row>
    <row r="48" spans="1:61" ht="20.25" hidden="1" customHeight="1">
      <c r="A48" s="104" t="str">
        <f t="shared" si="0"/>
        <v>Véhicules neufs[...]</v>
      </c>
      <c r="B48" s="65" t="s">
        <v>330</v>
      </c>
      <c r="C48" s="65"/>
      <c r="D48" s="43"/>
      <c r="E48" s="88">
        <f t="shared" si="43"/>
        <v>0</v>
      </c>
      <c r="F48" s="65"/>
      <c r="G48" s="43"/>
      <c r="H48" s="88"/>
      <c r="I48" s="65"/>
      <c r="J48" s="43"/>
      <c r="K48" s="88"/>
      <c r="L48" s="65"/>
      <c r="M48" s="43"/>
      <c r="N48" s="88"/>
      <c r="O48" s="65"/>
      <c r="P48" s="43"/>
      <c r="Q48" s="88"/>
      <c r="R48" s="65"/>
      <c r="S48" s="43"/>
      <c r="T48" s="88"/>
      <c r="U48" s="65"/>
      <c r="V48" s="43"/>
      <c r="W48" s="88"/>
      <c r="X48" s="65"/>
      <c r="Y48" s="43"/>
      <c r="Z48" s="88"/>
      <c r="AA48" s="65"/>
      <c r="AB48" s="43"/>
      <c r="AC48" s="88"/>
      <c r="AD48" s="65"/>
      <c r="AE48" s="43"/>
      <c r="AF48" s="88"/>
      <c r="AG48" s="65"/>
      <c r="AH48" s="43"/>
      <c r="AI48" s="88"/>
      <c r="AJ48" s="65"/>
      <c r="AK48" s="43"/>
      <c r="AL48" s="88"/>
      <c r="AM48" s="65"/>
      <c r="AN48" s="43"/>
      <c r="AO48" s="88"/>
      <c r="AP48" s="43"/>
      <c r="AQ48" s="43"/>
      <c r="AR48" s="43"/>
      <c r="AS48" s="43"/>
      <c r="AT48" s="43"/>
      <c r="AU48" s="43"/>
      <c r="AV48" s="43"/>
      <c r="AW48" s="43"/>
      <c r="AX48" s="43"/>
      <c r="AY48" s="43"/>
      <c r="AZ48" s="43"/>
      <c r="BA48" s="43"/>
      <c r="BB48" s="43"/>
      <c r="BC48" s="43"/>
      <c r="BD48" s="43"/>
      <c r="BE48" s="43"/>
      <c r="BF48" s="43"/>
      <c r="BG48" s="43"/>
      <c r="BH48" s="43"/>
      <c r="BI48" s="43"/>
    </row>
    <row r="49" spans="1:61" ht="20.25" hidden="1" customHeight="1">
      <c r="A49" s="104" t="str">
        <f t="shared" si="0"/>
        <v>Véhicules neufs[...]</v>
      </c>
      <c r="B49" s="65" t="s">
        <v>330</v>
      </c>
      <c r="C49" s="65"/>
      <c r="D49" s="43"/>
      <c r="E49" s="88">
        <f t="shared" si="43"/>
        <v>0</v>
      </c>
      <c r="F49" s="65"/>
      <c r="G49" s="43"/>
      <c r="H49" s="88"/>
      <c r="I49" s="65"/>
      <c r="J49" s="43"/>
      <c r="K49" s="88"/>
      <c r="L49" s="65"/>
      <c r="M49" s="43"/>
      <c r="N49" s="88"/>
      <c r="O49" s="65"/>
      <c r="P49" s="43"/>
      <c r="Q49" s="88"/>
      <c r="R49" s="65"/>
      <c r="S49" s="43"/>
      <c r="T49" s="88"/>
      <c r="U49" s="65"/>
      <c r="V49" s="43"/>
      <c r="W49" s="88"/>
      <c r="X49" s="65"/>
      <c r="Y49" s="43"/>
      <c r="Z49" s="88"/>
      <c r="AA49" s="65"/>
      <c r="AB49" s="43"/>
      <c r="AC49" s="88"/>
      <c r="AD49" s="65"/>
      <c r="AE49" s="43"/>
      <c r="AF49" s="88"/>
      <c r="AG49" s="65"/>
      <c r="AH49" s="43"/>
      <c r="AI49" s="88"/>
      <c r="AJ49" s="65"/>
      <c r="AK49" s="43"/>
      <c r="AL49" s="88"/>
      <c r="AM49" s="65"/>
      <c r="AN49" s="43"/>
      <c r="AO49" s="88"/>
      <c r="AP49" s="43"/>
      <c r="AQ49" s="43"/>
      <c r="AR49" s="43"/>
      <c r="AS49" s="43"/>
      <c r="AT49" s="43"/>
      <c r="AU49" s="43"/>
      <c r="AV49" s="43"/>
      <c r="AW49" s="43"/>
      <c r="AX49" s="43"/>
      <c r="AY49" s="43"/>
      <c r="AZ49" s="43"/>
      <c r="BA49" s="43"/>
      <c r="BB49" s="43"/>
      <c r="BC49" s="43"/>
      <c r="BD49" s="43"/>
      <c r="BE49" s="43"/>
      <c r="BF49" s="43"/>
      <c r="BG49" s="43"/>
      <c r="BH49" s="43"/>
      <c r="BI49" s="43"/>
    </row>
    <row r="50" spans="1:61" ht="20.25" hidden="1" customHeight="1">
      <c r="A50" s="104" t="str">
        <f t="shared" si="0"/>
        <v>Véhicules neufs[...]</v>
      </c>
      <c r="B50" s="65" t="s">
        <v>330</v>
      </c>
      <c r="C50" s="65"/>
      <c r="D50" s="43"/>
      <c r="E50" s="88">
        <f t="shared" si="43"/>
        <v>0</v>
      </c>
      <c r="F50" s="65"/>
      <c r="G50" s="43"/>
      <c r="H50" s="88"/>
      <c r="I50" s="65"/>
      <c r="J50" s="43"/>
      <c r="K50" s="88"/>
      <c r="L50" s="65"/>
      <c r="M50" s="43"/>
      <c r="N50" s="88"/>
      <c r="O50" s="65"/>
      <c r="P50" s="43"/>
      <c r="Q50" s="88"/>
      <c r="R50" s="65"/>
      <c r="S50" s="43"/>
      <c r="T50" s="88"/>
      <c r="U50" s="65"/>
      <c r="V50" s="43"/>
      <c r="W50" s="88"/>
      <c r="X50" s="65"/>
      <c r="Y50" s="43"/>
      <c r="Z50" s="88"/>
      <c r="AA50" s="65"/>
      <c r="AB50" s="43"/>
      <c r="AC50" s="88"/>
      <c r="AD50" s="65"/>
      <c r="AE50" s="43"/>
      <c r="AF50" s="88"/>
      <c r="AG50" s="65"/>
      <c r="AH50" s="43"/>
      <c r="AI50" s="88"/>
      <c r="AJ50" s="65"/>
      <c r="AK50" s="43"/>
      <c r="AL50" s="88"/>
      <c r="AM50" s="65"/>
      <c r="AN50" s="43"/>
      <c r="AO50" s="88"/>
      <c r="AP50" s="43"/>
      <c r="AQ50" s="43"/>
      <c r="AR50" s="43"/>
      <c r="AS50" s="43"/>
      <c r="AT50" s="43"/>
      <c r="AU50" s="43"/>
      <c r="AV50" s="43"/>
      <c r="AW50" s="43"/>
      <c r="AX50" s="43"/>
      <c r="AY50" s="43"/>
      <c r="AZ50" s="43"/>
      <c r="BA50" s="43"/>
      <c r="BB50" s="43"/>
      <c r="BC50" s="43"/>
      <c r="BD50" s="43"/>
      <c r="BE50" s="43"/>
      <c r="BF50" s="43"/>
      <c r="BG50" s="43"/>
      <c r="BH50" s="43"/>
      <c r="BI50" s="43"/>
    </row>
    <row r="51" spans="1:61" ht="15.75" customHeight="1">
      <c r="A51" s="104" t="str">
        <f t="shared" si="0"/>
        <v>Véhicules neufsSalaires en absences</v>
      </c>
      <c r="B51" s="128" t="s">
        <v>410</v>
      </c>
      <c r="C51" s="65"/>
      <c r="D51" s="43"/>
      <c r="E51" s="88">
        <f t="shared" si="43"/>
        <v>105809.673024</v>
      </c>
      <c r="F51" s="65"/>
      <c r="G51" s="43"/>
      <c r="H51" s="88">
        <v>9963.0933842136565</v>
      </c>
      <c r="I51" s="65"/>
      <c r="J51" s="43"/>
      <c r="K51" s="88">
        <v>4628.4420034861878</v>
      </c>
      <c r="L51" s="65"/>
      <c r="M51" s="43"/>
      <c r="N51" s="88">
        <v>7060.0445976170195</v>
      </c>
      <c r="O51" s="65"/>
      <c r="P51" s="43"/>
      <c r="Q51" s="88">
        <v>9867.3593900119758</v>
      </c>
      <c r="R51" s="65"/>
      <c r="S51" s="43"/>
      <c r="T51" s="88">
        <v>11161.790490057907</v>
      </c>
      <c r="U51" s="65"/>
      <c r="V51" s="43"/>
      <c r="W51" s="88">
        <v>8711.2105333313048</v>
      </c>
      <c r="X51" s="65"/>
      <c r="Y51" s="43"/>
      <c r="Z51" s="88">
        <v>7963.6678827391588</v>
      </c>
      <c r="AA51" s="65"/>
      <c r="AB51" s="43"/>
      <c r="AC51" s="88">
        <v>5734.7081810873187</v>
      </c>
      <c r="AD51" s="65"/>
      <c r="AE51" s="43"/>
      <c r="AF51" s="88">
        <v>9744.4863375119767</v>
      </c>
      <c r="AG51" s="65"/>
      <c r="AH51" s="43"/>
      <c r="AI51" s="88">
        <v>9529.9768266506326</v>
      </c>
      <c r="AJ51" s="65"/>
      <c r="AK51" s="43"/>
      <c r="AL51" s="88">
        <v>6467.3267345537033</v>
      </c>
      <c r="AM51" s="65"/>
      <c r="AN51" s="43"/>
      <c r="AO51" s="88">
        <v>14977.566662739158</v>
      </c>
      <c r="AP51" s="43"/>
      <c r="AQ51" s="43"/>
      <c r="AR51" s="43"/>
      <c r="AS51" s="43"/>
      <c r="AT51" s="43"/>
      <c r="AU51" s="43"/>
      <c r="AV51" s="43"/>
      <c r="AW51" s="43"/>
      <c r="AX51" s="43"/>
      <c r="AY51" s="43"/>
      <c r="AZ51" s="43"/>
      <c r="BA51" s="43"/>
      <c r="BB51" s="43"/>
      <c r="BC51" s="43"/>
      <c r="BD51" s="43"/>
      <c r="BE51" s="43"/>
      <c r="BF51" s="43"/>
      <c r="BG51" s="43"/>
      <c r="BH51" s="43"/>
      <c r="BI51" s="43"/>
    </row>
    <row r="52" spans="1:61" ht="15.75" customHeight="1">
      <c r="A52" s="104" t="str">
        <f t="shared" si="0"/>
        <v>Véhicules neufsDéduction à la source</v>
      </c>
      <c r="B52" s="127" t="s">
        <v>411</v>
      </c>
      <c r="C52" s="46"/>
      <c r="D52" s="130"/>
      <c r="E52" s="132">
        <f t="shared" si="43"/>
        <v>101921.62720989884</v>
      </c>
      <c r="F52" s="46"/>
      <c r="G52" s="130"/>
      <c r="H52" s="132">
        <v>7358.4197594726156</v>
      </c>
      <c r="I52" s="46"/>
      <c r="J52" s="130"/>
      <c r="K52" s="132">
        <v>6441.6460873261376</v>
      </c>
      <c r="L52" s="46"/>
      <c r="M52" s="130"/>
      <c r="N52" s="132">
        <v>9825.8352647247193</v>
      </c>
      <c r="O52" s="46"/>
      <c r="P52" s="130"/>
      <c r="Q52" s="132">
        <v>10479.052294346566</v>
      </c>
      <c r="R52" s="46"/>
      <c r="S52" s="130"/>
      <c r="T52" s="132">
        <v>12280.580113998119</v>
      </c>
      <c r="U52" s="46"/>
      <c r="V52" s="130"/>
      <c r="W52" s="132">
        <v>8869.9791432961465</v>
      </c>
      <c r="X52" s="46"/>
      <c r="Y52" s="130"/>
      <c r="Z52" s="132">
        <v>7249.6154932205645</v>
      </c>
      <c r="AA52" s="46"/>
      <c r="AB52" s="130"/>
      <c r="AC52" s="132">
        <v>7390.0878622259261</v>
      </c>
      <c r="AD52" s="46"/>
      <c r="AE52" s="130"/>
      <c r="AF52" s="132">
        <v>9162.7052505302818</v>
      </c>
      <c r="AG52" s="46"/>
      <c r="AH52" s="130"/>
      <c r="AI52" s="132">
        <v>8526.6104656167299</v>
      </c>
      <c r="AJ52" s="46"/>
      <c r="AK52" s="130"/>
      <c r="AL52" s="132">
        <v>7667.4492213781023</v>
      </c>
      <c r="AM52" s="46"/>
      <c r="AN52" s="130"/>
      <c r="AO52" s="132">
        <v>6669.6462537629195</v>
      </c>
      <c r="AP52" s="43"/>
      <c r="AQ52" s="43"/>
      <c r="AR52" s="43"/>
      <c r="AS52" s="43"/>
      <c r="AT52" s="43"/>
      <c r="AU52" s="43"/>
      <c r="AV52" s="43"/>
      <c r="AW52" s="43"/>
      <c r="AX52" s="43"/>
      <c r="AY52" s="43"/>
      <c r="AZ52" s="43"/>
      <c r="BA52" s="43"/>
      <c r="BB52" s="43"/>
      <c r="BC52" s="43"/>
      <c r="BD52" s="43"/>
      <c r="BE52" s="43"/>
      <c r="BF52" s="43"/>
      <c r="BG52" s="43"/>
      <c r="BH52" s="43"/>
      <c r="BI52" s="43"/>
    </row>
    <row r="53" spans="1:61" ht="15.75" customHeight="1">
      <c r="A53" s="104" t="str">
        <f t="shared" si="0"/>
        <v>Véhicules neufsBénéfices marginaux</v>
      </c>
      <c r="B53" s="476" t="s">
        <v>412</v>
      </c>
      <c r="C53" s="65"/>
      <c r="D53" s="43"/>
      <c r="E53" s="88">
        <f t="shared" si="43"/>
        <v>70138.987799999988</v>
      </c>
      <c r="F53" s="65"/>
      <c r="G53" s="43"/>
      <c r="H53" s="88">
        <v>4769.3461403989168</v>
      </c>
      <c r="I53" s="65"/>
      <c r="J53" s="43"/>
      <c r="K53" s="88">
        <v>4175.1409825261999</v>
      </c>
      <c r="L53" s="65"/>
      <c r="M53" s="43"/>
      <c r="N53" s="88">
        <v>6368.5969308400945</v>
      </c>
      <c r="O53" s="65"/>
      <c r="P53" s="43"/>
      <c r="Q53" s="88">
        <v>6791.9783389283284</v>
      </c>
      <c r="R53" s="65"/>
      <c r="S53" s="43"/>
      <c r="T53" s="88">
        <v>7959.6352590728538</v>
      </c>
      <c r="U53" s="65"/>
      <c r="V53" s="43"/>
      <c r="W53" s="88">
        <v>5749.0605558400948</v>
      </c>
      <c r="X53" s="65"/>
      <c r="Y53" s="43"/>
      <c r="Z53" s="88">
        <v>5074.7308452543948</v>
      </c>
      <c r="AA53" s="65"/>
      <c r="AB53" s="43"/>
      <c r="AC53" s="88">
        <v>5173.0615035581477</v>
      </c>
      <c r="AD53" s="65"/>
      <c r="AE53" s="43"/>
      <c r="AF53" s="88">
        <v>6681.1392451783286</v>
      </c>
      <c r="AG53" s="65"/>
      <c r="AH53" s="43"/>
      <c r="AI53" s="88">
        <v>6487.638397751859</v>
      </c>
      <c r="AJ53" s="65"/>
      <c r="AK53" s="43"/>
      <c r="AL53" s="88">
        <v>5833.9287553963813</v>
      </c>
      <c r="AM53" s="65"/>
      <c r="AN53" s="43"/>
      <c r="AO53" s="88">
        <v>5074.7308452543948</v>
      </c>
      <c r="AP53" s="43"/>
      <c r="AQ53" s="43"/>
      <c r="AR53" s="43"/>
      <c r="AS53" s="43"/>
      <c r="AT53" s="43"/>
      <c r="AU53" s="43"/>
      <c r="AV53" s="43"/>
      <c r="AW53" s="43"/>
      <c r="AX53" s="43"/>
      <c r="AY53" s="43"/>
      <c r="AZ53" s="43"/>
      <c r="BA53" s="43"/>
      <c r="BB53" s="43"/>
      <c r="BC53" s="43"/>
      <c r="BD53" s="43"/>
      <c r="BE53" s="43"/>
      <c r="BF53" s="43"/>
      <c r="BG53" s="43"/>
      <c r="BH53" s="43"/>
      <c r="BI53" s="43"/>
    </row>
    <row r="54" spans="1:61" ht="15.75" customHeight="1">
      <c r="A54" s="104" t="str">
        <f t="shared" si="0"/>
        <v>Véhicules neufsCsst</v>
      </c>
      <c r="B54" s="127" t="s">
        <v>413</v>
      </c>
      <c r="C54" s="65"/>
      <c r="D54" s="43"/>
      <c r="E54" s="88">
        <f t="shared" si="43"/>
        <v>19638.916584000002</v>
      </c>
      <c r="F54" s="65"/>
      <c r="G54" s="43"/>
      <c r="H54" s="88">
        <v>1335.416919311697</v>
      </c>
      <c r="I54" s="65"/>
      <c r="J54" s="43"/>
      <c r="K54" s="88">
        <v>1169.0394751073361</v>
      </c>
      <c r="L54" s="65"/>
      <c r="M54" s="43"/>
      <c r="N54" s="88">
        <v>1783.2071406352268</v>
      </c>
      <c r="O54" s="65"/>
      <c r="P54" s="43"/>
      <c r="Q54" s="88">
        <v>1901.7539348999321</v>
      </c>
      <c r="R54" s="65"/>
      <c r="S54" s="43"/>
      <c r="T54" s="88">
        <v>2228.6978725403992</v>
      </c>
      <c r="U54" s="65"/>
      <c r="V54" s="43"/>
      <c r="W54" s="88">
        <v>1609.7369556352266</v>
      </c>
      <c r="X54" s="65"/>
      <c r="Y54" s="43"/>
      <c r="Z54" s="88">
        <v>1420.9246366712307</v>
      </c>
      <c r="AA54" s="65"/>
      <c r="AB54" s="43"/>
      <c r="AC54" s="88">
        <v>1448.4572209962816</v>
      </c>
      <c r="AD54" s="65"/>
      <c r="AE54" s="43"/>
      <c r="AF54" s="88">
        <v>1870.7189886499323</v>
      </c>
      <c r="AG54" s="65"/>
      <c r="AH54" s="43"/>
      <c r="AI54" s="88">
        <v>1816.5387513705207</v>
      </c>
      <c r="AJ54" s="65"/>
      <c r="AK54" s="43"/>
      <c r="AL54" s="88">
        <v>1633.5000515109871</v>
      </c>
      <c r="AM54" s="65"/>
      <c r="AN54" s="43"/>
      <c r="AO54" s="88">
        <v>1420.9246366712307</v>
      </c>
      <c r="AP54" s="43"/>
      <c r="AQ54" s="43"/>
      <c r="AR54" s="43"/>
      <c r="AS54" s="43"/>
      <c r="AT54" s="43"/>
      <c r="AU54" s="43"/>
      <c r="AV54" s="43"/>
      <c r="AW54" s="43"/>
      <c r="AX54" s="43"/>
      <c r="AY54" s="43"/>
      <c r="AZ54" s="43"/>
      <c r="BA54" s="43"/>
      <c r="BB54" s="43"/>
      <c r="BC54" s="43"/>
      <c r="BD54" s="43"/>
      <c r="BE54" s="43"/>
      <c r="BF54" s="43"/>
      <c r="BG54" s="43"/>
      <c r="BH54" s="43"/>
      <c r="BI54" s="43"/>
    </row>
    <row r="55" spans="1:61" ht="20.25" hidden="1" customHeight="1">
      <c r="A55" s="104" t="str">
        <f t="shared" si="0"/>
        <v>Véhicules neufs[...]</v>
      </c>
      <c r="B55" s="65" t="s">
        <v>330</v>
      </c>
      <c r="C55" s="51"/>
      <c r="D55" s="133"/>
      <c r="E55" s="110">
        <f t="shared" si="43"/>
        <v>0</v>
      </c>
      <c r="F55" s="51"/>
      <c r="G55" s="133"/>
      <c r="H55" s="110"/>
      <c r="I55" s="51"/>
      <c r="J55" s="133"/>
      <c r="K55" s="110"/>
      <c r="L55" s="51"/>
      <c r="M55" s="133"/>
      <c r="N55" s="110"/>
      <c r="O55" s="51"/>
      <c r="P55" s="133"/>
      <c r="Q55" s="110"/>
      <c r="R55" s="51"/>
      <c r="S55" s="133"/>
      <c r="T55" s="110"/>
      <c r="U55" s="51"/>
      <c r="V55" s="133"/>
      <c r="W55" s="110"/>
      <c r="X55" s="51"/>
      <c r="Y55" s="133"/>
      <c r="Z55" s="110"/>
      <c r="AA55" s="51"/>
      <c r="AB55" s="133"/>
      <c r="AC55" s="110"/>
      <c r="AD55" s="51"/>
      <c r="AE55" s="133"/>
      <c r="AF55" s="110"/>
      <c r="AG55" s="51"/>
      <c r="AH55" s="133"/>
      <c r="AI55" s="110"/>
      <c r="AJ55" s="51"/>
      <c r="AK55" s="133"/>
      <c r="AL55" s="110"/>
      <c r="AM55" s="51"/>
      <c r="AN55" s="133"/>
      <c r="AO55" s="110"/>
      <c r="AP55" s="43"/>
      <c r="AQ55" s="43"/>
      <c r="AR55" s="43"/>
      <c r="AS55" s="43"/>
      <c r="AT55" s="43"/>
      <c r="AU55" s="43"/>
      <c r="AV55" s="43"/>
      <c r="AW55" s="43"/>
      <c r="AX55" s="43"/>
      <c r="AY55" s="43"/>
      <c r="AZ55" s="43"/>
      <c r="BA55" s="43"/>
      <c r="BB55" s="43"/>
      <c r="BC55" s="43"/>
      <c r="BD55" s="43"/>
      <c r="BE55" s="43"/>
      <c r="BF55" s="43"/>
      <c r="BG55" s="43"/>
      <c r="BH55" s="43"/>
      <c r="BI55" s="43"/>
    </row>
    <row r="56" spans="1:61" ht="15.75" customHeight="1">
      <c r="A56" s="104" t="str">
        <f t="shared" si="0"/>
        <v>Véhicules neufsTOTAL PERSONNEL</v>
      </c>
      <c r="B56" s="119" t="s">
        <v>414</v>
      </c>
      <c r="C56" s="123" t="s">
        <v>404</v>
      </c>
      <c r="D56" s="121">
        <f>IFERROR(E56/E$29,0)</f>
        <v>0.28508339595909715</v>
      </c>
      <c r="E56" s="122">
        <f>+SUM(E44:E55)</f>
        <v>508104.13661789882</v>
      </c>
      <c r="F56" s="123" t="s">
        <v>404</v>
      </c>
      <c r="G56" s="121">
        <f>IFERROR(H56/H$29,0)</f>
        <v>0.38965533696088117</v>
      </c>
      <c r="H56" s="122">
        <f>+SUM(H44:H55)</f>
        <v>40328.043804929446</v>
      </c>
      <c r="I56" s="123" t="s">
        <v>404</v>
      </c>
      <c r="J56" s="121">
        <f>IFERROR(K56/K$29,0)</f>
        <v>0.36901169468412565</v>
      </c>
      <c r="K56" s="122">
        <f>+SUM(K44:K55)</f>
        <v>31812.509052003606</v>
      </c>
      <c r="L56" s="123" t="s">
        <v>404</v>
      </c>
      <c r="M56" s="121">
        <f>IFERROR(N56/N$29,0)</f>
        <v>0.25532856423555267</v>
      </c>
      <c r="N56" s="122">
        <f>+SUM(N44:N55)</f>
        <v>43131.017249635341</v>
      </c>
      <c r="O56" s="123" t="s">
        <v>404</v>
      </c>
      <c r="P56" s="121">
        <f>IFERROR(Q56/Q$29,0)</f>
        <v>0.25462164145516464</v>
      </c>
      <c r="Q56" s="122">
        <f>+SUM(Q44:Q55)</f>
        <v>47431.368702576518</v>
      </c>
      <c r="R56" s="123" t="s">
        <v>404</v>
      </c>
      <c r="S56" s="121">
        <f>IFERROR(T56/T$29,0)</f>
        <v>0.21959846459703983</v>
      </c>
      <c r="T56" s="122">
        <f>+SUM(T44:T55)</f>
        <v>52263.136359643009</v>
      </c>
      <c r="U56" s="123" t="s">
        <v>404</v>
      </c>
      <c r="V56" s="121">
        <f>IFERROR(W56/W$29,0)</f>
        <v>0.29537501850317999</v>
      </c>
      <c r="W56" s="122">
        <f>+SUM(W44:W55)</f>
        <v>42536.834789635337</v>
      </c>
      <c r="X56" s="123" t="s">
        <v>404</v>
      </c>
      <c r="Y56" s="121">
        <f>IFERROR(Z56/Z$29,0)</f>
        <v>0.3498065892222873</v>
      </c>
      <c r="Z56" s="122">
        <f>+SUM(Z44:Z55)</f>
        <v>39362.470008405333</v>
      </c>
      <c r="AA56" s="123" t="s">
        <v>404</v>
      </c>
      <c r="AB56" s="121">
        <f>IFERROR(AC56/AC$29,0)</f>
        <v>0.29185154093170979</v>
      </c>
      <c r="AC56" s="122">
        <f>+SUM(AC44:AC55)</f>
        <v>36293.507391841405</v>
      </c>
      <c r="AD56" s="123" t="s">
        <v>404</v>
      </c>
      <c r="AE56" s="121">
        <f>IFERROR(AF56/AF$29,0)</f>
        <v>0.25261404879167593</v>
      </c>
      <c r="AF56" s="122">
        <f>+SUM(AF44:AF55)</f>
        <v>45850.274566260232</v>
      </c>
      <c r="AG56" s="123" t="s">
        <v>404</v>
      </c>
      <c r="AH56" s="121">
        <f>IFERROR(AI56/AI$29,0)</f>
        <v>0.25652663402858811</v>
      </c>
      <c r="AI56" s="122">
        <f>+SUM(AI44:AI55)</f>
        <v>44553.394900065163</v>
      </c>
      <c r="AJ56" s="123" t="s">
        <v>404</v>
      </c>
      <c r="AK56" s="121">
        <f>IFERROR(AL56/AL$29,0)</f>
        <v>0.25694328157377211</v>
      </c>
      <c r="AL56" s="122">
        <f>+SUM(AL44:AL55)</f>
        <v>38745.180243955758</v>
      </c>
      <c r="AM56" s="123" t="s">
        <v>404</v>
      </c>
      <c r="AN56" s="121">
        <f>IFERROR(AO56/AO$29,0)</f>
        <v>0.40698366544217501</v>
      </c>
      <c r="AO56" s="122">
        <f>+SUM(AO44:AO55)</f>
        <v>45796.39954894768</v>
      </c>
      <c r="AP56" s="43"/>
      <c r="AQ56" s="43"/>
      <c r="AR56" s="43"/>
      <c r="AS56" s="43"/>
      <c r="AT56" s="43"/>
      <c r="AU56" s="43"/>
      <c r="AV56" s="43"/>
      <c r="AW56" s="43"/>
      <c r="AX56" s="43"/>
      <c r="AY56" s="43"/>
      <c r="AZ56" s="43"/>
      <c r="BA56" s="43"/>
      <c r="BB56" s="43"/>
      <c r="BC56" s="43"/>
      <c r="BD56" s="43"/>
      <c r="BE56" s="43"/>
      <c r="BF56" s="43"/>
      <c r="BG56" s="43"/>
      <c r="BH56" s="43"/>
      <c r="BI56" s="43"/>
    </row>
    <row r="57" spans="1:61" ht="15.75" customHeight="1">
      <c r="A57" s="104" t="str">
        <f t="shared" si="0"/>
        <v>Véhicules neufsPublicité 2</v>
      </c>
      <c r="B57" s="65" t="s">
        <v>415</v>
      </c>
      <c r="C57" s="65"/>
      <c r="D57" s="43"/>
      <c r="E57" s="88">
        <f t="shared" ref="E57:E73" si="44">+SUM(H57,K57,N57,Q57,T57,W57,Z57,AC57,AF57,AI57,AL57,AO57)</f>
        <v>0</v>
      </c>
      <c r="F57" s="65"/>
      <c r="G57" s="43"/>
      <c r="H57" s="88">
        <v>0</v>
      </c>
      <c r="I57" s="65"/>
      <c r="J57" s="43"/>
      <c r="K57" s="88">
        <v>0</v>
      </c>
      <c r="L57" s="65"/>
      <c r="M57" s="43"/>
      <c r="N57" s="88">
        <v>0</v>
      </c>
      <c r="O57" s="65"/>
      <c r="P57" s="43"/>
      <c r="Q57" s="88">
        <v>0</v>
      </c>
      <c r="R57" s="65"/>
      <c r="S57" s="43"/>
      <c r="T57" s="88">
        <v>0</v>
      </c>
      <c r="U57" s="65"/>
      <c r="V57" s="43"/>
      <c r="W57" s="88">
        <v>0</v>
      </c>
      <c r="X57" s="65"/>
      <c r="Y57" s="43"/>
      <c r="Z57" s="88">
        <v>0</v>
      </c>
      <c r="AA57" s="65"/>
      <c r="AB57" s="43"/>
      <c r="AC57" s="88">
        <v>0</v>
      </c>
      <c r="AD57" s="65"/>
      <c r="AE57" s="43"/>
      <c r="AF57" s="88">
        <v>0</v>
      </c>
      <c r="AG57" s="65"/>
      <c r="AH57" s="43"/>
      <c r="AI57" s="88">
        <v>0</v>
      </c>
      <c r="AJ57" s="65"/>
      <c r="AK57" s="43"/>
      <c r="AL57" s="88">
        <v>0</v>
      </c>
      <c r="AM57" s="65"/>
      <c r="AN57" s="43"/>
      <c r="AO57" s="88">
        <v>0</v>
      </c>
      <c r="AP57" s="43"/>
      <c r="AQ57" s="43"/>
      <c r="AR57" s="43"/>
      <c r="AS57" s="43"/>
      <c r="AT57" s="43"/>
      <c r="AU57" s="43"/>
      <c r="AV57" s="43"/>
      <c r="AW57" s="43"/>
      <c r="AX57" s="43"/>
      <c r="AY57" s="43"/>
      <c r="AZ57" s="43"/>
      <c r="BA57" s="43"/>
      <c r="BB57" s="43"/>
      <c r="BC57" s="43"/>
      <c r="BD57" s="43"/>
      <c r="BE57" s="43"/>
      <c r="BF57" s="43"/>
      <c r="BG57" s="43"/>
      <c r="BH57" s="43"/>
      <c r="BI57" s="43"/>
    </row>
    <row r="58" spans="1:61" ht="15.75" customHeight="1">
      <c r="A58" s="104" t="str">
        <f t="shared" si="0"/>
        <v>Véhicules neufsService gratuit 2</v>
      </c>
      <c r="B58" s="65" t="s">
        <v>416</v>
      </c>
      <c r="C58" s="65"/>
      <c r="D58" s="43"/>
      <c r="E58" s="88">
        <f t="shared" si="44"/>
        <v>0</v>
      </c>
      <c r="F58" s="65"/>
      <c r="G58" s="43"/>
      <c r="H58" s="88">
        <v>0</v>
      </c>
      <c r="I58" s="65"/>
      <c r="J58" s="43"/>
      <c r="K58" s="88">
        <v>0</v>
      </c>
      <c r="L58" s="65"/>
      <c r="M58" s="43"/>
      <c r="N58" s="88">
        <v>0</v>
      </c>
      <c r="O58" s="65"/>
      <c r="P58" s="43"/>
      <c r="Q58" s="88">
        <v>0</v>
      </c>
      <c r="R58" s="65"/>
      <c r="S58" s="43"/>
      <c r="T58" s="88">
        <v>0</v>
      </c>
      <c r="U58" s="65"/>
      <c r="V58" s="43"/>
      <c r="W58" s="88">
        <v>0</v>
      </c>
      <c r="X58" s="65"/>
      <c r="Y58" s="43"/>
      <c r="Z58" s="88">
        <v>0</v>
      </c>
      <c r="AA58" s="65"/>
      <c r="AB58" s="43"/>
      <c r="AC58" s="88">
        <v>0</v>
      </c>
      <c r="AD58" s="65"/>
      <c r="AE58" s="43"/>
      <c r="AF58" s="88">
        <v>0</v>
      </c>
      <c r="AG58" s="65"/>
      <c r="AH58" s="43"/>
      <c r="AI58" s="88">
        <v>0</v>
      </c>
      <c r="AJ58" s="65"/>
      <c r="AK58" s="43"/>
      <c r="AL58" s="88">
        <v>0</v>
      </c>
      <c r="AM58" s="65"/>
      <c r="AN58" s="43"/>
      <c r="AO58" s="88">
        <v>0</v>
      </c>
      <c r="AP58" s="43"/>
      <c r="AQ58" s="43"/>
      <c r="AR58" s="43"/>
      <c r="AS58" s="43"/>
      <c r="AT58" s="43"/>
      <c r="AU58" s="43"/>
      <c r="AV58" s="43"/>
      <c r="AW58" s="43"/>
      <c r="AX58" s="43"/>
      <c r="AY58" s="43"/>
      <c r="AZ58" s="43"/>
      <c r="BA58" s="43"/>
      <c r="BB58" s="43"/>
      <c r="BC58" s="43"/>
      <c r="BD58" s="43"/>
      <c r="BE58" s="43"/>
      <c r="BF58" s="43"/>
      <c r="BG58" s="43"/>
      <c r="BH58" s="43"/>
      <c r="BI58" s="43"/>
    </row>
    <row r="59" spans="1:61" ht="15.75" customHeight="1">
      <c r="A59" s="104" t="str">
        <f t="shared" si="0"/>
        <v>Véhicules neufsFrais véhicules de cie</v>
      </c>
      <c r="B59" s="51" t="s">
        <v>417</v>
      </c>
      <c r="C59" s="51"/>
      <c r="D59" s="133"/>
      <c r="E59" s="110">
        <f t="shared" si="44"/>
        <v>24438</v>
      </c>
      <c r="F59" s="51"/>
      <c r="G59" s="133"/>
      <c r="H59" s="110">
        <v>2036.5</v>
      </c>
      <c r="I59" s="51"/>
      <c r="J59" s="133"/>
      <c r="K59" s="110">
        <v>2036.5</v>
      </c>
      <c r="L59" s="51"/>
      <c r="M59" s="133"/>
      <c r="N59" s="110">
        <v>2036.5</v>
      </c>
      <c r="O59" s="51"/>
      <c r="P59" s="133"/>
      <c r="Q59" s="110">
        <v>2036.5</v>
      </c>
      <c r="R59" s="51"/>
      <c r="S59" s="133"/>
      <c r="T59" s="110">
        <v>2036.5</v>
      </c>
      <c r="U59" s="51"/>
      <c r="V59" s="133"/>
      <c r="W59" s="110">
        <v>2036.5</v>
      </c>
      <c r="X59" s="51"/>
      <c r="Y59" s="133"/>
      <c r="Z59" s="110">
        <v>2036.5</v>
      </c>
      <c r="AA59" s="51"/>
      <c r="AB59" s="133"/>
      <c r="AC59" s="110">
        <v>2036.5</v>
      </c>
      <c r="AD59" s="51"/>
      <c r="AE59" s="133"/>
      <c r="AF59" s="110">
        <v>2036.5</v>
      </c>
      <c r="AG59" s="51"/>
      <c r="AH59" s="133"/>
      <c r="AI59" s="110">
        <v>2036.5</v>
      </c>
      <c r="AJ59" s="51"/>
      <c r="AK59" s="133"/>
      <c r="AL59" s="110">
        <v>2036.5</v>
      </c>
      <c r="AM59" s="51"/>
      <c r="AN59" s="133"/>
      <c r="AO59" s="110">
        <v>2036.5</v>
      </c>
      <c r="AP59" s="43"/>
      <c r="AQ59" s="43"/>
      <c r="AR59" s="43"/>
      <c r="AS59" s="43"/>
      <c r="AT59" s="43"/>
      <c r="AU59" s="43"/>
      <c r="AV59" s="43"/>
      <c r="AW59" s="43"/>
      <c r="AX59" s="43"/>
      <c r="AY59" s="43"/>
      <c r="AZ59" s="43"/>
      <c r="BA59" s="43"/>
      <c r="BB59" s="43"/>
      <c r="BC59" s="43"/>
      <c r="BD59" s="43"/>
      <c r="BE59" s="43"/>
      <c r="BF59" s="43"/>
      <c r="BG59" s="43"/>
      <c r="BH59" s="43"/>
      <c r="BI59" s="43"/>
    </row>
    <row r="60" spans="1:61" ht="15.75" customHeight="1">
      <c r="A60" s="104" t="str">
        <f t="shared" si="0"/>
        <v>Véhicules neufsInformatique</v>
      </c>
      <c r="B60" s="65" t="s">
        <v>418</v>
      </c>
      <c r="C60" s="65"/>
      <c r="D60" s="43"/>
      <c r="E60" s="88">
        <f t="shared" si="44"/>
        <v>110344.22599999998</v>
      </c>
      <c r="F60" s="65"/>
      <c r="G60" s="43"/>
      <c r="H60" s="88">
        <v>9195.3521666666675</v>
      </c>
      <c r="I60" s="65"/>
      <c r="J60" s="43"/>
      <c r="K60" s="88">
        <v>9195.3521666666675</v>
      </c>
      <c r="L60" s="65"/>
      <c r="M60" s="43"/>
      <c r="N60" s="88">
        <v>9195.3521666666675</v>
      </c>
      <c r="O60" s="65"/>
      <c r="P60" s="43"/>
      <c r="Q60" s="88">
        <v>9195.3521666666675</v>
      </c>
      <c r="R60" s="65"/>
      <c r="S60" s="43"/>
      <c r="T60" s="88">
        <v>9195.3521666666675</v>
      </c>
      <c r="U60" s="65"/>
      <c r="V60" s="43"/>
      <c r="W60" s="88">
        <v>9195.3521666666675</v>
      </c>
      <c r="X60" s="65"/>
      <c r="Y60" s="43"/>
      <c r="Z60" s="88">
        <v>9195.3521666666675</v>
      </c>
      <c r="AA60" s="65"/>
      <c r="AB60" s="43"/>
      <c r="AC60" s="88">
        <v>9195.3521666666675</v>
      </c>
      <c r="AD60" s="65"/>
      <c r="AE60" s="43"/>
      <c r="AF60" s="88">
        <v>9195.3521666666675</v>
      </c>
      <c r="AG60" s="65"/>
      <c r="AH60" s="43"/>
      <c r="AI60" s="88">
        <v>9195.3521666666675</v>
      </c>
      <c r="AJ60" s="65"/>
      <c r="AK60" s="43"/>
      <c r="AL60" s="88">
        <v>9195.3521666666675</v>
      </c>
      <c r="AM60" s="65"/>
      <c r="AN60" s="43"/>
      <c r="AO60" s="88">
        <v>9195.3521666666675</v>
      </c>
      <c r="AP60" s="43"/>
      <c r="AQ60" s="43"/>
      <c r="AR60" s="43"/>
      <c r="AS60" s="43"/>
      <c r="AT60" s="43"/>
      <c r="AU60" s="43"/>
      <c r="AV60" s="43"/>
      <c r="AW60" s="43"/>
      <c r="AX60" s="43"/>
      <c r="AY60" s="43"/>
      <c r="AZ60" s="43"/>
      <c r="BA60" s="43"/>
      <c r="BB60" s="43"/>
      <c r="BC60" s="43"/>
      <c r="BD60" s="43"/>
      <c r="BE60" s="43"/>
      <c r="BF60" s="43"/>
      <c r="BG60" s="43"/>
      <c r="BH60" s="43"/>
      <c r="BI60" s="43"/>
    </row>
    <row r="61" spans="1:61" ht="15.75" customHeight="1">
      <c r="A61" s="104" t="str">
        <f t="shared" si="0"/>
        <v>Véhicules neufsFrais de déplacement</v>
      </c>
      <c r="B61" s="65" t="s">
        <v>419</v>
      </c>
      <c r="C61" s="65"/>
      <c r="D61" s="43"/>
      <c r="E61" s="88">
        <f t="shared" si="44"/>
        <v>15960</v>
      </c>
      <c r="F61" s="65"/>
      <c r="G61" s="43"/>
      <c r="H61" s="88">
        <v>1330</v>
      </c>
      <c r="I61" s="65"/>
      <c r="J61" s="43"/>
      <c r="K61" s="88">
        <v>1330</v>
      </c>
      <c r="L61" s="65"/>
      <c r="M61" s="43"/>
      <c r="N61" s="88">
        <v>1330</v>
      </c>
      <c r="O61" s="65"/>
      <c r="P61" s="43"/>
      <c r="Q61" s="88">
        <v>1330</v>
      </c>
      <c r="R61" s="65"/>
      <c r="S61" s="43"/>
      <c r="T61" s="88">
        <v>1330</v>
      </c>
      <c r="U61" s="65"/>
      <c r="V61" s="43"/>
      <c r="W61" s="88">
        <v>1330</v>
      </c>
      <c r="X61" s="65"/>
      <c r="Y61" s="43"/>
      <c r="Z61" s="88">
        <v>1330</v>
      </c>
      <c r="AA61" s="65"/>
      <c r="AB61" s="43"/>
      <c r="AC61" s="88">
        <v>1330</v>
      </c>
      <c r="AD61" s="65"/>
      <c r="AE61" s="43"/>
      <c r="AF61" s="88">
        <v>1330</v>
      </c>
      <c r="AG61" s="65"/>
      <c r="AH61" s="43"/>
      <c r="AI61" s="88">
        <v>1330</v>
      </c>
      <c r="AJ61" s="65"/>
      <c r="AK61" s="43"/>
      <c r="AL61" s="88">
        <v>1330</v>
      </c>
      <c r="AM61" s="65"/>
      <c r="AN61" s="43"/>
      <c r="AO61" s="88">
        <v>1330</v>
      </c>
      <c r="AP61" s="43"/>
      <c r="AQ61" s="43"/>
      <c r="AR61" s="43"/>
      <c r="AS61" s="43"/>
      <c r="AT61" s="43"/>
      <c r="AU61" s="43"/>
      <c r="AV61" s="43"/>
      <c r="AW61" s="43"/>
      <c r="AX61" s="43"/>
      <c r="AY61" s="43"/>
      <c r="AZ61" s="43"/>
      <c r="BA61" s="43"/>
      <c r="BB61" s="43"/>
      <c r="BC61" s="43"/>
      <c r="BD61" s="43"/>
      <c r="BE61" s="43"/>
      <c r="BF61" s="43"/>
      <c r="BG61" s="43"/>
      <c r="BH61" s="43"/>
      <c r="BI61" s="43"/>
    </row>
    <row r="62" spans="1:61" ht="15.75" customHeight="1">
      <c r="A62" s="104" t="str">
        <f t="shared" si="0"/>
        <v>Véhicules neufsServices extérieurs</v>
      </c>
      <c r="B62" s="51" t="s">
        <v>420</v>
      </c>
      <c r="C62" s="51"/>
      <c r="D62" s="133"/>
      <c r="E62" s="110">
        <f t="shared" si="44"/>
        <v>32068.324000000004</v>
      </c>
      <c r="F62" s="51"/>
      <c r="G62" s="133"/>
      <c r="H62" s="110">
        <v>2672.3603333333335</v>
      </c>
      <c r="I62" s="51"/>
      <c r="J62" s="133"/>
      <c r="K62" s="110">
        <v>2672.3603333333335</v>
      </c>
      <c r="L62" s="51"/>
      <c r="M62" s="133"/>
      <c r="N62" s="110">
        <v>2672.3603333333335</v>
      </c>
      <c r="O62" s="51"/>
      <c r="P62" s="133"/>
      <c r="Q62" s="110">
        <v>2672.3603333333335</v>
      </c>
      <c r="R62" s="51"/>
      <c r="S62" s="133"/>
      <c r="T62" s="110">
        <v>2672.3603333333335</v>
      </c>
      <c r="U62" s="51"/>
      <c r="V62" s="133"/>
      <c r="W62" s="110">
        <v>2672.3603333333335</v>
      </c>
      <c r="X62" s="51"/>
      <c r="Y62" s="133"/>
      <c r="Z62" s="110">
        <v>2672.3603333333335</v>
      </c>
      <c r="AA62" s="51"/>
      <c r="AB62" s="133"/>
      <c r="AC62" s="110">
        <v>2672.3603333333335</v>
      </c>
      <c r="AD62" s="51"/>
      <c r="AE62" s="133"/>
      <c r="AF62" s="110">
        <v>2672.3603333333335</v>
      </c>
      <c r="AG62" s="51"/>
      <c r="AH62" s="133"/>
      <c r="AI62" s="110">
        <v>2672.3603333333335</v>
      </c>
      <c r="AJ62" s="51"/>
      <c r="AK62" s="133"/>
      <c r="AL62" s="110">
        <v>2672.3603333333335</v>
      </c>
      <c r="AM62" s="51"/>
      <c r="AN62" s="133"/>
      <c r="AO62" s="110">
        <v>2672.3603333333335</v>
      </c>
      <c r="AP62" s="43"/>
      <c r="AQ62" s="43"/>
      <c r="AR62" s="43"/>
      <c r="AS62" s="43"/>
      <c r="AT62" s="43"/>
      <c r="AU62" s="43"/>
      <c r="AV62" s="43"/>
      <c r="AW62" s="43"/>
      <c r="AX62" s="43"/>
      <c r="AY62" s="43"/>
      <c r="AZ62" s="43"/>
      <c r="BA62" s="43"/>
      <c r="BB62" s="43"/>
      <c r="BC62" s="43"/>
      <c r="BD62" s="43"/>
      <c r="BE62" s="43"/>
      <c r="BF62" s="43"/>
      <c r="BG62" s="43"/>
      <c r="BH62" s="43"/>
      <c r="BI62" s="43"/>
    </row>
    <row r="63" spans="1:61" ht="15.75" customHeight="1">
      <c r="A63" s="104" t="str">
        <f t="shared" si="0"/>
        <v>Véhicules neufsFournitures autres</v>
      </c>
      <c r="B63" s="65" t="s">
        <v>421</v>
      </c>
      <c r="C63" s="65"/>
      <c r="D63" s="43"/>
      <c r="E63" s="88">
        <f t="shared" si="44"/>
        <v>900</v>
      </c>
      <c r="F63" s="65"/>
      <c r="G63" s="43"/>
      <c r="H63" s="88">
        <v>75</v>
      </c>
      <c r="I63" s="65"/>
      <c r="J63" s="43"/>
      <c r="K63" s="88">
        <v>75</v>
      </c>
      <c r="L63" s="65"/>
      <c r="M63" s="43"/>
      <c r="N63" s="88">
        <v>75</v>
      </c>
      <c r="O63" s="65"/>
      <c r="P63" s="43"/>
      <c r="Q63" s="88">
        <v>75</v>
      </c>
      <c r="R63" s="65"/>
      <c r="S63" s="43"/>
      <c r="T63" s="88">
        <v>75</v>
      </c>
      <c r="U63" s="65"/>
      <c r="V63" s="43"/>
      <c r="W63" s="88">
        <v>75</v>
      </c>
      <c r="X63" s="65"/>
      <c r="Y63" s="43"/>
      <c r="Z63" s="88">
        <v>75</v>
      </c>
      <c r="AA63" s="65"/>
      <c r="AB63" s="43"/>
      <c r="AC63" s="88">
        <v>75</v>
      </c>
      <c r="AD63" s="65"/>
      <c r="AE63" s="43"/>
      <c r="AF63" s="88">
        <v>75</v>
      </c>
      <c r="AG63" s="65"/>
      <c r="AH63" s="43"/>
      <c r="AI63" s="88">
        <v>75</v>
      </c>
      <c r="AJ63" s="65"/>
      <c r="AK63" s="43"/>
      <c r="AL63" s="88">
        <v>75</v>
      </c>
      <c r="AM63" s="65"/>
      <c r="AN63" s="43"/>
      <c r="AO63" s="88">
        <v>75</v>
      </c>
      <c r="AP63" s="43"/>
      <c r="AQ63" s="43"/>
      <c r="AR63" s="43"/>
      <c r="AS63" s="43"/>
      <c r="AT63" s="43"/>
      <c r="AU63" s="43"/>
      <c r="AV63" s="43"/>
      <c r="AW63" s="43"/>
      <c r="AX63" s="43"/>
      <c r="AY63" s="43"/>
      <c r="AZ63" s="43"/>
      <c r="BA63" s="43"/>
      <c r="BB63" s="43"/>
      <c r="BC63" s="43"/>
      <c r="BD63" s="43"/>
      <c r="BE63" s="43"/>
      <c r="BF63" s="43"/>
      <c r="BG63" s="43"/>
      <c r="BH63" s="43"/>
      <c r="BI63" s="43"/>
    </row>
    <row r="64" spans="1:61" ht="15.75" customHeight="1">
      <c r="A64" s="104" t="str">
        <f t="shared" si="0"/>
        <v>Véhicules neufsUniformes</v>
      </c>
      <c r="B64" s="65" t="s">
        <v>422</v>
      </c>
      <c r="C64" s="65"/>
      <c r="D64" s="43"/>
      <c r="E64" s="88">
        <f t="shared" si="44"/>
        <v>360</v>
      </c>
      <c r="F64" s="65"/>
      <c r="G64" s="43"/>
      <c r="H64" s="88">
        <v>30</v>
      </c>
      <c r="I64" s="65"/>
      <c r="J64" s="43"/>
      <c r="K64" s="88">
        <v>30</v>
      </c>
      <c r="L64" s="65"/>
      <c r="M64" s="43"/>
      <c r="N64" s="88">
        <v>30</v>
      </c>
      <c r="O64" s="65"/>
      <c r="P64" s="43"/>
      <c r="Q64" s="88">
        <v>30</v>
      </c>
      <c r="R64" s="65"/>
      <c r="S64" s="43"/>
      <c r="T64" s="88">
        <v>30</v>
      </c>
      <c r="U64" s="65"/>
      <c r="V64" s="43"/>
      <c r="W64" s="88">
        <v>30</v>
      </c>
      <c r="X64" s="65"/>
      <c r="Y64" s="43"/>
      <c r="Z64" s="88">
        <v>30</v>
      </c>
      <c r="AA64" s="65"/>
      <c r="AB64" s="43"/>
      <c r="AC64" s="88">
        <v>30</v>
      </c>
      <c r="AD64" s="65"/>
      <c r="AE64" s="43"/>
      <c r="AF64" s="88">
        <v>30</v>
      </c>
      <c r="AG64" s="65"/>
      <c r="AH64" s="43"/>
      <c r="AI64" s="88">
        <v>30</v>
      </c>
      <c r="AJ64" s="65"/>
      <c r="AK64" s="43"/>
      <c r="AL64" s="88">
        <v>30</v>
      </c>
      <c r="AM64" s="65"/>
      <c r="AN64" s="43"/>
      <c r="AO64" s="88">
        <v>30</v>
      </c>
      <c r="AP64" s="43"/>
      <c r="AQ64" s="43"/>
      <c r="AR64" s="43"/>
      <c r="AS64" s="43"/>
      <c r="AT64" s="43"/>
      <c r="AU64" s="43"/>
      <c r="AV64" s="43"/>
      <c r="AW64" s="43"/>
      <c r="AX64" s="43"/>
      <c r="AY64" s="43"/>
      <c r="AZ64" s="43"/>
      <c r="BA64" s="43"/>
      <c r="BB64" s="43"/>
      <c r="BC64" s="43"/>
      <c r="BD64" s="43"/>
      <c r="BE64" s="43"/>
      <c r="BF64" s="43"/>
      <c r="BG64" s="43"/>
      <c r="BH64" s="43"/>
      <c r="BI64" s="43"/>
    </row>
    <row r="65" spans="1:61" ht="15.75" customHeight="1">
      <c r="A65" s="104" t="str">
        <f t="shared" si="0"/>
        <v>Véhicules neufsPapeterie</v>
      </c>
      <c r="B65" s="65" t="s">
        <v>423</v>
      </c>
      <c r="C65" s="65"/>
      <c r="D65" s="43"/>
      <c r="E65" s="88">
        <f t="shared" si="44"/>
        <v>6960</v>
      </c>
      <c r="F65" s="65"/>
      <c r="G65" s="43"/>
      <c r="H65" s="88">
        <v>580</v>
      </c>
      <c r="I65" s="65"/>
      <c r="J65" s="43"/>
      <c r="K65" s="88">
        <v>580</v>
      </c>
      <c r="L65" s="65"/>
      <c r="M65" s="43"/>
      <c r="N65" s="88">
        <v>580</v>
      </c>
      <c r="O65" s="65"/>
      <c r="P65" s="43"/>
      <c r="Q65" s="88">
        <v>580</v>
      </c>
      <c r="R65" s="65"/>
      <c r="S65" s="43"/>
      <c r="T65" s="88">
        <v>580</v>
      </c>
      <c r="U65" s="65"/>
      <c r="V65" s="43"/>
      <c r="W65" s="88">
        <v>580</v>
      </c>
      <c r="X65" s="65"/>
      <c r="Y65" s="43"/>
      <c r="Z65" s="88">
        <v>580</v>
      </c>
      <c r="AA65" s="65"/>
      <c r="AB65" s="43"/>
      <c r="AC65" s="88">
        <v>580</v>
      </c>
      <c r="AD65" s="65"/>
      <c r="AE65" s="43"/>
      <c r="AF65" s="88">
        <v>580</v>
      </c>
      <c r="AG65" s="65"/>
      <c r="AH65" s="43"/>
      <c r="AI65" s="88">
        <v>580</v>
      </c>
      <c r="AJ65" s="65"/>
      <c r="AK65" s="43"/>
      <c r="AL65" s="88">
        <v>580</v>
      </c>
      <c r="AM65" s="65"/>
      <c r="AN65" s="43"/>
      <c r="AO65" s="88">
        <v>580</v>
      </c>
      <c r="AP65" s="43"/>
      <c r="AQ65" s="43"/>
      <c r="AR65" s="43"/>
      <c r="AS65" s="43"/>
      <c r="AT65" s="43"/>
      <c r="AU65" s="43"/>
      <c r="AV65" s="43"/>
      <c r="AW65" s="43"/>
      <c r="AX65" s="43"/>
      <c r="AY65" s="43"/>
      <c r="AZ65" s="43"/>
      <c r="BA65" s="43"/>
      <c r="BB65" s="43"/>
      <c r="BC65" s="43"/>
      <c r="BD65" s="43"/>
      <c r="BE65" s="43"/>
      <c r="BF65" s="43"/>
      <c r="BG65" s="43"/>
      <c r="BH65" s="43"/>
      <c r="BI65" s="43"/>
    </row>
    <row r="66" spans="1:61" ht="15.75" customHeight="1">
      <c r="A66" s="104" t="str">
        <f t="shared" si="0"/>
        <v>Véhicules neufsTéléphone</v>
      </c>
      <c r="B66" s="65" t="s">
        <v>424</v>
      </c>
      <c r="C66" s="65"/>
      <c r="D66" s="43"/>
      <c r="E66" s="88">
        <f t="shared" si="44"/>
        <v>1891.1999999999996</v>
      </c>
      <c r="F66" s="65"/>
      <c r="G66" s="43"/>
      <c r="H66" s="88">
        <v>157.6</v>
      </c>
      <c r="I66" s="65"/>
      <c r="J66" s="43"/>
      <c r="K66" s="88">
        <v>157.6</v>
      </c>
      <c r="L66" s="65"/>
      <c r="M66" s="43"/>
      <c r="N66" s="88">
        <v>157.6</v>
      </c>
      <c r="O66" s="65"/>
      <c r="P66" s="43"/>
      <c r="Q66" s="88">
        <v>157.6</v>
      </c>
      <c r="R66" s="65"/>
      <c r="S66" s="43"/>
      <c r="T66" s="88">
        <v>157.6</v>
      </c>
      <c r="U66" s="65"/>
      <c r="V66" s="43"/>
      <c r="W66" s="88">
        <v>157.6</v>
      </c>
      <c r="X66" s="65"/>
      <c r="Y66" s="43"/>
      <c r="Z66" s="88">
        <v>157.6</v>
      </c>
      <c r="AA66" s="65"/>
      <c r="AB66" s="43"/>
      <c r="AC66" s="88">
        <v>157.6</v>
      </c>
      <c r="AD66" s="65"/>
      <c r="AE66" s="43"/>
      <c r="AF66" s="88">
        <v>157.6</v>
      </c>
      <c r="AG66" s="65"/>
      <c r="AH66" s="43"/>
      <c r="AI66" s="88">
        <v>157.6</v>
      </c>
      <c r="AJ66" s="65"/>
      <c r="AK66" s="43"/>
      <c r="AL66" s="88">
        <v>157.6</v>
      </c>
      <c r="AM66" s="65"/>
      <c r="AN66" s="43"/>
      <c r="AO66" s="88">
        <v>157.6</v>
      </c>
      <c r="AP66" s="43"/>
      <c r="AQ66" s="43"/>
      <c r="AR66" s="43"/>
      <c r="AS66" s="43"/>
      <c r="AT66" s="43"/>
      <c r="AU66" s="43"/>
      <c r="AV66" s="43"/>
      <c r="AW66" s="43"/>
      <c r="AX66" s="43"/>
      <c r="AY66" s="43"/>
      <c r="AZ66" s="43"/>
      <c r="BA66" s="43"/>
      <c r="BB66" s="43"/>
      <c r="BC66" s="43"/>
      <c r="BD66" s="43"/>
      <c r="BE66" s="43"/>
      <c r="BF66" s="43"/>
      <c r="BG66" s="43"/>
      <c r="BH66" s="43"/>
      <c r="BI66" s="43"/>
    </row>
    <row r="67" spans="1:61" ht="15.75" customHeight="1">
      <c r="A67" s="104" t="str">
        <f t="shared" si="0"/>
        <v>Véhicules neufsFrais postaux</v>
      </c>
      <c r="B67" s="65" t="s">
        <v>425</v>
      </c>
      <c r="C67" s="65"/>
      <c r="D67" s="43"/>
      <c r="E67" s="88">
        <f t="shared" si="44"/>
        <v>2720</v>
      </c>
      <c r="F67" s="65"/>
      <c r="G67" s="43"/>
      <c r="H67" s="88">
        <v>226.66666666666666</v>
      </c>
      <c r="I67" s="65"/>
      <c r="J67" s="43"/>
      <c r="K67" s="88">
        <v>226.66666666666666</v>
      </c>
      <c r="L67" s="65"/>
      <c r="M67" s="43"/>
      <c r="N67" s="88">
        <v>226.66666666666666</v>
      </c>
      <c r="O67" s="65"/>
      <c r="P67" s="43"/>
      <c r="Q67" s="88">
        <v>226.66666666666666</v>
      </c>
      <c r="R67" s="65"/>
      <c r="S67" s="43"/>
      <c r="T67" s="88">
        <v>226.66666666666666</v>
      </c>
      <c r="U67" s="65"/>
      <c r="V67" s="43"/>
      <c r="W67" s="88">
        <v>226.66666666666666</v>
      </c>
      <c r="X67" s="65"/>
      <c r="Y67" s="43"/>
      <c r="Z67" s="88">
        <v>226.66666666666666</v>
      </c>
      <c r="AA67" s="65"/>
      <c r="AB67" s="43"/>
      <c r="AC67" s="88">
        <v>226.66666666666666</v>
      </c>
      <c r="AD67" s="65"/>
      <c r="AE67" s="43"/>
      <c r="AF67" s="88">
        <v>226.66666666666666</v>
      </c>
      <c r="AG67" s="65"/>
      <c r="AH67" s="43"/>
      <c r="AI67" s="88">
        <v>226.66666666666666</v>
      </c>
      <c r="AJ67" s="65"/>
      <c r="AK67" s="43"/>
      <c r="AL67" s="88">
        <v>226.66666666666666</v>
      </c>
      <c r="AM67" s="65"/>
      <c r="AN67" s="43"/>
      <c r="AO67" s="88">
        <v>226.66666666666666</v>
      </c>
      <c r="AP67" s="43"/>
      <c r="AQ67" s="43"/>
      <c r="AR67" s="43"/>
      <c r="AS67" s="43"/>
      <c r="AT67" s="43"/>
      <c r="AU67" s="43"/>
      <c r="AV67" s="43"/>
      <c r="AW67" s="43"/>
      <c r="AX67" s="43"/>
      <c r="AY67" s="43"/>
      <c r="AZ67" s="43"/>
      <c r="BA67" s="43"/>
      <c r="BB67" s="43"/>
      <c r="BC67" s="43"/>
      <c r="BD67" s="43"/>
      <c r="BE67" s="43"/>
      <c r="BF67" s="43"/>
      <c r="BG67" s="43"/>
      <c r="BH67" s="43"/>
      <c r="BI67" s="43"/>
    </row>
    <row r="68" spans="1:61" ht="15.75" customHeight="1">
      <c r="A68" s="104" t="str">
        <f t="shared" si="0"/>
        <v>Véhicules neufsDivers</v>
      </c>
      <c r="B68" s="65" t="s">
        <v>426</v>
      </c>
      <c r="C68" s="65"/>
      <c r="D68" s="43"/>
      <c r="E68" s="88">
        <f t="shared" si="44"/>
        <v>7548.9999999999973</v>
      </c>
      <c r="F68" s="65"/>
      <c r="G68" s="43"/>
      <c r="H68" s="88">
        <v>629.08333333333326</v>
      </c>
      <c r="I68" s="65"/>
      <c r="J68" s="43"/>
      <c r="K68" s="88">
        <v>629.08333333333326</v>
      </c>
      <c r="L68" s="65"/>
      <c r="M68" s="43"/>
      <c r="N68" s="88">
        <v>629.08333333333326</v>
      </c>
      <c r="O68" s="65"/>
      <c r="P68" s="43"/>
      <c r="Q68" s="88">
        <v>629.08333333333326</v>
      </c>
      <c r="R68" s="65"/>
      <c r="S68" s="43"/>
      <c r="T68" s="88">
        <v>629.08333333333326</v>
      </c>
      <c r="U68" s="65"/>
      <c r="V68" s="43"/>
      <c r="W68" s="88">
        <v>629.08333333333326</v>
      </c>
      <c r="X68" s="65"/>
      <c r="Y68" s="43"/>
      <c r="Z68" s="88">
        <v>629.08333333333326</v>
      </c>
      <c r="AA68" s="65"/>
      <c r="AB68" s="43"/>
      <c r="AC68" s="88">
        <v>629.08333333333326</v>
      </c>
      <c r="AD68" s="65"/>
      <c r="AE68" s="43"/>
      <c r="AF68" s="88">
        <v>629.08333333333326</v>
      </c>
      <c r="AG68" s="65"/>
      <c r="AH68" s="43"/>
      <c r="AI68" s="88">
        <v>629.08333333333326</v>
      </c>
      <c r="AJ68" s="65"/>
      <c r="AK68" s="43"/>
      <c r="AL68" s="88">
        <v>629.08333333333326</v>
      </c>
      <c r="AM68" s="65"/>
      <c r="AN68" s="43"/>
      <c r="AO68" s="88">
        <v>629.08333333333326</v>
      </c>
      <c r="AP68" s="43"/>
      <c r="AQ68" s="43"/>
      <c r="AR68" s="43"/>
      <c r="AS68" s="43"/>
      <c r="AT68" s="43"/>
      <c r="AU68" s="43"/>
      <c r="AV68" s="43"/>
      <c r="AW68" s="43"/>
      <c r="AX68" s="43"/>
      <c r="AY68" s="43"/>
      <c r="AZ68" s="43"/>
      <c r="BA68" s="43"/>
      <c r="BB68" s="43"/>
      <c r="BC68" s="43"/>
      <c r="BD68" s="43"/>
      <c r="BE68" s="43"/>
      <c r="BF68" s="43"/>
      <c r="BG68" s="43"/>
      <c r="BH68" s="43"/>
      <c r="BI68" s="43"/>
    </row>
    <row r="69" spans="1:61" ht="15.75" customHeight="1">
      <c r="A69" s="104" t="str">
        <f t="shared" si="0"/>
        <v>Véhicules neufsFormation</v>
      </c>
      <c r="B69" s="65" t="s">
        <v>427</v>
      </c>
      <c r="C69" s="65"/>
      <c r="D69" s="43"/>
      <c r="E69" s="88">
        <f t="shared" si="44"/>
        <v>3859.1360000000018</v>
      </c>
      <c r="F69" s="65"/>
      <c r="G69" s="43"/>
      <c r="H69" s="88">
        <v>321.5946666666668</v>
      </c>
      <c r="I69" s="65"/>
      <c r="J69" s="43"/>
      <c r="K69" s="88">
        <v>321.5946666666668</v>
      </c>
      <c r="L69" s="65"/>
      <c r="M69" s="43"/>
      <c r="N69" s="88">
        <v>321.5946666666668</v>
      </c>
      <c r="O69" s="65"/>
      <c r="P69" s="43"/>
      <c r="Q69" s="88">
        <v>321.5946666666668</v>
      </c>
      <c r="R69" s="65"/>
      <c r="S69" s="43"/>
      <c r="T69" s="88">
        <v>321.5946666666668</v>
      </c>
      <c r="U69" s="65"/>
      <c r="V69" s="43"/>
      <c r="W69" s="88">
        <v>321.5946666666668</v>
      </c>
      <c r="X69" s="65"/>
      <c r="Y69" s="43"/>
      <c r="Z69" s="88">
        <v>321.5946666666668</v>
      </c>
      <c r="AA69" s="65"/>
      <c r="AB69" s="43"/>
      <c r="AC69" s="88">
        <v>321.5946666666668</v>
      </c>
      <c r="AD69" s="65"/>
      <c r="AE69" s="43"/>
      <c r="AF69" s="88">
        <v>321.5946666666668</v>
      </c>
      <c r="AG69" s="65"/>
      <c r="AH69" s="43"/>
      <c r="AI69" s="88">
        <v>321.5946666666668</v>
      </c>
      <c r="AJ69" s="65"/>
      <c r="AK69" s="43"/>
      <c r="AL69" s="88">
        <v>321.5946666666668</v>
      </c>
      <c r="AM69" s="65"/>
      <c r="AN69" s="43"/>
      <c r="AO69" s="88">
        <v>321.5946666666668</v>
      </c>
      <c r="AP69" s="43"/>
      <c r="AQ69" s="43"/>
      <c r="AR69" s="43"/>
      <c r="AS69" s="43"/>
      <c r="AT69" s="43"/>
      <c r="AU69" s="43"/>
      <c r="AV69" s="43"/>
      <c r="AW69" s="43"/>
      <c r="AX69" s="43"/>
      <c r="AY69" s="43"/>
      <c r="AZ69" s="43"/>
      <c r="BA69" s="43"/>
      <c r="BB69" s="43"/>
      <c r="BC69" s="43"/>
      <c r="BD69" s="43"/>
      <c r="BE69" s="43"/>
      <c r="BF69" s="43"/>
      <c r="BG69" s="43"/>
      <c r="BH69" s="43"/>
      <c r="BI69" s="43"/>
    </row>
    <row r="70" spans="1:61" ht="15.75" customHeight="1">
      <c r="A70" s="104" t="str">
        <f t="shared" si="0"/>
        <v>Véhicules neufsFrais bancaires</v>
      </c>
      <c r="B70" s="65" t="s">
        <v>428</v>
      </c>
      <c r="C70" s="65"/>
      <c r="D70" s="43"/>
      <c r="E70" s="88">
        <f t="shared" si="44"/>
        <v>42201.436521739139</v>
      </c>
      <c r="F70" s="65"/>
      <c r="G70" s="43"/>
      <c r="H70" s="88">
        <v>2250.1215538469141</v>
      </c>
      <c r="I70" s="65"/>
      <c r="J70" s="43"/>
      <c r="K70" s="88">
        <v>2360.5923459809228</v>
      </c>
      <c r="L70" s="65"/>
      <c r="M70" s="43"/>
      <c r="N70" s="88">
        <v>3631.8250117381285</v>
      </c>
      <c r="O70" s="65"/>
      <c r="P70" s="43"/>
      <c r="Q70" s="88">
        <v>4294.6545778774707</v>
      </c>
      <c r="R70" s="65"/>
      <c r="S70" s="43"/>
      <c r="T70" s="88">
        <v>4787.672516895982</v>
      </c>
      <c r="U70" s="65"/>
      <c r="V70" s="43"/>
      <c r="W70" s="88">
        <v>3978.2237432073111</v>
      </c>
      <c r="X70" s="65"/>
      <c r="Y70" s="43"/>
      <c r="Z70" s="88">
        <v>3219.8758124157907</v>
      </c>
      <c r="AA70" s="65"/>
      <c r="AB70" s="43"/>
      <c r="AC70" s="88">
        <v>3224.1144246144454</v>
      </c>
      <c r="AD70" s="65"/>
      <c r="AE70" s="43"/>
      <c r="AF70" s="88">
        <v>3824.8785829232215</v>
      </c>
      <c r="AG70" s="65"/>
      <c r="AH70" s="43"/>
      <c r="AI70" s="88">
        <v>4225.119726134214</v>
      </c>
      <c r="AJ70" s="65"/>
      <c r="AK70" s="43"/>
      <c r="AL70" s="88">
        <v>3868.7230425940193</v>
      </c>
      <c r="AM70" s="65"/>
      <c r="AN70" s="43"/>
      <c r="AO70" s="88">
        <v>2535.6351835107139</v>
      </c>
      <c r="AP70" s="43"/>
      <c r="AQ70" s="43"/>
      <c r="AR70" s="43"/>
      <c r="AS70" s="43"/>
      <c r="AT70" s="43"/>
      <c r="AU70" s="43"/>
      <c r="AV70" s="43"/>
      <c r="AW70" s="43"/>
      <c r="AX70" s="43"/>
      <c r="AY70" s="43"/>
      <c r="AZ70" s="43"/>
      <c r="BA70" s="43"/>
      <c r="BB70" s="43"/>
      <c r="BC70" s="43"/>
      <c r="BD70" s="43"/>
      <c r="BE70" s="43"/>
      <c r="BF70" s="43"/>
      <c r="BG70" s="43"/>
      <c r="BH70" s="43"/>
      <c r="BI70" s="43"/>
    </row>
    <row r="71" spans="1:61" ht="20.25" hidden="1" customHeight="1">
      <c r="A71" s="104" t="str">
        <f t="shared" si="0"/>
        <v>Véhicules neufs[...]</v>
      </c>
      <c r="B71" s="65" t="s">
        <v>330</v>
      </c>
      <c r="C71" s="65"/>
      <c r="D71" s="43"/>
      <c r="E71" s="88">
        <f t="shared" si="44"/>
        <v>0</v>
      </c>
      <c r="F71" s="65"/>
      <c r="G71" s="43"/>
      <c r="H71" s="88"/>
      <c r="I71" s="65"/>
      <c r="J71" s="43"/>
      <c r="K71" s="88"/>
      <c r="L71" s="65"/>
      <c r="M71" s="43"/>
      <c r="N71" s="88"/>
      <c r="O71" s="65"/>
      <c r="P71" s="43"/>
      <c r="Q71" s="88"/>
      <c r="R71" s="65"/>
      <c r="S71" s="43"/>
      <c r="T71" s="88"/>
      <c r="U71" s="65"/>
      <c r="V71" s="43"/>
      <c r="W71" s="88"/>
      <c r="X71" s="65"/>
      <c r="Y71" s="43"/>
      <c r="Z71" s="88"/>
      <c r="AA71" s="65"/>
      <c r="AB71" s="43"/>
      <c r="AC71" s="88"/>
      <c r="AD71" s="65"/>
      <c r="AE71" s="43"/>
      <c r="AF71" s="88"/>
      <c r="AG71" s="65"/>
      <c r="AH71" s="43"/>
      <c r="AI71" s="88"/>
      <c r="AJ71" s="65"/>
      <c r="AK71" s="43"/>
      <c r="AL71" s="88"/>
      <c r="AM71" s="65"/>
      <c r="AN71" s="43"/>
      <c r="AO71" s="88"/>
      <c r="AP71" s="43"/>
      <c r="AQ71" s="43"/>
      <c r="AR71" s="43"/>
      <c r="AS71" s="43"/>
      <c r="AT71" s="43"/>
      <c r="AU71" s="43"/>
      <c r="AV71" s="43"/>
      <c r="AW71" s="43"/>
      <c r="AX71" s="43"/>
      <c r="AY71" s="43"/>
      <c r="AZ71" s="43"/>
      <c r="BA71" s="43"/>
      <c r="BB71" s="43"/>
      <c r="BC71" s="43"/>
      <c r="BD71" s="43"/>
      <c r="BE71" s="43"/>
      <c r="BF71" s="43"/>
      <c r="BG71" s="43"/>
      <c r="BH71" s="43"/>
      <c r="BI71" s="43"/>
    </row>
    <row r="72" spans="1:61" ht="20.25" hidden="1" customHeight="1">
      <c r="A72" s="104" t="str">
        <f t="shared" si="0"/>
        <v>Véhicules neufs[...]</v>
      </c>
      <c r="B72" s="65" t="s">
        <v>330</v>
      </c>
      <c r="C72" s="65"/>
      <c r="D72" s="43"/>
      <c r="E72" s="88">
        <f t="shared" si="44"/>
        <v>0</v>
      </c>
      <c r="F72" s="65"/>
      <c r="G72" s="43"/>
      <c r="H72" s="88"/>
      <c r="I72" s="65"/>
      <c r="J72" s="43"/>
      <c r="K72" s="88"/>
      <c r="L72" s="65"/>
      <c r="M72" s="43"/>
      <c r="N72" s="88"/>
      <c r="O72" s="65"/>
      <c r="P72" s="43"/>
      <c r="Q72" s="88"/>
      <c r="R72" s="65"/>
      <c r="S72" s="43"/>
      <c r="T72" s="88"/>
      <c r="U72" s="65"/>
      <c r="V72" s="43"/>
      <c r="W72" s="88"/>
      <c r="X72" s="65"/>
      <c r="Y72" s="43"/>
      <c r="Z72" s="88"/>
      <c r="AA72" s="65"/>
      <c r="AB72" s="43"/>
      <c r="AC72" s="88"/>
      <c r="AD72" s="65"/>
      <c r="AE72" s="43"/>
      <c r="AF72" s="88"/>
      <c r="AG72" s="65"/>
      <c r="AH72" s="43"/>
      <c r="AI72" s="88"/>
      <c r="AJ72" s="65"/>
      <c r="AK72" s="43"/>
      <c r="AL72" s="88"/>
      <c r="AM72" s="65"/>
      <c r="AN72" s="43"/>
      <c r="AO72" s="88"/>
      <c r="AP72" s="43"/>
      <c r="AQ72" s="43"/>
      <c r="AR72" s="43"/>
      <c r="AS72" s="43"/>
      <c r="AT72" s="43"/>
      <c r="AU72" s="43"/>
      <c r="AV72" s="43"/>
      <c r="AW72" s="43"/>
      <c r="AX72" s="43"/>
      <c r="AY72" s="43"/>
      <c r="AZ72" s="43"/>
      <c r="BA72" s="43"/>
      <c r="BB72" s="43"/>
      <c r="BC72" s="43"/>
      <c r="BD72" s="43"/>
      <c r="BE72" s="43"/>
      <c r="BF72" s="43"/>
      <c r="BG72" s="43"/>
      <c r="BH72" s="43"/>
      <c r="BI72" s="43"/>
    </row>
    <row r="73" spans="1:61" ht="20.25" hidden="1" customHeight="1">
      <c r="A73" s="104" t="str">
        <f t="shared" si="0"/>
        <v>Véhicules neufs[...]</v>
      </c>
      <c r="B73" s="65" t="s">
        <v>330</v>
      </c>
      <c r="C73" s="51"/>
      <c r="D73" s="133"/>
      <c r="E73" s="88">
        <f t="shared" si="44"/>
        <v>0</v>
      </c>
      <c r="F73" s="51"/>
      <c r="G73" s="133"/>
      <c r="H73" s="88"/>
      <c r="I73" s="51"/>
      <c r="J73" s="133"/>
      <c r="K73" s="88"/>
      <c r="L73" s="51"/>
      <c r="M73" s="133"/>
      <c r="N73" s="88"/>
      <c r="O73" s="51"/>
      <c r="P73" s="133"/>
      <c r="Q73" s="88"/>
      <c r="R73" s="51"/>
      <c r="S73" s="133"/>
      <c r="T73" s="88"/>
      <c r="U73" s="51"/>
      <c r="V73" s="133"/>
      <c r="W73" s="88"/>
      <c r="X73" s="51"/>
      <c r="Y73" s="133"/>
      <c r="Z73" s="88"/>
      <c r="AA73" s="51"/>
      <c r="AB73" s="133"/>
      <c r="AC73" s="88"/>
      <c r="AD73" s="51"/>
      <c r="AE73" s="133"/>
      <c r="AF73" s="88"/>
      <c r="AG73" s="51"/>
      <c r="AH73" s="133"/>
      <c r="AI73" s="88"/>
      <c r="AJ73" s="51"/>
      <c r="AK73" s="133"/>
      <c r="AL73" s="88"/>
      <c r="AM73" s="51"/>
      <c r="AN73" s="133"/>
      <c r="AO73" s="88"/>
      <c r="AP73" s="43"/>
      <c r="AQ73" s="43"/>
      <c r="AR73" s="43"/>
      <c r="AS73" s="43"/>
      <c r="AT73" s="43"/>
      <c r="AU73" s="43"/>
      <c r="AV73" s="43"/>
      <c r="AW73" s="43"/>
      <c r="AX73" s="43"/>
      <c r="AY73" s="43"/>
      <c r="AZ73" s="43"/>
      <c r="BA73" s="43"/>
      <c r="BB73" s="43"/>
      <c r="BC73" s="43"/>
      <c r="BD73" s="43"/>
      <c r="BE73" s="43"/>
      <c r="BF73" s="43"/>
      <c r="BG73" s="43"/>
      <c r="BH73" s="43"/>
      <c r="BI73" s="43"/>
    </row>
    <row r="74" spans="1:61" ht="15.75" customHeight="1">
      <c r="A74" s="104" t="str">
        <f t="shared" si="0"/>
        <v>Véhicules neufsTOTAL SEMI-FIXES</v>
      </c>
      <c r="B74" s="119" t="s">
        <v>429</v>
      </c>
      <c r="C74" s="123" t="s">
        <v>404</v>
      </c>
      <c r="D74" s="121">
        <f>IFERROR(E74/E$29,0)</f>
        <v>0.1398481302371874</v>
      </c>
      <c r="E74" s="122">
        <f>+SUM(E57:E73)</f>
        <v>249251.32252173912</v>
      </c>
      <c r="F74" s="123" t="s">
        <v>404</v>
      </c>
      <c r="G74" s="121">
        <f>IFERROR(H74/H$29,0)</f>
        <v>0.18845313533635111</v>
      </c>
      <c r="H74" s="122">
        <f>+SUM(H57:H73)</f>
        <v>19504.278720513583</v>
      </c>
      <c r="I74" s="123" t="s">
        <v>404</v>
      </c>
      <c r="J74" s="121">
        <f>IFERROR(K74/K$29,0)</f>
        <v>0.22752282589954498</v>
      </c>
      <c r="K74" s="122">
        <f>+SUM(K57:K73)</f>
        <v>19614.749512647591</v>
      </c>
      <c r="L74" s="123" t="s">
        <v>404</v>
      </c>
      <c r="M74" s="121">
        <f>IFERROR(N74/N$29,0)</f>
        <v>0.12364159675150077</v>
      </c>
      <c r="N74" s="122">
        <f>+SUM(N57:N73)</f>
        <v>20885.982178404796</v>
      </c>
      <c r="O74" s="123" t="s">
        <v>404</v>
      </c>
      <c r="P74" s="121">
        <f>IFERROR(Q74/Q$29,0)</f>
        <v>0.11567858925197136</v>
      </c>
      <c r="Q74" s="122">
        <f>+SUM(Q57:Q73)</f>
        <v>21548.811744544138</v>
      </c>
      <c r="R74" s="123" t="s">
        <v>404</v>
      </c>
      <c r="S74" s="121">
        <f>IFERROR(T74/T$29,0)</f>
        <v>9.2615030259788955E-2</v>
      </c>
      <c r="T74" s="122">
        <f>+SUM(T57:T73)</f>
        <v>22041.82968356265</v>
      </c>
      <c r="U74" s="123" t="s">
        <v>404</v>
      </c>
      <c r="V74" s="121">
        <f>IFERROR(W74/W$29,0)</f>
        <v>0.14743727254592837</v>
      </c>
      <c r="W74" s="122">
        <f>+SUM(W57:W73)</f>
        <v>21232.38090987398</v>
      </c>
      <c r="X74" s="123" t="s">
        <v>404</v>
      </c>
      <c r="Y74" s="121">
        <f>IFERROR(Z74/Z$29,0)</f>
        <v>0.18194873549622576</v>
      </c>
      <c r="Z74" s="122">
        <f>+SUM(Z57:Z73)</f>
        <v>20474.032979082458</v>
      </c>
      <c r="AA74" s="123" t="s">
        <v>404</v>
      </c>
      <c r="AB74" s="121">
        <f>IFERROR(AC74/AC$29,0)</f>
        <v>0.16467449825135838</v>
      </c>
      <c r="AC74" s="122">
        <f>+SUM(AC57:AC73)</f>
        <v>20478.271591281115</v>
      </c>
      <c r="AD74" s="123" t="s">
        <v>404</v>
      </c>
      <c r="AE74" s="121">
        <f>IFERROR(AF74/AF$29,0)</f>
        <v>0.11613584903691673</v>
      </c>
      <c r="AF74" s="122">
        <f>+SUM(AF57:AF73)</f>
        <v>21079.03574958989</v>
      </c>
      <c r="AG74" s="123" t="s">
        <v>404</v>
      </c>
      <c r="AH74" s="121">
        <f>IFERROR(AI74/AI$29,0)</f>
        <v>0.12367198089028636</v>
      </c>
      <c r="AI74" s="122">
        <f>+SUM(AI57:AI73)</f>
        <v>21479.276892800881</v>
      </c>
      <c r="AJ74" s="123" t="s">
        <v>404</v>
      </c>
      <c r="AK74" s="121">
        <f>IFERROR(AL74/AL$29,0)</f>
        <v>0.14007889815156552</v>
      </c>
      <c r="AL74" s="122">
        <f>+SUM(AL57:AL73)</f>
        <v>21122.880209260686</v>
      </c>
      <c r="AM74" s="123" t="s">
        <v>404</v>
      </c>
      <c r="AN74" s="121">
        <f>IFERROR(AO74/AO$29,0)</f>
        <v>0.17586802255942358</v>
      </c>
      <c r="AO74" s="122">
        <f>+SUM(AO57:AO73)</f>
        <v>19789.79235017738</v>
      </c>
      <c r="AP74" s="43"/>
      <c r="AQ74" s="43"/>
      <c r="AR74" s="43"/>
      <c r="AS74" s="43"/>
      <c r="AT74" s="43"/>
      <c r="AU74" s="43"/>
      <c r="AV74" s="43"/>
      <c r="AW74" s="43"/>
      <c r="AX74" s="43"/>
      <c r="AY74" s="43"/>
      <c r="AZ74" s="43"/>
      <c r="BA74" s="43"/>
      <c r="BB74" s="43"/>
      <c r="BC74" s="43"/>
      <c r="BD74" s="43"/>
      <c r="BE74" s="43"/>
      <c r="BF74" s="43"/>
      <c r="BG74" s="43"/>
      <c r="BH74" s="43"/>
      <c r="BI74" s="43"/>
    </row>
    <row r="75" spans="1:61" ht="15.75" customHeight="1">
      <c r="A75" s="104" t="str">
        <f t="shared" si="0"/>
        <v>Véhicules neufs</v>
      </c>
      <c r="B75" s="51"/>
      <c r="C75" s="51"/>
      <c r="D75" s="133"/>
      <c r="E75" s="110"/>
      <c r="F75" s="51"/>
      <c r="G75" s="133"/>
      <c r="H75" s="110"/>
      <c r="I75" s="51"/>
      <c r="J75" s="133"/>
      <c r="K75" s="110"/>
      <c r="L75" s="51"/>
      <c r="M75" s="133"/>
      <c r="N75" s="110"/>
      <c r="O75" s="51"/>
      <c r="P75" s="133"/>
      <c r="Q75" s="110"/>
      <c r="R75" s="51"/>
      <c r="S75" s="133"/>
      <c r="T75" s="110"/>
      <c r="U75" s="51"/>
      <c r="V75" s="133"/>
      <c r="W75" s="110"/>
      <c r="X75" s="51"/>
      <c r="Y75" s="133"/>
      <c r="Z75" s="110"/>
      <c r="AA75" s="51"/>
      <c r="AB75" s="133"/>
      <c r="AC75" s="110"/>
      <c r="AD75" s="51"/>
      <c r="AE75" s="133"/>
      <c r="AF75" s="110"/>
      <c r="AG75" s="51"/>
      <c r="AH75" s="133"/>
      <c r="AI75" s="110"/>
      <c r="AJ75" s="51"/>
      <c r="AK75" s="133"/>
      <c r="AL75" s="110"/>
      <c r="AM75" s="51"/>
      <c r="AN75" s="133"/>
      <c r="AO75" s="110"/>
      <c r="AP75" s="43"/>
      <c r="AQ75" s="43"/>
      <c r="AR75" s="43"/>
      <c r="AS75" s="43"/>
      <c r="AT75" s="43"/>
      <c r="AU75" s="43"/>
      <c r="AV75" s="43"/>
      <c r="AW75" s="43"/>
      <c r="AX75" s="43"/>
      <c r="AY75" s="43"/>
      <c r="AZ75" s="43"/>
      <c r="BA75" s="43"/>
      <c r="BB75" s="43"/>
      <c r="BC75" s="43"/>
      <c r="BD75" s="43"/>
      <c r="BE75" s="43"/>
      <c r="BF75" s="43"/>
      <c r="BG75" s="43"/>
      <c r="BH75" s="43"/>
      <c r="BI75" s="43"/>
    </row>
    <row r="76" spans="1:61" ht="15.75" customHeight="1">
      <c r="A76" s="104" t="str">
        <f t="shared" si="0"/>
        <v>Véhicules neufsTOTAL DES DÉPENSES</v>
      </c>
      <c r="B76" s="119" t="s">
        <v>430</v>
      </c>
      <c r="C76" s="123" t="s">
        <v>404</v>
      </c>
      <c r="D76" s="121">
        <f>IFERROR(E76/E$29,0)</f>
        <v>0.95288118737994298</v>
      </c>
      <c r="E76" s="122">
        <f>E43+E56+E74</f>
        <v>1698320.1402672725</v>
      </c>
      <c r="F76" s="123" t="s">
        <v>404</v>
      </c>
      <c r="G76" s="121">
        <f>IFERROR(H76/H$29,0)</f>
        <v>1.1686133692908074</v>
      </c>
      <c r="H76" s="122">
        <f>H43+H56+H74</f>
        <v>120947.6341716762</v>
      </c>
      <c r="I76" s="123" t="s">
        <v>404</v>
      </c>
      <c r="J76" s="121">
        <f>IFERROR(K76/K$29,0)</f>
        <v>1.2408004033117688</v>
      </c>
      <c r="K76" s="122">
        <f>K43+K56+K74</f>
        <v>106969.43926363709</v>
      </c>
      <c r="L76" s="123" t="s">
        <v>404</v>
      </c>
      <c r="M76" s="121">
        <f>IFERROR(N76/N$29,0)</f>
        <v>0.89525082427481262</v>
      </c>
      <c r="N76" s="122">
        <f>N43+N56+N74</f>
        <v>151228.98160710611</v>
      </c>
      <c r="O76" s="123" t="s">
        <v>404</v>
      </c>
      <c r="P76" s="121">
        <f>IFERROR(Q76/Q$29,0)</f>
        <v>0.87442292477903882</v>
      </c>
      <c r="Q76" s="122">
        <f>Q43+Q56+Q74</f>
        <v>162889.04552711837</v>
      </c>
      <c r="R76" s="123" t="s">
        <v>404</v>
      </c>
      <c r="S76" s="121">
        <f>IFERROR(T76/T$29,0)</f>
        <v>0.78019515599157019</v>
      </c>
      <c r="T76" s="122">
        <f>T43+T56+T74</f>
        <v>185681.83479580682</v>
      </c>
      <c r="U76" s="123" t="s">
        <v>404</v>
      </c>
      <c r="V76" s="121">
        <f>IFERROR(W76/W$29,0)</f>
        <v>0.96414772998779008</v>
      </c>
      <c r="W76" s="122">
        <f>W43+W56+W74</f>
        <v>138846.51759353519</v>
      </c>
      <c r="X76" s="123" t="s">
        <v>404</v>
      </c>
      <c r="Y76" s="121">
        <f>IFERROR(Z76/Z$29,0)</f>
        <v>1.1079766666226178</v>
      </c>
      <c r="Z76" s="122">
        <f>Z43+Z56+Z74</f>
        <v>124676.60602651392</v>
      </c>
      <c r="AA76" s="123" t="s">
        <v>404</v>
      </c>
      <c r="AB76" s="121">
        <f>IFERROR(AC76/AC$29,0)</f>
        <v>1.0224399531323622</v>
      </c>
      <c r="AC76" s="122">
        <f>AC43+AC56+AC74</f>
        <v>127146.6029552547</v>
      </c>
      <c r="AD76" s="123" t="s">
        <v>404</v>
      </c>
      <c r="AE76" s="121">
        <f>IFERROR(AF76/AF$29,0)</f>
        <v>0.86893996579912691</v>
      </c>
      <c r="AF76" s="122">
        <f>AF43+AF56+AF74</f>
        <v>157715.44062595928</v>
      </c>
      <c r="AG76" s="123" t="s">
        <v>404</v>
      </c>
      <c r="AH76" s="121">
        <f>IFERROR(AI76/AI$29,0)</f>
        <v>0.88862819659430303</v>
      </c>
      <c r="AI76" s="122">
        <f>AI43+AI56+AI74</f>
        <v>154336.42246202996</v>
      </c>
      <c r="AJ76" s="123" t="s">
        <v>404</v>
      </c>
      <c r="AK76" s="121">
        <f>IFERROR(AL76/AL$29,0)</f>
        <v>0.91412691548873604</v>
      </c>
      <c r="AL76" s="122">
        <f>AL43+AL56+AL74</f>
        <v>137843.69799252122</v>
      </c>
      <c r="AM76" s="123" t="s">
        <v>404</v>
      </c>
      <c r="AN76" s="121">
        <f>IFERROR(AO76/AO$29,0)</f>
        <v>1.155621593150016</v>
      </c>
      <c r="AO76" s="122">
        <f>AO43+AO56+AO74</f>
        <v>130037.91724611372</v>
      </c>
      <c r="AP76" s="43"/>
      <c r="AQ76" s="43"/>
      <c r="AR76" s="43"/>
      <c r="AS76" s="43"/>
      <c r="AT76" s="43"/>
      <c r="AU76" s="43"/>
      <c r="AV76" s="43"/>
      <c r="AW76" s="43"/>
      <c r="AX76" s="43"/>
      <c r="AY76" s="43"/>
      <c r="AZ76" s="43"/>
      <c r="BA76" s="43"/>
      <c r="BB76" s="43"/>
      <c r="BC76" s="43"/>
      <c r="BD76" s="43"/>
      <c r="BE76" s="43"/>
      <c r="BF76" s="43"/>
      <c r="BG76" s="43"/>
      <c r="BH76" s="43"/>
      <c r="BI76" s="43"/>
    </row>
    <row r="77" spans="1:61" ht="15.75" customHeight="1">
      <c r="A77" s="104" t="str">
        <f t="shared" si="0"/>
        <v>Véhicules neufsRBSC neuf</v>
      </c>
      <c r="B77" s="65" t="s">
        <v>431</v>
      </c>
      <c r="C77" s="65"/>
      <c r="D77" s="43"/>
      <c r="E77" s="88">
        <f t="shared" ref="E77:E84" si="45">+SUM(H77,K77,N77,Q77,T77,W77,Z77,AC77,AF77,AI77,AL77,AO77)</f>
        <v>482517.75</v>
      </c>
      <c r="F77" s="65"/>
      <c r="G77" s="43"/>
      <c r="H77" s="88">
        <v>28951.065000000002</v>
      </c>
      <c r="I77" s="65"/>
      <c r="J77" s="43"/>
      <c r="K77" s="88">
        <v>26193.820714285714</v>
      </c>
      <c r="L77" s="65"/>
      <c r="M77" s="43"/>
      <c r="N77" s="88">
        <v>45494.53071428572</v>
      </c>
      <c r="O77" s="65"/>
      <c r="P77" s="43"/>
      <c r="Q77" s="88">
        <v>49630.397142857146</v>
      </c>
      <c r="R77" s="65"/>
      <c r="S77" s="43"/>
      <c r="T77" s="88">
        <v>62037.99642857143</v>
      </c>
      <c r="U77" s="65"/>
      <c r="V77" s="43"/>
      <c r="W77" s="88">
        <v>38601.42</v>
      </c>
      <c r="X77" s="65"/>
      <c r="Y77" s="43"/>
      <c r="Z77" s="88">
        <v>30329.687142857147</v>
      </c>
      <c r="AA77" s="65"/>
      <c r="AB77" s="43"/>
      <c r="AC77" s="88">
        <v>33086.931428571428</v>
      </c>
      <c r="AD77" s="65"/>
      <c r="AE77" s="43"/>
      <c r="AF77" s="88">
        <v>49630.397142857146</v>
      </c>
      <c r="AG77" s="65"/>
      <c r="AH77" s="43"/>
      <c r="AI77" s="88">
        <v>46873.152857142857</v>
      </c>
      <c r="AJ77" s="65"/>
      <c r="AK77" s="43"/>
      <c r="AL77" s="88">
        <v>41358.664285714294</v>
      </c>
      <c r="AM77" s="65"/>
      <c r="AN77" s="43"/>
      <c r="AO77" s="88">
        <v>30329.687142857147</v>
      </c>
      <c r="AP77" s="43"/>
      <c r="AQ77" s="43"/>
      <c r="AR77" s="43"/>
      <c r="AS77" s="43"/>
      <c r="AT77" s="43"/>
      <c r="AU77" s="43"/>
      <c r="AV77" s="43"/>
      <c r="AW77" s="43"/>
      <c r="AX77" s="43"/>
      <c r="AY77" s="43"/>
      <c r="AZ77" s="43"/>
      <c r="BA77" s="43"/>
      <c r="BB77" s="43"/>
      <c r="BC77" s="43"/>
      <c r="BD77" s="43"/>
      <c r="BE77" s="43"/>
      <c r="BF77" s="43"/>
      <c r="BG77" s="43"/>
      <c r="BH77" s="43"/>
      <c r="BI77" s="43"/>
    </row>
    <row r="78" spans="1:61" ht="15.75" customHeight="1">
      <c r="A78" s="104" t="str">
        <f t="shared" si="0"/>
        <v>Véhicules neufsProgramme neuf 2</v>
      </c>
      <c r="B78" s="65" t="s">
        <v>432</v>
      </c>
      <c r="C78" s="65"/>
      <c r="D78" s="43"/>
      <c r="E78" s="88">
        <f t="shared" si="45"/>
        <v>0</v>
      </c>
      <c r="F78" s="65"/>
      <c r="G78" s="43"/>
      <c r="H78" s="88"/>
      <c r="I78" s="65"/>
      <c r="J78" s="43"/>
      <c r="K78" s="88"/>
      <c r="L78" s="65"/>
      <c r="M78" s="43"/>
      <c r="N78" s="88"/>
      <c r="O78" s="65"/>
      <c r="P78" s="43"/>
      <c r="Q78" s="88"/>
      <c r="R78" s="65"/>
      <c r="S78" s="43"/>
      <c r="T78" s="88"/>
      <c r="U78" s="65"/>
      <c r="V78" s="43"/>
      <c r="W78" s="88"/>
      <c r="X78" s="65"/>
      <c r="Y78" s="43"/>
      <c r="Z78" s="88"/>
      <c r="AA78" s="65"/>
      <c r="AB78" s="43"/>
      <c r="AC78" s="88"/>
      <c r="AD78" s="65"/>
      <c r="AE78" s="43"/>
      <c r="AF78" s="88"/>
      <c r="AG78" s="65"/>
      <c r="AH78" s="43"/>
      <c r="AI78" s="88"/>
      <c r="AJ78" s="65"/>
      <c r="AK78" s="43"/>
      <c r="AL78" s="88"/>
      <c r="AM78" s="65"/>
      <c r="AN78" s="43"/>
      <c r="AO78" s="88"/>
      <c r="AP78" s="43"/>
      <c r="AQ78" s="43"/>
      <c r="AR78" s="43"/>
      <c r="AS78" s="43"/>
      <c r="AT78" s="43"/>
      <c r="AU78" s="43"/>
      <c r="AV78" s="43"/>
      <c r="AW78" s="43"/>
      <c r="AX78" s="43"/>
      <c r="AY78" s="43"/>
      <c r="AZ78" s="43"/>
      <c r="BA78" s="43"/>
      <c r="BB78" s="43"/>
      <c r="BC78" s="43"/>
      <c r="BD78" s="43"/>
      <c r="BE78" s="43"/>
      <c r="BF78" s="43"/>
      <c r="BG78" s="43"/>
      <c r="BH78" s="43"/>
      <c r="BI78" s="43"/>
    </row>
    <row r="79" spans="1:61" ht="15.75" customHeight="1">
      <c r="A79" s="104" t="str">
        <f t="shared" si="0"/>
        <v>Véhicules neufsProgramme neuf 3</v>
      </c>
      <c r="B79" s="65" t="s">
        <v>433</v>
      </c>
      <c r="C79" s="65"/>
      <c r="D79" s="43"/>
      <c r="E79" s="88">
        <f t="shared" si="45"/>
        <v>0</v>
      </c>
      <c r="F79" s="65"/>
      <c r="G79" s="43"/>
      <c r="H79" s="88"/>
      <c r="I79" s="65"/>
      <c r="J79" s="43"/>
      <c r="K79" s="88"/>
      <c r="L79" s="65"/>
      <c r="M79" s="43"/>
      <c r="N79" s="88"/>
      <c r="O79" s="65"/>
      <c r="P79" s="43"/>
      <c r="Q79" s="88"/>
      <c r="R79" s="65"/>
      <c r="S79" s="43"/>
      <c r="T79" s="88"/>
      <c r="U79" s="65"/>
      <c r="V79" s="43"/>
      <c r="W79" s="88"/>
      <c r="X79" s="65"/>
      <c r="Y79" s="43"/>
      <c r="Z79" s="88"/>
      <c r="AA79" s="65"/>
      <c r="AB79" s="43"/>
      <c r="AC79" s="88"/>
      <c r="AD79" s="65"/>
      <c r="AE79" s="43"/>
      <c r="AF79" s="88"/>
      <c r="AG79" s="65"/>
      <c r="AH79" s="43"/>
      <c r="AI79" s="88"/>
      <c r="AJ79" s="65"/>
      <c r="AK79" s="43"/>
      <c r="AL79" s="88"/>
      <c r="AM79" s="65"/>
      <c r="AN79" s="43"/>
      <c r="AO79" s="88"/>
      <c r="AP79" s="43"/>
      <c r="AQ79" s="43"/>
      <c r="AR79" s="43"/>
      <c r="AS79" s="43"/>
      <c r="AT79" s="43"/>
      <c r="AU79" s="43"/>
      <c r="AV79" s="43"/>
      <c r="AW79" s="43"/>
      <c r="AX79" s="43"/>
      <c r="AY79" s="43"/>
      <c r="AZ79" s="43"/>
      <c r="BA79" s="43"/>
      <c r="BB79" s="43"/>
      <c r="BC79" s="43"/>
      <c r="BD79" s="43"/>
      <c r="BE79" s="43"/>
      <c r="BF79" s="43"/>
      <c r="BG79" s="43"/>
      <c r="BH79" s="43"/>
      <c r="BI79" s="43"/>
    </row>
    <row r="80" spans="1:61" ht="15.75" customHeight="1">
      <c r="A80" s="104" t="str">
        <f t="shared" si="0"/>
        <v>Véhicules neufsHoldbacks</v>
      </c>
      <c r="B80" s="65" t="s">
        <v>434</v>
      </c>
      <c r="C80" s="65"/>
      <c r="D80" s="43"/>
      <c r="E80" s="88">
        <f t="shared" si="45"/>
        <v>584870</v>
      </c>
      <c r="F80" s="65"/>
      <c r="G80" s="43"/>
      <c r="H80" s="88">
        <v>35092.200000000004</v>
      </c>
      <c r="I80" s="65"/>
      <c r="J80" s="43"/>
      <c r="K80" s="88">
        <v>31750.085714285713</v>
      </c>
      <c r="L80" s="65"/>
      <c r="M80" s="43"/>
      <c r="N80" s="88">
        <v>55144.885714285716</v>
      </c>
      <c r="O80" s="65"/>
      <c r="P80" s="43"/>
      <c r="Q80" s="88">
        <v>60158.057142857149</v>
      </c>
      <c r="R80" s="65"/>
      <c r="S80" s="43"/>
      <c r="T80" s="88">
        <v>75197.571428571435</v>
      </c>
      <c r="U80" s="65"/>
      <c r="V80" s="43"/>
      <c r="W80" s="88">
        <v>46789.599999999999</v>
      </c>
      <c r="X80" s="65"/>
      <c r="Y80" s="43"/>
      <c r="Z80" s="88">
        <v>36763.257142857146</v>
      </c>
      <c r="AA80" s="65"/>
      <c r="AB80" s="43"/>
      <c r="AC80" s="88">
        <v>40105.37142857143</v>
      </c>
      <c r="AD80" s="65"/>
      <c r="AE80" s="43"/>
      <c r="AF80" s="88">
        <v>60158.057142857149</v>
      </c>
      <c r="AG80" s="65"/>
      <c r="AH80" s="43"/>
      <c r="AI80" s="88">
        <v>56815.942857142858</v>
      </c>
      <c r="AJ80" s="65"/>
      <c r="AK80" s="43"/>
      <c r="AL80" s="88">
        <v>50131.71428571429</v>
      </c>
      <c r="AM80" s="65"/>
      <c r="AN80" s="43"/>
      <c r="AO80" s="88">
        <v>36763.257142857146</v>
      </c>
      <c r="AP80" s="43"/>
      <c r="AQ80" s="43"/>
      <c r="AR80" s="43"/>
      <c r="AS80" s="43"/>
      <c r="AT80" s="43"/>
      <c r="AU80" s="43"/>
      <c r="AV80" s="43"/>
      <c r="AW80" s="43"/>
      <c r="AX80" s="43"/>
      <c r="AY80" s="43"/>
      <c r="AZ80" s="43"/>
      <c r="BA80" s="43"/>
      <c r="BB80" s="43"/>
      <c r="BC80" s="43"/>
      <c r="BD80" s="43"/>
      <c r="BE80" s="43"/>
      <c r="BF80" s="43"/>
      <c r="BG80" s="43"/>
      <c r="BH80" s="43"/>
      <c r="BI80" s="43"/>
    </row>
    <row r="81" spans="1:61" ht="20.25" hidden="1" customHeight="1">
      <c r="A81" s="104" t="str">
        <f t="shared" si="0"/>
        <v>Véhicules neufs[...]</v>
      </c>
      <c r="B81" s="65" t="s">
        <v>330</v>
      </c>
      <c r="C81" s="65"/>
      <c r="D81" s="43"/>
      <c r="E81" s="88">
        <f t="shared" si="45"/>
        <v>0</v>
      </c>
      <c r="F81" s="65"/>
      <c r="G81" s="43"/>
      <c r="H81" s="88"/>
      <c r="I81" s="65"/>
      <c r="J81" s="43"/>
      <c r="K81" s="88"/>
      <c r="L81" s="65"/>
      <c r="M81" s="43"/>
      <c r="N81" s="88"/>
      <c r="O81" s="65"/>
      <c r="P81" s="43"/>
      <c r="Q81" s="88"/>
      <c r="R81" s="65"/>
      <c r="S81" s="43"/>
      <c r="T81" s="88"/>
      <c r="U81" s="65"/>
      <c r="V81" s="43"/>
      <c r="W81" s="88"/>
      <c r="X81" s="65"/>
      <c r="Y81" s="43"/>
      <c r="Z81" s="88"/>
      <c r="AA81" s="65"/>
      <c r="AB81" s="43"/>
      <c r="AC81" s="88"/>
      <c r="AD81" s="65"/>
      <c r="AE81" s="43"/>
      <c r="AF81" s="88"/>
      <c r="AG81" s="65"/>
      <c r="AH81" s="43"/>
      <c r="AI81" s="88"/>
      <c r="AJ81" s="65"/>
      <c r="AK81" s="43"/>
      <c r="AL81" s="88"/>
      <c r="AM81" s="65"/>
      <c r="AN81" s="43"/>
      <c r="AO81" s="88"/>
      <c r="AP81" s="43"/>
      <c r="AQ81" s="43"/>
      <c r="AR81" s="43"/>
      <c r="AS81" s="43"/>
      <c r="AT81" s="43"/>
      <c r="AU81" s="43"/>
      <c r="AV81" s="43"/>
      <c r="AW81" s="43"/>
      <c r="AX81" s="43"/>
      <c r="AY81" s="43"/>
      <c r="AZ81" s="43"/>
      <c r="BA81" s="43"/>
      <c r="BB81" s="43"/>
      <c r="BC81" s="43"/>
      <c r="BD81" s="43"/>
      <c r="BE81" s="43"/>
      <c r="BF81" s="43"/>
      <c r="BG81" s="43"/>
      <c r="BH81" s="43"/>
      <c r="BI81" s="43"/>
    </row>
    <row r="82" spans="1:61" ht="20.25" hidden="1" customHeight="1">
      <c r="A82" s="104" t="str">
        <f t="shared" si="0"/>
        <v>Véhicules neufs[...]</v>
      </c>
      <c r="B82" s="65" t="s">
        <v>330</v>
      </c>
      <c r="C82" s="65"/>
      <c r="D82" s="43"/>
      <c r="E82" s="88">
        <f t="shared" si="45"/>
        <v>0</v>
      </c>
      <c r="F82" s="65"/>
      <c r="G82" s="43"/>
      <c r="H82" s="88"/>
      <c r="I82" s="65"/>
      <c r="J82" s="43"/>
      <c r="K82" s="88"/>
      <c r="L82" s="65"/>
      <c r="M82" s="43"/>
      <c r="N82" s="88"/>
      <c r="O82" s="65"/>
      <c r="P82" s="43"/>
      <c r="Q82" s="88"/>
      <c r="R82" s="65"/>
      <c r="S82" s="43"/>
      <c r="T82" s="88"/>
      <c r="U82" s="65"/>
      <c r="V82" s="43"/>
      <c r="W82" s="88"/>
      <c r="X82" s="65"/>
      <c r="Y82" s="43"/>
      <c r="Z82" s="88"/>
      <c r="AA82" s="65"/>
      <c r="AB82" s="43"/>
      <c r="AC82" s="88"/>
      <c r="AD82" s="65"/>
      <c r="AE82" s="43"/>
      <c r="AF82" s="88"/>
      <c r="AG82" s="65"/>
      <c r="AH82" s="43"/>
      <c r="AI82" s="88"/>
      <c r="AJ82" s="65"/>
      <c r="AK82" s="43"/>
      <c r="AL82" s="88"/>
      <c r="AM82" s="65"/>
      <c r="AN82" s="43"/>
      <c r="AO82" s="88"/>
      <c r="AP82" s="43"/>
      <c r="AQ82" s="43"/>
      <c r="AR82" s="43"/>
      <c r="AS82" s="43"/>
      <c r="AT82" s="43"/>
      <c r="AU82" s="43"/>
      <c r="AV82" s="43"/>
      <c r="AW82" s="43"/>
      <c r="AX82" s="43"/>
      <c r="AY82" s="43"/>
      <c r="AZ82" s="43"/>
      <c r="BA82" s="43"/>
      <c r="BB82" s="43"/>
      <c r="BC82" s="43"/>
      <c r="BD82" s="43"/>
      <c r="BE82" s="43"/>
      <c r="BF82" s="43"/>
      <c r="BG82" s="43"/>
      <c r="BH82" s="43"/>
      <c r="BI82" s="43"/>
    </row>
    <row r="83" spans="1:61" ht="20.25" hidden="1" customHeight="1">
      <c r="A83" s="104" t="str">
        <f t="shared" si="0"/>
        <v>Véhicules neufs[...]</v>
      </c>
      <c r="B83" s="65" t="s">
        <v>330</v>
      </c>
      <c r="C83" s="65"/>
      <c r="D83" s="43"/>
      <c r="E83" s="88">
        <f t="shared" si="45"/>
        <v>0</v>
      </c>
      <c r="F83" s="65"/>
      <c r="G83" s="43"/>
      <c r="H83" s="88"/>
      <c r="I83" s="65"/>
      <c r="J83" s="43"/>
      <c r="K83" s="88"/>
      <c r="L83" s="65"/>
      <c r="M83" s="43"/>
      <c r="N83" s="88"/>
      <c r="O83" s="65"/>
      <c r="P83" s="43"/>
      <c r="Q83" s="88"/>
      <c r="R83" s="65"/>
      <c r="S83" s="43"/>
      <c r="T83" s="88"/>
      <c r="U83" s="65"/>
      <c r="V83" s="43"/>
      <c r="W83" s="88"/>
      <c r="X83" s="65"/>
      <c r="Y83" s="43"/>
      <c r="Z83" s="88"/>
      <c r="AA83" s="65"/>
      <c r="AB83" s="43"/>
      <c r="AC83" s="88"/>
      <c r="AD83" s="65"/>
      <c r="AE83" s="43"/>
      <c r="AF83" s="88"/>
      <c r="AG83" s="65"/>
      <c r="AH83" s="43"/>
      <c r="AI83" s="88"/>
      <c r="AJ83" s="65"/>
      <c r="AK83" s="43"/>
      <c r="AL83" s="88"/>
      <c r="AM83" s="65"/>
      <c r="AN83" s="43"/>
      <c r="AO83" s="88"/>
      <c r="AP83" s="43"/>
      <c r="AQ83" s="43"/>
      <c r="AR83" s="43"/>
      <c r="AS83" s="43"/>
      <c r="AT83" s="43"/>
      <c r="AU83" s="43"/>
      <c r="AV83" s="43"/>
      <c r="AW83" s="43"/>
      <c r="AX83" s="43"/>
      <c r="AY83" s="43"/>
      <c r="AZ83" s="43"/>
      <c r="BA83" s="43"/>
      <c r="BB83" s="43"/>
      <c r="BC83" s="43"/>
      <c r="BD83" s="43"/>
      <c r="BE83" s="43"/>
      <c r="BF83" s="43"/>
      <c r="BG83" s="43"/>
      <c r="BH83" s="43"/>
      <c r="BI83" s="43"/>
    </row>
    <row r="84" spans="1:61" ht="15.75" customHeight="1">
      <c r="A84" s="104" t="str">
        <f t="shared" si="0"/>
        <v>Véhicules neufsFrais administration</v>
      </c>
      <c r="B84" s="65" t="s">
        <v>453</v>
      </c>
      <c r="C84" s="65"/>
      <c r="D84" s="43"/>
      <c r="E84" s="88">
        <f t="shared" si="45"/>
        <v>192423</v>
      </c>
      <c r="F84" s="65"/>
      <c r="G84" s="43"/>
      <c r="H84" s="88">
        <v>11662</v>
      </c>
      <c r="I84" s="65"/>
      <c r="J84" s="43"/>
      <c r="K84" s="88">
        <v>10495.8</v>
      </c>
      <c r="L84" s="65"/>
      <c r="M84" s="43"/>
      <c r="N84" s="88">
        <v>18076.099999999999</v>
      </c>
      <c r="O84" s="65"/>
      <c r="P84" s="43"/>
      <c r="Q84" s="88">
        <v>19825.400000000001</v>
      </c>
      <c r="R84" s="65"/>
      <c r="S84" s="43"/>
      <c r="T84" s="88">
        <v>25073.3</v>
      </c>
      <c r="U84" s="65"/>
      <c r="V84" s="43"/>
      <c r="W84" s="88">
        <v>15160.6</v>
      </c>
      <c r="X84" s="65"/>
      <c r="Y84" s="43"/>
      <c r="Z84" s="88">
        <v>12245.1</v>
      </c>
      <c r="AA84" s="65"/>
      <c r="AB84" s="43"/>
      <c r="AC84" s="88">
        <v>13411.3</v>
      </c>
      <c r="AD84" s="65"/>
      <c r="AE84" s="43"/>
      <c r="AF84" s="88">
        <v>19242.3</v>
      </c>
      <c r="AG84" s="65"/>
      <c r="AH84" s="43"/>
      <c r="AI84" s="88">
        <v>18659.2</v>
      </c>
      <c r="AJ84" s="65"/>
      <c r="AK84" s="43"/>
      <c r="AL84" s="88">
        <v>16326.8</v>
      </c>
      <c r="AM84" s="65"/>
      <c r="AN84" s="43"/>
      <c r="AO84" s="88">
        <v>12245.1</v>
      </c>
      <c r="AP84" s="43"/>
      <c r="AQ84" s="43"/>
      <c r="AR84" s="43"/>
      <c r="AS84" s="43"/>
      <c r="AT84" s="43"/>
      <c r="AU84" s="43"/>
      <c r="AV84" s="43"/>
      <c r="AW84" s="43"/>
      <c r="AX84" s="43"/>
      <c r="AY84" s="43"/>
      <c r="AZ84" s="43"/>
      <c r="BA84" s="43"/>
      <c r="BB84" s="43"/>
      <c r="BC84" s="43"/>
      <c r="BD84" s="43"/>
      <c r="BE84" s="43"/>
      <c r="BF84" s="43"/>
      <c r="BG84" s="43"/>
      <c r="BH84" s="43"/>
      <c r="BI84" s="43"/>
    </row>
    <row r="85" spans="1:61" ht="15.75" customHeight="1">
      <c r="A85" s="104" t="str">
        <f t="shared" si="0"/>
        <v>Véhicules neufsAUTRES REVENUS</v>
      </c>
      <c r="B85" s="482" t="s">
        <v>456</v>
      </c>
      <c r="C85" s="123"/>
      <c r="D85" s="121"/>
      <c r="E85" s="122">
        <f>+SUM(E77:E84)</f>
        <v>1259810.75</v>
      </c>
      <c r="F85" s="123"/>
      <c r="G85" s="121"/>
      <c r="H85" s="122">
        <f>+SUM(H77:H84)</f>
        <v>75705.265000000014</v>
      </c>
      <c r="I85" s="123"/>
      <c r="J85" s="121"/>
      <c r="K85" s="122">
        <f>+SUM(K77:K84)</f>
        <v>68439.70642857143</v>
      </c>
      <c r="L85" s="123"/>
      <c r="M85" s="121"/>
      <c r="N85" s="122">
        <f>+SUM(N77:N84)</f>
        <v>118715.51642857143</v>
      </c>
      <c r="O85" s="123"/>
      <c r="P85" s="121"/>
      <c r="Q85" s="122">
        <f>+SUM(Q77:Q84)</f>
        <v>129613.8542857143</v>
      </c>
      <c r="R85" s="123"/>
      <c r="S85" s="121"/>
      <c r="T85" s="122">
        <f>+SUM(T77:T84)</f>
        <v>162308.86785714285</v>
      </c>
      <c r="U85" s="123"/>
      <c r="V85" s="121"/>
      <c r="W85" s="122">
        <f>+SUM(W77:W84)</f>
        <v>100551.62</v>
      </c>
      <c r="X85" s="123"/>
      <c r="Y85" s="121"/>
      <c r="Z85" s="122">
        <f>+SUM(Z77:Z84)</f>
        <v>79338.044285714306</v>
      </c>
      <c r="AA85" s="123"/>
      <c r="AB85" s="121"/>
      <c r="AC85" s="122">
        <f>+SUM(AC77:AC84)</f>
        <v>86603.602857142861</v>
      </c>
      <c r="AD85" s="123"/>
      <c r="AE85" s="121"/>
      <c r="AF85" s="122">
        <f>+SUM(AF77:AF84)</f>
        <v>129030.7542857143</v>
      </c>
      <c r="AG85" s="123"/>
      <c r="AH85" s="121"/>
      <c r="AI85" s="122">
        <f>+SUM(AI77:AI84)</f>
        <v>122348.2957142857</v>
      </c>
      <c r="AJ85" s="123"/>
      <c r="AK85" s="121"/>
      <c r="AL85" s="122">
        <f>+SUM(AL77:AL84)</f>
        <v>107817.17857142859</v>
      </c>
      <c r="AM85" s="123"/>
      <c r="AN85" s="121"/>
      <c r="AO85" s="122">
        <f>+SUM(AO77:AO84)</f>
        <v>79338.044285714306</v>
      </c>
      <c r="AP85" s="43"/>
      <c r="AQ85" s="43"/>
      <c r="AR85" s="43"/>
      <c r="AS85" s="43"/>
      <c r="AT85" s="43"/>
      <c r="AU85" s="43"/>
      <c r="AV85" s="43"/>
      <c r="AW85" s="43"/>
      <c r="AX85" s="43"/>
      <c r="AY85" s="43"/>
      <c r="AZ85" s="43"/>
      <c r="BA85" s="43"/>
      <c r="BB85" s="43"/>
      <c r="BC85" s="43"/>
      <c r="BD85" s="43"/>
      <c r="BE85" s="43"/>
      <c r="BF85" s="43"/>
      <c r="BG85" s="43"/>
      <c r="BH85" s="43"/>
      <c r="BI85" s="43"/>
    </row>
    <row r="86" spans="1:61" ht="15.75" customHeight="1">
      <c r="A86" s="104" t="str">
        <f t="shared" si="0"/>
        <v>Véhicules neufs</v>
      </c>
      <c r="B86" s="153"/>
      <c r="C86" s="158"/>
      <c r="D86" s="159"/>
      <c r="E86" s="156"/>
      <c r="F86" s="158"/>
      <c r="G86" s="159"/>
      <c r="H86" s="156"/>
      <c r="I86" s="158"/>
      <c r="J86" s="159"/>
      <c r="K86" s="156"/>
      <c r="L86" s="158"/>
      <c r="M86" s="159"/>
      <c r="N86" s="156"/>
      <c r="O86" s="158"/>
      <c r="P86" s="159"/>
      <c r="Q86" s="156"/>
      <c r="R86" s="158"/>
      <c r="S86" s="159"/>
      <c r="T86" s="156"/>
      <c r="U86" s="158"/>
      <c r="V86" s="159"/>
      <c r="W86" s="156"/>
      <c r="X86" s="158"/>
      <c r="Y86" s="159"/>
      <c r="Z86" s="156"/>
      <c r="AA86" s="158"/>
      <c r="AB86" s="159"/>
      <c r="AC86" s="156"/>
      <c r="AD86" s="158"/>
      <c r="AE86" s="159"/>
      <c r="AF86" s="156"/>
      <c r="AG86" s="158"/>
      <c r="AH86" s="159"/>
      <c r="AI86" s="156"/>
      <c r="AJ86" s="158"/>
      <c r="AK86" s="159"/>
      <c r="AL86" s="156"/>
      <c r="AM86" s="158"/>
      <c r="AN86" s="159"/>
      <c r="AO86" s="156"/>
      <c r="AP86" s="43"/>
      <c r="AQ86" s="43"/>
      <c r="AR86" s="43"/>
      <c r="AS86" s="43"/>
      <c r="AT86" s="43"/>
      <c r="AU86" s="43"/>
      <c r="AV86" s="43"/>
      <c r="AW86" s="43"/>
      <c r="AX86" s="43"/>
      <c r="AY86" s="43"/>
      <c r="AZ86" s="43"/>
      <c r="BA86" s="43"/>
      <c r="BB86" s="43"/>
      <c r="BC86" s="43"/>
      <c r="BD86" s="43"/>
      <c r="BE86" s="43"/>
      <c r="BF86" s="43"/>
      <c r="BG86" s="43"/>
      <c r="BH86" s="43"/>
      <c r="BI86" s="43"/>
    </row>
    <row r="87" spans="1:61" ht="15.75" customHeight="1">
      <c r="A87" s="104" t="str">
        <f t="shared" si="0"/>
        <v>Véhicules neufsPROFIT DÉPARTEMENTAL</v>
      </c>
      <c r="B87" s="485" t="s">
        <v>459</v>
      </c>
      <c r="C87" s="486"/>
      <c r="D87" s="487"/>
      <c r="E87" s="488">
        <f>E29-E76+E85</f>
        <v>1343790.6097327275</v>
      </c>
      <c r="F87" s="486"/>
      <c r="G87" s="487"/>
      <c r="H87" s="488">
        <f>H29-H76+H85</f>
        <v>58254.336710676755</v>
      </c>
      <c r="I87" s="486"/>
      <c r="J87" s="487"/>
      <c r="K87" s="488">
        <f>K29-K76+K85</f>
        <v>47680.296576699038</v>
      </c>
      <c r="L87" s="486"/>
      <c r="M87" s="487"/>
      <c r="N87" s="488">
        <f>N29-N76+N85</f>
        <v>136410.12305675945</v>
      </c>
      <c r="O87" s="486"/>
      <c r="P87" s="487"/>
      <c r="Q87" s="488">
        <f>Q29-Q76+Q85</f>
        <v>153006.57346447828</v>
      </c>
      <c r="R87" s="486"/>
      <c r="S87" s="487"/>
      <c r="T87" s="488">
        <f>T29-T76+T85</f>
        <v>214621.12129663015</v>
      </c>
      <c r="U87" s="486"/>
      <c r="V87" s="487"/>
      <c r="W87" s="488">
        <f>W29-W76+W85</f>
        <v>105714.69064175893</v>
      </c>
      <c r="X87" s="486"/>
      <c r="Y87" s="487"/>
      <c r="Z87" s="488">
        <f>Z29-Z76+Z85</f>
        <v>67187.820612141557</v>
      </c>
      <c r="AA87" s="486"/>
      <c r="AB87" s="487"/>
      <c r="AC87" s="488">
        <f>AC29-AC76+AC85</f>
        <v>83813.058725417577</v>
      </c>
      <c r="AD87" s="486"/>
      <c r="AE87" s="487"/>
      <c r="AF87" s="488">
        <f>AF29-AF76+AF85</f>
        <v>152818.57836563737</v>
      </c>
      <c r="AG87" s="486"/>
      <c r="AH87" s="487"/>
      <c r="AI87" s="488">
        <f>AI29-AI76+AI85</f>
        <v>141691.28501696163</v>
      </c>
      <c r="AJ87" s="486"/>
      <c r="AK87" s="487"/>
      <c r="AL87" s="488">
        <f>AL29-AL76+AL85</f>
        <v>120766.21587302502</v>
      </c>
      <c r="AM87" s="486"/>
      <c r="AN87" s="487"/>
      <c r="AO87" s="488">
        <f>AO29-AO76+AO85</f>
        <v>61826.50939254176</v>
      </c>
      <c r="AP87" s="43"/>
      <c r="AQ87" s="43"/>
      <c r="AR87" s="43"/>
      <c r="AS87" s="43"/>
      <c r="AT87" s="43"/>
      <c r="AU87" s="43"/>
      <c r="AV87" s="43"/>
      <c r="AW87" s="43"/>
      <c r="AX87" s="43"/>
      <c r="AY87" s="43"/>
      <c r="AZ87" s="43"/>
      <c r="BA87" s="43"/>
      <c r="BB87" s="43"/>
      <c r="BC87" s="43"/>
      <c r="BD87" s="43"/>
      <c r="BE87" s="43"/>
      <c r="BF87" s="43"/>
      <c r="BG87" s="43"/>
      <c r="BH87" s="43"/>
      <c r="BI87" s="43"/>
    </row>
    <row r="88" spans="1:61" ht="15.75" customHeight="1">
      <c r="A88" s="104"/>
      <c r="B88" s="167"/>
      <c r="C88" s="167"/>
      <c r="D88" s="167"/>
      <c r="E88" s="168"/>
      <c r="F88" s="167"/>
      <c r="G88" s="167"/>
      <c r="H88" s="168"/>
      <c r="I88" s="167"/>
      <c r="J88" s="167"/>
      <c r="K88" s="168"/>
      <c r="L88" s="167"/>
      <c r="M88" s="167"/>
      <c r="N88" s="168"/>
      <c r="O88" s="167"/>
      <c r="P88" s="167"/>
      <c r="Q88" s="168"/>
      <c r="R88" s="167"/>
      <c r="S88" s="167"/>
      <c r="T88" s="168"/>
      <c r="U88" s="167"/>
      <c r="V88" s="167"/>
      <c r="W88" s="168"/>
      <c r="X88" s="167"/>
      <c r="Y88" s="167"/>
      <c r="Z88" s="168"/>
      <c r="AA88" s="167"/>
      <c r="AB88" s="167"/>
      <c r="AC88" s="168"/>
      <c r="AD88" s="167"/>
      <c r="AE88" s="167"/>
      <c r="AF88" s="168"/>
      <c r="AG88" s="167"/>
      <c r="AH88" s="167"/>
      <c r="AI88" s="168"/>
      <c r="AJ88" s="167"/>
      <c r="AK88" s="167"/>
      <c r="AL88" s="168"/>
      <c r="AM88" s="167"/>
      <c r="AN88" s="167"/>
      <c r="AO88" s="168"/>
      <c r="AP88" s="167"/>
      <c r="AQ88" s="167"/>
      <c r="AR88" s="167"/>
      <c r="AS88" s="167"/>
      <c r="AT88" s="167"/>
      <c r="AU88" s="167"/>
      <c r="AV88" s="167"/>
      <c r="AW88" s="167"/>
      <c r="AX88" s="167"/>
      <c r="AY88" s="167"/>
      <c r="AZ88" s="167"/>
      <c r="BA88" s="167"/>
      <c r="BB88" s="167"/>
      <c r="BC88" s="167"/>
      <c r="BD88" s="167"/>
      <c r="BE88" s="167"/>
      <c r="BF88" s="167"/>
      <c r="BG88" s="167"/>
      <c r="BH88" s="167"/>
      <c r="BI88" s="167"/>
    </row>
    <row r="89" spans="1:61" ht="15.75" customHeight="1">
      <c r="A89" s="104"/>
      <c r="B89" s="167"/>
      <c r="C89" s="167"/>
      <c r="D89" s="167"/>
      <c r="E89" s="167"/>
      <c r="F89" s="167"/>
      <c r="G89" s="167"/>
      <c r="H89" s="167"/>
      <c r="I89" s="167"/>
      <c r="J89" s="167"/>
      <c r="K89" s="167"/>
      <c r="L89" s="167"/>
      <c r="M89" s="167"/>
      <c r="N89" s="167"/>
      <c r="O89" s="167"/>
      <c r="P89" s="167"/>
      <c r="Q89" s="167"/>
      <c r="R89" s="167"/>
      <c r="S89" s="167"/>
      <c r="T89" s="167"/>
      <c r="U89" s="167"/>
      <c r="V89" s="167"/>
      <c r="W89" s="167"/>
      <c r="X89" s="167"/>
      <c r="Y89" s="167"/>
      <c r="Z89" s="167"/>
      <c r="AA89" s="167"/>
      <c r="AB89" s="167"/>
      <c r="AC89" s="167"/>
      <c r="AD89" s="167"/>
      <c r="AE89" s="167"/>
      <c r="AF89" s="167"/>
      <c r="AG89" s="167"/>
      <c r="AH89" s="167"/>
      <c r="AI89" s="167"/>
      <c r="AJ89" s="167"/>
      <c r="AK89" s="167"/>
      <c r="AL89" s="167"/>
      <c r="AM89" s="167"/>
      <c r="AN89" s="167"/>
      <c r="AO89" s="167"/>
      <c r="AP89" s="167"/>
      <c r="AQ89" s="167"/>
      <c r="AR89" s="167"/>
      <c r="AS89" s="167"/>
      <c r="AT89" s="167"/>
      <c r="AU89" s="167"/>
      <c r="AV89" s="167"/>
      <c r="AW89" s="167"/>
      <c r="AX89" s="167"/>
      <c r="AY89" s="167"/>
      <c r="AZ89" s="167"/>
      <c r="BA89" s="167"/>
      <c r="BB89" s="167"/>
      <c r="BC89" s="167"/>
      <c r="BD89" s="167"/>
      <c r="BE89" s="167"/>
      <c r="BF89" s="167"/>
      <c r="BG89" s="167"/>
      <c r="BH89" s="167"/>
      <c r="BI89" s="167"/>
    </row>
    <row r="90" spans="1:61" ht="15.75" customHeight="1">
      <c r="A90" s="104"/>
      <c r="B90" s="42"/>
      <c r="C90" s="42"/>
      <c r="D90" s="42"/>
      <c r="E90" s="42"/>
      <c r="F90" s="42"/>
      <c r="G90" s="42"/>
      <c r="H90" s="42"/>
      <c r="I90" s="42"/>
      <c r="J90" s="42"/>
      <c r="K90" s="42"/>
      <c r="L90" s="42"/>
      <c r="M90" s="42"/>
      <c r="N90" s="42"/>
      <c r="O90" s="42"/>
      <c r="P90" s="42"/>
      <c r="Q90" s="42"/>
      <c r="R90" s="42"/>
      <c r="S90" s="42"/>
      <c r="T90" s="42"/>
      <c r="U90" s="42"/>
      <c r="V90" s="42"/>
      <c r="W90" s="42"/>
      <c r="X90" s="42"/>
      <c r="Y90" s="42"/>
      <c r="Z90" s="42"/>
      <c r="AA90" s="42"/>
      <c r="AB90" s="42"/>
      <c r="AC90" s="42"/>
      <c r="AD90" s="42"/>
      <c r="AE90" s="42"/>
      <c r="AF90" s="42"/>
      <c r="AG90" s="42"/>
      <c r="AH90" s="42"/>
      <c r="AI90" s="42"/>
      <c r="AJ90" s="42"/>
      <c r="AK90" s="42"/>
      <c r="AL90" s="42"/>
      <c r="AM90" s="42"/>
      <c r="AN90" s="42"/>
      <c r="AO90" s="42"/>
      <c r="AP90" s="42"/>
      <c r="AQ90" s="42"/>
      <c r="AR90" s="42"/>
      <c r="AS90" s="42"/>
      <c r="AT90" s="42"/>
      <c r="AU90" s="42"/>
      <c r="AV90" s="42"/>
      <c r="AW90" s="42"/>
      <c r="AX90" s="42"/>
      <c r="AY90" s="42"/>
      <c r="AZ90" s="42"/>
      <c r="BA90" s="42"/>
      <c r="BB90" s="42"/>
      <c r="BC90" s="42"/>
      <c r="BD90" s="42"/>
      <c r="BE90" s="42"/>
      <c r="BF90" s="42"/>
      <c r="BG90" s="42"/>
      <c r="BH90" s="42"/>
      <c r="BI90" s="42"/>
    </row>
    <row r="91" spans="1:61" ht="15.75" customHeight="1">
      <c r="A91" s="104"/>
      <c r="B91" s="35" t="str">
        <f>B4</f>
        <v>Budget 2025</v>
      </c>
      <c r="C91" s="35" t="s">
        <v>462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  <c r="AE91" s="35"/>
      <c r="AF91" s="35"/>
      <c r="AG91" s="35"/>
      <c r="AH91" s="35"/>
      <c r="AI91" s="35"/>
      <c r="AJ91" s="35"/>
      <c r="AK91" s="35"/>
      <c r="AL91" s="35"/>
      <c r="AM91" s="35"/>
      <c r="AN91" s="35"/>
      <c r="AO91" s="35"/>
      <c r="AP91" s="35"/>
      <c r="AQ91" s="35"/>
      <c r="AR91" s="35"/>
      <c r="AS91" s="35"/>
      <c r="AT91" s="35"/>
      <c r="AU91" s="35"/>
      <c r="AV91" s="35"/>
      <c r="AW91" s="35"/>
      <c r="AX91" s="35"/>
      <c r="AY91" s="35"/>
      <c r="AZ91" s="35"/>
      <c r="BA91" s="35"/>
      <c r="BB91" s="35"/>
      <c r="BC91" s="35"/>
      <c r="BD91" s="35"/>
      <c r="BE91" s="35"/>
      <c r="BF91" s="35"/>
      <c r="BG91" s="35"/>
      <c r="BH91" s="35"/>
      <c r="BI91" s="35"/>
    </row>
    <row r="92" spans="1:61" ht="15.75" customHeight="1">
      <c r="A92" s="104"/>
      <c r="B92" s="39"/>
      <c r="C92" s="42"/>
      <c r="D92" s="42"/>
      <c r="E92" s="42"/>
      <c r="F92" s="42"/>
      <c r="G92" s="42"/>
      <c r="H92" s="42"/>
      <c r="I92" s="42"/>
      <c r="J92" s="42"/>
      <c r="K92" s="42"/>
      <c r="L92" s="42"/>
      <c r="M92" s="42"/>
      <c r="N92" s="42"/>
      <c r="O92" s="42"/>
      <c r="P92" s="42"/>
      <c r="Q92" s="42"/>
      <c r="R92" s="42"/>
      <c r="S92" s="42"/>
      <c r="T92" s="42"/>
      <c r="U92" s="42"/>
      <c r="V92" s="42"/>
      <c r="W92" s="42"/>
      <c r="X92" s="42"/>
      <c r="Y92" s="42"/>
      <c r="Z92" s="42"/>
      <c r="AA92" s="42"/>
      <c r="AB92" s="42"/>
      <c r="AC92" s="42"/>
      <c r="AD92" s="42"/>
      <c r="AE92" s="42"/>
      <c r="AF92" s="42"/>
      <c r="AG92" s="42"/>
      <c r="AH92" s="42"/>
      <c r="AI92" s="42"/>
      <c r="AJ92" s="42"/>
      <c r="AK92" s="42"/>
      <c r="AL92" s="42"/>
      <c r="AM92" s="42"/>
      <c r="AN92" s="42"/>
      <c r="AO92" s="42"/>
      <c r="AP92" s="42"/>
      <c r="AQ92" s="42"/>
      <c r="AR92" s="42"/>
      <c r="AS92" s="42"/>
      <c r="AT92" s="42"/>
      <c r="AU92" s="42"/>
      <c r="AV92" s="42"/>
      <c r="AW92" s="42"/>
      <c r="AX92" s="42"/>
      <c r="AY92" s="42"/>
      <c r="AZ92" s="42"/>
      <c r="BA92" s="42"/>
      <c r="BB92" s="42"/>
      <c r="BC92" s="42"/>
      <c r="BD92" s="42"/>
      <c r="BE92" s="42"/>
      <c r="BF92" s="42"/>
      <c r="BG92" s="42"/>
      <c r="BH92" s="42"/>
      <c r="BI92" s="42"/>
    </row>
    <row r="93" spans="1:61" ht="15.75" customHeight="1">
      <c r="A93" s="104"/>
      <c r="B93" s="45" t="s">
        <v>12</v>
      </c>
      <c r="C93" s="464" t="s">
        <v>2110</v>
      </c>
      <c r="D93" s="465"/>
      <c r="E93" s="466"/>
      <c r="F93" s="464" t="s">
        <v>30</v>
      </c>
      <c r="G93" s="465"/>
      <c r="H93" s="466"/>
      <c r="I93" s="464" t="s">
        <v>37</v>
      </c>
      <c r="J93" s="465"/>
      <c r="K93" s="466"/>
      <c r="L93" s="464" t="s">
        <v>38</v>
      </c>
      <c r="M93" s="465"/>
      <c r="N93" s="466"/>
      <c r="O93" s="464" t="s">
        <v>45</v>
      </c>
      <c r="P93" s="465"/>
      <c r="Q93" s="466"/>
      <c r="R93" s="464" t="s">
        <v>48</v>
      </c>
      <c r="S93" s="465"/>
      <c r="T93" s="466"/>
      <c r="U93" s="464" t="s">
        <v>53</v>
      </c>
      <c r="V93" s="465"/>
      <c r="W93" s="466"/>
      <c r="X93" s="464" t="s">
        <v>58</v>
      </c>
      <c r="Y93" s="465"/>
      <c r="Z93" s="466"/>
      <c r="AA93" s="464" t="s">
        <v>66</v>
      </c>
      <c r="AB93" s="465"/>
      <c r="AC93" s="466"/>
      <c r="AD93" s="464" t="s">
        <v>18</v>
      </c>
      <c r="AE93" s="465"/>
      <c r="AF93" s="466"/>
      <c r="AG93" s="464" t="s">
        <v>75</v>
      </c>
      <c r="AH93" s="465"/>
      <c r="AI93" s="466"/>
      <c r="AJ93" s="464" t="s">
        <v>82</v>
      </c>
      <c r="AK93" s="465"/>
      <c r="AL93" s="466"/>
      <c r="AM93" s="464" t="s">
        <v>85</v>
      </c>
      <c r="AN93" s="465"/>
      <c r="AO93" s="466"/>
      <c r="AP93" s="43"/>
      <c r="AQ93" s="43"/>
      <c r="AR93" s="43"/>
      <c r="AS93" s="43"/>
      <c r="AT93" s="43"/>
      <c r="AU93" s="43"/>
      <c r="AV93" s="43"/>
      <c r="AW93" s="43"/>
      <c r="AX93" s="43"/>
      <c r="AY93" s="43"/>
      <c r="AZ93" s="43"/>
      <c r="BA93" s="43"/>
      <c r="BB93" s="43"/>
      <c r="BC93" s="43"/>
      <c r="BD93" s="43"/>
      <c r="BE93" s="43"/>
      <c r="BF93" s="43"/>
      <c r="BG93" s="43"/>
      <c r="BH93" s="43"/>
      <c r="BI93" s="43"/>
    </row>
    <row r="94" spans="1:61" ht="15.75" customHeight="1">
      <c r="A94" s="104"/>
      <c r="B94" s="65"/>
      <c r="C94" s="172" t="s">
        <v>342</v>
      </c>
      <c r="D94" s="104" t="s">
        <v>346</v>
      </c>
      <c r="E94" s="171" t="s">
        <v>344</v>
      </c>
      <c r="F94" s="172" t="s">
        <v>342</v>
      </c>
      <c r="G94" s="104" t="s">
        <v>346</v>
      </c>
      <c r="H94" s="171" t="s">
        <v>344</v>
      </c>
      <c r="I94" s="172" t="s">
        <v>342</v>
      </c>
      <c r="J94" s="104" t="s">
        <v>346</v>
      </c>
      <c r="K94" s="171" t="s">
        <v>344</v>
      </c>
      <c r="L94" s="172" t="s">
        <v>342</v>
      </c>
      <c r="M94" s="104" t="s">
        <v>346</v>
      </c>
      <c r="N94" s="171" t="s">
        <v>344</v>
      </c>
      <c r="O94" s="172" t="s">
        <v>342</v>
      </c>
      <c r="P94" s="104" t="s">
        <v>346</v>
      </c>
      <c r="Q94" s="171" t="s">
        <v>344</v>
      </c>
      <c r="R94" s="172" t="s">
        <v>342</v>
      </c>
      <c r="S94" s="104" t="s">
        <v>346</v>
      </c>
      <c r="T94" s="171" t="s">
        <v>344</v>
      </c>
      <c r="U94" s="172" t="s">
        <v>342</v>
      </c>
      <c r="V94" s="104" t="s">
        <v>346</v>
      </c>
      <c r="W94" s="171" t="s">
        <v>344</v>
      </c>
      <c r="X94" s="172" t="s">
        <v>342</v>
      </c>
      <c r="Y94" s="104" t="s">
        <v>346</v>
      </c>
      <c r="Z94" s="171" t="s">
        <v>344</v>
      </c>
      <c r="AA94" s="172" t="s">
        <v>342</v>
      </c>
      <c r="AB94" s="104" t="s">
        <v>346</v>
      </c>
      <c r="AC94" s="171" t="s">
        <v>344</v>
      </c>
      <c r="AD94" s="172" t="s">
        <v>342</v>
      </c>
      <c r="AE94" s="104" t="s">
        <v>346</v>
      </c>
      <c r="AF94" s="171" t="s">
        <v>344</v>
      </c>
      <c r="AG94" s="172" t="s">
        <v>342</v>
      </c>
      <c r="AH94" s="104" t="s">
        <v>346</v>
      </c>
      <c r="AI94" s="171" t="s">
        <v>344</v>
      </c>
      <c r="AJ94" s="172" t="s">
        <v>342</v>
      </c>
      <c r="AK94" s="104" t="s">
        <v>346</v>
      </c>
      <c r="AL94" s="171" t="s">
        <v>344</v>
      </c>
      <c r="AM94" s="172" t="s">
        <v>342</v>
      </c>
      <c r="AN94" s="104" t="s">
        <v>346</v>
      </c>
      <c r="AO94" s="171" t="s">
        <v>344</v>
      </c>
      <c r="AP94" s="43"/>
      <c r="AQ94" s="43"/>
      <c r="AR94" s="43"/>
      <c r="AS94" s="43"/>
      <c r="AT94" s="43"/>
      <c r="AU94" s="43"/>
      <c r="AV94" s="43"/>
      <c r="AW94" s="43"/>
      <c r="AX94" s="43"/>
      <c r="AY94" s="43"/>
      <c r="AZ94" s="43"/>
      <c r="BA94" s="43"/>
      <c r="BB94" s="43"/>
      <c r="BC94" s="43"/>
      <c r="BD94" s="43"/>
      <c r="BE94" s="43"/>
      <c r="BF94" s="43"/>
      <c r="BG94" s="43"/>
      <c r="BH94" s="43"/>
      <c r="BI94" s="43"/>
    </row>
    <row r="95" spans="1:61" ht="15.75" customHeight="1">
      <c r="A95" s="104" t="str">
        <f t="shared" ref="A95:A100" si="46">+$C$91&amp;B95</f>
        <v>Véhicules usagésVentes nettes</v>
      </c>
      <c r="B95" s="51" t="s">
        <v>349</v>
      </c>
      <c r="C95" s="61"/>
      <c r="D95" s="52"/>
      <c r="E95" s="467">
        <f t="shared" ref="E95:E98" si="47">+SUM(H95,K95,N95,Q95,T95,W95,Z95,AC95,AF95,AI95,AL95,AO95)</f>
        <v>20963217.391304348</v>
      </c>
      <c r="F95" s="61"/>
      <c r="G95" s="52"/>
      <c r="H95" s="63">
        <v>889695.11368605983</v>
      </c>
      <c r="I95" s="61"/>
      <c r="J95" s="52"/>
      <c r="K95" s="63">
        <v>1248870.4536116449</v>
      </c>
      <c r="L95" s="61"/>
      <c r="M95" s="52"/>
      <c r="N95" s="63">
        <v>1613662.6363059802</v>
      </c>
      <c r="O95" s="61"/>
      <c r="P95" s="52"/>
      <c r="Q95" s="63">
        <v>2102808.6916268026</v>
      </c>
      <c r="R95" s="61"/>
      <c r="S95" s="52"/>
      <c r="T95" s="63">
        <v>2037857.6903014993</v>
      </c>
      <c r="U95" s="61"/>
      <c r="V95" s="52"/>
      <c r="W95" s="63">
        <v>2452221.8838663544</v>
      </c>
      <c r="X95" s="61"/>
      <c r="Y95" s="52"/>
      <c r="Z95" s="63">
        <v>1945706.0767454284</v>
      </c>
      <c r="AA95" s="61"/>
      <c r="AB95" s="52"/>
      <c r="AC95" s="63">
        <v>1822887.8894786073</v>
      </c>
      <c r="AD95" s="61"/>
      <c r="AE95" s="52"/>
      <c r="AF95" s="63">
        <v>1561050.3017974491</v>
      </c>
      <c r="AG95" s="61"/>
      <c r="AH95" s="52"/>
      <c r="AI95" s="63">
        <v>2199161.4809497418</v>
      </c>
      <c r="AJ95" s="61"/>
      <c r="AK95" s="52"/>
      <c r="AL95" s="63">
        <v>1939002.9747864634</v>
      </c>
      <c r="AM95" s="61"/>
      <c r="AN95" s="52"/>
      <c r="AO95" s="63">
        <v>1150292.1981483169</v>
      </c>
      <c r="AP95" s="43"/>
      <c r="AQ95" s="43"/>
      <c r="AR95" s="43"/>
      <c r="AS95" s="43"/>
      <c r="AT95" s="43"/>
      <c r="AU95" s="43"/>
      <c r="AV95" s="43"/>
      <c r="AW95" s="43"/>
      <c r="AX95" s="43"/>
      <c r="AY95" s="43"/>
      <c r="AZ95" s="43"/>
      <c r="BA95" s="43"/>
      <c r="BB95" s="43"/>
      <c r="BC95" s="43"/>
      <c r="BD95" s="43"/>
      <c r="BE95" s="43"/>
      <c r="BF95" s="43"/>
      <c r="BG95" s="43"/>
      <c r="BH95" s="43"/>
      <c r="BI95" s="43"/>
    </row>
    <row r="96" spans="1:61" ht="15.75" customHeight="1">
      <c r="A96" s="104" t="str">
        <f t="shared" si="46"/>
        <v>Véhicules usagésCertifié</v>
      </c>
      <c r="B96" s="65" t="s">
        <v>470</v>
      </c>
      <c r="C96" s="468">
        <f t="shared" ref="C96:C98" si="48">+SUM(F96,I96,L96,O96,R96,U96,X96,AA96,AD96,AG96,AJ96,AM96)</f>
        <v>150</v>
      </c>
      <c r="D96" s="66">
        <f t="shared" ref="D96:D98" si="49">IF(C96=0,0,E96/C96)</f>
        <v>2400</v>
      </c>
      <c r="E96" s="68">
        <f t="shared" si="47"/>
        <v>360000</v>
      </c>
      <c r="F96" s="468">
        <v>8</v>
      </c>
      <c r="G96" s="66">
        <f t="shared" ref="G96:G98" si="50">IF(F96=0,0,H96/F96)</f>
        <v>2400</v>
      </c>
      <c r="H96" s="68">
        <v>19200</v>
      </c>
      <c r="I96" s="468">
        <v>7</v>
      </c>
      <c r="J96" s="66">
        <f t="shared" ref="J96:J98" si="51">IF(I96=0,0,K96/I96)</f>
        <v>2400</v>
      </c>
      <c r="K96" s="68">
        <v>16800</v>
      </c>
      <c r="L96" s="468">
        <v>12</v>
      </c>
      <c r="M96" s="66">
        <f t="shared" ref="M96:M98" si="52">IF(L96=0,0,N96/L96)</f>
        <v>2400</v>
      </c>
      <c r="N96" s="68">
        <v>28800</v>
      </c>
      <c r="O96" s="468">
        <v>15</v>
      </c>
      <c r="P96" s="66">
        <f t="shared" ref="P96:P98" si="53">IF(O96=0,0,Q96/O96)</f>
        <v>2400</v>
      </c>
      <c r="Q96" s="68">
        <v>36000</v>
      </c>
      <c r="R96" s="468">
        <v>12</v>
      </c>
      <c r="S96" s="66">
        <f t="shared" ref="S96:S98" si="54">IF(R96=0,0,T96/R96)</f>
        <v>2400</v>
      </c>
      <c r="T96" s="68">
        <v>28800</v>
      </c>
      <c r="U96" s="468">
        <v>19</v>
      </c>
      <c r="V96" s="66">
        <f t="shared" ref="V96:V98" si="55">IF(U96=0,0,W96/U96)</f>
        <v>2400</v>
      </c>
      <c r="W96" s="68">
        <v>45600</v>
      </c>
      <c r="X96" s="468">
        <v>14</v>
      </c>
      <c r="Y96" s="66">
        <f t="shared" ref="Y96:Y98" si="56">IF(X96=0,0,Z96/X96)</f>
        <v>2400</v>
      </c>
      <c r="Z96" s="68">
        <v>33600</v>
      </c>
      <c r="AA96" s="468">
        <v>14</v>
      </c>
      <c r="AB96" s="66">
        <f t="shared" ref="AB96:AB98" si="57">IF(AA96=0,0,AC96/AA96)</f>
        <v>2400</v>
      </c>
      <c r="AC96" s="68">
        <v>33600</v>
      </c>
      <c r="AD96" s="468">
        <v>10</v>
      </c>
      <c r="AE96" s="66">
        <f t="shared" ref="AE96:AE98" si="58">IF(AD96=0,0,AF96/AD96)</f>
        <v>2400</v>
      </c>
      <c r="AF96" s="68">
        <v>24000</v>
      </c>
      <c r="AG96" s="468">
        <v>17</v>
      </c>
      <c r="AH96" s="66">
        <f t="shared" ref="AH96:AH98" si="59">IF(AG96=0,0,AI96/AG96)</f>
        <v>2400</v>
      </c>
      <c r="AI96" s="68">
        <v>40800</v>
      </c>
      <c r="AJ96" s="468">
        <v>14</v>
      </c>
      <c r="AK96" s="66">
        <f t="shared" ref="AK96:AK98" si="60">IF(AJ96=0,0,AL96/AJ96)</f>
        <v>2400</v>
      </c>
      <c r="AL96" s="68">
        <v>33600</v>
      </c>
      <c r="AM96" s="468">
        <v>8</v>
      </c>
      <c r="AN96" s="66">
        <f t="shared" ref="AN96:AN98" si="61">IF(AM96=0,0,AO96/AM96)</f>
        <v>2400</v>
      </c>
      <c r="AO96" s="68">
        <v>19200</v>
      </c>
      <c r="AP96" s="43"/>
      <c r="AQ96" s="43"/>
      <c r="AR96" s="43"/>
      <c r="AS96" s="43"/>
      <c r="AT96" s="43"/>
      <c r="AU96" s="43"/>
      <c r="AV96" s="43"/>
      <c r="AW96" s="43"/>
      <c r="AX96" s="43"/>
      <c r="AY96" s="43"/>
      <c r="AZ96" s="43"/>
      <c r="BA96" s="43"/>
      <c r="BB96" s="43"/>
      <c r="BC96" s="43"/>
      <c r="BD96" s="43"/>
      <c r="BE96" s="43"/>
      <c r="BF96" s="43"/>
      <c r="BG96" s="43"/>
      <c r="BH96" s="43"/>
      <c r="BI96" s="43"/>
    </row>
    <row r="97" spans="1:61" ht="15.75" customHeight="1">
      <c r="A97" s="104" t="str">
        <f t="shared" si="46"/>
        <v>Véhicules usagésNon Certifié</v>
      </c>
      <c r="B97" s="65" t="s">
        <v>478</v>
      </c>
      <c r="C97" s="468">
        <f t="shared" si="48"/>
        <v>38</v>
      </c>
      <c r="D97" s="66">
        <f t="shared" si="49"/>
        <v>1400</v>
      </c>
      <c r="E97" s="68">
        <f t="shared" si="47"/>
        <v>53200</v>
      </c>
      <c r="F97" s="468">
        <v>1</v>
      </c>
      <c r="G97" s="66">
        <f t="shared" si="50"/>
        <v>1400</v>
      </c>
      <c r="H97" s="68">
        <v>1400</v>
      </c>
      <c r="I97" s="468">
        <v>2</v>
      </c>
      <c r="J97" s="66">
        <f t="shared" si="51"/>
        <v>1400</v>
      </c>
      <c r="K97" s="68">
        <v>2800</v>
      </c>
      <c r="L97" s="468">
        <v>3</v>
      </c>
      <c r="M97" s="66">
        <f t="shared" si="52"/>
        <v>1400</v>
      </c>
      <c r="N97" s="68">
        <v>4200</v>
      </c>
      <c r="O97" s="468">
        <v>4</v>
      </c>
      <c r="P97" s="66">
        <f t="shared" si="53"/>
        <v>1400</v>
      </c>
      <c r="Q97" s="68">
        <v>5600</v>
      </c>
      <c r="R97" s="468">
        <v>3</v>
      </c>
      <c r="S97" s="66">
        <f t="shared" si="54"/>
        <v>1400</v>
      </c>
      <c r="T97" s="68">
        <v>4200</v>
      </c>
      <c r="U97" s="468">
        <v>5</v>
      </c>
      <c r="V97" s="66">
        <f t="shared" si="55"/>
        <v>1400</v>
      </c>
      <c r="W97" s="68">
        <v>7000</v>
      </c>
      <c r="X97" s="468">
        <v>4</v>
      </c>
      <c r="Y97" s="66">
        <f t="shared" si="56"/>
        <v>1400</v>
      </c>
      <c r="Z97" s="68">
        <v>5600</v>
      </c>
      <c r="AA97" s="468">
        <v>3</v>
      </c>
      <c r="AB97" s="66">
        <f t="shared" si="57"/>
        <v>1400</v>
      </c>
      <c r="AC97" s="68">
        <v>4200</v>
      </c>
      <c r="AD97" s="468">
        <v>2</v>
      </c>
      <c r="AE97" s="66">
        <f t="shared" si="58"/>
        <v>1400</v>
      </c>
      <c r="AF97" s="68">
        <v>2800</v>
      </c>
      <c r="AG97" s="468">
        <v>5</v>
      </c>
      <c r="AH97" s="66">
        <f t="shared" si="59"/>
        <v>1400</v>
      </c>
      <c r="AI97" s="68">
        <v>7000</v>
      </c>
      <c r="AJ97" s="468">
        <v>4</v>
      </c>
      <c r="AK97" s="66">
        <f t="shared" si="60"/>
        <v>1400</v>
      </c>
      <c r="AL97" s="68">
        <v>5600</v>
      </c>
      <c r="AM97" s="468">
        <v>2</v>
      </c>
      <c r="AN97" s="66">
        <f t="shared" si="61"/>
        <v>1400</v>
      </c>
      <c r="AO97" s="68">
        <v>2800</v>
      </c>
      <c r="AP97" s="43"/>
      <c r="AQ97" s="43"/>
      <c r="AR97" s="43"/>
      <c r="AS97" s="43"/>
      <c r="AT97" s="43"/>
      <c r="AU97" s="43"/>
      <c r="AV97" s="43"/>
      <c r="AW97" s="43"/>
      <c r="AX97" s="43"/>
      <c r="AY97" s="43"/>
      <c r="AZ97" s="43"/>
      <c r="BA97" s="43"/>
      <c r="BB97" s="43"/>
      <c r="BC97" s="43"/>
      <c r="BD97" s="43"/>
      <c r="BE97" s="43"/>
      <c r="BF97" s="43"/>
      <c r="BG97" s="43"/>
      <c r="BH97" s="43"/>
      <c r="BI97" s="43"/>
    </row>
    <row r="98" spans="1:61" ht="15.75" customHeight="1">
      <c r="A98" s="104" t="str">
        <f t="shared" si="46"/>
        <v>Véhicules usagésAutres Marques</v>
      </c>
      <c r="B98" s="65" t="s">
        <v>2492</v>
      </c>
      <c r="C98" s="468">
        <f t="shared" si="48"/>
        <v>62</v>
      </c>
      <c r="D98" s="66">
        <f t="shared" si="49"/>
        <v>1500</v>
      </c>
      <c r="E98" s="68">
        <f t="shared" si="47"/>
        <v>93000</v>
      </c>
      <c r="F98" s="468">
        <v>2</v>
      </c>
      <c r="G98" s="66">
        <f t="shared" si="50"/>
        <v>1500</v>
      </c>
      <c r="H98" s="68">
        <v>3000</v>
      </c>
      <c r="I98" s="468">
        <v>6</v>
      </c>
      <c r="J98" s="66">
        <f t="shared" si="51"/>
        <v>1500</v>
      </c>
      <c r="K98" s="68">
        <v>9000</v>
      </c>
      <c r="L98" s="468">
        <v>4</v>
      </c>
      <c r="M98" s="66">
        <f t="shared" si="52"/>
        <v>1500</v>
      </c>
      <c r="N98" s="68">
        <v>6000</v>
      </c>
      <c r="O98" s="468">
        <v>6</v>
      </c>
      <c r="P98" s="66">
        <f t="shared" si="53"/>
        <v>1500</v>
      </c>
      <c r="Q98" s="68">
        <v>9000</v>
      </c>
      <c r="R98" s="468">
        <v>5</v>
      </c>
      <c r="S98" s="66">
        <f t="shared" si="54"/>
        <v>1500</v>
      </c>
      <c r="T98" s="68">
        <v>7500</v>
      </c>
      <c r="U98" s="468">
        <v>8</v>
      </c>
      <c r="V98" s="66">
        <f t="shared" si="55"/>
        <v>1500</v>
      </c>
      <c r="W98" s="68">
        <v>12000</v>
      </c>
      <c r="X98" s="468">
        <v>6</v>
      </c>
      <c r="Y98" s="66">
        <f t="shared" si="56"/>
        <v>1500</v>
      </c>
      <c r="Z98" s="68">
        <v>9000</v>
      </c>
      <c r="AA98" s="468">
        <v>5</v>
      </c>
      <c r="AB98" s="66">
        <f t="shared" si="57"/>
        <v>1500</v>
      </c>
      <c r="AC98" s="68">
        <v>7500</v>
      </c>
      <c r="AD98" s="468">
        <v>4</v>
      </c>
      <c r="AE98" s="66">
        <f t="shared" si="58"/>
        <v>1500</v>
      </c>
      <c r="AF98" s="68">
        <v>6000</v>
      </c>
      <c r="AG98" s="468">
        <v>6</v>
      </c>
      <c r="AH98" s="66">
        <f t="shared" si="59"/>
        <v>1500</v>
      </c>
      <c r="AI98" s="68">
        <v>9000</v>
      </c>
      <c r="AJ98" s="468">
        <v>6</v>
      </c>
      <c r="AK98" s="66">
        <f t="shared" si="60"/>
        <v>1500</v>
      </c>
      <c r="AL98" s="68">
        <v>9000</v>
      </c>
      <c r="AM98" s="468">
        <v>4</v>
      </c>
      <c r="AN98" s="66">
        <f t="shared" si="61"/>
        <v>1500</v>
      </c>
      <c r="AO98" s="68">
        <v>6000</v>
      </c>
      <c r="AP98" s="43"/>
      <c r="AQ98" s="43"/>
      <c r="AR98" s="43"/>
      <c r="AS98" s="43"/>
      <c r="AT98" s="43"/>
      <c r="AU98" s="43"/>
      <c r="AV98" s="43"/>
      <c r="AW98" s="43"/>
      <c r="AX98" s="43"/>
      <c r="AY98" s="43"/>
      <c r="AZ98" s="43"/>
      <c r="BA98" s="43"/>
      <c r="BB98" s="43"/>
      <c r="BC98" s="43"/>
      <c r="BD98" s="43"/>
      <c r="BE98" s="43"/>
      <c r="BF98" s="43"/>
      <c r="BG98" s="43"/>
      <c r="BH98" s="43"/>
      <c r="BI98" s="43"/>
    </row>
    <row r="99" spans="1:61" ht="15.75" customHeight="1">
      <c r="A99" s="104" t="str">
        <f t="shared" si="46"/>
        <v>Véhicules usagésTotal Usagés</v>
      </c>
      <c r="B99" s="72" t="s">
        <v>486</v>
      </c>
      <c r="C99" s="75">
        <f>+C96+C97+C98</f>
        <v>250</v>
      </c>
      <c r="D99" s="73">
        <f>IF(C99&lt;=0,0,E99/C99)</f>
        <v>2024.8</v>
      </c>
      <c r="E99" s="74">
        <f t="shared" ref="E99:F99" si="62">+E96+E97+E98</f>
        <v>506200</v>
      </c>
      <c r="F99" s="75">
        <f t="shared" si="62"/>
        <v>11</v>
      </c>
      <c r="G99" s="73">
        <f>IF(F99&lt;=0,0,H99/F99)</f>
        <v>2145.4545454545455</v>
      </c>
      <c r="H99" s="74">
        <f t="shared" ref="H99:I99" si="63">+H96+H97+H98</f>
        <v>23600</v>
      </c>
      <c r="I99" s="75">
        <f t="shared" si="63"/>
        <v>15</v>
      </c>
      <c r="J99" s="73">
        <f>IF(I99&lt;=0,0,K99/I99)</f>
        <v>1906.6666666666667</v>
      </c>
      <c r="K99" s="74">
        <f t="shared" ref="K99:L99" si="64">+K96+K97+K98</f>
        <v>28600</v>
      </c>
      <c r="L99" s="75">
        <f t="shared" si="64"/>
        <v>19</v>
      </c>
      <c r="M99" s="73">
        <f>IF(L99&lt;=0,0,N99/L99)</f>
        <v>2052.6315789473683</v>
      </c>
      <c r="N99" s="74">
        <f t="shared" ref="N99:O99" si="65">+N96+N97+N98</f>
        <v>39000</v>
      </c>
      <c r="O99" s="75">
        <f t="shared" si="65"/>
        <v>25</v>
      </c>
      <c r="P99" s="73">
        <f>IF(O99&lt;=0,0,Q99/O99)</f>
        <v>2024</v>
      </c>
      <c r="Q99" s="74">
        <f t="shared" ref="Q99:R99" si="66">+Q96+Q97+Q98</f>
        <v>50600</v>
      </c>
      <c r="R99" s="75">
        <f t="shared" si="66"/>
        <v>20</v>
      </c>
      <c r="S99" s="73">
        <f>IF(R99&lt;=0,0,T99/R99)</f>
        <v>2025</v>
      </c>
      <c r="T99" s="74">
        <f t="shared" ref="T99:U99" si="67">+T96+T97+T98</f>
        <v>40500</v>
      </c>
      <c r="U99" s="75">
        <f t="shared" si="67"/>
        <v>32</v>
      </c>
      <c r="V99" s="73">
        <f>IF(U99&lt;=0,0,W99/U99)</f>
        <v>2018.75</v>
      </c>
      <c r="W99" s="74">
        <f t="shared" ref="W99:X99" si="68">+W96+W97+W98</f>
        <v>64600</v>
      </c>
      <c r="X99" s="75">
        <f t="shared" si="68"/>
        <v>24</v>
      </c>
      <c r="Y99" s="73">
        <f>IF(X99&lt;=0,0,Z99/X99)</f>
        <v>2008.3333333333333</v>
      </c>
      <c r="Z99" s="74">
        <f t="shared" ref="Z99:AA99" si="69">+Z96+Z97+Z98</f>
        <v>48200</v>
      </c>
      <c r="AA99" s="75">
        <f t="shared" si="69"/>
        <v>22</v>
      </c>
      <c r="AB99" s="73">
        <f>IF(AA99&lt;=0,0,AC99/AA99)</f>
        <v>2059.090909090909</v>
      </c>
      <c r="AC99" s="74">
        <f t="shared" ref="AC99:AD99" si="70">+AC96+AC97+AC98</f>
        <v>45300</v>
      </c>
      <c r="AD99" s="75">
        <f t="shared" si="70"/>
        <v>16</v>
      </c>
      <c r="AE99" s="73">
        <f>IF(AD99&lt;=0,0,AF99/AD99)</f>
        <v>2050</v>
      </c>
      <c r="AF99" s="74">
        <f t="shared" ref="AF99:AG99" si="71">+AF96+AF97+AF98</f>
        <v>32800</v>
      </c>
      <c r="AG99" s="75">
        <f t="shared" si="71"/>
        <v>28</v>
      </c>
      <c r="AH99" s="73">
        <f>IF(AG99&lt;=0,0,AI99/AG99)</f>
        <v>2028.5714285714287</v>
      </c>
      <c r="AI99" s="74">
        <f t="shared" ref="AI99:AJ99" si="72">+AI96+AI97+AI98</f>
        <v>56800</v>
      </c>
      <c r="AJ99" s="75">
        <f t="shared" si="72"/>
        <v>24</v>
      </c>
      <c r="AK99" s="73">
        <f>IF(AJ99&lt;=0,0,AL99/AJ99)</f>
        <v>2008.3333333333333</v>
      </c>
      <c r="AL99" s="74">
        <f t="shared" ref="AL99:AM99" si="73">+AL96+AL97+AL98</f>
        <v>48200</v>
      </c>
      <c r="AM99" s="75">
        <f t="shared" si="73"/>
        <v>14</v>
      </c>
      <c r="AN99" s="73">
        <f>IF(AM99&lt;=0,0,AO99/AM99)</f>
        <v>2000</v>
      </c>
      <c r="AO99" s="74">
        <f>+AO96+AO97+AO98</f>
        <v>28000</v>
      </c>
      <c r="AP99" s="43"/>
      <c r="AQ99" s="43"/>
      <c r="AR99" s="43"/>
      <c r="AS99" s="43"/>
      <c r="AT99" s="43"/>
      <c r="AU99" s="43"/>
      <c r="AV99" s="43"/>
      <c r="AW99" s="43"/>
      <c r="AX99" s="43"/>
      <c r="AY99" s="43"/>
      <c r="AZ99" s="43"/>
      <c r="BA99" s="43"/>
      <c r="BB99" s="43"/>
      <c r="BC99" s="43"/>
      <c r="BD99" s="43"/>
      <c r="BE99" s="43"/>
      <c r="BF99" s="43"/>
      <c r="BG99" s="43"/>
      <c r="BH99" s="43"/>
      <c r="BI99" s="43"/>
    </row>
    <row r="100" spans="1:61" ht="15.75" customHeight="1">
      <c r="A100" s="104" t="str">
        <f t="shared" si="46"/>
        <v>Véhicules usagés</v>
      </c>
      <c r="B100" s="65"/>
      <c r="C100" s="65"/>
      <c r="D100" s="43"/>
      <c r="E100" s="76"/>
      <c r="F100" s="65"/>
      <c r="G100" s="43"/>
      <c r="H100" s="76"/>
      <c r="I100" s="65"/>
      <c r="J100" s="43"/>
      <c r="K100" s="76"/>
      <c r="L100" s="65"/>
      <c r="M100" s="43"/>
      <c r="N100" s="76"/>
      <c r="O100" s="65"/>
      <c r="P100" s="43"/>
      <c r="Q100" s="76"/>
      <c r="R100" s="65"/>
      <c r="S100" s="43"/>
      <c r="T100" s="76"/>
      <c r="U100" s="65"/>
      <c r="V100" s="43"/>
      <c r="W100" s="76"/>
      <c r="X100" s="65"/>
      <c r="Y100" s="43"/>
      <c r="Z100" s="76"/>
      <c r="AA100" s="65"/>
      <c r="AB100" s="43"/>
      <c r="AC100" s="76"/>
      <c r="AD100" s="65"/>
      <c r="AE100" s="43"/>
      <c r="AF100" s="76"/>
      <c r="AG100" s="65"/>
      <c r="AH100" s="43"/>
      <c r="AI100" s="76"/>
      <c r="AJ100" s="65"/>
      <c r="AK100" s="43"/>
      <c r="AL100" s="76"/>
      <c r="AM100" s="65"/>
      <c r="AN100" s="43"/>
      <c r="AO100" s="76"/>
      <c r="AP100" s="43"/>
      <c r="AQ100" s="43"/>
      <c r="AR100" s="43"/>
      <c r="AS100" s="43"/>
      <c r="AT100" s="43"/>
      <c r="AU100" s="43"/>
      <c r="AV100" s="43"/>
      <c r="AW100" s="43"/>
      <c r="AX100" s="43"/>
      <c r="AY100" s="43"/>
      <c r="AZ100" s="43"/>
      <c r="BA100" s="43"/>
      <c r="BB100" s="43"/>
      <c r="BC100" s="43"/>
      <c r="BD100" s="43"/>
      <c r="BE100" s="43"/>
      <c r="BF100" s="43"/>
      <c r="BG100" s="43"/>
      <c r="BH100" s="43"/>
      <c r="BI100" s="43"/>
    </row>
    <row r="101" spans="1:61" ht="15.75" customHeight="1">
      <c r="A101" s="104" t="str">
        <f>+$C$4&amp;B101</f>
        <v>Véhicules neufsRachat bail</v>
      </c>
      <c r="B101" s="489" t="s">
        <v>491</v>
      </c>
      <c r="C101" s="67"/>
      <c r="D101" s="66"/>
      <c r="E101" s="68">
        <f>+SUM(H101,K101,N101,Q101,T101,W101,Z101,AC101,AF101,AI101,AL101,AO101)</f>
        <v>19980.000000000004</v>
      </c>
      <c r="F101" s="67"/>
      <c r="G101" s="66"/>
      <c r="H101" s="68">
        <v>872.62796727878083</v>
      </c>
      <c r="I101" s="67"/>
      <c r="J101" s="66"/>
      <c r="K101" s="68">
        <v>2329.7106885833568</v>
      </c>
      <c r="L101" s="67"/>
      <c r="M101" s="66"/>
      <c r="N101" s="68">
        <v>1716.6487409782685</v>
      </c>
      <c r="O101" s="67"/>
      <c r="P101" s="66"/>
      <c r="Q101" s="68">
        <v>2188.3231982991279</v>
      </c>
      <c r="R101" s="67"/>
      <c r="S101" s="66"/>
      <c r="T101" s="68">
        <v>2834.7472332774046</v>
      </c>
      <c r="U101" s="67"/>
      <c r="V101" s="66"/>
      <c r="W101" s="68">
        <v>1509.8237491399509</v>
      </c>
      <c r="X101" s="67"/>
      <c r="Y101" s="66"/>
      <c r="Z101" s="68">
        <v>2102.295817364572</v>
      </c>
      <c r="AA101" s="67"/>
      <c r="AB101" s="66"/>
      <c r="AC101" s="68">
        <v>2486.8669783266905</v>
      </c>
      <c r="AD101" s="67"/>
      <c r="AE101" s="66"/>
      <c r="AF101" s="68">
        <v>874.16704137020508</v>
      </c>
      <c r="AG101" s="67"/>
      <c r="AH101" s="66"/>
      <c r="AI101" s="68">
        <v>1448.765939107001</v>
      </c>
      <c r="AJ101" s="67"/>
      <c r="AK101" s="66"/>
      <c r="AL101" s="68">
        <v>930.64736715227104</v>
      </c>
      <c r="AM101" s="67"/>
      <c r="AN101" s="66"/>
      <c r="AO101" s="68">
        <v>685.37527912237135</v>
      </c>
      <c r="AP101" s="43"/>
      <c r="AQ101" s="43"/>
      <c r="AR101" s="43"/>
      <c r="AS101" s="43"/>
      <c r="AT101" s="43"/>
      <c r="AU101" s="43"/>
      <c r="AV101" s="43"/>
      <c r="AW101" s="43"/>
      <c r="AX101" s="43"/>
      <c r="AY101" s="43"/>
      <c r="AZ101" s="43"/>
      <c r="BA101" s="43"/>
      <c r="BB101" s="43"/>
      <c r="BC101" s="43"/>
      <c r="BD101" s="43"/>
      <c r="BE101" s="43"/>
      <c r="BF101" s="43"/>
      <c r="BG101" s="43"/>
      <c r="BH101" s="43"/>
      <c r="BI101" s="43"/>
    </row>
    <row r="102" spans="1:61" ht="15.75" customHeight="1">
      <c r="A102" s="104" t="str">
        <f t="shared" ref="A102:A168" si="74">+$C$91&amp;B102</f>
        <v>Véhicules usagés</v>
      </c>
      <c r="B102" s="65"/>
      <c r="C102" s="65"/>
      <c r="D102" s="43"/>
      <c r="E102" s="76"/>
      <c r="F102" s="65"/>
      <c r="G102" s="43"/>
      <c r="H102" s="76"/>
      <c r="I102" s="65"/>
      <c r="J102" s="43"/>
      <c r="K102" s="76"/>
      <c r="L102" s="65"/>
      <c r="M102" s="43"/>
      <c r="N102" s="76"/>
      <c r="O102" s="65"/>
      <c r="P102" s="43"/>
      <c r="Q102" s="76"/>
      <c r="R102" s="65"/>
      <c r="S102" s="43"/>
      <c r="T102" s="76"/>
      <c r="U102" s="65"/>
      <c r="V102" s="43"/>
      <c r="W102" s="76"/>
      <c r="X102" s="65"/>
      <c r="Y102" s="43"/>
      <c r="Z102" s="76"/>
      <c r="AA102" s="65"/>
      <c r="AB102" s="43"/>
      <c r="AC102" s="76"/>
      <c r="AD102" s="65"/>
      <c r="AE102" s="43"/>
      <c r="AF102" s="76"/>
      <c r="AG102" s="65"/>
      <c r="AH102" s="43"/>
      <c r="AI102" s="76"/>
      <c r="AJ102" s="65"/>
      <c r="AK102" s="43"/>
      <c r="AL102" s="76"/>
      <c r="AM102" s="65"/>
      <c r="AN102" s="43"/>
      <c r="AO102" s="76"/>
      <c r="AP102" s="43"/>
      <c r="AQ102" s="43"/>
      <c r="AR102" s="43"/>
      <c r="AS102" s="43"/>
      <c r="AT102" s="43"/>
      <c r="AU102" s="43"/>
      <c r="AV102" s="43"/>
      <c r="AW102" s="43"/>
      <c r="AX102" s="43"/>
      <c r="AY102" s="43"/>
      <c r="AZ102" s="43"/>
      <c r="BA102" s="43"/>
      <c r="BB102" s="43"/>
      <c r="BC102" s="43"/>
      <c r="BD102" s="43"/>
      <c r="BE102" s="43"/>
      <c r="BF102" s="43"/>
      <c r="BG102" s="43"/>
      <c r="BH102" s="43"/>
      <c r="BI102" s="43"/>
    </row>
    <row r="103" spans="1:61" ht="15.75" customHeight="1">
      <c r="A103" s="104" t="str">
        <f t="shared" si="74"/>
        <v>Véhicules usagésVentes au Gros</v>
      </c>
      <c r="B103" s="65" t="s">
        <v>496</v>
      </c>
      <c r="C103" s="468">
        <f>+SUM(F103,I103,L103,O103,R103,U103,X103,AA103,AD103,AG103,AJ103,AM103)</f>
        <v>250</v>
      </c>
      <c r="D103" s="66">
        <f>IF(C103=0,0,E103/C103)</f>
        <v>500</v>
      </c>
      <c r="E103" s="68">
        <f>+SUM(H103,K103,N103,Q103,T103,W103,Z103,AC103,AF103,AI103,AL103,AO103)</f>
        <v>125000</v>
      </c>
      <c r="F103" s="468">
        <v>9</v>
      </c>
      <c r="G103" s="66">
        <f>IF(F103=0,0,H103/F103)</f>
        <v>500</v>
      </c>
      <c r="H103" s="68">
        <v>4500</v>
      </c>
      <c r="I103" s="468">
        <v>15</v>
      </c>
      <c r="J103" s="66">
        <f>IF(I103=0,0,K103/I103)</f>
        <v>500</v>
      </c>
      <c r="K103" s="68">
        <v>7500</v>
      </c>
      <c r="L103" s="468">
        <v>19</v>
      </c>
      <c r="M103" s="66">
        <f>IF(L103=0,0,N103/L103)</f>
        <v>500</v>
      </c>
      <c r="N103" s="68">
        <v>9500</v>
      </c>
      <c r="O103" s="468">
        <v>25</v>
      </c>
      <c r="P103" s="66">
        <f>IF(O103=0,0,Q103/O103)</f>
        <v>500</v>
      </c>
      <c r="Q103" s="68">
        <v>12500</v>
      </c>
      <c r="R103" s="468">
        <v>30</v>
      </c>
      <c r="S103" s="66">
        <f>IF(R103=0,0,T103/R103)</f>
        <v>500</v>
      </c>
      <c r="T103" s="68">
        <v>15000</v>
      </c>
      <c r="U103" s="468">
        <v>26</v>
      </c>
      <c r="V103" s="66">
        <f>IF(U103=0,0,W103/U103)</f>
        <v>500</v>
      </c>
      <c r="W103" s="68">
        <v>13000</v>
      </c>
      <c r="X103" s="468">
        <v>22</v>
      </c>
      <c r="Y103" s="66">
        <f>IF(X103=0,0,Z103/X103)</f>
        <v>500</v>
      </c>
      <c r="Z103" s="68">
        <v>11000</v>
      </c>
      <c r="AA103" s="468">
        <v>20</v>
      </c>
      <c r="AB103" s="66">
        <f>IF(AA103=0,0,AC103/AA103)</f>
        <v>500</v>
      </c>
      <c r="AC103" s="68">
        <v>10000</v>
      </c>
      <c r="AD103" s="468">
        <v>23</v>
      </c>
      <c r="AE103" s="66">
        <f>IF(AD103=0,0,AF103/AD103)</f>
        <v>500</v>
      </c>
      <c r="AF103" s="68">
        <v>11500</v>
      </c>
      <c r="AG103" s="468">
        <v>24</v>
      </c>
      <c r="AH103" s="66">
        <f>IF(AG103=0,0,AI103/AG103)</f>
        <v>500</v>
      </c>
      <c r="AI103" s="68">
        <v>12000</v>
      </c>
      <c r="AJ103" s="468">
        <v>23</v>
      </c>
      <c r="AK103" s="66">
        <f>IF(AJ103=0,0,AL103/AJ103)</f>
        <v>500</v>
      </c>
      <c r="AL103" s="68">
        <v>11500</v>
      </c>
      <c r="AM103" s="468">
        <v>14</v>
      </c>
      <c r="AN103" s="66">
        <f>IF(AM103=0,0,AO103/AM103)</f>
        <v>500</v>
      </c>
      <c r="AO103" s="68">
        <v>7000</v>
      </c>
      <c r="AP103" s="43"/>
      <c r="AQ103" s="43"/>
      <c r="AR103" s="43"/>
      <c r="AS103" s="43"/>
      <c r="AT103" s="43"/>
      <c r="AU103" s="43"/>
      <c r="AV103" s="43"/>
      <c r="AW103" s="43"/>
      <c r="AX103" s="43"/>
      <c r="AY103" s="43"/>
      <c r="AZ103" s="43"/>
      <c r="BA103" s="43"/>
      <c r="BB103" s="43"/>
      <c r="BC103" s="43"/>
      <c r="BD103" s="43"/>
      <c r="BE103" s="43"/>
      <c r="BF103" s="43"/>
      <c r="BG103" s="43"/>
      <c r="BH103" s="43"/>
      <c r="BI103" s="43"/>
    </row>
    <row r="104" spans="1:61" ht="15.75" customHeight="1">
      <c r="A104" s="104" t="str">
        <f t="shared" si="74"/>
        <v>Véhicules usagés</v>
      </c>
      <c r="B104" s="51"/>
      <c r="C104" s="80"/>
      <c r="D104" s="59"/>
      <c r="E104" s="57"/>
      <c r="F104" s="80"/>
      <c r="G104" s="59"/>
      <c r="H104" s="57"/>
      <c r="I104" s="80"/>
      <c r="J104" s="59"/>
      <c r="K104" s="57"/>
      <c r="L104" s="80"/>
      <c r="M104" s="59"/>
      <c r="N104" s="57"/>
      <c r="O104" s="80"/>
      <c r="P104" s="59"/>
      <c r="Q104" s="57"/>
      <c r="R104" s="80"/>
      <c r="S104" s="59"/>
      <c r="T104" s="57"/>
      <c r="U104" s="80"/>
      <c r="V104" s="59"/>
      <c r="W104" s="57"/>
      <c r="X104" s="80"/>
      <c r="Y104" s="59"/>
      <c r="Z104" s="57"/>
      <c r="AA104" s="80"/>
      <c r="AB104" s="59"/>
      <c r="AC104" s="57"/>
      <c r="AD104" s="80"/>
      <c r="AE104" s="59"/>
      <c r="AF104" s="57"/>
      <c r="AG104" s="80"/>
      <c r="AH104" s="59"/>
      <c r="AI104" s="57"/>
      <c r="AJ104" s="80"/>
      <c r="AK104" s="59"/>
      <c r="AL104" s="57"/>
      <c r="AM104" s="80"/>
      <c r="AN104" s="59"/>
      <c r="AO104" s="57"/>
      <c r="AP104" s="43"/>
      <c r="AQ104" s="43"/>
      <c r="AR104" s="43"/>
      <c r="AS104" s="43"/>
      <c r="AT104" s="43"/>
      <c r="AU104" s="43"/>
      <c r="AV104" s="43"/>
      <c r="AW104" s="43"/>
      <c r="AX104" s="43"/>
      <c r="AY104" s="43"/>
      <c r="AZ104" s="43"/>
      <c r="BA104" s="43"/>
      <c r="BB104" s="43"/>
      <c r="BC104" s="43"/>
      <c r="BD104" s="43"/>
      <c r="BE104" s="43"/>
      <c r="BF104" s="43"/>
      <c r="BG104" s="43"/>
      <c r="BH104" s="43"/>
      <c r="BI104" s="43"/>
    </row>
    <row r="105" spans="1:61" ht="15.75" customHeight="1">
      <c r="A105" s="104" t="str">
        <f t="shared" si="74"/>
        <v>Véhicules usagésRev. Finances</v>
      </c>
      <c r="B105" s="65" t="s">
        <v>389</v>
      </c>
      <c r="C105" s="67"/>
      <c r="D105" s="66">
        <f>IF(C99=0,0,E105/C99)</f>
        <v>350</v>
      </c>
      <c r="E105" s="68">
        <f t="shared" ref="E105:E107" si="75">+SUM(H105,K105,N105,Q105,T105,W105,Z105,AC105,AF105,AI105,AL105,AO105)</f>
        <v>87500</v>
      </c>
      <c r="F105" s="67"/>
      <c r="G105" s="66">
        <f>IF(F99=0,0,H105/F99)</f>
        <v>350</v>
      </c>
      <c r="H105" s="68">
        <v>3850</v>
      </c>
      <c r="I105" s="67"/>
      <c r="J105" s="66">
        <f>IF(I99=0,0,K105/I99)</f>
        <v>350</v>
      </c>
      <c r="K105" s="68">
        <v>5250</v>
      </c>
      <c r="L105" s="67"/>
      <c r="M105" s="66">
        <f>IF(L99=0,0,N105/L99)</f>
        <v>350</v>
      </c>
      <c r="N105" s="68">
        <v>6650</v>
      </c>
      <c r="O105" s="67"/>
      <c r="P105" s="66">
        <f>IF(O99=0,0,Q105/O99)</f>
        <v>350</v>
      </c>
      <c r="Q105" s="68">
        <v>8750</v>
      </c>
      <c r="R105" s="67"/>
      <c r="S105" s="66">
        <f>IF(R99=0,0,T105/R99)</f>
        <v>350</v>
      </c>
      <c r="T105" s="68">
        <v>7000</v>
      </c>
      <c r="U105" s="67"/>
      <c r="V105" s="66">
        <f>IF(U99=0,0,W105/U99)</f>
        <v>350</v>
      </c>
      <c r="W105" s="68">
        <v>11200</v>
      </c>
      <c r="X105" s="67"/>
      <c r="Y105" s="66">
        <f>IF(X99=0,0,Z105/X99)</f>
        <v>350</v>
      </c>
      <c r="Z105" s="68">
        <v>8400</v>
      </c>
      <c r="AA105" s="67"/>
      <c r="AB105" s="66">
        <f>IF(AA99=0,0,AC105/AA99)</f>
        <v>350</v>
      </c>
      <c r="AC105" s="68">
        <v>7700</v>
      </c>
      <c r="AD105" s="67"/>
      <c r="AE105" s="66">
        <f>IF(AD99=0,0,AF105/AD99)</f>
        <v>350</v>
      </c>
      <c r="AF105" s="68">
        <v>5600</v>
      </c>
      <c r="AG105" s="67"/>
      <c r="AH105" s="66">
        <f>IF(AG99=0,0,AI105/AG99)</f>
        <v>350</v>
      </c>
      <c r="AI105" s="68">
        <v>9800</v>
      </c>
      <c r="AJ105" s="67"/>
      <c r="AK105" s="66">
        <f>IF(AJ99=0,0,AL105/AJ99)</f>
        <v>350</v>
      </c>
      <c r="AL105" s="68">
        <v>8400</v>
      </c>
      <c r="AM105" s="67"/>
      <c r="AN105" s="66">
        <f>IF(AM99=0,0,AO105/AM99)</f>
        <v>350</v>
      </c>
      <c r="AO105" s="68">
        <v>4900</v>
      </c>
      <c r="AP105" s="43"/>
      <c r="AQ105" s="43"/>
      <c r="AR105" s="43"/>
      <c r="AS105" s="43"/>
      <c r="AT105" s="43"/>
      <c r="AU105" s="43"/>
      <c r="AV105" s="43"/>
      <c r="AW105" s="43"/>
      <c r="AX105" s="43"/>
      <c r="AY105" s="43"/>
      <c r="AZ105" s="43"/>
      <c r="BA105" s="43"/>
      <c r="BB105" s="43"/>
      <c r="BC105" s="43"/>
      <c r="BD105" s="43"/>
      <c r="BE105" s="43"/>
      <c r="BF105" s="43"/>
      <c r="BG105" s="43"/>
      <c r="BH105" s="43"/>
      <c r="BI105" s="43"/>
    </row>
    <row r="106" spans="1:61" ht="15.75" customHeight="1">
      <c r="A106" s="104" t="str">
        <f t="shared" si="74"/>
        <v>Véhicules usagésRev. Protections</v>
      </c>
      <c r="B106" s="65" t="s">
        <v>390</v>
      </c>
      <c r="C106" s="67"/>
      <c r="D106" s="66">
        <f>IF(C99=0,0,E106/C99)</f>
        <v>950</v>
      </c>
      <c r="E106" s="68">
        <f t="shared" si="75"/>
        <v>237500</v>
      </c>
      <c r="F106" s="67"/>
      <c r="G106" s="66">
        <f>IF(F99=0,0,H106/F99)</f>
        <v>950</v>
      </c>
      <c r="H106" s="68">
        <v>10450</v>
      </c>
      <c r="I106" s="67"/>
      <c r="J106" s="66">
        <f>IF(I99=0,0,K106/I99)</f>
        <v>950</v>
      </c>
      <c r="K106" s="68">
        <v>14250</v>
      </c>
      <c r="L106" s="67"/>
      <c r="M106" s="66">
        <f>IF(L99=0,0,N106/L99)</f>
        <v>950</v>
      </c>
      <c r="N106" s="68">
        <v>18050</v>
      </c>
      <c r="O106" s="67"/>
      <c r="P106" s="66">
        <f>IF(O99=0,0,Q106/O99)</f>
        <v>950</v>
      </c>
      <c r="Q106" s="68">
        <v>23750</v>
      </c>
      <c r="R106" s="67"/>
      <c r="S106" s="66">
        <f>IF(R99=0,0,T106/R99)</f>
        <v>950</v>
      </c>
      <c r="T106" s="68">
        <v>19000</v>
      </c>
      <c r="U106" s="67"/>
      <c r="V106" s="66">
        <f>IF(U99=0,0,W106/U99)</f>
        <v>950</v>
      </c>
      <c r="W106" s="68">
        <v>30400</v>
      </c>
      <c r="X106" s="67"/>
      <c r="Y106" s="66">
        <f>IF(X99=0,0,Z106/X99)</f>
        <v>950</v>
      </c>
      <c r="Z106" s="68">
        <v>22800</v>
      </c>
      <c r="AA106" s="67"/>
      <c r="AB106" s="66">
        <f>IF(AA99=0,0,AC106/AA99)</f>
        <v>950</v>
      </c>
      <c r="AC106" s="68">
        <v>20900</v>
      </c>
      <c r="AD106" s="67"/>
      <c r="AE106" s="66">
        <f>IF(AD99=0,0,AF106/AD99)</f>
        <v>950</v>
      </c>
      <c r="AF106" s="68">
        <v>15200</v>
      </c>
      <c r="AG106" s="67"/>
      <c r="AH106" s="66">
        <f>IF(AG99=0,0,AI106/AG99)</f>
        <v>950</v>
      </c>
      <c r="AI106" s="68">
        <v>26600</v>
      </c>
      <c r="AJ106" s="67"/>
      <c r="AK106" s="66">
        <f>IF(AJ99=0,0,AL106/AJ99)</f>
        <v>950</v>
      </c>
      <c r="AL106" s="68">
        <v>22800</v>
      </c>
      <c r="AM106" s="67"/>
      <c r="AN106" s="66">
        <f>IF(AM99=0,0,AO106/AM99)</f>
        <v>950</v>
      </c>
      <c r="AO106" s="68">
        <v>13300</v>
      </c>
      <c r="AP106" s="43"/>
      <c r="AQ106" s="43"/>
      <c r="AR106" s="43"/>
      <c r="AS106" s="43"/>
      <c r="AT106" s="43"/>
      <c r="AU106" s="43"/>
      <c r="AV106" s="43"/>
      <c r="AW106" s="43"/>
      <c r="AX106" s="43"/>
      <c r="AY106" s="43"/>
      <c r="AZ106" s="43"/>
      <c r="BA106" s="43"/>
      <c r="BB106" s="43"/>
      <c r="BC106" s="43"/>
      <c r="BD106" s="43"/>
      <c r="BE106" s="43"/>
      <c r="BF106" s="43"/>
      <c r="BG106" s="43"/>
      <c r="BH106" s="43"/>
      <c r="BI106" s="43"/>
    </row>
    <row r="107" spans="1:61" ht="15.75" customHeight="1">
      <c r="A107" s="104" t="str">
        <f t="shared" si="74"/>
        <v>Véhicules usagésRev. Autres</v>
      </c>
      <c r="B107" s="65" t="s">
        <v>391</v>
      </c>
      <c r="C107" s="67"/>
      <c r="D107" s="59">
        <f>IF(C99=0,0,E107/C99)</f>
        <v>200</v>
      </c>
      <c r="E107" s="68">
        <f t="shared" si="75"/>
        <v>50000</v>
      </c>
      <c r="F107" s="67"/>
      <c r="G107" s="59">
        <f>IF(F99=0,0,H107/F99)</f>
        <v>200</v>
      </c>
      <c r="H107" s="68">
        <v>2200</v>
      </c>
      <c r="I107" s="67"/>
      <c r="J107" s="59">
        <f>IF(I99=0,0,K107/I99)</f>
        <v>200</v>
      </c>
      <c r="K107" s="68">
        <v>3000</v>
      </c>
      <c r="L107" s="67"/>
      <c r="M107" s="59">
        <f>IF(L99=0,0,N107/L99)</f>
        <v>200</v>
      </c>
      <c r="N107" s="68">
        <v>3800</v>
      </c>
      <c r="O107" s="67"/>
      <c r="P107" s="59">
        <f>IF(O99=0,0,Q107/O99)</f>
        <v>200</v>
      </c>
      <c r="Q107" s="68">
        <v>5000</v>
      </c>
      <c r="R107" s="67"/>
      <c r="S107" s="59">
        <f>IF(R99=0,0,T107/R99)</f>
        <v>200</v>
      </c>
      <c r="T107" s="68">
        <v>4000</v>
      </c>
      <c r="U107" s="67"/>
      <c r="V107" s="59">
        <f>IF(U99=0,0,W107/U99)</f>
        <v>200</v>
      </c>
      <c r="W107" s="68">
        <v>6400</v>
      </c>
      <c r="X107" s="67"/>
      <c r="Y107" s="59">
        <f>IF(X99=0,0,Z107/X99)</f>
        <v>200</v>
      </c>
      <c r="Z107" s="68">
        <v>4800</v>
      </c>
      <c r="AA107" s="67"/>
      <c r="AB107" s="59">
        <f>IF(AA99=0,0,AC107/AA99)</f>
        <v>200</v>
      </c>
      <c r="AC107" s="68">
        <v>4400</v>
      </c>
      <c r="AD107" s="67"/>
      <c r="AE107" s="59">
        <f>IF(AD99=0,0,AF107/AD99)</f>
        <v>200</v>
      </c>
      <c r="AF107" s="68">
        <v>3200</v>
      </c>
      <c r="AG107" s="67"/>
      <c r="AH107" s="59">
        <f>IF(AG99=0,0,AI107/AG99)</f>
        <v>200</v>
      </c>
      <c r="AI107" s="68">
        <v>5600</v>
      </c>
      <c r="AJ107" s="67"/>
      <c r="AK107" s="59">
        <f>IF(AJ99=0,0,AL107/AJ99)</f>
        <v>200</v>
      </c>
      <c r="AL107" s="68">
        <v>4800</v>
      </c>
      <c r="AM107" s="67"/>
      <c r="AN107" s="59">
        <f>IF(AM99=0,0,AO107/AM99)</f>
        <v>200</v>
      </c>
      <c r="AO107" s="68">
        <v>2800</v>
      </c>
      <c r="AP107" s="43"/>
      <c r="AQ107" s="43"/>
      <c r="AR107" s="43"/>
      <c r="AS107" s="43"/>
      <c r="AT107" s="43"/>
      <c r="AU107" s="43"/>
      <c r="AV107" s="43"/>
      <c r="AW107" s="43"/>
      <c r="AX107" s="43"/>
      <c r="AY107" s="43"/>
      <c r="AZ107" s="43"/>
      <c r="BA107" s="43"/>
      <c r="BB107" s="43"/>
      <c r="BC107" s="43"/>
      <c r="BD107" s="43"/>
      <c r="BE107" s="43"/>
      <c r="BF107" s="43"/>
      <c r="BG107" s="43"/>
      <c r="BH107" s="43"/>
      <c r="BI107" s="43"/>
    </row>
    <row r="108" spans="1:61" ht="15.75" customHeight="1">
      <c r="A108" s="104" t="str">
        <f t="shared" si="74"/>
        <v>Véhicules usagésTotal F&amp;I</v>
      </c>
      <c r="B108" s="72" t="s">
        <v>392</v>
      </c>
      <c r="C108" s="75">
        <f>C99</f>
        <v>250</v>
      </c>
      <c r="D108" s="73">
        <f>IF(C108&lt;=0,0,E108/C108)</f>
        <v>1500</v>
      </c>
      <c r="E108" s="74">
        <f>E105+E106+E107</f>
        <v>375000</v>
      </c>
      <c r="F108" s="75">
        <f>F99</f>
        <v>11</v>
      </c>
      <c r="G108" s="73">
        <f>IF(F108&lt;=0,0,H108/F108)</f>
        <v>1500</v>
      </c>
      <c r="H108" s="74">
        <f>H105+H106+H107</f>
        <v>16500</v>
      </c>
      <c r="I108" s="75">
        <f>I99</f>
        <v>15</v>
      </c>
      <c r="J108" s="73">
        <f>IF(I108&lt;=0,0,K108/I108)</f>
        <v>1500</v>
      </c>
      <c r="K108" s="74">
        <f>K105+K106+K107</f>
        <v>22500</v>
      </c>
      <c r="L108" s="75">
        <f>L99</f>
        <v>19</v>
      </c>
      <c r="M108" s="73">
        <f>IF(L108&lt;=0,0,N108/L108)</f>
        <v>1500</v>
      </c>
      <c r="N108" s="74">
        <f>N105+N106+N107</f>
        <v>28500</v>
      </c>
      <c r="O108" s="75">
        <f>O99</f>
        <v>25</v>
      </c>
      <c r="P108" s="73">
        <f>IF(O108&lt;=0,0,Q108/O108)</f>
        <v>1500</v>
      </c>
      <c r="Q108" s="74">
        <f>Q105+Q106+Q107</f>
        <v>37500</v>
      </c>
      <c r="R108" s="75">
        <f>R99</f>
        <v>20</v>
      </c>
      <c r="S108" s="73">
        <f>IF(R108&lt;=0,0,T108/R108)</f>
        <v>1500</v>
      </c>
      <c r="T108" s="74">
        <f>T105+T106+T107</f>
        <v>30000</v>
      </c>
      <c r="U108" s="75">
        <f>U99</f>
        <v>32</v>
      </c>
      <c r="V108" s="73">
        <f>IF(U108&lt;=0,0,W108/U108)</f>
        <v>1500</v>
      </c>
      <c r="W108" s="74">
        <f>W105+W106+W107</f>
        <v>48000</v>
      </c>
      <c r="X108" s="75">
        <f>X99</f>
        <v>24</v>
      </c>
      <c r="Y108" s="73">
        <f>IF(X108&lt;=0,0,Z108/X108)</f>
        <v>1500</v>
      </c>
      <c r="Z108" s="74">
        <f>Z105+Z106+Z107</f>
        <v>36000</v>
      </c>
      <c r="AA108" s="75">
        <f>AA99</f>
        <v>22</v>
      </c>
      <c r="AB108" s="73">
        <f>IF(AA108&lt;=0,0,AC108/AA108)</f>
        <v>1500</v>
      </c>
      <c r="AC108" s="74">
        <f>AC105+AC106+AC107</f>
        <v>33000</v>
      </c>
      <c r="AD108" s="75">
        <f>AD99</f>
        <v>16</v>
      </c>
      <c r="AE108" s="73">
        <f>IF(AD108&lt;=0,0,AF108/AD108)</f>
        <v>1500</v>
      </c>
      <c r="AF108" s="74">
        <f>AF105+AF106+AF107</f>
        <v>24000</v>
      </c>
      <c r="AG108" s="75">
        <f>AG99</f>
        <v>28</v>
      </c>
      <c r="AH108" s="73">
        <f>IF(AG108&lt;=0,0,AI108/AG108)</f>
        <v>1500</v>
      </c>
      <c r="AI108" s="74">
        <f>AI105+AI106+AI107</f>
        <v>42000</v>
      </c>
      <c r="AJ108" s="75">
        <f>AJ99</f>
        <v>24</v>
      </c>
      <c r="AK108" s="73">
        <f>IF(AJ108&lt;=0,0,AL108/AJ108)</f>
        <v>1500</v>
      </c>
      <c r="AL108" s="74">
        <f>AL105+AL106+AL107</f>
        <v>36000</v>
      </c>
      <c r="AM108" s="75">
        <f>AM99</f>
        <v>14</v>
      </c>
      <c r="AN108" s="73">
        <f>IF(AM108&lt;=0,0,AO108/AM108)</f>
        <v>1500</v>
      </c>
      <c r="AO108" s="74">
        <f>AO105+AO106+AO107</f>
        <v>21000</v>
      </c>
      <c r="AP108" s="43"/>
      <c r="AQ108" s="43"/>
      <c r="AR108" s="43"/>
      <c r="AS108" s="43"/>
      <c r="AT108" s="43"/>
      <c r="AU108" s="43"/>
      <c r="AV108" s="43"/>
      <c r="AW108" s="43"/>
      <c r="AX108" s="43"/>
      <c r="AY108" s="43"/>
      <c r="AZ108" s="43"/>
      <c r="BA108" s="43"/>
      <c r="BB108" s="43"/>
      <c r="BC108" s="43"/>
      <c r="BD108" s="43"/>
      <c r="BE108" s="43"/>
      <c r="BF108" s="43"/>
      <c r="BG108" s="43"/>
      <c r="BH108" s="43"/>
      <c r="BI108" s="43"/>
    </row>
    <row r="109" spans="1:61" ht="15.75" customHeight="1">
      <c r="A109" s="104" t="str">
        <f t="shared" si="74"/>
        <v>Véhicules usagés</v>
      </c>
      <c r="B109" s="65"/>
      <c r="C109" s="65"/>
      <c r="D109" s="43"/>
      <c r="E109" s="88"/>
      <c r="F109" s="65"/>
      <c r="G109" s="43"/>
      <c r="H109" s="88"/>
      <c r="I109" s="65"/>
      <c r="J109" s="43"/>
      <c r="K109" s="88"/>
      <c r="L109" s="65"/>
      <c r="M109" s="43"/>
      <c r="N109" s="88"/>
      <c r="O109" s="65"/>
      <c r="P109" s="43"/>
      <c r="Q109" s="88"/>
      <c r="R109" s="65"/>
      <c r="S109" s="43"/>
      <c r="T109" s="88"/>
      <c r="U109" s="65"/>
      <c r="V109" s="43"/>
      <c r="W109" s="88"/>
      <c r="X109" s="65"/>
      <c r="Y109" s="43"/>
      <c r="Z109" s="88"/>
      <c r="AA109" s="65"/>
      <c r="AB109" s="43"/>
      <c r="AC109" s="88"/>
      <c r="AD109" s="65"/>
      <c r="AE109" s="43"/>
      <c r="AF109" s="88"/>
      <c r="AG109" s="65"/>
      <c r="AH109" s="43"/>
      <c r="AI109" s="88"/>
      <c r="AJ109" s="65"/>
      <c r="AK109" s="43"/>
      <c r="AL109" s="88"/>
      <c r="AM109" s="65"/>
      <c r="AN109" s="43"/>
      <c r="AO109" s="88"/>
      <c r="AP109" s="43"/>
      <c r="AQ109" s="43"/>
      <c r="AR109" s="43"/>
      <c r="AS109" s="43"/>
      <c r="AT109" s="43"/>
      <c r="AU109" s="43"/>
      <c r="AV109" s="43"/>
      <c r="AW109" s="43"/>
      <c r="AX109" s="43"/>
      <c r="AY109" s="43"/>
      <c r="AZ109" s="43"/>
      <c r="BA109" s="43"/>
      <c r="BB109" s="43"/>
      <c r="BC109" s="43"/>
      <c r="BD109" s="43"/>
      <c r="BE109" s="43"/>
      <c r="BF109" s="43"/>
      <c r="BG109" s="43"/>
      <c r="BH109" s="43"/>
      <c r="BI109" s="43"/>
    </row>
    <row r="110" spans="1:61" ht="15.75" customHeight="1">
      <c r="A110" s="104" t="str">
        <f t="shared" si="74"/>
        <v>Véhicules usagés</v>
      </c>
      <c r="B110" s="65"/>
      <c r="C110" s="65"/>
      <c r="D110" s="43"/>
      <c r="E110" s="88"/>
      <c r="F110" s="65"/>
      <c r="G110" s="43"/>
      <c r="H110" s="88"/>
      <c r="I110" s="65"/>
      <c r="J110" s="43"/>
      <c r="K110" s="88"/>
      <c r="L110" s="65"/>
      <c r="M110" s="43"/>
      <c r="N110" s="88"/>
      <c r="O110" s="65"/>
      <c r="P110" s="43"/>
      <c r="Q110" s="88"/>
      <c r="R110" s="65"/>
      <c r="S110" s="43"/>
      <c r="T110" s="88"/>
      <c r="U110" s="65"/>
      <c r="V110" s="43"/>
      <c r="W110" s="88"/>
      <c r="X110" s="65"/>
      <c r="Y110" s="43"/>
      <c r="Z110" s="88"/>
      <c r="AA110" s="65"/>
      <c r="AB110" s="43"/>
      <c r="AC110" s="88"/>
      <c r="AD110" s="65"/>
      <c r="AE110" s="43"/>
      <c r="AF110" s="88"/>
      <c r="AG110" s="65"/>
      <c r="AH110" s="43"/>
      <c r="AI110" s="88"/>
      <c r="AJ110" s="65"/>
      <c r="AK110" s="43"/>
      <c r="AL110" s="88"/>
      <c r="AM110" s="65"/>
      <c r="AN110" s="43"/>
      <c r="AO110" s="88"/>
      <c r="AP110" s="43"/>
      <c r="AQ110" s="43"/>
      <c r="AR110" s="43"/>
      <c r="AS110" s="43"/>
      <c r="AT110" s="43"/>
      <c r="AU110" s="43"/>
      <c r="AV110" s="43"/>
      <c r="AW110" s="43"/>
      <c r="AX110" s="43"/>
      <c r="AY110" s="43"/>
      <c r="AZ110" s="43"/>
      <c r="BA110" s="43"/>
      <c r="BB110" s="43"/>
      <c r="BC110" s="43"/>
      <c r="BD110" s="43"/>
      <c r="BE110" s="43"/>
      <c r="BF110" s="43"/>
      <c r="BG110" s="43"/>
      <c r="BH110" s="43"/>
      <c r="BI110" s="43"/>
    </row>
    <row r="111" spans="1:61" ht="15.75" customHeight="1">
      <c r="A111" s="104" t="str">
        <f t="shared" si="74"/>
        <v>Véhicules usagésTotal Dépt. Usagés</v>
      </c>
      <c r="B111" s="90" t="s">
        <v>517</v>
      </c>
      <c r="C111" s="94">
        <f>C99+C103</f>
        <v>500</v>
      </c>
      <c r="D111" s="95">
        <f>IF(C111&lt;=0,0,E111/C111)</f>
        <v>2052.36</v>
      </c>
      <c r="E111" s="93">
        <f>E99+E108+E103+E101</f>
        <v>1026180</v>
      </c>
      <c r="F111" s="94">
        <f>F99+F103</f>
        <v>20</v>
      </c>
      <c r="G111" s="95">
        <f>IF(F111&lt;=0,0,H111/F111)</f>
        <v>2273.6313983639388</v>
      </c>
      <c r="H111" s="93">
        <f>H99+H108+H103+H101</f>
        <v>45472.627967278779</v>
      </c>
      <c r="I111" s="94">
        <f>I99+I103</f>
        <v>30</v>
      </c>
      <c r="J111" s="95">
        <f>IF(I111&lt;=0,0,K111/I111)</f>
        <v>2030.9903562861118</v>
      </c>
      <c r="K111" s="93">
        <f>K99+K108+K103+K101</f>
        <v>60929.710688583356</v>
      </c>
      <c r="L111" s="94">
        <f>L99+L103</f>
        <v>38</v>
      </c>
      <c r="M111" s="95">
        <f>IF(L111&lt;=0,0,N111/L111)</f>
        <v>2071.4907563415336</v>
      </c>
      <c r="N111" s="93">
        <f>N99+N108+N103+N101</f>
        <v>78716.648740978271</v>
      </c>
      <c r="O111" s="94">
        <f>O99+O103</f>
        <v>50</v>
      </c>
      <c r="P111" s="95">
        <f>IF(O111&lt;=0,0,Q111/O111)</f>
        <v>2055.7664639659824</v>
      </c>
      <c r="Q111" s="93">
        <f>Q99+Q108+Q103+Q101</f>
        <v>102788.32319829913</v>
      </c>
      <c r="R111" s="94">
        <f>R99+R103</f>
        <v>50</v>
      </c>
      <c r="S111" s="95">
        <f>IF(R111&lt;=0,0,T111/R111)</f>
        <v>1766.6949446655481</v>
      </c>
      <c r="T111" s="93">
        <f>T99+T108+T103+T101</f>
        <v>88334.747233277405</v>
      </c>
      <c r="U111" s="94">
        <f>U99+U103</f>
        <v>58</v>
      </c>
      <c r="V111" s="95">
        <f>IF(U111&lt;=0,0,W111/U111)</f>
        <v>2191.548685329999</v>
      </c>
      <c r="W111" s="93">
        <f>W99+W108+W103+W101</f>
        <v>127109.82374913995</v>
      </c>
      <c r="X111" s="94">
        <f>X99+X103</f>
        <v>46</v>
      </c>
      <c r="Y111" s="95">
        <f>IF(X111&lt;=0,0,Z111/X111)</f>
        <v>2115.2673003774908</v>
      </c>
      <c r="Z111" s="93">
        <f>Z99+Z108+Z103+Z101</f>
        <v>97302.295817364575</v>
      </c>
      <c r="AA111" s="94">
        <f>AA99+AA103</f>
        <v>42</v>
      </c>
      <c r="AB111" s="95">
        <f>IF(AA111&lt;=0,0,AC111/AA111)</f>
        <v>2161.5920709125403</v>
      </c>
      <c r="AC111" s="93">
        <f>AC99+AC108+AC103+AC101</f>
        <v>90786.866978326696</v>
      </c>
      <c r="AD111" s="94">
        <f>AD99+AD103</f>
        <v>39</v>
      </c>
      <c r="AE111" s="95">
        <f>IF(AD111&lt;=0,0,AF111/AD111)</f>
        <v>1773.6965908043644</v>
      </c>
      <c r="AF111" s="93">
        <f>AF99+AF108+AF103+AF101</f>
        <v>69174.167041370209</v>
      </c>
      <c r="AG111" s="94">
        <f>AG99+AG103</f>
        <v>52</v>
      </c>
      <c r="AH111" s="95">
        <f>IF(AG111&lt;=0,0,AI111/AG111)</f>
        <v>2158.6301142135962</v>
      </c>
      <c r="AI111" s="93">
        <f>AI99+AI108+AI103+AI101</f>
        <v>112248.765939107</v>
      </c>
      <c r="AJ111" s="94">
        <f>AJ99+AJ103</f>
        <v>47</v>
      </c>
      <c r="AK111" s="95">
        <f>IF(AJ111&lt;=0,0,AL111/AJ111)</f>
        <v>2055.9712205777078</v>
      </c>
      <c r="AL111" s="93">
        <f>AL99+AL108+AL103+AL101</f>
        <v>96630.647367152269</v>
      </c>
      <c r="AM111" s="94">
        <f>AM99+AM103</f>
        <v>28</v>
      </c>
      <c r="AN111" s="95">
        <f>IF(AM111&lt;=0,0,AO111/AM111)</f>
        <v>2024.4776885400847</v>
      </c>
      <c r="AO111" s="93">
        <f>AO99+AO108+AO103+AO101</f>
        <v>56685.375279122374</v>
      </c>
      <c r="AP111" s="43"/>
      <c r="AQ111" s="43"/>
      <c r="AR111" s="43"/>
      <c r="AS111" s="43"/>
      <c r="AT111" s="43"/>
      <c r="AU111" s="43"/>
      <c r="AV111" s="43"/>
      <c r="AW111" s="43"/>
      <c r="AX111" s="43"/>
      <c r="AY111" s="43"/>
      <c r="AZ111" s="43"/>
      <c r="BA111" s="43"/>
      <c r="BB111" s="43"/>
      <c r="BC111" s="43"/>
      <c r="BD111" s="43"/>
      <c r="BE111" s="43"/>
      <c r="BF111" s="43"/>
      <c r="BG111" s="43"/>
      <c r="BH111" s="43"/>
      <c r="BI111" s="43"/>
    </row>
    <row r="112" spans="1:61" ht="15.75" customHeight="1">
      <c r="A112" s="104" t="str">
        <f t="shared" si="74"/>
        <v>Véhicules usagés</v>
      </c>
      <c r="B112" s="96"/>
      <c r="C112" s="96"/>
      <c r="D112" s="97"/>
      <c r="E112" s="98"/>
      <c r="F112" s="96"/>
      <c r="G112" s="97"/>
      <c r="H112" s="98"/>
      <c r="I112" s="96"/>
      <c r="J112" s="97"/>
      <c r="K112" s="98"/>
      <c r="L112" s="96"/>
      <c r="M112" s="97"/>
      <c r="N112" s="98"/>
      <c r="O112" s="96"/>
      <c r="P112" s="97"/>
      <c r="Q112" s="98"/>
      <c r="R112" s="96"/>
      <c r="S112" s="97"/>
      <c r="T112" s="98"/>
      <c r="U112" s="96"/>
      <c r="V112" s="97"/>
      <c r="W112" s="98"/>
      <c r="X112" s="96"/>
      <c r="Y112" s="97"/>
      <c r="Z112" s="98"/>
      <c r="AA112" s="96"/>
      <c r="AB112" s="97"/>
      <c r="AC112" s="98"/>
      <c r="AD112" s="96"/>
      <c r="AE112" s="97"/>
      <c r="AF112" s="98"/>
      <c r="AG112" s="96"/>
      <c r="AH112" s="97"/>
      <c r="AI112" s="98"/>
      <c r="AJ112" s="96"/>
      <c r="AK112" s="97"/>
      <c r="AL112" s="98"/>
      <c r="AM112" s="96"/>
      <c r="AN112" s="97"/>
      <c r="AO112" s="98"/>
      <c r="AP112" s="43"/>
      <c r="AQ112" s="43"/>
      <c r="AR112" s="43"/>
      <c r="AS112" s="43"/>
      <c r="AT112" s="43"/>
      <c r="AU112" s="43"/>
      <c r="AV112" s="43"/>
      <c r="AW112" s="43"/>
      <c r="AX112" s="43"/>
      <c r="AY112" s="43"/>
      <c r="AZ112" s="43"/>
      <c r="BA112" s="43"/>
      <c r="BB112" s="43"/>
      <c r="BC112" s="43"/>
      <c r="BD112" s="43"/>
      <c r="BE112" s="43"/>
      <c r="BF112" s="43"/>
      <c r="BG112" s="43"/>
      <c r="BH112" s="43"/>
      <c r="BI112" s="43"/>
    </row>
    <row r="113" spans="1:61" ht="15.75" customHeight="1">
      <c r="A113" s="104" t="str">
        <f t="shared" si="74"/>
        <v>Véhicules usagés</v>
      </c>
      <c r="B113" s="83"/>
      <c r="C113" s="83"/>
      <c r="D113" s="18"/>
      <c r="E113" s="102"/>
      <c r="F113" s="83"/>
      <c r="G113" s="18"/>
      <c r="H113" s="102"/>
      <c r="I113" s="83"/>
      <c r="J113" s="18"/>
      <c r="K113" s="102"/>
      <c r="L113" s="83"/>
      <c r="M113" s="18"/>
      <c r="N113" s="102"/>
      <c r="O113" s="83"/>
      <c r="P113" s="18"/>
      <c r="Q113" s="102"/>
      <c r="R113" s="83"/>
      <c r="S113" s="18"/>
      <c r="T113" s="102"/>
      <c r="U113" s="83"/>
      <c r="V113" s="18"/>
      <c r="W113" s="102"/>
      <c r="X113" s="83"/>
      <c r="Y113" s="18"/>
      <c r="Z113" s="102"/>
      <c r="AA113" s="83"/>
      <c r="AB113" s="18"/>
      <c r="AC113" s="102"/>
      <c r="AD113" s="83"/>
      <c r="AE113" s="18"/>
      <c r="AF113" s="102"/>
      <c r="AG113" s="83"/>
      <c r="AH113" s="18"/>
      <c r="AI113" s="102"/>
      <c r="AJ113" s="83"/>
      <c r="AK113" s="18"/>
      <c r="AL113" s="102"/>
      <c r="AM113" s="83"/>
      <c r="AN113" s="18"/>
      <c r="AO113" s="102"/>
      <c r="AP113" s="43"/>
      <c r="AQ113" s="43"/>
      <c r="AR113" s="43"/>
      <c r="AS113" s="43"/>
      <c r="AT113" s="43"/>
      <c r="AU113" s="43"/>
      <c r="AV113" s="43"/>
      <c r="AW113" s="43"/>
      <c r="AX113" s="43"/>
      <c r="AY113" s="43"/>
      <c r="AZ113" s="43"/>
      <c r="BA113" s="43"/>
      <c r="BB113" s="43"/>
      <c r="BC113" s="43"/>
      <c r="BD113" s="43"/>
      <c r="BE113" s="43"/>
      <c r="BF113" s="43"/>
      <c r="BG113" s="43"/>
      <c r="BH113" s="43"/>
      <c r="BI113" s="43"/>
    </row>
    <row r="114" spans="1:61" ht="15.75" customHeight="1">
      <c r="A114" s="104" t="str">
        <f t="shared" si="74"/>
        <v>Véhicules usagésDEPENSES</v>
      </c>
      <c r="B114" s="103" t="s">
        <v>394</v>
      </c>
      <c r="C114" s="65"/>
      <c r="D114" s="104"/>
      <c r="E114" s="76"/>
      <c r="F114" s="65"/>
      <c r="G114" s="104"/>
      <c r="H114" s="76"/>
      <c r="I114" s="65"/>
      <c r="J114" s="104"/>
      <c r="K114" s="76"/>
      <c r="L114" s="65"/>
      <c r="M114" s="104"/>
      <c r="N114" s="76"/>
      <c r="O114" s="65"/>
      <c r="P114" s="104"/>
      <c r="Q114" s="76"/>
      <c r="R114" s="65"/>
      <c r="S114" s="104"/>
      <c r="T114" s="76"/>
      <c r="U114" s="65"/>
      <c r="V114" s="104"/>
      <c r="W114" s="76"/>
      <c r="X114" s="65"/>
      <c r="Y114" s="104"/>
      <c r="Z114" s="76"/>
      <c r="AA114" s="65"/>
      <c r="AB114" s="104"/>
      <c r="AC114" s="76"/>
      <c r="AD114" s="65"/>
      <c r="AE114" s="104"/>
      <c r="AF114" s="76"/>
      <c r="AG114" s="65"/>
      <c r="AH114" s="104"/>
      <c r="AI114" s="76"/>
      <c r="AJ114" s="65"/>
      <c r="AK114" s="104"/>
      <c r="AL114" s="76"/>
      <c r="AM114" s="65"/>
      <c r="AN114" s="104"/>
      <c r="AO114" s="76"/>
      <c r="AP114" s="43"/>
      <c r="AQ114" s="43"/>
      <c r="AR114" s="43"/>
      <c r="AS114" s="43"/>
      <c r="AT114" s="43"/>
      <c r="AU114" s="43"/>
      <c r="AV114" s="43"/>
      <c r="AW114" s="43"/>
      <c r="AX114" s="43"/>
      <c r="AY114" s="43"/>
      <c r="AZ114" s="43"/>
      <c r="BA114" s="43"/>
      <c r="BB114" s="43"/>
      <c r="BC114" s="43"/>
      <c r="BD114" s="43"/>
      <c r="BE114" s="43"/>
      <c r="BF114" s="43"/>
      <c r="BG114" s="43"/>
      <c r="BH114" s="43"/>
      <c r="BI114" s="43"/>
    </row>
    <row r="115" spans="1:61" ht="15.75" customHeight="1">
      <c r="A115" s="104" t="str">
        <f t="shared" si="74"/>
        <v>Véhicules usagésComm. vendeurs</v>
      </c>
      <c r="B115" s="65" t="s">
        <v>395</v>
      </c>
      <c r="C115" s="472">
        <f>E115/E99</f>
        <v>0.34481035163966811</v>
      </c>
      <c r="D115" s="101">
        <f t="shared" ref="D115:D121" si="76">IF(C$99=0,0,E115/(C$99))</f>
        <v>698.17200000000003</v>
      </c>
      <c r="E115" s="88">
        <f t="shared" ref="E115:E124" si="77">+SUM(H115,K115,N115,Q115,T115,W115,Z115,AC115,AF115,AI115,AL115,AO115)</f>
        <v>174543</v>
      </c>
      <c r="F115" s="65"/>
      <c r="G115" s="101">
        <f t="shared" ref="G115:G121" si="78">IF(F$99=0,0,H115/(F$99))</f>
        <v>816.34377389931751</v>
      </c>
      <c r="H115" s="88">
        <v>8979.7815128924922</v>
      </c>
      <c r="I115" s="65"/>
      <c r="J115" s="101">
        <f t="shared" ref="J115:J121" si="79">IF(I$99=0,0,K115/(I$99))</f>
        <v>707.98151275352859</v>
      </c>
      <c r="K115" s="88">
        <v>10619.722691302928</v>
      </c>
      <c r="L115" s="65"/>
      <c r="M115" s="101">
        <f t="shared" ref="M115:M121" si="80">IF(L$99=0,0,N115/(L$99))</f>
        <v>718.77824770091399</v>
      </c>
      <c r="N115" s="88">
        <v>13656.786706317365</v>
      </c>
      <c r="O115" s="65"/>
      <c r="P115" s="101">
        <f t="shared" ref="P115:P121" si="81">IF(O$99=0,0,Q115/(O$99))</f>
        <v>685.54821282590319</v>
      </c>
      <c r="Q115" s="88">
        <v>17138.705320647579</v>
      </c>
      <c r="R115" s="65"/>
      <c r="S115" s="101">
        <f t="shared" ref="S115:S121" si="82">IF(R$99=0,0,T115/(R$99))</f>
        <v>714.20732892171475</v>
      </c>
      <c r="T115" s="88">
        <v>14284.146578434294</v>
      </c>
      <c r="U115" s="65"/>
      <c r="V115" s="101">
        <f t="shared" ref="V115:V121" si="83">IF(U$99=0,0,W115/(U$99))</f>
        <v>657.15876432368077</v>
      </c>
      <c r="W115" s="88">
        <v>21029.080458357785</v>
      </c>
      <c r="X115" s="65"/>
      <c r="Y115" s="101">
        <f t="shared" ref="Y115:Y121" si="84">IF(X$99=0,0,Z115/(X$99))</f>
        <v>687.84846776549148</v>
      </c>
      <c r="Z115" s="88">
        <v>16508.363226371795</v>
      </c>
      <c r="AA115" s="65"/>
      <c r="AB115" s="101">
        <f t="shared" ref="AB115:AB121" si="85">IF(AA$99=0,0,AC115/(AA$99))</f>
        <v>708.59893248620983</v>
      </c>
      <c r="AC115" s="88">
        <v>15589.176514696615</v>
      </c>
      <c r="AD115" s="65"/>
      <c r="AE115" s="101">
        <f t="shared" ref="AE115:AE121" si="86">IF(AD$99=0,0,AF115/(AD$99))</f>
        <v>728.01039258845935</v>
      </c>
      <c r="AF115" s="88">
        <v>11648.16628141535</v>
      </c>
      <c r="AG115" s="65"/>
      <c r="AH115" s="101">
        <f t="shared" ref="AH115:AH121" si="87">IF(AG$99=0,0,AI115/(AG$99))</f>
        <v>669.70771449462677</v>
      </c>
      <c r="AI115" s="88">
        <v>18751.816005849549</v>
      </c>
      <c r="AJ115" s="65"/>
      <c r="AK115" s="101">
        <f t="shared" ref="AK115:AK121" si="88">IF(AJ$99=0,0,AL115/(AJ$99))</f>
        <v>668.38006716262544</v>
      </c>
      <c r="AL115" s="88">
        <v>16041.12161190301</v>
      </c>
      <c r="AM115" s="65"/>
      <c r="AN115" s="101">
        <f t="shared" ref="AN115:AN121" si="89">IF(AM$99=0,0,AO115/(AM$99))</f>
        <v>735.43807798651756</v>
      </c>
      <c r="AO115" s="88">
        <v>10296.133091811245</v>
      </c>
      <c r="AP115" s="43"/>
      <c r="AQ115" s="43"/>
      <c r="AR115" s="43"/>
      <c r="AS115" s="43"/>
      <c r="AT115" s="43"/>
      <c r="AU115" s="43"/>
      <c r="AV115" s="43"/>
      <c r="AW115" s="43"/>
      <c r="AX115" s="43"/>
      <c r="AY115" s="43"/>
      <c r="AZ115" s="43"/>
      <c r="BA115" s="43"/>
      <c r="BB115" s="43"/>
      <c r="BC115" s="43"/>
      <c r="BD115" s="43"/>
      <c r="BE115" s="43"/>
      <c r="BF115" s="43"/>
      <c r="BG115" s="43"/>
      <c r="BH115" s="43"/>
      <c r="BI115" s="43"/>
    </row>
    <row r="116" spans="1:61" ht="15.75" customHeight="1">
      <c r="A116" s="104" t="str">
        <f t="shared" si="74"/>
        <v>Véhicules usagésComm. F&amp;I</v>
      </c>
      <c r="B116" s="51" t="s">
        <v>396</v>
      </c>
      <c r="C116" s="473">
        <f>E116/E108</f>
        <v>0.27</v>
      </c>
      <c r="D116" s="108">
        <f t="shared" si="76"/>
        <v>405</v>
      </c>
      <c r="E116" s="110">
        <f t="shared" si="77"/>
        <v>101250</v>
      </c>
      <c r="F116" s="51"/>
      <c r="G116" s="108">
        <f t="shared" si="78"/>
        <v>405</v>
      </c>
      <c r="H116" s="110">
        <v>4455</v>
      </c>
      <c r="I116" s="51"/>
      <c r="J116" s="108">
        <f t="shared" si="79"/>
        <v>405</v>
      </c>
      <c r="K116" s="110">
        <v>6075</v>
      </c>
      <c r="L116" s="51"/>
      <c r="M116" s="108">
        <f t="shared" si="80"/>
        <v>405</v>
      </c>
      <c r="N116" s="110">
        <v>7695</v>
      </c>
      <c r="O116" s="51"/>
      <c r="P116" s="108">
        <f t="shared" si="81"/>
        <v>405</v>
      </c>
      <c r="Q116" s="110">
        <v>10125</v>
      </c>
      <c r="R116" s="51"/>
      <c r="S116" s="108">
        <f t="shared" si="82"/>
        <v>405</v>
      </c>
      <c r="T116" s="110">
        <v>8100</v>
      </c>
      <c r="U116" s="51"/>
      <c r="V116" s="108">
        <f t="shared" si="83"/>
        <v>405</v>
      </c>
      <c r="W116" s="110">
        <v>12960</v>
      </c>
      <c r="X116" s="51"/>
      <c r="Y116" s="108">
        <f t="shared" si="84"/>
        <v>405</v>
      </c>
      <c r="Z116" s="110">
        <v>9720</v>
      </c>
      <c r="AA116" s="51"/>
      <c r="AB116" s="108">
        <f t="shared" si="85"/>
        <v>405</v>
      </c>
      <c r="AC116" s="110">
        <v>8910</v>
      </c>
      <c r="AD116" s="51"/>
      <c r="AE116" s="108">
        <f t="shared" si="86"/>
        <v>405</v>
      </c>
      <c r="AF116" s="110">
        <v>6480</v>
      </c>
      <c r="AG116" s="51"/>
      <c r="AH116" s="108">
        <f t="shared" si="87"/>
        <v>405</v>
      </c>
      <c r="AI116" s="110">
        <v>11340</v>
      </c>
      <c r="AJ116" s="51"/>
      <c r="AK116" s="108">
        <f t="shared" si="88"/>
        <v>405</v>
      </c>
      <c r="AL116" s="110">
        <v>9720</v>
      </c>
      <c r="AM116" s="51"/>
      <c r="AN116" s="108">
        <f t="shared" si="89"/>
        <v>405</v>
      </c>
      <c r="AO116" s="110">
        <v>5670</v>
      </c>
      <c r="AP116" s="43"/>
      <c r="AQ116" s="43"/>
      <c r="AR116" s="43"/>
      <c r="AS116" s="43"/>
      <c r="AT116" s="43"/>
      <c r="AU116" s="43"/>
      <c r="AV116" s="43"/>
      <c r="AW116" s="43"/>
      <c r="AX116" s="43"/>
      <c r="AY116" s="43"/>
      <c r="AZ116" s="43"/>
      <c r="BA116" s="43"/>
      <c r="BB116" s="43"/>
      <c r="BC116" s="43"/>
      <c r="BD116" s="43"/>
      <c r="BE116" s="43"/>
      <c r="BF116" s="43"/>
      <c r="BG116" s="43"/>
      <c r="BH116" s="43"/>
      <c r="BI116" s="43"/>
    </row>
    <row r="117" spans="1:61" ht="15.75" customHeight="1">
      <c r="A117" s="104" t="str">
        <f t="shared" si="74"/>
        <v>Véhicules usagésFrais de livraison</v>
      </c>
      <c r="B117" s="65" t="s">
        <v>397</v>
      </c>
      <c r="C117" s="65"/>
      <c r="D117" s="101">
        <f t="shared" si="76"/>
        <v>85</v>
      </c>
      <c r="E117" s="88">
        <f t="shared" si="77"/>
        <v>21250</v>
      </c>
      <c r="F117" s="65"/>
      <c r="G117" s="101">
        <f t="shared" si="78"/>
        <v>85</v>
      </c>
      <c r="H117" s="88">
        <v>935</v>
      </c>
      <c r="I117" s="65"/>
      <c r="J117" s="101">
        <f t="shared" si="79"/>
        <v>85</v>
      </c>
      <c r="K117" s="88">
        <v>1275</v>
      </c>
      <c r="L117" s="65"/>
      <c r="M117" s="101">
        <f t="shared" si="80"/>
        <v>85</v>
      </c>
      <c r="N117" s="88">
        <v>1615</v>
      </c>
      <c r="O117" s="65"/>
      <c r="P117" s="101">
        <f t="shared" si="81"/>
        <v>85</v>
      </c>
      <c r="Q117" s="88">
        <v>2125</v>
      </c>
      <c r="R117" s="65"/>
      <c r="S117" s="101">
        <f t="shared" si="82"/>
        <v>85</v>
      </c>
      <c r="T117" s="88">
        <v>1700</v>
      </c>
      <c r="U117" s="65"/>
      <c r="V117" s="101">
        <f t="shared" si="83"/>
        <v>85</v>
      </c>
      <c r="W117" s="88">
        <v>2720</v>
      </c>
      <c r="X117" s="65"/>
      <c r="Y117" s="101">
        <f t="shared" si="84"/>
        <v>85</v>
      </c>
      <c r="Z117" s="88">
        <v>2040</v>
      </c>
      <c r="AA117" s="65"/>
      <c r="AB117" s="101">
        <f t="shared" si="85"/>
        <v>85</v>
      </c>
      <c r="AC117" s="88">
        <v>1870</v>
      </c>
      <c r="AD117" s="65"/>
      <c r="AE117" s="101">
        <f t="shared" si="86"/>
        <v>85</v>
      </c>
      <c r="AF117" s="88">
        <v>1360</v>
      </c>
      <c r="AG117" s="65"/>
      <c r="AH117" s="101">
        <f t="shared" si="87"/>
        <v>85</v>
      </c>
      <c r="AI117" s="88">
        <v>2380</v>
      </c>
      <c r="AJ117" s="65"/>
      <c r="AK117" s="101">
        <f t="shared" si="88"/>
        <v>85</v>
      </c>
      <c r="AL117" s="88">
        <v>2040</v>
      </c>
      <c r="AM117" s="65"/>
      <c r="AN117" s="101">
        <f t="shared" si="89"/>
        <v>85</v>
      </c>
      <c r="AO117" s="88">
        <v>1190</v>
      </c>
      <c r="AP117" s="43"/>
      <c r="AQ117" s="43"/>
      <c r="AR117" s="43"/>
      <c r="AS117" s="43"/>
      <c r="AT117" s="43"/>
      <c r="AU117" s="43"/>
      <c r="AV117" s="43"/>
      <c r="AW117" s="43"/>
      <c r="AX117" s="43"/>
      <c r="AY117" s="43"/>
      <c r="AZ117" s="43"/>
      <c r="BA117" s="43"/>
      <c r="BB117" s="43"/>
      <c r="BC117" s="43"/>
      <c r="BD117" s="43"/>
      <c r="BE117" s="43"/>
      <c r="BF117" s="43"/>
      <c r="BG117" s="43"/>
      <c r="BH117" s="43"/>
      <c r="BI117" s="43"/>
    </row>
    <row r="118" spans="1:61" ht="15.75" customHeight="1">
      <c r="A118" s="104" t="str">
        <f t="shared" si="74"/>
        <v>Véhicules usagésService gratuit 1</v>
      </c>
      <c r="B118" s="65" t="s">
        <v>398</v>
      </c>
      <c r="C118" s="65"/>
      <c r="D118" s="101">
        <f t="shared" si="76"/>
        <v>80</v>
      </c>
      <c r="E118" s="88">
        <f t="shared" si="77"/>
        <v>20000</v>
      </c>
      <c r="F118" s="65"/>
      <c r="G118" s="101">
        <f t="shared" si="78"/>
        <v>80</v>
      </c>
      <c r="H118" s="88">
        <v>880</v>
      </c>
      <c r="I118" s="65"/>
      <c r="J118" s="101">
        <f t="shared" si="79"/>
        <v>80</v>
      </c>
      <c r="K118" s="88">
        <v>1200</v>
      </c>
      <c r="L118" s="65"/>
      <c r="M118" s="101">
        <f t="shared" si="80"/>
        <v>80</v>
      </c>
      <c r="N118" s="88">
        <v>1520</v>
      </c>
      <c r="O118" s="65"/>
      <c r="P118" s="101">
        <f t="shared" si="81"/>
        <v>80</v>
      </c>
      <c r="Q118" s="88">
        <v>2000</v>
      </c>
      <c r="R118" s="65"/>
      <c r="S118" s="101">
        <f t="shared" si="82"/>
        <v>80</v>
      </c>
      <c r="T118" s="88">
        <v>1600</v>
      </c>
      <c r="U118" s="65"/>
      <c r="V118" s="101">
        <f t="shared" si="83"/>
        <v>80</v>
      </c>
      <c r="W118" s="88">
        <v>2560</v>
      </c>
      <c r="X118" s="65"/>
      <c r="Y118" s="101">
        <f t="shared" si="84"/>
        <v>80</v>
      </c>
      <c r="Z118" s="88">
        <v>1920</v>
      </c>
      <c r="AA118" s="65"/>
      <c r="AB118" s="101">
        <f t="shared" si="85"/>
        <v>80</v>
      </c>
      <c r="AC118" s="88">
        <v>1760</v>
      </c>
      <c r="AD118" s="65"/>
      <c r="AE118" s="101">
        <f t="shared" si="86"/>
        <v>80</v>
      </c>
      <c r="AF118" s="88">
        <v>1280</v>
      </c>
      <c r="AG118" s="65"/>
      <c r="AH118" s="101">
        <f t="shared" si="87"/>
        <v>80</v>
      </c>
      <c r="AI118" s="88">
        <v>2240</v>
      </c>
      <c r="AJ118" s="65"/>
      <c r="AK118" s="101">
        <f t="shared" si="88"/>
        <v>80</v>
      </c>
      <c r="AL118" s="88">
        <v>1920</v>
      </c>
      <c r="AM118" s="65"/>
      <c r="AN118" s="101">
        <f t="shared" si="89"/>
        <v>80</v>
      </c>
      <c r="AO118" s="88">
        <v>1120</v>
      </c>
      <c r="AP118" s="43"/>
      <c r="AQ118" s="43"/>
      <c r="AR118" s="43"/>
      <c r="AS118" s="43"/>
      <c r="AT118" s="43"/>
      <c r="AU118" s="43"/>
      <c r="AV118" s="43"/>
      <c r="AW118" s="43"/>
      <c r="AX118" s="43"/>
      <c r="AY118" s="43"/>
      <c r="AZ118" s="43"/>
      <c r="BA118" s="43"/>
      <c r="BB118" s="43"/>
      <c r="BC118" s="43"/>
      <c r="BD118" s="43"/>
      <c r="BE118" s="43"/>
      <c r="BF118" s="43"/>
      <c r="BG118" s="43"/>
      <c r="BH118" s="43"/>
      <c r="BI118" s="43"/>
    </row>
    <row r="119" spans="1:61" ht="15.75" customHeight="1">
      <c r="A119" s="104" t="str">
        <f t="shared" si="74"/>
        <v>Véhicules usagésEntretien stock</v>
      </c>
      <c r="B119" s="51" t="s">
        <v>399</v>
      </c>
      <c r="C119" s="51"/>
      <c r="D119" s="108">
        <f t="shared" si="76"/>
        <v>48.4</v>
      </c>
      <c r="E119" s="110">
        <f t="shared" si="77"/>
        <v>12100</v>
      </c>
      <c r="F119" s="51"/>
      <c r="G119" s="108">
        <f t="shared" si="78"/>
        <v>55.909090909090907</v>
      </c>
      <c r="H119" s="110">
        <v>615</v>
      </c>
      <c r="I119" s="51"/>
      <c r="J119" s="108">
        <f t="shared" si="79"/>
        <v>51.666666666666664</v>
      </c>
      <c r="K119" s="110">
        <v>775</v>
      </c>
      <c r="L119" s="51"/>
      <c r="M119" s="108">
        <f t="shared" si="80"/>
        <v>49.210526315789473</v>
      </c>
      <c r="N119" s="110">
        <v>935</v>
      </c>
      <c r="O119" s="51"/>
      <c r="P119" s="108">
        <f t="shared" si="81"/>
        <v>47</v>
      </c>
      <c r="Q119" s="110">
        <v>1175</v>
      </c>
      <c r="R119" s="51"/>
      <c r="S119" s="108">
        <f t="shared" si="82"/>
        <v>48.75</v>
      </c>
      <c r="T119" s="110">
        <v>975</v>
      </c>
      <c r="U119" s="51"/>
      <c r="V119" s="108">
        <f t="shared" si="83"/>
        <v>45.46875</v>
      </c>
      <c r="W119" s="110">
        <v>1455</v>
      </c>
      <c r="X119" s="51"/>
      <c r="Y119" s="108">
        <f t="shared" si="84"/>
        <v>47.291666666666664</v>
      </c>
      <c r="Z119" s="110">
        <v>1135</v>
      </c>
      <c r="AA119" s="51"/>
      <c r="AB119" s="108">
        <f t="shared" si="85"/>
        <v>47.954545454545453</v>
      </c>
      <c r="AC119" s="110">
        <v>1055</v>
      </c>
      <c r="AD119" s="51"/>
      <c r="AE119" s="108">
        <f t="shared" si="86"/>
        <v>50.9375</v>
      </c>
      <c r="AF119" s="110">
        <v>815</v>
      </c>
      <c r="AG119" s="51"/>
      <c r="AH119" s="108">
        <f t="shared" si="87"/>
        <v>46.25</v>
      </c>
      <c r="AI119" s="110">
        <v>1295</v>
      </c>
      <c r="AJ119" s="51"/>
      <c r="AK119" s="108">
        <f t="shared" si="88"/>
        <v>47.291666666666664</v>
      </c>
      <c r="AL119" s="110">
        <v>1135</v>
      </c>
      <c r="AM119" s="51"/>
      <c r="AN119" s="108">
        <f t="shared" si="89"/>
        <v>52.5</v>
      </c>
      <c r="AO119" s="110">
        <v>735</v>
      </c>
      <c r="AP119" s="43"/>
      <c r="AQ119" s="43"/>
      <c r="AR119" s="43"/>
      <c r="AS119" s="43"/>
      <c r="AT119" s="43"/>
      <c r="AU119" s="43"/>
      <c r="AV119" s="43"/>
      <c r="AW119" s="43"/>
      <c r="AX119" s="43"/>
      <c r="AY119" s="43"/>
      <c r="AZ119" s="43"/>
      <c r="BA119" s="43"/>
      <c r="BB119" s="43"/>
      <c r="BC119" s="43"/>
      <c r="BD119" s="43"/>
      <c r="BE119" s="43"/>
      <c r="BF119" s="43"/>
      <c r="BG119" s="43"/>
      <c r="BH119" s="43"/>
      <c r="BI119" s="43"/>
    </row>
    <row r="120" spans="1:61" ht="15.75" customHeight="1">
      <c r="A120" s="104" t="str">
        <f t="shared" si="74"/>
        <v>Véhicules usagésPublicité 1</v>
      </c>
      <c r="B120" s="65" t="s">
        <v>400</v>
      </c>
      <c r="C120" s="65"/>
      <c r="D120" s="101">
        <f t="shared" si="76"/>
        <v>50.04</v>
      </c>
      <c r="E120" s="88">
        <f t="shared" si="77"/>
        <v>12510</v>
      </c>
      <c r="F120" s="65"/>
      <c r="G120" s="101">
        <f t="shared" si="78"/>
        <v>175.22727272727272</v>
      </c>
      <c r="H120" s="88">
        <v>1927.5</v>
      </c>
      <c r="I120" s="65"/>
      <c r="J120" s="101">
        <f t="shared" si="79"/>
        <v>104.5</v>
      </c>
      <c r="K120" s="88">
        <v>1567.5</v>
      </c>
      <c r="L120" s="65"/>
      <c r="M120" s="101">
        <f t="shared" si="80"/>
        <v>63.55263157894737</v>
      </c>
      <c r="N120" s="88">
        <v>1207.5</v>
      </c>
      <c r="O120" s="65"/>
      <c r="P120" s="101">
        <f t="shared" si="81"/>
        <v>26.7</v>
      </c>
      <c r="Q120" s="88">
        <v>667.5</v>
      </c>
      <c r="R120" s="65"/>
      <c r="S120" s="101">
        <f t="shared" si="82"/>
        <v>55.875</v>
      </c>
      <c r="T120" s="88">
        <v>1117.5</v>
      </c>
      <c r="U120" s="65"/>
      <c r="V120" s="101">
        <f t="shared" si="83"/>
        <v>1.171875</v>
      </c>
      <c r="W120" s="88">
        <v>37.5</v>
      </c>
      <c r="X120" s="65"/>
      <c r="Y120" s="101">
        <f t="shared" si="84"/>
        <v>31.5625</v>
      </c>
      <c r="Z120" s="88">
        <v>757.5</v>
      </c>
      <c r="AA120" s="65"/>
      <c r="AB120" s="101">
        <f t="shared" si="85"/>
        <v>42.613636363636367</v>
      </c>
      <c r="AC120" s="88">
        <v>937.5</v>
      </c>
      <c r="AD120" s="65"/>
      <c r="AE120" s="101">
        <f t="shared" si="86"/>
        <v>92.34375</v>
      </c>
      <c r="AF120" s="88">
        <v>1477.5</v>
      </c>
      <c r="AG120" s="65"/>
      <c r="AH120" s="101">
        <f t="shared" si="87"/>
        <v>14.196428571428571</v>
      </c>
      <c r="AI120" s="88">
        <v>397.5</v>
      </c>
      <c r="AJ120" s="65"/>
      <c r="AK120" s="101">
        <f t="shared" si="88"/>
        <v>31.5625</v>
      </c>
      <c r="AL120" s="88">
        <v>757.5</v>
      </c>
      <c r="AM120" s="65"/>
      <c r="AN120" s="101">
        <f t="shared" si="89"/>
        <v>118.39285714285714</v>
      </c>
      <c r="AO120" s="88">
        <v>1657.5</v>
      </c>
      <c r="AP120" s="43"/>
      <c r="AQ120" s="43"/>
      <c r="AR120" s="43"/>
      <c r="AS120" s="43"/>
      <c r="AT120" s="43"/>
      <c r="AU120" s="43"/>
      <c r="AV120" s="43"/>
      <c r="AW120" s="43"/>
      <c r="AX120" s="43"/>
      <c r="AY120" s="43"/>
      <c r="AZ120" s="43"/>
      <c r="BA120" s="43"/>
      <c r="BB120" s="43"/>
      <c r="BC120" s="43"/>
      <c r="BD120" s="43"/>
      <c r="BE120" s="43"/>
      <c r="BF120" s="43"/>
      <c r="BG120" s="43"/>
      <c r="BH120" s="43"/>
      <c r="BI120" s="43"/>
    </row>
    <row r="121" spans="1:61" ht="15.75" customHeight="1">
      <c r="A121" s="104" t="str">
        <f t="shared" si="74"/>
        <v>Véhicules usagésIntérêt de gros</v>
      </c>
      <c r="B121" s="65" t="s">
        <v>401</v>
      </c>
      <c r="C121" s="65"/>
      <c r="D121" s="101">
        <f t="shared" si="76"/>
        <v>346.09425438688521</v>
      </c>
      <c r="E121" s="88">
        <f t="shared" si="77"/>
        <v>86523.563596721302</v>
      </c>
      <c r="F121" s="65"/>
      <c r="G121" s="101">
        <f t="shared" si="78"/>
        <v>561.51786706408348</v>
      </c>
      <c r="H121" s="88">
        <v>6176.6965377049182</v>
      </c>
      <c r="I121" s="65"/>
      <c r="J121" s="101">
        <f t="shared" si="79"/>
        <v>421.90031650273221</v>
      </c>
      <c r="K121" s="88">
        <v>6328.5047475409829</v>
      </c>
      <c r="L121" s="65"/>
      <c r="M121" s="101">
        <f t="shared" si="80"/>
        <v>394.75128248490068</v>
      </c>
      <c r="N121" s="88">
        <v>7500.2743672131128</v>
      </c>
      <c r="O121" s="65"/>
      <c r="P121" s="101">
        <f t="shared" si="81"/>
        <v>293.1796052459016</v>
      </c>
      <c r="Q121" s="88">
        <v>7329.4901311475405</v>
      </c>
      <c r="R121" s="65"/>
      <c r="S121" s="101">
        <f t="shared" si="82"/>
        <v>404.42655901639347</v>
      </c>
      <c r="T121" s="88">
        <v>8088.5311803278692</v>
      </c>
      <c r="U121" s="65"/>
      <c r="V121" s="101">
        <f t="shared" si="83"/>
        <v>253.50785040983601</v>
      </c>
      <c r="W121" s="88">
        <v>8112.2512131147523</v>
      </c>
      <c r="X121" s="65"/>
      <c r="Y121" s="101">
        <f t="shared" si="84"/>
        <v>318.63910710382504</v>
      </c>
      <c r="Z121" s="88">
        <v>7647.338570491801</v>
      </c>
      <c r="AA121" s="65"/>
      <c r="AB121" s="101">
        <f t="shared" si="85"/>
        <v>320.86735260804755</v>
      </c>
      <c r="AC121" s="88">
        <v>7059.0817573770464</v>
      </c>
      <c r="AD121" s="65"/>
      <c r="AE121" s="101">
        <f t="shared" si="86"/>
        <v>453.64562704918023</v>
      </c>
      <c r="AF121" s="88">
        <v>7258.3300327868837</v>
      </c>
      <c r="AG121" s="65"/>
      <c r="AH121" s="101">
        <f t="shared" si="87"/>
        <v>288.87611358313819</v>
      </c>
      <c r="AI121" s="88">
        <v>8088.5311803278692</v>
      </c>
      <c r="AJ121" s="65"/>
      <c r="AK121" s="101">
        <f t="shared" si="88"/>
        <v>284.64039344262284</v>
      </c>
      <c r="AL121" s="88">
        <v>6831.3694426229486</v>
      </c>
      <c r="AM121" s="65"/>
      <c r="AN121" s="101">
        <f t="shared" si="89"/>
        <v>435.94031686182672</v>
      </c>
      <c r="AO121" s="88">
        <v>6103.1644360655737</v>
      </c>
      <c r="AP121" s="43"/>
      <c r="AQ121" s="43"/>
      <c r="AR121" s="43"/>
      <c r="AS121" s="43"/>
      <c r="AT121" s="43"/>
      <c r="AU121" s="43"/>
      <c r="AV121" s="43"/>
      <c r="AW121" s="43"/>
      <c r="AX121" s="43"/>
      <c r="AY121" s="43"/>
      <c r="AZ121" s="43"/>
      <c r="BA121" s="43"/>
      <c r="BB121" s="43"/>
      <c r="BC121" s="43"/>
      <c r="BD121" s="43"/>
      <c r="BE121" s="43"/>
      <c r="BF121" s="43"/>
      <c r="BG121" s="43"/>
      <c r="BH121" s="43"/>
      <c r="BI121" s="43"/>
    </row>
    <row r="122" spans="1:61" ht="20.25" hidden="1" customHeight="1">
      <c r="A122" s="104" t="str">
        <f t="shared" si="74"/>
        <v>Véhicules usagés[...]</v>
      </c>
      <c r="B122" s="65" t="s">
        <v>330</v>
      </c>
      <c r="C122" s="112"/>
      <c r="D122" s="101">
        <f t="shared" ref="D122:D124" si="90">IF(C$99=0,0,E122/(C$96+C$97))</f>
        <v>0</v>
      </c>
      <c r="E122" s="88">
        <f t="shared" si="77"/>
        <v>0</v>
      </c>
      <c r="F122" s="112"/>
      <c r="G122" s="101">
        <f t="shared" ref="G122:G124" si="91">IF(F$99=0,0,H122/(F$96+F$97))</f>
        <v>0</v>
      </c>
      <c r="H122" s="88"/>
      <c r="I122" s="112"/>
      <c r="J122" s="101">
        <f t="shared" ref="J122:J124" si="92">IF(I$99=0,0,K122/(I$96+I$97))</f>
        <v>0</v>
      </c>
      <c r="K122" s="88"/>
      <c r="L122" s="112"/>
      <c r="M122" s="101">
        <f t="shared" ref="M122:M124" si="93">IF(L$99=0,0,N122/(L$96+L$97))</f>
        <v>0</v>
      </c>
      <c r="N122" s="88"/>
      <c r="O122" s="112"/>
      <c r="P122" s="101">
        <f t="shared" ref="P122:P124" si="94">IF(O$99=0,0,Q122/(O$96+O$97))</f>
        <v>0</v>
      </c>
      <c r="Q122" s="88"/>
      <c r="R122" s="112"/>
      <c r="S122" s="101">
        <f t="shared" ref="S122:S124" si="95">IF(R$99=0,0,T122/(R$96+R$97))</f>
        <v>0</v>
      </c>
      <c r="T122" s="88"/>
      <c r="U122" s="112"/>
      <c r="V122" s="101">
        <f t="shared" ref="V122:V124" si="96">IF(U$99=0,0,W122/(U$96+U$97))</f>
        <v>0</v>
      </c>
      <c r="W122" s="88"/>
      <c r="X122" s="112"/>
      <c r="Y122" s="101">
        <f t="shared" ref="Y122:Y124" si="97">IF(X$99=0,0,Z122/(X$96+X$97))</f>
        <v>0</v>
      </c>
      <c r="Z122" s="88"/>
      <c r="AA122" s="112"/>
      <c r="AB122" s="101">
        <f t="shared" ref="AB122:AB124" si="98">IF(AA$99=0,0,AC122/(AA$96+AA$97))</f>
        <v>0</v>
      </c>
      <c r="AC122" s="88"/>
      <c r="AD122" s="112"/>
      <c r="AE122" s="101">
        <f t="shared" ref="AE122:AE124" si="99">IF(AD$99=0,0,AF122/(AD$96+AD$97))</f>
        <v>0</v>
      </c>
      <c r="AF122" s="88"/>
      <c r="AG122" s="112"/>
      <c r="AH122" s="101">
        <f t="shared" ref="AH122:AH124" si="100">IF(AG$99=0,0,AI122/(AG$96+AG$97))</f>
        <v>0</v>
      </c>
      <c r="AI122" s="88"/>
      <c r="AJ122" s="112"/>
      <c r="AK122" s="101">
        <f t="shared" ref="AK122:AK124" si="101">IF(AJ$99=0,0,AL122/(AJ$96+AJ$97))</f>
        <v>0</v>
      </c>
      <c r="AL122" s="88"/>
      <c r="AM122" s="112"/>
      <c r="AN122" s="101">
        <f t="shared" ref="AN122:AN124" si="102">IF(AM$99=0,0,AO122/(AM$96+AM$97))</f>
        <v>0</v>
      </c>
      <c r="AO122" s="88"/>
      <c r="AP122" s="43"/>
      <c r="AQ122" s="43"/>
      <c r="AR122" s="43"/>
      <c r="AS122" s="43"/>
      <c r="AT122" s="43"/>
      <c r="AU122" s="43"/>
      <c r="AV122" s="43"/>
      <c r="AW122" s="43"/>
      <c r="AX122" s="43"/>
      <c r="AY122" s="43"/>
      <c r="AZ122" s="43"/>
      <c r="BA122" s="43"/>
      <c r="BB122" s="43"/>
      <c r="BC122" s="43"/>
      <c r="BD122" s="43"/>
      <c r="BE122" s="43"/>
      <c r="BF122" s="43"/>
      <c r="BG122" s="43"/>
      <c r="BH122" s="43"/>
      <c r="BI122" s="43"/>
    </row>
    <row r="123" spans="1:61" ht="20.25" hidden="1" customHeight="1">
      <c r="A123" s="104" t="str">
        <f t="shared" si="74"/>
        <v>Véhicules usagés[...]</v>
      </c>
      <c r="B123" s="65" t="s">
        <v>330</v>
      </c>
      <c r="C123" s="112"/>
      <c r="D123" s="101">
        <f t="shared" si="90"/>
        <v>0</v>
      </c>
      <c r="E123" s="88">
        <f t="shared" si="77"/>
        <v>0</v>
      </c>
      <c r="F123" s="112"/>
      <c r="G123" s="101">
        <f t="shared" si="91"/>
        <v>0</v>
      </c>
      <c r="H123" s="88"/>
      <c r="I123" s="112"/>
      <c r="J123" s="101">
        <f t="shared" si="92"/>
        <v>0</v>
      </c>
      <c r="K123" s="88"/>
      <c r="L123" s="112"/>
      <c r="M123" s="101">
        <f t="shared" si="93"/>
        <v>0</v>
      </c>
      <c r="N123" s="88"/>
      <c r="O123" s="112"/>
      <c r="P123" s="101">
        <f t="shared" si="94"/>
        <v>0</v>
      </c>
      <c r="Q123" s="88"/>
      <c r="R123" s="112"/>
      <c r="S123" s="101">
        <f t="shared" si="95"/>
        <v>0</v>
      </c>
      <c r="T123" s="88"/>
      <c r="U123" s="112"/>
      <c r="V123" s="101">
        <f t="shared" si="96"/>
        <v>0</v>
      </c>
      <c r="W123" s="88"/>
      <c r="X123" s="112"/>
      <c r="Y123" s="101">
        <f t="shared" si="97"/>
        <v>0</v>
      </c>
      <c r="Z123" s="88"/>
      <c r="AA123" s="112"/>
      <c r="AB123" s="101">
        <f t="shared" si="98"/>
        <v>0</v>
      </c>
      <c r="AC123" s="88"/>
      <c r="AD123" s="112"/>
      <c r="AE123" s="101">
        <f t="shared" si="99"/>
        <v>0</v>
      </c>
      <c r="AF123" s="88"/>
      <c r="AG123" s="112"/>
      <c r="AH123" s="101">
        <f t="shared" si="100"/>
        <v>0</v>
      </c>
      <c r="AI123" s="88"/>
      <c r="AJ123" s="112"/>
      <c r="AK123" s="101">
        <f t="shared" si="101"/>
        <v>0</v>
      </c>
      <c r="AL123" s="88"/>
      <c r="AM123" s="112"/>
      <c r="AN123" s="101">
        <f t="shared" si="102"/>
        <v>0</v>
      </c>
      <c r="AO123" s="88"/>
      <c r="AP123" s="43"/>
      <c r="AQ123" s="43"/>
      <c r="AR123" s="43"/>
      <c r="AS123" s="43"/>
      <c r="AT123" s="43"/>
      <c r="AU123" s="43"/>
      <c r="AV123" s="43"/>
      <c r="AW123" s="43"/>
      <c r="AX123" s="43"/>
      <c r="AY123" s="43"/>
      <c r="AZ123" s="43"/>
      <c r="BA123" s="43"/>
      <c r="BB123" s="43"/>
      <c r="BC123" s="43"/>
      <c r="BD123" s="43"/>
      <c r="BE123" s="43"/>
      <c r="BF123" s="43"/>
      <c r="BG123" s="43"/>
      <c r="BH123" s="43"/>
      <c r="BI123" s="43"/>
    </row>
    <row r="124" spans="1:61" ht="20.25" hidden="1" customHeight="1">
      <c r="A124" s="104" t="str">
        <f t="shared" si="74"/>
        <v>Véhicules usagés[...]</v>
      </c>
      <c r="B124" s="65" t="s">
        <v>330</v>
      </c>
      <c r="C124" s="112"/>
      <c r="D124" s="101">
        <f t="shared" si="90"/>
        <v>0</v>
      </c>
      <c r="E124" s="88">
        <f t="shared" si="77"/>
        <v>0</v>
      </c>
      <c r="F124" s="112"/>
      <c r="G124" s="101">
        <f t="shared" si="91"/>
        <v>0</v>
      </c>
      <c r="H124" s="88"/>
      <c r="I124" s="112"/>
      <c r="J124" s="101">
        <f t="shared" si="92"/>
        <v>0</v>
      </c>
      <c r="K124" s="88"/>
      <c r="L124" s="112"/>
      <c r="M124" s="101">
        <f t="shared" si="93"/>
        <v>0</v>
      </c>
      <c r="N124" s="88"/>
      <c r="O124" s="112"/>
      <c r="P124" s="101">
        <f t="shared" si="94"/>
        <v>0</v>
      </c>
      <c r="Q124" s="88"/>
      <c r="R124" s="112"/>
      <c r="S124" s="101">
        <f t="shared" si="95"/>
        <v>0</v>
      </c>
      <c r="T124" s="88"/>
      <c r="U124" s="112"/>
      <c r="V124" s="101">
        <f t="shared" si="96"/>
        <v>0</v>
      </c>
      <c r="W124" s="88"/>
      <c r="X124" s="112"/>
      <c r="Y124" s="101">
        <f t="shared" si="97"/>
        <v>0</v>
      </c>
      <c r="Z124" s="88"/>
      <c r="AA124" s="112"/>
      <c r="AB124" s="101">
        <f t="shared" si="98"/>
        <v>0</v>
      </c>
      <c r="AC124" s="88"/>
      <c r="AD124" s="112"/>
      <c r="AE124" s="101">
        <f t="shared" si="99"/>
        <v>0</v>
      </c>
      <c r="AF124" s="88"/>
      <c r="AG124" s="112"/>
      <c r="AH124" s="101">
        <f t="shared" si="100"/>
        <v>0</v>
      </c>
      <c r="AI124" s="88"/>
      <c r="AJ124" s="112"/>
      <c r="AK124" s="101">
        <f t="shared" si="101"/>
        <v>0</v>
      </c>
      <c r="AL124" s="88"/>
      <c r="AM124" s="112"/>
      <c r="AN124" s="101">
        <f t="shared" si="102"/>
        <v>0</v>
      </c>
      <c r="AO124" s="88"/>
      <c r="AP124" s="43"/>
      <c r="AQ124" s="43"/>
      <c r="AR124" s="43"/>
      <c r="AS124" s="43"/>
      <c r="AT124" s="43"/>
      <c r="AU124" s="43"/>
      <c r="AV124" s="43"/>
      <c r="AW124" s="43"/>
      <c r="AX124" s="43"/>
      <c r="AY124" s="43"/>
      <c r="AZ124" s="43"/>
      <c r="BA124" s="43"/>
      <c r="BB124" s="43"/>
      <c r="BC124" s="43"/>
      <c r="BD124" s="43"/>
      <c r="BE124" s="43"/>
      <c r="BF124" s="43"/>
      <c r="BG124" s="43"/>
      <c r="BH124" s="43"/>
      <c r="BI124" s="43"/>
    </row>
    <row r="125" spans="1:61" ht="15.75" customHeight="1">
      <c r="A125" s="104" t="str">
        <f t="shared" si="74"/>
        <v>Véhicules usagésTOTAL VARIABLES</v>
      </c>
      <c r="B125" s="119" t="s">
        <v>403</v>
      </c>
      <c r="C125" s="123" t="s">
        <v>404</v>
      </c>
      <c r="D125" s="121">
        <f>IFERROR(E125/E$111,0)</f>
        <v>0.41725288311672543</v>
      </c>
      <c r="E125" s="122">
        <f>SUM(E115:E124)</f>
        <v>428176.56359672127</v>
      </c>
      <c r="F125" s="123" t="s">
        <v>404</v>
      </c>
      <c r="G125" s="121">
        <f>IFERROR(H125/H$111,0)</f>
        <v>0.52710782556585523</v>
      </c>
      <c r="H125" s="122">
        <f>SUM(H115:H124)</f>
        <v>23968.978050597412</v>
      </c>
      <c r="I125" s="123" t="s">
        <v>404</v>
      </c>
      <c r="J125" s="121">
        <f>IFERROR(K125/K$111,0)</f>
        <v>0.45693188305357468</v>
      </c>
      <c r="K125" s="122">
        <f>SUM(K115:K124)</f>
        <v>27840.727438843911</v>
      </c>
      <c r="L125" s="123" t="s">
        <v>404</v>
      </c>
      <c r="M125" s="121">
        <f>IFERROR(N125/N$111,0)</f>
        <v>0.43357487417732676</v>
      </c>
      <c r="N125" s="122">
        <f>SUM(N115:N124)</f>
        <v>34129.56107353048</v>
      </c>
      <c r="O125" s="123" t="s">
        <v>404</v>
      </c>
      <c r="P125" s="121">
        <f>IFERROR(Q125/Q$111,0)</f>
        <v>0.39460411639895587</v>
      </c>
      <c r="Q125" s="122">
        <f>SUM(Q115:Q124)</f>
        <v>40560.695451795124</v>
      </c>
      <c r="R125" s="123" t="s">
        <v>404</v>
      </c>
      <c r="S125" s="121">
        <f>IFERROR(T125/T$111,0)</f>
        <v>0.40601438145340679</v>
      </c>
      <c r="T125" s="122">
        <f>SUM(T115:T124)</f>
        <v>35865.177758762162</v>
      </c>
      <c r="U125" s="123" t="s">
        <v>404</v>
      </c>
      <c r="V125" s="121">
        <f>IFERROR(W125/W$111,0)</f>
        <v>0.38450082165111354</v>
      </c>
      <c r="W125" s="122">
        <f>SUM(W115:W124)</f>
        <v>48873.831671472537</v>
      </c>
      <c r="X125" s="123" t="s">
        <v>404</v>
      </c>
      <c r="Y125" s="121">
        <f>IFERROR(Z125/Z$111,0)</f>
        <v>0.40829665387785952</v>
      </c>
      <c r="Z125" s="122">
        <f>SUM(Z115:Z124)</f>
        <v>39728.201796863599</v>
      </c>
      <c r="AA125" s="123" t="s">
        <v>404</v>
      </c>
      <c r="AB125" s="121">
        <f>IFERROR(AC125/AC$111,0)</f>
        <v>0.40953895105720217</v>
      </c>
      <c r="AC125" s="122">
        <f>SUM(AC115:AC124)</f>
        <v>37180.758272073661</v>
      </c>
      <c r="AD125" s="123" t="s">
        <v>404</v>
      </c>
      <c r="AE125" s="121">
        <f>IFERROR(AF125/AF$111,0)</f>
        <v>0.43829940584712346</v>
      </c>
      <c r="AF125" s="122">
        <f>SUM(AF115:AF124)</f>
        <v>30318.996314202232</v>
      </c>
      <c r="AG125" s="123" t="s">
        <v>404</v>
      </c>
      <c r="AH125" s="121">
        <f>IFERROR(AI125/AI$111,0)</f>
        <v>0.39637716115573163</v>
      </c>
      <c r="AI125" s="122">
        <f>SUM(AI115:AI124)</f>
        <v>44492.847186177416</v>
      </c>
      <c r="AJ125" s="123" t="s">
        <v>404</v>
      </c>
      <c r="AK125" s="121">
        <f>IFERROR(AL125/AL$111,0)</f>
        <v>0.39785505015249023</v>
      </c>
      <c r="AL125" s="122">
        <f>SUM(AL115:AL124)</f>
        <v>38444.991054525963</v>
      </c>
      <c r="AM125" s="123" t="s">
        <v>404</v>
      </c>
      <c r="AN125" s="121">
        <f>IFERROR(AO125/AO$111,0)</f>
        <v>0.47228755911116038</v>
      </c>
      <c r="AO125" s="122">
        <f>SUM(AO115:AO124)</f>
        <v>26771.797527876817</v>
      </c>
      <c r="AP125" s="43"/>
      <c r="AQ125" s="43"/>
      <c r="AR125" s="43"/>
      <c r="AS125" s="43"/>
      <c r="AT125" s="43"/>
      <c r="AU125" s="43"/>
      <c r="AV125" s="43"/>
      <c r="AW125" s="43"/>
      <c r="AX125" s="43"/>
      <c r="AY125" s="43"/>
      <c r="AZ125" s="43"/>
      <c r="BA125" s="43"/>
      <c r="BB125" s="43"/>
      <c r="BC125" s="43"/>
      <c r="BD125" s="43"/>
      <c r="BE125" s="43"/>
      <c r="BF125" s="43"/>
      <c r="BG125" s="43"/>
      <c r="BH125" s="43"/>
      <c r="BI125" s="43"/>
    </row>
    <row r="126" spans="1:61" ht="15.75" customHeight="1">
      <c r="A126" s="104" t="str">
        <f t="shared" si="74"/>
        <v>Véhicules usagésSalaires cadres</v>
      </c>
      <c r="B126" s="127" t="s">
        <v>405</v>
      </c>
      <c r="C126" s="65"/>
      <c r="D126" s="43"/>
      <c r="E126" s="88">
        <f t="shared" ref="E126:E137" si="103">+SUM(H126,K126,N126,Q126,T126,W126,Z126,AC126,AF126,AI126,AL126,AO126)</f>
        <v>76787.599999999991</v>
      </c>
      <c r="F126" s="65"/>
      <c r="G126" s="43"/>
      <c r="H126" s="88">
        <v>5469.0477164750955</v>
      </c>
      <c r="I126" s="65"/>
      <c r="J126" s="43"/>
      <c r="K126" s="88">
        <v>5484.7406513409951</v>
      </c>
      <c r="L126" s="65"/>
      <c r="M126" s="43"/>
      <c r="N126" s="88">
        <v>6264.4397164750953</v>
      </c>
      <c r="O126" s="65"/>
      <c r="P126" s="43"/>
      <c r="Q126" s="88">
        <v>6860.9837164750952</v>
      </c>
      <c r="R126" s="65"/>
      <c r="S126" s="43"/>
      <c r="T126" s="88">
        <v>6172.8621839080461</v>
      </c>
      <c r="U126" s="65"/>
      <c r="V126" s="43"/>
      <c r="W126" s="88">
        <v>7556.951716475096</v>
      </c>
      <c r="X126" s="65"/>
      <c r="Y126" s="43"/>
      <c r="Z126" s="88">
        <v>6952.5612490421454</v>
      </c>
      <c r="AA126" s="65"/>
      <c r="AB126" s="43"/>
      <c r="AC126" s="88">
        <v>6371.710183908046</v>
      </c>
      <c r="AD126" s="65"/>
      <c r="AE126" s="43"/>
      <c r="AF126" s="88">
        <v>5966.1677164750954</v>
      </c>
      <c r="AG126" s="65"/>
      <c r="AH126" s="43"/>
      <c r="AI126" s="88">
        <v>7159.2557164750951</v>
      </c>
      <c r="AJ126" s="65"/>
      <c r="AK126" s="43"/>
      <c r="AL126" s="88">
        <v>6570.558183908046</v>
      </c>
      <c r="AM126" s="65"/>
      <c r="AN126" s="43"/>
      <c r="AO126" s="88">
        <v>5958.3212490421456</v>
      </c>
      <c r="AP126" s="43"/>
      <c r="AQ126" s="43"/>
      <c r="AR126" s="43"/>
      <c r="AS126" s="43"/>
      <c r="AT126" s="43"/>
      <c r="AU126" s="43"/>
      <c r="AV126" s="43"/>
      <c r="AW126" s="43"/>
      <c r="AX126" s="43"/>
      <c r="AY126" s="43"/>
      <c r="AZ126" s="43"/>
      <c r="BA126" s="43"/>
      <c r="BB126" s="43"/>
      <c r="BC126" s="43"/>
      <c r="BD126" s="43"/>
      <c r="BE126" s="43"/>
      <c r="BF126" s="43"/>
      <c r="BG126" s="43"/>
      <c r="BH126" s="43"/>
      <c r="BI126" s="43"/>
    </row>
    <row r="127" spans="1:61" ht="15.75" customHeight="1">
      <c r="A127" s="104" t="str">
        <f t="shared" si="74"/>
        <v>Véhicules usagésSalaires commis</v>
      </c>
      <c r="B127" s="128" t="s">
        <v>406</v>
      </c>
      <c r="C127" s="65"/>
      <c r="D127" s="43"/>
      <c r="E127" s="88">
        <f t="shared" si="103"/>
        <v>23379.999499999998</v>
      </c>
      <c r="F127" s="65"/>
      <c r="G127" s="43"/>
      <c r="H127" s="88">
        <v>1970.7279272030648</v>
      </c>
      <c r="I127" s="65"/>
      <c r="J127" s="43"/>
      <c r="K127" s="88">
        <v>1791.5708429118772</v>
      </c>
      <c r="L127" s="65"/>
      <c r="M127" s="43"/>
      <c r="N127" s="88">
        <v>1970.7279272030648</v>
      </c>
      <c r="O127" s="65"/>
      <c r="P127" s="43"/>
      <c r="Q127" s="88">
        <v>1970.7279272030648</v>
      </c>
      <c r="R127" s="65"/>
      <c r="S127" s="43"/>
      <c r="T127" s="88">
        <v>1881.1493850574709</v>
      </c>
      <c r="U127" s="65"/>
      <c r="V127" s="43"/>
      <c r="W127" s="88">
        <v>1970.7279272030648</v>
      </c>
      <c r="X127" s="65"/>
      <c r="Y127" s="43"/>
      <c r="Z127" s="88">
        <v>2060.3064693486585</v>
      </c>
      <c r="AA127" s="65"/>
      <c r="AB127" s="43"/>
      <c r="AC127" s="88">
        <v>1881.1493850574709</v>
      </c>
      <c r="AD127" s="65"/>
      <c r="AE127" s="43"/>
      <c r="AF127" s="88">
        <v>1970.7279272030648</v>
      </c>
      <c r="AG127" s="65"/>
      <c r="AH127" s="43"/>
      <c r="AI127" s="88">
        <v>1970.7279272030648</v>
      </c>
      <c r="AJ127" s="65"/>
      <c r="AK127" s="43"/>
      <c r="AL127" s="88">
        <v>1881.1493850574709</v>
      </c>
      <c r="AM127" s="65"/>
      <c r="AN127" s="43"/>
      <c r="AO127" s="88">
        <v>2060.3064693486585</v>
      </c>
      <c r="AP127" s="43"/>
      <c r="AQ127" s="43"/>
      <c r="AR127" s="43"/>
      <c r="AS127" s="43"/>
      <c r="AT127" s="43"/>
      <c r="AU127" s="43"/>
      <c r="AV127" s="43"/>
      <c r="AW127" s="43"/>
      <c r="AX127" s="43"/>
      <c r="AY127" s="43"/>
      <c r="AZ127" s="43"/>
      <c r="BA127" s="43"/>
      <c r="BB127" s="43"/>
      <c r="BC127" s="43"/>
      <c r="BD127" s="43"/>
      <c r="BE127" s="43"/>
      <c r="BF127" s="43"/>
      <c r="BG127" s="43"/>
      <c r="BH127" s="43"/>
      <c r="BI127" s="43"/>
    </row>
    <row r="128" spans="1:61" ht="15.75" customHeight="1">
      <c r="A128" s="104" t="str">
        <f t="shared" si="74"/>
        <v>Véhicules usagésSalaires autres</v>
      </c>
      <c r="B128" s="127" t="s">
        <v>407</v>
      </c>
      <c r="C128" s="46"/>
      <c r="D128" s="130"/>
      <c r="E128" s="132">
        <f t="shared" si="103"/>
        <v>0</v>
      </c>
      <c r="F128" s="46"/>
      <c r="G128" s="130"/>
      <c r="H128" s="132">
        <v>0</v>
      </c>
      <c r="I128" s="46"/>
      <c r="J128" s="130"/>
      <c r="K128" s="132">
        <v>0</v>
      </c>
      <c r="L128" s="46"/>
      <c r="M128" s="130"/>
      <c r="N128" s="132">
        <v>0</v>
      </c>
      <c r="O128" s="46"/>
      <c r="P128" s="130"/>
      <c r="Q128" s="132">
        <v>0</v>
      </c>
      <c r="R128" s="46"/>
      <c r="S128" s="130"/>
      <c r="T128" s="132">
        <v>0</v>
      </c>
      <c r="U128" s="46"/>
      <c r="V128" s="130"/>
      <c r="W128" s="132">
        <v>0</v>
      </c>
      <c r="X128" s="46"/>
      <c r="Y128" s="130"/>
      <c r="Z128" s="132">
        <v>0</v>
      </c>
      <c r="AA128" s="46"/>
      <c r="AB128" s="130"/>
      <c r="AC128" s="132">
        <v>0</v>
      </c>
      <c r="AD128" s="46"/>
      <c r="AE128" s="130"/>
      <c r="AF128" s="132">
        <v>0</v>
      </c>
      <c r="AG128" s="46"/>
      <c r="AH128" s="130"/>
      <c r="AI128" s="132">
        <v>0</v>
      </c>
      <c r="AJ128" s="46"/>
      <c r="AK128" s="130"/>
      <c r="AL128" s="132">
        <v>0</v>
      </c>
      <c r="AM128" s="46"/>
      <c r="AN128" s="130"/>
      <c r="AO128" s="132">
        <v>0</v>
      </c>
      <c r="AP128" s="43"/>
      <c r="AQ128" s="43"/>
      <c r="AR128" s="43"/>
      <c r="AS128" s="43"/>
      <c r="AT128" s="43"/>
      <c r="AU128" s="43"/>
      <c r="AV128" s="43"/>
      <c r="AW128" s="43"/>
      <c r="AX128" s="43"/>
      <c r="AY128" s="43"/>
      <c r="AZ128" s="43"/>
      <c r="BA128" s="43"/>
      <c r="BB128" s="43"/>
      <c r="BC128" s="43"/>
      <c r="BD128" s="43"/>
      <c r="BE128" s="43"/>
      <c r="BF128" s="43"/>
      <c r="BG128" s="43"/>
      <c r="BH128" s="43"/>
      <c r="BI128" s="43"/>
    </row>
    <row r="129" spans="1:61" ht="15.75" customHeight="1">
      <c r="A129" s="104" t="str">
        <f t="shared" si="74"/>
        <v>Véhicules usagésSalaires spécialistes</v>
      </c>
      <c r="B129" s="127" t="s">
        <v>409</v>
      </c>
      <c r="C129" s="65"/>
      <c r="D129" s="43"/>
      <c r="E129" s="88">
        <f t="shared" si="103"/>
        <v>0</v>
      </c>
      <c r="F129" s="65"/>
      <c r="G129" s="43"/>
      <c r="H129" s="88"/>
      <c r="I129" s="65"/>
      <c r="J129" s="43"/>
      <c r="K129" s="88"/>
      <c r="L129" s="65"/>
      <c r="M129" s="43"/>
      <c r="N129" s="88"/>
      <c r="O129" s="65"/>
      <c r="P129" s="43"/>
      <c r="Q129" s="88"/>
      <c r="R129" s="65"/>
      <c r="S129" s="43"/>
      <c r="T129" s="88"/>
      <c r="U129" s="65"/>
      <c r="V129" s="43"/>
      <c r="W129" s="88"/>
      <c r="X129" s="65"/>
      <c r="Y129" s="43"/>
      <c r="Z129" s="88"/>
      <c r="AA129" s="65"/>
      <c r="AB129" s="43"/>
      <c r="AC129" s="88"/>
      <c r="AD129" s="65"/>
      <c r="AE129" s="43"/>
      <c r="AF129" s="88"/>
      <c r="AG129" s="65"/>
      <c r="AH129" s="43"/>
      <c r="AI129" s="88"/>
      <c r="AJ129" s="65"/>
      <c r="AK129" s="43"/>
      <c r="AL129" s="88"/>
      <c r="AM129" s="65"/>
      <c r="AN129" s="43"/>
      <c r="AO129" s="88"/>
      <c r="AP129" s="43"/>
      <c r="AQ129" s="43"/>
      <c r="AR129" s="43"/>
      <c r="AS129" s="43"/>
      <c r="AT129" s="43"/>
      <c r="AU129" s="43"/>
      <c r="AV129" s="43"/>
      <c r="AW129" s="43"/>
      <c r="AX129" s="43"/>
      <c r="AY129" s="43"/>
      <c r="AZ129" s="43"/>
      <c r="BA129" s="43"/>
      <c r="BB129" s="43"/>
      <c r="BC129" s="43"/>
      <c r="BD129" s="43"/>
      <c r="BE129" s="43"/>
      <c r="BF129" s="43"/>
      <c r="BG129" s="43"/>
      <c r="BH129" s="43"/>
      <c r="BI129" s="43"/>
    </row>
    <row r="130" spans="1:61" ht="20.25" hidden="1" customHeight="1">
      <c r="A130" s="104" t="str">
        <f t="shared" si="74"/>
        <v>Véhicules usagés[...]</v>
      </c>
      <c r="B130" s="65" t="s">
        <v>330</v>
      </c>
      <c r="C130" s="65"/>
      <c r="D130" s="43"/>
      <c r="E130" s="88">
        <f t="shared" si="103"/>
        <v>0</v>
      </c>
      <c r="F130" s="65"/>
      <c r="G130" s="43"/>
      <c r="H130" s="88"/>
      <c r="I130" s="65"/>
      <c r="J130" s="43"/>
      <c r="K130" s="88"/>
      <c r="L130" s="65"/>
      <c r="M130" s="43"/>
      <c r="N130" s="88"/>
      <c r="O130" s="65"/>
      <c r="P130" s="43"/>
      <c r="Q130" s="88"/>
      <c r="R130" s="65"/>
      <c r="S130" s="43"/>
      <c r="T130" s="88"/>
      <c r="U130" s="65"/>
      <c r="V130" s="43"/>
      <c r="W130" s="88"/>
      <c r="X130" s="65"/>
      <c r="Y130" s="43"/>
      <c r="Z130" s="88"/>
      <c r="AA130" s="65"/>
      <c r="AB130" s="43"/>
      <c r="AC130" s="88"/>
      <c r="AD130" s="65"/>
      <c r="AE130" s="43"/>
      <c r="AF130" s="88"/>
      <c r="AG130" s="65"/>
      <c r="AH130" s="43"/>
      <c r="AI130" s="88"/>
      <c r="AJ130" s="65"/>
      <c r="AK130" s="43"/>
      <c r="AL130" s="88"/>
      <c r="AM130" s="65"/>
      <c r="AN130" s="43"/>
      <c r="AO130" s="88"/>
      <c r="AP130" s="43"/>
      <c r="AQ130" s="43"/>
      <c r="AR130" s="43"/>
      <c r="AS130" s="43"/>
      <c r="AT130" s="43"/>
      <c r="AU130" s="43"/>
      <c r="AV130" s="43"/>
      <c r="AW130" s="43"/>
      <c r="AX130" s="43"/>
      <c r="AY130" s="43"/>
      <c r="AZ130" s="43"/>
      <c r="BA130" s="43"/>
      <c r="BB130" s="43"/>
      <c r="BC130" s="43"/>
      <c r="BD130" s="43"/>
      <c r="BE130" s="43"/>
      <c r="BF130" s="43"/>
      <c r="BG130" s="43"/>
      <c r="BH130" s="43"/>
      <c r="BI130" s="43"/>
    </row>
    <row r="131" spans="1:61" ht="20.25" hidden="1" customHeight="1">
      <c r="A131" s="104" t="str">
        <f t="shared" si="74"/>
        <v>Véhicules usagés[...]</v>
      </c>
      <c r="B131" s="65" t="s">
        <v>330</v>
      </c>
      <c r="C131" s="65"/>
      <c r="D131" s="43"/>
      <c r="E131" s="88">
        <f t="shared" si="103"/>
        <v>0</v>
      </c>
      <c r="F131" s="65"/>
      <c r="G131" s="43"/>
      <c r="H131" s="88"/>
      <c r="I131" s="65"/>
      <c r="J131" s="43"/>
      <c r="K131" s="88"/>
      <c r="L131" s="65"/>
      <c r="M131" s="43"/>
      <c r="N131" s="88"/>
      <c r="O131" s="65"/>
      <c r="P131" s="43"/>
      <c r="Q131" s="88"/>
      <c r="R131" s="65"/>
      <c r="S131" s="43"/>
      <c r="T131" s="88"/>
      <c r="U131" s="65"/>
      <c r="V131" s="43"/>
      <c r="W131" s="88"/>
      <c r="X131" s="65"/>
      <c r="Y131" s="43"/>
      <c r="Z131" s="88"/>
      <c r="AA131" s="65"/>
      <c r="AB131" s="43"/>
      <c r="AC131" s="88"/>
      <c r="AD131" s="65"/>
      <c r="AE131" s="43"/>
      <c r="AF131" s="88"/>
      <c r="AG131" s="65"/>
      <c r="AH131" s="43"/>
      <c r="AI131" s="88"/>
      <c r="AJ131" s="65"/>
      <c r="AK131" s="43"/>
      <c r="AL131" s="88"/>
      <c r="AM131" s="65"/>
      <c r="AN131" s="43"/>
      <c r="AO131" s="88"/>
      <c r="AP131" s="43"/>
      <c r="AQ131" s="43"/>
      <c r="AR131" s="43"/>
      <c r="AS131" s="43"/>
      <c r="AT131" s="43"/>
      <c r="AU131" s="43"/>
      <c r="AV131" s="43"/>
      <c r="AW131" s="43"/>
      <c r="AX131" s="43"/>
      <c r="AY131" s="43"/>
      <c r="AZ131" s="43"/>
      <c r="BA131" s="43"/>
      <c r="BB131" s="43"/>
      <c r="BC131" s="43"/>
      <c r="BD131" s="43"/>
      <c r="BE131" s="43"/>
      <c r="BF131" s="43"/>
      <c r="BG131" s="43"/>
      <c r="BH131" s="43"/>
      <c r="BI131" s="43"/>
    </row>
    <row r="132" spans="1:61" ht="20.25" hidden="1" customHeight="1">
      <c r="A132" s="104" t="str">
        <f t="shared" si="74"/>
        <v>Véhicules usagés[...]</v>
      </c>
      <c r="B132" s="65" t="s">
        <v>330</v>
      </c>
      <c r="C132" s="65"/>
      <c r="D132" s="43"/>
      <c r="E132" s="88">
        <f t="shared" si="103"/>
        <v>0</v>
      </c>
      <c r="F132" s="65"/>
      <c r="G132" s="43"/>
      <c r="H132" s="88"/>
      <c r="I132" s="65"/>
      <c r="J132" s="43"/>
      <c r="K132" s="88"/>
      <c r="L132" s="65"/>
      <c r="M132" s="43"/>
      <c r="N132" s="88"/>
      <c r="O132" s="65"/>
      <c r="P132" s="43"/>
      <c r="Q132" s="88"/>
      <c r="R132" s="65"/>
      <c r="S132" s="43"/>
      <c r="T132" s="88"/>
      <c r="U132" s="65"/>
      <c r="V132" s="43"/>
      <c r="W132" s="88"/>
      <c r="X132" s="65"/>
      <c r="Y132" s="43"/>
      <c r="Z132" s="88"/>
      <c r="AA132" s="65"/>
      <c r="AB132" s="43"/>
      <c r="AC132" s="88"/>
      <c r="AD132" s="65"/>
      <c r="AE132" s="43"/>
      <c r="AF132" s="88"/>
      <c r="AG132" s="65"/>
      <c r="AH132" s="43"/>
      <c r="AI132" s="88"/>
      <c r="AJ132" s="65"/>
      <c r="AK132" s="43"/>
      <c r="AL132" s="88"/>
      <c r="AM132" s="65"/>
      <c r="AN132" s="43"/>
      <c r="AO132" s="88"/>
      <c r="AP132" s="43"/>
      <c r="AQ132" s="43"/>
      <c r="AR132" s="43"/>
      <c r="AS132" s="43"/>
      <c r="AT132" s="43"/>
      <c r="AU132" s="43"/>
      <c r="AV132" s="43"/>
      <c r="AW132" s="43"/>
      <c r="AX132" s="43"/>
      <c r="AY132" s="43"/>
      <c r="AZ132" s="43"/>
      <c r="BA132" s="43"/>
      <c r="BB132" s="43"/>
      <c r="BC132" s="43"/>
      <c r="BD132" s="43"/>
      <c r="BE132" s="43"/>
      <c r="BF132" s="43"/>
      <c r="BG132" s="43"/>
      <c r="BH132" s="43"/>
      <c r="BI132" s="43"/>
    </row>
    <row r="133" spans="1:61" ht="15.75" customHeight="1">
      <c r="A133" s="104" t="str">
        <f t="shared" si="74"/>
        <v>Véhicules usagésSalaires en absences</v>
      </c>
      <c r="B133" s="128" t="s">
        <v>410</v>
      </c>
      <c r="C133" s="65"/>
      <c r="D133" s="43"/>
      <c r="E133" s="88">
        <f t="shared" si="103"/>
        <v>53606.599134000004</v>
      </c>
      <c r="F133" s="65"/>
      <c r="G133" s="43"/>
      <c r="H133" s="88">
        <v>4639.9619780522962</v>
      </c>
      <c r="I133" s="65"/>
      <c r="J133" s="43"/>
      <c r="K133" s="88">
        <v>2551.8302585276483</v>
      </c>
      <c r="L133" s="65"/>
      <c r="M133" s="43"/>
      <c r="N133" s="88">
        <v>3116.0860087311753</v>
      </c>
      <c r="O133" s="65"/>
      <c r="P133" s="43"/>
      <c r="Q133" s="88">
        <v>4931.8961308628732</v>
      </c>
      <c r="R133" s="65"/>
      <c r="S133" s="43"/>
      <c r="T133" s="88">
        <v>4373.3862784946214</v>
      </c>
      <c r="U133" s="65"/>
      <c r="V133" s="43"/>
      <c r="W133" s="88">
        <v>5651.7664152207626</v>
      </c>
      <c r="X133" s="65"/>
      <c r="Y133" s="43"/>
      <c r="Z133" s="88">
        <v>4858.7958340916857</v>
      </c>
      <c r="AA133" s="65"/>
      <c r="AB133" s="43"/>
      <c r="AC133" s="88">
        <v>3413.343189770399</v>
      </c>
      <c r="AD133" s="65"/>
      <c r="AE133" s="43"/>
      <c r="AF133" s="88">
        <v>3958.9516920573469</v>
      </c>
      <c r="AG133" s="65"/>
      <c r="AH133" s="43"/>
      <c r="AI133" s="88">
        <v>5235.1552513274646</v>
      </c>
      <c r="AJ133" s="65"/>
      <c r="AK133" s="43"/>
      <c r="AL133" s="88">
        <v>3555.04012019942</v>
      </c>
      <c r="AM133" s="65"/>
      <c r="AN133" s="43"/>
      <c r="AO133" s="88">
        <v>7320.3859766643127</v>
      </c>
      <c r="AP133" s="43"/>
      <c r="AQ133" s="43"/>
      <c r="AR133" s="43"/>
      <c r="AS133" s="43"/>
      <c r="AT133" s="43"/>
      <c r="AU133" s="43"/>
      <c r="AV133" s="43"/>
      <c r="AW133" s="43"/>
      <c r="AX133" s="43"/>
      <c r="AY133" s="43"/>
      <c r="AZ133" s="43"/>
      <c r="BA133" s="43"/>
      <c r="BB133" s="43"/>
      <c r="BC133" s="43"/>
      <c r="BD133" s="43"/>
      <c r="BE133" s="43"/>
      <c r="BF133" s="43"/>
      <c r="BG133" s="43"/>
      <c r="BH133" s="43"/>
      <c r="BI133" s="43"/>
    </row>
    <row r="134" spans="1:61" ht="15.75" customHeight="1">
      <c r="A134" s="104" t="str">
        <f t="shared" si="74"/>
        <v>Véhicules usagésDéduction à la source</v>
      </c>
      <c r="B134" s="127" t="s">
        <v>411</v>
      </c>
      <c r="C134" s="46"/>
      <c r="D134" s="130"/>
      <c r="E134" s="132">
        <f t="shared" si="103"/>
        <v>51564.558391102095</v>
      </c>
      <c r="F134" s="46"/>
      <c r="G134" s="130"/>
      <c r="H134" s="132">
        <v>3160.6471126887623</v>
      </c>
      <c r="I134" s="46"/>
      <c r="J134" s="130"/>
      <c r="K134" s="132">
        <v>3551.5163391879641</v>
      </c>
      <c r="L134" s="46"/>
      <c r="M134" s="130"/>
      <c r="N134" s="132">
        <v>4336.8207338011207</v>
      </c>
      <c r="O134" s="46"/>
      <c r="P134" s="130"/>
      <c r="Q134" s="132">
        <v>5215.4631867357002</v>
      </c>
      <c r="R134" s="46"/>
      <c r="S134" s="130"/>
      <c r="T134" s="132">
        <v>4438.1556602438031</v>
      </c>
      <c r="U134" s="46"/>
      <c r="V134" s="130"/>
      <c r="W134" s="132">
        <v>6217.3445103265776</v>
      </c>
      <c r="X134" s="46"/>
      <c r="Y134" s="130"/>
      <c r="Z134" s="132">
        <v>4734.9311669459003</v>
      </c>
      <c r="AA134" s="46"/>
      <c r="AB134" s="130"/>
      <c r="AC134" s="132">
        <v>4398.6381311474215</v>
      </c>
      <c r="AD134" s="46"/>
      <c r="AE134" s="130"/>
      <c r="AF134" s="132">
        <v>3432.3246723905318</v>
      </c>
      <c r="AG134" s="46"/>
      <c r="AH134" s="130"/>
      <c r="AI134" s="132">
        <v>4802.3359826841934</v>
      </c>
      <c r="AJ134" s="46"/>
      <c r="AK134" s="130"/>
      <c r="AL134" s="132">
        <v>4214.7382868343639</v>
      </c>
      <c r="AM134" s="46"/>
      <c r="AN134" s="130"/>
      <c r="AO134" s="132">
        <v>3061.6426081157647</v>
      </c>
      <c r="AP134" s="43"/>
      <c r="AQ134" s="43"/>
      <c r="AR134" s="43"/>
      <c r="AS134" s="43"/>
      <c r="AT134" s="43"/>
      <c r="AU134" s="43"/>
      <c r="AV134" s="43"/>
      <c r="AW134" s="43"/>
      <c r="AX134" s="43"/>
      <c r="AY134" s="43"/>
      <c r="AZ134" s="43"/>
      <c r="BA134" s="43"/>
      <c r="BB134" s="43"/>
      <c r="BC134" s="43"/>
      <c r="BD134" s="43"/>
      <c r="BE134" s="43"/>
      <c r="BF134" s="43"/>
      <c r="BG134" s="43"/>
      <c r="BH134" s="43"/>
      <c r="BI134" s="43"/>
    </row>
    <row r="135" spans="1:61" ht="15.75" customHeight="1">
      <c r="A135" s="104" t="str">
        <f t="shared" si="74"/>
        <v>Véhicules usagésBénéfices marginaux</v>
      </c>
      <c r="B135" s="476" t="s">
        <v>412</v>
      </c>
      <c r="C135" s="65"/>
      <c r="D135" s="43"/>
      <c r="E135" s="88">
        <f t="shared" si="103"/>
        <v>35534.67745625</v>
      </c>
      <c r="F135" s="65"/>
      <c r="G135" s="43"/>
      <c r="H135" s="88">
        <v>2048.5675730390126</v>
      </c>
      <c r="I135" s="65"/>
      <c r="J135" s="43"/>
      <c r="K135" s="88">
        <v>2301.9087383625692</v>
      </c>
      <c r="L135" s="65"/>
      <c r="M135" s="43"/>
      <c r="N135" s="88">
        <v>2810.9023274636888</v>
      </c>
      <c r="O135" s="65"/>
      <c r="P135" s="43"/>
      <c r="Q135" s="88">
        <v>3380.3928062175828</v>
      </c>
      <c r="R135" s="65"/>
      <c r="S135" s="43"/>
      <c r="T135" s="88">
        <v>2876.5823723802423</v>
      </c>
      <c r="U135" s="65"/>
      <c r="V135" s="43"/>
      <c r="W135" s="88">
        <v>4029.7603307672257</v>
      </c>
      <c r="X135" s="65"/>
      <c r="Y135" s="43"/>
      <c r="Z135" s="88">
        <v>3314.4518168621298</v>
      </c>
      <c r="AA135" s="65"/>
      <c r="AB135" s="43"/>
      <c r="AC135" s="88">
        <v>3079.0466918031948</v>
      </c>
      <c r="AD135" s="65"/>
      <c r="AE135" s="43"/>
      <c r="AF135" s="88">
        <v>2502.7367402847622</v>
      </c>
      <c r="AG135" s="65"/>
      <c r="AH135" s="43"/>
      <c r="AI135" s="88">
        <v>3653.9512911727552</v>
      </c>
      <c r="AJ135" s="65"/>
      <c r="AK135" s="43"/>
      <c r="AL135" s="88">
        <v>3206.8660878087549</v>
      </c>
      <c r="AM135" s="65"/>
      <c r="AN135" s="43"/>
      <c r="AO135" s="88">
        <v>2329.5106800880817</v>
      </c>
      <c r="AP135" s="43"/>
      <c r="AQ135" s="43"/>
      <c r="AR135" s="43"/>
      <c r="AS135" s="43"/>
      <c r="AT135" s="43"/>
      <c r="AU135" s="43"/>
      <c r="AV135" s="43"/>
      <c r="AW135" s="43"/>
      <c r="AX135" s="43"/>
      <c r="AY135" s="43"/>
      <c r="AZ135" s="43"/>
      <c r="BA135" s="43"/>
      <c r="BB135" s="43"/>
      <c r="BC135" s="43"/>
      <c r="BD135" s="43"/>
      <c r="BE135" s="43"/>
      <c r="BF135" s="43"/>
      <c r="BG135" s="43"/>
      <c r="BH135" s="43"/>
      <c r="BI135" s="43"/>
    </row>
    <row r="136" spans="1:61" ht="15.75" customHeight="1">
      <c r="A136" s="104" t="str">
        <f t="shared" si="74"/>
        <v>Véhicules usagésCsst</v>
      </c>
      <c r="B136" s="127" t="s">
        <v>413</v>
      </c>
      <c r="C136" s="65"/>
      <c r="D136" s="43"/>
      <c r="E136" s="88">
        <f t="shared" si="103"/>
        <v>9949.7096877500007</v>
      </c>
      <c r="F136" s="65"/>
      <c r="G136" s="43"/>
      <c r="H136" s="88">
        <v>573.59892045092352</v>
      </c>
      <c r="I136" s="65"/>
      <c r="J136" s="43"/>
      <c r="K136" s="88">
        <v>644.53444674151945</v>
      </c>
      <c r="L136" s="65"/>
      <c r="M136" s="43"/>
      <c r="N136" s="88">
        <v>787.05265168983294</v>
      </c>
      <c r="O136" s="65"/>
      <c r="P136" s="43"/>
      <c r="Q136" s="88">
        <v>946.5099857409233</v>
      </c>
      <c r="R136" s="65"/>
      <c r="S136" s="43"/>
      <c r="T136" s="88">
        <v>805.4430642664679</v>
      </c>
      <c r="U136" s="65"/>
      <c r="V136" s="43"/>
      <c r="W136" s="88">
        <v>1128.3328926148233</v>
      </c>
      <c r="X136" s="65"/>
      <c r="Y136" s="43"/>
      <c r="Z136" s="88">
        <v>928.04650872139644</v>
      </c>
      <c r="AA136" s="65"/>
      <c r="AB136" s="43"/>
      <c r="AC136" s="88">
        <v>862.13307370489463</v>
      </c>
      <c r="AD136" s="65"/>
      <c r="AE136" s="43"/>
      <c r="AF136" s="88">
        <v>700.76628727973355</v>
      </c>
      <c r="AG136" s="65"/>
      <c r="AH136" s="43"/>
      <c r="AI136" s="88">
        <v>1023.1063615283716</v>
      </c>
      <c r="AJ136" s="65"/>
      <c r="AK136" s="43"/>
      <c r="AL136" s="88">
        <v>897.9225045864514</v>
      </c>
      <c r="AM136" s="65"/>
      <c r="AN136" s="43"/>
      <c r="AO136" s="88">
        <v>652.26299042466292</v>
      </c>
      <c r="AP136" s="43"/>
      <c r="AQ136" s="43"/>
      <c r="AR136" s="43"/>
      <c r="AS136" s="43"/>
      <c r="AT136" s="43"/>
      <c r="AU136" s="43"/>
      <c r="AV136" s="43"/>
      <c r="AW136" s="43"/>
      <c r="AX136" s="43"/>
      <c r="AY136" s="43"/>
      <c r="AZ136" s="43"/>
      <c r="BA136" s="43"/>
      <c r="BB136" s="43"/>
      <c r="BC136" s="43"/>
      <c r="BD136" s="43"/>
      <c r="BE136" s="43"/>
      <c r="BF136" s="43"/>
      <c r="BG136" s="43"/>
      <c r="BH136" s="43"/>
      <c r="BI136" s="43"/>
    </row>
    <row r="137" spans="1:61" ht="20.25" hidden="1" customHeight="1">
      <c r="A137" s="104" t="str">
        <f t="shared" si="74"/>
        <v>Véhicules usagés[...]</v>
      </c>
      <c r="B137" s="65" t="s">
        <v>330</v>
      </c>
      <c r="C137" s="51"/>
      <c r="D137" s="133"/>
      <c r="E137" s="110">
        <f t="shared" si="103"/>
        <v>0</v>
      </c>
      <c r="F137" s="51"/>
      <c r="G137" s="133"/>
      <c r="H137" s="110"/>
      <c r="I137" s="51"/>
      <c r="J137" s="133"/>
      <c r="K137" s="110"/>
      <c r="L137" s="51"/>
      <c r="M137" s="133"/>
      <c r="N137" s="110"/>
      <c r="O137" s="51"/>
      <c r="P137" s="133"/>
      <c r="Q137" s="110"/>
      <c r="R137" s="51"/>
      <c r="S137" s="133"/>
      <c r="T137" s="110"/>
      <c r="U137" s="51"/>
      <c r="V137" s="133"/>
      <c r="W137" s="110"/>
      <c r="X137" s="51"/>
      <c r="Y137" s="133"/>
      <c r="Z137" s="110"/>
      <c r="AA137" s="51"/>
      <c r="AB137" s="133"/>
      <c r="AC137" s="110"/>
      <c r="AD137" s="51"/>
      <c r="AE137" s="133"/>
      <c r="AF137" s="110"/>
      <c r="AG137" s="51"/>
      <c r="AH137" s="133"/>
      <c r="AI137" s="110"/>
      <c r="AJ137" s="51"/>
      <c r="AK137" s="133"/>
      <c r="AL137" s="110"/>
      <c r="AM137" s="51"/>
      <c r="AN137" s="133"/>
      <c r="AO137" s="110"/>
      <c r="AP137" s="43"/>
      <c r="AQ137" s="43"/>
      <c r="AR137" s="43"/>
      <c r="AS137" s="43"/>
      <c r="AT137" s="43"/>
      <c r="AU137" s="43"/>
      <c r="AV137" s="43"/>
      <c r="AW137" s="43"/>
      <c r="AX137" s="43"/>
      <c r="AY137" s="43"/>
      <c r="AZ137" s="43"/>
      <c r="BA137" s="43"/>
      <c r="BB137" s="43"/>
      <c r="BC137" s="43"/>
      <c r="BD137" s="43"/>
      <c r="BE137" s="43"/>
      <c r="BF137" s="43"/>
      <c r="BG137" s="43"/>
      <c r="BH137" s="43"/>
      <c r="BI137" s="43"/>
    </row>
    <row r="138" spans="1:61" ht="15.75" customHeight="1">
      <c r="A138" s="104" t="str">
        <f t="shared" si="74"/>
        <v>Véhicules usagésTOTAL PERSONNEL</v>
      </c>
      <c r="B138" s="119" t="s">
        <v>414</v>
      </c>
      <c r="C138" s="123" t="s">
        <v>404</v>
      </c>
      <c r="D138" s="121">
        <f>IFERROR(E138/E$111,0)</f>
        <v>0.24442412068945221</v>
      </c>
      <c r="E138" s="122">
        <f>SUM(E126:E136)</f>
        <v>250823.14416910207</v>
      </c>
      <c r="F138" s="123" t="s">
        <v>404</v>
      </c>
      <c r="G138" s="121">
        <f>IFERROR(H138/H$111,0)</f>
        <v>0.39281985727243873</v>
      </c>
      <c r="H138" s="122">
        <f>SUM(H126:H136)</f>
        <v>17862.551227909156</v>
      </c>
      <c r="I138" s="123" t="s">
        <v>404</v>
      </c>
      <c r="J138" s="121">
        <f>IFERROR(K138/K$111,0)</f>
        <v>0.26794975870666105</v>
      </c>
      <c r="K138" s="122">
        <f>SUM(K126:K136)</f>
        <v>16326.101277072576</v>
      </c>
      <c r="L138" s="123" t="s">
        <v>404</v>
      </c>
      <c r="M138" s="121">
        <f>IFERROR(N138/N$111,0)</f>
        <v>0.24500572209096178</v>
      </c>
      <c r="N138" s="122">
        <f>SUM(N126:N136)</f>
        <v>19286.029365363978</v>
      </c>
      <c r="O138" s="123" t="s">
        <v>404</v>
      </c>
      <c r="P138" s="121">
        <f>IFERROR(Q138/Q$111,0)</f>
        <v>0.22673756150563307</v>
      </c>
      <c r="Q138" s="122">
        <f>SUM(Q126:Q136)</f>
        <v>23305.973753235237</v>
      </c>
      <c r="R138" s="123" t="s">
        <v>404</v>
      </c>
      <c r="S138" s="121">
        <f>IFERROR(T138/T$111,0)</f>
        <v>0.23261037799868159</v>
      </c>
      <c r="T138" s="122">
        <f>SUM(T126:T136)</f>
        <v>20547.578944350651</v>
      </c>
      <c r="U138" s="123" t="s">
        <v>404</v>
      </c>
      <c r="V138" s="121">
        <f>IFERROR(W138/W$111,0)</f>
        <v>0.20891291490589631</v>
      </c>
      <c r="W138" s="122">
        <f>SUM(W126:W136)</f>
        <v>26554.88379260755</v>
      </c>
      <c r="X138" s="123" t="s">
        <v>404</v>
      </c>
      <c r="Y138" s="121">
        <f>IFERROR(Z138/Z$111,0)</f>
        <v>0.23482583687336039</v>
      </c>
      <c r="Z138" s="122">
        <f>SUM(Z126:Z136)</f>
        <v>22849.093045011912</v>
      </c>
      <c r="AA138" s="123" t="s">
        <v>404</v>
      </c>
      <c r="AB138" s="121">
        <f>IFERROR(AC138/AC$111,0)</f>
        <v>0.22036249648495318</v>
      </c>
      <c r="AC138" s="122">
        <f>SUM(AC126:AC136)</f>
        <v>20006.020655391429</v>
      </c>
      <c r="AD138" s="123" t="s">
        <v>404</v>
      </c>
      <c r="AE138" s="121">
        <f>IFERROR(AF138/AF$111,0)</f>
        <v>0.26789878112457077</v>
      </c>
      <c r="AF138" s="122">
        <f>SUM(AF126:AF136)</f>
        <v>18531.675035690536</v>
      </c>
      <c r="AG138" s="123" t="s">
        <v>404</v>
      </c>
      <c r="AH138" s="121">
        <f>IFERROR(AI138/AI$111,0)</f>
        <v>0.21242578776613177</v>
      </c>
      <c r="AI138" s="122">
        <f>SUM(AI126:AI136)</f>
        <v>23844.532530390945</v>
      </c>
      <c r="AJ138" s="123" t="s">
        <v>404</v>
      </c>
      <c r="AK138" s="121">
        <f>IFERROR(AL138/AL$111,0)</f>
        <v>0.21035018518673437</v>
      </c>
      <c r="AL138" s="122">
        <f>SUM(AL126:AL136)</f>
        <v>20326.274568394507</v>
      </c>
      <c r="AM138" s="123" t="s">
        <v>404</v>
      </c>
      <c r="AN138" s="121">
        <f>IFERROR(AO138/AO$111,0)</f>
        <v>0.37721246209265075</v>
      </c>
      <c r="AO138" s="122">
        <f>SUM(AO126:AO136)</f>
        <v>21382.429973683629</v>
      </c>
      <c r="AP138" s="43"/>
      <c r="AQ138" s="43"/>
      <c r="AR138" s="43"/>
      <c r="AS138" s="43"/>
      <c r="AT138" s="43"/>
      <c r="AU138" s="43"/>
      <c r="AV138" s="43"/>
      <c r="AW138" s="43"/>
      <c r="AX138" s="43"/>
      <c r="AY138" s="43"/>
      <c r="AZ138" s="43"/>
      <c r="BA138" s="43"/>
      <c r="BB138" s="43"/>
      <c r="BC138" s="43"/>
      <c r="BD138" s="43"/>
      <c r="BE138" s="43"/>
      <c r="BF138" s="43"/>
      <c r="BG138" s="43"/>
      <c r="BH138" s="43"/>
      <c r="BI138" s="43"/>
    </row>
    <row r="139" spans="1:61" ht="15.75" customHeight="1">
      <c r="A139" s="104" t="str">
        <f t="shared" si="74"/>
        <v>Véhicules usagésPublicité 2</v>
      </c>
      <c r="B139" s="65" t="s">
        <v>415</v>
      </c>
      <c r="C139" s="65"/>
      <c r="D139" s="43"/>
      <c r="E139" s="88">
        <f t="shared" ref="E139:E155" si="104">+SUM(H139,K139,N139,Q139,T139,W139,Z139,AC139,AF139,AI139,AL139,AO139)</f>
        <v>0</v>
      </c>
      <c r="F139" s="65"/>
      <c r="G139" s="43"/>
      <c r="H139" s="88">
        <v>0</v>
      </c>
      <c r="I139" s="65"/>
      <c r="J139" s="43"/>
      <c r="K139" s="88">
        <v>0</v>
      </c>
      <c r="L139" s="65"/>
      <c r="M139" s="43"/>
      <c r="N139" s="88">
        <v>0</v>
      </c>
      <c r="O139" s="65"/>
      <c r="P139" s="43"/>
      <c r="Q139" s="88">
        <v>0</v>
      </c>
      <c r="R139" s="65"/>
      <c r="S139" s="43"/>
      <c r="T139" s="88">
        <v>0</v>
      </c>
      <c r="U139" s="65"/>
      <c r="V139" s="43"/>
      <c r="W139" s="88">
        <v>0</v>
      </c>
      <c r="X139" s="65"/>
      <c r="Y139" s="43"/>
      <c r="Z139" s="88">
        <v>0</v>
      </c>
      <c r="AA139" s="65"/>
      <c r="AB139" s="43"/>
      <c r="AC139" s="88">
        <v>0</v>
      </c>
      <c r="AD139" s="65"/>
      <c r="AE139" s="43"/>
      <c r="AF139" s="88">
        <v>0</v>
      </c>
      <c r="AG139" s="65"/>
      <c r="AH139" s="43"/>
      <c r="AI139" s="88">
        <v>0</v>
      </c>
      <c r="AJ139" s="65"/>
      <c r="AK139" s="43"/>
      <c r="AL139" s="88">
        <v>0</v>
      </c>
      <c r="AM139" s="65"/>
      <c r="AN139" s="43"/>
      <c r="AO139" s="88">
        <v>0</v>
      </c>
      <c r="AP139" s="43"/>
      <c r="AQ139" s="43"/>
      <c r="AR139" s="43"/>
      <c r="AS139" s="43"/>
      <c r="AT139" s="43"/>
      <c r="AU139" s="43"/>
      <c r="AV139" s="43"/>
      <c r="AW139" s="43"/>
      <c r="AX139" s="43"/>
      <c r="AY139" s="43"/>
      <c r="AZ139" s="43"/>
      <c r="BA139" s="43"/>
      <c r="BB139" s="43"/>
      <c r="BC139" s="43"/>
      <c r="BD139" s="43"/>
      <c r="BE139" s="43"/>
      <c r="BF139" s="43"/>
      <c r="BG139" s="43"/>
      <c r="BH139" s="43"/>
      <c r="BI139" s="43"/>
    </row>
    <row r="140" spans="1:61" ht="15.75" customHeight="1">
      <c r="A140" s="104" t="str">
        <f t="shared" si="74"/>
        <v>Véhicules usagésService gratuit 2</v>
      </c>
      <c r="B140" s="65" t="s">
        <v>416</v>
      </c>
      <c r="C140" s="65"/>
      <c r="D140" s="43"/>
      <c r="E140" s="88">
        <f t="shared" si="104"/>
        <v>0</v>
      </c>
      <c r="F140" s="65"/>
      <c r="G140" s="43"/>
      <c r="H140" s="88">
        <v>0</v>
      </c>
      <c r="I140" s="65"/>
      <c r="J140" s="43"/>
      <c r="K140" s="88">
        <v>0</v>
      </c>
      <c r="L140" s="65"/>
      <c r="M140" s="43"/>
      <c r="N140" s="88">
        <v>0</v>
      </c>
      <c r="O140" s="65"/>
      <c r="P140" s="43"/>
      <c r="Q140" s="88">
        <v>0</v>
      </c>
      <c r="R140" s="65"/>
      <c r="S140" s="43"/>
      <c r="T140" s="88">
        <v>0</v>
      </c>
      <c r="U140" s="65"/>
      <c r="V140" s="43"/>
      <c r="W140" s="88">
        <v>0</v>
      </c>
      <c r="X140" s="65"/>
      <c r="Y140" s="43"/>
      <c r="Z140" s="88">
        <v>0</v>
      </c>
      <c r="AA140" s="65"/>
      <c r="AB140" s="43"/>
      <c r="AC140" s="88">
        <v>0</v>
      </c>
      <c r="AD140" s="65"/>
      <c r="AE140" s="43"/>
      <c r="AF140" s="88">
        <v>0</v>
      </c>
      <c r="AG140" s="65"/>
      <c r="AH140" s="43"/>
      <c r="AI140" s="88">
        <v>0</v>
      </c>
      <c r="AJ140" s="65"/>
      <c r="AK140" s="43"/>
      <c r="AL140" s="88">
        <v>0</v>
      </c>
      <c r="AM140" s="65"/>
      <c r="AN140" s="43"/>
      <c r="AO140" s="88">
        <v>0</v>
      </c>
      <c r="AP140" s="43"/>
      <c r="AQ140" s="43"/>
      <c r="AR140" s="43"/>
      <c r="AS140" s="43"/>
      <c r="AT140" s="43"/>
      <c r="AU140" s="43"/>
      <c r="AV140" s="43"/>
      <c r="AW140" s="43"/>
      <c r="AX140" s="43"/>
      <c r="AY140" s="43"/>
      <c r="AZ140" s="43"/>
      <c r="BA140" s="43"/>
      <c r="BB140" s="43"/>
      <c r="BC140" s="43"/>
      <c r="BD140" s="43"/>
      <c r="BE140" s="43"/>
      <c r="BF140" s="43"/>
      <c r="BG140" s="43"/>
      <c r="BH140" s="43"/>
      <c r="BI140" s="43"/>
    </row>
    <row r="141" spans="1:61" ht="15.75" customHeight="1">
      <c r="A141" s="104" t="str">
        <f t="shared" si="74"/>
        <v>Véhicules usagésFrais véhicules de cie</v>
      </c>
      <c r="B141" s="51" t="s">
        <v>417</v>
      </c>
      <c r="C141" s="51"/>
      <c r="D141" s="133"/>
      <c r="E141" s="110">
        <f t="shared" si="104"/>
        <v>9163</v>
      </c>
      <c r="F141" s="51"/>
      <c r="G141" s="133"/>
      <c r="H141" s="110">
        <v>763.58333333333337</v>
      </c>
      <c r="I141" s="51"/>
      <c r="J141" s="133"/>
      <c r="K141" s="110">
        <v>763.58333333333337</v>
      </c>
      <c r="L141" s="51"/>
      <c r="M141" s="133"/>
      <c r="N141" s="110">
        <v>763.58333333333337</v>
      </c>
      <c r="O141" s="51"/>
      <c r="P141" s="133"/>
      <c r="Q141" s="110">
        <v>763.58333333333337</v>
      </c>
      <c r="R141" s="51"/>
      <c r="S141" s="133"/>
      <c r="T141" s="110">
        <v>763.58333333333337</v>
      </c>
      <c r="U141" s="51"/>
      <c r="V141" s="133"/>
      <c r="W141" s="110">
        <v>763.58333333333337</v>
      </c>
      <c r="X141" s="51"/>
      <c r="Y141" s="133"/>
      <c r="Z141" s="110">
        <v>763.58333333333337</v>
      </c>
      <c r="AA141" s="51"/>
      <c r="AB141" s="133"/>
      <c r="AC141" s="110">
        <v>763.58333333333337</v>
      </c>
      <c r="AD141" s="51"/>
      <c r="AE141" s="133"/>
      <c r="AF141" s="110">
        <v>763.58333333333337</v>
      </c>
      <c r="AG141" s="51"/>
      <c r="AH141" s="133"/>
      <c r="AI141" s="110">
        <v>763.58333333333337</v>
      </c>
      <c r="AJ141" s="51"/>
      <c r="AK141" s="133"/>
      <c r="AL141" s="110">
        <v>763.58333333333337</v>
      </c>
      <c r="AM141" s="51"/>
      <c r="AN141" s="133"/>
      <c r="AO141" s="110">
        <v>763.58333333333337</v>
      </c>
      <c r="AP141" s="43"/>
      <c r="AQ141" s="43"/>
      <c r="AR141" s="43"/>
      <c r="AS141" s="43"/>
      <c r="AT141" s="43"/>
      <c r="AU141" s="43"/>
      <c r="AV141" s="43"/>
      <c r="AW141" s="43"/>
      <c r="AX141" s="43"/>
      <c r="AY141" s="43"/>
      <c r="AZ141" s="43"/>
      <c r="BA141" s="43"/>
      <c r="BB141" s="43"/>
      <c r="BC141" s="43"/>
      <c r="BD141" s="43"/>
      <c r="BE141" s="43"/>
      <c r="BF141" s="43"/>
      <c r="BG141" s="43"/>
      <c r="BH141" s="43"/>
      <c r="BI141" s="43"/>
    </row>
    <row r="142" spans="1:61" ht="15.75" customHeight="1">
      <c r="A142" s="104" t="str">
        <f t="shared" si="74"/>
        <v>Véhicules usagésInformatique</v>
      </c>
      <c r="B142" s="65" t="s">
        <v>418</v>
      </c>
      <c r="C142" s="65"/>
      <c r="D142" s="43"/>
      <c r="E142" s="88">
        <f t="shared" si="104"/>
        <v>49014.18</v>
      </c>
      <c r="F142" s="65"/>
      <c r="G142" s="43"/>
      <c r="H142" s="88">
        <v>4084.5149999999999</v>
      </c>
      <c r="I142" s="65"/>
      <c r="J142" s="43"/>
      <c r="K142" s="88">
        <v>4084.5149999999999</v>
      </c>
      <c r="L142" s="65"/>
      <c r="M142" s="43"/>
      <c r="N142" s="88">
        <v>4084.5149999999999</v>
      </c>
      <c r="O142" s="65"/>
      <c r="P142" s="43"/>
      <c r="Q142" s="88">
        <v>4084.5149999999999</v>
      </c>
      <c r="R142" s="65"/>
      <c r="S142" s="43"/>
      <c r="T142" s="88">
        <v>4084.5149999999999</v>
      </c>
      <c r="U142" s="65"/>
      <c r="V142" s="43"/>
      <c r="W142" s="88">
        <v>4084.5149999999999</v>
      </c>
      <c r="X142" s="65"/>
      <c r="Y142" s="43"/>
      <c r="Z142" s="88">
        <v>4084.5149999999999</v>
      </c>
      <c r="AA142" s="65"/>
      <c r="AB142" s="43"/>
      <c r="AC142" s="88">
        <v>4084.5149999999999</v>
      </c>
      <c r="AD142" s="65"/>
      <c r="AE142" s="43"/>
      <c r="AF142" s="88">
        <v>4084.5149999999999</v>
      </c>
      <c r="AG142" s="65"/>
      <c r="AH142" s="43"/>
      <c r="AI142" s="88">
        <v>4084.5149999999999</v>
      </c>
      <c r="AJ142" s="65"/>
      <c r="AK142" s="43"/>
      <c r="AL142" s="88">
        <v>4084.5149999999999</v>
      </c>
      <c r="AM142" s="65"/>
      <c r="AN142" s="43"/>
      <c r="AO142" s="88">
        <v>4084.5149999999999</v>
      </c>
      <c r="AP142" s="43"/>
      <c r="AQ142" s="43"/>
      <c r="AR142" s="43"/>
      <c r="AS142" s="43"/>
      <c r="AT142" s="43"/>
      <c r="AU142" s="43"/>
      <c r="AV142" s="43"/>
      <c r="AW142" s="43"/>
      <c r="AX142" s="43"/>
      <c r="AY142" s="43"/>
      <c r="AZ142" s="43"/>
      <c r="BA142" s="43"/>
      <c r="BB142" s="43"/>
      <c r="BC142" s="43"/>
      <c r="BD142" s="43"/>
      <c r="BE142" s="43"/>
      <c r="BF142" s="43"/>
      <c r="BG142" s="43"/>
      <c r="BH142" s="43"/>
      <c r="BI142" s="43"/>
    </row>
    <row r="143" spans="1:61" ht="15.75" customHeight="1">
      <c r="A143" s="104" t="str">
        <f t="shared" si="74"/>
        <v>Véhicules usagésFrais de déplacement</v>
      </c>
      <c r="B143" s="65" t="s">
        <v>419</v>
      </c>
      <c r="C143" s="65"/>
      <c r="D143" s="43"/>
      <c r="E143" s="88">
        <f t="shared" si="104"/>
        <v>5985</v>
      </c>
      <c r="F143" s="65"/>
      <c r="G143" s="43"/>
      <c r="H143" s="88">
        <v>498.75</v>
      </c>
      <c r="I143" s="65"/>
      <c r="J143" s="43"/>
      <c r="K143" s="88">
        <v>498.75</v>
      </c>
      <c r="L143" s="65"/>
      <c r="M143" s="43"/>
      <c r="N143" s="88">
        <v>498.75</v>
      </c>
      <c r="O143" s="65"/>
      <c r="P143" s="43"/>
      <c r="Q143" s="88">
        <v>498.75</v>
      </c>
      <c r="R143" s="65"/>
      <c r="S143" s="43"/>
      <c r="T143" s="88">
        <v>498.75</v>
      </c>
      <c r="U143" s="65"/>
      <c r="V143" s="43"/>
      <c r="W143" s="88">
        <v>498.75</v>
      </c>
      <c r="X143" s="65"/>
      <c r="Y143" s="43"/>
      <c r="Z143" s="88">
        <v>498.75</v>
      </c>
      <c r="AA143" s="65"/>
      <c r="AB143" s="43"/>
      <c r="AC143" s="88">
        <v>498.75</v>
      </c>
      <c r="AD143" s="65"/>
      <c r="AE143" s="43"/>
      <c r="AF143" s="88">
        <v>498.75</v>
      </c>
      <c r="AG143" s="65"/>
      <c r="AH143" s="43"/>
      <c r="AI143" s="88">
        <v>498.75</v>
      </c>
      <c r="AJ143" s="65"/>
      <c r="AK143" s="43"/>
      <c r="AL143" s="88">
        <v>498.75</v>
      </c>
      <c r="AM143" s="65"/>
      <c r="AN143" s="43"/>
      <c r="AO143" s="88">
        <v>498.75</v>
      </c>
      <c r="AP143" s="43"/>
      <c r="AQ143" s="43"/>
      <c r="AR143" s="43"/>
      <c r="AS143" s="43"/>
      <c r="AT143" s="43"/>
      <c r="AU143" s="43"/>
      <c r="AV143" s="43"/>
      <c r="AW143" s="43"/>
      <c r="AX143" s="43"/>
      <c r="AY143" s="43"/>
      <c r="AZ143" s="43"/>
      <c r="BA143" s="43"/>
      <c r="BB143" s="43"/>
      <c r="BC143" s="43"/>
      <c r="BD143" s="43"/>
      <c r="BE143" s="43"/>
      <c r="BF143" s="43"/>
      <c r="BG143" s="43"/>
      <c r="BH143" s="43"/>
      <c r="BI143" s="43"/>
    </row>
    <row r="144" spans="1:61" ht="15.75" customHeight="1">
      <c r="A144" s="104" t="str">
        <f t="shared" si="74"/>
        <v>Véhicules usagésServices extérieurs</v>
      </c>
      <c r="B144" s="51" t="s">
        <v>420</v>
      </c>
      <c r="C144" s="51"/>
      <c r="D144" s="133"/>
      <c r="E144" s="110">
        <f t="shared" si="104"/>
        <v>34774.684000000001</v>
      </c>
      <c r="F144" s="51"/>
      <c r="G144" s="133"/>
      <c r="H144" s="110">
        <v>2897.8903333333333</v>
      </c>
      <c r="I144" s="51"/>
      <c r="J144" s="133"/>
      <c r="K144" s="110">
        <v>2897.8903333333333</v>
      </c>
      <c r="L144" s="51"/>
      <c r="M144" s="133"/>
      <c r="N144" s="110">
        <v>2897.8903333333333</v>
      </c>
      <c r="O144" s="51"/>
      <c r="P144" s="133"/>
      <c r="Q144" s="110">
        <v>2897.8903333333333</v>
      </c>
      <c r="R144" s="51"/>
      <c r="S144" s="133"/>
      <c r="T144" s="110">
        <v>2897.8903333333333</v>
      </c>
      <c r="U144" s="51"/>
      <c r="V144" s="133"/>
      <c r="W144" s="110">
        <v>2897.8903333333333</v>
      </c>
      <c r="X144" s="51"/>
      <c r="Y144" s="133"/>
      <c r="Z144" s="110">
        <v>2897.8903333333333</v>
      </c>
      <c r="AA144" s="51"/>
      <c r="AB144" s="133"/>
      <c r="AC144" s="110">
        <v>2897.8903333333333</v>
      </c>
      <c r="AD144" s="51"/>
      <c r="AE144" s="133"/>
      <c r="AF144" s="110">
        <v>2897.8903333333333</v>
      </c>
      <c r="AG144" s="51"/>
      <c r="AH144" s="133"/>
      <c r="AI144" s="110">
        <v>2897.8903333333333</v>
      </c>
      <c r="AJ144" s="51"/>
      <c r="AK144" s="133"/>
      <c r="AL144" s="110">
        <v>2897.8903333333333</v>
      </c>
      <c r="AM144" s="51"/>
      <c r="AN144" s="133"/>
      <c r="AO144" s="110">
        <v>2897.8903333333333</v>
      </c>
      <c r="AP144" s="43"/>
      <c r="AQ144" s="43"/>
      <c r="AR144" s="43"/>
      <c r="AS144" s="43"/>
      <c r="AT144" s="43"/>
      <c r="AU144" s="43"/>
      <c r="AV144" s="43"/>
      <c r="AW144" s="43"/>
      <c r="AX144" s="43"/>
      <c r="AY144" s="43"/>
      <c r="AZ144" s="43"/>
      <c r="BA144" s="43"/>
      <c r="BB144" s="43"/>
      <c r="BC144" s="43"/>
      <c r="BD144" s="43"/>
      <c r="BE144" s="43"/>
      <c r="BF144" s="43"/>
      <c r="BG144" s="43"/>
      <c r="BH144" s="43"/>
      <c r="BI144" s="43"/>
    </row>
    <row r="145" spans="1:61" ht="15.75" customHeight="1">
      <c r="A145" s="104" t="str">
        <f t="shared" si="74"/>
        <v>Véhicules usagésFournitures autres</v>
      </c>
      <c r="B145" s="65" t="s">
        <v>421</v>
      </c>
      <c r="C145" s="65"/>
      <c r="D145" s="43"/>
      <c r="E145" s="88">
        <f t="shared" si="104"/>
        <v>165</v>
      </c>
      <c r="F145" s="65"/>
      <c r="G145" s="43"/>
      <c r="H145" s="88">
        <v>13.75</v>
      </c>
      <c r="I145" s="65"/>
      <c r="J145" s="43"/>
      <c r="K145" s="88">
        <v>13.75</v>
      </c>
      <c r="L145" s="65"/>
      <c r="M145" s="43"/>
      <c r="N145" s="88">
        <v>13.75</v>
      </c>
      <c r="O145" s="65"/>
      <c r="P145" s="43"/>
      <c r="Q145" s="88">
        <v>13.75</v>
      </c>
      <c r="R145" s="65"/>
      <c r="S145" s="43"/>
      <c r="T145" s="88">
        <v>13.75</v>
      </c>
      <c r="U145" s="65"/>
      <c r="V145" s="43"/>
      <c r="W145" s="88">
        <v>13.75</v>
      </c>
      <c r="X145" s="65"/>
      <c r="Y145" s="43"/>
      <c r="Z145" s="88">
        <v>13.75</v>
      </c>
      <c r="AA145" s="65"/>
      <c r="AB145" s="43"/>
      <c r="AC145" s="88">
        <v>13.75</v>
      </c>
      <c r="AD145" s="65"/>
      <c r="AE145" s="43"/>
      <c r="AF145" s="88">
        <v>13.75</v>
      </c>
      <c r="AG145" s="65"/>
      <c r="AH145" s="43"/>
      <c r="AI145" s="88">
        <v>13.75</v>
      </c>
      <c r="AJ145" s="65"/>
      <c r="AK145" s="43"/>
      <c r="AL145" s="88">
        <v>13.75</v>
      </c>
      <c r="AM145" s="65"/>
      <c r="AN145" s="43"/>
      <c r="AO145" s="88">
        <v>13.75</v>
      </c>
      <c r="AP145" s="43"/>
      <c r="AQ145" s="43"/>
      <c r="AR145" s="43"/>
      <c r="AS145" s="43"/>
      <c r="AT145" s="43"/>
      <c r="AU145" s="43"/>
      <c r="AV145" s="43"/>
      <c r="AW145" s="43"/>
      <c r="AX145" s="43"/>
      <c r="AY145" s="43"/>
      <c r="AZ145" s="43"/>
      <c r="BA145" s="43"/>
      <c r="BB145" s="43"/>
      <c r="BC145" s="43"/>
      <c r="BD145" s="43"/>
      <c r="BE145" s="43"/>
      <c r="BF145" s="43"/>
      <c r="BG145" s="43"/>
      <c r="BH145" s="43"/>
      <c r="BI145" s="43"/>
    </row>
    <row r="146" spans="1:61" ht="15.75" customHeight="1">
      <c r="A146" s="104" t="str">
        <f t="shared" si="74"/>
        <v>Véhicules usagésUniformes</v>
      </c>
      <c r="B146" s="65" t="s">
        <v>422</v>
      </c>
      <c r="C146" s="65"/>
      <c r="D146" s="43"/>
      <c r="E146" s="88">
        <f t="shared" si="104"/>
        <v>90</v>
      </c>
      <c r="F146" s="65"/>
      <c r="G146" s="43"/>
      <c r="H146" s="88">
        <v>7.5</v>
      </c>
      <c r="I146" s="65"/>
      <c r="J146" s="43"/>
      <c r="K146" s="88">
        <v>7.5</v>
      </c>
      <c r="L146" s="65"/>
      <c r="M146" s="43"/>
      <c r="N146" s="88">
        <v>7.5</v>
      </c>
      <c r="O146" s="65"/>
      <c r="P146" s="43"/>
      <c r="Q146" s="88">
        <v>7.5</v>
      </c>
      <c r="R146" s="65"/>
      <c r="S146" s="43"/>
      <c r="T146" s="88">
        <v>7.5</v>
      </c>
      <c r="U146" s="65"/>
      <c r="V146" s="43"/>
      <c r="W146" s="88">
        <v>7.5</v>
      </c>
      <c r="X146" s="65"/>
      <c r="Y146" s="43"/>
      <c r="Z146" s="88">
        <v>7.5</v>
      </c>
      <c r="AA146" s="65"/>
      <c r="AB146" s="43"/>
      <c r="AC146" s="88">
        <v>7.5</v>
      </c>
      <c r="AD146" s="65"/>
      <c r="AE146" s="43"/>
      <c r="AF146" s="88">
        <v>7.5</v>
      </c>
      <c r="AG146" s="65"/>
      <c r="AH146" s="43"/>
      <c r="AI146" s="88">
        <v>7.5</v>
      </c>
      <c r="AJ146" s="65"/>
      <c r="AK146" s="43"/>
      <c r="AL146" s="88">
        <v>7.5</v>
      </c>
      <c r="AM146" s="65"/>
      <c r="AN146" s="43"/>
      <c r="AO146" s="88">
        <v>7.5</v>
      </c>
      <c r="AP146" s="43"/>
      <c r="AQ146" s="43"/>
      <c r="AR146" s="43"/>
      <c r="AS146" s="43"/>
      <c r="AT146" s="43"/>
      <c r="AU146" s="43"/>
      <c r="AV146" s="43"/>
      <c r="AW146" s="43"/>
      <c r="AX146" s="43"/>
      <c r="AY146" s="43"/>
      <c r="AZ146" s="43"/>
      <c r="BA146" s="43"/>
      <c r="BB146" s="43"/>
      <c r="BC146" s="43"/>
      <c r="BD146" s="43"/>
      <c r="BE146" s="43"/>
      <c r="BF146" s="43"/>
      <c r="BG146" s="43"/>
      <c r="BH146" s="43"/>
      <c r="BI146" s="43"/>
    </row>
    <row r="147" spans="1:61" ht="15.75" customHeight="1">
      <c r="A147" s="104" t="str">
        <f t="shared" si="74"/>
        <v>Véhicules usagésPapeterie</v>
      </c>
      <c r="B147" s="65" t="s">
        <v>423</v>
      </c>
      <c r="C147" s="65"/>
      <c r="D147" s="43"/>
      <c r="E147" s="88">
        <f t="shared" si="104"/>
        <v>2610</v>
      </c>
      <c r="F147" s="65"/>
      <c r="G147" s="43"/>
      <c r="H147" s="88">
        <v>217.5</v>
      </c>
      <c r="I147" s="65"/>
      <c r="J147" s="43"/>
      <c r="K147" s="88">
        <v>217.5</v>
      </c>
      <c r="L147" s="65"/>
      <c r="M147" s="43"/>
      <c r="N147" s="88">
        <v>217.5</v>
      </c>
      <c r="O147" s="65"/>
      <c r="P147" s="43"/>
      <c r="Q147" s="88">
        <v>217.5</v>
      </c>
      <c r="R147" s="65"/>
      <c r="S147" s="43"/>
      <c r="T147" s="88">
        <v>217.5</v>
      </c>
      <c r="U147" s="65"/>
      <c r="V147" s="43"/>
      <c r="W147" s="88">
        <v>217.5</v>
      </c>
      <c r="X147" s="65"/>
      <c r="Y147" s="43"/>
      <c r="Z147" s="88">
        <v>217.5</v>
      </c>
      <c r="AA147" s="65"/>
      <c r="AB147" s="43"/>
      <c r="AC147" s="88">
        <v>217.5</v>
      </c>
      <c r="AD147" s="65"/>
      <c r="AE147" s="43"/>
      <c r="AF147" s="88">
        <v>217.5</v>
      </c>
      <c r="AG147" s="65"/>
      <c r="AH147" s="43"/>
      <c r="AI147" s="88">
        <v>217.5</v>
      </c>
      <c r="AJ147" s="65"/>
      <c r="AK147" s="43"/>
      <c r="AL147" s="88">
        <v>217.5</v>
      </c>
      <c r="AM147" s="65"/>
      <c r="AN147" s="43"/>
      <c r="AO147" s="88">
        <v>217.5</v>
      </c>
      <c r="AP147" s="43"/>
      <c r="AQ147" s="43"/>
      <c r="AR147" s="43"/>
      <c r="AS147" s="43"/>
      <c r="AT147" s="43"/>
      <c r="AU147" s="43"/>
      <c r="AV147" s="43"/>
      <c r="AW147" s="43"/>
      <c r="AX147" s="43"/>
      <c r="AY147" s="43"/>
      <c r="AZ147" s="43"/>
      <c r="BA147" s="43"/>
      <c r="BB147" s="43"/>
      <c r="BC147" s="43"/>
      <c r="BD147" s="43"/>
      <c r="BE147" s="43"/>
      <c r="BF147" s="43"/>
      <c r="BG147" s="43"/>
      <c r="BH147" s="43"/>
      <c r="BI147" s="43"/>
    </row>
    <row r="148" spans="1:61" ht="15.75" customHeight="1">
      <c r="A148" s="104" t="str">
        <f t="shared" si="74"/>
        <v>Véhicules usagésTéléphone</v>
      </c>
      <c r="B148" s="65" t="s">
        <v>424</v>
      </c>
      <c r="C148" s="65"/>
      <c r="D148" s="43"/>
      <c r="E148" s="88">
        <f t="shared" si="104"/>
        <v>760.20000000000016</v>
      </c>
      <c r="F148" s="65"/>
      <c r="G148" s="43"/>
      <c r="H148" s="88">
        <v>63.35</v>
      </c>
      <c r="I148" s="65"/>
      <c r="J148" s="43"/>
      <c r="K148" s="88">
        <v>63.35</v>
      </c>
      <c r="L148" s="65"/>
      <c r="M148" s="43"/>
      <c r="N148" s="88">
        <v>63.35</v>
      </c>
      <c r="O148" s="65"/>
      <c r="P148" s="43"/>
      <c r="Q148" s="88">
        <v>63.35</v>
      </c>
      <c r="R148" s="65"/>
      <c r="S148" s="43"/>
      <c r="T148" s="88">
        <v>63.35</v>
      </c>
      <c r="U148" s="65"/>
      <c r="V148" s="43"/>
      <c r="W148" s="88">
        <v>63.35</v>
      </c>
      <c r="X148" s="65"/>
      <c r="Y148" s="43"/>
      <c r="Z148" s="88">
        <v>63.35</v>
      </c>
      <c r="AA148" s="65"/>
      <c r="AB148" s="43"/>
      <c r="AC148" s="88">
        <v>63.35</v>
      </c>
      <c r="AD148" s="65"/>
      <c r="AE148" s="43"/>
      <c r="AF148" s="88">
        <v>63.35</v>
      </c>
      <c r="AG148" s="65"/>
      <c r="AH148" s="43"/>
      <c r="AI148" s="88">
        <v>63.35</v>
      </c>
      <c r="AJ148" s="65"/>
      <c r="AK148" s="43"/>
      <c r="AL148" s="88">
        <v>63.35</v>
      </c>
      <c r="AM148" s="65"/>
      <c r="AN148" s="43"/>
      <c r="AO148" s="88">
        <v>63.35</v>
      </c>
      <c r="AP148" s="43"/>
      <c r="AQ148" s="43"/>
      <c r="AR148" s="43"/>
      <c r="AS148" s="43"/>
      <c r="AT148" s="43"/>
      <c r="AU148" s="43"/>
      <c r="AV148" s="43"/>
      <c r="AW148" s="43"/>
      <c r="AX148" s="43"/>
      <c r="AY148" s="43"/>
      <c r="AZ148" s="43"/>
      <c r="BA148" s="43"/>
      <c r="BB148" s="43"/>
      <c r="BC148" s="43"/>
      <c r="BD148" s="43"/>
      <c r="BE148" s="43"/>
      <c r="BF148" s="43"/>
      <c r="BG148" s="43"/>
      <c r="BH148" s="43"/>
      <c r="BI148" s="43"/>
    </row>
    <row r="149" spans="1:61" ht="15.75" customHeight="1">
      <c r="A149" s="104" t="str">
        <f t="shared" si="74"/>
        <v>Véhicules usagésFrais postaux</v>
      </c>
      <c r="B149" s="65" t="s">
        <v>425</v>
      </c>
      <c r="C149" s="65"/>
      <c r="D149" s="43"/>
      <c r="E149" s="88">
        <f t="shared" si="104"/>
        <v>1019.9999999999999</v>
      </c>
      <c r="F149" s="65"/>
      <c r="G149" s="43"/>
      <c r="H149" s="88">
        <v>84.999999999999986</v>
      </c>
      <c r="I149" s="65"/>
      <c r="J149" s="43"/>
      <c r="K149" s="88">
        <v>84.999999999999986</v>
      </c>
      <c r="L149" s="65"/>
      <c r="M149" s="43"/>
      <c r="N149" s="88">
        <v>84.999999999999986</v>
      </c>
      <c r="O149" s="65"/>
      <c r="P149" s="43"/>
      <c r="Q149" s="88">
        <v>84.999999999999986</v>
      </c>
      <c r="R149" s="65"/>
      <c r="S149" s="43"/>
      <c r="T149" s="88">
        <v>84.999999999999986</v>
      </c>
      <c r="U149" s="65"/>
      <c r="V149" s="43"/>
      <c r="W149" s="88">
        <v>84.999999999999986</v>
      </c>
      <c r="X149" s="65"/>
      <c r="Y149" s="43"/>
      <c r="Z149" s="88">
        <v>84.999999999999986</v>
      </c>
      <c r="AA149" s="65"/>
      <c r="AB149" s="43"/>
      <c r="AC149" s="88">
        <v>84.999999999999986</v>
      </c>
      <c r="AD149" s="65"/>
      <c r="AE149" s="43"/>
      <c r="AF149" s="88">
        <v>84.999999999999986</v>
      </c>
      <c r="AG149" s="65"/>
      <c r="AH149" s="43"/>
      <c r="AI149" s="88">
        <v>84.999999999999986</v>
      </c>
      <c r="AJ149" s="65"/>
      <c r="AK149" s="43"/>
      <c r="AL149" s="88">
        <v>84.999999999999986</v>
      </c>
      <c r="AM149" s="65"/>
      <c r="AN149" s="43"/>
      <c r="AO149" s="88">
        <v>84.999999999999986</v>
      </c>
      <c r="AP149" s="43"/>
      <c r="AQ149" s="43"/>
      <c r="AR149" s="43"/>
      <c r="AS149" s="43"/>
      <c r="AT149" s="43"/>
      <c r="AU149" s="43"/>
      <c r="AV149" s="43"/>
      <c r="AW149" s="43"/>
      <c r="AX149" s="43"/>
      <c r="AY149" s="43"/>
      <c r="AZ149" s="43"/>
      <c r="BA149" s="43"/>
      <c r="BB149" s="43"/>
      <c r="BC149" s="43"/>
      <c r="BD149" s="43"/>
      <c r="BE149" s="43"/>
      <c r="BF149" s="43"/>
      <c r="BG149" s="43"/>
      <c r="BH149" s="43"/>
      <c r="BI149" s="43"/>
    </row>
    <row r="150" spans="1:61" ht="15.75" customHeight="1">
      <c r="A150" s="104" t="str">
        <f t="shared" si="74"/>
        <v>Véhicules usagésDivers</v>
      </c>
      <c r="B150" s="65" t="s">
        <v>426</v>
      </c>
      <c r="C150" s="65"/>
      <c r="D150" s="43"/>
      <c r="E150" s="88">
        <f t="shared" si="104"/>
        <v>2866.9999999999986</v>
      </c>
      <c r="F150" s="65"/>
      <c r="G150" s="43"/>
      <c r="H150" s="88">
        <v>238.91666666666663</v>
      </c>
      <c r="I150" s="65"/>
      <c r="J150" s="43"/>
      <c r="K150" s="88">
        <v>238.91666666666663</v>
      </c>
      <c r="L150" s="65"/>
      <c r="M150" s="43"/>
      <c r="N150" s="88">
        <v>238.91666666666663</v>
      </c>
      <c r="O150" s="65"/>
      <c r="P150" s="43"/>
      <c r="Q150" s="88">
        <v>238.91666666666663</v>
      </c>
      <c r="R150" s="65"/>
      <c r="S150" s="43"/>
      <c r="T150" s="88">
        <v>238.91666666666663</v>
      </c>
      <c r="U150" s="65"/>
      <c r="V150" s="43"/>
      <c r="W150" s="88">
        <v>238.91666666666663</v>
      </c>
      <c r="X150" s="65"/>
      <c r="Y150" s="43"/>
      <c r="Z150" s="88">
        <v>238.91666666666663</v>
      </c>
      <c r="AA150" s="65"/>
      <c r="AB150" s="43"/>
      <c r="AC150" s="88">
        <v>238.91666666666663</v>
      </c>
      <c r="AD150" s="65"/>
      <c r="AE150" s="43"/>
      <c r="AF150" s="88">
        <v>238.91666666666663</v>
      </c>
      <c r="AG150" s="65"/>
      <c r="AH150" s="43"/>
      <c r="AI150" s="88">
        <v>238.91666666666663</v>
      </c>
      <c r="AJ150" s="65"/>
      <c r="AK150" s="43"/>
      <c r="AL150" s="88">
        <v>238.91666666666663</v>
      </c>
      <c r="AM150" s="65"/>
      <c r="AN150" s="43"/>
      <c r="AO150" s="88">
        <v>238.91666666666663</v>
      </c>
      <c r="AP150" s="43"/>
      <c r="AQ150" s="43"/>
      <c r="AR150" s="43"/>
      <c r="AS150" s="43"/>
      <c r="AT150" s="43"/>
      <c r="AU150" s="43"/>
      <c r="AV150" s="43"/>
      <c r="AW150" s="43"/>
      <c r="AX150" s="43"/>
      <c r="AY150" s="43"/>
      <c r="AZ150" s="43"/>
      <c r="BA150" s="43"/>
      <c r="BB150" s="43"/>
      <c r="BC150" s="43"/>
      <c r="BD150" s="43"/>
      <c r="BE150" s="43"/>
      <c r="BF150" s="43"/>
      <c r="BG150" s="43"/>
      <c r="BH150" s="43"/>
      <c r="BI150" s="43"/>
    </row>
    <row r="151" spans="1:61" ht="15.75" customHeight="1">
      <c r="A151" s="104" t="str">
        <f t="shared" si="74"/>
        <v>Véhicules usagésFormation</v>
      </c>
      <c r="B151" s="65" t="s">
        <v>427</v>
      </c>
      <c r="C151" s="65"/>
      <c r="D151" s="43"/>
      <c r="E151" s="88">
        <f t="shared" si="104"/>
        <v>1372.1760000000004</v>
      </c>
      <c r="F151" s="65"/>
      <c r="G151" s="43"/>
      <c r="H151" s="88">
        <v>114.34800000000004</v>
      </c>
      <c r="I151" s="65"/>
      <c r="J151" s="43"/>
      <c r="K151" s="88">
        <v>114.34800000000004</v>
      </c>
      <c r="L151" s="65"/>
      <c r="M151" s="43"/>
      <c r="N151" s="88">
        <v>114.34800000000004</v>
      </c>
      <c r="O151" s="65"/>
      <c r="P151" s="43"/>
      <c r="Q151" s="88">
        <v>114.34800000000004</v>
      </c>
      <c r="R151" s="65"/>
      <c r="S151" s="43"/>
      <c r="T151" s="88">
        <v>114.34800000000004</v>
      </c>
      <c r="U151" s="65"/>
      <c r="V151" s="43"/>
      <c r="W151" s="88">
        <v>114.34800000000004</v>
      </c>
      <c r="X151" s="65"/>
      <c r="Y151" s="43"/>
      <c r="Z151" s="88">
        <v>114.34800000000004</v>
      </c>
      <c r="AA151" s="65"/>
      <c r="AB151" s="43"/>
      <c r="AC151" s="88">
        <v>114.34800000000004</v>
      </c>
      <c r="AD151" s="65"/>
      <c r="AE151" s="43"/>
      <c r="AF151" s="88">
        <v>114.34800000000004</v>
      </c>
      <c r="AG151" s="65"/>
      <c r="AH151" s="43"/>
      <c r="AI151" s="88">
        <v>114.34800000000004</v>
      </c>
      <c r="AJ151" s="65"/>
      <c r="AK151" s="43"/>
      <c r="AL151" s="88">
        <v>114.34800000000004</v>
      </c>
      <c r="AM151" s="65"/>
      <c r="AN151" s="43"/>
      <c r="AO151" s="88">
        <v>114.34800000000004</v>
      </c>
      <c r="AP151" s="43"/>
      <c r="AQ151" s="43"/>
      <c r="AR151" s="43"/>
      <c r="AS151" s="43"/>
      <c r="AT151" s="43"/>
      <c r="AU151" s="43"/>
      <c r="AV151" s="43"/>
      <c r="AW151" s="43"/>
      <c r="AX151" s="43"/>
      <c r="AY151" s="43"/>
      <c r="AZ151" s="43"/>
      <c r="BA151" s="43"/>
      <c r="BB151" s="43"/>
      <c r="BC151" s="43"/>
      <c r="BD151" s="43"/>
      <c r="BE151" s="43"/>
      <c r="BF151" s="43"/>
      <c r="BG151" s="43"/>
      <c r="BH151" s="43"/>
      <c r="BI151" s="43"/>
    </row>
    <row r="152" spans="1:61" ht="15.75" customHeight="1">
      <c r="A152" s="104" t="str">
        <f t="shared" si="74"/>
        <v>Véhicules usagésFrais bancaires</v>
      </c>
      <c r="B152" s="65" t="s">
        <v>428</v>
      </c>
      <c r="C152" s="65"/>
      <c r="D152" s="43"/>
      <c r="E152" s="88">
        <f t="shared" si="104"/>
        <v>15825.538695652174</v>
      </c>
      <c r="F152" s="65"/>
      <c r="G152" s="43"/>
      <c r="H152" s="88">
        <v>843.7955826925928</v>
      </c>
      <c r="I152" s="65"/>
      <c r="J152" s="43"/>
      <c r="K152" s="88">
        <v>885.22212974284582</v>
      </c>
      <c r="L152" s="65"/>
      <c r="M152" s="43"/>
      <c r="N152" s="88">
        <v>1361.934379401798</v>
      </c>
      <c r="O152" s="65"/>
      <c r="P152" s="43"/>
      <c r="Q152" s="88">
        <v>1610.4954667040513</v>
      </c>
      <c r="R152" s="65"/>
      <c r="S152" s="43"/>
      <c r="T152" s="88">
        <v>1795.3771938359935</v>
      </c>
      <c r="U152" s="65"/>
      <c r="V152" s="43"/>
      <c r="W152" s="88">
        <v>1491.8339037027415</v>
      </c>
      <c r="X152" s="65"/>
      <c r="Y152" s="43"/>
      <c r="Z152" s="88">
        <v>1207.4534296559214</v>
      </c>
      <c r="AA152" s="65"/>
      <c r="AB152" s="43"/>
      <c r="AC152" s="88">
        <v>1209.0429092304169</v>
      </c>
      <c r="AD152" s="65"/>
      <c r="AE152" s="43"/>
      <c r="AF152" s="88">
        <v>1434.3294685962078</v>
      </c>
      <c r="AG152" s="65"/>
      <c r="AH152" s="43"/>
      <c r="AI152" s="88">
        <v>1584.4198973003304</v>
      </c>
      <c r="AJ152" s="65"/>
      <c r="AK152" s="43"/>
      <c r="AL152" s="88">
        <v>1450.7711409727572</v>
      </c>
      <c r="AM152" s="65"/>
      <c r="AN152" s="43"/>
      <c r="AO152" s="88">
        <v>950.86319381651742</v>
      </c>
      <c r="AP152" s="43"/>
      <c r="AQ152" s="43"/>
      <c r="AR152" s="43"/>
      <c r="AS152" s="43"/>
      <c r="AT152" s="43"/>
      <c r="AU152" s="43"/>
      <c r="AV152" s="43"/>
      <c r="AW152" s="43"/>
      <c r="AX152" s="43"/>
      <c r="AY152" s="43"/>
      <c r="AZ152" s="43"/>
      <c r="BA152" s="43"/>
      <c r="BB152" s="43"/>
      <c r="BC152" s="43"/>
      <c r="BD152" s="43"/>
      <c r="BE152" s="43"/>
      <c r="BF152" s="43"/>
      <c r="BG152" s="43"/>
      <c r="BH152" s="43"/>
      <c r="BI152" s="43"/>
    </row>
    <row r="153" spans="1:61" ht="20.25" hidden="1" customHeight="1">
      <c r="A153" s="104" t="str">
        <f t="shared" si="74"/>
        <v>Véhicules usagés[...]</v>
      </c>
      <c r="B153" s="65" t="s">
        <v>330</v>
      </c>
      <c r="C153" s="65"/>
      <c r="D153" s="43"/>
      <c r="E153" s="88">
        <f t="shared" si="104"/>
        <v>0</v>
      </c>
      <c r="F153" s="65"/>
      <c r="G153" s="43"/>
      <c r="H153" s="88"/>
      <c r="I153" s="65"/>
      <c r="J153" s="43"/>
      <c r="K153" s="88"/>
      <c r="L153" s="65"/>
      <c r="M153" s="43"/>
      <c r="N153" s="88"/>
      <c r="O153" s="65"/>
      <c r="P153" s="43"/>
      <c r="Q153" s="88"/>
      <c r="R153" s="65"/>
      <c r="S153" s="43"/>
      <c r="T153" s="88"/>
      <c r="U153" s="65"/>
      <c r="V153" s="43"/>
      <c r="W153" s="88"/>
      <c r="X153" s="65"/>
      <c r="Y153" s="43"/>
      <c r="Z153" s="88"/>
      <c r="AA153" s="65"/>
      <c r="AB153" s="43"/>
      <c r="AC153" s="88"/>
      <c r="AD153" s="65"/>
      <c r="AE153" s="43"/>
      <c r="AF153" s="88"/>
      <c r="AG153" s="65"/>
      <c r="AH153" s="43"/>
      <c r="AI153" s="88"/>
      <c r="AJ153" s="65"/>
      <c r="AK153" s="43"/>
      <c r="AL153" s="88"/>
      <c r="AM153" s="65"/>
      <c r="AN153" s="43"/>
      <c r="AO153" s="88"/>
      <c r="AP153" s="43"/>
      <c r="AQ153" s="43"/>
      <c r="AR153" s="43"/>
      <c r="AS153" s="43"/>
      <c r="AT153" s="43"/>
      <c r="AU153" s="43"/>
      <c r="AV153" s="43"/>
      <c r="AW153" s="43"/>
      <c r="AX153" s="43"/>
      <c r="AY153" s="43"/>
      <c r="AZ153" s="43"/>
      <c r="BA153" s="43"/>
      <c r="BB153" s="43"/>
      <c r="BC153" s="43"/>
      <c r="BD153" s="43"/>
      <c r="BE153" s="43"/>
      <c r="BF153" s="43"/>
      <c r="BG153" s="43"/>
      <c r="BH153" s="43"/>
      <c r="BI153" s="43"/>
    </row>
    <row r="154" spans="1:61" ht="20.25" hidden="1" customHeight="1">
      <c r="A154" s="104" t="str">
        <f t="shared" si="74"/>
        <v>Véhicules usagés[...]</v>
      </c>
      <c r="B154" s="65" t="s">
        <v>330</v>
      </c>
      <c r="C154" s="65"/>
      <c r="D154" s="43"/>
      <c r="E154" s="88">
        <f t="shared" si="104"/>
        <v>0</v>
      </c>
      <c r="F154" s="65"/>
      <c r="G154" s="43"/>
      <c r="H154" s="88"/>
      <c r="I154" s="65"/>
      <c r="J154" s="43"/>
      <c r="K154" s="88"/>
      <c r="L154" s="65"/>
      <c r="M154" s="43"/>
      <c r="N154" s="88"/>
      <c r="O154" s="65"/>
      <c r="P154" s="43"/>
      <c r="Q154" s="88"/>
      <c r="R154" s="65"/>
      <c r="S154" s="43"/>
      <c r="T154" s="88"/>
      <c r="U154" s="65"/>
      <c r="V154" s="43"/>
      <c r="W154" s="88"/>
      <c r="X154" s="65"/>
      <c r="Y154" s="43"/>
      <c r="Z154" s="88"/>
      <c r="AA154" s="65"/>
      <c r="AB154" s="43"/>
      <c r="AC154" s="88"/>
      <c r="AD154" s="65"/>
      <c r="AE154" s="43"/>
      <c r="AF154" s="88"/>
      <c r="AG154" s="65"/>
      <c r="AH154" s="43"/>
      <c r="AI154" s="88"/>
      <c r="AJ154" s="65"/>
      <c r="AK154" s="43"/>
      <c r="AL154" s="88"/>
      <c r="AM154" s="65"/>
      <c r="AN154" s="43"/>
      <c r="AO154" s="88"/>
      <c r="AP154" s="43"/>
      <c r="AQ154" s="43"/>
      <c r="AR154" s="43"/>
      <c r="AS154" s="43"/>
      <c r="AT154" s="43"/>
      <c r="AU154" s="43"/>
      <c r="AV154" s="43"/>
      <c r="AW154" s="43"/>
      <c r="AX154" s="43"/>
      <c r="AY154" s="43"/>
      <c r="AZ154" s="43"/>
      <c r="BA154" s="43"/>
      <c r="BB154" s="43"/>
      <c r="BC154" s="43"/>
      <c r="BD154" s="43"/>
      <c r="BE154" s="43"/>
      <c r="BF154" s="43"/>
      <c r="BG154" s="43"/>
      <c r="BH154" s="43"/>
      <c r="BI154" s="43"/>
    </row>
    <row r="155" spans="1:61" ht="20.25" hidden="1" customHeight="1">
      <c r="A155" s="104" t="str">
        <f t="shared" si="74"/>
        <v>Véhicules usagés[...]</v>
      </c>
      <c r="B155" s="65" t="s">
        <v>330</v>
      </c>
      <c r="C155" s="51"/>
      <c r="D155" s="133"/>
      <c r="E155" s="88">
        <f t="shared" si="104"/>
        <v>0</v>
      </c>
      <c r="F155" s="51"/>
      <c r="G155" s="133"/>
      <c r="H155" s="88"/>
      <c r="I155" s="51"/>
      <c r="J155" s="133"/>
      <c r="K155" s="88"/>
      <c r="L155" s="51"/>
      <c r="M155" s="133"/>
      <c r="N155" s="88"/>
      <c r="O155" s="51"/>
      <c r="P155" s="133"/>
      <c r="Q155" s="88"/>
      <c r="R155" s="51"/>
      <c r="S155" s="133"/>
      <c r="T155" s="88"/>
      <c r="U155" s="51"/>
      <c r="V155" s="133"/>
      <c r="W155" s="88"/>
      <c r="X155" s="51"/>
      <c r="Y155" s="133"/>
      <c r="Z155" s="88"/>
      <c r="AA155" s="51"/>
      <c r="AB155" s="133"/>
      <c r="AC155" s="88"/>
      <c r="AD155" s="51"/>
      <c r="AE155" s="133"/>
      <c r="AF155" s="88"/>
      <c r="AG155" s="51"/>
      <c r="AH155" s="133"/>
      <c r="AI155" s="88"/>
      <c r="AJ155" s="51"/>
      <c r="AK155" s="133"/>
      <c r="AL155" s="88"/>
      <c r="AM155" s="51"/>
      <c r="AN155" s="133"/>
      <c r="AO155" s="88"/>
      <c r="AP155" s="43"/>
      <c r="AQ155" s="43"/>
      <c r="AR155" s="43"/>
      <c r="AS155" s="43"/>
      <c r="AT155" s="43"/>
      <c r="AU155" s="43"/>
      <c r="AV155" s="43"/>
      <c r="AW155" s="43"/>
      <c r="AX155" s="43"/>
      <c r="AY155" s="43"/>
      <c r="AZ155" s="43"/>
      <c r="BA155" s="43"/>
      <c r="BB155" s="43"/>
      <c r="BC155" s="43"/>
      <c r="BD155" s="43"/>
      <c r="BE155" s="43"/>
      <c r="BF155" s="43"/>
      <c r="BG155" s="43"/>
      <c r="BH155" s="43"/>
      <c r="BI155" s="43"/>
    </row>
    <row r="156" spans="1:61" ht="15.75" customHeight="1">
      <c r="A156" s="104" t="str">
        <f t="shared" si="74"/>
        <v>Véhicules usagésTOTAL SEMI-FIXES</v>
      </c>
      <c r="B156" s="119" t="s">
        <v>429</v>
      </c>
      <c r="C156" s="123" t="s">
        <v>404</v>
      </c>
      <c r="D156" s="121">
        <f>IFERROR(E156/E$111,0)</f>
        <v>0.12049229052958757</v>
      </c>
      <c r="E156" s="122">
        <f>+SUM(E139:E155)</f>
        <v>123646.77869565217</v>
      </c>
      <c r="F156" s="123" t="s">
        <v>404</v>
      </c>
      <c r="G156" s="121">
        <f>IFERROR(H156/H$111,0)</f>
        <v>0.21614978846392188</v>
      </c>
      <c r="H156" s="122">
        <f>+SUM(H139:H155)</f>
        <v>9828.8989160259262</v>
      </c>
      <c r="I156" s="123" t="s">
        <v>404</v>
      </c>
      <c r="J156" s="121">
        <f>IFERROR(K156/K$111,0)</f>
        <v>0.16199527868307473</v>
      </c>
      <c r="K156" s="122">
        <f>+SUM(K139:K155)</f>
        <v>9870.3254630761785</v>
      </c>
      <c r="L156" s="123" t="s">
        <v>404</v>
      </c>
      <c r="M156" s="121">
        <f>IFERROR(N156/N$111,0)</f>
        <v>0.13144662378581007</v>
      </c>
      <c r="N156" s="122">
        <f>+SUM(N139:N155)</f>
        <v>10347.037712735131</v>
      </c>
      <c r="O156" s="123" t="s">
        <v>404</v>
      </c>
      <c r="P156" s="121">
        <f>IFERROR(Q156/Q$111,0)</f>
        <v>0.10308173604112955</v>
      </c>
      <c r="Q156" s="122">
        <f>+SUM(Q139:Q155)</f>
        <v>10595.598800037384</v>
      </c>
      <c r="R156" s="123" t="s">
        <v>404</v>
      </c>
      <c r="S156" s="121">
        <f>IFERROR(T156/T$111,0)</f>
        <v>0.12204122233688931</v>
      </c>
      <c r="T156" s="122">
        <f>+SUM(T139:T155)</f>
        <v>10780.480527169326</v>
      </c>
      <c r="U156" s="123" t="s">
        <v>404</v>
      </c>
      <c r="V156" s="121">
        <f>IFERROR(W156/W$111,0)</f>
        <v>8.242429206504949E-2</v>
      </c>
      <c r="W156" s="122">
        <f>+SUM(W139:W155)</f>
        <v>10476.937237036074</v>
      </c>
      <c r="X156" s="123" t="s">
        <v>404</v>
      </c>
      <c r="Y156" s="121">
        <f>IFERROR(Z156/Z$111,0)</f>
        <v>0.10475145192997892</v>
      </c>
      <c r="Z156" s="122">
        <f>+SUM(Z139:Z155)</f>
        <v>10192.556762989254</v>
      </c>
      <c r="AA156" s="123" t="s">
        <v>404</v>
      </c>
      <c r="AB156" s="121">
        <f>IFERROR(AC156/AC$111,0)</f>
        <v>0.11228657383889423</v>
      </c>
      <c r="AC156" s="122">
        <f>+SUM(AC139:AC155)</f>
        <v>10194.146242563749</v>
      </c>
      <c r="AD156" s="123" t="s">
        <v>404</v>
      </c>
      <c r="AE156" s="121">
        <f>IFERROR(AF156/AF$111,0)</f>
        <v>0.15062606819245267</v>
      </c>
      <c r="AF156" s="122">
        <f>+SUM(AF139:AF155)</f>
        <v>10419.432801929541</v>
      </c>
      <c r="AG156" s="123" t="s">
        <v>404</v>
      </c>
      <c r="AH156" s="121">
        <f>IFERROR(AI156/AI$111,0)</f>
        <v>9.4161598501380797E-2</v>
      </c>
      <c r="AI156" s="122">
        <f>+SUM(AI139:AI155)</f>
        <v>10569.523230633662</v>
      </c>
      <c r="AJ156" s="123" t="s">
        <v>404</v>
      </c>
      <c r="AK156" s="121">
        <f>IFERROR(AL156/AL$111,0)</f>
        <v>0.10799756349198963</v>
      </c>
      <c r="AL156" s="122">
        <f>+SUM(AL139:AL155)</f>
        <v>10435.874474306089</v>
      </c>
      <c r="AM156" s="123" t="s">
        <v>404</v>
      </c>
      <c r="AN156" s="121">
        <f>IFERROR(AO156/AO$111,0)</f>
        <v>0.17528271583674843</v>
      </c>
      <c r="AO156" s="122">
        <f>+SUM(AO139:AO155)</f>
        <v>9935.9665271498507</v>
      </c>
      <c r="AP156" s="43"/>
      <c r="AQ156" s="43"/>
      <c r="AR156" s="43"/>
      <c r="AS156" s="43"/>
      <c r="AT156" s="43"/>
      <c r="AU156" s="43"/>
      <c r="AV156" s="43"/>
      <c r="AW156" s="43"/>
      <c r="AX156" s="43"/>
      <c r="AY156" s="43"/>
      <c r="AZ156" s="43"/>
      <c r="BA156" s="43"/>
      <c r="BB156" s="43"/>
      <c r="BC156" s="43"/>
      <c r="BD156" s="43"/>
      <c r="BE156" s="43"/>
      <c r="BF156" s="43"/>
      <c r="BG156" s="43"/>
      <c r="BH156" s="43"/>
      <c r="BI156" s="43"/>
    </row>
    <row r="157" spans="1:61" ht="15.75" customHeight="1">
      <c r="A157" s="104" t="str">
        <f t="shared" si="74"/>
        <v>Véhicules usagés</v>
      </c>
      <c r="B157" s="51"/>
      <c r="C157" s="51"/>
      <c r="D157" s="133"/>
      <c r="E157" s="110"/>
      <c r="F157" s="51"/>
      <c r="G157" s="133"/>
      <c r="H157" s="110"/>
      <c r="I157" s="51"/>
      <c r="J157" s="133"/>
      <c r="K157" s="110"/>
      <c r="L157" s="51"/>
      <c r="M157" s="133"/>
      <c r="N157" s="110"/>
      <c r="O157" s="51"/>
      <c r="P157" s="133"/>
      <c r="Q157" s="110"/>
      <c r="R157" s="51"/>
      <c r="S157" s="133"/>
      <c r="T157" s="110"/>
      <c r="U157" s="51"/>
      <c r="V157" s="133"/>
      <c r="W157" s="110"/>
      <c r="X157" s="51"/>
      <c r="Y157" s="133"/>
      <c r="Z157" s="110"/>
      <c r="AA157" s="51"/>
      <c r="AB157" s="133"/>
      <c r="AC157" s="110"/>
      <c r="AD157" s="51"/>
      <c r="AE157" s="133"/>
      <c r="AF157" s="110"/>
      <c r="AG157" s="51"/>
      <c r="AH157" s="133"/>
      <c r="AI157" s="110"/>
      <c r="AJ157" s="51"/>
      <c r="AK157" s="133"/>
      <c r="AL157" s="110"/>
      <c r="AM157" s="51"/>
      <c r="AN157" s="133"/>
      <c r="AO157" s="110"/>
      <c r="AP157" s="43"/>
      <c r="AQ157" s="43"/>
      <c r="AR157" s="43"/>
      <c r="AS157" s="43"/>
      <c r="AT157" s="43"/>
      <c r="AU157" s="43"/>
      <c r="AV157" s="43"/>
      <c r="AW157" s="43"/>
      <c r="AX157" s="43"/>
      <c r="AY157" s="43"/>
      <c r="AZ157" s="43"/>
      <c r="BA157" s="43"/>
      <c r="BB157" s="43"/>
      <c r="BC157" s="43"/>
      <c r="BD157" s="43"/>
      <c r="BE157" s="43"/>
      <c r="BF157" s="43"/>
      <c r="BG157" s="43"/>
      <c r="BH157" s="43"/>
      <c r="BI157" s="43"/>
    </row>
    <row r="158" spans="1:61" ht="15.75" customHeight="1">
      <c r="A158" s="104" t="str">
        <f t="shared" si="74"/>
        <v>Véhicules usagésTOTAL DES DÉPENSES</v>
      </c>
      <c r="B158" s="119" t="s">
        <v>430</v>
      </c>
      <c r="C158" s="123" t="s">
        <v>404</v>
      </c>
      <c r="D158" s="121">
        <f>IFERROR(E158/E$111,0)</f>
        <v>0.78216929433576521</v>
      </c>
      <c r="E158" s="122">
        <f>E125+E138+E156</f>
        <v>802646.48646147549</v>
      </c>
      <c r="F158" s="123" t="s">
        <v>404</v>
      </c>
      <c r="G158" s="121">
        <f>IFERROR(H158/H$111,0)</f>
        <v>1.1360774713022157</v>
      </c>
      <c r="H158" s="122">
        <f>H125+H138+H156</f>
        <v>51660.428194532491</v>
      </c>
      <c r="I158" s="123" t="s">
        <v>404</v>
      </c>
      <c r="J158" s="121">
        <f>IFERROR(K158/K$111,0)</f>
        <v>0.88687692044331057</v>
      </c>
      <c r="K158" s="122">
        <f>K125+K138+K156</f>
        <v>54037.15417899267</v>
      </c>
      <c r="L158" s="123" t="s">
        <v>404</v>
      </c>
      <c r="M158" s="121">
        <f>IFERROR(N158/N$111,0)</f>
        <v>0.81002722005409866</v>
      </c>
      <c r="N158" s="122">
        <f>N125+N138+N156</f>
        <v>63762.628151629593</v>
      </c>
      <c r="O158" s="123" t="s">
        <v>404</v>
      </c>
      <c r="P158" s="121">
        <f>IFERROR(Q158/Q$111,0)</f>
        <v>0.72442341394571841</v>
      </c>
      <c r="Q158" s="122">
        <f>Q125+Q138+Q156</f>
        <v>74462.268005067745</v>
      </c>
      <c r="R158" s="123" t="s">
        <v>404</v>
      </c>
      <c r="S158" s="121">
        <f>IFERROR(T158/T$111,0)</f>
        <v>0.7606659817889776</v>
      </c>
      <c r="T158" s="122">
        <f>T125+T138+T156</f>
        <v>67193.237230282131</v>
      </c>
      <c r="U158" s="123" t="s">
        <v>404</v>
      </c>
      <c r="V158" s="121">
        <f>IFERROR(W158/W$111,0)</f>
        <v>0.67583802862205933</v>
      </c>
      <c r="W158" s="122">
        <f>W125+W138+W156</f>
        <v>85905.652701116167</v>
      </c>
      <c r="X158" s="123" t="s">
        <v>404</v>
      </c>
      <c r="Y158" s="121">
        <f>IFERROR(Z158/Z$111,0)</f>
        <v>0.74787394268119878</v>
      </c>
      <c r="Z158" s="122">
        <f>Z125+Z138+Z156</f>
        <v>72769.851604864758</v>
      </c>
      <c r="AA158" s="123" t="s">
        <v>404</v>
      </c>
      <c r="AB158" s="121">
        <f>IFERROR(AC158/AC$111,0)</f>
        <v>0.74218802138104945</v>
      </c>
      <c r="AC158" s="122">
        <f>AC125+AC138+AC156</f>
        <v>67380.92517002883</v>
      </c>
      <c r="AD158" s="123" t="s">
        <v>404</v>
      </c>
      <c r="AE158" s="121">
        <f>IFERROR(AF158/AF$111,0)</f>
        <v>0.85682425516414695</v>
      </c>
      <c r="AF158" s="122">
        <f>AF125+AF138+AF156</f>
        <v>59270.104151822314</v>
      </c>
      <c r="AG158" s="123" t="s">
        <v>404</v>
      </c>
      <c r="AH158" s="121">
        <f>IFERROR(AI158/AI$111,0)</f>
        <v>0.70296454742324432</v>
      </c>
      <c r="AI158" s="122">
        <f>AI125+AI138+AI156</f>
        <v>78906.902947202034</v>
      </c>
      <c r="AJ158" s="123" t="s">
        <v>404</v>
      </c>
      <c r="AK158" s="121">
        <f>IFERROR(AL158/AL$111,0)</f>
        <v>0.7162027988312144</v>
      </c>
      <c r="AL158" s="122">
        <f>AL125+AL138+AL156</f>
        <v>69207.140097226569</v>
      </c>
      <c r="AM158" s="123" t="s">
        <v>404</v>
      </c>
      <c r="AN158" s="121">
        <f>IFERROR(AO158/AO$111,0)</f>
        <v>1.0247827370405596</v>
      </c>
      <c r="AO158" s="122">
        <f>AO125+AO138+AO156</f>
        <v>58090.194028710299</v>
      </c>
      <c r="AP158" s="43"/>
      <c r="AQ158" s="43"/>
      <c r="AR158" s="43"/>
      <c r="AS158" s="43"/>
      <c r="AT158" s="43"/>
      <c r="AU158" s="43"/>
      <c r="AV158" s="43"/>
      <c r="AW158" s="43"/>
      <c r="AX158" s="43"/>
      <c r="AY158" s="43"/>
      <c r="AZ158" s="43"/>
      <c r="BA158" s="43"/>
      <c r="BB158" s="43"/>
      <c r="BC158" s="43"/>
      <c r="BD158" s="43"/>
      <c r="BE158" s="43"/>
      <c r="BF158" s="43"/>
      <c r="BG158" s="43"/>
      <c r="BH158" s="43"/>
      <c r="BI158" s="43"/>
    </row>
    <row r="159" spans="1:61" ht="15.75" customHeight="1">
      <c r="A159" s="104" t="str">
        <f t="shared" si="74"/>
        <v>Véhicules usagésRBSC used</v>
      </c>
      <c r="B159" s="65" t="s">
        <v>662</v>
      </c>
      <c r="C159" s="172"/>
      <c r="D159" s="105"/>
      <c r="E159" s="88">
        <f t="shared" ref="E159:E165" si="105">+SUM(H159,K159,N159,Q159,T159,W159,Z159,AC159,AF159,AI159,AL159,AO159)</f>
        <v>56250</v>
      </c>
      <c r="F159" s="172"/>
      <c r="G159" s="105"/>
      <c r="H159" s="88">
        <v>3000</v>
      </c>
      <c r="I159" s="172"/>
      <c r="J159" s="105"/>
      <c r="K159" s="88">
        <v>2625</v>
      </c>
      <c r="L159" s="172"/>
      <c r="M159" s="105"/>
      <c r="N159" s="88">
        <v>4500</v>
      </c>
      <c r="O159" s="172"/>
      <c r="P159" s="105"/>
      <c r="Q159" s="88">
        <v>5625</v>
      </c>
      <c r="R159" s="172"/>
      <c r="S159" s="105"/>
      <c r="T159" s="88">
        <v>4500</v>
      </c>
      <c r="U159" s="172"/>
      <c r="V159" s="105"/>
      <c r="W159" s="88">
        <v>7125</v>
      </c>
      <c r="X159" s="172"/>
      <c r="Y159" s="105"/>
      <c r="Z159" s="88">
        <v>5250</v>
      </c>
      <c r="AA159" s="172"/>
      <c r="AB159" s="105"/>
      <c r="AC159" s="88">
        <v>5250</v>
      </c>
      <c r="AD159" s="172"/>
      <c r="AE159" s="105"/>
      <c r="AF159" s="88">
        <v>3750</v>
      </c>
      <c r="AG159" s="172"/>
      <c r="AH159" s="105"/>
      <c r="AI159" s="88">
        <v>6375</v>
      </c>
      <c r="AJ159" s="172"/>
      <c r="AK159" s="105"/>
      <c r="AL159" s="88">
        <v>5250</v>
      </c>
      <c r="AM159" s="172"/>
      <c r="AN159" s="105"/>
      <c r="AO159" s="88">
        <v>3000</v>
      </c>
      <c r="AP159" s="43"/>
      <c r="AQ159" s="43"/>
      <c r="AR159" s="43"/>
      <c r="AS159" s="43"/>
      <c r="AT159" s="43"/>
      <c r="AU159" s="43"/>
      <c r="AV159" s="43"/>
      <c r="AW159" s="43"/>
      <c r="AX159" s="43"/>
      <c r="AY159" s="43"/>
      <c r="AZ159" s="43"/>
      <c r="BA159" s="43"/>
      <c r="BB159" s="43"/>
      <c r="BC159" s="43"/>
      <c r="BD159" s="43"/>
      <c r="BE159" s="43"/>
      <c r="BF159" s="43"/>
      <c r="BG159" s="43"/>
      <c r="BH159" s="43"/>
      <c r="BI159" s="43"/>
    </row>
    <row r="160" spans="1:61" ht="15.75" customHeight="1">
      <c r="A160" s="104" t="str">
        <f t="shared" si="74"/>
        <v>Véhicules usagésProgramme 360</v>
      </c>
      <c r="B160" s="65" t="s">
        <v>667</v>
      </c>
      <c r="C160" s="172"/>
      <c r="D160" s="105"/>
      <c r="E160" s="88">
        <f t="shared" si="105"/>
        <v>0</v>
      </c>
      <c r="F160" s="172"/>
      <c r="G160" s="105"/>
      <c r="H160" s="88">
        <v>0</v>
      </c>
      <c r="I160" s="172"/>
      <c r="J160" s="105"/>
      <c r="K160" s="88">
        <v>0</v>
      </c>
      <c r="L160" s="172"/>
      <c r="M160" s="105"/>
      <c r="N160" s="88">
        <v>0</v>
      </c>
      <c r="O160" s="172"/>
      <c r="P160" s="105"/>
      <c r="Q160" s="88">
        <v>0</v>
      </c>
      <c r="R160" s="172"/>
      <c r="S160" s="105"/>
      <c r="T160" s="88">
        <v>0</v>
      </c>
      <c r="U160" s="172"/>
      <c r="V160" s="105"/>
      <c r="W160" s="88">
        <v>0</v>
      </c>
      <c r="X160" s="172"/>
      <c r="Y160" s="105"/>
      <c r="Z160" s="88">
        <v>0</v>
      </c>
      <c r="AA160" s="172"/>
      <c r="AB160" s="105"/>
      <c r="AC160" s="88">
        <v>0</v>
      </c>
      <c r="AD160" s="172"/>
      <c r="AE160" s="105"/>
      <c r="AF160" s="88">
        <v>0</v>
      </c>
      <c r="AG160" s="172"/>
      <c r="AH160" s="105"/>
      <c r="AI160" s="88">
        <v>0</v>
      </c>
      <c r="AJ160" s="172"/>
      <c r="AK160" s="105"/>
      <c r="AL160" s="88">
        <v>0</v>
      </c>
      <c r="AM160" s="172"/>
      <c r="AN160" s="105"/>
      <c r="AO160" s="88">
        <v>0</v>
      </c>
      <c r="AP160" s="43"/>
      <c r="AQ160" s="43"/>
      <c r="AR160" s="43"/>
      <c r="AS160" s="43"/>
      <c r="AT160" s="43"/>
      <c r="AU160" s="43"/>
      <c r="AV160" s="43"/>
      <c r="AW160" s="43"/>
      <c r="AX160" s="43"/>
      <c r="AY160" s="43"/>
      <c r="AZ160" s="43"/>
      <c r="BA160" s="43"/>
      <c r="BB160" s="43"/>
      <c r="BC160" s="43"/>
      <c r="BD160" s="43"/>
      <c r="BE160" s="43"/>
      <c r="BF160" s="43"/>
      <c r="BG160" s="43"/>
      <c r="BH160" s="43"/>
      <c r="BI160" s="43"/>
    </row>
    <row r="161" spans="1:61" ht="15.75" customHeight="1">
      <c r="A161" s="104" t="str">
        <f t="shared" si="74"/>
        <v>Véhicules usagésProgramme used 3</v>
      </c>
      <c r="B161" s="65" t="s">
        <v>670</v>
      </c>
      <c r="C161" s="65"/>
      <c r="D161" s="43"/>
      <c r="E161" s="88">
        <f t="shared" si="105"/>
        <v>0</v>
      </c>
      <c r="F161" s="65"/>
      <c r="G161" s="43"/>
      <c r="H161" s="88"/>
      <c r="I161" s="65"/>
      <c r="J161" s="43"/>
      <c r="K161" s="88"/>
      <c r="L161" s="65"/>
      <c r="M161" s="43"/>
      <c r="N161" s="88"/>
      <c r="O161" s="65"/>
      <c r="P161" s="43"/>
      <c r="Q161" s="88"/>
      <c r="R161" s="65"/>
      <c r="S161" s="43"/>
      <c r="T161" s="88"/>
      <c r="U161" s="65"/>
      <c r="V161" s="43"/>
      <c r="W161" s="88"/>
      <c r="X161" s="65"/>
      <c r="Y161" s="43"/>
      <c r="Z161" s="88"/>
      <c r="AA161" s="65"/>
      <c r="AB161" s="43"/>
      <c r="AC161" s="88"/>
      <c r="AD161" s="65"/>
      <c r="AE161" s="43"/>
      <c r="AF161" s="88"/>
      <c r="AG161" s="65"/>
      <c r="AH161" s="43"/>
      <c r="AI161" s="88"/>
      <c r="AJ161" s="65"/>
      <c r="AK161" s="43"/>
      <c r="AL161" s="88"/>
      <c r="AM161" s="65"/>
      <c r="AN161" s="43"/>
      <c r="AO161" s="88"/>
      <c r="AP161" s="43"/>
      <c r="AQ161" s="43"/>
      <c r="AR161" s="43"/>
      <c r="AS161" s="43"/>
      <c r="AT161" s="43"/>
      <c r="AU161" s="43"/>
      <c r="AV161" s="43"/>
      <c r="AW161" s="43"/>
      <c r="AX161" s="43"/>
      <c r="AY161" s="43"/>
      <c r="AZ161" s="43"/>
      <c r="BA161" s="43"/>
      <c r="BB161" s="43"/>
      <c r="BC161" s="43"/>
      <c r="BD161" s="43"/>
      <c r="BE161" s="43"/>
      <c r="BF161" s="43"/>
      <c r="BG161" s="43"/>
      <c r="BH161" s="43"/>
      <c r="BI161" s="43"/>
    </row>
    <row r="162" spans="1:61" ht="20.25" hidden="1" customHeight="1">
      <c r="A162" s="104" t="str">
        <f t="shared" si="74"/>
        <v>Véhicules usagés[...]</v>
      </c>
      <c r="B162" s="65" t="s">
        <v>330</v>
      </c>
      <c r="C162" s="65"/>
      <c r="D162" s="43"/>
      <c r="E162" s="88">
        <f t="shared" si="105"/>
        <v>0</v>
      </c>
      <c r="F162" s="65"/>
      <c r="G162" s="43"/>
      <c r="H162" s="88"/>
      <c r="I162" s="65"/>
      <c r="J162" s="43"/>
      <c r="K162" s="88"/>
      <c r="L162" s="65"/>
      <c r="M162" s="43"/>
      <c r="N162" s="88"/>
      <c r="O162" s="65"/>
      <c r="P162" s="43"/>
      <c r="Q162" s="88"/>
      <c r="R162" s="65"/>
      <c r="S162" s="43"/>
      <c r="T162" s="88"/>
      <c r="U162" s="65"/>
      <c r="V162" s="43"/>
      <c r="W162" s="88"/>
      <c r="X162" s="65"/>
      <c r="Y162" s="43"/>
      <c r="Z162" s="88"/>
      <c r="AA162" s="65"/>
      <c r="AB162" s="43"/>
      <c r="AC162" s="88"/>
      <c r="AD162" s="65"/>
      <c r="AE162" s="43"/>
      <c r="AF162" s="88"/>
      <c r="AG162" s="65"/>
      <c r="AH162" s="43"/>
      <c r="AI162" s="88"/>
      <c r="AJ162" s="65"/>
      <c r="AK162" s="43"/>
      <c r="AL162" s="88"/>
      <c r="AM162" s="65"/>
      <c r="AN162" s="43"/>
      <c r="AO162" s="88"/>
      <c r="AP162" s="43"/>
      <c r="AQ162" s="43"/>
      <c r="AR162" s="43"/>
      <c r="AS162" s="43"/>
      <c r="AT162" s="43"/>
      <c r="AU162" s="43"/>
      <c r="AV162" s="43"/>
      <c r="AW162" s="43"/>
      <c r="AX162" s="43"/>
      <c r="AY162" s="43"/>
      <c r="AZ162" s="43"/>
      <c r="BA162" s="43"/>
      <c r="BB162" s="43"/>
      <c r="BC162" s="43"/>
      <c r="BD162" s="43"/>
      <c r="BE162" s="43"/>
      <c r="BF162" s="43"/>
      <c r="BG162" s="43"/>
      <c r="BH162" s="43"/>
      <c r="BI162" s="43"/>
    </row>
    <row r="163" spans="1:61" ht="20.25" hidden="1" customHeight="1">
      <c r="A163" s="104" t="str">
        <f t="shared" si="74"/>
        <v>Véhicules usagés[...]</v>
      </c>
      <c r="B163" s="65" t="s">
        <v>330</v>
      </c>
      <c r="C163" s="65"/>
      <c r="D163" s="43"/>
      <c r="E163" s="88">
        <f t="shared" si="105"/>
        <v>0</v>
      </c>
      <c r="F163" s="65"/>
      <c r="G163" s="43"/>
      <c r="H163" s="88"/>
      <c r="I163" s="65"/>
      <c r="J163" s="43"/>
      <c r="K163" s="88"/>
      <c r="L163" s="65"/>
      <c r="M163" s="43"/>
      <c r="N163" s="88"/>
      <c r="O163" s="65"/>
      <c r="P163" s="43"/>
      <c r="Q163" s="88"/>
      <c r="R163" s="65"/>
      <c r="S163" s="43"/>
      <c r="T163" s="88"/>
      <c r="U163" s="65"/>
      <c r="V163" s="43"/>
      <c r="W163" s="88"/>
      <c r="X163" s="65"/>
      <c r="Y163" s="43"/>
      <c r="Z163" s="88"/>
      <c r="AA163" s="65"/>
      <c r="AB163" s="43"/>
      <c r="AC163" s="88"/>
      <c r="AD163" s="65"/>
      <c r="AE163" s="43"/>
      <c r="AF163" s="88"/>
      <c r="AG163" s="65"/>
      <c r="AH163" s="43"/>
      <c r="AI163" s="88"/>
      <c r="AJ163" s="65"/>
      <c r="AK163" s="43"/>
      <c r="AL163" s="88"/>
      <c r="AM163" s="65"/>
      <c r="AN163" s="43"/>
      <c r="AO163" s="88"/>
      <c r="AP163" s="43"/>
      <c r="AQ163" s="43"/>
      <c r="AR163" s="43"/>
      <c r="AS163" s="43"/>
      <c r="AT163" s="43"/>
      <c r="AU163" s="43"/>
      <c r="AV163" s="43"/>
      <c r="AW163" s="43"/>
      <c r="AX163" s="43"/>
      <c r="AY163" s="43"/>
      <c r="AZ163" s="43"/>
      <c r="BA163" s="43"/>
      <c r="BB163" s="43"/>
      <c r="BC163" s="43"/>
      <c r="BD163" s="43"/>
      <c r="BE163" s="43"/>
      <c r="BF163" s="43"/>
      <c r="BG163" s="43"/>
      <c r="BH163" s="43"/>
      <c r="BI163" s="43"/>
    </row>
    <row r="164" spans="1:61" ht="20.25" hidden="1" customHeight="1">
      <c r="A164" s="104" t="str">
        <f t="shared" si="74"/>
        <v>Véhicules usagés[...]</v>
      </c>
      <c r="B164" s="65" t="s">
        <v>330</v>
      </c>
      <c r="C164" s="65"/>
      <c r="D164" s="43"/>
      <c r="E164" s="88">
        <f t="shared" si="105"/>
        <v>0</v>
      </c>
      <c r="F164" s="65"/>
      <c r="G164" s="43"/>
      <c r="H164" s="88"/>
      <c r="I164" s="65"/>
      <c r="J164" s="43"/>
      <c r="K164" s="88"/>
      <c r="L164" s="65"/>
      <c r="M164" s="43"/>
      <c r="N164" s="88"/>
      <c r="O164" s="65"/>
      <c r="P164" s="43"/>
      <c r="Q164" s="88"/>
      <c r="R164" s="65"/>
      <c r="S164" s="43"/>
      <c r="T164" s="88"/>
      <c r="U164" s="65"/>
      <c r="V164" s="43"/>
      <c r="W164" s="88"/>
      <c r="X164" s="65"/>
      <c r="Y164" s="43"/>
      <c r="Z164" s="88"/>
      <c r="AA164" s="65"/>
      <c r="AB164" s="43"/>
      <c r="AC164" s="88"/>
      <c r="AD164" s="65"/>
      <c r="AE164" s="43"/>
      <c r="AF164" s="88"/>
      <c r="AG164" s="65"/>
      <c r="AH164" s="43"/>
      <c r="AI164" s="88"/>
      <c r="AJ164" s="65"/>
      <c r="AK164" s="43"/>
      <c r="AL164" s="88"/>
      <c r="AM164" s="65"/>
      <c r="AN164" s="43"/>
      <c r="AO164" s="88"/>
      <c r="AP164" s="43"/>
      <c r="AQ164" s="43"/>
      <c r="AR164" s="43"/>
      <c r="AS164" s="43"/>
      <c r="AT164" s="43"/>
      <c r="AU164" s="43"/>
      <c r="AV164" s="43"/>
      <c r="AW164" s="43"/>
      <c r="AX164" s="43"/>
      <c r="AY164" s="43"/>
      <c r="AZ164" s="43"/>
      <c r="BA164" s="43"/>
      <c r="BB164" s="43"/>
      <c r="BC164" s="43"/>
      <c r="BD164" s="43"/>
      <c r="BE164" s="43"/>
      <c r="BF164" s="43"/>
      <c r="BG164" s="43"/>
      <c r="BH164" s="43"/>
      <c r="BI164" s="43"/>
    </row>
    <row r="165" spans="1:61" ht="15.75" customHeight="1">
      <c r="A165" s="104" t="str">
        <f t="shared" si="74"/>
        <v>Véhicules usagésFrais administration</v>
      </c>
      <c r="B165" s="51" t="s">
        <v>453</v>
      </c>
      <c r="C165" s="51"/>
      <c r="D165" s="133"/>
      <c r="E165" s="110">
        <f t="shared" si="105"/>
        <v>126437.5</v>
      </c>
      <c r="F165" s="51"/>
      <c r="G165" s="133"/>
      <c r="H165" s="110">
        <v>5563.25</v>
      </c>
      <c r="I165" s="51"/>
      <c r="J165" s="133"/>
      <c r="K165" s="110">
        <v>7586.25</v>
      </c>
      <c r="L165" s="51"/>
      <c r="M165" s="133"/>
      <c r="N165" s="110">
        <v>9609.25</v>
      </c>
      <c r="O165" s="51"/>
      <c r="P165" s="133"/>
      <c r="Q165" s="110">
        <v>12643.75</v>
      </c>
      <c r="R165" s="51"/>
      <c r="S165" s="133"/>
      <c r="T165" s="110">
        <v>10115</v>
      </c>
      <c r="U165" s="51"/>
      <c r="V165" s="133"/>
      <c r="W165" s="110">
        <v>16184</v>
      </c>
      <c r="X165" s="51"/>
      <c r="Y165" s="133"/>
      <c r="Z165" s="110">
        <v>12138</v>
      </c>
      <c r="AA165" s="51"/>
      <c r="AB165" s="133"/>
      <c r="AC165" s="110">
        <v>11126.5</v>
      </c>
      <c r="AD165" s="51"/>
      <c r="AE165" s="133"/>
      <c r="AF165" s="110">
        <v>8092</v>
      </c>
      <c r="AG165" s="51"/>
      <c r="AH165" s="133"/>
      <c r="AI165" s="110">
        <v>14161</v>
      </c>
      <c r="AJ165" s="51"/>
      <c r="AK165" s="133"/>
      <c r="AL165" s="110">
        <v>12138</v>
      </c>
      <c r="AM165" s="51"/>
      <c r="AN165" s="133"/>
      <c r="AO165" s="110">
        <v>7080.5</v>
      </c>
      <c r="AP165" s="43"/>
      <c r="AQ165" s="43"/>
      <c r="AR165" s="43"/>
      <c r="AS165" s="43"/>
      <c r="AT165" s="43"/>
      <c r="AU165" s="43"/>
      <c r="AV165" s="43"/>
      <c r="AW165" s="43"/>
      <c r="AX165" s="43"/>
      <c r="AY165" s="43"/>
      <c r="AZ165" s="43"/>
      <c r="BA165" s="43"/>
      <c r="BB165" s="43"/>
      <c r="BC165" s="43"/>
      <c r="BD165" s="43"/>
      <c r="BE165" s="43"/>
      <c r="BF165" s="43"/>
      <c r="BG165" s="43"/>
      <c r="BH165" s="43"/>
      <c r="BI165" s="43"/>
    </row>
    <row r="166" spans="1:61" ht="15.75" customHeight="1">
      <c r="A166" s="104" t="str">
        <f t="shared" si="74"/>
        <v>Véhicules usagésAUTRES REVENUS</v>
      </c>
      <c r="B166" s="119" t="s">
        <v>456</v>
      </c>
      <c r="C166" s="123"/>
      <c r="D166" s="121"/>
      <c r="E166" s="122">
        <f>+SUM(E159:E165)</f>
        <v>182687.5</v>
      </c>
      <c r="F166" s="123"/>
      <c r="G166" s="121"/>
      <c r="H166" s="122">
        <f>+SUM(H159:H165)</f>
        <v>8563.25</v>
      </c>
      <c r="I166" s="123"/>
      <c r="J166" s="121"/>
      <c r="K166" s="122">
        <f>+SUM(K159:K165)</f>
        <v>10211.25</v>
      </c>
      <c r="L166" s="123"/>
      <c r="M166" s="121"/>
      <c r="N166" s="122">
        <f>+SUM(N159:N165)</f>
        <v>14109.25</v>
      </c>
      <c r="O166" s="123"/>
      <c r="P166" s="121"/>
      <c r="Q166" s="122">
        <f>+SUM(Q159:Q165)</f>
        <v>18268.75</v>
      </c>
      <c r="R166" s="123"/>
      <c r="S166" s="121"/>
      <c r="T166" s="122">
        <f>+SUM(T159:T165)</f>
        <v>14615</v>
      </c>
      <c r="U166" s="123"/>
      <c r="V166" s="121"/>
      <c r="W166" s="122">
        <f>+SUM(W159:W165)</f>
        <v>23309</v>
      </c>
      <c r="X166" s="123"/>
      <c r="Y166" s="121"/>
      <c r="Z166" s="122">
        <f>+SUM(Z159:Z165)</f>
        <v>17388</v>
      </c>
      <c r="AA166" s="123"/>
      <c r="AB166" s="121"/>
      <c r="AC166" s="122">
        <f>+SUM(AC159:AC165)</f>
        <v>16376.5</v>
      </c>
      <c r="AD166" s="123"/>
      <c r="AE166" s="121"/>
      <c r="AF166" s="122">
        <f>+SUM(AF159:AF165)</f>
        <v>11842</v>
      </c>
      <c r="AG166" s="123"/>
      <c r="AH166" s="121"/>
      <c r="AI166" s="122">
        <f>+SUM(AI159:AI165)</f>
        <v>20536</v>
      </c>
      <c r="AJ166" s="123"/>
      <c r="AK166" s="121"/>
      <c r="AL166" s="122">
        <f>+SUM(AL159:AL165)</f>
        <v>17388</v>
      </c>
      <c r="AM166" s="123"/>
      <c r="AN166" s="121"/>
      <c r="AO166" s="122">
        <f>+SUM(AO159:AO165)</f>
        <v>10080.5</v>
      </c>
      <c r="AP166" s="43"/>
      <c r="AQ166" s="43"/>
      <c r="AR166" s="43"/>
      <c r="AS166" s="43"/>
      <c r="AT166" s="43"/>
      <c r="AU166" s="43"/>
      <c r="AV166" s="43"/>
      <c r="AW166" s="43"/>
      <c r="AX166" s="43"/>
      <c r="AY166" s="43"/>
      <c r="AZ166" s="43"/>
      <c r="BA166" s="43"/>
      <c r="BB166" s="43"/>
      <c r="BC166" s="43"/>
      <c r="BD166" s="43"/>
      <c r="BE166" s="43"/>
      <c r="BF166" s="43"/>
      <c r="BG166" s="43"/>
      <c r="BH166" s="43"/>
      <c r="BI166" s="43"/>
    </row>
    <row r="167" spans="1:61" ht="15.75" customHeight="1">
      <c r="A167" s="104" t="str">
        <f t="shared" si="74"/>
        <v>Véhicules usagés</v>
      </c>
      <c r="B167" s="65"/>
      <c r="C167" s="65"/>
      <c r="D167" s="43"/>
      <c r="E167" s="88"/>
      <c r="F167" s="65"/>
      <c r="G167" s="43"/>
      <c r="H167" s="88"/>
      <c r="I167" s="65"/>
      <c r="J167" s="43"/>
      <c r="K167" s="88"/>
      <c r="L167" s="65"/>
      <c r="M167" s="43"/>
      <c r="N167" s="88"/>
      <c r="O167" s="65"/>
      <c r="P167" s="43"/>
      <c r="Q167" s="88"/>
      <c r="R167" s="65"/>
      <c r="S167" s="43"/>
      <c r="T167" s="88"/>
      <c r="U167" s="65"/>
      <c r="V167" s="43"/>
      <c r="W167" s="88"/>
      <c r="X167" s="65"/>
      <c r="Y167" s="43"/>
      <c r="Z167" s="88"/>
      <c r="AA167" s="65"/>
      <c r="AB167" s="43"/>
      <c r="AC167" s="88"/>
      <c r="AD167" s="65"/>
      <c r="AE167" s="43"/>
      <c r="AF167" s="88"/>
      <c r="AG167" s="65"/>
      <c r="AH167" s="43"/>
      <c r="AI167" s="88"/>
      <c r="AJ167" s="65"/>
      <c r="AK167" s="43"/>
      <c r="AL167" s="88"/>
      <c r="AM167" s="65"/>
      <c r="AN167" s="43"/>
      <c r="AO167" s="88"/>
      <c r="AP167" s="43"/>
      <c r="AQ167" s="43"/>
      <c r="AR167" s="43"/>
      <c r="AS167" s="43"/>
      <c r="AT167" s="43"/>
      <c r="AU167" s="43"/>
      <c r="AV167" s="43"/>
      <c r="AW167" s="43"/>
      <c r="AX167" s="43"/>
      <c r="AY167" s="43"/>
      <c r="AZ167" s="43"/>
      <c r="BA167" s="43"/>
      <c r="BB167" s="43"/>
      <c r="BC167" s="43"/>
      <c r="BD167" s="43"/>
      <c r="BE167" s="43"/>
      <c r="BF167" s="43"/>
      <c r="BG167" s="43"/>
      <c r="BH167" s="43"/>
      <c r="BI167" s="43"/>
    </row>
    <row r="168" spans="1:61" ht="15.75" customHeight="1">
      <c r="A168" s="104" t="str">
        <f t="shared" si="74"/>
        <v>Véhicules usagésPROFIT DÉPARTEMENTAL</v>
      </c>
      <c r="B168" s="485" t="s">
        <v>459</v>
      </c>
      <c r="C168" s="485"/>
      <c r="D168" s="493"/>
      <c r="E168" s="488">
        <f>E111-E158+E166</f>
        <v>406221.01353852451</v>
      </c>
      <c r="F168" s="485"/>
      <c r="G168" s="493"/>
      <c r="H168" s="488">
        <f>H111-H158+H166</f>
        <v>2375.4497727462876</v>
      </c>
      <c r="I168" s="485"/>
      <c r="J168" s="493"/>
      <c r="K168" s="488">
        <f>K111-K158+K166</f>
        <v>17103.806509590686</v>
      </c>
      <c r="L168" s="485"/>
      <c r="M168" s="493"/>
      <c r="N168" s="488">
        <f>N111-N158+N166</f>
        <v>29063.270589348678</v>
      </c>
      <c r="O168" s="485"/>
      <c r="P168" s="493"/>
      <c r="Q168" s="488">
        <f>Q111-Q158+Q166</f>
        <v>46594.805193231383</v>
      </c>
      <c r="R168" s="485"/>
      <c r="S168" s="493"/>
      <c r="T168" s="488">
        <f>T111-T158+T166</f>
        <v>35756.510002995274</v>
      </c>
      <c r="U168" s="485"/>
      <c r="V168" s="493"/>
      <c r="W168" s="488">
        <f>W111-W158+W166</f>
        <v>64513.171048023782</v>
      </c>
      <c r="X168" s="485"/>
      <c r="Y168" s="493"/>
      <c r="Z168" s="488">
        <f>Z111-Z158+Z166</f>
        <v>41920.444212499817</v>
      </c>
      <c r="AA168" s="485"/>
      <c r="AB168" s="493"/>
      <c r="AC168" s="488">
        <f>AC111-AC158+AC166</f>
        <v>39782.441808297866</v>
      </c>
      <c r="AD168" s="485"/>
      <c r="AE168" s="493"/>
      <c r="AF168" s="488">
        <f>AF111-AF158+AF166</f>
        <v>21746.062889547895</v>
      </c>
      <c r="AG168" s="485"/>
      <c r="AH168" s="493"/>
      <c r="AI168" s="488">
        <f>AI111-AI158+AI166</f>
        <v>53877.862991904971</v>
      </c>
      <c r="AJ168" s="485"/>
      <c r="AK168" s="493"/>
      <c r="AL168" s="488">
        <f>AL111-AL158+AL166</f>
        <v>44811.5072699257</v>
      </c>
      <c r="AM168" s="485"/>
      <c r="AN168" s="493"/>
      <c r="AO168" s="488">
        <f>AO111-AO158+AO166</f>
        <v>8675.6812504120753</v>
      </c>
      <c r="AP168" s="43"/>
      <c r="AQ168" s="43"/>
      <c r="AR168" s="43"/>
      <c r="AS168" s="43"/>
      <c r="AT168" s="43"/>
      <c r="AU168" s="43"/>
      <c r="AV168" s="43"/>
      <c r="AW168" s="43"/>
      <c r="AX168" s="43"/>
      <c r="AY168" s="43"/>
      <c r="AZ168" s="43"/>
      <c r="BA168" s="43"/>
      <c r="BB168" s="43"/>
      <c r="BC168" s="43"/>
      <c r="BD168" s="43"/>
      <c r="BE168" s="43"/>
      <c r="BF168" s="43"/>
      <c r="BG168" s="43"/>
      <c r="BH168" s="43"/>
      <c r="BI168" s="43"/>
    </row>
    <row r="169" spans="1:61" ht="15.75" customHeight="1">
      <c r="A169" s="104"/>
      <c r="B169" s="42"/>
      <c r="C169" s="42"/>
      <c r="D169" s="42"/>
      <c r="E169" s="188"/>
      <c r="F169" s="42"/>
      <c r="G169" s="42"/>
      <c r="H169" s="188"/>
      <c r="I169" s="42"/>
      <c r="J169" s="42"/>
      <c r="K169" s="188"/>
      <c r="L169" s="42"/>
      <c r="M169" s="42"/>
      <c r="N169" s="188"/>
      <c r="O169" s="42"/>
      <c r="P169" s="42"/>
      <c r="Q169" s="188"/>
      <c r="R169" s="42"/>
      <c r="S169" s="42"/>
      <c r="T169" s="188"/>
      <c r="U169" s="42"/>
      <c r="V169" s="42"/>
      <c r="W169" s="188"/>
      <c r="X169" s="42"/>
      <c r="Y169" s="42"/>
      <c r="Z169" s="188"/>
      <c r="AA169" s="42"/>
      <c r="AB169" s="42"/>
      <c r="AC169" s="188"/>
      <c r="AD169" s="42"/>
      <c r="AE169" s="42"/>
      <c r="AF169" s="188"/>
      <c r="AG169" s="42"/>
      <c r="AH169" s="42"/>
      <c r="AI169" s="188"/>
      <c r="AJ169" s="42"/>
      <c r="AK169" s="42"/>
      <c r="AL169" s="188"/>
      <c r="AM169" s="42"/>
      <c r="AN169" s="42"/>
      <c r="AO169" s="188"/>
      <c r="AP169" s="42"/>
      <c r="AQ169" s="42"/>
      <c r="AR169" s="42"/>
      <c r="AS169" s="42"/>
      <c r="AT169" s="42"/>
      <c r="AU169" s="42"/>
      <c r="AV169" s="42"/>
      <c r="AW169" s="42"/>
      <c r="AX169" s="42"/>
      <c r="AY169" s="42"/>
      <c r="AZ169" s="42"/>
      <c r="BA169" s="42"/>
      <c r="BB169" s="42"/>
      <c r="BC169" s="42"/>
      <c r="BD169" s="42"/>
      <c r="BE169" s="42"/>
      <c r="BF169" s="42"/>
      <c r="BG169" s="42"/>
      <c r="BH169" s="42"/>
      <c r="BI169" s="42"/>
    </row>
    <row r="170" spans="1:61" ht="15.75" customHeight="1">
      <c r="A170" s="104"/>
      <c r="B170" s="42"/>
      <c r="C170" s="42"/>
      <c r="D170" s="42"/>
      <c r="E170" s="42"/>
      <c r="F170" s="42"/>
      <c r="G170" s="42"/>
      <c r="H170" s="42"/>
      <c r="I170" s="42"/>
      <c r="J170" s="42"/>
      <c r="K170" s="42"/>
      <c r="L170" s="42"/>
      <c r="M170" s="42"/>
      <c r="N170" s="42"/>
      <c r="O170" s="42"/>
      <c r="P170" s="42"/>
      <c r="Q170" s="42"/>
      <c r="R170" s="42"/>
      <c r="S170" s="42"/>
      <c r="T170" s="42"/>
      <c r="U170" s="42"/>
      <c r="V170" s="42"/>
      <c r="W170" s="42"/>
      <c r="X170" s="42"/>
      <c r="Y170" s="42"/>
      <c r="Z170" s="42"/>
      <c r="AA170" s="42"/>
      <c r="AB170" s="42"/>
      <c r="AC170" s="42"/>
      <c r="AD170" s="42"/>
      <c r="AE170" s="42"/>
      <c r="AF170" s="42"/>
      <c r="AG170" s="42"/>
      <c r="AH170" s="42"/>
      <c r="AI170" s="42"/>
      <c r="AJ170" s="42"/>
      <c r="AK170" s="42"/>
      <c r="AL170" s="42"/>
      <c r="AM170" s="42"/>
      <c r="AN170" s="42"/>
      <c r="AO170" s="42"/>
      <c r="AP170" s="42"/>
      <c r="AQ170" s="42"/>
      <c r="AR170" s="42"/>
      <c r="AS170" s="42"/>
      <c r="AT170" s="42"/>
      <c r="AU170" s="42"/>
      <c r="AV170" s="42"/>
      <c r="AW170" s="42"/>
      <c r="AX170" s="42"/>
      <c r="AY170" s="42"/>
      <c r="AZ170" s="42"/>
      <c r="BA170" s="42"/>
      <c r="BB170" s="42"/>
      <c r="BC170" s="42"/>
      <c r="BD170" s="42"/>
      <c r="BE170" s="42"/>
      <c r="BF170" s="42"/>
      <c r="BG170" s="42"/>
      <c r="BH170" s="42"/>
      <c r="BI170" s="42"/>
    </row>
    <row r="171" spans="1:61" ht="15.75" customHeight="1">
      <c r="A171" s="104"/>
      <c r="B171" s="35" t="str">
        <f>B4</f>
        <v>Budget 2025</v>
      </c>
      <c r="C171" s="35" t="s">
        <v>686</v>
      </c>
      <c r="D171" s="35"/>
      <c r="E171" s="35"/>
      <c r="F171" s="35"/>
      <c r="G171" s="35"/>
      <c r="H171" s="35"/>
      <c r="I171" s="35"/>
      <c r="J171" s="35"/>
      <c r="K171" s="35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  <c r="AE171" s="35"/>
      <c r="AF171" s="35"/>
      <c r="AG171" s="35"/>
      <c r="AH171" s="35"/>
      <c r="AI171" s="35"/>
      <c r="AJ171" s="35"/>
      <c r="AK171" s="35"/>
      <c r="AL171" s="35"/>
      <c r="AM171" s="35"/>
      <c r="AN171" s="35"/>
      <c r="AO171" s="35"/>
      <c r="AP171" s="35"/>
      <c r="AQ171" s="35"/>
      <c r="AR171" s="35"/>
      <c r="AS171" s="35"/>
      <c r="AT171" s="35"/>
      <c r="AU171" s="35"/>
      <c r="AV171" s="35"/>
      <c r="AW171" s="35"/>
      <c r="AX171" s="35"/>
      <c r="AY171" s="35"/>
      <c r="AZ171" s="35"/>
      <c r="BA171" s="35"/>
      <c r="BB171" s="35"/>
      <c r="BC171" s="35"/>
      <c r="BD171" s="35"/>
      <c r="BE171" s="35"/>
      <c r="BF171" s="35"/>
      <c r="BG171" s="35"/>
      <c r="BH171" s="35"/>
      <c r="BI171" s="35"/>
    </row>
    <row r="172" spans="1:61" ht="15.75" customHeight="1">
      <c r="A172" s="104"/>
      <c r="B172" s="39"/>
      <c r="C172" s="42"/>
      <c r="D172" s="42"/>
      <c r="E172" s="42"/>
      <c r="F172" s="42"/>
      <c r="G172" s="42"/>
      <c r="H172" s="42"/>
      <c r="I172" s="42"/>
      <c r="J172" s="42"/>
      <c r="K172" s="42"/>
      <c r="L172" s="42"/>
      <c r="M172" s="42"/>
      <c r="N172" s="42"/>
      <c r="O172" s="42"/>
      <c r="P172" s="42"/>
      <c r="Q172" s="42"/>
      <c r="R172" s="42"/>
      <c r="S172" s="42"/>
      <c r="T172" s="42"/>
      <c r="U172" s="42"/>
      <c r="V172" s="42"/>
      <c r="W172" s="42"/>
      <c r="X172" s="42"/>
      <c r="Y172" s="42"/>
      <c r="Z172" s="42"/>
      <c r="AA172" s="42"/>
      <c r="AB172" s="42"/>
      <c r="AC172" s="42"/>
      <c r="AD172" s="42"/>
      <c r="AE172" s="42"/>
      <c r="AF172" s="42"/>
      <c r="AG172" s="42"/>
      <c r="AH172" s="42"/>
      <c r="AI172" s="42"/>
      <c r="AJ172" s="42"/>
      <c r="AK172" s="42"/>
      <c r="AL172" s="42"/>
      <c r="AM172" s="42"/>
      <c r="AN172" s="42"/>
      <c r="AO172" s="42"/>
      <c r="AP172" s="42"/>
      <c r="AQ172" s="42"/>
      <c r="AR172" s="42"/>
      <c r="AS172" s="42"/>
      <c r="AT172" s="42"/>
      <c r="AU172" s="42"/>
      <c r="AV172" s="42"/>
      <c r="AW172" s="42"/>
      <c r="AX172" s="42"/>
      <c r="AY172" s="42"/>
      <c r="AZ172" s="42"/>
      <c r="BA172" s="42"/>
      <c r="BB172" s="42"/>
      <c r="BC172" s="42"/>
      <c r="BD172" s="42"/>
      <c r="BE172" s="42"/>
      <c r="BF172" s="42"/>
      <c r="BG172" s="42"/>
      <c r="BH172" s="42"/>
      <c r="BI172" s="42"/>
    </row>
    <row r="173" spans="1:61" ht="15.75" customHeight="1">
      <c r="A173" s="104"/>
      <c r="B173" s="45" t="s">
        <v>12</v>
      </c>
      <c r="C173" s="464" t="s">
        <v>2110</v>
      </c>
      <c r="D173" s="465"/>
      <c r="E173" s="466"/>
      <c r="F173" s="464" t="s">
        <v>30</v>
      </c>
      <c r="G173" s="465"/>
      <c r="H173" s="466"/>
      <c r="I173" s="464" t="s">
        <v>37</v>
      </c>
      <c r="J173" s="465"/>
      <c r="K173" s="466"/>
      <c r="L173" s="464" t="s">
        <v>38</v>
      </c>
      <c r="M173" s="465"/>
      <c r="N173" s="466"/>
      <c r="O173" s="464" t="s">
        <v>45</v>
      </c>
      <c r="P173" s="465"/>
      <c r="Q173" s="466"/>
      <c r="R173" s="464" t="s">
        <v>48</v>
      </c>
      <c r="S173" s="465"/>
      <c r="T173" s="466"/>
      <c r="U173" s="464" t="s">
        <v>53</v>
      </c>
      <c r="V173" s="465"/>
      <c r="W173" s="466"/>
      <c r="X173" s="464" t="s">
        <v>58</v>
      </c>
      <c r="Y173" s="465"/>
      <c r="Z173" s="466"/>
      <c r="AA173" s="464" t="s">
        <v>66</v>
      </c>
      <c r="AB173" s="465"/>
      <c r="AC173" s="466"/>
      <c r="AD173" s="464" t="s">
        <v>18</v>
      </c>
      <c r="AE173" s="465"/>
      <c r="AF173" s="466"/>
      <c r="AG173" s="464" t="s">
        <v>75</v>
      </c>
      <c r="AH173" s="465"/>
      <c r="AI173" s="466"/>
      <c r="AJ173" s="464" t="s">
        <v>82</v>
      </c>
      <c r="AK173" s="465"/>
      <c r="AL173" s="466"/>
      <c r="AM173" s="464" t="s">
        <v>85</v>
      </c>
      <c r="AN173" s="465"/>
      <c r="AO173" s="466"/>
      <c r="AP173" s="43"/>
      <c r="AQ173" s="43"/>
      <c r="AR173" s="43"/>
      <c r="AS173" s="43"/>
      <c r="AT173" s="43"/>
      <c r="AU173" s="43"/>
      <c r="AV173" s="43"/>
      <c r="AW173" s="43"/>
      <c r="AX173" s="43"/>
      <c r="AY173" s="43"/>
      <c r="AZ173" s="43"/>
      <c r="BA173" s="43"/>
      <c r="BB173" s="43"/>
      <c r="BC173" s="43"/>
      <c r="BD173" s="43"/>
      <c r="BE173" s="43"/>
      <c r="BF173" s="43"/>
      <c r="BG173" s="43"/>
      <c r="BH173" s="43"/>
      <c r="BI173" s="43"/>
    </row>
    <row r="174" spans="1:61" ht="15.75" customHeight="1">
      <c r="A174" s="104" t="str">
        <f t="shared" ref="A174:A236" si="106">+$C$171&amp;B174</f>
        <v>Service</v>
      </c>
      <c r="B174" s="65"/>
      <c r="C174" s="172" t="s">
        <v>687</v>
      </c>
      <c r="D174" s="104" t="s">
        <v>688</v>
      </c>
      <c r="E174" s="171" t="s">
        <v>344</v>
      </c>
      <c r="F174" s="172" t="s">
        <v>687</v>
      </c>
      <c r="G174" s="104" t="s">
        <v>688</v>
      </c>
      <c r="H174" s="171" t="s">
        <v>344</v>
      </c>
      <c r="I174" s="172" t="s">
        <v>687</v>
      </c>
      <c r="J174" s="104" t="s">
        <v>688</v>
      </c>
      <c r="K174" s="171" t="s">
        <v>344</v>
      </c>
      <c r="L174" s="172" t="s">
        <v>687</v>
      </c>
      <c r="M174" s="104" t="s">
        <v>688</v>
      </c>
      <c r="N174" s="171" t="s">
        <v>344</v>
      </c>
      <c r="O174" s="172" t="s">
        <v>687</v>
      </c>
      <c r="P174" s="104" t="s">
        <v>688</v>
      </c>
      <c r="Q174" s="171" t="s">
        <v>344</v>
      </c>
      <c r="R174" s="172" t="s">
        <v>687</v>
      </c>
      <c r="S174" s="104" t="s">
        <v>688</v>
      </c>
      <c r="T174" s="171" t="s">
        <v>344</v>
      </c>
      <c r="U174" s="172" t="s">
        <v>687</v>
      </c>
      <c r="V174" s="104" t="s">
        <v>688</v>
      </c>
      <c r="W174" s="171" t="s">
        <v>344</v>
      </c>
      <c r="X174" s="172" t="s">
        <v>687</v>
      </c>
      <c r="Y174" s="104" t="s">
        <v>688</v>
      </c>
      <c r="Z174" s="171" t="s">
        <v>344</v>
      </c>
      <c r="AA174" s="172" t="s">
        <v>687</v>
      </c>
      <c r="AB174" s="104" t="s">
        <v>688</v>
      </c>
      <c r="AC174" s="171" t="s">
        <v>344</v>
      </c>
      <c r="AD174" s="172" t="s">
        <v>687</v>
      </c>
      <c r="AE174" s="104" t="s">
        <v>688</v>
      </c>
      <c r="AF174" s="171" t="s">
        <v>344</v>
      </c>
      <c r="AG174" s="172" t="s">
        <v>687</v>
      </c>
      <c r="AH174" s="104" t="s">
        <v>688</v>
      </c>
      <c r="AI174" s="171" t="s">
        <v>344</v>
      </c>
      <c r="AJ174" s="172" t="s">
        <v>687</v>
      </c>
      <c r="AK174" s="104" t="s">
        <v>688</v>
      </c>
      <c r="AL174" s="171" t="s">
        <v>344</v>
      </c>
      <c r="AM174" s="172" t="s">
        <v>687</v>
      </c>
      <c r="AN174" s="104" t="s">
        <v>688</v>
      </c>
      <c r="AO174" s="171" t="s">
        <v>344</v>
      </c>
      <c r="AP174" s="43"/>
      <c r="AQ174" s="43"/>
      <c r="AR174" s="43"/>
      <c r="AS174" s="43"/>
      <c r="AT174" s="43"/>
      <c r="AU174" s="43"/>
      <c r="AV174" s="43"/>
      <c r="AW174" s="43"/>
      <c r="AX174" s="43"/>
      <c r="AY174" s="43"/>
      <c r="AZ174" s="43"/>
      <c r="BA174" s="43"/>
      <c r="BB174" s="43"/>
      <c r="BC174" s="43"/>
      <c r="BD174" s="43"/>
      <c r="BE174" s="43"/>
      <c r="BF174" s="43"/>
      <c r="BG174" s="43"/>
      <c r="BH174" s="43"/>
      <c r="BI174" s="43"/>
    </row>
    <row r="175" spans="1:61" ht="15.75" customHeight="1">
      <c r="A175" s="104" t="str">
        <f t="shared" si="106"/>
        <v>ServiceM/O Client</v>
      </c>
      <c r="B175" s="65" t="s">
        <v>693</v>
      </c>
      <c r="C175" s="89">
        <f t="shared" ref="C175:E175" si="107">+SUM(F175,I175,L175,O175,R175,U175,X175,AA175,AD175,AG175,AJ175,AM175)</f>
        <v>2600</v>
      </c>
      <c r="D175" s="101">
        <f t="shared" si="107"/>
        <v>923000</v>
      </c>
      <c r="E175" s="88">
        <f t="shared" si="107"/>
        <v>729170</v>
      </c>
      <c r="F175" s="89">
        <v>117.9216514396158</v>
      </c>
      <c r="G175" s="101">
        <v>41862.186261063609</v>
      </c>
      <c r="H175" s="88">
        <v>33071.127146240251</v>
      </c>
      <c r="I175" s="89">
        <v>116.42633052142237</v>
      </c>
      <c r="J175" s="101">
        <v>41331.34733510494</v>
      </c>
      <c r="K175" s="88">
        <v>32651.764394732905</v>
      </c>
      <c r="L175" s="89">
        <v>163.91358297573748</v>
      </c>
      <c r="M175" s="101">
        <v>58189.321956386812</v>
      </c>
      <c r="N175" s="88">
        <v>45969.564345545587</v>
      </c>
      <c r="O175" s="89">
        <v>341.19231900854373</v>
      </c>
      <c r="P175" s="101">
        <v>121123.27324803303</v>
      </c>
      <c r="Q175" s="88">
        <v>95687.385865946097</v>
      </c>
      <c r="R175" s="89">
        <v>316.84211505909121</v>
      </c>
      <c r="S175" s="101">
        <v>112478.95084597738</v>
      </c>
      <c r="T175" s="88">
        <v>88858.371168322134</v>
      </c>
      <c r="U175" s="89">
        <v>193.62917110044651</v>
      </c>
      <c r="V175" s="101">
        <v>68738.355740658517</v>
      </c>
      <c r="W175" s="88">
        <v>54303.301035120232</v>
      </c>
      <c r="X175" s="89">
        <v>245.75458680165934</v>
      </c>
      <c r="Y175" s="101">
        <v>87242.878314589063</v>
      </c>
      <c r="Z175" s="88">
        <v>68921.873868525363</v>
      </c>
      <c r="AA175" s="89">
        <v>178.40064261407269</v>
      </c>
      <c r="AB175" s="101">
        <v>63332.228127995812</v>
      </c>
      <c r="AC175" s="88">
        <v>50032.460221116693</v>
      </c>
      <c r="AD175" s="89">
        <v>128.9872936878476</v>
      </c>
      <c r="AE175" s="101">
        <v>45790.489259185902</v>
      </c>
      <c r="AF175" s="88">
        <v>36174.486514756863</v>
      </c>
      <c r="AG175" s="89">
        <v>310.08788017530452</v>
      </c>
      <c r="AH175" s="101">
        <v>110081.19746223309</v>
      </c>
      <c r="AI175" s="88">
        <v>86964.145995164145</v>
      </c>
      <c r="AJ175" s="89">
        <v>362.87476806200488</v>
      </c>
      <c r="AK175" s="101">
        <v>128820.54266201174</v>
      </c>
      <c r="AL175" s="88">
        <v>101768.22870298928</v>
      </c>
      <c r="AM175" s="89">
        <v>123.96965855425371</v>
      </c>
      <c r="AN175" s="101">
        <v>44009.228786760068</v>
      </c>
      <c r="AO175" s="88">
        <v>34767.290741540455</v>
      </c>
      <c r="AP175" s="43"/>
      <c r="AQ175" s="43"/>
      <c r="AR175" s="43"/>
      <c r="AS175" s="43"/>
      <c r="AT175" s="43"/>
      <c r="AU175" s="43"/>
      <c r="AV175" s="43"/>
      <c r="AW175" s="43"/>
      <c r="AX175" s="43"/>
      <c r="AY175" s="43"/>
      <c r="AZ175" s="43"/>
      <c r="BA175" s="43"/>
      <c r="BB175" s="43"/>
      <c r="BC175" s="43"/>
      <c r="BD175" s="43"/>
      <c r="BE175" s="43"/>
      <c r="BF175" s="43"/>
      <c r="BG175" s="43"/>
      <c r="BH175" s="43"/>
      <c r="BI175" s="43"/>
    </row>
    <row r="176" spans="1:61" ht="15.75" customHeight="1">
      <c r="A176" s="104" t="str">
        <f t="shared" si="106"/>
        <v>Service% profit / ventes</v>
      </c>
      <c r="B176" s="65" t="s">
        <v>703</v>
      </c>
      <c r="C176" s="89"/>
      <c r="D176" s="43"/>
      <c r="E176" s="191">
        <f>IF(E175=0,0,E175/D175)</f>
        <v>0.79</v>
      </c>
      <c r="F176" s="89"/>
      <c r="G176" s="43"/>
      <c r="H176" s="191">
        <f>IF(H175=0,0,H175/G175)</f>
        <v>0.79</v>
      </c>
      <c r="I176" s="89"/>
      <c r="J176" s="43"/>
      <c r="K176" s="191">
        <f>IF(K175=0,0,K175/J175)</f>
        <v>0.79</v>
      </c>
      <c r="L176" s="89"/>
      <c r="M176" s="43"/>
      <c r="N176" s="191">
        <f>IF(N175=0,0,N175/M175)</f>
        <v>0.79000000000000015</v>
      </c>
      <c r="O176" s="89"/>
      <c r="P176" s="43"/>
      <c r="Q176" s="191">
        <f>IF(Q175=0,0,Q175/P175)</f>
        <v>0.79</v>
      </c>
      <c r="R176" s="89"/>
      <c r="S176" s="43"/>
      <c r="T176" s="191">
        <f>IF(T175=0,0,T175/S175)</f>
        <v>0.79</v>
      </c>
      <c r="U176" s="89"/>
      <c r="V176" s="43"/>
      <c r="W176" s="191">
        <f>IF(W175=0,0,W175/V175)</f>
        <v>0.79</v>
      </c>
      <c r="X176" s="89"/>
      <c r="Y176" s="43"/>
      <c r="Z176" s="191">
        <f>IF(Z175=0,0,Z175/Y175)</f>
        <v>0.79</v>
      </c>
      <c r="AA176" s="89"/>
      <c r="AB176" s="43"/>
      <c r="AC176" s="191">
        <f>IF(AC175=0,0,AC175/AB175)</f>
        <v>0.79</v>
      </c>
      <c r="AD176" s="89"/>
      <c r="AE176" s="43"/>
      <c r="AF176" s="191">
        <f>IF(AF175=0,0,AF175/AE175)</f>
        <v>0.79</v>
      </c>
      <c r="AG176" s="89"/>
      <c r="AH176" s="43"/>
      <c r="AI176" s="191">
        <f>IF(AI175=0,0,AI175/AH175)</f>
        <v>0.79</v>
      </c>
      <c r="AJ176" s="89"/>
      <c r="AK176" s="43"/>
      <c r="AL176" s="191">
        <f>IF(AL175=0,0,AL175/AK175)</f>
        <v>0.79</v>
      </c>
      <c r="AM176" s="89"/>
      <c r="AN176" s="43"/>
      <c r="AO176" s="191">
        <f>IF(AO175=0,0,AO175/AN175)</f>
        <v>0.79</v>
      </c>
      <c r="AP176" s="43"/>
      <c r="AQ176" s="43"/>
      <c r="AR176" s="43"/>
      <c r="AS176" s="43"/>
      <c r="AT176" s="43"/>
      <c r="AU176" s="43"/>
      <c r="AV176" s="43"/>
      <c r="AW176" s="43"/>
      <c r="AX176" s="43"/>
      <c r="AY176" s="43"/>
      <c r="AZ176" s="43"/>
      <c r="BA176" s="43"/>
      <c r="BB176" s="43"/>
      <c r="BC176" s="43"/>
      <c r="BD176" s="43"/>
      <c r="BE176" s="43"/>
      <c r="BF176" s="43"/>
      <c r="BG176" s="43"/>
      <c r="BH176" s="43"/>
      <c r="BI176" s="43"/>
    </row>
    <row r="177" spans="1:61" ht="15.75" customHeight="1">
      <c r="A177" s="104" t="str">
        <f t="shared" si="106"/>
        <v>Service</v>
      </c>
      <c r="B177" s="51"/>
      <c r="C177" s="195"/>
      <c r="D177" s="240">
        <f>IFERROR(D175/C175,0)</f>
        <v>355</v>
      </c>
      <c r="E177" s="194"/>
      <c r="F177" s="195"/>
      <c r="G177" s="240">
        <f>IFERROR(G175/F175,0)</f>
        <v>355</v>
      </c>
      <c r="H177" s="194"/>
      <c r="I177" s="195"/>
      <c r="J177" s="240">
        <f>IFERROR(J175/I175,0)</f>
        <v>355</v>
      </c>
      <c r="K177" s="194"/>
      <c r="L177" s="195"/>
      <c r="M177" s="240">
        <f>IFERROR(M175/L175,0)</f>
        <v>355.00000000000006</v>
      </c>
      <c r="N177" s="194"/>
      <c r="O177" s="195"/>
      <c r="P177" s="240">
        <f>IFERROR(P175/O175,0)</f>
        <v>355</v>
      </c>
      <c r="Q177" s="194"/>
      <c r="R177" s="195"/>
      <c r="S177" s="240">
        <f>IFERROR(S175/R175,0)</f>
        <v>355</v>
      </c>
      <c r="T177" s="194"/>
      <c r="U177" s="195"/>
      <c r="V177" s="240">
        <f>IFERROR(V175/U175,0)</f>
        <v>355</v>
      </c>
      <c r="W177" s="194"/>
      <c r="X177" s="195"/>
      <c r="Y177" s="240">
        <f>IFERROR(Y175/X175,0)</f>
        <v>355</v>
      </c>
      <c r="Z177" s="194"/>
      <c r="AA177" s="195"/>
      <c r="AB177" s="240">
        <f>IFERROR(AB175/AA175,0)</f>
        <v>355</v>
      </c>
      <c r="AC177" s="194"/>
      <c r="AD177" s="195"/>
      <c r="AE177" s="240">
        <f>IFERROR(AE175/AD175,0)</f>
        <v>355.00000000000006</v>
      </c>
      <c r="AF177" s="194"/>
      <c r="AG177" s="195"/>
      <c r="AH177" s="240">
        <f>IFERROR(AH175/AG175,0)</f>
        <v>354.99999999999994</v>
      </c>
      <c r="AI177" s="194"/>
      <c r="AJ177" s="195"/>
      <c r="AK177" s="240">
        <f>IFERROR(AK175/AJ175,0)</f>
        <v>355</v>
      </c>
      <c r="AL177" s="194"/>
      <c r="AM177" s="195"/>
      <c r="AN177" s="240">
        <f>IFERROR(AN175/AM175,0)</f>
        <v>355</v>
      </c>
      <c r="AO177" s="194"/>
      <c r="AP177" s="43"/>
      <c r="AQ177" s="43"/>
      <c r="AR177" s="43"/>
      <c r="AS177" s="43"/>
      <c r="AT177" s="43"/>
      <c r="AU177" s="43"/>
      <c r="AV177" s="43"/>
      <c r="AW177" s="43"/>
      <c r="AX177" s="43"/>
      <c r="AY177" s="43"/>
      <c r="AZ177" s="43"/>
      <c r="BA177" s="43"/>
      <c r="BB177" s="43"/>
      <c r="BC177" s="43"/>
      <c r="BD177" s="43"/>
      <c r="BE177" s="43"/>
      <c r="BF177" s="43"/>
      <c r="BG177" s="43"/>
      <c r="BH177" s="43"/>
      <c r="BI177" s="43"/>
    </row>
    <row r="178" spans="1:61" ht="15.75" customHeight="1">
      <c r="A178" s="104" t="str">
        <f t="shared" si="106"/>
        <v>ServiceM/O Garantie</v>
      </c>
      <c r="B178" s="46" t="s">
        <v>710</v>
      </c>
      <c r="C178" s="198">
        <f t="shared" ref="C178:E178" si="108">+SUM(F178,I178,L178,O178,R178,U178,X178,AA178,AD178,AG178,AJ178,AM178)</f>
        <v>2300</v>
      </c>
      <c r="D178" s="238">
        <f t="shared" si="108"/>
        <v>437000</v>
      </c>
      <c r="E178" s="132">
        <f t="shared" si="108"/>
        <v>290168</v>
      </c>
      <c r="F178" s="89">
        <v>156.9784805865032</v>
      </c>
      <c r="G178" s="238">
        <v>29825.911311435611</v>
      </c>
      <c r="H178" s="132">
        <v>19804.405110793246</v>
      </c>
      <c r="I178" s="89">
        <v>156.17561678755447</v>
      </c>
      <c r="J178" s="238">
        <v>29673.367189635352</v>
      </c>
      <c r="K178" s="132">
        <v>19703.115813917873</v>
      </c>
      <c r="L178" s="89">
        <v>150.77325735991843</v>
      </c>
      <c r="M178" s="238">
        <v>28646.918898384502</v>
      </c>
      <c r="N178" s="132">
        <v>19021.55414852731</v>
      </c>
      <c r="O178" s="89">
        <v>132.18758015874224</v>
      </c>
      <c r="P178" s="238">
        <v>25115.640230161021</v>
      </c>
      <c r="Q178" s="132">
        <v>16676.785112826918</v>
      </c>
      <c r="R178" s="89">
        <v>193.21604309171124</v>
      </c>
      <c r="S178" s="238">
        <v>36711.048187425135</v>
      </c>
      <c r="T178" s="132">
        <v>24376.135996450292</v>
      </c>
      <c r="U178" s="89">
        <v>237.54343805073546</v>
      </c>
      <c r="V178" s="238">
        <v>45133.25322963974</v>
      </c>
      <c r="W178" s="132">
        <v>29968.480144480789</v>
      </c>
      <c r="X178" s="89">
        <v>242.71829138087605</v>
      </c>
      <c r="Y178" s="238">
        <v>46116.475362366451</v>
      </c>
      <c r="Z178" s="132">
        <v>30621.339640611324</v>
      </c>
      <c r="AA178" s="89">
        <v>237.68051047440275</v>
      </c>
      <c r="AB178" s="238">
        <v>45159.296990136521</v>
      </c>
      <c r="AC178" s="132">
        <v>29985.773201450651</v>
      </c>
      <c r="AD178" s="89">
        <v>230.90603514551307</v>
      </c>
      <c r="AE178" s="238">
        <v>43872.146677647484</v>
      </c>
      <c r="AF178" s="132">
        <v>29131.105393957932</v>
      </c>
      <c r="AG178" s="89">
        <v>188.69745026870254</v>
      </c>
      <c r="AH178" s="238">
        <v>35852.515551053482</v>
      </c>
      <c r="AI178" s="132">
        <v>23806.070325899513</v>
      </c>
      <c r="AJ178" s="89">
        <v>182.92167515915173</v>
      </c>
      <c r="AK178" s="238">
        <v>34755.118280238828</v>
      </c>
      <c r="AL178" s="132">
        <v>23077.398538078582</v>
      </c>
      <c r="AM178" s="89">
        <v>190.20162153618875</v>
      </c>
      <c r="AN178" s="238">
        <v>36138.308091875864</v>
      </c>
      <c r="AO178" s="132">
        <v>23995.836573005574</v>
      </c>
      <c r="AP178" s="43"/>
      <c r="AQ178" s="43"/>
      <c r="AR178" s="43"/>
      <c r="AS178" s="43"/>
      <c r="AT178" s="43"/>
      <c r="AU178" s="43"/>
      <c r="AV178" s="43"/>
      <c r="AW178" s="43"/>
      <c r="AX178" s="43"/>
      <c r="AY178" s="43"/>
      <c r="AZ178" s="43"/>
      <c r="BA178" s="43"/>
      <c r="BB178" s="43"/>
      <c r="BC178" s="43"/>
      <c r="BD178" s="43"/>
      <c r="BE178" s="43"/>
      <c r="BF178" s="43"/>
      <c r="BG178" s="43"/>
      <c r="BH178" s="43"/>
      <c r="BI178" s="43"/>
    </row>
    <row r="179" spans="1:61" ht="15.75" customHeight="1">
      <c r="A179" s="104" t="str">
        <f t="shared" si="106"/>
        <v>Service% profit / ventes</v>
      </c>
      <c r="B179" s="65" t="s">
        <v>703</v>
      </c>
      <c r="C179" s="65"/>
      <c r="D179" s="43"/>
      <c r="E179" s="191">
        <f>IF(E178=0,0,E178/D178)</f>
        <v>0.66400000000000003</v>
      </c>
      <c r="F179" s="65"/>
      <c r="G179" s="43"/>
      <c r="H179" s="191">
        <f>IF(H178=0,0,H178/G178)</f>
        <v>0.66400000000000003</v>
      </c>
      <c r="I179" s="65"/>
      <c r="J179" s="43"/>
      <c r="K179" s="191">
        <f>IF(K178=0,0,K178/J178)</f>
        <v>0.66400000000000003</v>
      </c>
      <c r="L179" s="65"/>
      <c r="M179" s="43"/>
      <c r="N179" s="191">
        <f>IF(N178=0,0,N178/M178)</f>
        <v>0.66400000000000003</v>
      </c>
      <c r="O179" s="65"/>
      <c r="P179" s="43"/>
      <c r="Q179" s="191">
        <f>IF(Q178=0,0,Q178/P178)</f>
        <v>0.66399999999999992</v>
      </c>
      <c r="R179" s="65"/>
      <c r="S179" s="43"/>
      <c r="T179" s="191">
        <f>IF(T178=0,0,T178/S178)</f>
        <v>0.66400000000000003</v>
      </c>
      <c r="U179" s="65"/>
      <c r="V179" s="43"/>
      <c r="W179" s="191">
        <f>IF(W178=0,0,W178/V178)</f>
        <v>0.66400000000000003</v>
      </c>
      <c r="X179" s="65"/>
      <c r="Y179" s="43"/>
      <c r="Z179" s="191">
        <f>IF(Z178=0,0,Z178/Y178)</f>
        <v>0.66400000000000003</v>
      </c>
      <c r="AA179" s="65"/>
      <c r="AB179" s="43"/>
      <c r="AC179" s="191">
        <f>IF(AC178=0,0,AC178/AB178)</f>
        <v>0.66400000000000003</v>
      </c>
      <c r="AD179" s="65"/>
      <c r="AE179" s="43"/>
      <c r="AF179" s="191">
        <f>IF(AF178=0,0,AF178/AE178)</f>
        <v>0.66400000000000003</v>
      </c>
      <c r="AG179" s="65"/>
      <c r="AH179" s="43"/>
      <c r="AI179" s="191">
        <f>IF(AI178=0,0,AI178/AH178)</f>
        <v>0.66400000000000003</v>
      </c>
      <c r="AJ179" s="65"/>
      <c r="AK179" s="43"/>
      <c r="AL179" s="191">
        <f>IF(AL178=0,0,AL178/AK178)</f>
        <v>0.66400000000000003</v>
      </c>
      <c r="AM179" s="65"/>
      <c r="AN179" s="43"/>
      <c r="AO179" s="191">
        <f>IF(AO178=0,0,AO178/AN178)</f>
        <v>0.66400000000000003</v>
      </c>
      <c r="AP179" s="43"/>
      <c r="AQ179" s="43"/>
      <c r="AR179" s="43"/>
      <c r="AS179" s="43"/>
      <c r="AT179" s="43"/>
      <c r="AU179" s="43"/>
      <c r="AV179" s="43"/>
      <c r="AW179" s="43"/>
      <c r="AX179" s="43"/>
      <c r="AY179" s="43"/>
      <c r="AZ179" s="43"/>
      <c r="BA179" s="43"/>
      <c r="BB179" s="43"/>
      <c r="BC179" s="43"/>
      <c r="BD179" s="43"/>
      <c r="BE179" s="43"/>
      <c r="BF179" s="43"/>
      <c r="BG179" s="43"/>
      <c r="BH179" s="43"/>
      <c r="BI179" s="43"/>
    </row>
    <row r="180" spans="1:61" ht="15.75" customHeight="1">
      <c r="A180" s="104" t="str">
        <f t="shared" si="106"/>
        <v>Service</v>
      </c>
      <c r="B180" s="51"/>
      <c r="C180" s="51"/>
      <c r="D180" s="240">
        <f>IFERROR(D178/C178,0)</f>
        <v>190</v>
      </c>
      <c r="E180" s="194"/>
      <c r="F180" s="51"/>
      <c r="G180" s="240">
        <f>IFERROR(G178/F178,0)</f>
        <v>190.00000000000003</v>
      </c>
      <c r="H180" s="194"/>
      <c r="I180" s="51"/>
      <c r="J180" s="240">
        <f>IFERROR(J178/I178,0)</f>
        <v>190</v>
      </c>
      <c r="K180" s="194"/>
      <c r="L180" s="51"/>
      <c r="M180" s="240">
        <f>IFERROR(M178/L178,0)</f>
        <v>190</v>
      </c>
      <c r="N180" s="194"/>
      <c r="O180" s="51"/>
      <c r="P180" s="240">
        <f>IFERROR(P178/O178,0)</f>
        <v>189.99999999999997</v>
      </c>
      <c r="Q180" s="194"/>
      <c r="R180" s="51"/>
      <c r="S180" s="240">
        <f>IFERROR(S178/R178,0)</f>
        <v>190</v>
      </c>
      <c r="T180" s="194"/>
      <c r="U180" s="51"/>
      <c r="V180" s="240">
        <f>IFERROR(V178/U178,0)</f>
        <v>190</v>
      </c>
      <c r="W180" s="194"/>
      <c r="X180" s="51"/>
      <c r="Y180" s="240">
        <f>IFERROR(Y178/X178,0)</f>
        <v>190</v>
      </c>
      <c r="Z180" s="194"/>
      <c r="AA180" s="51"/>
      <c r="AB180" s="240">
        <f>IFERROR(AB178/AA178,0)</f>
        <v>190</v>
      </c>
      <c r="AC180" s="194"/>
      <c r="AD180" s="51"/>
      <c r="AE180" s="240">
        <f>IFERROR(AE178/AD178,0)</f>
        <v>190</v>
      </c>
      <c r="AF180" s="194"/>
      <c r="AG180" s="51"/>
      <c r="AH180" s="240">
        <f>IFERROR(AH178/AG178,0)</f>
        <v>190</v>
      </c>
      <c r="AI180" s="194"/>
      <c r="AJ180" s="51"/>
      <c r="AK180" s="240">
        <f>IFERROR(AK178/AJ178,0)</f>
        <v>190</v>
      </c>
      <c r="AL180" s="194"/>
      <c r="AM180" s="51"/>
      <c r="AN180" s="240">
        <f>IFERROR(AN178/AM178,0)</f>
        <v>190</v>
      </c>
      <c r="AO180" s="194"/>
      <c r="AP180" s="43"/>
      <c r="AQ180" s="43"/>
      <c r="AR180" s="43"/>
      <c r="AS180" s="43"/>
      <c r="AT180" s="43"/>
      <c r="AU180" s="43"/>
      <c r="AV180" s="43"/>
      <c r="AW180" s="43"/>
      <c r="AX180" s="43"/>
      <c r="AY180" s="43"/>
      <c r="AZ180" s="43"/>
      <c r="BA180" s="43"/>
      <c r="BB180" s="43"/>
      <c r="BC180" s="43"/>
      <c r="BD180" s="43"/>
      <c r="BE180" s="43"/>
      <c r="BF180" s="43"/>
      <c r="BG180" s="43"/>
      <c r="BH180" s="43"/>
      <c r="BI180" s="43"/>
    </row>
    <row r="181" spans="1:61" ht="15.75" customHeight="1">
      <c r="A181" s="104" t="str">
        <f t="shared" si="106"/>
        <v>ServiceM/O Interne</v>
      </c>
      <c r="B181" s="65" t="s">
        <v>721</v>
      </c>
      <c r="C181" s="89">
        <f t="shared" ref="C181:E181" si="109">+SUM(F181,I181,L181,O181,R181,U181,X181,AA181,AD181,AG181,AJ181,AM181)</f>
        <v>2250</v>
      </c>
      <c r="D181" s="101">
        <f t="shared" si="109"/>
        <v>900000</v>
      </c>
      <c r="E181" s="88">
        <f t="shared" si="109"/>
        <v>677700</v>
      </c>
      <c r="F181" s="89">
        <v>120</v>
      </c>
      <c r="G181" s="101">
        <v>48000</v>
      </c>
      <c r="H181" s="88">
        <v>36144</v>
      </c>
      <c r="I181" s="89">
        <v>127.5</v>
      </c>
      <c r="J181" s="101">
        <v>51000</v>
      </c>
      <c r="K181" s="88">
        <v>38403</v>
      </c>
      <c r="L181" s="89">
        <v>195</v>
      </c>
      <c r="M181" s="101">
        <v>78000</v>
      </c>
      <c r="N181" s="88">
        <v>58734</v>
      </c>
      <c r="O181" s="89">
        <v>228.75</v>
      </c>
      <c r="P181" s="101">
        <v>91500</v>
      </c>
      <c r="Q181" s="88">
        <v>68899.5</v>
      </c>
      <c r="R181" s="89">
        <v>243.75</v>
      </c>
      <c r="S181" s="101">
        <v>97500</v>
      </c>
      <c r="T181" s="88">
        <v>73417.5</v>
      </c>
      <c r="U181" s="89">
        <v>225</v>
      </c>
      <c r="V181" s="101">
        <v>90000</v>
      </c>
      <c r="W181" s="88">
        <v>67770</v>
      </c>
      <c r="X181" s="89">
        <v>172.5</v>
      </c>
      <c r="Y181" s="101">
        <v>69000</v>
      </c>
      <c r="Z181" s="88">
        <v>51957</v>
      </c>
      <c r="AA181" s="89">
        <v>172.5</v>
      </c>
      <c r="AB181" s="101">
        <v>69000</v>
      </c>
      <c r="AC181" s="88">
        <v>51957</v>
      </c>
      <c r="AD181" s="89">
        <v>195</v>
      </c>
      <c r="AE181" s="101">
        <v>78000</v>
      </c>
      <c r="AF181" s="88">
        <v>58734</v>
      </c>
      <c r="AG181" s="89">
        <v>232.5</v>
      </c>
      <c r="AH181" s="101">
        <v>93000</v>
      </c>
      <c r="AI181" s="88">
        <v>70029</v>
      </c>
      <c r="AJ181" s="89">
        <v>202.5</v>
      </c>
      <c r="AK181" s="101">
        <v>81000</v>
      </c>
      <c r="AL181" s="88">
        <v>60993</v>
      </c>
      <c r="AM181" s="89">
        <v>135</v>
      </c>
      <c r="AN181" s="101">
        <v>54000</v>
      </c>
      <c r="AO181" s="88">
        <v>40662</v>
      </c>
      <c r="AP181" s="43"/>
      <c r="AQ181" s="43"/>
      <c r="AR181" s="43"/>
      <c r="AS181" s="43"/>
      <c r="AT181" s="43"/>
      <c r="AU181" s="43"/>
      <c r="AV181" s="43"/>
      <c r="AW181" s="43"/>
      <c r="AX181" s="43"/>
      <c r="AY181" s="43"/>
      <c r="AZ181" s="43"/>
      <c r="BA181" s="43"/>
      <c r="BB181" s="43"/>
      <c r="BC181" s="43"/>
      <c r="BD181" s="43"/>
      <c r="BE181" s="43"/>
      <c r="BF181" s="43"/>
      <c r="BG181" s="43"/>
      <c r="BH181" s="43"/>
      <c r="BI181" s="43"/>
    </row>
    <row r="182" spans="1:61" ht="15.75" customHeight="1">
      <c r="A182" s="104" t="str">
        <f t="shared" si="106"/>
        <v>Service% profit / ventes</v>
      </c>
      <c r="B182" s="65" t="s">
        <v>703</v>
      </c>
      <c r="C182" s="89"/>
      <c r="D182" s="177"/>
      <c r="E182" s="191">
        <f>IF(E181=0,0,E181/D181)</f>
        <v>0.753</v>
      </c>
      <c r="F182" s="89"/>
      <c r="G182" s="177"/>
      <c r="H182" s="191">
        <f>IF(H181=0,0,H181/G181)</f>
        <v>0.753</v>
      </c>
      <c r="I182" s="89"/>
      <c r="J182" s="177"/>
      <c r="K182" s="191">
        <f>IF(K181=0,0,K181/J181)</f>
        <v>0.753</v>
      </c>
      <c r="L182" s="89"/>
      <c r="M182" s="177"/>
      <c r="N182" s="191">
        <f>IF(N181=0,0,N181/M181)</f>
        <v>0.753</v>
      </c>
      <c r="O182" s="89"/>
      <c r="P182" s="177"/>
      <c r="Q182" s="191">
        <f>IF(Q181=0,0,Q181/P181)</f>
        <v>0.753</v>
      </c>
      <c r="R182" s="89"/>
      <c r="S182" s="177"/>
      <c r="T182" s="191">
        <f>IF(T181=0,0,T181/S181)</f>
        <v>0.753</v>
      </c>
      <c r="U182" s="89"/>
      <c r="V182" s="177"/>
      <c r="W182" s="191">
        <f>IF(W181=0,0,W181/V181)</f>
        <v>0.753</v>
      </c>
      <c r="X182" s="89"/>
      <c r="Y182" s="177"/>
      <c r="Z182" s="191">
        <f>IF(Z181=0,0,Z181/Y181)</f>
        <v>0.753</v>
      </c>
      <c r="AA182" s="89"/>
      <c r="AB182" s="177"/>
      <c r="AC182" s="191">
        <f>IF(AC181=0,0,AC181/AB181)</f>
        <v>0.753</v>
      </c>
      <c r="AD182" s="89"/>
      <c r="AE182" s="177"/>
      <c r="AF182" s="191">
        <f>IF(AF181=0,0,AF181/AE181)</f>
        <v>0.753</v>
      </c>
      <c r="AG182" s="89"/>
      <c r="AH182" s="177"/>
      <c r="AI182" s="191">
        <f>IF(AI181=0,0,AI181/AH181)</f>
        <v>0.753</v>
      </c>
      <c r="AJ182" s="89"/>
      <c r="AK182" s="177"/>
      <c r="AL182" s="191">
        <f>IF(AL181=0,0,AL181/AK181)</f>
        <v>0.753</v>
      </c>
      <c r="AM182" s="89"/>
      <c r="AN182" s="177"/>
      <c r="AO182" s="191">
        <f>IF(AO181=0,0,AO181/AN181)</f>
        <v>0.753</v>
      </c>
      <c r="AP182" s="43"/>
      <c r="AQ182" s="43"/>
      <c r="AR182" s="43"/>
      <c r="AS182" s="43"/>
      <c r="AT182" s="43"/>
      <c r="AU182" s="43"/>
      <c r="AV182" s="43"/>
      <c r="AW182" s="43"/>
      <c r="AX182" s="43"/>
      <c r="AY182" s="43"/>
      <c r="AZ182" s="43"/>
      <c r="BA182" s="43"/>
      <c r="BB182" s="43"/>
      <c r="BC182" s="43"/>
      <c r="BD182" s="43"/>
      <c r="BE182" s="43"/>
      <c r="BF182" s="43"/>
      <c r="BG182" s="43"/>
      <c r="BH182" s="43"/>
      <c r="BI182" s="43"/>
    </row>
    <row r="183" spans="1:61" ht="15.75" customHeight="1">
      <c r="A183" s="104" t="str">
        <f t="shared" si="106"/>
        <v>Service</v>
      </c>
      <c r="B183" s="65"/>
      <c r="C183" s="89"/>
      <c r="D183" s="202">
        <f>IFERROR(D181/C181,0)</f>
        <v>400</v>
      </c>
      <c r="E183" s="191"/>
      <c r="F183" s="51"/>
      <c r="G183" s="202">
        <f>IFERROR(G181/F181,0)</f>
        <v>400</v>
      </c>
      <c r="H183" s="191"/>
      <c r="I183" s="51"/>
      <c r="J183" s="202">
        <f>IFERROR(J181/I181,0)</f>
        <v>400</v>
      </c>
      <c r="K183" s="191"/>
      <c r="L183" s="51"/>
      <c r="M183" s="202">
        <f>IFERROR(M181/L181,0)</f>
        <v>400</v>
      </c>
      <c r="N183" s="191"/>
      <c r="O183" s="51"/>
      <c r="P183" s="202">
        <f>IFERROR(P181/O181,0)</f>
        <v>400</v>
      </c>
      <c r="Q183" s="191"/>
      <c r="R183" s="51"/>
      <c r="S183" s="202">
        <f>IFERROR(S181/R181,0)</f>
        <v>400</v>
      </c>
      <c r="T183" s="191"/>
      <c r="U183" s="51"/>
      <c r="V183" s="202">
        <f>IFERROR(V181/U181,0)</f>
        <v>400</v>
      </c>
      <c r="W183" s="191"/>
      <c r="X183" s="51"/>
      <c r="Y183" s="202">
        <f>IFERROR(Y181/X181,0)</f>
        <v>400</v>
      </c>
      <c r="Z183" s="191"/>
      <c r="AA183" s="51"/>
      <c r="AB183" s="202">
        <f>IFERROR(AB181/AA181,0)</f>
        <v>400</v>
      </c>
      <c r="AC183" s="191"/>
      <c r="AD183" s="51"/>
      <c r="AE183" s="202">
        <f>IFERROR(AE181/AD181,0)</f>
        <v>400</v>
      </c>
      <c r="AF183" s="191"/>
      <c r="AG183" s="51"/>
      <c r="AH183" s="202">
        <f>IFERROR(AH181/AG181,0)</f>
        <v>400</v>
      </c>
      <c r="AI183" s="191"/>
      <c r="AJ183" s="51"/>
      <c r="AK183" s="202">
        <f>IFERROR(AK181/AJ181,0)</f>
        <v>400</v>
      </c>
      <c r="AL183" s="191"/>
      <c r="AM183" s="51"/>
      <c r="AN183" s="202">
        <f>IFERROR(AN181/AM181,0)</f>
        <v>400</v>
      </c>
      <c r="AO183" s="191"/>
      <c r="AP183" s="43"/>
      <c r="AQ183" s="43"/>
      <c r="AR183" s="43"/>
      <c r="AS183" s="43"/>
      <c r="AT183" s="43"/>
      <c r="AU183" s="43"/>
      <c r="AV183" s="43"/>
      <c r="AW183" s="43"/>
      <c r="AX183" s="43"/>
      <c r="AY183" s="43"/>
      <c r="AZ183" s="43"/>
      <c r="BA183" s="43"/>
      <c r="BB183" s="43"/>
      <c r="BC183" s="43"/>
      <c r="BD183" s="43"/>
      <c r="BE183" s="43"/>
      <c r="BF183" s="43"/>
      <c r="BG183" s="43"/>
      <c r="BH183" s="43"/>
      <c r="BI183" s="43"/>
    </row>
    <row r="184" spans="1:61" ht="15.75" customHeight="1">
      <c r="A184" s="104" t="str">
        <f t="shared" si="106"/>
        <v>ServiceM/O Esthétique</v>
      </c>
      <c r="B184" s="46" t="s">
        <v>732</v>
      </c>
      <c r="C184" s="198">
        <f t="shared" ref="C184:E184" si="110">+SUM(F184,I184,L184,O184,R184,U184,X184,AA184,AD184,AG184,AJ184,AM184)</f>
        <v>700</v>
      </c>
      <c r="D184" s="238">
        <f t="shared" si="110"/>
        <v>192499.99999999997</v>
      </c>
      <c r="E184" s="132">
        <f t="shared" si="110"/>
        <v>137830</v>
      </c>
      <c r="F184" s="89">
        <v>20.983322632420176</v>
      </c>
      <c r="G184" s="238">
        <v>5770.413723915548</v>
      </c>
      <c r="H184" s="132">
        <v>4131.6162263235319</v>
      </c>
      <c r="I184" s="89">
        <v>23.524942245939503</v>
      </c>
      <c r="J184" s="238">
        <v>6469.359117633363</v>
      </c>
      <c r="K184" s="132">
        <v>4632.0611282254877</v>
      </c>
      <c r="L184" s="89">
        <v>54.587665516052915</v>
      </c>
      <c r="M184" s="238">
        <v>15011.60801691455</v>
      </c>
      <c r="N184" s="132">
        <v>10748.311340110817</v>
      </c>
      <c r="O184" s="89">
        <v>142.88902874757514</v>
      </c>
      <c r="P184" s="238">
        <v>39294.482905583158</v>
      </c>
      <c r="Q184" s="132">
        <v>28134.849760397541</v>
      </c>
      <c r="R184" s="89">
        <v>86.637975781755884</v>
      </c>
      <c r="S184" s="238">
        <v>23825.443339982867</v>
      </c>
      <c r="T184" s="132">
        <v>17059.017431427732</v>
      </c>
      <c r="U184" s="89">
        <v>49.211234672511686</v>
      </c>
      <c r="V184" s="238">
        <v>13533.089534940711</v>
      </c>
      <c r="W184" s="132">
        <v>9689.6921070175486</v>
      </c>
      <c r="X184" s="89">
        <v>40.200570145555119</v>
      </c>
      <c r="Y184" s="238">
        <v>11055.156790027655</v>
      </c>
      <c r="Z184" s="132">
        <v>7915.4922616598005</v>
      </c>
      <c r="AA184" s="89">
        <v>43.243379838003392</v>
      </c>
      <c r="AB184" s="238">
        <v>11891.929455450931</v>
      </c>
      <c r="AC184" s="132">
        <v>8514.6214901028652</v>
      </c>
      <c r="AD184" s="89">
        <v>34.483411620346281</v>
      </c>
      <c r="AE184" s="238">
        <v>9482.9381955952249</v>
      </c>
      <c r="AF184" s="132">
        <v>6789.7837480461803</v>
      </c>
      <c r="AG184" s="89">
        <v>99.280217054376564</v>
      </c>
      <c r="AH184" s="238">
        <v>27302.059689953552</v>
      </c>
      <c r="AI184" s="132">
        <v>19548.274738006741</v>
      </c>
      <c r="AJ184" s="89">
        <v>89.085568360822222</v>
      </c>
      <c r="AK184" s="238">
        <v>24498.53129922611</v>
      </c>
      <c r="AL184" s="132">
        <v>17540.948410245896</v>
      </c>
      <c r="AM184" s="89">
        <v>15.872683384641206</v>
      </c>
      <c r="AN184" s="238">
        <v>4364.9879307763313</v>
      </c>
      <c r="AO184" s="132">
        <v>3125.331358435853</v>
      </c>
      <c r="AP184" s="43"/>
      <c r="AQ184" s="43"/>
      <c r="AR184" s="43"/>
      <c r="AS184" s="43"/>
      <c r="AT184" s="43"/>
      <c r="AU184" s="43"/>
      <c r="AV184" s="43"/>
      <c r="AW184" s="43"/>
      <c r="AX184" s="43"/>
      <c r="AY184" s="43"/>
      <c r="AZ184" s="43"/>
      <c r="BA184" s="43"/>
      <c r="BB184" s="43"/>
      <c r="BC184" s="43"/>
      <c r="BD184" s="43"/>
      <c r="BE184" s="43"/>
      <c r="BF184" s="43"/>
      <c r="BG184" s="43"/>
      <c r="BH184" s="43"/>
      <c r="BI184" s="43"/>
    </row>
    <row r="185" spans="1:61" ht="15.75" customHeight="1">
      <c r="A185" s="104" t="str">
        <f t="shared" si="106"/>
        <v>Service% profit / ventes</v>
      </c>
      <c r="B185" s="65" t="s">
        <v>703</v>
      </c>
      <c r="C185" s="205"/>
      <c r="D185" s="204">
        <f>IF(C185&lt;=0,0,E185/C185)</f>
        <v>0</v>
      </c>
      <c r="E185" s="191">
        <f>IF(E184=0,0,E184/D184)</f>
        <v>0.71600000000000008</v>
      </c>
      <c r="F185" s="205"/>
      <c r="G185" s="204">
        <f>IF(F185&lt;=0,0,H185/F185)</f>
        <v>0</v>
      </c>
      <c r="H185" s="191">
        <f>IF(H184=0,0,H184/G184)</f>
        <v>0.71599999999999997</v>
      </c>
      <c r="I185" s="205"/>
      <c r="J185" s="204">
        <f>IF(I185&lt;=0,0,K185/I185)</f>
        <v>0</v>
      </c>
      <c r="K185" s="191">
        <f>IF(K184=0,0,K184/J184)</f>
        <v>0.71599999999999997</v>
      </c>
      <c r="L185" s="205"/>
      <c r="M185" s="204">
        <f>IF(L185&lt;=0,0,N185/L185)</f>
        <v>0</v>
      </c>
      <c r="N185" s="191">
        <f>IF(N184=0,0,N184/M184)</f>
        <v>0.71599999999999997</v>
      </c>
      <c r="O185" s="205"/>
      <c r="P185" s="204">
        <f>IF(O185&lt;=0,0,Q185/O185)</f>
        <v>0</v>
      </c>
      <c r="Q185" s="191">
        <f>IF(Q184=0,0,Q184/P184)</f>
        <v>0.71599999999999997</v>
      </c>
      <c r="R185" s="205"/>
      <c r="S185" s="204">
        <f>IF(R185&lt;=0,0,T185/R185)</f>
        <v>0</v>
      </c>
      <c r="T185" s="191">
        <f>IF(T184=0,0,T184/S184)</f>
        <v>0.71599999999999997</v>
      </c>
      <c r="U185" s="205"/>
      <c r="V185" s="204">
        <f>IF(U185&lt;=0,0,W185/U185)</f>
        <v>0</v>
      </c>
      <c r="W185" s="191">
        <f>IF(W184=0,0,W184/V184)</f>
        <v>0.71599999999999997</v>
      </c>
      <c r="X185" s="205"/>
      <c r="Y185" s="204">
        <f>IF(X185&lt;=0,0,Z185/X185)</f>
        <v>0</v>
      </c>
      <c r="Z185" s="191">
        <f>IF(Z184=0,0,Z184/Y184)</f>
        <v>0.71599999999999997</v>
      </c>
      <c r="AA185" s="205"/>
      <c r="AB185" s="204">
        <f>IF(AA185&lt;=0,0,AC185/AA185)</f>
        <v>0</v>
      </c>
      <c r="AC185" s="191">
        <f>IF(AC184=0,0,AC184/AB184)</f>
        <v>0.71599999999999986</v>
      </c>
      <c r="AD185" s="205"/>
      <c r="AE185" s="204">
        <f>IF(AD185&lt;=0,0,AF185/AD185)</f>
        <v>0</v>
      </c>
      <c r="AF185" s="191">
        <f>IF(AF184=0,0,AF184/AE184)</f>
        <v>0.71599999999999997</v>
      </c>
      <c r="AG185" s="205"/>
      <c r="AH185" s="204">
        <f>IF(AG185&lt;=0,0,AI185/AG185)</f>
        <v>0</v>
      </c>
      <c r="AI185" s="191">
        <f>IF(AI184=0,0,AI184/AH184)</f>
        <v>0.71599999999999997</v>
      </c>
      <c r="AJ185" s="205"/>
      <c r="AK185" s="204">
        <f>IF(AJ185&lt;=0,0,AL185/AJ185)</f>
        <v>0</v>
      </c>
      <c r="AL185" s="191">
        <f>IF(AL184=0,0,AL184/AK184)</f>
        <v>0.71600000000000008</v>
      </c>
      <c r="AM185" s="205"/>
      <c r="AN185" s="204">
        <f>IF(AM185&lt;=0,0,AO185/AM185)</f>
        <v>0</v>
      </c>
      <c r="AO185" s="191">
        <f>IF(AO184=0,0,AO184/AN184)</f>
        <v>0.71599999999999997</v>
      </c>
      <c r="AP185" s="43"/>
      <c r="AQ185" s="43"/>
      <c r="AR185" s="43"/>
      <c r="AS185" s="43"/>
      <c r="AT185" s="43"/>
      <c r="AU185" s="43"/>
      <c r="AV185" s="43"/>
      <c r="AW185" s="43"/>
      <c r="AX185" s="43"/>
      <c r="AY185" s="43"/>
      <c r="AZ185" s="43"/>
      <c r="BA185" s="43"/>
      <c r="BB185" s="43"/>
      <c r="BC185" s="43"/>
      <c r="BD185" s="43"/>
      <c r="BE185" s="43"/>
      <c r="BF185" s="43"/>
      <c r="BG185" s="43"/>
      <c r="BH185" s="43"/>
      <c r="BI185" s="43"/>
    </row>
    <row r="186" spans="1:61" ht="15.75" customHeight="1">
      <c r="A186" s="104" t="str">
        <f t="shared" si="106"/>
        <v>Service</v>
      </c>
      <c r="B186" s="51"/>
      <c r="C186" s="209"/>
      <c r="D186" s="494">
        <f>IFERROR(D184/C184,0)</f>
        <v>274.99999999999994</v>
      </c>
      <c r="E186" s="194"/>
      <c r="F186" s="209"/>
      <c r="G186" s="494">
        <f>IFERROR(G184/F184,0)</f>
        <v>275</v>
      </c>
      <c r="H186" s="194"/>
      <c r="I186" s="209"/>
      <c r="J186" s="494">
        <f>IFERROR(J184/I184,0)</f>
        <v>275</v>
      </c>
      <c r="K186" s="194"/>
      <c r="L186" s="209"/>
      <c r="M186" s="494">
        <f>IFERROR(M184/L184,0)</f>
        <v>274.99999999999994</v>
      </c>
      <c r="N186" s="194"/>
      <c r="O186" s="209"/>
      <c r="P186" s="494">
        <f>IFERROR(P184/O184,0)</f>
        <v>274.99999999999994</v>
      </c>
      <c r="Q186" s="194"/>
      <c r="R186" s="209"/>
      <c r="S186" s="494">
        <f>IFERROR(S184/R184,0)</f>
        <v>275</v>
      </c>
      <c r="T186" s="194"/>
      <c r="U186" s="209"/>
      <c r="V186" s="494">
        <f>IFERROR(V184/U184,0)</f>
        <v>274.99999999999994</v>
      </c>
      <c r="W186" s="194"/>
      <c r="X186" s="209"/>
      <c r="Y186" s="494">
        <f>IFERROR(Y184/X184,0)</f>
        <v>274.99999999999994</v>
      </c>
      <c r="Z186" s="194"/>
      <c r="AA186" s="209"/>
      <c r="AB186" s="494">
        <f>IFERROR(AB184/AA184,0)</f>
        <v>274.99999999999994</v>
      </c>
      <c r="AC186" s="194"/>
      <c r="AD186" s="209"/>
      <c r="AE186" s="494">
        <f>IFERROR(AE184/AD184,0)</f>
        <v>274.99999999999994</v>
      </c>
      <c r="AF186" s="194"/>
      <c r="AG186" s="209"/>
      <c r="AH186" s="494">
        <f>IFERROR(AH184/AG184,0)</f>
        <v>274.99999999999994</v>
      </c>
      <c r="AI186" s="194"/>
      <c r="AJ186" s="209"/>
      <c r="AK186" s="494">
        <f>IFERROR(AK184/AJ184,0)</f>
        <v>275</v>
      </c>
      <c r="AL186" s="194"/>
      <c r="AM186" s="209"/>
      <c r="AN186" s="494">
        <f>IFERROR(AN184/AM184,0)</f>
        <v>274.99999999999994</v>
      </c>
      <c r="AO186" s="194"/>
      <c r="AP186" s="43"/>
      <c r="AQ186" s="43"/>
      <c r="AR186" s="43"/>
      <c r="AS186" s="43"/>
      <c r="AT186" s="43"/>
      <c r="AU186" s="43"/>
      <c r="AV186" s="43"/>
      <c r="AW186" s="43"/>
      <c r="AX186" s="43"/>
      <c r="AY186" s="43"/>
      <c r="AZ186" s="43"/>
      <c r="BA186" s="43"/>
      <c r="BB186" s="43"/>
      <c r="BC186" s="43"/>
      <c r="BD186" s="43"/>
      <c r="BE186" s="43"/>
      <c r="BF186" s="43"/>
      <c r="BG186" s="43"/>
      <c r="BH186" s="43"/>
      <c r="BI186" s="43"/>
    </row>
    <row r="187" spans="1:61" ht="15.75" customHeight="1">
      <c r="A187" s="104" t="str">
        <f t="shared" si="106"/>
        <v>ServiceAjustement M/O</v>
      </c>
      <c r="B187" s="65" t="s">
        <v>746</v>
      </c>
      <c r="C187" s="89"/>
      <c r="D187" s="101"/>
      <c r="E187" s="88">
        <f>+SUM(H187,K187,N187,Q187,T187,W187,Z187,AC187,AF187,AI187,AL187,AO187)</f>
        <v>-34999.999999999993</v>
      </c>
      <c r="F187" s="89"/>
      <c r="G187" s="101"/>
      <c r="H187" s="88">
        <v>-1830.7951959370969</v>
      </c>
      <c r="I187" s="89"/>
      <c r="J187" s="101"/>
      <c r="K187" s="88">
        <v>-1874.8132070430424</v>
      </c>
      <c r="L187" s="89"/>
      <c r="M187" s="101"/>
      <c r="N187" s="88">
        <v>-2571.2797690413945</v>
      </c>
      <c r="O187" s="89"/>
      <c r="P187" s="101"/>
      <c r="Q187" s="88">
        <v>-3832.736398958009</v>
      </c>
      <c r="R187" s="89"/>
      <c r="S187" s="101"/>
      <c r="T187" s="88">
        <v>-3785.6759724261087</v>
      </c>
      <c r="U187" s="89"/>
      <c r="V187" s="101"/>
      <c r="W187" s="88">
        <v>-3154.8930150181886</v>
      </c>
      <c r="X187" s="89"/>
      <c r="Y187" s="101"/>
      <c r="Z187" s="88">
        <v>-3060.0068719990777</v>
      </c>
      <c r="AA187" s="89"/>
      <c r="AB187" s="101"/>
      <c r="AC187" s="88">
        <v>-2770.7048665418192</v>
      </c>
      <c r="AD187" s="89"/>
      <c r="AE187" s="101"/>
      <c r="AF187" s="88">
        <v>-2624.6485717196774</v>
      </c>
      <c r="AG187" s="89"/>
      <c r="AH187" s="101"/>
      <c r="AI187" s="88">
        <v>-3733.7603258023246</v>
      </c>
      <c r="AJ187" s="89"/>
      <c r="AK187" s="101"/>
      <c r="AL187" s="88">
        <v>-3722.7857051702335</v>
      </c>
      <c r="AM187" s="89"/>
      <c r="AN187" s="101"/>
      <c r="AO187" s="88">
        <v>-2037.9001003430244</v>
      </c>
      <c r="AP187" s="43"/>
      <c r="AQ187" s="43"/>
      <c r="AR187" s="43"/>
      <c r="AS187" s="43"/>
      <c r="AT187" s="43"/>
      <c r="AU187" s="43"/>
      <c r="AV187" s="43"/>
      <c r="AW187" s="43"/>
      <c r="AX187" s="43"/>
      <c r="AY187" s="43"/>
      <c r="AZ187" s="43"/>
      <c r="BA187" s="43"/>
      <c r="BB187" s="43"/>
      <c r="BC187" s="43"/>
      <c r="BD187" s="43"/>
      <c r="BE187" s="43"/>
      <c r="BF187" s="43"/>
      <c r="BG187" s="43"/>
      <c r="BH187" s="43"/>
      <c r="BI187" s="43"/>
    </row>
    <row r="188" spans="1:61" ht="15.75" customHeight="1">
      <c r="A188" s="104" t="str">
        <f t="shared" si="106"/>
        <v>ServiceSous-total M/O</v>
      </c>
      <c r="B188" s="212" t="s">
        <v>750</v>
      </c>
      <c r="C188" s="215">
        <f t="shared" ref="C188:AO188" si="111">C175+C178+C181+C184+C187</f>
        <v>7850</v>
      </c>
      <c r="D188" s="213">
        <f t="shared" si="111"/>
        <v>2452500</v>
      </c>
      <c r="E188" s="214">
        <f t="shared" si="111"/>
        <v>1799868</v>
      </c>
      <c r="F188" s="215">
        <f t="shared" si="111"/>
        <v>415.88345465853916</v>
      </c>
      <c r="G188" s="213">
        <f t="shared" si="111"/>
        <v>125458.51129641477</v>
      </c>
      <c r="H188" s="214">
        <f t="shared" si="111"/>
        <v>91320.35328741993</v>
      </c>
      <c r="I188" s="215">
        <f t="shared" si="111"/>
        <v>423.62688955491632</v>
      </c>
      <c r="J188" s="213">
        <f t="shared" si="111"/>
        <v>128474.07364237365</v>
      </c>
      <c r="K188" s="214">
        <f t="shared" si="111"/>
        <v>93515.128129833218</v>
      </c>
      <c r="L188" s="215">
        <f t="shared" si="111"/>
        <v>564.2745058517088</v>
      </c>
      <c r="M188" s="213">
        <f t="shared" si="111"/>
        <v>179847.84887168586</v>
      </c>
      <c r="N188" s="214">
        <f t="shared" si="111"/>
        <v>131902.15006514231</v>
      </c>
      <c r="O188" s="215">
        <f t="shared" si="111"/>
        <v>845.01892791486114</v>
      </c>
      <c r="P188" s="213">
        <f t="shared" si="111"/>
        <v>277033.3963837772</v>
      </c>
      <c r="Q188" s="214">
        <f t="shared" si="111"/>
        <v>205565.78434021253</v>
      </c>
      <c r="R188" s="215">
        <f t="shared" si="111"/>
        <v>840.44613393255838</v>
      </c>
      <c r="S188" s="213">
        <f t="shared" si="111"/>
        <v>270515.44237338536</v>
      </c>
      <c r="T188" s="214">
        <f t="shared" si="111"/>
        <v>199925.34862377404</v>
      </c>
      <c r="U188" s="215">
        <f t="shared" si="111"/>
        <v>705.38384382369361</v>
      </c>
      <c r="V188" s="213">
        <f t="shared" si="111"/>
        <v>217404.69850523898</v>
      </c>
      <c r="W188" s="214">
        <f t="shared" si="111"/>
        <v>158576.5802716004</v>
      </c>
      <c r="X188" s="215">
        <f t="shared" si="111"/>
        <v>701.17344832809056</v>
      </c>
      <c r="Y188" s="213">
        <f t="shared" si="111"/>
        <v>213414.51046698316</v>
      </c>
      <c r="Z188" s="214">
        <f t="shared" si="111"/>
        <v>156355.69889879742</v>
      </c>
      <c r="AA188" s="215">
        <f t="shared" si="111"/>
        <v>631.82453292647892</v>
      </c>
      <c r="AB188" s="213">
        <f t="shared" si="111"/>
        <v>189383.45457358327</v>
      </c>
      <c r="AC188" s="214">
        <f t="shared" si="111"/>
        <v>137719.1500461284</v>
      </c>
      <c r="AD188" s="215">
        <f t="shared" si="111"/>
        <v>589.37674045370693</v>
      </c>
      <c r="AE188" s="213">
        <f t="shared" si="111"/>
        <v>177145.57413242862</v>
      </c>
      <c r="AF188" s="214">
        <f t="shared" si="111"/>
        <v>128204.72708504129</v>
      </c>
      <c r="AG188" s="215">
        <f t="shared" si="111"/>
        <v>830.56554749838358</v>
      </c>
      <c r="AH188" s="213">
        <f t="shared" si="111"/>
        <v>266235.77270324016</v>
      </c>
      <c r="AI188" s="214">
        <f t="shared" si="111"/>
        <v>196613.73073326808</v>
      </c>
      <c r="AJ188" s="215">
        <f t="shared" si="111"/>
        <v>837.38201158197876</v>
      </c>
      <c r="AK188" s="213">
        <f t="shared" si="111"/>
        <v>269074.19224147667</v>
      </c>
      <c r="AL188" s="214">
        <f t="shared" si="111"/>
        <v>199656.78994614352</v>
      </c>
      <c r="AM188" s="215">
        <f t="shared" si="111"/>
        <v>465.04396347508367</v>
      </c>
      <c r="AN188" s="213">
        <f t="shared" si="111"/>
        <v>138512.52480941225</v>
      </c>
      <c r="AO188" s="214">
        <f t="shared" si="111"/>
        <v>100512.55857263885</v>
      </c>
      <c r="AP188" s="43"/>
      <c r="AQ188" s="43"/>
      <c r="AR188" s="43"/>
      <c r="AS188" s="43"/>
      <c r="AT188" s="43"/>
      <c r="AU188" s="43"/>
      <c r="AV188" s="43"/>
      <c r="AW188" s="43"/>
      <c r="AX188" s="43"/>
      <c r="AY188" s="43"/>
      <c r="AZ188" s="43"/>
      <c r="BA188" s="43"/>
      <c r="BB188" s="43"/>
      <c r="BC188" s="43"/>
      <c r="BD188" s="43"/>
      <c r="BE188" s="43"/>
      <c r="BF188" s="43"/>
      <c r="BG188" s="43"/>
      <c r="BH188" s="43"/>
      <c r="BI188" s="43"/>
    </row>
    <row r="189" spans="1:61" ht="15.75" customHeight="1">
      <c r="A189" s="104" t="str">
        <f t="shared" si="106"/>
        <v>Service% protit / ventes</v>
      </c>
      <c r="B189" s="217" t="s">
        <v>756</v>
      </c>
      <c r="C189" s="220"/>
      <c r="D189" s="221">
        <f>IFERROR(D188/C188,0)</f>
        <v>312.42038216560508</v>
      </c>
      <c r="E189" s="78">
        <f>IF(E188=0,0,E188/D188)</f>
        <v>0.73389113149847096</v>
      </c>
      <c r="F189" s="220"/>
      <c r="G189" s="221">
        <f>IFERROR(G188/F188,0)</f>
        <v>301.66747412306268</v>
      </c>
      <c r="H189" s="78">
        <f>IF(H188=0,0,H188/G188)</f>
        <v>0.72789284954658628</v>
      </c>
      <c r="I189" s="220"/>
      <c r="J189" s="221">
        <f>IFERROR(J188/I188,0)</f>
        <v>303.27176298311696</v>
      </c>
      <c r="K189" s="78">
        <f>IF(K188=0,0,K188/J188)</f>
        <v>0.72789104819814643</v>
      </c>
      <c r="L189" s="220"/>
      <c r="M189" s="221">
        <f>IFERROR(M188/L188,0)</f>
        <v>318.72403769194887</v>
      </c>
      <c r="N189" s="78">
        <f>IF(N188=0,0,N188/M188)</f>
        <v>0.73340966207079372</v>
      </c>
      <c r="O189" s="220"/>
      <c r="P189" s="221">
        <f>IFERROR(P188/O188,0)</f>
        <v>327.84282958888866</v>
      </c>
      <c r="Q189" s="78">
        <f>IF(Q188=0,0,Q188/P188)</f>
        <v>0.74202528295700543</v>
      </c>
      <c r="R189" s="220"/>
      <c r="S189" s="221">
        <f>IFERROR(S188/R188,0)</f>
        <v>321.87124367817353</v>
      </c>
      <c r="T189" s="78">
        <f>IF(T188=0,0,T188/S188)</f>
        <v>0.73905336741487138</v>
      </c>
      <c r="U189" s="220"/>
      <c r="V189" s="221">
        <f>IFERROR(V188/U188,0)</f>
        <v>308.20765234251377</v>
      </c>
      <c r="W189" s="78">
        <f>IF(W188=0,0,W188/V188)</f>
        <v>0.72940732818513143</v>
      </c>
      <c r="X189" s="220"/>
      <c r="Y189" s="221">
        <f>IFERROR(Y188/X188,0)</f>
        <v>304.3676439486668</v>
      </c>
      <c r="Z189" s="78">
        <f>IF(Z188=0,0,Z188/Y188)</f>
        <v>0.73263855656612831</v>
      </c>
      <c r="AA189" s="220"/>
      <c r="AB189" s="221">
        <f>IFERROR(AB188/AA188,0)</f>
        <v>299.74058414034471</v>
      </c>
      <c r="AC189" s="78">
        <f>IF(AC188=0,0,AC188/AB188)</f>
        <v>0.72719736978194605</v>
      </c>
      <c r="AD189" s="220"/>
      <c r="AE189" s="221">
        <f>IFERROR(AE188/AD188,0)</f>
        <v>300.5642435024846</v>
      </c>
      <c r="AF189" s="78">
        <f>IF(AF188=0,0,AF188/AE188)</f>
        <v>0.72372526219141864</v>
      </c>
      <c r="AG189" s="220"/>
      <c r="AH189" s="221">
        <f>IFERROR(AH188/AG188,0)</f>
        <v>320.54757569119892</v>
      </c>
      <c r="AI189" s="78">
        <f>IF(AI188=0,0,AI188/AH188)</f>
        <v>0.7384947887991884</v>
      </c>
      <c r="AJ189" s="220"/>
      <c r="AK189" s="221">
        <f>IFERROR(AK188/AJ188,0)</f>
        <v>321.32788681851758</v>
      </c>
      <c r="AL189" s="78">
        <f>IF(AL188=0,0,AL188/AK188)</f>
        <v>0.74201389692165076</v>
      </c>
      <c r="AM189" s="220"/>
      <c r="AN189" s="221">
        <f>IFERROR(AN188/AM188,0)</f>
        <v>297.84823734591606</v>
      </c>
      <c r="AO189" s="78">
        <f>IF(AO188=0,0,AO188/AN188)</f>
        <v>0.72565682208840065</v>
      </c>
      <c r="AP189" s="43"/>
      <c r="AQ189" s="43"/>
      <c r="AR189" s="43"/>
      <c r="AS189" s="43"/>
      <c r="AT189" s="43"/>
      <c r="AU189" s="43"/>
      <c r="AV189" s="43"/>
      <c r="AW189" s="43"/>
      <c r="AX189" s="43"/>
      <c r="AY189" s="43"/>
      <c r="AZ189" s="43"/>
      <c r="BA189" s="43"/>
      <c r="BB189" s="43"/>
      <c r="BC189" s="43"/>
      <c r="BD189" s="43"/>
      <c r="BE189" s="43"/>
      <c r="BF189" s="43"/>
      <c r="BG189" s="43"/>
      <c r="BH189" s="43"/>
      <c r="BI189" s="43"/>
    </row>
    <row r="190" spans="1:61" ht="15.75" customHeight="1">
      <c r="A190" s="104" t="str">
        <f t="shared" si="106"/>
        <v>Service</v>
      </c>
      <c r="B190" s="226"/>
      <c r="C190" s="89"/>
      <c r="D190" s="101"/>
      <c r="E190" s="132"/>
      <c r="F190" s="89"/>
      <c r="G190" s="101"/>
      <c r="H190" s="132"/>
      <c r="I190" s="89"/>
      <c r="J190" s="101"/>
      <c r="K190" s="132"/>
      <c r="L190" s="89"/>
      <c r="M190" s="101"/>
      <c r="N190" s="132"/>
      <c r="O190" s="89"/>
      <c r="P190" s="101"/>
      <c r="Q190" s="132"/>
      <c r="R190" s="89"/>
      <c r="S190" s="101"/>
      <c r="T190" s="132"/>
      <c r="U190" s="89"/>
      <c r="V190" s="101"/>
      <c r="W190" s="132"/>
      <c r="X190" s="89"/>
      <c r="Y190" s="101"/>
      <c r="Z190" s="132"/>
      <c r="AA190" s="89"/>
      <c r="AB190" s="101"/>
      <c r="AC190" s="132"/>
      <c r="AD190" s="89"/>
      <c r="AE190" s="101"/>
      <c r="AF190" s="132"/>
      <c r="AG190" s="89"/>
      <c r="AH190" s="101"/>
      <c r="AI190" s="132"/>
      <c r="AJ190" s="89"/>
      <c r="AK190" s="101"/>
      <c r="AL190" s="132"/>
      <c r="AM190" s="89"/>
      <c r="AN190" s="101"/>
      <c r="AO190" s="132"/>
      <c r="AP190" s="43"/>
      <c r="AQ190" s="43"/>
      <c r="AR190" s="43"/>
      <c r="AS190" s="43"/>
      <c r="AT190" s="43"/>
      <c r="AU190" s="43"/>
      <c r="AV190" s="43"/>
      <c r="AW190" s="43"/>
      <c r="AX190" s="43"/>
      <c r="AY190" s="43"/>
      <c r="AZ190" s="43"/>
      <c r="BA190" s="43"/>
      <c r="BB190" s="43"/>
      <c r="BC190" s="43"/>
      <c r="BD190" s="43"/>
      <c r="BE190" s="43"/>
      <c r="BF190" s="43"/>
      <c r="BG190" s="43"/>
      <c r="BH190" s="43"/>
      <c r="BI190" s="43"/>
    </row>
    <row r="191" spans="1:61" ht="15.75" customHeight="1">
      <c r="A191" s="104" t="str">
        <f t="shared" si="106"/>
        <v>ServiceSous-traitement</v>
      </c>
      <c r="B191" s="157" t="s">
        <v>760</v>
      </c>
      <c r="C191" s="89">
        <f t="shared" ref="C191:E191" si="112">+SUM(F191,I191,L191,O191,R191,U191,X191,AA191,AD191,AG191,AJ191,AM191)</f>
        <v>0</v>
      </c>
      <c r="D191" s="177">
        <f t="shared" si="112"/>
        <v>79999.999999999985</v>
      </c>
      <c r="E191" s="88">
        <f t="shared" si="112"/>
        <v>12000</v>
      </c>
      <c r="F191" s="495"/>
      <c r="G191" s="496">
        <v>16321.296576424293</v>
      </c>
      <c r="H191" s="497">
        <v>2448.1944864636439</v>
      </c>
      <c r="I191" s="495"/>
      <c r="J191" s="496">
        <v>6795.5504389399312</v>
      </c>
      <c r="K191" s="497">
        <v>1019.3325658409897</v>
      </c>
      <c r="L191" s="495"/>
      <c r="M191" s="496">
        <v>4019.0559001094257</v>
      </c>
      <c r="N191" s="497">
        <v>602.85838501641388</v>
      </c>
      <c r="O191" s="495"/>
      <c r="P191" s="496">
        <v>5332.2379904633999</v>
      </c>
      <c r="Q191" s="497">
        <v>799.83569856950999</v>
      </c>
      <c r="R191" s="495"/>
      <c r="S191" s="496">
        <v>8801.4217942384585</v>
      </c>
      <c r="T191" s="497">
        <v>1320.2132691357688</v>
      </c>
      <c r="U191" s="495"/>
      <c r="V191" s="496">
        <v>5103.5885913248239</v>
      </c>
      <c r="W191" s="497">
        <v>765.53828869872359</v>
      </c>
      <c r="X191" s="495"/>
      <c r="Y191" s="496">
        <v>4944.228434961844</v>
      </c>
      <c r="Z191" s="497">
        <v>741.63426524427655</v>
      </c>
      <c r="AA191" s="495"/>
      <c r="AB191" s="496">
        <v>3428.9402354335898</v>
      </c>
      <c r="AC191" s="497">
        <v>514.34103531503843</v>
      </c>
      <c r="AD191" s="495"/>
      <c r="AE191" s="496">
        <v>9623.4514532862595</v>
      </c>
      <c r="AF191" s="497">
        <v>1443.517717992939</v>
      </c>
      <c r="AG191" s="495"/>
      <c r="AH191" s="496">
        <v>3762.9402013339509</v>
      </c>
      <c r="AI191" s="497">
        <v>564.44103020009265</v>
      </c>
      <c r="AJ191" s="495"/>
      <c r="AK191" s="496">
        <v>2756.3553115767754</v>
      </c>
      <c r="AL191" s="497">
        <v>413.45329673651628</v>
      </c>
      <c r="AM191" s="495"/>
      <c r="AN191" s="496">
        <v>9110.9330719072514</v>
      </c>
      <c r="AO191" s="497">
        <v>1366.6399607860876</v>
      </c>
      <c r="AP191" s="43"/>
      <c r="AQ191" s="43"/>
      <c r="AR191" s="43"/>
      <c r="AS191" s="43"/>
      <c r="AT191" s="43"/>
      <c r="AU191" s="43"/>
      <c r="AV191" s="43"/>
      <c r="AW191" s="43"/>
      <c r="AX191" s="43"/>
      <c r="AY191" s="43"/>
      <c r="AZ191" s="43"/>
      <c r="BA191" s="43"/>
      <c r="BB191" s="43"/>
      <c r="BC191" s="43"/>
      <c r="BD191" s="43"/>
      <c r="BE191" s="43"/>
      <c r="BF191" s="43"/>
      <c r="BG191" s="43"/>
      <c r="BH191" s="43"/>
      <c r="BI191" s="43"/>
    </row>
    <row r="192" spans="1:61" ht="15.75" customHeight="1">
      <c r="A192" s="104" t="str">
        <f t="shared" si="106"/>
        <v>Service% profit / ventes</v>
      </c>
      <c r="B192" s="157" t="s">
        <v>703</v>
      </c>
      <c r="C192" s="89"/>
      <c r="D192" s="177"/>
      <c r="E192" s="191">
        <f>IF(E191=0,0,E191/D191)</f>
        <v>0.15000000000000002</v>
      </c>
      <c r="F192" s="89"/>
      <c r="G192" s="177"/>
      <c r="H192" s="191">
        <f>IF(H191=0,0,H191/G191)</f>
        <v>0.15</v>
      </c>
      <c r="I192" s="89"/>
      <c r="J192" s="177"/>
      <c r="K192" s="191">
        <f>IF(K191=0,0,K191/J191)</f>
        <v>0.15</v>
      </c>
      <c r="L192" s="89"/>
      <c r="M192" s="177"/>
      <c r="N192" s="191">
        <f>IF(N191=0,0,N191/M191)</f>
        <v>0.15</v>
      </c>
      <c r="O192" s="89"/>
      <c r="P192" s="177"/>
      <c r="Q192" s="191">
        <f>IF(Q191=0,0,Q191/P191)</f>
        <v>0.15</v>
      </c>
      <c r="R192" s="89"/>
      <c r="S192" s="177"/>
      <c r="T192" s="191">
        <f>IF(T191=0,0,T191/S191)</f>
        <v>0.15</v>
      </c>
      <c r="U192" s="89"/>
      <c r="V192" s="177"/>
      <c r="W192" s="191">
        <f>IF(W191=0,0,W191/V191)</f>
        <v>0.15</v>
      </c>
      <c r="X192" s="89"/>
      <c r="Y192" s="177"/>
      <c r="Z192" s="191">
        <f>IF(Z191=0,0,Z191/Y191)</f>
        <v>0.15</v>
      </c>
      <c r="AA192" s="89"/>
      <c r="AB192" s="177"/>
      <c r="AC192" s="191">
        <f>IF(AC191=0,0,AC191/AB191)</f>
        <v>0.15</v>
      </c>
      <c r="AD192" s="89"/>
      <c r="AE192" s="177"/>
      <c r="AF192" s="191">
        <f>IF(AF191=0,0,AF191/AE191)</f>
        <v>0.15</v>
      </c>
      <c r="AG192" s="89"/>
      <c r="AH192" s="177"/>
      <c r="AI192" s="191">
        <f>IF(AI191=0,0,AI191/AH191)</f>
        <v>0.15</v>
      </c>
      <c r="AJ192" s="89"/>
      <c r="AK192" s="177"/>
      <c r="AL192" s="191">
        <f>IF(AL191=0,0,AL191/AK191)</f>
        <v>0.15</v>
      </c>
      <c r="AM192" s="89"/>
      <c r="AN192" s="177"/>
      <c r="AO192" s="191">
        <f>IF(AO191=0,0,AO191/AN191)</f>
        <v>0.15</v>
      </c>
      <c r="AP192" s="43"/>
      <c r="AQ192" s="43"/>
      <c r="AR192" s="43"/>
      <c r="AS192" s="43"/>
      <c r="AT192" s="43"/>
      <c r="AU192" s="43"/>
      <c r="AV192" s="43"/>
      <c r="AW192" s="43"/>
      <c r="AX192" s="43"/>
      <c r="AY192" s="43"/>
      <c r="AZ192" s="43"/>
      <c r="BA192" s="43"/>
      <c r="BB192" s="43"/>
      <c r="BC192" s="43"/>
      <c r="BD192" s="43"/>
      <c r="BE192" s="43"/>
      <c r="BF192" s="43"/>
      <c r="BG192" s="43"/>
      <c r="BH192" s="43"/>
      <c r="BI192" s="43"/>
    </row>
    <row r="193" spans="1:61" ht="15.75" customHeight="1">
      <c r="A193" s="104" t="str">
        <f t="shared" si="106"/>
        <v>Service</v>
      </c>
      <c r="B193" s="157"/>
      <c r="C193" s="89"/>
      <c r="D193" s="177"/>
      <c r="E193" s="191"/>
      <c r="F193" s="89"/>
      <c r="G193" s="177"/>
      <c r="H193" s="191"/>
      <c r="I193" s="89"/>
      <c r="J193" s="177"/>
      <c r="K193" s="191"/>
      <c r="L193" s="89"/>
      <c r="M193" s="177"/>
      <c r="N193" s="191"/>
      <c r="O193" s="89"/>
      <c r="P193" s="177"/>
      <c r="Q193" s="191"/>
      <c r="R193" s="89"/>
      <c r="S193" s="177"/>
      <c r="T193" s="191"/>
      <c r="U193" s="89"/>
      <c r="V193" s="177"/>
      <c r="W193" s="191"/>
      <c r="X193" s="89"/>
      <c r="Y193" s="177"/>
      <c r="Z193" s="191"/>
      <c r="AA193" s="89"/>
      <c r="AB193" s="177"/>
      <c r="AC193" s="191"/>
      <c r="AD193" s="89"/>
      <c r="AE193" s="177"/>
      <c r="AF193" s="191"/>
      <c r="AG193" s="89"/>
      <c r="AH193" s="177"/>
      <c r="AI193" s="191"/>
      <c r="AJ193" s="89"/>
      <c r="AK193" s="177"/>
      <c r="AL193" s="191"/>
      <c r="AM193" s="89"/>
      <c r="AN193" s="177"/>
      <c r="AO193" s="191"/>
      <c r="AP193" s="43"/>
      <c r="AQ193" s="43"/>
      <c r="AR193" s="43"/>
      <c r="AS193" s="43"/>
      <c r="AT193" s="43"/>
      <c r="AU193" s="43"/>
      <c r="AV193" s="43"/>
      <c r="AW193" s="43"/>
      <c r="AX193" s="43"/>
      <c r="AY193" s="43"/>
      <c r="AZ193" s="43"/>
      <c r="BA193" s="43"/>
      <c r="BB193" s="43"/>
      <c r="BC193" s="43"/>
      <c r="BD193" s="43"/>
      <c r="BE193" s="43"/>
      <c r="BF193" s="43"/>
      <c r="BG193" s="43"/>
      <c r="BH193" s="43"/>
      <c r="BI193" s="43"/>
    </row>
    <row r="194" spans="1:61" ht="15.75" customHeight="1">
      <c r="A194" s="104" t="str">
        <f t="shared" si="106"/>
        <v>ServiceM.O. Recond. MCPA</v>
      </c>
      <c r="B194" s="498" t="s">
        <v>768</v>
      </c>
      <c r="C194" s="198">
        <f t="shared" ref="C194:E194" si="113">+SUM(F194,I194,L194,O194,R194,U194,X194,AA194,AD194,AG194,AJ194,AM194)</f>
        <v>0</v>
      </c>
      <c r="D194" s="499">
        <f t="shared" si="113"/>
        <v>0</v>
      </c>
      <c r="E194" s="132">
        <f t="shared" si="113"/>
        <v>0</v>
      </c>
      <c r="F194" s="500"/>
      <c r="G194" s="501"/>
      <c r="H194" s="502"/>
      <c r="I194" s="500"/>
      <c r="J194" s="501"/>
      <c r="K194" s="502"/>
      <c r="L194" s="500"/>
      <c r="M194" s="501"/>
      <c r="N194" s="502"/>
      <c r="O194" s="500"/>
      <c r="P194" s="501"/>
      <c r="Q194" s="502"/>
      <c r="R194" s="500"/>
      <c r="S194" s="501"/>
      <c r="T194" s="502"/>
      <c r="U194" s="500"/>
      <c r="V194" s="501"/>
      <c r="W194" s="502"/>
      <c r="X194" s="500"/>
      <c r="Y194" s="501"/>
      <c r="Z194" s="502"/>
      <c r="AA194" s="500"/>
      <c r="AB194" s="501"/>
      <c r="AC194" s="502"/>
      <c r="AD194" s="500"/>
      <c r="AE194" s="501"/>
      <c r="AF194" s="502"/>
      <c r="AG194" s="500"/>
      <c r="AH194" s="501"/>
      <c r="AI194" s="502"/>
      <c r="AJ194" s="500"/>
      <c r="AK194" s="501"/>
      <c r="AL194" s="502"/>
      <c r="AM194" s="500"/>
      <c r="AN194" s="501"/>
      <c r="AO194" s="502"/>
      <c r="AP194" s="43"/>
      <c r="AQ194" s="43"/>
      <c r="AR194" s="43"/>
      <c r="AS194" s="43"/>
      <c r="AT194" s="43"/>
      <c r="AU194" s="43"/>
      <c r="AV194" s="43"/>
      <c r="AW194" s="43"/>
      <c r="AX194" s="43"/>
      <c r="AY194" s="43"/>
      <c r="AZ194" s="43"/>
      <c r="BA194" s="43"/>
      <c r="BB194" s="43"/>
      <c r="BC194" s="43"/>
      <c r="BD194" s="43"/>
      <c r="BE194" s="43"/>
      <c r="BF194" s="43"/>
      <c r="BG194" s="43"/>
      <c r="BH194" s="43"/>
      <c r="BI194" s="43"/>
    </row>
    <row r="195" spans="1:61" ht="15.75" customHeight="1">
      <c r="A195" s="104" t="str">
        <f t="shared" si="106"/>
        <v>Service% profit / ventes</v>
      </c>
      <c r="B195" s="158" t="s">
        <v>703</v>
      </c>
      <c r="C195" s="195"/>
      <c r="D195" s="193"/>
      <c r="E195" s="194">
        <f>IF(E194=0,0,E194/D194)</f>
        <v>0</v>
      </c>
      <c r="F195" s="195"/>
      <c r="G195" s="193"/>
      <c r="H195" s="194">
        <f>IF(H194=0,0,H194/G194)</f>
        <v>0</v>
      </c>
      <c r="I195" s="195"/>
      <c r="J195" s="193"/>
      <c r="K195" s="194">
        <f>IF(K194=0,0,K194/J194)</f>
        <v>0</v>
      </c>
      <c r="L195" s="195"/>
      <c r="M195" s="193"/>
      <c r="N195" s="194">
        <f>IF(N194=0,0,N194/M194)</f>
        <v>0</v>
      </c>
      <c r="O195" s="195"/>
      <c r="P195" s="193"/>
      <c r="Q195" s="194">
        <f>IF(Q194=0,0,Q194/P194)</f>
        <v>0</v>
      </c>
      <c r="R195" s="195"/>
      <c r="S195" s="193"/>
      <c r="T195" s="194">
        <f>IF(T194=0,0,T194/S194)</f>
        <v>0</v>
      </c>
      <c r="U195" s="195"/>
      <c r="V195" s="193"/>
      <c r="W195" s="194">
        <f>IF(W194=0,0,W194/V194)</f>
        <v>0</v>
      </c>
      <c r="X195" s="195"/>
      <c r="Y195" s="193"/>
      <c r="Z195" s="194">
        <f>IF(Z194=0,0,Z194/Y194)</f>
        <v>0</v>
      </c>
      <c r="AA195" s="195"/>
      <c r="AB195" s="193"/>
      <c r="AC195" s="194">
        <f>IF(AC194=0,0,AC194/AB194)</f>
        <v>0</v>
      </c>
      <c r="AD195" s="195"/>
      <c r="AE195" s="193"/>
      <c r="AF195" s="194">
        <f>IF(AF194=0,0,AF194/AE194)</f>
        <v>0</v>
      </c>
      <c r="AG195" s="195"/>
      <c r="AH195" s="193"/>
      <c r="AI195" s="194">
        <f>IF(AI194=0,0,AI194/AH194)</f>
        <v>0</v>
      </c>
      <c r="AJ195" s="195"/>
      <c r="AK195" s="193"/>
      <c r="AL195" s="194">
        <f>IF(AL194=0,0,AL194/AK194)</f>
        <v>0</v>
      </c>
      <c r="AM195" s="195"/>
      <c r="AN195" s="193"/>
      <c r="AO195" s="194">
        <f>IF(AO194=0,0,AO194/AN194)</f>
        <v>0</v>
      </c>
      <c r="AP195" s="43"/>
      <c r="AQ195" s="43"/>
      <c r="AR195" s="43"/>
      <c r="AS195" s="43"/>
      <c r="AT195" s="43"/>
      <c r="AU195" s="43"/>
      <c r="AV195" s="43"/>
      <c r="AW195" s="43"/>
      <c r="AX195" s="43"/>
      <c r="AY195" s="43"/>
      <c r="AZ195" s="43"/>
      <c r="BA195" s="43"/>
      <c r="BB195" s="43"/>
      <c r="BC195" s="43"/>
      <c r="BD195" s="43"/>
      <c r="BE195" s="43"/>
      <c r="BF195" s="43"/>
      <c r="BG195" s="43"/>
      <c r="BH195" s="43"/>
      <c r="BI195" s="43"/>
    </row>
    <row r="196" spans="1:61" ht="15.75" customHeight="1">
      <c r="A196" s="104" t="str">
        <f t="shared" si="106"/>
        <v>Service</v>
      </c>
      <c r="B196" s="226"/>
      <c r="C196" s="230"/>
      <c r="D196" s="228"/>
      <c r="E196" s="229"/>
      <c r="F196" s="230"/>
      <c r="G196" s="228"/>
      <c r="H196" s="229">
        <f>H197-H181</f>
        <v>57624.547773883576</v>
      </c>
      <c r="I196" s="230"/>
      <c r="J196" s="228"/>
      <c r="K196" s="229"/>
      <c r="L196" s="230"/>
      <c r="M196" s="228"/>
      <c r="N196" s="229"/>
      <c r="O196" s="230"/>
      <c r="P196" s="228"/>
      <c r="Q196" s="229"/>
      <c r="R196" s="230"/>
      <c r="S196" s="228"/>
      <c r="T196" s="229"/>
      <c r="U196" s="230"/>
      <c r="V196" s="228"/>
      <c r="W196" s="229"/>
      <c r="X196" s="230"/>
      <c r="Y196" s="228"/>
      <c r="Z196" s="229"/>
      <c r="AA196" s="230"/>
      <c r="AB196" s="228"/>
      <c r="AC196" s="229"/>
      <c r="AD196" s="230"/>
      <c r="AE196" s="228"/>
      <c r="AF196" s="229"/>
      <c r="AG196" s="230"/>
      <c r="AH196" s="228"/>
      <c r="AI196" s="229"/>
      <c r="AJ196" s="230"/>
      <c r="AK196" s="228"/>
      <c r="AL196" s="229"/>
      <c r="AM196" s="230"/>
      <c r="AN196" s="228"/>
      <c r="AO196" s="229"/>
      <c r="AP196" s="43"/>
      <c r="AQ196" s="43"/>
      <c r="AR196" s="43"/>
      <c r="AS196" s="43"/>
      <c r="AT196" s="43"/>
      <c r="AU196" s="43"/>
      <c r="AV196" s="43"/>
      <c r="AW196" s="43"/>
      <c r="AX196" s="43"/>
      <c r="AY196" s="43"/>
      <c r="AZ196" s="43"/>
      <c r="BA196" s="43"/>
      <c r="BB196" s="43"/>
      <c r="BC196" s="43"/>
      <c r="BD196" s="43"/>
      <c r="BE196" s="43"/>
      <c r="BF196" s="43"/>
      <c r="BG196" s="43"/>
      <c r="BH196" s="43"/>
      <c r="BI196" s="43"/>
    </row>
    <row r="197" spans="1:61" ht="15.75" customHeight="1">
      <c r="A197" s="104" t="str">
        <f t="shared" si="106"/>
        <v>ServiceTotal Mécanique</v>
      </c>
      <c r="B197" s="90" t="s">
        <v>775</v>
      </c>
      <c r="C197" s="94"/>
      <c r="D197" s="91">
        <f t="shared" ref="D197:E197" si="114">D188+D191+D194</f>
        <v>2532500</v>
      </c>
      <c r="E197" s="93">
        <f t="shared" si="114"/>
        <v>1811868</v>
      </c>
      <c r="F197" s="94"/>
      <c r="G197" s="91">
        <f t="shared" ref="G197:H197" si="115">G188+G191+G194</f>
        <v>141779.80787283907</v>
      </c>
      <c r="H197" s="93">
        <f t="shared" si="115"/>
        <v>93768.547773883576</v>
      </c>
      <c r="I197" s="94"/>
      <c r="J197" s="91">
        <f t="shared" ref="J197:K197" si="116">J188+J191+J194</f>
        <v>135269.62408131358</v>
      </c>
      <c r="K197" s="93">
        <f t="shared" si="116"/>
        <v>94534.460695674206</v>
      </c>
      <c r="L197" s="94"/>
      <c r="M197" s="91">
        <f t="shared" ref="M197:N197" si="117">M188+M191+M194</f>
        <v>183866.90477179529</v>
      </c>
      <c r="N197" s="93">
        <f t="shared" si="117"/>
        <v>132505.00845015873</v>
      </c>
      <c r="O197" s="94"/>
      <c r="P197" s="91">
        <f t="shared" ref="P197:Q197" si="118">P188+P191+P194</f>
        <v>282365.63437424059</v>
      </c>
      <c r="Q197" s="93">
        <f t="shared" si="118"/>
        <v>206365.62003878204</v>
      </c>
      <c r="R197" s="94"/>
      <c r="S197" s="91">
        <f t="shared" ref="S197:T197" si="119">S188+S191+S194</f>
        <v>279316.8641676238</v>
      </c>
      <c r="T197" s="93">
        <f t="shared" si="119"/>
        <v>201245.56189290981</v>
      </c>
      <c r="U197" s="94"/>
      <c r="V197" s="91">
        <f t="shared" ref="V197:W197" si="120">V188+V191+V194</f>
        <v>222508.28709656381</v>
      </c>
      <c r="W197" s="93">
        <f t="shared" si="120"/>
        <v>159342.11856029913</v>
      </c>
      <c r="X197" s="94"/>
      <c r="Y197" s="91">
        <f t="shared" ref="Y197:Z197" si="121">Y188+Y191+Y194</f>
        <v>218358.73890194501</v>
      </c>
      <c r="Z197" s="93">
        <f t="shared" si="121"/>
        <v>157097.33316404169</v>
      </c>
      <c r="AA197" s="94"/>
      <c r="AB197" s="91">
        <f t="shared" ref="AB197:AC197" si="122">AB188+AB191+AB194</f>
        <v>192812.39480901684</v>
      </c>
      <c r="AC197" s="93">
        <f t="shared" si="122"/>
        <v>138233.49108144344</v>
      </c>
      <c r="AD197" s="94"/>
      <c r="AE197" s="91">
        <f t="shared" ref="AE197:AF197" si="123">AE188+AE191+AE194</f>
        <v>186769.02558571487</v>
      </c>
      <c r="AF197" s="93">
        <f t="shared" si="123"/>
        <v>129648.24480303423</v>
      </c>
      <c r="AG197" s="94"/>
      <c r="AH197" s="91">
        <f t="shared" ref="AH197:AI197" si="124">AH188+AH191+AH194</f>
        <v>269998.71290457412</v>
      </c>
      <c r="AI197" s="93">
        <f t="shared" si="124"/>
        <v>197178.17176346818</v>
      </c>
      <c r="AJ197" s="94"/>
      <c r="AK197" s="91">
        <f t="shared" ref="AK197:AL197" si="125">AK188+AK191+AK194</f>
        <v>271830.54755305347</v>
      </c>
      <c r="AL197" s="93">
        <f t="shared" si="125"/>
        <v>200070.24324288004</v>
      </c>
      <c r="AM197" s="94"/>
      <c r="AN197" s="91">
        <f t="shared" ref="AN197:AO197" si="126">AN188+AN191+AN194</f>
        <v>147623.45788131951</v>
      </c>
      <c r="AO197" s="93">
        <f t="shared" si="126"/>
        <v>101879.19853342493</v>
      </c>
      <c r="AP197" s="43"/>
      <c r="AQ197" s="43"/>
      <c r="AR197" s="43"/>
      <c r="AS197" s="43"/>
      <c r="AT197" s="43"/>
      <c r="AU197" s="43"/>
      <c r="AV197" s="43"/>
      <c r="AW197" s="43"/>
      <c r="AX197" s="43"/>
      <c r="AY197" s="43"/>
      <c r="AZ197" s="43"/>
      <c r="BA197" s="43"/>
      <c r="BB197" s="43"/>
      <c r="BC197" s="43"/>
      <c r="BD197" s="43"/>
      <c r="BE197" s="43"/>
      <c r="BF197" s="43"/>
      <c r="BG197" s="43"/>
      <c r="BH197" s="43"/>
      <c r="BI197" s="43"/>
    </row>
    <row r="198" spans="1:61" ht="15.75" customHeight="1">
      <c r="A198" s="104" t="str">
        <f t="shared" si="106"/>
        <v>Service</v>
      </c>
      <c r="B198" s="96"/>
      <c r="C198" s="96"/>
      <c r="D198" s="97"/>
      <c r="E198" s="100">
        <f>IFERROR(E197/D197,0)</f>
        <v>0.71544639684106615</v>
      </c>
      <c r="F198" s="96"/>
      <c r="G198" s="97"/>
      <c r="H198" s="100">
        <f>IFERROR(H197/G197,0)</f>
        <v>0.66136743433863077</v>
      </c>
      <c r="I198" s="96"/>
      <c r="J198" s="97"/>
      <c r="K198" s="100">
        <f>IFERROR(K197/J197,0)</f>
        <v>0.69885949146164139</v>
      </c>
      <c r="L198" s="96"/>
      <c r="M198" s="97"/>
      <c r="N198" s="100">
        <f>IFERROR(N197/M197,0)</f>
        <v>0.72065719828490116</v>
      </c>
      <c r="O198" s="96"/>
      <c r="P198" s="97"/>
      <c r="Q198" s="100">
        <f>IFERROR(Q197/P197,0)</f>
        <v>0.73084538242805441</v>
      </c>
      <c r="R198" s="96"/>
      <c r="S198" s="97"/>
      <c r="T198" s="100">
        <f>IFERROR(T197/S197,0)</f>
        <v>0.72049198494559286</v>
      </c>
      <c r="U198" s="96"/>
      <c r="V198" s="97"/>
      <c r="W198" s="100">
        <f>IFERROR(W197/V197,0)</f>
        <v>0.71611768100640705</v>
      </c>
      <c r="X198" s="96"/>
      <c r="Y198" s="97"/>
      <c r="Z198" s="100">
        <f>IFERROR(Z197/Y197,0)</f>
        <v>0.71944605447912469</v>
      </c>
      <c r="AA198" s="96"/>
      <c r="AB198" s="97"/>
      <c r="AC198" s="100">
        <f>IFERROR(AC197/AB197,0)</f>
        <v>0.7169325977117057</v>
      </c>
      <c r="AD198" s="96"/>
      <c r="AE198" s="97"/>
      <c r="AF198" s="100">
        <f>IFERROR(AF197/AE197,0)</f>
        <v>0.69416352308126217</v>
      </c>
      <c r="AG198" s="96"/>
      <c r="AH198" s="97"/>
      <c r="AI198" s="100">
        <f>IFERROR(AI197/AH197,0)</f>
        <v>0.73029300637131944</v>
      </c>
      <c r="AJ198" s="96"/>
      <c r="AK198" s="97"/>
      <c r="AL198" s="100">
        <f>IFERROR(AL197/AK197,0)</f>
        <v>0.73601089003373366</v>
      </c>
      <c r="AM198" s="96"/>
      <c r="AN198" s="97"/>
      <c r="AO198" s="100">
        <f>IFERROR(AO197/AN197,0)</f>
        <v>0.69012879115275672</v>
      </c>
      <c r="AP198" s="43"/>
      <c r="AQ198" s="43"/>
      <c r="AR198" s="43"/>
      <c r="AS198" s="43"/>
      <c r="AT198" s="43"/>
      <c r="AU198" s="43"/>
      <c r="AV198" s="43"/>
      <c r="AW198" s="43"/>
      <c r="AX198" s="43"/>
      <c r="AY198" s="43"/>
      <c r="AZ198" s="43"/>
      <c r="BA198" s="43"/>
      <c r="BB198" s="43"/>
      <c r="BC198" s="43"/>
      <c r="BD198" s="43"/>
      <c r="BE198" s="43"/>
      <c r="BF198" s="43"/>
      <c r="BG198" s="43"/>
      <c r="BH198" s="43"/>
      <c r="BI198" s="43"/>
    </row>
    <row r="199" spans="1:61" ht="15.75" customHeight="1">
      <c r="A199" s="104" t="str">
        <f t="shared" si="106"/>
        <v>Service</v>
      </c>
      <c r="B199" s="153"/>
      <c r="C199" s="153"/>
      <c r="D199" s="155"/>
      <c r="E199" s="503"/>
      <c r="F199" s="153"/>
      <c r="G199" s="155"/>
      <c r="H199" s="503"/>
      <c r="I199" s="153"/>
      <c r="J199" s="155"/>
      <c r="K199" s="503"/>
      <c r="L199" s="153"/>
      <c r="M199" s="155"/>
      <c r="N199" s="503"/>
      <c r="O199" s="153"/>
      <c r="P199" s="155"/>
      <c r="Q199" s="503"/>
      <c r="R199" s="153"/>
      <c r="S199" s="155"/>
      <c r="T199" s="503"/>
      <c r="U199" s="153"/>
      <c r="V199" s="155"/>
      <c r="W199" s="503"/>
      <c r="X199" s="153"/>
      <c r="Y199" s="155"/>
      <c r="Z199" s="503"/>
      <c r="AA199" s="153"/>
      <c r="AB199" s="155"/>
      <c r="AC199" s="503"/>
      <c r="AD199" s="153"/>
      <c r="AE199" s="155"/>
      <c r="AF199" s="503"/>
      <c r="AG199" s="153"/>
      <c r="AH199" s="155"/>
      <c r="AI199" s="503"/>
      <c r="AJ199" s="153"/>
      <c r="AK199" s="155"/>
      <c r="AL199" s="503"/>
      <c r="AM199" s="153"/>
      <c r="AN199" s="155"/>
      <c r="AO199" s="503"/>
      <c r="AP199" s="43"/>
      <c r="AQ199" s="43"/>
      <c r="AR199" s="43"/>
      <c r="AS199" s="43"/>
      <c r="AT199" s="43"/>
      <c r="AU199" s="43"/>
      <c r="AV199" s="43"/>
      <c r="AW199" s="43"/>
      <c r="AX199" s="43"/>
      <c r="AY199" s="43"/>
      <c r="AZ199" s="43"/>
      <c r="BA199" s="43"/>
      <c r="BB199" s="43"/>
      <c r="BC199" s="43"/>
      <c r="BD199" s="43"/>
      <c r="BE199" s="43"/>
      <c r="BF199" s="43"/>
      <c r="BG199" s="43"/>
      <c r="BH199" s="43"/>
      <c r="BI199" s="43"/>
    </row>
    <row r="200" spans="1:61" ht="15.75" customHeight="1">
      <c r="A200" s="104" t="str">
        <f t="shared" si="106"/>
        <v>ServiceDEPENSES</v>
      </c>
      <c r="B200" s="103" t="s">
        <v>394</v>
      </c>
      <c r="C200" s="65"/>
      <c r="D200" s="43"/>
      <c r="E200" s="76"/>
      <c r="F200" s="65"/>
      <c r="G200" s="43"/>
      <c r="H200" s="76"/>
      <c r="I200" s="65"/>
      <c r="J200" s="43"/>
      <c r="K200" s="76"/>
      <c r="L200" s="65"/>
      <c r="M200" s="43"/>
      <c r="N200" s="76"/>
      <c r="O200" s="65"/>
      <c r="P200" s="43"/>
      <c r="Q200" s="76"/>
      <c r="R200" s="65"/>
      <c r="S200" s="43"/>
      <c r="T200" s="76"/>
      <c r="U200" s="65"/>
      <c r="V200" s="43"/>
      <c r="W200" s="76"/>
      <c r="X200" s="65"/>
      <c r="Y200" s="43"/>
      <c r="Z200" s="76"/>
      <c r="AA200" s="65"/>
      <c r="AB200" s="43"/>
      <c r="AC200" s="76"/>
      <c r="AD200" s="65"/>
      <c r="AE200" s="43"/>
      <c r="AF200" s="76"/>
      <c r="AG200" s="65"/>
      <c r="AH200" s="43"/>
      <c r="AI200" s="76"/>
      <c r="AJ200" s="65"/>
      <c r="AK200" s="43"/>
      <c r="AL200" s="76"/>
      <c r="AM200" s="65"/>
      <c r="AN200" s="43"/>
      <c r="AO200" s="76"/>
      <c r="AP200" s="43"/>
      <c r="AQ200" s="43"/>
      <c r="AR200" s="43"/>
      <c r="AS200" s="43"/>
      <c r="AT200" s="43"/>
      <c r="AU200" s="43"/>
      <c r="AV200" s="43"/>
      <c r="AW200" s="43"/>
      <c r="AX200" s="43"/>
      <c r="AY200" s="43"/>
      <c r="AZ200" s="43"/>
      <c r="BA200" s="43"/>
      <c r="BB200" s="43"/>
      <c r="BC200" s="43"/>
      <c r="BD200" s="43"/>
      <c r="BE200" s="43"/>
      <c r="BF200" s="43"/>
      <c r="BG200" s="43"/>
      <c r="BH200" s="43"/>
      <c r="BI200" s="43"/>
    </row>
    <row r="201" spans="1:61" ht="15.75" customHeight="1">
      <c r="A201" s="104" t="str">
        <f t="shared" si="106"/>
        <v>ServiceSalaires cadres</v>
      </c>
      <c r="B201" s="127" t="s">
        <v>405</v>
      </c>
      <c r="C201" s="65"/>
      <c r="D201" s="43"/>
      <c r="E201" s="88">
        <f t="shared" ref="E201:E212" si="127">+SUM(H201,K201,N201,Q201,T201,W201,Z201,AC201,AF201,AI201,AL201,AO201)</f>
        <v>131495.99999999997</v>
      </c>
      <c r="F201" s="65"/>
      <c r="G201" s="43"/>
      <c r="H201" s="88">
        <v>10008.762442406567</v>
      </c>
      <c r="I201" s="65"/>
      <c r="J201" s="43"/>
      <c r="K201" s="88">
        <v>9306.5173272567936</v>
      </c>
      <c r="L201" s="65"/>
      <c r="M201" s="43"/>
      <c r="N201" s="88">
        <v>10722.46208258138</v>
      </c>
      <c r="O201" s="65"/>
      <c r="P201" s="43"/>
      <c r="Q201" s="88">
        <v>11788.975925353192</v>
      </c>
      <c r="R201" s="65"/>
      <c r="S201" s="43"/>
      <c r="T201" s="88">
        <v>11538.357832286967</v>
      </c>
      <c r="U201" s="65"/>
      <c r="V201" s="43"/>
      <c r="W201" s="88">
        <v>11084.322729242291</v>
      </c>
      <c r="X201" s="65"/>
      <c r="Y201" s="43"/>
      <c r="Z201" s="88">
        <v>11522.955371763124</v>
      </c>
      <c r="AA201" s="65"/>
      <c r="AB201" s="43"/>
      <c r="AC201" s="88">
        <v>10472.296965450107</v>
      </c>
      <c r="AD201" s="65"/>
      <c r="AE201" s="43"/>
      <c r="AF201" s="88">
        <v>10830.291555116217</v>
      </c>
      <c r="AG201" s="65"/>
      <c r="AH201" s="43"/>
      <c r="AI201" s="88">
        <v>11782.434635909891</v>
      </c>
      <c r="AJ201" s="65"/>
      <c r="AK201" s="43"/>
      <c r="AL201" s="88">
        <v>11814.097106150091</v>
      </c>
      <c r="AM201" s="65"/>
      <c r="AN201" s="43"/>
      <c r="AO201" s="88">
        <v>10624.526026483371</v>
      </c>
      <c r="AP201" s="43"/>
      <c r="AQ201" s="43"/>
      <c r="AR201" s="43"/>
      <c r="AS201" s="43"/>
      <c r="AT201" s="43"/>
      <c r="AU201" s="43"/>
      <c r="AV201" s="43"/>
      <c r="AW201" s="43"/>
      <c r="AX201" s="43"/>
      <c r="AY201" s="43"/>
      <c r="AZ201" s="43"/>
      <c r="BA201" s="43"/>
      <c r="BB201" s="43"/>
      <c r="BC201" s="43"/>
      <c r="BD201" s="43"/>
      <c r="BE201" s="43"/>
      <c r="BF201" s="43"/>
      <c r="BG201" s="43"/>
      <c r="BH201" s="43"/>
      <c r="BI201" s="43"/>
    </row>
    <row r="202" spans="1:61" ht="15.75" customHeight="1">
      <c r="A202" s="104" t="str">
        <f t="shared" si="106"/>
        <v>ServiceSalaires commis</v>
      </c>
      <c r="B202" s="128" t="s">
        <v>406</v>
      </c>
      <c r="C202" s="65"/>
      <c r="D202" s="43"/>
      <c r="E202" s="88">
        <f t="shared" si="127"/>
        <v>56183.332500000004</v>
      </c>
      <c r="F202" s="65"/>
      <c r="G202" s="43"/>
      <c r="H202" s="88">
        <v>3028.8632758620688</v>
      </c>
      <c r="I202" s="65"/>
      <c r="J202" s="43"/>
      <c r="K202" s="88">
        <v>2753.5120689655168</v>
      </c>
      <c r="L202" s="65"/>
      <c r="M202" s="43"/>
      <c r="N202" s="88">
        <v>3028.8632758620688</v>
      </c>
      <c r="O202" s="65"/>
      <c r="P202" s="43"/>
      <c r="Q202" s="88">
        <v>5290.2845956590227</v>
      </c>
      <c r="R202" s="65"/>
      <c r="S202" s="43"/>
      <c r="T202" s="88">
        <v>5049.8171140381583</v>
      </c>
      <c r="U202" s="65"/>
      <c r="V202" s="43"/>
      <c r="W202" s="88">
        <v>5290.2845956590227</v>
      </c>
      <c r="X202" s="65"/>
      <c r="Y202" s="43"/>
      <c r="Z202" s="88">
        <v>5530.752077279888</v>
      </c>
      <c r="AA202" s="65"/>
      <c r="AB202" s="43"/>
      <c r="AC202" s="88">
        <v>5049.8171140381583</v>
      </c>
      <c r="AD202" s="65"/>
      <c r="AE202" s="43"/>
      <c r="AF202" s="88">
        <v>5290.2845956590227</v>
      </c>
      <c r="AG202" s="65"/>
      <c r="AH202" s="43"/>
      <c r="AI202" s="88">
        <v>5290.2845956590227</v>
      </c>
      <c r="AJ202" s="65"/>
      <c r="AK202" s="43"/>
      <c r="AL202" s="88">
        <v>5049.8171140381583</v>
      </c>
      <c r="AM202" s="65"/>
      <c r="AN202" s="43"/>
      <c r="AO202" s="88">
        <v>5530.752077279888</v>
      </c>
      <c r="AP202" s="43"/>
      <c r="AQ202" s="43"/>
      <c r="AR202" s="43"/>
      <c r="AS202" s="43"/>
      <c r="AT202" s="43"/>
      <c r="AU202" s="43"/>
      <c r="AV202" s="43"/>
      <c r="AW202" s="43"/>
      <c r="AX202" s="43"/>
      <c r="AY202" s="43"/>
      <c r="AZ202" s="43"/>
      <c r="BA202" s="43"/>
      <c r="BB202" s="43"/>
      <c r="BC202" s="43"/>
      <c r="BD202" s="43"/>
      <c r="BE202" s="43"/>
      <c r="BF202" s="43"/>
      <c r="BG202" s="43"/>
      <c r="BH202" s="43"/>
      <c r="BI202" s="43"/>
    </row>
    <row r="203" spans="1:61" ht="15.75" customHeight="1">
      <c r="A203" s="104" t="str">
        <f t="shared" si="106"/>
        <v>ServiceSalaires autres</v>
      </c>
      <c r="B203" s="127" t="s">
        <v>407</v>
      </c>
      <c r="C203" s="46"/>
      <c r="D203" s="130"/>
      <c r="E203" s="132">
        <f t="shared" si="127"/>
        <v>171568.75399999999</v>
      </c>
      <c r="F203" s="46"/>
      <c r="G203" s="130"/>
      <c r="H203" s="132">
        <v>10116.140183908046</v>
      </c>
      <c r="I203" s="46"/>
      <c r="J203" s="130"/>
      <c r="K203" s="132">
        <v>9332.8547126436788</v>
      </c>
      <c r="L203" s="46"/>
      <c r="M203" s="130"/>
      <c r="N203" s="132">
        <v>17385.562322153994</v>
      </c>
      <c r="O203" s="46"/>
      <c r="P203" s="130"/>
      <c r="Q203" s="132">
        <v>17385.562322153994</v>
      </c>
      <c r="R203" s="46"/>
      <c r="S203" s="130"/>
      <c r="T203" s="132">
        <v>13320.387859234766</v>
      </c>
      <c r="U203" s="46"/>
      <c r="V203" s="130"/>
      <c r="W203" s="132">
        <v>13883.263471579279</v>
      </c>
      <c r="X203" s="46"/>
      <c r="Y203" s="130"/>
      <c r="Z203" s="132">
        <v>14446.139083923792</v>
      </c>
      <c r="AA203" s="46"/>
      <c r="AB203" s="130"/>
      <c r="AC203" s="132">
        <v>13320.387859234766</v>
      </c>
      <c r="AD203" s="46"/>
      <c r="AE203" s="130"/>
      <c r="AF203" s="132">
        <v>13883.263471579279</v>
      </c>
      <c r="AG203" s="46"/>
      <c r="AH203" s="130"/>
      <c r="AI203" s="132">
        <v>17385.562322153994</v>
      </c>
      <c r="AJ203" s="46"/>
      <c r="AK203" s="130"/>
      <c r="AL203" s="132">
        <v>16663.491307510631</v>
      </c>
      <c r="AM203" s="46"/>
      <c r="AN203" s="130"/>
      <c r="AO203" s="132">
        <v>14446.139083923792</v>
      </c>
      <c r="AP203" s="43"/>
      <c r="AQ203" s="43"/>
      <c r="AR203" s="43"/>
      <c r="AS203" s="43"/>
      <c r="AT203" s="43"/>
      <c r="AU203" s="43"/>
      <c r="AV203" s="43"/>
      <c r="AW203" s="43"/>
      <c r="AX203" s="43"/>
      <c r="AY203" s="43"/>
      <c r="AZ203" s="43"/>
      <c r="BA203" s="43"/>
      <c r="BB203" s="43"/>
      <c r="BC203" s="43"/>
      <c r="BD203" s="43"/>
      <c r="BE203" s="43"/>
      <c r="BF203" s="43"/>
      <c r="BG203" s="43"/>
      <c r="BH203" s="43"/>
      <c r="BI203" s="43"/>
    </row>
    <row r="204" spans="1:61" ht="15.75" customHeight="1">
      <c r="A204" s="104" t="str">
        <f t="shared" si="106"/>
        <v>ServiceSalaires spécialistes</v>
      </c>
      <c r="B204" s="127" t="s">
        <v>409</v>
      </c>
      <c r="C204" s="65"/>
      <c r="D204" s="43"/>
      <c r="E204" s="88">
        <f t="shared" si="127"/>
        <v>183228</v>
      </c>
      <c r="F204" s="65"/>
      <c r="G204" s="43"/>
      <c r="H204" s="88">
        <v>15342.486590038312</v>
      </c>
      <c r="I204" s="65"/>
      <c r="J204" s="43"/>
      <c r="K204" s="88">
        <v>14754.593869731802</v>
      </c>
      <c r="L204" s="65"/>
      <c r="M204" s="43"/>
      <c r="N204" s="88">
        <v>15342.486590038312</v>
      </c>
      <c r="O204" s="65"/>
      <c r="P204" s="43"/>
      <c r="Q204" s="88">
        <v>15342.486590038312</v>
      </c>
      <c r="R204" s="65"/>
      <c r="S204" s="43"/>
      <c r="T204" s="88">
        <v>15048.540229885057</v>
      </c>
      <c r="U204" s="65"/>
      <c r="V204" s="43"/>
      <c r="W204" s="88">
        <v>15342.486590038312</v>
      </c>
      <c r="X204" s="65"/>
      <c r="Y204" s="43"/>
      <c r="Z204" s="88">
        <v>15636.432950191571</v>
      </c>
      <c r="AA204" s="65"/>
      <c r="AB204" s="43"/>
      <c r="AC204" s="88">
        <v>15048.540229885057</v>
      </c>
      <c r="AD204" s="65"/>
      <c r="AE204" s="43"/>
      <c r="AF204" s="88">
        <v>15342.486590038312</v>
      </c>
      <c r="AG204" s="65"/>
      <c r="AH204" s="43"/>
      <c r="AI204" s="88">
        <v>15342.486590038312</v>
      </c>
      <c r="AJ204" s="65"/>
      <c r="AK204" s="43"/>
      <c r="AL204" s="88">
        <v>15048.540229885057</v>
      </c>
      <c r="AM204" s="65"/>
      <c r="AN204" s="43"/>
      <c r="AO204" s="88">
        <v>15636.432950191571</v>
      </c>
      <c r="AP204" s="43"/>
      <c r="AQ204" s="43"/>
      <c r="AR204" s="43"/>
      <c r="AS204" s="43"/>
      <c r="AT204" s="43"/>
      <c r="AU204" s="43"/>
      <c r="AV204" s="43"/>
      <c r="AW204" s="43"/>
      <c r="AX204" s="43"/>
      <c r="AY204" s="43"/>
      <c r="AZ204" s="43"/>
      <c r="BA204" s="43"/>
      <c r="BB204" s="43"/>
      <c r="BC204" s="43"/>
      <c r="BD204" s="43"/>
      <c r="BE204" s="43"/>
      <c r="BF204" s="43"/>
      <c r="BG204" s="43"/>
      <c r="BH204" s="43"/>
      <c r="BI204" s="43"/>
    </row>
    <row r="205" spans="1:61" ht="20.25" hidden="1" customHeight="1">
      <c r="A205" s="104" t="str">
        <f t="shared" si="106"/>
        <v>Service[...]</v>
      </c>
      <c r="B205" s="65" t="s">
        <v>330</v>
      </c>
      <c r="C205" s="65"/>
      <c r="D205" s="43"/>
      <c r="E205" s="88">
        <f t="shared" si="127"/>
        <v>0</v>
      </c>
      <c r="F205" s="65"/>
      <c r="G205" s="43"/>
      <c r="H205" s="88"/>
      <c r="I205" s="65"/>
      <c r="J205" s="43"/>
      <c r="K205" s="88"/>
      <c r="L205" s="65"/>
      <c r="M205" s="43"/>
      <c r="N205" s="88"/>
      <c r="O205" s="65"/>
      <c r="P205" s="43"/>
      <c r="Q205" s="88"/>
      <c r="R205" s="65"/>
      <c r="S205" s="43"/>
      <c r="T205" s="88"/>
      <c r="U205" s="65"/>
      <c r="V205" s="43"/>
      <c r="W205" s="88"/>
      <c r="X205" s="65"/>
      <c r="Y205" s="43"/>
      <c r="Z205" s="88"/>
      <c r="AA205" s="65"/>
      <c r="AB205" s="43"/>
      <c r="AC205" s="88"/>
      <c r="AD205" s="65"/>
      <c r="AE205" s="43"/>
      <c r="AF205" s="88"/>
      <c r="AG205" s="65"/>
      <c r="AH205" s="43"/>
      <c r="AI205" s="88"/>
      <c r="AJ205" s="65"/>
      <c r="AK205" s="43"/>
      <c r="AL205" s="88"/>
      <c r="AM205" s="65"/>
      <c r="AN205" s="43"/>
      <c r="AO205" s="88"/>
      <c r="AP205" s="43"/>
      <c r="AQ205" s="43"/>
      <c r="AR205" s="43"/>
      <c r="AS205" s="43"/>
      <c r="AT205" s="43"/>
      <c r="AU205" s="43"/>
      <c r="AV205" s="43"/>
      <c r="AW205" s="43"/>
      <c r="AX205" s="43"/>
      <c r="AY205" s="43"/>
      <c r="AZ205" s="43"/>
      <c r="BA205" s="43"/>
      <c r="BB205" s="43"/>
      <c r="BC205" s="43"/>
      <c r="BD205" s="43"/>
      <c r="BE205" s="43"/>
      <c r="BF205" s="43"/>
      <c r="BG205" s="43"/>
      <c r="BH205" s="43"/>
      <c r="BI205" s="43"/>
    </row>
    <row r="206" spans="1:61" ht="20.25" hidden="1" customHeight="1">
      <c r="A206" s="104" t="str">
        <f t="shared" si="106"/>
        <v>Service[...]</v>
      </c>
      <c r="B206" s="65" t="s">
        <v>330</v>
      </c>
      <c r="C206" s="65"/>
      <c r="D206" s="43"/>
      <c r="E206" s="88">
        <f t="shared" si="127"/>
        <v>0</v>
      </c>
      <c r="F206" s="65"/>
      <c r="G206" s="43"/>
      <c r="H206" s="88"/>
      <c r="I206" s="65"/>
      <c r="J206" s="43"/>
      <c r="K206" s="88"/>
      <c r="L206" s="65"/>
      <c r="M206" s="43"/>
      <c r="N206" s="88"/>
      <c r="O206" s="65"/>
      <c r="P206" s="43"/>
      <c r="Q206" s="88"/>
      <c r="R206" s="65"/>
      <c r="S206" s="43"/>
      <c r="T206" s="88"/>
      <c r="U206" s="65"/>
      <c r="V206" s="43"/>
      <c r="W206" s="88"/>
      <c r="X206" s="65"/>
      <c r="Y206" s="43"/>
      <c r="Z206" s="88"/>
      <c r="AA206" s="65"/>
      <c r="AB206" s="43"/>
      <c r="AC206" s="88"/>
      <c r="AD206" s="65"/>
      <c r="AE206" s="43"/>
      <c r="AF206" s="88"/>
      <c r="AG206" s="65"/>
      <c r="AH206" s="43"/>
      <c r="AI206" s="88"/>
      <c r="AJ206" s="65"/>
      <c r="AK206" s="43"/>
      <c r="AL206" s="88"/>
      <c r="AM206" s="65"/>
      <c r="AN206" s="43"/>
      <c r="AO206" s="88"/>
      <c r="AP206" s="43"/>
      <c r="AQ206" s="43"/>
      <c r="AR206" s="43"/>
      <c r="AS206" s="43"/>
      <c r="AT206" s="43"/>
      <c r="AU206" s="43"/>
      <c r="AV206" s="43"/>
      <c r="AW206" s="43"/>
      <c r="AX206" s="43"/>
      <c r="AY206" s="43"/>
      <c r="AZ206" s="43"/>
      <c r="BA206" s="43"/>
      <c r="BB206" s="43"/>
      <c r="BC206" s="43"/>
      <c r="BD206" s="43"/>
      <c r="BE206" s="43"/>
      <c r="BF206" s="43"/>
      <c r="BG206" s="43"/>
      <c r="BH206" s="43"/>
      <c r="BI206" s="43"/>
    </row>
    <row r="207" spans="1:61" ht="20.25" hidden="1" customHeight="1">
      <c r="A207" s="104" t="str">
        <f t="shared" si="106"/>
        <v>Service[...]</v>
      </c>
      <c r="B207" s="65" t="s">
        <v>330</v>
      </c>
      <c r="C207" s="65"/>
      <c r="D207" s="43"/>
      <c r="E207" s="88">
        <f t="shared" si="127"/>
        <v>0</v>
      </c>
      <c r="F207" s="65"/>
      <c r="G207" s="43"/>
      <c r="H207" s="88"/>
      <c r="I207" s="65"/>
      <c r="J207" s="43"/>
      <c r="K207" s="88"/>
      <c r="L207" s="65"/>
      <c r="M207" s="43"/>
      <c r="N207" s="88"/>
      <c r="O207" s="65"/>
      <c r="P207" s="43"/>
      <c r="Q207" s="88"/>
      <c r="R207" s="65"/>
      <c r="S207" s="43"/>
      <c r="T207" s="88"/>
      <c r="U207" s="65"/>
      <c r="V207" s="43"/>
      <c r="W207" s="88"/>
      <c r="X207" s="65"/>
      <c r="Y207" s="43"/>
      <c r="Z207" s="88"/>
      <c r="AA207" s="65"/>
      <c r="AB207" s="43"/>
      <c r="AC207" s="88"/>
      <c r="AD207" s="65"/>
      <c r="AE207" s="43"/>
      <c r="AF207" s="88"/>
      <c r="AG207" s="65"/>
      <c r="AH207" s="43"/>
      <c r="AI207" s="88"/>
      <c r="AJ207" s="65"/>
      <c r="AK207" s="43"/>
      <c r="AL207" s="88"/>
      <c r="AM207" s="65"/>
      <c r="AN207" s="43"/>
      <c r="AO207" s="88"/>
      <c r="AP207" s="43"/>
      <c r="AQ207" s="43"/>
      <c r="AR207" s="43"/>
      <c r="AS207" s="43"/>
      <c r="AT207" s="43"/>
      <c r="AU207" s="43"/>
      <c r="AV207" s="43"/>
      <c r="AW207" s="43"/>
      <c r="AX207" s="43"/>
      <c r="AY207" s="43"/>
      <c r="AZ207" s="43"/>
      <c r="BA207" s="43"/>
      <c r="BB207" s="43"/>
      <c r="BC207" s="43"/>
      <c r="BD207" s="43"/>
      <c r="BE207" s="43"/>
      <c r="BF207" s="43"/>
      <c r="BG207" s="43"/>
      <c r="BH207" s="43"/>
      <c r="BI207" s="43"/>
    </row>
    <row r="208" spans="1:61" ht="15.75" customHeight="1">
      <c r="A208" s="104" t="str">
        <f t="shared" si="106"/>
        <v>ServiceSalaires en absences</v>
      </c>
      <c r="B208" s="128" t="s">
        <v>410</v>
      </c>
      <c r="C208" s="65"/>
      <c r="D208" s="43"/>
      <c r="E208" s="88">
        <f t="shared" si="127"/>
        <v>176235.79729799999</v>
      </c>
      <c r="F208" s="65"/>
      <c r="G208" s="43"/>
      <c r="H208" s="88">
        <v>15784.43759929754</v>
      </c>
      <c r="I208" s="65"/>
      <c r="J208" s="43"/>
      <c r="K208" s="88">
        <v>7735.8892014718786</v>
      </c>
      <c r="L208" s="65"/>
      <c r="M208" s="43"/>
      <c r="N208" s="88">
        <v>10398.159478887685</v>
      </c>
      <c r="O208" s="65"/>
      <c r="P208" s="43"/>
      <c r="Q208" s="88">
        <v>16932.502036115187</v>
      </c>
      <c r="R208" s="65"/>
      <c r="S208" s="43"/>
      <c r="T208" s="88">
        <v>16448.72026698845</v>
      </c>
      <c r="U208" s="65"/>
      <c r="V208" s="43"/>
      <c r="W208" s="88">
        <v>15140.286187586684</v>
      </c>
      <c r="X208" s="65"/>
      <c r="Y208" s="43"/>
      <c r="Z208" s="88">
        <v>15093.551259504773</v>
      </c>
      <c r="AA208" s="65"/>
      <c r="AB208" s="43"/>
      <c r="AC208" s="88">
        <v>10274.704996446939</v>
      </c>
      <c r="AD208" s="65"/>
      <c r="AE208" s="43"/>
      <c r="AF208" s="88">
        <v>14030.637113696455</v>
      </c>
      <c r="AG208" s="65"/>
      <c r="AH208" s="43"/>
      <c r="AI208" s="88">
        <v>16733.626691039186</v>
      </c>
      <c r="AJ208" s="65"/>
      <c r="AK208" s="43"/>
      <c r="AL208" s="88">
        <v>12801.808514577597</v>
      </c>
      <c r="AM208" s="65"/>
      <c r="AN208" s="43"/>
      <c r="AO208" s="88">
        <v>24861.473952387641</v>
      </c>
      <c r="AP208" s="43"/>
      <c r="AQ208" s="43"/>
      <c r="AR208" s="43"/>
      <c r="AS208" s="43"/>
      <c r="AT208" s="43"/>
      <c r="AU208" s="43"/>
      <c r="AV208" s="43"/>
      <c r="AW208" s="43"/>
      <c r="AX208" s="43"/>
      <c r="AY208" s="43"/>
      <c r="AZ208" s="43"/>
      <c r="BA208" s="43"/>
      <c r="BB208" s="43"/>
      <c r="BC208" s="43"/>
      <c r="BD208" s="43"/>
      <c r="BE208" s="43"/>
      <c r="BF208" s="43"/>
      <c r="BG208" s="43"/>
      <c r="BH208" s="43"/>
      <c r="BI208" s="43"/>
    </row>
    <row r="209" spans="1:61" ht="15.75" customHeight="1">
      <c r="A209" s="104" t="str">
        <f t="shared" si="106"/>
        <v>ServiceDéduction à la source</v>
      </c>
      <c r="B209" s="127" t="s">
        <v>411</v>
      </c>
      <c r="C209" s="46"/>
      <c r="D209" s="130"/>
      <c r="E209" s="132">
        <f t="shared" si="127"/>
        <v>169258.49735463649</v>
      </c>
      <c r="F209" s="46"/>
      <c r="G209" s="130"/>
      <c r="H209" s="132">
        <v>11128.78691403523</v>
      </c>
      <c r="I209" s="46"/>
      <c r="J209" s="130"/>
      <c r="K209" s="132">
        <v>10766.443734007255</v>
      </c>
      <c r="L209" s="46"/>
      <c r="M209" s="130"/>
      <c r="N209" s="132">
        <v>14471.665254122036</v>
      </c>
      <c r="O209" s="46"/>
      <c r="P209" s="130"/>
      <c r="Q209" s="132">
        <v>18146.230951068817</v>
      </c>
      <c r="R209" s="46"/>
      <c r="S209" s="130"/>
      <c r="T209" s="132">
        <v>17472.92642702645</v>
      </c>
      <c r="U209" s="46"/>
      <c r="V209" s="130"/>
      <c r="W209" s="132">
        <v>15651.90992476626</v>
      </c>
      <c r="X209" s="46"/>
      <c r="Y209" s="130"/>
      <c r="Z209" s="132">
        <v>14432.283766812419</v>
      </c>
      <c r="AA209" s="46"/>
      <c r="AB209" s="130"/>
      <c r="AC209" s="132">
        <v>13240.599222225435</v>
      </c>
      <c r="AD209" s="46"/>
      <c r="AE209" s="130"/>
      <c r="AF209" s="132">
        <v>12540.047081119325</v>
      </c>
      <c r="AG209" s="46"/>
      <c r="AH209" s="130"/>
      <c r="AI209" s="132">
        <v>15222.120391513383</v>
      </c>
      <c r="AJ209" s="46"/>
      <c r="AK209" s="130"/>
      <c r="AL209" s="132">
        <v>15177.401847179624</v>
      </c>
      <c r="AM209" s="46"/>
      <c r="AN209" s="130"/>
      <c r="AO209" s="132">
        <v>11008.081840760256</v>
      </c>
      <c r="AP209" s="43"/>
      <c r="AQ209" s="43"/>
      <c r="AR209" s="43"/>
      <c r="AS209" s="43"/>
      <c r="AT209" s="43"/>
      <c r="AU209" s="43"/>
      <c r="AV209" s="43"/>
      <c r="AW209" s="43"/>
      <c r="AX209" s="43"/>
      <c r="AY209" s="43"/>
      <c r="AZ209" s="43"/>
      <c r="BA209" s="43"/>
      <c r="BB209" s="43"/>
      <c r="BC209" s="43"/>
      <c r="BD209" s="43"/>
      <c r="BE209" s="43"/>
      <c r="BF209" s="43"/>
      <c r="BG209" s="43"/>
      <c r="BH209" s="43"/>
      <c r="BI209" s="43"/>
    </row>
    <row r="210" spans="1:61" ht="15.75" customHeight="1">
      <c r="A210" s="104" t="str">
        <f t="shared" si="106"/>
        <v>ServiceBénéfices marginaux</v>
      </c>
      <c r="B210" s="476" t="s">
        <v>412</v>
      </c>
      <c r="C210" s="65"/>
      <c r="D210" s="43"/>
      <c r="E210" s="88">
        <f t="shared" si="127"/>
        <v>123231.54614095</v>
      </c>
      <c r="F210" s="65"/>
      <c r="G210" s="43"/>
      <c r="H210" s="88">
        <v>7608.7928308551973</v>
      </c>
      <c r="I210" s="65"/>
      <c r="J210" s="43"/>
      <c r="K210" s="88">
        <v>7361.0574566582918</v>
      </c>
      <c r="L210" s="65"/>
      <c r="M210" s="43"/>
      <c r="N210" s="88">
        <v>9894.3311330034339</v>
      </c>
      <c r="O210" s="65"/>
      <c r="P210" s="43"/>
      <c r="Q210" s="88">
        <v>12406.645309508531</v>
      </c>
      <c r="R210" s="65"/>
      <c r="S210" s="43"/>
      <c r="T210" s="88">
        <v>11946.304512700304</v>
      </c>
      <c r="U210" s="65"/>
      <c r="V210" s="43"/>
      <c r="W210" s="88">
        <v>10701.268785599448</v>
      </c>
      <c r="X210" s="65"/>
      <c r="Y210" s="43"/>
      <c r="Z210" s="88">
        <v>10656.79833341429</v>
      </c>
      <c r="AA210" s="65"/>
      <c r="AB210" s="43"/>
      <c r="AC210" s="88">
        <v>9776.8584656912608</v>
      </c>
      <c r="AD210" s="65"/>
      <c r="AE210" s="43"/>
      <c r="AF210" s="88">
        <v>9645.3862132276117</v>
      </c>
      <c r="AG210" s="65"/>
      <c r="AH210" s="43"/>
      <c r="AI210" s="88">
        <v>12217.406192492914</v>
      </c>
      <c r="AJ210" s="65"/>
      <c r="AK210" s="43"/>
      <c r="AL210" s="88">
        <v>12181.514699953732</v>
      </c>
      <c r="AM210" s="65"/>
      <c r="AN210" s="43"/>
      <c r="AO210" s="88">
        <v>8835.1822078449695</v>
      </c>
      <c r="AP210" s="43"/>
      <c r="AQ210" s="43"/>
      <c r="AR210" s="43"/>
      <c r="AS210" s="43"/>
      <c r="AT210" s="43"/>
      <c r="AU210" s="43"/>
      <c r="AV210" s="43"/>
      <c r="AW210" s="43"/>
      <c r="AX210" s="43"/>
      <c r="AY210" s="43"/>
      <c r="AZ210" s="43"/>
      <c r="BA210" s="43"/>
      <c r="BB210" s="43"/>
      <c r="BC210" s="43"/>
      <c r="BD210" s="43"/>
      <c r="BE210" s="43"/>
      <c r="BF210" s="43"/>
      <c r="BG210" s="43"/>
      <c r="BH210" s="43"/>
      <c r="BI210" s="43"/>
    </row>
    <row r="211" spans="1:61" ht="15.75" customHeight="1">
      <c r="A211" s="104" t="str">
        <f t="shared" si="106"/>
        <v>ServiceCsst</v>
      </c>
      <c r="B211" s="127" t="s">
        <v>413</v>
      </c>
      <c r="C211" s="65"/>
      <c r="D211" s="43"/>
      <c r="E211" s="88">
        <f t="shared" si="127"/>
        <v>32710.432074250006</v>
      </c>
      <c r="F211" s="65"/>
      <c r="G211" s="43"/>
      <c r="H211" s="88">
        <v>2019.6687362508383</v>
      </c>
      <c r="I211" s="65"/>
      <c r="J211" s="43"/>
      <c r="K211" s="88">
        <v>1953.9101591346498</v>
      </c>
      <c r="L211" s="65"/>
      <c r="M211" s="43"/>
      <c r="N211" s="88">
        <v>2626.3392498221469</v>
      </c>
      <c r="O211" s="65"/>
      <c r="P211" s="43"/>
      <c r="Q211" s="88">
        <v>3293.2048763050816</v>
      </c>
      <c r="R211" s="65"/>
      <c r="S211" s="43"/>
      <c r="T211" s="88">
        <v>3171.0125737936887</v>
      </c>
      <c r="U211" s="65"/>
      <c r="V211" s="43"/>
      <c r="W211" s="88">
        <v>2840.531801161284</v>
      </c>
      <c r="X211" s="65"/>
      <c r="Y211" s="43"/>
      <c r="Z211" s="88">
        <v>2828.7276182952342</v>
      </c>
      <c r="AA211" s="65"/>
      <c r="AB211" s="43"/>
      <c r="AC211" s="88">
        <v>2595.1574475561856</v>
      </c>
      <c r="AD211" s="65"/>
      <c r="AE211" s="43"/>
      <c r="AF211" s="88">
        <v>2560.2596123951953</v>
      </c>
      <c r="AG211" s="65"/>
      <c r="AH211" s="43"/>
      <c r="AI211" s="88">
        <v>3242.9734747137209</v>
      </c>
      <c r="AJ211" s="65"/>
      <c r="AK211" s="43"/>
      <c r="AL211" s="88">
        <v>3233.4464804860941</v>
      </c>
      <c r="AM211" s="65"/>
      <c r="AN211" s="43"/>
      <c r="AO211" s="88">
        <v>2345.2000443358806</v>
      </c>
      <c r="AP211" s="43"/>
      <c r="AQ211" s="43"/>
      <c r="AR211" s="43"/>
      <c r="AS211" s="43"/>
      <c r="AT211" s="43"/>
      <c r="AU211" s="43"/>
      <c r="AV211" s="43"/>
      <c r="AW211" s="43"/>
      <c r="AX211" s="43"/>
      <c r="AY211" s="43"/>
      <c r="AZ211" s="43"/>
      <c r="BA211" s="43"/>
      <c r="BB211" s="43"/>
      <c r="BC211" s="43"/>
      <c r="BD211" s="43"/>
      <c r="BE211" s="43"/>
      <c r="BF211" s="43"/>
      <c r="BG211" s="43"/>
      <c r="BH211" s="43"/>
      <c r="BI211" s="43"/>
    </row>
    <row r="212" spans="1:61" ht="20.25" hidden="1" customHeight="1">
      <c r="A212" s="104" t="str">
        <f t="shared" si="106"/>
        <v>Service[...]</v>
      </c>
      <c r="B212" s="65" t="s">
        <v>330</v>
      </c>
      <c r="C212" s="51"/>
      <c r="D212" s="133"/>
      <c r="E212" s="110">
        <f t="shared" si="127"/>
        <v>0</v>
      </c>
      <c r="F212" s="51"/>
      <c r="G212" s="133"/>
      <c r="H212" s="110"/>
      <c r="I212" s="51"/>
      <c r="J212" s="133"/>
      <c r="K212" s="110"/>
      <c r="L212" s="51"/>
      <c r="M212" s="133"/>
      <c r="N212" s="110"/>
      <c r="O212" s="51"/>
      <c r="P212" s="133"/>
      <c r="Q212" s="110"/>
      <c r="R212" s="51"/>
      <c r="S212" s="133"/>
      <c r="T212" s="110"/>
      <c r="U212" s="51"/>
      <c r="V212" s="133"/>
      <c r="W212" s="110"/>
      <c r="X212" s="51"/>
      <c r="Y212" s="133"/>
      <c r="Z212" s="110"/>
      <c r="AA212" s="51"/>
      <c r="AB212" s="133"/>
      <c r="AC212" s="110"/>
      <c r="AD212" s="51"/>
      <c r="AE212" s="133"/>
      <c r="AF212" s="110"/>
      <c r="AG212" s="51"/>
      <c r="AH212" s="133"/>
      <c r="AI212" s="110"/>
      <c r="AJ212" s="51"/>
      <c r="AK212" s="133"/>
      <c r="AL212" s="110"/>
      <c r="AM212" s="51"/>
      <c r="AN212" s="133"/>
      <c r="AO212" s="110"/>
      <c r="AP212" s="43"/>
      <c r="AQ212" s="43"/>
      <c r="AR212" s="43"/>
      <c r="AS212" s="43"/>
      <c r="AT212" s="43"/>
      <c r="AU212" s="43"/>
      <c r="AV212" s="43"/>
      <c r="AW212" s="43"/>
      <c r="AX212" s="43"/>
      <c r="AY212" s="43"/>
      <c r="AZ212" s="43"/>
      <c r="BA212" s="43"/>
      <c r="BB212" s="43"/>
      <c r="BC212" s="43"/>
      <c r="BD212" s="43"/>
      <c r="BE212" s="43"/>
      <c r="BF212" s="43"/>
      <c r="BG212" s="43"/>
      <c r="BH212" s="43"/>
      <c r="BI212" s="43"/>
    </row>
    <row r="213" spans="1:61" ht="15.75" customHeight="1">
      <c r="A213" s="104" t="str">
        <f t="shared" si="106"/>
        <v>ServiceTOTAL PERSONNEL</v>
      </c>
      <c r="B213" s="119" t="s">
        <v>414</v>
      </c>
      <c r="C213" s="123" t="s">
        <v>810</v>
      </c>
      <c r="D213" s="121">
        <f>IFERROR(E213/E$197,0)</f>
        <v>0.57615254498000756</v>
      </c>
      <c r="E213" s="122">
        <f>+SUM(E201:E212)</f>
        <v>1043912.3593678363</v>
      </c>
      <c r="F213" s="123" t="s">
        <v>810</v>
      </c>
      <c r="G213" s="121">
        <f>IFERROR(H213/H$197,0)</f>
        <v>0.80024635503156805</v>
      </c>
      <c r="H213" s="122">
        <f>+SUM(H201:H212)</f>
        <v>75037.938572653788</v>
      </c>
      <c r="I213" s="123" t="s">
        <v>810</v>
      </c>
      <c r="J213" s="121">
        <f>IFERROR(K213/K$197,0)</f>
        <v>0.67662922133533498</v>
      </c>
      <c r="K213" s="122">
        <f>+SUM(K201:K212)</f>
        <v>63964.778529869865</v>
      </c>
      <c r="L213" s="123" t="s">
        <v>810</v>
      </c>
      <c r="M213" s="121">
        <f>IFERROR(N213/N$197,0)</f>
        <v>0.63295622080593583</v>
      </c>
      <c r="N213" s="122">
        <f>+SUM(N201:N212)</f>
        <v>83869.869386471066</v>
      </c>
      <c r="O213" s="123" t="s">
        <v>810</v>
      </c>
      <c r="P213" s="121">
        <f>IFERROR(Q213/Q$197,0)</f>
        <v>0.48741593966717495</v>
      </c>
      <c r="Q213" s="122">
        <f>+SUM(Q201:Q212)</f>
        <v>100585.89260620213</v>
      </c>
      <c r="R213" s="123" t="s">
        <v>810</v>
      </c>
      <c r="S213" s="121">
        <f>IFERROR(T213/T$197,0)</f>
        <v>0.46707150176048406</v>
      </c>
      <c r="T213" s="122">
        <f>+SUM(T201:T212)</f>
        <v>93996.066815953833</v>
      </c>
      <c r="U213" s="123" t="s">
        <v>810</v>
      </c>
      <c r="V213" s="121">
        <f>IFERROR(W213/W$197,0)</f>
        <v>0.56441043271053992</v>
      </c>
      <c r="W213" s="122">
        <f>+SUM(W201:W212)</f>
        <v>89934.354085632585</v>
      </c>
      <c r="X213" s="123" t="s">
        <v>810</v>
      </c>
      <c r="Y213" s="121">
        <f>IFERROR(Z213/Z$197,0)</f>
        <v>0.57383304124617152</v>
      </c>
      <c r="Z213" s="122">
        <f>+SUM(Z201:Z212)</f>
        <v>90147.640461185088</v>
      </c>
      <c r="AA213" s="123" t="s">
        <v>810</v>
      </c>
      <c r="AB213" s="121">
        <f>IFERROR(AC213/AC$197,0)</f>
        <v>0.57712759532004188</v>
      </c>
      <c r="AC213" s="122">
        <f>+SUM(AC201:AC212)</f>
        <v>79778.362300527908</v>
      </c>
      <c r="AD213" s="123" t="s">
        <v>810</v>
      </c>
      <c r="AE213" s="121">
        <f>IFERROR(AF213/AF$197,0)</f>
        <v>0.64885302813496049</v>
      </c>
      <c r="AF213" s="122">
        <f>+SUM(AF201:AF212)</f>
        <v>84122.656232831418</v>
      </c>
      <c r="AG213" s="123" t="s">
        <v>810</v>
      </c>
      <c r="AH213" s="121">
        <f>IFERROR(AI213/AI$197,0)</f>
        <v>0.49304085753538823</v>
      </c>
      <c r="AI213" s="122">
        <f>+SUM(AI201:AI212)</f>
        <v>97216.894893520424</v>
      </c>
      <c r="AJ213" s="123" t="s">
        <v>810</v>
      </c>
      <c r="AK213" s="121">
        <f>IFERROR(AL213/AL$197,0)</f>
        <v>0.45968913622068064</v>
      </c>
      <c r="AL213" s="122">
        <f>+SUM(AL201:AL212)</f>
        <v>91970.117299780992</v>
      </c>
      <c r="AM213" s="123" t="s">
        <v>810</v>
      </c>
      <c r="AN213" s="121">
        <f>IFERROR(AO213/AO$197,0)</f>
        <v>0.91567061309970121</v>
      </c>
      <c r="AO213" s="122">
        <f>+SUM(AO201:AO212)</f>
        <v>93287.788183207391</v>
      </c>
      <c r="AP213" s="43"/>
      <c r="AQ213" s="43"/>
      <c r="AR213" s="43"/>
      <c r="AS213" s="43"/>
      <c r="AT213" s="43"/>
      <c r="AU213" s="43"/>
      <c r="AV213" s="43"/>
      <c r="AW213" s="43"/>
      <c r="AX213" s="43"/>
      <c r="AY213" s="43"/>
      <c r="AZ213" s="43"/>
      <c r="BA213" s="43"/>
      <c r="BB213" s="43"/>
      <c r="BC213" s="43"/>
      <c r="BD213" s="43"/>
      <c r="BE213" s="43"/>
      <c r="BF213" s="43"/>
      <c r="BG213" s="43"/>
      <c r="BH213" s="43"/>
      <c r="BI213" s="43"/>
    </row>
    <row r="214" spans="1:61" ht="15.75" customHeight="1">
      <c r="A214" s="104" t="str">
        <f t="shared" si="106"/>
        <v>ServicePublicité 2</v>
      </c>
      <c r="B214" s="65" t="s">
        <v>415</v>
      </c>
      <c r="C214" s="65"/>
      <c r="D214" s="43"/>
      <c r="E214" s="88">
        <f t="shared" ref="E214:E231" si="128">+SUM(H214,K214,N214,Q214,T214,W214,Z214,AC214,AF214,AI214,AL214,AO214)</f>
        <v>24865.949999999997</v>
      </c>
      <c r="F214" s="65"/>
      <c r="G214" s="43"/>
      <c r="H214" s="88">
        <v>1281.0048734642953</v>
      </c>
      <c r="I214" s="65"/>
      <c r="J214" s="43"/>
      <c r="K214" s="88">
        <v>1541.9081544101357</v>
      </c>
      <c r="L214" s="65"/>
      <c r="M214" s="43"/>
      <c r="N214" s="88">
        <v>1857.2591261461289</v>
      </c>
      <c r="O214" s="65"/>
      <c r="P214" s="43"/>
      <c r="Q214" s="88">
        <v>3034.5228924559869</v>
      </c>
      <c r="R214" s="65"/>
      <c r="S214" s="43"/>
      <c r="T214" s="88">
        <v>2601.9859422453269</v>
      </c>
      <c r="U214" s="65"/>
      <c r="V214" s="43"/>
      <c r="W214" s="88">
        <v>1783.7595846519571</v>
      </c>
      <c r="X214" s="65"/>
      <c r="Y214" s="43"/>
      <c r="Z214" s="88">
        <v>2129.9114389697861</v>
      </c>
      <c r="AA214" s="65"/>
      <c r="AB214" s="43"/>
      <c r="AC214" s="88">
        <v>1682.6307341060699</v>
      </c>
      <c r="AD214" s="65"/>
      <c r="AE214" s="43"/>
      <c r="AF214" s="88">
        <v>1354.4890372242405</v>
      </c>
      <c r="AG214" s="65"/>
      <c r="AH214" s="43"/>
      <c r="AI214" s="88">
        <v>2827.9660902741534</v>
      </c>
      <c r="AJ214" s="65"/>
      <c r="AK214" s="43"/>
      <c r="AL214" s="88">
        <v>3178.5106160077594</v>
      </c>
      <c r="AM214" s="65"/>
      <c r="AN214" s="43"/>
      <c r="AO214" s="88">
        <v>1592.0015100441603</v>
      </c>
      <c r="AP214" s="43"/>
      <c r="AQ214" s="43"/>
      <c r="AR214" s="43"/>
      <c r="AS214" s="43"/>
      <c r="AT214" s="43"/>
      <c r="AU214" s="43"/>
      <c r="AV214" s="43"/>
      <c r="AW214" s="43"/>
      <c r="AX214" s="43"/>
      <c r="AY214" s="43"/>
      <c r="AZ214" s="43"/>
      <c r="BA214" s="43"/>
      <c r="BB214" s="43"/>
      <c r="BC214" s="43"/>
      <c r="BD214" s="43"/>
      <c r="BE214" s="43"/>
      <c r="BF214" s="43"/>
      <c r="BG214" s="43"/>
      <c r="BH214" s="43"/>
      <c r="BI214" s="43"/>
    </row>
    <row r="215" spans="1:61" ht="15.75" customHeight="1">
      <c r="A215" s="104" t="str">
        <f t="shared" si="106"/>
        <v>ServiceService gratuit 2</v>
      </c>
      <c r="B215" s="65" t="s">
        <v>416</v>
      </c>
      <c r="C215" s="65"/>
      <c r="D215" s="43"/>
      <c r="E215" s="88">
        <f t="shared" si="128"/>
        <v>45000</v>
      </c>
      <c r="F215" s="65"/>
      <c r="G215" s="43"/>
      <c r="H215" s="88">
        <v>3750</v>
      </c>
      <c r="I215" s="65"/>
      <c r="J215" s="43"/>
      <c r="K215" s="88">
        <v>3750</v>
      </c>
      <c r="L215" s="65"/>
      <c r="M215" s="43"/>
      <c r="N215" s="88">
        <v>3750</v>
      </c>
      <c r="O215" s="65"/>
      <c r="P215" s="43"/>
      <c r="Q215" s="88">
        <v>3750</v>
      </c>
      <c r="R215" s="65"/>
      <c r="S215" s="43"/>
      <c r="T215" s="88">
        <v>3750</v>
      </c>
      <c r="U215" s="65"/>
      <c r="V215" s="43"/>
      <c r="W215" s="88">
        <v>3750</v>
      </c>
      <c r="X215" s="65"/>
      <c r="Y215" s="43"/>
      <c r="Z215" s="88">
        <v>3750</v>
      </c>
      <c r="AA215" s="65"/>
      <c r="AB215" s="43"/>
      <c r="AC215" s="88">
        <v>3750</v>
      </c>
      <c r="AD215" s="65"/>
      <c r="AE215" s="43"/>
      <c r="AF215" s="88">
        <v>3750</v>
      </c>
      <c r="AG215" s="65"/>
      <c r="AH215" s="43"/>
      <c r="AI215" s="88">
        <v>3750</v>
      </c>
      <c r="AJ215" s="65"/>
      <c r="AK215" s="43"/>
      <c r="AL215" s="88">
        <v>3750</v>
      </c>
      <c r="AM215" s="65"/>
      <c r="AN215" s="43"/>
      <c r="AO215" s="88">
        <v>3750</v>
      </c>
      <c r="AP215" s="43"/>
      <c r="AQ215" s="43"/>
      <c r="AR215" s="43"/>
      <c r="AS215" s="43"/>
      <c r="AT215" s="43"/>
      <c r="AU215" s="43"/>
      <c r="AV215" s="43"/>
      <c r="AW215" s="43"/>
      <c r="AX215" s="43"/>
      <c r="AY215" s="43"/>
      <c r="AZ215" s="43"/>
      <c r="BA215" s="43"/>
      <c r="BB215" s="43"/>
      <c r="BC215" s="43"/>
      <c r="BD215" s="43"/>
      <c r="BE215" s="43"/>
      <c r="BF215" s="43"/>
      <c r="BG215" s="43"/>
      <c r="BH215" s="43"/>
      <c r="BI215" s="43"/>
    </row>
    <row r="216" spans="1:61" ht="15.75" customHeight="1">
      <c r="A216" s="104" t="str">
        <f t="shared" si="106"/>
        <v>ServiceFrais véhicules de cie</v>
      </c>
      <c r="B216" s="51" t="s">
        <v>417</v>
      </c>
      <c r="C216" s="51"/>
      <c r="D216" s="133"/>
      <c r="E216" s="110">
        <f t="shared" si="128"/>
        <v>89439.000000000015</v>
      </c>
      <c r="F216" s="51"/>
      <c r="G216" s="133"/>
      <c r="H216" s="110">
        <v>7453.2500000000009</v>
      </c>
      <c r="I216" s="51"/>
      <c r="J216" s="133"/>
      <c r="K216" s="110">
        <v>7453.2500000000009</v>
      </c>
      <c r="L216" s="51"/>
      <c r="M216" s="133"/>
      <c r="N216" s="110">
        <v>7453.2500000000009</v>
      </c>
      <c r="O216" s="51"/>
      <c r="P216" s="133"/>
      <c r="Q216" s="110">
        <v>7453.2500000000009</v>
      </c>
      <c r="R216" s="51"/>
      <c r="S216" s="133"/>
      <c r="T216" s="110">
        <v>7453.2500000000009</v>
      </c>
      <c r="U216" s="51"/>
      <c r="V216" s="133"/>
      <c r="W216" s="110">
        <v>7453.2500000000009</v>
      </c>
      <c r="X216" s="51"/>
      <c r="Y216" s="133"/>
      <c r="Z216" s="110">
        <v>7453.2500000000009</v>
      </c>
      <c r="AA216" s="51"/>
      <c r="AB216" s="133"/>
      <c r="AC216" s="110">
        <v>7453.2500000000009</v>
      </c>
      <c r="AD216" s="51"/>
      <c r="AE216" s="133"/>
      <c r="AF216" s="110">
        <v>7453.2500000000009</v>
      </c>
      <c r="AG216" s="51"/>
      <c r="AH216" s="133"/>
      <c r="AI216" s="110">
        <v>7453.2500000000009</v>
      </c>
      <c r="AJ216" s="51"/>
      <c r="AK216" s="133"/>
      <c r="AL216" s="110">
        <v>7453.2500000000009</v>
      </c>
      <c r="AM216" s="51"/>
      <c r="AN216" s="133"/>
      <c r="AO216" s="110">
        <v>7453.2500000000009</v>
      </c>
      <c r="AP216" s="43"/>
      <c r="AQ216" s="43"/>
      <c r="AR216" s="43"/>
      <c r="AS216" s="43"/>
      <c r="AT216" s="43"/>
      <c r="AU216" s="43"/>
      <c r="AV216" s="43"/>
      <c r="AW216" s="43"/>
      <c r="AX216" s="43"/>
      <c r="AY216" s="43"/>
      <c r="AZ216" s="43"/>
      <c r="BA216" s="43"/>
      <c r="BB216" s="43"/>
      <c r="BC216" s="43"/>
      <c r="BD216" s="43"/>
      <c r="BE216" s="43"/>
      <c r="BF216" s="43"/>
      <c r="BG216" s="43"/>
      <c r="BH216" s="43"/>
      <c r="BI216" s="43"/>
    </row>
    <row r="217" spans="1:61" ht="15.75" customHeight="1">
      <c r="A217" s="104" t="str">
        <f t="shared" si="106"/>
        <v>ServiceInformatique</v>
      </c>
      <c r="B217" s="65" t="s">
        <v>418</v>
      </c>
      <c r="C217" s="65"/>
      <c r="D217" s="43"/>
      <c r="E217" s="88">
        <f t="shared" si="128"/>
        <v>79636.929999999993</v>
      </c>
      <c r="F217" s="65"/>
      <c r="G217" s="43"/>
      <c r="H217" s="88">
        <v>6636.4108333333334</v>
      </c>
      <c r="I217" s="65"/>
      <c r="J217" s="43"/>
      <c r="K217" s="88">
        <v>6636.4108333333334</v>
      </c>
      <c r="L217" s="65"/>
      <c r="M217" s="43"/>
      <c r="N217" s="88">
        <v>6636.4108333333334</v>
      </c>
      <c r="O217" s="65"/>
      <c r="P217" s="43"/>
      <c r="Q217" s="88">
        <v>6636.4108333333334</v>
      </c>
      <c r="R217" s="65"/>
      <c r="S217" s="43"/>
      <c r="T217" s="88">
        <v>6636.4108333333334</v>
      </c>
      <c r="U217" s="65"/>
      <c r="V217" s="43"/>
      <c r="W217" s="88">
        <v>6636.4108333333334</v>
      </c>
      <c r="X217" s="65"/>
      <c r="Y217" s="43"/>
      <c r="Z217" s="88">
        <v>6636.4108333333334</v>
      </c>
      <c r="AA217" s="65"/>
      <c r="AB217" s="43"/>
      <c r="AC217" s="88">
        <v>6636.4108333333334</v>
      </c>
      <c r="AD217" s="65"/>
      <c r="AE217" s="43"/>
      <c r="AF217" s="88">
        <v>6636.4108333333334</v>
      </c>
      <c r="AG217" s="65"/>
      <c r="AH217" s="43"/>
      <c r="AI217" s="88">
        <v>6636.4108333333334</v>
      </c>
      <c r="AJ217" s="65"/>
      <c r="AK217" s="43"/>
      <c r="AL217" s="88">
        <v>6636.4108333333334</v>
      </c>
      <c r="AM217" s="65"/>
      <c r="AN217" s="43"/>
      <c r="AO217" s="88">
        <v>6636.4108333333334</v>
      </c>
      <c r="AP217" s="43"/>
      <c r="AQ217" s="43"/>
      <c r="AR217" s="43"/>
      <c r="AS217" s="43"/>
      <c r="AT217" s="43"/>
      <c r="AU217" s="43"/>
      <c r="AV217" s="43"/>
      <c r="AW217" s="43"/>
      <c r="AX217" s="43"/>
      <c r="AY217" s="43"/>
      <c r="AZ217" s="43"/>
      <c r="BA217" s="43"/>
      <c r="BB217" s="43"/>
      <c r="BC217" s="43"/>
      <c r="BD217" s="43"/>
      <c r="BE217" s="43"/>
      <c r="BF217" s="43"/>
      <c r="BG217" s="43"/>
      <c r="BH217" s="43"/>
      <c r="BI217" s="43"/>
    </row>
    <row r="218" spans="1:61" ht="15.75" customHeight="1">
      <c r="A218" s="104" t="str">
        <f t="shared" si="106"/>
        <v>ServiceFrais de déplacement</v>
      </c>
      <c r="B218" s="65" t="s">
        <v>419</v>
      </c>
      <c r="C218" s="65"/>
      <c r="D218" s="43"/>
      <c r="E218" s="88">
        <f t="shared" si="128"/>
        <v>15975</v>
      </c>
      <c r="F218" s="65"/>
      <c r="G218" s="43"/>
      <c r="H218" s="88">
        <v>1331.25</v>
      </c>
      <c r="I218" s="65"/>
      <c r="J218" s="43"/>
      <c r="K218" s="88">
        <v>1331.25</v>
      </c>
      <c r="L218" s="65"/>
      <c r="M218" s="43"/>
      <c r="N218" s="88">
        <v>1331.25</v>
      </c>
      <c r="O218" s="65"/>
      <c r="P218" s="43"/>
      <c r="Q218" s="88">
        <v>1331.25</v>
      </c>
      <c r="R218" s="65"/>
      <c r="S218" s="43"/>
      <c r="T218" s="88">
        <v>1331.25</v>
      </c>
      <c r="U218" s="65"/>
      <c r="V218" s="43"/>
      <c r="W218" s="88">
        <v>1331.25</v>
      </c>
      <c r="X218" s="65"/>
      <c r="Y218" s="43"/>
      <c r="Z218" s="88">
        <v>1331.25</v>
      </c>
      <c r="AA218" s="65"/>
      <c r="AB218" s="43"/>
      <c r="AC218" s="88">
        <v>1331.25</v>
      </c>
      <c r="AD218" s="65"/>
      <c r="AE218" s="43"/>
      <c r="AF218" s="88">
        <v>1331.25</v>
      </c>
      <c r="AG218" s="65"/>
      <c r="AH218" s="43"/>
      <c r="AI218" s="88">
        <v>1331.25</v>
      </c>
      <c r="AJ218" s="65"/>
      <c r="AK218" s="43"/>
      <c r="AL218" s="88">
        <v>1331.25</v>
      </c>
      <c r="AM218" s="65"/>
      <c r="AN218" s="43"/>
      <c r="AO218" s="88">
        <v>1331.25</v>
      </c>
      <c r="AP218" s="43"/>
      <c r="AQ218" s="43"/>
      <c r="AR218" s="43"/>
      <c r="AS218" s="43"/>
      <c r="AT218" s="43"/>
      <c r="AU218" s="43"/>
      <c r="AV218" s="43"/>
      <c r="AW218" s="43"/>
      <c r="AX218" s="43"/>
      <c r="AY218" s="43"/>
      <c r="AZ218" s="43"/>
      <c r="BA218" s="43"/>
      <c r="BB218" s="43"/>
      <c r="BC218" s="43"/>
      <c r="BD218" s="43"/>
      <c r="BE218" s="43"/>
      <c r="BF218" s="43"/>
      <c r="BG218" s="43"/>
      <c r="BH218" s="43"/>
      <c r="BI218" s="43"/>
    </row>
    <row r="219" spans="1:61" ht="15.75" customHeight="1">
      <c r="A219" s="104" t="str">
        <f t="shared" si="106"/>
        <v>ServiceServices extérieurs</v>
      </c>
      <c r="B219" s="51" t="s">
        <v>420</v>
      </c>
      <c r="C219" s="51"/>
      <c r="D219" s="133"/>
      <c r="E219" s="110">
        <f t="shared" si="128"/>
        <v>43153.389999999992</v>
      </c>
      <c r="F219" s="51"/>
      <c r="G219" s="133"/>
      <c r="H219" s="110">
        <v>5550.8366666666661</v>
      </c>
      <c r="I219" s="51"/>
      <c r="J219" s="133"/>
      <c r="K219" s="110">
        <v>5550.8366666666661</v>
      </c>
      <c r="L219" s="51"/>
      <c r="M219" s="133"/>
      <c r="N219" s="110">
        <v>5550.8366666666661</v>
      </c>
      <c r="O219" s="51"/>
      <c r="P219" s="133"/>
      <c r="Q219" s="110">
        <v>5550.8366666666661</v>
      </c>
      <c r="R219" s="51"/>
      <c r="S219" s="133"/>
      <c r="T219" s="110">
        <v>5550.8366666666661</v>
      </c>
      <c r="U219" s="51"/>
      <c r="V219" s="133"/>
      <c r="W219" s="110">
        <v>2199.8866666666668</v>
      </c>
      <c r="X219" s="51"/>
      <c r="Y219" s="133"/>
      <c r="Z219" s="110">
        <v>2199.8866666666668</v>
      </c>
      <c r="AA219" s="51"/>
      <c r="AB219" s="133"/>
      <c r="AC219" s="110">
        <v>2199.8866666666668</v>
      </c>
      <c r="AD219" s="51"/>
      <c r="AE219" s="133"/>
      <c r="AF219" s="110">
        <v>2199.8866666666668</v>
      </c>
      <c r="AG219" s="51"/>
      <c r="AH219" s="133"/>
      <c r="AI219" s="110">
        <v>2199.8866666666668</v>
      </c>
      <c r="AJ219" s="51"/>
      <c r="AK219" s="133"/>
      <c r="AL219" s="110">
        <v>2199.8866666666668</v>
      </c>
      <c r="AM219" s="51"/>
      <c r="AN219" s="133"/>
      <c r="AO219" s="110">
        <v>2199.8866666666668</v>
      </c>
      <c r="AP219" s="43"/>
      <c r="AQ219" s="43"/>
      <c r="AR219" s="43"/>
      <c r="AS219" s="43"/>
      <c r="AT219" s="43"/>
      <c r="AU219" s="43"/>
      <c r="AV219" s="43"/>
      <c r="AW219" s="43"/>
      <c r="AX219" s="43"/>
      <c r="AY219" s="43"/>
      <c r="AZ219" s="43"/>
      <c r="BA219" s="43"/>
      <c r="BB219" s="43"/>
      <c r="BC219" s="43"/>
      <c r="BD219" s="43"/>
      <c r="BE219" s="43"/>
      <c r="BF219" s="43"/>
      <c r="BG219" s="43"/>
      <c r="BH219" s="43"/>
      <c r="BI219" s="43"/>
    </row>
    <row r="220" spans="1:61" ht="15.75" customHeight="1">
      <c r="A220" s="104" t="str">
        <f t="shared" si="106"/>
        <v>ServiceFournitures atelier</v>
      </c>
      <c r="B220" s="65" t="s">
        <v>2873</v>
      </c>
      <c r="C220" s="65"/>
      <c r="D220" s="43"/>
      <c r="E220" s="88">
        <f t="shared" si="128"/>
        <v>0</v>
      </c>
      <c r="F220" s="65"/>
      <c r="G220" s="43"/>
      <c r="H220" s="88"/>
      <c r="I220" s="65"/>
      <c r="J220" s="43"/>
      <c r="K220" s="88"/>
      <c r="L220" s="65"/>
      <c r="M220" s="43"/>
      <c r="N220" s="88"/>
      <c r="O220" s="65"/>
      <c r="P220" s="43"/>
      <c r="Q220" s="88"/>
      <c r="R220" s="65"/>
      <c r="S220" s="43"/>
      <c r="T220" s="88"/>
      <c r="U220" s="65"/>
      <c r="V220" s="43"/>
      <c r="W220" s="88"/>
      <c r="X220" s="65"/>
      <c r="Y220" s="43"/>
      <c r="Z220" s="88"/>
      <c r="AA220" s="65"/>
      <c r="AB220" s="43"/>
      <c r="AC220" s="88"/>
      <c r="AD220" s="65"/>
      <c r="AE220" s="43"/>
      <c r="AF220" s="88"/>
      <c r="AG220" s="65"/>
      <c r="AH220" s="43"/>
      <c r="AI220" s="88"/>
      <c r="AJ220" s="65"/>
      <c r="AK220" s="43"/>
      <c r="AL220" s="88"/>
      <c r="AM220" s="65"/>
      <c r="AN220" s="43"/>
      <c r="AO220" s="88"/>
      <c r="AP220" s="43"/>
      <c r="AQ220" s="43"/>
      <c r="AR220" s="43"/>
      <c r="AS220" s="43"/>
      <c r="AT220" s="43"/>
      <c r="AU220" s="43"/>
      <c r="AV220" s="43"/>
      <c r="AW220" s="43"/>
      <c r="AX220" s="43"/>
      <c r="AY220" s="43"/>
      <c r="AZ220" s="43"/>
      <c r="BA220" s="43"/>
      <c r="BB220" s="43"/>
      <c r="BC220" s="43"/>
      <c r="BD220" s="43"/>
      <c r="BE220" s="43"/>
      <c r="BF220" s="43"/>
      <c r="BG220" s="43"/>
      <c r="BH220" s="43"/>
      <c r="BI220" s="43"/>
    </row>
    <row r="221" spans="1:61" ht="15.75" customHeight="1">
      <c r="A221" s="104" t="str">
        <f t="shared" si="106"/>
        <v>ServiceFournitures autres</v>
      </c>
      <c r="B221" s="65" t="s">
        <v>421</v>
      </c>
      <c r="C221" s="65"/>
      <c r="D221" s="43"/>
      <c r="E221" s="88">
        <f t="shared" si="128"/>
        <v>39000</v>
      </c>
      <c r="F221" s="65"/>
      <c r="G221" s="43"/>
      <c r="H221" s="88">
        <v>3250</v>
      </c>
      <c r="I221" s="65"/>
      <c r="J221" s="43"/>
      <c r="K221" s="88">
        <v>3250</v>
      </c>
      <c r="L221" s="65"/>
      <c r="M221" s="43"/>
      <c r="N221" s="88">
        <v>3250</v>
      </c>
      <c r="O221" s="65"/>
      <c r="P221" s="43"/>
      <c r="Q221" s="88">
        <v>3250</v>
      </c>
      <c r="R221" s="65"/>
      <c r="S221" s="43"/>
      <c r="T221" s="88">
        <v>3250</v>
      </c>
      <c r="U221" s="65"/>
      <c r="V221" s="43"/>
      <c r="W221" s="88">
        <v>3250</v>
      </c>
      <c r="X221" s="65"/>
      <c r="Y221" s="43"/>
      <c r="Z221" s="88">
        <v>3250</v>
      </c>
      <c r="AA221" s="65"/>
      <c r="AB221" s="43"/>
      <c r="AC221" s="88">
        <v>3250</v>
      </c>
      <c r="AD221" s="65"/>
      <c r="AE221" s="43"/>
      <c r="AF221" s="88">
        <v>3250</v>
      </c>
      <c r="AG221" s="65"/>
      <c r="AH221" s="43"/>
      <c r="AI221" s="88">
        <v>3250</v>
      </c>
      <c r="AJ221" s="65"/>
      <c r="AK221" s="43"/>
      <c r="AL221" s="88">
        <v>3250</v>
      </c>
      <c r="AM221" s="65"/>
      <c r="AN221" s="43"/>
      <c r="AO221" s="88">
        <v>3250</v>
      </c>
      <c r="AP221" s="43"/>
      <c r="AQ221" s="43"/>
      <c r="AR221" s="43"/>
      <c r="AS221" s="43"/>
      <c r="AT221" s="43"/>
      <c r="AU221" s="43"/>
      <c r="AV221" s="43"/>
      <c r="AW221" s="43"/>
      <c r="AX221" s="43"/>
      <c r="AY221" s="43"/>
      <c r="AZ221" s="43"/>
      <c r="BA221" s="43"/>
      <c r="BB221" s="43"/>
      <c r="BC221" s="43"/>
      <c r="BD221" s="43"/>
      <c r="BE221" s="43"/>
      <c r="BF221" s="43"/>
      <c r="BG221" s="43"/>
      <c r="BH221" s="43"/>
      <c r="BI221" s="43"/>
    </row>
    <row r="222" spans="1:61" ht="15.75" customHeight="1">
      <c r="A222" s="104" t="str">
        <f t="shared" si="106"/>
        <v>ServiceUniformes</v>
      </c>
      <c r="B222" s="65" t="s">
        <v>422</v>
      </c>
      <c r="C222" s="65"/>
      <c r="D222" s="43"/>
      <c r="E222" s="88">
        <f t="shared" si="128"/>
        <v>15900</v>
      </c>
      <c r="F222" s="65"/>
      <c r="G222" s="43"/>
      <c r="H222" s="88">
        <v>1325</v>
      </c>
      <c r="I222" s="65"/>
      <c r="J222" s="43"/>
      <c r="K222" s="88">
        <v>1325</v>
      </c>
      <c r="L222" s="65"/>
      <c r="M222" s="43"/>
      <c r="N222" s="88">
        <v>1325</v>
      </c>
      <c r="O222" s="65"/>
      <c r="P222" s="43"/>
      <c r="Q222" s="88">
        <v>1325</v>
      </c>
      <c r="R222" s="65"/>
      <c r="S222" s="43"/>
      <c r="T222" s="88">
        <v>1325</v>
      </c>
      <c r="U222" s="65"/>
      <c r="V222" s="43"/>
      <c r="W222" s="88">
        <v>1325</v>
      </c>
      <c r="X222" s="65"/>
      <c r="Y222" s="43"/>
      <c r="Z222" s="88">
        <v>1325</v>
      </c>
      <c r="AA222" s="65"/>
      <c r="AB222" s="43"/>
      <c r="AC222" s="88">
        <v>1325</v>
      </c>
      <c r="AD222" s="65"/>
      <c r="AE222" s="43"/>
      <c r="AF222" s="88">
        <v>1325</v>
      </c>
      <c r="AG222" s="65"/>
      <c r="AH222" s="43"/>
      <c r="AI222" s="88">
        <v>1325</v>
      </c>
      <c r="AJ222" s="65"/>
      <c r="AK222" s="43"/>
      <c r="AL222" s="88">
        <v>1325</v>
      </c>
      <c r="AM222" s="65"/>
      <c r="AN222" s="43"/>
      <c r="AO222" s="88">
        <v>1325</v>
      </c>
      <c r="AP222" s="43"/>
      <c r="AQ222" s="43"/>
      <c r="AR222" s="43"/>
      <c r="AS222" s="43"/>
      <c r="AT222" s="43"/>
      <c r="AU222" s="43"/>
      <c r="AV222" s="43"/>
      <c r="AW222" s="43"/>
      <c r="AX222" s="43"/>
      <c r="AY222" s="43"/>
      <c r="AZ222" s="43"/>
      <c r="BA222" s="43"/>
      <c r="BB222" s="43"/>
      <c r="BC222" s="43"/>
      <c r="BD222" s="43"/>
      <c r="BE222" s="43"/>
      <c r="BF222" s="43"/>
      <c r="BG222" s="43"/>
      <c r="BH222" s="43"/>
      <c r="BI222" s="43"/>
    </row>
    <row r="223" spans="1:61" ht="15.75" customHeight="1">
      <c r="A223" s="104" t="str">
        <f t="shared" si="106"/>
        <v>ServicePapeterie</v>
      </c>
      <c r="B223" s="65" t="s">
        <v>423</v>
      </c>
      <c r="C223" s="65"/>
      <c r="D223" s="43"/>
      <c r="E223" s="88">
        <f t="shared" si="128"/>
        <v>4350</v>
      </c>
      <c r="F223" s="65"/>
      <c r="G223" s="43"/>
      <c r="H223" s="88">
        <v>362.5</v>
      </c>
      <c r="I223" s="65"/>
      <c r="J223" s="43"/>
      <c r="K223" s="88">
        <v>362.5</v>
      </c>
      <c r="L223" s="65"/>
      <c r="M223" s="43"/>
      <c r="N223" s="88">
        <v>362.5</v>
      </c>
      <c r="O223" s="65"/>
      <c r="P223" s="43"/>
      <c r="Q223" s="88">
        <v>362.5</v>
      </c>
      <c r="R223" s="65"/>
      <c r="S223" s="43"/>
      <c r="T223" s="88">
        <v>362.5</v>
      </c>
      <c r="U223" s="65"/>
      <c r="V223" s="43"/>
      <c r="W223" s="88">
        <v>362.5</v>
      </c>
      <c r="X223" s="65"/>
      <c r="Y223" s="43"/>
      <c r="Z223" s="88">
        <v>362.5</v>
      </c>
      <c r="AA223" s="65"/>
      <c r="AB223" s="43"/>
      <c r="AC223" s="88">
        <v>362.5</v>
      </c>
      <c r="AD223" s="65"/>
      <c r="AE223" s="43"/>
      <c r="AF223" s="88">
        <v>362.5</v>
      </c>
      <c r="AG223" s="65"/>
      <c r="AH223" s="43"/>
      <c r="AI223" s="88">
        <v>362.5</v>
      </c>
      <c r="AJ223" s="65"/>
      <c r="AK223" s="43"/>
      <c r="AL223" s="88">
        <v>362.5</v>
      </c>
      <c r="AM223" s="65"/>
      <c r="AN223" s="43"/>
      <c r="AO223" s="88">
        <v>362.5</v>
      </c>
      <c r="AP223" s="43"/>
      <c r="AQ223" s="43"/>
      <c r="AR223" s="43"/>
      <c r="AS223" s="43"/>
      <c r="AT223" s="43"/>
      <c r="AU223" s="43"/>
      <c r="AV223" s="43"/>
      <c r="AW223" s="43"/>
      <c r="AX223" s="43"/>
      <c r="AY223" s="43"/>
      <c r="AZ223" s="43"/>
      <c r="BA223" s="43"/>
      <c r="BB223" s="43"/>
      <c r="BC223" s="43"/>
      <c r="BD223" s="43"/>
      <c r="BE223" s="43"/>
      <c r="BF223" s="43"/>
      <c r="BG223" s="43"/>
      <c r="BH223" s="43"/>
      <c r="BI223" s="43"/>
    </row>
    <row r="224" spans="1:61" ht="15.75" customHeight="1">
      <c r="A224" s="104" t="str">
        <f t="shared" si="106"/>
        <v>ServiceTéléphone</v>
      </c>
      <c r="B224" s="65" t="s">
        <v>424</v>
      </c>
      <c r="C224" s="65"/>
      <c r="D224" s="43"/>
      <c r="E224" s="88">
        <f t="shared" si="128"/>
        <v>1371</v>
      </c>
      <c r="F224" s="65"/>
      <c r="G224" s="43"/>
      <c r="H224" s="88">
        <v>114.25</v>
      </c>
      <c r="I224" s="65"/>
      <c r="J224" s="43"/>
      <c r="K224" s="88">
        <v>114.25</v>
      </c>
      <c r="L224" s="65"/>
      <c r="M224" s="43"/>
      <c r="N224" s="88">
        <v>114.25</v>
      </c>
      <c r="O224" s="65"/>
      <c r="P224" s="43"/>
      <c r="Q224" s="88">
        <v>114.25</v>
      </c>
      <c r="R224" s="65"/>
      <c r="S224" s="43"/>
      <c r="T224" s="88">
        <v>114.25</v>
      </c>
      <c r="U224" s="65"/>
      <c r="V224" s="43"/>
      <c r="W224" s="88">
        <v>114.25</v>
      </c>
      <c r="X224" s="65"/>
      <c r="Y224" s="43"/>
      <c r="Z224" s="88">
        <v>114.25</v>
      </c>
      <c r="AA224" s="65"/>
      <c r="AB224" s="43"/>
      <c r="AC224" s="88">
        <v>114.25</v>
      </c>
      <c r="AD224" s="65"/>
      <c r="AE224" s="43"/>
      <c r="AF224" s="88">
        <v>114.25</v>
      </c>
      <c r="AG224" s="65"/>
      <c r="AH224" s="43"/>
      <c r="AI224" s="88">
        <v>114.25</v>
      </c>
      <c r="AJ224" s="65"/>
      <c r="AK224" s="43"/>
      <c r="AL224" s="88">
        <v>114.25</v>
      </c>
      <c r="AM224" s="65"/>
      <c r="AN224" s="43"/>
      <c r="AO224" s="88">
        <v>114.25</v>
      </c>
      <c r="AP224" s="43"/>
      <c r="AQ224" s="43"/>
      <c r="AR224" s="43"/>
      <c r="AS224" s="43"/>
      <c r="AT224" s="43"/>
      <c r="AU224" s="43"/>
      <c r="AV224" s="43"/>
      <c r="AW224" s="43"/>
      <c r="AX224" s="43"/>
      <c r="AY224" s="43"/>
      <c r="AZ224" s="43"/>
      <c r="BA224" s="43"/>
      <c r="BB224" s="43"/>
      <c r="BC224" s="43"/>
      <c r="BD224" s="43"/>
      <c r="BE224" s="43"/>
      <c r="BF224" s="43"/>
      <c r="BG224" s="43"/>
      <c r="BH224" s="43"/>
      <c r="BI224" s="43"/>
    </row>
    <row r="225" spans="1:61" ht="15.75" customHeight="1">
      <c r="A225" s="104" t="str">
        <f t="shared" si="106"/>
        <v>ServiceFrais postaux</v>
      </c>
      <c r="B225" s="65" t="s">
        <v>425</v>
      </c>
      <c r="C225" s="65"/>
      <c r="D225" s="43"/>
      <c r="E225" s="88">
        <f t="shared" si="128"/>
        <v>1700.0000000000002</v>
      </c>
      <c r="F225" s="65"/>
      <c r="G225" s="43"/>
      <c r="H225" s="88">
        <v>141.66666666666666</v>
      </c>
      <c r="I225" s="65"/>
      <c r="J225" s="43"/>
      <c r="K225" s="88">
        <v>141.66666666666666</v>
      </c>
      <c r="L225" s="65"/>
      <c r="M225" s="43"/>
      <c r="N225" s="88">
        <v>141.66666666666666</v>
      </c>
      <c r="O225" s="65"/>
      <c r="P225" s="43"/>
      <c r="Q225" s="88">
        <v>141.66666666666666</v>
      </c>
      <c r="R225" s="65"/>
      <c r="S225" s="43"/>
      <c r="T225" s="88">
        <v>141.66666666666666</v>
      </c>
      <c r="U225" s="65"/>
      <c r="V225" s="43"/>
      <c r="W225" s="88">
        <v>141.66666666666666</v>
      </c>
      <c r="X225" s="65"/>
      <c r="Y225" s="43"/>
      <c r="Z225" s="88">
        <v>141.66666666666666</v>
      </c>
      <c r="AA225" s="65"/>
      <c r="AB225" s="43"/>
      <c r="AC225" s="88">
        <v>141.66666666666666</v>
      </c>
      <c r="AD225" s="65"/>
      <c r="AE225" s="43"/>
      <c r="AF225" s="88">
        <v>141.66666666666666</v>
      </c>
      <c r="AG225" s="65"/>
      <c r="AH225" s="43"/>
      <c r="AI225" s="88">
        <v>141.66666666666666</v>
      </c>
      <c r="AJ225" s="65"/>
      <c r="AK225" s="43"/>
      <c r="AL225" s="88">
        <v>141.66666666666666</v>
      </c>
      <c r="AM225" s="65"/>
      <c r="AN225" s="43"/>
      <c r="AO225" s="88">
        <v>141.66666666666666</v>
      </c>
      <c r="AP225" s="43"/>
      <c r="AQ225" s="43"/>
      <c r="AR225" s="43"/>
      <c r="AS225" s="43"/>
      <c r="AT225" s="43"/>
      <c r="AU225" s="43"/>
      <c r="AV225" s="43"/>
      <c r="AW225" s="43"/>
      <c r="AX225" s="43"/>
      <c r="AY225" s="43"/>
      <c r="AZ225" s="43"/>
      <c r="BA225" s="43"/>
      <c r="BB225" s="43"/>
      <c r="BC225" s="43"/>
      <c r="BD225" s="43"/>
      <c r="BE225" s="43"/>
      <c r="BF225" s="43"/>
      <c r="BG225" s="43"/>
      <c r="BH225" s="43"/>
      <c r="BI225" s="43"/>
    </row>
    <row r="226" spans="1:61" ht="15.75" customHeight="1">
      <c r="A226" s="104" t="str">
        <f t="shared" si="106"/>
        <v>ServiceDivers</v>
      </c>
      <c r="B226" s="65" t="s">
        <v>426</v>
      </c>
      <c r="C226" s="65"/>
      <c r="D226" s="43"/>
      <c r="E226" s="88">
        <f t="shared" si="128"/>
        <v>4579.9999999999991</v>
      </c>
      <c r="F226" s="65"/>
      <c r="G226" s="43"/>
      <c r="H226" s="88">
        <v>381.66666666666663</v>
      </c>
      <c r="I226" s="65"/>
      <c r="J226" s="43"/>
      <c r="K226" s="88">
        <v>381.66666666666663</v>
      </c>
      <c r="L226" s="65"/>
      <c r="M226" s="43"/>
      <c r="N226" s="88">
        <v>381.66666666666663</v>
      </c>
      <c r="O226" s="65"/>
      <c r="P226" s="43"/>
      <c r="Q226" s="88">
        <v>381.66666666666663</v>
      </c>
      <c r="R226" s="65"/>
      <c r="S226" s="43"/>
      <c r="T226" s="88">
        <v>381.66666666666663</v>
      </c>
      <c r="U226" s="65"/>
      <c r="V226" s="43"/>
      <c r="W226" s="88">
        <v>381.66666666666663</v>
      </c>
      <c r="X226" s="65"/>
      <c r="Y226" s="43"/>
      <c r="Z226" s="88">
        <v>381.66666666666663</v>
      </c>
      <c r="AA226" s="65"/>
      <c r="AB226" s="43"/>
      <c r="AC226" s="88">
        <v>381.66666666666663</v>
      </c>
      <c r="AD226" s="65"/>
      <c r="AE226" s="43"/>
      <c r="AF226" s="88">
        <v>381.66666666666663</v>
      </c>
      <c r="AG226" s="65"/>
      <c r="AH226" s="43"/>
      <c r="AI226" s="88">
        <v>381.66666666666663</v>
      </c>
      <c r="AJ226" s="65"/>
      <c r="AK226" s="43"/>
      <c r="AL226" s="88">
        <v>381.66666666666663</v>
      </c>
      <c r="AM226" s="65"/>
      <c r="AN226" s="43"/>
      <c r="AO226" s="88">
        <v>381.66666666666663</v>
      </c>
      <c r="AP226" s="43"/>
      <c r="AQ226" s="43"/>
      <c r="AR226" s="43"/>
      <c r="AS226" s="43"/>
      <c r="AT226" s="43"/>
      <c r="AU226" s="43"/>
      <c r="AV226" s="43"/>
      <c r="AW226" s="43"/>
      <c r="AX226" s="43"/>
      <c r="AY226" s="43"/>
      <c r="AZ226" s="43"/>
      <c r="BA226" s="43"/>
      <c r="BB226" s="43"/>
      <c r="BC226" s="43"/>
      <c r="BD226" s="43"/>
      <c r="BE226" s="43"/>
      <c r="BF226" s="43"/>
      <c r="BG226" s="43"/>
      <c r="BH226" s="43"/>
      <c r="BI226" s="43"/>
    </row>
    <row r="227" spans="1:61" ht="15.75" customHeight="1">
      <c r="A227" s="104" t="str">
        <f t="shared" si="106"/>
        <v>ServiceFormation</v>
      </c>
      <c r="B227" s="65" t="s">
        <v>427</v>
      </c>
      <c r="C227" s="65"/>
      <c r="D227" s="43"/>
      <c r="E227" s="88">
        <f t="shared" si="128"/>
        <v>21386.959999999995</v>
      </c>
      <c r="F227" s="65"/>
      <c r="G227" s="43"/>
      <c r="H227" s="88">
        <v>1782.2466666666669</v>
      </c>
      <c r="I227" s="65"/>
      <c r="J227" s="43"/>
      <c r="K227" s="88">
        <v>1782.2466666666669</v>
      </c>
      <c r="L227" s="65"/>
      <c r="M227" s="43"/>
      <c r="N227" s="88">
        <v>1782.2466666666669</v>
      </c>
      <c r="O227" s="65"/>
      <c r="P227" s="43"/>
      <c r="Q227" s="88">
        <v>1782.2466666666669</v>
      </c>
      <c r="R227" s="65"/>
      <c r="S227" s="43"/>
      <c r="T227" s="88">
        <v>1782.2466666666669</v>
      </c>
      <c r="U227" s="65"/>
      <c r="V227" s="43"/>
      <c r="W227" s="88">
        <v>1782.2466666666669</v>
      </c>
      <c r="X227" s="65"/>
      <c r="Y227" s="43"/>
      <c r="Z227" s="88">
        <v>1782.2466666666669</v>
      </c>
      <c r="AA227" s="65"/>
      <c r="AB227" s="43"/>
      <c r="AC227" s="88">
        <v>1782.2466666666669</v>
      </c>
      <c r="AD227" s="65"/>
      <c r="AE227" s="43"/>
      <c r="AF227" s="88">
        <v>1782.2466666666669</v>
      </c>
      <c r="AG227" s="65"/>
      <c r="AH227" s="43"/>
      <c r="AI227" s="88">
        <v>1782.2466666666669</v>
      </c>
      <c r="AJ227" s="65"/>
      <c r="AK227" s="43"/>
      <c r="AL227" s="88">
        <v>1782.2466666666669</v>
      </c>
      <c r="AM227" s="65"/>
      <c r="AN227" s="43"/>
      <c r="AO227" s="88">
        <v>1782.2466666666669</v>
      </c>
      <c r="AP227" s="43"/>
      <c r="AQ227" s="43"/>
      <c r="AR227" s="43"/>
      <c r="AS227" s="43"/>
      <c r="AT227" s="43"/>
      <c r="AU227" s="43"/>
      <c r="AV227" s="43"/>
      <c r="AW227" s="43"/>
      <c r="AX227" s="43"/>
      <c r="AY227" s="43"/>
      <c r="AZ227" s="43"/>
      <c r="BA227" s="43"/>
      <c r="BB227" s="43"/>
      <c r="BC227" s="43"/>
      <c r="BD227" s="43"/>
      <c r="BE227" s="43"/>
      <c r="BF227" s="43"/>
      <c r="BG227" s="43"/>
      <c r="BH227" s="43"/>
      <c r="BI227" s="43"/>
    </row>
    <row r="228" spans="1:61" ht="15.75" customHeight="1">
      <c r="A228" s="104" t="str">
        <f t="shared" si="106"/>
        <v>ServiceFrais bancaires</v>
      </c>
      <c r="B228" s="65" t="s">
        <v>428</v>
      </c>
      <c r="C228" s="65"/>
      <c r="D228" s="43"/>
      <c r="E228" s="88">
        <f t="shared" si="128"/>
        <v>26375.897826086955</v>
      </c>
      <c r="F228" s="65"/>
      <c r="G228" s="43"/>
      <c r="H228" s="88">
        <v>1406.3259711543212</v>
      </c>
      <c r="I228" s="65"/>
      <c r="J228" s="43"/>
      <c r="K228" s="88">
        <v>1475.3702162380764</v>
      </c>
      <c r="L228" s="65"/>
      <c r="M228" s="43"/>
      <c r="N228" s="88">
        <v>2269.8906323363303</v>
      </c>
      <c r="O228" s="65"/>
      <c r="P228" s="43"/>
      <c r="Q228" s="88">
        <v>2684.1591111734192</v>
      </c>
      <c r="R228" s="65"/>
      <c r="S228" s="43"/>
      <c r="T228" s="88">
        <v>2992.2953230599892</v>
      </c>
      <c r="U228" s="65"/>
      <c r="V228" s="43"/>
      <c r="W228" s="88">
        <v>2486.3898395045694</v>
      </c>
      <c r="X228" s="65"/>
      <c r="Y228" s="43"/>
      <c r="Z228" s="88">
        <v>2012.4223827598689</v>
      </c>
      <c r="AA228" s="65"/>
      <c r="AB228" s="43"/>
      <c r="AC228" s="88">
        <v>2015.0715153840281</v>
      </c>
      <c r="AD228" s="65"/>
      <c r="AE228" s="43"/>
      <c r="AF228" s="88">
        <v>2390.5491143270133</v>
      </c>
      <c r="AG228" s="65"/>
      <c r="AH228" s="43"/>
      <c r="AI228" s="88">
        <v>2640.6998288338841</v>
      </c>
      <c r="AJ228" s="65"/>
      <c r="AK228" s="43"/>
      <c r="AL228" s="88">
        <v>2417.9519016212621</v>
      </c>
      <c r="AM228" s="65"/>
      <c r="AN228" s="43"/>
      <c r="AO228" s="88">
        <v>1584.7719896941958</v>
      </c>
      <c r="AP228" s="43"/>
      <c r="AQ228" s="43"/>
      <c r="AR228" s="43"/>
      <c r="AS228" s="43"/>
      <c r="AT228" s="43"/>
      <c r="AU228" s="43"/>
      <c r="AV228" s="43"/>
      <c r="AW228" s="43"/>
      <c r="AX228" s="43"/>
      <c r="AY228" s="43"/>
      <c r="AZ228" s="43"/>
      <c r="BA228" s="43"/>
      <c r="BB228" s="43"/>
      <c r="BC228" s="43"/>
      <c r="BD228" s="43"/>
      <c r="BE228" s="43"/>
      <c r="BF228" s="43"/>
      <c r="BG228" s="43"/>
      <c r="BH228" s="43"/>
      <c r="BI228" s="43"/>
    </row>
    <row r="229" spans="1:61" ht="20.25" hidden="1" customHeight="1">
      <c r="A229" s="104" t="str">
        <f t="shared" si="106"/>
        <v>Service[...]</v>
      </c>
      <c r="B229" s="65" t="s">
        <v>330</v>
      </c>
      <c r="C229" s="65"/>
      <c r="D229" s="43"/>
      <c r="E229" s="88">
        <f t="shared" si="128"/>
        <v>0</v>
      </c>
      <c r="F229" s="65"/>
      <c r="G229" s="43"/>
      <c r="H229" s="88"/>
      <c r="I229" s="65"/>
      <c r="J229" s="43"/>
      <c r="K229" s="88"/>
      <c r="L229" s="65"/>
      <c r="M229" s="43"/>
      <c r="N229" s="88"/>
      <c r="O229" s="65"/>
      <c r="P229" s="43"/>
      <c r="Q229" s="88"/>
      <c r="R229" s="65"/>
      <c r="S229" s="43"/>
      <c r="T229" s="88"/>
      <c r="U229" s="65"/>
      <c r="V229" s="43"/>
      <c r="W229" s="88"/>
      <c r="X229" s="65"/>
      <c r="Y229" s="43"/>
      <c r="Z229" s="88"/>
      <c r="AA229" s="65"/>
      <c r="AB229" s="43"/>
      <c r="AC229" s="88"/>
      <c r="AD229" s="65"/>
      <c r="AE229" s="43"/>
      <c r="AF229" s="88"/>
      <c r="AG229" s="65"/>
      <c r="AH229" s="43"/>
      <c r="AI229" s="88"/>
      <c r="AJ229" s="65"/>
      <c r="AK229" s="43"/>
      <c r="AL229" s="88"/>
      <c r="AM229" s="65"/>
      <c r="AN229" s="43"/>
      <c r="AO229" s="88"/>
      <c r="AP229" s="43"/>
      <c r="AQ229" s="43"/>
      <c r="AR229" s="43"/>
      <c r="AS229" s="43"/>
      <c r="AT229" s="43"/>
      <c r="AU229" s="43"/>
      <c r="AV229" s="43"/>
      <c r="AW229" s="43"/>
      <c r="AX229" s="43"/>
      <c r="AY229" s="43"/>
      <c r="AZ229" s="43"/>
      <c r="BA229" s="43"/>
      <c r="BB229" s="43"/>
      <c r="BC229" s="43"/>
      <c r="BD229" s="43"/>
      <c r="BE229" s="43"/>
      <c r="BF229" s="43"/>
      <c r="BG229" s="43"/>
      <c r="BH229" s="43"/>
      <c r="BI229" s="43"/>
    </row>
    <row r="230" spans="1:61" ht="20.25" hidden="1" customHeight="1">
      <c r="A230" s="104" t="str">
        <f t="shared" si="106"/>
        <v>Service[...]</v>
      </c>
      <c r="B230" s="65" t="s">
        <v>330</v>
      </c>
      <c r="C230" s="65"/>
      <c r="D230" s="43"/>
      <c r="E230" s="88">
        <f t="shared" si="128"/>
        <v>0</v>
      </c>
      <c r="F230" s="65"/>
      <c r="G230" s="43"/>
      <c r="H230" s="88"/>
      <c r="I230" s="65"/>
      <c r="J230" s="43"/>
      <c r="K230" s="88"/>
      <c r="L230" s="65"/>
      <c r="M230" s="43"/>
      <c r="N230" s="88"/>
      <c r="O230" s="65"/>
      <c r="P230" s="43"/>
      <c r="Q230" s="88"/>
      <c r="R230" s="65"/>
      <c r="S230" s="43"/>
      <c r="T230" s="88"/>
      <c r="U230" s="65"/>
      <c r="V230" s="43"/>
      <c r="W230" s="88"/>
      <c r="X230" s="65"/>
      <c r="Y230" s="43"/>
      <c r="Z230" s="88"/>
      <c r="AA230" s="65"/>
      <c r="AB230" s="43"/>
      <c r="AC230" s="88"/>
      <c r="AD230" s="65"/>
      <c r="AE230" s="43"/>
      <c r="AF230" s="88"/>
      <c r="AG230" s="65"/>
      <c r="AH230" s="43"/>
      <c r="AI230" s="88"/>
      <c r="AJ230" s="65"/>
      <c r="AK230" s="43"/>
      <c r="AL230" s="88"/>
      <c r="AM230" s="65"/>
      <c r="AN230" s="43"/>
      <c r="AO230" s="88"/>
      <c r="AP230" s="43"/>
      <c r="AQ230" s="43"/>
      <c r="AR230" s="43"/>
      <c r="AS230" s="43"/>
      <c r="AT230" s="43"/>
      <c r="AU230" s="43"/>
      <c r="AV230" s="43"/>
      <c r="AW230" s="43"/>
      <c r="AX230" s="43"/>
      <c r="AY230" s="43"/>
      <c r="AZ230" s="43"/>
      <c r="BA230" s="43"/>
      <c r="BB230" s="43"/>
      <c r="BC230" s="43"/>
      <c r="BD230" s="43"/>
      <c r="BE230" s="43"/>
      <c r="BF230" s="43"/>
      <c r="BG230" s="43"/>
      <c r="BH230" s="43"/>
      <c r="BI230" s="43"/>
    </row>
    <row r="231" spans="1:61" ht="20.25" hidden="1" customHeight="1">
      <c r="A231" s="104" t="str">
        <f t="shared" si="106"/>
        <v>Service[...]</v>
      </c>
      <c r="B231" s="65" t="s">
        <v>330</v>
      </c>
      <c r="C231" s="65"/>
      <c r="D231" s="43"/>
      <c r="E231" s="88">
        <f t="shared" si="128"/>
        <v>0</v>
      </c>
      <c r="F231" s="65"/>
      <c r="G231" s="43"/>
      <c r="H231" s="88"/>
      <c r="I231" s="65"/>
      <c r="J231" s="43"/>
      <c r="K231" s="88"/>
      <c r="L231" s="65"/>
      <c r="M231" s="43"/>
      <c r="N231" s="88"/>
      <c r="O231" s="65"/>
      <c r="P231" s="43"/>
      <c r="Q231" s="88"/>
      <c r="R231" s="65"/>
      <c r="S231" s="43"/>
      <c r="T231" s="88"/>
      <c r="U231" s="65"/>
      <c r="V231" s="43"/>
      <c r="W231" s="88"/>
      <c r="X231" s="65"/>
      <c r="Y231" s="43"/>
      <c r="Z231" s="88"/>
      <c r="AA231" s="65"/>
      <c r="AB231" s="43"/>
      <c r="AC231" s="88"/>
      <c r="AD231" s="65"/>
      <c r="AE231" s="43"/>
      <c r="AF231" s="88"/>
      <c r="AG231" s="65"/>
      <c r="AH231" s="43"/>
      <c r="AI231" s="88"/>
      <c r="AJ231" s="65"/>
      <c r="AK231" s="43"/>
      <c r="AL231" s="88"/>
      <c r="AM231" s="65"/>
      <c r="AN231" s="43"/>
      <c r="AO231" s="88"/>
      <c r="AP231" s="43"/>
      <c r="AQ231" s="43"/>
      <c r="AR231" s="43"/>
      <c r="AS231" s="43"/>
      <c r="AT231" s="43"/>
      <c r="AU231" s="43"/>
      <c r="AV231" s="43"/>
      <c r="AW231" s="43"/>
      <c r="AX231" s="43"/>
      <c r="AY231" s="43"/>
      <c r="AZ231" s="43"/>
      <c r="BA231" s="43"/>
      <c r="BB231" s="43"/>
      <c r="BC231" s="43"/>
      <c r="BD231" s="43"/>
      <c r="BE231" s="43"/>
      <c r="BF231" s="43"/>
      <c r="BG231" s="43"/>
      <c r="BH231" s="43"/>
      <c r="BI231" s="43"/>
    </row>
    <row r="232" spans="1:61" ht="15.75" customHeight="1">
      <c r="A232" s="104" t="str">
        <f t="shared" si="106"/>
        <v>ServiceTOTAL SEMI-FIXES</v>
      </c>
      <c r="B232" s="119" t="s">
        <v>429</v>
      </c>
      <c r="C232" s="123" t="s">
        <v>810</v>
      </c>
      <c r="D232" s="121">
        <f>IFERROR(E232/E$197,0)</f>
        <v>0.2277948105635107</v>
      </c>
      <c r="E232" s="122">
        <f>+SUM(E214:E231)</f>
        <v>412734.127826087</v>
      </c>
      <c r="F232" s="123" t="s">
        <v>810</v>
      </c>
      <c r="G232" s="121">
        <f>IFERROR(H232/H$197,0)</f>
        <v>0.37076833511867358</v>
      </c>
      <c r="H232" s="122">
        <f>+SUM(H214:H231)</f>
        <v>34766.40834461862</v>
      </c>
      <c r="I232" s="123" t="s">
        <v>810</v>
      </c>
      <c r="J232" s="121">
        <f>IFERROR(K232/K$197,0)</f>
        <v>0.37125462622176036</v>
      </c>
      <c r="K232" s="122">
        <f>+SUM(K214:K231)</f>
        <v>35096.355870648222</v>
      </c>
      <c r="L232" s="123" t="s">
        <v>810</v>
      </c>
      <c r="M232" s="121">
        <f>IFERROR(N232/N$197,0)</f>
        <v>0.27324421681842548</v>
      </c>
      <c r="N232" s="122">
        <f>+SUM(N214:N231)</f>
        <v>36206.227258482468</v>
      </c>
      <c r="O232" s="123" t="s">
        <v>810</v>
      </c>
      <c r="P232" s="121">
        <f>IFERROR(Q232/Q$197,0)</f>
        <v>0.18315918851466689</v>
      </c>
      <c r="Q232" s="122">
        <f>+SUM(Q214:Q231)</f>
        <v>37797.759503629401</v>
      </c>
      <c r="R232" s="123" t="s">
        <v>810</v>
      </c>
      <c r="S232" s="121">
        <f>IFERROR(T232/T$197,0)</f>
        <v>0.18720094202799212</v>
      </c>
      <c r="T232" s="122">
        <f>+SUM(T214:T231)</f>
        <v>37673.358765305311</v>
      </c>
      <c r="U232" s="123" t="s">
        <v>810</v>
      </c>
      <c r="V232" s="121">
        <f>IFERROR(W232/W$197,0)</f>
        <v>0.20709073798130237</v>
      </c>
      <c r="W232" s="122">
        <f>+SUM(W214:W231)</f>
        <v>32998.276924156526</v>
      </c>
      <c r="X232" s="123" t="s">
        <v>810</v>
      </c>
      <c r="Y232" s="121">
        <f>IFERROR(Z232/Z$197,0)</f>
        <v>0.20923627829764738</v>
      </c>
      <c r="Z232" s="122">
        <f>+SUM(Z214:Z231)</f>
        <v>32870.461321729657</v>
      </c>
      <c r="AA232" s="123" t="s">
        <v>810</v>
      </c>
      <c r="AB232" s="121">
        <f>IFERROR(AC232/AC$197,0)</f>
        <v>0.23457289182102531</v>
      </c>
      <c r="AC232" s="122">
        <f>+SUM(AC214:AC231)</f>
        <v>32425.829749490098</v>
      </c>
      <c r="AD232" s="123" t="s">
        <v>810</v>
      </c>
      <c r="AE232" s="121">
        <f>IFERROR(AF232/AF$197,0)</f>
        <v>0.25047130951047986</v>
      </c>
      <c r="AF232" s="122">
        <f>+SUM(AF214:AF231)</f>
        <v>32473.165651551251</v>
      </c>
      <c r="AG232" s="123" t="s">
        <v>810</v>
      </c>
      <c r="AH232" s="121">
        <f>IFERROR(AI232/AI$197,0)</f>
        <v>0.17343092855191888</v>
      </c>
      <c r="AI232" s="122">
        <f>+SUM(AI214:AI231)</f>
        <v>34196.793419108042</v>
      </c>
      <c r="AJ232" s="123" t="s">
        <v>810</v>
      </c>
      <c r="AK232" s="121">
        <f>IFERROR(AL232/AL$197,0)</f>
        <v>0.17156269448805472</v>
      </c>
      <c r="AL232" s="122">
        <f>+SUM(AL214:AL231)</f>
        <v>34324.590017629023</v>
      </c>
      <c r="AM232" s="123" t="s">
        <v>810</v>
      </c>
      <c r="AN232" s="121">
        <f>IFERROR(AO232/AO$197,0)</f>
        <v>0.313164036025184</v>
      </c>
      <c r="AO232" s="122">
        <f>+SUM(AO214:AO231)</f>
        <v>31904.900999738358</v>
      </c>
      <c r="AP232" s="43"/>
      <c r="AQ232" s="43"/>
      <c r="AR232" s="43"/>
      <c r="AS232" s="43"/>
      <c r="AT232" s="43"/>
      <c r="AU232" s="43"/>
      <c r="AV232" s="43"/>
      <c r="AW232" s="43"/>
      <c r="AX232" s="43"/>
      <c r="AY232" s="43"/>
      <c r="AZ232" s="43"/>
      <c r="BA232" s="43"/>
      <c r="BB232" s="43"/>
      <c r="BC232" s="43"/>
      <c r="BD232" s="43"/>
      <c r="BE232" s="43"/>
      <c r="BF232" s="43"/>
      <c r="BG232" s="43"/>
      <c r="BH232" s="43"/>
      <c r="BI232" s="43"/>
    </row>
    <row r="233" spans="1:61" ht="15.75" customHeight="1">
      <c r="A233" s="104" t="str">
        <f t="shared" si="106"/>
        <v>Service</v>
      </c>
      <c r="B233" s="51"/>
      <c r="C233" s="51"/>
      <c r="D233" s="133"/>
      <c r="E233" s="110"/>
      <c r="F233" s="51"/>
      <c r="G233" s="133"/>
      <c r="H233" s="110"/>
      <c r="I233" s="51"/>
      <c r="J233" s="133"/>
      <c r="K233" s="110"/>
      <c r="L233" s="51"/>
      <c r="M233" s="133"/>
      <c r="N233" s="110"/>
      <c r="O233" s="51"/>
      <c r="P233" s="133"/>
      <c r="Q233" s="110"/>
      <c r="R233" s="51"/>
      <c r="S233" s="133"/>
      <c r="T233" s="110"/>
      <c r="U233" s="51"/>
      <c r="V233" s="133"/>
      <c r="W233" s="110"/>
      <c r="X233" s="51"/>
      <c r="Y233" s="133"/>
      <c r="Z233" s="110"/>
      <c r="AA233" s="51"/>
      <c r="AB233" s="133"/>
      <c r="AC233" s="110"/>
      <c r="AD233" s="51"/>
      <c r="AE233" s="133"/>
      <c r="AF233" s="110"/>
      <c r="AG233" s="51"/>
      <c r="AH233" s="133"/>
      <c r="AI233" s="110"/>
      <c r="AJ233" s="51"/>
      <c r="AK233" s="133"/>
      <c r="AL233" s="110"/>
      <c r="AM233" s="51"/>
      <c r="AN233" s="133"/>
      <c r="AO233" s="110"/>
      <c r="AP233" s="43"/>
      <c r="AQ233" s="43"/>
      <c r="AR233" s="43"/>
      <c r="AS233" s="43"/>
      <c r="AT233" s="43"/>
      <c r="AU233" s="43"/>
      <c r="AV233" s="43"/>
      <c r="AW233" s="43"/>
      <c r="AX233" s="43"/>
      <c r="AY233" s="43"/>
      <c r="AZ233" s="43"/>
      <c r="BA233" s="43"/>
      <c r="BB233" s="43"/>
      <c r="BC233" s="43"/>
      <c r="BD233" s="43"/>
      <c r="BE233" s="43"/>
      <c r="BF233" s="43"/>
      <c r="BG233" s="43"/>
      <c r="BH233" s="43"/>
      <c r="BI233" s="43"/>
    </row>
    <row r="234" spans="1:61" ht="15.75" customHeight="1">
      <c r="A234" s="104" t="str">
        <f t="shared" si="106"/>
        <v>ServiceTOTAL DES DÉPENSES</v>
      </c>
      <c r="B234" s="119" t="s">
        <v>430</v>
      </c>
      <c r="C234" s="123" t="s">
        <v>404</v>
      </c>
      <c r="D234" s="121">
        <f>IFERROR(E234/E$197,0)</f>
        <v>0.80394735554351815</v>
      </c>
      <c r="E234" s="122">
        <f>E213+E232</f>
        <v>1456646.4871939232</v>
      </c>
      <c r="F234" s="123" t="s">
        <v>404</v>
      </c>
      <c r="G234" s="121">
        <f>IFERROR(H234/H$197,0)</f>
        <v>1.1710146901502416</v>
      </c>
      <c r="H234" s="122">
        <f>H213+H232</f>
        <v>109804.3469172724</v>
      </c>
      <c r="I234" s="123" t="s">
        <v>404</v>
      </c>
      <c r="J234" s="121">
        <f>IFERROR(K234/K$197,0)</f>
        <v>1.0478838475570953</v>
      </c>
      <c r="K234" s="122">
        <f>K213+K232</f>
        <v>99061.134400518087</v>
      </c>
      <c r="L234" s="123" t="s">
        <v>404</v>
      </c>
      <c r="M234" s="121">
        <f>IFERROR(N234/N$197,0)</f>
        <v>0.90620043762436131</v>
      </c>
      <c r="N234" s="122">
        <f>N213+N232</f>
        <v>120076.09664495353</v>
      </c>
      <c r="O234" s="123" t="s">
        <v>404</v>
      </c>
      <c r="P234" s="121">
        <f>IFERROR(Q234/Q$197,0)</f>
        <v>0.67057512818184184</v>
      </c>
      <c r="Q234" s="122">
        <f>Q213+Q232</f>
        <v>138383.65210983154</v>
      </c>
      <c r="R234" s="123" t="s">
        <v>404</v>
      </c>
      <c r="S234" s="121">
        <f>IFERROR(T234/T$197,0)</f>
        <v>0.65427244378847615</v>
      </c>
      <c r="T234" s="122">
        <f>T213+T232</f>
        <v>131669.42558125913</v>
      </c>
      <c r="U234" s="123" t="s">
        <v>404</v>
      </c>
      <c r="V234" s="121">
        <f>IFERROR(W234/W$197,0)</f>
        <v>0.77150117069184232</v>
      </c>
      <c r="W234" s="122">
        <f>W213+W232</f>
        <v>122932.63100978911</v>
      </c>
      <c r="X234" s="123" t="s">
        <v>404</v>
      </c>
      <c r="Y234" s="121">
        <f>IFERROR(Z234/Z$197,0)</f>
        <v>0.78306931954381898</v>
      </c>
      <c r="Z234" s="122">
        <f>Z213+Z232</f>
        <v>123018.10178291475</v>
      </c>
      <c r="AA234" s="123" t="s">
        <v>404</v>
      </c>
      <c r="AB234" s="121">
        <f>IFERROR(AC234/AC$197,0)</f>
        <v>0.81170048714106713</v>
      </c>
      <c r="AC234" s="122">
        <f>AC213+AC232</f>
        <v>112204.192050018</v>
      </c>
      <c r="AD234" s="123" t="s">
        <v>404</v>
      </c>
      <c r="AE234" s="121">
        <f>IFERROR(AF234/AF$197,0)</f>
        <v>0.89932433764544029</v>
      </c>
      <c r="AF234" s="122">
        <f>AF213+AF232</f>
        <v>116595.82188438266</v>
      </c>
      <c r="AG234" s="123" t="s">
        <v>404</v>
      </c>
      <c r="AH234" s="121">
        <f>IFERROR(AI234/AI$197,0)</f>
        <v>0.66647178608730717</v>
      </c>
      <c r="AI234" s="122">
        <f>AI213+AI232</f>
        <v>131413.68831262848</v>
      </c>
      <c r="AJ234" s="123" t="s">
        <v>404</v>
      </c>
      <c r="AK234" s="121">
        <f>IFERROR(AL234/AL$197,0)</f>
        <v>0.63125183070873536</v>
      </c>
      <c r="AL234" s="122">
        <f>AL213+AL232</f>
        <v>126294.70731741001</v>
      </c>
      <c r="AM234" s="123" t="s">
        <v>404</v>
      </c>
      <c r="AN234" s="121">
        <f>IFERROR(AO234/AO$197,0)</f>
        <v>1.2288346491248852</v>
      </c>
      <c r="AO234" s="122">
        <f>AO213+AO232</f>
        <v>125192.68918294575</v>
      </c>
      <c r="AP234" s="43"/>
      <c r="AQ234" s="43"/>
      <c r="AR234" s="43"/>
      <c r="AS234" s="43"/>
      <c r="AT234" s="43"/>
      <c r="AU234" s="43"/>
      <c r="AV234" s="43"/>
      <c r="AW234" s="43"/>
      <c r="AX234" s="43"/>
      <c r="AY234" s="43"/>
      <c r="AZ234" s="43"/>
      <c r="BA234" s="43"/>
      <c r="BB234" s="43"/>
      <c r="BC234" s="43"/>
      <c r="BD234" s="43"/>
      <c r="BE234" s="43"/>
      <c r="BF234" s="43"/>
      <c r="BG234" s="43"/>
      <c r="BH234" s="43"/>
      <c r="BI234" s="43"/>
    </row>
    <row r="235" spans="1:61" ht="15.75" customHeight="1">
      <c r="A235" s="104" t="str">
        <f t="shared" si="106"/>
        <v>Service</v>
      </c>
      <c r="B235" s="65"/>
      <c r="C235" s="65"/>
      <c r="D235" s="43"/>
      <c r="E235" s="88"/>
      <c r="F235" s="65"/>
      <c r="G235" s="43"/>
      <c r="H235" s="88"/>
      <c r="I235" s="65"/>
      <c r="J235" s="43"/>
      <c r="K235" s="88"/>
      <c r="L235" s="65"/>
      <c r="M235" s="43"/>
      <c r="N235" s="88"/>
      <c r="O235" s="65"/>
      <c r="P235" s="43"/>
      <c r="Q235" s="88"/>
      <c r="R235" s="65"/>
      <c r="S235" s="43"/>
      <c r="T235" s="88"/>
      <c r="U235" s="65"/>
      <c r="V235" s="43"/>
      <c r="W235" s="88"/>
      <c r="X235" s="65"/>
      <c r="Y235" s="43"/>
      <c r="Z235" s="88"/>
      <c r="AA235" s="65"/>
      <c r="AB235" s="43"/>
      <c r="AC235" s="88"/>
      <c r="AD235" s="65"/>
      <c r="AE235" s="43"/>
      <c r="AF235" s="88"/>
      <c r="AG235" s="65"/>
      <c r="AH235" s="43"/>
      <c r="AI235" s="88"/>
      <c r="AJ235" s="65"/>
      <c r="AK235" s="43"/>
      <c r="AL235" s="88"/>
      <c r="AM235" s="65"/>
      <c r="AN235" s="43"/>
      <c r="AO235" s="88"/>
      <c r="AP235" s="43"/>
      <c r="AQ235" s="43"/>
      <c r="AR235" s="43"/>
      <c r="AS235" s="43"/>
      <c r="AT235" s="43"/>
      <c r="AU235" s="43"/>
      <c r="AV235" s="43"/>
      <c r="AW235" s="43"/>
      <c r="AX235" s="43"/>
      <c r="AY235" s="43"/>
      <c r="AZ235" s="43"/>
      <c r="BA235" s="43"/>
      <c r="BB235" s="43"/>
      <c r="BC235" s="43"/>
      <c r="BD235" s="43"/>
      <c r="BE235" s="43"/>
      <c r="BF235" s="43"/>
      <c r="BG235" s="43"/>
      <c r="BH235" s="43"/>
      <c r="BI235" s="43"/>
    </row>
    <row r="236" spans="1:61" ht="15.75" customHeight="1">
      <c r="A236" s="104" t="str">
        <f t="shared" si="106"/>
        <v>ServicePROFIT DÉPARTEMENTAL</v>
      </c>
      <c r="B236" s="485" t="s">
        <v>459</v>
      </c>
      <c r="C236" s="485"/>
      <c r="D236" s="493"/>
      <c r="E236" s="488">
        <f>E197-E234</f>
        <v>355221.51280607679</v>
      </c>
      <c r="F236" s="485"/>
      <c r="G236" s="493"/>
      <c r="H236" s="488">
        <f>H197-H234</f>
        <v>-16035.799143388824</v>
      </c>
      <c r="I236" s="485"/>
      <c r="J236" s="493"/>
      <c r="K236" s="488">
        <f>K197-K234</f>
        <v>-4526.6737048438808</v>
      </c>
      <c r="L236" s="485"/>
      <c r="M236" s="493"/>
      <c r="N236" s="488">
        <f>N197-N234</f>
        <v>12428.911805205193</v>
      </c>
      <c r="O236" s="485"/>
      <c r="P236" s="493"/>
      <c r="Q236" s="488">
        <f>Q197-Q234</f>
        <v>67981.9679289505</v>
      </c>
      <c r="R236" s="485"/>
      <c r="S236" s="493"/>
      <c r="T236" s="488">
        <f>T197-T234</f>
        <v>69576.136311650684</v>
      </c>
      <c r="U236" s="485"/>
      <c r="V236" s="493"/>
      <c r="W236" s="488">
        <f>W197-W234</f>
        <v>36409.487550510021</v>
      </c>
      <c r="X236" s="485"/>
      <c r="Y236" s="493"/>
      <c r="Z236" s="488">
        <f>Z197-Z234</f>
        <v>34079.231381126941</v>
      </c>
      <c r="AA236" s="485"/>
      <c r="AB236" s="493"/>
      <c r="AC236" s="488">
        <f>AC197-AC234</f>
        <v>26029.299031425442</v>
      </c>
      <c r="AD236" s="485"/>
      <c r="AE236" s="493"/>
      <c r="AF236" s="488">
        <f>AF197-AF234</f>
        <v>13052.422918651573</v>
      </c>
      <c r="AG236" s="485"/>
      <c r="AH236" s="493"/>
      <c r="AI236" s="488">
        <f>AI197-AI234</f>
        <v>65764.483450839703</v>
      </c>
      <c r="AJ236" s="485"/>
      <c r="AK236" s="493"/>
      <c r="AL236" s="488">
        <f>AL197-AL234</f>
        <v>73775.535925470031</v>
      </c>
      <c r="AM236" s="485"/>
      <c r="AN236" s="493"/>
      <c r="AO236" s="488">
        <f>AO197-AO234</f>
        <v>-23313.490649520812</v>
      </c>
      <c r="AP236" s="43"/>
      <c r="AQ236" s="43"/>
      <c r="AR236" s="43"/>
      <c r="AS236" s="43"/>
      <c r="AT236" s="43"/>
      <c r="AU236" s="43"/>
      <c r="AV236" s="43"/>
      <c r="AW236" s="43"/>
      <c r="AX236" s="43"/>
      <c r="AY236" s="43"/>
      <c r="AZ236" s="43"/>
      <c r="BA236" s="43"/>
      <c r="BB236" s="43"/>
      <c r="BC236" s="43"/>
      <c r="BD236" s="43"/>
      <c r="BE236" s="43"/>
      <c r="BF236" s="43"/>
      <c r="BG236" s="43"/>
      <c r="BH236" s="43"/>
      <c r="BI236" s="43"/>
    </row>
    <row r="237" spans="1:61" ht="15.75" customHeight="1">
      <c r="A237" s="104"/>
      <c r="B237" s="43"/>
      <c r="C237" s="43"/>
      <c r="D237" s="43"/>
      <c r="E237" s="101"/>
      <c r="F237" s="43"/>
      <c r="G237" s="43"/>
      <c r="H237" s="101"/>
      <c r="I237" s="43"/>
      <c r="J237" s="43"/>
      <c r="K237" s="101"/>
      <c r="L237" s="43"/>
      <c r="M237" s="43"/>
      <c r="N237" s="101"/>
      <c r="O237" s="43"/>
      <c r="P237" s="43"/>
      <c r="Q237" s="101"/>
      <c r="R237" s="43"/>
      <c r="S237" s="43"/>
      <c r="T237" s="101"/>
      <c r="U237" s="43"/>
      <c r="V237" s="43"/>
      <c r="W237" s="101"/>
      <c r="X237" s="43"/>
      <c r="Y237" s="43"/>
      <c r="Z237" s="101"/>
      <c r="AA237" s="43"/>
      <c r="AB237" s="43"/>
      <c r="AC237" s="101"/>
      <c r="AD237" s="43"/>
      <c r="AE237" s="43"/>
      <c r="AF237" s="101"/>
      <c r="AG237" s="43"/>
      <c r="AH237" s="43"/>
      <c r="AI237" s="101"/>
      <c r="AJ237" s="43"/>
      <c r="AK237" s="43"/>
      <c r="AL237" s="101"/>
      <c r="AM237" s="43"/>
      <c r="AN237" s="43"/>
      <c r="AO237" s="101"/>
      <c r="AP237" s="43"/>
      <c r="AQ237" s="43"/>
      <c r="AR237" s="43"/>
      <c r="AS237" s="43"/>
      <c r="AT237" s="43"/>
      <c r="AU237" s="43"/>
      <c r="AV237" s="43"/>
      <c r="AW237" s="43"/>
      <c r="AX237" s="43"/>
      <c r="AY237" s="43"/>
      <c r="AZ237" s="43"/>
      <c r="BA237" s="43"/>
      <c r="BB237" s="43"/>
      <c r="BC237" s="43"/>
      <c r="BD237" s="43"/>
      <c r="BE237" s="43"/>
      <c r="BF237" s="43"/>
      <c r="BG237" s="43"/>
      <c r="BH237" s="43"/>
      <c r="BI237" s="43"/>
    </row>
    <row r="238" spans="1:61" ht="15.75" customHeight="1">
      <c r="A238" s="104"/>
      <c r="B238" s="42"/>
      <c r="C238" s="42"/>
      <c r="D238" s="42"/>
      <c r="E238" s="188"/>
      <c r="F238" s="42"/>
      <c r="G238" s="42"/>
      <c r="H238" s="188"/>
      <c r="I238" s="42"/>
      <c r="J238" s="42"/>
      <c r="K238" s="188"/>
      <c r="L238" s="42"/>
      <c r="M238" s="42"/>
      <c r="N238" s="188"/>
      <c r="O238" s="42"/>
      <c r="P238" s="42"/>
      <c r="Q238" s="188"/>
      <c r="R238" s="42"/>
      <c r="S238" s="42"/>
      <c r="T238" s="188"/>
      <c r="U238" s="42"/>
      <c r="V238" s="42"/>
      <c r="W238" s="188"/>
      <c r="X238" s="42"/>
      <c r="Y238" s="42"/>
      <c r="Z238" s="188"/>
      <c r="AA238" s="42"/>
      <c r="AB238" s="42"/>
      <c r="AC238" s="188"/>
      <c r="AD238" s="42"/>
      <c r="AE238" s="42"/>
      <c r="AF238" s="188"/>
      <c r="AG238" s="42"/>
      <c r="AH238" s="42"/>
      <c r="AI238" s="188"/>
      <c r="AJ238" s="42"/>
      <c r="AK238" s="42"/>
      <c r="AL238" s="188"/>
      <c r="AM238" s="42"/>
      <c r="AN238" s="42"/>
      <c r="AO238" s="188"/>
      <c r="AP238" s="42"/>
      <c r="AQ238" s="42"/>
      <c r="AR238" s="42"/>
      <c r="AS238" s="42"/>
      <c r="AT238" s="42"/>
      <c r="AU238" s="42"/>
      <c r="AV238" s="42"/>
      <c r="AW238" s="42"/>
      <c r="AX238" s="42"/>
      <c r="AY238" s="42"/>
      <c r="AZ238" s="42"/>
      <c r="BA238" s="42"/>
      <c r="BB238" s="42"/>
      <c r="BC238" s="42"/>
      <c r="BD238" s="42"/>
      <c r="BE238" s="42"/>
      <c r="BF238" s="42"/>
      <c r="BG238" s="42"/>
      <c r="BH238" s="42"/>
      <c r="BI238" s="42"/>
    </row>
    <row r="239" spans="1:61" ht="15.75" customHeight="1">
      <c r="A239" s="104"/>
      <c r="B239" s="35" t="str">
        <f>B4</f>
        <v>Budget 2025</v>
      </c>
      <c r="C239" s="35" t="s">
        <v>861</v>
      </c>
      <c r="D239" s="35"/>
      <c r="E239" s="35"/>
      <c r="F239" s="35"/>
      <c r="G239" s="35"/>
      <c r="H239" s="35"/>
      <c r="I239" s="35"/>
      <c r="J239" s="35"/>
      <c r="K239" s="35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  <c r="AE239" s="35"/>
      <c r="AF239" s="35"/>
      <c r="AG239" s="35"/>
      <c r="AH239" s="35"/>
      <c r="AI239" s="35"/>
      <c r="AJ239" s="35"/>
      <c r="AK239" s="35"/>
      <c r="AL239" s="35"/>
      <c r="AM239" s="35"/>
      <c r="AN239" s="35"/>
      <c r="AO239" s="35"/>
      <c r="AP239" s="35"/>
      <c r="AQ239" s="35"/>
      <c r="AR239" s="35"/>
      <c r="AS239" s="35"/>
      <c r="AT239" s="35"/>
      <c r="AU239" s="35"/>
      <c r="AV239" s="35"/>
      <c r="AW239" s="35"/>
      <c r="AX239" s="35"/>
      <c r="AY239" s="35"/>
      <c r="AZ239" s="35"/>
      <c r="BA239" s="35"/>
      <c r="BB239" s="35"/>
      <c r="BC239" s="35"/>
      <c r="BD239" s="35"/>
      <c r="BE239" s="35"/>
      <c r="BF239" s="35"/>
      <c r="BG239" s="35"/>
      <c r="BH239" s="35"/>
      <c r="BI239" s="35"/>
    </row>
    <row r="240" spans="1:61" ht="15.75" customHeight="1">
      <c r="A240" s="104"/>
      <c r="B240" s="39"/>
      <c r="C240" s="42"/>
      <c r="D240" s="42"/>
      <c r="E240" s="42"/>
      <c r="F240" s="42"/>
      <c r="G240" s="42"/>
      <c r="H240" s="42"/>
      <c r="I240" s="42"/>
      <c r="J240" s="42"/>
      <c r="K240" s="42"/>
      <c r="L240" s="42"/>
      <c r="M240" s="42"/>
      <c r="N240" s="42"/>
      <c r="O240" s="42"/>
      <c r="P240" s="42"/>
      <c r="Q240" s="42"/>
      <c r="R240" s="42"/>
      <c r="S240" s="42"/>
      <c r="T240" s="42"/>
      <c r="U240" s="42"/>
      <c r="V240" s="42"/>
      <c r="W240" s="42"/>
      <c r="X240" s="42"/>
      <c r="Y240" s="42"/>
      <c r="Z240" s="42"/>
      <c r="AA240" s="42"/>
      <c r="AB240" s="42"/>
      <c r="AC240" s="42"/>
      <c r="AD240" s="42"/>
      <c r="AE240" s="42"/>
      <c r="AF240" s="42"/>
      <c r="AG240" s="42"/>
      <c r="AH240" s="42"/>
      <c r="AI240" s="42"/>
      <c r="AJ240" s="42"/>
      <c r="AK240" s="42"/>
      <c r="AL240" s="42"/>
      <c r="AM240" s="42"/>
      <c r="AN240" s="42"/>
      <c r="AO240" s="42"/>
      <c r="AP240" s="42"/>
      <c r="AQ240" s="42"/>
      <c r="AR240" s="42"/>
      <c r="AS240" s="42"/>
      <c r="AT240" s="42"/>
      <c r="AU240" s="42"/>
      <c r="AV240" s="42"/>
      <c r="AW240" s="42"/>
      <c r="AX240" s="42"/>
      <c r="AY240" s="42"/>
      <c r="AZ240" s="42"/>
      <c r="BA240" s="42"/>
      <c r="BB240" s="42"/>
      <c r="BC240" s="42"/>
      <c r="BD240" s="42"/>
      <c r="BE240" s="42"/>
      <c r="BF240" s="42"/>
      <c r="BG240" s="42"/>
      <c r="BH240" s="42"/>
      <c r="BI240" s="42"/>
    </row>
    <row r="241" spans="1:61" ht="15.75" customHeight="1">
      <c r="A241" s="104"/>
      <c r="B241" s="45" t="s">
        <v>12</v>
      </c>
      <c r="C241" s="464" t="s">
        <v>2110</v>
      </c>
      <c r="D241" s="465"/>
      <c r="E241" s="466"/>
      <c r="F241" s="464" t="s">
        <v>30</v>
      </c>
      <c r="G241" s="465"/>
      <c r="H241" s="466"/>
      <c r="I241" s="464" t="s">
        <v>37</v>
      </c>
      <c r="J241" s="465"/>
      <c r="K241" s="466"/>
      <c r="L241" s="464" t="s">
        <v>38</v>
      </c>
      <c r="M241" s="465"/>
      <c r="N241" s="466"/>
      <c r="O241" s="464" t="s">
        <v>45</v>
      </c>
      <c r="P241" s="465"/>
      <c r="Q241" s="466"/>
      <c r="R241" s="464" t="s">
        <v>48</v>
      </c>
      <c r="S241" s="465"/>
      <c r="T241" s="466"/>
      <c r="U241" s="464" t="s">
        <v>53</v>
      </c>
      <c r="V241" s="465"/>
      <c r="W241" s="466"/>
      <c r="X241" s="464" t="s">
        <v>58</v>
      </c>
      <c r="Y241" s="465"/>
      <c r="Z241" s="466"/>
      <c r="AA241" s="464" t="s">
        <v>66</v>
      </c>
      <c r="AB241" s="465"/>
      <c r="AC241" s="466"/>
      <c r="AD241" s="464" t="s">
        <v>18</v>
      </c>
      <c r="AE241" s="465"/>
      <c r="AF241" s="466"/>
      <c r="AG241" s="464" t="s">
        <v>75</v>
      </c>
      <c r="AH241" s="465"/>
      <c r="AI241" s="466"/>
      <c r="AJ241" s="464" t="s">
        <v>82</v>
      </c>
      <c r="AK241" s="465"/>
      <c r="AL241" s="466"/>
      <c r="AM241" s="464" t="s">
        <v>85</v>
      </c>
      <c r="AN241" s="465"/>
      <c r="AO241" s="466"/>
      <c r="AP241" s="43"/>
      <c r="AQ241" s="43"/>
      <c r="AR241" s="43"/>
      <c r="AS241" s="43"/>
      <c r="AT241" s="43"/>
      <c r="AU241" s="43"/>
      <c r="AV241" s="43"/>
      <c r="AW241" s="43"/>
      <c r="AX241" s="43"/>
      <c r="AY241" s="43"/>
      <c r="AZ241" s="43"/>
      <c r="BA241" s="43"/>
      <c r="BB241" s="43"/>
      <c r="BC241" s="43"/>
      <c r="BD241" s="43"/>
      <c r="BE241" s="43"/>
      <c r="BF241" s="43"/>
      <c r="BG241" s="43"/>
      <c r="BH241" s="43"/>
      <c r="BI241" s="43"/>
    </row>
    <row r="242" spans="1:61" ht="15.75" customHeight="1">
      <c r="A242" s="104" t="str">
        <f t="shared" ref="A242:A292" si="129">+$C$239&amp;B242</f>
        <v>Carrosserie</v>
      </c>
      <c r="B242" s="65"/>
      <c r="C242" s="172" t="s">
        <v>687</v>
      </c>
      <c r="D242" s="104" t="s">
        <v>688</v>
      </c>
      <c r="E242" s="171" t="s">
        <v>344</v>
      </c>
      <c r="F242" s="172" t="s">
        <v>687</v>
      </c>
      <c r="G242" s="104" t="s">
        <v>688</v>
      </c>
      <c r="H242" s="171" t="s">
        <v>344</v>
      </c>
      <c r="I242" s="172" t="s">
        <v>687</v>
      </c>
      <c r="J242" s="104" t="s">
        <v>688</v>
      </c>
      <c r="K242" s="171" t="s">
        <v>344</v>
      </c>
      <c r="L242" s="172" t="s">
        <v>687</v>
      </c>
      <c r="M242" s="104" t="s">
        <v>688</v>
      </c>
      <c r="N242" s="171" t="s">
        <v>344</v>
      </c>
      <c r="O242" s="172" t="s">
        <v>687</v>
      </c>
      <c r="P242" s="104" t="s">
        <v>688</v>
      </c>
      <c r="Q242" s="171" t="s">
        <v>344</v>
      </c>
      <c r="R242" s="172" t="s">
        <v>687</v>
      </c>
      <c r="S242" s="104" t="s">
        <v>688</v>
      </c>
      <c r="T242" s="171" t="s">
        <v>344</v>
      </c>
      <c r="U242" s="172" t="s">
        <v>687</v>
      </c>
      <c r="V242" s="104" t="s">
        <v>688</v>
      </c>
      <c r="W242" s="171" t="s">
        <v>344</v>
      </c>
      <c r="X242" s="172" t="s">
        <v>687</v>
      </c>
      <c r="Y242" s="104" t="s">
        <v>688</v>
      </c>
      <c r="Z242" s="171" t="s">
        <v>344</v>
      </c>
      <c r="AA242" s="172" t="s">
        <v>687</v>
      </c>
      <c r="AB242" s="104" t="s">
        <v>688</v>
      </c>
      <c r="AC242" s="171" t="s">
        <v>344</v>
      </c>
      <c r="AD242" s="172" t="s">
        <v>687</v>
      </c>
      <c r="AE242" s="104" t="s">
        <v>688</v>
      </c>
      <c r="AF242" s="171" t="s">
        <v>344</v>
      </c>
      <c r="AG242" s="172" t="s">
        <v>687</v>
      </c>
      <c r="AH242" s="104" t="s">
        <v>688</v>
      </c>
      <c r="AI242" s="171" t="s">
        <v>344</v>
      </c>
      <c r="AJ242" s="172" t="s">
        <v>687</v>
      </c>
      <c r="AK242" s="104" t="s">
        <v>688</v>
      </c>
      <c r="AL242" s="171" t="s">
        <v>344</v>
      </c>
      <c r="AM242" s="172" t="s">
        <v>687</v>
      </c>
      <c r="AN242" s="104" t="s">
        <v>688</v>
      </c>
      <c r="AO242" s="171" t="s">
        <v>344</v>
      </c>
      <c r="AP242" s="43"/>
      <c r="AQ242" s="43"/>
      <c r="AR242" s="43"/>
      <c r="AS242" s="43"/>
      <c r="AT242" s="43"/>
      <c r="AU242" s="43"/>
      <c r="AV242" s="43"/>
      <c r="AW242" s="43"/>
      <c r="AX242" s="43"/>
      <c r="AY242" s="43"/>
      <c r="AZ242" s="43"/>
      <c r="BA242" s="43"/>
      <c r="BB242" s="43"/>
      <c r="BC242" s="43"/>
      <c r="BD242" s="43"/>
      <c r="BE242" s="43"/>
      <c r="BF242" s="43"/>
      <c r="BG242" s="43"/>
      <c r="BH242" s="43"/>
      <c r="BI242" s="43"/>
    </row>
    <row r="243" spans="1:61" ht="15.75" customHeight="1">
      <c r="A243" s="104" t="str">
        <f t="shared" si="129"/>
        <v>Carrosserie</v>
      </c>
      <c r="B243" s="65"/>
      <c r="C243" s="172"/>
      <c r="D243" s="104"/>
      <c r="E243" s="171"/>
      <c r="F243" s="172"/>
      <c r="G243" s="104"/>
      <c r="H243" s="171"/>
      <c r="I243" s="172"/>
      <c r="J243" s="104"/>
      <c r="K243" s="171"/>
      <c r="L243" s="172"/>
      <c r="M243" s="104"/>
      <c r="N243" s="171"/>
      <c r="O243" s="172"/>
      <c r="P243" s="104"/>
      <c r="Q243" s="171"/>
      <c r="R243" s="172"/>
      <c r="S243" s="104"/>
      <c r="T243" s="171"/>
      <c r="U243" s="172"/>
      <c r="V243" s="104"/>
      <c r="W243" s="171"/>
      <c r="X243" s="172"/>
      <c r="Y243" s="104"/>
      <c r="Z243" s="171"/>
      <c r="AA243" s="172"/>
      <c r="AB243" s="104"/>
      <c r="AC243" s="171"/>
      <c r="AD243" s="172"/>
      <c r="AE243" s="104"/>
      <c r="AF243" s="171"/>
      <c r="AG243" s="172"/>
      <c r="AH243" s="104"/>
      <c r="AI243" s="171"/>
      <c r="AJ243" s="172"/>
      <c r="AK243" s="104"/>
      <c r="AL243" s="171"/>
      <c r="AM243" s="172"/>
      <c r="AN243" s="104"/>
      <c r="AO243" s="171"/>
      <c r="AP243" s="43"/>
      <c r="AQ243" s="43"/>
      <c r="AR243" s="43"/>
      <c r="AS243" s="43"/>
      <c r="AT243" s="43"/>
      <c r="AU243" s="43"/>
      <c r="AV243" s="43"/>
      <c r="AW243" s="43"/>
      <c r="AX243" s="43"/>
      <c r="AY243" s="43"/>
      <c r="AZ243" s="43"/>
      <c r="BA243" s="43"/>
      <c r="BB243" s="43"/>
      <c r="BC243" s="43"/>
      <c r="BD243" s="43"/>
      <c r="BE243" s="43"/>
      <c r="BF243" s="43"/>
      <c r="BG243" s="43"/>
      <c r="BH243" s="43"/>
      <c r="BI243" s="43"/>
    </row>
    <row r="244" spans="1:61" ht="15.75" customHeight="1">
      <c r="A244" s="104" t="str">
        <f t="shared" si="129"/>
        <v>CarrosserieM/O Sous-traitement</v>
      </c>
      <c r="B244" s="65" t="s">
        <v>864</v>
      </c>
      <c r="C244" s="507">
        <f t="shared" ref="C244:E244" si="130">+SUM(F244,I244,L244,O244,R244,U244,X244,AA244,AD244,AG244,AJ244,AM244)</f>
        <v>0</v>
      </c>
      <c r="D244" s="256">
        <f t="shared" si="130"/>
        <v>0</v>
      </c>
      <c r="E244" s="508">
        <f t="shared" si="130"/>
        <v>0</v>
      </c>
      <c r="F244" s="507"/>
      <c r="G244" s="256">
        <v>0</v>
      </c>
      <c r="H244" s="508">
        <v>0</v>
      </c>
      <c r="I244" s="507"/>
      <c r="J244" s="256">
        <v>0</v>
      </c>
      <c r="K244" s="508">
        <v>0</v>
      </c>
      <c r="L244" s="507"/>
      <c r="M244" s="256">
        <v>0</v>
      </c>
      <c r="N244" s="508">
        <v>0</v>
      </c>
      <c r="O244" s="507"/>
      <c r="P244" s="256">
        <v>0</v>
      </c>
      <c r="Q244" s="508">
        <v>0</v>
      </c>
      <c r="R244" s="507"/>
      <c r="S244" s="256">
        <v>0</v>
      </c>
      <c r="T244" s="508">
        <v>0</v>
      </c>
      <c r="U244" s="507"/>
      <c r="V244" s="256">
        <v>0</v>
      </c>
      <c r="W244" s="508">
        <v>0</v>
      </c>
      <c r="X244" s="507"/>
      <c r="Y244" s="256">
        <v>0</v>
      </c>
      <c r="Z244" s="508">
        <v>0</v>
      </c>
      <c r="AA244" s="507"/>
      <c r="AB244" s="256">
        <v>0</v>
      </c>
      <c r="AC244" s="508">
        <v>0</v>
      </c>
      <c r="AD244" s="507"/>
      <c r="AE244" s="256">
        <v>0</v>
      </c>
      <c r="AF244" s="508">
        <v>0</v>
      </c>
      <c r="AG244" s="507"/>
      <c r="AH244" s="256">
        <v>0</v>
      </c>
      <c r="AI244" s="508">
        <v>0</v>
      </c>
      <c r="AJ244" s="507"/>
      <c r="AK244" s="256">
        <v>0</v>
      </c>
      <c r="AL244" s="508">
        <v>0</v>
      </c>
      <c r="AM244" s="507"/>
      <c r="AN244" s="256">
        <v>0</v>
      </c>
      <c r="AO244" s="508">
        <v>0</v>
      </c>
      <c r="AP244" s="43"/>
      <c r="AQ244" s="43"/>
      <c r="AR244" s="43"/>
      <c r="AS244" s="43"/>
      <c r="AT244" s="43"/>
      <c r="AU244" s="43"/>
      <c r="AV244" s="43"/>
      <c r="AW244" s="43"/>
      <c r="AX244" s="43"/>
      <c r="AY244" s="43"/>
      <c r="AZ244" s="43"/>
      <c r="BA244" s="43"/>
      <c r="BB244" s="43"/>
      <c r="BC244" s="43"/>
      <c r="BD244" s="43"/>
      <c r="BE244" s="43"/>
      <c r="BF244" s="43"/>
      <c r="BG244" s="43"/>
      <c r="BH244" s="43"/>
      <c r="BI244" s="43"/>
    </row>
    <row r="245" spans="1:61" ht="15.75" customHeight="1">
      <c r="A245" s="104" t="str">
        <f t="shared" si="129"/>
        <v>Carrosserie% profit / ventes</v>
      </c>
      <c r="B245" s="65" t="s">
        <v>703</v>
      </c>
      <c r="C245" s="89"/>
      <c r="D245" s="43"/>
      <c r="E245" s="191">
        <f>IFERROR(E244/D244,0)</f>
        <v>0</v>
      </c>
      <c r="F245" s="89"/>
      <c r="G245" s="43"/>
      <c r="H245" s="191">
        <f>IFERROR(H244/G244,0)</f>
        <v>0</v>
      </c>
      <c r="I245" s="89"/>
      <c r="J245" s="43"/>
      <c r="K245" s="191">
        <f>IFERROR(K244/J244,0)</f>
        <v>0</v>
      </c>
      <c r="L245" s="89"/>
      <c r="M245" s="43"/>
      <c r="N245" s="191">
        <f>IFERROR(N244/M244,0)</f>
        <v>0</v>
      </c>
      <c r="O245" s="89"/>
      <c r="P245" s="43"/>
      <c r="Q245" s="191">
        <f>IFERROR(Q244/P244,0)</f>
        <v>0</v>
      </c>
      <c r="R245" s="89"/>
      <c r="S245" s="43"/>
      <c r="T245" s="191">
        <f>IFERROR(T244/S244,0)</f>
        <v>0</v>
      </c>
      <c r="U245" s="89"/>
      <c r="V245" s="43"/>
      <c r="W245" s="191">
        <f>IFERROR(W244/V244,0)</f>
        <v>0</v>
      </c>
      <c r="X245" s="89"/>
      <c r="Y245" s="43"/>
      <c r="Z245" s="191">
        <f>IFERROR(Z244/Y244,0)</f>
        <v>0</v>
      </c>
      <c r="AA245" s="89"/>
      <c r="AB245" s="43"/>
      <c r="AC245" s="191">
        <f>IFERROR(AC244/AB244,0)</f>
        <v>0</v>
      </c>
      <c r="AD245" s="89"/>
      <c r="AE245" s="43"/>
      <c r="AF245" s="191">
        <f>IFERROR(AF244/AE244,0)</f>
        <v>0</v>
      </c>
      <c r="AG245" s="89"/>
      <c r="AH245" s="43"/>
      <c r="AI245" s="191">
        <f>IFERROR(AI244/AH244,0)</f>
        <v>0</v>
      </c>
      <c r="AJ245" s="89"/>
      <c r="AK245" s="43"/>
      <c r="AL245" s="191">
        <f>IFERROR(AL244/AK244,0)</f>
        <v>0</v>
      </c>
      <c r="AM245" s="89"/>
      <c r="AN245" s="43"/>
      <c r="AO245" s="191">
        <f>IFERROR(AO244/AN244,0)</f>
        <v>0</v>
      </c>
      <c r="AP245" s="43"/>
      <c r="AQ245" s="43"/>
      <c r="AR245" s="43"/>
      <c r="AS245" s="43"/>
      <c r="AT245" s="43"/>
      <c r="AU245" s="43"/>
      <c r="AV245" s="43"/>
      <c r="AW245" s="43"/>
      <c r="AX245" s="43"/>
      <c r="AY245" s="43"/>
      <c r="AZ245" s="43"/>
      <c r="BA245" s="43"/>
      <c r="BB245" s="43"/>
      <c r="BC245" s="43"/>
      <c r="BD245" s="43"/>
      <c r="BE245" s="43"/>
      <c r="BF245" s="43"/>
      <c r="BG245" s="43"/>
      <c r="BH245" s="43"/>
      <c r="BI245" s="43"/>
    </row>
    <row r="246" spans="1:61" ht="15.75" customHeight="1">
      <c r="A246" s="104" t="str">
        <f t="shared" si="129"/>
        <v>Carrosserie</v>
      </c>
      <c r="B246" s="65"/>
      <c r="C246" s="172"/>
      <c r="D246" s="104"/>
      <c r="E246" s="171"/>
      <c r="F246" s="172"/>
      <c r="G246" s="104"/>
      <c r="H246" s="171"/>
      <c r="I246" s="172"/>
      <c r="J246" s="104"/>
      <c r="K246" s="171"/>
      <c r="L246" s="172"/>
      <c r="M246" s="104"/>
      <c r="N246" s="171"/>
      <c r="O246" s="172"/>
      <c r="P246" s="104"/>
      <c r="Q246" s="171"/>
      <c r="R246" s="172"/>
      <c r="S246" s="104"/>
      <c r="T246" s="171"/>
      <c r="U246" s="172"/>
      <c r="V246" s="104"/>
      <c r="W246" s="171"/>
      <c r="X246" s="172"/>
      <c r="Y246" s="104"/>
      <c r="Z246" s="171"/>
      <c r="AA246" s="172"/>
      <c r="AB246" s="104"/>
      <c r="AC246" s="171"/>
      <c r="AD246" s="172"/>
      <c r="AE246" s="104"/>
      <c r="AF246" s="171"/>
      <c r="AG246" s="172"/>
      <c r="AH246" s="104"/>
      <c r="AI246" s="171"/>
      <c r="AJ246" s="172"/>
      <c r="AK246" s="104"/>
      <c r="AL246" s="171"/>
      <c r="AM246" s="172"/>
      <c r="AN246" s="104"/>
      <c r="AO246" s="171"/>
      <c r="AP246" s="43"/>
      <c r="AQ246" s="43"/>
      <c r="AR246" s="43"/>
      <c r="AS246" s="43"/>
      <c r="AT246" s="43"/>
      <c r="AU246" s="43"/>
      <c r="AV246" s="43"/>
      <c r="AW246" s="43"/>
      <c r="AX246" s="43"/>
      <c r="AY246" s="43"/>
      <c r="AZ246" s="43"/>
      <c r="BA246" s="43"/>
      <c r="BB246" s="43"/>
      <c r="BC246" s="43"/>
      <c r="BD246" s="43"/>
      <c r="BE246" s="43"/>
      <c r="BF246" s="43"/>
      <c r="BG246" s="43"/>
      <c r="BH246" s="43"/>
      <c r="BI246" s="43"/>
    </row>
    <row r="247" spans="1:61" ht="15.75" customHeight="1">
      <c r="A247" s="104" t="str">
        <f t="shared" si="129"/>
        <v>CarrosserieM/O Carrosserie</v>
      </c>
      <c r="B247" s="46" t="s">
        <v>877</v>
      </c>
      <c r="C247" s="198">
        <f t="shared" ref="C247:E247" si="131">+SUM(F247,I247,L247,O247,R247,U247,X247,AA247,AD247,AG247,AJ247,AM247)</f>
        <v>0</v>
      </c>
      <c r="D247" s="238">
        <f t="shared" si="131"/>
        <v>0</v>
      </c>
      <c r="E247" s="132">
        <f t="shared" si="131"/>
        <v>0</v>
      </c>
      <c r="F247" s="198"/>
      <c r="G247" s="238"/>
      <c r="H247" s="132"/>
      <c r="I247" s="198"/>
      <c r="J247" s="238"/>
      <c r="K247" s="132"/>
      <c r="L247" s="198"/>
      <c r="M247" s="238"/>
      <c r="N247" s="132"/>
      <c r="O247" s="198"/>
      <c r="P247" s="238"/>
      <c r="Q247" s="132"/>
      <c r="R247" s="198"/>
      <c r="S247" s="238"/>
      <c r="T247" s="132"/>
      <c r="U247" s="198"/>
      <c r="V247" s="238"/>
      <c r="W247" s="132"/>
      <c r="X247" s="198"/>
      <c r="Y247" s="238"/>
      <c r="Z247" s="132"/>
      <c r="AA247" s="198"/>
      <c r="AB247" s="238"/>
      <c r="AC247" s="132"/>
      <c r="AD247" s="198"/>
      <c r="AE247" s="238"/>
      <c r="AF247" s="132"/>
      <c r="AG247" s="198"/>
      <c r="AH247" s="238"/>
      <c r="AI247" s="132"/>
      <c r="AJ247" s="198"/>
      <c r="AK247" s="238"/>
      <c r="AL247" s="132"/>
      <c r="AM247" s="198"/>
      <c r="AN247" s="238"/>
      <c r="AO247" s="132"/>
      <c r="AP247" s="43"/>
      <c r="AQ247" s="43"/>
      <c r="AR247" s="43"/>
      <c r="AS247" s="43"/>
      <c r="AT247" s="43"/>
      <c r="AU247" s="43"/>
      <c r="AV247" s="43"/>
      <c r="AW247" s="43"/>
      <c r="AX247" s="43"/>
      <c r="AY247" s="43"/>
      <c r="AZ247" s="43"/>
      <c r="BA247" s="43"/>
      <c r="BB247" s="43"/>
      <c r="BC247" s="43"/>
      <c r="BD247" s="43"/>
      <c r="BE247" s="43"/>
      <c r="BF247" s="43"/>
      <c r="BG247" s="43"/>
      <c r="BH247" s="43"/>
      <c r="BI247" s="43"/>
    </row>
    <row r="248" spans="1:61" ht="15.75" customHeight="1">
      <c r="A248" s="104" t="str">
        <f t="shared" si="129"/>
        <v>Carrosserie% profit / ventes</v>
      </c>
      <c r="B248" s="65" t="s">
        <v>703</v>
      </c>
      <c r="C248" s="89"/>
      <c r="D248" s="43"/>
      <c r="E248" s="191">
        <f>IFERROR(E247/D247,0)</f>
        <v>0</v>
      </c>
      <c r="F248" s="89"/>
      <c r="G248" s="43"/>
      <c r="H248" s="191">
        <f>IFERROR(H247/G247,0)</f>
        <v>0</v>
      </c>
      <c r="I248" s="89"/>
      <c r="J248" s="43"/>
      <c r="K248" s="191">
        <f>IFERROR(K247/J247,0)</f>
        <v>0</v>
      </c>
      <c r="L248" s="89"/>
      <c r="M248" s="43"/>
      <c r="N248" s="191">
        <f>IFERROR(N247/M247,0)</f>
        <v>0</v>
      </c>
      <c r="O248" s="89"/>
      <c r="P248" s="43"/>
      <c r="Q248" s="191">
        <f>IFERROR(Q247/P247,0)</f>
        <v>0</v>
      </c>
      <c r="R248" s="89"/>
      <c r="S248" s="43"/>
      <c r="T248" s="191">
        <f>IFERROR(T247/S247,0)</f>
        <v>0</v>
      </c>
      <c r="U248" s="89"/>
      <c r="V248" s="43"/>
      <c r="W248" s="191">
        <f>IFERROR(W247/V247,0)</f>
        <v>0</v>
      </c>
      <c r="X248" s="89"/>
      <c r="Y248" s="43"/>
      <c r="Z248" s="191">
        <f>IFERROR(Z247/Y247,0)</f>
        <v>0</v>
      </c>
      <c r="AA248" s="89"/>
      <c r="AB248" s="43"/>
      <c r="AC248" s="191">
        <f>IFERROR(AC247/AB247,0)</f>
        <v>0</v>
      </c>
      <c r="AD248" s="89"/>
      <c r="AE248" s="43"/>
      <c r="AF248" s="191">
        <f>IFERROR(AF247/AE247,0)</f>
        <v>0</v>
      </c>
      <c r="AG248" s="89"/>
      <c r="AH248" s="43"/>
      <c r="AI248" s="191">
        <f>IFERROR(AI247/AH247,0)</f>
        <v>0</v>
      </c>
      <c r="AJ248" s="89"/>
      <c r="AK248" s="43"/>
      <c r="AL248" s="191">
        <f>IFERROR(AL247/AK247,0)</f>
        <v>0</v>
      </c>
      <c r="AM248" s="89"/>
      <c r="AN248" s="43"/>
      <c r="AO248" s="191">
        <f>IFERROR(AO247/AN247,0)</f>
        <v>0</v>
      </c>
      <c r="AP248" s="43"/>
      <c r="AQ248" s="43"/>
      <c r="AR248" s="43"/>
      <c r="AS248" s="43"/>
      <c r="AT248" s="43"/>
      <c r="AU248" s="43"/>
      <c r="AV248" s="43"/>
      <c r="AW248" s="43"/>
      <c r="AX248" s="43"/>
      <c r="AY248" s="43"/>
      <c r="AZ248" s="43"/>
      <c r="BA248" s="43"/>
      <c r="BB248" s="43"/>
      <c r="BC248" s="43"/>
      <c r="BD248" s="43"/>
      <c r="BE248" s="43"/>
      <c r="BF248" s="43"/>
      <c r="BG248" s="43"/>
      <c r="BH248" s="43"/>
      <c r="BI248" s="43"/>
    </row>
    <row r="249" spans="1:61" ht="15.75" customHeight="1">
      <c r="A249" s="104" t="str">
        <f t="shared" si="129"/>
        <v>Carrosserie</v>
      </c>
      <c r="B249" s="51"/>
      <c r="C249" s="195"/>
      <c r="D249" s="240"/>
      <c r="E249" s="194"/>
      <c r="F249" s="195"/>
      <c r="G249" s="240"/>
      <c r="H249" s="194"/>
      <c r="I249" s="195"/>
      <c r="J249" s="240"/>
      <c r="K249" s="194"/>
      <c r="L249" s="195"/>
      <c r="M249" s="240"/>
      <c r="N249" s="194"/>
      <c r="O249" s="195"/>
      <c r="P249" s="240"/>
      <c r="Q249" s="194"/>
      <c r="R249" s="195"/>
      <c r="S249" s="240"/>
      <c r="T249" s="194"/>
      <c r="U249" s="195"/>
      <c r="V249" s="240"/>
      <c r="W249" s="194"/>
      <c r="X249" s="195"/>
      <c r="Y249" s="240"/>
      <c r="Z249" s="194"/>
      <c r="AA249" s="195"/>
      <c r="AB249" s="240"/>
      <c r="AC249" s="194"/>
      <c r="AD249" s="195"/>
      <c r="AE249" s="240"/>
      <c r="AF249" s="194"/>
      <c r="AG249" s="195"/>
      <c r="AH249" s="240"/>
      <c r="AI249" s="194"/>
      <c r="AJ249" s="195"/>
      <c r="AK249" s="240"/>
      <c r="AL249" s="194"/>
      <c r="AM249" s="195"/>
      <c r="AN249" s="240"/>
      <c r="AO249" s="194"/>
      <c r="AP249" s="43"/>
      <c r="AQ249" s="43"/>
      <c r="AR249" s="43"/>
      <c r="AS249" s="43"/>
      <c r="AT249" s="43"/>
      <c r="AU249" s="43"/>
      <c r="AV249" s="43"/>
      <c r="AW249" s="43"/>
      <c r="AX249" s="43"/>
      <c r="AY249" s="43"/>
      <c r="AZ249" s="43"/>
      <c r="BA249" s="43"/>
      <c r="BB249" s="43"/>
      <c r="BC249" s="43"/>
      <c r="BD249" s="43"/>
      <c r="BE249" s="43"/>
      <c r="BF249" s="43"/>
      <c r="BG249" s="43"/>
      <c r="BH249" s="43"/>
      <c r="BI249" s="43"/>
    </row>
    <row r="250" spans="1:61" ht="15.75" customHeight="1">
      <c r="A250" s="104" t="str">
        <f t="shared" si="129"/>
        <v>CarrosserieM/O Esthétique Carr.</v>
      </c>
      <c r="B250" s="46" t="s">
        <v>893</v>
      </c>
      <c r="C250" s="198">
        <f t="shared" ref="C250:E250" si="132">+SUM(F250,I250,L250,O250,R250,U250,X250,AA250,AD250,AG250,AJ250,AM250)</f>
        <v>0</v>
      </c>
      <c r="D250" s="238">
        <f t="shared" si="132"/>
        <v>0</v>
      </c>
      <c r="E250" s="132">
        <f t="shared" si="132"/>
        <v>0</v>
      </c>
      <c r="F250" s="198"/>
      <c r="G250" s="238"/>
      <c r="H250" s="132"/>
      <c r="I250" s="198"/>
      <c r="J250" s="238"/>
      <c r="K250" s="132"/>
      <c r="L250" s="198"/>
      <c r="M250" s="238"/>
      <c r="N250" s="132"/>
      <c r="O250" s="198"/>
      <c r="P250" s="238"/>
      <c r="Q250" s="132"/>
      <c r="R250" s="198"/>
      <c r="S250" s="238"/>
      <c r="T250" s="132"/>
      <c r="U250" s="198"/>
      <c r="V250" s="238"/>
      <c r="W250" s="132"/>
      <c r="X250" s="198"/>
      <c r="Y250" s="238"/>
      <c r="Z250" s="132"/>
      <c r="AA250" s="198"/>
      <c r="AB250" s="238"/>
      <c r="AC250" s="132"/>
      <c r="AD250" s="198"/>
      <c r="AE250" s="238"/>
      <c r="AF250" s="132"/>
      <c r="AG250" s="198"/>
      <c r="AH250" s="238"/>
      <c r="AI250" s="132"/>
      <c r="AJ250" s="198"/>
      <c r="AK250" s="238"/>
      <c r="AL250" s="132"/>
      <c r="AM250" s="198"/>
      <c r="AN250" s="238"/>
      <c r="AO250" s="132"/>
      <c r="AP250" s="43"/>
      <c r="AQ250" s="43"/>
      <c r="AR250" s="43"/>
      <c r="AS250" s="43"/>
      <c r="AT250" s="43"/>
      <c r="AU250" s="43"/>
      <c r="AV250" s="43"/>
      <c r="AW250" s="43"/>
      <c r="AX250" s="43"/>
      <c r="AY250" s="43"/>
      <c r="AZ250" s="43"/>
      <c r="BA250" s="43"/>
      <c r="BB250" s="43"/>
      <c r="BC250" s="43"/>
      <c r="BD250" s="43"/>
      <c r="BE250" s="43"/>
      <c r="BF250" s="43"/>
      <c r="BG250" s="43"/>
      <c r="BH250" s="43"/>
      <c r="BI250" s="43"/>
    </row>
    <row r="251" spans="1:61" ht="15.75" customHeight="1">
      <c r="A251" s="104" t="str">
        <f t="shared" si="129"/>
        <v>Carrosserie% profit / ventes</v>
      </c>
      <c r="B251" s="65" t="s">
        <v>703</v>
      </c>
      <c r="C251" s="65"/>
      <c r="D251" s="43"/>
      <c r="E251" s="191">
        <f>IFERROR(E250/D250,0)</f>
        <v>0</v>
      </c>
      <c r="F251" s="65"/>
      <c r="G251" s="43"/>
      <c r="H251" s="191">
        <f>IFERROR(H250/G250,0)</f>
        <v>0</v>
      </c>
      <c r="I251" s="65"/>
      <c r="J251" s="43"/>
      <c r="K251" s="191">
        <f>IFERROR(K250/J250,0)</f>
        <v>0</v>
      </c>
      <c r="L251" s="65"/>
      <c r="M251" s="43"/>
      <c r="N251" s="191">
        <f>IFERROR(N250/M250,0)</f>
        <v>0</v>
      </c>
      <c r="O251" s="65"/>
      <c r="P251" s="43"/>
      <c r="Q251" s="191">
        <f>IFERROR(Q250/P250,0)</f>
        <v>0</v>
      </c>
      <c r="R251" s="65"/>
      <c r="S251" s="43"/>
      <c r="T251" s="191">
        <f>IFERROR(T250/S250,0)</f>
        <v>0</v>
      </c>
      <c r="U251" s="65"/>
      <c r="V251" s="43"/>
      <c r="W251" s="191">
        <f>IFERROR(W250/V250,0)</f>
        <v>0</v>
      </c>
      <c r="X251" s="65"/>
      <c r="Y251" s="43"/>
      <c r="Z251" s="191">
        <f>IFERROR(Z250/Y250,0)</f>
        <v>0</v>
      </c>
      <c r="AA251" s="65"/>
      <c r="AB251" s="43"/>
      <c r="AC251" s="191">
        <f>IFERROR(AC250/AB250,0)</f>
        <v>0</v>
      </c>
      <c r="AD251" s="65"/>
      <c r="AE251" s="43"/>
      <c r="AF251" s="191">
        <f>IFERROR(AF250/AE250,0)</f>
        <v>0</v>
      </c>
      <c r="AG251" s="65"/>
      <c r="AH251" s="43"/>
      <c r="AI251" s="191">
        <f>IFERROR(AI250/AH250,0)</f>
        <v>0</v>
      </c>
      <c r="AJ251" s="65"/>
      <c r="AK251" s="43"/>
      <c r="AL251" s="191">
        <f>IFERROR(AL250/AK250,0)</f>
        <v>0</v>
      </c>
      <c r="AM251" s="65"/>
      <c r="AN251" s="43"/>
      <c r="AO251" s="191">
        <f>IFERROR(AO250/AN250,0)</f>
        <v>0</v>
      </c>
      <c r="AP251" s="43"/>
      <c r="AQ251" s="43"/>
      <c r="AR251" s="43"/>
      <c r="AS251" s="43"/>
      <c r="AT251" s="43"/>
      <c r="AU251" s="43"/>
      <c r="AV251" s="43"/>
      <c r="AW251" s="43"/>
      <c r="AX251" s="43"/>
      <c r="AY251" s="43"/>
      <c r="AZ251" s="43"/>
      <c r="BA251" s="43"/>
      <c r="BB251" s="43"/>
      <c r="BC251" s="43"/>
      <c r="BD251" s="43"/>
      <c r="BE251" s="43"/>
      <c r="BF251" s="43"/>
      <c r="BG251" s="43"/>
      <c r="BH251" s="43"/>
      <c r="BI251" s="43"/>
    </row>
    <row r="252" spans="1:61" ht="15.75" customHeight="1">
      <c r="A252" s="104" t="str">
        <f t="shared" si="129"/>
        <v>Carrosserie</v>
      </c>
      <c r="B252" s="65"/>
      <c r="C252" s="65"/>
      <c r="D252" s="43"/>
      <c r="E252" s="191"/>
      <c r="F252" s="65"/>
      <c r="G252" s="43"/>
      <c r="H252" s="191"/>
      <c r="I252" s="65"/>
      <c r="J252" s="43"/>
      <c r="K252" s="191"/>
      <c r="L252" s="65"/>
      <c r="M252" s="43"/>
      <c r="N252" s="191"/>
      <c r="O252" s="65"/>
      <c r="P252" s="43"/>
      <c r="Q252" s="191"/>
      <c r="R252" s="65"/>
      <c r="S252" s="43"/>
      <c r="T252" s="191"/>
      <c r="U252" s="65"/>
      <c r="V252" s="43"/>
      <c r="W252" s="191"/>
      <c r="X252" s="65"/>
      <c r="Y252" s="43"/>
      <c r="Z252" s="191"/>
      <c r="AA252" s="65"/>
      <c r="AB252" s="43"/>
      <c r="AC252" s="191"/>
      <c r="AD252" s="65"/>
      <c r="AE252" s="43"/>
      <c r="AF252" s="191"/>
      <c r="AG252" s="65"/>
      <c r="AH252" s="43"/>
      <c r="AI252" s="191"/>
      <c r="AJ252" s="65"/>
      <c r="AK252" s="43"/>
      <c r="AL252" s="191"/>
      <c r="AM252" s="65"/>
      <c r="AN252" s="43"/>
      <c r="AO252" s="191"/>
      <c r="AP252" s="43"/>
      <c r="AQ252" s="43"/>
      <c r="AR252" s="43"/>
      <c r="AS252" s="43"/>
      <c r="AT252" s="43"/>
      <c r="AU252" s="43"/>
      <c r="AV252" s="43"/>
      <c r="AW252" s="43"/>
      <c r="AX252" s="43"/>
      <c r="AY252" s="43"/>
      <c r="AZ252" s="43"/>
      <c r="BA252" s="43"/>
      <c r="BB252" s="43"/>
      <c r="BC252" s="43"/>
      <c r="BD252" s="43"/>
      <c r="BE252" s="43"/>
      <c r="BF252" s="43"/>
      <c r="BG252" s="43"/>
      <c r="BH252" s="43"/>
      <c r="BI252" s="43"/>
    </row>
    <row r="253" spans="1:61" ht="15.75" customHeight="1">
      <c r="A253" s="104" t="str">
        <f t="shared" si="129"/>
        <v>CarrosserieTotal Mécanique</v>
      </c>
      <c r="B253" s="90" t="s">
        <v>775</v>
      </c>
      <c r="C253" s="94"/>
      <c r="D253" s="91">
        <f t="shared" ref="D253:E253" si="133">D247+D250+D244</f>
        <v>0</v>
      </c>
      <c r="E253" s="93">
        <f t="shared" si="133"/>
        <v>0</v>
      </c>
      <c r="F253" s="94"/>
      <c r="G253" s="91">
        <f t="shared" ref="G253:H253" si="134">G247+G250+G244</f>
        <v>0</v>
      </c>
      <c r="H253" s="93">
        <f t="shared" si="134"/>
        <v>0</v>
      </c>
      <c r="I253" s="94"/>
      <c r="J253" s="91">
        <f t="shared" ref="J253:K253" si="135">J247+J250+J244</f>
        <v>0</v>
      </c>
      <c r="K253" s="93">
        <f t="shared" si="135"/>
        <v>0</v>
      </c>
      <c r="L253" s="94"/>
      <c r="M253" s="91">
        <f t="shared" ref="M253:N253" si="136">M247+M250+M244</f>
        <v>0</v>
      </c>
      <c r="N253" s="93">
        <f t="shared" si="136"/>
        <v>0</v>
      </c>
      <c r="O253" s="94"/>
      <c r="P253" s="91">
        <f t="shared" ref="P253:Q253" si="137">P247+P250+P244</f>
        <v>0</v>
      </c>
      <c r="Q253" s="93">
        <f t="shared" si="137"/>
        <v>0</v>
      </c>
      <c r="R253" s="94"/>
      <c r="S253" s="91">
        <f t="shared" ref="S253:T253" si="138">S247+S250+S244</f>
        <v>0</v>
      </c>
      <c r="T253" s="93">
        <f t="shared" si="138"/>
        <v>0</v>
      </c>
      <c r="U253" s="94"/>
      <c r="V253" s="91">
        <f t="shared" ref="V253:W253" si="139">V247+V250+V244</f>
        <v>0</v>
      </c>
      <c r="W253" s="93">
        <f t="shared" si="139"/>
        <v>0</v>
      </c>
      <c r="X253" s="94"/>
      <c r="Y253" s="91">
        <f t="shared" ref="Y253:Z253" si="140">Y247+Y250+Y244</f>
        <v>0</v>
      </c>
      <c r="Z253" s="93">
        <f t="shared" si="140"/>
        <v>0</v>
      </c>
      <c r="AA253" s="94"/>
      <c r="AB253" s="91">
        <f t="shared" ref="AB253:AC253" si="141">AB247+AB250+AB244</f>
        <v>0</v>
      </c>
      <c r="AC253" s="93">
        <f t="shared" si="141"/>
        <v>0</v>
      </c>
      <c r="AD253" s="94"/>
      <c r="AE253" s="91">
        <f t="shared" ref="AE253:AF253" si="142">AE247+AE250+AE244</f>
        <v>0</v>
      </c>
      <c r="AF253" s="93">
        <f t="shared" si="142"/>
        <v>0</v>
      </c>
      <c r="AG253" s="94"/>
      <c r="AH253" s="91">
        <f t="shared" ref="AH253:AI253" si="143">AH247+AH250+AH244</f>
        <v>0</v>
      </c>
      <c r="AI253" s="93">
        <f t="shared" si="143"/>
        <v>0</v>
      </c>
      <c r="AJ253" s="94"/>
      <c r="AK253" s="91">
        <f t="shared" ref="AK253:AL253" si="144">AK247+AK250+AK244</f>
        <v>0</v>
      </c>
      <c r="AL253" s="93">
        <f t="shared" si="144"/>
        <v>0</v>
      </c>
      <c r="AM253" s="94"/>
      <c r="AN253" s="91">
        <f t="shared" ref="AN253:AO253" si="145">AN247+AN250+AN244</f>
        <v>0</v>
      </c>
      <c r="AO253" s="93">
        <f t="shared" si="145"/>
        <v>0</v>
      </c>
      <c r="AP253" s="43"/>
      <c r="AQ253" s="43"/>
      <c r="AR253" s="43"/>
      <c r="AS253" s="43"/>
      <c r="AT253" s="43"/>
      <c r="AU253" s="43"/>
      <c r="AV253" s="43"/>
      <c r="AW253" s="43"/>
      <c r="AX253" s="43"/>
      <c r="AY253" s="43"/>
      <c r="AZ253" s="43"/>
      <c r="BA253" s="43"/>
      <c r="BB253" s="43"/>
      <c r="BC253" s="43"/>
      <c r="BD253" s="43"/>
      <c r="BE253" s="43"/>
      <c r="BF253" s="43"/>
      <c r="BG253" s="43"/>
      <c r="BH253" s="43"/>
      <c r="BI253" s="43"/>
    </row>
    <row r="254" spans="1:61" ht="15.75" customHeight="1">
      <c r="A254" s="104" t="str">
        <f t="shared" si="129"/>
        <v>Carrosserie</v>
      </c>
      <c r="B254" s="96"/>
      <c r="C254" s="96"/>
      <c r="D254" s="97"/>
      <c r="E254" s="100">
        <f>IFERROR(E253/D253,0)</f>
        <v>0</v>
      </c>
      <c r="F254" s="96"/>
      <c r="G254" s="97"/>
      <c r="H254" s="100">
        <f>IFERROR(H253/G253,0)</f>
        <v>0</v>
      </c>
      <c r="I254" s="96"/>
      <c r="J254" s="97"/>
      <c r="K254" s="100">
        <f>IFERROR(K253/J253,0)</f>
        <v>0</v>
      </c>
      <c r="L254" s="96"/>
      <c r="M254" s="97"/>
      <c r="N254" s="100">
        <f>IFERROR(N253/M253,0)</f>
        <v>0</v>
      </c>
      <c r="O254" s="96"/>
      <c r="P254" s="97"/>
      <c r="Q254" s="100">
        <f>IFERROR(Q253/P253,0)</f>
        <v>0</v>
      </c>
      <c r="R254" s="96"/>
      <c r="S254" s="97"/>
      <c r="T254" s="100">
        <f>IFERROR(T253/S253,0)</f>
        <v>0</v>
      </c>
      <c r="U254" s="96"/>
      <c r="V254" s="97"/>
      <c r="W254" s="100">
        <f>IFERROR(W253/V253,0)</f>
        <v>0</v>
      </c>
      <c r="X254" s="96"/>
      <c r="Y254" s="97"/>
      <c r="Z254" s="100">
        <f>IFERROR(Z253/Y253,0)</f>
        <v>0</v>
      </c>
      <c r="AA254" s="96"/>
      <c r="AB254" s="97"/>
      <c r="AC254" s="100">
        <f>IFERROR(AC253/AB253,0)</f>
        <v>0</v>
      </c>
      <c r="AD254" s="96"/>
      <c r="AE254" s="97"/>
      <c r="AF254" s="100">
        <f>IFERROR(AF253/AE253,0)</f>
        <v>0</v>
      </c>
      <c r="AG254" s="96"/>
      <c r="AH254" s="97"/>
      <c r="AI254" s="100">
        <f>IFERROR(AI253/AH253,0)</f>
        <v>0</v>
      </c>
      <c r="AJ254" s="96"/>
      <c r="AK254" s="97"/>
      <c r="AL254" s="100">
        <f>IFERROR(AL253/AK253,0)</f>
        <v>0</v>
      </c>
      <c r="AM254" s="96"/>
      <c r="AN254" s="97"/>
      <c r="AO254" s="100">
        <f>IFERROR(AO253/AN253,0)</f>
        <v>0</v>
      </c>
      <c r="AP254" s="43"/>
      <c r="AQ254" s="43"/>
      <c r="AR254" s="43"/>
      <c r="AS254" s="43"/>
      <c r="AT254" s="43"/>
      <c r="AU254" s="43"/>
      <c r="AV254" s="43"/>
      <c r="AW254" s="43"/>
      <c r="AX254" s="43"/>
      <c r="AY254" s="43"/>
      <c r="AZ254" s="43"/>
      <c r="BA254" s="43"/>
      <c r="BB254" s="43"/>
      <c r="BC254" s="43"/>
      <c r="BD254" s="43"/>
      <c r="BE254" s="43"/>
      <c r="BF254" s="43"/>
      <c r="BG254" s="43"/>
      <c r="BH254" s="43"/>
      <c r="BI254" s="43"/>
    </row>
    <row r="255" spans="1:61" ht="15.75" customHeight="1">
      <c r="A255" s="104" t="str">
        <f t="shared" si="129"/>
        <v>Carrosserie</v>
      </c>
      <c r="B255" s="65"/>
      <c r="C255" s="65"/>
      <c r="D255" s="43"/>
      <c r="E255" s="76"/>
      <c r="F255" s="65"/>
      <c r="G255" s="43"/>
      <c r="H255" s="76"/>
      <c r="I255" s="65"/>
      <c r="J255" s="43"/>
      <c r="K255" s="76"/>
      <c r="L255" s="65"/>
      <c r="M255" s="43"/>
      <c r="N255" s="76"/>
      <c r="O255" s="65"/>
      <c r="P255" s="43"/>
      <c r="Q255" s="76"/>
      <c r="R255" s="65"/>
      <c r="S255" s="43"/>
      <c r="T255" s="76"/>
      <c r="U255" s="65"/>
      <c r="V255" s="43"/>
      <c r="W255" s="76"/>
      <c r="X255" s="65"/>
      <c r="Y255" s="43"/>
      <c r="Z255" s="76"/>
      <c r="AA255" s="65"/>
      <c r="AB255" s="43"/>
      <c r="AC255" s="76"/>
      <c r="AD255" s="65"/>
      <c r="AE255" s="43"/>
      <c r="AF255" s="76"/>
      <c r="AG255" s="65"/>
      <c r="AH255" s="43"/>
      <c r="AI255" s="76"/>
      <c r="AJ255" s="65"/>
      <c r="AK255" s="43"/>
      <c r="AL255" s="76"/>
      <c r="AM255" s="65"/>
      <c r="AN255" s="43"/>
      <c r="AO255" s="76"/>
      <c r="AP255" s="43"/>
      <c r="AQ255" s="43"/>
      <c r="AR255" s="43"/>
      <c r="AS255" s="43"/>
      <c r="AT255" s="43"/>
      <c r="AU255" s="43"/>
      <c r="AV255" s="43"/>
      <c r="AW255" s="43"/>
      <c r="AX255" s="43"/>
      <c r="AY255" s="43"/>
      <c r="AZ255" s="43"/>
      <c r="BA255" s="43"/>
      <c r="BB255" s="43"/>
      <c r="BC255" s="43"/>
      <c r="BD255" s="43"/>
      <c r="BE255" s="43"/>
      <c r="BF255" s="43"/>
      <c r="BG255" s="43"/>
      <c r="BH255" s="43"/>
      <c r="BI255" s="43"/>
    </row>
    <row r="256" spans="1:61" ht="15.75" customHeight="1">
      <c r="A256" s="104" t="str">
        <f t="shared" si="129"/>
        <v>CarrosserieDEPENSES</v>
      </c>
      <c r="B256" s="103" t="s">
        <v>394</v>
      </c>
      <c r="C256" s="65"/>
      <c r="D256" s="43"/>
      <c r="E256" s="76"/>
      <c r="F256" s="65"/>
      <c r="G256" s="43"/>
      <c r="H256" s="76"/>
      <c r="I256" s="65"/>
      <c r="J256" s="43"/>
      <c r="K256" s="76"/>
      <c r="L256" s="65"/>
      <c r="M256" s="43"/>
      <c r="N256" s="76"/>
      <c r="O256" s="65"/>
      <c r="P256" s="43"/>
      <c r="Q256" s="76"/>
      <c r="R256" s="65"/>
      <c r="S256" s="43"/>
      <c r="T256" s="76"/>
      <c r="U256" s="65"/>
      <c r="V256" s="43"/>
      <c r="W256" s="76"/>
      <c r="X256" s="65"/>
      <c r="Y256" s="43"/>
      <c r="Z256" s="76"/>
      <c r="AA256" s="65"/>
      <c r="AB256" s="43"/>
      <c r="AC256" s="76"/>
      <c r="AD256" s="65"/>
      <c r="AE256" s="43"/>
      <c r="AF256" s="76"/>
      <c r="AG256" s="65"/>
      <c r="AH256" s="43"/>
      <c r="AI256" s="76"/>
      <c r="AJ256" s="65"/>
      <c r="AK256" s="43"/>
      <c r="AL256" s="76"/>
      <c r="AM256" s="65"/>
      <c r="AN256" s="43"/>
      <c r="AO256" s="76"/>
      <c r="AP256" s="43"/>
      <c r="AQ256" s="43"/>
      <c r="AR256" s="43"/>
      <c r="AS256" s="43"/>
      <c r="AT256" s="43"/>
      <c r="AU256" s="43"/>
      <c r="AV256" s="43"/>
      <c r="AW256" s="43"/>
      <c r="AX256" s="43"/>
      <c r="AY256" s="43"/>
      <c r="AZ256" s="43"/>
      <c r="BA256" s="43"/>
      <c r="BB256" s="43"/>
      <c r="BC256" s="43"/>
      <c r="BD256" s="43"/>
      <c r="BE256" s="43"/>
      <c r="BF256" s="43"/>
      <c r="BG256" s="43"/>
      <c r="BH256" s="43"/>
      <c r="BI256" s="43"/>
    </row>
    <row r="257" spans="1:61" ht="15.75" customHeight="1">
      <c r="A257" s="104" t="str">
        <f t="shared" si="129"/>
        <v>CarrosserieSalaires cadres</v>
      </c>
      <c r="B257" s="127" t="s">
        <v>405</v>
      </c>
      <c r="C257" s="65"/>
      <c r="D257" s="43"/>
      <c r="E257" s="88">
        <f t="shared" ref="E257:E268" si="146">+SUM(H257,K257,N257,Q257,T257,W257,Z257,AC257,AF257,AI257,AL257,AO257)</f>
        <v>0</v>
      </c>
      <c r="F257" s="65"/>
      <c r="G257" s="43"/>
      <c r="H257" s="88">
        <v>0</v>
      </c>
      <c r="I257" s="65"/>
      <c r="J257" s="43"/>
      <c r="K257" s="88">
        <v>0</v>
      </c>
      <c r="L257" s="65"/>
      <c r="M257" s="43"/>
      <c r="N257" s="88">
        <v>0</v>
      </c>
      <c r="O257" s="65"/>
      <c r="P257" s="43"/>
      <c r="Q257" s="88">
        <v>0</v>
      </c>
      <c r="R257" s="65"/>
      <c r="S257" s="43"/>
      <c r="T257" s="88">
        <v>0</v>
      </c>
      <c r="U257" s="65"/>
      <c r="V257" s="43"/>
      <c r="W257" s="88">
        <v>0</v>
      </c>
      <c r="X257" s="65"/>
      <c r="Y257" s="43"/>
      <c r="Z257" s="88">
        <v>0</v>
      </c>
      <c r="AA257" s="65"/>
      <c r="AB257" s="43"/>
      <c r="AC257" s="88">
        <v>0</v>
      </c>
      <c r="AD257" s="65"/>
      <c r="AE257" s="43"/>
      <c r="AF257" s="88">
        <v>0</v>
      </c>
      <c r="AG257" s="65"/>
      <c r="AH257" s="43"/>
      <c r="AI257" s="88">
        <v>0</v>
      </c>
      <c r="AJ257" s="65"/>
      <c r="AK257" s="43"/>
      <c r="AL257" s="88">
        <v>0</v>
      </c>
      <c r="AM257" s="65"/>
      <c r="AN257" s="43"/>
      <c r="AO257" s="88">
        <v>0</v>
      </c>
      <c r="AP257" s="43"/>
      <c r="AQ257" s="43"/>
      <c r="AR257" s="43"/>
      <c r="AS257" s="43"/>
      <c r="AT257" s="43"/>
      <c r="AU257" s="43"/>
      <c r="AV257" s="43"/>
      <c r="AW257" s="43"/>
      <c r="AX257" s="43"/>
      <c r="AY257" s="43"/>
      <c r="AZ257" s="43"/>
      <c r="BA257" s="43"/>
      <c r="BB257" s="43"/>
      <c r="BC257" s="43"/>
      <c r="BD257" s="43"/>
      <c r="BE257" s="43"/>
      <c r="BF257" s="43"/>
      <c r="BG257" s="43"/>
      <c r="BH257" s="43"/>
      <c r="BI257" s="43"/>
    </row>
    <row r="258" spans="1:61" ht="15.75" customHeight="1">
      <c r="A258" s="104" t="str">
        <f t="shared" si="129"/>
        <v>CarrosserieSalaires commis</v>
      </c>
      <c r="B258" s="128" t="s">
        <v>406</v>
      </c>
      <c r="C258" s="65"/>
      <c r="D258" s="43"/>
      <c r="E258" s="88">
        <f t="shared" si="146"/>
        <v>0</v>
      </c>
      <c r="F258" s="65"/>
      <c r="G258" s="43"/>
      <c r="H258" s="88">
        <v>0</v>
      </c>
      <c r="I258" s="65"/>
      <c r="J258" s="43"/>
      <c r="K258" s="88">
        <v>0</v>
      </c>
      <c r="L258" s="65"/>
      <c r="M258" s="43"/>
      <c r="N258" s="88">
        <v>0</v>
      </c>
      <c r="O258" s="65"/>
      <c r="P258" s="43"/>
      <c r="Q258" s="88">
        <v>0</v>
      </c>
      <c r="R258" s="65"/>
      <c r="S258" s="43"/>
      <c r="T258" s="88">
        <v>0</v>
      </c>
      <c r="U258" s="65"/>
      <c r="V258" s="43"/>
      <c r="W258" s="88">
        <v>0</v>
      </c>
      <c r="X258" s="65"/>
      <c r="Y258" s="43"/>
      <c r="Z258" s="88">
        <v>0</v>
      </c>
      <c r="AA258" s="65"/>
      <c r="AB258" s="43"/>
      <c r="AC258" s="88">
        <v>0</v>
      </c>
      <c r="AD258" s="65"/>
      <c r="AE258" s="43"/>
      <c r="AF258" s="88">
        <v>0</v>
      </c>
      <c r="AG258" s="65"/>
      <c r="AH258" s="43"/>
      <c r="AI258" s="88">
        <v>0</v>
      </c>
      <c r="AJ258" s="65"/>
      <c r="AK258" s="43"/>
      <c r="AL258" s="88">
        <v>0</v>
      </c>
      <c r="AM258" s="65"/>
      <c r="AN258" s="43"/>
      <c r="AO258" s="88">
        <v>0</v>
      </c>
      <c r="AP258" s="43"/>
      <c r="AQ258" s="43"/>
      <c r="AR258" s="43"/>
      <c r="AS258" s="43"/>
      <c r="AT258" s="43"/>
      <c r="AU258" s="43"/>
      <c r="AV258" s="43"/>
      <c r="AW258" s="43"/>
      <c r="AX258" s="43"/>
      <c r="AY258" s="43"/>
      <c r="AZ258" s="43"/>
      <c r="BA258" s="43"/>
      <c r="BB258" s="43"/>
      <c r="BC258" s="43"/>
      <c r="BD258" s="43"/>
      <c r="BE258" s="43"/>
      <c r="BF258" s="43"/>
      <c r="BG258" s="43"/>
      <c r="BH258" s="43"/>
      <c r="BI258" s="43"/>
    </row>
    <row r="259" spans="1:61" ht="15.75" customHeight="1">
      <c r="A259" s="104" t="str">
        <f t="shared" si="129"/>
        <v>CarrosserieSalaires autres</v>
      </c>
      <c r="B259" s="127" t="s">
        <v>407</v>
      </c>
      <c r="C259" s="46"/>
      <c r="D259" s="130"/>
      <c r="E259" s="132">
        <f t="shared" si="146"/>
        <v>0</v>
      </c>
      <c r="F259" s="46"/>
      <c r="G259" s="130"/>
      <c r="H259" s="132">
        <v>0</v>
      </c>
      <c r="I259" s="46"/>
      <c r="J259" s="130"/>
      <c r="K259" s="132">
        <v>0</v>
      </c>
      <c r="L259" s="46"/>
      <c r="M259" s="130"/>
      <c r="N259" s="132">
        <v>0</v>
      </c>
      <c r="O259" s="46"/>
      <c r="P259" s="130"/>
      <c r="Q259" s="132">
        <v>0</v>
      </c>
      <c r="R259" s="46"/>
      <c r="S259" s="130"/>
      <c r="T259" s="132">
        <v>0</v>
      </c>
      <c r="U259" s="46"/>
      <c r="V259" s="130"/>
      <c r="W259" s="132">
        <v>0</v>
      </c>
      <c r="X259" s="46"/>
      <c r="Y259" s="130"/>
      <c r="Z259" s="132">
        <v>0</v>
      </c>
      <c r="AA259" s="46"/>
      <c r="AB259" s="130"/>
      <c r="AC259" s="132">
        <v>0</v>
      </c>
      <c r="AD259" s="46"/>
      <c r="AE259" s="130"/>
      <c r="AF259" s="132">
        <v>0</v>
      </c>
      <c r="AG259" s="46"/>
      <c r="AH259" s="130"/>
      <c r="AI259" s="132">
        <v>0</v>
      </c>
      <c r="AJ259" s="46"/>
      <c r="AK259" s="130"/>
      <c r="AL259" s="132">
        <v>0</v>
      </c>
      <c r="AM259" s="46"/>
      <c r="AN259" s="130"/>
      <c r="AO259" s="132">
        <v>0</v>
      </c>
      <c r="AP259" s="43"/>
      <c r="AQ259" s="43"/>
      <c r="AR259" s="43"/>
      <c r="AS259" s="43"/>
      <c r="AT259" s="43"/>
      <c r="AU259" s="43"/>
      <c r="AV259" s="43"/>
      <c r="AW259" s="43"/>
      <c r="AX259" s="43"/>
      <c r="AY259" s="43"/>
      <c r="AZ259" s="43"/>
      <c r="BA259" s="43"/>
      <c r="BB259" s="43"/>
      <c r="BC259" s="43"/>
      <c r="BD259" s="43"/>
      <c r="BE259" s="43"/>
      <c r="BF259" s="43"/>
      <c r="BG259" s="43"/>
      <c r="BH259" s="43"/>
      <c r="BI259" s="43"/>
    </row>
    <row r="260" spans="1:61" ht="15.75" customHeight="1">
      <c r="A260" s="104" t="str">
        <f t="shared" si="129"/>
        <v>CarrosserieSalaires spécialistes</v>
      </c>
      <c r="B260" s="127" t="s">
        <v>409</v>
      </c>
      <c r="C260" s="65"/>
      <c r="D260" s="43"/>
      <c r="E260" s="88">
        <f t="shared" si="146"/>
        <v>0</v>
      </c>
      <c r="F260" s="65"/>
      <c r="G260" s="43"/>
      <c r="H260" s="88"/>
      <c r="I260" s="65"/>
      <c r="J260" s="43"/>
      <c r="K260" s="88"/>
      <c r="L260" s="65"/>
      <c r="M260" s="43"/>
      <c r="N260" s="88"/>
      <c r="O260" s="65"/>
      <c r="P260" s="43"/>
      <c r="Q260" s="88"/>
      <c r="R260" s="65"/>
      <c r="S260" s="43"/>
      <c r="T260" s="88"/>
      <c r="U260" s="65"/>
      <c r="V260" s="43"/>
      <c r="W260" s="88"/>
      <c r="X260" s="65"/>
      <c r="Y260" s="43"/>
      <c r="Z260" s="88"/>
      <c r="AA260" s="65"/>
      <c r="AB260" s="43"/>
      <c r="AC260" s="88"/>
      <c r="AD260" s="65"/>
      <c r="AE260" s="43"/>
      <c r="AF260" s="88"/>
      <c r="AG260" s="65"/>
      <c r="AH260" s="43"/>
      <c r="AI260" s="88"/>
      <c r="AJ260" s="65"/>
      <c r="AK260" s="43"/>
      <c r="AL260" s="88"/>
      <c r="AM260" s="65"/>
      <c r="AN260" s="43"/>
      <c r="AO260" s="88"/>
      <c r="AP260" s="43"/>
      <c r="AQ260" s="43"/>
      <c r="AR260" s="43"/>
      <c r="AS260" s="43"/>
      <c r="AT260" s="43"/>
      <c r="AU260" s="43"/>
      <c r="AV260" s="43"/>
      <c r="AW260" s="43"/>
      <c r="AX260" s="43"/>
      <c r="AY260" s="43"/>
      <c r="AZ260" s="43"/>
      <c r="BA260" s="43"/>
      <c r="BB260" s="43"/>
      <c r="BC260" s="43"/>
      <c r="BD260" s="43"/>
      <c r="BE260" s="43"/>
      <c r="BF260" s="43"/>
      <c r="BG260" s="43"/>
      <c r="BH260" s="43"/>
      <c r="BI260" s="43"/>
    </row>
    <row r="261" spans="1:61" ht="20.25" hidden="1" customHeight="1">
      <c r="A261" s="104" t="str">
        <f t="shared" si="129"/>
        <v>Carrosserie[...]</v>
      </c>
      <c r="B261" s="65" t="s">
        <v>330</v>
      </c>
      <c r="C261" s="65"/>
      <c r="D261" s="43"/>
      <c r="E261" s="88">
        <f t="shared" si="146"/>
        <v>0</v>
      </c>
      <c r="F261" s="65"/>
      <c r="G261" s="43"/>
      <c r="H261" s="88"/>
      <c r="I261" s="65"/>
      <c r="J261" s="43"/>
      <c r="K261" s="88"/>
      <c r="L261" s="65"/>
      <c r="M261" s="43"/>
      <c r="N261" s="88"/>
      <c r="O261" s="65"/>
      <c r="P261" s="43"/>
      <c r="Q261" s="88"/>
      <c r="R261" s="65"/>
      <c r="S261" s="43"/>
      <c r="T261" s="88"/>
      <c r="U261" s="65"/>
      <c r="V261" s="43"/>
      <c r="W261" s="88"/>
      <c r="X261" s="65"/>
      <c r="Y261" s="43"/>
      <c r="Z261" s="88"/>
      <c r="AA261" s="65"/>
      <c r="AB261" s="43"/>
      <c r="AC261" s="88"/>
      <c r="AD261" s="65"/>
      <c r="AE261" s="43"/>
      <c r="AF261" s="88"/>
      <c r="AG261" s="65"/>
      <c r="AH261" s="43"/>
      <c r="AI261" s="88"/>
      <c r="AJ261" s="65"/>
      <c r="AK261" s="43"/>
      <c r="AL261" s="88"/>
      <c r="AM261" s="65"/>
      <c r="AN261" s="43"/>
      <c r="AO261" s="88"/>
      <c r="AP261" s="43"/>
      <c r="AQ261" s="43"/>
      <c r="AR261" s="43"/>
      <c r="AS261" s="43"/>
      <c r="AT261" s="43"/>
      <c r="AU261" s="43"/>
      <c r="AV261" s="43"/>
      <c r="AW261" s="43"/>
      <c r="AX261" s="43"/>
      <c r="AY261" s="43"/>
      <c r="AZ261" s="43"/>
      <c r="BA261" s="43"/>
      <c r="BB261" s="43"/>
      <c r="BC261" s="43"/>
      <c r="BD261" s="43"/>
      <c r="BE261" s="43"/>
      <c r="BF261" s="43"/>
      <c r="BG261" s="43"/>
      <c r="BH261" s="43"/>
      <c r="BI261" s="43"/>
    </row>
    <row r="262" spans="1:61" ht="20.25" hidden="1" customHeight="1">
      <c r="A262" s="104" t="str">
        <f t="shared" si="129"/>
        <v>Carrosserie[...]</v>
      </c>
      <c r="B262" s="65" t="s">
        <v>330</v>
      </c>
      <c r="C262" s="65"/>
      <c r="D262" s="43"/>
      <c r="E262" s="88">
        <f t="shared" si="146"/>
        <v>0</v>
      </c>
      <c r="F262" s="65"/>
      <c r="G262" s="43"/>
      <c r="H262" s="88"/>
      <c r="I262" s="65"/>
      <c r="J262" s="43"/>
      <c r="K262" s="88"/>
      <c r="L262" s="65"/>
      <c r="M262" s="43"/>
      <c r="N262" s="88"/>
      <c r="O262" s="65"/>
      <c r="P262" s="43"/>
      <c r="Q262" s="88"/>
      <c r="R262" s="65"/>
      <c r="S262" s="43"/>
      <c r="T262" s="88"/>
      <c r="U262" s="65"/>
      <c r="V262" s="43"/>
      <c r="W262" s="88"/>
      <c r="X262" s="65"/>
      <c r="Y262" s="43"/>
      <c r="Z262" s="88"/>
      <c r="AA262" s="65"/>
      <c r="AB262" s="43"/>
      <c r="AC262" s="88"/>
      <c r="AD262" s="65"/>
      <c r="AE262" s="43"/>
      <c r="AF262" s="88"/>
      <c r="AG262" s="65"/>
      <c r="AH262" s="43"/>
      <c r="AI262" s="88"/>
      <c r="AJ262" s="65"/>
      <c r="AK262" s="43"/>
      <c r="AL262" s="88"/>
      <c r="AM262" s="65"/>
      <c r="AN262" s="43"/>
      <c r="AO262" s="88"/>
      <c r="AP262" s="43"/>
      <c r="AQ262" s="43"/>
      <c r="AR262" s="43"/>
      <c r="AS262" s="43"/>
      <c r="AT262" s="43"/>
      <c r="AU262" s="43"/>
      <c r="AV262" s="43"/>
      <c r="AW262" s="43"/>
      <c r="AX262" s="43"/>
      <c r="AY262" s="43"/>
      <c r="AZ262" s="43"/>
      <c r="BA262" s="43"/>
      <c r="BB262" s="43"/>
      <c r="BC262" s="43"/>
      <c r="BD262" s="43"/>
      <c r="BE262" s="43"/>
      <c r="BF262" s="43"/>
      <c r="BG262" s="43"/>
      <c r="BH262" s="43"/>
      <c r="BI262" s="43"/>
    </row>
    <row r="263" spans="1:61" ht="20.25" hidden="1" customHeight="1">
      <c r="A263" s="104" t="str">
        <f t="shared" si="129"/>
        <v>Carrosserie[...]</v>
      </c>
      <c r="B263" s="65" t="s">
        <v>330</v>
      </c>
      <c r="C263" s="65"/>
      <c r="D263" s="43"/>
      <c r="E263" s="88">
        <f t="shared" si="146"/>
        <v>0</v>
      </c>
      <c r="F263" s="65"/>
      <c r="G263" s="43"/>
      <c r="H263" s="88"/>
      <c r="I263" s="65"/>
      <c r="J263" s="43"/>
      <c r="K263" s="88"/>
      <c r="L263" s="65"/>
      <c r="M263" s="43"/>
      <c r="N263" s="88"/>
      <c r="O263" s="65"/>
      <c r="P263" s="43"/>
      <c r="Q263" s="88"/>
      <c r="R263" s="65"/>
      <c r="S263" s="43"/>
      <c r="T263" s="88"/>
      <c r="U263" s="65"/>
      <c r="V263" s="43"/>
      <c r="W263" s="88"/>
      <c r="X263" s="65"/>
      <c r="Y263" s="43"/>
      <c r="Z263" s="88"/>
      <c r="AA263" s="65"/>
      <c r="AB263" s="43"/>
      <c r="AC263" s="88"/>
      <c r="AD263" s="65"/>
      <c r="AE263" s="43"/>
      <c r="AF263" s="88"/>
      <c r="AG263" s="65"/>
      <c r="AH263" s="43"/>
      <c r="AI263" s="88"/>
      <c r="AJ263" s="65"/>
      <c r="AK263" s="43"/>
      <c r="AL263" s="88"/>
      <c r="AM263" s="65"/>
      <c r="AN263" s="43"/>
      <c r="AO263" s="88"/>
      <c r="AP263" s="43"/>
      <c r="AQ263" s="43"/>
      <c r="AR263" s="43"/>
      <c r="AS263" s="43"/>
      <c r="AT263" s="43"/>
      <c r="AU263" s="43"/>
      <c r="AV263" s="43"/>
      <c r="AW263" s="43"/>
      <c r="AX263" s="43"/>
      <c r="AY263" s="43"/>
      <c r="AZ263" s="43"/>
      <c r="BA263" s="43"/>
      <c r="BB263" s="43"/>
      <c r="BC263" s="43"/>
      <c r="BD263" s="43"/>
      <c r="BE263" s="43"/>
      <c r="BF263" s="43"/>
      <c r="BG263" s="43"/>
      <c r="BH263" s="43"/>
      <c r="BI263" s="43"/>
    </row>
    <row r="264" spans="1:61" ht="15.75" customHeight="1">
      <c r="A264" s="104" t="str">
        <f t="shared" si="129"/>
        <v>CarrosserieSalaires en absences</v>
      </c>
      <c r="B264" s="128" t="s">
        <v>410</v>
      </c>
      <c r="C264" s="65"/>
      <c r="D264" s="43"/>
      <c r="E264" s="88">
        <f t="shared" si="146"/>
        <v>0</v>
      </c>
      <c r="F264" s="65"/>
      <c r="G264" s="43"/>
      <c r="H264" s="88">
        <v>0</v>
      </c>
      <c r="I264" s="65"/>
      <c r="J264" s="43"/>
      <c r="K264" s="88">
        <v>0</v>
      </c>
      <c r="L264" s="65"/>
      <c r="M264" s="43"/>
      <c r="N264" s="88">
        <v>0</v>
      </c>
      <c r="O264" s="65"/>
      <c r="P264" s="43"/>
      <c r="Q264" s="88">
        <v>0</v>
      </c>
      <c r="R264" s="65"/>
      <c r="S264" s="43"/>
      <c r="T264" s="88">
        <v>0</v>
      </c>
      <c r="U264" s="65"/>
      <c r="V264" s="43"/>
      <c r="W264" s="88">
        <v>0</v>
      </c>
      <c r="X264" s="65"/>
      <c r="Y264" s="43"/>
      <c r="Z264" s="88">
        <v>0</v>
      </c>
      <c r="AA264" s="65"/>
      <c r="AB264" s="43"/>
      <c r="AC264" s="88">
        <v>0</v>
      </c>
      <c r="AD264" s="65"/>
      <c r="AE264" s="43"/>
      <c r="AF264" s="88">
        <v>0</v>
      </c>
      <c r="AG264" s="65"/>
      <c r="AH264" s="43"/>
      <c r="AI264" s="88">
        <v>0</v>
      </c>
      <c r="AJ264" s="65"/>
      <c r="AK264" s="43"/>
      <c r="AL264" s="88">
        <v>0</v>
      </c>
      <c r="AM264" s="65"/>
      <c r="AN264" s="43"/>
      <c r="AO264" s="88">
        <v>0</v>
      </c>
      <c r="AP264" s="43"/>
      <c r="AQ264" s="43"/>
      <c r="AR264" s="43"/>
      <c r="AS264" s="43"/>
      <c r="AT264" s="43"/>
      <c r="AU264" s="43"/>
      <c r="AV264" s="43"/>
      <c r="AW264" s="43"/>
      <c r="AX264" s="43"/>
      <c r="AY264" s="43"/>
      <c r="AZ264" s="43"/>
      <c r="BA264" s="43"/>
      <c r="BB264" s="43"/>
      <c r="BC264" s="43"/>
      <c r="BD264" s="43"/>
      <c r="BE264" s="43"/>
      <c r="BF264" s="43"/>
      <c r="BG264" s="43"/>
      <c r="BH264" s="43"/>
      <c r="BI264" s="43"/>
    </row>
    <row r="265" spans="1:61" ht="15.75" customHeight="1">
      <c r="A265" s="104" t="str">
        <f t="shared" si="129"/>
        <v>CarrosserieDéduction à la source</v>
      </c>
      <c r="B265" s="127" t="s">
        <v>411</v>
      </c>
      <c r="C265" s="46"/>
      <c r="D265" s="130"/>
      <c r="E265" s="132">
        <f t="shared" si="146"/>
        <v>0</v>
      </c>
      <c r="F265" s="46"/>
      <c r="G265" s="130"/>
      <c r="H265" s="132">
        <v>0</v>
      </c>
      <c r="I265" s="46"/>
      <c r="J265" s="130"/>
      <c r="K265" s="132">
        <v>0</v>
      </c>
      <c r="L265" s="46"/>
      <c r="M265" s="130"/>
      <c r="N265" s="132">
        <v>0</v>
      </c>
      <c r="O265" s="46"/>
      <c r="P265" s="130"/>
      <c r="Q265" s="132">
        <v>0</v>
      </c>
      <c r="R265" s="46"/>
      <c r="S265" s="130"/>
      <c r="T265" s="132">
        <v>0</v>
      </c>
      <c r="U265" s="46"/>
      <c r="V265" s="130"/>
      <c r="W265" s="132">
        <v>0</v>
      </c>
      <c r="X265" s="46"/>
      <c r="Y265" s="130"/>
      <c r="Z265" s="132">
        <v>0</v>
      </c>
      <c r="AA265" s="46"/>
      <c r="AB265" s="130"/>
      <c r="AC265" s="132">
        <v>0</v>
      </c>
      <c r="AD265" s="46"/>
      <c r="AE265" s="130"/>
      <c r="AF265" s="132">
        <v>0</v>
      </c>
      <c r="AG265" s="46"/>
      <c r="AH265" s="130"/>
      <c r="AI265" s="132">
        <v>0</v>
      </c>
      <c r="AJ265" s="46"/>
      <c r="AK265" s="130"/>
      <c r="AL265" s="132">
        <v>0</v>
      </c>
      <c r="AM265" s="46"/>
      <c r="AN265" s="130"/>
      <c r="AO265" s="132">
        <v>0</v>
      </c>
      <c r="AP265" s="43"/>
      <c r="AQ265" s="43"/>
      <c r="AR265" s="43"/>
      <c r="AS265" s="43"/>
      <c r="AT265" s="43"/>
      <c r="AU265" s="43"/>
      <c r="AV265" s="43"/>
      <c r="AW265" s="43"/>
      <c r="AX265" s="43"/>
      <c r="AY265" s="43"/>
      <c r="AZ265" s="43"/>
      <c r="BA265" s="43"/>
      <c r="BB265" s="43"/>
      <c r="BC265" s="43"/>
      <c r="BD265" s="43"/>
      <c r="BE265" s="43"/>
      <c r="BF265" s="43"/>
      <c r="BG265" s="43"/>
      <c r="BH265" s="43"/>
      <c r="BI265" s="43"/>
    </row>
    <row r="266" spans="1:61" ht="15.75" customHeight="1">
      <c r="A266" s="104" t="str">
        <f t="shared" si="129"/>
        <v>CarrosserieBénéfices marginaux</v>
      </c>
      <c r="B266" s="476" t="s">
        <v>412</v>
      </c>
      <c r="C266" s="65"/>
      <c r="D266" s="43"/>
      <c r="E266" s="88">
        <f t="shared" si="146"/>
        <v>0</v>
      </c>
      <c r="F266" s="65"/>
      <c r="G266" s="43"/>
      <c r="H266" s="88">
        <v>0</v>
      </c>
      <c r="I266" s="65"/>
      <c r="J266" s="43"/>
      <c r="K266" s="88">
        <v>0</v>
      </c>
      <c r="L266" s="65"/>
      <c r="M266" s="43"/>
      <c r="N266" s="88">
        <v>0</v>
      </c>
      <c r="O266" s="65"/>
      <c r="P266" s="43"/>
      <c r="Q266" s="88">
        <v>0</v>
      </c>
      <c r="R266" s="65"/>
      <c r="S266" s="43"/>
      <c r="T266" s="88">
        <v>0</v>
      </c>
      <c r="U266" s="65"/>
      <c r="V266" s="43"/>
      <c r="W266" s="88">
        <v>0</v>
      </c>
      <c r="X266" s="65"/>
      <c r="Y266" s="43"/>
      <c r="Z266" s="88">
        <v>0</v>
      </c>
      <c r="AA266" s="65"/>
      <c r="AB266" s="43"/>
      <c r="AC266" s="88">
        <v>0</v>
      </c>
      <c r="AD266" s="65"/>
      <c r="AE266" s="43"/>
      <c r="AF266" s="88">
        <v>0</v>
      </c>
      <c r="AG266" s="65"/>
      <c r="AH266" s="43"/>
      <c r="AI266" s="88">
        <v>0</v>
      </c>
      <c r="AJ266" s="65"/>
      <c r="AK266" s="43"/>
      <c r="AL266" s="88">
        <v>0</v>
      </c>
      <c r="AM266" s="65"/>
      <c r="AN266" s="43"/>
      <c r="AO266" s="88">
        <v>0</v>
      </c>
      <c r="AP266" s="43"/>
      <c r="AQ266" s="43"/>
      <c r="AR266" s="43"/>
      <c r="AS266" s="43"/>
      <c r="AT266" s="43"/>
      <c r="AU266" s="43"/>
      <c r="AV266" s="43"/>
      <c r="AW266" s="43"/>
      <c r="AX266" s="43"/>
      <c r="AY266" s="43"/>
      <c r="AZ266" s="43"/>
      <c r="BA266" s="43"/>
      <c r="BB266" s="43"/>
      <c r="BC266" s="43"/>
      <c r="BD266" s="43"/>
      <c r="BE266" s="43"/>
      <c r="BF266" s="43"/>
      <c r="BG266" s="43"/>
      <c r="BH266" s="43"/>
      <c r="BI266" s="43"/>
    </row>
    <row r="267" spans="1:61" ht="15.75" customHeight="1">
      <c r="A267" s="104" t="str">
        <f t="shared" si="129"/>
        <v>CarrosserieCsst</v>
      </c>
      <c r="B267" s="127" t="s">
        <v>413</v>
      </c>
      <c r="C267" s="65"/>
      <c r="D267" s="43"/>
      <c r="E267" s="88">
        <f t="shared" si="146"/>
        <v>0</v>
      </c>
      <c r="F267" s="65"/>
      <c r="G267" s="43"/>
      <c r="H267" s="88">
        <v>0</v>
      </c>
      <c r="I267" s="65"/>
      <c r="J267" s="43"/>
      <c r="K267" s="88">
        <v>0</v>
      </c>
      <c r="L267" s="65"/>
      <c r="M267" s="43"/>
      <c r="N267" s="88">
        <v>0</v>
      </c>
      <c r="O267" s="65"/>
      <c r="P267" s="43"/>
      <c r="Q267" s="88">
        <v>0</v>
      </c>
      <c r="R267" s="65"/>
      <c r="S267" s="43"/>
      <c r="T267" s="88">
        <v>0</v>
      </c>
      <c r="U267" s="65"/>
      <c r="V267" s="43"/>
      <c r="W267" s="88">
        <v>0</v>
      </c>
      <c r="X267" s="65"/>
      <c r="Y267" s="43"/>
      <c r="Z267" s="88">
        <v>0</v>
      </c>
      <c r="AA267" s="65"/>
      <c r="AB267" s="43"/>
      <c r="AC267" s="88">
        <v>0</v>
      </c>
      <c r="AD267" s="65"/>
      <c r="AE267" s="43"/>
      <c r="AF267" s="88">
        <v>0</v>
      </c>
      <c r="AG267" s="65"/>
      <c r="AH267" s="43"/>
      <c r="AI267" s="88">
        <v>0</v>
      </c>
      <c r="AJ267" s="65"/>
      <c r="AK267" s="43"/>
      <c r="AL267" s="88">
        <v>0</v>
      </c>
      <c r="AM267" s="65"/>
      <c r="AN267" s="43"/>
      <c r="AO267" s="88">
        <v>0</v>
      </c>
      <c r="AP267" s="43"/>
      <c r="AQ267" s="43"/>
      <c r="AR267" s="43"/>
      <c r="AS267" s="43"/>
      <c r="AT267" s="43"/>
      <c r="AU267" s="43"/>
      <c r="AV267" s="43"/>
      <c r="AW267" s="43"/>
      <c r="AX267" s="43"/>
      <c r="AY267" s="43"/>
      <c r="AZ267" s="43"/>
      <c r="BA267" s="43"/>
      <c r="BB267" s="43"/>
      <c r="BC267" s="43"/>
      <c r="BD267" s="43"/>
      <c r="BE267" s="43"/>
      <c r="BF267" s="43"/>
      <c r="BG267" s="43"/>
      <c r="BH267" s="43"/>
      <c r="BI267" s="43"/>
    </row>
    <row r="268" spans="1:61" ht="20.25" hidden="1" customHeight="1">
      <c r="A268" s="104" t="str">
        <f t="shared" si="129"/>
        <v>Carrosserie[...]</v>
      </c>
      <c r="B268" s="65" t="s">
        <v>330</v>
      </c>
      <c r="C268" s="51"/>
      <c r="D268" s="133"/>
      <c r="E268" s="110">
        <f t="shared" si="146"/>
        <v>0</v>
      </c>
      <c r="F268" s="51"/>
      <c r="G268" s="133"/>
      <c r="H268" s="110"/>
      <c r="I268" s="51"/>
      <c r="J268" s="133"/>
      <c r="K268" s="110"/>
      <c r="L268" s="51"/>
      <c r="M268" s="133"/>
      <c r="N268" s="110"/>
      <c r="O268" s="51"/>
      <c r="P268" s="133"/>
      <c r="Q268" s="110"/>
      <c r="R268" s="51"/>
      <c r="S268" s="133"/>
      <c r="T268" s="110"/>
      <c r="U268" s="51"/>
      <c r="V268" s="133"/>
      <c r="W268" s="110"/>
      <c r="X268" s="51"/>
      <c r="Y268" s="133"/>
      <c r="Z268" s="110"/>
      <c r="AA268" s="51"/>
      <c r="AB268" s="133"/>
      <c r="AC268" s="110"/>
      <c r="AD268" s="51"/>
      <c r="AE268" s="133"/>
      <c r="AF268" s="110"/>
      <c r="AG268" s="51"/>
      <c r="AH268" s="133"/>
      <c r="AI268" s="110"/>
      <c r="AJ268" s="51"/>
      <c r="AK268" s="133"/>
      <c r="AL268" s="110"/>
      <c r="AM268" s="51"/>
      <c r="AN268" s="133"/>
      <c r="AO268" s="110"/>
      <c r="AP268" s="43"/>
      <c r="AQ268" s="43"/>
      <c r="AR268" s="43"/>
      <c r="AS268" s="43"/>
      <c r="AT268" s="43"/>
      <c r="AU268" s="43"/>
      <c r="AV268" s="43"/>
      <c r="AW268" s="43"/>
      <c r="AX268" s="43"/>
      <c r="AY268" s="43"/>
      <c r="AZ268" s="43"/>
      <c r="BA268" s="43"/>
      <c r="BB268" s="43"/>
      <c r="BC268" s="43"/>
      <c r="BD268" s="43"/>
      <c r="BE268" s="43"/>
      <c r="BF268" s="43"/>
      <c r="BG268" s="43"/>
      <c r="BH268" s="43"/>
      <c r="BI268" s="43"/>
    </row>
    <row r="269" spans="1:61" ht="15.75" customHeight="1">
      <c r="A269" s="104" t="str">
        <f t="shared" si="129"/>
        <v>CarrosserieTOTAL PERSONNEL</v>
      </c>
      <c r="B269" s="119" t="s">
        <v>414</v>
      </c>
      <c r="C269" s="123" t="s">
        <v>404</v>
      </c>
      <c r="D269" s="121">
        <f>IFERROR(E269/E$247,0)</f>
        <v>0</v>
      </c>
      <c r="E269" s="122">
        <f>+SUM(E257:E268)</f>
        <v>0</v>
      </c>
      <c r="F269" s="123" t="s">
        <v>404</v>
      </c>
      <c r="G269" s="121">
        <f>IFERROR(H269/H$247,0)</f>
        <v>0</v>
      </c>
      <c r="H269" s="122">
        <f>+SUM(H257:H268)</f>
        <v>0</v>
      </c>
      <c r="I269" s="123" t="s">
        <v>404</v>
      </c>
      <c r="J269" s="121">
        <f>IFERROR(K269/K$247,0)</f>
        <v>0</v>
      </c>
      <c r="K269" s="122">
        <f>+SUM(K257:K268)</f>
        <v>0</v>
      </c>
      <c r="L269" s="123" t="s">
        <v>404</v>
      </c>
      <c r="M269" s="121">
        <f>IFERROR(N269/N$247,0)</f>
        <v>0</v>
      </c>
      <c r="N269" s="122">
        <f>+SUM(N257:N268)</f>
        <v>0</v>
      </c>
      <c r="O269" s="123" t="s">
        <v>404</v>
      </c>
      <c r="P269" s="121">
        <f>IFERROR(Q269/Q$247,0)</f>
        <v>0</v>
      </c>
      <c r="Q269" s="122">
        <f>+SUM(Q257:Q268)</f>
        <v>0</v>
      </c>
      <c r="R269" s="123" t="s">
        <v>404</v>
      </c>
      <c r="S269" s="121">
        <f>IFERROR(T269/T$247,0)</f>
        <v>0</v>
      </c>
      <c r="T269" s="122">
        <f>+SUM(T257:T268)</f>
        <v>0</v>
      </c>
      <c r="U269" s="123" t="s">
        <v>404</v>
      </c>
      <c r="V269" s="121">
        <f>IFERROR(W269/W$247,0)</f>
        <v>0</v>
      </c>
      <c r="W269" s="122">
        <f>+SUM(W257:W268)</f>
        <v>0</v>
      </c>
      <c r="X269" s="123" t="s">
        <v>404</v>
      </c>
      <c r="Y269" s="121">
        <f>IFERROR(Z269/Z$247,0)</f>
        <v>0</v>
      </c>
      <c r="Z269" s="122">
        <f>+SUM(Z257:Z268)</f>
        <v>0</v>
      </c>
      <c r="AA269" s="123" t="s">
        <v>404</v>
      </c>
      <c r="AB269" s="121">
        <f>IFERROR(AC269/AC$247,0)</f>
        <v>0</v>
      </c>
      <c r="AC269" s="122">
        <f>+SUM(AC257:AC268)</f>
        <v>0</v>
      </c>
      <c r="AD269" s="123" t="s">
        <v>404</v>
      </c>
      <c r="AE269" s="121">
        <f>IFERROR(AF269/AF$247,0)</f>
        <v>0</v>
      </c>
      <c r="AF269" s="122">
        <f>+SUM(AF257:AF268)</f>
        <v>0</v>
      </c>
      <c r="AG269" s="123" t="s">
        <v>404</v>
      </c>
      <c r="AH269" s="121">
        <f>IFERROR(AI269/AI$247,0)</f>
        <v>0</v>
      </c>
      <c r="AI269" s="122">
        <f>+SUM(AI257:AI268)</f>
        <v>0</v>
      </c>
      <c r="AJ269" s="123" t="s">
        <v>404</v>
      </c>
      <c r="AK269" s="121">
        <f>IFERROR(AL269/AL$247,0)</f>
        <v>0</v>
      </c>
      <c r="AL269" s="122">
        <f>+SUM(AL257:AL268)</f>
        <v>0</v>
      </c>
      <c r="AM269" s="123" t="s">
        <v>404</v>
      </c>
      <c r="AN269" s="121">
        <f>IFERROR(AO269/AO$247,0)</f>
        <v>0</v>
      </c>
      <c r="AO269" s="122">
        <f>+SUM(AO257:AO268)</f>
        <v>0</v>
      </c>
      <c r="AP269" s="43"/>
      <c r="AQ269" s="43"/>
      <c r="AR269" s="43"/>
      <c r="AS269" s="43"/>
      <c r="AT269" s="43"/>
      <c r="AU269" s="43"/>
      <c r="AV269" s="43"/>
      <c r="AW269" s="43"/>
      <c r="AX269" s="43"/>
      <c r="AY269" s="43"/>
      <c r="AZ269" s="43"/>
      <c r="BA269" s="43"/>
      <c r="BB269" s="43"/>
      <c r="BC269" s="43"/>
      <c r="BD269" s="43"/>
      <c r="BE269" s="43"/>
      <c r="BF269" s="43"/>
      <c r="BG269" s="43"/>
      <c r="BH269" s="43"/>
      <c r="BI269" s="43"/>
    </row>
    <row r="270" spans="1:61" ht="15.75" customHeight="1">
      <c r="A270" s="104" t="str">
        <f t="shared" si="129"/>
        <v>CarrosseriePublicité 2</v>
      </c>
      <c r="B270" s="241" t="s">
        <v>415</v>
      </c>
      <c r="C270" s="65"/>
      <c r="D270" s="43"/>
      <c r="E270" s="88">
        <f t="shared" ref="E270:E287" si="147">+SUM(H270,K270,N270,Q270,T270,W270,Z270,AC270,AF270,AI270,AL270,AO270)</f>
        <v>0</v>
      </c>
      <c r="F270" s="65"/>
      <c r="G270" s="43"/>
      <c r="H270" s="88">
        <v>0</v>
      </c>
      <c r="I270" s="65"/>
      <c r="J270" s="43"/>
      <c r="K270" s="88">
        <v>0</v>
      </c>
      <c r="L270" s="65"/>
      <c r="M270" s="43"/>
      <c r="N270" s="88">
        <v>0</v>
      </c>
      <c r="O270" s="65"/>
      <c r="P270" s="43"/>
      <c r="Q270" s="88">
        <v>0</v>
      </c>
      <c r="R270" s="65"/>
      <c r="S270" s="43"/>
      <c r="T270" s="88">
        <v>0</v>
      </c>
      <c r="U270" s="65"/>
      <c r="V270" s="43"/>
      <c r="W270" s="88">
        <v>0</v>
      </c>
      <c r="X270" s="65"/>
      <c r="Y270" s="43"/>
      <c r="Z270" s="88">
        <v>0</v>
      </c>
      <c r="AA270" s="65"/>
      <c r="AB270" s="43"/>
      <c r="AC270" s="88">
        <v>0</v>
      </c>
      <c r="AD270" s="65"/>
      <c r="AE270" s="43"/>
      <c r="AF270" s="88">
        <v>0</v>
      </c>
      <c r="AG270" s="65"/>
      <c r="AH270" s="43"/>
      <c r="AI270" s="88">
        <v>0</v>
      </c>
      <c r="AJ270" s="65"/>
      <c r="AK270" s="43"/>
      <c r="AL270" s="88">
        <v>0</v>
      </c>
      <c r="AM270" s="65"/>
      <c r="AN270" s="43"/>
      <c r="AO270" s="88">
        <v>0</v>
      </c>
      <c r="AP270" s="43"/>
      <c r="AQ270" s="43"/>
      <c r="AR270" s="43"/>
      <c r="AS270" s="43"/>
      <c r="AT270" s="43"/>
      <c r="AU270" s="43"/>
      <c r="AV270" s="43"/>
      <c r="AW270" s="43"/>
      <c r="AX270" s="43"/>
      <c r="AY270" s="43"/>
      <c r="AZ270" s="43"/>
      <c r="BA270" s="43"/>
      <c r="BB270" s="43"/>
      <c r="BC270" s="43"/>
      <c r="BD270" s="43"/>
      <c r="BE270" s="43"/>
      <c r="BF270" s="43"/>
      <c r="BG270" s="43"/>
      <c r="BH270" s="43"/>
      <c r="BI270" s="43"/>
    </row>
    <row r="271" spans="1:61" ht="15.75" customHeight="1">
      <c r="A271" s="104" t="str">
        <f t="shared" si="129"/>
        <v>CarrosserieService gratuit 2</v>
      </c>
      <c r="B271" s="127" t="s">
        <v>416</v>
      </c>
      <c r="C271" s="65"/>
      <c r="D271" s="43"/>
      <c r="E271" s="88">
        <f t="shared" si="147"/>
        <v>0</v>
      </c>
      <c r="F271" s="65"/>
      <c r="G271" s="43"/>
      <c r="H271" s="88">
        <v>0</v>
      </c>
      <c r="I271" s="65"/>
      <c r="J271" s="43"/>
      <c r="K271" s="88">
        <v>0</v>
      </c>
      <c r="L271" s="65"/>
      <c r="M271" s="43"/>
      <c r="N271" s="88">
        <v>0</v>
      </c>
      <c r="O271" s="65"/>
      <c r="P271" s="43"/>
      <c r="Q271" s="88">
        <v>0</v>
      </c>
      <c r="R271" s="65"/>
      <c r="S271" s="43"/>
      <c r="T271" s="88">
        <v>0</v>
      </c>
      <c r="U271" s="65"/>
      <c r="V271" s="43"/>
      <c r="W271" s="88">
        <v>0</v>
      </c>
      <c r="X271" s="65"/>
      <c r="Y271" s="43"/>
      <c r="Z271" s="88">
        <v>0</v>
      </c>
      <c r="AA271" s="65"/>
      <c r="AB271" s="43"/>
      <c r="AC271" s="88">
        <v>0</v>
      </c>
      <c r="AD271" s="65"/>
      <c r="AE271" s="43"/>
      <c r="AF271" s="88">
        <v>0</v>
      </c>
      <c r="AG271" s="65"/>
      <c r="AH271" s="43"/>
      <c r="AI271" s="88">
        <v>0</v>
      </c>
      <c r="AJ271" s="65"/>
      <c r="AK271" s="43"/>
      <c r="AL271" s="88">
        <v>0</v>
      </c>
      <c r="AM271" s="65"/>
      <c r="AN271" s="43"/>
      <c r="AO271" s="88">
        <v>0</v>
      </c>
      <c r="AP271" s="43"/>
      <c r="AQ271" s="43"/>
      <c r="AR271" s="43"/>
      <c r="AS271" s="43"/>
      <c r="AT271" s="43"/>
      <c r="AU271" s="43"/>
      <c r="AV271" s="43"/>
      <c r="AW271" s="43"/>
      <c r="AX271" s="43"/>
      <c r="AY271" s="43"/>
      <c r="AZ271" s="43"/>
      <c r="BA271" s="43"/>
      <c r="BB271" s="43"/>
      <c r="BC271" s="43"/>
      <c r="BD271" s="43"/>
      <c r="BE271" s="43"/>
      <c r="BF271" s="43"/>
      <c r="BG271" s="43"/>
      <c r="BH271" s="43"/>
      <c r="BI271" s="43"/>
    </row>
    <row r="272" spans="1:61" ht="15.75" customHeight="1">
      <c r="A272" s="104" t="str">
        <f t="shared" si="129"/>
        <v>CarrosserieFrais véhicules de cie</v>
      </c>
      <c r="B272" s="128" t="s">
        <v>417</v>
      </c>
      <c r="C272" s="51"/>
      <c r="D272" s="133"/>
      <c r="E272" s="110">
        <f t="shared" si="147"/>
        <v>0</v>
      </c>
      <c r="F272" s="51"/>
      <c r="G272" s="133"/>
      <c r="H272" s="110">
        <v>0</v>
      </c>
      <c r="I272" s="51"/>
      <c r="J272" s="133"/>
      <c r="K272" s="110">
        <v>0</v>
      </c>
      <c r="L272" s="51"/>
      <c r="M272" s="133"/>
      <c r="N272" s="110">
        <v>0</v>
      </c>
      <c r="O272" s="51"/>
      <c r="P272" s="133"/>
      <c r="Q272" s="110">
        <v>0</v>
      </c>
      <c r="R272" s="51"/>
      <c r="S272" s="133"/>
      <c r="T272" s="110">
        <v>0</v>
      </c>
      <c r="U272" s="51"/>
      <c r="V272" s="133"/>
      <c r="W272" s="110">
        <v>0</v>
      </c>
      <c r="X272" s="51"/>
      <c r="Y272" s="133"/>
      <c r="Z272" s="110">
        <v>0</v>
      </c>
      <c r="AA272" s="51"/>
      <c r="AB272" s="133"/>
      <c r="AC272" s="110">
        <v>0</v>
      </c>
      <c r="AD272" s="51"/>
      <c r="AE272" s="133"/>
      <c r="AF272" s="110">
        <v>0</v>
      </c>
      <c r="AG272" s="51"/>
      <c r="AH272" s="133"/>
      <c r="AI272" s="110">
        <v>0</v>
      </c>
      <c r="AJ272" s="51"/>
      <c r="AK272" s="133"/>
      <c r="AL272" s="110">
        <v>0</v>
      </c>
      <c r="AM272" s="51"/>
      <c r="AN272" s="133"/>
      <c r="AO272" s="110">
        <v>0</v>
      </c>
      <c r="AP272" s="43"/>
      <c r="AQ272" s="43"/>
      <c r="AR272" s="43"/>
      <c r="AS272" s="43"/>
      <c r="AT272" s="43"/>
      <c r="AU272" s="43"/>
      <c r="AV272" s="43"/>
      <c r="AW272" s="43"/>
      <c r="AX272" s="43"/>
      <c r="AY272" s="43"/>
      <c r="AZ272" s="43"/>
      <c r="BA272" s="43"/>
      <c r="BB272" s="43"/>
      <c r="BC272" s="43"/>
      <c r="BD272" s="43"/>
      <c r="BE272" s="43"/>
      <c r="BF272" s="43"/>
      <c r="BG272" s="43"/>
      <c r="BH272" s="43"/>
      <c r="BI272" s="43"/>
    </row>
    <row r="273" spans="1:61" ht="15.75" customHeight="1">
      <c r="A273" s="104" t="str">
        <f t="shared" si="129"/>
        <v>CarrosserieInformatique</v>
      </c>
      <c r="B273" s="127" t="s">
        <v>418</v>
      </c>
      <c r="C273" s="65"/>
      <c r="D273" s="43"/>
      <c r="E273" s="88">
        <f t="shared" si="147"/>
        <v>0</v>
      </c>
      <c r="F273" s="65"/>
      <c r="G273" s="43"/>
      <c r="H273" s="88">
        <v>0</v>
      </c>
      <c r="I273" s="65"/>
      <c r="J273" s="43"/>
      <c r="K273" s="88">
        <v>0</v>
      </c>
      <c r="L273" s="65"/>
      <c r="M273" s="43"/>
      <c r="N273" s="88">
        <v>0</v>
      </c>
      <c r="O273" s="65"/>
      <c r="P273" s="43"/>
      <c r="Q273" s="88">
        <v>0</v>
      </c>
      <c r="R273" s="65"/>
      <c r="S273" s="43"/>
      <c r="T273" s="88">
        <v>0</v>
      </c>
      <c r="U273" s="65"/>
      <c r="V273" s="43"/>
      <c r="W273" s="88">
        <v>0</v>
      </c>
      <c r="X273" s="65"/>
      <c r="Y273" s="43"/>
      <c r="Z273" s="88">
        <v>0</v>
      </c>
      <c r="AA273" s="65"/>
      <c r="AB273" s="43"/>
      <c r="AC273" s="88">
        <v>0</v>
      </c>
      <c r="AD273" s="65"/>
      <c r="AE273" s="43"/>
      <c r="AF273" s="88">
        <v>0</v>
      </c>
      <c r="AG273" s="65"/>
      <c r="AH273" s="43"/>
      <c r="AI273" s="88">
        <v>0</v>
      </c>
      <c r="AJ273" s="65"/>
      <c r="AK273" s="43"/>
      <c r="AL273" s="88">
        <v>0</v>
      </c>
      <c r="AM273" s="65"/>
      <c r="AN273" s="43"/>
      <c r="AO273" s="88">
        <v>0</v>
      </c>
      <c r="AP273" s="43"/>
      <c r="AQ273" s="43"/>
      <c r="AR273" s="43"/>
      <c r="AS273" s="43"/>
      <c r="AT273" s="43"/>
      <c r="AU273" s="43"/>
      <c r="AV273" s="43"/>
      <c r="AW273" s="43"/>
      <c r="AX273" s="43"/>
      <c r="AY273" s="43"/>
      <c r="AZ273" s="43"/>
      <c r="BA273" s="43"/>
      <c r="BB273" s="43"/>
      <c r="BC273" s="43"/>
      <c r="BD273" s="43"/>
      <c r="BE273" s="43"/>
      <c r="BF273" s="43"/>
      <c r="BG273" s="43"/>
      <c r="BH273" s="43"/>
      <c r="BI273" s="43"/>
    </row>
    <row r="274" spans="1:61" ht="15.75" customHeight="1">
      <c r="A274" s="104" t="str">
        <f t="shared" si="129"/>
        <v>CarrosserieFrais de déplacement</v>
      </c>
      <c r="B274" s="127" t="s">
        <v>419</v>
      </c>
      <c r="C274" s="65"/>
      <c r="D274" s="43"/>
      <c r="E274" s="88">
        <f t="shared" si="147"/>
        <v>0</v>
      </c>
      <c r="F274" s="65"/>
      <c r="G274" s="43"/>
      <c r="H274" s="88">
        <v>0</v>
      </c>
      <c r="I274" s="65"/>
      <c r="J274" s="43"/>
      <c r="K274" s="88">
        <v>0</v>
      </c>
      <c r="L274" s="65"/>
      <c r="M274" s="43"/>
      <c r="N274" s="88">
        <v>0</v>
      </c>
      <c r="O274" s="65"/>
      <c r="P274" s="43"/>
      <c r="Q274" s="88">
        <v>0</v>
      </c>
      <c r="R274" s="65"/>
      <c r="S274" s="43"/>
      <c r="T274" s="88">
        <v>0</v>
      </c>
      <c r="U274" s="65"/>
      <c r="V274" s="43"/>
      <c r="W274" s="88">
        <v>0</v>
      </c>
      <c r="X274" s="65"/>
      <c r="Y274" s="43"/>
      <c r="Z274" s="88">
        <v>0</v>
      </c>
      <c r="AA274" s="65"/>
      <c r="AB274" s="43"/>
      <c r="AC274" s="88">
        <v>0</v>
      </c>
      <c r="AD274" s="65"/>
      <c r="AE274" s="43"/>
      <c r="AF274" s="88">
        <v>0</v>
      </c>
      <c r="AG274" s="65"/>
      <c r="AH274" s="43"/>
      <c r="AI274" s="88">
        <v>0</v>
      </c>
      <c r="AJ274" s="65"/>
      <c r="AK274" s="43"/>
      <c r="AL274" s="88">
        <v>0</v>
      </c>
      <c r="AM274" s="65"/>
      <c r="AN274" s="43"/>
      <c r="AO274" s="88">
        <v>0</v>
      </c>
      <c r="AP274" s="43"/>
      <c r="AQ274" s="43"/>
      <c r="AR274" s="43"/>
      <c r="AS274" s="43"/>
      <c r="AT274" s="43"/>
      <c r="AU274" s="43"/>
      <c r="AV274" s="43"/>
      <c r="AW274" s="43"/>
      <c r="AX274" s="43"/>
      <c r="AY274" s="43"/>
      <c r="AZ274" s="43"/>
      <c r="BA274" s="43"/>
      <c r="BB274" s="43"/>
      <c r="BC274" s="43"/>
      <c r="BD274" s="43"/>
      <c r="BE274" s="43"/>
      <c r="BF274" s="43"/>
      <c r="BG274" s="43"/>
      <c r="BH274" s="43"/>
      <c r="BI274" s="43"/>
    </row>
    <row r="275" spans="1:61" ht="15.75" customHeight="1">
      <c r="A275" s="104" t="str">
        <f t="shared" si="129"/>
        <v>CarrosserieServices extérieurs</v>
      </c>
      <c r="B275" s="128" t="s">
        <v>420</v>
      </c>
      <c r="C275" s="51"/>
      <c r="D275" s="133"/>
      <c r="E275" s="110">
        <f t="shared" si="147"/>
        <v>0</v>
      </c>
      <c r="F275" s="51"/>
      <c r="G275" s="133"/>
      <c r="H275" s="110">
        <v>0</v>
      </c>
      <c r="I275" s="51"/>
      <c r="J275" s="133"/>
      <c r="K275" s="110">
        <v>0</v>
      </c>
      <c r="L275" s="51"/>
      <c r="M275" s="133"/>
      <c r="N275" s="110">
        <v>0</v>
      </c>
      <c r="O275" s="51"/>
      <c r="P275" s="133"/>
      <c r="Q275" s="110">
        <v>0</v>
      </c>
      <c r="R275" s="51"/>
      <c r="S275" s="133"/>
      <c r="T275" s="110">
        <v>0</v>
      </c>
      <c r="U275" s="51"/>
      <c r="V275" s="133"/>
      <c r="W275" s="110">
        <v>0</v>
      </c>
      <c r="X275" s="51"/>
      <c r="Y275" s="133"/>
      <c r="Z275" s="110">
        <v>0</v>
      </c>
      <c r="AA275" s="51"/>
      <c r="AB275" s="133"/>
      <c r="AC275" s="110">
        <v>0</v>
      </c>
      <c r="AD275" s="51"/>
      <c r="AE275" s="133"/>
      <c r="AF275" s="110">
        <v>0</v>
      </c>
      <c r="AG275" s="51"/>
      <c r="AH275" s="133"/>
      <c r="AI275" s="110">
        <v>0</v>
      </c>
      <c r="AJ275" s="51"/>
      <c r="AK275" s="133"/>
      <c r="AL275" s="110">
        <v>0</v>
      </c>
      <c r="AM275" s="51"/>
      <c r="AN275" s="133"/>
      <c r="AO275" s="110">
        <v>0</v>
      </c>
      <c r="AP275" s="43"/>
      <c r="AQ275" s="43"/>
      <c r="AR275" s="43"/>
      <c r="AS275" s="43"/>
      <c r="AT275" s="43"/>
      <c r="AU275" s="43"/>
      <c r="AV275" s="43"/>
      <c r="AW275" s="43"/>
      <c r="AX275" s="43"/>
      <c r="AY275" s="43"/>
      <c r="AZ275" s="43"/>
      <c r="BA275" s="43"/>
      <c r="BB275" s="43"/>
      <c r="BC275" s="43"/>
      <c r="BD275" s="43"/>
      <c r="BE275" s="43"/>
      <c r="BF275" s="43"/>
      <c r="BG275" s="43"/>
      <c r="BH275" s="43"/>
      <c r="BI275" s="43"/>
    </row>
    <row r="276" spans="1:61" ht="15.75" customHeight="1">
      <c r="A276" s="104" t="str">
        <f t="shared" si="129"/>
        <v>CarrosserieFournitures atelier</v>
      </c>
      <c r="B276" s="127" t="s">
        <v>2873</v>
      </c>
      <c r="C276" s="65"/>
      <c r="D276" s="43"/>
      <c r="E276" s="88">
        <f t="shared" si="147"/>
        <v>0</v>
      </c>
      <c r="F276" s="65"/>
      <c r="G276" s="43"/>
      <c r="H276" s="88"/>
      <c r="I276" s="65"/>
      <c r="J276" s="43"/>
      <c r="K276" s="88"/>
      <c r="L276" s="65"/>
      <c r="M276" s="43"/>
      <c r="N276" s="88"/>
      <c r="O276" s="65"/>
      <c r="P276" s="43"/>
      <c r="Q276" s="88"/>
      <c r="R276" s="65"/>
      <c r="S276" s="43"/>
      <c r="T276" s="88"/>
      <c r="U276" s="65"/>
      <c r="V276" s="43"/>
      <c r="W276" s="88"/>
      <c r="X276" s="65"/>
      <c r="Y276" s="43"/>
      <c r="Z276" s="88"/>
      <c r="AA276" s="65"/>
      <c r="AB276" s="43"/>
      <c r="AC276" s="88"/>
      <c r="AD276" s="65"/>
      <c r="AE276" s="43"/>
      <c r="AF276" s="88"/>
      <c r="AG276" s="65"/>
      <c r="AH276" s="43"/>
      <c r="AI276" s="88"/>
      <c r="AJ276" s="65"/>
      <c r="AK276" s="43"/>
      <c r="AL276" s="88"/>
      <c r="AM276" s="65"/>
      <c r="AN276" s="43"/>
      <c r="AO276" s="88"/>
      <c r="AP276" s="43"/>
      <c r="AQ276" s="43"/>
      <c r="AR276" s="43"/>
      <c r="AS276" s="43"/>
      <c r="AT276" s="43"/>
      <c r="AU276" s="43"/>
      <c r="AV276" s="43"/>
      <c r="AW276" s="43"/>
      <c r="AX276" s="43"/>
      <c r="AY276" s="43"/>
      <c r="AZ276" s="43"/>
      <c r="BA276" s="43"/>
      <c r="BB276" s="43"/>
      <c r="BC276" s="43"/>
      <c r="BD276" s="43"/>
      <c r="BE276" s="43"/>
      <c r="BF276" s="43"/>
      <c r="BG276" s="43"/>
      <c r="BH276" s="43"/>
      <c r="BI276" s="43"/>
    </row>
    <row r="277" spans="1:61" ht="15.75" customHeight="1">
      <c r="A277" s="104" t="str">
        <f t="shared" si="129"/>
        <v>CarrosserieFournitures autres</v>
      </c>
      <c r="B277" s="127" t="s">
        <v>421</v>
      </c>
      <c r="C277" s="65"/>
      <c r="D277" s="43"/>
      <c r="E277" s="88">
        <f t="shared" si="147"/>
        <v>0</v>
      </c>
      <c r="F277" s="65"/>
      <c r="G277" s="43"/>
      <c r="H277" s="88">
        <v>0</v>
      </c>
      <c r="I277" s="65"/>
      <c r="J277" s="43"/>
      <c r="K277" s="88">
        <v>0</v>
      </c>
      <c r="L277" s="65"/>
      <c r="M277" s="43"/>
      <c r="N277" s="88">
        <v>0</v>
      </c>
      <c r="O277" s="65"/>
      <c r="P277" s="43"/>
      <c r="Q277" s="88">
        <v>0</v>
      </c>
      <c r="R277" s="65"/>
      <c r="S277" s="43"/>
      <c r="T277" s="88">
        <v>0</v>
      </c>
      <c r="U277" s="65"/>
      <c r="V277" s="43"/>
      <c r="W277" s="88">
        <v>0</v>
      </c>
      <c r="X277" s="65"/>
      <c r="Y277" s="43"/>
      <c r="Z277" s="88">
        <v>0</v>
      </c>
      <c r="AA277" s="65"/>
      <c r="AB277" s="43"/>
      <c r="AC277" s="88">
        <v>0</v>
      </c>
      <c r="AD277" s="65"/>
      <c r="AE277" s="43"/>
      <c r="AF277" s="88">
        <v>0</v>
      </c>
      <c r="AG277" s="65"/>
      <c r="AH277" s="43"/>
      <c r="AI277" s="88">
        <v>0</v>
      </c>
      <c r="AJ277" s="65"/>
      <c r="AK277" s="43"/>
      <c r="AL277" s="88">
        <v>0</v>
      </c>
      <c r="AM277" s="65"/>
      <c r="AN277" s="43"/>
      <c r="AO277" s="88">
        <v>0</v>
      </c>
      <c r="AP277" s="43"/>
      <c r="AQ277" s="43"/>
      <c r="AR277" s="43"/>
      <c r="AS277" s="43"/>
      <c r="AT277" s="43"/>
      <c r="AU277" s="43"/>
      <c r="AV277" s="43"/>
      <c r="AW277" s="43"/>
      <c r="AX277" s="43"/>
      <c r="AY277" s="43"/>
      <c r="AZ277" s="43"/>
      <c r="BA277" s="43"/>
      <c r="BB277" s="43"/>
      <c r="BC277" s="43"/>
      <c r="BD277" s="43"/>
      <c r="BE277" s="43"/>
      <c r="BF277" s="43"/>
      <c r="BG277" s="43"/>
      <c r="BH277" s="43"/>
      <c r="BI277" s="43"/>
    </row>
    <row r="278" spans="1:61" ht="15.75" customHeight="1">
      <c r="A278" s="104" t="str">
        <f t="shared" si="129"/>
        <v>CarrosserieUniformes</v>
      </c>
      <c r="B278" s="127" t="s">
        <v>422</v>
      </c>
      <c r="C278" s="65"/>
      <c r="D278" s="43"/>
      <c r="E278" s="88">
        <f t="shared" si="147"/>
        <v>0</v>
      </c>
      <c r="F278" s="65"/>
      <c r="G278" s="43"/>
      <c r="H278" s="88">
        <v>0</v>
      </c>
      <c r="I278" s="65"/>
      <c r="J278" s="43"/>
      <c r="K278" s="88">
        <v>0</v>
      </c>
      <c r="L278" s="65"/>
      <c r="M278" s="43"/>
      <c r="N278" s="88">
        <v>0</v>
      </c>
      <c r="O278" s="65"/>
      <c r="P278" s="43"/>
      <c r="Q278" s="88">
        <v>0</v>
      </c>
      <c r="R278" s="65"/>
      <c r="S278" s="43"/>
      <c r="T278" s="88">
        <v>0</v>
      </c>
      <c r="U278" s="65"/>
      <c r="V278" s="43"/>
      <c r="W278" s="88">
        <v>0</v>
      </c>
      <c r="X278" s="65"/>
      <c r="Y278" s="43"/>
      <c r="Z278" s="88">
        <v>0</v>
      </c>
      <c r="AA278" s="65"/>
      <c r="AB278" s="43"/>
      <c r="AC278" s="88">
        <v>0</v>
      </c>
      <c r="AD278" s="65"/>
      <c r="AE278" s="43"/>
      <c r="AF278" s="88">
        <v>0</v>
      </c>
      <c r="AG278" s="65"/>
      <c r="AH278" s="43"/>
      <c r="AI278" s="88">
        <v>0</v>
      </c>
      <c r="AJ278" s="65"/>
      <c r="AK278" s="43"/>
      <c r="AL278" s="88">
        <v>0</v>
      </c>
      <c r="AM278" s="65"/>
      <c r="AN278" s="43"/>
      <c r="AO278" s="88">
        <v>0</v>
      </c>
      <c r="AP278" s="43"/>
      <c r="AQ278" s="43"/>
      <c r="AR278" s="43"/>
      <c r="AS278" s="43"/>
      <c r="AT278" s="43"/>
      <c r="AU278" s="43"/>
      <c r="AV278" s="43"/>
      <c r="AW278" s="43"/>
      <c r="AX278" s="43"/>
      <c r="AY278" s="43"/>
      <c r="AZ278" s="43"/>
      <c r="BA278" s="43"/>
      <c r="BB278" s="43"/>
      <c r="BC278" s="43"/>
      <c r="BD278" s="43"/>
      <c r="BE278" s="43"/>
      <c r="BF278" s="43"/>
      <c r="BG278" s="43"/>
      <c r="BH278" s="43"/>
      <c r="BI278" s="43"/>
    </row>
    <row r="279" spans="1:61" ht="15.75" customHeight="1">
      <c r="A279" s="104" t="str">
        <f t="shared" si="129"/>
        <v>CarrosseriePapeterie</v>
      </c>
      <c r="B279" s="127" t="s">
        <v>423</v>
      </c>
      <c r="C279" s="65"/>
      <c r="D279" s="43"/>
      <c r="E279" s="88">
        <f t="shared" si="147"/>
        <v>0</v>
      </c>
      <c r="F279" s="65"/>
      <c r="G279" s="43"/>
      <c r="H279" s="88">
        <v>0</v>
      </c>
      <c r="I279" s="65"/>
      <c r="J279" s="43"/>
      <c r="K279" s="88">
        <v>0</v>
      </c>
      <c r="L279" s="65"/>
      <c r="M279" s="43"/>
      <c r="N279" s="88">
        <v>0</v>
      </c>
      <c r="O279" s="65"/>
      <c r="P279" s="43"/>
      <c r="Q279" s="88">
        <v>0</v>
      </c>
      <c r="R279" s="65"/>
      <c r="S279" s="43"/>
      <c r="T279" s="88">
        <v>0</v>
      </c>
      <c r="U279" s="65"/>
      <c r="V279" s="43"/>
      <c r="W279" s="88">
        <v>0</v>
      </c>
      <c r="X279" s="65"/>
      <c r="Y279" s="43"/>
      <c r="Z279" s="88">
        <v>0</v>
      </c>
      <c r="AA279" s="65"/>
      <c r="AB279" s="43"/>
      <c r="AC279" s="88">
        <v>0</v>
      </c>
      <c r="AD279" s="65"/>
      <c r="AE279" s="43"/>
      <c r="AF279" s="88">
        <v>0</v>
      </c>
      <c r="AG279" s="65"/>
      <c r="AH279" s="43"/>
      <c r="AI279" s="88">
        <v>0</v>
      </c>
      <c r="AJ279" s="65"/>
      <c r="AK279" s="43"/>
      <c r="AL279" s="88">
        <v>0</v>
      </c>
      <c r="AM279" s="65"/>
      <c r="AN279" s="43"/>
      <c r="AO279" s="88">
        <v>0</v>
      </c>
      <c r="AP279" s="43"/>
      <c r="AQ279" s="43"/>
      <c r="AR279" s="43"/>
      <c r="AS279" s="43"/>
      <c r="AT279" s="43"/>
      <c r="AU279" s="43"/>
      <c r="AV279" s="43"/>
      <c r="AW279" s="43"/>
      <c r="AX279" s="43"/>
      <c r="AY279" s="43"/>
      <c r="AZ279" s="43"/>
      <c r="BA279" s="43"/>
      <c r="BB279" s="43"/>
      <c r="BC279" s="43"/>
      <c r="BD279" s="43"/>
      <c r="BE279" s="43"/>
      <c r="BF279" s="43"/>
      <c r="BG279" s="43"/>
      <c r="BH279" s="43"/>
      <c r="BI279" s="43"/>
    </row>
    <row r="280" spans="1:61" ht="15.75" customHeight="1">
      <c r="A280" s="104" t="str">
        <f t="shared" si="129"/>
        <v>CarrosserieTéléphone</v>
      </c>
      <c r="B280" s="127" t="s">
        <v>424</v>
      </c>
      <c r="C280" s="65"/>
      <c r="D280" s="43"/>
      <c r="E280" s="88">
        <f t="shared" si="147"/>
        <v>0</v>
      </c>
      <c r="F280" s="65"/>
      <c r="G280" s="43"/>
      <c r="H280" s="88">
        <v>0</v>
      </c>
      <c r="I280" s="65"/>
      <c r="J280" s="43"/>
      <c r="K280" s="88">
        <v>0</v>
      </c>
      <c r="L280" s="65"/>
      <c r="M280" s="43"/>
      <c r="N280" s="88">
        <v>0</v>
      </c>
      <c r="O280" s="65"/>
      <c r="P280" s="43"/>
      <c r="Q280" s="88">
        <v>0</v>
      </c>
      <c r="R280" s="65"/>
      <c r="S280" s="43"/>
      <c r="T280" s="88">
        <v>0</v>
      </c>
      <c r="U280" s="65"/>
      <c r="V280" s="43"/>
      <c r="W280" s="88">
        <v>0</v>
      </c>
      <c r="X280" s="65"/>
      <c r="Y280" s="43"/>
      <c r="Z280" s="88">
        <v>0</v>
      </c>
      <c r="AA280" s="65"/>
      <c r="AB280" s="43"/>
      <c r="AC280" s="88">
        <v>0</v>
      </c>
      <c r="AD280" s="65"/>
      <c r="AE280" s="43"/>
      <c r="AF280" s="88">
        <v>0</v>
      </c>
      <c r="AG280" s="65"/>
      <c r="AH280" s="43"/>
      <c r="AI280" s="88">
        <v>0</v>
      </c>
      <c r="AJ280" s="65"/>
      <c r="AK280" s="43"/>
      <c r="AL280" s="88">
        <v>0</v>
      </c>
      <c r="AM280" s="65"/>
      <c r="AN280" s="43"/>
      <c r="AO280" s="88">
        <v>0</v>
      </c>
      <c r="AP280" s="43"/>
      <c r="AQ280" s="43"/>
      <c r="AR280" s="43"/>
      <c r="AS280" s="43"/>
      <c r="AT280" s="43"/>
      <c r="AU280" s="43"/>
      <c r="AV280" s="43"/>
      <c r="AW280" s="43"/>
      <c r="AX280" s="43"/>
      <c r="AY280" s="43"/>
      <c r="AZ280" s="43"/>
      <c r="BA280" s="43"/>
      <c r="BB280" s="43"/>
      <c r="BC280" s="43"/>
      <c r="BD280" s="43"/>
      <c r="BE280" s="43"/>
      <c r="BF280" s="43"/>
      <c r="BG280" s="43"/>
      <c r="BH280" s="43"/>
      <c r="BI280" s="43"/>
    </row>
    <row r="281" spans="1:61" ht="15.75" customHeight="1">
      <c r="A281" s="104" t="str">
        <f t="shared" si="129"/>
        <v>CarrosserieFrais postaux</v>
      </c>
      <c r="B281" s="127" t="s">
        <v>425</v>
      </c>
      <c r="C281" s="65"/>
      <c r="D281" s="43"/>
      <c r="E281" s="88">
        <f t="shared" si="147"/>
        <v>0</v>
      </c>
      <c r="F281" s="65"/>
      <c r="G281" s="43"/>
      <c r="H281" s="88">
        <v>0</v>
      </c>
      <c r="I281" s="65"/>
      <c r="J281" s="43"/>
      <c r="K281" s="88">
        <v>0</v>
      </c>
      <c r="L281" s="65"/>
      <c r="M281" s="43"/>
      <c r="N281" s="88">
        <v>0</v>
      </c>
      <c r="O281" s="65"/>
      <c r="P281" s="43"/>
      <c r="Q281" s="88">
        <v>0</v>
      </c>
      <c r="R281" s="65"/>
      <c r="S281" s="43"/>
      <c r="T281" s="88">
        <v>0</v>
      </c>
      <c r="U281" s="65"/>
      <c r="V281" s="43"/>
      <c r="W281" s="88">
        <v>0</v>
      </c>
      <c r="X281" s="65"/>
      <c r="Y281" s="43"/>
      <c r="Z281" s="88">
        <v>0</v>
      </c>
      <c r="AA281" s="65"/>
      <c r="AB281" s="43"/>
      <c r="AC281" s="88">
        <v>0</v>
      </c>
      <c r="AD281" s="65"/>
      <c r="AE281" s="43"/>
      <c r="AF281" s="88">
        <v>0</v>
      </c>
      <c r="AG281" s="65"/>
      <c r="AH281" s="43"/>
      <c r="AI281" s="88">
        <v>0</v>
      </c>
      <c r="AJ281" s="65"/>
      <c r="AK281" s="43"/>
      <c r="AL281" s="88">
        <v>0</v>
      </c>
      <c r="AM281" s="65"/>
      <c r="AN281" s="43"/>
      <c r="AO281" s="88">
        <v>0</v>
      </c>
      <c r="AP281" s="43"/>
      <c r="AQ281" s="43"/>
      <c r="AR281" s="43"/>
      <c r="AS281" s="43"/>
      <c r="AT281" s="43"/>
      <c r="AU281" s="43"/>
      <c r="AV281" s="43"/>
      <c r="AW281" s="43"/>
      <c r="AX281" s="43"/>
      <c r="AY281" s="43"/>
      <c r="AZ281" s="43"/>
      <c r="BA281" s="43"/>
      <c r="BB281" s="43"/>
      <c r="BC281" s="43"/>
      <c r="BD281" s="43"/>
      <c r="BE281" s="43"/>
      <c r="BF281" s="43"/>
      <c r="BG281" s="43"/>
      <c r="BH281" s="43"/>
      <c r="BI281" s="43"/>
    </row>
    <row r="282" spans="1:61" ht="15.75" customHeight="1">
      <c r="A282" s="104" t="str">
        <f t="shared" si="129"/>
        <v>CarrosserieDivers</v>
      </c>
      <c r="B282" s="127" t="s">
        <v>426</v>
      </c>
      <c r="C282" s="65"/>
      <c r="D282" s="43"/>
      <c r="E282" s="88">
        <f t="shared" si="147"/>
        <v>0</v>
      </c>
      <c r="F282" s="65"/>
      <c r="G282" s="43"/>
      <c r="H282" s="88">
        <v>0</v>
      </c>
      <c r="I282" s="65"/>
      <c r="J282" s="43"/>
      <c r="K282" s="88">
        <v>0</v>
      </c>
      <c r="L282" s="65"/>
      <c r="M282" s="43"/>
      <c r="N282" s="88">
        <v>0</v>
      </c>
      <c r="O282" s="65"/>
      <c r="P282" s="43"/>
      <c r="Q282" s="88">
        <v>0</v>
      </c>
      <c r="R282" s="65"/>
      <c r="S282" s="43"/>
      <c r="T282" s="88">
        <v>0</v>
      </c>
      <c r="U282" s="65"/>
      <c r="V282" s="43"/>
      <c r="W282" s="88">
        <v>0</v>
      </c>
      <c r="X282" s="65"/>
      <c r="Y282" s="43"/>
      <c r="Z282" s="88">
        <v>0</v>
      </c>
      <c r="AA282" s="65"/>
      <c r="AB282" s="43"/>
      <c r="AC282" s="88">
        <v>0</v>
      </c>
      <c r="AD282" s="65"/>
      <c r="AE282" s="43"/>
      <c r="AF282" s="88">
        <v>0</v>
      </c>
      <c r="AG282" s="65"/>
      <c r="AH282" s="43"/>
      <c r="AI282" s="88">
        <v>0</v>
      </c>
      <c r="AJ282" s="65"/>
      <c r="AK282" s="43"/>
      <c r="AL282" s="88">
        <v>0</v>
      </c>
      <c r="AM282" s="65"/>
      <c r="AN282" s="43"/>
      <c r="AO282" s="88">
        <v>0</v>
      </c>
      <c r="AP282" s="43"/>
      <c r="AQ282" s="43"/>
      <c r="AR282" s="43"/>
      <c r="AS282" s="43"/>
      <c r="AT282" s="43"/>
      <c r="AU282" s="43"/>
      <c r="AV282" s="43"/>
      <c r="AW282" s="43"/>
      <c r="AX282" s="43"/>
      <c r="AY282" s="43"/>
      <c r="AZ282" s="43"/>
      <c r="BA282" s="43"/>
      <c r="BB282" s="43"/>
      <c r="BC282" s="43"/>
      <c r="BD282" s="43"/>
      <c r="BE282" s="43"/>
      <c r="BF282" s="43"/>
      <c r="BG282" s="43"/>
      <c r="BH282" s="43"/>
      <c r="BI282" s="43"/>
    </row>
    <row r="283" spans="1:61" ht="15.75" customHeight="1">
      <c r="A283" s="104" t="str">
        <f t="shared" si="129"/>
        <v>CarrosserieFormation</v>
      </c>
      <c r="B283" s="127" t="s">
        <v>427</v>
      </c>
      <c r="C283" s="65"/>
      <c r="D283" s="43"/>
      <c r="E283" s="88">
        <f t="shared" si="147"/>
        <v>0</v>
      </c>
      <c r="F283" s="65"/>
      <c r="G283" s="43"/>
      <c r="H283" s="88">
        <v>0</v>
      </c>
      <c r="I283" s="65"/>
      <c r="J283" s="43"/>
      <c r="K283" s="88">
        <v>0</v>
      </c>
      <c r="L283" s="65"/>
      <c r="M283" s="43"/>
      <c r="N283" s="88">
        <v>0</v>
      </c>
      <c r="O283" s="65"/>
      <c r="P283" s="43"/>
      <c r="Q283" s="88">
        <v>0</v>
      </c>
      <c r="R283" s="65"/>
      <c r="S283" s="43"/>
      <c r="T283" s="88">
        <v>0</v>
      </c>
      <c r="U283" s="65"/>
      <c r="V283" s="43"/>
      <c r="W283" s="88">
        <v>0</v>
      </c>
      <c r="X283" s="65"/>
      <c r="Y283" s="43"/>
      <c r="Z283" s="88">
        <v>0</v>
      </c>
      <c r="AA283" s="65"/>
      <c r="AB283" s="43"/>
      <c r="AC283" s="88">
        <v>0</v>
      </c>
      <c r="AD283" s="65"/>
      <c r="AE283" s="43"/>
      <c r="AF283" s="88">
        <v>0</v>
      </c>
      <c r="AG283" s="65"/>
      <c r="AH283" s="43"/>
      <c r="AI283" s="88">
        <v>0</v>
      </c>
      <c r="AJ283" s="65"/>
      <c r="AK283" s="43"/>
      <c r="AL283" s="88">
        <v>0</v>
      </c>
      <c r="AM283" s="65"/>
      <c r="AN283" s="43"/>
      <c r="AO283" s="88">
        <v>0</v>
      </c>
      <c r="AP283" s="43"/>
      <c r="AQ283" s="43"/>
      <c r="AR283" s="43"/>
      <c r="AS283" s="43"/>
      <c r="AT283" s="43"/>
      <c r="AU283" s="43"/>
      <c r="AV283" s="43"/>
      <c r="AW283" s="43"/>
      <c r="AX283" s="43"/>
      <c r="AY283" s="43"/>
      <c r="AZ283" s="43"/>
      <c r="BA283" s="43"/>
      <c r="BB283" s="43"/>
      <c r="BC283" s="43"/>
      <c r="BD283" s="43"/>
      <c r="BE283" s="43"/>
      <c r="BF283" s="43"/>
      <c r="BG283" s="43"/>
      <c r="BH283" s="43"/>
      <c r="BI283" s="43"/>
    </row>
    <row r="284" spans="1:61" ht="15.75" customHeight="1">
      <c r="A284" s="104" t="str">
        <f t="shared" si="129"/>
        <v>CarrosserieFrais bancaires</v>
      </c>
      <c r="B284" s="127" t="s">
        <v>428</v>
      </c>
      <c r="C284" s="65"/>
      <c r="D284" s="43"/>
      <c r="E284" s="88">
        <f t="shared" si="147"/>
        <v>0</v>
      </c>
      <c r="F284" s="65"/>
      <c r="G284" s="43"/>
      <c r="H284" s="88">
        <v>0</v>
      </c>
      <c r="I284" s="65"/>
      <c r="J284" s="43"/>
      <c r="K284" s="88">
        <v>0</v>
      </c>
      <c r="L284" s="65"/>
      <c r="M284" s="43"/>
      <c r="N284" s="88">
        <v>0</v>
      </c>
      <c r="O284" s="65"/>
      <c r="P284" s="43"/>
      <c r="Q284" s="88">
        <v>0</v>
      </c>
      <c r="R284" s="65"/>
      <c r="S284" s="43"/>
      <c r="T284" s="88">
        <v>0</v>
      </c>
      <c r="U284" s="65"/>
      <c r="V284" s="43"/>
      <c r="W284" s="88">
        <v>0</v>
      </c>
      <c r="X284" s="65"/>
      <c r="Y284" s="43"/>
      <c r="Z284" s="88">
        <v>0</v>
      </c>
      <c r="AA284" s="65"/>
      <c r="AB284" s="43"/>
      <c r="AC284" s="88">
        <v>0</v>
      </c>
      <c r="AD284" s="65"/>
      <c r="AE284" s="43"/>
      <c r="AF284" s="88">
        <v>0</v>
      </c>
      <c r="AG284" s="65"/>
      <c r="AH284" s="43"/>
      <c r="AI284" s="88">
        <v>0</v>
      </c>
      <c r="AJ284" s="65"/>
      <c r="AK284" s="43"/>
      <c r="AL284" s="88">
        <v>0</v>
      </c>
      <c r="AM284" s="65"/>
      <c r="AN284" s="43"/>
      <c r="AO284" s="88">
        <v>0</v>
      </c>
      <c r="AP284" s="43"/>
      <c r="AQ284" s="43"/>
      <c r="AR284" s="43"/>
      <c r="AS284" s="43"/>
      <c r="AT284" s="43"/>
      <c r="AU284" s="43"/>
      <c r="AV284" s="43"/>
      <c r="AW284" s="43"/>
      <c r="AX284" s="43"/>
      <c r="AY284" s="43"/>
      <c r="AZ284" s="43"/>
      <c r="BA284" s="43"/>
      <c r="BB284" s="43"/>
      <c r="BC284" s="43"/>
      <c r="BD284" s="43"/>
      <c r="BE284" s="43"/>
      <c r="BF284" s="43"/>
      <c r="BG284" s="43"/>
      <c r="BH284" s="43"/>
      <c r="BI284" s="43"/>
    </row>
    <row r="285" spans="1:61" ht="20.25" hidden="1" customHeight="1">
      <c r="A285" s="104" t="str">
        <f t="shared" si="129"/>
        <v>Carrosserie[...]</v>
      </c>
      <c r="B285" s="127" t="s">
        <v>330</v>
      </c>
      <c r="C285" s="65"/>
      <c r="D285" s="43"/>
      <c r="E285" s="88">
        <f t="shared" si="147"/>
        <v>0</v>
      </c>
      <c r="F285" s="65"/>
      <c r="G285" s="43"/>
      <c r="H285" s="88"/>
      <c r="I285" s="65"/>
      <c r="J285" s="43"/>
      <c r="K285" s="88"/>
      <c r="L285" s="65"/>
      <c r="M285" s="43"/>
      <c r="N285" s="88"/>
      <c r="O285" s="65"/>
      <c r="P285" s="43"/>
      <c r="Q285" s="88"/>
      <c r="R285" s="65"/>
      <c r="S285" s="43"/>
      <c r="T285" s="88"/>
      <c r="U285" s="65"/>
      <c r="V285" s="43"/>
      <c r="W285" s="88"/>
      <c r="X285" s="65"/>
      <c r="Y285" s="43"/>
      <c r="Z285" s="88"/>
      <c r="AA285" s="65"/>
      <c r="AB285" s="43"/>
      <c r="AC285" s="88"/>
      <c r="AD285" s="65"/>
      <c r="AE285" s="43"/>
      <c r="AF285" s="88"/>
      <c r="AG285" s="65"/>
      <c r="AH285" s="43"/>
      <c r="AI285" s="88"/>
      <c r="AJ285" s="65"/>
      <c r="AK285" s="43"/>
      <c r="AL285" s="88"/>
      <c r="AM285" s="65"/>
      <c r="AN285" s="43"/>
      <c r="AO285" s="88"/>
      <c r="AP285" s="43"/>
      <c r="AQ285" s="43"/>
      <c r="AR285" s="43"/>
      <c r="AS285" s="43"/>
      <c r="AT285" s="43"/>
      <c r="AU285" s="43"/>
      <c r="AV285" s="43"/>
      <c r="AW285" s="43"/>
      <c r="AX285" s="43"/>
      <c r="AY285" s="43"/>
      <c r="AZ285" s="43"/>
      <c r="BA285" s="43"/>
      <c r="BB285" s="43"/>
      <c r="BC285" s="43"/>
      <c r="BD285" s="43"/>
      <c r="BE285" s="43"/>
      <c r="BF285" s="43"/>
      <c r="BG285" s="43"/>
      <c r="BH285" s="43"/>
      <c r="BI285" s="43"/>
    </row>
    <row r="286" spans="1:61" ht="20.25" hidden="1" customHeight="1">
      <c r="A286" s="104" t="str">
        <f t="shared" si="129"/>
        <v>Carrosserie[...]</v>
      </c>
      <c r="B286" s="127" t="s">
        <v>330</v>
      </c>
      <c r="C286" s="65"/>
      <c r="D286" s="43"/>
      <c r="E286" s="88">
        <f t="shared" si="147"/>
        <v>0</v>
      </c>
      <c r="F286" s="65"/>
      <c r="G286" s="43"/>
      <c r="H286" s="88"/>
      <c r="I286" s="65"/>
      <c r="J286" s="43"/>
      <c r="K286" s="88"/>
      <c r="L286" s="65"/>
      <c r="M286" s="43"/>
      <c r="N286" s="88"/>
      <c r="O286" s="65"/>
      <c r="P286" s="43"/>
      <c r="Q286" s="88"/>
      <c r="R286" s="65"/>
      <c r="S286" s="43"/>
      <c r="T286" s="88"/>
      <c r="U286" s="65"/>
      <c r="V286" s="43"/>
      <c r="W286" s="88"/>
      <c r="X286" s="65"/>
      <c r="Y286" s="43"/>
      <c r="Z286" s="88"/>
      <c r="AA286" s="65"/>
      <c r="AB286" s="43"/>
      <c r="AC286" s="88"/>
      <c r="AD286" s="65"/>
      <c r="AE286" s="43"/>
      <c r="AF286" s="88"/>
      <c r="AG286" s="65"/>
      <c r="AH286" s="43"/>
      <c r="AI286" s="88"/>
      <c r="AJ286" s="65"/>
      <c r="AK286" s="43"/>
      <c r="AL286" s="88"/>
      <c r="AM286" s="65"/>
      <c r="AN286" s="43"/>
      <c r="AO286" s="88"/>
      <c r="AP286" s="43"/>
      <c r="AQ286" s="43"/>
      <c r="AR286" s="43"/>
      <c r="AS286" s="43"/>
      <c r="AT286" s="43"/>
      <c r="AU286" s="43"/>
      <c r="AV286" s="43"/>
      <c r="AW286" s="43"/>
      <c r="AX286" s="43"/>
      <c r="AY286" s="43"/>
      <c r="AZ286" s="43"/>
      <c r="BA286" s="43"/>
      <c r="BB286" s="43"/>
      <c r="BC286" s="43"/>
      <c r="BD286" s="43"/>
      <c r="BE286" s="43"/>
      <c r="BF286" s="43"/>
      <c r="BG286" s="43"/>
      <c r="BH286" s="43"/>
      <c r="BI286" s="43"/>
    </row>
    <row r="287" spans="1:61" ht="20.25" hidden="1" customHeight="1">
      <c r="A287" s="104" t="str">
        <f t="shared" si="129"/>
        <v>Carrosserie[...]</v>
      </c>
      <c r="B287" s="127" t="s">
        <v>330</v>
      </c>
      <c r="C287" s="65"/>
      <c r="D287" s="43"/>
      <c r="E287" s="88">
        <f t="shared" si="147"/>
        <v>0</v>
      </c>
      <c r="F287" s="65"/>
      <c r="G287" s="43"/>
      <c r="H287" s="88"/>
      <c r="I287" s="65"/>
      <c r="J287" s="43"/>
      <c r="K287" s="88"/>
      <c r="L287" s="65"/>
      <c r="M287" s="43"/>
      <c r="N287" s="88"/>
      <c r="O287" s="65"/>
      <c r="P287" s="43"/>
      <c r="Q287" s="88"/>
      <c r="R287" s="65"/>
      <c r="S287" s="43"/>
      <c r="T287" s="88"/>
      <c r="U287" s="65"/>
      <c r="V287" s="43"/>
      <c r="W287" s="88"/>
      <c r="X287" s="65"/>
      <c r="Y287" s="43"/>
      <c r="Z287" s="88"/>
      <c r="AA287" s="65"/>
      <c r="AB287" s="43"/>
      <c r="AC287" s="88"/>
      <c r="AD287" s="65"/>
      <c r="AE287" s="43"/>
      <c r="AF287" s="88"/>
      <c r="AG287" s="65"/>
      <c r="AH287" s="43"/>
      <c r="AI287" s="88"/>
      <c r="AJ287" s="65"/>
      <c r="AK287" s="43"/>
      <c r="AL287" s="88"/>
      <c r="AM287" s="65"/>
      <c r="AN287" s="43"/>
      <c r="AO287" s="88"/>
      <c r="AP287" s="43"/>
      <c r="AQ287" s="43"/>
      <c r="AR287" s="43"/>
      <c r="AS287" s="43"/>
      <c r="AT287" s="43"/>
      <c r="AU287" s="43"/>
      <c r="AV287" s="43"/>
      <c r="AW287" s="43"/>
      <c r="AX287" s="43"/>
      <c r="AY287" s="43"/>
      <c r="AZ287" s="43"/>
      <c r="BA287" s="43"/>
      <c r="BB287" s="43"/>
      <c r="BC287" s="43"/>
      <c r="BD287" s="43"/>
      <c r="BE287" s="43"/>
      <c r="BF287" s="43"/>
      <c r="BG287" s="43"/>
      <c r="BH287" s="43"/>
      <c r="BI287" s="43"/>
    </row>
    <row r="288" spans="1:61" ht="15.75" customHeight="1">
      <c r="A288" s="104" t="str">
        <f t="shared" si="129"/>
        <v>CarrosserieTOTAL SEMI-FIXES</v>
      </c>
      <c r="B288" s="509" t="s">
        <v>429</v>
      </c>
      <c r="C288" s="123" t="s">
        <v>404</v>
      </c>
      <c r="D288" s="121">
        <f>IFERROR(E288/E$247,0)</f>
        <v>0</v>
      </c>
      <c r="E288" s="122">
        <f>+SUM(E270:E287)</f>
        <v>0</v>
      </c>
      <c r="F288" s="123" t="s">
        <v>404</v>
      </c>
      <c r="G288" s="121">
        <f>IFERROR(H288/H$247,0)</f>
        <v>0</v>
      </c>
      <c r="H288" s="122">
        <f>+SUM(H270:H287)</f>
        <v>0</v>
      </c>
      <c r="I288" s="123" t="s">
        <v>404</v>
      </c>
      <c r="J288" s="121">
        <f>IFERROR(K288/K$247,0)</f>
        <v>0</v>
      </c>
      <c r="K288" s="122">
        <f>+SUM(K270:K287)</f>
        <v>0</v>
      </c>
      <c r="L288" s="123" t="s">
        <v>404</v>
      </c>
      <c r="M288" s="121">
        <f>IFERROR(N288/N$247,0)</f>
        <v>0</v>
      </c>
      <c r="N288" s="122">
        <f>+SUM(N270:N287)</f>
        <v>0</v>
      </c>
      <c r="O288" s="123" t="s">
        <v>404</v>
      </c>
      <c r="P288" s="121">
        <f>IFERROR(Q288/Q$247,0)</f>
        <v>0</v>
      </c>
      <c r="Q288" s="122">
        <f>+SUM(Q270:Q287)</f>
        <v>0</v>
      </c>
      <c r="R288" s="123" t="s">
        <v>404</v>
      </c>
      <c r="S288" s="121">
        <f>IFERROR(T288/T$247,0)</f>
        <v>0</v>
      </c>
      <c r="T288" s="122">
        <f>+SUM(T270:T287)</f>
        <v>0</v>
      </c>
      <c r="U288" s="123" t="s">
        <v>404</v>
      </c>
      <c r="V288" s="121">
        <f>IFERROR(W288/W$247,0)</f>
        <v>0</v>
      </c>
      <c r="W288" s="122">
        <f>+SUM(W270:W287)</f>
        <v>0</v>
      </c>
      <c r="X288" s="123" t="s">
        <v>404</v>
      </c>
      <c r="Y288" s="121">
        <f>IFERROR(Z288/Z$247,0)</f>
        <v>0</v>
      </c>
      <c r="Z288" s="122">
        <f>+SUM(Z270:Z287)</f>
        <v>0</v>
      </c>
      <c r="AA288" s="123" t="s">
        <v>404</v>
      </c>
      <c r="AB288" s="121">
        <f>IFERROR(AC288/AC$247,0)</f>
        <v>0</v>
      </c>
      <c r="AC288" s="122">
        <f>+SUM(AC270:AC287)</f>
        <v>0</v>
      </c>
      <c r="AD288" s="123" t="s">
        <v>404</v>
      </c>
      <c r="AE288" s="121">
        <f>IFERROR(AF288/AF$247,0)</f>
        <v>0</v>
      </c>
      <c r="AF288" s="122">
        <f>+SUM(AF270:AF287)</f>
        <v>0</v>
      </c>
      <c r="AG288" s="123" t="s">
        <v>404</v>
      </c>
      <c r="AH288" s="121">
        <f>IFERROR(AI288/AI$247,0)</f>
        <v>0</v>
      </c>
      <c r="AI288" s="122">
        <f>+SUM(AI270:AI287)</f>
        <v>0</v>
      </c>
      <c r="AJ288" s="123" t="s">
        <v>404</v>
      </c>
      <c r="AK288" s="121">
        <f>IFERROR(AL288/AL$247,0)</f>
        <v>0</v>
      </c>
      <c r="AL288" s="122">
        <f>+SUM(AL270:AL287)</f>
        <v>0</v>
      </c>
      <c r="AM288" s="123" t="s">
        <v>404</v>
      </c>
      <c r="AN288" s="121">
        <f>IFERROR(AO288/AO$247,0)</f>
        <v>0</v>
      </c>
      <c r="AO288" s="122">
        <f>+SUM(AO270:AO287)</f>
        <v>0</v>
      </c>
      <c r="AP288" s="43"/>
      <c r="AQ288" s="43"/>
      <c r="AR288" s="43"/>
      <c r="AS288" s="43"/>
      <c r="AT288" s="43"/>
      <c r="AU288" s="43"/>
      <c r="AV288" s="43"/>
      <c r="AW288" s="43"/>
      <c r="AX288" s="43"/>
      <c r="AY288" s="43"/>
      <c r="AZ288" s="43"/>
      <c r="BA288" s="43"/>
      <c r="BB288" s="43"/>
      <c r="BC288" s="43"/>
      <c r="BD288" s="43"/>
      <c r="BE288" s="43"/>
      <c r="BF288" s="43"/>
      <c r="BG288" s="43"/>
      <c r="BH288" s="43"/>
      <c r="BI288" s="43"/>
    </row>
    <row r="289" spans="1:61" ht="15.75" customHeight="1">
      <c r="A289" s="104" t="str">
        <f t="shared" si="129"/>
        <v>Carrosserie</v>
      </c>
      <c r="B289" s="51"/>
      <c r="C289" s="51"/>
      <c r="D289" s="133"/>
      <c r="E289" s="110"/>
      <c r="F289" s="51"/>
      <c r="G289" s="133"/>
      <c r="H289" s="110"/>
      <c r="I289" s="51"/>
      <c r="J289" s="133"/>
      <c r="K289" s="110"/>
      <c r="L289" s="51"/>
      <c r="M289" s="133"/>
      <c r="N289" s="110"/>
      <c r="O289" s="51"/>
      <c r="P289" s="133"/>
      <c r="Q289" s="110"/>
      <c r="R289" s="51"/>
      <c r="S289" s="133"/>
      <c r="T289" s="110"/>
      <c r="U289" s="51"/>
      <c r="V289" s="133"/>
      <c r="W289" s="110"/>
      <c r="X289" s="51"/>
      <c r="Y289" s="133"/>
      <c r="Z289" s="110"/>
      <c r="AA289" s="51"/>
      <c r="AB289" s="133"/>
      <c r="AC289" s="110"/>
      <c r="AD289" s="51"/>
      <c r="AE289" s="133"/>
      <c r="AF289" s="110"/>
      <c r="AG289" s="51"/>
      <c r="AH289" s="133"/>
      <c r="AI289" s="110"/>
      <c r="AJ289" s="51"/>
      <c r="AK289" s="133"/>
      <c r="AL289" s="110"/>
      <c r="AM289" s="51"/>
      <c r="AN289" s="133"/>
      <c r="AO289" s="110"/>
      <c r="AP289" s="43"/>
      <c r="AQ289" s="43"/>
      <c r="AR289" s="43"/>
      <c r="AS289" s="43"/>
      <c r="AT289" s="43"/>
      <c r="AU289" s="43"/>
      <c r="AV289" s="43"/>
      <c r="AW289" s="43"/>
      <c r="AX289" s="43"/>
      <c r="AY289" s="43"/>
      <c r="AZ289" s="43"/>
      <c r="BA289" s="43"/>
      <c r="BB289" s="43"/>
      <c r="BC289" s="43"/>
      <c r="BD289" s="43"/>
      <c r="BE289" s="43"/>
      <c r="BF289" s="43"/>
      <c r="BG289" s="43"/>
      <c r="BH289" s="43"/>
      <c r="BI289" s="43"/>
    </row>
    <row r="290" spans="1:61" ht="15.75" customHeight="1">
      <c r="A290" s="104" t="str">
        <f t="shared" si="129"/>
        <v>CarrosserieTOTAL DES DÉPENSES</v>
      </c>
      <c r="B290" s="119" t="s">
        <v>430</v>
      </c>
      <c r="C290" s="123" t="s">
        <v>404</v>
      </c>
      <c r="D290" s="121">
        <f>IFERROR(E290/E$247,0)</f>
        <v>0</v>
      </c>
      <c r="E290" s="122">
        <f>E269+E288</f>
        <v>0</v>
      </c>
      <c r="F290" s="123" t="s">
        <v>404</v>
      </c>
      <c r="G290" s="121">
        <f>IFERROR(H290/H$247,0)</f>
        <v>0</v>
      </c>
      <c r="H290" s="122">
        <f>H269+H288</f>
        <v>0</v>
      </c>
      <c r="I290" s="123" t="s">
        <v>404</v>
      </c>
      <c r="J290" s="121">
        <f>IFERROR(K290/K$247,0)</f>
        <v>0</v>
      </c>
      <c r="K290" s="122">
        <f>K269+K288</f>
        <v>0</v>
      </c>
      <c r="L290" s="123" t="s">
        <v>404</v>
      </c>
      <c r="M290" s="121">
        <f>IFERROR(N290/N$247,0)</f>
        <v>0</v>
      </c>
      <c r="N290" s="122">
        <f>N269+N288</f>
        <v>0</v>
      </c>
      <c r="O290" s="123" t="s">
        <v>404</v>
      </c>
      <c r="P290" s="121">
        <f>IFERROR(Q290/Q$247,0)</f>
        <v>0</v>
      </c>
      <c r="Q290" s="122">
        <f>Q269+Q288</f>
        <v>0</v>
      </c>
      <c r="R290" s="123" t="s">
        <v>404</v>
      </c>
      <c r="S290" s="121">
        <f>IFERROR(T290/T$247,0)</f>
        <v>0</v>
      </c>
      <c r="T290" s="122">
        <f>T269+T288</f>
        <v>0</v>
      </c>
      <c r="U290" s="123" t="s">
        <v>404</v>
      </c>
      <c r="V290" s="121">
        <f>IFERROR(W290/W$247,0)</f>
        <v>0</v>
      </c>
      <c r="W290" s="122">
        <f>W269+W288</f>
        <v>0</v>
      </c>
      <c r="X290" s="123" t="s">
        <v>404</v>
      </c>
      <c r="Y290" s="121">
        <f>IFERROR(Z290/Z$247,0)</f>
        <v>0</v>
      </c>
      <c r="Z290" s="122">
        <f>Z269+Z288</f>
        <v>0</v>
      </c>
      <c r="AA290" s="123" t="s">
        <v>404</v>
      </c>
      <c r="AB290" s="121">
        <f>IFERROR(AC290/AC$247,0)</f>
        <v>0</v>
      </c>
      <c r="AC290" s="122">
        <f>AC269+AC288</f>
        <v>0</v>
      </c>
      <c r="AD290" s="123" t="s">
        <v>404</v>
      </c>
      <c r="AE290" s="121">
        <f>IFERROR(AF290/AF$247,0)</f>
        <v>0</v>
      </c>
      <c r="AF290" s="122">
        <f>AF269+AF288</f>
        <v>0</v>
      </c>
      <c r="AG290" s="123" t="s">
        <v>404</v>
      </c>
      <c r="AH290" s="121">
        <f>IFERROR(AI290/AI$247,0)</f>
        <v>0</v>
      </c>
      <c r="AI290" s="122">
        <f>AI269+AI288</f>
        <v>0</v>
      </c>
      <c r="AJ290" s="123" t="s">
        <v>404</v>
      </c>
      <c r="AK290" s="121">
        <f>IFERROR(AL290/AL$247,0)</f>
        <v>0</v>
      </c>
      <c r="AL290" s="122">
        <f>AL269+AL288</f>
        <v>0</v>
      </c>
      <c r="AM290" s="123" t="s">
        <v>404</v>
      </c>
      <c r="AN290" s="121">
        <f>IFERROR(AO290/AO$247,0)</f>
        <v>0</v>
      </c>
      <c r="AO290" s="122">
        <f>AO269+AO288</f>
        <v>0</v>
      </c>
      <c r="AP290" s="43"/>
      <c r="AQ290" s="43"/>
      <c r="AR290" s="43"/>
      <c r="AS290" s="43"/>
      <c r="AT290" s="43"/>
      <c r="AU290" s="43"/>
      <c r="AV290" s="43"/>
      <c r="AW290" s="43"/>
      <c r="AX290" s="43"/>
      <c r="AY290" s="43"/>
      <c r="AZ290" s="43"/>
      <c r="BA290" s="43"/>
      <c r="BB290" s="43"/>
      <c r="BC290" s="43"/>
      <c r="BD290" s="43"/>
      <c r="BE290" s="43"/>
      <c r="BF290" s="43"/>
      <c r="BG290" s="43"/>
      <c r="BH290" s="43"/>
      <c r="BI290" s="43"/>
    </row>
    <row r="291" spans="1:61" ht="15.75" customHeight="1">
      <c r="A291" s="104" t="str">
        <f t="shared" si="129"/>
        <v>Carrosserie</v>
      </c>
      <c r="B291" s="65"/>
      <c r="C291" s="65"/>
      <c r="D291" s="43"/>
      <c r="E291" s="88"/>
      <c r="F291" s="65"/>
      <c r="G291" s="43"/>
      <c r="H291" s="88"/>
      <c r="I291" s="65"/>
      <c r="J291" s="43"/>
      <c r="K291" s="88"/>
      <c r="L291" s="65"/>
      <c r="M291" s="43"/>
      <c r="N291" s="88"/>
      <c r="O291" s="65"/>
      <c r="P291" s="43"/>
      <c r="Q291" s="88"/>
      <c r="R291" s="65"/>
      <c r="S291" s="43"/>
      <c r="T291" s="88"/>
      <c r="U291" s="65"/>
      <c r="V291" s="43"/>
      <c r="W291" s="88"/>
      <c r="X291" s="65"/>
      <c r="Y291" s="43"/>
      <c r="Z291" s="88"/>
      <c r="AA291" s="65"/>
      <c r="AB291" s="43"/>
      <c r="AC291" s="88"/>
      <c r="AD291" s="65"/>
      <c r="AE291" s="43"/>
      <c r="AF291" s="88"/>
      <c r="AG291" s="65"/>
      <c r="AH291" s="43"/>
      <c r="AI291" s="88"/>
      <c r="AJ291" s="65"/>
      <c r="AK291" s="43"/>
      <c r="AL291" s="88"/>
      <c r="AM291" s="65"/>
      <c r="AN291" s="43"/>
      <c r="AO291" s="88"/>
      <c r="AP291" s="43"/>
      <c r="AQ291" s="43"/>
      <c r="AR291" s="43"/>
      <c r="AS291" s="43"/>
      <c r="AT291" s="43"/>
      <c r="AU291" s="43"/>
      <c r="AV291" s="43"/>
      <c r="AW291" s="43"/>
      <c r="AX291" s="43"/>
      <c r="AY291" s="43"/>
      <c r="AZ291" s="43"/>
      <c r="BA291" s="43"/>
      <c r="BB291" s="43"/>
      <c r="BC291" s="43"/>
      <c r="BD291" s="43"/>
      <c r="BE291" s="43"/>
      <c r="BF291" s="43"/>
      <c r="BG291" s="43"/>
      <c r="BH291" s="43"/>
      <c r="BI291" s="43"/>
    </row>
    <row r="292" spans="1:61" ht="15.75" customHeight="1">
      <c r="A292" s="104" t="str">
        <f t="shared" si="129"/>
        <v>CarrosseriePROFIT DÉPARTEMENTAL</v>
      </c>
      <c r="B292" s="485" t="s">
        <v>459</v>
      </c>
      <c r="C292" s="485"/>
      <c r="D292" s="493"/>
      <c r="E292" s="488">
        <f>E253-E290</f>
        <v>0</v>
      </c>
      <c r="F292" s="485"/>
      <c r="G292" s="493"/>
      <c r="H292" s="488">
        <f>H253-H290</f>
        <v>0</v>
      </c>
      <c r="I292" s="485"/>
      <c r="J292" s="493"/>
      <c r="K292" s="488">
        <f>K253-K290</f>
        <v>0</v>
      </c>
      <c r="L292" s="485"/>
      <c r="M292" s="493"/>
      <c r="N292" s="488">
        <f>N253-N290</f>
        <v>0</v>
      </c>
      <c r="O292" s="485"/>
      <c r="P292" s="493"/>
      <c r="Q292" s="488">
        <f>Q253-Q290</f>
        <v>0</v>
      </c>
      <c r="R292" s="485"/>
      <c r="S292" s="493"/>
      <c r="T292" s="488">
        <f>T253-T290</f>
        <v>0</v>
      </c>
      <c r="U292" s="485"/>
      <c r="V292" s="493"/>
      <c r="W292" s="488">
        <f>W253-W290</f>
        <v>0</v>
      </c>
      <c r="X292" s="485"/>
      <c r="Y292" s="493"/>
      <c r="Z292" s="488">
        <f>Z253-Z290</f>
        <v>0</v>
      </c>
      <c r="AA292" s="485"/>
      <c r="AB292" s="493"/>
      <c r="AC292" s="488">
        <f>AC253-AC290</f>
        <v>0</v>
      </c>
      <c r="AD292" s="485"/>
      <c r="AE292" s="493"/>
      <c r="AF292" s="488">
        <f>AF253-AF290</f>
        <v>0</v>
      </c>
      <c r="AG292" s="485"/>
      <c r="AH292" s="493"/>
      <c r="AI292" s="488">
        <f>AI253-AI290</f>
        <v>0</v>
      </c>
      <c r="AJ292" s="485"/>
      <c r="AK292" s="493"/>
      <c r="AL292" s="488">
        <f>AL253-AL290</f>
        <v>0</v>
      </c>
      <c r="AM292" s="485"/>
      <c r="AN292" s="493"/>
      <c r="AO292" s="488">
        <f>AO253-AO290</f>
        <v>0</v>
      </c>
      <c r="AP292" s="43"/>
      <c r="AQ292" s="43"/>
      <c r="AR292" s="43"/>
      <c r="AS292" s="43"/>
      <c r="AT292" s="43"/>
      <c r="AU292" s="43"/>
      <c r="AV292" s="43"/>
      <c r="AW292" s="43"/>
      <c r="AX292" s="43"/>
      <c r="AY292" s="43"/>
      <c r="AZ292" s="43"/>
      <c r="BA292" s="43"/>
      <c r="BB292" s="43"/>
      <c r="BC292" s="43"/>
      <c r="BD292" s="43"/>
      <c r="BE292" s="43"/>
      <c r="BF292" s="43"/>
      <c r="BG292" s="43"/>
      <c r="BH292" s="43"/>
      <c r="BI292" s="43"/>
    </row>
    <row r="293" spans="1:61" ht="15.75" customHeight="1">
      <c r="A293" s="104"/>
      <c r="B293" s="43"/>
      <c r="C293" s="43"/>
      <c r="D293" s="43"/>
      <c r="E293" s="101"/>
      <c r="F293" s="43"/>
      <c r="G293" s="43"/>
      <c r="H293" s="101"/>
      <c r="I293" s="43"/>
      <c r="J293" s="43"/>
      <c r="K293" s="101"/>
      <c r="L293" s="43"/>
      <c r="M293" s="43"/>
      <c r="N293" s="101"/>
      <c r="O293" s="43"/>
      <c r="P293" s="43"/>
      <c r="Q293" s="101"/>
      <c r="R293" s="43"/>
      <c r="S293" s="43"/>
      <c r="T293" s="101"/>
      <c r="U293" s="43"/>
      <c r="V293" s="43"/>
      <c r="W293" s="101"/>
      <c r="X293" s="43"/>
      <c r="Y293" s="43"/>
      <c r="Z293" s="101"/>
      <c r="AA293" s="43"/>
      <c r="AB293" s="43"/>
      <c r="AC293" s="101"/>
      <c r="AD293" s="43"/>
      <c r="AE293" s="43"/>
      <c r="AF293" s="101"/>
      <c r="AG293" s="43"/>
      <c r="AH293" s="43"/>
      <c r="AI293" s="101"/>
      <c r="AJ293" s="43"/>
      <c r="AK293" s="43"/>
      <c r="AL293" s="101"/>
      <c r="AM293" s="43"/>
      <c r="AN293" s="43"/>
      <c r="AO293" s="101"/>
      <c r="AP293" s="43"/>
      <c r="AQ293" s="43"/>
      <c r="AR293" s="43"/>
      <c r="AS293" s="43"/>
      <c r="AT293" s="43"/>
      <c r="AU293" s="43"/>
      <c r="AV293" s="43"/>
      <c r="AW293" s="43"/>
      <c r="AX293" s="43"/>
      <c r="AY293" s="43"/>
      <c r="AZ293" s="43"/>
      <c r="BA293" s="43"/>
      <c r="BB293" s="43"/>
      <c r="BC293" s="43"/>
      <c r="BD293" s="43"/>
      <c r="BE293" s="43"/>
      <c r="BF293" s="43"/>
      <c r="BG293" s="43"/>
      <c r="BH293" s="43"/>
      <c r="BI293" s="43"/>
    </row>
    <row r="294" spans="1:61" ht="15.75" customHeight="1">
      <c r="A294" s="104"/>
      <c r="B294" s="35" t="str">
        <f>B4</f>
        <v>Budget 2025</v>
      </c>
      <c r="C294" s="35" t="s">
        <v>987</v>
      </c>
      <c r="D294" s="35"/>
      <c r="E294" s="35"/>
      <c r="F294" s="35"/>
      <c r="G294" s="35"/>
      <c r="H294" s="35"/>
      <c r="I294" s="35"/>
      <c r="J294" s="35"/>
      <c r="K294" s="35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  <c r="AE294" s="35"/>
      <c r="AF294" s="35"/>
      <c r="AG294" s="35"/>
      <c r="AH294" s="35"/>
      <c r="AI294" s="35"/>
      <c r="AJ294" s="35"/>
      <c r="AK294" s="35"/>
      <c r="AL294" s="35"/>
      <c r="AM294" s="35"/>
      <c r="AN294" s="35"/>
      <c r="AO294" s="35"/>
      <c r="AP294" s="43"/>
      <c r="AQ294" s="43"/>
      <c r="AR294" s="43"/>
      <c r="AS294" s="43"/>
      <c r="AT294" s="43"/>
      <c r="AU294" s="43"/>
      <c r="AV294" s="43"/>
      <c r="AW294" s="43"/>
      <c r="AX294" s="43"/>
      <c r="AY294" s="43"/>
      <c r="AZ294" s="43"/>
      <c r="BA294" s="43"/>
      <c r="BB294" s="43"/>
      <c r="BC294" s="43"/>
      <c r="BD294" s="43"/>
      <c r="BE294" s="43"/>
      <c r="BF294" s="43"/>
      <c r="BG294" s="43"/>
      <c r="BH294" s="43"/>
      <c r="BI294" s="43"/>
    </row>
    <row r="295" spans="1:61" ht="15.75" customHeight="1">
      <c r="A295" s="104"/>
      <c r="B295" s="39"/>
      <c r="C295" s="42"/>
      <c r="D295" s="42"/>
      <c r="E295" s="42"/>
      <c r="F295" s="42"/>
      <c r="G295" s="42"/>
      <c r="H295" s="42"/>
      <c r="I295" s="42"/>
      <c r="J295" s="42"/>
      <c r="K295" s="42"/>
      <c r="L295" s="42"/>
      <c r="M295" s="42"/>
      <c r="N295" s="42"/>
      <c r="O295" s="42"/>
      <c r="P295" s="42"/>
      <c r="Q295" s="42"/>
      <c r="R295" s="42"/>
      <c r="S295" s="42"/>
      <c r="T295" s="42"/>
      <c r="U295" s="42"/>
      <c r="V295" s="42"/>
      <c r="W295" s="42"/>
      <c r="X295" s="42"/>
      <c r="Y295" s="42"/>
      <c r="Z295" s="42"/>
      <c r="AA295" s="42"/>
      <c r="AB295" s="42"/>
      <c r="AC295" s="42"/>
      <c r="AD295" s="42"/>
      <c r="AE295" s="42"/>
      <c r="AF295" s="42"/>
      <c r="AG295" s="42"/>
      <c r="AH295" s="42"/>
      <c r="AI295" s="42"/>
      <c r="AJ295" s="42"/>
      <c r="AK295" s="42"/>
      <c r="AL295" s="42"/>
      <c r="AM295" s="42"/>
      <c r="AN295" s="42"/>
      <c r="AO295" s="42"/>
      <c r="AP295" s="43"/>
      <c r="AQ295" s="43"/>
      <c r="AR295" s="43"/>
      <c r="AS295" s="43"/>
      <c r="AT295" s="43"/>
      <c r="AU295" s="43"/>
      <c r="AV295" s="43"/>
      <c r="AW295" s="43"/>
      <c r="AX295" s="43"/>
      <c r="AY295" s="43"/>
      <c r="AZ295" s="43"/>
      <c r="BA295" s="43"/>
      <c r="BB295" s="43"/>
      <c r="BC295" s="43"/>
      <c r="BD295" s="43"/>
      <c r="BE295" s="43"/>
      <c r="BF295" s="43"/>
      <c r="BG295" s="43"/>
      <c r="BH295" s="43"/>
      <c r="BI295" s="43"/>
    </row>
    <row r="296" spans="1:61" ht="15.75" customHeight="1">
      <c r="A296" s="104"/>
      <c r="B296" s="45" t="s">
        <v>12</v>
      </c>
      <c r="C296" s="464" t="s">
        <v>2110</v>
      </c>
      <c r="D296" s="465"/>
      <c r="E296" s="466"/>
      <c r="F296" s="464" t="s">
        <v>30</v>
      </c>
      <c r="G296" s="465"/>
      <c r="H296" s="466"/>
      <c r="I296" s="464" t="s">
        <v>37</v>
      </c>
      <c r="J296" s="465"/>
      <c r="K296" s="466"/>
      <c r="L296" s="464" t="s">
        <v>38</v>
      </c>
      <c r="M296" s="465"/>
      <c r="N296" s="466"/>
      <c r="O296" s="464" t="s">
        <v>45</v>
      </c>
      <c r="P296" s="465"/>
      <c r="Q296" s="466"/>
      <c r="R296" s="464" t="s">
        <v>48</v>
      </c>
      <c r="S296" s="465"/>
      <c r="T296" s="466"/>
      <c r="U296" s="464" t="s">
        <v>53</v>
      </c>
      <c r="V296" s="465"/>
      <c r="W296" s="466"/>
      <c r="X296" s="464" t="s">
        <v>58</v>
      </c>
      <c r="Y296" s="465"/>
      <c r="Z296" s="466"/>
      <c r="AA296" s="464" t="s">
        <v>66</v>
      </c>
      <c r="AB296" s="465"/>
      <c r="AC296" s="466"/>
      <c r="AD296" s="464" t="s">
        <v>18</v>
      </c>
      <c r="AE296" s="465"/>
      <c r="AF296" s="466"/>
      <c r="AG296" s="464" t="s">
        <v>75</v>
      </c>
      <c r="AH296" s="465"/>
      <c r="AI296" s="466"/>
      <c r="AJ296" s="464" t="s">
        <v>82</v>
      </c>
      <c r="AK296" s="465"/>
      <c r="AL296" s="466"/>
      <c r="AM296" s="464" t="s">
        <v>85</v>
      </c>
      <c r="AN296" s="465"/>
      <c r="AO296" s="466"/>
      <c r="AP296" s="43"/>
      <c r="AQ296" s="43"/>
      <c r="AR296" s="43"/>
      <c r="AS296" s="43"/>
      <c r="AT296" s="43"/>
      <c r="AU296" s="43"/>
      <c r="AV296" s="43"/>
      <c r="AW296" s="43"/>
      <c r="AX296" s="43"/>
      <c r="AY296" s="43"/>
      <c r="AZ296" s="43"/>
      <c r="BA296" s="43"/>
      <c r="BB296" s="43"/>
      <c r="BC296" s="43"/>
      <c r="BD296" s="43"/>
      <c r="BE296" s="43"/>
      <c r="BF296" s="43"/>
      <c r="BG296" s="43"/>
      <c r="BH296" s="43"/>
      <c r="BI296" s="43"/>
    </row>
    <row r="297" spans="1:61" ht="15.75" customHeight="1">
      <c r="A297" s="104" t="str">
        <f t="shared" ref="A297:A356" si="148">+$C$294&amp;B297</f>
        <v>Pièces</v>
      </c>
      <c r="B297" s="65"/>
      <c r="C297" s="172" t="s">
        <v>688</v>
      </c>
      <c r="D297" s="104" t="s">
        <v>990</v>
      </c>
      <c r="E297" s="171" t="s">
        <v>344</v>
      </c>
      <c r="F297" s="172" t="s">
        <v>688</v>
      </c>
      <c r="G297" s="104" t="s">
        <v>990</v>
      </c>
      <c r="H297" s="171" t="s">
        <v>344</v>
      </c>
      <c r="I297" s="172" t="s">
        <v>688</v>
      </c>
      <c r="J297" s="104" t="s">
        <v>990</v>
      </c>
      <c r="K297" s="171" t="s">
        <v>344</v>
      </c>
      <c r="L297" s="172" t="s">
        <v>688</v>
      </c>
      <c r="M297" s="104" t="s">
        <v>990</v>
      </c>
      <c r="N297" s="171" t="s">
        <v>344</v>
      </c>
      <c r="O297" s="172" t="s">
        <v>688</v>
      </c>
      <c r="P297" s="104" t="s">
        <v>990</v>
      </c>
      <c r="Q297" s="171" t="s">
        <v>344</v>
      </c>
      <c r="R297" s="172" t="s">
        <v>688</v>
      </c>
      <c r="S297" s="104" t="s">
        <v>990</v>
      </c>
      <c r="T297" s="171" t="s">
        <v>344</v>
      </c>
      <c r="U297" s="172" t="s">
        <v>688</v>
      </c>
      <c r="V297" s="104" t="s">
        <v>990</v>
      </c>
      <c r="W297" s="171" t="s">
        <v>344</v>
      </c>
      <c r="X297" s="172" t="s">
        <v>688</v>
      </c>
      <c r="Y297" s="104" t="s">
        <v>990</v>
      </c>
      <c r="Z297" s="171" t="s">
        <v>344</v>
      </c>
      <c r="AA297" s="172" t="s">
        <v>688</v>
      </c>
      <c r="AB297" s="104" t="s">
        <v>990</v>
      </c>
      <c r="AC297" s="171" t="s">
        <v>344</v>
      </c>
      <c r="AD297" s="172" t="s">
        <v>688</v>
      </c>
      <c r="AE297" s="104" t="s">
        <v>990</v>
      </c>
      <c r="AF297" s="171" t="s">
        <v>344</v>
      </c>
      <c r="AG297" s="172" t="s">
        <v>688</v>
      </c>
      <c r="AH297" s="104" t="s">
        <v>990</v>
      </c>
      <c r="AI297" s="171" t="s">
        <v>344</v>
      </c>
      <c r="AJ297" s="172" t="s">
        <v>688</v>
      </c>
      <c r="AK297" s="104" t="s">
        <v>990</v>
      </c>
      <c r="AL297" s="171" t="s">
        <v>344</v>
      </c>
      <c r="AM297" s="172" t="s">
        <v>688</v>
      </c>
      <c r="AN297" s="104" t="s">
        <v>990</v>
      </c>
      <c r="AO297" s="171" t="s">
        <v>344</v>
      </c>
      <c r="AP297" s="43"/>
      <c r="AQ297" s="43"/>
      <c r="AR297" s="43"/>
      <c r="AS297" s="43"/>
      <c r="AT297" s="43"/>
      <c r="AU297" s="43"/>
      <c r="AV297" s="43"/>
      <c r="AW297" s="43"/>
      <c r="AX297" s="43"/>
      <c r="AY297" s="43"/>
      <c r="AZ297" s="43"/>
      <c r="BA297" s="43"/>
      <c r="BB297" s="43"/>
      <c r="BC297" s="43"/>
      <c r="BD297" s="43"/>
      <c r="BE297" s="43"/>
      <c r="BF297" s="43"/>
      <c r="BG297" s="43"/>
      <c r="BH297" s="43"/>
      <c r="BI297" s="43"/>
    </row>
    <row r="298" spans="1:61" ht="15.75" customHeight="1">
      <c r="A298" s="104" t="str">
        <f t="shared" si="148"/>
        <v>PiècesPièces Ro Clients</v>
      </c>
      <c r="B298" s="65" t="s">
        <v>991</v>
      </c>
      <c r="C298" s="89">
        <f t="shared" ref="C298:C306" si="149">+SUM(F298,I298,L298,O298,R298,U298,X298,AA298,AD298,AG298,AJ298,AM298)</f>
        <v>710000</v>
      </c>
      <c r="D298" s="105">
        <f t="shared" ref="D298:D307" si="150">IF(C298&lt;=0,0,E298/C298)</f>
        <v>0.40200000000000008</v>
      </c>
      <c r="E298" s="88">
        <f t="shared" ref="E298:E306" si="151">+SUM(H298,K298,N298,Q298,T298,W298,Z298,AC298,AF298,AI298,AL298,AO298)</f>
        <v>285420.00000000006</v>
      </c>
      <c r="F298" s="89">
        <v>41494.676799288762</v>
      </c>
      <c r="G298" s="105">
        <f t="shared" ref="G298:G307" si="152">IF(F298&lt;=0,0,H298/F298)</f>
        <v>0.40200000000000008</v>
      </c>
      <c r="H298" s="88">
        <v>16680.860073314085</v>
      </c>
      <c r="I298" s="89">
        <v>47515.795887929686</v>
      </c>
      <c r="J298" s="105">
        <f t="shared" ref="J298:J307" si="153">IF(I298&lt;=0,0,K298/I298)</f>
        <v>0.40200000000000002</v>
      </c>
      <c r="K298" s="88">
        <v>19101.349946947736</v>
      </c>
      <c r="L298" s="89">
        <v>58219.90556231689</v>
      </c>
      <c r="M298" s="105">
        <f t="shared" ref="M298:M307" si="154">IF(L298&lt;=0,0,N298/L298)</f>
        <v>0.40200000000000002</v>
      </c>
      <c r="N298" s="88">
        <v>23404.40203605139</v>
      </c>
      <c r="O298" s="89">
        <v>58760.260180270561</v>
      </c>
      <c r="P298" s="105">
        <f t="shared" ref="P298:P307" si="155">IF(O298&lt;=0,0,Q298/O298)</f>
        <v>0.40200000000000002</v>
      </c>
      <c r="Q298" s="88">
        <v>23621.624592468768</v>
      </c>
      <c r="R298" s="89">
        <v>85979.673450110335</v>
      </c>
      <c r="S298" s="105">
        <f t="shared" ref="S298:S307" si="156">IF(R298&lt;=0,0,T298/R298)</f>
        <v>0.40199999999999997</v>
      </c>
      <c r="T298" s="88">
        <v>34563.828726944354</v>
      </c>
      <c r="U298" s="89">
        <v>62612.649419560345</v>
      </c>
      <c r="V298" s="105">
        <f t="shared" ref="V298:V307" si="157">IF(U298&lt;=0,0,W298/U298)</f>
        <v>0.40200000000000002</v>
      </c>
      <c r="W298" s="88">
        <v>25170.285066663258</v>
      </c>
      <c r="X298" s="89">
        <v>74080.040009590492</v>
      </c>
      <c r="Y298" s="105">
        <f t="shared" ref="Y298:Y307" si="158">IF(X298&lt;=0,0,Z298/X298)</f>
        <v>0.40200000000000002</v>
      </c>
      <c r="Z298" s="88">
        <v>29780.176083855378</v>
      </c>
      <c r="AA298" s="89">
        <v>56223.66746373762</v>
      </c>
      <c r="AB298" s="105">
        <f t="shared" ref="AB298:AB307" si="159">IF(AA298&lt;=0,0,AC298/AA298)</f>
        <v>0.40200000000000002</v>
      </c>
      <c r="AC298" s="88">
        <v>22601.914320422526</v>
      </c>
      <c r="AD298" s="89">
        <v>45423.9038577725</v>
      </c>
      <c r="AE298" s="105">
        <f t="shared" ref="AE298:AE307" si="160">IF(AD298&lt;=0,0,AF298/AD298)</f>
        <v>0.40200000000000002</v>
      </c>
      <c r="AF298" s="88">
        <v>18260.409350824546</v>
      </c>
      <c r="AG298" s="89">
        <v>63445.059007840959</v>
      </c>
      <c r="AH298" s="105">
        <f t="shared" ref="AH298:AH307" si="161">IF(AG298&lt;=0,0,AI298/AG298)</f>
        <v>0.40200000000000002</v>
      </c>
      <c r="AI298" s="88">
        <v>25504.913721152068</v>
      </c>
      <c r="AJ298" s="89">
        <v>74394.23753673365</v>
      </c>
      <c r="AK298" s="105">
        <f t="shared" ref="AK298:AK307" si="162">IF(AJ298&lt;=0,0,AL298/AJ298)</f>
        <v>0.40200000000000002</v>
      </c>
      <c r="AL298" s="88">
        <v>29906.483489766928</v>
      </c>
      <c r="AM298" s="89">
        <v>41850.130824848275</v>
      </c>
      <c r="AN298" s="105">
        <f t="shared" ref="AN298:AN307" si="163">IF(AM298&lt;=0,0,AO298/AM298)</f>
        <v>0.40200000000000002</v>
      </c>
      <c r="AO298" s="88">
        <v>16823.752591589007</v>
      </c>
      <c r="AP298" s="43"/>
      <c r="AQ298" s="43"/>
      <c r="AR298" s="43"/>
      <c r="AS298" s="43"/>
      <c r="AT298" s="43"/>
      <c r="AU298" s="43"/>
      <c r="AV298" s="43"/>
      <c r="AW298" s="43"/>
      <c r="AX298" s="43"/>
      <c r="AY298" s="43"/>
      <c r="AZ298" s="43"/>
      <c r="BA298" s="43"/>
      <c r="BB298" s="43"/>
      <c r="BC298" s="43"/>
      <c r="BD298" s="43"/>
      <c r="BE298" s="43"/>
      <c r="BF298" s="43"/>
      <c r="BG298" s="43"/>
      <c r="BH298" s="43"/>
      <c r="BI298" s="43"/>
    </row>
    <row r="299" spans="1:61" ht="15.75" customHeight="1">
      <c r="A299" s="104" t="str">
        <f t="shared" si="148"/>
        <v>PiècesPièces Ro Carrosserie</v>
      </c>
      <c r="B299" s="65" t="s">
        <v>1007</v>
      </c>
      <c r="C299" s="89">
        <f t="shared" si="149"/>
        <v>0</v>
      </c>
      <c r="D299" s="105">
        <f t="shared" si="150"/>
        <v>0</v>
      </c>
      <c r="E299" s="88">
        <f t="shared" si="151"/>
        <v>0</v>
      </c>
      <c r="F299" s="89">
        <v>0</v>
      </c>
      <c r="G299" s="105">
        <f t="shared" si="152"/>
        <v>0</v>
      </c>
      <c r="H299" s="88">
        <v>0</v>
      </c>
      <c r="I299" s="89">
        <v>0</v>
      </c>
      <c r="J299" s="105">
        <f t="shared" si="153"/>
        <v>0</v>
      </c>
      <c r="K299" s="88">
        <v>0</v>
      </c>
      <c r="L299" s="89">
        <v>0</v>
      </c>
      <c r="M299" s="105">
        <f t="shared" si="154"/>
        <v>0</v>
      </c>
      <c r="N299" s="88">
        <v>0</v>
      </c>
      <c r="O299" s="89">
        <v>0</v>
      </c>
      <c r="P299" s="105">
        <f t="shared" si="155"/>
        <v>0</v>
      </c>
      <c r="Q299" s="88">
        <v>0</v>
      </c>
      <c r="R299" s="89">
        <v>0</v>
      </c>
      <c r="S299" s="105">
        <f t="shared" si="156"/>
        <v>0</v>
      </c>
      <c r="T299" s="88">
        <v>0</v>
      </c>
      <c r="U299" s="89">
        <v>0</v>
      </c>
      <c r="V299" s="105">
        <f t="shared" si="157"/>
        <v>0</v>
      </c>
      <c r="W299" s="88">
        <v>0</v>
      </c>
      <c r="X299" s="89">
        <v>0</v>
      </c>
      <c r="Y299" s="105">
        <f t="shared" si="158"/>
        <v>0</v>
      </c>
      <c r="Z299" s="88">
        <v>0</v>
      </c>
      <c r="AA299" s="89">
        <v>0</v>
      </c>
      <c r="AB299" s="105">
        <f t="shared" si="159"/>
        <v>0</v>
      </c>
      <c r="AC299" s="88">
        <v>0</v>
      </c>
      <c r="AD299" s="89">
        <v>0</v>
      </c>
      <c r="AE299" s="105">
        <f t="shared" si="160"/>
        <v>0</v>
      </c>
      <c r="AF299" s="88">
        <v>0</v>
      </c>
      <c r="AG299" s="89">
        <v>0</v>
      </c>
      <c r="AH299" s="105">
        <f t="shared" si="161"/>
        <v>0</v>
      </c>
      <c r="AI299" s="88">
        <v>0</v>
      </c>
      <c r="AJ299" s="89">
        <v>0</v>
      </c>
      <c r="AK299" s="105">
        <f t="shared" si="162"/>
        <v>0</v>
      </c>
      <c r="AL299" s="88">
        <v>0</v>
      </c>
      <c r="AM299" s="89">
        <v>0</v>
      </c>
      <c r="AN299" s="105">
        <f t="shared" si="163"/>
        <v>0</v>
      </c>
      <c r="AO299" s="88">
        <v>0</v>
      </c>
      <c r="AP299" s="43"/>
      <c r="AQ299" s="43"/>
      <c r="AR299" s="43"/>
      <c r="AS299" s="43"/>
      <c r="AT299" s="43"/>
      <c r="AU299" s="43"/>
      <c r="AV299" s="43"/>
      <c r="AW299" s="43"/>
      <c r="AX299" s="43"/>
      <c r="AY299" s="43"/>
      <c r="AZ299" s="43"/>
      <c r="BA299" s="43"/>
      <c r="BB299" s="43"/>
      <c r="BC299" s="43"/>
      <c r="BD299" s="43"/>
      <c r="BE299" s="43"/>
      <c r="BF299" s="43"/>
      <c r="BG299" s="43"/>
      <c r="BH299" s="43"/>
      <c r="BI299" s="43"/>
    </row>
    <row r="300" spans="1:61" ht="15.75" customHeight="1">
      <c r="A300" s="104" t="str">
        <f t="shared" si="148"/>
        <v>PiècesP/A Garantie</v>
      </c>
      <c r="B300" s="65" t="s">
        <v>1014</v>
      </c>
      <c r="C300" s="89">
        <f t="shared" si="149"/>
        <v>750000.00000000012</v>
      </c>
      <c r="D300" s="105">
        <f t="shared" si="150"/>
        <v>0.27699999999999997</v>
      </c>
      <c r="E300" s="88">
        <f t="shared" si="151"/>
        <v>207750</v>
      </c>
      <c r="F300" s="89">
        <v>71775.993773855589</v>
      </c>
      <c r="G300" s="105">
        <f t="shared" si="152"/>
        <v>0.27700000000000002</v>
      </c>
      <c r="H300" s="88">
        <v>19881.950275357998</v>
      </c>
      <c r="I300" s="89">
        <v>44137.008539174618</v>
      </c>
      <c r="J300" s="105">
        <f t="shared" si="153"/>
        <v>0.27700000000000002</v>
      </c>
      <c r="K300" s="88">
        <v>12225.95136535137</v>
      </c>
      <c r="L300" s="89">
        <v>60796.861345606754</v>
      </c>
      <c r="M300" s="105">
        <f t="shared" si="154"/>
        <v>0.27700000000000002</v>
      </c>
      <c r="N300" s="88">
        <v>16840.730592733071</v>
      </c>
      <c r="O300" s="89">
        <v>46988.562159678091</v>
      </c>
      <c r="P300" s="105">
        <f t="shared" si="155"/>
        <v>0.27700000000000002</v>
      </c>
      <c r="Q300" s="88">
        <v>13015.831718230833</v>
      </c>
      <c r="R300" s="89">
        <v>64248.510387844748</v>
      </c>
      <c r="S300" s="105">
        <f t="shared" si="156"/>
        <v>0.27700000000000002</v>
      </c>
      <c r="T300" s="88">
        <v>17796.837377432996</v>
      </c>
      <c r="U300" s="89">
        <v>60121.74892759823</v>
      </c>
      <c r="V300" s="105">
        <f t="shared" si="157"/>
        <v>0.27700000000000002</v>
      </c>
      <c r="W300" s="88">
        <v>16653.724452944713</v>
      </c>
      <c r="X300" s="89">
        <v>72746.992857298566</v>
      </c>
      <c r="Y300" s="105">
        <f t="shared" si="158"/>
        <v>0.27700000000000002</v>
      </c>
      <c r="Z300" s="88">
        <v>20150.917021471705</v>
      </c>
      <c r="AA300" s="89">
        <v>69138.033126318929</v>
      </c>
      <c r="AB300" s="105">
        <f t="shared" si="159"/>
        <v>0.27700000000000002</v>
      </c>
      <c r="AC300" s="88">
        <v>19151.235175990347</v>
      </c>
      <c r="AD300" s="89">
        <v>97331.8737320074</v>
      </c>
      <c r="AE300" s="105">
        <f t="shared" si="160"/>
        <v>0.27700000000000002</v>
      </c>
      <c r="AF300" s="88">
        <v>26960.929023766053</v>
      </c>
      <c r="AG300" s="89">
        <v>56018.1329645812</v>
      </c>
      <c r="AH300" s="105">
        <f t="shared" si="161"/>
        <v>0.27700000000000002</v>
      </c>
      <c r="AI300" s="88">
        <v>15517.022831188993</v>
      </c>
      <c r="AJ300" s="89">
        <v>63562.605015761801</v>
      </c>
      <c r="AK300" s="105">
        <f t="shared" si="162"/>
        <v>0.27700000000000002</v>
      </c>
      <c r="AL300" s="88">
        <v>17606.84158936602</v>
      </c>
      <c r="AM300" s="89">
        <v>43133.677170274073</v>
      </c>
      <c r="AN300" s="105">
        <f t="shared" si="163"/>
        <v>0.27700000000000002</v>
      </c>
      <c r="AO300" s="88">
        <v>11948.02857616592</v>
      </c>
      <c r="AP300" s="43"/>
      <c r="AQ300" s="43"/>
      <c r="AR300" s="43"/>
      <c r="AS300" s="43"/>
      <c r="AT300" s="43"/>
      <c r="AU300" s="43"/>
      <c r="AV300" s="43"/>
      <c r="AW300" s="43"/>
      <c r="AX300" s="43"/>
      <c r="AY300" s="43"/>
      <c r="AZ300" s="43"/>
      <c r="BA300" s="43"/>
      <c r="BB300" s="43"/>
      <c r="BC300" s="43"/>
      <c r="BD300" s="43"/>
      <c r="BE300" s="43"/>
      <c r="BF300" s="43"/>
      <c r="BG300" s="43"/>
      <c r="BH300" s="43"/>
      <c r="BI300" s="43"/>
    </row>
    <row r="301" spans="1:61" ht="15.75" customHeight="1">
      <c r="A301" s="104" t="str">
        <f t="shared" si="148"/>
        <v>PiècesVentes Internes</v>
      </c>
      <c r="B301" s="65" t="s">
        <v>1023</v>
      </c>
      <c r="C301" s="89">
        <f t="shared" si="149"/>
        <v>360000</v>
      </c>
      <c r="D301" s="105">
        <f t="shared" si="150"/>
        <v>0.33800000000000002</v>
      </c>
      <c r="E301" s="88">
        <f t="shared" si="151"/>
        <v>121680.00000000001</v>
      </c>
      <c r="F301" s="89">
        <v>19200</v>
      </c>
      <c r="G301" s="105">
        <f t="shared" si="152"/>
        <v>0.33800000000000002</v>
      </c>
      <c r="H301" s="88">
        <v>6489.6</v>
      </c>
      <c r="I301" s="89">
        <v>20400</v>
      </c>
      <c r="J301" s="105">
        <f t="shared" si="153"/>
        <v>0.33800000000000002</v>
      </c>
      <c r="K301" s="88">
        <v>6895.2000000000007</v>
      </c>
      <c r="L301" s="89">
        <v>31200</v>
      </c>
      <c r="M301" s="105">
        <f t="shared" si="154"/>
        <v>0.33800000000000002</v>
      </c>
      <c r="N301" s="88">
        <v>10545.6</v>
      </c>
      <c r="O301" s="89">
        <v>36600</v>
      </c>
      <c r="P301" s="105">
        <f t="shared" si="155"/>
        <v>0.33800000000000002</v>
      </c>
      <c r="Q301" s="88">
        <v>12370.800000000001</v>
      </c>
      <c r="R301" s="89">
        <v>39000</v>
      </c>
      <c r="S301" s="105">
        <f t="shared" si="156"/>
        <v>0.33800000000000002</v>
      </c>
      <c r="T301" s="88">
        <v>13182</v>
      </c>
      <c r="U301" s="89">
        <v>36000</v>
      </c>
      <c r="V301" s="105">
        <f t="shared" si="157"/>
        <v>0.33800000000000002</v>
      </c>
      <c r="W301" s="88">
        <v>12168</v>
      </c>
      <c r="X301" s="89">
        <v>27600</v>
      </c>
      <c r="Y301" s="105">
        <f t="shared" si="158"/>
        <v>0.33800000000000002</v>
      </c>
      <c r="Z301" s="88">
        <v>9328.8000000000011</v>
      </c>
      <c r="AA301" s="89">
        <v>27600</v>
      </c>
      <c r="AB301" s="105">
        <f t="shared" si="159"/>
        <v>0.33800000000000002</v>
      </c>
      <c r="AC301" s="88">
        <v>9328.8000000000011</v>
      </c>
      <c r="AD301" s="89">
        <v>31200</v>
      </c>
      <c r="AE301" s="105">
        <f t="shared" si="160"/>
        <v>0.33800000000000002</v>
      </c>
      <c r="AF301" s="88">
        <v>10545.6</v>
      </c>
      <c r="AG301" s="89">
        <v>37200</v>
      </c>
      <c r="AH301" s="105">
        <f t="shared" si="161"/>
        <v>0.33800000000000002</v>
      </c>
      <c r="AI301" s="88">
        <v>12573.6</v>
      </c>
      <c r="AJ301" s="89">
        <v>32400</v>
      </c>
      <c r="AK301" s="105">
        <f t="shared" si="162"/>
        <v>0.33800000000000002</v>
      </c>
      <c r="AL301" s="88">
        <v>10951.2</v>
      </c>
      <c r="AM301" s="89">
        <v>21600</v>
      </c>
      <c r="AN301" s="105">
        <f t="shared" si="163"/>
        <v>0.33800000000000002</v>
      </c>
      <c r="AO301" s="88">
        <v>7300.8</v>
      </c>
      <c r="AP301" s="43"/>
      <c r="AQ301" s="43"/>
      <c r="AR301" s="43"/>
      <c r="AS301" s="43"/>
      <c r="AT301" s="43"/>
      <c r="AU301" s="43"/>
      <c r="AV301" s="43"/>
      <c r="AW301" s="43"/>
      <c r="AX301" s="43"/>
      <c r="AY301" s="43"/>
      <c r="AZ301" s="43"/>
      <c r="BA301" s="43"/>
      <c r="BB301" s="43"/>
      <c r="BC301" s="43"/>
      <c r="BD301" s="43"/>
      <c r="BE301" s="43"/>
      <c r="BF301" s="43"/>
      <c r="BG301" s="43"/>
      <c r="BH301" s="43"/>
      <c r="BI301" s="43"/>
    </row>
    <row r="302" spans="1:61" ht="15.75" customHeight="1">
      <c r="A302" s="104" t="str">
        <f t="shared" si="148"/>
        <v>PiècesVentes Détails</v>
      </c>
      <c r="B302" s="65" t="s">
        <v>1032</v>
      </c>
      <c r="C302" s="89">
        <f t="shared" si="149"/>
        <v>220000.00000000003</v>
      </c>
      <c r="D302" s="105">
        <f t="shared" si="150"/>
        <v>0.33100000000000002</v>
      </c>
      <c r="E302" s="88">
        <f t="shared" si="151"/>
        <v>72820.000000000015</v>
      </c>
      <c r="F302" s="89">
        <v>10970.047971542101</v>
      </c>
      <c r="G302" s="105">
        <f t="shared" si="152"/>
        <v>0.33100000000000002</v>
      </c>
      <c r="H302" s="88">
        <v>3631.0858785804353</v>
      </c>
      <c r="I302" s="89">
        <v>10179.260965205265</v>
      </c>
      <c r="J302" s="105">
        <f t="shared" si="153"/>
        <v>0.33100000000000002</v>
      </c>
      <c r="K302" s="88">
        <v>3369.3353794829432</v>
      </c>
      <c r="L302" s="89">
        <v>23519.653103722045</v>
      </c>
      <c r="M302" s="105">
        <f t="shared" si="154"/>
        <v>0.33100000000000002</v>
      </c>
      <c r="N302" s="88">
        <v>7785.0051773319974</v>
      </c>
      <c r="O302" s="89">
        <v>18560.340886653052</v>
      </c>
      <c r="P302" s="105">
        <f t="shared" si="155"/>
        <v>0.33100000000000002</v>
      </c>
      <c r="Q302" s="88">
        <v>6143.4728334821602</v>
      </c>
      <c r="R302" s="89">
        <v>20899.991942333349</v>
      </c>
      <c r="S302" s="105">
        <f t="shared" si="156"/>
        <v>0.33100000000000002</v>
      </c>
      <c r="T302" s="88">
        <v>6917.8973329123392</v>
      </c>
      <c r="U302" s="89">
        <v>17894.485779004022</v>
      </c>
      <c r="V302" s="105">
        <f t="shared" si="157"/>
        <v>0.33100000000000002</v>
      </c>
      <c r="W302" s="88">
        <v>5923.0747928503315</v>
      </c>
      <c r="X302" s="89">
        <v>17361.874781996583</v>
      </c>
      <c r="Y302" s="105">
        <f t="shared" si="158"/>
        <v>0.33100000000000002</v>
      </c>
      <c r="Z302" s="88">
        <v>5746.7805528408689</v>
      </c>
      <c r="AA302" s="89">
        <v>17077.439521491629</v>
      </c>
      <c r="AB302" s="105">
        <f t="shared" si="159"/>
        <v>0.33100000000000002</v>
      </c>
      <c r="AC302" s="88">
        <v>5652.6324816137294</v>
      </c>
      <c r="AD302" s="89">
        <v>20736.276499888663</v>
      </c>
      <c r="AE302" s="105">
        <f t="shared" si="160"/>
        <v>0.33100000000000002</v>
      </c>
      <c r="AF302" s="88">
        <v>6863.7075214631477</v>
      </c>
      <c r="AG302" s="89">
        <v>28994.357906880719</v>
      </c>
      <c r="AH302" s="105">
        <f t="shared" si="161"/>
        <v>0.33100000000000002</v>
      </c>
      <c r="AI302" s="88">
        <v>9597.1324671775183</v>
      </c>
      <c r="AJ302" s="89">
        <v>19909.949121593691</v>
      </c>
      <c r="AK302" s="105">
        <f t="shared" si="162"/>
        <v>0.33100000000000002</v>
      </c>
      <c r="AL302" s="88">
        <v>6590.1931592475121</v>
      </c>
      <c r="AM302" s="89">
        <v>13896.321519688905</v>
      </c>
      <c r="AN302" s="105">
        <f t="shared" si="163"/>
        <v>0.33100000000000002</v>
      </c>
      <c r="AO302" s="88">
        <v>4599.6824230170278</v>
      </c>
      <c r="AP302" s="43"/>
      <c r="AQ302" s="43"/>
      <c r="AR302" s="43"/>
      <c r="AS302" s="43"/>
      <c r="AT302" s="43"/>
      <c r="AU302" s="43"/>
      <c r="AV302" s="43"/>
      <c r="AW302" s="43"/>
      <c r="AX302" s="43"/>
      <c r="AY302" s="43"/>
      <c r="AZ302" s="43"/>
      <c r="BA302" s="43"/>
      <c r="BB302" s="43"/>
      <c r="BC302" s="43"/>
      <c r="BD302" s="43"/>
      <c r="BE302" s="43"/>
      <c r="BF302" s="43"/>
      <c r="BG302" s="43"/>
      <c r="BH302" s="43"/>
      <c r="BI302" s="43"/>
    </row>
    <row r="303" spans="1:61" ht="15.75" customHeight="1">
      <c r="A303" s="104" t="str">
        <f t="shared" si="148"/>
        <v>PiècesVentes de Gros</v>
      </c>
      <c r="B303" s="65" t="s">
        <v>1042</v>
      </c>
      <c r="C303" s="89">
        <f t="shared" si="149"/>
        <v>1200000</v>
      </c>
      <c r="D303" s="105">
        <f t="shared" si="150"/>
        <v>0.2</v>
      </c>
      <c r="E303" s="88">
        <f t="shared" si="151"/>
        <v>240000</v>
      </c>
      <c r="F303" s="89">
        <v>90000</v>
      </c>
      <c r="G303" s="105">
        <f t="shared" si="152"/>
        <v>0.2</v>
      </c>
      <c r="H303" s="88">
        <v>18000</v>
      </c>
      <c r="I303" s="89">
        <v>93600</v>
      </c>
      <c r="J303" s="105">
        <f t="shared" si="153"/>
        <v>0.2</v>
      </c>
      <c r="K303" s="88">
        <v>18720</v>
      </c>
      <c r="L303" s="89">
        <v>92400</v>
      </c>
      <c r="M303" s="105">
        <f t="shared" si="154"/>
        <v>0.2</v>
      </c>
      <c r="N303" s="88">
        <v>18480</v>
      </c>
      <c r="O303" s="89">
        <v>87000</v>
      </c>
      <c r="P303" s="105">
        <f t="shared" si="155"/>
        <v>0.2</v>
      </c>
      <c r="Q303" s="88">
        <v>17400</v>
      </c>
      <c r="R303" s="89">
        <v>93000</v>
      </c>
      <c r="S303" s="105">
        <f t="shared" si="156"/>
        <v>0.2</v>
      </c>
      <c r="T303" s="88">
        <v>18600</v>
      </c>
      <c r="U303" s="89">
        <v>98400</v>
      </c>
      <c r="V303" s="105">
        <f t="shared" si="157"/>
        <v>0.2</v>
      </c>
      <c r="W303" s="88">
        <v>19680</v>
      </c>
      <c r="X303" s="89">
        <v>110400</v>
      </c>
      <c r="Y303" s="105">
        <f t="shared" si="158"/>
        <v>0.2</v>
      </c>
      <c r="Z303" s="88">
        <v>22080</v>
      </c>
      <c r="AA303" s="89">
        <v>106800</v>
      </c>
      <c r="AB303" s="105">
        <f t="shared" si="159"/>
        <v>0.2</v>
      </c>
      <c r="AC303" s="88">
        <v>21360</v>
      </c>
      <c r="AD303" s="89">
        <v>103200</v>
      </c>
      <c r="AE303" s="105">
        <f t="shared" si="160"/>
        <v>0.2</v>
      </c>
      <c r="AF303" s="88">
        <v>20640</v>
      </c>
      <c r="AG303" s="89">
        <v>110400</v>
      </c>
      <c r="AH303" s="105">
        <f t="shared" si="161"/>
        <v>0.2</v>
      </c>
      <c r="AI303" s="88">
        <v>22080</v>
      </c>
      <c r="AJ303" s="89">
        <v>120000</v>
      </c>
      <c r="AK303" s="105">
        <f t="shared" si="162"/>
        <v>0.2</v>
      </c>
      <c r="AL303" s="88">
        <v>24000</v>
      </c>
      <c r="AM303" s="89">
        <v>94800</v>
      </c>
      <c r="AN303" s="105">
        <f t="shared" si="163"/>
        <v>0.2</v>
      </c>
      <c r="AO303" s="88">
        <v>18960</v>
      </c>
      <c r="AP303" s="43"/>
      <c r="AQ303" s="43"/>
      <c r="AR303" s="43"/>
      <c r="AS303" s="43"/>
      <c r="AT303" s="43"/>
      <c r="AU303" s="43"/>
      <c r="AV303" s="43"/>
      <c r="AW303" s="43"/>
      <c r="AX303" s="43"/>
      <c r="AY303" s="43"/>
      <c r="AZ303" s="43"/>
      <c r="BA303" s="43"/>
      <c r="BB303" s="43"/>
      <c r="BC303" s="43"/>
      <c r="BD303" s="43"/>
      <c r="BE303" s="43"/>
      <c r="BF303" s="43"/>
      <c r="BG303" s="43"/>
      <c r="BH303" s="43"/>
      <c r="BI303" s="43"/>
    </row>
    <row r="304" spans="1:61" ht="20.25" hidden="1" customHeight="1">
      <c r="A304" s="104" t="str">
        <f t="shared" si="148"/>
        <v>Pièces[...]</v>
      </c>
      <c r="B304" s="65" t="s">
        <v>330</v>
      </c>
      <c r="C304" s="89">
        <f t="shared" si="149"/>
        <v>0</v>
      </c>
      <c r="D304" s="105">
        <f t="shared" si="150"/>
        <v>0</v>
      </c>
      <c r="E304" s="88">
        <f t="shared" si="151"/>
        <v>0</v>
      </c>
      <c r="F304" s="89"/>
      <c r="G304" s="105">
        <f t="shared" si="152"/>
        <v>0</v>
      </c>
      <c r="H304" s="88"/>
      <c r="I304" s="89"/>
      <c r="J304" s="105">
        <f t="shared" si="153"/>
        <v>0</v>
      </c>
      <c r="K304" s="88"/>
      <c r="L304" s="89"/>
      <c r="M304" s="105">
        <f t="shared" si="154"/>
        <v>0</v>
      </c>
      <c r="N304" s="88"/>
      <c r="O304" s="89"/>
      <c r="P304" s="105">
        <f t="shared" si="155"/>
        <v>0</v>
      </c>
      <c r="Q304" s="88"/>
      <c r="R304" s="89"/>
      <c r="S304" s="105">
        <f t="shared" si="156"/>
        <v>0</v>
      </c>
      <c r="T304" s="88"/>
      <c r="U304" s="89"/>
      <c r="V304" s="105">
        <f t="shared" si="157"/>
        <v>0</v>
      </c>
      <c r="W304" s="88"/>
      <c r="X304" s="89"/>
      <c r="Y304" s="105">
        <f t="shared" si="158"/>
        <v>0</v>
      </c>
      <c r="Z304" s="88"/>
      <c r="AA304" s="89"/>
      <c r="AB304" s="105">
        <f t="shared" si="159"/>
        <v>0</v>
      </c>
      <c r="AC304" s="88"/>
      <c r="AD304" s="89"/>
      <c r="AE304" s="105">
        <f t="shared" si="160"/>
        <v>0</v>
      </c>
      <c r="AF304" s="88"/>
      <c r="AG304" s="89"/>
      <c r="AH304" s="105">
        <f t="shared" si="161"/>
        <v>0</v>
      </c>
      <c r="AI304" s="88"/>
      <c r="AJ304" s="89"/>
      <c r="AK304" s="105">
        <f t="shared" si="162"/>
        <v>0</v>
      </c>
      <c r="AL304" s="88"/>
      <c r="AM304" s="89"/>
      <c r="AN304" s="105">
        <f t="shared" si="163"/>
        <v>0</v>
      </c>
      <c r="AO304" s="88"/>
      <c r="AP304" s="43"/>
      <c r="AQ304" s="43"/>
      <c r="AR304" s="43"/>
      <c r="AS304" s="43"/>
      <c r="AT304" s="43"/>
      <c r="AU304" s="43"/>
      <c r="AV304" s="43"/>
      <c r="AW304" s="43"/>
      <c r="AX304" s="43"/>
      <c r="AY304" s="43"/>
      <c r="AZ304" s="43"/>
      <c r="BA304" s="43"/>
      <c r="BB304" s="43"/>
      <c r="BC304" s="43"/>
      <c r="BD304" s="43"/>
      <c r="BE304" s="43"/>
      <c r="BF304" s="43"/>
      <c r="BG304" s="43"/>
      <c r="BH304" s="43"/>
      <c r="BI304" s="43"/>
    </row>
    <row r="305" spans="1:61" ht="15.75" customHeight="1">
      <c r="A305" s="104" t="str">
        <f t="shared" si="148"/>
        <v>PiècesEscomptes</v>
      </c>
      <c r="B305" s="65" t="s">
        <v>1055</v>
      </c>
      <c r="C305" s="89">
        <f t="shared" si="149"/>
        <v>0</v>
      </c>
      <c r="D305" s="105">
        <f t="shared" si="150"/>
        <v>0</v>
      </c>
      <c r="E305" s="88">
        <f t="shared" si="151"/>
        <v>120000</v>
      </c>
      <c r="F305" s="89"/>
      <c r="G305" s="105">
        <f t="shared" si="152"/>
        <v>0</v>
      </c>
      <c r="H305" s="88">
        <v>8645.9525386920905</v>
      </c>
      <c r="I305" s="89"/>
      <c r="J305" s="105">
        <f t="shared" si="153"/>
        <v>0</v>
      </c>
      <c r="K305" s="88">
        <v>7993.7801997151691</v>
      </c>
      <c r="L305" s="89"/>
      <c r="M305" s="105">
        <f t="shared" si="154"/>
        <v>0</v>
      </c>
      <c r="N305" s="88">
        <v>9856.9044448757668</v>
      </c>
      <c r="O305" s="89"/>
      <c r="P305" s="105">
        <f t="shared" si="155"/>
        <v>0</v>
      </c>
      <c r="Q305" s="88">
        <v>9181.8208602445065</v>
      </c>
      <c r="R305" s="89"/>
      <c r="S305" s="105">
        <f t="shared" si="156"/>
        <v>0</v>
      </c>
      <c r="T305" s="88">
        <v>11226.969473344014</v>
      </c>
      <c r="U305" s="89"/>
      <c r="V305" s="105">
        <f t="shared" si="157"/>
        <v>0</v>
      </c>
      <c r="W305" s="88">
        <v>10186.254967635654</v>
      </c>
      <c r="X305" s="89"/>
      <c r="Y305" s="105">
        <f t="shared" si="158"/>
        <v>0</v>
      </c>
      <c r="Z305" s="88">
        <v>11192.181764773542</v>
      </c>
      <c r="AA305" s="89"/>
      <c r="AB305" s="105">
        <f t="shared" si="159"/>
        <v>0</v>
      </c>
      <c r="AC305" s="88">
        <v>10253.301485612896</v>
      </c>
      <c r="AD305" s="89"/>
      <c r="AE305" s="105">
        <f t="shared" si="160"/>
        <v>0</v>
      </c>
      <c r="AF305" s="88">
        <v>11033.039040358095</v>
      </c>
      <c r="AG305" s="89"/>
      <c r="AH305" s="105">
        <f t="shared" si="161"/>
        <v>0</v>
      </c>
      <c r="AI305" s="88">
        <v>10965.094439974178</v>
      </c>
      <c r="AJ305" s="89"/>
      <c r="AK305" s="105">
        <f t="shared" si="162"/>
        <v>0</v>
      </c>
      <c r="AL305" s="88">
        <v>11491.362654595896</v>
      </c>
      <c r="AM305" s="89"/>
      <c r="AN305" s="105">
        <f t="shared" si="163"/>
        <v>0</v>
      </c>
      <c r="AO305" s="88">
        <v>7973.3381301781947</v>
      </c>
      <c r="AP305" s="43"/>
      <c r="AQ305" s="43"/>
      <c r="AR305" s="43"/>
      <c r="AS305" s="43"/>
      <c r="AT305" s="43"/>
      <c r="AU305" s="43"/>
      <c r="AV305" s="43"/>
      <c r="AW305" s="43"/>
      <c r="AX305" s="43"/>
      <c r="AY305" s="43"/>
      <c r="AZ305" s="43"/>
      <c r="BA305" s="43"/>
      <c r="BB305" s="43"/>
      <c r="BC305" s="43"/>
      <c r="BD305" s="43"/>
      <c r="BE305" s="43"/>
      <c r="BF305" s="43"/>
      <c r="BG305" s="43"/>
      <c r="BH305" s="43"/>
      <c r="BI305" s="43"/>
    </row>
    <row r="306" spans="1:61" ht="15.75" customHeight="1">
      <c r="A306" s="104" t="str">
        <f t="shared" si="148"/>
        <v>PiècesRectif. Inventaire</v>
      </c>
      <c r="B306" s="51" t="s">
        <v>1062</v>
      </c>
      <c r="C306" s="89">
        <f t="shared" si="149"/>
        <v>0</v>
      </c>
      <c r="D306" s="105">
        <f t="shared" si="150"/>
        <v>0</v>
      </c>
      <c r="E306" s="88">
        <f t="shared" si="151"/>
        <v>10000</v>
      </c>
      <c r="F306" s="89"/>
      <c r="G306" s="105">
        <f t="shared" si="152"/>
        <v>0</v>
      </c>
      <c r="H306" s="88">
        <v>0</v>
      </c>
      <c r="I306" s="89"/>
      <c r="J306" s="105">
        <f t="shared" si="153"/>
        <v>0</v>
      </c>
      <c r="K306" s="88">
        <v>0</v>
      </c>
      <c r="L306" s="89"/>
      <c r="M306" s="105">
        <f t="shared" si="154"/>
        <v>0</v>
      </c>
      <c r="N306" s="88">
        <v>0</v>
      </c>
      <c r="O306" s="89"/>
      <c r="P306" s="105">
        <f t="shared" si="155"/>
        <v>0</v>
      </c>
      <c r="Q306" s="88">
        <v>0</v>
      </c>
      <c r="R306" s="89"/>
      <c r="S306" s="105">
        <f t="shared" si="156"/>
        <v>0</v>
      </c>
      <c r="T306" s="88">
        <v>0</v>
      </c>
      <c r="U306" s="89"/>
      <c r="V306" s="105">
        <f t="shared" si="157"/>
        <v>0</v>
      </c>
      <c r="W306" s="88">
        <v>0</v>
      </c>
      <c r="X306" s="89"/>
      <c r="Y306" s="105">
        <f t="shared" si="158"/>
        <v>0</v>
      </c>
      <c r="Z306" s="88">
        <v>0</v>
      </c>
      <c r="AA306" s="89"/>
      <c r="AB306" s="105">
        <f t="shared" si="159"/>
        <v>0</v>
      </c>
      <c r="AC306" s="88">
        <v>0</v>
      </c>
      <c r="AD306" s="89"/>
      <c r="AE306" s="105">
        <f t="shared" si="160"/>
        <v>0</v>
      </c>
      <c r="AF306" s="88">
        <v>0</v>
      </c>
      <c r="AG306" s="89"/>
      <c r="AH306" s="105">
        <f t="shared" si="161"/>
        <v>0</v>
      </c>
      <c r="AI306" s="88">
        <v>0</v>
      </c>
      <c r="AJ306" s="89"/>
      <c r="AK306" s="105">
        <f t="shared" si="162"/>
        <v>0</v>
      </c>
      <c r="AL306" s="88">
        <v>0</v>
      </c>
      <c r="AM306" s="89"/>
      <c r="AN306" s="105">
        <f t="shared" si="163"/>
        <v>0</v>
      </c>
      <c r="AO306" s="88">
        <v>10000</v>
      </c>
      <c r="AP306" s="43"/>
      <c r="AQ306" s="43"/>
      <c r="AR306" s="43"/>
      <c r="AS306" s="43"/>
      <c r="AT306" s="43"/>
      <c r="AU306" s="43"/>
      <c r="AV306" s="43"/>
      <c r="AW306" s="43"/>
      <c r="AX306" s="43"/>
      <c r="AY306" s="43"/>
      <c r="AZ306" s="43"/>
      <c r="BA306" s="43"/>
      <c r="BB306" s="43"/>
      <c r="BC306" s="43"/>
      <c r="BD306" s="43"/>
      <c r="BE306" s="43"/>
      <c r="BF306" s="43"/>
      <c r="BG306" s="43"/>
      <c r="BH306" s="43"/>
      <c r="BI306" s="43"/>
    </row>
    <row r="307" spans="1:61" ht="15.75" customHeight="1">
      <c r="A307" s="104" t="str">
        <f t="shared" si="148"/>
        <v>PiècesSous-total Pièces</v>
      </c>
      <c r="B307" s="83" t="s">
        <v>1067</v>
      </c>
      <c r="C307" s="225">
        <f>SUM(C298:C306)</f>
        <v>3240000</v>
      </c>
      <c r="D307" s="243">
        <f t="shared" si="150"/>
        <v>0.32644135802469137</v>
      </c>
      <c r="E307" s="224">
        <f t="shared" ref="E307:F307" si="164">SUM(E298:E306)</f>
        <v>1057670</v>
      </c>
      <c r="F307" s="225">
        <f t="shared" si="164"/>
        <v>233440.71854468645</v>
      </c>
      <c r="G307" s="243">
        <f t="shared" si="152"/>
        <v>0.31412449902953626</v>
      </c>
      <c r="H307" s="224">
        <f t="shared" ref="H307:I307" si="165">SUM(H298:H306)</f>
        <v>73329.448765944602</v>
      </c>
      <c r="I307" s="225">
        <f t="shared" si="165"/>
        <v>215832.06539230957</v>
      </c>
      <c r="J307" s="243">
        <f t="shared" si="153"/>
        <v>0.31647575983365006</v>
      </c>
      <c r="K307" s="224">
        <f t="shared" ref="K307:L307" si="166">SUM(K298:K306)</f>
        <v>68305.616891497222</v>
      </c>
      <c r="L307" s="225">
        <f t="shared" si="166"/>
        <v>266136.42001164571</v>
      </c>
      <c r="M307" s="243">
        <f t="shared" si="154"/>
        <v>0.32657177190250419</v>
      </c>
      <c r="N307" s="224">
        <f t="shared" ref="N307:O307" si="167">SUM(N298:N306)</f>
        <v>86912.642250992212</v>
      </c>
      <c r="O307" s="225">
        <f t="shared" si="167"/>
        <v>247909.1632266017</v>
      </c>
      <c r="P307" s="243">
        <f t="shared" si="155"/>
        <v>0.32969152467235596</v>
      </c>
      <c r="Q307" s="224">
        <f t="shared" ref="Q307:R307" si="168">SUM(Q298:Q306)</f>
        <v>81733.550004426274</v>
      </c>
      <c r="R307" s="225">
        <f t="shared" si="168"/>
        <v>303128.17578028841</v>
      </c>
      <c r="S307" s="243">
        <f t="shared" si="156"/>
        <v>0.33743987224986022</v>
      </c>
      <c r="T307" s="224">
        <f t="shared" ref="T307:U307" si="169">SUM(T298:T306)</f>
        <v>102287.5329106337</v>
      </c>
      <c r="U307" s="225">
        <f t="shared" si="169"/>
        <v>275028.88412616262</v>
      </c>
      <c r="V307" s="243">
        <f t="shared" si="157"/>
        <v>0.32644331000124704</v>
      </c>
      <c r="W307" s="224">
        <f t="shared" ref="W307:X307" si="170">SUM(W298:W306)</f>
        <v>89781.339280093962</v>
      </c>
      <c r="X307" s="225">
        <f t="shared" si="170"/>
        <v>302188.90764888562</v>
      </c>
      <c r="Y307" s="243">
        <f t="shared" si="158"/>
        <v>0.32522323928955083</v>
      </c>
      <c r="Z307" s="224">
        <f t="shared" ref="Z307:AA307" si="171">SUM(Z298:Z306)</f>
        <v>98278.855422941502</v>
      </c>
      <c r="AA307" s="225">
        <f t="shared" si="171"/>
        <v>276839.14011154819</v>
      </c>
      <c r="AB307" s="243">
        <f t="shared" si="159"/>
        <v>0.31913075379457201</v>
      </c>
      <c r="AC307" s="224">
        <f t="shared" ref="AC307:AD307" si="172">SUM(AC298:AC306)</f>
        <v>88347.883463639504</v>
      </c>
      <c r="AD307" s="225">
        <f t="shared" si="172"/>
        <v>297892.05408966856</v>
      </c>
      <c r="AE307" s="243">
        <f t="shared" si="160"/>
        <v>0.31656999118219342</v>
      </c>
      <c r="AF307" s="224">
        <f t="shared" ref="AF307:AG307" si="173">SUM(AF298:AF306)</f>
        <v>94303.684936411853</v>
      </c>
      <c r="AG307" s="225">
        <f t="shared" si="173"/>
        <v>296057.54987930285</v>
      </c>
      <c r="AH307" s="243">
        <f t="shared" si="161"/>
        <v>0.32506437852615855</v>
      </c>
      <c r="AI307" s="224">
        <f t="shared" ref="AI307:AJ307" si="174">SUM(AI298:AI306)</f>
        <v>96237.763459492766</v>
      </c>
      <c r="AJ307" s="225">
        <f t="shared" si="174"/>
        <v>310266.79167408915</v>
      </c>
      <c r="AK307" s="243">
        <f t="shared" si="162"/>
        <v>0.32406330162008479</v>
      </c>
      <c r="AL307" s="224">
        <f t="shared" ref="AL307:AM307" si="175">SUM(AL298:AL306)</f>
        <v>100546.08089297636</v>
      </c>
      <c r="AM307" s="225">
        <f t="shared" si="175"/>
        <v>215280.12951481127</v>
      </c>
      <c r="AN307" s="243">
        <f t="shared" si="163"/>
        <v>0.36048659899942542</v>
      </c>
      <c r="AO307" s="224">
        <f>SUM(AO298:AO306)</f>
        <v>77605.601720950144</v>
      </c>
      <c r="AP307" s="43"/>
      <c r="AQ307" s="43"/>
      <c r="AR307" s="43"/>
      <c r="AS307" s="43"/>
      <c r="AT307" s="43"/>
      <c r="AU307" s="43"/>
      <c r="AV307" s="43"/>
      <c r="AW307" s="43"/>
      <c r="AX307" s="43"/>
      <c r="AY307" s="43"/>
      <c r="AZ307" s="43"/>
      <c r="BA307" s="43"/>
      <c r="BB307" s="43"/>
      <c r="BC307" s="43"/>
      <c r="BD307" s="43"/>
      <c r="BE307" s="43"/>
      <c r="BF307" s="43"/>
      <c r="BG307" s="43"/>
      <c r="BH307" s="43"/>
      <c r="BI307" s="43"/>
    </row>
    <row r="308" spans="1:61" ht="15.75" customHeight="1">
      <c r="A308" s="104" t="str">
        <f t="shared" si="148"/>
        <v>Pièces</v>
      </c>
      <c r="B308" s="65"/>
      <c r="C308" s="65"/>
      <c r="D308" s="43"/>
      <c r="E308" s="76"/>
      <c r="F308" s="65"/>
      <c r="G308" s="43"/>
      <c r="H308" s="76"/>
      <c r="I308" s="65"/>
      <c r="J308" s="43"/>
      <c r="K308" s="76"/>
      <c r="L308" s="65"/>
      <c r="M308" s="43"/>
      <c r="N308" s="76"/>
      <c r="O308" s="65"/>
      <c r="P308" s="43"/>
      <c r="Q308" s="76"/>
      <c r="R308" s="65"/>
      <c r="S308" s="43"/>
      <c r="T308" s="76"/>
      <c r="U308" s="65"/>
      <c r="V308" s="43"/>
      <c r="W308" s="76"/>
      <c r="X308" s="65"/>
      <c r="Y308" s="43"/>
      <c r="Z308" s="76"/>
      <c r="AA308" s="65"/>
      <c r="AB308" s="43"/>
      <c r="AC308" s="76"/>
      <c r="AD308" s="65"/>
      <c r="AE308" s="43"/>
      <c r="AF308" s="76"/>
      <c r="AG308" s="65"/>
      <c r="AH308" s="43"/>
      <c r="AI308" s="76"/>
      <c r="AJ308" s="65"/>
      <c r="AK308" s="43"/>
      <c r="AL308" s="76"/>
      <c r="AM308" s="65"/>
      <c r="AN308" s="43"/>
      <c r="AO308" s="76"/>
      <c r="AP308" s="43"/>
      <c r="AQ308" s="43"/>
      <c r="AR308" s="43"/>
      <c r="AS308" s="43"/>
      <c r="AT308" s="43"/>
      <c r="AU308" s="43"/>
      <c r="AV308" s="43"/>
      <c r="AW308" s="43"/>
      <c r="AX308" s="43"/>
      <c r="AY308" s="43"/>
      <c r="AZ308" s="43"/>
      <c r="BA308" s="43"/>
      <c r="BB308" s="43"/>
      <c r="BC308" s="43"/>
      <c r="BD308" s="43"/>
      <c r="BE308" s="43"/>
      <c r="BF308" s="43"/>
      <c r="BG308" s="43"/>
      <c r="BH308" s="43"/>
      <c r="BI308" s="43"/>
    </row>
    <row r="309" spans="1:61" ht="15.75" customHeight="1">
      <c r="A309" s="104" t="str">
        <f t="shared" si="148"/>
        <v>Pièces</v>
      </c>
      <c r="B309" s="51"/>
      <c r="C309" s="51"/>
      <c r="D309" s="133"/>
      <c r="E309" s="245"/>
      <c r="F309" s="51"/>
      <c r="G309" s="133"/>
      <c r="H309" s="245"/>
      <c r="I309" s="51"/>
      <c r="J309" s="133"/>
      <c r="K309" s="245"/>
      <c r="L309" s="51"/>
      <c r="M309" s="133"/>
      <c r="N309" s="245"/>
      <c r="O309" s="51"/>
      <c r="P309" s="133"/>
      <c r="Q309" s="245"/>
      <c r="R309" s="51"/>
      <c r="S309" s="133"/>
      <c r="T309" s="245"/>
      <c r="U309" s="51"/>
      <c r="V309" s="133"/>
      <c r="W309" s="245"/>
      <c r="X309" s="51"/>
      <c r="Y309" s="133"/>
      <c r="Z309" s="245"/>
      <c r="AA309" s="51"/>
      <c r="AB309" s="133"/>
      <c r="AC309" s="245"/>
      <c r="AD309" s="51"/>
      <c r="AE309" s="133"/>
      <c r="AF309" s="245"/>
      <c r="AG309" s="51"/>
      <c r="AH309" s="133"/>
      <c r="AI309" s="245"/>
      <c r="AJ309" s="51"/>
      <c r="AK309" s="133"/>
      <c r="AL309" s="245"/>
      <c r="AM309" s="51"/>
      <c r="AN309" s="133"/>
      <c r="AO309" s="245"/>
      <c r="AP309" s="43"/>
      <c r="AQ309" s="43"/>
      <c r="AR309" s="43"/>
      <c r="AS309" s="43"/>
      <c r="AT309" s="43"/>
      <c r="AU309" s="43"/>
      <c r="AV309" s="43"/>
      <c r="AW309" s="43"/>
      <c r="AX309" s="43"/>
      <c r="AY309" s="43"/>
      <c r="AZ309" s="43"/>
      <c r="BA309" s="43"/>
      <c r="BB309" s="43"/>
      <c r="BC309" s="43"/>
      <c r="BD309" s="43"/>
      <c r="BE309" s="43"/>
      <c r="BF309" s="43"/>
      <c r="BG309" s="43"/>
      <c r="BH309" s="43"/>
      <c r="BI309" s="43"/>
    </row>
    <row r="310" spans="1:61" ht="15.75" customHeight="1">
      <c r="A310" s="104" t="str">
        <f t="shared" si="148"/>
        <v>PiècesVentes Pneus</v>
      </c>
      <c r="B310" s="65" t="s">
        <v>1072</v>
      </c>
      <c r="C310" s="89">
        <f t="shared" ref="C310:C311" si="176">+SUM(F310,I310,L310,O310,R310,U310,X310,AA310,AD310,AG310,AJ310,AM310)</f>
        <v>1000000</v>
      </c>
      <c r="D310" s="105">
        <f t="shared" ref="D310:D312" si="177">IF(C310&lt;=0,0,E310/C310)</f>
        <v>0.25</v>
      </c>
      <c r="E310" s="88">
        <f t="shared" ref="E310:E311" si="178">+SUM(H310,K310,N310,Q310,T310,W310,Z310,AC310,AF310,AI310,AL310,AO310)</f>
        <v>250000</v>
      </c>
      <c r="F310" s="89">
        <v>27888.509118583268</v>
      </c>
      <c r="G310" s="105">
        <f t="shared" ref="G310:G312" si="179">IF(F310&lt;=0,0,H310/F310)</f>
        <v>0.25</v>
      </c>
      <c r="H310" s="88">
        <v>6972.127279645817</v>
      </c>
      <c r="I310" s="89">
        <v>40882.305295066268</v>
      </c>
      <c r="J310" s="105">
        <f t="shared" ref="J310:J312" si="180">IF(I310&lt;=0,0,K310/I310)</f>
        <v>0.25</v>
      </c>
      <c r="K310" s="88">
        <v>10220.576323766567</v>
      </c>
      <c r="L310" s="89">
        <v>56160.543719829118</v>
      </c>
      <c r="M310" s="105">
        <f t="shared" ref="M310:M312" si="181">IF(L310&lt;=0,0,N310/L310)</f>
        <v>0.25</v>
      </c>
      <c r="N310" s="88">
        <v>14040.13592995728</v>
      </c>
      <c r="O310" s="89">
        <v>136970.64724717833</v>
      </c>
      <c r="P310" s="105">
        <f t="shared" ref="P310:P312" si="182">IF(O310&lt;=0,0,Q310/O310)</f>
        <v>0.25</v>
      </c>
      <c r="Q310" s="88">
        <v>34242.661811794584</v>
      </c>
      <c r="R310" s="89">
        <v>102985.32632503513</v>
      </c>
      <c r="S310" s="105">
        <f t="shared" ref="S310:S312" si="183">IF(R310&lt;=0,0,T310/R310)</f>
        <v>0.25</v>
      </c>
      <c r="T310" s="88">
        <v>25746.331581258783</v>
      </c>
      <c r="U310" s="89">
        <v>56890.669252708096</v>
      </c>
      <c r="V310" s="105">
        <f t="shared" ref="V310:V312" si="184">IF(U310&lt;=0,0,W310/U310)</f>
        <v>0.25</v>
      </c>
      <c r="W310" s="88">
        <v>14222.667313177024</v>
      </c>
      <c r="X310" s="89">
        <v>59316.085231414167</v>
      </c>
      <c r="Y310" s="105">
        <f t="shared" ref="Y310:Y312" si="185">IF(X310&lt;=0,0,Z310/X310)</f>
        <v>0.25</v>
      </c>
      <c r="Z310" s="88">
        <v>14829.021307853542</v>
      </c>
      <c r="AA310" s="89">
        <v>54675.73415991768</v>
      </c>
      <c r="AB310" s="105">
        <f t="shared" ref="AB310:AB312" si="186">IF(AA310&lt;=0,0,AC310/AA310)</f>
        <v>0.25</v>
      </c>
      <c r="AC310" s="88">
        <v>13668.93353997942</v>
      </c>
      <c r="AD310" s="89">
        <v>74412.379774359084</v>
      </c>
      <c r="AE310" s="105">
        <f t="shared" ref="AE310:AE312" si="187">IF(AD310&lt;=0,0,AF310/AD310)</f>
        <v>0.25</v>
      </c>
      <c r="AF310" s="88">
        <v>18603.094943589771</v>
      </c>
      <c r="AG310" s="89">
        <v>111370.71191205121</v>
      </c>
      <c r="AH310" s="105">
        <f t="shared" ref="AH310:AH312" si="188">IF(AG310&lt;=0,0,AI310/AG310)</f>
        <v>0.25</v>
      </c>
      <c r="AI310" s="88">
        <v>27842.677978012802</v>
      </c>
      <c r="AJ310" s="89">
        <v>211083.56283020967</v>
      </c>
      <c r="AK310" s="105">
        <f t="shared" ref="AK310:AK312" si="189">IF(AJ310&lt;=0,0,AL310/AJ310)</f>
        <v>0.25</v>
      </c>
      <c r="AL310" s="88">
        <v>52770.890707552418</v>
      </c>
      <c r="AM310" s="89">
        <v>67363.525133647956</v>
      </c>
      <c r="AN310" s="105">
        <f t="shared" ref="AN310:AN312" si="190">IF(AM310&lt;=0,0,AO310/AM310)</f>
        <v>0.25</v>
      </c>
      <c r="AO310" s="88">
        <v>16840.881283411989</v>
      </c>
      <c r="AP310" s="43"/>
      <c r="AQ310" s="43"/>
      <c r="AR310" s="43"/>
      <c r="AS310" s="43"/>
      <c r="AT310" s="43"/>
      <c r="AU310" s="43"/>
      <c r="AV310" s="43"/>
      <c r="AW310" s="43"/>
      <c r="AX310" s="43"/>
      <c r="AY310" s="43"/>
      <c r="AZ310" s="43"/>
      <c r="BA310" s="43"/>
      <c r="BB310" s="43"/>
      <c r="BC310" s="43"/>
      <c r="BD310" s="43"/>
      <c r="BE310" s="43"/>
      <c r="BF310" s="43"/>
      <c r="BG310" s="43"/>
      <c r="BH310" s="43"/>
      <c r="BI310" s="43"/>
    </row>
    <row r="311" spans="1:61" ht="15.75" customHeight="1">
      <c r="A311" s="104" t="str">
        <f t="shared" si="148"/>
        <v>PiècesHuiles et Graisse</v>
      </c>
      <c r="B311" s="51" t="s">
        <v>1081</v>
      </c>
      <c r="C311" s="89">
        <f t="shared" si="176"/>
        <v>144999.99999999997</v>
      </c>
      <c r="D311" s="105">
        <f t="shared" si="177"/>
        <v>0.35500000000000009</v>
      </c>
      <c r="E311" s="88">
        <f t="shared" si="178"/>
        <v>51475</v>
      </c>
      <c r="F311" s="89">
        <v>7948.248549961877</v>
      </c>
      <c r="G311" s="105">
        <f t="shared" si="179"/>
        <v>0.35499999999999998</v>
      </c>
      <c r="H311" s="88">
        <v>2821.628235236466</v>
      </c>
      <c r="I311" s="89">
        <v>8581.8600354346272</v>
      </c>
      <c r="J311" s="105">
        <f t="shared" si="180"/>
        <v>0.35499999999999998</v>
      </c>
      <c r="K311" s="88">
        <v>3046.5603125792927</v>
      </c>
      <c r="L311" s="89">
        <v>10208.865524205887</v>
      </c>
      <c r="M311" s="105">
        <f t="shared" si="181"/>
        <v>0.35499999999999998</v>
      </c>
      <c r="N311" s="88">
        <v>3624.1472610930896</v>
      </c>
      <c r="O311" s="89">
        <v>13197.26526131521</v>
      </c>
      <c r="P311" s="105">
        <f t="shared" si="182"/>
        <v>0.35499999999999998</v>
      </c>
      <c r="Q311" s="88">
        <v>4685.0291677668993</v>
      </c>
      <c r="R311" s="89">
        <v>16426.070922696214</v>
      </c>
      <c r="S311" s="105">
        <f t="shared" si="183"/>
        <v>0.35499999999999998</v>
      </c>
      <c r="T311" s="88">
        <v>5831.2551775571555</v>
      </c>
      <c r="U311" s="89">
        <v>11981.6619210884</v>
      </c>
      <c r="V311" s="105">
        <f t="shared" si="184"/>
        <v>0.35500000000000004</v>
      </c>
      <c r="W311" s="88">
        <v>4253.4899819863822</v>
      </c>
      <c r="X311" s="89">
        <v>14554.58235482435</v>
      </c>
      <c r="Y311" s="105">
        <f t="shared" si="185"/>
        <v>0.35499999999999998</v>
      </c>
      <c r="Z311" s="88">
        <v>5166.8767359626436</v>
      </c>
      <c r="AA311" s="89">
        <v>13953.938808466866</v>
      </c>
      <c r="AB311" s="105">
        <f t="shared" si="186"/>
        <v>0.35499999999999998</v>
      </c>
      <c r="AC311" s="88">
        <v>4953.6482770057373</v>
      </c>
      <c r="AD311" s="89">
        <v>10199.314163600156</v>
      </c>
      <c r="AE311" s="105">
        <f t="shared" si="187"/>
        <v>0.35499999999999998</v>
      </c>
      <c r="AF311" s="88">
        <v>3620.7565280780555</v>
      </c>
      <c r="AG311" s="89">
        <v>14694.60625097837</v>
      </c>
      <c r="AH311" s="105">
        <f t="shared" si="188"/>
        <v>0.35499999999999998</v>
      </c>
      <c r="AI311" s="88">
        <v>5216.585219097321</v>
      </c>
      <c r="AJ311" s="89">
        <v>14022.71281563298</v>
      </c>
      <c r="AK311" s="105">
        <f t="shared" si="189"/>
        <v>0.35499999999999998</v>
      </c>
      <c r="AL311" s="88">
        <v>4978.063049549708</v>
      </c>
      <c r="AM311" s="89">
        <v>9230.8733917950685</v>
      </c>
      <c r="AN311" s="105">
        <f t="shared" si="190"/>
        <v>0.35499999999999998</v>
      </c>
      <c r="AO311" s="88">
        <v>3276.9600540872493</v>
      </c>
      <c r="AP311" s="43"/>
      <c r="AQ311" s="43"/>
      <c r="AR311" s="43"/>
      <c r="AS311" s="43"/>
      <c r="AT311" s="43"/>
      <c r="AU311" s="43"/>
      <c r="AV311" s="43"/>
      <c r="AW311" s="43"/>
      <c r="AX311" s="43"/>
      <c r="AY311" s="43"/>
      <c r="AZ311" s="43"/>
      <c r="BA311" s="43"/>
      <c r="BB311" s="43"/>
      <c r="BC311" s="43"/>
      <c r="BD311" s="43"/>
      <c r="BE311" s="43"/>
      <c r="BF311" s="43"/>
      <c r="BG311" s="43"/>
      <c r="BH311" s="43"/>
      <c r="BI311" s="43"/>
    </row>
    <row r="312" spans="1:61" ht="15.75" customHeight="1">
      <c r="A312" s="104" t="str">
        <f t="shared" si="148"/>
        <v>PiècesSous-total Pièces et Acc.</v>
      </c>
      <c r="B312" s="83" t="s">
        <v>1088</v>
      </c>
      <c r="C312" s="225">
        <f>C307+C310+C311</f>
        <v>4385000</v>
      </c>
      <c r="D312" s="243">
        <f t="shared" si="177"/>
        <v>0.30995324971493726</v>
      </c>
      <c r="E312" s="224">
        <f t="shared" ref="E312:F312" si="191">E307+E310+E311</f>
        <v>1359145</v>
      </c>
      <c r="F312" s="225">
        <f t="shared" si="191"/>
        <v>269277.47621323157</v>
      </c>
      <c r="G312" s="243">
        <f t="shared" si="179"/>
        <v>0.30868977773322742</v>
      </c>
      <c r="H312" s="224">
        <f t="shared" ref="H312:I312" si="192">H307+H310+H311</f>
        <v>83123.204280826889</v>
      </c>
      <c r="I312" s="225">
        <f t="shared" si="192"/>
        <v>265296.23072281049</v>
      </c>
      <c r="J312" s="243">
        <f t="shared" si="180"/>
        <v>0.30747799659872577</v>
      </c>
      <c r="K312" s="224">
        <f t="shared" ref="K312:L312" si="193">K307+K310+K311</f>
        <v>81572.753527843088</v>
      </c>
      <c r="L312" s="225">
        <f t="shared" si="193"/>
        <v>332505.82925568073</v>
      </c>
      <c r="M312" s="243">
        <f t="shared" si="181"/>
        <v>0.31451155510909268</v>
      </c>
      <c r="N312" s="224">
        <f t="shared" ref="N312:O312" si="194">N307+N310+N311</f>
        <v>104576.92544204259</v>
      </c>
      <c r="O312" s="225">
        <f t="shared" si="194"/>
        <v>398077.07573509525</v>
      </c>
      <c r="P312" s="243">
        <f t="shared" si="182"/>
        <v>0.30311024758502575</v>
      </c>
      <c r="Q312" s="224">
        <f t="shared" ref="Q312:R312" si="195">Q307+Q310+Q311</f>
        <v>120661.24098398777</v>
      </c>
      <c r="R312" s="225">
        <f t="shared" si="195"/>
        <v>422539.57302801975</v>
      </c>
      <c r="S312" s="243">
        <f t="shared" si="183"/>
        <v>0.31681084616557953</v>
      </c>
      <c r="T312" s="224">
        <f t="shared" ref="T312:U312" si="196">T307+T310+T311</f>
        <v>133865.11966944963</v>
      </c>
      <c r="U312" s="225">
        <f t="shared" si="196"/>
        <v>343901.21529995912</v>
      </c>
      <c r="V312" s="243">
        <f t="shared" si="184"/>
        <v>0.31479242223913778</v>
      </c>
      <c r="W312" s="224">
        <f t="shared" ref="W312:X312" si="197">W307+W310+W311</f>
        <v>108257.49657525736</v>
      </c>
      <c r="X312" s="225">
        <f t="shared" si="197"/>
        <v>376059.57523512415</v>
      </c>
      <c r="Y312" s="243">
        <f t="shared" si="185"/>
        <v>0.31451068196524079</v>
      </c>
      <c r="Z312" s="224">
        <f t="shared" ref="Z312:AA312" si="198">Z307+Z310+Z311</f>
        <v>118274.75346675768</v>
      </c>
      <c r="AA312" s="225">
        <f t="shared" si="198"/>
        <v>345468.81307993276</v>
      </c>
      <c r="AB312" s="243">
        <f t="shared" si="186"/>
        <v>0.30963855847640404</v>
      </c>
      <c r="AC312" s="224">
        <f t="shared" ref="AC312:AD312" si="199">AC307+AC310+AC311</f>
        <v>106970.46528062466</v>
      </c>
      <c r="AD312" s="225">
        <f t="shared" si="199"/>
        <v>382503.74802762776</v>
      </c>
      <c r="AE312" s="243">
        <f t="shared" si="187"/>
        <v>0.30464416887141987</v>
      </c>
      <c r="AF312" s="224">
        <f t="shared" ref="AF312:AG312" si="200">AF307+AF310+AF311</f>
        <v>116527.53640807967</v>
      </c>
      <c r="AG312" s="225">
        <f t="shared" si="200"/>
        <v>422122.86804233241</v>
      </c>
      <c r="AH312" s="243">
        <f t="shared" si="188"/>
        <v>0.30630187664610575</v>
      </c>
      <c r="AI312" s="224">
        <f t="shared" ref="AI312:AJ312" si="201">AI307+AI310+AI311</f>
        <v>129297.02665660289</v>
      </c>
      <c r="AJ312" s="225">
        <f t="shared" si="201"/>
        <v>535373.06731993181</v>
      </c>
      <c r="AK312" s="243">
        <f t="shared" si="189"/>
        <v>0.29567239054908129</v>
      </c>
      <c r="AL312" s="224">
        <f t="shared" ref="AL312:AM312" si="202">AL307+AL310+AL311</f>
        <v>158295.03465007848</v>
      </c>
      <c r="AM312" s="225">
        <f t="shared" si="202"/>
        <v>291874.52804025431</v>
      </c>
      <c r="AN312" s="243">
        <f t="shared" si="190"/>
        <v>0.33481319426740697</v>
      </c>
      <c r="AO312" s="224">
        <f>AO307+AO310+AO311</f>
        <v>97723.443058449382</v>
      </c>
      <c r="AP312" s="43"/>
      <c r="AQ312" s="43"/>
      <c r="AR312" s="43"/>
      <c r="AS312" s="43"/>
      <c r="AT312" s="43"/>
      <c r="AU312" s="43"/>
      <c r="AV312" s="43"/>
      <c r="AW312" s="43"/>
      <c r="AX312" s="43"/>
      <c r="AY312" s="43"/>
      <c r="AZ312" s="43"/>
      <c r="BA312" s="43"/>
      <c r="BB312" s="43"/>
      <c r="BC312" s="43"/>
      <c r="BD312" s="43"/>
      <c r="BE312" s="43"/>
      <c r="BF312" s="43"/>
      <c r="BG312" s="43"/>
      <c r="BH312" s="43"/>
      <c r="BI312" s="43"/>
    </row>
    <row r="313" spans="1:61" ht="15.75" customHeight="1">
      <c r="A313" s="104" t="str">
        <f t="shared" si="148"/>
        <v>Pièces</v>
      </c>
      <c r="B313" s="65"/>
      <c r="C313" s="65"/>
      <c r="D313" s="43"/>
      <c r="E313" s="76"/>
      <c r="F313" s="65"/>
      <c r="G313" s="43"/>
      <c r="H313" s="76"/>
      <c r="I313" s="65"/>
      <c r="J313" s="43"/>
      <c r="K313" s="76"/>
      <c r="L313" s="65"/>
      <c r="M313" s="43"/>
      <c r="N313" s="76"/>
      <c r="O313" s="65"/>
      <c r="P313" s="43"/>
      <c r="Q313" s="76"/>
      <c r="R313" s="65"/>
      <c r="S313" s="43"/>
      <c r="T313" s="76"/>
      <c r="U313" s="65"/>
      <c r="V313" s="43"/>
      <c r="W313" s="76"/>
      <c r="X313" s="65"/>
      <c r="Y313" s="43"/>
      <c r="Z313" s="76"/>
      <c r="AA313" s="65"/>
      <c r="AB313" s="43"/>
      <c r="AC313" s="76"/>
      <c r="AD313" s="65"/>
      <c r="AE313" s="43"/>
      <c r="AF313" s="76"/>
      <c r="AG313" s="65"/>
      <c r="AH313" s="43"/>
      <c r="AI313" s="76"/>
      <c r="AJ313" s="65"/>
      <c r="AK313" s="43"/>
      <c r="AL313" s="76"/>
      <c r="AM313" s="65"/>
      <c r="AN313" s="43"/>
      <c r="AO313" s="76"/>
      <c r="AP313" s="43"/>
      <c r="AQ313" s="43"/>
      <c r="AR313" s="43"/>
      <c r="AS313" s="43"/>
      <c r="AT313" s="43"/>
      <c r="AU313" s="43"/>
      <c r="AV313" s="43"/>
      <c r="AW313" s="43"/>
      <c r="AX313" s="43"/>
      <c r="AY313" s="43"/>
      <c r="AZ313" s="43"/>
      <c r="BA313" s="43"/>
      <c r="BB313" s="43"/>
      <c r="BC313" s="43"/>
      <c r="BD313" s="43"/>
      <c r="BE313" s="43"/>
      <c r="BF313" s="43"/>
      <c r="BG313" s="43"/>
      <c r="BH313" s="43"/>
      <c r="BI313" s="43"/>
    </row>
    <row r="314" spans="1:61" ht="15.75" customHeight="1">
      <c r="A314" s="104" t="str">
        <f t="shared" si="148"/>
        <v>Pièces</v>
      </c>
      <c r="B314" s="65"/>
      <c r="C314" s="65"/>
      <c r="D314" s="43"/>
      <c r="E314" s="76"/>
      <c r="F314" s="65"/>
      <c r="G314" s="43"/>
      <c r="H314" s="76"/>
      <c r="I314" s="65"/>
      <c r="J314" s="43"/>
      <c r="K314" s="76"/>
      <c r="L314" s="65"/>
      <c r="M314" s="43"/>
      <c r="N314" s="76"/>
      <c r="O314" s="65"/>
      <c r="P314" s="43"/>
      <c r="Q314" s="76"/>
      <c r="R314" s="65"/>
      <c r="S314" s="43"/>
      <c r="T314" s="76"/>
      <c r="U314" s="65"/>
      <c r="V314" s="43"/>
      <c r="W314" s="76"/>
      <c r="X314" s="65"/>
      <c r="Y314" s="43"/>
      <c r="Z314" s="76"/>
      <c r="AA314" s="65"/>
      <c r="AB314" s="43"/>
      <c r="AC314" s="76"/>
      <c r="AD314" s="65"/>
      <c r="AE314" s="43"/>
      <c r="AF314" s="76"/>
      <c r="AG314" s="65"/>
      <c r="AH314" s="43"/>
      <c r="AI314" s="76"/>
      <c r="AJ314" s="65"/>
      <c r="AK314" s="43"/>
      <c r="AL314" s="76"/>
      <c r="AM314" s="65"/>
      <c r="AN314" s="43"/>
      <c r="AO314" s="76"/>
      <c r="AP314" s="43"/>
      <c r="AQ314" s="43"/>
      <c r="AR314" s="43"/>
      <c r="AS314" s="43"/>
      <c r="AT314" s="43"/>
      <c r="AU314" s="43"/>
      <c r="AV314" s="43"/>
      <c r="AW314" s="43"/>
      <c r="AX314" s="43"/>
      <c r="AY314" s="43"/>
      <c r="AZ314" s="43"/>
      <c r="BA314" s="43"/>
      <c r="BB314" s="43"/>
      <c r="BC314" s="43"/>
      <c r="BD314" s="43"/>
      <c r="BE314" s="43"/>
      <c r="BF314" s="43"/>
      <c r="BG314" s="43"/>
      <c r="BH314" s="43"/>
      <c r="BI314" s="43"/>
    </row>
    <row r="315" spans="1:61" ht="15.75" customHeight="1">
      <c r="A315" s="104" t="str">
        <f t="shared" si="148"/>
        <v>PiècesAutostock</v>
      </c>
      <c r="B315" s="51" t="s">
        <v>1095</v>
      </c>
      <c r="C315" s="195">
        <f>+SUM(F315,I315,L315,O315,R315,U315,X315,AA315,AD315,AG315,AJ315,AM315)</f>
        <v>0</v>
      </c>
      <c r="D315" s="107">
        <f>IF(C315&lt;=0,0,E315/C315)</f>
        <v>0</v>
      </c>
      <c r="E315" s="110">
        <f>+SUM(H315,K315,N315,Q315,T315,W315,Z315,AC315,AF315,AI315,AL315,AO315)</f>
        <v>0</v>
      </c>
      <c r="F315" s="195"/>
      <c r="G315" s="107">
        <f>IF(F315&lt;=0,0,H315/F315)</f>
        <v>0</v>
      </c>
      <c r="H315" s="110"/>
      <c r="I315" s="195"/>
      <c r="J315" s="107">
        <f>IF(I315&lt;=0,0,K315/I315)</f>
        <v>0</v>
      </c>
      <c r="K315" s="110"/>
      <c r="L315" s="195"/>
      <c r="M315" s="107">
        <f>IF(L315&lt;=0,0,N315/L315)</f>
        <v>0</v>
      </c>
      <c r="N315" s="110"/>
      <c r="O315" s="195"/>
      <c r="P315" s="107">
        <f>IF(O315&lt;=0,0,Q315/O315)</f>
        <v>0</v>
      </c>
      <c r="Q315" s="110"/>
      <c r="R315" s="195"/>
      <c r="S315" s="107">
        <f>IF(R315&lt;=0,0,T315/R315)</f>
        <v>0</v>
      </c>
      <c r="T315" s="110"/>
      <c r="U315" s="195"/>
      <c r="V315" s="107">
        <f>IF(U315&lt;=0,0,W315/U315)</f>
        <v>0</v>
      </c>
      <c r="W315" s="110"/>
      <c r="X315" s="195"/>
      <c r="Y315" s="107">
        <f>IF(X315&lt;=0,0,Z315/X315)</f>
        <v>0</v>
      </c>
      <c r="Z315" s="110"/>
      <c r="AA315" s="195"/>
      <c r="AB315" s="107">
        <f>IF(AA315&lt;=0,0,AC315/AA315)</f>
        <v>0</v>
      </c>
      <c r="AC315" s="110"/>
      <c r="AD315" s="195"/>
      <c r="AE315" s="107">
        <f>IF(AD315&lt;=0,0,AF315/AD315)</f>
        <v>0</v>
      </c>
      <c r="AF315" s="110"/>
      <c r="AG315" s="195"/>
      <c r="AH315" s="107">
        <f>IF(AG315&lt;=0,0,AI315/AG315)</f>
        <v>0</v>
      </c>
      <c r="AI315" s="110"/>
      <c r="AJ315" s="195"/>
      <c r="AK315" s="107">
        <f>IF(AJ315&lt;=0,0,AL315/AJ315)</f>
        <v>0</v>
      </c>
      <c r="AL315" s="110"/>
      <c r="AM315" s="195"/>
      <c r="AN315" s="107">
        <f>IF(AM315&lt;=0,0,AO315/AM315)</f>
        <v>0</v>
      </c>
      <c r="AO315" s="110"/>
      <c r="AP315" s="43"/>
      <c r="AQ315" s="43"/>
      <c r="AR315" s="43"/>
      <c r="AS315" s="43"/>
      <c r="AT315" s="43"/>
      <c r="AU315" s="43"/>
      <c r="AV315" s="43"/>
      <c r="AW315" s="43"/>
      <c r="AX315" s="43"/>
      <c r="AY315" s="43"/>
      <c r="AZ315" s="43"/>
      <c r="BA315" s="43"/>
      <c r="BB315" s="43"/>
      <c r="BC315" s="43"/>
      <c r="BD315" s="43"/>
      <c r="BE315" s="43"/>
      <c r="BF315" s="43"/>
      <c r="BG315" s="43"/>
      <c r="BH315" s="43"/>
      <c r="BI315" s="43"/>
    </row>
    <row r="316" spans="1:61" ht="15.75" customHeight="1">
      <c r="A316" s="104" t="str">
        <f t="shared" si="148"/>
        <v>Pièces</v>
      </c>
      <c r="B316" s="65"/>
      <c r="C316" s="89"/>
      <c r="D316" s="105"/>
      <c r="E316" s="88"/>
      <c r="F316" s="89"/>
      <c r="G316" s="105"/>
      <c r="H316" s="88"/>
      <c r="I316" s="89"/>
      <c r="J316" s="105"/>
      <c r="K316" s="88"/>
      <c r="L316" s="89"/>
      <c r="M316" s="105"/>
      <c r="N316" s="88"/>
      <c r="O316" s="89"/>
      <c r="P316" s="105"/>
      <c r="Q316" s="88"/>
      <c r="R316" s="89"/>
      <c r="S316" s="105"/>
      <c r="T316" s="88"/>
      <c r="U316" s="89"/>
      <c r="V316" s="105"/>
      <c r="W316" s="88"/>
      <c r="X316" s="89"/>
      <c r="Y316" s="105"/>
      <c r="Z316" s="88"/>
      <c r="AA316" s="89"/>
      <c r="AB316" s="105"/>
      <c r="AC316" s="88"/>
      <c r="AD316" s="89"/>
      <c r="AE316" s="105"/>
      <c r="AF316" s="88"/>
      <c r="AG316" s="89"/>
      <c r="AH316" s="105"/>
      <c r="AI316" s="88"/>
      <c r="AJ316" s="89"/>
      <c r="AK316" s="105"/>
      <c r="AL316" s="88"/>
      <c r="AM316" s="89"/>
      <c r="AN316" s="105"/>
      <c r="AO316" s="88"/>
      <c r="AP316" s="43"/>
      <c r="AQ316" s="43"/>
      <c r="AR316" s="43"/>
      <c r="AS316" s="43"/>
      <c r="AT316" s="43"/>
      <c r="AU316" s="43"/>
      <c r="AV316" s="43"/>
      <c r="AW316" s="43"/>
      <c r="AX316" s="43"/>
      <c r="AY316" s="43"/>
      <c r="AZ316" s="43"/>
      <c r="BA316" s="43"/>
      <c r="BB316" s="43"/>
      <c r="BC316" s="43"/>
      <c r="BD316" s="43"/>
      <c r="BE316" s="43"/>
      <c r="BF316" s="43"/>
      <c r="BG316" s="43"/>
      <c r="BH316" s="43"/>
      <c r="BI316" s="43"/>
    </row>
    <row r="317" spans="1:61" ht="15.75" customHeight="1">
      <c r="A317" s="104" t="str">
        <f t="shared" si="148"/>
        <v>PiècesTotal Dépt. Pièces</v>
      </c>
      <c r="B317" s="90" t="s">
        <v>1104</v>
      </c>
      <c r="C317" s="94">
        <f>C312+C315</f>
        <v>4385000</v>
      </c>
      <c r="D317" s="246">
        <f>IF(C317&lt;=0,0,E317/C317)</f>
        <v>0.30995324971493726</v>
      </c>
      <c r="E317" s="93">
        <f t="shared" ref="E317:F317" si="203">E312+E315</f>
        <v>1359145</v>
      </c>
      <c r="F317" s="94">
        <f t="shared" si="203"/>
        <v>269277.47621323157</v>
      </c>
      <c r="G317" s="246">
        <f>IF(F317&lt;=0,0,H317/F317)</f>
        <v>0.30868977773322742</v>
      </c>
      <c r="H317" s="93">
        <f t="shared" ref="H317:I317" si="204">H312+H315</f>
        <v>83123.204280826889</v>
      </c>
      <c r="I317" s="94">
        <f t="shared" si="204"/>
        <v>265296.23072281049</v>
      </c>
      <c r="J317" s="246">
        <f>IF(I317&lt;=0,0,K317/I317)</f>
        <v>0.30747799659872577</v>
      </c>
      <c r="K317" s="93">
        <f t="shared" ref="K317:L317" si="205">K312+K315</f>
        <v>81572.753527843088</v>
      </c>
      <c r="L317" s="94">
        <f t="shared" si="205"/>
        <v>332505.82925568073</v>
      </c>
      <c r="M317" s="246">
        <f>IF(L317&lt;=0,0,N317/L317)</f>
        <v>0.31451155510909268</v>
      </c>
      <c r="N317" s="93">
        <f t="shared" ref="N317:O317" si="206">N312+N315</f>
        <v>104576.92544204259</v>
      </c>
      <c r="O317" s="94">
        <f t="shared" si="206"/>
        <v>398077.07573509525</v>
      </c>
      <c r="P317" s="246">
        <f>IF(O317&lt;=0,0,Q317/O317)</f>
        <v>0.30311024758502575</v>
      </c>
      <c r="Q317" s="93">
        <f t="shared" ref="Q317:R317" si="207">Q312+Q315</f>
        <v>120661.24098398777</v>
      </c>
      <c r="R317" s="94">
        <f t="shared" si="207"/>
        <v>422539.57302801975</v>
      </c>
      <c r="S317" s="246">
        <f>IF(R317&lt;=0,0,T317/R317)</f>
        <v>0.31681084616557953</v>
      </c>
      <c r="T317" s="93">
        <f t="shared" ref="T317:U317" si="208">T312+T315</f>
        <v>133865.11966944963</v>
      </c>
      <c r="U317" s="94">
        <f t="shared" si="208"/>
        <v>343901.21529995912</v>
      </c>
      <c r="V317" s="246">
        <f>IF(U317&lt;=0,0,W317/U317)</f>
        <v>0.31479242223913778</v>
      </c>
      <c r="W317" s="93">
        <f t="shared" ref="W317:X317" si="209">W312+W315</f>
        <v>108257.49657525736</v>
      </c>
      <c r="X317" s="94">
        <f t="shared" si="209"/>
        <v>376059.57523512415</v>
      </c>
      <c r="Y317" s="246">
        <f>IF(X317&lt;=0,0,Z317/X317)</f>
        <v>0.31451068196524079</v>
      </c>
      <c r="Z317" s="93">
        <f t="shared" ref="Z317:AA317" si="210">Z312+Z315</f>
        <v>118274.75346675768</v>
      </c>
      <c r="AA317" s="94">
        <f t="shared" si="210"/>
        <v>345468.81307993276</v>
      </c>
      <c r="AB317" s="246">
        <f>IF(AA317&lt;=0,0,AC317/AA317)</f>
        <v>0.30963855847640404</v>
      </c>
      <c r="AC317" s="93">
        <f t="shared" ref="AC317:AD317" si="211">AC312+AC315</f>
        <v>106970.46528062466</v>
      </c>
      <c r="AD317" s="94">
        <f t="shared" si="211"/>
        <v>382503.74802762776</v>
      </c>
      <c r="AE317" s="246">
        <f>IF(AD317&lt;=0,0,AF317/AD317)</f>
        <v>0.30464416887141987</v>
      </c>
      <c r="AF317" s="93">
        <f t="shared" ref="AF317:AG317" si="212">AF312+AF315</f>
        <v>116527.53640807967</v>
      </c>
      <c r="AG317" s="94">
        <f t="shared" si="212"/>
        <v>422122.86804233241</v>
      </c>
      <c r="AH317" s="246">
        <f>IF(AG317&lt;=0,0,AI317/AG317)</f>
        <v>0.30630187664610575</v>
      </c>
      <c r="AI317" s="93">
        <f t="shared" ref="AI317:AJ317" si="213">AI312+AI315</f>
        <v>129297.02665660289</v>
      </c>
      <c r="AJ317" s="94">
        <f t="shared" si="213"/>
        <v>535373.06731993181</v>
      </c>
      <c r="AK317" s="246">
        <f>IF(AJ317&lt;=0,0,AL317/AJ317)</f>
        <v>0.29567239054908129</v>
      </c>
      <c r="AL317" s="93">
        <f t="shared" ref="AL317:AM317" si="214">AL312+AL315</f>
        <v>158295.03465007848</v>
      </c>
      <c r="AM317" s="94">
        <f t="shared" si="214"/>
        <v>291874.52804025431</v>
      </c>
      <c r="AN317" s="246">
        <f>IF(AM317&lt;=0,0,AO317/AM317)</f>
        <v>0.33481319426740697</v>
      </c>
      <c r="AO317" s="93">
        <f>AO312+AO315</f>
        <v>97723.443058449382</v>
      </c>
      <c r="AP317" s="43"/>
      <c r="AQ317" s="43"/>
      <c r="AR317" s="43"/>
      <c r="AS317" s="43"/>
      <c r="AT317" s="43"/>
      <c r="AU317" s="43"/>
      <c r="AV317" s="43"/>
      <c r="AW317" s="43"/>
      <c r="AX317" s="43"/>
      <c r="AY317" s="43"/>
      <c r="AZ317" s="43"/>
      <c r="BA317" s="43"/>
      <c r="BB317" s="43"/>
      <c r="BC317" s="43"/>
      <c r="BD317" s="43"/>
      <c r="BE317" s="43"/>
      <c r="BF317" s="43"/>
      <c r="BG317" s="43"/>
      <c r="BH317" s="43"/>
      <c r="BI317" s="43"/>
    </row>
    <row r="318" spans="1:61" ht="15.75" customHeight="1">
      <c r="A318" s="104" t="str">
        <f t="shared" si="148"/>
        <v>Pièces</v>
      </c>
      <c r="B318" s="161"/>
      <c r="C318" s="251"/>
      <c r="D318" s="250"/>
      <c r="E318" s="164"/>
      <c r="F318" s="251"/>
      <c r="G318" s="250"/>
      <c r="H318" s="164"/>
      <c r="I318" s="251"/>
      <c r="J318" s="250"/>
      <c r="K318" s="164"/>
      <c r="L318" s="251"/>
      <c r="M318" s="250"/>
      <c r="N318" s="164"/>
      <c r="O318" s="251"/>
      <c r="P318" s="250"/>
      <c r="Q318" s="164"/>
      <c r="R318" s="251"/>
      <c r="S318" s="250"/>
      <c r="T318" s="164"/>
      <c r="U318" s="251"/>
      <c r="V318" s="250"/>
      <c r="W318" s="164"/>
      <c r="X318" s="251"/>
      <c r="Y318" s="250"/>
      <c r="Z318" s="164"/>
      <c r="AA318" s="251"/>
      <c r="AB318" s="250"/>
      <c r="AC318" s="164"/>
      <c r="AD318" s="251"/>
      <c r="AE318" s="250"/>
      <c r="AF318" s="164"/>
      <c r="AG318" s="251"/>
      <c r="AH318" s="250"/>
      <c r="AI318" s="164"/>
      <c r="AJ318" s="251"/>
      <c r="AK318" s="250"/>
      <c r="AL318" s="164"/>
      <c r="AM318" s="251"/>
      <c r="AN318" s="250"/>
      <c r="AO318" s="164"/>
      <c r="AP318" s="43"/>
      <c r="AQ318" s="43"/>
      <c r="AR318" s="43"/>
      <c r="AS318" s="43"/>
      <c r="AT318" s="43"/>
      <c r="AU318" s="43"/>
      <c r="AV318" s="43"/>
      <c r="AW318" s="43"/>
      <c r="AX318" s="43"/>
      <c r="AY318" s="43"/>
      <c r="AZ318" s="43"/>
      <c r="BA318" s="43"/>
      <c r="BB318" s="43"/>
      <c r="BC318" s="43"/>
      <c r="BD318" s="43"/>
      <c r="BE318" s="43"/>
      <c r="BF318" s="43"/>
      <c r="BG318" s="43"/>
      <c r="BH318" s="43"/>
      <c r="BI318" s="43"/>
    </row>
    <row r="319" spans="1:61" ht="15.75" customHeight="1">
      <c r="A319" s="104" t="str">
        <f t="shared" si="148"/>
        <v>Pièces</v>
      </c>
      <c r="B319" s="153"/>
      <c r="C319" s="510"/>
      <c r="D319" s="511"/>
      <c r="E319" s="156"/>
      <c r="F319" s="510"/>
      <c r="G319" s="511"/>
      <c r="H319" s="156"/>
      <c r="I319" s="510"/>
      <c r="J319" s="511"/>
      <c r="K319" s="156"/>
      <c r="L319" s="510"/>
      <c r="M319" s="511"/>
      <c r="N319" s="156"/>
      <c r="O319" s="510"/>
      <c r="P319" s="511"/>
      <c r="Q319" s="156"/>
      <c r="R319" s="510"/>
      <c r="S319" s="511"/>
      <c r="T319" s="156"/>
      <c r="U319" s="510"/>
      <c r="V319" s="511"/>
      <c r="W319" s="156"/>
      <c r="X319" s="510"/>
      <c r="Y319" s="511"/>
      <c r="Z319" s="156"/>
      <c r="AA319" s="510"/>
      <c r="AB319" s="511"/>
      <c r="AC319" s="156"/>
      <c r="AD319" s="510"/>
      <c r="AE319" s="511"/>
      <c r="AF319" s="156"/>
      <c r="AG319" s="510"/>
      <c r="AH319" s="511"/>
      <c r="AI319" s="156"/>
      <c r="AJ319" s="510"/>
      <c r="AK319" s="511"/>
      <c r="AL319" s="156"/>
      <c r="AM319" s="510"/>
      <c r="AN319" s="511"/>
      <c r="AO319" s="156"/>
      <c r="AP319" s="43"/>
      <c r="AQ319" s="43"/>
      <c r="AR319" s="43"/>
      <c r="AS319" s="43"/>
      <c r="AT319" s="43"/>
      <c r="AU319" s="43"/>
      <c r="AV319" s="43"/>
      <c r="AW319" s="43"/>
      <c r="AX319" s="43"/>
      <c r="AY319" s="43"/>
      <c r="AZ319" s="43"/>
      <c r="BA319" s="43"/>
      <c r="BB319" s="43"/>
      <c r="BC319" s="43"/>
      <c r="BD319" s="43"/>
      <c r="BE319" s="43"/>
      <c r="BF319" s="43"/>
      <c r="BG319" s="43"/>
      <c r="BH319" s="43"/>
      <c r="BI319" s="43"/>
    </row>
    <row r="320" spans="1:61" ht="15.75" customHeight="1">
      <c r="A320" s="104" t="str">
        <f t="shared" si="148"/>
        <v>PiècesDEPENSES</v>
      </c>
      <c r="B320" s="103" t="s">
        <v>394</v>
      </c>
      <c r="C320" s="65"/>
      <c r="D320" s="43"/>
      <c r="E320" s="76"/>
      <c r="F320" s="65"/>
      <c r="G320" s="43"/>
      <c r="H320" s="76"/>
      <c r="I320" s="65"/>
      <c r="J320" s="43"/>
      <c r="K320" s="76"/>
      <c r="L320" s="65"/>
      <c r="M320" s="43"/>
      <c r="N320" s="76"/>
      <c r="O320" s="65"/>
      <c r="P320" s="43"/>
      <c r="Q320" s="76"/>
      <c r="R320" s="65"/>
      <c r="S320" s="43"/>
      <c r="T320" s="76"/>
      <c r="U320" s="65"/>
      <c r="V320" s="43"/>
      <c r="W320" s="76"/>
      <c r="X320" s="65"/>
      <c r="Y320" s="43"/>
      <c r="Z320" s="76"/>
      <c r="AA320" s="65"/>
      <c r="AB320" s="43"/>
      <c r="AC320" s="76"/>
      <c r="AD320" s="65"/>
      <c r="AE320" s="43"/>
      <c r="AF320" s="76"/>
      <c r="AG320" s="65"/>
      <c r="AH320" s="43"/>
      <c r="AI320" s="76"/>
      <c r="AJ320" s="65"/>
      <c r="AK320" s="43"/>
      <c r="AL320" s="76"/>
      <c r="AM320" s="65"/>
      <c r="AN320" s="43"/>
      <c r="AO320" s="76"/>
      <c r="AP320" s="43"/>
      <c r="AQ320" s="43"/>
      <c r="AR320" s="43"/>
      <c r="AS320" s="43"/>
      <c r="AT320" s="43"/>
      <c r="AU320" s="43"/>
      <c r="AV320" s="43"/>
      <c r="AW320" s="43"/>
      <c r="AX320" s="43"/>
      <c r="AY320" s="43"/>
      <c r="AZ320" s="43"/>
      <c r="BA320" s="43"/>
      <c r="BB320" s="43"/>
      <c r="BC320" s="43"/>
      <c r="BD320" s="43"/>
      <c r="BE320" s="43"/>
      <c r="BF320" s="43"/>
      <c r="BG320" s="43"/>
      <c r="BH320" s="43"/>
      <c r="BI320" s="43"/>
    </row>
    <row r="321" spans="1:61" ht="15.75" customHeight="1">
      <c r="A321" s="104" t="str">
        <f t="shared" si="148"/>
        <v>PiècesSalaires cadres</v>
      </c>
      <c r="B321" s="127" t="s">
        <v>405</v>
      </c>
      <c r="C321" s="65"/>
      <c r="D321" s="43"/>
      <c r="E321" s="88">
        <f t="shared" ref="E321:E332" si="215">+SUM(H321,K321,N321,Q321,T321,W321,Z321,AC321,AF321,AI321,AL321,AO321)</f>
        <v>53848.800000000003</v>
      </c>
      <c r="F321" s="65"/>
      <c r="G321" s="43"/>
      <c r="H321" s="88">
        <v>4527.3187739463601</v>
      </c>
      <c r="I321" s="65"/>
      <c r="J321" s="43"/>
      <c r="K321" s="88">
        <v>4207.9685823754789</v>
      </c>
      <c r="L321" s="65"/>
      <c r="M321" s="43"/>
      <c r="N321" s="88">
        <v>4527.3187739463601</v>
      </c>
      <c r="O321" s="65"/>
      <c r="P321" s="43"/>
      <c r="Q321" s="88">
        <v>4527.3187739463601</v>
      </c>
      <c r="R321" s="65"/>
      <c r="S321" s="43"/>
      <c r="T321" s="88">
        <v>4367.6436781609191</v>
      </c>
      <c r="U321" s="65"/>
      <c r="V321" s="43"/>
      <c r="W321" s="88">
        <v>4527.3187739463601</v>
      </c>
      <c r="X321" s="65"/>
      <c r="Y321" s="43"/>
      <c r="Z321" s="88">
        <v>4686.9938697318012</v>
      </c>
      <c r="AA321" s="65"/>
      <c r="AB321" s="43"/>
      <c r="AC321" s="88">
        <v>4367.6436781609191</v>
      </c>
      <c r="AD321" s="65"/>
      <c r="AE321" s="43"/>
      <c r="AF321" s="88">
        <v>4527.3187739463601</v>
      </c>
      <c r="AG321" s="65"/>
      <c r="AH321" s="43"/>
      <c r="AI321" s="88">
        <v>4527.3187739463601</v>
      </c>
      <c r="AJ321" s="65"/>
      <c r="AK321" s="43"/>
      <c r="AL321" s="88">
        <v>4367.6436781609191</v>
      </c>
      <c r="AM321" s="65"/>
      <c r="AN321" s="43"/>
      <c r="AO321" s="88">
        <v>4686.9938697318012</v>
      </c>
      <c r="AP321" s="43"/>
      <c r="AQ321" s="43"/>
      <c r="AR321" s="43"/>
      <c r="AS321" s="43"/>
      <c r="AT321" s="43"/>
      <c r="AU321" s="43"/>
      <c r="AV321" s="43"/>
      <c r="AW321" s="43"/>
      <c r="AX321" s="43"/>
      <c r="AY321" s="43"/>
      <c r="AZ321" s="43"/>
      <c r="BA321" s="43"/>
      <c r="BB321" s="43"/>
      <c r="BC321" s="43"/>
      <c r="BD321" s="43"/>
      <c r="BE321" s="43"/>
      <c r="BF321" s="43"/>
      <c r="BG321" s="43"/>
      <c r="BH321" s="43"/>
      <c r="BI321" s="43"/>
    </row>
    <row r="322" spans="1:61" ht="15.75" customHeight="1">
      <c r="A322" s="104" t="str">
        <f t="shared" si="148"/>
        <v>PiècesSalaires commis</v>
      </c>
      <c r="B322" s="128" t="s">
        <v>406</v>
      </c>
      <c r="C322" s="65"/>
      <c r="D322" s="43"/>
      <c r="E322" s="88">
        <f t="shared" si="215"/>
        <v>28746.666000000001</v>
      </c>
      <c r="F322" s="65"/>
      <c r="G322" s="43"/>
      <c r="H322" s="88">
        <v>2423.0906206896552</v>
      </c>
      <c r="I322" s="65"/>
      <c r="J322" s="43"/>
      <c r="K322" s="88">
        <v>2202.8096551724138</v>
      </c>
      <c r="L322" s="65"/>
      <c r="M322" s="43"/>
      <c r="N322" s="88">
        <v>2423.0906206896552</v>
      </c>
      <c r="O322" s="65"/>
      <c r="P322" s="43"/>
      <c r="Q322" s="88">
        <v>2423.0906206896552</v>
      </c>
      <c r="R322" s="65"/>
      <c r="S322" s="43"/>
      <c r="T322" s="88">
        <v>2312.9501379310345</v>
      </c>
      <c r="U322" s="65"/>
      <c r="V322" s="43"/>
      <c r="W322" s="88">
        <v>2423.0906206896552</v>
      </c>
      <c r="X322" s="65"/>
      <c r="Y322" s="43"/>
      <c r="Z322" s="88">
        <v>2533.2311034482759</v>
      </c>
      <c r="AA322" s="65"/>
      <c r="AB322" s="43"/>
      <c r="AC322" s="88">
        <v>2312.9501379310345</v>
      </c>
      <c r="AD322" s="65"/>
      <c r="AE322" s="43"/>
      <c r="AF322" s="88">
        <v>2423.0906206896552</v>
      </c>
      <c r="AG322" s="65"/>
      <c r="AH322" s="43"/>
      <c r="AI322" s="88">
        <v>2423.0906206896552</v>
      </c>
      <c r="AJ322" s="65"/>
      <c r="AK322" s="43"/>
      <c r="AL322" s="88">
        <v>2312.9501379310345</v>
      </c>
      <c r="AM322" s="65"/>
      <c r="AN322" s="43"/>
      <c r="AO322" s="88">
        <v>2533.2311034482759</v>
      </c>
      <c r="AP322" s="43"/>
      <c r="AQ322" s="43"/>
      <c r="AR322" s="43"/>
      <c r="AS322" s="43"/>
      <c r="AT322" s="43"/>
      <c r="AU322" s="43"/>
      <c r="AV322" s="43"/>
      <c r="AW322" s="43"/>
      <c r="AX322" s="43"/>
      <c r="AY322" s="43"/>
      <c r="AZ322" s="43"/>
      <c r="BA322" s="43"/>
      <c r="BB322" s="43"/>
      <c r="BC322" s="43"/>
      <c r="BD322" s="43"/>
      <c r="BE322" s="43"/>
      <c r="BF322" s="43"/>
      <c r="BG322" s="43"/>
      <c r="BH322" s="43"/>
      <c r="BI322" s="43"/>
    </row>
    <row r="323" spans="1:61" ht="15.75" customHeight="1">
      <c r="A323" s="104" t="str">
        <f t="shared" si="148"/>
        <v>PiècesSalaires autres</v>
      </c>
      <c r="B323" s="127" t="s">
        <v>407</v>
      </c>
      <c r="C323" s="46"/>
      <c r="D323" s="130"/>
      <c r="E323" s="132">
        <f t="shared" si="215"/>
        <v>232430</v>
      </c>
      <c r="F323" s="46"/>
      <c r="G323" s="130"/>
      <c r="H323" s="132">
        <v>19692.046578082598</v>
      </c>
      <c r="I323" s="46"/>
      <c r="J323" s="130"/>
      <c r="K323" s="132">
        <v>18301.300055604173</v>
      </c>
      <c r="L323" s="46"/>
      <c r="M323" s="130"/>
      <c r="N323" s="132">
        <v>18811.919939529831</v>
      </c>
      <c r="O323" s="46"/>
      <c r="P323" s="130"/>
      <c r="Q323" s="132">
        <v>19050.673763484407</v>
      </c>
      <c r="R323" s="46"/>
      <c r="S323" s="130"/>
      <c r="T323" s="132">
        <v>18562.80479682003</v>
      </c>
      <c r="U323" s="46"/>
      <c r="V323" s="130"/>
      <c r="W323" s="132">
        <v>18866.553935617525</v>
      </c>
      <c r="X323" s="46"/>
      <c r="Y323" s="130"/>
      <c r="Z323" s="132">
        <v>19699.114903698384</v>
      </c>
      <c r="AA323" s="46"/>
      <c r="AB323" s="130"/>
      <c r="AC323" s="132">
        <v>18163.583483204085</v>
      </c>
      <c r="AD323" s="46"/>
      <c r="AE323" s="130"/>
      <c r="AF323" s="132">
        <v>20187.896837376</v>
      </c>
      <c r="AG323" s="46"/>
      <c r="AH323" s="130"/>
      <c r="AI323" s="132">
        <v>20377.445756559719</v>
      </c>
      <c r="AJ323" s="46"/>
      <c r="AK323" s="130"/>
      <c r="AL323" s="132">
        <v>20124.023121073529</v>
      </c>
      <c r="AM323" s="46"/>
      <c r="AN323" s="130"/>
      <c r="AO323" s="132">
        <v>20592.636828949711</v>
      </c>
      <c r="AP323" s="43"/>
      <c r="AQ323" s="43"/>
      <c r="AR323" s="43"/>
      <c r="AS323" s="43"/>
      <c r="AT323" s="43"/>
      <c r="AU323" s="43"/>
      <c r="AV323" s="43"/>
      <c r="AW323" s="43"/>
      <c r="AX323" s="43"/>
      <c r="AY323" s="43"/>
      <c r="AZ323" s="43"/>
      <c r="BA323" s="43"/>
      <c r="BB323" s="43"/>
      <c r="BC323" s="43"/>
      <c r="BD323" s="43"/>
      <c r="BE323" s="43"/>
      <c r="BF323" s="43"/>
      <c r="BG323" s="43"/>
      <c r="BH323" s="43"/>
      <c r="BI323" s="43"/>
    </row>
    <row r="324" spans="1:61" ht="15.75" customHeight="1">
      <c r="A324" s="104" t="str">
        <f t="shared" si="148"/>
        <v>PiècesSalaires spécialistes</v>
      </c>
      <c r="B324" s="127" t="s">
        <v>409</v>
      </c>
      <c r="C324" s="65"/>
      <c r="D324" s="43"/>
      <c r="E324" s="88">
        <f t="shared" si="215"/>
        <v>0</v>
      </c>
      <c r="F324" s="65"/>
      <c r="G324" s="43"/>
      <c r="H324" s="88"/>
      <c r="I324" s="65"/>
      <c r="J324" s="43"/>
      <c r="K324" s="88"/>
      <c r="L324" s="65"/>
      <c r="M324" s="43"/>
      <c r="N324" s="88"/>
      <c r="O324" s="65"/>
      <c r="P324" s="43"/>
      <c r="Q324" s="88"/>
      <c r="R324" s="65"/>
      <c r="S324" s="43"/>
      <c r="T324" s="88"/>
      <c r="U324" s="65"/>
      <c r="V324" s="43"/>
      <c r="W324" s="88"/>
      <c r="X324" s="65"/>
      <c r="Y324" s="43"/>
      <c r="Z324" s="88"/>
      <c r="AA324" s="65"/>
      <c r="AB324" s="43"/>
      <c r="AC324" s="88"/>
      <c r="AD324" s="65"/>
      <c r="AE324" s="43"/>
      <c r="AF324" s="88"/>
      <c r="AG324" s="65"/>
      <c r="AH324" s="43"/>
      <c r="AI324" s="88"/>
      <c r="AJ324" s="65"/>
      <c r="AK324" s="43"/>
      <c r="AL324" s="88"/>
      <c r="AM324" s="65"/>
      <c r="AN324" s="43"/>
      <c r="AO324" s="88"/>
      <c r="AP324" s="43"/>
      <c r="AQ324" s="43"/>
      <c r="AR324" s="43"/>
      <c r="AS324" s="43"/>
      <c r="AT324" s="43"/>
      <c r="AU324" s="43"/>
      <c r="AV324" s="43"/>
      <c r="AW324" s="43"/>
      <c r="AX324" s="43"/>
      <c r="AY324" s="43"/>
      <c r="AZ324" s="43"/>
      <c r="BA324" s="43"/>
      <c r="BB324" s="43"/>
      <c r="BC324" s="43"/>
      <c r="BD324" s="43"/>
      <c r="BE324" s="43"/>
      <c r="BF324" s="43"/>
      <c r="BG324" s="43"/>
      <c r="BH324" s="43"/>
      <c r="BI324" s="43"/>
    </row>
    <row r="325" spans="1:61" ht="20.25" hidden="1" customHeight="1">
      <c r="A325" s="104" t="str">
        <f t="shared" si="148"/>
        <v>Pièces[...]</v>
      </c>
      <c r="B325" s="65" t="s">
        <v>330</v>
      </c>
      <c r="C325" s="65"/>
      <c r="D325" s="43"/>
      <c r="E325" s="88">
        <f t="shared" si="215"/>
        <v>0</v>
      </c>
      <c r="F325" s="65"/>
      <c r="G325" s="43"/>
      <c r="H325" s="88"/>
      <c r="I325" s="65"/>
      <c r="J325" s="43"/>
      <c r="K325" s="88"/>
      <c r="L325" s="65"/>
      <c r="M325" s="43"/>
      <c r="N325" s="88"/>
      <c r="O325" s="65"/>
      <c r="P325" s="43"/>
      <c r="Q325" s="88"/>
      <c r="R325" s="65"/>
      <c r="S325" s="43"/>
      <c r="T325" s="88"/>
      <c r="U325" s="65"/>
      <c r="V325" s="43"/>
      <c r="W325" s="88"/>
      <c r="X325" s="65"/>
      <c r="Y325" s="43"/>
      <c r="Z325" s="88"/>
      <c r="AA325" s="65"/>
      <c r="AB325" s="43"/>
      <c r="AC325" s="88"/>
      <c r="AD325" s="65"/>
      <c r="AE325" s="43"/>
      <c r="AF325" s="88"/>
      <c r="AG325" s="65"/>
      <c r="AH325" s="43"/>
      <c r="AI325" s="88"/>
      <c r="AJ325" s="65"/>
      <c r="AK325" s="43"/>
      <c r="AL325" s="88"/>
      <c r="AM325" s="65"/>
      <c r="AN325" s="43"/>
      <c r="AO325" s="88"/>
      <c r="AP325" s="43"/>
      <c r="AQ325" s="43"/>
      <c r="AR325" s="43"/>
      <c r="AS325" s="43"/>
      <c r="AT325" s="43"/>
      <c r="AU325" s="43"/>
      <c r="AV325" s="43"/>
      <c r="AW325" s="43"/>
      <c r="AX325" s="43"/>
      <c r="AY325" s="43"/>
      <c r="AZ325" s="43"/>
      <c r="BA325" s="43"/>
      <c r="BB325" s="43"/>
      <c r="BC325" s="43"/>
      <c r="BD325" s="43"/>
      <c r="BE325" s="43"/>
      <c r="BF325" s="43"/>
      <c r="BG325" s="43"/>
      <c r="BH325" s="43"/>
      <c r="BI325" s="43"/>
    </row>
    <row r="326" spans="1:61" ht="20.25" hidden="1" customHeight="1">
      <c r="A326" s="104" t="str">
        <f t="shared" si="148"/>
        <v>Pièces[...]</v>
      </c>
      <c r="B326" s="65" t="s">
        <v>330</v>
      </c>
      <c r="C326" s="65"/>
      <c r="D326" s="43"/>
      <c r="E326" s="88">
        <f t="shared" si="215"/>
        <v>0</v>
      </c>
      <c r="F326" s="65"/>
      <c r="G326" s="43"/>
      <c r="H326" s="88"/>
      <c r="I326" s="65"/>
      <c r="J326" s="43"/>
      <c r="K326" s="88"/>
      <c r="L326" s="65"/>
      <c r="M326" s="43"/>
      <c r="N326" s="88"/>
      <c r="O326" s="65"/>
      <c r="P326" s="43"/>
      <c r="Q326" s="88"/>
      <c r="R326" s="65"/>
      <c r="S326" s="43"/>
      <c r="T326" s="88"/>
      <c r="U326" s="65"/>
      <c r="V326" s="43"/>
      <c r="W326" s="88"/>
      <c r="X326" s="65"/>
      <c r="Y326" s="43"/>
      <c r="Z326" s="88"/>
      <c r="AA326" s="65"/>
      <c r="AB326" s="43"/>
      <c r="AC326" s="88"/>
      <c r="AD326" s="65"/>
      <c r="AE326" s="43"/>
      <c r="AF326" s="88"/>
      <c r="AG326" s="65"/>
      <c r="AH326" s="43"/>
      <c r="AI326" s="88"/>
      <c r="AJ326" s="65"/>
      <c r="AK326" s="43"/>
      <c r="AL326" s="88"/>
      <c r="AM326" s="65"/>
      <c r="AN326" s="43"/>
      <c r="AO326" s="88"/>
      <c r="AP326" s="43"/>
      <c r="AQ326" s="43"/>
      <c r="AR326" s="43"/>
      <c r="AS326" s="43"/>
      <c r="AT326" s="43"/>
      <c r="AU326" s="43"/>
      <c r="AV326" s="43"/>
      <c r="AW326" s="43"/>
      <c r="AX326" s="43"/>
      <c r="AY326" s="43"/>
      <c r="AZ326" s="43"/>
      <c r="BA326" s="43"/>
      <c r="BB326" s="43"/>
      <c r="BC326" s="43"/>
      <c r="BD326" s="43"/>
      <c r="BE326" s="43"/>
      <c r="BF326" s="43"/>
      <c r="BG326" s="43"/>
      <c r="BH326" s="43"/>
      <c r="BI326" s="43"/>
    </row>
    <row r="327" spans="1:61" ht="20.25" hidden="1" customHeight="1">
      <c r="A327" s="104" t="str">
        <f t="shared" si="148"/>
        <v>Pièces[...]</v>
      </c>
      <c r="B327" s="65" t="s">
        <v>330</v>
      </c>
      <c r="C327" s="65"/>
      <c r="D327" s="43"/>
      <c r="E327" s="88">
        <f t="shared" si="215"/>
        <v>0</v>
      </c>
      <c r="F327" s="65"/>
      <c r="G327" s="43"/>
      <c r="H327" s="88"/>
      <c r="I327" s="65"/>
      <c r="J327" s="43"/>
      <c r="K327" s="88"/>
      <c r="L327" s="65"/>
      <c r="M327" s="43"/>
      <c r="N327" s="88"/>
      <c r="O327" s="65"/>
      <c r="P327" s="43"/>
      <c r="Q327" s="88"/>
      <c r="R327" s="65"/>
      <c r="S327" s="43"/>
      <c r="T327" s="88"/>
      <c r="U327" s="65"/>
      <c r="V327" s="43"/>
      <c r="W327" s="88"/>
      <c r="X327" s="65"/>
      <c r="Y327" s="43"/>
      <c r="Z327" s="88"/>
      <c r="AA327" s="65"/>
      <c r="AB327" s="43"/>
      <c r="AC327" s="88"/>
      <c r="AD327" s="65"/>
      <c r="AE327" s="43"/>
      <c r="AF327" s="88"/>
      <c r="AG327" s="65"/>
      <c r="AH327" s="43"/>
      <c r="AI327" s="88"/>
      <c r="AJ327" s="65"/>
      <c r="AK327" s="43"/>
      <c r="AL327" s="88"/>
      <c r="AM327" s="65"/>
      <c r="AN327" s="43"/>
      <c r="AO327" s="88"/>
      <c r="AP327" s="43"/>
      <c r="AQ327" s="43"/>
      <c r="AR327" s="43"/>
      <c r="AS327" s="43"/>
      <c r="AT327" s="43"/>
      <c r="AU327" s="43"/>
      <c r="AV327" s="43"/>
      <c r="AW327" s="43"/>
      <c r="AX327" s="43"/>
      <c r="AY327" s="43"/>
      <c r="AZ327" s="43"/>
      <c r="BA327" s="43"/>
      <c r="BB327" s="43"/>
      <c r="BC327" s="43"/>
      <c r="BD327" s="43"/>
      <c r="BE327" s="43"/>
      <c r="BF327" s="43"/>
      <c r="BG327" s="43"/>
      <c r="BH327" s="43"/>
      <c r="BI327" s="43"/>
    </row>
    <row r="328" spans="1:61" ht="15.75" customHeight="1">
      <c r="A328" s="104" t="str">
        <f t="shared" si="148"/>
        <v>PiècesSalaires en absences</v>
      </c>
      <c r="B328" s="128" t="s">
        <v>410</v>
      </c>
      <c r="C328" s="65"/>
      <c r="D328" s="43"/>
      <c r="E328" s="88">
        <f t="shared" si="215"/>
        <v>46889.761512000012</v>
      </c>
      <c r="F328" s="65"/>
      <c r="G328" s="43"/>
      <c r="H328" s="88">
        <v>4984.6686967291853</v>
      </c>
      <c r="I328" s="65"/>
      <c r="J328" s="43"/>
      <c r="K328" s="88">
        <v>2699.2581844740648</v>
      </c>
      <c r="L328" s="65"/>
      <c r="M328" s="43"/>
      <c r="N328" s="88">
        <v>2827.1478611228995</v>
      </c>
      <c r="O328" s="65"/>
      <c r="P328" s="43"/>
      <c r="Q328" s="88">
        <v>3886.381257879827</v>
      </c>
      <c r="R328" s="65"/>
      <c r="S328" s="43"/>
      <c r="T328" s="88">
        <v>3799.8781941593597</v>
      </c>
      <c r="U328" s="65"/>
      <c r="V328" s="43"/>
      <c r="W328" s="88">
        <v>3868.5216345767394</v>
      </c>
      <c r="X328" s="65"/>
      <c r="Y328" s="43"/>
      <c r="Z328" s="88">
        <v>3988.4598224346064</v>
      </c>
      <c r="AA328" s="65"/>
      <c r="AB328" s="43"/>
      <c r="AC328" s="88">
        <v>2725.0794509052794</v>
      </c>
      <c r="AD328" s="65"/>
      <c r="AE328" s="43"/>
      <c r="AF328" s="88">
        <v>3996.6918960473113</v>
      </c>
      <c r="AG328" s="65"/>
      <c r="AH328" s="43"/>
      <c r="AI328" s="88">
        <v>4015.0781412081324</v>
      </c>
      <c r="AJ328" s="65"/>
      <c r="AK328" s="43"/>
      <c r="AL328" s="88">
        <v>2915.2420957786153</v>
      </c>
      <c r="AM328" s="65"/>
      <c r="AN328" s="43"/>
      <c r="AO328" s="88">
        <v>7183.3542766839855</v>
      </c>
      <c r="AP328" s="43"/>
      <c r="AQ328" s="43"/>
      <c r="AR328" s="43"/>
      <c r="AS328" s="43"/>
      <c r="AT328" s="43"/>
      <c r="AU328" s="43"/>
      <c r="AV328" s="43"/>
      <c r="AW328" s="43"/>
      <c r="AX328" s="43"/>
      <c r="AY328" s="43"/>
      <c r="AZ328" s="43"/>
      <c r="BA328" s="43"/>
      <c r="BB328" s="43"/>
      <c r="BC328" s="43"/>
      <c r="BD328" s="43"/>
      <c r="BE328" s="43"/>
      <c r="BF328" s="43"/>
      <c r="BG328" s="43"/>
      <c r="BH328" s="43"/>
      <c r="BI328" s="43"/>
    </row>
    <row r="329" spans="1:61" ht="15.75" customHeight="1">
      <c r="A329" s="104" t="str">
        <f t="shared" si="148"/>
        <v>PiècesDéduction à la source</v>
      </c>
      <c r="B329" s="127" t="s">
        <v>411</v>
      </c>
      <c r="C329" s="46"/>
      <c r="D329" s="130"/>
      <c r="E329" s="132">
        <f t="shared" si="215"/>
        <v>45070.386601047874</v>
      </c>
      <c r="F329" s="46"/>
      <c r="G329" s="130"/>
      <c r="H329" s="132">
        <v>4053.5074183859783</v>
      </c>
      <c r="I329" s="46"/>
      <c r="J329" s="130"/>
      <c r="K329" s="132">
        <v>3756.6995350927705</v>
      </c>
      <c r="L329" s="46"/>
      <c r="M329" s="130"/>
      <c r="N329" s="132">
        <v>3934.690322181355</v>
      </c>
      <c r="O329" s="46"/>
      <c r="P329" s="130"/>
      <c r="Q329" s="132">
        <v>3966.9220884152228</v>
      </c>
      <c r="R329" s="46"/>
      <c r="S329" s="130"/>
      <c r="T329" s="132">
        <v>3846.5312265362213</v>
      </c>
      <c r="U329" s="46"/>
      <c r="V329" s="130"/>
      <c r="W329" s="132">
        <v>3942.0659116531938</v>
      </c>
      <c r="X329" s="46"/>
      <c r="Y329" s="130"/>
      <c r="Z329" s="132">
        <v>3804.6205497439073</v>
      </c>
      <c r="AA329" s="46"/>
      <c r="AB329" s="130"/>
      <c r="AC329" s="132">
        <v>3511.7003233315454</v>
      </c>
      <c r="AD329" s="46"/>
      <c r="AE329" s="130"/>
      <c r="AF329" s="132">
        <v>3662.6197363471892</v>
      </c>
      <c r="AG329" s="46"/>
      <c r="AH329" s="130"/>
      <c r="AI329" s="132">
        <v>3531.8087063721837</v>
      </c>
      <c r="AJ329" s="46"/>
      <c r="AK329" s="130"/>
      <c r="AL329" s="132">
        <v>3456.2148558200079</v>
      </c>
      <c r="AM329" s="46"/>
      <c r="AN329" s="130"/>
      <c r="AO329" s="132">
        <v>3603.0059271682976</v>
      </c>
      <c r="AP329" s="43"/>
      <c r="AQ329" s="43"/>
      <c r="AR329" s="43"/>
      <c r="AS329" s="43"/>
      <c r="AT329" s="43"/>
      <c r="AU329" s="43"/>
      <c r="AV329" s="43"/>
      <c r="AW329" s="43"/>
      <c r="AX329" s="43"/>
      <c r="AY329" s="43"/>
      <c r="AZ329" s="43"/>
      <c r="BA329" s="43"/>
      <c r="BB329" s="43"/>
      <c r="BC329" s="43"/>
      <c r="BD329" s="43"/>
      <c r="BE329" s="43"/>
      <c r="BF329" s="43"/>
      <c r="BG329" s="43"/>
      <c r="BH329" s="43"/>
      <c r="BI329" s="43"/>
    </row>
    <row r="330" spans="1:61" ht="15.75" customHeight="1">
      <c r="A330" s="104" t="str">
        <f t="shared" si="148"/>
        <v>PiècesBénéfices marginaux</v>
      </c>
      <c r="B330" s="476" t="s">
        <v>412</v>
      </c>
      <c r="C330" s="65"/>
      <c r="D330" s="43"/>
      <c r="E330" s="88">
        <f t="shared" si="215"/>
        <v>34812.095668000002</v>
      </c>
      <c r="F330" s="65"/>
      <c r="G330" s="43"/>
      <c r="H330" s="88">
        <v>2942.546125939451</v>
      </c>
      <c r="I330" s="65"/>
      <c r="J330" s="43"/>
      <c r="K330" s="88">
        <v>2727.0855884377147</v>
      </c>
      <c r="L330" s="65"/>
      <c r="M330" s="43"/>
      <c r="N330" s="88">
        <v>2856.2937153612797</v>
      </c>
      <c r="O330" s="65"/>
      <c r="P330" s="43"/>
      <c r="Q330" s="88">
        <v>2879.6915901088282</v>
      </c>
      <c r="R330" s="65"/>
      <c r="S330" s="43"/>
      <c r="T330" s="88">
        <v>2792.2967422262941</v>
      </c>
      <c r="U330" s="65"/>
      <c r="V330" s="43"/>
      <c r="W330" s="88">
        <v>2861.647846977874</v>
      </c>
      <c r="X330" s="65"/>
      <c r="Y330" s="43"/>
      <c r="Z330" s="88">
        <v>2982.8225109992236</v>
      </c>
      <c r="AA330" s="65"/>
      <c r="AB330" s="43"/>
      <c r="AC330" s="88">
        <v>2753.1730534919316</v>
      </c>
      <c r="AD330" s="65"/>
      <c r="AE330" s="43"/>
      <c r="AF330" s="88">
        <v>2991.1394513502046</v>
      </c>
      <c r="AG330" s="65"/>
      <c r="AH330" s="43"/>
      <c r="AI330" s="88">
        <v>3009.7152454302086</v>
      </c>
      <c r="AJ330" s="65"/>
      <c r="AK330" s="43"/>
      <c r="AL330" s="88">
        <v>2945.296138003137</v>
      </c>
      <c r="AM330" s="65"/>
      <c r="AN330" s="43"/>
      <c r="AO330" s="88">
        <v>3070.3876596738537</v>
      </c>
      <c r="AP330" s="43"/>
      <c r="AQ330" s="43"/>
      <c r="AR330" s="43"/>
      <c r="AS330" s="43"/>
      <c r="AT330" s="43"/>
      <c r="AU330" s="43"/>
      <c r="AV330" s="43"/>
      <c r="AW330" s="43"/>
      <c r="AX330" s="43"/>
      <c r="AY330" s="43"/>
      <c r="AZ330" s="43"/>
      <c r="BA330" s="43"/>
      <c r="BB330" s="43"/>
      <c r="BC330" s="43"/>
      <c r="BD330" s="43"/>
      <c r="BE330" s="43"/>
      <c r="BF330" s="43"/>
      <c r="BG330" s="43"/>
      <c r="BH330" s="43"/>
      <c r="BI330" s="43"/>
    </row>
    <row r="331" spans="1:61" ht="15.75" customHeight="1">
      <c r="A331" s="104" t="str">
        <f t="shared" si="148"/>
        <v>PiècesCsst</v>
      </c>
      <c r="B331" s="127" t="s">
        <v>413</v>
      </c>
      <c r="C331" s="65"/>
      <c r="D331" s="43"/>
      <c r="E331" s="88">
        <f t="shared" si="215"/>
        <v>8703.0239170000004</v>
      </c>
      <c r="F331" s="65"/>
      <c r="G331" s="43"/>
      <c r="H331" s="88">
        <v>735.63653148486276</v>
      </c>
      <c r="I331" s="65"/>
      <c r="J331" s="43"/>
      <c r="K331" s="88">
        <v>681.77139710942868</v>
      </c>
      <c r="L331" s="65"/>
      <c r="M331" s="43"/>
      <c r="N331" s="88">
        <v>714.07342884031993</v>
      </c>
      <c r="O331" s="65"/>
      <c r="P331" s="43"/>
      <c r="Q331" s="88">
        <v>719.92289752720706</v>
      </c>
      <c r="R331" s="65"/>
      <c r="S331" s="43"/>
      <c r="T331" s="88">
        <v>698.07418555657352</v>
      </c>
      <c r="U331" s="65"/>
      <c r="V331" s="43"/>
      <c r="W331" s="88">
        <v>715.4119617444685</v>
      </c>
      <c r="X331" s="65"/>
      <c r="Y331" s="43"/>
      <c r="Z331" s="88">
        <v>745.7056277498059</v>
      </c>
      <c r="AA331" s="65"/>
      <c r="AB331" s="43"/>
      <c r="AC331" s="88">
        <v>688.29326337298289</v>
      </c>
      <c r="AD331" s="65"/>
      <c r="AE331" s="43"/>
      <c r="AF331" s="88">
        <v>747.78486283755115</v>
      </c>
      <c r="AG331" s="65"/>
      <c r="AH331" s="43"/>
      <c r="AI331" s="88">
        <v>752.42881135755215</v>
      </c>
      <c r="AJ331" s="65"/>
      <c r="AK331" s="43"/>
      <c r="AL331" s="88">
        <v>736.32403450078425</v>
      </c>
      <c r="AM331" s="65"/>
      <c r="AN331" s="43"/>
      <c r="AO331" s="88">
        <v>767.59691491846343</v>
      </c>
      <c r="AP331" s="43"/>
      <c r="AQ331" s="43"/>
      <c r="AR331" s="43"/>
      <c r="AS331" s="43"/>
      <c r="AT331" s="43"/>
      <c r="AU331" s="43"/>
      <c r="AV331" s="43"/>
      <c r="AW331" s="43"/>
      <c r="AX331" s="43"/>
      <c r="AY331" s="43"/>
      <c r="AZ331" s="43"/>
      <c r="BA331" s="43"/>
      <c r="BB331" s="43"/>
      <c r="BC331" s="43"/>
      <c r="BD331" s="43"/>
      <c r="BE331" s="43"/>
      <c r="BF331" s="43"/>
      <c r="BG331" s="43"/>
      <c r="BH331" s="43"/>
      <c r="BI331" s="43"/>
    </row>
    <row r="332" spans="1:61" ht="20.25" hidden="1" customHeight="1">
      <c r="A332" s="104" t="str">
        <f t="shared" si="148"/>
        <v>Pièces[...]</v>
      </c>
      <c r="B332" s="65" t="s">
        <v>330</v>
      </c>
      <c r="C332" s="51"/>
      <c r="D332" s="133"/>
      <c r="E332" s="110">
        <f t="shared" si="215"/>
        <v>0</v>
      </c>
      <c r="F332" s="51"/>
      <c r="G332" s="133"/>
      <c r="H332" s="110"/>
      <c r="I332" s="51"/>
      <c r="J332" s="133"/>
      <c r="K332" s="110"/>
      <c r="L332" s="51"/>
      <c r="M332" s="133"/>
      <c r="N332" s="110"/>
      <c r="O332" s="51"/>
      <c r="P332" s="133"/>
      <c r="Q332" s="110"/>
      <c r="R332" s="51"/>
      <c r="S332" s="133"/>
      <c r="T332" s="110"/>
      <c r="U332" s="51"/>
      <c r="V332" s="133"/>
      <c r="W332" s="110"/>
      <c r="X332" s="51"/>
      <c r="Y332" s="133"/>
      <c r="Z332" s="110"/>
      <c r="AA332" s="51"/>
      <c r="AB332" s="133"/>
      <c r="AC332" s="110"/>
      <c r="AD332" s="51"/>
      <c r="AE332" s="133"/>
      <c r="AF332" s="110"/>
      <c r="AG332" s="51"/>
      <c r="AH332" s="133"/>
      <c r="AI332" s="110"/>
      <c r="AJ332" s="51"/>
      <c r="AK332" s="133"/>
      <c r="AL332" s="110"/>
      <c r="AM332" s="51"/>
      <c r="AN332" s="133"/>
      <c r="AO332" s="110"/>
      <c r="AP332" s="43"/>
      <c r="AQ332" s="43"/>
      <c r="AR332" s="43"/>
      <c r="AS332" s="43"/>
      <c r="AT332" s="43"/>
      <c r="AU332" s="43"/>
      <c r="AV332" s="43"/>
      <c r="AW332" s="43"/>
      <c r="AX332" s="43"/>
      <c r="AY332" s="43"/>
      <c r="AZ332" s="43"/>
      <c r="BA332" s="43"/>
      <c r="BB332" s="43"/>
      <c r="BC332" s="43"/>
      <c r="BD332" s="43"/>
      <c r="BE332" s="43"/>
      <c r="BF332" s="43"/>
      <c r="BG332" s="43"/>
      <c r="BH332" s="43"/>
      <c r="BI332" s="43"/>
    </row>
    <row r="333" spans="1:61" ht="15.75" customHeight="1">
      <c r="A333" s="104" t="str">
        <f t="shared" si="148"/>
        <v>PiècesTOTAL PERSONNEL</v>
      </c>
      <c r="B333" s="119" t="s">
        <v>414</v>
      </c>
      <c r="C333" s="123" t="s">
        <v>404</v>
      </c>
      <c r="D333" s="121">
        <f>IFERROR(E333/E$317,0)</f>
        <v>0.33145891990777132</v>
      </c>
      <c r="E333" s="122">
        <f>+SUM(E321:E332)</f>
        <v>450500.73369804787</v>
      </c>
      <c r="F333" s="123" t="s">
        <v>404</v>
      </c>
      <c r="G333" s="121">
        <f>IFERROR(H333/H$317,0)</f>
        <v>0.47349972953745428</v>
      </c>
      <c r="H333" s="122">
        <f>+SUM(H321:H332)</f>
        <v>39358.814745258096</v>
      </c>
      <c r="I333" s="123" t="s">
        <v>404</v>
      </c>
      <c r="J333" s="121">
        <f>IFERROR(K333/K$317,0)</f>
        <v>0.42387796786170728</v>
      </c>
      <c r="K333" s="122">
        <f>+SUM(K321:K332)</f>
        <v>34576.892998266041</v>
      </c>
      <c r="L333" s="123" t="s">
        <v>404</v>
      </c>
      <c r="M333" s="121">
        <f>IFERROR(N333/N$317,0)</f>
        <v>0.34514817211446513</v>
      </c>
      <c r="N333" s="122">
        <f>+SUM(N321:N332)</f>
        <v>36094.5346616717</v>
      </c>
      <c r="O333" s="123" t="s">
        <v>404</v>
      </c>
      <c r="P333" s="121">
        <f>IFERROR(Q333/Q$317,0)</f>
        <v>0.31040623058917327</v>
      </c>
      <c r="Q333" s="122">
        <f>+SUM(Q321:Q332)</f>
        <v>37454.000992051508</v>
      </c>
      <c r="R333" s="123" t="s">
        <v>404</v>
      </c>
      <c r="S333" s="121">
        <f>IFERROR(T333/T$317,0)</f>
        <v>0.27176742568357803</v>
      </c>
      <c r="T333" s="122">
        <f>+SUM(T321:T332)</f>
        <v>36380.178961390433</v>
      </c>
      <c r="U333" s="123" t="s">
        <v>404</v>
      </c>
      <c r="V333" s="121">
        <f>IFERROR(W333/W$317,0)</f>
        <v>0.34366775384781123</v>
      </c>
      <c r="W333" s="122">
        <f>+SUM(W321:W332)</f>
        <v>37204.610685205815</v>
      </c>
      <c r="X333" s="123" t="s">
        <v>404</v>
      </c>
      <c r="Y333" s="121">
        <f>IFERROR(Z333/Z$317,0)</f>
        <v>0.32501398025412259</v>
      </c>
      <c r="Z333" s="122">
        <f>+SUM(Z321:Z332)</f>
        <v>38440.948387805998</v>
      </c>
      <c r="AA333" s="123" t="s">
        <v>404</v>
      </c>
      <c r="AB333" s="121">
        <f>IFERROR(AC333/AC$317,0)</f>
        <v>0.32272855222076657</v>
      </c>
      <c r="AC333" s="122">
        <f>+SUM(AC321:AC332)</f>
        <v>34522.423390397773</v>
      </c>
      <c r="AD333" s="123" t="s">
        <v>404</v>
      </c>
      <c r="AE333" s="121">
        <f>IFERROR(AF333/AF$317,0)</f>
        <v>0.33070760239570512</v>
      </c>
      <c r="AF333" s="122">
        <f>+SUM(AF321:AF332)</f>
        <v>38536.542178594267</v>
      </c>
      <c r="AG333" s="123" t="s">
        <v>404</v>
      </c>
      <c r="AH333" s="121">
        <f>IFERROR(AI333/AI$317,0)</f>
        <v>0.29882269573126896</v>
      </c>
      <c r="AI333" s="122">
        <f>+SUM(AI321:AI332)</f>
        <v>38636.886055563817</v>
      </c>
      <c r="AJ333" s="123" t="s">
        <v>404</v>
      </c>
      <c r="AK333" s="121">
        <f>IFERROR(AL333/AL$317,0)</f>
        <v>0.23284175743569197</v>
      </c>
      <c r="AL333" s="122">
        <f>+SUM(AL321:AL332)</f>
        <v>36857.694061268026</v>
      </c>
      <c r="AM333" s="123" t="s">
        <v>404</v>
      </c>
      <c r="AN333" s="121">
        <f>IFERROR(AO333/AO$317,0)</f>
        <v>0.43425820102544138</v>
      </c>
      <c r="AO333" s="122">
        <f>+SUM(AO321:AO332)</f>
        <v>42437.206580574384</v>
      </c>
      <c r="AP333" s="43"/>
      <c r="AQ333" s="43"/>
      <c r="AR333" s="43"/>
      <c r="AS333" s="43"/>
      <c r="AT333" s="43"/>
      <c r="AU333" s="43"/>
      <c r="AV333" s="43"/>
      <c r="AW333" s="43"/>
      <c r="AX333" s="43"/>
      <c r="AY333" s="43"/>
      <c r="AZ333" s="43"/>
      <c r="BA333" s="43"/>
      <c r="BB333" s="43"/>
      <c r="BC333" s="43"/>
      <c r="BD333" s="43"/>
      <c r="BE333" s="43"/>
      <c r="BF333" s="43"/>
      <c r="BG333" s="43"/>
      <c r="BH333" s="43"/>
      <c r="BI333" s="43"/>
    </row>
    <row r="334" spans="1:61" ht="15.75" customHeight="1">
      <c r="A334" s="104" t="str">
        <f t="shared" si="148"/>
        <v>PiècesPublicité 2</v>
      </c>
      <c r="B334" s="241" t="s">
        <v>415</v>
      </c>
      <c r="C334" s="65"/>
      <c r="D334" s="43"/>
      <c r="E334" s="88">
        <f t="shared" ref="E334:E351" si="216">+SUM(H334,K334,N334,Q334,T334,W334,Z334,AC334,AF334,AI334,AL334,AO334)</f>
        <v>13947.05</v>
      </c>
      <c r="F334" s="65"/>
      <c r="G334" s="43"/>
      <c r="H334" s="88">
        <v>736.24621391667176</v>
      </c>
      <c r="I334" s="65"/>
      <c r="J334" s="43"/>
      <c r="K334" s="88">
        <v>876.73259596443188</v>
      </c>
      <c r="L334" s="65"/>
      <c r="M334" s="43"/>
      <c r="N334" s="88">
        <v>1046.5369653607361</v>
      </c>
      <c r="O334" s="65"/>
      <c r="P334" s="43"/>
      <c r="Q334" s="88">
        <v>1680.4482241429673</v>
      </c>
      <c r="R334" s="65"/>
      <c r="S334" s="43"/>
      <c r="T334" s="88">
        <v>1447.5437124910734</v>
      </c>
      <c r="U334" s="65"/>
      <c r="V334" s="43"/>
      <c r="W334" s="88">
        <v>1006.9602891715665</v>
      </c>
      <c r="X334" s="65"/>
      <c r="Y334" s="43"/>
      <c r="Z334" s="88">
        <v>1193.3497491888591</v>
      </c>
      <c r="AA334" s="65"/>
      <c r="AB334" s="43"/>
      <c r="AC334" s="88">
        <v>952.50629272378114</v>
      </c>
      <c r="AD334" s="65"/>
      <c r="AE334" s="43"/>
      <c r="AF334" s="88">
        <v>775.81460978741154</v>
      </c>
      <c r="AG334" s="65"/>
      <c r="AH334" s="43"/>
      <c r="AI334" s="88">
        <v>1569.2253306604414</v>
      </c>
      <c r="AJ334" s="65"/>
      <c r="AK334" s="43"/>
      <c r="AL334" s="88">
        <v>1757.9800752862293</v>
      </c>
      <c r="AM334" s="65"/>
      <c r="AN334" s="43"/>
      <c r="AO334" s="88">
        <v>903.70594130582981</v>
      </c>
      <c r="AP334" s="43"/>
      <c r="AQ334" s="43"/>
      <c r="AR334" s="43"/>
      <c r="AS334" s="43"/>
      <c r="AT334" s="43"/>
      <c r="AU334" s="43"/>
      <c r="AV334" s="43"/>
      <c r="AW334" s="43"/>
      <c r="AX334" s="43"/>
      <c r="AY334" s="43"/>
      <c r="AZ334" s="43"/>
      <c r="BA334" s="43"/>
      <c r="BB334" s="43"/>
      <c r="BC334" s="43"/>
      <c r="BD334" s="43"/>
      <c r="BE334" s="43"/>
      <c r="BF334" s="43"/>
      <c r="BG334" s="43"/>
      <c r="BH334" s="43"/>
      <c r="BI334" s="43"/>
    </row>
    <row r="335" spans="1:61" ht="15.75" customHeight="1">
      <c r="A335" s="104" t="str">
        <f t="shared" si="148"/>
        <v>PiècesService gratuit 2</v>
      </c>
      <c r="B335" s="127" t="s">
        <v>416</v>
      </c>
      <c r="C335" s="65"/>
      <c r="D335" s="43"/>
      <c r="E335" s="88">
        <f t="shared" si="216"/>
        <v>7500</v>
      </c>
      <c r="F335" s="65"/>
      <c r="G335" s="43"/>
      <c r="H335" s="88">
        <v>625</v>
      </c>
      <c r="I335" s="65"/>
      <c r="J335" s="43"/>
      <c r="K335" s="88">
        <v>625</v>
      </c>
      <c r="L335" s="65"/>
      <c r="M335" s="43"/>
      <c r="N335" s="88">
        <v>625</v>
      </c>
      <c r="O335" s="65"/>
      <c r="P335" s="43"/>
      <c r="Q335" s="88">
        <v>625</v>
      </c>
      <c r="R335" s="65"/>
      <c r="S335" s="43"/>
      <c r="T335" s="88">
        <v>625</v>
      </c>
      <c r="U335" s="65"/>
      <c r="V335" s="43"/>
      <c r="W335" s="88">
        <v>625</v>
      </c>
      <c r="X335" s="65"/>
      <c r="Y335" s="43"/>
      <c r="Z335" s="88">
        <v>625</v>
      </c>
      <c r="AA335" s="65"/>
      <c r="AB335" s="43"/>
      <c r="AC335" s="88">
        <v>625</v>
      </c>
      <c r="AD335" s="65"/>
      <c r="AE335" s="43"/>
      <c r="AF335" s="88">
        <v>625</v>
      </c>
      <c r="AG335" s="65"/>
      <c r="AH335" s="43"/>
      <c r="AI335" s="88">
        <v>625</v>
      </c>
      <c r="AJ335" s="65"/>
      <c r="AK335" s="43"/>
      <c r="AL335" s="88">
        <v>625</v>
      </c>
      <c r="AM335" s="65"/>
      <c r="AN335" s="43"/>
      <c r="AO335" s="88">
        <v>625</v>
      </c>
      <c r="AP335" s="43"/>
      <c r="AQ335" s="43"/>
      <c r="AR335" s="43"/>
      <c r="AS335" s="43"/>
      <c r="AT335" s="43"/>
      <c r="AU335" s="43"/>
      <c r="AV335" s="43"/>
      <c r="AW335" s="43"/>
      <c r="AX335" s="43"/>
      <c r="AY335" s="43"/>
      <c r="AZ335" s="43"/>
      <c r="BA335" s="43"/>
      <c r="BB335" s="43"/>
      <c r="BC335" s="43"/>
      <c r="BD335" s="43"/>
      <c r="BE335" s="43"/>
      <c r="BF335" s="43"/>
      <c r="BG335" s="43"/>
      <c r="BH335" s="43"/>
      <c r="BI335" s="43"/>
    </row>
    <row r="336" spans="1:61" ht="15.75" customHeight="1">
      <c r="A336" s="104" t="str">
        <f t="shared" si="148"/>
        <v>PiècesFrais véhicules de cie</v>
      </c>
      <c r="B336" s="128" t="s">
        <v>417</v>
      </c>
      <c r="C336" s="51"/>
      <c r="D336" s="133"/>
      <c r="E336" s="110">
        <f t="shared" si="216"/>
        <v>57883.999999999993</v>
      </c>
      <c r="F336" s="51"/>
      <c r="G336" s="133"/>
      <c r="H336" s="110">
        <v>4823.666666666667</v>
      </c>
      <c r="I336" s="51"/>
      <c r="J336" s="133"/>
      <c r="K336" s="110">
        <v>4823.666666666667</v>
      </c>
      <c r="L336" s="51"/>
      <c r="M336" s="133"/>
      <c r="N336" s="110">
        <v>4823.666666666667</v>
      </c>
      <c r="O336" s="51"/>
      <c r="P336" s="133"/>
      <c r="Q336" s="110">
        <v>4823.666666666667</v>
      </c>
      <c r="R336" s="51"/>
      <c r="S336" s="133"/>
      <c r="T336" s="110">
        <v>4823.666666666667</v>
      </c>
      <c r="U336" s="51"/>
      <c r="V336" s="133"/>
      <c r="W336" s="110">
        <v>4823.666666666667</v>
      </c>
      <c r="X336" s="51"/>
      <c r="Y336" s="133"/>
      <c r="Z336" s="110">
        <v>4823.666666666667</v>
      </c>
      <c r="AA336" s="51"/>
      <c r="AB336" s="133"/>
      <c r="AC336" s="110">
        <v>4823.666666666667</v>
      </c>
      <c r="AD336" s="51"/>
      <c r="AE336" s="133"/>
      <c r="AF336" s="110">
        <v>4823.666666666667</v>
      </c>
      <c r="AG336" s="51"/>
      <c r="AH336" s="133"/>
      <c r="AI336" s="110">
        <v>4823.666666666667</v>
      </c>
      <c r="AJ336" s="51"/>
      <c r="AK336" s="133"/>
      <c r="AL336" s="110">
        <v>4823.666666666667</v>
      </c>
      <c r="AM336" s="51"/>
      <c r="AN336" s="133"/>
      <c r="AO336" s="110">
        <v>4823.666666666667</v>
      </c>
      <c r="AP336" s="43"/>
      <c r="AQ336" s="43"/>
      <c r="AR336" s="43"/>
      <c r="AS336" s="43"/>
      <c r="AT336" s="43"/>
      <c r="AU336" s="43"/>
      <c r="AV336" s="43"/>
      <c r="AW336" s="43"/>
      <c r="AX336" s="43"/>
      <c r="AY336" s="43"/>
      <c r="AZ336" s="43"/>
      <c r="BA336" s="43"/>
      <c r="BB336" s="43"/>
      <c r="BC336" s="43"/>
      <c r="BD336" s="43"/>
      <c r="BE336" s="43"/>
      <c r="BF336" s="43"/>
      <c r="BG336" s="43"/>
      <c r="BH336" s="43"/>
      <c r="BI336" s="43"/>
    </row>
    <row r="337" spans="1:61" ht="15.75" customHeight="1">
      <c r="A337" s="104" t="str">
        <f t="shared" si="148"/>
        <v>PiècesInformatique</v>
      </c>
      <c r="B337" s="127" t="s">
        <v>418</v>
      </c>
      <c r="C337" s="65"/>
      <c r="D337" s="43"/>
      <c r="E337" s="88">
        <f t="shared" si="216"/>
        <v>31817.704000000012</v>
      </c>
      <c r="F337" s="65"/>
      <c r="G337" s="43"/>
      <c r="H337" s="88">
        <v>2651.4753333333338</v>
      </c>
      <c r="I337" s="65"/>
      <c r="J337" s="43"/>
      <c r="K337" s="88">
        <v>2651.4753333333338</v>
      </c>
      <c r="L337" s="65"/>
      <c r="M337" s="43"/>
      <c r="N337" s="88">
        <v>2651.4753333333338</v>
      </c>
      <c r="O337" s="65"/>
      <c r="P337" s="43"/>
      <c r="Q337" s="88">
        <v>2651.4753333333338</v>
      </c>
      <c r="R337" s="65"/>
      <c r="S337" s="43"/>
      <c r="T337" s="88">
        <v>2651.4753333333338</v>
      </c>
      <c r="U337" s="65"/>
      <c r="V337" s="43"/>
      <c r="W337" s="88">
        <v>2651.4753333333338</v>
      </c>
      <c r="X337" s="65"/>
      <c r="Y337" s="43"/>
      <c r="Z337" s="88">
        <v>2651.4753333333338</v>
      </c>
      <c r="AA337" s="65"/>
      <c r="AB337" s="43"/>
      <c r="AC337" s="88">
        <v>2651.4753333333338</v>
      </c>
      <c r="AD337" s="65"/>
      <c r="AE337" s="43"/>
      <c r="AF337" s="88">
        <v>2651.4753333333338</v>
      </c>
      <c r="AG337" s="65"/>
      <c r="AH337" s="43"/>
      <c r="AI337" s="88">
        <v>2651.4753333333338</v>
      </c>
      <c r="AJ337" s="65"/>
      <c r="AK337" s="43"/>
      <c r="AL337" s="88">
        <v>2651.4753333333338</v>
      </c>
      <c r="AM337" s="65"/>
      <c r="AN337" s="43"/>
      <c r="AO337" s="88">
        <v>2651.4753333333338</v>
      </c>
      <c r="AP337" s="43"/>
      <c r="AQ337" s="43"/>
      <c r="AR337" s="43"/>
      <c r="AS337" s="43"/>
      <c r="AT337" s="43"/>
      <c r="AU337" s="43"/>
      <c r="AV337" s="43"/>
      <c r="AW337" s="43"/>
      <c r="AX337" s="43"/>
      <c r="AY337" s="43"/>
      <c r="AZ337" s="43"/>
      <c r="BA337" s="43"/>
      <c r="BB337" s="43"/>
      <c r="BC337" s="43"/>
      <c r="BD337" s="43"/>
      <c r="BE337" s="43"/>
      <c r="BF337" s="43"/>
      <c r="BG337" s="43"/>
      <c r="BH337" s="43"/>
      <c r="BI337" s="43"/>
    </row>
    <row r="338" spans="1:61" ht="15.75" customHeight="1">
      <c r="A338" s="104" t="str">
        <f t="shared" si="148"/>
        <v>PiècesFrais de déplacement</v>
      </c>
      <c r="B338" s="127" t="s">
        <v>419</v>
      </c>
      <c r="C338" s="65"/>
      <c r="D338" s="43"/>
      <c r="E338" s="88">
        <f t="shared" si="216"/>
        <v>11980</v>
      </c>
      <c r="F338" s="65"/>
      <c r="G338" s="43"/>
      <c r="H338" s="88">
        <v>998.33333333333326</v>
      </c>
      <c r="I338" s="65"/>
      <c r="J338" s="43"/>
      <c r="K338" s="88">
        <v>998.33333333333326</v>
      </c>
      <c r="L338" s="65"/>
      <c r="M338" s="43"/>
      <c r="N338" s="88">
        <v>998.33333333333326</v>
      </c>
      <c r="O338" s="65"/>
      <c r="P338" s="43"/>
      <c r="Q338" s="88">
        <v>998.33333333333326</v>
      </c>
      <c r="R338" s="65"/>
      <c r="S338" s="43"/>
      <c r="T338" s="88">
        <v>998.33333333333326</v>
      </c>
      <c r="U338" s="65"/>
      <c r="V338" s="43"/>
      <c r="W338" s="88">
        <v>998.33333333333326</v>
      </c>
      <c r="X338" s="65"/>
      <c r="Y338" s="43"/>
      <c r="Z338" s="88">
        <v>998.33333333333326</v>
      </c>
      <c r="AA338" s="65"/>
      <c r="AB338" s="43"/>
      <c r="AC338" s="88">
        <v>998.33333333333326</v>
      </c>
      <c r="AD338" s="65"/>
      <c r="AE338" s="43"/>
      <c r="AF338" s="88">
        <v>998.33333333333326</v>
      </c>
      <c r="AG338" s="65"/>
      <c r="AH338" s="43"/>
      <c r="AI338" s="88">
        <v>998.33333333333326</v>
      </c>
      <c r="AJ338" s="65"/>
      <c r="AK338" s="43"/>
      <c r="AL338" s="88">
        <v>998.33333333333326</v>
      </c>
      <c r="AM338" s="65"/>
      <c r="AN338" s="43"/>
      <c r="AO338" s="88">
        <v>998.33333333333326</v>
      </c>
      <c r="AP338" s="43"/>
      <c r="AQ338" s="43"/>
      <c r="AR338" s="43"/>
      <c r="AS338" s="43"/>
      <c r="AT338" s="43"/>
      <c r="AU338" s="43"/>
      <c r="AV338" s="43"/>
      <c r="AW338" s="43"/>
      <c r="AX338" s="43"/>
      <c r="AY338" s="43"/>
      <c r="AZ338" s="43"/>
      <c r="BA338" s="43"/>
      <c r="BB338" s="43"/>
      <c r="BC338" s="43"/>
      <c r="BD338" s="43"/>
      <c r="BE338" s="43"/>
      <c r="BF338" s="43"/>
      <c r="BG338" s="43"/>
      <c r="BH338" s="43"/>
      <c r="BI338" s="43"/>
    </row>
    <row r="339" spans="1:61" ht="15.75" customHeight="1">
      <c r="A339" s="104" t="str">
        <f t="shared" si="148"/>
        <v>PiècesServices extérieurs</v>
      </c>
      <c r="B339" s="128" t="s">
        <v>420</v>
      </c>
      <c r="C339" s="51"/>
      <c r="D339" s="133"/>
      <c r="E339" s="110">
        <f t="shared" si="216"/>
        <v>15822.912000000004</v>
      </c>
      <c r="F339" s="51"/>
      <c r="G339" s="133"/>
      <c r="H339" s="110">
        <v>1318.576</v>
      </c>
      <c r="I339" s="51"/>
      <c r="J339" s="133"/>
      <c r="K339" s="110">
        <v>1318.576</v>
      </c>
      <c r="L339" s="51"/>
      <c r="M339" s="133"/>
      <c r="N339" s="110">
        <v>1318.576</v>
      </c>
      <c r="O339" s="51"/>
      <c r="P339" s="133"/>
      <c r="Q339" s="110">
        <v>1318.576</v>
      </c>
      <c r="R339" s="51"/>
      <c r="S339" s="133"/>
      <c r="T339" s="110">
        <v>1318.576</v>
      </c>
      <c r="U339" s="51"/>
      <c r="V339" s="133"/>
      <c r="W339" s="110">
        <v>1318.576</v>
      </c>
      <c r="X339" s="51"/>
      <c r="Y339" s="133"/>
      <c r="Z339" s="110">
        <v>1318.576</v>
      </c>
      <c r="AA339" s="51"/>
      <c r="AB339" s="133"/>
      <c r="AC339" s="110">
        <v>1318.576</v>
      </c>
      <c r="AD339" s="51"/>
      <c r="AE339" s="133"/>
      <c r="AF339" s="110">
        <v>1318.576</v>
      </c>
      <c r="AG339" s="51"/>
      <c r="AH339" s="133"/>
      <c r="AI339" s="110">
        <v>1318.576</v>
      </c>
      <c r="AJ339" s="51"/>
      <c r="AK339" s="133"/>
      <c r="AL339" s="110">
        <v>1318.576</v>
      </c>
      <c r="AM339" s="51"/>
      <c r="AN339" s="133"/>
      <c r="AO339" s="110">
        <v>1318.576</v>
      </c>
      <c r="AP339" s="43"/>
      <c r="AQ339" s="43"/>
      <c r="AR339" s="43"/>
      <c r="AS339" s="43"/>
      <c r="AT339" s="43"/>
      <c r="AU339" s="43"/>
      <c r="AV339" s="43"/>
      <c r="AW339" s="43"/>
      <c r="AX339" s="43"/>
      <c r="AY339" s="43"/>
      <c r="AZ339" s="43"/>
      <c r="BA339" s="43"/>
      <c r="BB339" s="43"/>
      <c r="BC339" s="43"/>
      <c r="BD339" s="43"/>
      <c r="BE339" s="43"/>
      <c r="BF339" s="43"/>
      <c r="BG339" s="43"/>
      <c r="BH339" s="43"/>
      <c r="BI339" s="43"/>
    </row>
    <row r="340" spans="1:61" ht="15.75" customHeight="1">
      <c r="A340" s="104" t="str">
        <f t="shared" si="148"/>
        <v>PiècesFournitures atelier</v>
      </c>
      <c r="B340" s="127" t="s">
        <v>2873</v>
      </c>
      <c r="C340" s="65"/>
      <c r="D340" s="43"/>
      <c r="E340" s="88">
        <f t="shared" si="216"/>
        <v>0</v>
      </c>
      <c r="F340" s="65"/>
      <c r="G340" s="43"/>
      <c r="H340" s="88"/>
      <c r="I340" s="65"/>
      <c r="J340" s="43"/>
      <c r="K340" s="88"/>
      <c r="L340" s="65"/>
      <c r="M340" s="43"/>
      <c r="N340" s="88"/>
      <c r="O340" s="65"/>
      <c r="P340" s="43"/>
      <c r="Q340" s="88"/>
      <c r="R340" s="65"/>
      <c r="S340" s="43"/>
      <c r="T340" s="88"/>
      <c r="U340" s="65"/>
      <c r="V340" s="43"/>
      <c r="W340" s="88"/>
      <c r="X340" s="65"/>
      <c r="Y340" s="43"/>
      <c r="Z340" s="88"/>
      <c r="AA340" s="65"/>
      <c r="AB340" s="43"/>
      <c r="AC340" s="88"/>
      <c r="AD340" s="65"/>
      <c r="AE340" s="43"/>
      <c r="AF340" s="88"/>
      <c r="AG340" s="65"/>
      <c r="AH340" s="43"/>
      <c r="AI340" s="88"/>
      <c r="AJ340" s="65"/>
      <c r="AK340" s="43"/>
      <c r="AL340" s="88"/>
      <c r="AM340" s="65"/>
      <c r="AN340" s="43"/>
      <c r="AO340" s="88"/>
      <c r="AP340" s="43"/>
      <c r="AQ340" s="43"/>
      <c r="AR340" s="43"/>
      <c r="AS340" s="43"/>
      <c r="AT340" s="43"/>
      <c r="AU340" s="43"/>
      <c r="AV340" s="43"/>
      <c r="AW340" s="43"/>
      <c r="AX340" s="43"/>
      <c r="AY340" s="43"/>
      <c r="AZ340" s="43"/>
      <c r="BA340" s="43"/>
      <c r="BB340" s="43"/>
      <c r="BC340" s="43"/>
      <c r="BD340" s="43"/>
      <c r="BE340" s="43"/>
      <c r="BF340" s="43"/>
      <c r="BG340" s="43"/>
      <c r="BH340" s="43"/>
      <c r="BI340" s="43"/>
    </row>
    <row r="341" spans="1:61" ht="15.75" customHeight="1">
      <c r="A341" s="104" t="str">
        <f t="shared" si="148"/>
        <v>PiècesFournitures autres</v>
      </c>
      <c r="B341" s="127" t="s">
        <v>421</v>
      </c>
      <c r="C341" s="65"/>
      <c r="D341" s="43"/>
      <c r="E341" s="88">
        <f t="shared" si="216"/>
        <v>180</v>
      </c>
      <c r="F341" s="65"/>
      <c r="G341" s="43"/>
      <c r="H341" s="88">
        <v>15</v>
      </c>
      <c r="I341" s="65"/>
      <c r="J341" s="43"/>
      <c r="K341" s="88">
        <v>15</v>
      </c>
      <c r="L341" s="65"/>
      <c r="M341" s="43"/>
      <c r="N341" s="88">
        <v>15</v>
      </c>
      <c r="O341" s="65"/>
      <c r="P341" s="43"/>
      <c r="Q341" s="88">
        <v>15</v>
      </c>
      <c r="R341" s="65"/>
      <c r="S341" s="43"/>
      <c r="T341" s="88">
        <v>15</v>
      </c>
      <c r="U341" s="65"/>
      <c r="V341" s="43"/>
      <c r="W341" s="88">
        <v>15</v>
      </c>
      <c r="X341" s="65"/>
      <c r="Y341" s="43"/>
      <c r="Z341" s="88">
        <v>15</v>
      </c>
      <c r="AA341" s="65"/>
      <c r="AB341" s="43"/>
      <c r="AC341" s="88">
        <v>15</v>
      </c>
      <c r="AD341" s="65"/>
      <c r="AE341" s="43"/>
      <c r="AF341" s="88">
        <v>15</v>
      </c>
      <c r="AG341" s="65"/>
      <c r="AH341" s="43"/>
      <c r="AI341" s="88">
        <v>15</v>
      </c>
      <c r="AJ341" s="65"/>
      <c r="AK341" s="43"/>
      <c r="AL341" s="88">
        <v>15</v>
      </c>
      <c r="AM341" s="65"/>
      <c r="AN341" s="43"/>
      <c r="AO341" s="88">
        <v>15</v>
      </c>
      <c r="AP341" s="43"/>
      <c r="AQ341" s="43"/>
      <c r="AR341" s="43"/>
      <c r="AS341" s="43"/>
      <c r="AT341" s="43"/>
      <c r="AU341" s="43"/>
      <c r="AV341" s="43"/>
      <c r="AW341" s="43"/>
      <c r="AX341" s="43"/>
      <c r="AY341" s="43"/>
      <c r="AZ341" s="43"/>
      <c r="BA341" s="43"/>
      <c r="BB341" s="43"/>
      <c r="BC341" s="43"/>
      <c r="BD341" s="43"/>
      <c r="BE341" s="43"/>
      <c r="BF341" s="43"/>
      <c r="BG341" s="43"/>
      <c r="BH341" s="43"/>
      <c r="BI341" s="43"/>
    </row>
    <row r="342" spans="1:61" ht="15.75" customHeight="1">
      <c r="A342" s="104" t="str">
        <f t="shared" si="148"/>
        <v>PiècesUniformes</v>
      </c>
      <c r="B342" s="127" t="s">
        <v>422</v>
      </c>
      <c r="C342" s="65"/>
      <c r="D342" s="43"/>
      <c r="E342" s="88">
        <f t="shared" si="216"/>
        <v>450</v>
      </c>
      <c r="F342" s="65"/>
      <c r="G342" s="43"/>
      <c r="H342" s="88">
        <v>37.5</v>
      </c>
      <c r="I342" s="65"/>
      <c r="J342" s="43"/>
      <c r="K342" s="88">
        <v>37.5</v>
      </c>
      <c r="L342" s="65"/>
      <c r="M342" s="43"/>
      <c r="N342" s="88">
        <v>37.5</v>
      </c>
      <c r="O342" s="65"/>
      <c r="P342" s="43"/>
      <c r="Q342" s="88">
        <v>37.5</v>
      </c>
      <c r="R342" s="65"/>
      <c r="S342" s="43"/>
      <c r="T342" s="88">
        <v>37.5</v>
      </c>
      <c r="U342" s="65"/>
      <c r="V342" s="43"/>
      <c r="W342" s="88">
        <v>37.5</v>
      </c>
      <c r="X342" s="65"/>
      <c r="Y342" s="43"/>
      <c r="Z342" s="88">
        <v>37.5</v>
      </c>
      <c r="AA342" s="65"/>
      <c r="AB342" s="43"/>
      <c r="AC342" s="88">
        <v>37.5</v>
      </c>
      <c r="AD342" s="65"/>
      <c r="AE342" s="43"/>
      <c r="AF342" s="88">
        <v>37.5</v>
      </c>
      <c r="AG342" s="65"/>
      <c r="AH342" s="43"/>
      <c r="AI342" s="88">
        <v>37.5</v>
      </c>
      <c r="AJ342" s="65"/>
      <c r="AK342" s="43"/>
      <c r="AL342" s="88">
        <v>37.5</v>
      </c>
      <c r="AM342" s="65"/>
      <c r="AN342" s="43"/>
      <c r="AO342" s="88">
        <v>37.5</v>
      </c>
      <c r="AP342" s="43"/>
      <c r="AQ342" s="43"/>
      <c r="AR342" s="43"/>
      <c r="AS342" s="43"/>
      <c r="AT342" s="43"/>
      <c r="AU342" s="43"/>
      <c r="AV342" s="43"/>
      <c r="AW342" s="43"/>
      <c r="AX342" s="43"/>
      <c r="AY342" s="43"/>
      <c r="AZ342" s="43"/>
      <c r="BA342" s="43"/>
      <c r="BB342" s="43"/>
      <c r="BC342" s="43"/>
      <c r="BD342" s="43"/>
      <c r="BE342" s="43"/>
      <c r="BF342" s="43"/>
      <c r="BG342" s="43"/>
      <c r="BH342" s="43"/>
      <c r="BI342" s="43"/>
    </row>
    <row r="343" spans="1:61" ht="15.75" customHeight="1">
      <c r="A343" s="104" t="str">
        <f t="shared" si="148"/>
        <v>PiècesPapeterie</v>
      </c>
      <c r="B343" s="127" t="s">
        <v>423</v>
      </c>
      <c r="C343" s="65"/>
      <c r="D343" s="43"/>
      <c r="E343" s="88">
        <f t="shared" si="216"/>
        <v>3480</v>
      </c>
      <c r="F343" s="65"/>
      <c r="G343" s="43"/>
      <c r="H343" s="88">
        <v>290</v>
      </c>
      <c r="I343" s="65"/>
      <c r="J343" s="43"/>
      <c r="K343" s="88">
        <v>290</v>
      </c>
      <c r="L343" s="65"/>
      <c r="M343" s="43"/>
      <c r="N343" s="88">
        <v>290</v>
      </c>
      <c r="O343" s="65"/>
      <c r="P343" s="43"/>
      <c r="Q343" s="88">
        <v>290</v>
      </c>
      <c r="R343" s="65"/>
      <c r="S343" s="43"/>
      <c r="T343" s="88">
        <v>290</v>
      </c>
      <c r="U343" s="65"/>
      <c r="V343" s="43"/>
      <c r="W343" s="88">
        <v>290</v>
      </c>
      <c r="X343" s="65"/>
      <c r="Y343" s="43"/>
      <c r="Z343" s="88">
        <v>290</v>
      </c>
      <c r="AA343" s="65"/>
      <c r="AB343" s="43"/>
      <c r="AC343" s="88">
        <v>290</v>
      </c>
      <c r="AD343" s="65"/>
      <c r="AE343" s="43"/>
      <c r="AF343" s="88">
        <v>290</v>
      </c>
      <c r="AG343" s="65"/>
      <c r="AH343" s="43"/>
      <c r="AI343" s="88">
        <v>290</v>
      </c>
      <c r="AJ343" s="65"/>
      <c r="AK343" s="43"/>
      <c r="AL343" s="88">
        <v>290</v>
      </c>
      <c r="AM343" s="65"/>
      <c r="AN343" s="43"/>
      <c r="AO343" s="88">
        <v>290</v>
      </c>
      <c r="AP343" s="43"/>
      <c r="AQ343" s="43"/>
      <c r="AR343" s="43"/>
      <c r="AS343" s="43"/>
      <c r="AT343" s="43"/>
      <c r="AU343" s="43"/>
      <c r="AV343" s="43"/>
      <c r="AW343" s="43"/>
      <c r="AX343" s="43"/>
      <c r="AY343" s="43"/>
      <c r="AZ343" s="43"/>
      <c r="BA343" s="43"/>
      <c r="BB343" s="43"/>
      <c r="BC343" s="43"/>
      <c r="BD343" s="43"/>
      <c r="BE343" s="43"/>
      <c r="BF343" s="43"/>
      <c r="BG343" s="43"/>
      <c r="BH343" s="43"/>
      <c r="BI343" s="43"/>
    </row>
    <row r="344" spans="1:61" ht="15.75" customHeight="1">
      <c r="A344" s="104" t="str">
        <f t="shared" si="148"/>
        <v>PiècesTéléphone</v>
      </c>
      <c r="B344" s="127" t="s">
        <v>424</v>
      </c>
      <c r="C344" s="65"/>
      <c r="D344" s="43"/>
      <c r="E344" s="88">
        <f t="shared" si="216"/>
        <v>1365.5999999999997</v>
      </c>
      <c r="F344" s="65"/>
      <c r="G344" s="43"/>
      <c r="H344" s="88">
        <v>113.8</v>
      </c>
      <c r="I344" s="65"/>
      <c r="J344" s="43"/>
      <c r="K344" s="88">
        <v>113.8</v>
      </c>
      <c r="L344" s="65"/>
      <c r="M344" s="43"/>
      <c r="N344" s="88">
        <v>113.8</v>
      </c>
      <c r="O344" s="65"/>
      <c r="P344" s="43"/>
      <c r="Q344" s="88">
        <v>113.8</v>
      </c>
      <c r="R344" s="65"/>
      <c r="S344" s="43"/>
      <c r="T344" s="88">
        <v>113.8</v>
      </c>
      <c r="U344" s="65"/>
      <c r="V344" s="43"/>
      <c r="W344" s="88">
        <v>113.8</v>
      </c>
      <c r="X344" s="65"/>
      <c r="Y344" s="43"/>
      <c r="Z344" s="88">
        <v>113.8</v>
      </c>
      <c r="AA344" s="65"/>
      <c r="AB344" s="43"/>
      <c r="AC344" s="88">
        <v>113.8</v>
      </c>
      <c r="AD344" s="65"/>
      <c r="AE344" s="43"/>
      <c r="AF344" s="88">
        <v>113.8</v>
      </c>
      <c r="AG344" s="65"/>
      <c r="AH344" s="43"/>
      <c r="AI344" s="88">
        <v>113.8</v>
      </c>
      <c r="AJ344" s="65"/>
      <c r="AK344" s="43"/>
      <c r="AL344" s="88">
        <v>113.8</v>
      </c>
      <c r="AM344" s="65"/>
      <c r="AN344" s="43"/>
      <c r="AO344" s="88">
        <v>113.8</v>
      </c>
      <c r="AP344" s="43"/>
      <c r="AQ344" s="43"/>
      <c r="AR344" s="43"/>
      <c r="AS344" s="43"/>
      <c r="AT344" s="43"/>
      <c r="AU344" s="43"/>
      <c r="AV344" s="43"/>
      <c r="AW344" s="43"/>
      <c r="AX344" s="43"/>
      <c r="AY344" s="43"/>
      <c r="AZ344" s="43"/>
      <c r="BA344" s="43"/>
      <c r="BB344" s="43"/>
      <c r="BC344" s="43"/>
      <c r="BD344" s="43"/>
      <c r="BE344" s="43"/>
      <c r="BF344" s="43"/>
      <c r="BG344" s="43"/>
      <c r="BH344" s="43"/>
      <c r="BI344" s="43"/>
    </row>
    <row r="345" spans="1:61" ht="15.75" customHeight="1">
      <c r="A345" s="104" t="str">
        <f t="shared" si="148"/>
        <v>PiècesFrais postaux</v>
      </c>
      <c r="B345" s="127" t="s">
        <v>425</v>
      </c>
      <c r="C345" s="65"/>
      <c r="D345" s="43"/>
      <c r="E345" s="88">
        <f t="shared" si="216"/>
        <v>28460.000000000011</v>
      </c>
      <c r="F345" s="65"/>
      <c r="G345" s="43"/>
      <c r="H345" s="88">
        <v>2371.666666666667</v>
      </c>
      <c r="I345" s="65"/>
      <c r="J345" s="43"/>
      <c r="K345" s="88">
        <v>2371.666666666667</v>
      </c>
      <c r="L345" s="65"/>
      <c r="M345" s="43"/>
      <c r="N345" s="88">
        <v>2371.666666666667</v>
      </c>
      <c r="O345" s="65"/>
      <c r="P345" s="43"/>
      <c r="Q345" s="88">
        <v>2371.666666666667</v>
      </c>
      <c r="R345" s="65"/>
      <c r="S345" s="43"/>
      <c r="T345" s="88">
        <v>2371.666666666667</v>
      </c>
      <c r="U345" s="65"/>
      <c r="V345" s="43"/>
      <c r="W345" s="88">
        <v>2371.666666666667</v>
      </c>
      <c r="X345" s="65"/>
      <c r="Y345" s="43"/>
      <c r="Z345" s="88">
        <v>2371.666666666667</v>
      </c>
      <c r="AA345" s="65"/>
      <c r="AB345" s="43"/>
      <c r="AC345" s="88">
        <v>2371.666666666667</v>
      </c>
      <c r="AD345" s="65"/>
      <c r="AE345" s="43"/>
      <c r="AF345" s="88">
        <v>2371.666666666667</v>
      </c>
      <c r="AG345" s="65"/>
      <c r="AH345" s="43"/>
      <c r="AI345" s="88">
        <v>2371.666666666667</v>
      </c>
      <c r="AJ345" s="65"/>
      <c r="AK345" s="43"/>
      <c r="AL345" s="88">
        <v>2371.666666666667</v>
      </c>
      <c r="AM345" s="65"/>
      <c r="AN345" s="43"/>
      <c r="AO345" s="88">
        <v>2371.666666666667</v>
      </c>
      <c r="AP345" s="43"/>
      <c r="AQ345" s="43"/>
      <c r="AR345" s="43"/>
      <c r="AS345" s="43"/>
      <c r="AT345" s="43"/>
      <c r="AU345" s="43"/>
      <c r="AV345" s="43"/>
      <c r="AW345" s="43"/>
      <c r="AX345" s="43"/>
      <c r="AY345" s="43"/>
      <c r="AZ345" s="43"/>
      <c r="BA345" s="43"/>
      <c r="BB345" s="43"/>
      <c r="BC345" s="43"/>
      <c r="BD345" s="43"/>
      <c r="BE345" s="43"/>
      <c r="BF345" s="43"/>
      <c r="BG345" s="43"/>
      <c r="BH345" s="43"/>
      <c r="BI345" s="43"/>
    </row>
    <row r="346" spans="1:61" ht="15.75" customHeight="1">
      <c r="A346" s="104" t="str">
        <f t="shared" si="148"/>
        <v>PiècesDivers</v>
      </c>
      <c r="B346" s="127" t="s">
        <v>426</v>
      </c>
      <c r="C346" s="65"/>
      <c r="D346" s="43"/>
      <c r="E346" s="88">
        <f t="shared" si="216"/>
        <v>3664.0000000000005</v>
      </c>
      <c r="F346" s="65"/>
      <c r="G346" s="43"/>
      <c r="H346" s="88">
        <v>305.33333333333331</v>
      </c>
      <c r="I346" s="65"/>
      <c r="J346" s="43"/>
      <c r="K346" s="88">
        <v>305.33333333333331</v>
      </c>
      <c r="L346" s="65"/>
      <c r="M346" s="43"/>
      <c r="N346" s="88">
        <v>305.33333333333331</v>
      </c>
      <c r="O346" s="65"/>
      <c r="P346" s="43"/>
      <c r="Q346" s="88">
        <v>305.33333333333331</v>
      </c>
      <c r="R346" s="65"/>
      <c r="S346" s="43"/>
      <c r="T346" s="88">
        <v>305.33333333333331</v>
      </c>
      <c r="U346" s="65"/>
      <c r="V346" s="43"/>
      <c r="W346" s="88">
        <v>305.33333333333331</v>
      </c>
      <c r="X346" s="65"/>
      <c r="Y346" s="43"/>
      <c r="Z346" s="88">
        <v>305.33333333333331</v>
      </c>
      <c r="AA346" s="65"/>
      <c r="AB346" s="43"/>
      <c r="AC346" s="88">
        <v>305.33333333333331</v>
      </c>
      <c r="AD346" s="65"/>
      <c r="AE346" s="43"/>
      <c r="AF346" s="88">
        <v>305.33333333333331</v>
      </c>
      <c r="AG346" s="65"/>
      <c r="AH346" s="43"/>
      <c r="AI346" s="88">
        <v>305.33333333333331</v>
      </c>
      <c r="AJ346" s="65"/>
      <c r="AK346" s="43"/>
      <c r="AL346" s="88">
        <v>305.33333333333331</v>
      </c>
      <c r="AM346" s="65"/>
      <c r="AN346" s="43"/>
      <c r="AO346" s="88">
        <v>305.33333333333331</v>
      </c>
      <c r="AP346" s="43"/>
      <c r="AQ346" s="43"/>
      <c r="AR346" s="43"/>
      <c r="AS346" s="43"/>
      <c r="AT346" s="43"/>
      <c r="AU346" s="43"/>
      <c r="AV346" s="43"/>
      <c r="AW346" s="43"/>
      <c r="AX346" s="43"/>
      <c r="AY346" s="43"/>
      <c r="AZ346" s="43"/>
      <c r="BA346" s="43"/>
      <c r="BB346" s="43"/>
      <c r="BC346" s="43"/>
      <c r="BD346" s="43"/>
      <c r="BE346" s="43"/>
      <c r="BF346" s="43"/>
      <c r="BG346" s="43"/>
      <c r="BH346" s="43"/>
      <c r="BI346" s="43"/>
    </row>
    <row r="347" spans="1:61" ht="15.75" customHeight="1">
      <c r="A347" s="104" t="str">
        <f t="shared" si="148"/>
        <v>PiècesFormation</v>
      </c>
      <c r="B347" s="127" t="s">
        <v>427</v>
      </c>
      <c r="C347" s="65"/>
      <c r="D347" s="43"/>
      <c r="E347" s="88">
        <f t="shared" si="216"/>
        <v>1829.5680000000002</v>
      </c>
      <c r="F347" s="65"/>
      <c r="G347" s="43"/>
      <c r="H347" s="88">
        <v>152.46400000000006</v>
      </c>
      <c r="I347" s="65"/>
      <c r="J347" s="43"/>
      <c r="K347" s="88">
        <v>152.46400000000006</v>
      </c>
      <c r="L347" s="65"/>
      <c r="M347" s="43"/>
      <c r="N347" s="88">
        <v>152.46400000000006</v>
      </c>
      <c r="O347" s="65"/>
      <c r="P347" s="43"/>
      <c r="Q347" s="88">
        <v>152.46400000000006</v>
      </c>
      <c r="R347" s="65"/>
      <c r="S347" s="43"/>
      <c r="T347" s="88">
        <v>152.46400000000006</v>
      </c>
      <c r="U347" s="65"/>
      <c r="V347" s="43"/>
      <c r="W347" s="88">
        <v>152.46400000000006</v>
      </c>
      <c r="X347" s="65"/>
      <c r="Y347" s="43"/>
      <c r="Z347" s="88">
        <v>152.46400000000006</v>
      </c>
      <c r="AA347" s="65"/>
      <c r="AB347" s="43"/>
      <c r="AC347" s="88">
        <v>152.46400000000006</v>
      </c>
      <c r="AD347" s="65"/>
      <c r="AE347" s="43"/>
      <c r="AF347" s="88">
        <v>152.46400000000006</v>
      </c>
      <c r="AG347" s="65"/>
      <c r="AH347" s="43"/>
      <c r="AI347" s="88">
        <v>152.46400000000006</v>
      </c>
      <c r="AJ347" s="65"/>
      <c r="AK347" s="43"/>
      <c r="AL347" s="88">
        <v>152.46400000000006</v>
      </c>
      <c r="AM347" s="65"/>
      <c r="AN347" s="43"/>
      <c r="AO347" s="88">
        <v>152.46400000000006</v>
      </c>
      <c r="AP347" s="42"/>
      <c r="AQ347" s="42"/>
      <c r="AR347" s="42"/>
      <c r="AS347" s="42"/>
      <c r="AT347" s="42"/>
      <c r="AU347" s="42"/>
      <c r="AV347" s="42"/>
      <c r="AW347" s="42"/>
      <c r="AX347" s="42"/>
      <c r="AY347" s="42"/>
      <c r="AZ347" s="42"/>
      <c r="BA347" s="42"/>
      <c r="BB347" s="42"/>
      <c r="BC347" s="42"/>
      <c r="BD347" s="42"/>
      <c r="BE347" s="42"/>
      <c r="BF347" s="42"/>
      <c r="BG347" s="42"/>
      <c r="BH347" s="42"/>
      <c r="BI347" s="42"/>
    </row>
    <row r="348" spans="1:61" ht="15.75" customHeight="1">
      <c r="A348" s="104" t="str">
        <f t="shared" si="148"/>
        <v>PiècesFrais bancaires</v>
      </c>
      <c r="B348" s="127" t="s">
        <v>428</v>
      </c>
      <c r="C348" s="65"/>
      <c r="D348" s="43"/>
      <c r="E348" s="88">
        <f t="shared" si="216"/>
        <v>21100.718260869569</v>
      </c>
      <c r="F348" s="65"/>
      <c r="G348" s="43"/>
      <c r="H348" s="88">
        <v>1125.0607769234571</v>
      </c>
      <c r="I348" s="65"/>
      <c r="J348" s="43"/>
      <c r="K348" s="88">
        <v>1180.2961729904614</v>
      </c>
      <c r="L348" s="65"/>
      <c r="M348" s="43"/>
      <c r="N348" s="88">
        <v>1815.9125058690643</v>
      </c>
      <c r="O348" s="65"/>
      <c r="P348" s="43"/>
      <c r="Q348" s="88">
        <v>2147.3272889387354</v>
      </c>
      <c r="R348" s="65"/>
      <c r="S348" s="43"/>
      <c r="T348" s="88">
        <v>2393.836258447991</v>
      </c>
      <c r="U348" s="65"/>
      <c r="V348" s="43"/>
      <c r="W348" s="88">
        <v>1989.1118716036556</v>
      </c>
      <c r="X348" s="65"/>
      <c r="Y348" s="43"/>
      <c r="Z348" s="88">
        <v>1609.9379062078954</v>
      </c>
      <c r="AA348" s="65"/>
      <c r="AB348" s="43"/>
      <c r="AC348" s="88">
        <v>1612.0572123072227</v>
      </c>
      <c r="AD348" s="65"/>
      <c r="AE348" s="43"/>
      <c r="AF348" s="88">
        <v>1912.4392914616108</v>
      </c>
      <c r="AG348" s="65"/>
      <c r="AH348" s="43"/>
      <c r="AI348" s="88">
        <v>2112.559863067107</v>
      </c>
      <c r="AJ348" s="65"/>
      <c r="AK348" s="43"/>
      <c r="AL348" s="88">
        <v>1934.3615212970096</v>
      </c>
      <c r="AM348" s="65"/>
      <c r="AN348" s="43"/>
      <c r="AO348" s="88">
        <v>1267.8175917553569</v>
      </c>
      <c r="AP348" s="42"/>
      <c r="AQ348" s="42"/>
      <c r="AR348" s="42"/>
      <c r="AS348" s="42"/>
      <c r="AT348" s="42"/>
      <c r="AU348" s="42"/>
      <c r="AV348" s="42"/>
      <c r="AW348" s="42"/>
      <c r="AX348" s="42"/>
      <c r="AY348" s="42"/>
      <c r="AZ348" s="42"/>
      <c r="BA348" s="42"/>
      <c r="BB348" s="42"/>
      <c r="BC348" s="42"/>
      <c r="BD348" s="42"/>
      <c r="BE348" s="42"/>
      <c r="BF348" s="42"/>
      <c r="BG348" s="42"/>
      <c r="BH348" s="42"/>
      <c r="BI348" s="42"/>
    </row>
    <row r="349" spans="1:61" ht="20.25" hidden="1" customHeight="1">
      <c r="A349" s="104" t="str">
        <f t="shared" si="148"/>
        <v>Pièces[...]</v>
      </c>
      <c r="B349" s="127" t="s">
        <v>330</v>
      </c>
      <c r="C349" s="65"/>
      <c r="D349" s="43"/>
      <c r="E349" s="88">
        <f t="shared" si="216"/>
        <v>0</v>
      </c>
      <c r="F349" s="65"/>
      <c r="G349" s="43"/>
      <c r="H349" s="88"/>
      <c r="I349" s="65"/>
      <c r="J349" s="43"/>
      <c r="K349" s="88"/>
      <c r="L349" s="65"/>
      <c r="M349" s="43"/>
      <c r="N349" s="88"/>
      <c r="O349" s="65"/>
      <c r="P349" s="43"/>
      <c r="Q349" s="88"/>
      <c r="R349" s="65"/>
      <c r="S349" s="43"/>
      <c r="T349" s="88"/>
      <c r="U349" s="65"/>
      <c r="V349" s="43"/>
      <c r="W349" s="88"/>
      <c r="X349" s="65"/>
      <c r="Y349" s="43"/>
      <c r="Z349" s="88"/>
      <c r="AA349" s="65"/>
      <c r="AB349" s="43"/>
      <c r="AC349" s="88"/>
      <c r="AD349" s="65"/>
      <c r="AE349" s="43"/>
      <c r="AF349" s="88"/>
      <c r="AG349" s="65"/>
      <c r="AH349" s="43"/>
      <c r="AI349" s="88"/>
      <c r="AJ349" s="65"/>
      <c r="AK349" s="43"/>
      <c r="AL349" s="88"/>
      <c r="AM349" s="65"/>
      <c r="AN349" s="43"/>
      <c r="AO349" s="88"/>
      <c r="AP349" s="42"/>
      <c r="AQ349" s="42"/>
      <c r="AR349" s="42"/>
      <c r="AS349" s="42"/>
      <c r="AT349" s="42"/>
      <c r="AU349" s="42"/>
      <c r="AV349" s="42"/>
      <c r="AW349" s="42"/>
      <c r="AX349" s="42"/>
      <c r="AY349" s="42"/>
      <c r="AZ349" s="42"/>
      <c r="BA349" s="42"/>
      <c r="BB349" s="42"/>
      <c r="BC349" s="42"/>
      <c r="BD349" s="42"/>
      <c r="BE349" s="42"/>
      <c r="BF349" s="42"/>
      <c r="BG349" s="42"/>
      <c r="BH349" s="42"/>
      <c r="BI349" s="42"/>
    </row>
    <row r="350" spans="1:61" ht="20.25" hidden="1" customHeight="1">
      <c r="A350" s="104" t="str">
        <f t="shared" si="148"/>
        <v>Pièces[...]</v>
      </c>
      <c r="B350" s="127" t="s">
        <v>330</v>
      </c>
      <c r="C350" s="65"/>
      <c r="D350" s="43"/>
      <c r="E350" s="88">
        <f t="shared" si="216"/>
        <v>0</v>
      </c>
      <c r="F350" s="65"/>
      <c r="G350" s="43"/>
      <c r="H350" s="88"/>
      <c r="I350" s="65"/>
      <c r="J350" s="43"/>
      <c r="K350" s="88"/>
      <c r="L350" s="65"/>
      <c r="M350" s="43"/>
      <c r="N350" s="88"/>
      <c r="O350" s="65"/>
      <c r="P350" s="43"/>
      <c r="Q350" s="88"/>
      <c r="R350" s="65"/>
      <c r="S350" s="43"/>
      <c r="T350" s="88"/>
      <c r="U350" s="65"/>
      <c r="V350" s="43"/>
      <c r="W350" s="88"/>
      <c r="X350" s="65"/>
      <c r="Y350" s="43"/>
      <c r="Z350" s="88"/>
      <c r="AA350" s="65"/>
      <c r="AB350" s="43"/>
      <c r="AC350" s="88"/>
      <c r="AD350" s="65"/>
      <c r="AE350" s="43"/>
      <c r="AF350" s="88"/>
      <c r="AG350" s="65"/>
      <c r="AH350" s="43"/>
      <c r="AI350" s="88"/>
      <c r="AJ350" s="65"/>
      <c r="AK350" s="43"/>
      <c r="AL350" s="88"/>
      <c r="AM350" s="65"/>
      <c r="AN350" s="43"/>
      <c r="AO350" s="88"/>
      <c r="AP350" s="43"/>
      <c r="AQ350" s="43"/>
      <c r="AR350" s="43"/>
      <c r="AS350" s="43"/>
      <c r="AT350" s="43"/>
      <c r="AU350" s="43"/>
      <c r="AV350" s="43"/>
      <c r="AW350" s="43"/>
      <c r="AX350" s="43"/>
      <c r="AY350" s="43"/>
      <c r="AZ350" s="43"/>
      <c r="BA350" s="43"/>
      <c r="BB350" s="43"/>
      <c r="BC350" s="43"/>
      <c r="BD350" s="43"/>
      <c r="BE350" s="43"/>
      <c r="BF350" s="43"/>
      <c r="BG350" s="43"/>
      <c r="BH350" s="43"/>
      <c r="BI350" s="43"/>
    </row>
    <row r="351" spans="1:61" ht="20.25" hidden="1" customHeight="1">
      <c r="A351" s="104" t="str">
        <f t="shared" si="148"/>
        <v>Pièces[...]</v>
      </c>
      <c r="B351" s="127" t="s">
        <v>330</v>
      </c>
      <c r="C351" s="65"/>
      <c r="D351" s="43"/>
      <c r="E351" s="88">
        <f t="shared" si="216"/>
        <v>0</v>
      </c>
      <c r="F351" s="65"/>
      <c r="G351" s="43"/>
      <c r="H351" s="88"/>
      <c r="I351" s="65"/>
      <c r="J351" s="43"/>
      <c r="K351" s="88"/>
      <c r="L351" s="65"/>
      <c r="M351" s="43"/>
      <c r="N351" s="88"/>
      <c r="O351" s="65"/>
      <c r="P351" s="43"/>
      <c r="Q351" s="88"/>
      <c r="R351" s="65"/>
      <c r="S351" s="43"/>
      <c r="T351" s="88"/>
      <c r="U351" s="65"/>
      <c r="V351" s="43"/>
      <c r="W351" s="88"/>
      <c r="X351" s="65"/>
      <c r="Y351" s="43"/>
      <c r="Z351" s="88"/>
      <c r="AA351" s="65"/>
      <c r="AB351" s="43"/>
      <c r="AC351" s="88"/>
      <c r="AD351" s="65"/>
      <c r="AE351" s="43"/>
      <c r="AF351" s="88"/>
      <c r="AG351" s="65"/>
      <c r="AH351" s="43"/>
      <c r="AI351" s="88"/>
      <c r="AJ351" s="65"/>
      <c r="AK351" s="43"/>
      <c r="AL351" s="88"/>
      <c r="AM351" s="65"/>
      <c r="AN351" s="43"/>
      <c r="AO351" s="88"/>
      <c r="AP351" s="43"/>
      <c r="AQ351" s="43"/>
      <c r="AR351" s="43"/>
      <c r="AS351" s="43"/>
      <c r="AT351" s="43"/>
      <c r="AU351" s="43"/>
      <c r="AV351" s="43"/>
      <c r="AW351" s="43"/>
      <c r="AX351" s="43"/>
      <c r="AY351" s="43"/>
      <c r="AZ351" s="43"/>
      <c r="BA351" s="43"/>
      <c r="BB351" s="43"/>
      <c r="BC351" s="43"/>
      <c r="BD351" s="43"/>
      <c r="BE351" s="43"/>
      <c r="BF351" s="43"/>
      <c r="BG351" s="43"/>
      <c r="BH351" s="43"/>
      <c r="BI351" s="43"/>
    </row>
    <row r="352" spans="1:61" ht="15.75" customHeight="1">
      <c r="A352" s="104" t="str">
        <f t="shared" si="148"/>
        <v>PiècesTOTAL SEMI-FIXES</v>
      </c>
      <c r="B352" s="119" t="s">
        <v>429</v>
      </c>
      <c r="C352" s="123" t="s">
        <v>404</v>
      </c>
      <c r="D352" s="121">
        <f>IFERROR(E352/E$317,0)</f>
        <v>0.14676988272838407</v>
      </c>
      <c r="E352" s="122">
        <f>+SUM(E334:E351)</f>
        <v>199481.55226086956</v>
      </c>
      <c r="F352" s="123" t="s">
        <v>404</v>
      </c>
      <c r="G352" s="121">
        <f>IFERROR(H352/H$317,0)</f>
        <v>0.18724160670696702</v>
      </c>
      <c r="H352" s="122">
        <f>+SUM(H334:H351)</f>
        <v>15564.122324173466</v>
      </c>
      <c r="I352" s="123" t="s">
        <v>404</v>
      </c>
      <c r="J352" s="121">
        <f>IFERROR(K352/K$317,0)</f>
        <v>0.1931998543718271</v>
      </c>
      <c r="K352" s="122">
        <f>+SUM(K334:K351)</f>
        <v>15759.844102288229</v>
      </c>
      <c r="L352" s="123" t="s">
        <v>404</v>
      </c>
      <c r="M352" s="121">
        <f>IFERROR(N352/N$317,0)</f>
        <v>0.15840267568148908</v>
      </c>
      <c r="N352" s="122">
        <f>+SUM(N334:N351)</f>
        <v>16565.264804563136</v>
      </c>
      <c r="O352" s="123" t="s">
        <v>404</v>
      </c>
      <c r="P352" s="121">
        <f>IFERROR(Q352/Q$317,0)</f>
        <v>0.14528767235819676</v>
      </c>
      <c r="Q352" s="122">
        <f>+SUM(Q334:Q351)</f>
        <v>17530.590846415038</v>
      </c>
      <c r="R352" s="123" t="s">
        <v>404</v>
      </c>
      <c r="S352" s="121">
        <f>IFERROR(T352/T$317,0)</f>
        <v>0.13105875038691123</v>
      </c>
      <c r="T352" s="122">
        <f>+SUM(T334:T351)</f>
        <v>17544.195304272398</v>
      </c>
      <c r="U352" s="123" t="s">
        <v>404</v>
      </c>
      <c r="V352" s="121">
        <f>IFERROR(W352/W$317,0)</f>
        <v>0.15425155783553515</v>
      </c>
      <c r="W352" s="122">
        <f>+SUM(W334:W351)</f>
        <v>16698.88749410856</v>
      </c>
      <c r="X352" s="123" t="s">
        <v>404</v>
      </c>
      <c r="Y352" s="121">
        <f>IFERROR(Z352/Z$317,0)</f>
        <v>0.13955728086441793</v>
      </c>
      <c r="Z352" s="122">
        <f>+SUM(Z334:Z351)</f>
        <v>16506.10298873009</v>
      </c>
      <c r="AA352" s="123" t="s">
        <v>404</v>
      </c>
      <c r="AB352" s="121">
        <f>IFERROR(AC352/AC$317,0)</f>
        <v>0.15207355409447598</v>
      </c>
      <c r="AC352" s="122">
        <f>+SUM(AC334:AC351)</f>
        <v>16267.378838364339</v>
      </c>
      <c r="AD352" s="123" t="s">
        <v>404</v>
      </c>
      <c r="AE352" s="121">
        <f>IFERROR(AF352/AF$317,0)</f>
        <v>0.14066262567485163</v>
      </c>
      <c r="AF352" s="122">
        <f>+SUM(AF334:AF351)</f>
        <v>16391.069234582355</v>
      </c>
      <c r="AG352" s="123" t="s">
        <v>404</v>
      </c>
      <c r="AH352" s="121">
        <f>IFERROR(AI352/AI$317,0)</f>
        <v>0.13445475875661286</v>
      </c>
      <c r="AI352" s="122">
        <f>+SUM(AI334:AI351)</f>
        <v>17384.600527060884</v>
      </c>
      <c r="AJ352" s="123" t="s">
        <v>404</v>
      </c>
      <c r="AK352" s="121">
        <f>IFERROR(AL352/AL$317,0)</f>
        <v>0.10989073010640989</v>
      </c>
      <c r="AL352" s="122">
        <f>+SUM(AL334:AL351)</f>
        <v>17395.156929916575</v>
      </c>
      <c r="AM352" s="123" t="s">
        <v>404</v>
      </c>
      <c r="AN352" s="121">
        <f>IFERROR(AO352/AO$317,0)</f>
        <v>0.16244146102076978</v>
      </c>
      <c r="AO352" s="122">
        <f>+SUM(AO334:AO351)</f>
        <v>15874.338866394521</v>
      </c>
      <c r="AP352" s="42"/>
      <c r="AQ352" s="42"/>
      <c r="AR352" s="42"/>
      <c r="AS352" s="42"/>
      <c r="AT352" s="42"/>
      <c r="AU352" s="42"/>
      <c r="AV352" s="42"/>
      <c r="AW352" s="42"/>
      <c r="AX352" s="42"/>
      <c r="AY352" s="42"/>
      <c r="AZ352" s="42"/>
      <c r="BA352" s="42"/>
      <c r="BB352" s="42"/>
      <c r="BC352" s="42"/>
      <c r="BD352" s="42"/>
      <c r="BE352" s="42"/>
      <c r="BF352" s="42"/>
      <c r="BG352" s="42"/>
      <c r="BH352" s="42"/>
      <c r="BI352" s="42"/>
    </row>
    <row r="353" spans="1:61" ht="15.75" customHeight="1">
      <c r="A353" s="104" t="str">
        <f t="shared" si="148"/>
        <v>Pièces</v>
      </c>
      <c r="B353" s="51"/>
      <c r="C353" s="51"/>
      <c r="D353" s="133"/>
      <c r="E353" s="110"/>
      <c r="F353" s="51"/>
      <c r="G353" s="133"/>
      <c r="H353" s="110"/>
      <c r="I353" s="51"/>
      <c r="J353" s="133"/>
      <c r="K353" s="110"/>
      <c r="L353" s="51"/>
      <c r="M353" s="133"/>
      <c r="N353" s="110"/>
      <c r="O353" s="51"/>
      <c r="P353" s="133"/>
      <c r="Q353" s="110"/>
      <c r="R353" s="51"/>
      <c r="S353" s="133"/>
      <c r="T353" s="110"/>
      <c r="U353" s="51"/>
      <c r="V353" s="133"/>
      <c r="W353" s="110"/>
      <c r="X353" s="51"/>
      <c r="Y353" s="133"/>
      <c r="Z353" s="110"/>
      <c r="AA353" s="51"/>
      <c r="AB353" s="133"/>
      <c r="AC353" s="110"/>
      <c r="AD353" s="51"/>
      <c r="AE353" s="133"/>
      <c r="AF353" s="110"/>
      <c r="AG353" s="51"/>
      <c r="AH353" s="133"/>
      <c r="AI353" s="110"/>
      <c r="AJ353" s="51"/>
      <c r="AK353" s="133"/>
      <c r="AL353" s="110"/>
      <c r="AM353" s="51"/>
      <c r="AN353" s="133"/>
      <c r="AO353" s="110"/>
      <c r="AP353" s="42"/>
      <c r="AQ353" s="42"/>
      <c r="AR353" s="42"/>
      <c r="AS353" s="42"/>
      <c r="AT353" s="42"/>
      <c r="AU353" s="42"/>
      <c r="AV353" s="42"/>
      <c r="AW353" s="42"/>
      <c r="AX353" s="42"/>
      <c r="AY353" s="42"/>
      <c r="AZ353" s="42"/>
      <c r="BA353" s="42"/>
      <c r="BB353" s="42"/>
      <c r="BC353" s="42"/>
      <c r="BD353" s="42"/>
      <c r="BE353" s="42"/>
      <c r="BF353" s="42"/>
      <c r="BG353" s="42"/>
      <c r="BH353" s="42"/>
      <c r="BI353" s="42"/>
    </row>
    <row r="354" spans="1:61" ht="15.75" customHeight="1">
      <c r="A354" s="104" t="str">
        <f t="shared" si="148"/>
        <v>PiècesTOTAL DES DÉPENSES</v>
      </c>
      <c r="B354" s="119" t="s">
        <v>430</v>
      </c>
      <c r="C354" s="123" t="s">
        <v>404</v>
      </c>
      <c r="D354" s="121">
        <f>IFERROR(E354/E$317,0)</f>
        <v>0.47822880263615541</v>
      </c>
      <c r="E354" s="122">
        <f>E333+E352</f>
        <v>649982.28595891746</v>
      </c>
      <c r="F354" s="123" t="s">
        <v>404</v>
      </c>
      <c r="G354" s="121">
        <f>IFERROR(H354/H$317,0)</f>
        <v>0.66074133624442133</v>
      </c>
      <c r="H354" s="122">
        <f>H333+H352</f>
        <v>54922.937069431558</v>
      </c>
      <c r="I354" s="123" t="s">
        <v>404</v>
      </c>
      <c r="J354" s="121">
        <f>IFERROR(K354/K$317,0)</f>
        <v>0.61707782223353436</v>
      </c>
      <c r="K354" s="122">
        <f>K333+K352</f>
        <v>50336.737100554266</v>
      </c>
      <c r="L354" s="123" t="s">
        <v>404</v>
      </c>
      <c r="M354" s="121">
        <f>IFERROR(N354/N$317,0)</f>
        <v>0.50355084779595416</v>
      </c>
      <c r="N354" s="122">
        <f>N333+N352</f>
        <v>52659.799466234836</v>
      </c>
      <c r="O354" s="123" t="s">
        <v>404</v>
      </c>
      <c r="P354" s="121">
        <f>IFERROR(Q354/Q$317,0)</f>
        <v>0.45569390294737</v>
      </c>
      <c r="Q354" s="122">
        <f>Q333+Q352</f>
        <v>54984.591838466542</v>
      </c>
      <c r="R354" s="123" t="s">
        <v>404</v>
      </c>
      <c r="S354" s="121">
        <f>IFERROR(T354/T$317,0)</f>
        <v>0.40282617607048926</v>
      </c>
      <c r="T354" s="122">
        <f>T333+T352</f>
        <v>53924.374265662831</v>
      </c>
      <c r="U354" s="123" t="s">
        <v>404</v>
      </c>
      <c r="V354" s="121">
        <f>IFERROR(W354/W$317,0)</f>
        <v>0.49791931168334636</v>
      </c>
      <c r="W354" s="122">
        <f>W333+W352</f>
        <v>53903.498179314374</v>
      </c>
      <c r="X354" s="123" t="s">
        <v>404</v>
      </c>
      <c r="Y354" s="121">
        <f>IFERROR(Z354/Z$317,0)</f>
        <v>0.46457126111854052</v>
      </c>
      <c r="Z354" s="122">
        <f>Z333+Z352</f>
        <v>54947.051376536088</v>
      </c>
      <c r="AA354" s="123" t="s">
        <v>404</v>
      </c>
      <c r="AB354" s="121">
        <f>IFERROR(AC354/AC$317,0)</f>
        <v>0.47480210631524256</v>
      </c>
      <c r="AC354" s="122">
        <f>AC333+AC352</f>
        <v>50789.802228762113</v>
      </c>
      <c r="AD354" s="123" t="s">
        <v>404</v>
      </c>
      <c r="AE354" s="121">
        <f>IFERROR(AF354/AF$317,0)</f>
        <v>0.47137022807055678</v>
      </c>
      <c r="AF354" s="122">
        <f>AF333+AF352</f>
        <v>54927.611413176623</v>
      </c>
      <c r="AG354" s="123" t="s">
        <v>404</v>
      </c>
      <c r="AH354" s="121">
        <f>IFERROR(AI354/AI$317,0)</f>
        <v>0.4332774544878818</v>
      </c>
      <c r="AI354" s="122">
        <f>AI333+AI352</f>
        <v>56021.486582624697</v>
      </c>
      <c r="AJ354" s="123" t="s">
        <v>404</v>
      </c>
      <c r="AK354" s="121">
        <f>IFERROR(AL354/AL$317,0)</f>
        <v>0.34273248754210184</v>
      </c>
      <c r="AL354" s="122">
        <f>AL333+AL352</f>
        <v>54252.850991184605</v>
      </c>
      <c r="AM354" s="123" t="s">
        <v>404</v>
      </c>
      <c r="AN354" s="121">
        <f>IFERROR(AO354/AO$317,0)</f>
        <v>0.59669966204621117</v>
      </c>
      <c r="AO354" s="122">
        <f>AO333+AO352</f>
        <v>58311.545446968907</v>
      </c>
      <c r="AP354" s="42"/>
      <c r="AQ354" s="42"/>
      <c r="AR354" s="42"/>
      <c r="AS354" s="42"/>
      <c r="AT354" s="42"/>
      <c r="AU354" s="42"/>
      <c r="AV354" s="42"/>
      <c r="AW354" s="42"/>
      <c r="AX354" s="42"/>
      <c r="AY354" s="42"/>
      <c r="AZ354" s="42"/>
      <c r="BA354" s="42"/>
      <c r="BB354" s="42"/>
      <c r="BC354" s="42"/>
      <c r="BD354" s="42"/>
      <c r="BE354" s="42"/>
      <c r="BF354" s="42"/>
      <c r="BG354" s="42"/>
      <c r="BH354" s="42"/>
      <c r="BI354" s="42"/>
    </row>
    <row r="355" spans="1:61" ht="15.75" customHeight="1">
      <c r="A355" s="104" t="str">
        <f t="shared" si="148"/>
        <v>Pièces</v>
      </c>
      <c r="B355" s="65"/>
      <c r="C355" s="65"/>
      <c r="D355" s="43"/>
      <c r="E355" s="88"/>
      <c r="F355" s="65"/>
      <c r="G355" s="43"/>
      <c r="H355" s="88"/>
      <c r="I355" s="65"/>
      <c r="J355" s="43"/>
      <c r="K355" s="88"/>
      <c r="L355" s="65"/>
      <c r="M355" s="43"/>
      <c r="N355" s="88"/>
      <c r="O355" s="65"/>
      <c r="P355" s="43"/>
      <c r="Q355" s="88"/>
      <c r="R355" s="65"/>
      <c r="S355" s="43"/>
      <c r="T355" s="88"/>
      <c r="U355" s="65"/>
      <c r="V355" s="43"/>
      <c r="W355" s="88"/>
      <c r="X355" s="65"/>
      <c r="Y355" s="43"/>
      <c r="Z355" s="88"/>
      <c r="AA355" s="65"/>
      <c r="AB355" s="43"/>
      <c r="AC355" s="88"/>
      <c r="AD355" s="65"/>
      <c r="AE355" s="43"/>
      <c r="AF355" s="88"/>
      <c r="AG355" s="65"/>
      <c r="AH355" s="43"/>
      <c r="AI355" s="88"/>
      <c r="AJ355" s="65"/>
      <c r="AK355" s="43"/>
      <c r="AL355" s="88"/>
      <c r="AM355" s="65"/>
      <c r="AN355" s="43"/>
      <c r="AO355" s="88"/>
      <c r="AP355" s="42"/>
      <c r="AQ355" s="42"/>
      <c r="AR355" s="42"/>
      <c r="AS355" s="42"/>
      <c r="AT355" s="42"/>
      <c r="AU355" s="42"/>
      <c r="AV355" s="42"/>
      <c r="AW355" s="42"/>
      <c r="AX355" s="42"/>
      <c r="AY355" s="42"/>
      <c r="AZ355" s="42"/>
      <c r="BA355" s="42"/>
      <c r="BB355" s="42"/>
      <c r="BC355" s="42"/>
      <c r="BD355" s="42"/>
      <c r="BE355" s="42"/>
      <c r="BF355" s="42"/>
      <c r="BG355" s="42"/>
      <c r="BH355" s="42"/>
      <c r="BI355" s="42"/>
    </row>
    <row r="356" spans="1:61" ht="15.75" customHeight="1">
      <c r="A356" s="104" t="str">
        <f t="shared" si="148"/>
        <v>PiècesPROFIT DÉPARTEMENTAL</v>
      </c>
      <c r="B356" s="485" t="s">
        <v>459</v>
      </c>
      <c r="C356" s="485"/>
      <c r="D356" s="493"/>
      <c r="E356" s="488">
        <f>E317-E354</f>
        <v>709162.71404108254</v>
      </c>
      <c r="F356" s="485"/>
      <c r="G356" s="493"/>
      <c r="H356" s="488">
        <f>H317-H354</f>
        <v>28200.26721139533</v>
      </c>
      <c r="I356" s="485"/>
      <c r="J356" s="493"/>
      <c r="K356" s="488">
        <f>K317-K354</f>
        <v>31236.016427288821</v>
      </c>
      <c r="L356" s="485"/>
      <c r="M356" s="493"/>
      <c r="N356" s="488">
        <f>N317-N354</f>
        <v>51917.12597580775</v>
      </c>
      <c r="O356" s="485"/>
      <c r="P356" s="493"/>
      <c r="Q356" s="488">
        <f>Q317-Q354</f>
        <v>65676.649145521224</v>
      </c>
      <c r="R356" s="485"/>
      <c r="S356" s="493"/>
      <c r="T356" s="488">
        <f>T317-T354</f>
        <v>79940.745403786801</v>
      </c>
      <c r="U356" s="485"/>
      <c r="V356" s="493"/>
      <c r="W356" s="488">
        <f>W317-W354</f>
        <v>54353.998395942988</v>
      </c>
      <c r="X356" s="485"/>
      <c r="Y356" s="493"/>
      <c r="Z356" s="488">
        <f>Z317-Z354</f>
        <v>63327.702090221595</v>
      </c>
      <c r="AA356" s="485"/>
      <c r="AB356" s="493"/>
      <c r="AC356" s="488">
        <f>AC317-AC354</f>
        <v>56180.663051862546</v>
      </c>
      <c r="AD356" s="485"/>
      <c r="AE356" s="493"/>
      <c r="AF356" s="488">
        <f>AF317-AF354</f>
        <v>61599.924994903049</v>
      </c>
      <c r="AG356" s="485"/>
      <c r="AH356" s="493"/>
      <c r="AI356" s="488">
        <f>AI317-AI354</f>
        <v>73275.540073978191</v>
      </c>
      <c r="AJ356" s="485"/>
      <c r="AK356" s="493"/>
      <c r="AL356" s="488">
        <f>AL317-AL354</f>
        <v>104042.18365889387</v>
      </c>
      <c r="AM356" s="485"/>
      <c r="AN356" s="493"/>
      <c r="AO356" s="488">
        <f>AO317-AO354</f>
        <v>39411.897611480475</v>
      </c>
      <c r="AP356" s="42"/>
      <c r="AQ356" s="42"/>
      <c r="AR356" s="42"/>
      <c r="AS356" s="42"/>
      <c r="AT356" s="42"/>
      <c r="AU356" s="42"/>
      <c r="AV356" s="42"/>
      <c r="AW356" s="42"/>
      <c r="AX356" s="42"/>
      <c r="AY356" s="42"/>
      <c r="AZ356" s="42"/>
      <c r="BA356" s="42"/>
      <c r="BB356" s="42"/>
      <c r="BC356" s="42"/>
      <c r="BD356" s="42"/>
      <c r="BE356" s="42"/>
      <c r="BF356" s="42"/>
      <c r="BG356" s="42"/>
      <c r="BH356" s="42"/>
      <c r="BI356" s="42"/>
    </row>
    <row r="357" spans="1:61" ht="15.75" customHeight="1">
      <c r="A357" s="104"/>
      <c r="B357" s="18"/>
      <c r="C357" s="18"/>
      <c r="D357" s="18"/>
      <c r="E357" s="134"/>
      <c r="F357" s="18"/>
      <c r="G357" s="18"/>
      <c r="H357" s="134"/>
      <c r="I357" s="18"/>
      <c r="J357" s="18"/>
      <c r="K357" s="134"/>
      <c r="L357" s="18"/>
      <c r="M357" s="18"/>
      <c r="N357" s="134"/>
      <c r="O357" s="18"/>
      <c r="P357" s="18"/>
      <c r="Q357" s="134"/>
      <c r="R357" s="18"/>
      <c r="S357" s="18"/>
      <c r="T357" s="134"/>
      <c r="U357" s="18"/>
      <c r="V357" s="18"/>
      <c r="W357" s="134"/>
      <c r="X357" s="18"/>
      <c r="Y357" s="18"/>
      <c r="Z357" s="134"/>
      <c r="AA357" s="18"/>
      <c r="AB357" s="18"/>
      <c r="AC357" s="134"/>
      <c r="AD357" s="18"/>
      <c r="AE357" s="18"/>
      <c r="AF357" s="134"/>
      <c r="AG357" s="18"/>
      <c r="AH357" s="18"/>
      <c r="AI357" s="134"/>
      <c r="AJ357" s="18"/>
      <c r="AK357" s="18"/>
      <c r="AL357" s="134"/>
      <c r="AM357" s="18"/>
      <c r="AN357" s="18"/>
      <c r="AO357" s="134"/>
      <c r="AP357" s="42"/>
      <c r="AQ357" s="42"/>
      <c r="AR357" s="42"/>
      <c r="AS357" s="42"/>
      <c r="AT357" s="42"/>
      <c r="AU357" s="42"/>
      <c r="AV357" s="42"/>
      <c r="AW357" s="42"/>
      <c r="AX357" s="42"/>
      <c r="AY357" s="42"/>
      <c r="AZ357" s="42"/>
      <c r="BA357" s="42"/>
      <c r="BB357" s="42"/>
      <c r="BC357" s="42"/>
      <c r="BD357" s="42"/>
      <c r="BE357" s="42"/>
      <c r="BF357" s="42"/>
      <c r="BG357" s="42"/>
      <c r="BH357" s="42"/>
      <c r="BI357" s="42"/>
    </row>
    <row r="358" spans="1:61" ht="15.75" customHeight="1">
      <c r="A358" s="104"/>
      <c r="B358" s="18"/>
      <c r="C358" s="18"/>
      <c r="D358" s="18"/>
      <c r="E358" s="134"/>
      <c r="F358" s="18"/>
      <c r="G358" s="18"/>
      <c r="H358" s="134"/>
      <c r="I358" s="18"/>
      <c r="J358" s="18"/>
      <c r="K358" s="134"/>
      <c r="L358" s="18"/>
      <c r="M358" s="18"/>
      <c r="N358" s="134"/>
      <c r="O358" s="18"/>
      <c r="P358" s="18"/>
      <c r="Q358" s="134"/>
      <c r="R358" s="18"/>
      <c r="S358" s="18"/>
      <c r="T358" s="134"/>
      <c r="U358" s="18"/>
      <c r="V358" s="18"/>
      <c r="W358" s="134"/>
      <c r="X358" s="18"/>
      <c r="Y358" s="18"/>
      <c r="Z358" s="134"/>
      <c r="AA358" s="18"/>
      <c r="AB358" s="18"/>
      <c r="AC358" s="134"/>
      <c r="AD358" s="18"/>
      <c r="AE358" s="18"/>
      <c r="AF358" s="134"/>
      <c r="AG358" s="18"/>
      <c r="AH358" s="18"/>
      <c r="AI358" s="134"/>
      <c r="AJ358" s="18"/>
      <c r="AK358" s="18"/>
      <c r="AL358" s="134"/>
      <c r="AM358" s="18"/>
      <c r="AN358" s="18"/>
      <c r="AO358" s="134"/>
      <c r="AP358" s="42"/>
      <c r="AQ358" s="42"/>
      <c r="AR358" s="42"/>
      <c r="AS358" s="42"/>
      <c r="AT358" s="42"/>
      <c r="AU358" s="42"/>
      <c r="AV358" s="42"/>
      <c r="AW358" s="42"/>
      <c r="AX358" s="42"/>
      <c r="AY358" s="42"/>
      <c r="AZ358" s="42"/>
      <c r="BA358" s="42"/>
      <c r="BB358" s="42"/>
      <c r="BC358" s="42"/>
      <c r="BD358" s="42"/>
      <c r="BE358" s="42"/>
      <c r="BF358" s="42"/>
      <c r="BG358" s="42"/>
      <c r="BH358" s="42"/>
      <c r="BI358" s="42"/>
    </row>
    <row r="359" spans="1:61" ht="35.25" hidden="1" customHeight="1">
      <c r="A359" s="104"/>
      <c r="B359" s="35" t="str">
        <f>+B294</f>
        <v>Budget 2025</v>
      </c>
      <c r="C359" s="35" t="s">
        <v>1222</v>
      </c>
      <c r="D359" s="35"/>
      <c r="E359" s="35"/>
      <c r="F359" s="35"/>
      <c r="G359" s="35"/>
      <c r="H359" s="35"/>
      <c r="I359" s="35"/>
      <c r="J359" s="35"/>
      <c r="K359" s="35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  <c r="AE359" s="35"/>
      <c r="AF359" s="35"/>
      <c r="AG359" s="35"/>
      <c r="AH359" s="35"/>
      <c r="AI359" s="35"/>
      <c r="AJ359" s="35"/>
      <c r="AK359" s="35"/>
      <c r="AL359" s="35"/>
      <c r="AM359" s="35"/>
      <c r="AN359" s="35"/>
      <c r="AO359" s="35"/>
      <c r="AP359" s="42"/>
      <c r="AQ359" s="42"/>
      <c r="AR359" s="42"/>
      <c r="AS359" s="42"/>
      <c r="AT359" s="42"/>
      <c r="AU359" s="42"/>
      <c r="AV359" s="42"/>
      <c r="AW359" s="42"/>
      <c r="AX359" s="42"/>
      <c r="AY359" s="42"/>
      <c r="AZ359" s="42"/>
      <c r="BA359" s="42"/>
      <c r="BB359" s="42"/>
      <c r="BC359" s="42"/>
      <c r="BD359" s="42"/>
      <c r="BE359" s="42"/>
      <c r="BF359" s="42"/>
      <c r="BG359" s="42"/>
      <c r="BH359" s="42"/>
      <c r="BI359" s="42"/>
    </row>
    <row r="360" spans="1:61" ht="21" hidden="1" customHeight="1">
      <c r="A360" s="104"/>
      <c r="B360" s="39"/>
      <c r="C360" s="42"/>
      <c r="D360" s="42"/>
      <c r="E360" s="42"/>
      <c r="F360" s="42"/>
      <c r="G360" s="42"/>
      <c r="H360" s="42"/>
      <c r="I360" s="42"/>
      <c r="J360" s="42"/>
      <c r="K360" s="42"/>
      <c r="L360" s="42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  <c r="AB360" s="42"/>
      <c r="AC360" s="42"/>
      <c r="AD360" s="42"/>
      <c r="AE360" s="42"/>
      <c r="AF360" s="42"/>
      <c r="AG360" s="42"/>
      <c r="AH360" s="42"/>
      <c r="AI360" s="42"/>
      <c r="AJ360" s="42"/>
      <c r="AK360" s="42"/>
      <c r="AL360" s="42"/>
      <c r="AM360" s="42"/>
      <c r="AN360" s="42"/>
      <c r="AO360" s="42"/>
      <c r="AP360" s="42"/>
      <c r="AQ360" s="42"/>
      <c r="AR360" s="42"/>
      <c r="AS360" s="42"/>
      <c r="AT360" s="42"/>
      <c r="AU360" s="42"/>
      <c r="AV360" s="42"/>
      <c r="AW360" s="42"/>
      <c r="AX360" s="42"/>
      <c r="AY360" s="42"/>
      <c r="AZ360" s="42"/>
      <c r="BA360" s="42"/>
      <c r="BB360" s="42"/>
      <c r="BC360" s="42"/>
      <c r="BD360" s="42"/>
      <c r="BE360" s="42"/>
      <c r="BF360" s="42"/>
      <c r="BG360" s="42"/>
      <c r="BH360" s="42"/>
      <c r="BI360" s="42"/>
    </row>
    <row r="361" spans="1:61" ht="21" hidden="1" customHeight="1">
      <c r="A361" s="104"/>
      <c r="B361" s="45" t="s">
        <v>12</v>
      </c>
      <c r="C361" s="464" t="s">
        <v>2110</v>
      </c>
      <c r="D361" s="465"/>
      <c r="E361" s="466"/>
      <c r="F361" s="464" t="s">
        <v>30</v>
      </c>
      <c r="G361" s="465"/>
      <c r="H361" s="466"/>
      <c r="I361" s="464" t="s">
        <v>37</v>
      </c>
      <c r="J361" s="465"/>
      <c r="K361" s="466"/>
      <c r="L361" s="464" t="s">
        <v>38</v>
      </c>
      <c r="M361" s="465"/>
      <c r="N361" s="466"/>
      <c r="O361" s="464" t="s">
        <v>45</v>
      </c>
      <c r="P361" s="465"/>
      <c r="Q361" s="466"/>
      <c r="R361" s="464" t="s">
        <v>48</v>
      </c>
      <c r="S361" s="465"/>
      <c r="T361" s="466"/>
      <c r="U361" s="464" t="s">
        <v>53</v>
      </c>
      <c r="V361" s="465"/>
      <c r="W361" s="466"/>
      <c r="X361" s="464" t="s">
        <v>58</v>
      </c>
      <c r="Y361" s="465"/>
      <c r="Z361" s="466"/>
      <c r="AA361" s="464" t="s">
        <v>66</v>
      </c>
      <c r="AB361" s="465"/>
      <c r="AC361" s="466"/>
      <c r="AD361" s="464" t="s">
        <v>18</v>
      </c>
      <c r="AE361" s="465"/>
      <c r="AF361" s="466"/>
      <c r="AG361" s="464" t="s">
        <v>75</v>
      </c>
      <c r="AH361" s="465"/>
      <c r="AI361" s="466"/>
      <c r="AJ361" s="464" t="s">
        <v>82</v>
      </c>
      <c r="AK361" s="465"/>
      <c r="AL361" s="466"/>
      <c r="AM361" s="464" t="s">
        <v>85</v>
      </c>
      <c r="AN361" s="465"/>
      <c r="AO361" s="466"/>
      <c r="AP361" s="42"/>
      <c r="AQ361" s="42"/>
      <c r="AR361" s="42"/>
      <c r="AS361" s="42"/>
      <c r="AT361" s="42"/>
      <c r="AU361" s="42"/>
      <c r="AV361" s="42"/>
      <c r="AW361" s="42"/>
      <c r="AX361" s="42"/>
      <c r="AY361" s="42"/>
      <c r="AZ361" s="42"/>
      <c r="BA361" s="42"/>
      <c r="BB361" s="42"/>
      <c r="BC361" s="42"/>
      <c r="BD361" s="42"/>
      <c r="BE361" s="42"/>
      <c r="BF361" s="42"/>
      <c r="BG361" s="42"/>
      <c r="BH361" s="42"/>
      <c r="BI361" s="42"/>
    </row>
    <row r="362" spans="1:61" ht="21" hidden="1" customHeight="1">
      <c r="A362" s="104"/>
      <c r="B362" s="65"/>
      <c r="C362" s="172" t="s">
        <v>688</v>
      </c>
      <c r="D362" s="104" t="s">
        <v>990</v>
      </c>
      <c r="E362" s="171" t="s">
        <v>344</v>
      </c>
      <c r="F362" s="172" t="s">
        <v>688</v>
      </c>
      <c r="G362" s="104" t="s">
        <v>990</v>
      </c>
      <c r="H362" s="171" t="s">
        <v>344</v>
      </c>
      <c r="I362" s="172" t="s">
        <v>688</v>
      </c>
      <c r="J362" s="104" t="s">
        <v>990</v>
      </c>
      <c r="K362" s="171" t="s">
        <v>344</v>
      </c>
      <c r="L362" s="172" t="s">
        <v>688</v>
      </c>
      <c r="M362" s="104" t="s">
        <v>990</v>
      </c>
      <c r="N362" s="171" t="s">
        <v>344</v>
      </c>
      <c r="O362" s="172" t="s">
        <v>688</v>
      </c>
      <c r="P362" s="104" t="s">
        <v>990</v>
      </c>
      <c r="Q362" s="171" t="s">
        <v>344</v>
      </c>
      <c r="R362" s="172" t="s">
        <v>688</v>
      </c>
      <c r="S362" s="104" t="s">
        <v>990</v>
      </c>
      <c r="T362" s="171" t="s">
        <v>344</v>
      </c>
      <c r="U362" s="172" t="s">
        <v>688</v>
      </c>
      <c r="V362" s="104" t="s">
        <v>990</v>
      </c>
      <c r="W362" s="171" t="s">
        <v>344</v>
      </c>
      <c r="X362" s="172" t="s">
        <v>688</v>
      </c>
      <c r="Y362" s="104" t="s">
        <v>990</v>
      </c>
      <c r="Z362" s="171" t="s">
        <v>344</v>
      </c>
      <c r="AA362" s="172" t="s">
        <v>688</v>
      </c>
      <c r="AB362" s="104" t="s">
        <v>990</v>
      </c>
      <c r="AC362" s="171" t="s">
        <v>344</v>
      </c>
      <c r="AD362" s="172" t="s">
        <v>688</v>
      </c>
      <c r="AE362" s="104" t="s">
        <v>990</v>
      </c>
      <c r="AF362" s="171" t="s">
        <v>344</v>
      </c>
      <c r="AG362" s="172" t="s">
        <v>688</v>
      </c>
      <c r="AH362" s="104" t="s">
        <v>990</v>
      </c>
      <c r="AI362" s="171" t="s">
        <v>344</v>
      </c>
      <c r="AJ362" s="172" t="s">
        <v>688</v>
      </c>
      <c r="AK362" s="104" t="s">
        <v>990</v>
      </c>
      <c r="AL362" s="171" t="s">
        <v>344</v>
      </c>
      <c r="AM362" s="172" t="s">
        <v>688</v>
      </c>
      <c r="AN362" s="104" t="s">
        <v>990</v>
      </c>
      <c r="AO362" s="171" t="s">
        <v>344</v>
      </c>
      <c r="AP362" s="42"/>
      <c r="AQ362" s="42"/>
      <c r="AR362" s="42"/>
      <c r="AS362" s="42"/>
      <c r="AT362" s="42"/>
      <c r="AU362" s="42"/>
      <c r="AV362" s="42"/>
      <c r="AW362" s="42"/>
      <c r="AX362" s="42"/>
      <c r="AY362" s="42"/>
      <c r="AZ362" s="42"/>
      <c r="BA362" s="42"/>
      <c r="BB362" s="42"/>
      <c r="BC362" s="42"/>
      <c r="BD362" s="42"/>
      <c r="BE362" s="42"/>
      <c r="BF362" s="42"/>
      <c r="BG362" s="42"/>
      <c r="BH362" s="42"/>
      <c r="BI362" s="42"/>
    </row>
    <row r="363" spans="1:61" ht="21" hidden="1" customHeight="1">
      <c r="A363" s="104" t="str">
        <f t="shared" ref="A363:A402" si="217">+$C$359&amp;B363</f>
        <v>BoutiqueBoutique</v>
      </c>
      <c r="B363" s="90" t="s">
        <v>1222</v>
      </c>
      <c r="C363" s="94">
        <f>+SUM(F363,I363,L363,O363,R363,U363,X363,AA363,AD363,AG363,AJ363,AM363)</f>
        <v>0</v>
      </c>
      <c r="D363" s="246">
        <f>IF(C363&lt;=0,0,E363/C363)</f>
        <v>0</v>
      </c>
      <c r="E363" s="93">
        <f>+SUM(H363,K363,N363,Q363,T363,W363,Z363,AC363,AF363,AI363,AL363,AO363)</f>
        <v>0</v>
      </c>
      <c r="F363" s="94"/>
      <c r="G363" s="246">
        <f>IF(F363&lt;=0,0,H363/F363)</f>
        <v>0</v>
      </c>
      <c r="H363" s="93"/>
      <c r="I363" s="94"/>
      <c r="J363" s="246">
        <f>IF(I363&lt;=0,0,K363/I363)</f>
        <v>0</v>
      </c>
      <c r="K363" s="93"/>
      <c r="L363" s="94"/>
      <c r="M363" s="246">
        <f>IF(L363&lt;=0,0,N363/L363)</f>
        <v>0</v>
      </c>
      <c r="N363" s="93"/>
      <c r="O363" s="94"/>
      <c r="P363" s="246">
        <f>IF(O363&lt;=0,0,Q363/O363)</f>
        <v>0</v>
      </c>
      <c r="Q363" s="93"/>
      <c r="R363" s="94"/>
      <c r="S363" s="246">
        <f>IF(R363&lt;=0,0,T363/R363)</f>
        <v>0</v>
      </c>
      <c r="T363" s="93"/>
      <c r="U363" s="94"/>
      <c r="V363" s="246">
        <f>IF(U363&lt;=0,0,W363/U363)</f>
        <v>0</v>
      </c>
      <c r="W363" s="93"/>
      <c r="X363" s="94"/>
      <c r="Y363" s="246">
        <f>IF(X363&lt;=0,0,Z363/X363)</f>
        <v>0</v>
      </c>
      <c r="Z363" s="93"/>
      <c r="AA363" s="94"/>
      <c r="AB363" s="246">
        <f>IF(AA363&lt;=0,0,AC363/AA363)</f>
        <v>0</v>
      </c>
      <c r="AC363" s="93"/>
      <c r="AD363" s="94"/>
      <c r="AE363" s="246">
        <f>IF(AD363&lt;=0,0,AF363/AD363)</f>
        <v>0</v>
      </c>
      <c r="AF363" s="93"/>
      <c r="AG363" s="94"/>
      <c r="AH363" s="246">
        <f>IF(AG363&lt;=0,0,AI363/AG363)</f>
        <v>0</v>
      </c>
      <c r="AI363" s="93"/>
      <c r="AJ363" s="94"/>
      <c r="AK363" s="246">
        <f>IF(AJ363&lt;=0,0,AL363/AJ363)</f>
        <v>0</v>
      </c>
      <c r="AL363" s="93"/>
      <c r="AM363" s="94"/>
      <c r="AN363" s="246">
        <f>IF(AM363&lt;=0,0,AO363/AM363)</f>
        <v>0</v>
      </c>
      <c r="AO363" s="93"/>
      <c r="AP363" s="42"/>
      <c r="AQ363" s="42"/>
      <c r="AR363" s="42"/>
      <c r="AS363" s="42"/>
      <c r="AT363" s="42"/>
      <c r="AU363" s="42"/>
      <c r="AV363" s="42"/>
      <c r="AW363" s="42"/>
      <c r="AX363" s="42"/>
      <c r="AY363" s="42"/>
      <c r="AZ363" s="42"/>
      <c r="BA363" s="42"/>
      <c r="BB363" s="42"/>
      <c r="BC363" s="42"/>
      <c r="BD363" s="42"/>
      <c r="BE363" s="42"/>
      <c r="BF363" s="42"/>
      <c r="BG363" s="42"/>
      <c r="BH363" s="42"/>
      <c r="BI363" s="42"/>
    </row>
    <row r="364" spans="1:61" ht="21" hidden="1" customHeight="1">
      <c r="A364" s="104" t="str">
        <f t="shared" si="217"/>
        <v>Boutique</v>
      </c>
      <c r="B364" s="161"/>
      <c r="C364" s="251"/>
      <c r="D364" s="250"/>
      <c r="E364" s="164"/>
      <c r="F364" s="251"/>
      <c r="G364" s="250"/>
      <c r="H364" s="164"/>
      <c r="I364" s="251"/>
      <c r="J364" s="250"/>
      <c r="K364" s="164"/>
      <c r="L364" s="251"/>
      <c r="M364" s="250"/>
      <c r="N364" s="164"/>
      <c r="O364" s="251"/>
      <c r="P364" s="250"/>
      <c r="Q364" s="164"/>
      <c r="R364" s="251"/>
      <c r="S364" s="250"/>
      <c r="T364" s="164"/>
      <c r="U364" s="251"/>
      <c r="V364" s="250"/>
      <c r="W364" s="164"/>
      <c r="X364" s="251"/>
      <c r="Y364" s="250"/>
      <c r="Z364" s="164"/>
      <c r="AA364" s="251"/>
      <c r="AB364" s="250"/>
      <c r="AC364" s="164"/>
      <c r="AD364" s="251"/>
      <c r="AE364" s="250"/>
      <c r="AF364" s="164"/>
      <c r="AG364" s="251"/>
      <c r="AH364" s="250"/>
      <c r="AI364" s="164"/>
      <c r="AJ364" s="251"/>
      <c r="AK364" s="250"/>
      <c r="AL364" s="164"/>
      <c r="AM364" s="251"/>
      <c r="AN364" s="250"/>
      <c r="AO364" s="164"/>
      <c r="AP364" s="42"/>
      <c r="AQ364" s="42"/>
      <c r="AR364" s="42"/>
      <c r="AS364" s="42"/>
      <c r="AT364" s="42"/>
      <c r="AU364" s="42"/>
      <c r="AV364" s="42"/>
      <c r="AW364" s="42"/>
      <c r="AX364" s="42"/>
      <c r="AY364" s="42"/>
      <c r="AZ364" s="42"/>
      <c r="BA364" s="42"/>
      <c r="BB364" s="42"/>
      <c r="BC364" s="42"/>
      <c r="BD364" s="42"/>
      <c r="BE364" s="42"/>
      <c r="BF364" s="42"/>
      <c r="BG364" s="42"/>
      <c r="BH364" s="42"/>
      <c r="BI364" s="42"/>
    </row>
    <row r="365" spans="1:61" ht="20.25" hidden="1" customHeight="1">
      <c r="A365" s="104" t="str">
        <f t="shared" si="217"/>
        <v>BoutiqueTotal Dépt. Boutique</v>
      </c>
      <c r="B365" s="153" t="s">
        <v>1238</v>
      </c>
      <c r="C365" s="510">
        <f>+C363</f>
        <v>0</v>
      </c>
      <c r="D365" s="511">
        <f>IF(C365&lt;=0,0,E365/C365)</f>
        <v>0</v>
      </c>
      <c r="E365" s="156">
        <f t="shared" ref="E365:F365" si="218">+E363</f>
        <v>0</v>
      </c>
      <c r="F365" s="510">
        <f t="shared" si="218"/>
        <v>0</v>
      </c>
      <c r="G365" s="511">
        <f>IF(F365&lt;=0,0,H365/F365)</f>
        <v>0</v>
      </c>
      <c r="H365" s="156">
        <f t="shared" ref="H365:I365" si="219">+H363</f>
        <v>0</v>
      </c>
      <c r="I365" s="510">
        <f t="shared" si="219"/>
        <v>0</v>
      </c>
      <c r="J365" s="511">
        <f>IF(I365&lt;=0,0,K365/I365)</f>
        <v>0</v>
      </c>
      <c r="K365" s="156">
        <f t="shared" ref="K365:L365" si="220">+K363</f>
        <v>0</v>
      </c>
      <c r="L365" s="510">
        <f t="shared" si="220"/>
        <v>0</v>
      </c>
      <c r="M365" s="511">
        <f>IF(L365&lt;=0,0,N365/L365)</f>
        <v>0</v>
      </c>
      <c r="N365" s="156">
        <f t="shared" ref="N365:O365" si="221">+N363</f>
        <v>0</v>
      </c>
      <c r="O365" s="510">
        <f t="shared" si="221"/>
        <v>0</v>
      </c>
      <c r="P365" s="511">
        <f>IF(O365&lt;=0,0,Q365/O365)</f>
        <v>0</v>
      </c>
      <c r="Q365" s="156">
        <f t="shared" ref="Q365:R365" si="222">+Q363</f>
        <v>0</v>
      </c>
      <c r="R365" s="510">
        <f t="shared" si="222"/>
        <v>0</v>
      </c>
      <c r="S365" s="511">
        <f>IF(R365&lt;=0,0,T365/R365)</f>
        <v>0</v>
      </c>
      <c r="T365" s="156">
        <f t="shared" ref="T365:U365" si="223">+T363</f>
        <v>0</v>
      </c>
      <c r="U365" s="510">
        <f t="shared" si="223"/>
        <v>0</v>
      </c>
      <c r="V365" s="511">
        <f>IF(U365&lt;=0,0,W365/U365)</f>
        <v>0</v>
      </c>
      <c r="W365" s="156">
        <f t="shared" ref="W365:X365" si="224">+W363</f>
        <v>0</v>
      </c>
      <c r="X365" s="510">
        <f t="shared" si="224"/>
        <v>0</v>
      </c>
      <c r="Y365" s="511">
        <f>IF(X365&lt;=0,0,Z365/X365)</f>
        <v>0</v>
      </c>
      <c r="Z365" s="156">
        <f t="shared" ref="Z365:AA365" si="225">+Z363</f>
        <v>0</v>
      </c>
      <c r="AA365" s="510">
        <f t="shared" si="225"/>
        <v>0</v>
      </c>
      <c r="AB365" s="511">
        <f>IF(AA365&lt;=0,0,AC365/AA365)</f>
        <v>0</v>
      </c>
      <c r="AC365" s="156">
        <f t="shared" ref="AC365:AD365" si="226">+AC363</f>
        <v>0</v>
      </c>
      <c r="AD365" s="510">
        <f t="shared" si="226"/>
        <v>0</v>
      </c>
      <c r="AE365" s="511">
        <f>IF(AD365&lt;=0,0,AF365/AD365)</f>
        <v>0</v>
      </c>
      <c r="AF365" s="156">
        <f t="shared" ref="AF365:AG365" si="227">+AF363</f>
        <v>0</v>
      </c>
      <c r="AG365" s="510">
        <f t="shared" si="227"/>
        <v>0</v>
      </c>
      <c r="AH365" s="511">
        <f>IF(AG365&lt;=0,0,AI365/AG365)</f>
        <v>0</v>
      </c>
      <c r="AI365" s="156">
        <f t="shared" ref="AI365:AJ365" si="228">+AI363</f>
        <v>0</v>
      </c>
      <c r="AJ365" s="510">
        <f t="shared" si="228"/>
        <v>0</v>
      </c>
      <c r="AK365" s="511">
        <f>IF(AJ365&lt;=0,0,AL365/AJ365)</f>
        <v>0</v>
      </c>
      <c r="AL365" s="156">
        <f t="shared" ref="AL365:AM365" si="229">+AL363</f>
        <v>0</v>
      </c>
      <c r="AM365" s="510">
        <f t="shared" si="229"/>
        <v>0</v>
      </c>
      <c r="AN365" s="511">
        <f>IF(AM365&lt;=0,0,AO365/AM365)</f>
        <v>0</v>
      </c>
      <c r="AO365" s="156">
        <f>+AO363</f>
        <v>0</v>
      </c>
      <c r="AP365" s="42"/>
      <c r="AQ365" s="42"/>
      <c r="AR365" s="42"/>
      <c r="AS365" s="42"/>
      <c r="AT365" s="42"/>
      <c r="AU365" s="42"/>
      <c r="AV365" s="42"/>
      <c r="AW365" s="42"/>
      <c r="AX365" s="42"/>
      <c r="AY365" s="42"/>
      <c r="AZ365" s="42"/>
      <c r="BA365" s="42"/>
      <c r="BB365" s="42"/>
      <c r="BC365" s="42"/>
      <c r="BD365" s="42"/>
      <c r="BE365" s="42"/>
      <c r="BF365" s="42"/>
      <c r="BG365" s="42"/>
      <c r="BH365" s="42"/>
      <c r="BI365" s="42"/>
    </row>
    <row r="366" spans="1:61" ht="20.25" hidden="1" customHeight="1">
      <c r="A366" s="104" t="str">
        <f t="shared" si="217"/>
        <v>Boutique</v>
      </c>
      <c r="B366" s="103"/>
      <c r="C366" s="65"/>
      <c r="D366" s="43"/>
      <c r="E366" s="76"/>
      <c r="F366" s="65"/>
      <c r="G366" s="43"/>
      <c r="H366" s="76"/>
      <c r="I366" s="65"/>
      <c r="J366" s="43"/>
      <c r="K366" s="76"/>
      <c r="L366" s="65"/>
      <c r="M366" s="43"/>
      <c r="N366" s="76"/>
      <c r="O366" s="65"/>
      <c r="P366" s="43"/>
      <c r="Q366" s="76"/>
      <c r="R366" s="65"/>
      <c r="S366" s="43"/>
      <c r="T366" s="76"/>
      <c r="U366" s="65"/>
      <c r="V366" s="43"/>
      <c r="W366" s="76"/>
      <c r="X366" s="65"/>
      <c r="Y366" s="43"/>
      <c r="Z366" s="76"/>
      <c r="AA366" s="65"/>
      <c r="AB366" s="43"/>
      <c r="AC366" s="76"/>
      <c r="AD366" s="65"/>
      <c r="AE366" s="43"/>
      <c r="AF366" s="76"/>
      <c r="AG366" s="65"/>
      <c r="AH366" s="43"/>
      <c r="AI366" s="76"/>
      <c r="AJ366" s="65"/>
      <c r="AK366" s="43"/>
      <c r="AL366" s="76"/>
      <c r="AM366" s="65"/>
      <c r="AN366" s="43"/>
      <c r="AO366" s="76"/>
      <c r="AP366" s="42"/>
      <c r="AQ366" s="42"/>
      <c r="AR366" s="42"/>
      <c r="AS366" s="42"/>
      <c r="AT366" s="42"/>
      <c r="AU366" s="42"/>
      <c r="AV366" s="42"/>
      <c r="AW366" s="42"/>
      <c r="AX366" s="42"/>
      <c r="AY366" s="42"/>
      <c r="AZ366" s="42"/>
      <c r="BA366" s="42"/>
      <c r="BB366" s="42"/>
      <c r="BC366" s="42"/>
      <c r="BD366" s="42"/>
      <c r="BE366" s="42"/>
      <c r="BF366" s="42"/>
      <c r="BG366" s="42"/>
      <c r="BH366" s="42"/>
      <c r="BI366" s="42"/>
    </row>
    <row r="367" spans="1:61" ht="20.25" hidden="1" customHeight="1">
      <c r="A367" s="104" t="str">
        <f t="shared" si="217"/>
        <v>BoutiqueDEPENSES</v>
      </c>
      <c r="B367" s="103" t="s">
        <v>394</v>
      </c>
      <c r="C367" s="65"/>
      <c r="D367" s="43"/>
      <c r="E367" s="76"/>
      <c r="F367" s="65"/>
      <c r="G367" s="43"/>
      <c r="H367" s="76"/>
      <c r="I367" s="65"/>
      <c r="J367" s="43"/>
      <c r="K367" s="76"/>
      <c r="L367" s="65"/>
      <c r="M367" s="43"/>
      <c r="N367" s="76"/>
      <c r="O367" s="65"/>
      <c r="P367" s="43"/>
      <c r="Q367" s="76"/>
      <c r="R367" s="65"/>
      <c r="S367" s="43"/>
      <c r="T367" s="76"/>
      <c r="U367" s="65"/>
      <c r="V367" s="43"/>
      <c r="W367" s="76"/>
      <c r="X367" s="65"/>
      <c r="Y367" s="43"/>
      <c r="Z367" s="76"/>
      <c r="AA367" s="65"/>
      <c r="AB367" s="43"/>
      <c r="AC367" s="76"/>
      <c r="AD367" s="65"/>
      <c r="AE367" s="43"/>
      <c r="AF367" s="76"/>
      <c r="AG367" s="65"/>
      <c r="AH367" s="43"/>
      <c r="AI367" s="76"/>
      <c r="AJ367" s="65"/>
      <c r="AK367" s="43"/>
      <c r="AL367" s="76"/>
      <c r="AM367" s="65"/>
      <c r="AN367" s="43"/>
      <c r="AO367" s="76"/>
      <c r="AP367" s="42"/>
      <c r="AQ367" s="42"/>
      <c r="AR367" s="42"/>
      <c r="AS367" s="42"/>
      <c r="AT367" s="42"/>
      <c r="AU367" s="42"/>
      <c r="AV367" s="42"/>
      <c r="AW367" s="42"/>
      <c r="AX367" s="42"/>
      <c r="AY367" s="42"/>
      <c r="AZ367" s="42"/>
      <c r="BA367" s="42"/>
      <c r="BB367" s="42"/>
      <c r="BC367" s="42"/>
      <c r="BD367" s="42"/>
      <c r="BE367" s="42"/>
      <c r="BF367" s="42"/>
      <c r="BG367" s="42"/>
      <c r="BH367" s="42"/>
      <c r="BI367" s="42"/>
    </row>
    <row r="368" spans="1:61" ht="20.25" hidden="1" customHeight="1">
      <c r="A368" s="104" t="str">
        <f t="shared" si="217"/>
        <v>BoutiqueSalaires cadres</v>
      </c>
      <c r="B368" s="127" t="s">
        <v>405</v>
      </c>
      <c r="C368" s="65"/>
      <c r="D368" s="43"/>
      <c r="E368" s="88">
        <f t="shared" ref="E368:E379" si="230">+SUM(H368,K368,N368,Q368,T368,W368,Z368,AC368,AF368,AI368,AL368,AO368)</f>
        <v>0</v>
      </c>
      <c r="F368" s="65"/>
      <c r="G368" s="43"/>
      <c r="H368" s="88"/>
      <c r="I368" s="65"/>
      <c r="J368" s="43"/>
      <c r="K368" s="88"/>
      <c r="L368" s="65"/>
      <c r="M368" s="43"/>
      <c r="N368" s="88"/>
      <c r="O368" s="65"/>
      <c r="P368" s="43"/>
      <c r="Q368" s="88"/>
      <c r="R368" s="65"/>
      <c r="S368" s="43"/>
      <c r="T368" s="88"/>
      <c r="U368" s="65"/>
      <c r="V368" s="43"/>
      <c r="W368" s="88"/>
      <c r="X368" s="65"/>
      <c r="Y368" s="43"/>
      <c r="Z368" s="88"/>
      <c r="AA368" s="65"/>
      <c r="AB368" s="43"/>
      <c r="AC368" s="88"/>
      <c r="AD368" s="65"/>
      <c r="AE368" s="43"/>
      <c r="AF368" s="88"/>
      <c r="AG368" s="65"/>
      <c r="AH368" s="43"/>
      <c r="AI368" s="88"/>
      <c r="AJ368" s="65"/>
      <c r="AK368" s="43"/>
      <c r="AL368" s="88"/>
      <c r="AM368" s="65"/>
      <c r="AN368" s="43"/>
      <c r="AO368" s="88"/>
      <c r="AP368" s="42"/>
      <c r="AQ368" s="42"/>
      <c r="AR368" s="42"/>
      <c r="AS368" s="42"/>
      <c r="AT368" s="42"/>
      <c r="AU368" s="42"/>
      <c r="AV368" s="42"/>
      <c r="AW368" s="42"/>
      <c r="AX368" s="42"/>
      <c r="AY368" s="42"/>
      <c r="AZ368" s="42"/>
      <c r="BA368" s="42"/>
      <c r="BB368" s="42"/>
      <c r="BC368" s="42"/>
      <c r="BD368" s="42"/>
      <c r="BE368" s="42"/>
      <c r="BF368" s="42"/>
      <c r="BG368" s="42"/>
      <c r="BH368" s="42"/>
      <c r="BI368" s="42"/>
    </row>
    <row r="369" spans="1:61" ht="20.25" hidden="1" customHeight="1">
      <c r="A369" s="104" t="str">
        <f t="shared" si="217"/>
        <v>BoutiqueSalaires commis</v>
      </c>
      <c r="B369" s="128" t="s">
        <v>406</v>
      </c>
      <c r="C369" s="65"/>
      <c r="D369" s="43"/>
      <c r="E369" s="88">
        <f t="shared" si="230"/>
        <v>0</v>
      </c>
      <c r="F369" s="65"/>
      <c r="G369" s="43"/>
      <c r="H369" s="88"/>
      <c r="I369" s="65"/>
      <c r="J369" s="43"/>
      <c r="K369" s="88"/>
      <c r="L369" s="65"/>
      <c r="M369" s="43"/>
      <c r="N369" s="88"/>
      <c r="O369" s="65"/>
      <c r="P369" s="43"/>
      <c r="Q369" s="88"/>
      <c r="R369" s="65"/>
      <c r="S369" s="43"/>
      <c r="T369" s="88"/>
      <c r="U369" s="65"/>
      <c r="V369" s="43"/>
      <c r="W369" s="88"/>
      <c r="X369" s="65"/>
      <c r="Y369" s="43"/>
      <c r="Z369" s="88"/>
      <c r="AA369" s="65"/>
      <c r="AB369" s="43"/>
      <c r="AC369" s="88"/>
      <c r="AD369" s="65"/>
      <c r="AE369" s="43"/>
      <c r="AF369" s="88"/>
      <c r="AG369" s="65"/>
      <c r="AH369" s="43"/>
      <c r="AI369" s="88"/>
      <c r="AJ369" s="65"/>
      <c r="AK369" s="43"/>
      <c r="AL369" s="88"/>
      <c r="AM369" s="65"/>
      <c r="AN369" s="43"/>
      <c r="AO369" s="88"/>
      <c r="AP369" s="42"/>
      <c r="AQ369" s="42"/>
      <c r="AR369" s="42"/>
      <c r="AS369" s="42"/>
      <c r="AT369" s="42"/>
      <c r="AU369" s="42"/>
      <c r="AV369" s="42"/>
      <c r="AW369" s="42"/>
      <c r="AX369" s="42"/>
      <c r="AY369" s="42"/>
      <c r="AZ369" s="42"/>
      <c r="BA369" s="42"/>
      <c r="BB369" s="42"/>
      <c r="BC369" s="42"/>
      <c r="BD369" s="42"/>
      <c r="BE369" s="42"/>
      <c r="BF369" s="42"/>
      <c r="BG369" s="42"/>
      <c r="BH369" s="42"/>
      <c r="BI369" s="42"/>
    </row>
    <row r="370" spans="1:61" ht="20.25" hidden="1" customHeight="1">
      <c r="A370" s="104" t="str">
        <f t="shared" si="217"/>
        <v>BoutiqueSalaires autres</v>
      </c>
      <c r="B370" s="127" t="s">
        <v>407</v>
      </c>
      <c r="C370" s="46"/>
      <c r="D370" s="130"/>
      <c r="E370" s="132">
        <f t="shared" si="230"/>
        <v>0</v>
      </c>
      <c r="F370" s="46"/>
      <c r="G370" s="130"/>
      <c r="H370" s="132"/>
      <c r="I370" s="46"/>
      <c r="J370" s="130"/>
      <c r="K370" s="132"/>
      <c r="L370" s="46"/>
      <c r="M370" s="130"/>
      <c r="N370" s="132"/>
      <c r="O370" s="46"/>
      <c r="P370" s="130"/>
      <c r="Q370" s="132"/>
      <c r="R370" s="46"/>
      <c r="S370" s="130"/>
      <c r="T370" s="132"/>
      <c r="U370" s="46"/>
      <c r="V370" s="130"/>
      <c r="W370" s="132"/>
      <c r="X370" s="46"/>
      <c r="Y370" s="130"/>
      <c r="Z370" s="132"/>
      <c r="AA370" s="46"/>
      <c r="AB370" s="130"/>
      <c r="AC370" s="132"/>
      <c r="AD370" s="46"/>
      <c r="AE370" s="130"/>
      <c r="AF370" s="132"/>
      <c r="AG370" s="46"/>
      <c r="AH370" s="130"/>
      <c r="AI370" s="132"/>
      <c r="AJ370" s="46"/>
      <c r="AK370" s="130"/>
      <c r="AL370" s="132"/>
      <c r="AM370" s="46"/>
      <c r="AN370" s="130"/>
      <c r="AO370" s="132"/>
      <c r="AP370" s="42"/>
      <c r="AQ370" s="42"/>
      <c r="AR370" s="42"/>
      <c r="AS370" s="42"/>
      <c r="AT370" s="42"/>
      <c r="AU370" s="42"/>
      <c r="AV370" s="42"/>
      <c r="AW370" s="42"/>
      <c r="AX370" s="42"/>
      <c r="AY370" s="42"/>
      <c r="AZ370" s="42"/>
      <c r="BA370" s="42"/>
      <c r="BB370" s="42"/>
      <c r="BC370" s="42"/>
      <c r="BD370" s="42"/>
      <c r="BE370" s="42"/>
      <c r="BF370" s="42"/>
      <c r="BG370" s="42"/>
      <c r="BH370" s="42"/>
      <c r="BI370" s="42"/>
    </row>
    <row r="371" spans="1:61" ht="20.25" hidden="1" customHeight="1">
      <c r="A371" s="104" t="str">
        <f t="shared" si="217"/>
        <v>BoutiqueSalaires spécialistes</v>
      </c>
      <c r="B371" s="127" t="s">
        <v>409</v>
      </c>
      <c r="C371" s="65"/>
      <c r="D371" s="43"/>
      <c r="E371" s="88">
        <f t="shared" si="230"/>
        <v>0</v>
      </c>
      <c r="F371" s="65"/>
      <c r="G371" s="43"/>
      <c r="H371" s="88"/>
      <c r="I371" s="65"/>
      <c r="J371" s="43"/>
      <c r="K371" s="88"/>
      <c r="L371" s="65"/>
      <c r="M371" s="43"/>
      <c r="N371" s="88"/>
      <c r="O371" s="65"/>
      <c r="P371" s="43"/>
      <c r="Q371" s="88"/>
      <c r="R371" s="65"/>
      <c r="S371" s="43"/>
      <c r="T371" s="88"/>
      <c r="U371" s="65"/>
      <c r="V371" s="43"/>
      <c r="W371" s="88"/>
      <c r="X371" s="65"/>
      <c r="Y371" s="43"/>
      <c r="Z371" s="88"/>
      <c r="AA371" s="65"/>
      <c r="AB371" s="43"/>
      <c r="AC371" s="88"/>
      <c r="AD371" s="65"/>
      <c r="AE371" s="43"/>
      <c r="AF371" s="88"/>
      <c r="AG371" s="65"/>
      <c r="AH371" s="43"/>
      <c r="AI371" s="88"/>
      <c r="AJ371" s="65"/>
      <c r="AK371" s="43"/>
      <c r="AL371" s="88"/>
      <c r="AM371" s="65"/>
      <c r="AN371" s="43"/>
      <c r="AO371" s="88"/>
      <c r="AP371" s="42"/>
      <c r="AQ371" s="42"/>
      <c r="AR371" s="42"/>
      <c r="AS371" s="42"/>
      <c r="AT371" s="42"/>
      <c r="AU371" s="42"/>
      <c r="AV371" s="42"/>
      <c r="AW371" s="42"/>
      <c r="AX371" s="42"/>
      <c r="AY371" s="42"/>
      <c r="AZ371" s="42"/>
      <c r="BA371" s="42"/>
      <c r="BB371" s="42"/>
      <c r="BC371" s="42"/>
      <c r="BD371" s="42"/>
      <c r="BE371" s="42"/>
      <c r="BF371" s="42"/>
      <c r="BG371" s="42"/>
      <c r="BH371" s="42"/>
      <c r="BI371" s="42"/>
    </row>
    <row r="372" spans="1:61" ht="20.25" hidden="1" customHeight="1">
      <c r="A372" s="104" t="str">
        <f t="shared" si="217"/>
        <v>Boutique[...]</v>
      </c>
      <c r="B372" s="65" t="s">
        <v>330</v>
      </c>
      <c r="C372" s="65"/>
      <c r="D372" s="43"/>
      <c r="E372" s="88">
        <f t="shared" si="230"/>
        <v>0</v>
      </c>
      <c r="F372" s="65"/>
      <c r="G372" s="43"/>
      <c r="H372" s="88"/>
      <c r="I372" s="65"/>
      <c r="J372" s="43"/>
      <c r="K372" s="88"/>
      <c r="L372" s="65"/>
      <c r="M372" s="43"/>
      <c r="N372" s="88"/>
      <c r="O372" s="65"/>
      <c r="P372" s="43"/>
      <c r="Q372" s="88"/>
      <c r="R372" s="65"/>
      <c r="S372" s="43"/>
      <c r="T372" s="88"/>
      <c r="U372" s="65"/>
      <c r="V372" s="43"/>
      <c r="W372" s="88"/>
      <c r="X372" s="65"/>
      <c r="Y372" s="43"/>
      <c r="Z372" s="88"/>
      <c r="AA372" s="65"/>
      <c r="AB372" s="43"/>
      <c r="AC372" s="88"/>
      <c r="AD372" s="65"/>
      <c r="AE372" s="43"/>
      <c r="AF372" s="88"/>
      <c r="AG372" s="65"/>
      <c r="AH372" s="43"/>
      <c r="AI372" s="88"/>
      <c r="AJ372" s="65"/>
      <c r="AK372" s="43"/>
      <c r="AL372" s="88"/>
      <c r="AM372" s="65"/>
      <c r="AN372" s="43"/>
      <c r="AO372" s="88"/>
      <c r="AP372" s="42"/>
      <c r="AQ372" s="42"/>
      <c r="AR372" s="42"/>
      <c r="AS372" s="42"/>
      <c r="AT372" s="42"/>
      <c r="AU372" s="42"/>
      <c r="AV372" s="42"/>
      <c r="AW372" s="42"/>
      <c r="AX372" s="42"/>
      <c r="AY372" s="42"/>
      <c r="AZ372" s="42"/>
      <c r="BA372" s="42"/>
      <c r="BB372" s="42"/>
      <c r="BC372" s="42"/>
      <c r="BD372" s="42"/>
      <c r="BE372" s="42"/>
      <c r="BF372" s="42"/>
      <c r="BG372" s="42"/>
      <c r="BH372" s="42"/>
      <c r="BI372" s="42"/>
    </row>
    <row r="373" spans="1:61" ht="20.25" hidden="1" customHeight="1">
      <c r="A373" s="104" t="str">
        <f t="shared" si="217"/>
        <v>Boutique[...]</v>
      </c>
      <c r="B373" s="65" t="s">
        <v>330</v>
      </c>
      <c r="C373" s="65"/>
      <c r="D373" s="43"/>
      <c r="E373" s="88">
        <f t="shared" si="230"/>
        <v>0</v>
      </c>
      <c r="F373" s="65"/>
      <c r="G373" s="43"/>
      <c r="H373" s="88"/>
      <c r="I373" s="65"/>
      <c r="J373" s="43"/>
      <c r="K373" s="88"/>
      <c r="L373" s="65"/>
      <c r="M373" s="43"/>
      <c r="N373" s="88"/>
      <c r="O373" s="65"/>
      <c r="P373" s="43"/>
      <c r="Q373" s="88"/>
      <c r="R373" s="65"/>
      <c r="S373" s="43"/>
      <c r="T373" s="88"/>
      <c r="U373" s="65"/>
      <c r="V373" s="43"/>
      <c r="W373" s="88"/>
      <c r="X373" s="65"/>
      <c r="Y373" s="43"/>
      <c r="Z373" s="88"/>
      <c r="AA373" s="65"/>
      <c r="AB373" s="43"/>
      <c r="AC373" s="88"/>
      <c r="AD373" s="65"/>
      <c r="AE373" s="43"/>
      <c r="AF373" s="88"/>
      <c r="AG373" s="65"/>
      <c r="AH373" s="43"/>
      <c r="AI373" s="88"/>
      <c r="AJ373" s="65"/>
      <c r="AK373" s="43"/>
      <c r="AL373" s="88"/>
      <c r="AM373" s="65"/>
      <c r="AN373" s="43"/>
      <c r="AO373" s="88"/>
      <c r="AP373" s="42"/>
      <c r="AQ373" s="42"/>
      <c r="AR373" s="42"/>
      <c r="AS373" s="42"/>
      <c r="AT373" s="42"/>
      <c r="AU373" s="42"/>
      <c r="AV373" s="42"/>
      <c r="AW373" s="42"/>
      <c r="AX373" s="42"/>
      <c r="AY373" s="42"/>
      <c r="AZ373" s="42"/>
      <c r="BA373" s="42"/>
      <c r="BB373" s="42"/>
      <c r="BC373" s="42"/>
      <c r="BD373" s="42"/>
      <c r="BE373" s="42"/>
      <c r="BF373" s="42"/>
      <c r="BG373" s="42"/>
      <c r="BH373" s="42"/>
      <c r="BI373" s="42"/>
    </row>
    <row r="374" spans="1:61" ht="20.25" hidden="1" customHeight="1">
      <c r="A374" s="104" t="str">
        <f t="shared" si="217"/>
        <v>Boutique[...]</v>
      </c>
      <c r="B374" s="65" t="s">
        <v>330</v>
      </c>
      <c r="C374" s="65"/>
      <c r="D374" s="43"/>
      <c r="E374" s="88">
        <f t="shared" si="230"/>
        <v>0</v>
      </c>
      <c r="F374" s="65"/>
      <c r="G374" s="43"/>
      <c r="H374" s="88"/>
      <c r="I374" s="65"/>
      <c r="J374" s="43"/>
      <c r="K374" s="88"/>
      <c r="L374" s="65"/>
      <c r="M374" s="43"/>
      <c r="N374" s="88"/>
      <c r="O374" s="65"/>
      <c r="P374" s="43"/>
      <c r="Q374" s="88"/>
      <c r="R374" s="65"/>
      <c r="S374" s="43"/>
      <c r="T374" s="88"/>
      <c r="U374" s="65"/>
      <c r="V374" s="43"/>
      <c r="W374" s="88"/>
      <c r="X374" s="65"/>
      <c r="Y374" s="43"/>
      <c r="Z374" s="88"/>
      <c r="AA374" s="65"/>
      <c r="AB374" s="43"/>
      <c r="AC374" s="88"/>
      <c r="AD374" s="65"/>
      <c r="AE374" s="43"/>
      <c r="AF374" s="88"/>
      <c r="AG374" s="65"/>
      <c r="AH374" s="43"/>
      <c r="AI374" s="88"/>
      <c r="AJ374" s="65"/>
      <c r="AK374" s="43"/>
      <c r="AL374" s="88"/>
      <c r="AM374" s="65"/>
      <c r="AN374" s="43"/>
      <c r="AO374" s="88"/>
      <c r="AP374" s="42"/>
      <c r="AQ374" s="42"/>
      <c r="AR374" s="42"/>
      <c r="AS374" s="42"/>
      <c r="AT374" s="42"/>
      <c r="AU374" s="42"/>
      <c r="AV374" s="42"/>
      <c r="AW374" s="42"/>
      <c r="AX374" s="42"/>
      <c r="AY374" s="42"/>
      <c r="AZ374" s="42"/>
      <c r="BA374" s="42"/>
      <c r="BB374" s="42"/>
      <c r="BC374" s="42"/>
      <c r="BD374" s="42"/>
      <c r="BE374" s="42"/>
      <c r="BF374" s="42"/>
      <c r="BG374" s="42"/>
      <c r="BH374" s="42"/>
      <c r="BI374" s="42"/>
    </row>
    <row r="375" spans="1:61" ht="20.25" hidden="1" customHeight="1">
      <c r="A375" s="104" t="str">
        <f t="shared" si="217"/>
        <v>BoutiqueSalaires en absences</v>
      </c>
      <c r="B375" s="128" t="s">
        <v>410</v>
      </c>
      <c r="C375" s="65"/>
      <c r="D375" s="43"/>
      <c r="E375" s="88">
        <f t="shared" si="230"/>
        <v>0</v>
      </c>
      <c r="F375" s="65"/>
      <c r="G375" s="43"/>
      <c r="H375" s="88"/>
      <c r="I375" s="65"/>
      <c r="J375" s="43"/>
      <c r="K375" s="88"/>
      <c r="L375" s="65"/>
      <c r="M375" s="43"/>
      <c r="N375" s="88"/>
      <c r="O375" s="65"/>
      <c r="P375" s="43"/>
      <c r="Q375" s="88"/>
      <c r="R375" s="65"/>
      <c r="S375" s="43"/>
      <c r="T375" s="88"/>
      <c r="U375" s="65"/>
      <c r="V375" s="43"/>
      <c r="W375" s="88"/>
      <c r="X375" s="65"/>
      <c r="Y375" s="43"/>
      <c r="Z375" s="88"/>
      <c r="AA375" s="65"/>
      <c r="AB375" s="43"/>
      <c r="AC375" s="88"/>
      <c r="AD375" s="65"/>
      <c r="AE375" s="43"/>
      <c r="AF375" s="88"/>
      <c r="AG375" s="65"/>
      <c r="AH375" s="43"/>
      <c r="AI375" s="88"/>
      <c r="AJ375" s="65"/>
      <c r="AK375" s="43"/>
      <c r="AL375" s="88"/>
      <c r="AM375" s="65"/>
      <c r="AN375" s="43"/>
      <c r="AO375" s="88"/>
      <c r="AP375" s="42"/>
      <c r="AQ375" s="42"/>
      <c r="AR375" s="42"/>
      <c r="AS375" s="42"/>
      <c r="AT375" s="42"/>
      <c r="AU375" s="42"/>
      <c r="AV375" s="42"/>
      <c r="AW375" s="42"/>
      <c r="AX375" s="42"/>
      <c r="AY375" s="42"/>
      <c r="AZ375" s="42"/>
      <c r="BA375" s="42"/>
      <c r="BB375" s="42"/>
      <c r="BC375" s="42"/>
      <c r="BD375" s="42"/>
      <c r="BE375" s="42"/>
      <c r="BF375" s="42"/>
      <c r="BG375" s="42"/>
      <c r="BH375" s="42"/>
      <c r="BI375" s="42"/>
    </row>
    <row r="376" spans="1:61" ht="20.25" hidden="1" customHeight="1">
      <c r="A376" s="104" t="str">
        <f t="shared" si="217"/>
        <v>BoutiqueDéduction à la source</v>
      </c>
      <c r="B376" s="127" t="s">
        <v>411</v>
      </c>
      <c r="C376" s="46"/>
      <c r="D376" s="130"/>
      <c r="E376" s="132">
        <f t="shared" si="230"/>
        <v>0</v>
      </c>
      <c r="F376" s="46"/>
      <c r="G376" s="130"/>
      <c r="H376" s="132"/>
      <c r="I376" s="46"/>
      <c r="J376" s="130"/>
      <c r="K376" s="132"/>
      <c r="L376" s="46"/>
      <c r="M376" s="130"/>
      <c r="N376" s="132"/>
      <c r="O376" s="46"/>
      <c r="P376" s="130"/>
      <c r="Q376" s="132"/>
      <c r="R376" s="46"/>
      <c r="S376" s="130"/>
      <c r="T376" s="132"/>
      <c r="U376" s="46"/>
      <c r="V376" s="130"/>
      <c r="W376" s="132"/>
      <c r="X376" s="46"/>
      <c r="Y376" s="130"/>
      <c r="Z376" s="132"/>
      <c r="AA376" s="46"/>
      <c r="AB376" s="130"/>
      <c r="AC376" s="132"/>
      <c r="AD376" s="46"/>
      <c r="AE376" s="130"/>
      <c r="AF376" s="132"/>
      <c r="AG376" s="46"/>
      <c r="AH376" s="130"/>
      <c r="AI376" s="132"/>
      <c r="AJ376" s="46"/>
      <c r="AK376" s="130"/>
      <c r="AL376" s="132"/>
      <c r="AM376" s="46"/>
      <c r="AN376" s="130"/>
      <c r="AO376" s="132"/>
      <c r="AP376" s="42"/>
      <c r="AQ376" s="42"/>
      <c r="AR376" s="42"/>
      <c r="AS376" s="42"/>
      <c r="AT376" s="42"/>
      <c r="AU376" s="42"/>
      <c r="AV376" s="42"/>
      <c r="AW376" s="42"/>
      <c r="AX376" s="42"/>
      <c r="AY376" s="42"/>
      <c r="AZ376" s="42"/>
      <c r="BA376" s="42"/>
      <c r="BB376" s="42"/>
      <c r="BC376" s="42"/>
      <c r="BD376" s="42"/>
      <c r="BE376" s="42"/>
      <c r="BF376" s="42"/>
      <c r="BG376" s="42"/>
      <c r="BH376" s="42"/>
      <c r="BI376" s="42"/>
    </row>
    <row r="377" spans="1:61" ht="20.25" hidden="1" customHeight="1">
      <c r="A377" s="104" t="str">
        <f t="shared" si="217"/>
        <v>BoutiqueBénéfices marginaux</v>
      </c>
      <c r="B377" s="476" t="s">
        <v>412</v>
      </c>
      <c r="C377" s="65"/>
      <c r="D377" s="43"/>
      <c r="E377" s="88">
        <f t="shared" si="230"/>
        <v>0</v>
      </c>
      <c r="F377" s="65"/>
      <c r="G377" s="43"/>
      <c r="H377" s="88"/>
      <c r="I377" s="65"/>
      <c r="J377" s="43"/>
      <c r="K377" s="88"/>
      <c r="L377" s="65"/>
      <c r="M377" s="43"/>
      <c r="N377" s="88"/>
      <c r="O377" s="65"/>
      <c r="P377" s="43"/>
      <c r="Q377" s="88"/>
      <c r="R377" s="65"/>
      <c r="S377" s="43"/>
      <c r="T377" s="88"/>
      <c r="U377" s="65"/>
      <c r="V377" s="43"/>
      <c r="W377" s="88"/>
      <c r="X377" s="65"/>
      <c r="Y377" s="43"/>
      <c r="Z377" s="88"/>
      <c r="AA377" s="65"/>
      <c r="AB377" s="43"/>
      <c r="AC377" s="88"/>
      <c r="AD377" s="65"/>
      <c r="AE377" s="43"/>
      <c r="AF377" s="88"/>
      <c r="AG377" s="65"/>
      <c r="AH377" s="43"/>
      <c r="AI377" s="88"/>
      <c r="AJ377" s="65"/>
      <c r="AK377" s="43"/>
      <c r="AL377" s="88"/>
      <c r="AM377" s="65"/>
      <c r="AN377" s="43"/>
      <c r="AO377" s="88"/>
      <c r="AP377" s="42"/>
      <c r="AQ377" s="42"/>
      <c r="AR377" s="42"/>
      <c r="AS377" s="42"/>
      <c r="AT377" s="42"/>
      <c r="AU377" s="42"/>
      <c r="AV377" s="42"/>
      <c r="AW377" s="42"/>
      <c r="AX377" s="42"/>
      <c r="AY377" s="42"/>
      <c r="AZ377" s="42"/>
      <c r="BA377" s="42"/>
      <c r="BB377" s="42"/>
      <c r="BC377" s="42"/>
      <c r="BD377" s="42"/>
      <c r="BE377" s="42"/>
      <c r="BF377" s="42"/>
      <c r="BG377" s="42"/>
      <c r="BH377" s="42"/>
      <c r="BI377" s="42"/>
    </row>
    <row r="378" spans="1:61" ht="20.25" hidden="1" customHeight="1">
      <c r="A378" s="104" t="str">
        <f t="shared" si="217"/>
        <v>BoutiqueCsst</v>
      </c>
      <c r="B378" s="127" t="s">
        <v>413</v>
      </c>
      <c r="C378" s="65"/>
      <c r="D378" s="43"/>
      <c r="E378" s="88">
        <f t="shared" si="230"/>
        <v>0</v>
      </c>
      <c r="F378" s="65"/>
      <c r="G378" s="43"/>
      <c r="H378" s="88"/>
      <c r="I378" s="65"/>
      <c r="J378" s="43"/>
      <c r="K378" s="88"/>
      <c r="L378" s="65"/>
      <c r="M378" s="43"/>
      <c r="N378" s="88"/>
      <c r="O378" s="65"/>
      <c r="P378" s="43"/>
      <c r="Q378" s="88"/>
      <c r="R378" s="65"/>
      <c r="S378" s="43"/>
      <c r="T378" s="88"/>
      <c r="U378" s="65"/>
      <c r="V378" s="43"/>
      <c r="W378" s="88"/>
      <c r="X378" s="65"/>
      <c r="Y378" s="43"/>
      <c r="Z378" s="88"/>
      <c r="AA378" s="65"/>
      <c r="AB378" s="43"/>
      <c r="AC378" s="88"/>
      <c r="AD378" s="65"/>
      <c r="AE378" s="43"/>
      <c r="AF378" s="88"/>
      <c r="AG378" s="65"/>
      <c r="AH378" s="43"/>
      <c r="AI378" s="88"/>
      <c r="AJ378" s="65"/>
      <c r="AK378" s="43"/>
      <c r="AL378" s="88"/>
      <c r="AM378" s="65"/>
      <c r="AN378" s="43"/>
      <c r="AO378" s="88"/>
      <c r="AP378" s="42"/>
      <c r="AQ378" s="42"/>
      <c r="AR378" s="42"/>
      <c r="AS378" s="42"/>
      <c r="AT378" s="42"/>
      <c r="AU378" s="42"/>
      <c r="AV378" s="42"/>
      <c r="AW378" s="42"/>
      <c r="AX378" s="42"/>
      <c r="AY378" s="42"/>
      <c r="AZ378" s="42"/>
      <c r="BA378" s="42"/>
      <c r="BB378" s="42"/>
      <c r="BC378" s="42"/>
      <c r="BD378" s="42"/>
      <c r="BE378" s="42"/>
      <c r="BF378" s="42"/>
      <c r="BG378" s="42"/>
      <c r="BH378" s="42"/>
      <c r="BI378" s="42"/>
    </row>
    <row r="379" spans="1:61" ht="20.25" hidden="1" customHeight="1">
      <c r="A379" s="104" t="str">
        <f t="shared" si="217"/>
        <v>Boutique[...]</v>
      </c>
      <c r="B379" s="65" t="s">
        <v>330</v>
      </c>
      <c r="C379" s="51"/>
      <c r="D379" s="133"/>
      <c r="E379" s="110">
        <f t="shared" si="230"/>
        <v>0</v>
      </c>
      <c r="F379" s="51"/>
      <c r="G379" s="133"/>
      <c r="H379" s="110"/>
      <c r="I379" s="51"/>
      <c r="J379" s="133"/>
      <c r="K379" s="110"/>
      <c r="L379" s="51"/>
      <c r="M379" s="133"/>
      <c r="N379" s="110"/>
      <c r="O379" s="51"/>
      <c r="P379" s="133"/>
      <c r="Q379" s="110"/>
      <c r="R379" s="51"/>
      <c r="S379" s="133"/>
      <c r="T379" s="110"/>
      <c r="U379" s="51"/>
      <c r="V379" s="133"/>
      <c r="W379" s="110"/>
      <c r="X379" s="51"/>
      <c r="Y379" s="133"/>
      <c r="Z379" s="110"/>
      <c r="AA379" s="51"/>
      <c r="AB379" s="133"/>
      <c r="AC379" s="110"/>
      <c r="AD379" s="51"/>
      <c r="AE379" s="133"/>
      <c r="AF379" s="110"/>
      <c r="AG379" s="51"/>
      <c r="AH379" s="133"/>
      <c r="AI379" s="110"/>
      <c r="AJ379" s="51"/>
      <c r="AK379" s="133"/>
      <c r="AL379" s="110"/>
      <c r="AM379" s="51"/>
      <c r="AN379" s="133"/>
      <c r="AO379" s="110"/>
      <c r="AP379" s="42"/>
      <c r="AQ379" s="42"/>
      <c r="AR379" s="42"/>
      <c r="AS379" s="42"/>
      <c r="AT379" s="42"/>
      <c r="AU379" s="42"/>
      <c r="AV379" s="42"/>
      <c r="AW379" s="42"/>
      <c r="AX379" s="42"/>
      <c r="AY379" s="42"/>
      <c r="AZ379" s="42"/>
      <c r="BA379" s="42"/>
      <c r="BB379" s="42"/>
      <c r="BC379" s="42"/>
      <c r="BD379" s="42"/>
      <c r="BE379" s="42"/>
      <c r="BF379" s="42"/>
      <c r="BG379" s="42"/>
      <c r="BH379" s="42"/>
      <c r="BI379" s="42"/>
    </row>
    <row r="380" spans="1:61" ht="20.25" hidden="1" customHeight="1">
      <c r="A380" s="104" t="str">
        <f t="shared" si="217"/>
        <v>BoutiqueTOTAL PERSONNEL</v>
      </c>
      <c r="B380" s="119" t="s">
        <v>414</v>
      </c>
      <c r="C380" s="123" t="s">
        <v>404</v>
      </c>
      <c r="D380" s="121">
        <f>IFERROR(E380/E$363,0)</f>
        <v>0</v>
      </c>
      <c r="E380" s="122">
        <f>+SUM(E368:E379)</f>
        <v>0</v>
      </c>
      <c r="F380" s="123" t="s">
        <v>404</v>
      </c>
      <c r="G380" s="121">
        <f>IFERROR(H380/H$363,0)</f>
        <v>0</v>
      </c>
      <c r="H380" s="122">
        <f>+SUM(H368:H379)</f>
        <v>0</v>
      </c>
      <c r="I380" s="123" t="s">
        <v>404</v>
      </c>
      <c r="J380" s="121">
        <f>IFERROR(K380/K$363,0)</f>
        <v>0</v>
      </c>
      <c r="K380" s="122">
        <f>+SUM(K368:K379)</f>
        <v>0</v>
      </c>
      <c r="L380" s="123" t="s">
        <v>404</v>
      </c>
      <c r="M380" s="121">
        <f>IFERROR(N380/N$363,0)</f>
        <v>0</v>
      </c>
      <c r="N380" s="122">
        <f>+SUM(N368:N379)</f>
        <v>0</v>
      </c>
      <c r="O380" s="123" t="s">
        <v>404</v>
      </c>
      <c r="P380" s="121">
        <f>IFERROR(Q380/Q$363,0)</f>
        <v>0</v>
      </c>
      <c r="Q380" s="122">
        <f>+SUM(Q368:Q379)</f>
        <v>0</v>
      </c>
      <c r="R380" s="123" t="s">
        <v>404</v>
      </c>
      <c r="S380" s="121">
        <f>IFERROR(T380/T$363,0)</f>
        <v>0</v>
      </c>
      <c r="T380" s="122">
        <f>+SUM(T368:T379)</f>
        <v>0</v>
      </c>
      <c r="U380" s="123" t="s">
        <v>404</v>
      </c>
      <c r="V380" s="121">
        <f>IFERROR(W380/W$363,0)</f>
        <v>0</v>
      </c>
      <c r="W380" s="122">
        <f>+SUM(W368:W379)</f>
        <v>0</v>
      </c>
      <c r="X380" s="123" t="s">
        <v>404</v>
      </c>
      <c r="Y380" s="121">
        <f>IFERROR(Z380/Z$363,0)</f>
        <v>0</v>
      </c>
      <c r="Z380" s="122">
        <f>+SUM(Z368:Z379)</f>
        <v>0</v>
      </c>
      <c r="AA380" s="123" t="s">
        <v>404</v>
      </c>
      <c r="AB380" s="121">
        <f>IFERROR(AC380/AC$363,0)</f>
        <v>0</v>
      </c>
      <c r="AC380" s="122">
        <f>+SUM(AC368:AC379)</f>
        <v>0</v>
      </c>
      <c r="AD380" s="123" t="s">
        <v>404</v>
      </c>
      <c r="AE380" s="121">
        <f>IFERROR(AF380/AF$363,0)</f>
        <v>0</v>
      </c>
      <c r="AF380" s="122">
        <f>+SUM(AF368:AF379)</f>
        <v>0</v>
      </c>
      <c r="AG380" s="123" t="s">
        <v>404</v>
      </c>
      <c r="AH380" s="121">
        <f>IFERROR(AI380/AI$363,0)</f>
        <v>0</v>
      </c>
      <c r="AI380" s="122">
        <f>+SUM(AI368:AI379)</f>
        <v>0</v>
      </c>
      <c r="AJ380" s="123" t="s">
        <v>404</v>
      </c>
      <c r="AK380" s="121">
        <f>IFERROR(AL380/AL$363,0)</f>
        <v>0</v>
      </c>
      <c r="AL380" s="122">
        <f>+SUM(AL368:AL379)</f>
        <v>0</v>
      </c>
      <c r="AM380" s="123" t="s">
        <v>404</v>
      </c>
      <c r="AN380" s="121">
        <f>IFERROR(AO380/AO$363,0)</f>
        <v>0</v>
      </c>
      <c r="AO380" s="122">
        <f>+SUM(AO368:AO379)</f>
        <v>0</v>
      </c>
      <c r="AP380" s="42"/>
      <c r="AQ380" s="42"/>
      <c r="AR380" s="42"/>
      <c r="AS380" s="42"/>
      <c r="AT380" s="42"/>
      <c r="AU380" s="42"/>
      <c r="AV380" s="42"/>
      <c r="AW380" s="42"/>
      <c r="AX380" s="42"/>
      <c r="AY380" s="42"/>
      <c r="AZ380" s="42"/>
      <c r="BA380" s="42"/>
      <c r="BB380" s="42"/>
      <c r="BC380" s="42"/>
      <c r="BD380" s="42"/>
      <c r="BE380" s="42"/>
      <c r="BF380" s="42"/>
      <c r="BG380" s="42"/>
      <c r="BH380" s="42"/>
      <c r="BI380" s="42"/>
    </row>
    <row r="381" spans="1:61" ht="20.25" hidden="1" customHeight="1">
      <c r="A381" s="104" t="str">
        <f t="shared" si="217"/>
        <v>BoutiquePublicité 2</v>
      </c>
      <c r="B381" s="241" t="s">
        <v>415</v>
      </c>
      <c r="C381" s="65"/>
      <c r="D381" s="43"/>
      <c r="E381" s="88">
        <f t="shared" ref="E381:E397" si="231">+SUM(H381,K381,N381,Q381,T381,W381,Z381,AC381,AF381,AI381,AL381,AO381)</f>
        <v>0</v>
      </c>
      <c r="F381" s="65"/>
      <c r="G381" s="43"/>
      <c r="H381" s="88"/>
      <c r="I381" s="65"/>
      <c r="J381" s="43"/>
      <c r="K381" s="88"/>
      <c r="L381" s="65"/>
      <c r="M381" s="43"/>
      <c r="N381" s="88"/>
      <c r="O381" s="65"/>
      <c r="P381" s="43"/>
      <c r="Q381" s="88"/>
      <c r="R381" s="65"/>
      <c r="S381" s="43"/>
      <c r="T381" s="88"/>
      <c r="U381" s="65"/>
      <c r="V381" s="43"/>
      <c r="W381" s="88"/>
      <c r="X381" s="65"/>
      <c r="Y381" s="43"/>
      <c r="Z381" s="88"/>
      <c r="AA381" s="65"/>
      <c r="AB381" s="43"/>
      <c r="AC381" s="88"/>
      <c r="AD381" s="65"/>
      <c r="AE381" s="43"/>
      <c r="AF381" s="88"/>
      <c r="AG381" s="65"/>
      <c r="AH381" s="43"/>
      <c r="AI381" s="88"/>
      <c r="AJ381" s="65"/>
      <c r="AK381" s="43"/>
      <c r="AL381" s="88"/>
      <c r="AM381" s="65"/>
      <c r="AN381" s="43"/>
      <c r="AO381" s="88"/>
      <c r="AP381" s="42"/>
      <c r="AQ381" s="42"/>
      <c r="AR381" s="42"/>
      <c r="AS381" s="42"/>
      <c r="AT381" s="42"/>
      <c r="AU381" s="42"/>
      <c r="AV381" s="42"/>
      <c r="AW381" s="42"/>
      <c r="AX381" s="42"/>
      <c r="AY381" s="42"/>
      <c r="AZ381" s="42"/>
      <c r="BA381" s="42"/>
      <c r="BB381" s="42"/>
      <c r="BC381" s="42"/>
      <c r="BD381" s="42"/>
      <c r="BE381" s="42"/>
      <c r="BF381" s="42"/>
      <c r="BG381" s="42"/>
      <c r="BH381" s="42"/>
      <c r="BI381" s="42"/>
    </row>
    <row r="382" spans="1:61" ht="20.25" hidden="1" customHeight="1">
      <c r="A382" s="104" t="str">
        <f t="shared" si="217"/>
        <v>BoutiqueService gratuit 2</v>
      </c>
      <c r="B382" s="127" t="s">
        <v>416</v>
      </c>
      <c r="C382" s="65"/>
      <c r="D382" s="43"/>
      <c r="E382" s="88">
        <f t="shared" si="231"/>
        <v>0</v>
      </c>
      <c r="F382" s="65"/>
      <c r="G382" s="43"/>
      <c r="H382" s="88"/>
      <c r="I382" s="65"/>
      <c r="J382" s="43"/>
      <c r="K382" s="88"/>
      <c r="L382" s="65"/>
      <c r="M382" s="43"/>
      <c r="N382" s="88"/>
      <c r="O382" s="65"/>
      <c r="P382" s="43"/>
      <c r="Q382" s="88"/>
      <c r="R382" s="65"/>
      <c r="S382" s="43"/>
      <c r="T382" s="88"/>
      <c r="U382" s="65"/>
      <c r="V382" s="43"/>
      <c r="W382" s="88"/>
      <c r="X382" s="65"/>
      <c r="Y382" s="43"/>
      <c r="Z382" s="88"/>
      <c r="AA382" s="65"/>
      <c r="AB382" s="43"/>
      <c r="AC382" s="88"/>
      <c r="AD382" s="65"/>
      <c r="AE382" s="43"/>
      <c r="AF382" s="88"/>
      <c r="AG382" s="65"/>
      <c r="AH382" s="43"/>
      <c r="AI382" s="88"/>
      <c r="AJ382" s="65"/>
      <c r="AK382" s="43"/>
      <c r="AL382" s="88"/>
      <c r="AM382" s="65"/>
      <c r="AN382" s="43"/>
      <c r="AO382" s="88"/>
      <c r="AP382" s="42"/>
      <c r="AQ382" s="42"/>
      <c r="AR382" s="42"/>
      <c r="AS382" s="42"/>
      <c r="AT382" s="42"/>
      <c r="AU382" s="42"/>
      <c r="AV382" s="42"/>
      <c r="AW382" s="42"/>
      <c r="AX382" s="42"/>
      <c r="AY382" s="42"/>
      <c r="AZ382" s="42"/>
      <c r="BA382" s="42"/>
      <c r="BB382" s="42"/>
      <c r="BC382" s="42"/>
      <c r="BD382" s="42"/>
      <c r="BE382" s="42"/>
      <c r="BF382" s="42"/>
      <c r="BG382" s="42"/>
      <c r="BH382" s="42"/>
      <c r="BI382" s="42"/>
    </row>
    <row r="383" spans="1:61" ht="20.25" hidden="1" customHeight="1">
      <c r="A383" s="104" t="str">
        <f t="shared" si="217"/>
        <v>BoutiqueFrais véhicules de cie</v>
      </c>
      <c r="B383" s="128" t="s">
        <v>417</v>
      </c>
      <c r="C383" s="51"/>
      <c r="D383" s="133"/>
      <c r="E383" s="110">
        <f t="shared" si="231"/>
        <v>0</v>
      </c>
      <c r="F383" s="51"/>
      <c r="G383" s="133"/>
      <c r="H383" s="110"/>
      <c r="I383" s="51"/>
      <c r="J383" s="133"/>
      <c r="K383" s="110"/>
      <c r="L383" s="51"/>
      <c r="M383" s="133"/>
      <c r="N383" s="110"/>
      <c r="O383" s="51"/>
      <c r="P383" s="133"/>
      <c r="Q383" s="110"/>
      <c r="R383" s="51"/>
      <c r="S383" s="133"/>
      <c r="T383" s="110"/>
      <c r="U383" s="51"/>
      <c r="V383" s="133"/>
      <c r="W383" s="110"/>
      <c r="X383" s="51"/>
      <c r="Y383" s="133"/>
      <c r="Z383" s="110"/>
      <c r="AA383" s="51"/>
      <c r="AB383" s="133"/>
      <c r="AC383" s="110"/>
      <c r="AD383" s="51"/>
      <c r="AE383" s="133"/>
      <c r="AF383" s="110"/>
      <c r="AG383" s="51"/>
      <c r="AH383" s="133"/>
      <c r="AI383" s="110"/>
      <c r="AJ383" s="51"/>
      <c r="AK383" s="133"/>
      <c r="AL383" s="110"/>
      <c r="AM383" s="51"/>
      <c r="AN383" s="133"/>
      <c r="AO383" s="110"/>
      <c r="AP383" s="42"/>
      <c r="AQ383" s="42"/>
      <c r="AR383" s="42"/>
      <c r="AS383" s="42"/>
      <c r="AT383" s="42"/>
      <c r="AU383" s="42"/>
      <c r="AV383" s="42"/>
      <c r="AW383" s="42"/>
      <c r="AX383" s="42"/>
      <c r="AY383" s="42"/>
      <c r="AZ383" s="42"/>
      <c r="BA383" s="42"/>
      <c r="BB383" s="42"/>
      <c r="BC383" s="42"/>
      <c r="BD383" s="42"/>
      <c r="BE383" s="42"/>
      <c r="BF383" s="42"/>
      <c r="BG383" s="42"/>
      <c r="BH383" s="42"/>
      <c r="BI383" s="42"/>
    </row>
    <row r="384" spans="1:61" ht="20.25" hidden="1" customHeight="1">
      <c r="A384" s="104" t="str">
        <f t="shared" si="217"/>
        <v>BoutiqueInformatique</v>
      </c>
      <c r="B384" s="127" t="s">
        <v>418</v>
      </c>
      <c r="C384" s="65"/>
      <c r="D384" s="43"/>
      <c r="E384" s="88">
        <f t="shared" si="231"/>
        <v>0</v>
      </c>
      <c r="F384" s="65"/>
      <c r="G384" s="43"/>
      <c r="H384" s="88"/>
      <c r="I384" s="65"/>
      <c r="J384" s="43"/>
      <c r="K384" s="88"/>
      <c r="L384" s="65"/>
      <c r="M384" s="43"/>
      <c r="N384" s="88"/>
      <c r="O384" s="65"/>
      <c r="P384" s="43"/>
      <c r="Q384" s="88"/>
      <c r="R384" s="65"/>
      <c r="S384" s="43"/>
      <c r="T384" s="88"/>
      <c r="U384" s="65"/>
      <c r="V384" s="43"/>
      <c r="W384" s="88"/>
      <c r="X384" s="65"/>
      <c r="Y384" s="43"/>
      <c r="Z384" s="88"/>
      <c r="AA384" s="65"/>
      <c r="AB384" s="43"/>
      <c r="AC384" s="88"/>
      <c r="AD384" s="65"/>
      <c r="AE384" s="43"/>
      <c r="AF384" s="88"/>
      <c r="AG384" s="65"/>
      <c r="AH384" s="43"/>
      <c r="AI384" s="88"/>
      <c r="AJ384" s="65"/>
      <c r="AK384" s="43"/>
      <c r="AL384" s="88"/>
      <c r="AM384" s="65"/>
      <c r="AN384" s="43"/>
      <c r="AO384" s="88"/>
      <c r="AP384" s="42"/>
      <c r="AQ384" s="42"/>
      <c r="AR384" s="42"/>
      <c r="AS384" s="42"/>
      <c r="AT384" s="42"/>
      <c r="AU384" s="42"/>
      <c r="AV384" s="42"/>
      <c r="AW384" s="42"/>
      <c r="AX384" s="42"/>
      <c r="AY384" s="42"/>
      <c r="AZ384" s="42"/>
      <c r="BA384" s="42"/>
      <c r="BB384" s="42"/>
      <c r="BC384" s="42"/>
      <c r="BD384" s="42"/>
      <c r="BE384" s="42"/>
      <c r="BF384" s="42"/>
      <c r="BG384" s="42"/>
      <c r="BH384" s="42"/>
      <c r="BI384" s="42"/>
    </row>
    <row r="385" spans="1:61" ht="20.25" hidden="1" customHeight="1">
      <c r="A385" s="104" t="str">
        <f t="shared" si="217"/>
        <v>BoutiqueFrais de déplacement</v>
      </c>
      <c r="B385" s="127" t="s">
        <v>419</v>
      </c>
      <c r="C385" s="65"/>
      <c r="D385" s="43"/>
      <c r="E385" s="88">
        <f t="shared" si="231"/>
        <v>0</v>
      </c>
      <c r="F385" s="65"/>
      <c r="G385" s="43"/>
      <c r="H385" s="88"/>
      <c r="I385" s="65"/>
      <c r="J385" s="43"/>
      <c r="K385" s="88"/>
      <c r="L385" s="65"/>
      <c r="M385" s="43"/>
      <c r="N385" s="88"/>
      <c r="O385" s="65"/>
      <c r="P385" s="43"/>
      <c r="Q385" s="88"/>
      <c r="R385" s="65"/>
      <c r="S385" s="43"/>
      <c r="T385" s="88"/>
      <c r="U385" s="65"/>
      <c r="V385" s="43"/>
      <c r="W385" s="88"/>
      <c r="X385" s="65"/>
      <c r="Y385" s="43"/>
      <c r="Z385" s="88"/>
      <c r="AA385" s="65"/>
      <c r="AB385" s="43"/>
      <c r="AC385" s="88"/>
      <c r="AD385" s="65"/>
      <c r="AE385" s="43"/>
      <c r="AF385" s="88"/>
      <c r="AG385" s="65"/>
      <c r="AH385" s="43"/>
      <c r="AI385" s="88"/>
      <c r="AJ385" s="65"/>
      <c r="AK385" s="43"/>
      <c r="AL385" s="88"/>
      <c r="AM385" s="65"/>
      <c r="AN385" s="43"/>
      <c r="AO385" s="88"/>
      <c r="AP385" s="42"/>
      <c r="AQ385" s="42"/>
      <c r="AR385" s="42"/>
      <c r="AS385" s="42"/>
      <c r="AT385" s="42"/>
      <c r="AU385" s="42"/>
      <c r="AV385" s="42"/>
      <c r="AW385" s="42"/>
      <c r="AX385" s="42"/>
      <c r="AY385" s="42"/>
      <c r="AZ385" s="42"/>
      <c r="BA385" s="42"/>
      <c r="BB385" s="42"/>
      <c r="BC385" s="42"/>
      <c r="BD385" s="42"/>
      <c r="BE385" s="42"/>
      <c r="BF385" s="42"/>
      <c r="BG385" s="42"/>
      <c r="BH385" s="42"/>
      <c r="BI385" s="42"/>
    </row>
    <row r="386" spans="1:61" ht="20.25" hidden="1" customHeight="1">
      <c r="A386" s="104" t="str">
        <f t="shared" si="217"/>
        <v>BoutiqueServices extérieurs</v>
      </c>
      <c r="B386" s="127" t="s">
        <v>420</v>
      </c>
      <c r="C386" s="51"/>
      <c r="D386" s="133"/>
      <c r="E386" s="110">
        <f t="shared" si="231"/>
        <v>0</v>
      </c>
      <c r="F386" s="51"/>
      <c r="G386" s="133"/>
      <c r="H386" s="110"/>
      <c r="I386" s="51"/>
      <c r="J386" s="133"/>
      <c r="K386" s="110"/>
      <c r="L386" s="51"/>
      <c r="M386" s="133"/>
      <c r="N386" s="110"/>
      <c r="O386" s="51"/>
      <c r="P386" s="133"/>
      <c r="Q386" s="110"/>
      <c r="R386" s="51"/>
      <c r="S386" s="133"/>
      <c r="T386" s="110"/>
      <c r="U386" s="51"/>
      <c r="V386" s="133"/>
      <c r="W386" s="110"/>
      <c r="X386" s="51"/>
      <c r="Y386" s="133"/>
      <c r="Z386" s="110"/>
      <c r="AA386" s="51"/>
      <c r="AB386" s="133"/>
      <c r="AC386" s="110"/>
      <c r="AD386" s="51"/>
      <c r="AE386" s="133"/>
      <c r="AF386" s="110"/>
      <c r="AG386" s="51"/>
      <c r="AH386" s="133"/>
      <c r="AI386" s="110"/>
      <c r="AJ386" s="51"/>
      <c r="AK386" s="133"/>
      <c r="AL386" s="110"/>
      <c r="AM386" s="51"/>
      <c r="AN386" s="133"/>
      <c r="AO386" s="110"/>
      <c r="AP386" s="42"/>
      <c r="AQ386" s="42"/>
      <c r="AR386" s="42"/>
      <c r="AS386" s="42"/>
      <c r="AT386" s="42"/>
      <c r="AU386" s="42"/>
      <c r="AV386" s="42"/>
      <c r="AW386" s="42"/>
      <c r="AX386" s="42"/>
      <c r="AY386" s="42"/>
      <c r="AZ386" s="42"/>
      <c r="BA386" s="42"/>
      <c r="BB386" s="42"/>
      <c r="BC386" s="42"/>
      <c r="BD386" s="42"/>
      <c r="BE386" s="42"/>
      <c r="BF386" s="42"/>
      <c r="BG386" s="42"/>
      <c r="BH386" s="42"/>
      <c r="BI386" s="42"/>
    </row>
    <row r="387" spans="1:61" ht="20.25" hidden="1" customHeight="1">
      <c r="A387" s="104" t="str">
        <f t="shared" si="217"/>
        <v>BoutiqueFournitures autres</v>
      </c>
      <c r="B387" s="241" t="s">
        <v>421</v>
      </c>
      <c r="C387" s="65"/>
      <c r="D387" s="43"/>
      <c r="E387" s="88">
        <f t="shared" si="231"/>
        <v>0</v>
      </c>
      <c r="F387" s="65"/>
      <c r="G387" s="43"/>
      <c r="H387" s="88"/>
      <c r="I387" s="65"/>
      <c r="J387" s="43"/>
      <c r="K387" s="88"/>
      <c r="L387" s="65"/>
      <c r="M387" s="43"/>
      <c r="N387" s="88"/>
      <c r="O387" s="65"/>
      <c r="P387" s="43"/>
      <c r="Q387" s="88"/>
      <c r="R387" s="65"/>
      <c r="S387" s="43"/>
      <c r="T387" s="88"/>
      <c r="U387" s="65"/>
      <c r="V387" s="43"/>
      <c r="W387" s="88"/>
      <c r="X387" s="65"/>
      <c r="Y387" s="43"/>
      <c r="Z387" s="88"/>
      <c r="AA387" s="65"/>
      <c r="AB387" s="43"/>
      <c r="AC387" s="88"/>
      <c r="AD387" s="65"/>
      <c r="AE387" s="43"/>
      <c r="AF387" s="88"/>
      <c r="AG387" s="65"/>
      <c r="AH387" s="43"/>
      <c r="AI387" s="88"/>
      <c r="AJ387" s="65"/>
      <c r="AK387" s="43"/>
      <c r="AL387" s="88"/>
      <c r="AM387" s="65"/>
      <c r="AN387" s="43"/>
      <c r="AO387" s="88"/>
      <c r="AP387" s="42"/>
      <c r="AQ387" s="42"/>
      <c r="AR387" s="42"/>
      <c r="AS387" s="42"/>
      <c r="AT387" s="42"/>
      <c r="AU387" s="42"/>
      <c r="AV387" s="42"/>
      <c r="AW387" s="42"/>
      <c r="AX387" s="42"/>
      <c r="AY387" s="42"/>
      <c r="AZ387" s="42"/>
      <c r="BA387" s="42"/>
      <c r="BB387" s="42"/>
      <c r="BC387" s="42"/>
      <c r="BD387" s="42"/>
      <c r="BE387" s="42"/>
      <c r="BF387" s="42"/>
      <c r="BG387" s="42"/>
      <c r="BH387" s="42"/>
      <c r="BI387" s="42"/>
    </row>
    <row r="388" spans="1:61" ht="20.25" hidden="1" customHeight="1">
      <c r="A388" s="104" t="str">
        <f t="shared" si="217"/>
        <v>BoutiqueUniformes</v>
      </c>
      <c r="B388" s="127" t="s">
        <v>422</v>
      </c>
      <c r="C388" s="65"/>
      <c r="D388" s="43"/>
      <c r="E388" s="88">
        <f t="shared" si="231"/>
        <v>0</v>
      </c>
      <c r="F388" s="65"/>
      <c r="G388" s="43"/>
      <c r="H388" s="88"/>
      <c r="I388" s="65"/>
      <c r="J388" s="43"/>
      <c r="K388" s="88"/>
      <c r="L388" s="65"/>
      <c r="M388" s="43"/>
      <c r="N388" s="88"/>
      <c r="O388" s="65"/>
      <c r="P388" s="43"/>
      <c r="Q388" s="88"/>
      <c r="R388" s="65"/>
      <c r="S388" s="43"/>
      <c r="T388" s="88"/>
      <c r="U388" s="65"/>
      <c r="V388" s="43"/>
      <c r="W388" s="88"/>
      <c r="X388" s="65"/>
      <c r="Y388" s="43"/>
      <c r="Z388" s="88"/>
      <c r="AA388" s="65"/>
      <c r="AB388" s="43"/>
      <c r="AC388" s="88"/>
      <c r="AD388" s="65"/>
      <c r="AE388" s="43"/>
      <c r="AF388" s="88"/>
      <c r="AG388" s="65"/>
      <c r="AH388" s="43"/>
      <c r="AI388" s="88"/>
      <c r="AJ388" s="65"/>
      <c r="AK388" s="43"/>
      <c r="AL388" s="88"/>
      <c r="AM388" s="65"/>
      <c r="AN388" s="43"/>
      <c r="AO388" s="88"/>
      <c r="AP388" s="42"/>
      <c r="AQ388" s="42"/>
      <c r="AR388" s="42"/>
      <c r="AS388" s="42"/>
      <c r="AT388" s="42"/>
      <c r="AU388" s="42"/>
      <c r="AV388" s="42"/>
      <c r="AW388" s="42"/>
      <c r="AX388" s="42"/>
      <c r="AY388" s="42"/>
      <c r="AZ388" s="42"/>
      <c r="BA388" s="42"/>
      <c r="BB388" s="42"/>
      <c r="BC388" s="42"/>
      <c r="BD388" s="42"/>
      <c r="BE388" s="42"/>
      <c r="BF388" s="42"/>
      <c r="BG388" s="42"/>
      <c r="BH388" s="42"/>
      <c r="BI388" s="42"/>
    </row>
    <row r="389" spans="1:61" ht="20.25" hidden="1" customHeight="1">
      <c r="A389" s="104" t="str">
        <f t="shared" si="217"/>
        <v>BoutiquePapeterie</v>
      </c>
      <c r="B389" s="127" t="s">
        <v>423</v>
      </c>
      <c r="C389" s="65"/>
      <c r="D389" s="43"/>
      <c r="E389" s="88">
        <f t="shared" si="231"/>
        <v>0</v>
      </c>
      <c r="F389" s="65"/>
      <c r="G389" s="43"/>
      <c r="H389" s="88"/>
      <c r="I389" s="65"/>
      <c r="J389" s="43"/>
      <c r="K389" s="88"/>
      <c r="L389" s="65"/>
      <c r="M389" s="43"/>
      <c r="N389" s="88"/>
      <c r="O389" s="65"/>
      <c r="P389" s="43"/>
      <c r="Q389" s="88"/>
      <c r="R389" s="65"/>
      <c r="S389" s="43"/>
      <c r="T389" s="88"/>
      <c r="U389" s="65"/>
      <c r="V389" s="43"/>
      <c r="W389" s="88"/>
      <c r="X389" s="65"/>
      <c r="Y389" s="43"/>
      <c r="Z389" s="88"/>
      <c r="AA389" s="65"/>
      <c r="AB389" s="43"/>
      <c r="AC389" s="88"/>
      <c r="AD389" s="65"/>
      <c r="AE389" s="43"/>
      <c r="AF389" s="88"/>
      <c r="AG389" s="65"/>
      <c r="AH389" s="43"/>
      <c r="AI389" s="88"/>
      <c r="AJ389" s="65"/>
      <c r="AK389" s="43"/>
      <c r="AL389" s="88"/>
      <c r="AM389" s="65"/>
      <c r="AN389" s="43"/>
      <c r="AO389" s="88"/>
      <c r="AP389" s="42"/>
      <c r="AQ389" s="42"/>
      <c r="AR389" s="42"/>
      <c r="AS389" s="42"/>
      <c r="AT389" s="42"/>
      <c r="AU389" s="42"/>
      <c r="AV389" s="42"/>
      <c r="AW389" s="42"/>
      <c r="AX389" s="42"/>
      <c r="AY389" s="42"/>
      <c r="AZ389" s="42"/>
      <c r="BA389" s="42"/>
      <c r="BB389" s="42"/>
      <c r="BC389" s="42"/>
      <c r="BD389" s="42"/>
      <c r="BE389" s="42"/>
      <c r="BF389" s="42"/>
      <c r="BG389" s="42"/>
      <c r="BH389" s="42"/>
      <c r="BI389" s="42"/>
    </row>
    <row r="390" spans="1:61" ht="20.25" hidden="1" customHeight="1">
      <c r="A390" s="104" t="str">
        <f t="shared" si="217"/>
        <v>BoutiqueTéléphone</v>
      </c>
      <c r="B390" s="127" t="s">
        <v>424</v>
      </c>
      <c r="C390" s="65"/>
      <c r="D390" s="43"/>
      <c r="E390" s="88">
        <f t="shared" si="231"/>
        <v>0</v>
      </c>
      <c r="F390" s="65"/>
      <c r="G390" s="43"/>
      <c r="H390" s="88"/>
      <c r="I390" s="65"/>
      <c r="J390" s="43"/>
      <c r="K390" s="88"/>
      <c r="L390" s="65"/>
      <c r="M390" s="43"/>
      <c r="N390" s="88"/>
      <c r="O390" s="65"/>
      <c r="P390" s="43"/>
      <c r="Q390" s="88"/>
      <c r="R390" s="65"/>
      <c r="S390" s="43"/>
      <c r="T390" s="88"/>
      <c r="U390" s="65"/>
      <c r="V390" s="43"/>
      <c r="W390" s="88"/>
      <c r="X390" s="65"/>
      <c r="Y390" s="43"/>
      <c r="Z390" s="88"/>
      <c r="AA390" s="65"/>
      <c r="AB390" s="43"/>
      <c r="AC390" s="88"/>
      <c r="AD390" s="65"/>
      <c r="AE390" s="43"/>
      <c r="AF390" s="88"/>
      <c r="AG390" s="65"/>
      <c r="AH390" s="43"/>
      <c r="AI390" s="88"/>
      <c r="AJ390" s="65"/>
      <c r="AK390" s="43"/>
      <c r="AL390" s="88"/>
      <c r="AM390" s="65"/>
      <c r="AN390" s="43"/>
      <c r="AO390" s="88"/>
      <c r="AP390" s="42"/>
      <c r="AQ390" s="42"/>
      <c r="AR390" s="42"/>
      <c r="AS390" s="42"/>
      <c r="AT390" s="42"/>
      <c r="AU390" s="42"/>
      <c r="AV390" s="42"/>
      <c r="AW390" s="42"/>
      <c r="AX390" s="42"/>
      <c r="AY390" s="42"/>
      <c r="AZ390" s="42"/>
      <c r="BA390" s="42"/>
      <c r="BB390" s="42"/>
      <c r="BC390" s="42"/>
      <c r="BD390" s="42"/>
      <c r="BE390" s="42"/>
      <c r="BF390" s="42"/>
      <c r="BG390" s="42"/>
      <c r="BH390" s="42"/>
      <c r="BI390" s="42"/>
    </row>
    <row r="391" spans="1:61" ht="20.25" hidden="1" customHeight="1">
      <c r="A391" s="104" t="str">
        <f t="shared" si="217"/>
        <v>BoutiqueFrais postaux</v>
      </c>
      <c r="B391" s="127" t="s">
        <v>425</v>
      </c>
      <c r="C391" s="65"/>
      <c r="D391" s="43"/>
      <c r="E391" s="88">
        <f t="shared" si="231"/>
        <v>0</v>
      </c>
      <c r="F391" s="65"/>
      <c r="G391" s="43"/>
      <c r="H391" s="88"/>
      <c r="I391" s="65"/>
      <c r="J391" s="43"/>
      <c r="K391" s="88"/>
      <c r="L391" s="65"/>
      <c r="M391" s="43"/>
      <c r="N391" s="88"/>
      <c r="O391" s="65"/>
      <c r="P391" s="43"/>
      <c r="Q391" s="88"/>
      <c r="R391" s="65"/>
      <c r="S391" s="43"/>
      <c r="T391" s="88"/>
      <c r="U391" s="65"/>
      <c r="V391" s="43"/>
      <c r="W391" s="88"/>
      <c r="X391" s="65"/>
      <c r="Y391" s="43"/>
      <c r="Z391" s="88"/>
      <c r="AA391" s="65"/>
      <c r="AB391" s="43"/>
      <c r="AC391" s="88"/>
      <c r="AD391" s="65"/>
      <c r="AE391" s="43"/>
      <c r="AF391" s="88"/>
      <c r="AG391" s="65"/>
      <c r="AH391" s="43"/>
      <c r="AI391" s="88"/>
      <c r="AJ391" s="65"/>
      <c r="AK391" s="43"/>
      <c r="AL391" s="88"/>
      <c r="AM391" s="65"/>
      <c r="AN391" s="43"/>
      <c r="AO391" s="88"/>
      <c r="AP391" s="42"/>
      <c r="AQ391" s="42"/>
      <c r="AR391" s="42"/>
      <c r="AS391" s="42"/>
      <c r="AT391" s="42"/>
      <c r="AU391" s="42"/>
      <c r="AV391" s="42"/>
      <c r="AW391" s="42"/>
      <c r="AX391" s="42"/>
      <c r="AY391" s="42"/>
      <c r="AZ391" s="42"/>
      <c r="BA391" s="42"/>
      <c r="BB391" s="42"/>
      <c r="BC391" s="42"/>
      <c r="BD391" s="42"/>
      <c r="BE391" s="42"/>
      <c r="BF391" s="42"/>
      <c r="BG391" s="42"/>
      <c r="BH391" s="42"/>
      <c r="BI391" s="42"/>
    </row>
    <row r="392" spans="1:61" ht="20.25" hidden="1" customHeight="1">
      <c r="A392" s="104" t="str">
        <f t="shared" si="217"/>
        <v>BoutiqueDivers</v>
      </c>
      <c r="B392" s="127" t="s">
        <v>426</v>
      </c>
      <c r="C392" s="65"/>
      <c r="D392" s="43"/>
      <c r="E392" s="88">
        <f t="shared" si="231"/>
        <v>0</v>
      </c>
      <c r="F392" s="65"/>
      <c r="G392" s="43"/>
      <c r="H392" s="88"/>
      <c r="I392" s="65"/>
      <c r="J392" s="43"/>
      <c r="K392" s="88"/>
      <c r="L392" s="65"/>
      <c r="M392" s="43"/>
      <c r="N392" s="88"/>
      <c r="O392" s="65"/>
      <c r="P392" s="43"/>
      <c r="Q392" s="88"/>
      <c r="R392" s="65"/>
      <c r="S392" s="43"/>
      <c r="T392" s="88"/>
      <c r="U392" s="65"/>
      <c r="V392" s="43"/>
      <c r="W392" s="88"/>
      <c r="X392" s="65"/>
      <c r="Y392" s="43"/>
      <c r="Z392" s="88"/>
      <c r="AA392" s="65"/>
      <c r="AB392" s="43"/>
      <c r="AC392" s="88"/>
      <c r="AD392" s="65"/>
      <c r="AE392" s="43"/>
      <c r="AF392" s="88"/>
      <c r="AG392" s="65"/>
      <c r="AH392" s="43"/>
      <c r="AI392" s="88"/>
      <c r="AJ392" s="65"/>
      <c r="AK392" s="43"/>
      <c r="AL392" s="88"/>
      <c r="AM392" s="65"/>
      <c r="AN392" s="43"/>
      <c r="AO392" s="88"/>
      <c r="AP392" s="42"/>
      <c r="AQ392" s="42"/>
      <c r="AR392" s="42"/>
      <c r="AS392" s="42"/>
      <c r="AT392" s="42"/>
      <c r="AU392" s="42"/>
      <c r="AV392" s="42"/>
      <c r="AW392" s="42"/>
      <c r="AX392" s="42"/>
      <c r="AY392" s="42"/>
      <c r="AZ392" s="42"/>
      <c r="BA392" s="42"/>
      <c r="BB392" s="42"/>
      <c r="BC392" s="42"/>
      <c r="BD392" s="42"/>
      <c r="BE392" s="42"/>
      <c r="BF392" s="42"/>
      <c r="BG392" s="42"/>
      <c r="BH392" s="42"/>
      <c r="BI392" s="42"/>
    </row>
    <row r="393" spans="1:61" ht="20.25" hidden="1" customHeight="1">
      <c r="A393" s="104" t="str">
        <f t="shared" si="217"/>
        <v>BoutiqueFormation</v>
      </c>
      <c r="B393" s="127" t="s">
        <v>427</v>
      </c>
      <c r="C393" s="65"/>
      <c r="D393" s="43"/>
      <c r="E393" s="88">
        <f t="shared" si="231"/>
        <v>0</v>
      </c>
      <c r="F393" s="65"/>
      <c r="G393" s="43"/>
      <c r="H393" s="88"/>
      <c r="I393" s="65"/>
      <c r="J393" s="43"/>
      <c r="K393" s="88"/>
      <c r="L393" s="65"/>
      <c r="M393" s="43"/>
      <c r="N393" s="88"/>
      <c r="O393" s="65"/>
      <c r="P393" s="43"/>
      <c r="Q393" s="88"/>
      <c r="R393" s="65"/>
      <c r="S393" s="43"/>
      <c r="T393" s="88"/>
      <c r="U393" s="65"/>
      <c r="V393" s="43"/>
      <c r="W393" s="88"/>
      <c r="X393" s="65"/>
      <c r="Y393" s="43"/>
      <c r="Z393" s="88"/>
      <c r="AA393" s="65"/>
      <c r="AB393" s="43"/>
      <c r="AC393" s="88"/>
      <c r="AD393" s="65"/>
      <c r="AE393" s="43"/>
      <c r="AF393" s="88"/>
      <c r="AG393" s="65"/>
      <c r="AH393" s="43"/>
      <c r="AI393" s="88"/>
      <c r="AJ393" s="65"/>
      <c r="AK393" s="43"/>
      <c r="AL393" s="88"/>
      <c r="AM393" s="65"/>
      <c r="AN393" s="43"/>
      <c r="AO393" s="88"/>
      <c r="AP393" s="42"/>
      <c r="AQ393" s="42"/>
      <c r="AR393" s="42"/>
      <c r="AS393" s="42"/>
      <c r="AT393" s="42"/>
      <c r="AU393" s="42"/>
      <c r="AV393" s="42"/>
      <c r="AW393" s="42"/>
      <c r="AX393" s="42"/>
      <c r="AY393" s="42"/>
      <c r="AZ393" s="42"/>
      <c r="BA393" s="42"/>
      <c r="BB393" s="42"/>
      <c r="BC393" s="42"/>
      <c r="BD393" s="42"/>
      <c r="BE393" s="42"/>
      <c r="BF393" s="42"/>
      <c r="BG393" s="42"/>
      <c r="BH393" s="42"/>
      <c r="BI393" s="42"/>
    </row>
    <row r="394" spans="1:61" ht="20.25" hidden="1" customHeight="1">
      <c r="A394" s="104" t="str">
        <f t="shared" si="217"/>
        <v>BoutiqueFrais bancaires</v>
      </c>
      <c r="B394" s="127" t="s">
        <v>428</v>
      </c>
      <c r="C394" s="65"/>
      <c r="D394" s="43"/>
      <c r="E394" s="88">
        <f t="shared" si="231"/>
        <v>0</v>
      </c>
      <c r="F394" s="65"/>
      <c r="G394" s="43"/>
      <c r="H394" s="88"/>
      <c r="I394" s="65"/>
      <c r="J394" s="43"/>
      <c r="K394" s="88"/>
      <c r="L394" s="65"/>
      <c r="M394" s="43"/>
      <c r="N394" s="88"/>
      <c r="O394" s="65"/>
      <c r="P394" s="43"/>
      <c r="Q394" s="88"/>
      <c r="R394" s="65"/>
      <c r="S394" s="43"/>
      <c r="T394" s="88"/>
      <c r="U394" s="65"/>
      <c r="V394" s="43"/>
      <c r="W394" s="88"/>
      <c r="X394" s="65"/>
      <c r="Y394" s="43"/>
      <c r="Z394" s="88"/>
      <c r="AA394" s="65"/>
      <c r="AB394" s="43"/>
      <c r="AC394" s="88"/>
      <c r="AD394" s="65"/>
      <c r="AE394" s="43"/>
      <c r="AF394" s="88"/>
      <c r="AG394" s="65"/>
      <c r="AH394" s="43"/>
      <c r="AI394" s="88"/>
      <c r="AJ394" s="65"/>
      <c r="AK394" s="43"/>
      <c r="AL394" s="88"/>
      <c r="AM394" s="65"/>
      <c r="AN394" s="43"/>
      <c r="AO394" s="88"/>
      <c r="AP394" s="42"/>
      <c r="AQ394" s="42"/>
      <c r="AR394" s="42"/>
      <c r="AS394" s="42"/>
      <c r="AT394" s="42"/>
      <c r="AU394" s="42"/>
      <c r="AV394" s="42"/>
      <c r="AW394" s="42"/>
      <c r="AX394" s="42"/>
      <c r="AY394" s="42"/>
      <c r="AZ394" s="42"/>
      <c r="BA394" s="42"/>
      <c r="BB394" s="42"/>
      <c r="BC394" s="42"/>
      <c r="BD394" s="42"/>
      <c r="BE394" s="42"/>
      <c r="BF394" s="42"/>
      <c r="BG394" s="42"/>
      <c r="BH394" s="42"/>
      <c r="BI394" s="42"/>
    </row>
    <row r="395" spans="1:61" ht="20.25" hidden="1" customHeight="1">
      <c r="A395" s="104" t="str">
        <f t="shared" si="217"/>
        <v>Boutique[...]</v>
      </c>
      <c r="B395" s="127" t="s">
        <v>330</v>
      </c>
      <c r="C395" s="65"/>
      <c r="D395" s="43"/>
      <c r="E395" s="88">
        <f t="shared" si="231"/>
        <v>0</v>
      </c>
      <c r="F395" s="65"/>
      <c r="G395" s="43"/>
      <c r="H395" s="88"/>
      <c r="I395" s="65"/>
      <c r="J395" s="43"/>
      <c r="K395" s="88"/>
      <c r="L395" s="65"/>
      <c r="M395" s="43"/>
      <c r="N395" s="88"/>
      <c r="O395" s="65"/>
      <c r="P395" s="43"/>
      <c r="Q395" s="88"/>
      <c r="R395" s="65"/>
      <c r="S395" s="43"/>
      <c r="T395" s="88"/>
      <c r="U395" s="65"/>
      <c r="V395" s="43"/>
      <c r="W395" s="88"/>
      <c r="X395" s="65"/>
      <c r="Y395" s="43"/>
      <c r="Z395" s="88"/>
      <c r="AA395" s="65"/>
      <c r="AB395" s="43"/>
      <c r="AC395" s="88"/>
      <c r="AD395" s="65"/>
      <c r="AE395" s="43"/>
      <c r="AF395" s="88"/>
      <c r="AG395" s="65"/>
      <c r="AH395" s="43"/>
      <c r="AI395" s="88"/>
      <c r="AJ395" s="65"/>
      <c r="AK395" s="43"/>
      <c r="AL395" s="88"/>
      <c r="AM395" s="65"/>
      <c r="AN395" s="43"/>
      <c r="AO395" s="88"/>
      <c r="AP395" s="42"/>
      <c r="AQ395" s="42"/>
      <c r="AR395" s="42"/>
      <c r="AS395" s="42"/>
      <c r="AT395" s="42"/>
      <c r="AU395" s="42"/>
      <c r="AV395" s="42"/>
      <c r="AW395" s="42"/>
      <c r="AX395" s="42"/>
      <c r="AY395" s="42"/>
      <c r="AZ395" s="42"/>
      <c r="BA395" s="42"/>
      <c r="BB395" s="42"/>
      <c r="BC395" s="42"/>
      <c r="BD395" s="42"/>
      <c r="BE395" s="42"/>
      <c r="BF395" s="42"/>
      <c r="BG395" s="42"/>
      <c r="BH395" s="42"/>
      <c r="BI395" s="42"/>
    </row>
    <row r="396" spans="1:61" ht="20.25" hidden="1" customHeight="1">
      <c r="A396" s="104" t="str">
        <f t="shared" si="217"/>
        <v>Boutique[...]</v>
      </c>
      <c r="B396" s="127" t="s">
        <v>330</v>
      </c>
      <c r="C396" s="65"/>
      <c r="D396" s="43"/>
      <c r="E396" s="88">
        <f t="shared" si="231"/>
        <v>0</v>
      </c>
      <c r="F396" s="65"/>
      <c r="G396" s="43"/>
      <c r="H396" s="88"/>
      <c r="I396" s="65"/>
      <c r="J396" s="43"/>
      <c r="K396" s="88"/>
      <c r="L396" s="65"/>
      <c r="M396" s="43"/>
      <c r="N396" s="88"/>
      <c r="O396" s="65"/>
      <c r="P396" s="43"/>
      <c r="Q396" s="88"/>
      <c r="R396" s="65"/>
      <c r="S396" s="43"/>
      <c r="T396" s="88"/>
      <c r="U396" s="65"/>
      <c r="V396" s="43"/>
      <c r="W396" s="88"/>
      <c r="X396" s="65"/>
      <c r="Y396" s="43"/>
      <c r="Z396" s="88"/>
      <c r="AA396" s="65"/>
      <c r="AB396" s="43"/>
      <c r="AC396" s="88"/>
      <c r="AD396" s="65"/>
      <c r="AE396" s="43"/>
      <c r="AF396" s="88"/>
      <c r="AG396" s="65"/>
      <c r="AH396" s="43"/>
      <c r="AI396" s="88"/>
      <c r="AJ396" s="65"/>
      <c r="AK396" s="43"/>
      <c r="AL396" s="88"/>
      <c r="AM396" s="65"/>
      <c r="AN396" s="43"/>
      <c r="AO396" s="88"/>
      <c r="AP396" s="42"/>
      <c r="AQ396" s="42"/>
      <c r="AR396" s="42"/>
      <c r="AS396" s="42"/>
      <c r="AT396" s="42"/>
      <c r="AU396" s="42"/>
      <c r="AV396" s="42"/>
      <c r="AW396" s="42"/>
      <c r="AX396" s="42"/>
      <c r="AY396" s="42"/>
      <c r="AZ396" s="42"/>
      <c r="BA396" s="42"/>
      <c r="BB396" s="42"/>
      <c r="BC396" s="42"/>
      <c r="BD396" s="42"/>
      <c r="BE396" s="42"/>
      <c r="BF396" s="42"/>
      <c r="BG396" s="42"/>
      <c r="BH396" s="42"/>
      <c r="BI396" s="42"/>
    </row>
    <row r="397" spans="1:61" ht="20.25" hidden="1" customHeight="1">
      <c r="A397" s="104" t="str">
        <f t="shared" si="217"/>
        <v>Boutique[...]</v>
      </c>
      <c r="B397" s="127" t="s">
        <v>330</v>
      </c>
      <c r="C397" s="51"/>
      <c r="D397" s="133"/>
      <c r="E397" s="88">
        <f t="shared" si="231"/>
        <v>0</v>
      </c>
      <c r="F397" s="51"/>
      <c r="G397" s="133"/>
      <c r="H397" s="88"/>
      <c r="I397" s="51"/>
      <c r="J397" s="133"/>
      <c r="K397" s="88"/>
      <c r="L397" s="51"/>
      <c r="M397" s="133"/>
      <c r="N397" s="88"/>
      <c r="O397" s="51"/>
      <c r="P397" s="133"/>
      <c r="Q397" s="88"/>
      <c r="R397" s="51"/>
      <c r="S397" s="133"/>
      <c r="T397" s="88"/>
      <c r="U397" s="51"/>
      <c r="V397" s="133"/>
      <c r="W397" s="88"/>
      <c r="X397" s="51"/>
      <c r="Y397" s="133"/>
      <c r="Z397" s="88"/>
      <c r="AA397" s="51"/>
      <c r="AB397" s="133"/>
      <c r="AC397" s="88"/>
      <c r="AD397" s="51"/>
      <c r="AE397" s="133"/>
      <c r="AF397" s="88"/>
      <c r="AG397" s="51"/>
      <c r="AH397" s="133"/>
      <c r="AI397" s="88"/>
      <c r="AJ397" s="51"/>
      <c r="AK397" s="133"/>
      <c r="AL397" s="88"/>
      <c r="AM397" s="51"/>
      <c r="AN397" s="133"/>
      <c r="AO397" s="88"/>
      <c r="AP397" s="42"/>
      <c r="AQ397" s="42"/>
      <c r="AR397" s="42"/>
      <c r="AS397" s="42"/>
      <c r="AT397" s="42"/>
      <c r="AU397" s="42"/>
      <c r="AV397" s="42"/>
      <c r="AW397" s="42"/>
      <c r="AX397" s="42"/>
      <c r="AY397" s="42"/>
      <c r="AZ397" s="42"/>
      <c r="BA397" s="42"/>
      <c r="BB397" s="42"/>
      <c r="BC397" s="42"/>
      <c r="BD397" s="42"/>
      <c r="BE397" s="42"/>
      <c r="BF397" s="42"/>
      <c r="BG397" s="42"/>
      <c r="BH397" s="42"/>
      <c r="BI397" s="42"/>
    </row>
    <row r="398" spans="1:61" ht="20.25" hidden="1" customHeight="1">
      <c r="A398" s="104" t="str">
        <f t="shared" si="217"/>
        <v>BoutiqueTOTAL SEMI-FIXES</v>
      </c>
      <c r="B398" s="119" t="s">
        <v>429</v>
      </c>
      <c r="C398" s="123" t="s">
        <v>404</v>
      </c>
      <c r="D398" s="121">
        <f>IFERROR(E398/E$363,0)</f>
        <v>0</v>
      </c>
      <c r="E398" s="122">
        <f>+SUM(E381:E397)</f>
        <v>0</v>
      </c>
      <c r="F398" s="123" t="s">
        <v>404</v>
      </c>
      <c r="G398" s="121">
        <f>IFERROR(H398/H$363,0)</f>
        <v>0</v>
      </c>
      <c r="H398" s="122">
        <f>+SUM(H381:H397)</f>
        <v>0</v>
      </c>
      <c r="I398" s="123" t="s">
        <v>404</v>
      </c>
      <c r="J398" s="121">
        <f>IFERROR(K398/K$363,0)</f>
        <v>0</v>
      </c>
      <c r="K398" s="122">
        <f>+SUM(K381:K397)</f>
        <v>0</v>
      </c>
      <c r="L398" s="123" t="s">
        <v>404</v>
      </c>
      <c r="M398" s="121">
        <f>IFERROR(N398/N$363,0)</f>
        <v>0</v>
      </c>
      <c r="N398" s="122">
        <f>+SUM(N381:N397)</f>
        <v>0</v>
      </c>
      <c r="O398" s="123" t="s">
        <v>404</v>
      </c>
      <c r="P398" s="121">
        <f>IFERROR(Q398/Q$363,0)</f>
        <v>0</v>
      </c>
      <c r="Q398" s="122">
        <f>+SUM(Q381:Q397)</f>
        <v>0</v>
      </c>
      <c r="R398" s="123" t="s">
        <v>404</v>
      </c>
      <c r="S398" s="121">
        <f>IFERROR(T398/T$363,0)</f>
        <v>0</v>
      </c>
      <c r="T398" s="122">
        <f>+SUM(T381:T397)</f>
        <v>0</v>
      </c>
      <c r="U398" s="123" t="s">
        <v>404</v>
      </c>
      <c r="V398" s="121">
        <f>IFERROR(W398/W$363,0)</f>
        <v>0</v>
      </c>
      <c r="W398" s="122">
        <f>+SUM(W381:W397)</f>
        <v>0</v>
      </c>
      <c r="X398" s="123" t="s">
        <v>404</v>
      </c>
      <c r="Y398" s="121">
        <f>IFERROR(Z398/Z$363,0)</f>
        <v>0</v>
      </c>
      <c r="Z398" s="122">
        <f>+SUM(Z381:Z397)</f>
        <v>0</v>
      </c>
      <c r="AA398" s="123" t="s">
        <v>404</v>
      </c>
      <c r="AB398" s="121">
        <f>IFERROR(AC398/AC$363,0)</f>
        <v>0</v>
      </c>
      <c r="AC398" s="122">
        <f>+SUM(AC381:AC397)</f>
        <v>0</v>
      </c>
      <c r="AD398" s="123" t="s">
        <v>404</v>
      </c>
      <c r="AE398" s="121">
        <f>IFERROR(AF398/AF$363,0)</f>
        <v>0</v>
      </c>
      <c r="AF398" s="122">
        <f>+SUM(AF381:AF397)</f>
        <v>0</v>
      </c>
      <c r="AG398" s="123" t="s">
        <v>404</v>
      </c>
      <c r="AH398" s="121">
        <f>IFERROR(AI398/AI$363,0)</f>
        <v>0</v>
      </c>
      <c r="AI398" s="122">
        <f>+SUM(AI381:AI397)</f>
        <v>0</v>
      </c>
      <c r="AJ398" s="123" t="s">
        <v>404</v>
      </c>
      <c r="AK398" s="121">
        <f>IFERROR(AL398/AL$363,0)</f>
        <v>0</v>
      </c>
      <c r="AL398" s="122">
        <f>+SUM(AL381:AL397)</f>
        <v>0</v>
      </c>
      <c r="AM398" s="123" t="s">
        <v>404</v>
      </c>
      <c r="AN398" s="121">
        <f>IFERROR(AO398/AO$363,0)</f>
        <v>0</v>
      </c>
      <c r="AO398" s="122">
        <f>+SUM(AO381:AO397)</f>
        <v>0</v>
      </c>
      <c r="AP398" s="42"/>
      <c r="AQ398" s="42"/>
      <c r="AR398" s="42"/>
      <c r="AS398" s="42"/>
      <c r="AT398" s="42"/>
      <c r="AU398" s="42"/>
      <c r="AV398" s="42"/>
      <c r="AW398" s="42"/>
      <c r="AX398" s="42"/>
      <c r="AY398" s="42"/>
      <c r="AZ398" s="42"/>
      <c r="BA398" s="42"/>
      <c r="BB398" s="42"/>
      <c r="BC398" s="42"/>
      <c r="BD398" s="42"/>
      <c r="BE398" s="42"/>
      <c r="BF398" s="42"/>
      <c r="BG398" s="42"/>
      <c r="BH398" s="42"/>
      <c r="BI398" s="42"/>
    </row>
    <row r="399" spans="1:61" ht="20.25" hidden="1" customHeight="1">
      <c r="A399" s="104" t="str">
        <f t="shared" si="217"/>
        <v>Boutique</v>
      </c>
      <c r="B399" s="65"/>
      <c r="C399" s="65"/>
      <c r="D399" s="43"/>
      <c r="E399" s="76"/>
      <c r="F399" s="65"/>
      <c r="G399" s="43"/>
      <c r="H399" s="76"/>
      <c r="I399" s="65"/>
      <c r="J399" s="43"/>
      <c r="K399" s="76"/>
      <c r="L399" s="65"/>
      <c r="M399" s="43"/>
      <c r="N399" s="76"/>
      <c r="O399" s="65"/>
      <c r="P399" s="43"/>
      <c r="Q399" s="76"/>
      <c r="R399" s="65"/>
      <c r="S399" s="43"/>
      <c r="T399" s="76"/>
      <c r="U399" s="65"/>
      <c r="V399" s="43"/>
      <c r="W399" s="76"/>
      <c r="X399" s="65"/>
      <c r="Y399" s="43"/>
      <c r="Z399" s="76"/>
      <c r="AA399" s="65"/>
      <c r="AB399" s="43"/>
      <c r="AC399" s="76"/>
      <c r="AD399" s="65"/>
      <c r="AE399" s="43"/>
      <c r="AF399" s="76"/>
      <c r="AG399" s="65"/>
      <c r="AH399" s="43"/>
      <c r="AI399" s="76"/>
      <c r="AJ399" s="65"/>
      <c r="AK399" s="43"/>
      <c r="AL399" s="76"/>
      <c r="AM399" s="65"/>
      <c r="AN399" s="43"/>
      <c r="AO399" s="76"/>
      <c r="AP399" s="42"/>
      <c r="AQ399" s="42"/>
      <c r="AR399" s="42"/>
      <c r="AS399" s="42"/>
      <c r="AT399" s="42"/>
      <c r="AU399" s="42"/>
      <c r="AV399" s="42"/>
      <c r="AW399" s="42"/>
      <c r="AX399" s="42"/>
      <c r="AY399" s="42"/>
      <c r="AZ399" s="42"/>
      <c r="BA399" s="42"/>
      <c r="BB399" s="42"/>
      <c r="BC399" s="42"/>
      <c r="BD399" s="42"/>
      <c r="BE399" s="42"/>
      <c r="BF399" s="42"/>
      <c r="BG399" s="42"/>
      <c r="BH399" s="42"/>
      <c r="BI399" s="42"/>
    </row>
    <row r="400" spans="1:61" ht="20.25" hidden="1" customHeight="1">
      <c r="A400" s="104" t="str">
        <f t="shared" si="217"/>
        <v>BoutiqueTOTAL DES DÉPENSES</v>
      </c>
      <c r="B400" s="119" t="s">
        <v>430</v>
      </c>
      <c r="C400" s="123" t="s">
        <v>404</v>
      </c>
      <c r="D400" s="121">
        <f>IFERROR(E400/E$363,0)</f>
        <v>0</v>
      </c>
      <c r="E400" s="122">
        <f>E380+E398</f>
        <v>0</v>
      </c>
      <c r="F400" s="123" t="s">
        <v>404</v>
      </c>
      <c r="G400" s="121">
        <f>IFERROR(H400/H$363,0)</f>
        <v>0</v>
      </c>
      <c r="H400" s="122">
        <f>H380+H398</f>
        <v>0</v>
      </c>
      <c r="I400" s="123" t="s">
        <v>404</v>
      </c>
      <c r="J400" s="121">
        <f>IFERROR(K400/K$363,0)</f>
        <v>0</v>
      </c>
      <c r="K400" s="122">
        <f>K380+K398</f>
        <v>0</v>
      </c>
      <c r="L400" s="123" t="s">
        <v>404</v>
      </c>
      <c r="M400" s="121">
        <f>IFERROR(N400/N$363,0)</f>
        <v>0</v>
      </c>
      <c r="N400" s="122">
        <f>N380+N398</f>
        <v>0</v>
      </c>
      <c r="O400" s="123" t="s">
        <v>404</v>
      </c>
      <c r="P400" s="121">
        <f>IFERROR(Q400/Q$363,0)</f>
        <v>0</v>
      </c>
      <c r="Q400" s="122">
        <f>Q380+Q398</f>
        <v>0</v>
      </c>
      <c r="R400" s="123" t="s">
        <v>404</v>
      </c>
      <c r="S400" s="121">
        <f>IFERROR(T400/T$363,0)</f>
        <v>0</v>
      </c>
      <c r="T400" s="122">
        <f>T380+T398</f>
        <v>0</v>
      </c>
      <c r="U400" s="123" t="s">
        <v>404</v>
      </c>
      <c r="V400" s="121">
        <f>IFERROR(W400/W$363,0)</f>
        <v>0</v>
      </c>
      <c r="W400" s="122">
        <f>W380+W398</f>
        <v>0</v>
      </c>
      <c r="X400" s="123" t="s">
        <v>404</v>
      </c>
      <c r="Y400" s="121">
        <f>IFERROR(Z400/Z$363,0)</f>
        <v>0</v>
      </c>
      <c r="Z400" s="122">
        <f>Z380+Z398</f>
        <v>0</v>
      </c>
      <c r="AA400" s="123" t="s">
        <v>404</v>
      </c>
      <c r="AB400" s="121">
        <f>IFERROR(AC400/AC$363,0)</f>
        <v>0</v>
      </c>
      <c r="AC400" s="122">
        <f>AC380+AC398</f>
        <v>0</v>
      </c>
      <c r="AD400" s="123" t="s">
        <v>404</v>
      </c>
      <c r="AE400" s="121">
        <f>IFERROR(AF400/AF$363,0)</f>
        <v>0</v>
      </c>
      <c r="AF400" s="122">
        <f>AF380+AF398</f>
        <v>0</v>
      </c>
      <c r="AG400" s="123" t="s">
        <v>404</v>
      </c>
      <c r="AH400" s="121">
        <f>IFERROR(AI400/AI$363,0)</f>
        <v>0</v>
      </c>
      <c r="AI400" s="122">
        <f>AI380+AI398</f>
        <v>0</v>
      </c>
      <c r="AJ400" s="123" t="s">
        <v>404</v>
      </c>
      <c r="AK400" s="121">
        <f>IFERROR(AL400/AL$363,0)</f>
        <v>0</v>
      </c>
      <c r="AL400" s="122">
        <f>AL380+AL398</f>
        <v>0</v>
      </c>
      <c r="AM400" s="123" t="s">
        <v>404</v>
      </c>
      <c r="AN400" s="121">
        <f>IFERROR(AO400/AO$363,0)</f>
        <v>0</v>
      </c>
      <c r="AO400" s="122">
        <f>AO380+AO398</f>
        <v>0</v>
      </c>
      <c r="AP400" s="42"/>
      <c r="AQ400" s="42"/>
      <c r="AR400" s="42"/>
      <c r="AS400" s="42"/>
      <c r="AT400" s="42"/>
      <c r="AU400" s="42"/>
      <c r="AV400" s="42"/>
      <c r="AW400" s="42"/>
      <c r="AX400" s="42"/>
      <c r="AY400" s="42"/>
      <c r="AZ400" s="42"/>
      <c r="BA400" s="42"/>
      <c r="BB400" s="42"/>
      <c r="BC400" s="42"/>
      <c r="BD400" s="42"/>
      <c r="BE400" s="42"/>
      <c r="BF400" s="42"/>
      <c r="BG400" s="42"/>
      <c r="BH400" s="42"/>
      <c r="BI400" s="42"/>
    </row>
    <row r="401" spans="1:61" ht="21" hidden="1" customHeight="1">
      <c r="A401" s="104" t="str">
        <f t="shared" si="217"/>
        <v>Boutique</v>
      </c>
      <c r="B401" s="65"/>
      <c r="C401" s="65"/>
      <c r="D401" s="43"/>
      <c r="E401" s="88"/>
      <c r="F401" s="65"/>
      <c r="G401" s="43"/>
      <c r="H401" s="88"/>
      <c r="I401" s="65"/>
      <c r="J401" s="43"/>
      <c r="K401" s="88"/>
      <c r="L401" s="65"/>
      <c r="M401" s="43"/>
      <c r="N401" s="88"/>
      <c r="O401" s="65"/>
      <c r="P401" s="43"/>
      <c r="Q401" s="88"/>
      <c r="R401" s="65"/>
      <c r="S401" s="43"/>
      <c r="T401" s="88"/>
      <c r="U401" s="65"/>
      <c r="V401" s="43"/>
      <c r="W401" s="88"/>
      <c r="X401" s="65"/>
      <c r="Y401" s="43"/>
      <c r="Z401" s="88"/>
      <c r="AA401" s="65"/>
      <c r="AB401" s="43"/>
      <c r="AC401" s="88"/>
      <c r="AD401" s="65"/>
      <c r="AE401" s="43"/>
      <c r="AF401" s="88"/>
      <c r="AG401" s="65"/>
      <c r="AH401" s="43"/>
      <c r="AI401" s="88"/>
      <c r="AJ401" s="65"/>
      <c r="AK401" s="43"/>
      <c r="AL401" s="88"/>
      <c r="AM401" s="65"/>
      <c r="AN401" s="43"/>
      <c r="AO401" s="88"/>
      <c r="AP401" s="42"/>
      <c r="AQ401" s="42"/>
      <c r="AR401" s="42"/>
      <c r="AS401" s="42"/>
      <c r="AT401" s="42"/>
      <c r="AU401" s="42"/>
      <c r="AV401" s="42"/>
      <c r="AW401" s="42"/>
      <c r="AX401" s="42"/>
      <c r="AY401" s="42"/>
      <c r="AZ401" s="42"/>
      <c r="BA401" s="42"/>
      <c r="BB401" s="42"/>
      <c r="BC401" s="42"/>
      <c r="BD401" s="42"/>
      <c r="BE401" s="42"/>
      <c r="BF401" s="42"/>
      <c r="BG401" s="42"/>
      <c r="BH401" s="42"/>
      <c r="BI401" s="42"/>
    </row>
    <row r="402" spans="1:61" ht="21.75" hidden="1" customHeight="1">
      <c r="A402" s="104" t="str">
        <f t="shared" si="217"/>
        <v>BoutiquePROFIT DÉPARTEMENTAL</v>
      </c>
      <c r="B402" s="262" t="s">
        <v>459</v>
      </c>
      <c r="C402" s="265"/>
      <c r="D402" s="266"/>
      <c r="E402" s="264">
        <f>E365-E400</f>
        <v>0</v>
      </c>
      <c r="F402" s="265"/>
      <c r="G402" s="266"/>
      <c r="H402" s="264">
        <f>H365-H400</f>
        <v>0</v>
      </c>
      <c r="I402" s="265"/>
      <c r="J402" s="266"/>
      <c r="K402" s="264">
        <f>K365-K400</f>
        <v>0</v>
      </c>
      <c r="L402" s="265"/>
      <c r="M402" s="266"/>
      <c r="N402" s="264">
        <f>N365-N400</f>
        <v>0</v>
      </c>
      <c r="O402" s="265"/>
      <c r="P402" s="266"/>
      <c r="Q402" s="264">
        <f>Q365-Q400</f>
        <v>0</v>
      </c>
      <c r="R402" s="265"/>
      <c r="S402" s="266"/>
      <c r="T402" s="264">
        <f>T365-T400</f>
        <v>0</v>
      </c>
      <c r="U402" s="265"/>
      <c r="V402" s="266"/>
      <c r="W402" s="264">
        <f>W365-W400</f>
        <v>0</v>
      </c>
      <c r="X402" s="265"/>
      <c r="Y402" s="266"/>
      <c r="Z402" s="264">
        <f>Z365-Z400</f>
        <v>0</v>
      </c>
      <c r="AA402" s="265"/>
      <c r="AB402" s="266"/>
      <c r="AC402" s="264">
        <f>AC365-AC400</f>
        <v>0</v>
      </c>
      <c r="AD402" s="265"/>
      <c r="AE402" s="266"/>
      <c r="AF402" s="264">
        <f>AF365-AF400</f>
        <v>0</v>
      </c>
      <c r="AG402" s="265"/>
      <c r="AH402" s="266"/>
      <c r="AI402" s="264">
        <f>AI365-AI400</f>
        <v>0</v>
      </c>
      <c r="AJ402" s="265"/>
      <c r="AK402" s="266"/>
      <c r="AL402" s="264">
        <f>AL365-AL400</f>
        <v>0</v>
      </c>
      <c r="AM402" s="265"/>
      <c r="AN402" s="266"/>
      <c r="AO402" s="264">
        <f>AO365-AO400</f>
        <v>0</v>
      </c>
      <c r="AP402" s="42"/>
      <c r="AQ402" s="42"/>
      <c r="AR402" s="42"/>
      <c r="AS402" s="42"/>
      <c r="AT402" s="42"/>
      <c r="AU402" s="42"/>
      <c r="AV402" s="42"/>
      <c r="AW402" s="42"/>
      <c r="AX402" s="42"/>
      <c r="AY402" s="42"/>
      <c r="AZ402" s="42"/>
      <c r="BA402" s="42"/>
      <c r="BB402" s="42"/>
      <c r="BC402" s="42"/>
      <c r="BD402" s="42"/>
      <c r="BE402" s="42"/>
      <c r="BF402" s="42"/>
      <c r="BG402" s="42"/>
      <c r="BH402" s="42"/>
      <c r="BI402" s="42"/>
    </row>
    <row r="403" spans="1:61" ht="20.25" hidden="1" customHeight="1">
      <c r="A403" s="104"/>
      <c r="B403" s="18"/>
      <c r="C403" s="18"/>
      <c r="D403" s="18"/>
      <c r="E403" s="134"/>
      <c r="F403" s="18"/>
      <c r="G403" s="18"/>
      <c r="H403" s="134"/>
      <c r="I403" s="18"/>
      <c r="J403" s="18"/>
      <c r="K403" s="134"/>
      <c r="L403" s="18"/>
      <c r="M403" s="18"/>
      <c r="N403" s="134"/>
      <c r="O403" s="18"/>
      <c r="P403" s="18"/>
      <c r="Q403" s="134"/>
      <c r="R403" s="18"/>
      <c r="S403" s="18"/>
      <c r="T403" s="134"/>
      <c r="U403" s="18"/>
      <c r="V403" s="18"/>
      <c r="W403" s="134"/>
      <c r="X403" s="18"/>
      <c r="Y403" s="18"/>
      <c r="Z403" s="134"/>
      <c r="AA403" s="18"/>
      <c r="AB403" s="18"/>
      <c r="AC403" s="134"/>
      <c r="AD403" s="18"/>
      <c r="AE403" s="18"/>
      <c r="AF403" s="134"/>
      <c r="AG403" s="18"/>
      <c r="AH403" s="18"/>
      <c r="AI403" s="134"/>
      <c r="AJ403" s="18"/>
      <c r="AK403" s="18"/>
      <c r="AL403" s="134"/>
      <c r="AM403" s="18"/>
      <c r="AN403" s="18"/>
      <c r="AO403" s="134"/>
      <c r="AP403" s="42"/>
      <c r="AQ403" s="42"/>
      <c r="AR403" s="42"/>
      <c r="AS403" s="42"/>
      <c r="AT403" s="42"/>
      <c r="AU403" s="42"/>
      <c r="AV403" s="42"/>
      <c r="AW403" s="42"/>
      <c r="AX403" s="42"/>
      <c r="AY403" s="42"/>
      <c r="AZ403" s="42"/>
      <c r="BA403" s="42"/>
      <c r="BB403" s="42"/>
      <c r="BC403" s="42"/>
      <c r="BD403" s="42"/>
      <c r="BE403" s="42"/>
      <c r="BF403" s="42"/>
      <c r="BG403" s="42"/>
      <c r="BH403" s="42"/>
      <c r="BI403" s="42"/>
    </row>
    <row r="404" spans="1:61" ht="20.25" hidden="1" customHeight="1">
      <c r="A404" s="104"/>
      <c r="B404" s="43"/>
      <c r="C404" s="43"/>
      <c r="D404" s="43"/>
      <c r="E404" s="101"/>
      <c r="F404" s="43"/>
      <c r="G404" s="43"/>
      <c r="H404" s="101"/>
      <c r="I404" s="43"/>
      <c r="J404" s="43"/>
      <c r="K404" s="101"/>
      <c r="L404" s="43"/>
      <c r="M404" s="43"/>
      <c r="N404" s="101"/>
      <c r="O404" s="43"/>
      <c r="P404" s="43"/>
      <c r="Q404" s="101"/>
      <c r="R404" s="43"/>
      <c r="S404" s="43"/>
      <c r="T404" s="101"/>
      <c r="U404" s="43"/>
      <c r="V404" s="43"/>
      <c r="W404" s="101"/>
      <c r="X404" s="43"/>
      <c r="Y404" s="43"/>
      <c r="Z404" s="101"/>
      <c r="AA404" s="43"/>
      <c r="AB404" s="43"/>
      <c r="AC404" s="101"/>
      <c r="AD404" s="43"/>
      <c r="AE404" s="43"/>
      <c r="AF404" s="101"/>
      <c r="AG404" s="43"/>
      <c r="AH404" s="43"/>
      <c r="AI404" s="101"/>
      <c r="AJ404" s="43"/>
      <c r="AK404" s="43"/>
      <c r="AL404" s="101"/>
      <c r="AM404" s="43"/>
      <c r="AN404" s="43"/>
      <c r="AO404" s="101"/>
      <c r="AP404" s="42"/>
      <c r="AQ404" s="42"/>
      <c r="AR404" s="42"/>
      <c r="AS404" s="42"/>
      <c r="AT404" s="42"/>
      <c r="AU404" s="42"/>
      <c r="AV404" s="42"/>
      <c r="AW404" s="42"/>
      <c r="AX404" s="42"/>
      <c r="AY404" s="42"/>
      <c r="AZ404" s="42"/>
      <c r="BA404" s="42"/>
      <c r="BB404" s="42"/>
      <c r="BC404" s="42"/>
      <c r="BD404" s="42"/>
      <c r="BE404" s="42"/>
      <c r="BF404" s="42"/>
      <c r="BG404" s="42"/>
      <c r="BH404" s="42"/>
      <c r="BI404" s="42"/>
    </row>
    <row r="405" spans="1:61" ht="15.75" customHeight="1">
      <c r="A405" s="104"/>
      <c r="B405" s="35" t="str">
        <f>B4</f>
        <v>Budget 2025</v>
      </c>
      <c r="C405" s="35" t="s">
        <v>1344</v>
      </c>
      <c r="D405" s="35"/>
      <c r="E405" s="35"/>
      <c r="F405" s="35"/>
      <c r="G405" s="35"/>
      <c r="H405" s="35"/>
      <c r="I405" s="35"/>
      <c r="J405" s="35"/>
      <c r="K405" s="35"/>
      <c r="L405" s="35"/>
      <c r="M405" s="35"/>
      <c r="N405" s="35"/>
      <c r="O405" s="35"/>
      <c r="P405" s="35"/>
      <c r="Q405" s="35"/>
      <c r="R405" s="35"/>
      <c r="S405" s="35"/>
      <c r="T405" s="35"/>
      <c r="U405" s="35"/>
      <c r="V405" s="35"/>
      <c r="W405" s="35"/>
      <c r="X405" s="35"/>
      <c r="Y405" s="35"/>
      <c r="Z405" s="35"/>
      <c r="AA405" s="35"/>
      <c r="AB405" s="35"/>
      <c r="AC405" s="35"/>
      <c r="AD405" s="35"/>
      <c r="AE405" s="35"/>
      <c r="AF405" s="35"/>
      <c r="AG405" s="35"/>
      <c r="AH405" s="35"/>
      <c r="AI405" s="35"/>
      <c r="AJ405" s="35"/>
      <c r="AK405" s="35"/>
      <c r="AL405" s="35"/>
      <c r="AM405" s="35"/>
      <c r="AN405" s="35"/>
      <c r="AO405" s="35"/>
      <c r="AP405" s="42"/>
      <c r="AQ405" s="42"/>
      <c r="AR405" s="42"/>
      <c r="AS405" s="42"/>
      <c r="AT405" s="42"/>
      <c r="AU405" s="42"/>
      <c r="AV405" s="42"/>
      <c r="AW405" s="42"/>
      <c r="AX405" s="42"/>
      <c r="AY405" s="42"/>
      <c r="AZ405" s="42"/>
      <c r="BA405" s="42"/>
      <c r="BB405" s="42"/>
      <c r="BC405" s="42"/>
      <c r="BD405" s="42"/>
      <c r="BE405" s="42"/>
      <c r="BF405" s="42"/>
      <c r="BG405" s="42"/>
      <c r="BH405" s="42"/>
      <c r="BI405" s="42"/>
    </row>
    <row r="406" spans="1:61" ht="15.75" customHeight="1">
      <c r="A406" s="104"/>
      <c r="B406" s="271"/>
      <c r="C406" s="272"/>
      <c r="D406" s="272"/>
      <c r="E406" s="272"/>
      <c r="F406" s="512"/>
      <c r="G406" s="512"/>
      <c r="H406" s="512"/>
      <c r="I406" s="512"/>
      <c r="J406" s="512"/>
      <c r="K406" s="512"/>
      <c r="L406" s="512"/>
      <c r="M406" s="512"/>
      <c r="N406" s="512"/>
      <c r="O406" s="512"/>
      <c r="P406" s="512"/>
      <c r="Q406" s="512"/>
      <c r="R406" s="512"/>
      <c r="S406" s="512"/>
      <c r="T406" s="512"/>
      <c r="U406" s="512"/>
      <c r="V406" s="512"/>
      <c r="W406" s="512"/>
      <c r="X406" s="512"/>
      <c r="Y406" s="512"/>
      <c r="Z406" s="512"/>
      <c r="AA406" s="512"/>
      <c r="AB406" s="512"/>
      <c r="AC406" s="512"/>
      <c r="AD406" s="512"/>
      <c r="AE406" s="512"/>
      <c r="AF406" s="512"/>
      <c r="AG406" s="512"/>
      <c r="AH406" s="512"/>
      <c r="AI406" s="512"/>
      <c r="AJ406" s="512"/>
      <c r="AK406" s="512"/>
      <c r="AL406" s="512"/>
      <c r="AM406" s="512"/>
      <c r="AN406" s="512"/>
      <c r="AO406" s="512"/>
      <c r="AP406" s="42"/>
      <c r="AQ406" s="42"/>
      <c r="AR406" s="42"/>
      <c r="AS406" s="42"/>
      <c r="AT406" s="42"/>
      <c r="AU406" s="42"/>
      <c r="AV406" s="42"/>
      <c r="AW406" s="42"/>
      <c r="AX406" s="42"/>
      <c r="AY406" s="42"/>
      <c r="AZ406" s="42"/>
      <c r="BA406" s="42"/>
      <c r="BB406" s="42"/>
      <c r="BC406" s="42"/>
      <c r="BD406" s="42"/>
      <c r="BE406" s="42"/>
      <c r="BF406" s="42"/>
      <c r="BG406" s="42"/>
      <c r="BH406" s="42"/>
      <c r="BI406" s="42"/>
    </row>
    <row r="407" spans="1:61" ht="15.75" customHeight="1">
      <c r="A407" s="104"/>
      <c r="B407" s="45" t="s">
        <v>12</v>
      </c>
      <c r="C407" s="464" t="s">
        <v>2110</v>
      </c>
      <c r="D407" s="465"/>
      <c r="E407" s="466"/>
      <c r="F407" s="464" t="s">
        <v>30</v>
      </c>
      <c r="G407" s="465"/>
      <c r="H407" s="466"/>
      <c r="I407" s="465" t="s">
        <v>37</v>
      </c>
      <c r="J407" s="465"/>
      <c r="K407" s="466"/>
      <c r="L407" s="464" t="s">
        <v>38</v>
      </c>
      <c r="M407" s="465"/>
      <c r="N407" s="466"/>
      <c r="O407" s="464" t="s">
        <v>45</v>
      </c>
      <c r="P407" s="465"/>
      <c r="Q407" s="466"/>
      <c r="R407" s="464" t="s">
        <v>48</v>
      </c>
      <c r="S407" s="465"/>
      <c r="T407" s="466"/>
      <c r="U407" s="464" t="s">
        <v>53</v>
      </c>
      <c r="V407" s="465"/>
      <c r="W407" s="466"/>
      <c r="X407" s="464" t="s">
        <v>58</v>
      </c>
      <c r="Y407" s="465"/>
      <c r="Z407" s="466"/>
      <c r="AA407" s="464" t="s">
        <v>66</v>
      </c>
      <c r="AB407" s="465"/>
      <c r="AC407" s="466"/>
      <c r="AD407" s="464" t="s">
        <v>18</v>
      </c>
      <c r="AE407" s="465"/>
      <c r="AF407" s="466"/>
      <c r="AG407" s="464" t="s">
        <v>75</v>
      </c>
      <c r="AH407" s="465"/>
      <c r="AI407" s="466"/>
      <c r="AJ407" s="464" t="s">
        <v>82</v>
      </c>
      <c r="AK407" s="465"/>
      <c r="AL407" s="466"/>
      <c r="AM407" s="464" t="s">
        <v>85</v>
      </c>
      <c r="AN407" s="465"/>
      <c r="AO407" s="466"/>
      <c r="AP407" s="42"/>
      <c r="AQ407" s="42"/>
      <c r="AR407" s="42"/>
      <c r="AS407" s="42"/>
      <c r="AT407" s="42"/>
      <c r="AU407" s="42"/>
      <c r="AV407" s="42"/>
      <c r="AW407" s="42"/>
      <c r="AX407" s="42"/>
      <c r="AY407" s="42"/>
      <c r="AZ407" s="42"/>
      <c r="BA407" s="42"/>
      <c r="BB407" s="42"/>
      <c r="BC407" s="42"/>
      <c r="BD407" s="42"/>
      <c r="BE407" s="42"/>
      <c r="BF407" s="42"/>
      <c r="BG407" s="42"/>
      <c r="BH407" s="42"/>
      <c r="BI407" s="42"/>
    </row>
    <row r="408" spans="1:61" ht="15.75" customHeight="1">
      <c r="A408" s="104"/>
      <c r="B408" s="51"/>
      <c r="C408" s="173" t="s">
        <v>1353</v>
      </c>
      <c r="D408" s="237" t="s">
        <v>1354</v>
      </c>
      <c r="E408" s="174" t="s">
        <v>1355</v>
      </c>
      <c r="F408" s="173" t="s">
        <v>1353</v>
      </c>
      <c r="G408" s="237" t="s">
        <v>1354</v>
      </c>
      <c r="H408" s="174" t="s">
        <v>1355</v>
      </c>
      <c r="I408" s="237" t="s">
        <v>1353</v>
      </c>
      <c r="J408" s="237" t="s">
        <v>1354</v>
      </c>
      <c r="K408" s="174" t="s">
        <v>1355</v>
      </c>
      <c r="L408" s="279" t="s">
        <v>1353</v>
      </c>
      <c r="M408" s="237" t="s">
        <v>1354</v>
      </c>
      <c r="N408" s="174" t="s">
        <v>1355</v>
      </c>
      <c r="O408" s="279" t="s">
        <v>1353</v>
      </c>
      <c r="P408" s="237" t="s">
        <v>1354</v>
      </c>
      <c r="Q408" s="174" t="s">
        <v>1355</v>
      </c>
      <c r="R408" s="279" t="s">
        <v>1353</v>
      </c>
      <c r="S408" s="237" t="s">
        <v>1354</v>
      </c>
      <c r="T408" s="174" t="s">
        <v>1355</v>
      </c>
      <c r="U408" s="279" t="s">
        <v>1353</v>
      </c>
      <c r="V408" s="237" t="s">
        <v>1354</v>
      </c>
      <c r="W408" s="174" t="s">
        <v>1355</v>
      </c>
      <c r="X408" s="279" t="s">
        <v>1353</v>
      </c>
      <c r="Y408" s="237" t="s">
        <v>1354</v>
      </c>
      <c r="Z408" s="174" t="s">
        <v>1355</v>
      </c>
      <c r="AA408" s="279" t="s">
        <v>1353</v>
      </c>
      <c r="AB408" s="237" t="s">
        <v>1354</v>
      </c>
      <c r="AC408" s="174" t="s">
        <v>1355</v>
      </c>
      <c r="AD408" s="279" t="s">
        <v>1353</v>
      </c>
      <c r="AE408" s="237" t="s">
        <v>1354</v>
      </c>
      <c r="AF408" s="174" t="s">
        <v>1355</v>
      </c>
      <c r="AG408" s="279" t="s">
        <v>1353</v>
      </c>
      <c r="AH408" s="237" t="s">
        <v>1354</v>
      </c>
      <c r="AI408" s="174" t="s">
        <v>1355</v>
      </c>
      <c r="AJ408" s="279" t="s">
        <v>1353</v>
      </c>
      <c r="AK408" s="237" t="s">
        <v>1354</v>
      </c>
      <c r="AL408" s="174" t="s">
        <v>1355</v>
      </c>
      <c r="AM408" s="279" t="s">
        <v>1353</v>
      </c>
      <c r="AN408" s="237" t="s">
        <v>1354</v>
      </c>
      <c r="AO408" s="174" t="s">
        <v>1355</v>
      </c>
      <c r="AP408" s="42"/>
      <c r="AQ408" s="42"/>
      <c r="AR408" s="42"/>
      <c r="AS408" s="42"/>
      <c r="AT408" s="42"/>
      <c r="AU408" s="42"/>
      <c r="AV408" s="42"/>
      <c r="AW408" s="42"/>
      <c r="AX408" s="42"/>
      <c r="AY408" s="42"/>
      <c r="AZ408" s="42"/>
      <c r="BA408" s="42"/>
      <c r="BB408" s="42"/>
      <c r="BC408" s="42"/>
      <c r="BD408" s="42"/>
      <c r="BE408" s="42"/>
      <c r="BF408" s="42"/>
      <c r="BG408" s="42"/>
      <c r="BH408" s="42"/>
      <c r="BI408" s="42"/>
    </row>
    <row r="409" spans="1:61" ht="15.75" customHeight="1">
      <c r="A409" s="104" t="str">
        <f t="shared" ref="A409:A474" si="232">B409</f>
        <v>Ventes nettes</v>
      </c>
      <c r="B409" s="128" t="s">
        <v>349</v>
      </c>
      <c r="C409" s="513"/>
      <c r="D409" s="288"/>
      <c r="E409" s="514">
        <f>+SUM(H409,K409,N409,Q409,T409,W409,Z409,AC409,AF409,AI409,AL409,AO409)</f>
        <v>58224217.391304351</v>
      </c>
      <c r="F409" s="513"/>
      <c r="G409" s="288"/>
      <c r="H409" s="514">
        <f>+F365+F317+G197+G253+H95+H8</f>
        <v>3092761.4173799735</v>
      </c>
      <c r="I409" s="513"/>
      <c r="J409" s="288"/>
      <c r="K409" s="514">
        <f>+I365+I317+J197+J253+K95+K8</f>
        <v>3246193.0731216515</v>
      </c>
      <c r="L409" s="513"/>
      <c r="M409" s="288"/>
      <c r="N409" s="514">
        <f>+L365+L317+M197+M253+N95+N8</f>
        <v>5011793.9977844376</v>
      </c>
      <c r="O409" s="513"/>
      <c r="P409" s="288"/>
      <c r="Q409" s="514">
        <f>+O365+O317+P197+P253+Q95+Q8</f>
        <v>5932390.6174224131</v>
      </c>
      <c r="R409" s="513"/>
      <c r="S409" s="288"/>
      <c r="T409" s="514">
        <f>+R365+R317+S197+S253+T95+T8</f>
        <v>6617137.7549481243</v>
      </c>
      <c r="U409" s="513"/>
      <c r="V409" s="288"/>
      <c r="W409" s="514">
        <f>+U365+U317+V197+V253+W95+W8</f>
        <v>5492903.3470471911</v>
      </c>
      <c r="X409" s="513"/>
      <c r="Y409" s="288"/>
      <c r="Z409" s="514">
        <f>+X365+X317+Y197+Y253+Z95+Z8</f>
        <v>4439642.332058968</v>
      </c>
      <c r="AA409" s="513"/>
      <c r="AB409" s="288"/>
      <c r="AC409" s="514">
        <f>+AA365+AA317+AB197+AB253+AC95+AC8</f>
        <v>4445529.2934459886</v>
      </c>
      <c r="AD409" s="513"/>
      <c r="AE409" s="288"/>
      <c r="AF409" s="514">
        <f>+AD365+AD317+AE197+AE253+AF95+AF8</f>
        <v>5279923.9577637333</v>
      </c>
      <c r="AG409" s="513"/>
      <c r="AH409" s="288"/>
      <c r="AI409" s="514">
        <f>+AG365+AG317+AH197+AH253+AI95+AI8</f>
        <v>5835814.434445668</v>
      </c>
      <c r="AJ409" s="513"/>
      <c r="AK409" s="288"/>
      <c r="AL409" s="514">
        <f>+AJ365+AJ317+AK197+AK253+AL95+AL8</f>
        <v>5340819.040639841</v>
      </c>
      <c r="AM409" s="513"/>
      <c r="AN409" s="288"/>
      <c r="AO409" s="514">
        <f>+AM365+AM317+AN197+AN253+AO95+AO8</f>
        <v>3489308.1252463614</v>
      </c>
      <c r="AP409" s="42"/>
      <c r="AQ409" s="42"/>
      <c r="AR409" s="42"/>
      <c r="AS409" s="42"/>
      <c r="AT409" s="42"/>
      <c r="AU409" s="42"/>
      <c r="AV409" s="42"/>
      <c r="AW409" s="42"/>
      <c r="AX409" s="42"/>
      <c r="AY409" s="42"/>
      <c r="AZ409" s="42"/>
      <c r="BA409" s="42"/>
      <c r="BB409" s="42"/>
      <c r="BC409" s="42"/>
      <c r="BD409" s="42"/>
      <c r="BE409" s="42"/>
      <c r="BF409" s="42"/>
      <c r="BG409" s="42"/>
      <c r="BH409" s="42"/>
      <c r="BI409" s="42"/>
    </row>
    <row r="410" spans="1:61" ht="15.75" customHeight="1">
      <c r="A410" s="104" t="str">
        <f t="shared" si="232"/>
        <v>Profit brut</v>
      </c>
      <c r="B410" s="292" t="s">
        <v>1361</v>
      </c>
      <c r="C410" s="515"/>
      <c r="D410" s="296"/>
      <c r="E410" s="516">
        <f>E29+E111+E197+E253+E317+E365</f>
        <v>5979493</v>
      </c>
      <c r="F410" s="515"/>
      <c r="G410" s="296"/>
      <c r="H410" s="516">
        <f>H29+H111+H197+H253+H317+H365</f>
        <v>325861.08590434218</v>
      </c>
      <c r="I410" s="515"/>
      <c r="J410" s="296"/>
      <c r="K410" s="516">
        <f>K29+K111+K197+K253+K317+K365</f>
        <v>323246.95432386536</v>
      </c>
      <c r="L410" s="515"/>
      <c r="M410" s="296"/>
      <c r="N410" s="516">
        <f>N29+N111+N197+N253+N317+N365</f>
        <v>484722.17086847371</v>
      </c>
      <c r="O410" s="515"/>
      <c r="P410" s="296"/>
      <c r="Q410" s="516">
        <f>Q29+Q111+Q197+Q253+Q317+Q365</f>
        <v>616096.94892695127</v>
      </c>
      <c r="R410" s="515"/>
      <c r="S410" s="296"/>
      <c r="T410" s="516">
        <f>T29+T111+T197+T253+T317+T365</f>
        <v>661439.51703093096</v>
      </c>
      <c r="U410" s="515"/>
      <c r="V410" s="296"/>
      <c r="W410" s="516">
        <f>W29+W111+W197+W253+W317+W365</f>
        <v>538719.02711999055</v>
      </c>
      <c r="X410" s="515"/>
      <c r="Y410" s="296"/>
      <c r="Z410" s="516">
        <f>Z29+Z111+Z197+Z253+Z317+Z365</f>
        <v>485200.76480110514</v>
      </c>
      <c r="AA410" s="515"/>
      <c r="AB410" s="296"/>
      <c r="AC410" s="516">
        <f>AC29+AC111+AC197+AC253+AC317+AC365</f>
        <v>460346.88216392417</v>
      </c>
      <c r="AD410" s="515"/>
      <c r="AE410" s="296"/>
      <c r="AF410" s="516">
        <f>AF29+AF111+AF197+AF253+AF317+AF365</f>
        <v>496853.21295836649</v>
      </c>
      <c r="AG410" s="515"/>
      <c r="AH410" s="296"/>
      <c r="AI410" s="516">
        <f>AI29+AI111+AI197+AI253+AI317+AI365</f>
        <v>612403.37612388399</v>
      </c>
      <c r="AJ410" s="515"/>
      <c r="AK410" s="296"/>
      <c r="AL410" s="516">
        <f>AL29+AL111+AL197+AL253+AL317+AL365</f>
        <v>605788.66055422847</v>
      </c>
      <c r="AM410" s="515"/>
      <c r="AN410" s="296"/>
      <c r="AO410" s="516">
        <f>AO29+AO111+AO197+AO253+AO317+AO365</f>
        <v>368814.39922393783</v>
      </c>
      <c r="AP410" s="42"/>
      <c r="AQ410" s="42"/>
      <c r="AR410" s="42"/>
      <c r="AS410" s="42"/>
      <c r="AT410" s="42"/>
      <c r="AU410" s="42"/>
      <c r="AV410" s="42"/>
      <c r="AW410" s="42"/>
      <c r="AX410" s="42"/>
      <c r="AY410" s="42"/>
      <c r="AZ410" s="42"/>
      <c r="BA410" s="42"/>
      <c r="BB410" s="42"/>
      <c r="BC410" s="42"/>
      <c r="BD410" s="42"/>
      <c r="BE410" s="42"/>
      <c r="BF410" s="42"/>
      <c r="BG410" s="42"/>
      <c r="BH410" s="42"/>
      <c r="BI410" s="42"/>
    </row>
    <row r="411" spans="1:61" ht="15.75" customHeight="1">
      <c r="A411" s="104" t="str">
        <f t="shared" si="232"/>
        <v>DÉPENSES</v>
      </c>
      <c r="B411" s="300" t="s">
        <v>1366</v>
      </c>
      <c r="C411" s="517"/>
      <c r="D411" s="301"/>
      <c r="E411" s="518"/>
      <c r="F411" s="517"/>
      <c r="G411" s="301"/>
      <c r="H411" s="518"/>
      <c r="I411" s="517"/>
      <c r="J411" s="301"/>
      <c r="K411" s="518"/>
      <c r="L411" s="517"/>
      <c r="M411" s="301"/>
      <c r="N411" s="518"/>
      <c r="O411" s="517"/>
      <c r="P411" s="301"/>
      <c r="Q411" s="518"/>
      <c r="R411" s="517"/>
      <c r="S411" s="301"/>
      <c r="T411" s="518"/>
      <c r="U411" s="517"/>
      <c r="V411" s="301"/>
      <c r="W411" s="518"/>
      <c r="X411" s="517"/>
      <c r="Y411" s="301"/>
      <c r="Z411" s="518"/>
      <c r="AA411" s="517"/>
      <c r="AB411" s="301"/>
      <c r="AC411" s="518"/>
      <c r="AD411" s="517"/>
      <c r="AE411" s="301"/>
      <c r="AF411" s="518"/>
      <c r="AG411" s="517"/>
      <c r="AH411" s="301"/>
      <c r="AI411" s="518"/>
      <c r="AJ411" s="517"/>
      <c r="AK411" s="301"/>
      <c r="AL411" s="518"/>
      <c r="AM411" s="517"/>
      <c r="AN411" s="301"/>
      <c r="AO411" s="518"/>
      <c r="AP411" s="42"/>
      <c r="AQ411" s="42"/>
      <c r="AR411" s="42"/>
      <c r="AS411" s="42"/>
      <c r="AT411" s="42"/>
      <c r="AU411" s="42"/>
      <c r="AV411" s="42"/>
      <c r="AW411" s="42"/>
      <c r="AX411" s="42"/>
      <c r="AY411" s="42"/>
      <c r="AZ411" s="42"/>
      <c r="BA411" s="42"/>
      <c r="BB411" s="42"/>
      <c r="BC411" s="42"/>
      <c r="BD411" s="42"/>
      <c r="BE411" s="42"/>
      <c r="BF411" s="42"/>
      <c r="BG411" s="42"/>
      <c r="BH411" s="42"/>
      <c r="BI411" s="42"/>
    </row>
    <row r="412" spans="1:61" ht="15.75" customHeight="1">
      <c r="A412" s="104" t="str">
        <f t="shared" si="232"/>
        <v>Comm. vendeurs</v>
      </c>
      <c r="B412" s="127" t="s">
        <v>395</v>
      </c>
      <c r="C412" s="519">
        <f>E412/(E16+E18+E99)</f>
        <v>0.30025580063019192</v>
      </c>
      <c r="D412" s="309">
        <f t="shared" ref="D412:D418" si="233">IF(E412=0,0,E412/(C$16+C$99))</f>
        <v>979.61962616822427</v>
      </c>
      <c r="E412" s="518">
        <f t="shared" ref="E412:E421" si="234">+SUM(H412,K412,N412,Q412,T412,W412,Z412,AC412,AF412,AI412,AL412,AO412)</f>
        <v>524096.5</v>
      </c>
      <c r="F412" s="127"/>
      <c r="G412" s="309">
        <f t="shared" ref="G412:G418" si="235">IF(H412=0,0,H412/(F$16+F$99))</f>
        <v>1113.2510050393073</v>
      </c>
      <c r="H412" s="518">
        <f t="shared" ref="H412:H421" si="236">+SUMIF($B$4:$B$402,$B412,H$4:H$402)</f>
        <v>30057.777136061297</v>
      </c>
      <c r="I412" s="127"/>
      <c r="J412" s="309">
        <f t="shared" ref="J412:J418" si="237">IF(K412=0,0,K412/(I$16+I$99))</f>
        <v>1034.1751033298367</v>
      </c>
      <c r="K412" s="518">
        <f t="shared" ref="K412:K421" si="238">+SUMIF($B$4:$B$402,$B412,K$4:K$402)</f>
        <v>27922.727789905592</v>
      </c>
      <c r="L412" s="127"/>
      <c r="M412" s="309">
        <f t="shared" ref="M412:M418" si="239">IF(N412=0,0,N412/(L$16+L$99))</f>
        <v>1009.8340979555818</v>
      </c>
      <c r="N412" s="518">
        <f t="shared" ref="N412:N421" si="240">+SUMIF($B$4:$B$402,$B412,N$4:N$402)</f>
        <v>46452.368505956765</v>
      </c>
      <c r="O412" s="127"/>
      <c r="P412" s="309">
        <f t="shared" ref="P412:P418" si="241">IF(Q412=0,0,Q412/(O$16+O$99))</f>
        <v>963.83709737420168</v>
      </c>
      <c r="Q412" s="518">
        <f t="shared" ref="Q412:Q421" si="242">+SUMIF($B$4:$B$402,$B412,Q$4:Q$402)</f>
        <v>53011.040355581092</v>
      </c>
      <c r="R412" s="127"/>
      <c r="S412" s="309">
        <f t="shared" ref="S412:S418" si="243">IF(T412=0,0,T412/(R$16+R$99))</f>
        <v>985.6020580572947</v>
      </c>
      <c r="T412" s="518">
        <f t="shared" ref="T412:T421" si="244">+SUMIF($B$4:$B$402,$B412,T$4:T$402)</f>
        <v>59136.123483437681</v>
      </c>
      <c r="U412" s="127"/>
      <c r="V412" s="309">
        <f t="shared" ref="V412:V418" si="245">IF(W412=0,0,W412/(U$16+U$99))</f>
        <v>903.28604105449415</v>
      </c>
      <c r="W412" s="518">
        <f t="shared" ref="W412:W421" si="246">+SUMIF($B$4:$B$402,$B412,W$4:W$402)</f>
        <v>49680.732257997181</v>
      </c>
      <c r="X412" s="127"/>
      <c r="Y412" s="309">
        <f t="shared" ref="Y412:Y418" si="247">IF(Z412=0,0,Z412/(X$16+X$99))</f>
        <v>942.10730903501758</v>
      </c>
      <c r="Z412" s="518">
        <f t="shared" ref="Z412:Z421" si="248">+SUMIF($B$4:$B$402,$B412,Z$4:Z$402)</f>
        <v>39568.506979470738</v>
      </c>
      <c r="AA412" s="127"/>
      <c r="AB412" s="309">
        <f t="shared" ref="AB412:AB418" si="249">IF(AC412=0,0,AC412/(AA$16+AA$99))</f>
        <v>962.85324318613436</v>
      </c>
      <c r="AC412" s="518">
        <f t="shared" ref="AC412:AC421" si="250">+SUMIF($B$4:$B$402,$B412,AC$4:AC$402)</f>
        <v>40439.836213817645</v>
      </c>
      <c r="AD412" s="127"/>
      <c r="AE412" s="309">
        <f t="shared" ref="AE412:AE418" si="251">IF(AF412=0,0,AF412/(AD$16+AD$99))</f>
        <v>1038.7059736966414</v>
      </c>
      <c r="AF412" s="518">
        <f t="shared" ref="AF412:AF421" si="252">+SUMIF($B$4:$B$402,$B412,AF$4:AF$402)</f>
        <v>46741.768816348864</v>
      </c>
      <c r="AG412" s="127"/>
      <c r="AH412" s="309">
        <f t="shared" ref="AH412:AH418" si="253">IF(AI412=0,0,AI412/(AG$16+AG$99))</f>
        <v>934.29597446776472</v>
      </c>
      <c r="AI412" s="518">
        <f t="shared" ref="AI412:AI421" si="254">+SUMIF($B$4:$B$402,$B412,AI$4:AI$402)</f>
        <v>52320.574570194825</v>
      </c>
      <c r="AJ412" s="127"/>
      <c r="AK412" s="309">
        <f t="shared" ref="AK412:AK418" si="255">IF(AL412=0,0,AL412/(AJ$16+AJ$99))</f>
        <v>946.01598013162823</v>
      </c>
      <c r="AL412" s="518">
        <f t="shared" ref="AL412:AL421" si="256">+SUMIF($B$4:$B$402,$B412,AL$4:AL$402)</f>
        <v>45408.767046318157</v>
      </c>
      <c r="AM412" s="127"/>
      <c r="AN412" s="309">
        <f t="shared" ref="AN412:AN418" si="257">IF(AO412=0,0,AO412/(AM$16+AM$99))</f>
        <v>1042.3836514034433</v>
      </c>
      <c r="AO412" s="518">
        <f t="shared" ref="AO412:AO421" si="258">+SUMIF($B$4:$B$402,$B412,AO$4:AO$402)</f>
        <v>33356.276844910186</v>
      </c>
      <c r="AP412" s="42"/>
      <c r="AQ412" s="42"/>
      <c r="AR412" s="42"/>
      <c r="AS412" s="42"/>
      <c r="AT412" s="42"/>
      <c r="AU412" s="42"/>
      <c r="AV412" s="42"/>
      <c r="AW412" s="42"/>
      <c r="AX412" s="42"/>
      <c r="AY412" s="42"/>
      <c r="AZ412" s="42"/>
      <c r="BA412" s="42"/>
      <c r="BB412" s="42"/>
      <c r="BC412" s="42"/>
      <c r="BD412" s="42"/>
      <c r="BE412" s="42"/>
      <c r="BF412" s="42"/>
      <c r="BG412" s="42"/>
      <c r="BH412" s="42"/>
      <c r="BI412" s="42"/>
    </row>
    <row r="413" spans="1:61" ht="15.75" customHeight="1">
      <c r="A413" s="104" t="str">
        <f t="shared" si="232"/>
        <v>Comm. F&amp;I</v>
      </c>
      <c r="B413" s="128" t="s">
        <v>396</v>
      </c>
      <c r="C413" s="520">
        <f>E413/(E26+E108)</f>
        <v>0.29046511627906979</v>
      </c>
      <c r="D413" s="314">
        <f t="shared" si="233"/>
        <v>490.26168224299067</v>
      </c>
      <c r="E413" s="514">
        <f t="shared" si="234"/>
        <v>262290</v>
      </c>
      <c r="F413" s="128"/>
      <c r="G413" s="314">
        <f t="shared" si="235"/>
        <v>526.48148148148152</v>
      </c>
      <c r="H413" s="514">
        <f t="shared" si="236"/>
        <v>14215</v>
      </c>
      <c r="I413" s="128"/>
      <c r="J413" s="314">
        <f t="shared" si="237"/>
        <v>550.33333333333337</v>
      </c>
      <c r="K413" s="514">
        <f t="shared" si="238"/>
        <v>14859</v>
      </c>
      <c r="L413" s="128"/>
      <c r="M413" s="314">
        <f t="shared" si="239"/>
        <v>496.1521739130435</v>
      </c>
      <c r="N413" s="514">
        <f t="shared" si="240"/>
        <v>22823</v>
      </c>
      <c r="O413" s="128"/>
      <c r="P413" s="314">
        <f t="shared" si="241"/>
        <v>485.76363636363635</v>
      </c>
      <c r="Q413" s="514">
        <f t="shared" si="242"/>
        <v>26717</v>
      </c>
      <c r="R413" s="128"/>
      <c r="S413" s="314">
        <f t="shared" si="243"/>
        <v>484.73333333333335</v>
      </c>
      <c r="T413" s="514">
        <f t="shared" si="244"/>
        <v>29084</v>
      </c>
      <c r="U413" s="128"/>
      <c r="V413" s="314">
        <f t="shared" si="245"/>
        <v>466.32727272727271</v>
      </c>
      <c r="W413" s="514">
        <f t="shared" si="246"/>
        <v>25648</v>
      </c>
      <c r="X413" s="128"/>
      <c r="Y413" s="314">
        <f t="shared" si="247"/>
        <v>475.42857142857144</v>
      </c>
      <c r="Z413" s="514">
        <f t="shared" si="248"/>
        <v>19968</v>
      </c>
      <c r="AA413" s="128"/>
      <c r="AB413" s="314">
        <f t="shared" si="249"/>
        <v>479.38095238095241</v>
      </c>
      <c r="AC413" s="514">
        <f t="shared" si="250"/>
        <v>20134</v>
      </c>
      <c r="AD413" s="128"/>
      <c r="AE413" s="314">
        <f t="shared" si="251"/>
        <v>501.86666666666667</v>
      </c>
      <c r="AF413" s="514">
        <f t="shared" si="252"/>
        <v>22584</v>
      </c>
      <c r="AG413" s="128"/>
      <c r="AH413" s="314">
        <f t="shared" si="253"/>
        <v>481.35714285714283</v>
      </c>
      <c r="AI413" s="514">
        <f t="shared" si="254"/>
        <v>26956</v>
      </c>
      <c r="AJ413" s="128"/>
      <c r="AK413" s="314">
        <f t="shared" si="255"/>
        <v>487.16666666666669</v>
      </c>
      <c r="AL413" s="514">
        <f t="shared" si="256"/>
        <v>23384</v>
      </c>
      <c r="AM413" s="128"/>
      <c r="AN413" s="314">
        <f t="shared" si="257"/>
        <v>497.4375</v>
      </c>
      <c r="AO413" s="514">
        <f t="shared" si="258"/>
        <v>15918</v>
      </c>
      <c r="AP413" s="42"/>
      <c r="AQ413" s="42"/>
      <c r="AR413" s="42"/>
      <c r="AS413" s="42"/>
      <c r="AT413" s="42"/>
      <c r="AU413" s="42"/>
      <c r="AV413" s="42"/>
      <c r="AW413" s="42"/>
      <c r="AX413" s="42"/>
      <c r="AY413" s="42"/>
      <c r="AZ413" s="42"/>
      <c r="BA413" s="42"/>
      <c r="BB413" s="42"/>
      <c r="BC413" s="42"/>
      <c r="BD413" s="42"/>
      <c r="BE413" s="42"/>
      <c r="BF413" s="42"/>
      <c r="BG413" s="42"/>
      <c r="BH413" s="42"/>
      <c r="BI413" s="42"/>
    </row>
    <row r="414" spans="1:61" ht="15.75" customHeight="1">
      <c r="A414" s="104" t="str">
        <f t="shared" si="232"/>
        <v>Frais de livraison</v>
      </c>
      <c r="B414" s="127" t="s">
        <v>397</v>
      </c>
      <c r="C414" s="127"/>
      <c r="D414" s="309">
        <f t="shared" si="233"/>
        <v>113.73831775700934</v>
      </c>
      <c r="E414" s="518">
        <f t="shared" si="234"/>
        <v>60850</v>
      </c>
      <c r="F414" s="127"/>
      <c r="G414" s="309">
        <f t="shared" si="235"/>
        <v>123.51851851851852</v>
      </c>
      <c r="H414" s="518">
        <f t="shared" si="236"/>
        <v>3335</v>
      </c>
      <c r="I414" s="127"/>
      <c r="J414" s="309">
        <f t="shared" si="237"/>
        <v>127.22222222222223</v>
      </c>
      <c r="K414" s="518">
        <f t="shared" si="238"/>
        <v>3435</v>
      </c>
      <c r="L414" s="127"/>
      <c r="M414" s="309">
        <f t="shared" si="239"/>
        <v>115.97826086956522</v>
      </c>
      <c r="N414" s="518">
        <f t="shared" si="240"/>
        <v>5335</v>
      </c>
      <c r="O414" s="127"/>
      <c r="P414" s="309">
        <f t="shared" si="241"/>
        <v>112.81818181818181</v>
      </c>
      <c r="Q414" s="518">
        <f t="shared" si="242"/>
        <v>6205</v>
      </c>
      <c r="R414" s="127"/>
      <c r="S414" s="309">
        <f t="shared" si="243"/>
        <v>114.33333333333333</v>
      </c>
      <c r="T414" s="518">
        <f t="shared" si="244"/>
        <v>6860</v>
      </c>
      <c r="U414" s="127"/>
      <c r="V414" s="309">
        <f t="shared" si="245"/>
        <v>106.18181818181819</v>
      </c>
      <c r="W414" s="518">
        <f t="shared" si="246"/>
        <v>5840</v>
      </c>
      <c r="X414" s="127"/>
      <c r="Y414" s="309">
        <f t="shared" si="247"/>
        <v>108.57142857142857</v>
      </c>
      <c r="Z414" s="518">
        <f t="shared" si="248"/>
        <v>4560</v>
      </c>
      <c r="AA414" s="127"/>
      <c r="AB414" s="309">
        <f t="shared" si="249"/>
        <v>110.23809523809524</v>
      </c>
      <c r="AC414" s="518">
        <f t="shared" si="250"/>
        <v>4630</v>
      </c>
      <c r="AD414" s="127"/>
      <c r="AE414" s="309">
        <f t="shared" si="251"/>
        <v>118.22222222222223</v>
      </c>
      <c r="AF414" s="518">
        <f t="shared" si="252"/>
        <v>5320</v>
      </c>
      <c r="AG414" s="127"/>
      <c r="AH414" s="309">
        <f t="shared" si="253"/>
        <v>111.07142857142857</v>
      </c>
      <c r="AI414" s="518">
        <f t="shared" si="254"/>
        <v>6220</v>
      </c>
      <c r="AJ414" s="127"/>
      <c r="AK414" s="309">
        <f t="shared" si="255"/>
        <v>112.5</v>
      </c>
      <c r="AL414" s="518">
        <f t="shared" si="256"/>
        <v>5400</v>
      </c>
      <c r="AM414" s="127"/>
      <c r="AN414" s="309">
        <f t="shared" si="257"/>
        <v>115.9375</v>
      </c>
      <c r="AO414" s="518">
        <f t="shared" si="258"/>
        <v>3710</v>
      </c>
      <c r="AP414" s="42"/>
      <c r="AQ414" s="42"/>
      <c r="AR414" s="42"/>
      <c r="AS414" s="42"/>
      <c r="AT414" s="42"/>
      <c r="AU414" s="42"/>
      <c r="AV414" s="42"/>
      <c r="AW414" s="42"/>
      <c r="AX414" s="42"/>
      <c r="AY414" s="42"/>
      <c r="AZ414" s="42"/>
      <c r="BA414" s="42"/>
      <c r="BB414" s="42"/>
      <c r="BC414" s="42"/>
      <c r="BD414" s="42"/>
      <c r="BE414" s="42"/>
      <c r="BF414" s="42"/>
      <c r="BG414" s="42"/>
      <c r="BH414" s="42"/>
      <c r="BI414" s="42"/>
    </row>
    <row r="415" spans="1:61" ht="15.75" customHeight="1">
      <c r="A415" s="104" t="str">
        <f t="shared" si="232"/>
        <v>Service gratuit 1</v>
      </c>
      <c r="B415" s="127" t="s">
        <v>398</v>
      </c>
      <c r="C415" s="127"/>
      <c r="D415" s="309">
        <f t="shared" si="233"/>
        <v>58.971962616822431</v>
      </c>
      <c r="E415" s="518">
        <f t="shared" si="234"/>
        <v>31550</v>
      </c>
      <c r="F415" s="127"/>
      <c r="G415" s="309">
        <f t="shared" si="235"/>
        <v>58.518518518518519</v>
      </c>
      <c r="H415" s="518">
        <f t="shared" si="236"/>
        <v>1580</v>
      </c>
      <c r="I415" s="127"/>
      <c r="J415" s="309">
        <f t="shared" si="237"/>
        <v>67.777777777777771</v>
      </c>
      <c r="K415" s="518">
        <f t="shared" si="238"/>
        <v>1830</v>
      </c>
      <c r="L415" s="127"/>
      <c r="M415" s="309">
        <f t="shared" si="239"/>
        <v>56.630434782608695</v>
      </c>
      <c r="N415" s="518">
        <f t="shared" si="240"/>
        <v>2605</v>
      </c>
      <c r="O415" s="127"/>
      <c r="P415" s="309">
        <f t="shared" si="241"/>
        <v>58</v>
      </c>
      <c r="Q415" s="518">
        <f t="shared" si="242"/>
        <v>3190</v>
      </c>
      <c r="R415" s="127"/>
      <c r="S415" s="309">
        <f t="shared" si="243"/>
        <v>51.75</v>
      </c>
      <c r="T415" s="518">
        <f t="shared" si="244"/>
        <v>3105</v>
      </c>
      <c r="U415" s="127"/>
      <c r="V415" s="309">
        <f t="shared" si="245"/>
        <v>63.090909090909093</v>
      </c>
      <c r="W415" s="518">
        <f t="shared" si="246"/>
        <v>3470</v>
      </c>
      <c r="X415" s="127"/>
      <c r="Y415" s="309">
        <f t="shared" si="247"/>
        <v>63.214285714285715</v>
      </c>
      <c r="Z415" s="518">
        <f t="shared" si="248"/>
        <v>2655</v>
      </c>
      <c r="AA415" s="127"/>
      <c r="AB415" s="309">
        <f t="shared" si="249"/>
        <v>61.071428571428569</v>
      </c>
      <c r="AC415" s="518">
        <f t="shared" si="250"/>
        <v>2565</v>
      </c>
      <c r="AD415" s="127"/>
      <c r="AE415" s="309">
        <f t="shared" si="251"/>
        <v>54.111111111111114</v>
      </c>
      <c r="AF415" s="518">
        <f t="shared" si="252"/>
        <v>2435</v>
      </c>
      <c r="AG415" s="127"/>
      <c r="AH415" s="309">
        <f t="shared" si="253"/>
        <v>60</v>
      </c>
      <c r="AI415" s="518">
        <f t="shared" si="254"/>
        <v>3360</v>
      </c>
      <c r="AJ415" s="127"/>
      <c r="AK415" s="309">
        <f t="shared" si="255"/>
        <v>60.416666666666664</v>
      </c>
      <c r="AL415" s="518">
        <f t="shared" si="256"/>
        <v>2900</v>
      </c>
      <c r="AM415" s="127"/>
      <c r="AN415" s="309">
        <f t="shared" si="257"/>
        <v>57.96875</v>
      </c>
      <c r="AO415" s="518">
        <f t="shared" si="258"/>
        <v>1855</v>
      </c>
      <c r="AP415" s="42"/>
      <c r="AQ415" s="42"/>
      <c r="AR415" s="42"/>
      <c r="AS415" s="42"/>
      <c r="AT415" s="42"/>
      <c r="AU415" s="42"/>
      <c r="AV415" s="42"/>
      <c r="AW415" s="42"/>
      <c r="AX415" s="42"/>
      <c r="AY415" s="42"/>
      <c r="AZ415" s="42"/>
      <c r="BA415" s="42"/>
      <c r="BB415" s="42"/>
      <c r="BC415" s="42"/>
      <c r="BD415" s="42"/>
      <c r="BE415" s="42"/>
      <c r="BF415" s="42"/>
      <c r="BG415" s="42"/>
      <c r="BH415" s="42"/>
      <c r="BI415" s="42"/>
    </row>
    <row r="416" spans="1:61" ht="15.75" customHeight="1">
      <c r="A416" s="104" t="str">
        <f t="shared" si="232"/>
        <v>Entretien stock</v>
      </c>
      <c r="B416" s="128" t="s">
        <v>399</v>
      </c>
      <c r="C416" s="128"/>
      <c r="D416" s="314">
        <f t="shared" si="233"/>
        <v>82.841121495327101</v>
      </c>
      <c r="E416" s="514">
        <f t="shared" si="234"/>
        <v>44320</v>
      </c>
      <c r="F416" s="128"/>
      <c r="G416" s="314">
        <f t="shared" si="235"/>
        <v>97.777777777777771</v>
      </c>
      <c r="H416" s="514">
        <f t="shared" si="236"/>
        <v>2640</v>
      </c>
      <c r="I416" s="128"/>
      <c r="J416" s="314">
        <f t="shared" si="237"/>
        <v>97.18518518518519</v>
      </c>
      <c r="K416" s="514">
        <f t="shared" si="238"/>
        <v>2624</v>
      </c>
      <c r="L416" s="128"/>
      <c r="M416" s="314">
        <f t="shared" si="239"/>
        <v>85.391304347826093</v>
      </c>
      <c r="N416" s="514">
        <f t="shared" si="240"/>
        <v>3928</v>
      </c>
      <c r="O416" s="128"/>
      <c r="P416" s="314">
        <f t="shared" si="241"/>
        <v>80.581818181818178</v>
      </c>
      <c r="Q416" s="514">
        <f t="shared" si="242"/>
        <v>4432</v>
      </c>
      <c r="R416" s="128"/>
      <c r="S416" s="314">
        <f t="shared" si="243"/>
        <v>83.733333333333334</v>
      </c>
      <c r="T416" s="514">
        <f t="shared" si="244"/>
        <v>5024</v>
      </c>
      <c r="U416" s="128"/>
      <c r="V416" s="314">
        <f t="shared" si="245"/>
        <v>72.872727272727275</v>
      </c>
      <c r="W416" s="514">
        <f t="shared" si="246"/>
        <v>4008</v>
      </c>
      <c r="X416" s="128"/>
      <c r="Y416" s="314">
        <f t="shared" si="247"/>
        <v>77.333333333333329</v>
      </c>
      <c r="Z416" s="514">
        <f t="shared" si="248"/>
        <v>3248</v>
      </c>
      <c r="AA416" s="128"/>
      <c r="AB416" s="314">
        <f t="shared" si="249"/>
        <v>79.61904761904762</v>
      </c>
      <c r="AC416" s="514">
        <f t="shared" si="250"/>
        <v>3344</v>
      </c>
      <c r="AD416" s="128"/>
      <c r="AE416" s="314">
        <f t="shared" si="251"/>
        <v>88.533333333333331</v>
      </c>
      <c r="AF416" s="514">
        <f t="shared" si="252"/>
        <v>3984</v>
      </c>
      <c r="AG416" s="128"/>
      <c r="AH416" s="314">
        <f t="shared" si="253"/>
        <v>78.142857142857139</v>
      </c>
      <c r="AI416" s="514">
        <f t="shared" si="254"/>
        <v>4376</v>
      </c>
      <c r="AJ416" s="128"/>
      <c r="AK416" s="314">
        <f t="shared" si="255"/>
        <v>80.5</v>
      </c>
      <c r="AL416" s="514">
        <f t="shared" si="256"/>
        <v>3864</v>
      </c>
      <c r="AM416" s="128"/>
      <c r="AN416" s="314">
        <f t="shared" si="257"/>
        <v>89</v>
      </c>
      <c r="AO416" s="514">
        <f t="shared" si="258"/>
        <v>2848</v>
      </c>
      <c r="AP416" s="42"/>
      <c r="AQ416" s="42"/>
      <c r="AR416" s="42"/>
      <c r="AS416" s="42"/>
      <c r="AT416" s="42"/>
      <c r="AU416" s="42"/>
      <c r="AV416" s="42"/>
      <c r="AW416" s="42"/>
      <c r="AX416" s="42"/>
      <c r="AY416" s="42"/>
      <c r="AZ416" s="42"/>
      <c r="BA416" s="42"/>
      <c r="BB416" s="42"/>
      <c r="BC416" s="42"/>
      <c r="BD416" s="42"/>
      <c r="BE416" s="42"/>
      <c r="BF416" s="42"/>
      <c r="BG416" s="42"/>
      <c r="BH416" s="42"/>
      <c r="BI416" s="42"/>
    </row>
    <row r="417" spans="1:61" ht="15.75" customHeight="1">
      <c r="A417" s="104" t="str">
        <f t="shared" si="232"/>
        <v>Publicité 1</v>
      </c>
      <c r="B417" s="127" t="s">
        <v>400</v>
      </c>
      <c r="C417" s="127"/>
      <c r="D417" s="309">
        <f t="shared" si="233"/>
        <v>168.26728971962615</v>
      </c>
      <c r="E417" s="518">
        <f t="shared" si="234"/>
        <v>90022.999999999985</v>
      </c>
      <c r="F417" s="127"/>
      <c r="G417" s="309">
        <f t="shared" si="235"/>
        <v>245.37991021324356</v>
      </c>
      <c r="H417" s="518">
        <f t="shared" si="236"/>
        <v>6625.257575757576</v>
      </c>
      <c r="I417" s="127"/>
      <c r="J417" s="309">
        <f t="shared" si="237"/>
        <v>214.64747474747472</v>
      </c>
      <c r="K417" s="518">
        <f t="shared" si="238"/>
        <v>5795.4818181818173</v>
      </c>
      <c r="L417" s="127"/>
      <c r="M417" s="309">
        <f t="shared" si="239"/>
        <v>184.54400527009219</v>
      </c>
      <c r="N417" s="518">
        <f t="shared" si="240"/>
        <v>8489.0242424242406</v>
      </c>
      <c r="O417" s="127"/>
      <c r="P417" s="309">
        <f t="shared" si="241"/>
        <v>157.33977961432501</v>
      </c>
      <c r="Q417" s="518">
        <f t="shared" si="242"/>
        <v>8653.6878787878759</v>
      </c>
      <c r="R417" s="127"/>
      <c r="S417" s="309">
        <f t="shared" si="243"/>
        <v>186.96131313131312</v>
      </c>
      <c r="T417" s="518">
        <f t="shared" si="244"/>
        <v>11217.678787878787</v>
      </c>
      <c r="U417" s="127"/>
      <c r="V417" s="309">
        <f t="shared" si="245"/>
        <v>111.7197245179063</v>
      </c>
      <c r="W417" s="518">
        <f t="shared" si="246"/>
        <v>6144.5848484848466</v>
      </c>
      <c r="X417" s="127"/>
      <c r="Y417" s="309">
        <f t="shared" si="247"/>
        <v>135.47965367965367</v>
      </c>
      <c r="Z417" s="518">
        <f t="shared" si="248"/>
        <v>5690.1454545454535</v>
      </c>
      <c r="AA417" s="127"/>
      <c r="AB417" s="309">
        <f t="shared" si="249"/>
        <v>150.95050505050503</v>
      </c>
      <c r="AC417" s="518">
        <f t="shared" si="250"/>
        <v>6339.9212121212113</v>
      </c>
      <c r="AD417" s="127"/>
      <c r="AE417" s="309">
        <f t="shared" si="251"/>
        <v>205.08444444444442</v>
      </c>
      <c r="AF417" s="518">
        <f t="shared" si="252"/>
        <v>9228.7999999999993</v>
      </c>
      <c r="AG417" s="127"/>
      <c r="AH417" s="309">
        <f t="shared" si="253"/>
        <v>141.31985930735928</v>
      </c>
      <c r="AI417" s="518">
        <f t="shared" si="254"/>
        <v>7913.9121212121199</v>
      </c>
      <c r="AJ417" s="127"/>
      <c r="AK417" s="309">
        <f t="shared" si="255"/>
        <v>152.79917929292927</v>
      </c>
      <c r="AL417" s="518">
        <f t="shared" si="256"/>
        <v>7334.3606060606044</v>
      </c>
      <c r="AM417" s="127"/>
      <c r="AN417" s="309">
        <f t="shared" si="257"/>
        <v>205.94204545454542</v>
      </c>
      <c r="AO417" s="518">
        <f t="shared" si="258"/>
        <v>6590.1454545454535</v>
      </c>
      <c r="AP417" s="42"/>
      <c r="AQ417" s="42"/>
      <c r="AR417" s="42"/>
      <c r="AS417" s="42"/>
      <c r="AT417" s="42"/>
      <c r="AU417" s="42"/>
      <c r="AV417" s="42"/>
      <c r="AW417" s="42"/>
      <c r="AX417" s="42"/>
      <c r="AY417" s="42"/>
      <c r="AZ417" s="42"/>
      <c r="BA417" s="42"/>
      <c r="BB417" s="42"/>
      <c r="BC417" s="42"/>
      <c r="BD417" s="42"/>
      <c r="BE417" s="42"/>
      <c r="BF417" s="42"/>
      <c r="BG417" s="42"/>
      <c r="BH417" s="42"/>
      <c r="BI417" s="42"/>
    </row>
    <row r="418" spans="1:61" ht="15.75" customHeight="1">
      <c r="A418" s="104" t="str">
        <f t="shared" si="232"/>
        <v>Intérêt de gros</v>
      </c>
      <c r="B418" s="127" t="s">
        <v>401</v>
      </c>
      <c r="C418" s="127"/>
      <c r="D418" s="309">
        <f t="shared" si="233"/>
        <v>665.44251350346894</v>
      </c>
      <c r="E418" s="518">
        <f t="shared" si="234"/>
        <v>356011.74472435587</v>
      </c>
      <c r="F418" s="127"/>
      <c r="G418" s="309">
        <f t="shared" si="235"/>
        <v>986.34277722265585</v>
      </c>
      <c r="H418" s="518">
        <f t="shared" si="236"/>
        <v>26631.254985011707</v>
      </c>
      <c r="I418" s="127"/>
      <c r="J418" s="309">
        <f t="shared" si="237"/>
        <v>996.91476036082895</v>
      </c>
      <c r="K418" s="518">
        <f t="shared" si="238"/>
        <v>26916.698529742382</v>
      </c>
      <c r="L418" s="127"/>
      <c r="M418" s="309">
        <f t="shared" si="239"/>
        <v>689.32935878729234</v>
      </c>
      <c r="N418" s="518">
        <f t="shared" si="240"/>
        <v>31709.150504215446</v>
      </c>
      <c r="O418" s="127"/>
      <c r="P418" s="309">
        <f t="shared" si="241"/>
        <v>586.56058722588887</v>
      </c>
      <c r="Q418" s="518">
        <f t="shared" si="242"/>
        <v>32260.832297423887</v>
      </c>
      <c r="R418" s="127"/>
      <c r="S418" s="309">
        <f t="shared" si="243"/>
        <v>546.92073733411394</v>
      </c>
      <c r="T418" s="518">
        <f t="shared" si="244"/>
        <v>32815.244240046835</v>
      </c>
      <c r="U418" s="127"/>
      <c r="V418" s="309">
        <f t="shared" si="245"/>
        <v>530.1784810730253</v>
      </c>
      <c r="W418" s="518">
        <f t="shared" si="246"/>
        <v>29159.816459016391</v>
      </c>
      <c r="X418" s="127"/>
      <c r="Y418" s="309">
        <f t="shared" si="247"/>
        <v>687.58696194936988</v>
      </c>
      <c r="Z418" s="518">
        <f t="shared" si="248"/>
        <v>28878.652401873533</v>
      </c>
      <c r="AA418" s="127"/>
      <c r="AB418" s="309">
        <f t="shared" si="249"/>
        <v>716.73392424445183</v>
      </c>
      <c r="AC418" s="518">
        <f t="shared" si="250"/>
        <v>30102.824818266978</v>
      </c>
      <c r="AD418" s="127"/>
      <c r="AE418" s="309">
        <f t="shared" si="251"/>
        <v>684.7012846213895</v>
      </c>
      <c r="AF418" s="518">
        <f t="shared" si="252"/>
        <v>30811.557807962527</v>
      </c>
      <c r="AG418" s="127"/>
      <c r="AH418" s="309">
        <f t="shared" si="253"/>
        <v>565.18055649882899</v>
      </c>
      <c r="AI418" s="518">
        <f t="shared" si="254"/>
        <v>31650.111163934424</v>
      </c>
      <c r="AJ418" s="127"/>
      <c r="AK418" s="309">
        <f t="shared" si="255"/>
        <v>586.03126961358316</v>
      </c>
      <c r="AL418" s="518">
        <f t="shared" si="256"/>
        <v>28129.500941451992</v>
      </c>
      <c r="AM418" s="127"/>
      <c r="AN418" s="309">
        <f t="shared" si="257"/>
        <v>842.0656429815574</v>
      </c>
      <c r="AO418" s="518">
        <f t="shared" si="258"/>
        <v>26946.100575409837</v>
      </c>
      <c r="AP418" s="42"/>
      <c r="AQ418" s="42"/>
      <c r="AR418" s="42"/>
      <c r="AS418" s="42"/>
      <c r="AT418" s="42"/>
      <c r="AU418" s="42"/>
      <c r="AV418" s="42"/>
      <c r="AW418" s="42"/>
      <c r="AX418" s="42"/>
      <c r="AY418" s="42"/>
      <c r="AZ418" s="42"/>
      <c r="BA418" s="42"/>
      <c r="BB418" s="42"/>
      <c r="BC418" s="42"/>
      <c r="BD418" s="42"/>
      <c r="BE418" s="42"/>
      <c r="BF418" s="42"/>
      <c r="BG418" s="42"/>
      <c r="BH418" s="42"/>
      <c r="BI418" s="42"/>
    </row>
    <row r="419" spans="1:61" ht="20.25" hidden="1" customHeight="1">
      <c r="A419" s="104" t="str">
        <f t="shared" si="232"/>
        <v>[...]</v>
      </c>
      <c r="B419" s="65" t="s">
        <v>330</v>
      </c>
      <c r="C419" s="127"/>
      <c r="D419" s="309"/>
      <c r="E419" s="518">
        <f t="shared" si="234"/>
        <v>0</v>
      </c>
      <c r="F419" s="127"/>
      <c r="G419" s="309"/>
      <c r="H419" s="518">
        <f t="shared" si="236"/>
        <v>0</v>
      </c>
      <c r="I419" s="127"/>
      <c r="J419" s="309"/>
      <c r="K419" s="518">
        <f t="shared" si="238"/>
        <v>0</v>
      </c>
      <c r="L419" s="127"/>
      <c r="M419" s="309"/>
      <c r="N419" s="518">
        <f t="shared" si="240"/>
        <v>0</v>
      </c>
      <c r="O419" s="127"/>
      <c r="P419" s="309"/>
      <c r="Q419" s="518">
        <f t="shared" si="242"/>
        <v>0</v>
      </c>
      <c r="R419" s="127"/>
      <c r="S419" s="309"/>
      <c r="T419" s="518">
        <f t="shared" si="244"/>
        <v>0</v>
      </c>
      <c r="U419" s="127"/>
      <c r="V419" s="309"/>
      <c r="W419" s="518">
        <f t="shared" si="246"/>
        <v>0</v>
      </c>
      <c r="X419" s="127"/>
      <c r="Y419" s="309"/>
      <c r="Z419" s="518">
        <f t="shared" si="248"/>
        <v>0</v>
      </c>
      <c r="AA419" s="127"/>
      <c r="AB419" s="309"/>
      <c r="AC419" s="518">
        <f t="shared" si="250"/>
        <v>0</v>
      </c>
      <c r="AD419" s="127"/>
      <c r="AE419" s="309"/>
      <c r="AF419" s="518">
        <f t="shared" si="252"/>
        <v>0</v>
      </c>
      <c r="AG419" s="127"/>
      <c r="AH419" s="309"/>
      <c r="AI419" s="518">
        <f t="shared" si="254"/>
        <v>0</v>
      </c>
      <c r="AJ419" s="127"/>
      <c r="AK419" s="309"/>
      <c r="AL419" s="518">
        <f t="shared" si="256"/>
        <v>0</v>
      </c>
      <c r="AM419" s="127"/>
      <c r="AN419" s="309"/>
      <c r="AO419" s="518">
        <f t="shared" si="258"/>
        <v>0</v>
      </c>
      <c r="AP419" s="42"/>
      <c r="AQ419" s="42"/>
      <c r="AR419" s="42"/>
      <c r="AS419" s="42"/>
      <c r="AT419" s="42"/>
      <c r="AU419" s="42"/>
      <c r="AV419" s="42"/>
      <c r="AW419" s="42"/>
      <c r="AX419" s="42"/>
      <c r="AY419" s="42"/>
      <c r="AZ419" s="42"/>
      <c r="BA419" s="42"/>
      <c r="BB419" s="42"/>
      <c r="BC419" s="42"/>
      <c r="BD419" s="42"/>
      <c r="BE419" s="42"/>
      <c r="BF419" s="42"/>
      <c r="BG419" s="42"/>
      <c r="BH419" s="42"/>
      <c r="BI419" s="42"/>
    </row>
    <row r="420" spans="1:61" ht="20.25" hidden="1" customHeight="1">
      <c r="A420" s="104" t="str">
        <f t="shared" si="232"/>
        <v>[...]</v>
      </c>
      <c r="B420" s="65" t="s">
        <v>330</v>
      </c>
      <c r="C420" s="127"/>
      <c r="D420" s="309"/>
      <c r="E420" s="518">
        <f t="shared" si="234"/>
        <v>0</v>
      </c>
      <c r="F420" s="127"/>
      <c r="G420" s="309"/>
      <c r="H420" s="518">
        <f t="shared" si="236"/>
        <v>0</v>
      </c>
      <c r="I420" s="127"/>
      <c r="J420" s="309"/>
      <c r="K420" s="518">
        <f t="shared" si="238"/>
        <v>0</v>
      </c>
      <c r="L420" s="127"/>
      <c r="M420" s="309"/>
      <c r="N420" s="518">
        <f t="shared" si="240"/>
        <v>0</v>
      </c>
      <c r="O420" s="127"/>
      <c r="P420" s="309"/>
      <c r="Q420" s="518">
        <f t="shared" si="242"/>
        <v>0</v>
      </c>
      <c r="R420" s="127"/>
      <c r="S420" s="309"/>
      <c r="T420" s="518">
        <f t="shared" si="244"/>
        <v>0</v>
      </c>
      <c r="U420" s="127"/>
      <c r="V420" s="309"/>
      <c r="W420" s="518">
        <f t="shared" si="246"/>
        <v>0</v>
      </c>
      <c r="X420" s="127"/>
      <c r="Y420" s="309"/>
      <c r="Z420" s="518">
        <f t="shared" si="248"/>
        <v>0</v>
      </c>
      <c r="AA420" s="127"/>
      <c r="AB420" s="309"/>
      <c r="AC420" s="518">
        <f t="shared" si="250"/>
        <v>0</v>
      </c>
      <c r="AD420" s="127"/>
      <c r="AE420" s="309"/>
      <c r="AF420" s="518">
        <f t="shared" si="252"/>
        <v>0</v>
      </c>
      <c r="AG420" s="127"/>
      <c r="AH420" s="309"/>
      <c r="AI420" s="518">
        <f t="shared" si="254"/>
        <v>0</v>
      </c>
      <c r="AJ420" s="127"/>
      <c r="AK420" s="309"/>
      <c r="AL420" s="518">
        <f t="shared" si="256"/>
        <v>0</v>
      </c>
      <c r="AM420" s="127"/>
      <c r="AN420" s="309"/>
      <c r="AO420" s="518">
        <f t="shared" si="258"/>
        <v>0</v>
      </c>
      <c r="AP420" s="42"/>
      <c r="AQ420" s="42"/>
      <c r="AR420" s="42"/>
      <c r="AS420" s="42"/>
      <c r="AT420" s="42"/>
      <c r="AU420" s="42"/>
      <c r="AV420" s="42"/>
      <c r="AW420" s="42"/>
      <c r="AX420" s="42"/>
      <c r="AY420" s="42"/>
      <c r="AZ420" s="42"/>
      <c r="BA420" s="42"/>
      <c r="BB420" s="42"/>
      <c r="BC420" s="42"/>
      <c r="BD420" s="42"/>
      <c r="BE420" s="42"/>
      <c r="BF420" s="42"/>
      <c r="BG420" s="42"/>
      <c r="BH420" s="42"/>
      <c r="BI420" s="42"/>
    </row>
    <row r="421" spans="1:61" ht="20.25" hidden="1" customHeight="1">
      <c r="A421" s="104" t="str">
        <f t="shared" si="232"/>
        <v>[...]</v>
      </c>
      <c r="B421" s="51" t="s">
        <v>330</v>
      </c>
      <c r="C421" s="127"/>
      <c r="D421" s="309"/>
      <c r="E421" s="518">
        <f t="shared" si="234"/>
        <v>0</v>
      </c>
      <c r="F421" s="127"/>
      <c r="G421" s="309"/>
      <c r="H421" s="518">
        <f t="shared" si="236"/>
        <v>0</v>
      </c>
      <c r="I421" s="127"/>
      <c r="J421" s="309"/>
      <c r="K421" s="518">
        <f t="shared" si="238"/>
        <v>0</v>
      </c>
      <c r="L421" s="127"/>
      <c r="M421" s="309"/>
      <c r="N421" s="518">
        <f t="shared" si="240"/>
        <v>0</v>
      </c>
      <c r="O421" s="127"/>
      <c r="P421" s="309"/>
      <c r="Q421" s="518">
        <f t="shared" si="242"/>
        <v>0</v>
      </c>
      <c r="R421" s="127"/>
      <c r="S421" s="309"/>
      <c r="T421" s="518">
        <f t="shared" si="244"/>
        <v>0</v>
      </c>
      <c r="U421" s="127"/>
      <c r="V421" s="309"/>
      <c r="W421" s="518">
        <f t="shared" si="246"/>
        <v>0</v>
      </c>
      <c r="X421" s="127"/>
      <c r="Y421" s="309"/>
      <c r="Z421" s="518">
        <f t="shared" si="248"/>
        <v>0</v>
      </c>
      <c r="AA421" s="127"/>
      <c r="AB421" s="309"/>
      <c r="AC421" s="518">
        <f t="shared" si="250"/>
        <v>0</v>
      </c>
      <c r="AD421" s="127"/>
      <c r="AE421" s="309"/>
      <c r="AF421" s="518">
        <f t="shared" si="252"/>
        <v>0</v>
      </c>
      <c r="AG421" s="127"/>
      <c r="AH421" s="309"/>
      <c r="AI421" s="518">
        <f t="shared" si="254"/>
        <v>0</v>
      </c>
      <c r="AJ421" s="127"/>
      <c r="AK421" s="309"/>
      <c r="AL421" s="518">
        <f t="shared" si="256"/>
        <v>0</v>
      </c>
      <c r="AM421" s="127"/>
      <c r="AN421" s="309"/>
      <c r="AO421" s="518">
        <f t="shared" si="258"/>
        <v>0</v>
      </c>
      <c r="AP421" s="42"/>
      <c r="AQ421" s="42"/>
      <c r="AR421" s="42"/>
      <c r="AS421" s="42"/>
      <c r="AT421" s="42"/>
      <c r="AU421" s="42"/>
      <c r="AV421" s="42"/>
      <c r="AW421" s="42"/>
      <c r="AX421" s="42"/>
      <c r="AY421" s="42"/>
      <c r="AZ421" s="42"/>
      <c r="BA421" s="42"/>
      <c r="BB421" s="42"/>
      <c r="BC421" s="42"/>
      <c r="BD421" s="42"/>
      <c r="BE421" s="42"/>
      <c r="BF421" s="42"/>
      <c r="BG421" s="42"/>
      <c r="BH421" s="42"/>
      <c r="BI421" s="42"/>
    </row>
    <row r="422" spans="1:61" ht="15.75" customHeight="1">
      <c r="A422" s="104" t="str">
        <f t="shared" si="232"/>
        <v>TOTAL VARIABLES</v>
      </c>
      <c r="B422" s="318" t="s">
        <v>403</v>
      </c>
      <c r="C422" s="524">
        <f>IFERROR(E422/E410,0)</f>
        <v>0.2289727983165723</v>
      </c>
      <c r="D422" s="319"/>
      <c r="E422" s="525">
        <f>SUM(E412:E418)</f>
        <v>1369141.2447243559</v>
      </c>
      <c r="F422" s="524">
        <f>IFERROR(H422/H410,0)</f>
        <v>0.26110601534608346</v>
      </c>
      <c r="G422" s="319"/>
      <c r="H422" s="525">
        <f>SUM(H412:H418)</f>
        <v>85084.289696830587</v>
      </c>
      <c r="I422" s="524">
        <f>IFERROR(K422/K410,0)</f>
        <v>0.25795419577035633</v>
      </c>
      <c r="J422" s="319"/>
      <c r="K422" s="525">
        <f>SUM(K412:K418)</f>
        <v>83382.9081378298</v>
      </c>
      <c r="L422" s="524">
        <f>IFERROR(N422/N410,0)</f>
        <v>0.25033215013703536</v>
      </c>
      <c r="M422" s="319"/>
      <c r="N422" s="525">
        <f>SUM(N412:N418)</f>
        <v>121341.54325259646</v>
      </c>
      <c r="O422" s="524">
        <f>IFERROR(Q422/Q410,0)</f>
        <v>0.2182603902940875</v>
      </c>
      <c r="P422" s="319"/>
      <c r="Q422" s="525">
        <f>SUM(Q412:Q418)</f>
        <v>134469.56053179287</v>
      </c>
      <c r="R422" s="524">
        <f>IFERROR(T422/T410,0)</f>
        <v>0.22260848153177065</v>
      </c>
      <c r="S422" s="319"/>
      <c r="T422" s="525">
        <f>SUM(T412:T418)</f>
        <v>147242.0465113633</v>
      </c>
      <c r="U422" s="524">
        <f>IFERROR(W422/W410,0)</f>
        <v>0.2300849372782417</v>
      </c>
      <c r="V422" s="319"/>
      <c r="W422" s="525">
        <f>SUM(W412:W418)</f>
        <v>123951.13356549841</v>
      </c>
      <c r="X422" s="524">
        <f>IFERROR(Z422/Z410,0)</f>
        <v>0.21551554000281647</v>
      </c>
      <c r="Y422" s="319"/>
      <c r="Z422" s="525">
        <f>SUM(Z412:Z418)</f>
        <v>104568.30483588972</v>
      </c>
      <c r="AA422" s="524">
        <f>IFERROR(AC422/AC410,0)</f>
        <v>0.23364029694005081</v>
      </c>
      <c r="AB422" s="319"/>
      <c r="AC422" s="525">
        <f>SUM(AC412:AC418)</f>
        <v>107555.58224420583</v>
      </c>
      <c r="AD422" s="524">
        <f>IFERROR(AF422/AF410,0)</f>
        <v>0.24374427590641207</v>
      </c>
      <c r="AE422" s="319"/>
      <c r="AF422" s="525">
        <f>SUM(AF412:AF418)</f>
        <v>121105.12662431139</v>
      </c>
      <c r="AG422" s="524">
        <f>IFERROR(AI422/AI410,0)</f>
        <v>0.21684498001277794</v>
      </c>
      <c r="AH422" s="319"/>
      <c r="AI422" s="525">
        <f>SUM(AI412:AI418)</f>
        <v>132796.59785534136</v>
      </c>
      <c r="AJ422" s="524">
        <f>IFERROR(AL422/AL410,0)</f>
        <v>0.19218027040539018</v>
      </c>
      <c r="AK422" s="319"/>
      <c r="AL422" s="525">
        <f>SUM(AL412:AL418)</f>
        <v>116420.62859383076</v>
      </c>
      <c r="AM422" s="524">
        <f>IFERROR(AO422/AO410,0)</f>
        <v>0.24734262834319576</v>
      </c>
      <c r="AN422" s="319"/>
      <c r="AO422" s="525">
        <f>SUM(AO412:AO418)</f>
        <v>91223.522874865477</v>
      </c>
      <c r="AP422" s="42"/>
      <c r="AQ422" s="42"/>
      <c r="AR422" s="42"/>
      <c r="AS422" s="42"/>
      <c r="AT422" s="42"/>
      <c r="AU422" s="42"/>
      <c r="AV422" s="42"/>
      <c r="AW422" s="42"/>
      <c r="AX422" s="42"/>
      <c r="AY422" s="42"/>
      <c r="AZ422" s="42"/>
      <c r="BA422" s="42"/>
      <c r="BB422" s="42"/>
      <c r="BC422" s="42"/>
      <c r="BD422" s="42"/>
      <c r="BE422" s="42"/>
      <c r="BF422" s="42"/>
      <c r="BG422" s="42"/>
      <c r="BH422" s="42"/>
      <c r="BI422" s="42"/>
    </row>
    <row r="423" spans="1:61" ht="15.75" customHeight="1">
      <c r="A423" s="104" t="str">
        <f t="shared" si="232"/>
        <v>Salaires propriétaire</v>
      </c>
      <c r="B423" s="127" t="s">
        <v>1393</v>
      </c>
      <c r="C423" s="127"/>
      <c r="D423" s="309"/>
      <c r="E423" s="518">
        <f t="shared" ref="E423:E435" si="259">+SUM(H423,K423,N423,Q423,T423,W423,Z423,AC423,AF423,AI423,AL423,AO423)</f>
        <v>201000</v>
      </c>
      <c r="F423" s="127"/>
      <c r="G423" s="309"/>
      <c r="H423" s="527">
        <v>16917.624521072798</v>
      </c>
      <c r="I423" s="127"/>
      <c r="J423" s="309"/>
      <c r="K423" s="527">
        <v>15576.628352490423</v>
      </c>
      <c r="L423" s="127"/>
      <c r="M423" s="309"/>
      <c r="N423" s="527">
        <v>16917.624521072798</v>
      </c>
      <c r="O423" s="127"/>
      <c r="P423" s="309"/>
      <c r="Q423" s="527">
        <v>16917.624521072798</v>
      </c>
      <c r="R423" s="127"/>
      <c r="S423" s="309"/>
      <c r="T423" s="527">
        <v>16247.126436781609</v>
      </c>
      <c r="U423" s="127"/>
      <c r="V423" s="309"/>
      <c r="W423" s="527">
        <v>16917.624521072798</v>
      </c>
      <c r="X423" s="127"/>
      <c r="Y423" s="309"/>
      <c r="Z423" s="527">
        <v>17588.122605363984</v>
      </c>
      <c r="AA423" s="127"/>
      <c r="AB423" s="309"/>
      <c r="AC423" s="527">
        <v>16247.126436781609</v>
      </c>
      <c r="AD423" s="127"/>
      <c r="AE423" s="309"/>
      <c r="AF423" s="527">
        <v>16917.624521072798</v>
      </c>
      <c r="AG423" s="127"/>
      <c r="AH423" s="309"/>
      <c r="AI423" s="527">
        <v>16917.624521072798</v>
      </c>
      <c r="AJ423" s="127"/>
      <c r="AK423" s="309"/>
      <c r="AL423" s="527">
        <v>16247.126436781609</v>
      </c>
      <c r="AM423" s="127"/>
      <c r="AN423" s="309"/>
      <c r="AO423" s="527">
        <v>17588.122605363984</v>
      </c>
      <c r="AP423" s="42"/>
      <c r="AQ423" s="42"/>
      <c r="AR423" s="42"/>
      <c r="AS423" s="42"/>
      <c r="AT423" s="42"/>
      <c r="AU423" s="42"/>
      <c r="AV423" s="42"/>
      <c r="AW423" s="42"/>
      <c r="AX423" s="42"/>
      <c r="AY423" s="42"/>
      <c r="AZ423" s="42"/>
      <c r="BA423" s="42"/>
      <c r="BB423" s="42"/>
      <c r="BC423" s="42"/>
      <c r="BD423" s="42"/>
      <c r="BE423" s="42"/>
      <c r="BF423" s="42"/>
      <c r="BG423" s="42"/>
      <c r="BH423" s="42"/>
      <c r="BI423" s="42"/>
    </row>
    <row r="424" spans="1:61" ht="15.75" customHeight="1">
      <c r="A424" s="104" t="str">
        <f t="shared" si="232"/>
        <v>Salaires cadres</v>
      </c>
      <c r="B424" s="127" t="s">
        <v>405</v>
      </c>
      <c r="C424" s="127"/>
      <c r="D424" s="309"/>
      <c r="E424" s="518">
        <f t="shared" si="259"/>
        <v>411854</v>
      </c>
      <c r="F424" s="127"/>
      <c r="G424" s="309"/>
      <c r="H424" s="518">
        <f t="shared" ref="H424:H435" si="260">+SUMIF($B$4:$B$402,$B424,H$4:H$402)</f>
        <v>31775.811078421895</v>
      </c>
      <c r="I424" s="127"/>
      <c r="J424" s="309"/>
      <c r="K424" s="518">
        <f t="shared" ref="K424:K435" si="261">+SUMIF($B$4:$B$402,$B424,K$4:K$402)</f>
        <v>29732.843922768559</v>
      </c>
      <c r="L424" s="127"/>
      <c r="M424" s="309"/>
      <c r="N424" s="518">
        <f t="shared" ref="N424:N435" si="262">+SUMIF($B$4:$B$402,$B424,N$4:N$402)</f>
        <v>34476.468432882422</v>
      </c>
      <c r="O424" s="127"/>
      <c r="P424" s="309"/>
      <c r="Q424" s="518">
        <f t="shared" ref="Q424:Q435" si="263">+SUMIF($B$4:$B$402,$B424,Q$4:Q$402)</f>
        <v>36437.417704225656</v>
      </c>
      <c r="R424" s="127"/>
      <c r="S424" s="309"/>
      <c r="T424" s="518">
        <f t="shared" ref="T424:T435" si="264">+SUMIF($B$4:$B$402,$B424,T$4:T$402)</f>
        <v>35813.442019479087</v>
      </c>
      <c r="U424" s="127"/>
      <c r="V424" s="309"/>
      <c r="W424" s="518">
        <f t="shared" ref="W424:W435" si="265">+SUMIF($B$4:$B$402,$B424,W$4:W$402)</f>
        <v>35634.355365257616</v>
      </c>
      <c r="X424" s="127"/>
      <c r="Y424" s="309"/>
      <c r="Z424" s="518">
        <f t="shared" ref="Z424:Z435" si="266">+SUMIF($B$4:$B$402,$B424,Z$4:Z$402)</f>
        <v>35451.725028030232</v>
      </c>
      <c r="AA424" s="127"/>
      <c r="AB424" s="309"/>
      <c r="AC424" s="518">
        <f t="shared" ref="AC424:AC435" si="267">+SUMIF($B$4:$B$402,$B424,AC$4:AC$402)</f>
        <v>32860.989152642229</v>
      </c>
      <c r="AD424" s="127"/>
      <c r="AE424" s="309"/>
      <c r="AF424" s="518">
        <f t="shared" ref="AF424:AF435" si="268">+SUMIF($B$4:$B$402,$B424,AF$4:AF$402)</f>
        <v>34583.917333988684</v>
      </c>
      <c r="AG424" s="127"/>
      <c r="AH424" s="309"/>
      <c r="AI424" s="518">
        <f t="shared" ref="AI424:AI435" si="269">+SUMIF($B$4:$B$402,$B424,AI$4:AI$402)</f>
        <v>36530.55412906807</v>
      </c>
      <c r="AJ424" s="127"/>
      <c r="AK424" s="309"/>
      <c r="AL424" s="518">
        <f t="shared" ref="AL424:AL435" si="270">+SUMIF($B$4:$B$402,$B424,AL$4:AL$402)</f>
        <v>34997.420150485064</v>
      </c>
      <c r="AM424" s="127"/>
      <c r="AN424" s="309"/>
      <c r="AO424" s="518">
        <f t="shared" ref="AO424:AO435" si="271">+SUMIF($B$4:$B$402,$B424,AO$4:AO$402)</f>
        <v>33559.055682750477</v>
      </c>
      <c r="AP424" s="42"/>
      <c r="AQ424" s="42"/>
      <c r="AR424" s="42"/>
      <c r="AS424" s="42"/>
      <c r="AT424" s="42"/>
      <c r="AU424" s="42"/>
      <c r="AV424" s="42"/>
      <c r="AW424" s="42"/>
      <c r="AX424" s="42"/>
      <c r="AY424" s="42"/>
      <c r="AZ424" s="42"/>
      <c r="BA424" s="42"/>
      <c r="BB424" s="42"/>
      <c r="BC424" s="42"/>
      <c r="BD424" s="42"/>
      <c r="BE424" s="42"/>
      <c r="BF424" s="42"/>
      <c r="BG424" s="42"/>
      <c r="BH424" s="42"/>
      <c r="BI424" s="42"/>
    </row>
    <row r="425" spans="1:61" ht="15.75" customHeight="1">
      <c r="A425" s="104" t="str">
        <f t="shared" si="232"/>
        <v>Salaires commis</v>
      </c>
      <c r="B425" s="128" t="s">
        <v>406</v>
      </c>
      <c r="C425" s="128"/>
      <c r="D425" s="314"/>
      <c r="E425" s="514">
        <f t="shared" si="259"/>
        <v>169183.33</v>
      </c>
      <c r="F425" s="128"/>
      <c r="G425" s="314"/>
      <c r="H425" s="514">
        <f t="shared" si="260"/>
        <v>12553.767279693486</v>
      </c>
      <c r="I425" s="128"/>
      <c r="J425" s="314"/>
      <c r="K425" s="514">
        <f t="shared" si="261"/>
        <v>11412.51570881226</v>
      </c>
      <c r="L425" s="128"/>
      <c r="M425" s="314"/>
      <c r="N425" s="514">
        <f t="shared" si="262"/>
        <v>12553.767279693486</v>
      </c>
      <c r="O425" s="128"/>
      <c r="P425" s="314"/>
      <c r="Q425" s="514">
        <f t="shared" si="263"/>
        <v>14815.188599490441</v>
      </c>
      <c r="R425" s="128"/>
      <c r="S425" s="314"/>
      <c r="T425" s="514">
        <f t="shared" si="264"/>
        <v>14141.770935877239</v>
      </c>
      <c r="U425" s="128"/>
      <c r="V425" s="314"/>
      <c r="W425" s="514">
        <f t="shared" si="265"/>
        <v>14815.188599490441</v>
      </c>
      <c r="X425" s="128"/>
      <c r="Y425" s="314"/>
      <c r="Z425" s="514">
        <f t="shared" si="266"/>
        <v>15488.606263103642</v>
      </c>
      <c r="AA425" s="128"/>
      <c r="AB425" s="314"/>
      <c r="AC425" s="514">
        <f t="shared" si="267"/>
        <v>14141.770935877239</v>
      </c>
      <c r="AD425" s="128"/>
      <c r="AE425" s="314"/>
      <c r="AF425" s="514">
        <f t="shared" si="268"/>
        <v>14815.188599490441</v>
      </c>
      <c r="AG425" s="128"/>
      <c r="AH425" s="314"/>
      <c r="AI425" s="514">
        <f t="shared" si="269"/>
        <v>14815.188599490441</v>
      </c>
      <c r="AJ425" s="128"/>
      <c r="AK425" s="314"/>
      <c r="AL425" s="514">
        <f t="shared" si="270"/>
        <v>14141.770935877239</v>
      </c>
      <c r="AM425" s="128"/>
      <c r="AN425" s="314"/>
      <c r="AO425" s="514">
        <f t="shared" si="271"/>
        <v>15488.606263103642</v>
      </c>
      <c r="AP425" s="42"/>
      <c r="AQ425" s="42"/>
      <c r="AR425" s="42"/>
      <c r="AS425" s="42"/>
      <c r="AT425" s="42"/>
      <c r="AU425" s="42"/>
      <c r="AV425" s="42"/>
      <c r="AW425" s="42"/>
      <c r="AX425" s="42"/>
      <c r="AY425" s="42"/>
      <c r="AZ425" s="42"/>
      <c r="BA425" s="42"/>
      <c r="BB425" s="42"/>
      <c r="BC425" s="42"/>
      <c r="BD425" s="42"/>
      <c r="BE425" s="42"/>
      <c r="BF425" s="42"/>
      <c r="BG425" s="42"/>
      <c r="BH425" s="42"/>
      <c r="BI425" s="42"/>
    </row>
    <row r="426" spans="1:61" ht="15.75" customHeight="1">
      <c r="A426" s="104" t="str">
        <f t="shared" si="232"/>
        <v>Salaires autres</v>
      </c>
      <c r="B426" s="127" t="s">
        <v>407</v>
      </c>
      <c r="C426" s="127"/>
      <c r="D426" s="309"/>
      <c r="E426" s="518">
        <f t="shared" si="259"/>
        <v>403998.75400000002</v>
      </c>
      <c r="F426" s="127"/>
      <c r="G426" s="309"/>
      <c r="H426" s="518">
        <f t="shared" si="260"/>
        <v>29808.186761990644</v>
      </c>
      <c r="I426" s="127"/>
      <c r="J426" s="309"/>
      <c r="K426" s="518">
        <f t="shared" si="261"/>
        <v>27634.154768247852</v>
      </c>
      <c r="L426" s="127"/>
      <c r="M426" s="309"/>
      <c r="N426" s="518">
        <f t="shared" si="262"/>
        <v>36197.482261683821</v>
      </c>
      <c r="O426" s="127"/>
      <c r="P426" s="309"/>
      <c r="Q426" s="518">
        <f t="shared" si="263"/>
        <v>36436.236085638404</v>
      </c>
      <c r="R426" s="127"/>
      <c r="S426" s="309"/>
      <c r="T426" s="518">
        <f t="shared" si="264"/>
        <v>31883.192656054794</v>
      </c>
      <c r="U426" s="127"/>
      <c r="V426" s="309"/>
      <c r="W426" s="518">
        <f t="shared" si="265"/>
        <v>32749.817407196802</v>
      </c>
      <c r="X426" s="127"/>
      <c r="Y426" s="309"/>
      <c r="Z426" s="518">
        <f t="shared" si="266"/>
        <v>34145.253987622178</v>
      </c>
      <c r="AA426" s="127"/>
      <c r="AB426" s="309"/>
      <c r="AC426" s="518">
        <f t="shared" si="267"/>
        <v>31483.971342438854</v>
      </c>
      <c r="AD426" s="127"/>
      <c r="AE426" s="309"/>
      <c r="AF426" s="518">
        <f t="shared" si="268"/>
        <v>34071.160308955281</v>
      </c>
      <c r="AG426" s="127"/>
      <c r="AH426" s="309"/>
      <c r="AI426" s="518">
        <f t="shared" si="269"/>
        <v>37763.008078713712</v>
      </c>
      <c r="AJ426" s="127"/>
      <c r="AK426" s="309"/>
      <c r="AL426" s="518">
        <f t="shared" si="270"/>
        <v>36787.51442858416</v>
      </c>
      <c r="AM426" s="127"/>
      <c r="AN426" s="309"/>
      <c r="AO426" s="518">
        <f t="shared" si="271"/>
        <v>35038.775912873505</v>
      </c>
      <c r="AP426" s="42"/>
      <c r="AQ426" s="42"/>
      <c r="AR426" s="42"/>
      <c r="AS426" s="42"/>
      <c r="AT426" s="42"/>
      <c r="AU426" s="42"/>
      <c r="AV426" s="42"/>
      <c r="AW426" s="42"/>
      <c r="AX426" s="42"/>
      <c r="AY426" s="42"/>
      <c r="AZ426" s="42"/>
      <c r="BA426" s="42"/>
      <c r="BB426" s="42"/>
      <c r="BC426" s="42"/>
      <c r="BD426" s="42"/>
      <c r="BE426" s="42"/>
      <c r="BF426" s="42"/>
      <c r="BG426" s="42"/>
      <c r="BH426" s="42"/>
      <c r="BI426" s="42"/>
    </row>
    <row r="427" spans="1:61" ht="15.75" customHeight="1">
      <c r="A427" s="104" t="str">
        <f t="shared" si="232"/>
        <v>Salaires spécialistes</v>
      </c>
      <c r="B427" s="127" t="s">
        <v>409</v>
      </c>
      <c r="C427" s="127"/>
      <c r="D427" s="309"/>
      <c r="E427" s="518">
        <f t="shared" si="259"/>
        <v>183228</v>
      </c>
      <c r="F427" s="127"/>
      <c r="G427" s="309"/>
      <c r="H427" s="518">
        <f t="shared" si="260"/>
        <v>15342.486590038312</v>
      </c>
      <c r="I427" s="127"/>
      <c r="J427" s="309"/>
      <c r="K427" s="518">
        <f t="shared" si="261"/>
        <v>14754.593869731802</v>
      </c>
      <c r="L427" s="127"/>
      <c r="M427" s="309"/>
      <c r="N427" s="518">
        <f t="shared" si="262"/>
        <v>15342.486590038312</v>
      </c>
      <c r="O427" s="127"/>
      <c r="P427" s="309"/>
      <c r="Q427" s="518">
        <f t="shared" si="263"/>
        <v>15342.486590038312</v>
      </c>
      <c r="R427" s="127"/>
      <c r="S427" s="309"/>
      <c r="T427" s="518">
        <f t="shared" si="264"/>
        <v>15048.540229885057</v>
      </c>
      <c r="U427" s="127"/>
      <c r="V427" s="309"/>
      <c r="W427" s="518">
        <f t="shared" si="265"/>
        <v>15342.486590038312</v>
      </c>
      <c r="X427" s="127"/>
      <c r="Y427" s="309"/>
      <c r="Z427" s="518">
        <f t="shared" si="266"/>
        <v>15636.432950191571</v>
      </c>
      <c r="AA427" s="127"/>
      <c r="AB427" s="309"/>
      <c r="AC427" s="518">
        <f t="shared" si="267"/>
        <v>15048.540229885057</v>
      </c>
      <c r="AD427" s="127"/>
      <c r="AE427" s="309"/>
      <c r="AF427" s="518">
        <f t="shared" si="268"/>
        <v>15342.486590038312</v>
      </c>
      <c r="AG427" s="127"/>
      <c r="AH427" s="309"/>
      <c r="AI427" s="518">
        <f t="shared" si="269"/>
        <v>15342.486590038312</v>
      </c>
      <c r="AJ427" s="127"/>
      <c r="AK427" s="309"/>
      <c r="AL427" s="518">
        <f t="shared" si="270"/>
        <v>15048.540229885057</v>
      </c>
      <c r="AM427" s="127"/>
      <c r="AN427" s="309"/>
      <c r="AO427" s="518">
        <f t="shared" si="271"/>
        <v>15636.432950191571</v>
      </c>
      <c r="AP427" s="42"/>
      <c r="AQ427" s="42"/>
      <c r="AR427" s="42"/>
      <c r="AS427" s="42"/>
      <c r="AT427" s="42"/>
      <c r="AU427" s="42"/>
      <c r="AV427" s="42"/>
      <c r="AW427" s="42"/>
      <c r="AX427" s="42"/>
      <c r="AY427" s="42"/>
      <c r="AZ427" s="42"/>
      <c r="BA427" s="42"/>
      <c r="BB427" s="42"/>
      <c r="BC427" s="42"/>
      <c r="BD427" s="42"/>
      <c r="BE427" s="42"/>
      <c r="BF427" s="42"/>
      <c r="BG427" s="42"/>
      <c r="BH427" s="42"/>
      <c r="BI427" s="42"/>
    </row>
    <row r="428" spans="1:61" ht="20.25" hidden="1" customHeight="1">
      <c r="A428" s="104" t="str">
        <f t="shared" si="232"/>
        <v>[...]</v>
      </c>
      <c r="B428" s="65" t="s">
        <v>330</v>
      </c>
      <c r="C428" s="127"/>
      <c r="D428" s="309"/>
      <c r="E428" s="518">
        <f t="shared" si="259"/>
        <v>0</v>
      </c>
      <c r="F428" s="127"/>
      <c r="G428" s="309"/>
      <c r="H428" s="518">
        <f t="shared" si="260"/>
        <v>0</v>
      </c>
      <c r="I428" s="127"/>
      <c r="J428" s="309"/>
      <c r="K428" s="518">
        <f t="shared" si="261"/>
        <v>0</v>
      </c>
      <c r="L428" s="127"/>
      <c r="M428" s="309"/>
      <c r="N428" s="518">
        <f t="shared" si="262"/>
        <v>0</v>
      </c>
      <c r="O428" s="127"/>
      <c r="P428" s="309"/>
      <c r="Q428" s="518">
        <f t="shared" si="263"/>
        <v>0</v>
      </c>
      <c r="R428" s="127"/>
      <c r="S428" s="309"/>
      <c r="T428" s="518">
        <f t="shared" si="264"/>
        <v>0</v>
      </c>
      <c r="U428" s="127"/>
      <c r="V428" s="309"/>
      <c r="W428" s="518">
        <f t="shared" si="265"/>
        <v>0</v>
      </c>
      <c r="X428" s="127"/>
      <c r="Y428" s="309"/>
      <c r="Z428" s="518">
        <f t="shared" si="266"/>
        <v>0</v>
      </c>
      <c r="AA428" s="127"/>
      <c r="AB428" s="309"/>
      <c r="AC428" s="518">
        <f t="shared" si="267"/>
        <v>0</v>
      </c>
      <c r="AD428" s="127"/>
      <c r="AE428" s="309"/>
      <c r="AF428" s="518">
        <f t="shared" si="268"/>
        <v>0</v>
      </c>
      <c r="AG428" s="127"/>
      <c r="AH428" s="309"/>
      <c r="AI428" s="518">
        <f t="shared" si="269"/>
        <v>0</v>
      </c>
      <c r="AJ428" s="127"/>
      <c r="AK428" s="309"/>
      <c r="AL428" s="518">
        <f t="shared" si="270"/>
        <v>0</v>
      </c>
      <c r="AM428" s="127"/>
      <c r="AN428" s="309"/>
      <c r="AO428" s="518">
        <f t="shared" si="271"/>
        <v>0</v>
      </c>
      <c r="AP428" s="42"/>
      <c r="AQ428" s="42"/>
      <c r="AR428" s="42"/>
      <c r="AS428" s="42"/>
      <c r="AT428" s="42"/>
      <c r="AU428" s="42"/>
      <c r="AV428" s="42"/>
      <c r="AW428" s="42"/>
      <c r="AX428" s="42"/>
      <c r="AY428" s="42"/>
      <c r="AZ428" s="42"/>
      <c r="BA428" s="42"/>
      <c r="BB428" s="42"/>
      <c r="BC428" s="42"/>
      <c r="BD428" s="42"/>
      <c r="BE428" s="42"/>
      <c r="BF428" s="42"/>
      <c r="BG428" s="42"/>
      <c r="BH428" s="42"/>
      <c r="BI428" s="42"/>
    </row>
    <row r="429" spans="1:61" ht="20.25" hidden="1" customHeight="1">
      <c r="A429" s="104" t="str">
        <f t="shared" si="232"/>
        <v>[...]</v>
      </c>
      <c r="B429" s="65" t="s">
        <v>330</v>
      </c>
      <c r="C429" s="127"/>
      <c r="D429" s="309"/>
      <c r="E429" s="518">
        <f t="shared" si="259"/>
        <v>0</v>
      </c>
      <c r="F429" s="127"/>
      <c r="G429" s="309"/>
      <c r="H429" s="518">
        <f t="shared" si="260"/>
        <v>0</v>
      </c>
      <c r="I429" s="127"/>
      <c r="J429" s="309"/>
      <c r="K429" s="518">
        <f t="shared" si="261"/>
        <v>0</v>
      </c>
      <c r="L429" s="127"/>
      <c r="M429" s="309"/>
      <c r="N429" s="518">
        <f t="shared" si="262"/>
        <v>0</v>
      </c>
      <c r="O429" s="127"/>
      <c r="P429" s="309"/>
      <c r="Q429" s="518">
        <f t="shared" si="263"/>
        <v>0</v>
      </c>
      <c r="R429" s="127"/>
      <c r="S429" s="309"/>
      <c r="T429" s="518">
        <f t="shared" si="264"/>
        <v>0</v>
      </c>
      <c r="U429" s="127"/>
      <c r="V429" s="309"/>
      <c r="W429" s="518">
        <f t="shared" si="265"/>
        <v>0</v>
      </c>
      <c r="X429" s="127"/>
      <c r="Y429" s="309"/>
      <c r="Z429" s="518">
        <f t="shared" si="266"/>
        <v>0</v>
      </c>
      <c r="AA429" s="127"/>
      <c r="AB429" s="309"/>
      <c r="AC429" s="518">
        <f t="shared" si="267"/>
        <v>0</v>
      </c>
      <c r="AD429" s="127"/>
      <c r="AE429" s="309"/>
      <c r="AF429" s="518">
        <f t="shared" si="268"/>
        <v>0</v>
      </c>
      <c r="AG429" s="127"/>
      <c r="AH429" s="309"/>
      <c r="AI429" s="518">
        <f t="shared" si="269"/>
        <v>0</v>
      </c>
      <c r="AJ429" s="127"/>
      <c r="AK429" s="309"/>
      <c r="AL429" s="518">
        <f t="shared" si="270"/>
        <v>0</v>
      </c>
      <c r="AM429" s="127"/>
      <c r="AN429" s="309"/>
      <c r="AO429" s="518">
        <f t="shared" si="271"/>
        <v>0</v>
      </c>
      <c r="AP429" s="42"/>
      <c r="AQ429" s="42"/>
      <c r="AR429" s="42"/>
      <c r="AS429" s="42"/>
      <c r="AT429" s="42"/>
      <c r="AU429" s="42"/>
      <c r="AV429" s="42"/>
      <c r="AW429" s="42"/>
      <c r="AX429" s="42"/>
      <c r="AY429" s="42"/>
      <c r="AZ429" s="42"/>
      <c r="BA429" s="42"/>
      <c r="BB429" s="42"/>
      <c r="BC429" s="42"/>
      <c r="BD429" s="42"/>
      <c r="BE429" s="42"/>
      <c r="BF429" s="42"/>
      <c r="BG429" s="42"/>
      <c r="BH429" s="42"/>
      <c r="BI429" s="42"/>
    </row>
    <row r="430" spans="1:61" ht="20.25" hidden="1" customHeight="1">
      <c r="A430" s="104" t="str">
        <f t="shared" si="232"/>
        <v>[...]</v>
      </c>
      <c r="B430" s="65" t="s">
        <v>330</v>
      </c>
      <c r="C430" s="127"/>
      <c r="D430" s="309"/>
      <c r="E430" s="518">
        <f t="shared" si="259"/>
        <v>0</v>
      </c>
      <c r="F430" s="127"/>
      <c r="G430" s="309"/>
      <c r="H430" s="518">
        <f t="shared" si="260"/>
        <v>0</v>
      </c>
      <c r="I430" s="127"/>
      <c r="J430" s="309"/>
      <c r="K430" s="518">
        <f t="shared" si="261"/>
        <v>0</v>
      </c>
      <c r="L430" s="127"/>
      <c r="M430" s="309"/>
      <c r="N430" s="518">
        <f t="shared" si="262"/>
        <v>0</v>
      </c>
      <c r="O430" s="127"/>
      <c r="P430" s="309"/>
      <c r="Q430" s="518">
        <f t="shared" si="263"/>
        <v>0</v>
      </c>
      <c r="R430" s="127"/>
      <c r="S430" s="309"/>
      <c r="T430" s="518">
        <f t="shared" si="264"/>
        <v>0</v>
      </c>
      <c r="U430" s="127"/>
      <c r="V430" s="309"/>
      <c r="W430" s="518">
        <f t="shared" si="265"/>
        <v>0</v>
      </c>
      <c r="X430" s="127"/>
      <c r="Y430" s="309"/>
      <c r="Z430" s="518">
        <f t="shared" si="266"/>
        <v>0</v>
      </c>
      <c r="AA430" s="127"/>
      <c r="AB430" s="309"/>
      <c r="AC430" s="518">
        <f t="shared" si="267"/>
        <v>0</v>
      </c>
      <c r="AD430" s="127"/>
      <c r="AE430" s="309"/>
      <c r="AF430" s="518">
        <f t="shared" si="268"/>
        <v>0</v>
      </c>
      <c r="AG430" s="127"/>
      <c r="AH430" s="309"/>
      <c r="AI430" s="518">
        <f t="shared" si="269"/>
        <v>0</v>
      </c>
      <c r="AJ430" s="127"/>
      <c r="AK430" s="309"/>
      <c r="AL430" s="518">
        <f t="shared" si="270"/>
        <v>0</v>
      </c>
      <c r="AM430" s="127"/>
      <c r="AN430" s="309"/>
      <c r="AO430" s="518">
        <f t="shared" si="271"/>
        <v>0</v>
      </c>
      <c r="AP430" s="42"/>
      <c r="AQ430" s="42"/>
      <c r="AR430" s="42"/>
      <c r="AS430" s="42"/>
      <c r="AT430" s="42"/>
      <c r="AU430" s="42"/>
      <c r="AV430" s="42"/>
      <c r="AW430" s="42"/>
      <c r="AX430" s="42"/>
      <c r="AY430" s="42"/>
      <c r="AZ430" s="42"/>
      <c r="BA430" s="42"/>
      <c r="BB430" s="42"/>
      <c r="BC430" s="42"/>
      <c r="BD430" s="42"/>
      <c r="BE430" s="42"/>
      <c r="BF430" s="42"/>
      <c r="BG430" s="42"/>
      <c r="BH430" s="42"/>
      <c r="BI430" s="42"/>
    </row>
    <row r="431" spans="1:61" ht="15.75" customHeight="1">
      <c r="A431" s="104" t="str">
        <f t="shared" si="232"/>
        <v>Salaires en absences</v>
      </c>
      <c r="B431" s="128" t="s">
        <v>410</v>
      </c>
      <c r="C431" s="128"/>
      <c r="D431" s="314"/>
      <c r="E431" s="514">
        <f t="shared" si="259"/>
        <v>382541.83096799999</v>
      </c>
      <c r="F431" s="128"/>
      <c r="G431" s="314"/>
      <c r="H431" s="514">
        <f t="shared" si="260"/>
        <v>35372.16165829268</v>
      </c>
      <c r="I431" s="128"/>
      <c r="J431" s="314"/>
      <c r="K431" s="514">
        <f t="shared" si="261"/>
        <v>17615.419647959778</v>
      </c>
      <c r="L431" s="128"/>
      <c r="M431" s="314"/>
      <c r="N431" s="514">
        <f t="shared" si="262"/>
        <v>23401.437946358779</v>
      </c>
      <c r="O431" s="128"/>
      <c r="P431" s="314"/>
      <c r="Q431" s="514">
        <f t="shared" si="263"/>
        <v>35618.138814869861</v>
      </c>
      <c r="R431" s="128"/>
      <c r="S431" s="314"/>
      <c r="T431" s="514">
        <f t="shared" si="264"/>
        <v>35783.775229700339</v>
      </c>
      <c r="U431" s="128"/>
      <c r="V431" s="314"/>
      <c r="W431" s="514">
        <f t="shared" si="265"/>
        <v>33371.784770715487</v>
      </c>
      <c r="X431" s="128"/>
      <c r="Y431" s="314"/>
      <c r="Z431" s="514">
        <f t="shared" si="266"/>
        <v>31904.474798770221</v>
      </c>
      <c r="AA431" s="128"/>
      <c r="AB431" s="314"/>
      <c r="AC431" s="514">
        <f t="shared" si="267"/>
        <v>22147.835818209936</v>
      </c>
      <c r="AD431" s="128"/>
      <c r="AE431" s="314"/>
      <c r="AF431" s="514">
        <f t="shared" si="268"/>
        <v>31730.76703931309</v>
      </c>
      <c r="AG431" s="128"/>
      <c r="AH431" s="314"/>
      <c r="AI431" s="514">
        <f t="shared" si="269"/>
        <v>35513.836910225415</v>
      </c>
      <c r="AJ431" s="128"/>
      <c r="AK431" s="314"/>
      <c r="AL431" s="514">
        <f t="shared" si="270"/>
        <v>25739.417465109334</v>
      </c>
      <c r="AM431" s="128"/>
      <c r="AN431" s="314"/>
      <c r="AO431" s="514">
        <f t="shared" si="271"/>
        <v>54342.780868475093</v>
      </c>
      <c r="AP431" s="42"/>
      <c r="AQ431" s="42"/>
      <c r="AR431" s="42"/>
      <c r="AS431" s="42"/>
      <c r="AT431" s="42"/>
      <c r="AU431" s="42"/>
      <c r="AV431" s="42"/>
      <c r="AW431" s="42"/>
      <c r="AX431" s="42"/>
      <c r="AY431" s="42"/>
      <c r="AZ431" s="42"/>
      <c r="BA431" s="42"/>
      <c r="BB431" s="42"/>
      <c r="BC431" s="42"/>
      <c r="BD431" s="42"/>
      <c r="BE431" s="42"/>
      <c r="BF431" s="42"/>
      <c r="BG431" s="42"/>
      <c r="BH431" s="42"/>
      <c r="BI431" s="42"/>
    </row>
    <row r="432" spans="1:61" ht="15.75" customHeight="1">
      <c r="A432" s="104" t="str">
        <f t="shared" si="232"/>
        <v>Déduction à la source</v>
      </c>
      <c r="B432" s="127" t="s">
        <v>411</v>
      </c>
      <c r="C432" s="127"/>
      <c r="D432" s="309"/>
      <c r="E432" s="518">
        <f t="shared" si="259"/>
        <v>367815.06955668522</v>
      </c>
      <c r="F432" s="127"/>
      <c r="G432" s="309"/>
      <c r="H432" s="518">
        <f t="shared" si="260"/>
        <v>25701.36120458259</v>
      </c>
      <c r="I432" s="127"/>
      <c r="J432" s="309"/>
      <c r="K432" s="518">
        <f t="shared" si="261"/>
        <v>24516.305695614126</v>
      </c>
      <c r="L432" s="127"/>
      <c r="M432" s="309"/>
      <c r="N432" s="518">
        <f t="shared" si="262"/>
        <v>32569.01157482923</v>
      </c>
      <c r="O432" s="127"/>
      <c r="P432" s="309"/>
      <c r="Q432" s="518">
        <f t="shared" si="263"/>
        <v>37807.668520566309</v>
      </c>
      <c r="R432" s="127"/>
      <c r="S432" s="309"/>
      <c r="T432" s="518">
        <f t="shared" si="264"/>
        <v>38038.193427804596</v>
      </c>
      <c r="U432" s="127"/>
      <c r="V432" s="309"/>
      <c r="W432" s="518">
        <f t="shared" si="265"/>
        <v>34681.299490042176</v>
      </c>
      <c r="X432" s="127"/>
      <c r="Y432" s="309"/>
      <c r="Z432" s="518">
        <f t="shared" si="266"/>
        <v>30221.450976722794</v>
      </c>
      <c r="AA432" s="127"/>
      <c r="AB432" s="309"/>
      <c r="AC432" s="518">
        <f t="shared" si="267"/>
        <v>28541.025538930327</v>
      </c>
      <c r="AD432" s="127"/>
      <c r="AE432" s="309"/>
      <c r="AF432" s="518">
        <f t="shared" si="268"/>
        <v>28797.696740387328</v>
      </c>
      <c r="AG432" s="127"/>
      <c r="AH432" s="309"/>
      <c r="AI432" s="518">
        <f t="shared" si="269"/>
        <v>32082.875546186489</v>
      </c>
      <c r="AJ432" s="127"/>
      <c r="AK432" s="309"/>
      <c r="AL432" s="518">
        <f t="shared" si="270"/>
        <v>30515.804211212097</v>
      </c>
      <c r="AM432" s="127"/>
      <c r="AN432" s="309"/>
      <c r="AO432" s="518">
        <f t="shared" si="271"/>
        <v>24342.376629807237</v>
      </c>
      <c r="AP432" s="42"/>
      <c r="AQ432" s="42"/>
      <c r="AR432" s="42"/>
      <c r="AS432" s="42"/>
      <c r="AT432" s="42"/>
      <c r="AU432" s="42"/>
      <c r="AV432" s="42"/>
      <c r="AW432" s="42"/>
      <c r="AX432" s="42"/>
      <c r="AY432" s="42"/>
      <c r="AZ432" s="42"/>
      <c r="BA432" s="42"/>
      <c r="BB432" s="42"/>
      <c r="BC432" s="42"/>
      <c r="BD432" s="42"/>
      <c r="BE432" s="42"/>
      <c r="BF432" s="42"/>
      <c r="BG432" s="42"/>
      <c r="BH432" s="42"/>
      <c r="BI432" s="42"/>
    </row>
    <row r="433" spans="1:61" ht="15.75" customHeight="1">
      <c r="A433" s="104" t="str">
        <f t="shared" si="232"/>
        <v>Bénéfices marginaux</v>
      </c>
      <c r="B433" s="476" t="s">
        <v>412</v>
      </c>
      <c r="C433" s="127"/>
      <c r="D433" s="309"/>
      <c r="E433" s="518">
        <f t="shared" si="259"/>
        <v>263717.30706519994</v>
      </c>
      <c r="F433" s="127"/>
      <c r="G433" s="309"/>
      <c r="H433" s="518">
        <f t="shared" si="260"/>
        <v>17369.252670232578</v>
      </c>
      <c r="I433" s="127"/>
      <c r="J433" s="309"/>
      <c r="K433" s="518">
        <f t="shared" si="261"/>
        <v>16565.192765984775</v>
      </c>
      <c r="L433" s="127"/>
      <c r="M433" s="309"/>
      <c r="N433" s="518">
        <f t="shared" si="262"/>
        <v>21930.124106668496</v>
      </c>
      <c r="O433" s="127"/>
      <c r="P433" s="309"/>
      <c r="Q433" s="518">
        <f t="shared" si="263"/>
        <v>25458.708044763269</v>
      </c>
      <c r="R433" s="127"/>
      <c r="S433" s="309"/>
      <c r="T433" s="518">
        <f t="shared" si="264"/>
        <v>25574.818886379697</v>
      </c>
      <c r="U433" s="127"/>
      <c r="V433" s="309"/>
      <c r="W433" s="518">
        <f t="shared" si="265"/>
        <v>23341.737519184644</v>
      </c>
      <c r="X433" s="127"/>
      <c r="Y433" s="309"/>
      <c r="Z433" s="518">
        <f t="shared" si="266"/>
        <v>22028.803506530039</v>
      </c>
      <c r="AA433" s="127"/>
      <c r="AB433" s="309"/>
      <c r="AC433" s="518">
        <f t="shared" si="267"/>
        <v>20782.139714544537</v>
      </c>
      <c r="AD433" s="127"/>
      <c r="AE433" s="309"/>
      <c r="AF433" s="518">
        <f t="shared" si="268"/>
        <v>21820.401650040909</v>
      </c>
      <c r="AG433" s="127"/>
      <c r="AH433" s="309"/>
      <c r="AI433" s="518">
        <f t="shared" si="269"/>
        <v>25368.711126847735</v>
      </c>
      <c r="AJ433" s="127"/>
      <c r="AK433" s="309"/>
      <c r="AL433" s="518">
        <f t="shared" si="270"/>
        <v>24167.605681162004</v>
      </c>
      <c r="AM433" s="127"/>
      <c r="AN433" s="309"/>
      <c r="AO433" s="518">
        <f t="shared" si="271"/>
        <v>19309.811392861302</v>
      </c>
      <c r="AP433" s="42"/>
      <c r="AQ433" s="42"/>
      <c r="AR433" s="42"/>
      <c r="AS433" s="42"/>
      <c r="AT433" s="42"/>
      <c r="AU433" s="42"/>
      <c r="AV433" s="42"/>
      <c r="AW433" s="42"/>
      <c r="AX433" s="42"/>
      <c r="AY433" s="42"/>
      <c r="AZ433" s="42"/>
      <c r="BA433" s="42"/>
      <c r="BB433" s="42"/>
      <c r="BC433" s="42"/>
      <c r="BD433" s="42"/>
      <c r="BE433" s="42"/>
      <c r="BF433" s="42"/>
      <c r="BG433" s="42"/>
      <c r="BH433" s="42"/>
      <c r="BI433" s="42"/>
    </row>
    <row r="434" spans="1:61" ht="15.75" customHeight="1">
      <c r="A434" s="104" t="str">
        <f t="shared" si="232"/>
        <v>Csst</v>
      </c>
      <c r="B434" s="127" t="s">
        <v>413</v>
      </c>
      <c r="C434" s="127"/>
      <c r="D434" s="309"/>
      <c r="E434" s="518">
        <f t="shared" si="259"/>
        <v>71002.082263000018</v>
      </c>
      <c r="F434" s="127"/>
      <c r="G434" s="309"/>
      <c r="H434" s="518">
        <f t="shared" si="260"/>
        <v>4664.3211074983219</v>
      </c>
      <c r="I434" s="127"/>
      <c r="J434" s="309"/>
      <c r="K434" s="518">
        <f t="shared" si="261"/>
        <v>4449.255478092934</v>
      </c>
      <c r="L434" s="127"/>
      <c r="M434" s="309"/>
      <c r="N434" s="518">
        <f t="shared" si="262"/>
        <v>5910.672470987527</v>
      </c>
      <c r="O434" s="127"/>
      <c r="P434" s="309"/>
      <c r="Q434" s="518">
        <f t="shared" si="263"/>
        <v>6861.3916944731445</v>
      </c>
      <c r="R434" s="127"/>
      <c r="S434" s="309"/>
      <c r="T434" s="518">
        <f t="shared" si="264"/>
        <v>6903.2276961571297</v>
      </c>
      <c r="U434" s="127"/>
      <c r="V434" s="309"/>
      <c r="W434" s="518">
        <f t="shared" si="265"/>
        <v>6294.0136111558022</v>
      </c>
      <c r="X434" s="127"/>
      <c r="Y434" s="309"/>
      <c r="Z434" s="518">
        <f t="shared" si="266"/>
        <v>5923.4043914376671</v>
      </c>
      <c r="AA434" s="127"/>
      <c r="AB434" s="309"/>
      <c r="AC434" s="518">
        <f t="shared" si="267"/>
        <v>5594.0410056303444</v>
      </c>
      <c r="AD434" s="127"/>
      <c r="AE434" s="309"/>
      <c r="AF434" s="518">
        <f t="shared" si="268"/>
        <v>5879.529751162413</v>
      </c>
      <c r="AG434" s="127"/>
      <c r="AH434" s="309"/>
      <c r="AI434" s="518">
        <f t="shared" si="269"/>
        <v>6835.047398970165</v>
      </c>
      <c r="AJ434" s="127"/>
      <c r="AK434" s="309"/>
      <c r="AL434" s="518">
        <f t="shared" si="270"/>
        <v>6501.1930710843162</v>
      </c>
      <c r="AM434" s="127"/>
      <c r="AN434" s="309"/>
      <c r="AO434" s="518">
        <f t="shared" si="271"/>
        <v>5185.9845863502378</v>
      </c>
      <c r="AP434" s="42"/>
      <c r="AQ434" s="42"/>
      <c r="AR434" s="42"/>
      <c r="AS434" s="42"/>
      <c r="AT434" s="42"/>
      <c r="AU434" s="42"/>
      <c r="AV434" s="42"/>
      <c r="AW434" s="42"/>
      <c r="AX434" s="42"/>
      <c r="AY434" s="42"/>
      <c r="AZ434" s="42"/>
      <c r="BA434" s="42"/>
      <c r="BB434" s="42"/>
      <c r="BC434" s="42"/>
      <c r="BD434" s="42"/>
      <c r="BE434" s="42"/>
      <c r="BF434" s="42"/>
      <c r="BG434" s="42"/>
      <c r="BH434" s="42"/>
      <c r="BI434" s="42"/>
    </row>
    <row r="435" spans="1:61" ht="20.25" hidden="1" customHeight="1">
      <c r="A435" s="104" t="str">
        <f t="shared" si="232"/>
        <v>[...]</v>
      </c>
      <c r="B435" s="65" t="s">
        <v>330</v>
      </c>
      <c r="C435" s="127"/>
      <c r="D435" s="309"/>
      <c r="E435" s="518">
        <f t="shared" si="259"/>
        <v>0</v>
      </c>
      <c r="F435" s="127"/>
      <c r="G435" s="309"/>
      <c r="H435" s="518">
        <f t="shared" si="260"/>
        <v>0</v>
      </c>
      <c r="I435" s="127"/>
      <c r="J435" s="309"/>
      <c r="K435" s="518">
        <f t="shared" si="261"/>
        <v>0</v>
      </c>
      <c r="L435" s="127"/>
      <c r="M435" s="309"/>
      <c r="N435" s="518">
        <f t="shared" si="262"/>
        <v>0</v>
      </c>
      <c r="O435" s="127"/>
      <c r="P435" s="309"/>
      <c r="Q435" s="518">
        <f t="shared" si="263"/>
        <v>0</v>
      </c>
      <c r="R435" s="127"/>
      <c r="S435" s="309"/>
      <c r="T435" s="518">
        <f t="shared" si="264"/>
        <v>0</v>
      </c>
      <c r="U435" s="127"/>
      <c r="V435" s="309"/>
      <c r="W435" s="518">
        <f t="shared" si="265"/>
        <v>0</v>
      </c>
      <c r="X435" s="127"/>
      <c r="Y435" s="309"/>
      <c r="Z435" s="518">
        <f t="shared" si="266"/>
        <v>0</v>
      </c>
      <c r="AA435" s="127"/>
      <c r="AB435" s="309"/>
      <c r="AC435" s="518">
        <f t="shared" si="267"/>
        <v>0</v>
      </c>
      <c r="AD435" s="127"/>
      <c r="AE435" s="309"/>
      <c r="AF435" s="518">
        <f t="shared" si="268"/>
        <v>0</v>
      </c>
      <c r="AG435" s="127"/>
      <c r="AH435" s="309"/>
      <c r="AI435" s="518">
        <f t="shared" si="269"/>
        <v>0</v>
      </c>
      <c r="AJ435" s="127"/>
      <c r="AK435" s="309"/>
      <c r="AL435" s="518">
        <f t="shared" si="270"/>
        <v>0</v>
      </c>
      <c r="AM435" s="127"/>
      <c r="AN435" s="309"/>
      <c r="AO435" s="518">
        <f t="shared" si="271"/>
        <v>0</v>
      </c>
      <c r="AP435" s="42"/>
      <c r="AQ435" s="42"/>
      <c r="AR435" s="42"/>
      <c r="AS435" s="42"/>
      <c r="AT435" s="42"/>
      <c r="AU435" s="42"/>
      <c r="AV435" s="42"/>
      <c r="AW435" s="42"/>
      <c r="AX435" s="42"/>
      <c r="AY435" s="42"/>
      <c r="AZ435" s="42"/>
      <c r="BA435" s="42"/>
      <c r="BB435" s="42"/>
      <c r="BC435" s="42"/>
      <c r="BD435" s="42"/>
      <c r="BE435" s="42"/>
      <c r="BF435" s="42"/>
      <c r="BG435" s="42"/>
      <c r="BH435" s="42"/>
      <c r="BI435" s="42"/>
    </row>
    <row r="436" spans="1:61" ht="15.75" customHeight="1">
      <c r="A436" s="104" t="str">
        <f t="shared" si="232"/>
        <v>TOTAL PERSONNEL</v>
      </c>
      <c r="B436" s="318" t="s">
        <v>414</v>
      </c>
      <c r="C436" s="524">
        <f>IFERROR(E436/E410,0)</f>
        <v>0.41045961151771315</v>
      </c>
      <c r="D436" s="328"/>
      <c r="E436" s="525">
        <f>SUM(E423:E434)</f>
        <v>2454340.3738528853</v>
      </c>
      <c r="F436" s="524">
        <f>IFERROR(H436/H410,0)</f>
        <v>0.58155140662439586</v>
      </c>
      <c r="G436" s="328"/>
      <c r="H436" s="525">
        <f>SUM(H423:H434)</f>
        <v>189504.97287182329</v>
      </c>
      <c r="I436" s="524">
        <f>IFERROR(K436/K410,0)</f>
        <v>0.50195959479059837</v>
      </c>
      <c r="J436" s="328"/>
      <c r="K436" s="525">
        <f>SUM(K423:K434)</f>
        <v>162256.9102097025</v>
      </c>
      <c r="L436" s="524">
        <f>IFERROR(N436/N410,0)</f>
        <v>0.41116145941319732</v>
      </c>
      <c r="M436" s="328"/>
      <c r="N436" s="525">
        <f>SUM(N423:N434)</f>
        <v>199299.07518421486</v>
      </c>
      <c r="O436" s="524">
        <f>IFERROR(Q436/Q410,0)</f>
        <v>0.36633010594879301</v>
      </c>
      <c r="P436" s="328"/>
      <c r="Q436" s="525">
        <f>SUM(Q423:Q434)</f>
        <v>225694.86057513818</v>
      </c>
      <c r="R436" s="524">
        <f>IFERROR(T436/T410,0)</f>
        <v>0.33175230972457626</v>
      </c>
      <c r="S436" s="328"/>
      <c r="T436" s="525">
        <f>SUM(T423:T434)</f>
        <v>219434.08751811954</v>
      </c>
      <c r="U436" s="524">
        <f>IFERROR(W436/W410,0)</f>
        <v>0.39565765667058744</v>
      </c>
      <c r="V436" s="328"/>
      <c r="W436" s="525">
        <f>SUM(W423:W434)</f>
        <v>213148.3078741541</v>
      </c>
      <c r="X436" s="524">
        <f>IFERROR(Z436/Z410,0)</f>
        <v>0.42948875934520714</v>
      </c>
      <c r="Y436" s="328"/>
      <c r="Z436" s="525">
        <f>SUM(Z423:Z434)</f>
        <v>208388.27450777229</v>
      </c>
      <c r="AA436" s="524">
        <f>IFERROR(AC436/AC410,0)</f>
        <v>0.40588401358696702</v>
      </c>
      <c r="AB436" s="328"/>
      <c r="AC436" s="525">
        <f>SUM(AC423:AC434)</f>
        <v>186847.4401749401</v>
      </c>
      <c r="AD436" s="524">
        <f>IFERROR(AF436/AF410,0)</f>
        <v>0.41050106392597657</v>
      </c>
      <c r="AE436" s="328"/>
      <c r="AF436" s="525">
        <f>SUM(AF423:AF434)</f>
        <v>203958.77253444926</v>
      </c>
      <c r="AG436" s="524">
        <f>IFERROR(AI436/AI410,0)</f>
        <v>0.36114976096387896</v>
      </c>
      <c r="AH436" s="328"/>
      <c r="AI436" s="525">
        <f>SUM(AI423:AI434)</f>
        <v>221169.33290061317</v>
      </c>
      <c r="AJ436" s="524">
        <f>IFERROR(AL436/AL410,0)</f>
        <v>0.33699275985689447</v>
      </c>
      <c r="AK436" s="328"/>
      <c r="AL436" s="525">
        <f>SUM(AL423:AL434)</f>
        <v>204146.39261018089</v>
      </c>
      <c r="AM436" s="524">
        <f>IFERROR(AO436/AO410,0)</f>
        <v>0.59783985483142177</v>
      </c>
      <c r="AN436" s="328"/>
      <c r="AO436" s="525">
        <f>SUM(AO423:AO434)</f>
        <v>220491.94689177704</v>
      </c>
      <c r="AP436" s="42"/>
      <c r="AQ436" s="42"/>
      <c r="AR436" s="42"/>
      <c r="AS436" s="42"/>
      <c r="AT436" s="42"/>
      <c r="AU436" s="42"/>
      <c r="AV436" s="42"/>
      <c r="AW436" s="42"/>
      <c r="AX436" s="42"/>
      <c r="AY436" s="42"/>
      <c r="AZ436" s="42"/>
      <c r="BA436" s="42"/>
      <c r="BB436" s="42"/>
      <c r="BC436" s="42"/>
      <c r="BD436" s="42"/>
      <c r="BE436" s="42"/>
      <c r="BF436" s="42"/>
      <c r="BG436" s="42"/>
      <c r="BH436" s="42"/>
      <c r="BI436" s="42"/>
    </row>
    <row r="437" spans="1:61" ht="15.75" customHeight="1">
      <c r="A437" s="104" t="str">
        <f t="shared" si="232"/>
        <v>Publicité 2</v>
      </c>
      <c r="B437" s="241" t="s">
        <v>415</v>
      </c>
      <c r="C437" s="241"/>
      <c r="D437" s="335"/>
      <c r="E437" s="535">
        <f t="shared" ref="E437:E454" si="272">+SUM(H437,K437,N437,Q437,T437,W437,Z437,AC437,AF437,AI437,AL437,AO437)</f>
        <v>38813.000000000007</v>
      </c>
      <c r="F437" s="241"/>
      <c r="G437" s="335"/>
      <c r="H437" s="535">
        <f t="shared" ref="H437:H442" si="273">+SUMIF($B$4:$B$402,$B437,H$4:H$402)</f>
        <v>2017.251087380967</v>
      </c>
      <c r="I437" s="241"/>
      <c r="J437" s="335"/>
      <c r="K437" s="535">
        <f t="shared" ref="K437:K442" si="274">+SUMIF($B$4:$B$402,$B437,K$4:K$402)</f>
        <v>2418.6407503745677</v>
      </c>
      <c r="L437" s="241"/>
      <c r="M437" s="335"/>
      <c r="N437" s="535">
        <f t="shared" ref="N437:N442" si="275">+SUMIF($B$4:$B$402,$B437,N$4:N$402)</f>
        <v>2903.7960915068652</v>
      </c>
      <c r="O437" s="241"/>
      <c r="P437" s="335"/>
      <c r="Q437" s="535">
        <f t="shared" ref="Q437:Q442" si="276">+SUMIF($B$4:$B$402,$B437,Q$4:Q$402)</f>
        <v>4714.9711165989538</v>
      </c>
      <c r="R437" s="241"/>
      <c r="S437" s="335"/>
      <c r="T437" s="535">
        <f t="shared" ref="T437:T442" si="277">+SUMIF($B$4:$B$402,$B437,T$4:T$402)</f>
        <v>4049.5296547364005</v>
      </c>
      <c r="U437" s="241"/>
      <c r="V437" s="335"/>
      <c r="W437" s="535">
        <f t="shared" ref="W437:W442" si="278">+SUMIF($B$4:$B$402,$B437,W$4:W$402)</f>
        <v>2790.7198738235238</v>
      </c>
      <c r="X437" s="241"/>
      <c r="Y437" s="335"/>
      <c r="Z437" s="535">
        <f t="shared" ref="Z437:Z442" si="279">+SUMIF($B$4:$B$402,$B437,Z$4:Z$402)</f>
        <v>3323.2611881586454</v>
      </c>
      <c r="AA437" s="241"/>
      <c r="AB437" s="335"/>
      <c r="AC437" s="535">
        <f t="shared" ref="AC437:AC442" si="280">+SUMIF($B$4:$B$402,$B437,AC$4:AC$402)</f>
        <v>2635.137026829851</v>
      </c>
      <c r="AD437" s="241"/>
      <c r="AE437" s="335"/>
      <c r="AF437" s="535">
        <f t="shared" ref="AF437:AF442" si="281">+SUMIF($B$4:$B$402,$B437,AF$4:AF$402)</f>
        <v>2130.3036470116522</v>
      </c>
      <c r="AG437" s="241"/>
      <c r="AH437" s="335"/>
      <c r="AI437" s="535">
        <f t="shared" ref="AI437:AI442" si="282">+SUMIF($B$4:$B$402,$B437,AI$4:AI$402)</f>
        <v>4397.191420934595</v>
      </c>
      <c r="AJ437" s="241"/>
      <c r="AK437" s="335"/>
      <c r="AL437" s="535">
        <f t="shared" ref="AL437:AL442" si="283">+SUMIF($B$4:$B$402,$B437,AL$4:AL$402)</f>
        <v>4936.4906912939887</v>
      </c>
      <c r="AM437" s="241"/>
      <c r="AN437" s="335"/>
      <c r="AO437" s="535">
        <f t="shared" ref="AO437:AO442" si="284">+SUMIF($B$4:$B$402,$B437,AO$4:AO$402)</f>
        <v>2495.7074513499902</v>
      </c>
      <c r="AP437" s="42"/>
      <c r="AQ437" s="42"/>
      <c r="AR437" s="42"/>
      <c r="AS437" s="42"/>
      <c r="AT437" s="42"/>
      <c r="AU437" s="42"/>
      <c r="AV437" s="42"/>
      <c r="AW437" s="42"/>
      <c r="AX437" s="42"/>
      <c r="AY437" s="42"/>
      <c r="AZ437" s="42"/>
      <c r="BA437" s="42"/>
      <c r="BB437" s="42"/>
      <c r="BC437" s="42"/>
      <c r="BD437" s="42"/>
      <c r="BE437" s="42"/>
      <c r="BF437" s="42"/>
      <c r="BG437" s="42"/>
      <c r="BH437" s="42"/>
      <c r="BI437" s="42"/>
    </row>
    <row r="438" spans="1:61" ht="15.75" customHeight="1">
      <c r="A438" s="104" t="str">
        <f t="shared" si="232"/>
        <v>Service gratuit 2</v>
      </c>
      <c r="B438" s="127" t="s">
        <v>416</v>
      </c>
      <c r="C438" s="127"/>
      <c r="D438" s="309"/>
      <c r="E438" s="518">
        <f t="shared" si="272"/>
        <v>52500</v>
      </c>
      <c r="F438" s="127"/>
      <c r="G438" s="309"/>
      <c r="H438" s="518">
        <f t="shared" si="273"/>
        <v>4375</v>
      </c>
      <c r="I438" s="127"/>
      <c r="J438" s="309"/>
      <c r="K438" s="518">
        <f t="shared" si="274"/>
        <v>4375</v>
      </c>
      <c r="L438" s="127"/>
      <c r="M438" s="309"/>
      <c r="N438" s="518">
        <f t="shared" si="275"/>
        <v>4375</v>
      </c>
      <c r="O438" s="127"/>
      <c r="P438" s="309"/>
      <c r="Q438" s="518">
        <f t="shared" si="276"/>
        <v>4375</v>
      </c>
      <c r="R438" s="127"/>
      <c r="S438" s="309"/>
      <c r="T438" s="518">
        <f t="shared" si="277"/>
        <v>4375</v>
      </c>
      <c r="U438" s="127"/>
      <c r="V438" s="309"/>
      <c r="W438" s="518">
        <f t="shared" si="278"/>
        <v>4375</v>
      </c>
      <c r="X438" s="127"/>
      <c r="Y438" s="309"/>
      <c r="Z438" s="518">
        <f t="shared" si="279"/>
        <v>4375</v>
      </c>
      <c r="AA438" s="127"/>
      <c r="AB438" s="309"/>
      <c r="AC438" s="518">
        <f t="shared" si="280"/>
        <v>4375</v>
      </c>
      <c r="AD438" s="127"/>
      <c r="AE438" s="309"/>
      <c r="AF438" s="518">
        <f t="shared" si="281"/>
        <v>4375</v>
      </c>
      <c r="AG438" s="127"/>
      <c r="AH438" s="309"/>
      <c r="AI438" s="518">
        <f t="shared" si="282"/>
        <v>4375</v>
      </c>
      <c r="AJ438" s="127"/>
      <c r="AK438" s="309"/>
      <c r="AL438" s="518">
        <f t="shared" si="283"/>
        <v>4375</v>
      </c>
      <c r="AM438" s="127"/>
      <c r="AN438" s="309"/>
      <c r="AO438" s="518">
        <f t="shared" si="284"/>
        <v>4375</v>
      </c>
      <c r="AP438" s="42"/>
      <c r="AQ438" s="42"/>
      <c r="AR438" s="42"/>
      <c r="AS438" s="42"/>
      <c r="AT438" s="42"/>
      <c r="AU438" s="42"/>
      <c r="AV438" s="42"/>
      <c r="AW438" s="42"/>
      <c r="AX438" s="42"/>
      <c r="AY438" s="42"/>
      <c r="AZ438" s="42"/>
      <c r="BA438" s="42"/>
      <c r="BB438" s="42"/>
      <c r="BC438" s="42"/>
      <c r="BD438" s="42"/>
      <c r="BE438" s="42"/>
      <c r="BF438" s="42"/>
      <c r="BG438" s="42"/>
      <c r="BH438" s="42"/>
      <c r="BI438" s="42"/>
    </row>
    <row r="439" spans="1:61" ht="15.75" customHeight="1">
      <c r="A439" s="104" t="str">
        <f t="shared" si="232"/>
        <v>Frais véhicules de cie</v>
      </c>
      <c r="B439" s="128" t="s">
        <v>417</v>
      </c>
      <c r="C439" s="128"/>
      <c r="D439" s="314"/>
      <c r="E439" s="514">
        <f t="shared" si="272"/>
        <v>180924</v>
      </c>
      <c r="F439" s="128"/>
      <c r="G439" s="314"/>
      <c r="H439" s="514">
        <f t="shared" si="273"/>
        <v>15077</v>
      </c>
      <c r="I439" s="128"/>
      <c r="J439" s="314"/>
      <c r="K439" s="514">
        <f t="shared" si="274"/>
        <v>15077</v>
      </c>
      <c r="L439" s="128"/>
      <c r="M439" s="314"/>
      <c r="N439" s="514">
        <f t="shared" si="275"/>
        <v>15077</v>
      </c>
      <c r="O439" s="128"/>
      <c r="P439" s="314"/>
      <c r="Q439" s="514">
        <f t="shared" si="276"/>
        <v>15077</v>
      </c>
      <c r="R439" s="128"/>
      <c r="S439" s="314"/>
      <c r="T439" s="514">
        <f t="shared" si="277"/>
        <v>15077</v>
      </c>
      <c r="U439" s="128"/>
      <c r="V439" s="314"/>
      <c r="W439" s="514">
        <f t="shared" si="278"/>
        <v>15077</v>
      </c>
      <c r="X439" s="128"/>
      <c r="Y439" s="314"/>
      <c r="Z439" s="514">
        <f t="shared" si="279"/>
        <v>15077</v>
      </c>
      <c r="AA439" s="128"/>
      <c r="AB439" s="314"/>
      <c r="AC439" s="514">
        <f t="shared" si="280"/>
        <v>15077</v>
      </c>
      <c r="AD439" s="128"/>
      <c r="AE439" s="314"/>
      <c r="AF439" s="514">
        <f t="shared" si="281"/>
        <v>15077</v>
      </c>
      <c r="AG439" s="128"/>
      <c r="AH439" s="314"/>
      <c r="AI439" s="514">
        <f t="shared" si="282"/>
        <v>15077</v>
      </c>
      <c r="AJ439" s="128"/>
      <c r="AK439" s="314"/>
      <c r="AL439" s="514">
        <f t="shared" si="283"/>
        <v>15077</v>
      </c>
      <c r="AM439" s="128"/>
      <c r="AN439" s="314"/>
      <c r="AO439" s="514">
        <f t="shared" si="284"/>
        <v>15077</v>
      </c>
      <c r="AP439" s="42"/>
      <c r="AQ439" s="42"/>
      <c r="AR439" s="42"/>
      <c r="AS439" s="42"/>
      <c r="AT439" s="42"/>
      <c r="AU439" s="42"/>
      <c r="AV439" s="42"/>
      <c r="AW439" s="42"/>
      <c r="AX439" s="42"/>
      <c r="AY439" s="42"/>
      <c r="AZ439" s="42"/>
      <c r="BA439" s="42"/>
      <c r="BB439" s="42"/>
      <c r="BC439" s="42"/>
      <c r="BD439" s="42"/>
      <c r="BE439" s="42"/>
      <c r="BF439" s="42"/>
      <c r="BG439" s="42"/>
      <c r="BH439" s="42"/>
      <c r="BI439" s="42"/>
    </row>
    <row r="440" spans="1:61" ht="15.75" customHeight="1">
      <c r="A440" s="104" t="str">
        <f t="shared" si="232"/>
        <v>Informatique</v>
      </c>
      <c r="B440" s="127" t="s">
        <v>418</v>
      </c>
      <c r="C440" s="127"/>
      <c r="D440" s="309"/>
      <c r="E440" s="518">
        <f t="shared" si="272"/>
        <v>270813.03999999998</v>
      </c>
      <c r="F440" s="127"/>
      <c r="G440" s="309"/>
      <c r="H440" s="518">
        <f t="shared" si="273"/>
        <v>22567.753333333334</v>
      </c>
      <c r="I440" s="127"/>
      <c r="J440" s="309"/>
      <c r="K440" s="518">
        <f t="shared" si="274"/>
        <v>22567.753333333334</v>
      </c>
      <c r="L440" s="127"/>
      <c r="M440" s="309"/>
      <c r="N440" s="518">
        <f t="shared" si="275"/>
        <v>22567.753333333334</v>
      </c>
      <c r="O440" s="127"/>
      <c r="P440" s="309"/>
      <c r="Q440" s="518">
        <f t="shared" si="276"/>
        <v>22567.753333333334</v>
      </c>
      <c r="R440" s="127"/>
      <c r="S440" s="309"/>
      <c r="T440" s="518">
        <f t="shared" si="277"/>
        <v>22567.753333333334</v>
      </c>
      <c r="U440" s="127"/>
      <c r="V440" s="309"/>
      <c r="W440" s="518">
        <f t="shared" si="278"/>
        <v>22567.753333333334</v>
      </c>
      <c r="X440" s="127"/>
      <c r="Y440" s="309"/>
      <c r="Z440" s="518">
        <f t="shared" si="279"/>
        <v>22567.753333333334</v>
      </c>
      <c r="AA440" s="127"/>
      <c r="AB440" s="309"/>
      <c r="AC440" s="518">
        <f t="shared" si="280"/>
        <v>22567.753333333334</v>
      </c>
      <c r="AD440" s="127"/>
      <c r="AE440" s="309"/>
      <c r="AF440" s="518">
        <f t="shared" si="281"/>
        <v>22567.753333333334</v>
      </c>
      <c r="AG440" s="127"/>
      <c r="AH440" s="309"/>
      <c r="AI440" s="518">
        <f t="shared" si="282"/>
        <v>22567.753333333334</v>
      </c>
      <c r="AJ440" s="127"/>
      <c r="AK440" s="309"/>
      <c r="AL440" s="518">
        <f t="shared" si="283"/>
        <v>22567.753333333334</v>
      </c>
      <c r="AM440" s="127"/>
      <c r="AN440" s="309"/>
      <c r="AO440" s="518">
        <f t="shared" si="284"/>
        <v>22567.753333333334</v>
      </c>
      <c r="AP440" s="42"/>
      <c r="AQ440" s="42"/>
      <c r="AR440" s="42"/>
      <c r="AS440" s="42"/>
      <c r="AT440" s="42"/>
      <c r="AU440" s="42"/>
      <c r="AV440" s="42"/>
      <c r="AW440" s="42"/>
      <c r="AX440" s="42"/>
      <c r="AY440" s="42"/>
      <c r="AZ440" s="42"/>
      <c r="BA440" s="42"/>
      <c r="BB440" s="42"/>
      <c r="BC440" s="42"/>
      <c r="BD440" s="42"/>
      <c r="BE440" s="42"/>
      <c r="BF440" s="42"/>
      <c r="BG440" s="42"/>
      <c r="BH440" s="42"/>
      <c r="BI440" s="42"/>
    </row>
    <row r="441" spans="1:61" ht="15.75" customHeight="1">
      <c r="A441" s="104" t="str">
        <f t="shared" si="232"/>
        <v>Frais de déplacement</v>
      </c>
      <c r="B441" s="127" t="s">
        <v>419</v>
      </c>
      <c r="C441" s="127"/>
      <c r="D441" s="309"/>
      <c r="E441" s="518">
        <f t="shared" si="272"/>
        <v>49900.000000000007</v>
      </c>
      <c r="F441" s="127"/>
      <c r="G441" s="309"/>
      <c r="H441" s="518">
        <f t="shared" si="273"/>
        <v>4158.333333333333</v>
      </c>
      <c r="I441" s="127"/>
      <c r="J441" s="309"/>
      <c r="K441" s="518">
        <f t="shared" si="274"/>
        <v>4158.333333333333</v>
      </c>
      <c r="L441" s="127"/>
      <c r="M441" s="309"/>
      <c r="N441" s="518">
        <f t="shared" si="275"/>
        <v>4158.333333333333</v>
      </c>
      <c r="O441" s="127"/>
      <c r="P441" s="309"/>
      <c r="Q441" s="518">
        <f t="shared" si="276"/>
        <v>4158.333333333333</v>
      </c>
      <c r="R441" s="127"/>
      <c r="S441" s="309"/>
      <c r="T441" s="518">
        <f t="shared" si="277"/>
        <v>4158.333333333333</v>
      </c>
      <c r="U441" s="127"/>
      <c r="V441" s="309"/>
      <c r="W441" s="518">
        <f t="shared" si="278"/>
        <v>4158.333333333333</v>
      </c>
      <c r="X441" s="127"/>
      <c r="Y441" s="309"/>
      <c r="Z441" s="518">
        <f t="shared" si="279"/>
        <v>4158.333333333333</v>
      </c>
      <c r="AA441" s="127"/>
      <c r="AB441" s="309"/>
      <c r="AC441" s="518">
        <f t="shared" si="280"/>
        <v>4158.333333333333</v>
      </c>
      <c r="AD441" s="127"/>
      <c r="AE441" s="309"/>
      <c r="AF441" s="518">
        <f t="shared" si="281"/>
        <v>4158.333333333333</v>
      </c>
      <c r="AG441" s="127"/>
      <c r="AH441" s="309"/>
      <c r="AI441" s="518">
        <f t="shared" si="282"/>
        <v>4158.333333333333</v>
      </c>
      <c r="AJ441" s="127"/>
      <c r="AK441" s="309"/>
      <c r="AL441" s="518">
        <f t="shared" si="283"/>
        <v>4158.333333333333</v>
      </c>
      <c r="AM441" s="127"/>
      <c r="AN441" s="309"/>
      <c r="AO441" s="518">
        <f t="shared" si="284"/>
        <v>4158.333333333333</v>
      </c>
      <c r="AP441" s="42"/>
      <c r="AQ441" s="42"/>
      <c r="AR441" s="42"/>
      <c r="AS441" s="42"/>
      <c r="AT441" s="42"/>
      <c r="AU441" s="42"/>
      <c r="AV441" s="42"/>
      <c r="AW441" s="42"/>
      <c r="AX441" s="42"/>
      <c r="AY441" s="42"/>
      <c r="AZ441" s="42"/>
      <c r="BA441" s="42"/>
      <c r="BB441" s="42"/>
      <c r="BC441" s="42"/>
      <c r="BD441" s="42"/>
      <c r="BE441" s="42"/>
      <c r="BF441" s="42"/>
      <c r="BG441" s="42"/>
      <c r="BH441" s="42"/>
      <c r="BI441" s="42"/>
    </row>
    <row r="442" spans="1:61" ht="15.75" customHeight="1">
      <c r="A442" s="104" t="str">
        <f t="shared" si="232"/>
        <v>Services extérieurs</v>
      </c>
      <c r="B442" s="127" t="s">
        <v>420</v>
      </c>
      <c r="C442" s="127"/>
      <c r="D442" s="309"/>
      <c r="E442" s="514">
        <f t="shared" si="272"/>
        <v>125819.31</v>
      </c>
      <c r="F442" s="127"/>
      <c r="G442" s="309"/>
      <c r="H442" s="518">
        <f t="shared" si="273"/>
        <v>12439.663333333334</v>
      </c>
      <c r="I442" s="127"/>
      <c r="J442" s="309"/>
      <c r="K442" s="518">
        <f t="shared" si="274"/>
        <v>12439.663333333334</v>
      </c>
      <c r="L442" s="127"/>
      <c r="M442" s="309"/>
      <c r="N442" s="518">
        <f t="shared" si="275"/>
        <v>12439.663333333334</v>
      </c>
      <c r="O442" s="127"/>
      <c r="P442" s="309"/>
      <c r="Q442" s="518">
        <f t="shared" si="276"/>
        <v>12439.663333333334</v>
      </c>
      <c r="R442" s="127"/>
      <c r="S442" s="309"/>
      <c r="T442" s="518">
        <f t="shared" si="277"/>
        <v>12439.663333333334</v>
      </c>
      <c r="U442" s="127"/>
      <c r="V442" s="309"/>
      <c r="W442" s="518">
        <f t="shared" si="278"/>
        <v>9088.7133333333331</v>
      </c>
      <c r="X442" s="127"/>
      <c r="Y442" s="309"/>
      <c r="Z442" s="518">
        <f t="shared" si="279"/>
        <v>9088.7133333333331</v>
      </c>
      <c r="AA442" s="127"/>
      <c r="AB442" s="309"/>
      <c r="AC442" s="518">
        <f t="shared" si="280"/>
        <v>9088.7133333333331</v>
      </c>
      <c r="AD442" s="127"/>
      <c r="AE442" s="309"/>
      <c r="AF442" s="518">
        <f t="shared" si="281"/>
        <v>9088.7133333333331</v>
      </c>
      <c r="AG442" s="127"/>
      <c r="AH442" s="309"/>
      <c r="AI442" s="518">
        <f t="shared" si="282"/>
        <v>9088.7133333333331</v>
      </c>
      <c r="AJ442" s="127"/>
      <c r="AK442" s="309"/>
      <c r="AL442" s="518">
        <f t="shared" si="283"/>
        <v>9088.7133333333331</v>
      </c>
      <c r="AM442" s="127"/>
      <c r="AN442" s="309"/>
      <c r="AO442" s="518">
        <f t="shared" si="284"/>
        <v>9088.7133333333331</v>
      </c>
      <c r="AP442" s="42"/>
      <c r="AQ442" s="42"/>
      <c r="AR442" s="42"/>
      <c r="AS442" s="42"/>
      <c r="AT442" s="42"/>
      <c r="AU442" s="42"/>
      <c r="AV442" s="42"/>
      <c r="AW442" s="42"/>
      <c r="AX442" s="42"/>
      <c r="AY442" s="42"/>
      <c r="AZ442" s="42"/>
      <c r="BA442" s="42"/>
      <c r="BB442" s="42"/>
      <c r="BC442" s="42"/>
      <c r="BD442" s="42"/>
      <c r="BE442" s="42"/>
      <c r="BF442" s="42"/>
      <c r="BG442" s="42"/>
      <c r="BH442" s="42"/>
      <c r="BI442" s="42"/>
    </row>
    <row r="443" spans="1:61" ht="15.75" customHeight="1">
      <c r="A443" s="104" t="str">
        <f t="shared" si="232"/>
        <v>Fournitures atelier</v>
      </c>
      <c r="B443" s="241" t="s">
        <v>2873</v>
      </c>
      <c r="C443" s="241"/>
      <c r="D443" s="335"/>
      <c r="E443" s="518">
        <f t="shared" si="272"/>
        <v>0</v>
      </c>
      <c r="F443" s="241"/>
      <c r="G443" s="335"/>
      <c r="H443" s="535">
        <f>H220+H276+H340</f>
        <v>0</v>
      </c>
      <c r="I443" s="241"/>
      <c r="J443" s="335"/>
      <c r="K443" s="535">
        <f>K220+K276+K340</f>
        <v>0</v>
      </c>
      <c r="L443" s="241"/>
      <c r="M443" s="335"/>
      <c r="N443" s="535">
        <f>N220+N276+N340</f>
        <v>0</v>
      </c>
      <c r="O443" s="241"/>
      <c r="P443" s="335"/>
      <c r="Q443" s="535">
        <f>Q220+Q276+Q340</f>
        <v>0</v>
      </c>
      <c r="R443" s="241"/>
      <c r="S443" s="335"/>
      <c r="T443" s="535">
        <f>T220+T276+T340</f>
        <v>0</v>
      </c>
      <c r="U443" s="241"/>
      <c r="V443" s="335"/>
      <c r="W443" s="535">
        <f>W220+W276+W340</f>
        <v>0</v>
      </c>
      <c r="X443" s="241"/>
      <c r="Y443" s="335"/>
      <c r="Z443" s="535">
        <f>Z220+Z276+Z340</f>
        <v>0</v>
      </c>
      <c r="AA443" s="241"/>
      <c r="AB443" s="335"/>
      <c r="AC443" s="535">
        <f>AC220+AC276+AC340</f>
        <v>0</v>
      </c>
      <c r="AD443" s="241"/>
      <c r="AE443" s="335"/>
      <c r="AF443" s="535">
        <f>AF220+AF276+AF340</f>
        <v>0</v>
      </c>
      <c r="AG443" s="241"/>
      <c r="AH443" s="335"/>
      <c r="AI443" s="535">
        <f>AI220+AI276+AI340</f>
        <v>0</v>
      </c>
      <c r="AJ443" s="241"/>
      <c r="AK443" s="335"/>
      <c r="AL443" s="535">
        <f>AL220+AL276+AL340</f>
        <v>0</v>
      </c>
      <c r="AM443" s="241"/>
      <c r="AN443" s="335"/>
      <c r="AO443" s="535">
        <f>AO220+AO276+AO340</f>
        <v>0</v>
      </c>
      <c r="AP443" s="42"/>
      <c r="AQ443" s="42"/>
      <c r="AR443" s="42"/>
      <c r="AS443" s="42"/>
      <c r="AT443" s="42"/>
      <c r="AU443" s="42"/>
      <c r="AV443" s="42"/>
      <c r="AW443" s="42"/>
      <c r="AX443" s="42"/>
      <c r="AY443" s="42"/>
      <c r="AZ443" s="42"/>
      <c r="BA443" s="42"/>
      <c r="BB443" s="42"/>
      <c r="BC443" s="42"/>
      <c r="BD443" s="42"/>
      <c r="BE443" s="42"/>
      <c r="BF443" s="42"/>
      <c r="BG443" s="42"/>
      <c r="BH443" s="42"/>
      <c r="BI443" s="42"/>
    </row>
    <row r="444" spans="1:61" ht="15.75" customHeight="1">
      <c r="A444" s="104" t="str">
        <f t="shared" si="232"/>
        <v>Fournitures autres</v>
      </c>
      <c r="B444" s="127" t="s">
        <v>421</v>
      </c>
      <c r="C444" s="127"/>
      <c r="D444" s="309"/>
      <c r="E444" s="518">
        <f t="shared" si="272"/>
        <v>40245</v>
      </c>
      <c r="F444" s="127"/>
      <c r="G444" s="309"/>
      <c r="H444" s="518">
        <f t="shared" ref="H444:H454" si="285">+SUMIF($B$4:$B$402,$B444,H$4:H$402)</f>
        <v>3353.75</v>
      </c>
      <c r="I444" s="127"/>
      <c r="J444" s="309"/>
      <c r="K444" s="518">
        <f t="shared" ref="K444:K454" si="286">+SUMIF($B$4:$B$402,$B444,K$4:K$402)</f>
        <v>3353.75</v>
      </c>
      <c r="L444" s="127"/>
      <c r="M444" s="309"/>
      <c r="N444" s="518">
        <f t="shared" ref="N444:N454" si="287">+SUMIF($B$4:$B$402,$B444,N$4:N$402)</f>
        <v>3353.75</v>
      </c>
      <c r="O444" s="127"/>
      <c r="P444" s="309"/>
      <c r="Q444" s="518">
        <f t="shared" ref="Q444:Q454" si="288">+SUMIF($B$4:$B$402,$B444,Q$4:Q$402)</f>
        <v>3353.75</v>
      </c>
      <c r="R444" s="127"/>
      <c r="S444" s="309"/>
      <c r="T444" s="518">
        <f t="shared" ref="T444:T454" si="289">+SUMIF($B$4:$B$402,$B444,T$4:T$402)</f>
        <v>3353.75</v>
      </c>
      <c r="U444" s="127"/>
      <c r="V444" s="309"/>
      <c r="W444" s="518">
        <f t="shared" ref="W444:W454" si="290">+SUMIF($B$4:$B$402,$B444,W$4:W$402)</f>
        <v>3353.75</v>
      </c>
      <c r="X444" s="127"/>
      <c r="Y444" s="309"/>
      <c r="Z444" s="518">
        <f t="shared" ref="Z444:Z454" si="291">+SUMIF($B$4:$B$402,$B444,Z$4:Z$402)</f>
        <v>3353.75</v>
      </c>
      <c r="AA444" s="127"/>
      <c r="AB444" s="309"/>
      <c r="AC444" s="518">
        <f t="shared" ref="AC444:AC454" si="292">+SUMIF($B$4:$B$402,$B444,AC$4:AC$402)</f>
        <v>3353.75</v>
      </c>
      <c r="AD444" s="127"/>
      <c r="AE444" s="309"/>
      <c r="AF444" s="518">
        <f t="shared" ref="AF444:AF454" si="293">+SUMIF($B$4:$B$402,$B444,AF$4:AF$402)</f>
        <v>3353.75</v>
      </c>
      <c r="AG444" s="127"/>
      <c r="AH444" s="309"/>
      <c r="AI444" s="518">
        <f t="shared" ref="AI444:AI454" si="294">+SUMIF($B$4:$B$402,$B444,AI$4:AI$402)</f>
        <v>3353.75</v>
      </c>
      <c r="AJ444" s="127"/>
      <c r="AK444" s="309"/>
      <c r="AL444" s="518">
        <f t="shared" ref="AL444:AL454" si="295">+SUMIF($B$4:$B$402,$B444,AL$4:AL$402)</f>
        <v>3353.75</v>
      </c>
      <c r="AM444" s="127"/>
      <c r="AN444" s="309"/>
      <c r="AO444" s="518">
        <f t="shared" ref="AO444:AO454" si="296">+SUMIF($B$4:$B$402,$B444,AO$4:AO$402)</f>
        <v>3353.75</v>
      </c>
      <c r="AP444" s="42"/>
      <c r="AQ444" s="42"/>
      <c r="AR444" s="42"/>
      <c r="AS444" s="42"/>
      <c r="AT444" s="42"/>
      <c r="AU444" s="42"/>
      <c r="AV444" s="42"/>
      <c r="AW444" s="42"/>
      <c r="AX444" s="42"/>
      <c r="AY444" s="42"/>
      <c r="AZ444" s="42"/>
      <c r="BA444" s="42"/>
      <c r="BB444" s="42"/>
      <c r="BC444" s="42"/>
      <c r="BD444" s="42"/>
      <c r="BE444" s="42"/>
      <c r="BF444" s="42"/>
      <c r="BG444" s="42"/>
      <c r="BH444" s="42"/>
      <c r="BI444" s="42"/>
    </row>
    <row r="445" spans="1:61" ht="15.75" customHeight="1">
      <c r="A445" s="104" t="str">
        <f t="shared" si="232"/>
        <v>Uniformes</v>
      </c>
      <c r="B445" s="127" t="s">
        <v>422</v>
      </c>
      <c r="C445" s="127"/>
      <c r="D445" s="309"/>
      <c r="E445" s="518">
        <f t="shared" si="272"/>
        <v>16800</v>
      </c>
      <c r="F445" s="127"/>
      <c r="G445" s="309"/>
      <c r="H445" s="518">
        <f t="shared" si="285"/>
        <v>1400</v>
      </c>
      <c r="I445" s="127"/>
      <c r="J445" s="309"/>
      <c r="K445" s="518">
        <f t="shared" si="286"/>
        <v>1400</v>
      </c>
      <c r="L445" s="127"/>
      <c r="M445" s="309"/>
      <c r="N445" s="518">
        <f t="shared" si="287"/>
        <v>1400</v>
      </c>
      <c r="O445" s="127"/>
      <c r="P445" s="309"/>
      <c r="Q445" s="518">
        <f t="shared" si="288"/>
        <v>1400</v>
      </c>
      <c r="R445" s="127"/>
      <c r="S445" s="309"/>
      <c r="T445" s="518">
        <f t="shared" si="289"/>
        <v>1400</v>
      </c>
      <c r="U445" s="127"/>
      <c r="V445" s="309"/>
      <c r="W445" s="518">
        <f t="shared" si="290"/>
        <v>1400</v>
      </c>
      <c r="X445" s="127"/>
      <c r="Y445" s="309"/>
      <c r="Z445" s="518">
        <f t="shared" si="291"/>
        <v>1400</v>
      </c>
      <c r="AA445" s="127"/>
      <c r="AB445" s="309"/>
      <c r="AC445" s="518">
        <f t="shared" si="292"/>
        <v>1400</v>
      </c>
      <c r="AD445" s="127"/>
      <c r="AE445" s="309"/>
      <c r="AF445" s="518">
        <f t="shared" si="293"/>
        <v>1400</v>
      </c>
      <c r="AG445" s="127"/>
      <c r="AH445" s="309"/>
      <c r="AI445" s="518">
        <f t="shared" si="294"/>
        <v>1400</v>
      </c>
      <c r="AJ445" s="127"/>
      <c r="AK445" s="309"/>
      <c r="AL445" s="518">
        <f t="shared" si="295"/>
        <v>1400</v>
      </c>
      <c r="AM445" s="127"/>
      <c r="AN445" s="309"/>
      <c r="AO445" s="518">
        <f t="shared" si="296"/>
        <v>1400</v>
      </c>
      <c r="AP445" s="42"/>
      <c r="AQ445" s="42"/>
      <c r="AR445" s="42"/>
      <c r="AS445" s="42"/>
      <c r="AT445" s="42"/>
      <c r="AU445" s="42"/>
      <c r="AV445" s="42"/>
      <c r="AW445" s="42"/>
      <c r="AX445" s="42"/>
      <c r="AY445" s="42"/>
      <c r="AZ445" s="42"/>
      <c r="BA445" s="42"/>
      <c r="BB445" s="42"/>
      <c r="BC445" s="42"/>
      <c r="BD445" s="42"/>
      <c r="BE445" s="42"/>
      <c r="BF445" s="42"/>
      <c r="BG445" s="42"/>
      <c r="BH445" s="42"/>
      <c r="BI445" s="42"/>
    </row>
    <row r="446" spans="1:61" ht="15.75" customHeight="1">
      <c r="A446" s="104" t="str">
        <f t="shared" si="232"/>
        <v>Papeterie</v>
      </c>
      <c r="B446" s="127" t="s">
        <v>423</v>
      </c>
      <c r="C446" s="127"/>
      <c r="D446" s="309"/>
      <c r="E446" s="518">
        <f t="shared" si="272"/>
        <v>17400</v>
      </c>
      <c r="F446" s="127"/>
      <c r="G446" s="309"/>
      <c r="H446" s="518">
        <f t="shared" si="285"/>
        <v>1450</v>
      </c>
      <c r="I446" s="127"/>
      <c r="J446" s="309"/>
      <c r="K446" s="518">
        <f t="shared" si="286"/>
        <v>1450</v>
      </c>
      <c r="L446" s="127"/>
      <c r="M446" s="309"/>
      <c r="N446" s="518">
        <f t="shared" si="287"/>
        <v>1450</v>
      </c>
      <c r="O446" s="127"/>
      <c r="P446" s="309"/>
      <c r="Q446" s="518">
        <f t="shared" si="288"/>
        <v>1450</v>
      </c>
      <c r="R446" s="127"/>
      <c r="S446" s="309"/>
      <c r="T446" s="518">
        <f t="shared" si="289"/>
        <v>1450</v>
      </c>
      <c r="U446" s="127"/>
      <c r="V446" s="309"/>
      <c r="W446" s="518">
        <f t="shared" si="290"/>
        <v>1450</v>
      </c>
      <c r="X446" s="127"/>
      <c r="Y446" s="309"/>
      <c r="Z446" s="518">
        <f t="shared" si="291"/>
        <v>1450</v>
      </c>
      <c r="AA446" s="127"/>
      <c r="AB446" s="309"/>
      <c r="AC446" s="518">
        <f t="shared" si="292"/>
        <v>1450</v>
      </c>
      <c r="AD446" s="127"/>
      <c r="AE446" s="309"/>
      <c r="AF446" s="518">
        <f t="shared" si="293"/>
        <v>1450</v>
      </c>
      <c r="AG446" s="127"/>
      <c r="AH446" s="309"/>
      <c r="AI446" s="518">
        <f t="shared" si="294"/>
        <v>1450</v>
      </c>
      <c r="AJ446" s="127"/>
      <c r="AK446" s="309"/>
      <c r="AL446" s="518">
        <f t="shared" si="295"/>
        <v>1450</v>
      </c>
      <c r="AM446" s="127"/>
      <c r="AN446" s="309"/>
      <c r="AO446" s="518">
        <f t="shared" si="296"/>
        <v>1450</v>
      </c>
      <c r="AP446" s="42"/>
      <c r="AQ446" s="42"/>
      <c r="AR446" s="42"/>
      <c r="AS446" s="42"/>
      <c r="AT446" s="42"/>
      <c r="AU446" s="42"/>
      <c r="AV446" s="42"/>
      <c r="AW446" s="42"/>
      <c r="AX446" s="42"/>
      <c r="AY446" s="42"/>
      <c r="AZ446" s="42"/>
      <c r="BA446" s="42"/>
      <c r="BB446" s="42"/>
      <c r="BC446" s="42"/>
      <c r="BD446" s="42"/>
      <c r="BE446" s="42"/>
      <c r="BF446" s="42"/>
      <c r="BG446" s="42"/>
      <c r="BH446" s="42"/>
      <c r="BI446" s="42"/>
    </row>
    <row r="447" spans="1:61" ht="15.75" customHeight="1">
      <c r="A447" s="104" t="str">
        <f t="shared" si="232"/>
        <v>Téléphone</v>
      </c>
      <c r="B447" s="127" t="s">
        <v>424</v>
      </c>
      <c r="C447" s="127"/>
      <c r="D447" s="309"/>
      <c r="E447" s="518">
        <f t="shared" si="272"/>
        <v>5388</v>
      </c>
      <c r="F447" s="127"/>
      <c r="G447" s="309"/>
      <c r="H447" s="518">
        <f t="shared" si="285"/>
        <v>449</v>
      </c>
      <c r="I447" s="127"/>
      <c r="J447" s="309"/>
      <c r="K447" s="518">
        <f t="shared" si="286"/>
        <v>449</v>
      </c>
      <c r="L447" s="127"/>
      <c r="M447" s="309"/>
      <c r="N447" s="518">
        <f t="shared" si="287"/>
        <v>449</v>
      </c>
      <c r="O447" s="127"/>
      <c r="P447" s="309"/>
      <c r="Q447" s="518">
        <f t="shared" si="288"/>
        <v>449</v>
      </c>
      <c r="R447" s="127"/>
      <c r="S447" s="309"/>
      <c r="T447" s="518">
        <f t="shared" si="289"/>
        <v>449</v>
      </c>
      <c r="U447" s="127"/>
      <c r="V447" s="309"/>
      <c r="W447" s="518">
        <f t="shared" si="290"/>
        <v>449</v>
      </c>
      <c r="X447" s="127"/>
      <c r="Y447" s="309"/>
      <c r="Z447" s="518">
        <f t="shared" si="291"/>
        <v>449</v>
      </c>
      <c r="AA447" s="127"/>
      <c r="AB447" s="309"/>
      <c r="AC447" s="518">
        <f t="shared" si="292"/>
        <v>449</v>
      </c>
      <c r="AD447" s="127"/>
      <c r="AE447" s="309"/>
      <c r="AF447" s="518">
        <f t="shared" si="293"/>
        <v>449</v>
      </c>
      <c r="AG447" s="127"/>
      <c r="AH447" s="309"/>
      <c r="AI447" s="518">
        <f t="shared" si="294"/>
        <v>449</v>
      </c>
      <c r="AJ447" s="127"/>
      <c r="AK447" s="309"/>
      <c r="AL447" s="518">
        <f t="shared" si="295"/>
        <v>449</v>
      </c>
      <c r="AM447" s="127"/>
      <c r="AN447" s="309"/>
      <c r="AO447" s="518">
        <f t="shared" si="296"/>
        <v>449</v>
      </c>
      <c r="AP447" s="42"/>
      <c r="AQ447" s="42"/>
      <c r="AR447" s="42"/>
      <c r="AS447" s="42"/>
      <c r="AT447" s="42"/>
      <c r="AU447" s="42"/>
      <c r="AV447" s="42"/>
      <c r="AW447" s="42"/>
      <c r="AX447" s="42"/>
      <c r="AY447" s="42"/>
      <c r="AZ447" s="42"/>
      <c r="BA447" s="42"/>
      <c r="BB447" s="42"/>
      <c r="BC447" s="42"/>
      <c r="BD447" s="42"/>
      <c r="BE447" s="42"/>
      <c r="BF447" s="42"/>
      <c r="BG447" s="42"/>
      <c r="BH447" s="42"/>
      <c r="BI447" s="42"/>
    </row>
    <row r="448" spans="1:61" ht="15.75" customHeight="1">
      <c r="A448" s="104" t="str">
        <f t="shared" si="232"/>
        <v>Frais postaux</v>
      </c>
      <c r="B448" s="127" t="s">
        <v>425</v>
      </c>
      <c r="C448" s="127"/>
      <c r="D448" s="309"/>
      <c r="E448" s="518">
        <f t="shared" si="272"/>
        <v>33900</v>
      </c>
      <c r="F448" s="127"/>
      <c r="G448" s="309"/>
      <c r="H448" s="518">
        <f t="shared" si="285"/>
        <v>2825</v>
      </c>
      <c r="I448" s="127"/>
      <c r="J448" s="309"/>
      <c r="K448" s="518">
        <f t="shared" si="286"/>
        <v>2825</v>
      </c>
      <c r="L448" s="127"/>
      <c r="M448" s="309"/>
      <c r="N448" s="518">
        <f t="shared" si="287"/>
        <v>2825</v>
      </c>
      <c r="O448" s="127"/>
      <c r="P448" s="309"/>
      <c r="Q448" s="518">
        <f t="shared" si="288"/>
        <v>2825</v>
      </c>
      <c r="R448" s="127"/>
      <c r="S448" s="309"/>
      <c r="T448" s="518">
        <f t="shared" si="289"/>
        <v>2825</v>
      </c>
      <c r="U448" s="127"/>
      <c r="V448" s="309"/>
      <c r="W448" s="518">
        <f t="shared" si="290"/>
        <v>2825</v>
      </c>
      <c r="X448" s="127"/>
      <c r="Y448" s="309"/>
      <c r="Z448" s="518">
        <f t="shared" si="291"/>
        <v>2825</v>
      </c>
      <c r="AA448" s="127"/>
      <c r="AB448" s="309"/>
      <c r="AC448" s="518">
        <f t="shared" si="292"/>
        <v>2825</v>
      </c>
      <c r="AD448" s="127"/>
      <c r="AE448" s="309"/>
      <c r="AF448" s="518">
        <f t="shared" si="293"/>
        <v>2825</v>
      </c>
      <c r="AG448" s="127"/>
      <c r="AH448" s="309"/>
      <c r="AI448" s="518">
        <f t="shared" si="294"/>
        <v>2825</v>
      </c>
      <c r="AJ448" s="127"/>
      <c r="AK448" s="309"/>
      <c r="AL448" s="518">
        <f t="shared" si="295"/>
        <v>2825</v>
      </c>
      <c r="AM448" s="127"/>
      <c r="AN448" s="309"/>
      <c r="AO448" s="518">
        <f t="shared" si="296"/>
        <v>2825</v>
      </c>
      <c r="AP448" s="42"/>
      <c r="AQ448" s="42"/>
      <c r="AR448" s="42"/>
      <c r="AS448" s="42"/>
      <c r="AT448" s="42"/>
      <c r="AU448" s="42"/>
      <c r="AV448" s="42"/>
      <c r="AW448" s="42"/>
      <c r="AX448" s="42"/>
      <c r="AY448" s="42"/>
      <c r="AZ448" s="42"/>
      <c r="BA448" s="42"/>
      <c r="BB448" s="42"/>
      <c r="BC448" s="42"/>
      <c r="BD448" s="42"/>
      <c r="BE448" s="42"/>
      <c r="BF448" s="42"/>
      <c r="BG448" s="42"/>
      <c r="BH448" s="42"/>
      <c r="BI448" s="42"/>
    </row>
    <row r="449" spans="1:61" ht="15.75" customHeight="1">
      <c r="A449" s="104" t="str">
        <f t="shared" si="232"/>
        <v>Divers</v>
      </c>
      <c r="B449" s="127" t="s">
        <v>426</v>
      </c>
      <c r="C449" s="127"/>
      <c r="D449" s="309"/>
      <c r="E449" s="518">
        <f t="shared" si="272"/>
        <v>18659.999999999996</v>
      </c>
      <c r="F449" s="127"/>
      <c r="G449" s="309"/>
      <c r="H449" s="518">
        <f t="shared" si="285"/>
        <v>1554.9999999999998</v>
      </c>
      <c r="I449" s="127"/>
      <c r="J449" s="309"/>
      <c r="K449" s="518">
        <f t="shared" si="286"/>
        <v>1554.9999999999998</v>
      </c>
      <c r="L449" s="127"/>
      <c r="M449" s="309"/>
      <c r="N449" s="518">
        <f t="shared" si="287"/>
        <v>1554.9999999999998</v>
      </c>
      <c r="O449" s="127"/>
      <c r="P449" s="309"/>
      <c r="Q449" s="518">
        <f t="shared" si="288"/>
        <v>1554.9999999999998</v>
      </c>
      <c r="R449" s="127"/>
      <c r="S449" s="309"/>
      <c r="T449" s="518">
        <f t="shared" si="289"/>
        <v>1554.9999999999998</v>
      </c>
      <c r="U449" s="127"/>
      <c r="V449" s="309"/>
      <c r="W449" s="518">
        <f t="shared" si="290"/>
        <v>1554.9999999999998</v>
      </c>
      <c r="X449" s="127"/>
      <c r="Y449" s="309"/>
      <c r="Z449" s="518">
        <f t="shared" si="291"/>
        <v>1554.9999999999998</v>
      </c>
      <c r="AA449" s="127"/>
      <c r="AB449" s="309"/>
      <c r="AC449" s="518">
        <f t="shared" si="292"/>
        <v>1554.9999999999998</v>
      </c>
      <c r="AD449" s="127"/>
      <c r="AE449" s="309"/>
      <c r="AF449" s="518">
        <f t="shared" si="293"/>
        <v>1554.9999999999998</v>
      </c>
      <c r="AG449" s="127"/>
      <c r="AH449" s="309"/>
      <c r="AI449" s="518">
        <f t="shared" si="294"/>
        <v>1554.9999999999998</v>
      </c>
      <c r="AJ449" s="127"/>
      <c r="AK449" s="309"/>
      <c r="AL449" s="518">
        <f t="shared" si="295"/>
        <v>1554.9999999999998</v>
      </c>
      <c r="AM449" s="127"/>
      <c r="AN449" s="309"/>
      <c r="AO449" s="518">
        <f t="shared" si="296"/>
        <v>1554.9999999999998</v>
      </c>
      <c r="AP449" s="42"/>
      <c r="AQ449" s="42"/>
      <c r="AR449" s="42"/>
      <c r="AS449" s="42"/>
      <c r="AT449" s="42"/>
      <c r="AU449" s="42"/>
      <c r="AV449" s="42"/>
      <c r="AW449" s="42"/>
      <c r="AX449" s="42"/>
      <c r="AY449" s="42"/>
      <c r="AZ449" s="42"/>
      <c r="BA449" s="42"/>
      <c r="BB449" s="42"/>
      <c r="BC449" s="42"/>
      <c r="BD449" s="42"/>
      <c r="BE449" s="42"/>
      <c r="BF449" s="42"/>
      <c r="BG449" s="42"/>
      <c r="BH449" s="42"/>
      <c r="BI449" s="42"/>
    </row>
    <row r="450" spans="1:61" ht="15.75" customHeight="1">
      <c r="A450" s="104" t="str">
        <f t="shared" si="232"/>
        <v>Formation</v>
      </c>
      <c r="B450" s="127" t="s">
        <v>427</v>
      </c>
      <c r="C450" s="127"/>
      <c r="D450" s="309"/>
      <c r="E450" s="518">
        <f t="shared" si="272"/>
        <v>28447.840000000011</v>
      </c>
      <c r="F450" s="127"/>
      <c r="G450" s="309"/>
      <c r="H450" s="518">
        <f t="shared" si="285"/>
        <v>2370.6533333333336</v>
      </c>
      <c r="I450" s="127"/>
      <c r="J450" s="309"/>
      <c r="K450" s="518">
        <f t="shared" si="286"/>
        <v>2370.6533333333336</v>
      </c>
      <c r="L450" s="127"/>
      <c r="M450" s="309"/>
      <c r="N450" s="518">
        <f t="shared" si="287"/>
        <v>2370.6533333333336</v>
      </c>
      <c r="O450" s="127"/>
      <c r="P450" s="309"/>
      <c r="Q450" s="518">
        <f t="shared" si="288"/>
        <v>2370.6533333333336</v>
      </c>
      <c r="R450" s="127"/>
      <c r="S450" s="309"/>
      <c r="T450" s="518">
        <f t="shared" si="289"/>
        <v>2370.6533333333336</v>
      </c>
      <c r="U450" s="127"/>
      <c r="V450" s="309"/>
      <c r="W450" s="518">
        <f t="shared" si="290"/>
        <v>2370.6533333333336</v>
      </c>
      <c r="X450" s="127"/>
      <c r="Y450" s="309"/>
      <c r="Z450" s="518">
        <f t="shared" si="291"/>
        <v>2370.6533333333336</v>
      </c>
      <c r="AA450" s="127"/>
      <c r="AB450" s="309"/>
      <c r="AC450" s="518">
        <f t="shared" si="292"/>
        <v>2370.6533333333336</v>
      </c>
      <c r="AD450" s="127"/>
      <c r="AE450" s="309"/>
      <c r="AF450" s="518">
        <f t="shared" si="293"/>
        <v>2370.6533333333336</v>
      </c>
      <c r="AG450" s="127"/>
      <c r="AH450" s="309"/>
      <c r="AI450" s="518">
        <f t="shared" si="294"/>
        <v>2370.6533333333336</v>
      </c>
      <c r="AJ450" s="127"/>
      <c r="AK450" s="309"/>
      <c r="AL450" s="518">
        <f t="shared" si="295"/>
        <v>2370.6533333333336</v>
      </c>
      <c r="AM450" s="127"/>
      <c r="AN450" s="309"/>
      <c r="AO450" s="518">
        <f t="shared" si="296"/>
        <v>2370.6533333333336</v>
      </c>
      <c r="AP450" s="42"/>
      <c r="AQ450" s="42"/>
      <c r="AR450" s="42"/>
      <c r="AS450" s="42"/>
      <c r="AT450" s="42"/>
      <c r="AU450" s="42"/>
      <c r="AV450" s="42"/>
      <c r="AW450" s="42"/>
      <c r="AX450" s="42"/>
      <c r="AY450" s="42"/>
      <c r="AZ450" s="42"/>
      <c r="BA450" s="42"/>
      <c r="BB450" s="42"/>
      <c r="BC450" s="42"/>
      <c r="BD450" s="42"/>
      <c r="BE450" s="42"/>
      <c r="BF450" s="42"/>
      <c r="BG450" s="42"/>
      <c r="BH450" s="42"/>
      <c r="BI450" s="42"/>
    </row>
    <row r="451" spans="1:61" ht="15.75" customHeight="1">
      <c r="A451" s="104" t="str">
        <f t="shared" si="232"/>
        <v>Frais bancaires</v>
      </c>
      <c r="B451" s="127" t="s">
        <v>428</v>
      </c>
      <c r="C451" s="127"/>
      <c r="D451" s="309"/>
      <c r="E451" s="518">
        <f t="shared" si="272"/>
        <v>105503.59130434784</v>
      </c>
      <c r="F451" s="127"/>
      <c r="G451" s="309"/>
      <c r="H451" s="518">
        <f t="shared" si="285"/>
        <v>5625.3038846172858</v>
      </c>
      <c r="I451" s="127"/>
      <c r="J451" s="309"/>
      <c r="K451" s="518">
        <f t="shared" si="286"/>
        <v>5901.4808649523075</v>
      </c>
      <c r="L451" s="127"/>
      <c r="M451" s="309"/>
      <c r="N451" s="518">
        <f t="shared" si="287"/>
        <v>9079.5625293453213</v>
      </c>
      <c r="O451" s="127"/>
      <c r="P451" s="309"/>
      <c r="Q451" s="518">
        <f t="shared" si="288"/>
        <v>10736.636444693677</v>
      </c>
      <c r="R451" s="127"/>
      <c r="S451" s="309"/>
      <c r="T451" s="518">
        <f t="shared" si="289"/>
        <v>11969.181292239955</v>
      </c>
      <c r="U451" s="127"/>
      <c r="V451" s="309"/>
      <c r="W451" s="518">
        <f t="shared" si="290"/>
        <v>9945.5593580182776</v>
      </c>
      <c r="X451" s="127"/>
      <c r="Y451" s="309"/>
      <c r="Z451" s="518">
        <f t="shared" si="291"/>
        <v>8049.6895310394757</v>
      </c>
      <c r="AA451" s="127"/>
      <c r="AB451" s="309"/>
      <c r="AC451" s="518">
        <f t="shared" si="292"/>
        <v>8060.2860615361133</v>
      </c>
      <c r="AD451" s="127"/>
      <c r="AE451" s="309"/>
      <c r="AF451" s="518">
        <f t="shared" si="293"/>
        <v>9562.1964573080531</v>
      </c>
      <c r="AG451" s="127"/>
      <c r="AH451" s="309"/>
      <c r="AI451" s="518">
        <f t="shared" si="294"/>
        <v>10562.799315335535</v>
      </c>
      <c r="AJ451" s="127"/>
      <c r="AK451" s="309"/>
      <c r="AL451" s="518">
        <f t="shared" si="295"/>
        <v>9671.8076064850466</v>
      </c>
      <c r="AM451" s="127"/>
      <c r="AN451" s="309"/>
      <c r="AO451" s="518">
        <f t="shared" si="296"/>
        <v>6339.087958776784</v>
      </c>
      <c r="AP451" s="42"/>
      <c r="AQ451" s="42"/>
      <c r="AR451" s="42"/>
      <c r="AS451" s="42"/>
      <c r="AT451" s="42"/>
      <c r="AU451" s="42"/>
      <c r="AV451" s="42"/>
      <c r="AW451" s="42"/>
      <c r="AX451" s="42"/>
      <c r="AY451" s="42"/>
      <c r="AZ451" s="42"/>
      <c r="BA451" s="42"/>
      <c r="BB451" s="42"/>
      <c r="BC451" s="42"/>
      <c r="BD451" s="42"/>
      <c r="BE451" s="42"/>
      <c r="BF451" s="42"/>
      <c r="BG451" s="42"/>
      <c r="BH451" s="42"/>
      <c r="BI451" s="42"/>
    </row>
    <row r="452" spans="1:61" ht="20.25" hidden="1" customHeight="1">
      <c r="A452" s="104" t="str">
        <f t="shared" si="232"/>
        <v>[...]</v>
      </c>
      <c r="B452" s="127" t="s">
        <v>330</v>
      </c>
      <c r="C452" s="127"/>
      <c r="D452" s="309"/>
      <c r="E452" s="518">
        <f t="shared" si="272"/>
        <v>0</v>
      </c>
      <c r="F452" s="127"/>
      <c r="G452" s="309"/>
      <c r="H452" s="518">
        <f t="shared" si="285"/>
        <v>0</v>
      </c>
      <c r="I452" s="127"/>
      <c r="J452" s="309"/>
      <c r="K452" s="518">
        <f t="shared" si="286"/>
        <v>0</v>
      </c>
      <c r="L452" s="127"/>
      <c r="M452" s="309"/>
      <c r="N452" s="518">
        <f t="shared" si="287"/>
        <v>0</v>
      </c>
      <c r="O452" s="127"/>
      <c r="P452" s="309"/>
      <c r="Q452" s="518">
        <f t="shared" si="288"/>
        <v>0</v>
      </c>
      <c r="R452" s="127"/>
      <c r="S452" s="309"/>
      <c r="T452" s="518">
        <f t="shared" si="289"/>
        <v>0</v>
      </c>
      <c r="U452" s="127"/>
      <c r="V452" s="309"/>
      <c r="W452" s="518">
        <f t="shared" si="290"/>
        <v>0</v>
      </c>
      <c r="X452" s="127"/>
      <c r="Y452" s="309"/>
      <c r="Z452" s="518">
        <f t="shared" si="291"/>
        <v>0</v>
      </c>
      <c r="AA452" s="127"/>
      <c r="AB452" s="309"/>
      <c r="AC452" s="518">
        <f t="shared" si="292"/>
        <v>0</v>
      </c>
      <c r="AD452" s="127"/>
      <c r="AE452" s="309"/>
      <c r="AF452" s="518">
        <f t="shared" si="293"/>
        <v>0</v>
      </c>
      <c r="AG452" s="127"/>
      <c r="AH452" s="309"/>
      <c r="AI452" s="518">
        <f t="shared" si="294"/>
        <v>0</v>
      </c>
      <c r="AJ452" s="127"/>
      <c r="AK452" s="309"/>
      <c r="AL452" s="518">
        <f t="shared" si="295"/>
        <v>0</v>
      </c>
      <c r="AM452" s="127"/>
      <c r="AN452" s="309"/>
      <c r="AO452" s="518">
        <f t="shared" si="296"/>
        <v>0</v>
      </c>
      <c r="AP452" s="42"/>
      <c r="AQ452" s="42"/>
      <c r="AR452" s="42"/>
      <c r="AS452" s="42"/>
      <c r="AT452" s="42"/>
      <c r="AU452" s="42"/>
      <c r="AV452" s="42"/>
      <c r="AW452" s="42"/>
      <c r="AX452" s="42"/>
      <c r="AY452" s="42"/>
      <c r="AZ452" s="42"/>
      <c r="BA452" s="42"/>
      <c r="BB452" s="42"/>
      <c r="BC452" s="42"/>
      <c r="BD452" s="42"/>
      <c r="BE452" s="42"/>
      <c r="BF452" s="42"/>
      <c r="BG452" s="42"/>
      <c r="BH452" s="42"/>
      <c r="BI452" s="42"/>
    </row>
    <row r="453" spans="1:61" ht="20.25" hidden="1" customHeight="1">
      <c r="A453" s="104" t="str">
        <f t="shared" si="232"/>
        <v>[...]</v>
      </c>
      <c r="B453" s="127" t="s">
        <v>330</v>
      </c>
      <c r="C453" s="127"/>
      <c r="D453" s="309"/>
      <c r="E453" s="518">
        <f t="shared" si="272"/>
        <v>0</v>
      </c>
      <c r="F453" s="127"/>
      <c r="G453" s="309"/>
      <c r="H453" s="518">
        <f t="shared" si="285"/>
        <v>0</v>
      </c>
      <c r="I453" s="127"/>
      <c r="J453" s="309"/>
      <c r="K453" s="518">
        <f t="shared" si="286"/>
        <v>0</v>
      </c>
      <c r="L453" s="127"/>
      <c r="M453" s="309"/>
      <c r="N453" s="518">
        <f t="shared" si="287"/>
        <v>0</v>
      </c>
      <c r="O453" s="127"/>
      <c r="P453" s="309"/>
      <c r="Q453" s="518">
        <f t="shared" si="288"/>
        <v>0</v>
      </c>
      <c r="R453" s="127"/>
      <c r="S453" s="309"/>
      <c r="T453" s="518">
        <f t="shared" si="289"/>
        <v>0</v>
      </c>
      <c r="U453" s="127"/>
      <c r="V453" s="309"/>
      <c r="W453" s="518">
        <f t="shared" si="290"/>
        <v>0</v>
      </c>
      <c r="X453" s="127"/>
      <c r="Y453" s="309"/>
      <c r="Z453" s="518">
        <f t="shared" si="291"/>
        <v>0</v>
      </c>
      <c r="AA453" s="127"/>
      <c r="AB453" s="309"/>
      <c r="AC453" s="518">
        <f t="shared" si="292"/>
        <v>0</v>
      </c>
      <c r="AD453" s="127"/>
      <c r="AE453" s="309"/>
      <c r="AF453" s="518">
        <f t="shared" si="293"/>
        <v>0</v>
      </c>
      <c r="AG453" s="127"/>
      <c r="AH453" s="309"/>
      <c r="AI453" s="518">
        <f t="shared" si="294"/>
        <v>0</v>
      </c>
      <c r="AJ453" s="127"/>
      <c r="AK453" s="309"/>
      <c r="AL453" s="518">
        <f t="shared" si="295"/>
        <v>0</v>
      </c>
      <c r="AM453" s="127"/>
      <c r="AN453" s="309"/>
      <c r="AO453" s="518">
        <f t="shared" si="296"/>
        <v>0</v>
      </c>
      <c r="AP453" s="42"/>
      <c r="AQ453" s="42"/>
      <c r="AR453" s="42"/>
      <c r="AS453" s="42"/>
      <c r="AT453" s="42"/>
      <c r="AU453" s="42"/>
      <c r="AV453" s="42"/>
      <c r="AW453" s="42"/>
      <c r="AX453" s="42"/>
      <c r="AY453" s="42"/>
      <c r="AZ453" s="42"/>
      <c r="BA453" s="42"/>
      <c r="BB453" s="42"/>
      <c r="BC453" s="42"/>
      <c r="BD453" s="42"/>
      <c r="BE453" s="42"/>
      <c r="BF453" s="42"/>
      <c r="BG453" s="42"/>
      <c r="BH453" s="42"/>
      <c r="BI453" s="42"/>
    </row>
    <row r="454" spans="1:61" ht="20.25" hidden="1" customHeight="1">
      <c r="A454" s="104" t="str">
        <f t="shared" si="232"/>
        <v>[...]</v>
      </c>
      <c r="B454" s="127" t="s">
        <v>330</v>
      </c>
      <c r="C454" s="127"/>
      <c r="D454" s="309"/>
      <c r="E454" s="518">
        <f t="shared" si="272"/>
        <v>0</v>
      </c>
      <c r="F454" s="127"/>
      <c r="G454" s="309"/>
      <c r="H454" s="518">
        <f t="shared" si="285"/>
        <v>0</v>
      </c>
      <c r="I454" s="127"/>
      <c r="J454" s="309"/>
      <c r="K454" s="518">
        <f t="shared" si="286"/>
        <v>0</v>
      </c>
      <c r="L454" s="127"/>
      <c r="M454" s="309"/>
      <c r="N454" s="518">
        <f t="shared" si="287"/>
        <v>0</v>
      </c>
      <c r="O454" s="127"/>
      <c r="P454" s="309"/>
      <c r="Q454" s="518">
        <f t="shared" si="288"/>
        <v>0</v>
      </c>
      <c r="R454" s="127"/>
      <c r="S454" s="309"/>
      <c r="T454" s="518">
        <f t="shared" si="289"/>
        <v>0</v>
      </c>
      <c r="U454" s="127"/>
      <c r="V454" s="309"/>
      <c r="W454" s="518">
        <f t="shared" si="290"/>
        <v>0</v>
      </c>
      <c r="X454" s="127"/>
      <c r="Y454" s="309"/>
      <c r="Z454" s="518">
        <f t="shared" si="291"/>
        <v>0</v>
      </c>
      <c r="AA454" s="127"/>
      <c r="AB454" s="309"/>
      <c r="AC454" s="518">
        <f t="shared" si="292"/>
        <v>0</v>
      </c>
      <c r="AD454" s="127"/>
      <c r="AE454" s="309"/>
      <c r="AF454" s="518">
        <f t="shared" si="293"/>
        <v>0</v>
      </c>
      <c r="AG454" s="127"/>
      <c r="AH454" s="309"/>
      <c r="AI454" s="518">
        <f t="shared" si="294"/>
        <v>0</v>
      </c>
      <c r="AJ454" s="127"/>
      <c r="AK454" s="309"/>
      <c r="AL454" s="518">
        <f t="shared" si="295"/>
        <v>0</v>
      </c>
      <c r="AM454" s="127"/>
      <c r="AN454" s="309"/>
      <c r="AO454" s="518">
        <f t="shared" si="296"/>
        <v>0</v>
      </c>
      <c r="AP454" s="42"/>
      <c r="AQ454" s="42"/>
      <c r="AR454" s="42"/>
      <c r="AS454" s="42"/>
      <c r="AT454" s="42"/>
      <c r="AU454" s="42"/>
      <c r="AV454" s="42"/>
      <c r="AW454" s="42"/>
      <c r="AX454" s="42"/>
      <c r="AY454" s="42"/>
      <c r="AZ454" s="42"/>
      <c r="BA454" s="42"/>
      <c r="BB454" s="42"/>
      <c r="BC454" s="42"/>
      <c r="BD454" s="42"/>
      <c r="BE454" s="42"/>
      <c r="BF454" s="42"/>
      <c r="BG454" s="42"/>
      <c r="BH454" s="42"/>
      <c r="BI454" s="42"/>
    </row>
    <row r="455" spans="1:61" ht="15.75" customHeight="1">
      <c r="A455" s="104" t="str">
        <f t="shared" si="232"/>
        <v>TOTAL SEMI-FIXES</v>
      </c>
      <c r="B455" s="318" t="s">
        <v>429</v>
      </c>
      <c r="C455" s="524">
        <f>IFERROR(E455/E410,0)</f>
        <v>0.16474871386325696</v>
      </c>
      <c r="D455" s="319"/>
      <c r="E455" s="525">
        <f>+SUM(E437:E454)</f>
        <v>985113.78130434791</v>
      </c>
      <c r="F455" s="524">
        <f>IFERROR(H455/H410,0)</f>
        <v>0.2444713767654883</v>
      </c>
      <c r="G455" s="319"/>
      <c r="H455" s="525">
        <f>+SUM(H437:H454)</f>
        <v>79663.708305331587</v>
      </c>
      <c r="I455" s="524">
        <f>IFERROR(K455/K410,0)</f>
        <v>0.24854456901754823</v>
      </c>
      <c r="J455" s="319"/>
      <c r="K455" s="525">
        <f>+SUM(K437:K454)</f>
        <v>80341.274948660212</v>
      </c>
      <c r="L455" s="524">
        <f>IFERROR(N455/N410,0)</f>
        <v>0.17330445563006774</v>
      </c>
      <c r="M455" s="319"/>
      <c r="N455" s="525">
        <f>+SUM(N437:N454)</f>
        <v>84004.511954185524</v>
      </c>
      <c r="O455" s="524">
        <f>IFERROR(Q455/Q410,0)</f>
        <v>0.14197888992467214</v>
      </c>
      <c r="P455" s="319"/>
      <c r="Q455" s="525">
        <f>+SUM(Q437:Q454)</f>
        <v>87472.760894625972</v>
      </c>
      <c r="R455" s="524">
        <f>IFERROR(T455/T410,0)</f>
        <v>0.13310342368944475</v>
      </c>
      <c r="S455" s="319"/>
      <c r="T455" s="525">
        <f>+SUM(T437:T454)</f>
        <v>88039.864280309703</v>
      </c>
      <c r="U455" s="524">
        <f>IFERROR(W455/W410,0)</f>
        <v>0.15111120726582994</v>
      </c>
      <c r="V455" s="319"/>
      <c r="W455" s="525">
        <f>+SUM(W437:W454)</f>
        <v>81406.482565175145</v>
      </c>
      <c r="X455" s="524">
        <f>IFERROR(Z455/Z410,0)</f>
        <v>0.16496914238241764</v>
      </c>
      <c r="Y455" s="319"/>
      <c r="Z455" s="525">
        <f>+SUM(Z437:Z454)</f>
        <v>80043.154052531449</v>
      </c>
      <c r="AA455" s="524">
        <f>IFERROR(AC455/AC410,0)</f>
        <v>0.17240396209186906</v>
      </c>
      <c r="AB455" s="319"/>
      <c r="AC455" s="525">
        <f>+SUM(AC437:AC454)</f>
        <v>79365.6264216993</v>
      </c>
      <c r="AD455" s="524">
        <f>IFERROR(AF455/AF410,0)</f>
        <v>0.16174335063500331</v>
      </c>
      <c r="AE455" s="319"/>
      <c r="AF455" s="525">
        <f>+SUM(AF437:AF454)</f>
        <v>80362.703437653036</v>
      </c>
      <c r="AG455" s="524">
        <f>IFERROR(AI455/AI410,0)</f>
        <v>0.13656063524490725</v>
      </c>
      <c r="AH455" s="319"/>
      <c r="AI455" s="525">
        <f>+SUM(AI437:AI454)</f>
        <v>83630.194069603458</v>
      </c>
      <c r="AJ455" s="524">
        <f>IFERROR(AL455/AL410,0)</f>
        <v>0.1374712124108132</v>
      </c>
      <c r="AK455" s="319"/>
      <c r="AL455" s="525">
        <f>+SUM(AL437:AL454)</f>
        <v>83278.501631112362</v>
      </c>
      <c r="AM455" s="524">
        <f>IFERROR(AO455/AO410,0)</f>
        <v>0.21014634706927587</v>
      </c>
      <c r="AN455" s="319"/>
      <c r="AO455" s="525">
        <f>+SUM(AO437:AO454)</f>
        <v>77504.998743460106</v>
      </c>
      <c r="AP455" s="42"/>
      <c r="AQ455" s="42"/>
      <c r="AR455" s="42"/>
      <c r="AS455" s="42"/>
      <c r="AT455" s="42"/>
      <c r="AU455" s="42"/>
      <c r="AV455" s="42"/>
      <c r="AW455" s="42"/>
      <c r="AX455" s="42"/>
      <c r="AY455" s="42"/>
      <c r="AZ455" s="42"/>
      <c r="BA455" s="42"/>
      <c r="BB455" s="42"/>
      <c r="BC455" s="42"/>
      <c r="BD455" s="42"/>
      <c r="BE455" s="42"/>
      <c r="BF455" s="42"/>
      <c r="BG455" s="42"/>
      <c r="BH455" s="42"/>
      <c r="BI455" s="42"/>
    </row>
    <row r="456" spans="1:61" ht="15.75" customHeight="1">
      <c r="A456" s="104" t="str">
        <f t="shared" si="232"/>
        <v>Loyer</v>
      </c>
      <c r="B456" s="127" t="s">
        <v>1444</v>
      </c>
      <c r="C456" s="127"/>
      <c r="D456" s="309"/>
      <c r="E456" s="518">
        <f t="shared" ref="E456:E468" si="297">+SUM(H456,K456,N456,Q456,T456,W456,Z456,AC456,AF456,AI456,AL456,AO456)</f>
        <v>600000</v>
      </c>
      <c r="F456" s="127"/>
      <c r="G456" s="309"/>
      <c r="H456" s="518">
        <v>50000</v>
      </c>
      <c r="I456" s="127"/>
      <c r="J456" s="309"/>
      <c r="K456" s="518">
        <v>50000</v>
      </c>
      <c r="L456" s="127"/>
      <c r="M456" s="309"/>
      <c r="N456" s="518">
        <v>50000</v>
      </c>
      <c r="O456" s="127"/>
      <c r="P456" s="309"/>
      <c r="Q456" s="518">
        <v>50000</v>
      </c>
      <c r="R456" s="127"/>
      <c r="S456" s="309"/>
      <c r="T456" s="518">
        <v>50000</v>
      </c>
      <c r="U456" s="127"/>
      <c r="V456" s="309"/>
      <c r="W456" s="518">
        <v>50000</v>
      </c>
      <c r="X456" s="127"/>
      <c r="Y456" s="309"/>
      <c r="Z456" s="518">
        <v>50000</v>
      </c>
      <c r="AA456" s="127"/>
      <c r="AB456" s="309"/>
      <c r="AC456" s="518">
        <v>50000</v>
      </c>
      <c r="AD456" s="127"/>
      <c r="AE456" s="309"/>
      <c r="AF456" s="518">
        <v>50000</v>
      </c>
      <c r="AG456" s="127"/>
      <c r="AH456" s="309"/>
      <c r="AI456" s="518">
        <v>50000</v>
      </c>
      <c r="AJ456" s="127"/>
      <c r="AK456" s="309"/>
      <c r="AL456" s="518">
        <v>50000</v>
      </c>
      <c r="AM456" s="127"/>
      <c r="AN456" s="309"/>
      <c r="AO456" s="518">
        <v>50000</v>
      </c>
      <c r="AP456" s="42"/>
      <c r="AQ456" s="42"/>
      <c r="AR456" s="42"/>
      <c r="AS456" s="42"/>
      <c r="AT456" s="42"/>
      <c r="AU456" s="42"/>
      <c r="AV456" s="42"/>
      <c r="AW456" s="42"/>
      <c r="AX456" s="42"/>
      <c r="AY456" s="42"/>
      <c r="AZ456" s="42"/>
      <c r="BA456" s="42"/>
      <c r="BB456" s="42"/>
      <c r="BC456" s="42"/>
      <c r="BD456" s="42"/>
      <c r="BE456" s="42"/>
      <c r="BF456" s="42"/>
      <c r="BG456" s="42"/>
      <c r="BH456" s="42"/>
      <c r="BI456" s="42"/>
    </row>
    <row r="457" spans="1:61" ht="15.75" customHeight="1">
      <c r="A457" s="104" t="str">
        <f t="shared" si="232"/>
        <v>Taxes foncières</v>
      </c>
      <c r="B457" s="127" t="s">
        <v>1450</v>
      </c>
      <c r="C457" s="127"/>
      <c r="D457" s="309"/>
      <c r="E457" s="518">
        <f t="shared" si="297"/>
        <v>76158.36</v>
      </c>
      <c r="F457" s="127"/>
      <c r="G457" s="309"/>
      <c r="H457" s="518">
        <v>6346.5300000000007</v>
      </c>
      <c r="I457" s="127"/>
      <c r="J457" s="309"/>
      <c r="K457" s="518">
        <v>6346.5300000000007</v>
      </c>
      <c r="L457" s="127"/>
      <c r="M457" s="309"/>
      <c r="N457" s="518">
        <v>6346.5300000000007</v>
      </c>
      <c r="O457" s="127"/>
      <c r="P457" s="309"/>
      <c r="Q457" s="518">
        <v>6346.5300000000007</v>
      </c>
      <c r="R457" s="127"/>
      <c r="S457" s="309"/>
      <c r="T457" s="518">
        <v>6346.5300000000007</v>
      </c>
      <c r="U457" s="127"/>
      <c r="V457" s="309"/>
      <c r="W457" s="518">
        <v>6346.5300000000007</v>
      </c>
      <c r="X457" s="127"/>
      <c r="Y457" s="309"/>
      <c r="Z457" s="518">
        <v>6346.5300000000007</v>
      </c>
      <c r="AA457" s="127"/>
      <c r="AB457" s="309"/>
      <c r="AC457" s="518">
        <v>6346.5300000000007</v>
      </c>
      <c r="AD457" s="127"/>
      <c r="AE457" s="309"/>
      <c r="AF457" s="518">
        <v>6346.5300000000007</v>
      </c>
      <c r="AG457" s="127"/>
      <c r="AH457" s="309"/>
      <c r="AI457" s="518">
        <v>6346.5300000000007</v>
      </c>
      <c r="AJ457" s="127"/>
      <c r="AK457" s="309"/>
      <c r="AL457" s="518">
        <v>6346.5300000000007</v>
      </c>
      <c r="AM457" s="127"/>
      <c r="AN457" s="309"/>
      <c r="AO457" s="518">
        <v>6346.5300000000007</v>
      </c>
      <c r="AP457" s="42"/>
      <c r="AQ457" s="42"/>
      <c r="AR457" s="42"/>
      <c r="AS457" s="42"/>
      <c r="AT457" s="42"/>
      <c r="AU457" s="42"/>
      <c r="AV457" s="42"/>
      <c r="AW457" s="42"/>
      <c r="AX457" s="42"/>
      <c r="AY457" s="42"/>
      <c r="AZ457" s="42"/>
      <c r="BA457" s="42"/>
      <c r="BB457" s="42"/>
      <c r="BC457" s="42"/>
      <c r="BD457" s="42"/>
      <c r="BE457" s="42"/>
      <c r="BF457" s="42"/>
      <c r="BG457" s="42"/>
      <c r="BH457" s="42"/>
      <c r="BI457" s="42"/>
    </row>
    <row r="458" spans="1:61" ht="15.75" customHeight="1">
      <c r="A458" s="104" t="str">
        <f t="shared" si="232"/>
        <v>Taxes d`affaires</v>
      </c>
      <c r="B458" s="128" t="s">
        <v>1454</v>
      </c>
      <c r="C458" s="128"/>
      <c r="D458" s="314"/>
      <c r="E458" s="514">
        <f t="shared" si="297"/>
        <v>32639.280000000013</v>
      </c>
      <c r="F458" s="128"/>
      <c r="G458" s="314"/>
      <c r="H458" s="514">
        <v>2719.9400000000005</v>
      </c>
      <c r="I458" s="128"/>
      <c r="J458" s="314"/>
      <c r="K458" s="514">
        <v>2719.9400000000005</v>
      </c>
      <c r="L458" s="128"/>
      <c r="M458" s="314"/>
      <c r="N458" s="514">
        <v>2719.9400000000005</v>
      </c>
      <c r="O458" s="128"/>
      <c r="P458" s="314"/>
      <c r="Q458" s="514">
        <v>2719.9400000000005</v>
      </c>
      <c r="R458" s="128"/>
      <c r="S458" s="314"/>
      <c r="T458" s="514">
        <v>2719.9400000000005</v>
      </c>
      <c r="U458" s="128"/>
      <c r="V458" s="314"/>
      <c r="W458" s="514">
        <v>2719.9400000000005</v>
      </c>
      <c r="X458" s="128"/>
      <c r="Y458" s="314"/>
      <c r="Z458" s="514">
        <v>2719.9400000000005</v>
      </c>
      <c r="AA458" s="128"/>
      <c r="AB458" s="314"/>
      <c r="AC458" s="514">
        <v>2719.9400000000005</v>
      </c>
      <c r="AD458" s="128"/>
      <c r="AE458" s="314"/>
      <c r="AF458" s="514">
        <v>2719.9400000000005</v>
      </c>
      <c r="AG458" s="128"/>
      <c r="AH458" s="314"/>
      <c r="AI458" s="514">
        <v>2719.9400000000005</v>
      </c>
      <c r="AJ458" s="128"/>
      <c r="AK458" s="314"/>
      <c r="AL458" s="514">
        <v>2719.9400000000005</v>
      </c>
      <c r="AM458" s="128"/>
      <c r="AN458" s="314"/>
      <c r="AO458" s="514">
        <v>2719.9400000000005</v>
      </c>
      <c r="AP458" s="42"/>
      <c r="AQ458" s="42"/>
      <c r="AR458" s="42"/>
      <c r="AS458" s="42"/>
      <c r="AT458" s="42"/>
      <c r="AU458" s="42"/>
      <c r="AV458" s="42"/>
      <c r="AW458" s="42"/>
      <c r="AX458" s="42"/>
      <c r="AY458" s="42"/>
      <c r="AZ458" s="42"/>
      <c r="BA458" s="42"/>
      <c r="BB458" s="42"/>
      <c r="BC458" s="42"/>
      <c r="BD458" s="42"/>
      <c r="BE458" s="42"/>
      <c r="BF458" s="42"/>
      <c r="BG458" s="42"/>
      <c r="BH458" s="42"/>
      <c r="BI458" s="42"/>
    </row>
    <row r="459" spans="1:61" ht="15.75" customHeight="1">
      <c r="A459" s="104" t="str">
        <f t="shared" si="232"/>
        <v>Taxe sur le capital</v>
      </c>
      <c r="B459" s="127" t="s">
        <v>1458</v>
      </c>
      <c r="C459" s="127"/>
      <c r="D459" s="309"/>
      <c r="E459" s="518">
        <f t="shared" si="297"/>
        <v>0</v>
      </c>
      <c r="F459" s="127"/>
      <c r="G459" s="309"/>
      <c r="H459" s="518">
        <v>0</v>
      </c>
      <c r="I459" s="127"/>
      <c r="J459" s="309"/>
      <c r="K459" s="518">
        <v>0</v>
      </c>
      <c r="L459" s="127"/>
      <c r="M459" s="309"/>
      <c r="N459" s="518">
        <v>0</v>
      </c>
      <c r="O459" s="127"/>
      <c r="P459" s="309"/>
      <c r="Q459" s="518">
        <v>0</v>
      </c>
      <c r="R459" s="127"/>
      <c r="S459" s="309"/>
      <c r="T459" s="518">
        <v>0</v>
      </c>
      <c r="U459" s="127"/>
      <c r="V459" s="309"/>
      <c r="W459" s="518">
        <v>0</v>
      </c>
      <c r="X459" s="127"/>
      <c r="Y459" s="309"/>
      <c r="Z459" s="518">
        <v>0</v>
      </c>
      <c r="AA459" s="127"/>
      <c r="AB459" s="309"/>
      <c r="AC459" s="518">
        <v>0</v>
      </c>
      <c r="AD459" s="127"/>
      <c r="AE459" s="309"/>
      <c r="AF459" s="518">
        <v>0</v>
      </c>
      <c r="AG459" s="127"/>
      <c r="AH459" s="309"/>
      <c r="AI459" s="518">
        <v>0</v>
      </c>
      <c r="AJ459" s="127"/>
      <c r="AK459" s="309"/>
      <c r="AL459" s="518">
        <v>0</v>
      </c>
      <c r="AM459" s="127"/>
      <c r="AN459" s="309"/>
      <c r="AO459" s="518">
        <v>0</v>
      </c>
      <c r="AP459" s="42"/>
      <c r="AQ459" s="42"/>
      <c r="AR459" s="42"/>
      <c r="AS459" s="42"/>
      <c r="AT459" s="42"/>
      <c r="AU459" s="42"/>
      <c r="AV459" s="42"/>
      <c r="AW459" s="42"/>
      <c r="AX459" s="42"/>
      <c r="AY459" s="42"/>
      <c r="AZ459" s="42"/>
      <c r="BA459" s="42"/>
      <c r="BB459" s="42"/>
      <c r="BC459" s="42"/>
      <c r="BD459" s="42"/>
      <c r="BE459" s="42"/>
      <c r="BF459" s="42"/>
      <c r="BG459" s="42"/>
      <c r="BH459" s="42"/>
      <c r="BI459" s="42"/>
    </row>
    <row r="460" spans="1:61" ht="15.75" customHeight="1">
      <c r="A460" s="104" t="str">
        <f t="shared" si="232"/>
        <v>Assurances</v>
      </c>
      <c r="B460" s="128" t="s">
        <v>1460</v>
      </c>
      <c r="C460" s="128"/>
      <c r="D460" s="314"/>
      <c r="E460" s="514">
        <f t="shared" si="297"/>
        <v>42854</v>
      </c>
      <c r="F460" s="128"/>
      <c r="G460" s="314"/>
      <c r="H460" s="514">
        <v>3571.166666666667</v>
      </c>
      <c r="I460" s="128"/>
      <c r="J460" s="314"/>
      <c r="K460" s="514">
        <v>3571.166666666667</v>
      </c>
      <c r="L460" s="128"/>
      <c r="M460" s="314"/>
      <c r="N460" s="514">
        <v>3571.166666666667</v>
      </c>
      <c r="O460" s="128"/>
      <c r="P460" s="314"/>
      <c r="Q460" s="514">
        <v>3571.166666666667</v>
      </c>
      <c r="R460" s="128"/>
      <c r="S460" s="314"/>
      <c r="T460" s="514">
        <v>3571.166666666667</v>
      </c>
      <c r="U460" s="128"/>
      <c r="V460" s="314"/>
      <c r="W460" s="514">
        <v>3571.166666666667</v>
      </c>
      <c r="X460" s="128"/>
      <c r="Y460" s="314"/>
      <c r="Z460" s="514">
        <v>3571.166666666667</v>
      </c>
      <c r="AA460" s="128"/>
      <c r="AB460" s="314"/>
      <c r="AC460" s="514">
        <v>3571.166666666667</v>
      </c>
      <c r="AD460" s="128"/>
      <c r="AE460" s="314"/>
      <c r="AF460" s="514">
        <v>3571.166666666667</v>
      </c>
      <c r="AG460" s="128"/>
      <c r="AH460" s="314"/>
      <c r="AI460" s="514">
        <v>3571.166666666667</v>
      </c>
      <c r="AJ460" s="128"/>
      <c r="AK460" s="314"/>
      <c r="AL460" s="514">
        <v>3571.166666666667</v>
      </c>
      <c r="AM460" s="128"/>
      <c r="AN460" s="314"/>
      <c r="AO460" s="514">
        <v>3571.166666666667</v>
      </c>
      <c r="AP460" s="42"/>
      <c r="AQ460" s="42"/>
      <c r="AR460" s="42"/>
      <c r="AS460" s="42"/>
      <c r="AT460" s="42"/>
      <c r="AU460" s="42"/>
      <c r="AV460" s="42"/>
      <c r="AW460" s="42"/>
      <c r="AX460" s="42"/>
      <c r="AY460" s="42"/>
      <c r="AZ460" s="42"/>
      <c r="BA460" s="42"/>
      <c r="BB460" s="42"/>
      <c r="BC460" s="42"/>
      <c r="BD460" s="42"/>
      <c r="BE460" s="42"/>
      <c r="BF460" s="42"/>
      <c r="BG460" s="42"/>
      <c r="BH460" s="42"/>
      <c r="BI460" s="42"/>
    </row>
    <row r="461" spans="1:61" ht="15.75" customHeight="1">
      <c r="A461" s="104" t="str">
        <f t="shared" si="232"/>
        <v>Chauffage, éclairage</v>
      </c>
      <c r="B461" s="127" t="s">
        <v>1466</v>
      </c>
      <c r="C461" s="127"/>
      <c r="D461" s="309"/>
      <c r="E461" s="518">
        <f t="shared" si="297"/>
        <v>80100</v>
      </c>
      <c r="F461" s="127"/>
      <c r="G461" s="309"/>
      <c r="H461" s="518">
        <v>6675</v>
      </c>
      <c r="I461" s="127"/>
      <c r="J461" s="309"/>
      <c r="K461" s="518">
        <v>6675</v>
      </c>
      <c r="L461" s="127"/>
      <c r="M461" s="309"/>
      <c r="N461" s="518">
        <v>6675</v>
      </c>
      <c r="O461" s="127"/>
      <c r="P461" s="309"/>
      <c r="Q461" s="518">
        <v>6675</v>
      </c>
      <c r="R461" s="127"/>
      <c r="S461" s="309"/>
      <c r="T461" s="518">
        <v>6675</v>
      </c>
      <c r="U461" s="127"/>
      <c r="V461" s="309"/>
      <c r="W461" s="518">
        <v>6675</v>
      </c>
      <c r="X461" s="127"/>
      <c r="Y461" s="309"/>
      <c r="Z461" s="518">
        <v>6675</v>
      </c>
      <c r="AA461" s="127"/>
      <c r="AB461" s="309"/>
      <c r="AC461" s="518">
        <v>6675</v>
      </c>
      <c r="AD461" s="127"/>
      <c r="AE461" s="309"/>
      <c r="AF461" s="518">
        <v>6675</v>
      </c>
      <c r="AG461" s="127"/>
      <c r="AH461" s="309"/>
      <c r="AI461" s="518">
        <v>6675</v>
      </c>
      <c r="AJ461" s="127"/>
      <c r="AK461" s="309"/>
      <c r="AL461" s="518">
        <v>6675</v>
      </c>
      <c r="AM461" s="127"/>
      <c r="AN461" s="309"/>
      <c r="AO461" s="518">
        <v>6675</v>
      </c>
      <c r="AP461" s="42"/>
      <c r="AQ461" s="42"/>
      <c r="AR461" s="42"/>
      <c r="AS461" s="42"/>
      <c r="AT461" s="42"/>
      <c r="AU461" s="42"/>
      <c r="AV461" s="42"/>
      <c r="AW461" s="42"/>
      <c r="AX461" s="42"/>
      <c r="AY461" s="42"/>
      <c r="AZ461" s="42"/>
      <c r="BA461" s="42"/>
      <c r="BB461" s="42"/>
      <c r="BC461" s="42"/>
      <c r="BD461" s="42"/>
      <c r="BE461" s="42"/>
      <c r="BF461" s="42"/>
      <c r="BG461" s="42"/>
      <c r="BH461" s="42"/>
      <c r="BI461" s="42"/>
    </row>
    <row r="462" spans="1:61" ht="15.75" customHeight="1">
      <c r="A462" s="104" t="str">
        <f t="shared" si="232"/>
        <v>Honoraires</v>
      </c>
      <c r="B462" s="127" t="s">
        <v>1470</v>
      </c>
      <c r="C462" s="127"/>
      <c r="D462" s="309"/>
      <c r="E462" s="518">
        <f t="shared" si="297"/>
        <v>21000</v>
      </c>
      <c r="F462" s="127"/>
      <c r="G462" s="309"/>
      <c r="H462" s="518">
        <v>1750</v>
      </c>
      <c r="I462" s="127"/>
      <c r="J462" s="309"/>
      <c r="K462" s="518">
        <v>1750</v>
      </c>
      <c r="L462" s="127"/>
      <c r="M462" s="309"/>
      <c r="N462" s="518">
        <v>1750</v>
      </c>
      <c r="O462" s="127"/>
      <c r="P462" s="309"/>
      <c r="Q462" s="518">
        <v>1750</v>
      </c>
      <c r="R462" s="127"/>
      <c r="S462" s="309"/>
      <c r="T462" s="518">
        <v>1750</v>
      </c>
      <c r="U462" s="127"/>
      <c r="V462" s="309"/>
      <c r="W462" s="518">
        <v>1750</v>
      </c>
      <c r="X462" s="127"/>
      <c r="Y462" s="309"/>
      <c r="Z462" s="518">
        <v>1750</v>
      </c>
      <c r="AA462" s="127"/>
      <c r="AB462" s="309"/>
      <c r="AC462" s="518">
        <v>1750</v>
      </c>
      <c r="AD462" s="127"/>
      <c r="AE462" s="309"/>
      <c r="AF462" s="518">
        <v>1750</v>
      </c>
      <c r="AG462" s="127"/>
      <c r="AH462" s="309"/>
      <c r="AI462" s="518">
        <v>1750</v>
      </c>
      <c r="AJ462" s="127"/>
      <c r="AK462" s="309"/>
      <c r="AL462" s="518">
        <v>1750</v>
      </c>
      <c r="AM462" s="127"/>
      <c r="AN462" s="309"/>
      <c r="AO462" s="518">
        <v>1750</v>
      </c>
      <c r="AP462" s="42"/>
      <c r="AQ462" s="42"/>
      <c r="AR462" s="42"/>
      <c r="AS462" s="42"/>
      <c r="AT462" s="42"/>
      <c r="AU462" s="42"/>
      <c r="AV462" s="42"/>
      <c r="AW462" s="42"/>
      <c r="AX462" s="42"/>
      <c r="AY462" s="42"/>
      <c r="AZ462" s="42"/>
      <c r="BA462" s="42"/>
      <c r="BB462" s="42"/>
      <c r="BC462" s="42"/>
      <c r="BD462" s="42"/>
      <c r="BE462" s="42"/>
      <c r="BF462" s="42"/>
      <c r="BG462" s="42"/>
      <c r="BH462" s="42"/>
      <c r="BI462" s="42"/>
    </row>
    <row r="463" spans="1:61" ht="15.75" customHeight="1">
      <c r="A463" s="104" t="str">
        <f t="shared" si="232"/>
        <v>Réparation équipement</v>
      </c>
      <c r="B463" s="128" t="s">
        <v>1472</v>
      </c>
      <c r="C463" s="128"/>
      <c r="D463" s="314"/>
      <c r="E463" s="514">
        <f t="shared" si="297"/>
        <v>5400</v>
      </c>
      <c r="F463" s="128"/>
      <c r="G463" s="314"/>
      <c r="H463" s="514">
        <v>450</v>
      </c>
      <c r="I463" s="128"/>
      <c r="J463" s="314"/>
      <c r="K463" s="514">
        <v>450</v>
      </c>
      <c r="L463" s="128"/>
      <c r="M463" s="314"/>
      <c r="N463" s="514">
        <v>450</v>
      </c>
      <c r="O463" s="128"/>
      <c r="P463" s="314"/>
      <c r="Q463" s="514">
        <v>450</v>
      </c>
      <c r="R463" s="128"/>
      <c r="S463" s="314"/>
      <c r="T463" s="514">
        <v>450</v>
      </c>
      <c r="U463" s="128"/>
      <c r="V463" s="314"/>
      <c r="W463" s="514">
        <v>450</v>
      </c>
      <c r="X463" s="128"/>
      <c r="Y463" s="314"/>
      <c r="Z463" s="514">
        <v>450</v>
      </c>
      <c r="AA463" s="128"/>
      <c r="AB463" s="314"/>
      <c r="AC463" s="514">
        <v>450</v>
      </c>
      <c r="AD463" s="128"/>
      <c r="AE463" s="314"/>
      <c r="AF463" s="514">
        <v>450</v>
      </c>
      <c r="AG463" s="128"/>
      <c r="AH463" s="314"/>
      <c r="AI463" s="514">
        <v>450</v>
      </c>
      <c r="AJ463" s="128"/>
      <c r="AK463" s="314"/>
      <c r="AL463" s="514">
        <v>450</v>
      </c>
      <c r="AM463" s="128"/>
      <c r="AN463" s="314"/>
      <c r="AO463" s="514">
        <v>450</v>
      </c>
      <c r="AP463" s="42"/>
      <c r="AQ463" s="42"/>
      <c r="AR463" s="42"/>
      <c r="AS463" s="42"/>
      <c r="AT463" s="42"/>
      <c r="AU463" s="42"/>
      <c r="AV463" s="42"/>
      <c r="AW463" s="42"/>
      <c r="AX463" s="42"/>
      <c r="AY463" s="42"/>
      <c r="AZ463" s="42"/>
      <c r="BA463" s="42"/>
      <c r="BB463" s="42"/>
      <c r="BC463" s="42"/>
      <c r="BD463" s="42"/>
      <c r="BE463" s="42"/>
      <c r="BF463" s="42"/>
      <c r="BG463" s="42"/>
      <c r="BH463" s="42"/>
      <c r="BI463" s="42"/>
    </row>
    <row r="464" spans="1:61" ht="15.75" customHeight="1">
      <c r="A464" s="104" t="str">
        <f t="shared" si="232"/>
        <v>Location équipement</v>
      </c>
      <c r="B464" s="127" t="s">
        <v>1476</v>
      </c>
      <c r="C464" s="127"/>
      <c r="D464" s="309"/>
      <c r="E464" s="518">
        <f t="shared" si="297"/>
        <v>3348</v>
      </c>
      <c r="F464" s="127"/>
      <c r="G464" s="309"/>
      <c r="H464" s="518">
        <v>279</v>
      </c>
      <c r="I464" s="127"/>
      <c r="J464" s="309"/>
      <c r="K464" s="518">
        <v>279</v>
      </c>
      <c r="L464" s="127"/>
      <c r="M464" s="309"/>
      <c r="N464" s="518">
        <v>279</v>
      </c>
      <c r="O464" s="127"/>
      <c r="P464" s="309"/>
      <c r="Q464" s="518">
        <v>279</v>
      </c>
      <c r="R464" s="127"/>
      <c r="S464" s="309"/>
      <c r="T464" s="518">
        <v>279</v>
      </c>
      <c r="U464" s="127"/>
      <c r="V464" s="309"/>
      <c r="W464" s="518">
        <v>279</v>
      </c>
      <c r="X464" s="127"/>
      <c r="Y464" s="309"/>
      <c r="Z464" s="518">
        <v>279</v>
      </c>
      <c r="AA464" s="127"/>
      <c r="AB464" s="309"/>
      <c r="AC464" s="518">
        <v>279</v>
      </c>
      <c r="AD464" s="127"/>
      <c r="AE464" s="309"/>
      <c r="AF464" s="518">
        <v>279</v>
      </c>
      <c r="AG464" s="127"/>
      <c r="AH464" s="309"/>
      <c r="AI464" s="518">
        <v>279</v>
      </c>
      <c r="AJ464" s="127"/>
      <c r="AK464" s="309"/>
      <c r="AL464" s="518">
        <v>279</v>
      </c>
      <c r="AM464" s="127"/>
      <c r="AN464" s="309"/>
      <c r="AO464" s="518">
        <v>279</v>
      </c>
      <c r="AP464" s="42"/>
      <c r="AQ464" s="42"/>
      <c r="AR464" s="42"/>
      <c r="AS464" s="42"/>
      <c r="AT464" s="42"/>
      <c r="AU464" s="42"/>
      <c r="AV464" s="42"/>
      <c r="AW464" s="42"/>
      <c r="AX464" s="42"/>
      <c r="AY464" s="42"/>
      <c r="AZ464" s="42"/>
      <c r="BA464" s="42"/>
      <c r="BB464" s="42"/>
      <c r="BC464" s="42"/>
      <c r="BD464" s="42"/>
      <c r="BE464" s="42"/>
      <c r="BF464" s="42"/>
      <c r="BG464" s="42"/>
      <c r="BH464" s="42"/>
      <c r="BI464" s="42"/>
    </row>
    <row r="465" spans="1:61" ht="15.75" customHeight="1">
      <c r="A465" s="104" t="str">
        <f t="shared" si="232"/>
        <v>Dons</v>
      </c>
      <c r="B465" s="127" t="s">
        <v>1479</v>
      </c>
      <c r="C465" s="127"/>
      <c r="D465" s="309"/>
      <c r="E465" s="518">
        <f t="shared" si="297"/>
        <v>0</v>
      </c>
      <c r="F465" s="127"/>
      <c r="G465" s="309"/>
      <c r="H465" s="518">
        <v>0</v>
      </c>
      <c r="I465" s="127"/>
      <c r="J465" s="309"/>
      <c r="K465" s="518">
        <v>0</v>
      </c>
      <c r="L465" s="127"/>
      <c r="M465" s="309"/>
      <c r="N465" s="518">
        <v>0</v>
      </c>
      <c r="O465" s="127"/>
      <c r="P465" s="309"/>
      <c r="Q465" s="518">
        <v>0</v>
      </c>
      <c r="R465" s="127"/>
      <c r="S465" s="309"/>
      <c r="T465" s="518">
        <v>0</v>
      </c>
      <c r="U465" s="127"/>
      <c r="V465" s="309"/>
      <c r="W465" s="518">
        <v>0</v>
      </c>
      <c r="X465" s="127"/>
      <c r="Y465" s="309"/>
      <c r="Z465" s="518">
        <v>0</v>
      </c>
      <c r="AA465" s="127"/>
      <c r="AB465" s="309"/>
      <c r="AC465" s="518">
        <v>0</v>
      </c>
      <c r="AD465" s="127"/>
      <c r="AE465" s="309"/>
      <c r="AF465" s="518">
        <v>0</v>
      </c>
      <c r="AG465" s="127"/>
      <c r="AH465" s="309"/>
      <c r="AI465" s="518">
        <v>0</v>
      </c>
      <c r="AJ465" s="127"/>
      <c r="AK465" s="309"/>
      <c r="AL465" s="518">
        <v>0</v>
      </c>
      <c r="AM465" s="127"/>
      <c r="AN465" s="309"/>
      <c r="AO465" s="518">
        <v>0</v>
      </c>
      <c r="AP465" s="42"/>
      <c r="AQ465" s="42"/>
      <c r="AR465" s="42"/>
      <c r="AS465" s="42"/>
      <c r="AT465" s="42"/>
      <c r="AU465" s="42"/>
      <c r="AV465" s="42"/>
      <c r="AW465" s="42"/>
      <c r="AX465" s="42"/>
      <c r="AY465" s="42"/>
      <c r="AZ465" s="42"/>
      <c r="BA465" s="42"/>
      <c r="BB465" s="42"/>
      <c r="BC465" s="42"/>
      <c r="BD465" s="42"/>
      <c r="BE465" s="42"/>
      <c r="BF465" s="42"/>
      <c r="BG465" s="42"/>
      <c r="BH465" s="42"/>
      <c r="BI465" s="42"/>
    </row>
    <row r="466" spans="1:61" ht="20.25" hidden="1" customHeight="1">
      <c r="A466" s="104" t="str">
        <f t="shared" si="232"/>
        <v>[...]</v>
      </c>
      <c r="B466" s="127" t="s">
        <v>330</v>
      </c>
      <c r="C466" s="127"/>
      <c r="D466" s="309"/>
      <c r="E466" s="518">
        <f t="shared" si="297"/>
        <v>0</v>
      </c>
      <c r="F466" s="127"/>
      <c r="G466" s="309"/>
      <c r="H466" s="518"/>
      <c r="I466" s="127"/>
      <c r="J466" s="309"/>
      <c r="K466" s="518"/>
      <c r="L466" s="127"/>
      <c r="M466" s="309"/>
      <c r="N466" s="518"/>
      <c r="O466" s="127"/>
      <c r="P466" s="309"/>
      <c r="Q466" s="518"/>
      <c r="R466" s="127"/>
      <c r="S466" s="309"/>
      <c r="T466" s="518"/>
      <c r="U466" s="127"/>
      <c r="V466" s="309"/>
      <c r="W466" s="518"/>
      <c r="X466" s="127"/>
      <c r="Y466" s="309"/>
      <c r="Z466" s="518"/>
      <c r="AA466" s="127"/>
      <c r="AB466" s="309"/>
      <c r="AC466" s="518"/>
      <c r="AD466" s="127"/>
      <c r="AE466" s="309"/>
      <c r="AF466" s="518"/>
      <c r="AG466" s="127"/>
      <c r="AH466" s="309"/>
      <c r="AI466" s="518"/>
      <c r="AJ466" s="127"/>
      <c r="AK466" s="309"/>
      <c r="AL466" s="518"/>
      <c r="AM466" s="127"/>
      <c r="AN466" s="309"/>
      <c r="AO466" s="518"/>
      <c r="AP466" s="42"/>
      <c r="AQ466" s="42"/>
      <c r="AR466" s="42"/>
      <c r="AS466" s="42"/>
      <c r="AT466" s="42"/>
      <c r="AU466" s="42"/>
      <c r="AV466" s="42"/>
      <c r="AW466" s="42"/>
      <c r="AX466" s="42"/>
      <c r="AY466" s="42"/>
      <c r="AZ466" s="42"/>
      <c r="BA466" s="42"/>
      <c r="BB466" s="42"/>
      <c r="BC466" s="42"/>
      <c r="BD466" s="42"/>
      <c r="BE466" s="42"/>
      <c r="BF466" s="42"/>
      <c r="BG466" s="42"/>
      <c r="BH466" s="42"/>
      <c r="BI466" s="42"/>
    </row>
    <row r="467" spans="1:61" ht="20.25" hidden="1" customHeight="1">
      <c r="A467" s="104" t="str">
        <f t="shared" si="232"/>
        <v>[...]</v>
      </c>
      <c r="B467" s="127" t="s">
        <v>330</v>
      </c>
      <c r="C467" s="127"/>
      <c r="D467" s="309"/>
      <c r="E467" s="518">
        <f t="shared" si="297"/>
        <v>0</v>
      </c>
      <c r="F467" s="127"/>
      <c r="G467" s="309"/>
      <c r="H467" s="518"/>
      <c r="I467" s="127"/>
      <c r="J467" s="309"/>
      <c r="K467" s="518"/>
      <c r="L467" s="127"/>
      <c r="M467" s="309"/>
      <c r="N467" s="518"/>
      <c r="O467" s="127"/>
      <c r="P467" s="309"/>
      <c r="Q467" s="518"/>
      <c r="R467" s="127"/>
      <c r="S467" s="309"/>
      <c r="T467" s="518"/>
      <c r="U467" s="127"/>
      <c r="V467" s="309"/>
      <c r="W467" s="518"/>
      <c r="X467" s="127"/>
      <c r="Y467" s="309"/>
      <c r="Z467" s="518"/>
      <c r="AA467" s="127"/>
      <c r="AB467" s="309"/>
      <c r="AC467" s="518"/>
      <c r="AD467" s="127"/>
      <c r="AE467" s="309"/>
      <c r="AF467" s="518"/>
      <c r="AG467" s="127"/>
      <c r="AH467" s="309"/>
      <c r="AI467" s="518"/>
      <c r="AJ467" s="127"/>
      <c r="AK467" s="309"/>
      <c r="AL467" s="518"/>
      <c r="AM467" s="127"/>
      <c r="AN467" s="309"/>
      <c r="AO467" s="518"/>
      <c r="AP467" s="42"/>
      <c r="AQ467" s="42"/>
      <c r="AR467" s="42"/>
      <c r="AS467" s="42"/>
      <c r="AT467" s="42"/>
      <c r="AU467" s="42"/>
      <c r="AV467" s="42"/>
      <c r="AW467" s="42"/>
      <c r="AX467" s="42"/>
      <c r="AY467" s="42"/>
      <c r="AZ467" s="42"/>
      <c r="BA467" s="42"/>
      <c r="BB467" s="42"/>
      <c r="BC467" s="42"/>
      <c r="BD467" s="42"/>
      <c r="BE467" s="42"/>
      <c r="BF467" s="42"/>
      <c r="BG467" s="42"/>
      <c r="BH467" s="42"/>
      <c r="BI467" s="42"/>
    </row>
    <row r="468" spans="1:61" ht="20.25" hidden="1" customHeight="1">
      <c r="A468" s="104" t="str">
        <f t="shared" si="232"/>
        <v>[...]</v>
      </c>
      <c r="B468" s="127" t="s">
        <v>330</v>
      </c>
      <c r="C468" s="127"/>
      <c r="D468" s="309"/>
      <c r="E468" s="518">
        <f t="shared" si="297"/>
        <v>0</v>
      </c>
      <c r="F468" s="127"/>
      <c r="G468" s="309"/>
      <c r="H468" s="518"/>
      <c r="I468" s="127"/>
      <c r="J468" s="309"/>
      <c r="K468" s="518"/>
      <c r="L468" s="127"/>
      <c r="M468" s="309"/>
      <c r="N468" s="518"/>
      <c r="O468" s="127"/>
      <c r="P468" s="309"/>
      <c r="Q468" s="518"/>
      <c r="R468" s="127"/>
      <c r="S468" s="309"/>
      <c r="T468" s="518"/>
      <c r="U468" s="127"/>
      <c r="V468" s="309"/>
      <c r="W468" s="518"/>
      <c r="X468" s="127"/>
      <c r="Y468" s="309"/>
      <c r="Z468" s="518"/>
      <c r="AA468" s="127"/>
      <c r="AB468" s="309"/>
      <c r="AC468" s="518"/>
      <c r="AD468" s="127"/>
      <c r="AE468" s="309"/>
      <c r="AF468" s="518"/>
      <c r="AG468" s="127"/>
      <c r="AH468" s="309"/>
      <c r="AI468" s="518"/>
      <c r="AJ468" s="127"/>
      <c r="AK468" s="309"/>
      <c r="AL468" s="518"/>
      <c r="AM468" s="127"/>
      <c r="AN468" s="309"/>
      <c r="AO468" s="518"/>
      <c r="AP468" s="42"/>
      <c r="AQ468" s="42"/>
      <c r="AR468" s="42"/>
      <c r="AS468" s="42"/>
      <c r="AT468" s="42"/>
      <c r="AU468" s="42"/>
      <c r="AV468" s="42"/>
      <c r="AW468" s="42"/>
      <c r="AX468" s="42"/>
      <c r="AY468" s="42"/>
      <c r="AZ468" s="42"/>
      <c r="BA468" s="42"/>
      <c r="BB468" s="42"/>
      <c r="BC468" s="42"/>
      <c r="BD468" s="42"/>
      <c r="BE468" s="42"/>
      <c r="BF468" s="42"/>
      <c r="BG468" s="42"/>
      <c r="BH468" s="42"/>
      <c r="BI468" s="42"/>
    </row>
    <row r="469" spans="1:61" ht="15.75" customHeight="1">
      <c r="A469" s="104" t="str">
        <f t="shared" si="232"/>
        <v>TOTAL DÉPENSES FIXES</v>
      </c>
      <c r="B469" s="318" t="s">
        <v>1483</v>
      </c>
      <c r="C469" s="524">
        <f>IFERROR(E469/E410,0)</f>
        <v>0.14407570006353382</v>
      </c>
      <c r="D469" s="319"/>
      <c r="E469" s="525">
        <f>SUM(E456:E468)</f>
        <v>861499.64</v>
      </c>
      <c r="F469" s="524">
        <f>IFERROR(H469/H410,0)</f>
        <v>0.22031362372536062</v>
      </c>
      <c r="G469" s="319"/>
      <c r="H469" s="525">
        <f>SUM(H456:H468)</f>
        <v>71791.636666666658</v>
      </c>
      <c r="I469" s="524">
        <f>IFERROR(K469/K410,0)</f>
        <v>0.22209532280615915</v>
      </c>
      <c r="J469" s="319"/>
      <c r="K469" s="525">
        <f>SUM(K456:K468)</f>
        <v>71791.636666666658</v>
      </c>
      <c r="L469" s="524">
        <f>IFERROR(N469/N410,0)</f>
        <v>0.14810883632171812</v>
      </c>
      <c r="M469" s="319"/>
      <c r="N469" s="525">
        <f>SUM(N456:N468)</f>
        <v>71791.636666666658</v>
      </c>
      <c r="O469" s="524">
        <f>IFERROR(Q469/Q410,0)</f>
        <v>0.11652652523552551</v>
      </c>
      <c r="P469" s="319"/>
      <c r="Q469" s="525">
        <f>SUM(Q456:Q468)</f>
        <v>71791.636666666658</v>
      </c>
      <c r="R469" s="524">
        <f>IFERROR(T469/T410,0)</f>
        <v>0.10853847527726328</v>
      </c>
      <c r="S469" s="319"/>
      <c r="T469" s="525">
        <f>SUM(T456:T468)</f>
        <v>71791.636666666658</v>
      </c>
      <c r="U469" s="524">
        <f>IFERROR(W469/W410,0)</f>
        <v>0.13326359948796887</v>
      </c>
      <c r="V469" s="319"/>
      <c r="W469" s="525">
        <f>SUM(W456:W468)</f>
        <v>71791.636666666658</v>
      </c>
      <c r="X469" s="524">
        <f>IFERROR(Z469/Z410,0)</f>
        <v>0.14796274423865693</v>
      </c>
      <c r="Y469" s="319"/>
      <c r="Z469" s="525">
        <f>SUM(Z456:Z468)</f>
        <v>71791.636666666658</v>
      </c>
      <c r="AA469" s="524">
        <f>IFERROR(AC469/AC410,0)</f>
        <v>0.15595117388261684</v>
      </c>
      <c r="AB469" s="319"/>
      <c r="AC469" s="525">
        <f>SUM(AC456:AC468)</f>
        <v>71791.636666666658</v>
      </c>
      <c r="AD469" s="524">
        <f>IFERROR(AF469/AF410,0)</f>
        <v>0.14449264852128951</v>
      </c>
      <c r="AE469" s="319"/>
      <c r="AF469" s="525">
        <f>SUM(AF456:AF468)</f>
        <v>71791.636666666658</v>
      </c>
      <c r="AG469" s="524">
        <f>IFERROR(AI469/AI410,0)</f>
        <v>0.11722932868375276</v>
      </c>
      <c r="AH469" s="319"/>
      <c r="AI469" s="525">
        <f>SUM(AI456:AI468)</f>
        <v>71791.636666666658</v>
      </c>
      <c r="AJ469" s="524">
        <f>IFERROR(AL469/AL410,0)</f>
        <v>0.11850937685262281</v>
      </c>
      <c r="AK469" s="319"/>
      <c r="AL469" s="525">
        <f>SUM(AL456:AL468)</f>
        <v>71791.636666666658</v>
      </c>
      <c r="AM469" s="524">
        <f>IFERROR(AO469/AO410,0)</f>
        <v>0.19465518921639499</v>
      </c>
      <c r="AN469" s="319"/>
      <c r="AO469" s="525">
        <f>SUM(AO456:AO468)</f>
        <v>71791.636666666658</v>
      </c>
      <c r="AP469" s="42"/>
      <c r="AQ469" s="42"/>
      <c r="AR469" s="42"/>
      <c r="AS469" s="42"/>
      <c r="AT469" s="42"/>
      <c r="AU469" s="42"/>
      <c r="AV469" s="42"/>
      <c r="AW469" s="42"/>
      <c r="AX469" s="42"/>
      <c r="AY469" s="42"/>
      <c r="AZ469" s="42"/>
      <c r="BA469" s="42"/>
      <c r="BB469" s="42"/>
      <c r="BC469" s="42"/>
      <c r="BD469" s="42"/>
      <c r="BE469" s="42"/>
      <c r="BF469" s="42"/>
      <c r="BG469" s="42"/>
      <c r="BH469" s="42"/>
      <c r="BI469" s="42"/>
    </row>
    <row r="470" spans="1:61" ht="15.75" customHeight="1">
      <c r="A470" s="104">
        <f t="shared" si="232"/>
        <v>0</v>
      </c>
      <c r="B470" s="127"/>
      <c r="C470" s="127"/>
      <c r="D470" s="301"/>
      <c r="E470" s="549"/>
      <c r="F470" s="127"/>
      <c r="G470" s="301"/>
      <c r="H470" s="549"/>
      <c r="I470" s="127"/>
      <c r="J470" s="301"/>
      <c r="K470" s="549"/>
      <c r="L470" s="127"/>
      <c r="M470" s="301"/>
      <c r="N470" s="549"/>
      <c r="O470" s="127"/>
      <c r="P470" s="301"/>
      <c r="Q470" s="549"/>
      <c r="R470" s="127"/>
      <c r="S470" s="301"/>
      <c r="T470" s="549"/>
      <c r="U470" s="127"/>
      <c r="V470" s="301"/>
      <c r="W470" s="549"/>
      <c r="X470" s="127"/>
      <c r="Y470" s="301"/>
      <c r="Z470" s="549"/>
      <c r="AA470" s="127"/>
      <c r="AB470" s="301"/>
      <c r="AC470" s="549"/>
      <c r="AD470" s="127"/>
      <c r="AE470" s="301"/>
      <c r="AF470" s="549"/>
      <c r="AG470" s="127"/>
      <c r="AH470" s="301"/>
      <c r="AI470" s="549"/>
      <c r="AJ470" s="127"/>
      <c r="AK470" s="301"/>
      <c r="AL470" s="549"/>
      <c r="AM470" s="127"/>
      <c r="AN470" s="301"/>
      <c r="AO470" s="549"/>
      <c r="AP470" s="42"/>
      <c r="AQ470" s="42"/>
      <c r="AR470" s="42"/>
      <c r="AS470" s="42"/>
      <c r="AT470" s="42"/>
      <c r="AU470" s="42"/>
      <c r="AV470" s="42"/>
      <c r="AW470" s="42"/>
      <c r="AX470" s="42"/>
      <c r="AY470" s="42"/>
      <c r="AZ470" s="42"/>
      <c r="BA470" s="42"/>
      <c r="BB470" s="42"/>
      <c r="BC470" s="42"/>
      <c r="BD470" s="42"/>
      <c r="BE470" s="42"/>
      <c r="BF470" s="42"/>
      <c r="BG470" s="42"/>
      <c r="BH470" s="42"/>
      <c r="BI470" s="42"/>
    </row>
    <row r="471" spans="1:61" ht="15.75" customHeight="1">
      <c r="A471" s="104" t="str">
        <f t="shared" si="232"/>
        <v>TOTAL DES DÉPENSES</v>
      </c>
      <c r="B471" s="318" t="s">
        <v>430</v>
      </c>
      <c r="C471" s="524">
        <f>IFERROR(E471/E410,0)</f>
        <v>0.94825682376107623</v>
      </c>
      <c r="D471" s="319"/>
      <c r="E471" s="525">
        <f>E422+E436+E455+E469</f>
        <v>5670095.0398815889</v>
      </c>
      <c r="F471" s="524">
        <f>IFERROR(H471/H410,0)</f>
        <v>1.3074424224613284</v>
      </c>
      <c r="G471" s="319"/>
      <c r="H471" s="525">
        <f>H422+H436+H455+H469</f>
        <v>426044.60754065216</v>
      </c>
      <c r="I471" s="524">
        <f>IFERROR(K471/K410,0)</f>
        <v>1.2305536823846621</v>
      </c>
      <c r="J471" s="319"/>
      <c r="K471" s="525">
        <f>K422+K436+K455+K469</f>
        <v>397772.72996285919</v>
      </c>
      <c r="L471" s="524">
        <f>IFERROR(N471/N410,0)</f>
        <v>0.98290690150201854</v>
      </c>
      <c r="M471" s="319"/>
      <c r="N471" s="525">
        <f>N422+N436+N455+N469</f>
        <v>476436.76705766347</v>
      </c>
      <c r="O471" s="524">
        <f>IFERROR(Q471/Q410,0)</f>
        <v>0.84309591140307816</v>
      </c>
      <c r="P471" s="319"/>
      <c r="Q471" s="525">
        <f>Q422+Q436+Q455+Q469</f>
        <v>519428.81866822368</v>
      </c>
      <c r="R471" s="524">
        <f>IFERROR(T471/T410,0)</f>
        <v>0.79600269022305492</v>
      </c>
      <c r="S471" s="319"/>
      <c r="T471" s="525">
        <f>T422+T436+T455+T469</f>
        <v>526507.6349764592</v>
      </c>
      <c r="U471" s="524">
        <f>IFERROR(W471/W410,0)</f>
        <v>0.91011740070262792</v>
      </c>
      <c r="V471" s="319"/>
      <c r="W471" s="525">
        <f>W422+W436+W455+W469</f>
        <v>490297.56067149434</v>
      </c>
      <c r="X471" s="524">
        <f>IFERROR(Z471/Z410,0)</f>
        <v>0.95793618596909824</v>
      </c>
      <c r="Y471" s="319"/>
      <c r="Z471" s="525">
        <f>Z422+Z436+Z455+Z469</f>
        <v>464791.37006286014</v>
      </c>
      <c r="AA471" s="524">
        <f>IFERROR(AC471/AC410,0)</f>
        <v>0.9678794465015037</v>
      </c>
      <c r="AB471" s="319"/>
      <c r="AC471" s="525">
        <f>AC422+AC436+AC455+AC469</f>
        <v>445560.28550751187</v>
      </c>
      <c r="AD471" s="524">
        <f>IFERROR(AF471/AF410,0)</f>
        <v>0.96048133898868149</v>
      </c>
      <c r="AE471" s="319"/>
      <c r="AF471" s="525">
        <f>AF422+AF436+AF455+AF469</f>
        <v>477218.23926308035</v>
      </c>
      <c r="AG471" s="524">
        <f>IFERROR(AI471/AI410,0)</f>
        <v>0.83178470490531686</v>
      </c>
      <c r="AH471" s="319"/>
      <c r="AI471" s="525">
        <f>AI422+AI436+AI455+AI469</f>
        <v>509387.76149222464</v>
      </c>
      <c r="AJ471" s="524">
        <f>IFERROR(AL471/AL410,0)</f>
        <v>0.78515361952572071</v>
      </c>
      <c r="AK471" s="319"/>
      <c r="AL471" s="525">
        <f>AL422+AL436+AL455+AL469</f>
        <v>475637.15950179065</v>
      </c>
      <c r="AM471" s="524">
        <f>IFERROR(AO471/AO410,0)</f>
        <v>1.2499840194602885</v>
      </c>
      <c r="AN471" s="319"/>
      <c r="AO471" s="525">
        <f>AO422+AO436+AO455+AO469</f>
        <v>461012.10517676931</v>
      </c>
      <c r="AP471" s="42"/>
      <c r="AQ471" s="42"/>
      <c r="AR471" s="42"/>
      <c r="AS471" s="42"/>
      <c r="AT471" s="42"/>
      <c r="AU471" s="42"/>
      <c r="AV471" s="42"/>
      <c r="AW471" s="42"/>
      <c r="AX471" s="42"/>
      <c r="AY471" s="42"/>
      <c r="AZ471" s="42"/>
      <c r="BA471" s="42"/>
      <c r="BB471" s="42"/>
      <c r="BC471" s="42"/>
      <c r="BD471" s="42"/>
      <c r="BE471" s="42"/>
      <c r="BF471" s="42"/>
      <c r="BG471" s="42"/>
      <c r="BH471" s="42"/>
      <c r="BI471" s="42"/>
    </row>
    <row r="472" spans="1:61" ht="18" customHeight="1">
      <c r="A472" s="104" t="str">
        <f t="shared" si="232"/>
        <v>Revenus autres</v>
      </c>
      <c r="B472" s="127" t="s">
        <v>1488</v>
      </c>
      <c r="C472" s="555"/>
      <c r="D472" s="352"/>
      <c r="E472" s="557">
        <f t="shared" ref="E472:E483" si="298">+SUM(H472,K472,N472,Q472,T472,W472,Z472,AC472,AF472,AI472,AL472,AO472)</f>
        <v>0</v>
      </c>
      <c r="F472" s="555"/>
      <c r="G472" s="352"/>
      <c r="H472" s="557">
        <v>0</v>
      </c>
      <c r="I472" s="555"/>
      <c r="J472" s="352"/>
      <c r="K472" s="557">
        <v>0</v>
      </c>
      <c r="L472" s="555"/>
      <c r="M472" s="352"/>
      <c r="N472" s="557">
        <v>0</v>
      </c>
      <c r="O472" s="555"/>
      <c r="P472" s="352"/>
      <c r="Q472" s="557">
        <v>0</v>
      </c>
      <c r="R472" s="555"/>
      <c r="S472" s="352"/>
      <c r="T472" s="557">
        <v>0</v>
      </c>
      <c r="U472" s="555"/>
      <c r="V472" s="352"/>
      <c r="W472" s="557">
        <v>0</v>
      </c>
      <c r="X472" s="555"/>
      <c r="Y472" s="352"/>
      <c r="Z472" s="557">
        <v>0</v>
      </c>
      <c r="AA472" s="555"/>
      <c r="AB472" s="352"/>
      <c r="AC472" s="557">
        <v>0</v>
      </c>
      <c r="AD472" s="555"/>
      <c r="AE472" s="352"/>
      <c r="AF472" s="557">
        <v>0</v>
      </c>
      <c r="AG472" s="555"/>
      <c r="AH472" s="352"/>
      <c r="AI472" s="557">
        <v>0</v>
      </c>
      <c r="AJ472" s="555"/>
      <c r="AK472" s="352"/>
      <c r="AL472" s="557">
        <v>0</v>
      </c>
      <c r="AM472" s="555"/>
      <c r="AN472" s="352"/>
      <c r="AO472" s="557">
        <v>0</v>
      </c>
      <c r="AP472" s="42"/>
      <c r="AQ472" s="42"/>
      <c r="AR472" s="42"/>
      <c r="AS472" s="42"/>
      <c r="AT472" s="42"/>
      <c r="AU472" s="42"/>
      <c r="AV472" s="42"/>
      <c r="AW472" s="42"/>
      <c r="AX472" s="42"/>
      <c r="AY472" s="42"/>
      <c r="AZ472" s="42"/>
      <c r="BA472" s="42"/>
      <c r="BB472" s="42"/>
      <c r="BC472" s="42"/>
      <c r="BD472" s="42"/>
      <c r="BE472" s="42"/>
      <c r="BF472" s="42"/>
      <c r="BG472" s="42"/>
      <c r="BH472" s="42"/>
      <c r="BI472" s="42"/>
    </row>
    <row r="473" spans="1:61" ht="18" customHeight="1">
      <c r="A473" s="104" t="str">
        <f t="shared" si="232"/>
        <v>Holdbacks</v>
      </c>
      <c r="B473" s="127" t="s">
        <v>434</v>
      </c>
      <c r="C473" s="559"/>
      <c r="D473" s="345"/>
      <c r="E473" s="518">
        <f t="shared" si="298"/>
        <v>584870</v>
      </c>
      <c r="F473" s="559"/>
      <c r="G473" s="345"/>
      <c r="H473" s="518">
        <f t="shared" ref="H473:H479" si="299">+SUMIF($B$4:$B$402,$B473,H$4:H$402)</f>
        <v>35092.200000000004</v>
      </c>
      <c r="I473" s="559"/>
      <c r="J473" s="345"/>
      <c r="K473" s="518">
        <f t="shared" ref="K473:K479" si="300">+SUMIF($B$4:$B$402,$B473,K$4:K$402)</f>
        <v>31750.085714285713</v>
      </c>
      <c r="L473" s="559"/>
      <c r="M473" s="345"/>
      <c r="N473" s="518">
        <f t="shared" ref="N473:N479" si="301">+SUMIF($B$4:$B$402,$B473,N$4:N$402)</f>
        <v>55144.885714285716</v>
      </c>
      <c r="O473" s="559"/>
      <c r="P473" s="345"/>
      <c r="Q473" s="518">
        <f t="shared" ref="Q473:Q479" si="302">+SUMIF($B$4:$B$402,$B473,Q$4:Q$402)</f>
        <v>60158.057142857149</v>
      </c>
      <c r="R473" s="559"/>
      <c r="S473" s="345"/>
      <c r="T473" s="518">
        <f t="shared" ref="T473:T479" si="303">+SUMIF($B$4:$B$402,$B473,T$4:T$402)</f>
        <v>75197.571428571435</v>
      </c>
      <c r="U473" s="559"/>
      <c r="V473" s="345"/>
      <c r="W473" s="518">
        <f t="shared" ref="W473:W479" si="304">+SUMIF($B$4:$B$402,$B473,W$4:W$402)</f>
        <v>46789.599999999999</v>
      </c>
      <c r="X473" s="559"/>
      <c r="Y473" s="345"/>
      <c r="Z473" s="518">
        <f t="shared" ref="Z473:Z479" si="305">+SUMIF($B$4:$B$402,$B473,Z$4:Z$402)</f>
        <v>36763.257142857146</v>
      </c>
      <c r="AA473" s="559"/>
      <c r="AB473" s="345"/>
      <c r="AC473" s="518">
        <f t="shared" ref="AC473:AC479" si="306">+SUMIF($B$4:$B$402,$B473,AC$4:AC$402)</f>
        <v>40105.37142857143</v>
      </c>
      <c r="AD473" s="559"/>
      <c r="AE473" s="345"/>
      <c r="AF473" s="518">
        <f t="shared" ref="AF473:AF479" si="307">+SUMIF($B$4:$B$402,$B473,AF$4:AF$402)</f>
        <v>60158.057142857149</v>
      </c>
      <c r="AG473" s="559"/>
      <c r="AH473" s="345"/>
      <c r="AI473" s="518">
        <f t="shared" ref="AI473:AI479" si="308">+SUMIF($B$4:$B$402,$B473,AI$4:AI$402)</f>
        <v>56815.942857142858</v>
      </c>
      <c r="AJ473" s="559"/>
      <c r="AK473" s="345"/>
      <c r="AL473" s="518">
        <f t="shared" ref="AL473:AL479" si="309">+SUMIF($B$4:$B$402,$B473,AL$4:AL$402)</f>
        <v>50131.71428571429</v>
      </c>
      <c r="AM473" s="559"/>
      <c r="AN473" s="345"/>
      <c r="AO473" s="518">
        <f t="shared" ref="AO473:AO479" si="310">+SUMIF($B$4:$B$402,$B473,AO$4:AO$402)</f>
        <v>36763.257142857146</v>
      </c>
      <c r="AP473" s="42"/>
      <c r="AQ473" s="42"/>
      <c r="AR473" s="42"/>
      <c r="AS473" s="42"/>
      <c r="AT473" s="42"/>
      <c r="AU473" s="42"/>
      <c r="AV473" s="42"/>
      <c r="AW473" s="42"/>
      <c r="AX473" s="42"/>
      <c r="AY473" s="42"/>
      <c r="AZ473" s="42"/>
      <c r="BA473" s="42"/>
      <c r="BB473" s="42"/>
      <c r="BC473" s="42"/>
      <c r="BD473" s="42"/>
      <c r="BE473" s="42"/>
      <c r="BF473" s="42"/>
      <c r="BG473" s="42"/>
      <c r="BH473" s="42"/>
      <c r="BI473" s="42"/>
    </row>
    <row r="474" spans="1:61" ht="18" customHeight="1">
      <c r="A474" s="104" t="str">
        <f t="shared" si="232"/>
        <v>RBSC neuf</v>
      </c>
      <c r="B474" s="127" t="s">
        <v>431</v>
      </c>
      <c r="C474" s="559"/>
      <c r="D474" s="345"/>
      <c r="E474" s="518">
        <f t="shared" si="298"/>
        <v>482517.75</v>
      </c>
      <c r="F474" s="559"/>
      <c r="G474" s="345"/>
      <c r="H474" s="518">
        <f t="shared" si="299"/>
        <v>28951.065000000002</v>
      </c>
      <c r="I474" s="559"/>
      <c r="J474" s="345"/>
      <c r="K474" s="518">
        <f t="shared" si="300"/>
        <v>26193.820714285714</v>
      </c>
      <c r="L474" s="559"/>
      <c r="M474" s="345"/>
      <c r="N474" s="518">
        <f t="shared" si="301"/>
        <v>45494.53071428572</v>
      </c>
      <c r="O474" s="559"/>
      <c r="P474" s="345"/>
      <c r="Q474" s="518">
        <f t="shared" si="302"/>
        <v>49630.397142857146</v>
      </c>
      <c r="R474" s="559"/>
      <c r="S474" s="345"/>
      <c r="T474" s="518">
        <f t="shared" si="303"/>
        <v>62037.99642857143</v>
      </c>
      <c r="U474" s="559"/>
      <c r="V474" s="345"/>
      <c r="W474" s="518">
        <f t="shared" si="304"/>
        <v>38601.42</v>
      </c>
      <c r="X474" s="559"/>
      <c r="Y474" s="345"/>
      <c r="Z474" s="518">
        <f t="shared" si="305"/>
        <v>30329.687142857147</v>
      </c>
      <c r="AA474" s="559"/>
      <c r="AB474" s="345"/>
      <c r="AC474" s="518">
        <f t="shared" si="306"/>
        <v>33086.931428571428</v>
      </c>
      <c r="AD474" s="559"/>
      <c r="AE474" s="345"/>
      <c r="AF474" s="518">
        <f t="shared" si="307"/>
        <v>49630.397142857146</v>
      </c>
      <c r="AG474" s="559"/>
      <c r="AH474" s="345"/>
      <c r="AI474" s="518">
        <f t="shared" si="308"/>
        <v>46873.152857142857</v>
      </c>
      <c r="AJ474" s="559"/>
      <c r="AK474" s="345"/>
      <c r="AL474" s="518">
        <f t="shared" si="309"/>
        <v>41358.664285714294</v>
      </c>
      <c r="AM474" s="559"/>
      <c r="AN474" s="345"/>
      <c r="AO474" s="518">
        <f t="shared" si="310"/>
        <v>30329.687142857147</v>
      </c>
      <c r="AP474" s="42"/>
      <c r="AQ474" s="42"/>
      <c r="AR474" s="42"/>
      <c r="AS474" s="42"/>
      <c r="AT474" s="42"/>
      <c r="AU474" s="42"/>
      <c r="AV474" s="42"/>
      <c r="AW474" s="42"/>
      <c r="AX474" s="42"/>
      <c r="AY474" s="42"/>
      <c r="AZ474" s="42"/>
      <c r="BA474" s="42"/>
      <c r="BB474" s="42"/>
      <c r="BC474" s="42"/>
      <c r="BD474" s="42"/>
      <c r="BE474" s="42"/>
      <c r="BF474" s="42"/>
      <c r="BG474" s="42"/>
      <c r="BH474" s="42"/>
      <c r="BI474" s="42"/>
    </row>
    <row r="475" spans="1:61" ht="18" customHeight="1">
      <c r="A475" s="104"/>
      <c r="B475" s="127" t="s">
        <v>432</v>
      </c>
      <c r="C475" s="559"/>
      <c r="D475" s="345"/>
      <c r="E475" s="518">
        <f t="shared" si="298"/>
        <v>0</v>
      </c>
      <c r="F475" s="559"/>
      <c r="G475" s="345"/>
      <c r="H475" s="518">
        <f t="shared" si="299"/>
        <v>0</v>
      </c>
      <c r="I475" s="559"/>
      <c r="J475" s="345"/>
      <c r="K475" s="518">
        <f t="shared" si="300"/>
        <v>0</v>
      </c>
      <c r="L475" s="559"/>
      <c r="M475" s="345"/>
      <c r="N475" s="518">
        <f t="shared" si="301"/>
        <v>0</v>
      </c>
      <c r="O475" s="559"/>
      <c r="P475" s="345"/>
      <c r="Q475" s="518">
        <f t="shared" si="302"/>
        <v>0</v>
      </c>
      <c r="R475" s="559"/>
      <c r="S475" s="345"/>
      <c r="T475" s="518">
        <f t="shared" si="303"/>
        <v>0</v>
      </c>
      <c r="U475" s="559"/>
      <c r="V475" s="345"/>
      <c r="W475" s="518">
        <f t="shared" si="304"/>
        <v>0</v>
      </c>
      <c r="X475" s="559"/>
      <c r="Y475" s="345"/>
      <c r="Z475" s="518">
        <f t="shared" si="305"/>
        <v>0</v>
      </c>
      <c r="AA475" s="559"/>
      <c r="AB475" s="345"/>
      <c r="AC475" s="518">
        <f t="shared" si="306"/>
        <v>0</v>
      </c>
      <c r="AD475" s="559"/>
      <c r="AE475" s="345"/>
      <c r="AF475" s="518">
        <f t="shared" si="307"/>
        <v>0</v>
      </c>
      <c r="AG475" s="559"/>
      <c r="AH475" s="345"/>
      <c r="AI475" s="518">
        <f t="shared" si="308"/>
        <v>0</v>
      </c>
      <c r="AJ475" s="559"/>
      <c r="AK475" s="345"/>
      <c r="AL475" s="518">
        <f t="shared" si="309"/>
        <v>0</v>
      </c>
      <c r="AM475" s="559"/>
      <c r="AN475" s="345"/>
      <c r="AO475" s="518">
        <f t="shared" si="310"/>
        <v>0</v>
      </c>
      <c r="AP475" s="42"/>
      <c r="AQ475" s="42"/>
      <c r="AR475" s="42"/>
      <c r="AS475" s="42"/>
      <c r="AT475" s="42"/>
      <c r="AU475" s="42"/>
      <c r="AV475" s="42"/>
      <c r="AW475" s="42"/>
      <c r="AX475" s="42"/>
      <c r="AY475" s="42"/>
      <c r="AZ475" s="42"/>
      <c r="BA475" s="42"/>
      <c r="BB475" s="42"/>
      <c r="BC475" s="42"/>
      <c r="BD475" s="42"/>
      <c r="BE475" s="42"/>
      <c r="BF475" s="42"/>
      <c r="BG475" s="42"/>
      <c r="BH475" s="42"/>
      <c r="BI475" s="42"/>
    </row>
    <row r="476" spans="1:61" ht="18" customHeight="1">
      <c r="A476" s="104" t="str">
        <f t="shared" ref="A476:A486" si="311">B476</f>
        <v>Programme neuf 3</v>
      </c>
      <c r="B476" s="127" t="s">
        <v>433</v>
      </c>
      <c r="C476" s="559"/>
      <c r="D476" s="345"/>
      <c r="E476" s="518">
        <f t="shared" si="298"/>
        <v>0</v>
      </c>
      <c r="F476" s="559"/>
      <c r="G476" s="345"/>
      <c r="H476" s="518">
        <f t="shared" si="299"/>
        <v>0</v>
      </c>
      <c r="I476" s="559"/>
      <c r="J476" s="345"/>
      <c r="K476" s="518">
        <f t="shared" si="300"/>
        <v>0</v>
      </c>
      <c r="L476" s="559"/>
      <c r="M476" s="345"/>
      <c r="N476" s="518">
        <f t="shared" si="301"/>
        <v>0</v>
      </c>
      <c r="O476" s="559"/>
      <c r="P476" s="345"/>
      <c r="Q476" s="518">
        <f t="shared" si="302"/>
        <v>0</v>
      </c>
      <c r="R476" s="559"/>
      <c r="S476" s="345"/>
      <c r="T476" s="518">
        <f t="shared" si="303"/>
        <v>0</v>
      </c>
      <c r="U476" s="559"/>
      <c r="V476" s="345"/>
      <c r="W476" s="518">
        <f t="shared" si="304"/>
        <v>0</v>
      </c>
      <c r="X476" s="559"/>
      <c r="Y476" s="345"/>
      <c r="Z476" s="518">
        <f t="shared" si="305"/>
        <v>0</v>
      </c>
      <c r="AA476" s="559"/>
      <c r="AB476" s="345"/>
      <c r="AC476" s="518">
        <f t="shared" si="306"/>
        <v>0</v>
      </c>
      <c r="AD476" s="559"/>
      <c r="AE476" s="345"/>
      <c r="AF476" s="518">
        <f t="shared" si="307"/>
        <v>0</v>
      </c>
      <c r="AG476" s="559"/>
      <c r="AH476" s="345"/>
      <c r="AI476" s="518">
        <f t="shared" si="308"/>
        <v>0</v>
      </c>
      <c r="AJ476" s="559"/>
      <c r="AK476" s="345"/>
      <c r="AL476" s="518">
        <f t="shared" si="309"/>
        <v>0</v>
      </c>
      <c r="AM476" s="559"/>
      <c r="AN476" s="345"/>
      <c r="AO476" s="518">
        <f t="shared" si="310"/>
        <v>0</v>
      </c>
      <c r="AP476" s="42"/>
      <c r="AQ476" s="42"/>
      <c r="AR476" s="42"/>
      <c r="AS476" s="42"/>
      <c r="AT476" s="42"/>
      <c r="AU476" s="42"/>
      <c r="AV476" s="42"/>
      <c r="AW476" s="42"/>
      <c r="AX476" s="42"/>
      <c r="AY476" s="42"/>
      <c r="AZ476" s="42"/>
      <c r="BA476" s="42"/>
      <c r="BB476" s="42"/>
      <c r="BC476" s="42"/>
      <c r="BD476" s="42"/>
      <c r="BE476" s="42"/>
      <c r="BF476" s="42"/>
      <c r="BG476" s="42"/>
      <c r="BH476" s="42"/>
      <c r="BI476" s="42"/>
    </row>
    <row r="477" spans="1:61" ht="18" customHeight="1">
      <c r="A477" s="104" t="str">
        <f t="shared" si="311"/>
        <v>RBSC used</v>
      </c>
      <c r="B477" s="127" t="s">
        <v>662</v>
      </c>
      <c r="C477" s="559"/>
      <c r="D477" s="345"/>
      <c r="E477" s="518">
        <f t="shared" si="298"/>
        <v>56250</v>
      </c>
      <c r="F477" s="559"/>
      <c r="G477" s="345"/>
      <c r="H477" s="518">
        <f t="shared" si="299"/>
        <v>3000</v>
      </c>
      <c r="I477" s="559"/>
      <c r="J477" s="345"/>
      <c r="K477" s="518">
        <f t="shared" si="300"/>
        <v>2625</v>
      </c>
      <c r="L477" s="559"/>
      <c r="M477" s="345"/>
      <c r="N477" s="518">
        <f t="shared" si="301"/>
        <v>4500</v>
      </c>
      <c r="O477" s="559"/>
      <c r="P477" s="345"/>
      <c r="Q477" s="518">
        <f t="shared" si="302"/>
        <v>5625</v>
      </c>
      <c r="R477" s="559"/>
      <c r="S477" s="345"/>
      <c r="T477" s="518">
        <f t="shared" si="303"/>
        <v>4500</v>
      </c>
      <c r="U477" s="559"/>
      <c r="V477" s="345"/>
      <c r="W477" s="518">
        <f t="shared" si="304"/>
        <v>7125</v>
      </c>
      <c r="X477" s="559"/>
      <c r="Y477" s="345"/>
      <c r="Z477" s="518">
        <f t="shared" si="305"/>
        <v>5250</v>
      </c>
      <c r="AA477" s="559"/>
      <c r="AB477" s="345"/>
      <c r="AC477" s="518">
        <f t="shared" si="306"/>
        <v>5250</v>
      </c>
      <c r="AD477" s="559"/>
      <c r="AE477" s="345"/>
      <c r="AF477" s="518">
        <f t="shared" si="307"/>
        <v>3750</v>
      </c>
      <c r="AG477" s="559"/>
      <c r="AH477" s="345"/>
      <c r="AI477" s="518">
        <f t="shared" si="308"/>
        <v>6375</v>
      </c>
      <c r="AJ477" s="559"/>
      <c r="AK477" s="345"/>
      <c r="AL477" s="518">
        <f t="shared" si="309"/>
        <v>5250</v>
      </c>
      <c r="AM477" s="559"/>
      <c r="AN477" s="345"/>
      <c r="AO477" s="518">
        <f t="shared" si="310"/>
        <v>3000</v>
      </c>
      <c r="AP477" s="42"/>
      <c r="AQ477" s="42"/>
      <c r="AR477" s="42"/>
      <c r="AS477" s="42"/>
      <c r="AT477" s="42"/>
      <c r="AU477" s="42"/>
      <c r="AV477" s="42"/>
      <c r="AW477" s="42"/>
      <c r="AX477" s="42"/>
      <c r="AY477" s="42"/>
      <c r="AZ477" s="42"/>
      <c r="BA477" s="42"/>
      <c r="BB477" s="42"/>
      <c r="BC477" s="42"/>
      <c r="BD477" s="42"/>
      <c r="BE477" s="42"/>
      <c r="BF477" s="42"/>
      <c r="BG477" s="42"/>
      <c r="BH477" s="42"/>
      <c r="BI477" s="42"/>
    </row>
    <row r="478" spans="1:61" ht="18" customHeight="1">
      <c r="A478" s="104" t="str">
        <f t="shared" si="311"/>
        <v>Programme 360</v>
      </c>
      <c r="B478" s="127" t="s">
        <v>667</v>
      </c>
      <c r="C478" s="559"/>
      <c r="D478" s="345"/>
      <c r="E478" s="518">
        <f t="shared" si="298"/>
        <v>0</v>
      </c>
      <c r="F478" s="559"/>
      <c r="G478" s="345"/>
      <c r="H478" s="518">
        <f t="shared" si="299"/>
        <v>0</v>
      </c>
      <c r="I478" s="559"/>
      <c r="J478" s="345"/>
      <c r="K478" s="518">
        <f t="shared" si="300"/>
        <v>0</v>
      </c>
      <c r="L478" s="559"/>
      <c r="M478" s="345"/>
      <c r="N478" s="518">
        <f t="shared" si="301"/>
        <v>0</v>
      </c>
      <c r="O478" s="559"/>
      <c r="P478" s="345"/>
      <c r="Q478" s="518">
        <f t="shared" si="302"/>
        <v>0</v>
      </c>
      <c r="R478" s="559"/>
      <c r="S478" s="345"/>
      <c r="T478" s="518">
        <f t="shared" si="303"/>
        <v>0</v>
      </c>
      <c r="U478" s="559"/>
      <c r="V478" s="345"/>
      <c r="W478" s="518">
        <f t="shared" si="304"/>
        <v>0</v>
      </c>
      <c r="X478" s="559"/>
      <c r="Y478" s="345"/>
      <c r="Z478" s="518">
        <f t="shared" si="305"/>
        <v>0</v>
      </c>
      <c r="AA478" s="559"/>
      <c r="AB478" s="345"/>
      <c r="AC478" s="518">
        <f t="shared" si="306"/>
        <v>0</v>
      </c>
      <c r="AD478" s="559"/>
      <c r="AE478" s="345"/>
      <c r="AF478" s="518">
        <f t="shared" si="307"/>
        <v>0</v>
      </c>
      <c r="AG478" s="559"/>
      <c r="AH478" s="345"/>
      <c r="AI478" s="518">
        <f t="shared" si="308"/>
        <v>0</v>
      </c>
      <c r="AJ478" s="559"/>
      <c r="AK478" s="345"/>
      <c r="AL478" s="518">
        <f t="shared" si="309"/>
        <v>0</v>
      </c>
      <c r="AM478" s="559"/>
      <c r="AN478" s="345"/>
      <c r="AO478" s="518">
        <f t="shared" si="310"/>
        <v>0</v>
      </c>
      <c r="AP478" s="42"/>
      <c r="AQ478" s="42"/>
      <c r="AR478" s="42"/>
      <c r="AS478" s="42"/>
      <c r="AT478" s="42"/>
      <c r="AU478" s="42"/>
      <c r="AV478" s="42"/>
      <c r="AW478" s="42"/>
      <c r="AX478" s="42"/>
      <c r="AY478" s="42"/>
      <c r="AZ478" s="42"/>
      <c r="BA478" s="42"/>
      <c r="BB478" s="42"/>
      <c r="BC478" s="42"/>
      <c r="BD478" s="42"/>
      <c r="BE478" s="42"/>
      <c r="BF478" s="42"/>
      <c r="BG478" s="42"/>
      <c r="BH478" s="42"/>
      <c r="BI478" s="42"/>
    </row>
    <row r="479" spans="1:61" ht="18" customHeight="1">
      <c r="A479" s="104" t="str">
        <f t="shared" si="311"/>
        <v>Programme used 3</v>
      </c>
      <c r="B479" s="127" t="s">
        <v>670</v>
      </c>
      <c r="C479" s="559"/>
      <c r="D479" s="345"/>
      <c r="E479" s="518">
        <f t="shared" si="298"/>
        <v>0</v>
      </c>
      <c r="F479" s="559"/>
      <c r="G479" s="345"/>
      <c r="H479" s="518">
        <f t="shared" si="299"/>
        <v>0</v>
      </c>
      <c r="I479" s="559"/>
      <c r="J479" s="345"/>
      <c r="K479" s="518">
        <f t="shared" si="300"/>
        <v>0</v>
      </c>
      <c r="L479" s="559"/>
      <c r="M479" s="345"/>
      <c r="N479" s="518">
        <f t="shared" si="301"/>
        <v>0</v>
      </c>
      <c r="O479" s="559"/>
      <c r="P479" s="345"/>
      <c r="Q479" s="518">
        <f t="shared" si="302"/>
        <v>0</v>
      </c>
      <c r="R479" s="559"/>
      <c r="S479" s="345"/>
      <c r="T479" s="518">
        <f t="shared" si="303"/>
        <v>0</v>
      </c>
      <c r="U479" s="559"/>
      <c r="V479" s="345"/>
      <c r="W479" s="518">
        <f t="shared" si="304"/>
        <v>0</v>
      </c>
      <c r="X479" s="559"/>
      <c r="Y479" s="345"/>
      <c r="Z479" s="518">
        <f t="shared" si="305"/>
        <v>0</v>
      </c>
      <c r="AA479" s="559"/>
      <c r="AB479" s="345"/>
      <c r="AC479" s="518">
        <f t="shared" si="306"/>
        <v>0</v>
      </c>
      <c r="AD479" s="559"/>
      <c r="AE479" s="345"/>
      <c r="AF479" s="518">
        <f t="shared" si="307"/>
        <v>0</v>
      </c>
      <c r="AG479" s="559"/>
      <c r="AH479" s="345"/>
      <c r="AI479" s="518">
        <f t="shared" si="308"/>
        <v>0</v>
      </c>
      <c r="AJ479" s="559"/>
      <c r="AK479" s="345"/>
      <c r="AL479" s="518">
        <f t="shared" si="309"/>
        <v>0</v>
      </c>
      <c r="AM479" s="559"/>
      <c r="AN479" s="345"/>
      <c r="AO479" s="518">
        <f t="shared" si="310"/>
        <v>0</v>
      </c>
      <c r="AP479" s="42"/>
      <c r="AQ479" s="42"/>
      <c r="AR479" s="42"/>
      <c r="AS479" s="42"/>
      <c r="AT479" s="42"/>
      <c r="AU479" s="42"/>
      <c r="AV479" s="42"/>
      <c r="AW479" s="42"/>
      <c r="AX479" s="42"/>
      <c r="AY479" s="42"/>
      <c r="AZ479" s="42"/>
      <c r="BA479" s="42"/>
      <c r="BB479" s="42"/>
      <c r="BC479" s="42"/>
      <c r="BD479" s="42"/>
      <c r="BE479" s="42"/>
      <c r="BF479" s="42"/>
      <c r="BG479" s="42"/>
      <c r="BH479" s="42"/>
      <c r="BI479" s="42"/>
    </row>
    <row r="480" spans="1:61" ht="18" customHeight="1">
      <c r="A480" s="104" t="str">
        <f t="shared" si="311"/>
        <v>Facility Fund</v>
      </c>
      <c r="B480" s="127" t="s">
        <v>1501</v>
      </c>
      <c r="C480" s="559"/>
      <c r="D480" s="345"/>
      <c r="E480" s="518">
        <f t="shared" si="298"/>
        <v>321678.5</v>
      </c>
      <c r="F480" s="559"/>
      <c r="G480" s="345"/>
      <c r="H480" s="518">
        <v>19300.71</v>
      </c>
      <c r="I480" s="559"/>
      <c r="J480" s="345"/>
      <c r="K480" s="518">
        <v>17462.54714285714</v>
      </c>
      <c r="L480" s="559"/>
      <c r="M480" s="345"/>
      <c r="N480" s="518">
        <v>30329.687142857143</v>
      </c>
      <c r="O480" s="559"/>
      <c r="P480" s="345"/>
      <c r="Q480" s="518">
        <v>33086.931428571428</v>
      </c>
      <c r="R480" s="559"/>
      <c r="S480" s="345"/>
      <c r="T480" s="518">
        <v>41358.66428571428</v>
      </c>
      <c r="U480" s="559"/>
      <c r="V480" s="345"/>
      <c r="W480" s="518">
        <v>25734.28</v>
      </c>
      <c r="X480" s="559"/>
      <c r="Y480" s="345"/>
      <c r="Z480" s="518">
        <v>20219.791428571429</v>
      </c>
      <c r="AA480" s="559"/>
      <c r="AB480" s="345"/>
      <c r="AC480" s="518">
        <v>22057.954285714284</v>
      </c>
      <c r="AD480" s="559"/>
      <c r="AE480" s="345"/>
      <c r="AF480" s="518">
        <v>33086.931428571428</v>
      </c>
      <c r="AG480" s="559"/>
      <c r="AH480" s="345"/>
      <c r="AI480" s="518">
        <v>31248.768571428569</v>
      </c>
      <c r="AJ480" s="559"/>
      <c r="AK480" s="345"/>
      <c r="AL480" s="518">
        <v>27572.442857142858</v>
      </c>
      <c r="AM480" s="559"/>
      <c r="AN480" s="345"/>
      <c r="AO480" s="518">
        <v>20219.791428571429</v>
      </c>
      <c r="AP480" s="42"/>
      <c r="AQ480" s="42"/>
      <c r="AR480" s="42"/>
      <c r="AS480" s="42"/>
      <c r="AT480" s="42"/>
      <c r="AU480" s="42"/>
      <c r="AV480" s="42"/>
      <c r="AW480" s="42"/>
      <c r="AX480" s="42"/>
      <c r="AY480" s="42"/>
      <c r="AZ480" s="42"/>
      <c r="BA480" s="42"/>
      <c r="BB480" s="42"/>
      <c r="BC480" s="42"/>
      <c r="BD480" s="42"/>
      <c r="BE480" s="42"/>
      <c r="BF480" s="42"/>
      <c r="BG480" s="42"/>
      <c r="BH480" s="42"/>
      <c r="BI480" s="42"/>
    </row>
    <row r="481" spans="1:61" ht="18" hidden="1" customHeight="1">
      <c r="A481" s="104" t="str">
        <f t="shared" si="311"/>
        <v>[...]</v>
      </c>
      <c r="B481" s="65" t="s">
        <v>330</v>
      </c>
      <c r="C481" s="559"/>
      <c r="D481" s="345"/>
      <c r="E481" s="518">
        <f t="shared" si="298"/>
        <v>0</v>
      </c>
      <c r="F481" s="559"/>
      <c r="G481" s="345"/>
      <c r="H481" s="518">
        <f t="shared" ref="H481:H483" si="312">+SUMIF($B$4:$B$402,$B481,H$4:H$402)</f>
        <v>0</v>
      </c>
      <c r="I481" s="559"/>
      <c r="J481" s="345"/>
      <c r="K481" s="518">
        <f t="shared" ref="K481:K483" si="313">+SUMIF($B$4:$B$402,$B481,K$4:K$402)</f>
        <v>0</v>
      </c>
      <c r="L481" s="559"/>
      <c r="M481" s="345"/>
      <c r="N481" s="518">
        <f t="shared" ref="N481:N483" si="314">+SUMIF($B$4:$B$402,$B481,N$4:N$402)</f>
        <v>0</v>
      </c>
      <c r="O481" s="559"/>
      <c r="P481" s="345"/>
      <c r="Q481" s="518">
        <f t="shared" ref="Q481:Q483" si="315">+SUMIF($B$4:$B$402,$B481,Q$4:Q$402)</f>
        <v>0</v>
      </c>
      <c r="R481" s="559"/>
      <c r="S481" s="345"/>
      <c r="T481" s="518">
        <f t="shared" ref="T481:T483" si="316">+SUMIF($B$4:$B$402,$B481,T$4:T$402)</f>
        <v>0</v>
      </c>
      <c r="U481" s="559"/>
      <c r="V481" s="345"/>
      <c r="W481" s="518">
        <f t="shared" ref="W481:W483" si="317">+SUMIF($B$4:$B$402,$B481,W$4:W$402)</f>
        <v>0</v>
      </c>
      <c r="X481" s="559"/>
      <c r="Y481" s="345"/>
      <c r="Z481" s="518">
        <f t="shared" ref="Z481:Z483" si="318">+SUMIF($B$4:$B$402,$B481,Z$4:Z$402)</f>
        <v>0</v>
      </c>
      <c r="AA481" s="559"/>
      <c r="AB481" s="345"/>
      <c r="AC481" s="518">
        <f t="shared" ref="AC481:AC483" si="319">+SUMIF($B$4:$B$402,$B481,AC$4:AC$402)</f>
        <v>0</v>
      </c>
      <c r="AD481" s="559"/>
      <c r="AE481" s="345"/>
      <c r="AF481" s="518">
        <f t="shared" ref="AF481:AF483" si="320">+SUMIF($B$4:$B$402,$B481,AF$4:AF$402)</f>
        <v>0</v>
      </c>
      <c r="AG481" s="559"/>
      <c r="AH481" s="345"/>
      <c r="AI481" s="518">
        <f t="shared" ref="AI481:AI483" si="321">+SUMIF($B$4:$B$402,$B481,AI$4:AI$402)</f>
        <v>0</v>
      </c>
      <c r="AJ481" s="559"/>
      <c r="AK481" s="345"/>
      <c r="AL481" s="518">
        <f t="shared" ref="AL481:AL483" si="322">+SUMIF($B$4:$B$402,$B481,AL$4:AL$402)</f>
        <v>0</v>
      </c>
      <c r="AM481" s="559"/>
      <c r="AN481" s="345"/>
      <c r="AO481" s="518">
        <f t="shared" ref="AO481:AO483" si="323">+SUMIF($B$4:$B$402,$B481,AO$4:AO$402)</f>
        <v>0</v>
      </c>
      <c r="AP481" s="42"/>
      <c r="AQ481" s="42"/>
      <c r="AR481" s="42"/>
      <c r="AS481" s="42"/>
      <c r="AT481" s="42"/>
      <c r="AU481" s="42"/>
      <c r="AV481" s="42"/>
      <c r="AW481" s="42"/>
      <c r="AX481" s="42"/>
      <c r="AY481" s="42"/>
      <c r="AZ481" s="42"/>
      <c r="BA481" s="42"/>
      <c r="BB481" s="42"/>
      <c r="BC481" s="42"/>
      <c r="BD481" s="42"/>
      <c r="BE481" s="42"/>
      <c r="BF481" s="42"/>
      <c r="BG481" s="42"/>
      <c r="BH481" s="42"/>
      <c r="BI481" s="42"/>
    </row>
    <row r="482" spans="1:61" ht="18" hidden="1" customHeight="1">
      <c r="A482" s="104" t="str">
        <f t="shared" si="311"/>
        <v>[...]</v>
      </c>
      <c r="B482" s="65" t="s">
        <v>330</v>
      </c>
      <c r="C482" s="559"/>
      <c r="D482" s="345"/>
      <c r="E482" s="518">
        <f t="shared" si="298"/>
        <v>0</v>
      </c>
      <c r="F482" s="559"/>
      <c r="G482" s="345"/>
      <c r="H482" s="518">
        <f t="shared" si="312"/>
        <v>0</v>
      </c>
      <c r="I482" s="559"/>
      <c r="J482" s="345"/>
      <c r="K482" s="518">
        <f t="shared" si="313"/>
        <v>0</v>
      </c>
      <c r="L482" s="559"/>
      <c r="M482" s="345"/>
      <c r="N482" s="518">
        <f t="shared" si="314"/>
        <v>0</v>
      </c>
      <c r="O482" s="559"/>
      <c r="P482" s="345"/>
      <c r="Q482" s="518">
        <f t="shared" si="315"/>
        <v>0</v>
      </c>
      <c r="R482" s="559"/>
      <c r="S482" s="345"/>
      <c r="T482" s="518">
        <f t="shared" si="316"/>
        <v>0</v>
      </c>
      <c r="U482" s="559"/>
      <c r="V482" s="345"/>
      <c r="W482" s="518">
        <f t="shared" si="317"/>
        <v>0</v>
      </c>
      <c r="X482" s="559"/>
      <c r="Y482" s="345"/>
      <c r="Z482" s="518">
        <f t="shared" si="318"/>
        <v>0</v>
      </c>
      <c r="AA482" s="559"/>
      <c r="AB482" s="345"/>
      <c r="AC482" s="518">
        <f t="shared" si="319"/>
        <v>0</v>
      </c>
      <c r="AD482" s="559"/>
      <c r="AE482" s="345"/>
      <c r="AF482" s="518">
        <f t="shared" si="320"/>
        <v>0</v>
      </c>
      <c r="AG482" s="559"/>
      <c r="AH482" s="345"/>
      <c r="AI482" s="518">
        <f t="shared" si="321"/>
        <v>0</v>
      </c>
      <c r="AJ482" s="559"/>
      <c r="AK482" s="345"/>
      <c r="AL482" s="518">
        <f t="shared" si="322"/>
        <v>0</v>
      </c>
      <c r="AM482" s="559"/>
      <c r="AN482" s="345"/>
      <c r="AO482" s="518">
        <f t="shared" si="323"/>
        <v>0</v>
      </c>
      <c r="AP482" s="42"/>
      <c r="AQ482" s="42"/>
      <c r="AR482" s="42"/>
      <c r="AS482" s="42"/>
      <c r="AT482" s="42"/>
      <c r="AU482" s="42"/>
      <c r="AV482" s="42"/>
      <c r="AW482" s="42"/>
      <c r="AX482" s="42"/>
      <c r="AY482" s="42"/>
      <c r="AZ482" s="42"/>
      <c r="BA482" s="42"/>
      <c r="BB482" s="42"/>
      <c r="BC482" s="42"/>
      <c r="BD482" s="42"/>
      <c r="BE482" s="42"/>
      <c r="BF482" s="42"/>
      <c r="BG482" s="42"/>
      <c r="BH482" s="42"/>
      <c r="BI482" s="42"/>
    </row>
    <row r="483" spans="1:61" ht="18" customHeight="1">
      <c r="A483" s="104" t="str">
        <f t="shared" si="311"/>
        <v>Frais administration</v>
      </c>
      <c r="B483" s="128" t="s">
        <v>453</v>
      </c>
      <c r="C483" s="565"/>
      <c r="D483" s="345"/>
      <c r="E483" s="518">
        <f t="shared" si="298"/>
        <v>318860.49999999994</v>
      </c>
      <c r="F483" s="565"/>
      <c r="G483" s="345"/>
      <c r="H483" s="518">
        <f t="shared" si="312"/>
        <v>17225.25</v>
      </c>
      <c r="I483" s="565"/>
      <c r="J483" s="345"/>
      <c r="K483" s="518">
        <f t="shared" si="313"/>
        <v>18082.05</v>
      </c>
      <c r="L483" s="565"/>
      <c r="M483" s="345"/>
      <c r="N483" s="518">
        <f t="shared" si="314"/>
        <v>27685.35</v>
      </c>
      <c r="O483" s="565"/>
      <c r="P483" s="345"/>
      <c r="Q483" s="518">
        <f t="shared" si="315"/>
        <v>32469.15</v>
      </c>
      <c r="R483" s="565"/>
      <c r="S483" s="345"/>
      <c r="T483" s="518">
        <f t="shared" si="316"/>
        <v>35188.300000000003</v>
      </c>
      <c r="U483" s="565"/>
      <c r="V483" s="345"/>
      <c r="W483" s="518">
        <f t="shared" si="317"/>
        <v>31344.6</v>
      </c>
      <c r="X483" s="565"/>
      <c r="Y483" s="345"/>
      <c r="Z483" s="518">
        <f t="shared" si="318"/>
        <v>24383.1</v>
      </c>
      <c r="AA483" s="565"/>
      <c r="AB483" s="345"/>
      <c r="AC483" s="518">
        <f t="shared" si="319"/>
        <v>24537.8</v>
      </c>
      <c r="AD483" s="565"/>
      <c r="AE483" s="345"/>
      <c r="AF483" s="518">
        <f t="shared" si="320"/>
        <v>27334.3</v>
      </c>
      <c r="AG483" s="565"/>
      <c r="AH483" s="345"/>
      <c r="AI483" s="518">
        <f t="shared" si="321"/>
        <v>32820.199999999997</v>
      </c>
      <c r="AJ483" s="565"/>
      <c r="AK483" s="345"/>
      <c r="AL483" s="518">
        <f t="shared" si="322"/>
        <v>28464.799999999999</v>
      </c>
      <c r="AM483" s="565"/>
      <c r="AN483" s="345"/>
      <c r="AO483" s="518">
        <f t="shared" si="323"/>
        <v>19325.599999999999</v>
      </c>
      <c r="AP483" s="42"/>
      <c r="AQ483" s="42"/>
      <c r="AR483" s="42"/>
      <c r="AS483" s="42"/>
      <c r="AT483" s="42"/>
      <c r="AU483" s="42"/>
      <c r="AV483" s="42"/>
      <c r="AW483" s="42"/>
      <c r="AX483" s="42"/>
      <c r="AY483" s="42"/>
      <c r="AZ483" s="42"/>
      <c r="BA483" s="42"/>
      <c r="BB483" s="42"/>
      <c r="BC483" s="42"/>
      <c r="BD483" s="42"/>
      <c r="BE483" s="42"/>
      <c r="BF483" s="42"/>
      <c r="BG483" s="42"/>
      <c r="BH483" s="42"/>
      <c r="BI483" s="42"/>
    </row>
    <row r="484" spans="1:61" ht="15.75" customHeight="1">
      <c r="A484" s="104" t="str">
        <f t="shared" si="311"/>
        <v>TOTAL AUTRES REVENUS</v>
      </c>
      <c r="B484" s="318" t="s">
        <v>1506</v>
      </c>
      <c r="C484" s="524">
        <f>IFERROR(E484/+E410,0)</f>
        <v>0.29503784852662257</v>
      </c>
      <c r="D484" s="341"/>
      <c r="E484" s="525">
        <f>SUM(E472:E483)</f>
        <v>1764176.75</v>
      </c>
      <c r="F484" s="524">
        <f>IFERROR(H484/+H410,0)</f>
        <v>0.31783244296437152</v>
      </c>
      <c r="G484" s="341"/>
      <c r="H484" s="525">
        <f>SUM(H472:H483)</f>
        <v>103569.22500000001</v>
      </c>
      <c r="I484" s="524">
        <f>IFERROR(K484/+K410,0)</f>
        <v>0.29733769270144833</v>
      </c>
      <c r="J484" s="341"/>
      <c r="K484" s="525">
        <f>SUM(K472:K483)</f>
        <v>96113.503571428577</v>
      </c>
      <c r="L484" s="524">
        <f>IFERROR(N484/+N410,0)</f>
        <v>0.33659375076470249</v>
      </c>
      <c r="M484" s="341"/>
      <c r="N484" s="525">
        <f>SUM(N472:N483)</f>
        <v>163154.45357142857</v>
      </c>
      <c r="O484" s="524">
        <f>IFERROR(Q484/+Q410,0)</f>
        <v>0.29373548437381192</v>
      </c>
      <c r="P484" s="341"/>
      <c r="Q484" s="525">
        <f>SUM(Q472:Q483)</f>
        <v>180969.53571428571</v>
      </c>
      <c r="R484" s="524">
        <f>IFERROR(T484/+T410,0)</f>
        <v>0.33001132608871564</v>
      </c>
      <c r="S484" s="341"/>
      <c r="T484" s="525">
        <f>SUM(T472:T483)</f>
        <v>218282.53214285715</v>
      </c>
      <c r="U484" s="524">
        <f>IFERROR(W484/+W410,0)</f>
        <v>0.27768631228738883</v>
      </c>
      <c r="V484" s="341"/>
      <c r="W484" s="525">
        <f>SUM(W472:W483)</f>
        <v>149594.9</v>
      </c>
      <c r="X484" s="524">
        <f>IFERROR(Z484/+Z410,0)</f>
        <v>0.24102566236107334</v>
      </c>
      <c r="Y484" s="341"/>
      <c r="Z484" s="525">
        <f>SUM(Z472:Z483)</f>
        <v>116945.83571428573</v>
      </c>
      <c r="AA484" s="524">
        <f>IFERROR(AC484/+AC410,0)</f>
        <v>0.2716170392098638</v>
      </c>
      <c r="AB484" s="341"/>
      <c r="AC484" s="525">
        <f>SUM(AC472:AC483)</f>
        <v>125038.05714285714</v>
      </c>
      <c r="AD484" s="524">
        <f>IFERROR(AF484/+AF410,0)</f>
        <v>0.35012289581160977</v>
      </c>
      <c r="AE484" s="341"/>
      <c r="AF484" s="525">
        <f>SUM(AF472:AF483)</f>
        <v>173959.6857142857</v>
      </c>
      <c r="AG484" s="524">
        <f>IFERROR(AI484/+AI410,0)</f>
        <v>0.28434373661991152</v>
      </c>
      <c r="AH484" s="341"/>
      <c r="AI484" s="525">
        <f>SUM(AI472:AI483)</f>
        <v>174133.0642857143</v>
      </c>
      <c r="AJ484" s="524">
        <f>IFERROR(AL484/+AL410,0)</f>
        <v>0.25219623835282273</v>
      </c>
      <c r="AK484" s="341"/>
      <c r="AL484" s="525">
        <f>SUM(AL472:AL483)</f>
        <v>152777.62142857144</v>
      </c>
      <c r="AM484" s="524">
        <f>IFERROR(AO484/+AO410,0)</f>
        <v>0.29727238400937595</v>
      </c>
      <c r="AN484" s="341"/>
      <c r="AO484" s="525">
        <f>SUM(AO472:AO483)</f>
        <v>109638.33571428573</v>
      </c>
      <c r="AP484" s="42"/>
      <c r="AQ484" s="42"/>
      <c r="AR484" s="42"/>
      <c r="AS484" s="42"/>
      <c r="AT484" s="42"/>
      <c r="AU484" s="42"/>
      <c r="AV484" s="42"/>
      <c r="AW484" s="42"/>
      <c r="AX484" s="42"/>
      <c r="AY484" s="42"/>
      <c r="AZ484" s="42"/>
      <c r="BA484" s="42"/>
      <c r="BB484" s="42"/>
      <c r="BC484" s="42"/>
      <c r="BD484" s="42"/>
      <c r="BE484" s="42"/>
      <c r="BF484" s="42"/>
      <c r="BG484" s="42"/>
      <c r="BH484" s="42"/>
      <c r="BI484" s="42"/>
    </row>
    <row r="485" spans="1:61" ht="15.75" customHeight="1">
      <c r="A485" s="104">
        <f t="shared" si="311"/>
        <v>0</v>
      </c>
      <c r="B485" s="364"/>
      <c r="C485" s="364"/>
      <c r="D485" s="368"/>
      <c r="E485" s="557"/>
      <c r="F485" s="364"/>
      <c r="G485" s="368"/>
      <c r="H485" s="557"/>
      <c r="I485" s="364"/>
      <c r="J485" s="368"/>
      <c r="K485" s="557"/>
      <c r="L485" s="364"/>
      <c r="M485" s="368"/>
      <c r="N485" s="557"/>
      <c r="O485" s="364"/>
      <c r="P485" s="368"/>
      <c r="Q485" s="557"/>
      <c r="R485" s="364"/>
      <c r="S485" s="368"/>
      <c r="T485" s="557"/>
      <c r="U485" s="364"/>
      <c r="V485" s="368"/>
      <c r="W485" s="557"/>
      <c r="X485" s="364"/>
      <c r="Y485" s="368"/>
      <c r="Z485" s="557"/>
      <c r="AA485" s="364"/>
      <c r="AB485" s="368"/>
      <c r="AC485" s="557"/>
      <c r="AD485" s="364"/>
      <c r="AE485" s="368"/>
      <c r="AF485" s="557"/>
      <c r="AG485" s="364"/>
      <c r="AH485" s="368"/>
      <c r="AI485" s="557"/>
      <c r="AJ485" s="364"/>
      <c r="AK485" s="368"/>
      <c r="AL485" s="557"/>
      <c r="AM485" s="364"/>
      <c r="AN485" s="368"/>
      <c r="AO485" s="557"/>
      <c r="AP485" s="42"/>
      <c r="AQ485" s="42"/>
      <c r="AR485" s="42"/>
      <c r="AS485" s="42"/>
      <c r="AT485" s="42"/>
      <c r="AU485" s="42"/>
      <c r="AV485" s="42"/>
      <c r="AW485" s="42"/>
      <c r="AX485" s="42"/>
      <c r="AY485" s="42"/>
      <c r="AZ485" s="42"/>
      <c r="BA485" s="42"/>
      <c r="BB485" s="42"/>
      <c r="BC485" s="42"/>
      <c r="BD485" s="42"/>
      <c r="BE485" s="42"/>
      <c r="BF485" s="42"/>
      <c r="BG485" s="42"/>
      <c r="BH485" s="42"/>
      <c r="BI485" s="42"/>
    </row>
    <row r="486" spans="1:61" ht="15.75" customHeight="1">
      <c r="A486" s="104" t="str">
        <f t="shared" si="311"/>
        <v>BAIIA OPÉRATIONNEL</v>
      </c>
      <c r="B486" s="377" t="s">
        <v>1511</v>
      </c>
      <c r="C486" s="566" t="s">
        <v>1512</v>
      </c>
      <c r="D486" s="380">
        <f>IFERROR(E486/E409,0)</f>
        <v>3.5613612394008655E-2</v>
      </c>
      <c r="E486" s="567">
        <f>E410-E471+E484</f>
        <v>2073574.7101184111</v>
      </c>
      <c r="F486" s="566" t="s">
        <v>1512</v>
      </c>
      <c r="G486" s="380">
        <f>IFERROR(H486/H409,0)</f>
        <v>1.0947185724265217E-3</v>
      </c>
      <c r="H486" s="567">
        <f>H410-H471+H484</f>
        <v>3385.7033636900305</v>
      </c>
      <c r="I486" s="566" t="s">
        <v>1512</v>
      </c>
      <c r="J486" s="380">
        <f>IFERROR(K486/K409,0)</f>
        <v>6.6501675797352505E-3</v>
      </c>
      <c r="K486" s="567">
        <f>K410-K471+K484</f>
        <v>21587.727932434747</v>
      </c>
      <c r="L486" s="566" t="s">
        <v>1512</v>
      </c>
      <c r="M486" s="380">
        <f>IFERROR(N486/N409,0)</f>
        <v>3.4207283351635601E-2</v>
      </c>
      <c r="N486" s="567">
        <f>N410-N471+N484</f>
        <v>171439.85738223881</v>
      </c>
      <c r="O486" s="566" t="s">
        <v>1512</v>
      </c>
      <c r="P486" s="380">
        <f>IFERROR(Q486/Q409,0)</f>
        <v>4.6800300903591732E-2</v>
      </c>
      <c r="Q486" s="567">
        <f>Q410-Q471+Q484</f>
        <v>277637.66597301327</v>
      </c>
      <c r="R486" s="566" t="s">
        <v>1512</v>
      </c>
      <c r="S486" s="380">
        <f>IFERROR(T486/T409,0)</f>
        <v>5.337873069564017E-2</v>
      </c>
      <c r="T486" s="567">
        <f>T410-T471+T484</f>
        <v>353214.41419732891</v>
      </c>
      <c r="U486" s="566" t="s">
        <v>1512</v>
      </c>
      <c r="V486" s="380">
        <f>IFERROR(W486/W409,0)</f>
        <v>3.6049490394718754E-2</v>
      </c>
      <c r="W486" s="567">
        <f>W410-W471+W484</f>
        <v>198016.36644849621</v>
      </c>
      <c r="X486" s="566" t="s">
        <v>1512</v>
      </c>
      <c r="Y486" s="380">
        <f>IFERROR(Z486/Z409,0)</f>
        <v>3.0938354979787221E-2</v>
      </c>
      <c r="Z486" s="567">
        <f>Z410-Z471+Z484</f>
        <v>137355.23045253073</v>
      </c>
      <c r="AA486" s="566" t="s">
        <v>1512</v>
      </c>
      <c r="AB486" s="380">
        <f>IFERROR(AC486/AC409,0)</f>
        <v>3.1452869741610275E-2</v>
      </c>
      <c r="AC486" s="567">
        <f>AC410-AC471+AC484</f>
        <v>139824.65379926944</v>
      </c>
      <c r="AD486" s="566" t="s">
        <v>1512</v>
      </c>
      <c r="AE486" s="380">
        <f>IFERROR(AF486/AF409,0)</f>
        <v>3.6666183255329915E-2</v>
      </c>
      <c r="AF486" s="567">
        <f>AF410-AF471+AF484</f>
        <v>193594.65940957185</v>
      </c>
      <c r="AG486" s="566" t="s">
        <v>1512</v>
      </c>
      <c r="AH486" s="380">
        <f>IFERROR(AI486/AI409,0)</f>
        <v>4.7491002675053261E-2</v>
      </c>
      <c r="AI486" s="567">
        <f>AI410-AI471+AI484</f>
        <v>277148.67891737365</v>
      </c>
      <c r="AJ486" s="566" t="s">
        <v>1512</v>
      </c>
      <c r="AK486" s="380">
        <f>IFERROR(AL486/AL409,0)</f>
        <v>5.2974856539440764E-2</v>
      </c>
      <c r="AL486" s="567">
        <f>AL410-AL471+AL484</f>
        <v>282929.12248100922</v>
      </c>
      <c r="AM486" s="566" t="s">
        <v>1512</v>
      </c>
      <c r="AN486" s="380">
        <f>IFERROR(AO486/AO409,0)</f>
        <v>4.9983060066450431E-3</v>
      </c>
      <c r="AO486" s="567">
        <f>AO410-AO471+AO484</f>
        <v>17440.629761454242</v>
      </c>
      <c r="AP486" s="42"/>
      <c r="AQ486" s="42"/>
      <c r="AR486" s="42"/>
      <c r="AS486" s="42"/>
      <c r="AT486" s="42"/>
      <c r="AU486" s="42"/>
      <c r="AV486" s="42"/>
      <c r="AW486" s="42"/>
      <c r="AX486" s="42"/>
      <c r="AY486" s="42"/>
      <c r="AZ486" s="42"/>
      <c r="BA486" s="42"/>
      <c r="BB486" s="42"/>
      <c r="BC486" s="42"/>
      <c r="BD486" s="42"/>
      <c r="BE486" s="42"/>
      <c r="BF486" s="42"/>
      <c r="BG486" s="42"/>
      <c r="BH486" s="42"/>
      <c r="BI486" s="42"/>
    </row>
    <row r="487" spans="1:61" ht="15.75" customHeight="1">
      <c r="A487" s="104"/>
      <c r="B487" s="35"/>
      <c r="C487" s="43"/>
      <c r="D487" s="43"/>
      <c r="E487" s="388"/>
      <c r="F487" s="43"/>
      <c r="G487" s="43"/>
      <c r="H487" s="388"/>
      <c r="I487" s="43"/>
      <c r="J487" s="43"/>
      <c r="K487" s="388"/>
      <c r="L487" s="43"/>
      <c r="M487" s="43"/>
      <c r="N487" s="388"/>
      <c r="O487" s="43"/>
      <c r="P487" s="43"/>
      <c r="Q487" s="388"/>
      <c r="R487" s="43"/>
      <c r="S487" s="43"/>
      <c r="T487" s="388"/>
      <c r="U487" s="43"/>
      <c r="V487" s="43"/>
      <c r="W487" s="388"/>
      <c r="X487" s="43"/>
      <c r="Y487" s="43"/>
      <c r="Z487" s="388"/>
      <c r="AA487" s="43"/>
      <c r="AB487" s="43"/>
      <c r="AC487" s="388"/>
      <c r="AD487" s="43"/>
      <c r="AE487" s="43"/>
      <c r="AF487" s="388"/>
      <c r="AG487" s="43"/>
      <c r="AH487" s="43"/>
      <c r="AI487" s="388"/>
      <c r="AJ487" s="43"/>
      <c r="AK487" s="43"/>
      <c r="AL487" s="388"/>
      <c r="AM487" s="43"/>
      <c r="AN487" s="43"/>
      <c r="AO487" s="388"/>
      <c r="AP487" s="42"/>
      <c r="AQ487" s="42"/>
      <c r="AR487" s="42"/>
      <c r="AS487" s="42"/>
      <c r="AT487" s="42"/>
      <c r="AU487" s="42"/>
      <c r="AV487" s="42"/>
      <c r="AW487" s="42"/>
      <c r="AX487" s="42"/>
      <c r="AY487" s="42"/>
      <c r="AZ487" s="42"/>
      <c r="BA487" s="42"/>
      <c r="BB487" s="42"/>
      <c r="BC487" s="42"/>
      <c r="BD487" s="42"/>
      <c r="BE487" s="42"/>
      <c r="BF487" s="42"/>
      <c r="BG487" s="42"/>
      <c r="BH487" s="42"/>
      <c r="BI487" s="42"/>
    </row>
    <row r="488" spans="1:61" ht="15.75" customHeight="1">
      <c r="A488" s="104"/>
      <c r="B488" s="35" t="str">
        <f>B4</f>
        <v>Budget 2025</v>
      </c>
      <c r="C488" s="35" t="s">
        <v>1517</v>
      </c>
      <c r="D488" s="35"/>
      <c r="E488" s="35"/>
      <c r="F488" s="35"/>
      <c r="G488" s="35"/>
      <c r="H488" s="35"/>
      <c r="I488" s="35"/>
      <c r="J488" s="35"/>
      <c r="K488" s="35"/>
      <c r="L488" s="35"/>
      <c r="M488" s="35"/>
      <c r="N488" s="35"/>
      <c r="O488" s="35"/>
      <c r="P488" s="35"/>
      <c r="Q488" s="35"/>
      <c r="R488" s="35"/>
      <c r="S488" s="35"/>
      <c r="T488" s="35"/>
      <c r="U488" s="35"/>
      <c r="V488" s="35"/>
      <c r="W488" s="35"/>
      <c r="X488" s="35"/>
      <c r="Y488" s="35"/>
      <c r="Z488" s="35"/>
      <c r="AA488" s="35"/>
      <c r="AB488" s="35"/>
      <c r="AC488" s="35"/>
      <c r="AD488" s="35"/>
      <c r="AE488" s="35"/>
      <c r="AF488" s="35"/>
      <c r="AG488" s="35"/>
      <c r="AH488" s="35"/>
      <c r="AI488" s="35"/>
      <c r="AJ488" s="35"/>
      <c r="AK488" s="35"/>
      <c r="AL488" s="35"/>
      <c r="AM488" s="35"/>
      <c r="AN488" s="35"/>
      <c r="AO488" s="35"/>
      <c r="AP488" s="42"/>
      <c r="AQ488" s="42"/>
      <c r="AR488" s="42"/>
      <c r="AS488" s="42"/>
      <c r="AT488" s="42"/>
      <c r="AU488" s="42"/>
      <c r="AV488" s="42"/>
      <c r="AW488" s="42"/>
      <c r="AX488" s="42"/>
      <c r="AY488" s="42"/>
      <c r="AZ488" s="42"/>
      <c r="BA488" s="42"/>
      <c r="BB488" s="42"/>
      <c r="BC488" s="42"/>
      <c r="BD488" s="42"/>
      <c r="BE488" s="42"/>
      <c r="BF488" s="42"/>
      <c r="BG488" s="42"/>
      <c r="BH488" s="42"/>
      <c r="BI488" s="42"/>
    </row>
    <row r="489" spans="1:61" ht="15.75" customHeight="1">
      <c r="A489" s="104"/>
      <c r="B489" s="35"/>
      <c r="C489" s="43"/>
      <c r="D489" s="43"/>
      <c r="E489" s="305">
        <f>E422/($E$410+$E$484)</f>
        <v>0.17680780417118847</v>
      </c>
      <c r="F489" s="43"/>
      <c r="G489" s="43"/>
      <c r="H489" s="388"/>
      <c r="I489" s="43"/>
      <c r="J489" s="43"/>
      <c r="K489" s="388"/>
      <c r="L489" s="43"/>
      <c r="M489" s="43"/>
      <c r="N489" s="388"/>
      <c r="O489" s="43"/>
      <c r="P489" s="43"/>
      <c r="Q489" s="388"/>
      <c r="R489" s="43"/>
      <c r="S489" s="43"/>
      <c r="T489" s="388"/>
      <c r="U489" s="43"/>
      <c r="V489" s="43"/>
      <c r="W489" s="388"/>
      <c r="X489" s="43"/>
      <c r="Y489" s="43"/>
      <c r="Z489" s="388"/>
      <c r="AA489" s="43"/>
      <c r="AB489" s="43"/>
      <c r="AC489" s="388"/>
      <c r="AD489" s="43"/>
      <c r="AE489" s="43"/>
      <c r="AF489" s="388"/>
      <c r="AG489" s="43"/>
      <c r="AH489" s="43"/>
      <c r="AI489" s="388"/>
      <c r="AJ489" s="43"/>
      <c r="AK489" s="43"/>
      <c r="AL489" s="388"/>
      <c r="AM489" s="43"/>
      <c r="AN489" s="43"/>
      <c r="AO489" s="388"/>
      <c r="AP489" s="42"/>
      <c r="AQ489" s="42"/>
      <c r="AR489" s="42"/>
      <c r="AS489" s="42"/>
      <c r="AT489" s="42"/>
      <c r="AU489" s="42"/>
      <c r="AV489" s="42"/>
      <c r="AW489" s="42"/>
      <c r="AX489" s="42"/>
      <c r="AY489" s="42"/>
      <c r="AZ489" s="42"/>
      <c r="BA489" s="42"/>
      <c r="BB489" s="42"/>
      <c r="BC489" s="42"/>
      <c r="BD489" s="42"/>
      <c r="BE489" s="42"/>
      <c r="BF489" s="42"/>
      <c r="BG489" s="42"/>
      <c r="BH489" s="42"/>
      <c r="BI489" s="42"/>
    </row>
    <row r="490" spans="1:61" ht="15.75" customHeight="1">
      <c r="A490" s="104"/>
      <c r="B490" s="35"/>
      <c r="C490" s="43"/>
      <c r="D490" s="43"/>
      <c r="E490" s="305">
        <f>E436/($E$410+$E$484)</f>
        <v>0.31694796564030708</v>
      </c>
      <c r="F490" s="43"/>
      <c r="G490" s="43"/>
      <c r="H490" s="388"/>
      <c r="I490" s="43"/>
      <c r="J490" s="43"/>
      <c r="K490" s="388"/>
      <c r="L490" s="43"/>
      <c r="M490" s="43"/>
      <c r="N490" s="388"/>
      <c r="O490" s="43"/>
      <c r="P490" s="43"/>
      <c r="Q490" s="388"/>
      <c r="R490" s="43"/>
      <c r="S490" s="43"/>
      <c r="T490" s="388"/>
      <c r="U490" s="43"/>
      <c r="V490" s="43"/>
      <c r="W490" s="388"/>
      <c r="X490" s="43"/>
      <c r="Y490" s="43"/>
      <c r="Z490" s="388"/>
      <c r="AA490" s="43"/>
      <c r="AB490" s="43"/>
      <c r="AC490" s="388"/>
      <c r="AD490" s="43"/>
      <c r="AE490" s="43"/>
      <c r="AF490" s="388"/>
      <c r="AG490" s="43"/>
      <c r="AH490" s="43"/>
      <c r="AI490" s="388"/>
      <c r="AJ490" s="43"/>
      <c r="AK490" s="43"/>
      <c r="AL490" s="388"/>
      <c r="AM490" s="43"/>
      <c r="AN490" s="43"/>
      <c r="AO490" s="388"/>
      <c r="AP490" s="42"/>
      <c r="AQ490" s="42"/>
      <c r="AR490" s="42"/>
      <c r="AS490" s="42"/>
      <c r="AT490" s="42"/>
      <c r="AU490" s="42"/>
      <c r="AV490" s="42"/>
      <c r="AW490" s="42"/>
      <c r="AX490" s="42"/>
      <c r="AY490" s="42"/>
      <c r="AZ490" s="42"/>
      <c r="BA490" s="42"/>
      <c r="BB490" s="42"/>
      <c r="BC490" s="42"/>
      <c r="BD490" s="42"/>
      <c r="BE490" s="42"/>
      <c r="BF490" s="42"/>
      <c r="BG490" s="42"/>
      <c r="BH490" s="42"/>
      <c r="BI490" s="42"/>
    </row>
    <row r="491" spans="1:61" ht="15.75" customHeight="1">
      <c r="A491" s="104"/>
      <c r="B491" s="35"/>
      <c r="C491" s="43"/>
      <c r="D491" s="43"/>
      <c r="E491" s="388"/>
      <c r="F491" s="43"/>
      <c r="G491" s="43"/>
      <c r="H491" s="388"/>
      <c r="I491" s="43"/>
      <c r="J491" s="43"/>
      <c r="K491" s="388"/>
      <c r="L491" s="43"/>
      <c r="M491" s="43"/>
      <c r="N491" s="388"/>
      <c r="O491" s="43"/>
      <c r="P491" s="43"/>
      <c r="Q491" s="388"/>
      <c r="R491" s="43"/>
      <c r="S491" s="43"/>
      <c r="T491" s="388"/>
      <c r="U491" s="43"/>
      <c r="V491" s="43"/>
      <c r="W491" s="388"/>
      <c r="X491" s="43"/>
      <c r="Y491" s="43"/>
      <c r="Z491" s="388"/>
      <c r="AA491" s="43"/>
      <c r="AB491" s="43"/>
      <c r="AC491" s="388"/>
      <c r="AD491" s="43"/>
      <c r="AE491" s="43"/>
      <c r="AF491" s="388"/>
      <c r="AG491" s="43"/>
      <c r="AH491" s="43"/>
      <c r="AI491" s="388"/>
      <c r="AJ491" s="43"/>
      <c r="AK491" s="43"/>
      <c r="AL491" s="388"/>
      <c r="AM491" s="43"/>
      <c r="AN491" s="43"/>
      <c r="AO491" s="388"/>
      <c r="AP491" s="42"/>
      <c r="AQ491" s="42"/>
      <c r="AR491" s="42"/>
      <c r="AS491" s="42"/>
      <c r="AT491" s="42"/>
      <c r="AU491" s="42"/>
      <c r="AV491" s="42"/>
      <c r="AW491" s="42"/>
      <c r="AX491" s="42"/>
      <c r="AY491" s="42"/>
      <c r="AZ491" s="42"/>
      <c r="BA491" s="42"/>
      <c r="BB491" s="42"/>
      <c r="BC491" s="42"/>
      <c r="BD491" s="42"/>
      <c r="BE491" s="42"/>
      <c r="BF491" s="42"/>
      <c r="BG491" s="42"/>
      <c r="BH491" s="42"/>
      <c r="BI491" s="42"/>
    </row>
    <row r="492" spans="1:61" ht="15.75" customHeight="1">
      <c r="A492" s="104"/>
      <c r="B492" s="568" t="s">
        <v>1511</v>
      </c>
      <c r="C492" s="569" t="s">
        <v>1512</v>
      </c>
      <c r="D492" s="570">
        <f>IFERROR(E492/E409,0)</f>
        <v>3.5613612394008655E-2</v>
      </c>
      <c r="E492" s="571">
        <f>E486</f>
        <v>2073574.7101184111</v>
      </c>
      <c r="F492" s="572" t="s">
        <v>1512</v>
      </c>
      <c r="G492" s="570">
        <f>IFERROR(H492/H409,0)</f>
        <v>1.0947185724265217E-3</v>
      </c>
      <c r="H492" s="573">
        <f>H486</f>
        <v>3385.7033636900305</v>
      </c>
      <c r="I492" s="569" t="s">
        <v>1512</v>
      </c>
      <c r="J492" s="570">
        <f>IFERROR(K492/K409,0)</f>
        <v>6.6501675797352505E-3</v>
      </c>
      <c r="K492" s="573">
        <f>K486</f>
        <v>21587.727932434747</v>
      </c>
      <c r="L492" s="574" t="s">
        <v>1512</v>
      </c>
      <c r="M492" s="570">
        <f>IFERROR(N492/N409,0)</f>
        <v>3.4207283351635601E-2</v>
      </c>
      <c r="N492" s="573">
        <f>N486</f>
        <v>171439.85738223881</v>
      </c>
      <c r="O492" s="574" t="s">
        <v>1512</v>
      </c>
      <c r="P492" s="570">
        <f>IFERROR(Q492/Q409,0)</f>
        <v>4.6800300903591732E-2</v>
      </c>
      <c r="Q492" s="573">
        <f>Q486</f>
        <v>277637.66597301327</v>
      </c>
      <c r="R492" s="574" t="s">
        <v>1512</v>
      </c>
      <c r="S492" s="570">
        <f>IFERROR(T492/T409,0)</f>
        <v>5.337873069564017E-2</v>
      </c>
      <c r="T492" s="573">
        <f>T486</f>
        <v>353214.41419732891</v>
      </c>
      <c r="U492" s="574" t="s">
        <v>1512</v>
      </c>
      <c r="V492" s="570">
        <f>IFERROR(W492/W409,0)</f>
        <v>3.6049490394718754E-2</v>
      </c>
      <c r="W492" s="573">
        <f>W486</f>
        <v>198016.36644849621</v>
      </c>
      <c r="X492" s="574" t="s">
        <v>1512</v>
      </c>
      <c r="Y492" s="570">
        <f>IFERROR(Z492/Z409,0)</f>
        <v>3.0938354979787221E-2</v>
      </c>
      <c r="Z492" s="573">
        <f>Z486</f>
        <v>137355.23045253073</v>
      </c>
      <c r="AA492" s="574" t="s">
        <v>1512</v>
      </c>
      <c r="AB492" s="570">
        <f>IFERROR(AC492/AC409,0)</f>
        <v>3.1452869741610275E-2</v>
      </c>
      <c r="AC492" s="573">
        <f>AC486</f>
        <v>139824.65379926944</v>
      </c>
      <c r="AD492" s="574" t="s">
        <v>1512</v>
      </c>
      <c r="AE492" s="570">
        <f>IFERROR(AF492/AF409,0)</f>
        <v>3.6666183255329915E-2</v>
      </c>
      <c r="AF492" s="573">
        <f>AF486</f>
        <v>193594.65940957185</v>
      </c>
      <c r="AG492" s="574" t="s">
        <v>1512</v>
      </c>
      <c r="AH492" s="570">
        <f>IFERROR(AI492/AI409,0)</f>
        <v>4.7491002675053261E-2</v>
      </c>
      <c r="AI492" s="573">
        <f>AI486</f>
        <v>277148.67891737365</v>
      </c>
      <c r="AJ492" s="574" t="s">
        <v>1512</v>
      </c>
      <c r="AK492" s="570">
        <f>IFERROR(AL492/AL409,0)</f>
        <v>5.2974856539440764E-2</v>
      </c>
      <c r="AL492" s="573">
        <f>AL486</f>
        <v>282929.12248100922</v>
      </c>
      <c r="AM492" s="574" t="s">
        <v>1512</v>
      </c>
      <c r="AN492" s="570">
        <f>IFERROR(AO492/AO409,0)</f>
        <v>4.9983060066450431E-3</v>
      </c>
      <c r="AO492" s="573">
        <f>AO486</f>
        <v>17440.629761454242</v>
      </c>
      <c r="AP492" s="42"/>
      <c r="AQ492" s="42"/>
      <c r="AR492" s="42"/>
      <c r="AS492" s="42"/>
      <c r="AT492" s="42"/>
      <c r="AU492" s="42"/>
      <c r="AV492" s="42"/>
      <c r="AW492" s="42"/>
      <c r="AX492" s="42"/>
      <c r="AY492" s="42"/>
      <c r="AZ492" s="42"/>
      <c r="BA492" s="42"/>
      <c r="BB492" s="42"/>
      <c r="BC492" s="42"/>
      <c r="BD492" s="42"/>
      <c r="BE492" s="42"/>
      <c r="BF492" s="42"/>
      <c r="BG492" s="42"/>
      <c r="BH492" s="42"/>
      <c r="BI492" s="42"/>
    </row>
    <row r="493" spans="1:61" ht="15.75" customHeight="1">
      <c r="A493" s="104"/>
      <c r="B493" s="575"/>
      <c r="C493" s="42"/>
      <c r="D493" s="42"/>
      <c r="E493" s="42"/>
      <c r="F493" s="394"/>
      <c r="G493" s="42"/>
      <c r="H493" s="399"/>
      <c r="I493" s="42"/>
      <c r="J493" s="42"/>
      <c r="K493" s="399"/>
      <c r="L493" s="576"/>
      <c r="M493" s="42"/>
      <c r="N493" s="399"/>
      <c r="O493" s="576"/>
      <c r="P493" s="42"/>
      <c r="Q493" s="399"/>
      <c r="R493" s="576"/>
      <c r="S493" s="42"/>
      <c r="T493" s="399"/>
      <c r="U493" s="576"/>
      <c r="V493" s="42"/>
      <c r="W493" s="399"/>
      <c r="X493" s="576"/>
      <c r="Y493" s="42"/>
      <c r="Z493" s="399"/>
      <c r="AA493" s="576"/>
      <c r="AB493" s="42"/>
      <c r="AC493" s="399"/>
      <c r="AD493" s="576"/>
      <c r="AE493" s="42"/>
      <c r="AF493" s="399"/>
      <c r="AG493" s="576"/>
      <c r="AH493" s="42"/>
      <c r="AI493" s="399"/>
      <c r="AJ493" s="576"/>
      <c r="AK493" s="42"/>
      <c r="AL493" s="399"/>
      <c r="AM493" s="576"/>
      <c r="AN493" s="42"/>
      <c r="AO493" s="399"/>
      <c r="AP493" s="42"/>
      <c r="AQ493" s="42"/>
      <c r="AR493" s="42"/>
      <c r="AS493" s="42"/>
      <c r="AT493" s="42"/>
      <c r="AU493" s="42"/>
      <c r="AV493" s="42"/>
      <c r="AW493" s="42"/>
      <c r="AX493" s="42"/>
      <c r="AY493" s="42"/>
      <c r="AZ493" s="42"/>
      <c r="BA493" s="42"/>
      <c r="BB493" s="42"/>
      <c r="BC493" s="42"/>
      <c r="BD493" s="42"/>
      <c r="BE493" s="42"/>
      <c r="BF493" s="42"/>
      <c r="BG493" s="42"/>
      <c r="BH493" s="42"/>
      <c r="BI493" s="42"/>
    </row>
    <row r="494" spans="1:61" ht="15.75" customHeight="1">
      <c r="A494" s="104" t="str">
        <f t="shared" ref="A494:A500" si="324">B494</f>
        <v>Amortissement</v>
      </c>
      <c r="B494" s="577" t="s">
        <v>1524</v>
      </c>
      <c r="C494" s="301"/>
      <c r="D494" s="309"/>
      <c r="E494" s="304">
        <f t="shared" ref="E494:E497" si="325">+SUM(H494,K494,N494,Q494,T494,W494,Z494,AC494,AF494,AI494,AL494,AO494)</f>
        <v>48933</v>
      </c>
      <c r="F494" s="127"/>
      <c r="G494" s="309"/>
      <c r="H494" s="518">
        <v>4077.75</v>
      </c>
      <c r="I494" s="127"/>
      <c r="J494" s="309"/>
      <c r="K494" s="518">
        <v>4077.75</v>
      </c>
      <c r="L494" s="127"/>
      <c r="M494" s="309"/>
      <c r="N494" s="518">
        <v>4077.75</v>
      </c>
      <c r="O494" s="127"/>
      <c r="P494" s="309"/>
      <c r="Q494" s="518">
        <v>4077.75</v>
      </c>
      <c r="R494" s="127"/>
      <c r="S494" s="309"/>
      <c r="T494" s="518">
        <v>4077.75</v>
      </c>
      <c r="U494" s="127"/>
      <c r="V494" s="309"/>
      <c r="W494" s="518">
        <v>4077.75</v>
      </c>
      <c r="X494" s="127"/>
      <c r="Y494" s="309"/>
      <c r="Z494" s="518">
        <v>4077.75</v>
      </c>
      <c r="AA494" s="127"/>
      <c r="AB494" s="309"/>
      <c r="AC494" s="518">
        <v>4077.75</v>
      </c>
      <c r="AD494" s="127"/>
      <c r="AE494" s="309"/>
      <c r="AF494" s="518">
        <v>4077.75</v>
      </c>
      <c r="AG494" s="127"/>
      <c r="AH494" s="309"/>
      <c r="AI494" s="518">
        <v>4077.75</v>
      </c>
      <c r="AJ494" s="127"/>
      <c r="AK494" s="309"/>
      <c r="AL494" s="518">
        <v>4077.75</v>
      </c>
      <c r="AM494" s="127"/>
      <c r="AN494" s="309"/>
      <c r="AO494" s="518">
        <v>4077.75</v>
      </c>
      <c r="AP494" s="42"/>
      <c r="AQ494" s="42"/>
      <c r="AR494" s="42"/>
      <c r="AS494" s="42"/>
      <c r="AT494" s="42"/>
      <c r="AU494" s="42"/>
      <c r="AV494" s="42"/>
      <c r="AW494" s="42"/>
      <c r="AX494" s="42"/>
      <c r="AY494" s="42"/>
      <c r="AZ494" s="42"/>
      <c r="BA494" s="42"/>
      <c r="BB494" s="42"/>
      <c r="BC494" s="42"/>
      <c r="BD494" s="42"/>
      <c r="BE494" s="42"/>
      <c r="BF494" s="42"/>
      <c r="BG494" s="42"/>
      <c r="BH494" s="42"/>
      <c r="BI494" s="42"/>
    </row>
    <row r="495" spans="1:61" ht="15.75" customHeight="1">
      <c r="A495" s="104" t="str">
        <f t="shared" si="324"/>
        <v>Intérêts sur marge</v>
      </c>
      <c r="B495" s="577" t="s">
        <v>1530</v>
      </c>
      <c r="C495" s="42"/>
      <c r="D495" s="43"/>
      <c r="E495" s="304">
        <f t="shared" si="325"/>
        <v>0</v>
      </c>
      <c r="F495" s="394"/>
      <c r="G495" s="43"/>
      <c r="H495" s="518">
        <v>0</v>
      </c>
      <c r="I495" s="394"/>
      <c r="J495" s="43"/>
      <c r="K495" s="518">
        <v>0</v>
      </c>
      <c r="L495" s="394"/>
      <c r="M495" s="43"/>
      <c r="N495" s="518">
        <v>0</v>
      </c>
      <c r="O495" s="394"/>
      <c r="P495" s="43"/>
      <c r="Q495" s="518">
        <v>0</v>
      </c>
      <c r="R495" s="394"/>
      <c r="S495" s="43"/>
      <c r="T495" s="518">
        <v>0</v>
      </c>
      <c r="U495" s="394"/>
      <c r="V495" s="43"/>
      <c r="W495" s="518">
        <v>0</v>
      </c>
      <c r="X495" s="394"/>
      <c r="Y495" s="43"/>
      <c r="Z495" s="518">
        <v>0</v>
      </c>
      <c r="AA495" s="394"/>
      <c r="AB495" s="43"/>
      <c r="AC495" s="518">
        <v>0</v>
      </c>
      <c r="AD495" s="394"/>
      <c r="AE495" s="43"/>
      <c r="AF495" s="518">
        <v>0</v>
      </c>
      <c r="AG495" s="394"/>
      <c r="AH495" s="43"/>
      <c r="AI495" s="518">
        <v>0</v>
      </c>
      <c r="AJ495" s="394"/>
      <c r="AK495" s="43"/>
      <c r="AL495" s="518">
        <v>0</v>
      </c>
      <c r="AM495" s="394"/>
      <c r="AN495" s="43"/>
      <c r="AO495" s="518">
        <v>0</v>
      </c>
      <c r="AP495" s="42"/>
      <c r="AQ495" s="42"/>
      <c r="AR495" s="42"/>
      <c r="AS495" s="42"/>
      <c r="AT495" s="42"/>
      <c r="AU495" s="42"/>
      <c r="AV495" s="42"/>
      <c r="AW495" s="42"/>
      <c r="AX495" s="42"/>
      <c r="AY495" s="42"/>
      <c r="AZ495" s="42"/>
      <c r="BA495" s="42"/>
      <c r="BB495" s="42"/>
      <c r="BC495" s="42"/>
      <c r="BD495" s="42"/>
      <c r="BE495" s="42"/>
      <c r="BF495" s="42"/>
      <c r="BG495" s="42"/>
      <c r="BH495" s="42"/>
      <c r="BI495" s="42"/>
    </row>
    <row r="496" spans="1:61" ht="15.75" customHeight="1">
      <c r="A496" s="104" t="str">
        <f t="shared" si="324"/>
        <v>Intérêts sur prêt</v>
      </c>
      <c r="B496" s="577" t="s">
        <v>1535</v>
      </c>
      <c r="C496" s="43"/>
      <c r="D496" s="43"/>
      <c r="E496" s="304">
        <f t="shared" si="325"/>
        <v>0</v>
      </c>
      <c r="F496" s="65"/>
      <c r="G496" s="43"/>
      <c r="H496" s="518">
        <v>0</v>
      </c>
      <c r="I496" s="65"/>
      <c r="J496" s="43"/>
      <c r="K496" s="518">
        <v>0</v>
      </c>
      <c r="L496" s="65"/>
      <c r="M496" s="43"/>
      <c r="N496" s="518">
        <v>0</v>
      </c>
      <c r="O496" s="65"/>
      <c r="P496" s="43"/>
      <c r="Q496" s="518">
        <v>0</v>
      </c>
      <c r="R496" s="65"/>
      <c r="S496" s="43"/>
      <c r="T496" s="518">
        <v>0</v>
      </c>
      <c r="U496" s="65"/>
      <c r="V496" s="43"/>
      <c r="W496" s="518">
        <v>0</v>
      </c>
      <c r="X496" s="65"/>
      <c r="Y496" s="43"/>
      <c r="Z496" s="518">
        <v>0</v>
      </c>
      <c r="AA496" s="65"/>
      <c r="AB496" s="43"/>
      <c r="AC496" s="518">
        <v>0</v>
      </c>
      <c r="AD496" s="65"/>
      <c r="AE496" s="43"/>
      <c r="AF496" s="518">
        <v>0</v>
      </c>
      <c r="AG496" s="65"/>
      <c r="AH496" s="43"/>
      <c r="AI496" s="518">
        <v>0</v>
      </c>
      <c r="AJ496" s="65"/>
      <c r="AK496" s="43"/>
      <c r="AL496" s="518">
        <v>0</v>
      </c>
      <c r="AM496" s="65"/>
      <c r="AN496" s="43"/>
      <c r="AO496" s="518">
        <v>0</v>
      </c>
      <c r="AP496" s="42"/>
      <c r="AQ496" s="42"/>
      <c r="AR496" s="42"/>
      <c r="AS496" s="42"/>
      <c r="AT496" s="42"/>
      <c r="AU496" s="42"/>
      <c r="AV496" s="42"/>
      <c r="AW496" s="42"/>
      <c r="AX496" s="42"/>
      <c r="AY496" s="42"/>
      <c r="AZ496" s="42"/>
      <c r="BA496" s="42"/>
      <c r="BB496" s="42"/>
      <c r="BC496" s="42"/>
      <c r="BD496" s="42"/>
      <c r="BE496" s="42"/>
      <c r="BF496" s="42"/>
      <c r="BG496" s="42"/>
      <c r="BH496" s="42"/>
      <c r="BI496" s="42"/>
    </row>
    <row r="497" spans="1:61" ht="15.75" customHeight="1">
      <c r="A497" s="104" t="str">
        <f t="shared" si="324"/>
        <v>Intérêts sur avance</v>
      </c>
      <c r="B497" s="577" t="s">
        <v>1537</v>
      </c>
      <c r="C497" s="18"/>
      <c r="D497" s="18"/>
      <c r="E497" s="304">
        <f t="shared" si="325"/>
        <v>0</v>
      </c>
      <c r="F497" s="83"/>
      <c r="G497" s="18"/>
      <c r="H497" s="518">
        <v>0</v>
      </c>
      <c r="I497" s="83"/>
      <c r="J497" s="18"/>
      <c r="K497" s="518">
        <v>0</v>
      </c>
      <c r="L497" s="83"/>
      <c r="M497" s="18"/>
      <c r="N497" s="518">
        <v>0</v>
      </c>
      <c r="O497" s="83"/>
      <c r="P497" s="18"/>
      <c r="Q497" s="518">
        <v>0</v>
      </c>
      <c r="R497" s="83"/>
      <c r="S497" s="18"/>
      <c r="T497" s="518">
        <v>0</v>
      </c>
      <c r="U497" s="83"/>
      <c r="V497" s="18"/>
      <c r="W497" s="518">
        <v>0</v>
      </c>
      <c r="X497" s="83"/>
      <c r="Y497" s="18"/>
      <c r="Z497" s="518">
        <v>0</v>
      </c>
      <c r="AA497" s="83"/>
      <c r="AB497" s="18"/>
      <c r="AC497" s="518">
        <v>0</v>
      </c>
      <c r="AD497" s="83"/>
      <c r="AE497" s="18"/>
      <c r="AF497" s="518">
        <v>0</v>
      </c>
      <c r="AG497" s="83"/>
      <c r="AH497" s="18"/>
      <c r="AI497" s="518">
        <v>0</v>
      </c>
      <c r="AJ497" s="83"/>
      <c r="AK497" s="18"/>
      <c r="AL497" s="518">
        <v>0</v>
      </c>
      <c r="AM497" s="83"/>
      <c r="AN497" s="18"/>
      <c r="AO497" s="518">
        <v>0</v>
      </c>
      <c r="AP497" s="42"/>
      <c r="AQ497" s="42"/>
      <c r="AR497" s="42"/>
      <c r="AS497" s="42"/>
      <c r="AT497" s="42"/>
      <c r="AU497" s="42"/>
      <c r="AV497" s="42"/>
      <c r="AW497" s="42"/>
      <c r="AX497" s="42"/>
      <c r="AY497" s="42"/>
      <c r="AZ497" s="42"/>
      <c r="BA497" s="42"/>
      <c r="BB497" s="42"/>
      <c r="BC497" s="42"/>
      <c r="BD497" s="42"/>
      <c r="BE497" s="42"/>
      <c r="BF497" s="42"/>
      <c r="BG497" s="42"/>
      <c r="BH497" s="42"/>
      <c r="BI497" s="42"/>
    </row>
    <row r="498" spans="1:61" ht="20.25" hidden="1" customHeight="1">
      <c r="A498" s="104" t="str">
        <f t="shared" si="324"/>
        <v>[...]</v>
      </c>
      <c r="B498" s="578" t="s">
        <v>330</v>
      </c>
      <c r="C498" s="18"/>
      <c r="D498" s="18"/>
      <c r="E498" s="304"/>
      <c r="F498" s="83"/>
      <c r="G498" s="18"/>
      <c r="H498" s="518"/>
      <c r="I498" s="18"/>
      <c r="J498" s="18"/>
      <c r="K498" s="518"/>
      <c r="L498" s="579"/>
      <c r="M498" s="18"/>
      <c r="N498" s="518"/>
      <c r="O498" s="579"/>
      <c r="P498" s="18"/>
      <c r="Q498" s="518"/>
      <c r="R498" s="579"/>
      <c r="S498" s="18"/>
      <c r="T498" s="518"/>
      <c r="U498" s="579"/>
      <c r="V498" s="18"/>
      <c r="W498" s="518"/>
      <c r="X498" s="579"/>
      <c r="Y498" s="18"/>
      <c r="Z498" s="518"/>
      <c r="AA498" s="579"/>
      <c r="AB498" s="18"/>
      <c r="AC498" s="518"/>
      <c r="AD498" s="579"/>
      <c r="AE498" s="18"/>
      <c r="AF498" s="518"/>
      <c r="AG498" s="579"/>
      <c r="AH498" s="18"/>
      <c r="AI498" s="518"/>
      <c r="AJ498" s="579"/>
      <c r="AK498" s="18"/>
      <c r="AL498" s="518"/>
      <c r="AM498" s="579"/>
      <c r="AN498" s="18"/>
      <c r="AO498" s="518"/>
      <c r="AP498" s="42"/>
      <c r="AQ498" s="42"/>
      <c r="AR498" s="42"/>
      <c r="AS498" s="42"/>
      <c r="AT498" s="42"/>
      <c r="AU498" s="42"/>
      <c r="AV498" s="42"/>
      <c r="AW498" s="42"/>
      <c r="AX498" s="42"/>
      <c r="AY498" s="42"/>
      <c r="AZ498" s="42"/>
      <c r="BA498" s="42"/>
      <c r="BB498" s="42"/>
      <c r="BC498" s="42"/>
      <c r="BD498" s="42"/>
      <c r="BE498" s="42"/>
      <c r="BF498" s="42"/>
      <c r="BG498" s="42"/>
      <c r="BH498" s="42"/>
      <c r="BI498" s="42"/>
    </row>
    <row r="499" spans="1:61" ht="15.75" customHeight="1">
      <c r="A499" s="104" t="str">
        <f t="shared" si="324"/>
        <v>Revenus d'intérêts floor plan</v>
      </c>
      <c r="B499" s="577" t="s">
        <v>1901</v>
      </c>
      <c r="C499" s="18"/>
      <c r="D499" s="18"/>
      <c r="E499" s="304">
        <f>+SUM(H499,K499,N499,Q499,T499,W499,Z499,AC499,AF499,AI499,AL499,AO499)</f>
        <v>0</v>
      </c>
      <c r="F499" s="83"/>
      <c r="G499" s="18"/>
      <c r="H499" s="518">
        <v>0</v>
      </c>
      <c r="I499" s="18"/>
      <c r="J499" s="18"/>
      <c r="K499" s="518">
        <v>0</v>
      </c>
      <c r="L499" s="579"/>
      <c r="M499" s="18"/>
      <c r="N499" s="518">
        <v>0</v>
      </c>
      <c r="O499" s="579"/>
      <c r="P499" s="18"/>
      <c r="Q499" s="518">
        <v>0</v>
      </c>
      <c r="R499" s="579"/>
      <c r="S499" s="18"/>
      <c r="T499" s="518">
        <v>0</v>
      </c>
      <c r="U499" s="579"/>
      <c r="V499" s="18"/>
      <c r="W499" s="518">
        <v>0</v>
      </c>
      <c r="X499" s="579"/>
      <c r="Y499" s="18"/>
      <c r="Z499" s="518">
        <v>0</v>
      </c>
      <c r="AA499" s="579"/>
      <c r="AB499" s="18"/>
      <c r="AC499" s="518">
        <v>0</v>
      </c>
      <c r="AD499" s="579"/>
      <c r="AE499" s="18"/>
      <c r="AF499" s="518">
        <v>0</v>
      </c>
      <c r="AG499" s="579"/>
      <c r="AH499" s="18"/>
      <c r="AI499" s="518">
        <v>0</v>
      </c>
      <c r="AJ499" s="579"/>
      <c r="AK499" s="18"/>
      <c r="AL499" s="518">
        <v>0</v>
      </c>
      <c r="AM499" s="579"/>
      <c r="AN499" s="18"/>
      <c r="AO499" s="518">
        <v>0</v>
      </c>
      <c r="AP499" s="42"/>
      <c r="AQ499" s="42"/>
      <c r="AR499" s="42"/>
      <c r="AS499" s="42"/>
      <c r="AT499" s="42"/>
      <c r="AU499" s="42"/>
      <c r="AV499" s="42"/>
      <c r="AW499" s="42"/>
      <c r="AX499" s="42"/>
      <c r="AY499" s="42"/>
      <c r="AZ499" s="42"/>
      <c r="BA499" s="42"/>
      <c r="BB499" s="42"/>
      <c r="BC499" s="42"/>
      <c r="BD499" s="42"/>
      <c r="BE499" s="42"/>
      <c r="BF499" s="42"/>
      <c r="BG499" s="42"/>
      <c r="BH499" s="42"/>
      <c r="BI499" s="42"/>
    </row>
    <row r="500" spans="1:61" ht="21" hidden="1" customHeight="1">
      <c r="A500" s="104" t="str">
        <f t="shared" si="324"/>
        <v>[...]</v>
      </c>
      <c r="B500" s="580" t="s">
        <v>330</v>
      </c>
      <c r="C500" s="18"/>
      <c r="D500" s="18"/>
      <c r="E500" s="304"/>
      <c r="F500" s="83"/>
      <c r="G500" s="18"/>
      <c r="H500" s="518"/>
      <c r="I500" s="18"/>
      <c r="J500" s="18"/>
      <c r="K500" s="518"/>
      <c r="L500" s="579"/>
      <c r="M500" s="18"/>
      <c r="N500" s="518"/>
      <c r="O500" s="579"/>
      <c r="P500" s="18"/>
      <c r="Q500" s="518"/>
      <c r="R500" s="579"/>
      <c r="S500" s="18"/>
      <c r="T500" s="518"/>
      <c r="U500" s="579"/>
      <c r="V500" s="18"/>
      <c r="W500" s="518"/>
      <c r="X500" s="579"/>
      <c r="Y500" s="18"/>
      <c r="Z500" s="518"/>
      <c r="AA500" s="579"/>
      <c r="AB500" s="18"/>
      <c r="AC500" s="518"/>
      <c r="AD500" s="579"/>
      <c r="AE500" s="18"/>
      <c r="AF500" s="518"/>
      <c r="AG500" s="579"/>
      <c r="AH500" s="18"/>
      <c r="AI500" s="518"/>
      <c r="AJ500" s="579"/>
      <c r="AK500" s="18"/>
      <c r="AL500" s="518"/>
      <c r="AM500" s="579"/>
      <c r="AN500" s="18"/>
      <c r="AO500" s="518"/>
      <c r="AP500" s="42"/>
      <c r="AQ500" s="42"/>
      <c r="AR500" s="42"/>
      <c r="AS500" s="42"/>
      <c r="AT500" s="42"/>
      <c r="AU500" s="42"/>
      <c r="AV500" s="42"/>
      <c r="AW500" s="42"/>
      <c r="AX500" s="42"/>
      <c r="AY500" s="42"/>
      <c r="AZ500" s="42"/>
      <c r="BA500" s="42"/>
      <c r="BB500" s="42"/>
      <c r="BC500" s="42"/>
      <c r="BD500" s="42"/>
      <c r="BE500" s="42"/>
      <c r="BF500" s="42"/>
      <c r="BG500" s="42"/>
      <c r="BH500" s="42"/>
      <c r="BI500" s="42"/>
    </row>
    <row r="501" spans="1:61" ht="15.75" customHeight="1">
      <c r="A501" s="435"/>
      <c r="B501" s="581" t="s">
        <v>1543</v>
      </c>
      <c r="C501" s="379" t="s">
        <v>1512</v>
      </c>
      <c r="D501" s="380">
        <f>IFERROR(E501/E409,0)</f>
        <v>3.4773188903708417E-2</v>
      </c>
      <c r="E501" s="382">
        <f>E492-E494-E495-E496-E497-E499</f>
        <v>2024641.7101184111</v>
      </c>
      <c r="F501" s="566" t="s">
        <v>1512</v>
      </c>
      <c r="G501" s="380">
        <f>IFERROR(H501/H409,0)</f>
        <v>-2.2376334379398569E-4</v>
      </c>
      <c r="H501" s="382">
        <f>H492-H494-H495-H496-H497-H499</f>
        <v>-692.04663630996947</v>
      </c>
      <c r="I501" s="379" t="s">
        <v>1512</v>
      </c>
      <c r="J501" s="380">
        <f>IFERROR(K501/K409,0)</f>
        <v>5.3940038494372572E-3</v>
      </c>
      <c r="K501" s="382">
        <f>K492-K494-K495-K496-K497-K499</f>
        <v>17509.977932434747</v>
      </c>
      <c r="L501" s="385" t="s">
        <v>1512</v>
      </c>
      <c r="M501" s="380">
        <f>IFERROR(N501/N409,0)</f>
        <v>3.3393652543625002E-2</v>
      </c>
      <c r="N501" s="382">
        <f>N492-N494-N495-N496-N497-N499</f>
        <v>167362.10738223881</v>
      </c>
      <c r="O501" s="385" t="s">
        <v>1512</v>
      </c>
      <c r="P501" s="380">
        <f>IFERROR(Q501/Q409,0)</f>
        <v>4.6112930454986351E-2</v>
      </c>
      <c r="Q501" s="382">
        <f>Q492-Q494-Q495-Q496-Q497-Q499</f>
        <v>273559.91597301327</v>
      </c>
      <c r="R501" s="385" t="s">
        <v>1512</v>
      </c>
      <c r="S501" s="380">
        <f>IFERROR(T501/T409,0)</f>
        <v>5.2762489935509284E-2</v>
      </c>
      <c r="T501" s="382">
        <f>T492-T494-T495-T496-T497-T499</f>
        <v>349136.66419732891</v>
      </c>
      <c r="U501" s="385" t="s">
        <v>1512</v>
      </c>
      <c r="V501" s="380">
        <f>IFERROR(W501/W409,0)</f>
        <v>3.5307123427313063E-2</v>
      </c>
      <c r="W501" s="382">
        <f>W492-W494-W495-W496-W497-W499</f>
        <v>193938.61644849621</v>
      </c>
      <c r="X501" s="385" t="s">
        <v>1512</v>
      </c>
      <c r="Y501" s="380">
        <f>IFERROR(Z501/Z409,0)</f>
        <v>3.0019868828199226E-2</v>
      </c>
      <c r="Z501" s="382">
        <f>Z492-Z494-Z495-Z496-Z497-Z499</f>
        <v>133277.48045253073</v>
      </c>
      <c r="AA501" s="385" t="s">
        <v>1512</v>
      </c>
      <c r="AB501" s="380">
        <f>IFERROR(AC501/AC409,0)</f>
        <v>3.053559988894913E-2</v>
      </c>
      <c r="AC501" s="382">
        <f>AC492-AC494-AC495-AC496-AC497-AC499</f>
        <v>135746.90379926944</v>
      </c>
      <c r="AD501" s="385" t="s">
        <v>1512</v>
      </c>
      <c r="AE501" s="380">
        <f>IFERROR(AF501/AF409,0)</f>
        <v>3.5893870996172472E-2</v>
      </c>
      <c r="AF501" s="382">
        <f>AF492-AF494-AF495-AF496-AF497-AF499</f>
        <v>189516.90940957185</v>
      </c>
      <c r="AG501" s="385" t="s">
        <v>1512</v>
      </c>
      <c r="AH501" s="380">
        <f>IFERROR(AI501/AI409,0)</f>
        <v>4.6792257016532793E-2</v>
      </c>
      <c r="AI501" s="382">
        <f>AI492-AI494-AI495-AI496-AI497-AI499</f>
        <v>273070.92891737365</v>
      </c>
      <c r="AJ501" s="385" t="s">
        <v>1512</v>
      </c>
      <c r="AK501" s="380">
        <f>IFERROR(AL501/AL409,0)</f>
        <v>5.2211350049336677E-2</v>
      </c>
      <c r="AL501" s="382">
        <f>AL492-AL494-AL495-AL496-AL497-AL499</f>
        <v>278851.37248100922</v>
      </c>
      <c r="AM501" s="385" t="s">
        <v>1512</v>
      </c>
      <c r="AN501" s="380">
        <f>IFERROR(AO501/AO409,0)</f>
        <v>3.82966458730576E-3</v>
      </c>
      <c r="AO501" s="382">
        <f>AO492-AO494-AO495-AO496-AO497-AO499</f>
        <v>13362.879761454242</v>
      </c>
      <c r="AP501" s="42"/>
      <c r="AQ501" s="42"/>
      <c r="AR501" s="42"/>
      <c r="AS501" s="42"/>
      <c r="AT501" s="42"/>
      <c r="AU501" s="42"/>
      <c r="AV501" s="42"/>
      <c r="AW501" s="42"/>
      <c r="AX501" s="42"/>
      <c r="AY501" s="42"/>
      <c r="AZ501" s="42"/>
      <c r="BA501" s="42"/>
      <c r="BB501" s="42"/>
      <c r="BC501" s="42"/>
      <c r="BD501" s="42"/>
      <c r="BE501" s="42"/>
      <c r="BF501" s="42"/>
      <c r="BG501" s="42"/>
      <c r="BH501" s="42"/>
      <c r="BI501" s="42"/>
    </row>
    <row r="502" spans="1:61" ht="15.75" customHeight="1">
      <c r="A502" s="435"/>
      <c r="B502" s="42"/>
      <c r="C502" s="42"/>
      <c r="D502" s="42"/>
      <c r="E502" s="42"/>
      <c r="F502" s="42"/>
      <c r="G502" s="42"/>
      <c r="H502" s="42"/>
      <c r="I502" s="42"/>
      <c r="J502" s="42"/>
      <c r="K502" s="42"/>
      <c r="L502" s="42"/>
      <c r="M502" s="42"/>
      <c r="N502" s="42"/>
      <c r="O502" s="42"/>
      <c r="P502" s="42"/>
      <c r="Q502" s="42"/>
      <c r="R502" s="42"/>
      <c r="S502" s="42"/>
      <c r="T502" s="42"/>
      <c r="U502" s="42"/>
      <c r="V502" s="42"/>
      <c r="W502" s="42"/>
      <c r="X502" s="42"/>
      <c r="Y502" s="42"/>
      <c r="Z502" s="42"/>
      <c r="AA502" s="42"/>
      <c r="AB502" s="42"/>
      <c r="AC502" s="42"/>
      <c r="AD502" s="42"/>
      <c r="AE502" s="42"/>
      <c r="AF502" s="42"/>
      <c r="AG502" s="42"/>
      <c r="AH502" s="42"/>
      <c r="AI502" s="42"/>
      <c r="AJ502" s="42"/>
      <c r="AK502" s="42"/>
      <c r="AL502" s="42"/>
      <c r="AM502" s="42"/>
      <c r="AN502" s="42"/>
      <c r="AO502" s="42"/>
      <c r="AP502" s="42"/>
      <c r="AQ502" s="42"/>
      <c r="AR502" s="42"/>
      <c r="AS502" s="42"/>
      <c r="AT502" s="42"/>
      <c r="AU502" s="42"/>
      <c r="AV502" s="42"/>
      <c r="AW502" s="42"/>
      <c r="AX502" s="42"/>
      <c r="AY502" s="42"/>
      <c r="AZ502" s="42"/>
      <c r="BA502" s="42"/>
      <c r="BB502" s="42"/>
      <c r="BC502" s="42"/>
      <c r="BD502" s="42"/>
      <c r="BE502" s="42"/>
      <c r="BF502" s="42"/>
      <c r="BG502" s="42"/>
      <c r="BH502" s="42"/>
      <c r="BI502" s="42"/>
    </row>
    <row r="503" spans="1:61" ht="15.75" customHeight="1">
      <c r="A503" s="435"/>
      <c r="B503" s="42"/>
      <c r="C503" s="42"/>
      <c r="D503" s="42"/>
      <c r="E503" s="42"/>
      <c r="F503" s="42"/>
      <c r="G503" s="42"/>
      <c r="H503" s="42"/>
      <c r="I503" s="42"/>
      <c r="J503" s="42"/>
      <c r="K503" s="42"/>
      <c r="L503" s="42"/>
      <c r="M503" s="42"/>
      <c r="N503" s="42"/>
      <c r="O503" s="42"/>
      <c r="P503" s="42"/>
      <c r="Q503" s="42"/>
      <c r="R503" s="42"/>
      <c r="S503" s="42"/>
      <c r="T503" s="42"/>
      <c r="U503" s="42"/>
      <c r="V503" s="42"/>
      <c r="W503" s="42"/>
      <c r="X503" s="42"/>
      <c r="Y503" s="42"/>
      <c r="Z503" s="42"/>
      <c r="AA503" s="42"/>
      <c r="AB503" s="42"/>
      <c r="AC503" s="42"/>
      <c r="AD503" s="42"/>
      <c r="AE503" s="42"/>
      <c r="AF503" s="42"/>
      <c r="AG503" s="42"/>
      <c r="AH503" s="42"/>
      <c r="AI503" s="42"/>
      <c r="AJ503" s="42"/>
      <c r="AK503" s="42"/>
      <c r="AL503" s="42"/>
      <c r="AM503" s="42"/>
      <c r="AN503" s="42"/>
      <c r="AO503" s="42"/>
      <c r="AP503" s="42"/>
      <c r="AQ503" s="42"/>
      <c r="AR503" s="42"/>
      <c r="AS503" s="42"/>
      <c r="AT503" s="42"/>
      <c r="AU503" s="42"/>
      <c r="AV503" s="42"/>
      <c r="AW503" s="42"/>
      <c r="AX503" s="42"/>
      <c r="AY503" s="42"/>
      <c r="AZ503" s="42"/>
      <c r="BA503" s="42"/>
      <c r="BB503" s="42"/>
      <c r="BC503" s="42"/>
      <c r="BD503" s="42"/>
      <c r="BE503" s="42"/>
      <c r="BF503" s="42"/>
      <c r="BG503" s="42"/>
      <c r="BH503" s="42"/>
      <c r="BI503" s="42"/>
    </row>
    <row r="504" spans="1:61" ht="15.75" customHeight="1">
      <c r="A504" s="435"/>
      <c r="B504" s="42"/>
      <c r="C504" s="42"/>
      <c r="D504" s="42"/>
      <c r="E504" s="42"/>
      <c r="F504" s="42"/>
      <c r="G504" s="42"/>
      <c r="H504" s="42"/>
      <c r="I504" s="42"/>
      <c r="J504" s="42"/>
      <c r="K504" s="42"/>
      <c r="L504" s="42"/>
      <c r="M504" s="42"/>
      <c r="N504" s="42"/>
      <c r="O504" s="42"/>
      <c r="P504" s="42"/>
      <c r="Q504" s="42"/>
      <c r="R504" s="42"/>
      <c r="S504" s="42"/>
      <c r="T504" s="42"/>
      <c r="U504" s="42"/>
      <c r="V504" s="42"/>
      <c r="W504" s="42"/>
      <c r="X504" s="42"/>
      <c r="Y504" s="42"/>
      <c r="Z504" s="42"/>
      <c r="AA504" s="42"/>
      <c r="AB504" s="42"/>
      <c r="AC504" s="42"/>
      <c r="AD504" s="42"/>
      <c r="AE504" s="42"/>
      <c r="AF504" s="42"/>
      <c r="AG504" s="42"/>
      <c r="AH504" s="42"/>
      <c r="AI504" s="42"/>
      <c r="AJ504" s="42"/>
      <c r="AK504" s="42"/>
      <c r="AL504" s="42"/>
      <c r="AM504" s="42"/>
      <c r="AN504" s="42"/>
      <c r="AO504" s="42"/>
      <c r="AP504" s="42"/>
      <c r="AQ504" s="42"/>
      <c r="AR504" s="42"/>
      <c r="AS504" s="42"/>
      <c r="AT504" s="42"/>
      <c r="AU504" s="42"/>
      <c r="AV504" s="42"/>
      <c r="AW504" s="42"/>
      <c r="AX504" s="42"/>
      <c r="AY504" s="42"/>
      <c r="AZ504" s="42"/>
      <c r="BA504" s="42"/>
      <c r="BB504" s="42"/>
      <c r="BC504" s="42"/>
      <c r="BD504" s="42"/>
      <c r="BE504" s="42"/>
      <c r="BF504" s="42"/>
      <c r="BG504" s="42"/>
      <c r="BH504" s="42"/>
      <c r="BI504" s="42"/>
    </row>
    <row r="505" spans="1:61" ht="15.75" customHeight="1">
      <c r="A505" s="435"/>
      <c r="B505" s="42"/>
      <c r="C505" s="42"/>
      <c r="D505" s="42"/>
      <c r="E505" s="42"/>
      <c r="F505" s="42"/>
      <c r="G505" s="42"/>
      <c r="H505" s="42"/>
      <c r="I505" s="42"/>
      <c r="J505" s="42"/>
      <c r="K505" s="42"/>
      <c r="L505" s="42"/>
      <c r="M505" s="42"/>
      <c r="N505" s="42"/>
      <c r="O505" s="42"/>
      <c r="P505" s="42"/>
      <c r="Q505" s="42"/>
      <c r="R505" s="42"/>
      <c r="S505" s="42"/>
      <c r="T505" s="42"/>
      <c r="U505" s="42"/>
      <c r="V505" s="42"/>
      <c r="W505" s="42"/>
      <c r="X505" s="42"/>
      <c r="Y505" s="42"/>
      <c r="Z505" s="42"/>
      <c r="AA505" s="42"/>
      <c r="AB505" s="42"/>
      <c r="AC505" s="42"/>
      <c r="AD505" s="42"/>
      <c r="AE505" s="42"/>
      <c r="AF505" s="42"/>
      <c r="AG505" s="42"/>
      <c r="AH505" s="42"/>
      <c r="AI505" s="42"/>
      <c r="AJ505" s="42"/>
      <c r="AK505" s="42"/>
      <c r="AL505" s="42"/>
      <c r="AM505" s="42"/>
      <c r="AN505" s="42"/>
      <c r="AO505" s="42"/>
      <c r="AP505" s="42"/>
      <c r="AQ505" s="42"/>
      <c r="AR505" s="42"/>
      <c r="AS505" s="42"/>
      <c r="AT505" s="42"/>
      <c r="AU505" s="42"/>
      <c r="AV505" s="42"/>
      <c r="AW505" s="42"/>
      <c r="AX505" s="42"/>
      <c r="AY505" s="42"/>
      <c r="AZ505" s="42"/>
      <c r="BA505" s="42"/>
      <c r="BB505" s="42"/>
      <c r="BC505" s="42"/>
      <c r="BD505" s="42"/>
      <c r="BE505" s="42"/>
      <c r="BF505" s="42"/>
      <c r="BG505" s="42"/>
      <c r="BH505" s="42"/>
      <c r="BI505" s="42"/>
    </row>
    <row r="506" spans="1:61" ht="15.75" customHeight="1">
      <c r="A506" s="435"/>
      <c r="B506" s="42"/>
      <c r="C506" s="42"/>
      <c r="D506" s="42"/>
      <c r="E506" s="42"/>
      <c r="F506" s="42"/>
      <c r="G506" s="42"/>
      <c r="H506" s="42"/>
      <c r="I506" s="42"/>
      <c r="J506" s="42"/>
      <c r="K506" s="42"/>
      <c r="L506" s="42"/>
      <c r="M506" s="42"/>
      <c r="N506" s="42"/>
      <c r="O506" s="42"/>
      <c r="P506" s="42"/>
      <c r="Q506" s="42"/>
      <c r="R506" s="42"/>
      <c r="S506" s="42"/>
      <c r="T506" s="42"/>
      <c r="U506" s="42"/>
      <c r="V506" s="42"/>
      <c r="W506" s="42"/>
      <c r="X506" s="42"/>
      <c r="Y506" s="42"/>
      <c r="Z506" s="42"/>
      <c r="AA506" s="42"/>
      <c r="AB506" s="42"/>
      <c r="AC506" s="42"/>
      <c r="AD506" s="42"/>
      <c r="AE506" s="42"/>
      <c r="AF506" s="42"/>
      <c r="AG506" s="42"/>
      <c r="AH506" s="42"/>
      <c r="AI506" s="42"/>
      <c r="AJ506" s="42"/>
      <c r="AK506" s="42"/>
      <c r="AL506" s="42"/>
      <c r="AM506" s="42"/>
      <c r="AN506" s="42"/>
      <c r="AO506" s="42"/>
      <c r="AP506" s="42"/>
      <c r="AQ506" s="42"/>
      <c r="AR506" s="42"/>
      <c r="AS506" s="42"/>
      <c r="AT506" s="42"/>
      <c r="AU506" s="42"/>
      <c r="AV506" s="42"/>
      <c r="AW506" s="42"/>
      <c r="AX506" s="42"/>
      <c r="AY506" s="42"/>
      <c r="AZ506" s="42"/>
      <c r="BA506" s="42"/>
      <c r="BB506" s="42"/>
      <c r="BC506" s="42"/>
      <c r="BD506" s="42"/>
      <c r="BE506" s="42"/>
      <c r="BF506" s="42"/>
      <c r="BG506" s="42"/>
      <c r="BH506" s="42"/>
      <c r="BI506" s="42"/>
    </row>
    <row r="507" spans="1:61" ht="15.75" customHeight="1">
      <c r="A507" s="435"/>
      <c r="B507" s="42"/>
      <c r="C507" s="42"/>
      <c r="D507" s="42"/>
      <c r="E507" s="42"/>
      <c r="F507" s="42"/>
      <c r="G507" s="42"/>
      <c r="H507" s="42"/>
      <c r="I507" s="42"/>
      <c r="J507" s="42"/>
      <c r="K507" s="42"/>
      <c r="L507" s="42"/>
      <c r="M507" s="42"/>
      <c r="N507" s="42"/>
      <c r="O507" s="42"/>
      <c r="P507" s="42"/>
      <c r="Q507" s="42"/>
      <c r="R507" s="42"/>
      <c r="S507" s="42"/>
      <c r="T507" s="42"/>
      <c r="U507" s="42"/>
      <c r="V507" s="42"/>
      <c r="W507" s="42"/>
      <c r="X507" s="42"/>
      <c r="Y507" s="42"/>
      <c r="Z507" s="42"/>
      <c r="AA507" s="42"/>
      <c r="AB507" s="42"/>
      <c r="AC507" s="42"/>
      <c r="AD507" s="42"/>
      <c r="AE507" s="42"/>
      <c r="AF507" s="42"/>
      <c r="AG507" s="42"/>
      <c r="AH507" s="42"/>
      <c r="AI507" s="42"/>
      <c r="AJ507" s="42"/>
      <c r="AK507" s="42"/>
      <c r="AL507" s="42"/>
      <c r="AM507" s="42"/>
      <c r="AN507" s="42"/>
      <c r="AO507" s="42"/>
      <c r="AP507" s="42"/>
      <c r="AQ507" s="42"/>
      <c r="AR507" s="42"/>
      <c r="AS507" s="42"/>
      <c r="AT507" s="42"/>
      <c r="AU507" s="42"/>
      <c r="AV507" s="42"/>
      <c r="AW507" s="42"/>
      <c r="AX507" s="42"/>
      <c r="AY507" s="42"/>
      <c r="AZ507" s="42"/>
      <c r="BA507" s="42"/>
      <c r="BB507" s="42"/>
      <c r="BC507" s="42"/>
      <c r="BD507" s="42"/>
      <c r="BE507" s="42"/>
      <c r="BF507" s="42"/>
      <c r="BG507" s="42"/>
      <c r="BH507" s="42"/>
      <c r="BI507" s="42"/>
    </row>
    <row r="508" spans="1:61" ht="15.75" customHeight="1">
      <c r="A508" s="435"/>
      <c r="B508" s="42"/>
      <c r="C508" s="42"/>
      <c r="D508" s="42"/>
      <c r="E508" s="42"/>
      <c r="F508" s="42"/>
      <c r="G508" s="42"/>
      <c r="H508" s="42"/>
      <c r="I508" s="42"/>
      <c r="J508" s="42"/>
      <c r="K508" s="42"/>
      <c r="L508" s="42"/>
      <c r="M508" s="42"/>
      <c r="N508" s="42"/>
      <c r="O508" s="42"/>
      <c r="P508" s="42"/>
      <c r="Q508" s="42"/>
      <c r="R508" s="42"/>
      <c r="S508" s="42"/>
      <c r="T508" s="42"/>
      <c r="U508" s="42"/>
      <c r="V508" s="42"/>
      <c r="W508" s="42"/>
      <c r="X508" s="42"/>
      <c r="Y508" s="42"/>
      <c r="Z508" s="42"/>
      <c r="AA508" s="42"/>
      <c r="AB508" s="42"/>
      <c r="AC508" s="42"/>
      <c r="AD508" s="42"/>
      <c r="AE508" s="42"/>
      <c r="AF508" s="42"/>
      <c r="AG508" s="42"/>
      <c r="AH508" s="42"/>
      <c r="AI508" s="42"/>
      <c r="AJ508" s="42"/>
      <c r="AK508" s="42"/>
      <c r="AL508" s="42"/>
      <c r="AM508" s="42"/>
      <c r="AN508" s="42"/>
      <c r="AO508" s="42"/>
      <c r="AP508" s="42"/>
      <c r="AQ508" s="42"/>
      <c r="AR508" s="42"/>
      <c r="AS508" s="42"/>
      <c r="AT508" s="42"/>
      <c r="AU508" s="42"/>
      <c r="AV508" s="42"/>
      <c r="AW508" s="42"/>
      <c r="AX508" s="42"/>
      <c r="AY508" s="42"/>
      <c r="AZ508" s="42"/>
      <c r="BA508" s="42"/>
      <c r="BB508" s="42"/>
      <c r="BC508" s="42"/>
      <c r="BD508" s="42"/>
      <c r="BE508" s="42"/>
      <c r="BF508" s="42"/>
      <c r="BG508" s="42"/>
      <c r="BH508" s="42"/>
      <c r="BI508" s="42"/>
    </row>
    <row r="509" spans="1:61" ht="15.75" customHeight="1">
      <c r="A509" s="435"/>
      <c r="B509" s="42"/>
      <c r="C509" s="42"/>
      <c r="D509" s="42"/>
      <c r="E509" s="42"/>
      <c r="F509" s="42"/>
      <c r="G509" s="42"/>
      <c r="H509" s="42"/>
      <c r="I509" s="42"/>
      <c r="J509" s="42"/>
      <c r="K509" s="42"/>
      <c r="L509" s="42"/>
      <c r="M509" s="42"/>
      <c r="N509" s="42"/>
      <c r="O509" s="42"/>
      <c r="P509" s="42"/>
      <c r="Q509" s="42"/>
      <c r="R509" s="42"/>
      <c r="S509" s="42"/>
      <c r="T509" s="42"/>
      <c r="U509" s="42"/>
      <c r="V509" s="42"/>
      <c r="W509" s="42"/>
      <c r="X509" s="42"/>
      <c r="Y509" s="42"/>
      <c r="Z509" s="42"/>
      <c r="AA509" s="42"/>
      <c r="AB509" s="42"/>
      <c r="AC509" s="42"/>
      <c r="AD509" s="42"/>
      <c r="AE509" s="42"/>
      <c r="AF509" s="42"/>
      <c r="AG509" s="42"/>
      <c r="AH509" s="42"/>
      <c r="AI509" s="42"/>
      <c r="AJ509" s="42"/>
      <c r="AK509" s="42"/>
      <c r="AL509" s="42"/>
      <c r="AM509" s="42"/>
      <c r="AN509" s="42"/>
      <c r="AO509" s="42"/>
      <c r="AP509" s="42"/>
      <c r="AQ509" s="42"/>
      <c r="AR509" s="42"/>
      <c r="AS509" s="42"/>
      <c r="AT509" s="42"/>
      <c r="AU509" s="42"/>
      <c r="AV509" s="42"/>
      <c r="AW509" s="42"/>
      <c r="AX509" s="42"/>
      <c r="AY509" s="42"/>
      <c r="AZ509" s="42"/>
      <c r="BA509" s="42"/>
      <c r="BB509" s="42"/>
      <c r="BC509" s="42"/>
      <c r="BD509" s="42"/>
      <c r="BE509" s="42"/>
      <c r="BF509" s="42"/>
      <c r="BG509" s="42"/>
      <c r="BH509" s="42"/>
      <c r="BI509" s="42"/>
    </row>
    <row r="510" spans="1:61" ht="15.75" customHeight="1">
      <c r="A510" s="435"/>
      <c r="B510" s="42"/>
      <c r="C510" s="42"/>
      <c r="D510" s="42"/>
      <c r="E510" s="42"/>
      <c r="F510" s="42"/>
      <c r="G510" s="42"/>
      <c r="H510" s="42"/>
      <c r="I510" s="42"/>
      <c r="J510" s="42"/>
      <c r="K510" s="42"/>
      <c r="L510" s="42"/>
      <c r="M510" s="42"/>
      <c r="N510" s="42"/>
      <c r="O510" s="42"/>
      <c r="P510" s="42"/>
      <c r="Q510" s="42"/>
      <c r="R510" s="42"/>
      <c r="S510" s="42"/>
      <c r="T510" s="42"/>
      <c r="U510" s="42"/>
      <c r="V510" s="42"/>
      <c r="W510" s="42"/>
      <c r="X510" s="42"/>
      <c r="Y510" s="42"/>
      <c r="Z510" s="42"/>
      <c r="AA510" s="42"/>
      <c r="AB510" s="42"/>
      <c r="AC510" s="42"/>
      <c r="AD510" s="42"/>
      <c r="AE510" s="42"/>
      <c r="AF510" s="42"/>
      <c r="AG510" s="42"/>
      <c r="AH510" s="42"/>
      <c r="AI510" s="42"/>
      <c r="AJ510" s="42"/>
      <c r="AK510" s="42"/>
      <c r="AL510" s="42"/>
      <c r="AM510" s="42"/>
      <c r="AN510" s="42"/>
      <c r="AO510" s="42"/>
      <c r="AP510" s="42"/>
      <c r="AQ510" s="42"/>
      <c r="AR510" s="42"/>
      <c r="AS510" s="42"/>
      <c r="AT510" s="42"/>
      <c r="AU510" s="42"/>
      <c r="AV510" s="42"/>
      <c r="AW510" s="42"/>
      <c r="AX510" s="42"/>
      <c r="AY510" s="42"/>
      <c r="AZ510" s="42"/>
      <c r="BA510" s="42"/>
      <c r="BB510" s="42"/>
      <c r="BC510" s="42"/>
      <c r="BD510" s="42"/>
      <c r="BE510" s="42"/>
      <c r="BF510" s="42"/>
      <c r="BG510" s="42"/>
      <c r="BH510" s="42"/>
      <c r="BI510" s="42"/>
    </row>
    <row r="511" spans="1:61" ht="15.75" customHeight="1">
      <c r="A511" s="435"/>
      <c r="B511" s="42"/>
      <c r="C511" s="42"/>
      <c r="D511" s="42"/>
      <c r="E511" s="42"/>
      <c r="F511" s="42"/>
      <c r="G511" s="42"/>
      <c r="H511" s="42"/>
      <c r="I511" s="42"/>
      <c r="J511" s="42"/>
      <c r="K511" s="42"/>
      <c r="L511" s="42"/>
      <c r="M511" s="42"/>
      <c r="N511" s="42"/>
      <c r="O511" s="42"/>
      <c r="P511" s="42"/>
      <c r="Q511" s="42"/>
      <c r="R511" s="42"/>
      <c r="S511" s="42"/>
      <c r="T511" s="42"/>
      <c r="U511" s="42"/>
      <c r="V511" s="42"/>
      <c r="W511" s="42"/>
      <c r="X511" s="42"/>
      <c r="Y511" s="42"/>
      <c r="Z511" s="42"/>
      <c r="AA511" s="42"/>
      <c r="AB511" s="42"/>
      <c r="AC511" s="42"/>
      <c r="AD511" s="42"/>
      <c r="AE511" s="42"/>
      <c r="AF511" s="42"/>
      <c r="AG511" s="42"/>
      <c r="AH511" s="42"/>
      <c r="AI511" s="42"/>
      <c r="AJ511" s="42"/>
      <c r="AK511" s="42"/>
      <c r="AL511" s="42"/>
      <c r="AM511" s="42"/>
      <c r="AN511" s="42"/>
      <c r="AO511" s="42"/>
      <c r="AP511" s="42"/>
      <c r="AQ511" s="42"/>
      <c r="AR511" s="42"/>
      <c r="AS511" s="42"/>
      <c r="AT511" s="42"/>
      <c r="AU511" s="42"/>
      <c r="AV511" s="42"/>
      <c r="AW511" s="42"/>
      <c r="AX511" s="42"/>
      <c r="AY511" s="42"/>
      <c r="AZ511" s="42"/>
      <c r="BA511" s="42"/>
      <c r="BB511" s="42"/>
      <c r="BC511" s="42"/>
      <c r="BD511" s="42"/>
      <c r="BE511" s="42"/>
      <c r="BF511" s="42"/>
      <c r="BG511" s="42"/>
      <c r="BH511" s="42"/>
      <c r="BI511" s="42"/>
    </row>
    <row r="512" spans="1:61" ht="15.75" customHeight="1">
      <c r="A512" s="435"/>
      <c r="B512" s="42"/>
      <c r="C512" s="42"/>
      <c r="D512" s="42"/>
      <c r="E512" s="42"/>
      <c r="F512" s="42"/>
      <c r="G512" s="42"/>
      <c r="H512" s="42"/>
      <c r="I512" s="42"/>
      <c r="J512" s="42"/>
      <c r="K512" s="42"/>
      <c r="L512" s="42"/>
      <c r="M512" s="42"/>
      <c r="N512" s="42"/>
      <c r="O512" s="42"/>
      <c r="P512" s="42"/>
      <c r="Q512" s="42"/>
      <c r="R512" s="42"/>
      <c r="S512" s="42"/>
      <c r="T512" s="42"/>
      <c r="U512" s="42"/>
      <c r="V512" s="42"/>
      <c r="W512" s="42"/>
      <c r="X512" s="42"/>
      <c r="Y512" s="42"/>
      <c r="Z512" s="42"/>
      <c r="AA512" s="42"/>
      <c r="AB512" s="42"/>
      <c r="AC512" s="42"/>
      <c r="AD512" s="42"/>
      <c r="AE512" s="42"/>
      <c r="AF512" s="42"/>
      <c r="AG512" s="42"/>
      <c r="AH512" s="42"/>
      <c r="AI512" s="42"/>
      <c r="AJ512" s="42"/>
      <c r="AK512" s="42"/>
      <c r="AL512" s="42"/>
      <c r="AM512" s="42"/>
      <c r="AN512" s="42"/>
      <c r="AO512" s="42"/>
      <c r="AP512" s="42"/>
      <c r="AQ512" s="42"/>
      <c r="AR512" s="42"/>
      <c r="AS512" s="42"/>
      <c r="AT512" s="42"/>
      <c r="AU512" s="42"/>
      <c r="AV512" s="42"/>
      <c r="AW512" s="42"/>
      <c r="AX512" s="42"/>
      <c r="AY512" s="42"/>
      <c r="AZ512" s="42"/>
      <c r="BA512" s="42"/>
      <c r="BB512" s="42"/>
      <c r="BC512" s="42"/>
      <c r="BD512" s="42"/>
      <c r="BE512" s="42"/>
      <c r="BF512" s="42"/>
      <c r="BG512" s="42"/>
      <c r="BH512" s="42"/>
      <c r="BI512" s="42"/>
    </row>
    <row r="513" spans="1:61" ht="15.75" customHeight="1">
      <c r="A513" s="435"/>
      <c r="B513" s="42"/>
      <c r="C513" s="42"/>
      <c r="D513" s="42"/>
      <c r="E513" s="42"/>
      <c r="F513" s="42"/>
      <c r="G513" s="42"/>
      <c r="H513" s="42"/>
      <c r="I513" s="42"/>
      <c r="J513" s="42"/>
      <c r="K513" s="42"/>
      <c r="L513" s="42"/>
      <c r="M513" s="42"/>
      <c r="N513" s="42"/>
      <c r="O513" s="42"/>
      <c r="P513" s="42"/>
      <c r="Q513" s="42"/>
      <c r="R513" s="42"/>
      <c r="S513" s="42"/>
      <c r="T513" s="42"/>
      <c r="U513" s="42"/>
      <c r="V513" s="42"/>
      <c r="W513" s="42"/>
      <c r="X513" s="42"/>
      <c r="Y513" s="42"/>
      <c r="Z513" s="42"/>
      <c r="AA513" s="42"/>
      <c r="AB513" s="42"/>
      <c r="AC513" s="42"/>
      <c r="AD513" s="42"/>
      <c r="AE513" s="42"/>
      <c r="AF513" s="42"/>
      <c r="AG513" s="42"/>
      <c r="AH513" s="42"/>
      <c r="AI513" s="42"/>
      <c r="AJ513" s="42"/>
      <c r="AK513" s="42"/>
      <c r="AL513" s="42"/>
      <c r="AM513" s="42"/>
      <c r="AN513" s="42"/>
      <c r="AO513" s="42"/>
      <c r="AP513" s="42"/>
      <c r="AQ513" s="42"/>
      <c r="AR513" s="42"/>
      <c r="AS513" s="42"/>
      <c r="AT513" s="42"/>
      <c r="AU513" s="42"/>
      <c r="AV513" s="42"/>
      <c r="AW513" s="42"/>
      <c r="AX513" s="42"/>
      <c r="AY513" s="42"/>
      <c r="AZ513" s="42"/>
      <c r="BA513" s="42"/>
      <c r="BB513" s="42"/>
      <c r="BC513" s="42"/>
      <c r="BD513" s="42"/>
      <c r="BE513" s="42"/>
      <c r="BF513" s="42"/>
      <c r="BG513" s="42"/>
      <c r="BH513" s="42"/>
      <c r="BI513" s="42"/>
    </row>
    <row r="514" spans="1:61" ht="15.75" customHeight="1">
      <c r="A514" s="435"/>
      <c r="B514" s="42"/>
      <c r="C514" s="42"/>
      <c r="D514" s="42"/>
      <c r="E514" s="42"/>
      <c r="F514" s="42"/>
      <c r="G514" s="42"/>
      <c r="H514" s="42"/>
      <c r="I514" s="42"/>
      <c r="J514" s="42"/>
      <c r="K514" s="42"/>
      <c r="L514" s="42"/>
      <c r="M514" s="42"/>
      <c r="N514" s="42"/>
      <c r="O514" s="42"/>
      <c r="P514" s="42"/>
      <c r="Q514" s="42"/>
      <c r="R514" s="42"/>
      <c r="S514" s="42"/>
      <c r="T514" s="42"/>
      <c r="U514" s="42"/>
      <c r="V514" s="42"/>
      <c r="W514" s="42"/>
      <c r="X514" s="42"/>
      <c r="Y514" s="42"/>
      <c r="Z514" s="42"/>
      <c r="AA514" s="42"/>
      <c r="AB514" s="42"/>
      <c r="AC514" s="42"/>
      <c r="AD514" s="42"/>
      <c r="AE514" s="42"/>
      <c r="AF514" s="42"/>
      <c r="AG514" s="42"/>
      <c r="AH514" s="42"/>
      <c r="AI514" s="42"/>
      <c r="AJ514" s="42"/>
      <c r="AK514" s="42"/>
      <c r="AL514" s="42"/>
      <c r="AM514" s="42"/>
      <c r="AN514" s="42"/>
      <c r="AO514" s="42"/>
      <c r="AP514" s="42"/>
      <c r="AQ514" s="42"/>
      <c r="AR514" s="42"/>
      <c r="AS514" s="42"/>
      <c r="AT514" s="42"/>
      <c r="AU514" s="42"/>
      <c r="AV514" s="42"/>
      <c r="AW514" s="42"/>
      <c r="AX514" s="42"/>
      <c r="AY514" s="42"/>
      <c r="AZ514" s="42"/>
      <c r="BA514" s="42"/>
      <c r="BB514" s="42"/>
      <c r="BC514" s="42"/>
      <c r="BD514" s="42"/>
      <c r="BE514" s="42"/>
      <c r="BF514" s="42"/>
      <c r="BG514" s="42"/>
      <c r="BH514" s="42"/>
      <c r="BI514" s="42"/>
    </row>
    <row r="515" spans="1:61" ht="15.75" customHeight="1">
      <c r="A515" s="435"/>
      <c r="B515" s="42"/>
      <c r="C515" s="42"/>
      <c r="D515" s="42"/>
      <c r="E515" s="42"/>
      <c r="F515" s="42"/>
      <c r="G515" s="42"/>
      <c r="H515" s="42"/>
      <c r="I515" s="42"/>
      <c r="J515" s="42"/>
      <c r="K515" s="42"/>
      <c r="L515" s="42"/>
      <c r="M515" s="42"/>
      <c r="N515" s="42"/>
      <c r="O515" s="42"/>
      <c r="P515" s="42"/>
      <c r="Q515" s="42"/>
      <c r="R515" s="42"/>
      <c r="S515" s="42"/>
      <c r="T515" s="42"/>
      <c r="U515" s="42"/>
      <c r="V515" s="42"/>
      <c r="W515" s="42"/>
      <c r="X515" s="42"/>
      <c r="Y515" s="42"/>
      <c r="Z515" s="42"/>
      <c r="AA515" s="42"/>
      <c r="AB515" s="42"/>
      <c r="AC515" s="42"/>
      <c r="AD515" s="42"/>
      <c r="AE515" s="42"/>
      <c r="AF515" s="42"/>
      <c r="AG515" s="42"/>
      <c r="AH515" s="42"/>
      <c r="AI515" s="42"/>
      <c r="AJ515" s="42"/>
      <c r="AK515" s="42"/>
      <c r="AL515" s="42"/>
      <c r="AM515" s="42"/>
      <c r="AN515" s="42"/>
      <c r="AO515" s="42"/>
      <c r="AP515" s="42"/>
      <c r="AQ515" s="42"/>
      <c r="AR515" s="42"/>
      <c r="AS515" s="42"/>
      <c r="AT515" s="42"/>
      <c r="AU515" s="42"/>
      <c r="AV515" s="42"/>
      <c r="AW515" s="42"/>
      <c r="AX515" s="42"/>
      <c r="AY515" s="42"/>
      <c r="AZ515" s="42"/>
      <c r="BA515" s="42"/>
      <c r="BB515" s="42"/>
      <c r="BC515" s="42"/>
      <c r="BD515" s="42"/>
      <c r="BE515" s="42"/>
      <c r="BF515" s="42"/>
      <c r="BG515" s="42"/>
      <c r="BH515" s="42"/>
      <c r="BI515" s="42"/>
    </row>
    <row r="516" spans="1:61" ht="15.75" customHeight="1">
      <c r="A516" s="435"/>
      <c r="B516" s="42"/>
      <c r="C516" s="42"/>
      <c r="D516" s="42"/>
      <c r="E516" s="42"/>
      <c r="F516" s="42"/>
      <c r="G516" s="42"/>
      <c r="H516" s="42"/>
      <c r="I516" s="42"/>
      <c r="J516" s="42"/>
      <c r="K516" s="42"/>
      <c r="L516" s="42"/>
      <c r="M516" s="42"/>
      <c r="N516" s="42"/>
      <c r="O516" s="42"/>
      <c r="P516" s="42"/>
      <c r="Q516" s="42"/>
      <c r="R516" s="42"/>
      <c r="S516" s="42"/>
      <c r="T516" s="42"/>
      <c r="U516" s="42"/>
      <c r="V516" s="42"/>
      <c r="W516" s="42"/>
      <c r="X516" s="42"/>
      <c r="Y516" s="42"/>
      <c r="Z516" s="42"/>
      <c r="AA516" s="42"/>
      <c r="AB516" s="42"/>
      <c r="AC516" s="42"/>
      <c r="AD516" s="42"/>
      <c r="AE516" s="42"/>
      <c r="AF516" s="42"/>
      <c r="AG516" s="42"/>
      <c r="AH516" s="42"/>
      <c r="AI516" s="42"/>
      <c r="AJ516" s="42"/>
      <c r="AK516" s="42"/>
      <c r="AL516" s="42"/>
      <c r="AM516" s="42"/>
      <c r="AN516" s="42"/>
      <c r="AO516" s="42"/>
      <c r="AP516" s="42"/>
      <c r="AQ516" s="42"/>
      <c r="AR516" s="42"/>
      <c r="AS516" s="42"/>
      <c r="AT516" s="42"/>
      <c r="AU516" s="42"/>
      <c r="AV516" s="42"/>
      <c r="AW516" s="42"/>
      <c r="AX516" s="42"/>
      <c r="AY516" s="42"/>
      <c r="AZ516" s="42"/>
      <c r="BA516" s="42"/>
      <c r="BB516" s="42"/>
      <c r="BC516" s="42"/>
      <c r="BD516" s="42"/>
      <c r="BE516" s="42"/>
      <c r="BF516" s="42"/>
      <c r="BG516" s="42"/>
      <c r="BH516" s="42"/>
      <c r="BI516" s="42"/>
    </row>
    <row r="517" spans="1:61" ht="15.75" customHeight="1">
      <c r="A517" s="435"/>
      <c r="B517" s="403"/>
      <c r="C517" s="346"/>
      <c r="D517" s="346"/>
      <c r="E517" s="346"/>
      <c r="F517" s="346"/>
      <c r="G517" s="346"/>
      <c r="H517" s="346"/>
      <c r="I517" s="346"/>
      <c r="J517" s="346"/>
      <c r="K517" s="346"/>
      <c r="L517" s="346"/>
      <c r="M517" s="346"/>
      <c r="N517" s="346"/>
      <c r="O517" s="346"/>
      <c r="P517" s="346"/>
      <c r="Q517" s="346"/>
      <c r="R517" s="346"/>
      <c r="S517" s="346"/>
      <c r="T517" s="346"/>
      <c r="U517" s="346"/>
      <c r="V517" s="346"/>
      <c r="W517" s="346"/>
      <c r="X517" s="346"/>
      <c r="Y517" s="346"/>
      <c r="Z517" s="346"/>
      <c r="AA517" s="346"/>
      <c r="AB517" s="346"/>
      <c r="AC517" s="346"/>
      <c r="AD517" s="346"/>
      <c r="AE517" s="346"/>
      <c r="AF517" s="346"/>
      <c r="AG517" s="346"/>
      <c r="AH517" s="346"/>
      <c r="AI517" s="346"/>
      <c r="AJ517" s="346"/>
      <c r="AK517" s="346"/>
      <c r="AL517" s="346"/>
      <c r="AM517" s="346"/>
      <c r="AN517" s="346"/>
      <c r="AO517" s="346"/>
      <c r="AP517" s="42"/>
      <c r="AQ517" s="42"/>
      <c r="AR517" s="42"/>
      <c r="AS517" s="42"/>
      <c r="AT517" s="42"/>
      <c r="AU517" s="42"/>
      <c r="AV517" s="42"/>
      <c r="AW517" s="42"/>
      <c r="AX517" s="42"/>
      <c r="AY517" s="42"/>
      <c r="AZ517" s="42"/>
      <c r="BA517" s="42"/>
      <c r="BB517" s="42"/>
      <c r="BC517" s="42"/>
      <c r="BD517" s="42"/>
      <c r="BE517" s="42"/>
      <c r="BF517" s="42"/>
      <c r="BG517" s="42"/>
      <c r="BH517" s="42"/>
      <c r="BI517" s="42"/>
    </row>
    <row r="518" spans="1:61" ht="15.75" customHeight="1">
      <c r="A518" s="435"/>
      <c r="B518" s="405"/>
      <c r="C518" s="346"/>
      <c r="D518" s="346"/>
      <c r="E518" s="346"/>
      <c r="F518" s="346"/>
      <c r="G518" s="346"/>
      <c r="H518" s="346"/>
      <c r="I518" s="346"/>
      <c r="J518" s="346"/>
      <c r="K518" s="346"/>
      <c r="L518" s="346"/>
      <c r="M518" s="346"/>
      <c r="N518" s="346"/>
      <c r="O518" s="346"/>
      <c r="P518" s="346"/>
      <c r="Q518" s="346"/>
      <c r="R518" s="346"/>
      <c r="S518" s="346"/>
      <c r="T518" s="346"/>
      <c r="U518" s="346"/>
      <c r="V518" s="346"/>
      <c r="W518" s="346"/>
      <c r="X518" s="346"/>
      <c r="Y518" s="346"/>
      <c r="Z518" s="346"/>
      <c r="AA518" s="346"/>
      <c r="AB518" s="346"/>
      <c r="AC518" s="346"/>
      <c r="AD518" s="346"/>
      <c r="AE518" s="346"/>
      <c r="AF518" s="346"/>
      <c r="AG518" s="346"/>
      <c r="AH518" s="346"/>
      <c r="AI518" s="346"/>
      <c r="AJ518" s="346"/>
      <c r="AK518" s="346"/>
      <c r="AL518" s="346"/>
      <c r="AM518" s="346"/>
      <c r="AN518" s="346"/>
      <c r="AO518" s="346"/>
      <c r="AP518" s="42"/>
      <c r="AQ518" s="42"/>
      <c r="AR518" s="42"/>
      <c r="AS518" s="42"/>
      <c r="AT518" s="42"/>
      <c r="AU518" s="42"/>
      <c r="AV518" s="42"/>
      <c r="AW518" s="42"/>
      <c r="AX518" s="42"/>
      <c r="AY518" s="42"/>
      <c r="AZ518" s="42"/>
      <c r="BA518" s="42"/>
      <c r="BB518" s="42"/>
      <c r="BC518" s="42"/>
      <c r="BD518" s="42"/>
      <c r="BE518" s="42"/>
      <c r="BF518" s="42"/>
      <c r="BG518" s="42"/>
      <c r="BH518" s="42"/>
      <c r="BI518" s="42"/>
    </row>
    <row r="519" spans="1:61" ht="15.75" customHeight="1">
      <c r="A519" s="435"/>
      <c r="B519" s="346"/>
      <c r="C519" s="346"/>
      <c r="D519" s="346"/>
      <c r="E519" s="346"/>
      <c r="F519" s="346"/>
      <c r="G519" s="346"/>
      <c r="H519" s="346"/>
      <c r="I519" s="346"/>
      <c r="J519" s="346"/>
      <c r="K519" s="346"/>
      <c r="L519" s="346"/>
      <c r="M519" s="346"/>
      <c r="N519" s="346"/>
      <c r="O519" s="346"/>
      <c r="P519" s="346"/>
      <c r="Q519" s="346"/>
      <c r="R519" s="346"/>
      <c r="S519" s="346"/>
      <c r="T519" s="346"/>
      <c r="U519" s="346"/>
      <c r="V519" s="346"/>
      <c r="W519" s="346"/>
      <c r="X519" s="346"/>
      <c r="Y519" s="346"/>
      <c r="Z519" s="346"/>
      <c r="AA519" s="346"/>
      <c r="AB519" s="346"/>
      <c r="AC519" s="346"/>
      <c r="AD519" s="346"/>
      <c r="AE519" s="346"/>
      <c r="AF519" s="346"/>
      <c r="AG519" s="346"/>
      <c r="AH519" s="346"/>
      <c r="AI519" s="346"/>
      <c r="AJ519" s="346"/>
      <c r="AK519" s="346"/>
      <c r="AL519" s="346"/>
      <c r="AM519" s="346"/>
      <c r="AN519" s="346"/>
      <c r="AO519" s="346"/>
      <c r="AP519" s="42"/>
      <c r="AQ519" s="42"/>
      <c r="AR519" s="42"/>
      <c r="AS519" s="42"/>
      <c r="AT519" s="42"/>
      <c r="AU519" s="42"/>
      <c r="AV519" s="42"/>
      <c r="AW519" s="42"/>
      <c r="AX519" s="42"/>
      <c r="AY519" s="42"/>
      <c r="AZ519" s="42"/>
      <c r="BA519" s="42"/>
      <c r="BB519" s="42"/>
      <c r="BC519" s="42"/>
      <c r="BD519" s="42"/>
      <c r="BE519" s="42"/>
      <c r="BF519" s="42"/>
      <c r="BG519" s="42"/>
      <c r="BH519" s="42"/>
      <c r="BI519" s="42"/>
    </row>
    <row r="520" spans="1:61" ht="15.75" customHeight="1">
      <c r="A520" s="435"/>
      <c r="B520" s="346"/>
      <c r="C520" s="403"/>
      <c r="D520" s="403"/>
      <c r="E520" s="403"/>
      <c r="F520" s="403"/>
      <c r="G520" s="403"/>
      <c r="H520" s="403"/>
      <c r="I520" s="403"/>
      <c r="J520" s="403"/>
      <c r="K520" s="403"/>
      <c r="L520" s="403"/>
      <c r="M520" s="403"/>
      <c r="N520" s="403"/>
      <c r="O520" s="403"/>
      <c r="P520" s="403"/>
      <c r="Q520" s="403"/>
      <c r="R520" s="403"/>
      <c r="S520" s="403"/>
      <c r="T520" s="403"/>
      <c r="U520" s="403"/>
      <c r="V520" s="403"/>
      <c r="W520" s="403"/>
      <c r="X520" s="403"/>
      <c r="Y520" s="403"/>
      <c r="Z520" s="403"/>
      <c r="AA520" s="403"/>
      <c r="AB520" s="403"/>
      <c r="AC520" s="403"/>
      <c r="AD520" s="403"/>
      <c r="AE520" s="403"/>
      <c r="AF520" s="403"/>
      <c r="AG520" s="403"/>
      <c r="AH520" s="403"/>
      <c r="AI520" s="403"/>
      <c r="AJ520" s="403"/>
      <c r="AK520" s="403"/>
      <c r="AL520" s="403"/>
      <c r="AM520" s="403"/>
      <c r="AN520" s="403"/>
      <c r="AO520" s="403"/>
      <c r="AP520" s="42"/>
      <c r="AQ520" s="42"/>
      <c r="AR520" s="42"/>
      <c r="AS520" s="42"/>
      <c r="AT520" s="42"/>
      <c r="AU520" s="42"/>
      <c r="AV520" s="42"/>
      <c r="AW520" s="42"/>
      <c r="AX520" s="42"/>
      <c r="AY520" s="42"/>
      <c r="AZ520" s="42"/>
      <c r="BA520" s="42"/>
      <c r="BB520" s="42"/>
      <c r="BC520" s="42"/>
      <c r="BD520" s="42"/>
      <c r="BE520" s="42"/>
      <c r="BF520" s="42"/>
      <c r="BG520" s="42"/>
      <c r="BH520" s="42"/>
      <c r="BI520" s="42"/>
    </row>
    <row r="521" spans="1:61" ht="15.75" customHeight="1">
      <c r="A521" s="435"/>
      <c r="B521" s="346"/>
      <c r="C521" s="346"/>
      <c r="D521" s="346"/>
      <c r="E521" s="346"/>
      <c r="F521" s="346"/>
      <c r="G521" s="346"/>
      <c r="H521" s="346"/>
      <c r="I521" s="346"/>
      <c r="J521" s="346"/>
      <c r="K521" s="346"/>
      <c r="L521" s="346"/>
      <c r="M521" s="346"/>
      <c r="N521" s="346"/>
      <c r="O521" s="346"/>
      <c r="P521" s="346"/>
      <c r="Q521" s="346"/>
      <c r="R521" s="346"/>
      <c r="S521" s="346"/>
      <c r="T521" s="346"/>
      <c r="U521" s="346"/>
      <c r="V521" s="346"/>
      <c r="W521" s="346"/>
      <c r="X521" s="346"/>
      <c r="Y521" s="346"/>
      <c r="Z521" s="346"/>
      <c r="AA521" s="346"/>
      <c r="AB521" s="346"/>
      <c r="AC521" s="346"/>
      <c r="AD521" s="346"/>
      <c r="AE521" s="346"/>
      <c r="AF521" s="346"/>
      <c r="AG521" s="346"/>
      <c r="AH521" s="346"/>
      <c r="AI521" s="346"/>
      <c r="AJ521" s="346"/>
      <c r="AK521" s="346"/>
      <c r="AL521" s="346"/>
      <c r="AM521" s="346"/>
      <c r="AN521" s="346"/>
      <c r="AO521" s="346"/>
      <c r="AP521" s="42"/>
      <c r="AQ521" s="42"/>
      <c r="AR521" s="42"/>
      <c r="AS521" s="42"/>
      <c r="AT521" s="42"/>
      <c r="AU521" s="42"/>
      <c r="AV521" s="42"/>
      <c r="AW521" s="42"/>
      <c r="AX521" s="42"/>
      <c r="AY521" s="42"/>
      <c r="AZ521" s="42"/>
      <c r="BA521" s="42"/>
      <c r="BB521" s="42"/>
      <c r="BC521" s="42"/>
      <c r="BD521" s="42"/>
      <c r="BE521" s="42"/>
      <c r="BF521" s="42"/>
      <c r="BG521" s="42"/>
      <c r="BH521" s="42"/>
      <c r="BI521" s="42"/>
    </row>
    <row r="522" spans="1:61" ht="15.75" customHeight="1">
      <c r="A522" s="435"/>
      <c r="B522" s="346"/>
      <c r="C522" s="346"/>
      <c r="D522" s="346"/>
      <c r="E522" s="346"/>
      <c r="F522" s="346"/>
      <c r="G522" s="346"/>
      <c r="H522" s="346"/>
      <c r="I522" s="346"/>
      <c r="J522" s="346"/>
      <c r="K522" s="346"/>
      <c r="L522" s="346"/>
      <c r="M522" s="346"/>
      <c r="N522" s="346"/>
      <c r="O522" s="346"/>
      <c r="P522" s="346"/>
      <c r="Q522" s="346"/>
      <c r="R522" s="346"/>
      <c r="S522" s="346"/>
      <c r="T522" s="346"/>
      <c r="U522" s="346"/>
      <c r="V522" s="346"/>
      <c r="W522" s="346"/>
      <c r="X522" s="346"/>
      <c r="Y522" s="346"/>
      <c r="Z522" s="346"/>
      <c r="AA522" s="346"/>
      <c r="AB522" s="346"/>
      <c r="AC522" s="346"/>
      <c r="AD522" s="346"/>
      <c r="AE522" s="346"/>
      <c r="AF522" s="346"/>
      <c r="AG522" s="346"/>
      <c r="AH522" s="346"/>
      <c r="AI522" s="346"/>
      <c r="AJ522" s="346"/>
      <c r="AK522" s="346"/>
      <c r="AL522" s="346"/>
      <c r="AM522" s="346"/>
      <c r="AN522" s="346"/>
      <c r="AO522" s="346"/>
      <c r="AP522" s="42"/>
      <c r="AQ522" s="42"/>
      <c r="AR522" s="42"/>
      <c r="AS522" s="42"/>
      <c r="AT522" s="42"/>
      <c r="AU522" s="42"/>
      <c r="AV522" s="42"/>
      <c r="AW522" s="42"/>
      <c r="AX522" s="42"/>
      <c r="AY522" s="42"/>
      <c r="AZ522" s="42"/>
      <c r="BA522" s="42"/>
      <c r="BB522" s="42"/>
      <c r="BC522" s="42"/>
      <c r="BD522" s="42"/>
      <c r="BE522" s="42"/>
      <c r="BF522" s="42"/>
      <c r="BG522" s="42"/>
      <c r="BH522" s="42"/>
      <c r="BI522" s="42"/>
    </row>
    <row r="523" spans="1:61" ht="15.75" customHeight="1">
      <c r="A523" s="435"/>
      <c r="B523" s="346"/>
      <c r="C523" s="346"/>
      <c r="D523" s="346"/>
      <c r="E523" s="346"/>
      <c r="F523" s="346"/>
      <c r="G523" s="346"/>
      <c r="H523" s="346"/>
      <c r="I523" s="346"/>
      <c r="J523" s="346"/>
      <c r="K523" s="346"/>
      <c r="L523" s="346"/>
      <c r="M523" s="346"/>
      <c r="N523" s="346"/>
      <c r="O523" s="346"/>
      <c r="P523" s="346"/>
      <c r="Q523" s="346"/>
      <c r="R523" s="346"/>
      <c r="S523" s="346"/>
      <c r="T523" s="346"/>
      <c r="U523" s="346"/>
      <c r="V523" s="346"/>
      <c r="W523" s="346"/>
      <c r="X523" s="346"/>
      <c r="Y523" s="346"/>
      <c r="Z523" s="346"/>
      <c r="AA523" s="346"/>
      <c r="AB523" s="346"/>
      <c r="AC523" s="346"/>
      <c r="AD523" s="346"/>
      <c r="AE523" s="346"/>
      <c r="AF523" s="346"/>
      <c r="AG523" s="346"/>
      <c r="AH523" s="346"/>
      <c r="AI523" s="346"/>
      <c r="AJ523" s="346"/>
      <c r="AK523" s="346"/>
      <c r="AL523" s="346"/>
      <c r="AM523" s="346"/>
      <c r="AN523" s="346"/>
      <c r="AO523" s="346"/>
      <c r="AP523" s="42"/>
      <c r="AQ523" s="42"/>
      <c r="AR523" s="42"/>
      <c r="AS523" s="42"/>
      <c r="AT523" s="42"/>
      <c r="AU523" s="42"/>
      <c r="AV523" s="42"/>
      <c r="AW523" s="42"/>
      <c r="AX523" s="42"/>
      <c r="AY523" s="42"/>
      <c r="AZ523" s="42"/>
      <c r="BA523" s="42"/>
      <c r="BB523" s="42"/>
      <c r="BC523" s="42"/>
      <c r="BD523" s="42"/>
      <c r="BE523" s="42"/>
      <c r="BF523" s="42"/>
      <c r="BG523" s="42"/>
      <c r="BH523" s="42"/>
      <c r="BI523" s="42"/>
    </row>
    <row r="524" spans="1:61" ht="15.75" customHeight="1">
      <c r="A524" s="435"/>
      <c r="B524" s="346"/>
      <c r="C524" s="346"/>
      <c r="D524" s="346"/>
      <c r="E524" s="346"/>
      <c r="F524" s="346"/>
      <c r="G524" s="346"/>
      <c r="H524" s="346"/>
      <c r="I524" s="346"/>
      <c r="J524" s="346"/>
      <c r="K524" s="346"/>
      <c r="L524" s="346"/>
      <c r="M524" s="346"/>
      <c r="N524" s="346"/>
      <c r="O524" s="346"/>
      <c r="P524" s="346"/>
      <c r="Q524" s="346"/>
      <c r="R524" s="346"/>
      <c r="S524" s="346"/>
      <c r="T524" s="346"/>
      <c r="U524" s="346"/>
      <c r="V524" s="346"/>
      <c r="W524" s="346"/>
      <c r="X524" s="346"/>
      <c r="Y524" s="346"/>
      <c r="Z524" s="346"/>
      <c r="AA524" s="346"/>
      <c r="AB524" s="346"/>
      <c r="AC524" s="346"/>
      <c r="AD524" s="346"/>
      <c r="AE524" s="346"/>
      <c r="AF524" s="346"/>
      <c r="AG524" s="346"/>
      <c r="AH524" s="346"/>
      <c r="AI524" s="346"/>
      <c r="AJ524" s="346"/>
      <c r="AK524" s="346"/>
      <c r="AL524" s="346"/>
      <c r="AM524" s="346"/>
      <c r="AN524" s="346"/>
      <c r="AO524" s="346"/>
      <c r="AP524" s="42"/>
      <c r="AQ524" s="42"/>
      <c r="AR524" s="42"/>
      <c r="AS524" s="42"/>
      <c r="AT524" s="42"/>
      <c r="AU524" s="42"/>
      <c r="AV524" s="42"/>
      <c r="AW524" s="42"/>
      <c r="AX524" s="42"/>
      <c r="AY524" s="42"/>
      <c r="AZ524" s="42"/>
      <c r="BA524" s="42"/>
      <c r="BB524" s="42"/>
      <c r="BC524" s="42"/>
      <c r="BD524" s="42"/>
      <c r="BE524" s="42"/>
      <c r="BF524" s="42"/>
      <c r="BG524" s="42"/>
      <c r="BH524" s="42"/>
      <c r="BI524" s="42"/>
    </row>
    <row r="525" spans="1:61" ht="15.75" customHeight="1">
      <c r="A525" s="435"/>
      <c r="B525" s="346"/>
      <c r="C525" s="403"/>
      <c r="D525" s="403"/>
      <c r="E525" s="403"/>
      <c r="F525" s="403"/>
      <c r="G525" s="403"/>
      <c r="H525" s="403"/>
      <c r="I525" s="403"/>
      <c r="J525" s="403"/>
      <c r="K525" s="403"/>
      <c r="L525" s="403"/>
      <c r="M525" s="403"/>
      <c r="N525" s="403"/>
      <c r="O525" s="403"/>
      <c r="P525" s="403"/>
      <c r="Q525" s="403"/>
      <c r="R525" s="403"/>
      <c r="S525" s="403"/>
      <c r="T525" s="403"/>
      <c r="U525" s="403"/>
      <c r="V525" s="403"/>
      <c r="W525" s="403"/>
      <c r="X525" s="403"/>
      <c r="Y525" s="403"/>
      <c r="Z525" s="403"/>
      <c r="AA525" s="403"/>
      <c r="AB525" s="403"/>
      <c r="AC525" s="403"/>
      <c r="AD525" s="403"/>
      <c r="AE525" s="403"/>
      <c r="AF525" s="403"/>
      <c r="AG525" s="403"/>
      <c r="AH525" s="403"/>
      <c r="AI525" s="403"/>
      <c r="AJ525" s="403"/>
      <c r="AK525" s="403"/>
      <c r="AL525" s="403"/>
      <c r="AM525" s="403"/>
      <c r="AN525" s="403"/>
      <c r="AO525" s="403"/>
      <c r="AP525" s="42"/>
      <c r="AQ525" s="42"/>
      <c r="AR525" s="42"/>
      <c r="AS525" s="42"/>
      <c r="AT525" s="42"/>
      <c r="AU525" s="42"/>
      <c r="AV525" s="42"/>
      <c r="AW525" s="42"/>
      <c r="AX525" s="42"/>
      <c r="AY525" s="42"/>
      <c r="AZ525" s="42"/>
      <c r="BA525" s="42"/>
      <c r="BB525" s="42"/>
      <c r="BC525" s="42"/>
      <c r="BD525" s="42"/>
      <c r="BE525" s="42"/>
      <c r="BF525" s="42"/>
      <c r="BG525" s="42"/>
      <c r="BH525" s="42"/>
      <c r="BI525" s="42"/>
    </row>
    <row r="526" spans="1:61" ht="15.75" customHeight="1">
      <c r="A526" s="435"/>
      <c r="B526" s="346"/>
      <c r="C526" s="346"/>
      <c r="D526" s="346"/>
      <c r="E526" s="346"/>
      <c r="F526" s="346"/>
      <c r="G526" s="346"/>
      <c r="H526" s="346"/>
      <c r="I526" s="346"/>
      <c r="J526" s="346"/>
      <c r="K526" s="346"/>
      <c r="L526" s="346"/>
      <c r="M526" s="346"/>
      <c r="N526" s="346"/>
      <c r="O526" s="346"/>
      <c r="P526" s="346"/>
      <c r="Q526" s="346"/>
      <c r="R526" s="346"/>
      <c r="S526" s="346"/>
      <c r="T526" s="346"/>
      <c r="U526" s="346"/>
      <c r="V526" s="346"/>
      <c r="W526" s="346"/>
      <c r="X526" s="346"/>
      <c r="Y526" s="346"/>
      <c r="Z526" s="346"/>
      <c r="AA526" s="346"/>
      <c r="AB526" s="346"/>
      <c r="AC526" s="346"/>
      <c r="AD526" s="346"/>
      <c r="AE526" s="346"/>
      <c r="AF526" s="346"/>
      <c r="AG526" s="346"/>
      <c r="AH526" s="346"/>
      <c r="AI526" s="346"/>
      <c r="AJ526" s="346"/>
      <c r="AK526" s="346"/>
      <c r="AL526" s="346"/>
      <c r="AM526" s="346"/>
      <c r="AN526" s="346"/>
      <c r="AO526" s="346"/>
      <c r="AP526" s="42"/>
      <c r="AQ526" s="42"/>
      <c r="AR526" s="42"/>
      <c r="AS526" s="42"/>
      <c r="AT526" s="42"/>
      <c r="AU526" s="42"/>
      <c r="AV526" s="42"/>
      <c r="AW526" s="42"/>
      <c r="AX526" s="42"/>
      <c r="AY526" s="42"/>
      <c r="AZ526" s="42"/>
      <c r="BA526" s="42"/>
      <c r="BB526" s="42"/>
      <c r="BC526" s="42"/>
      <c r="BD526" s="42"/>
      <c r="BE526" s="42"/>
      <c r="BF526" s="42"/>
      <c r="BG526" s="42"/>
      <c r="BH526" s="42"/>
      <c r="BI526" s="42"/>
    </row>
    <row r="527" spans="1:61" ht="15.75" customHeight="1">
      <c r="A527" s="435"/>
      <c r="B527" s="346"/>
      <c r="C527" s="346"/>
      <c r="D527" s="346"/>
      <c r="E527" s="346"/>
      <c r="F527" s="346"/>
      <c r="G527" s="346"/>
      <c r="H527" s="346"/>
      <c r="I527" s="346"/>
      <c r="J527" s="346"/>
      <c r="K527" s="346"/>
      <c r="L527" s="346"/>
      <c r="M527" s="346"/>
      <c r="N527" s="346"/>
      <c r="O527" s="346"/>
      <c r="P527" s="346"/>
      <c r="Q527" s="346"/>
      <c r="R527" s="346"/>
      <c r="S527" s="346"/>
      <c r="T527" s="346"/>
      <c r="U527" s="346"/>
      <c r="V527" s="346"/>
      <c r="W527" s="346"/>
      <c r="X527" s="346"/>
      <c r="Y527" s="346"/>
      <c r="Z527" s="346"/>
      <c r="AA527" s="346"/>
      <c r="AB527" s="346"/>
      <c r="AC527" s="346"/>
      <c r="AD527" s="346"/>
      <c r="AE527" s="346"/>
      <c r="AF527" s="346"/>
      <c r="AG527" s="346"/>
      <c r="AH527" s="346"/>
      <c r="AI527" s="346"/>
      <c r="AJ527" s="346"/>
      <c r="AK527" s="346"/>
      <c r="AL527" s="346"/>
      <c r="AM527" s="346"/>
      <c r="AN527" s="346"/>
      <c r="AO527" s="346"/>
      <c r="AP527" s="42"/>
      <c r="AQ527" s="42"/>
      <c r="AR527" s="42"/>
      <c r="AS527" s="42"/>
      <c r="AT527" s="42"/>
      <c r="AU527" s="42"/>
      <c r="AV527" s="42"/>
      <c r="AW527" s="42"/>
      <c r="AX527" s="42"/>
      <c r="AY527" s="42"/>
      <c r="AZ527" s="42"/>
      <c r="BA527" s="42"/>
      <c r="BB527" s="42"/>
      <c r="BC527" s="42"/>
      <c r="BD527" s="42"/>
      <c r="BE527" s="42"/>
      <c r="BF527" s="42"/>
      <c r="BG527" s="42"/>
      <c r="BH527" s="42"/>
      <c r="BI527" s="42"/>
    </row>
    <row r="528" spans="1:61" ht="15.75" customHeight="1">
      <c r="A528" s="435"/>
      <c r="B528" s="346"/>
      <c r="C528" s="346"/>
      <c r="D528" s="346"/>
      <c r="E528" s="346"/>
      <c r="F528" s="346"/>
      <c r="G528" s="346"/>
      <c r="H528" s="346"/>
      <c r="I528" s="346"/>
      <c r="J528" s="346"/>
      <c r="K528" s="346"/>
      <c r="L528" s="346"/>
      <c r="M528" s="346"/>
      <c r="N528" s="346"/>
      <c r="O528" s="346"/>
      <c r="P528" s="346"/>
      <c r="Q528" s="346"/>
      <c r="R528" s="346"/>
      <c r="S528" s="346"/>
      <c r="T528" s="346"/>
      <c r="U528" s="346"/>
      <c r="V528" s="346"/>
      <c r="W528" s="346"/>
      <c r="X528" s="346"/>
      <c r="Y528" s="346"/>
      <c r="Z528" s="346"/>
      <c r="AA528" s="346"/>
      <c r="AB528" s="346"/>
      <c r="AC528" s="346"/>
      <c r="AD528" s="346"/>
      <c r="AE528" s="346"/>
      <c r="AF528" s="346"/>
      <c r="AG528" s="346"/>
      <c r="AH528" s="346"/>
      <c r="AI528" s="346"/>
      <c r="AJ528" s="346"/>
      <c r="AK528" s="346"/>
      <c r="AL528" s="346"/>
      <c r="AM528" s="346"/>
      <c r="AN528" s="346"/>
      <c r="AO528" s="346"/>
      <c r="AP528" s="42"/>
      <c r="AQ528" s="42"/>
      <c r="AR528" s="42"/>
      <c r="AS528" s="42"/>
      <c r="AT528" s="42"/>
      <c r="AU528" s="42"/>
      <c r="AV528" s="42"/>
      <c r="AW528" s="42"/>
      <c r="AX528" s="42"/>
      <c r="AY528" s="42"/>
      <c r="AZ528" s="42"/>
      <c r="BA528" s="42"/>
      <c r="BB528" s="42"/>
      <c r="BC528" s="42"/>
      <c r="BD528" s="42"/>
      <c r="BE528" s="42"/>
      <c r="BF528" s="42"/>
      <c r="BG528" s="42"/>
      <c r="BH528" s="42"/>
      <c r="BI528" s="42"/>
    </row>
    <row r="529" spans="1:61" ht="15.75" customHeight="1">
      <c r="A529" s="435"/>
      <c r="B529" s="407"/>
      <c r="C529" s="408"/>
      <c r="D529" s="408"/>
      <c r="E529" s="408"/>
      <c r="F529" s="408"/>
      <c r="G529" s="408"/>
      <c r="H529" s="408"/>
      <c r="I529" s="408"/>
      <c r="J529" s="408"/>
      <c r="K529" s="408"/>
      <c r="L529" s="408"/>
      <c r="M529" s="408"/>
      <c r="N529" s="408"/>
      <c r="O529" s="408"/>
      <c r="P529" s="408"/>
      <c r="Q529" s="408"/>
      <c r="R529" s="408"/>
      <c r="S529" s="408"/>
      <c r="T529" s="408"/>
      <c r="U529" s="408"/>
      <c r="V529" s="408"/>
      <c r="W529" s="408"/>
      <c r="X529" s="408"/>
      <c r="Y529" s="408"/>
      <c r="Z529" s="408"/>
      <c r="AA529" s="408"/>
      <c r="AB529" s="408"/>
      <c r="AC529" s="408"/>
      <c r="AD529" s="408"/>
      <c r="AE529" s="408"/>
      <c r="AF529" s="408"/>
      <c r="AG529" s="408"/>
      <c r="AH529" s="408"/>
      <c r="AI529" s="408"/>
      <c r="AJ529" s="408"/>
      <c r="AK529" s="408"/>
      <c r="AL529" s="408"/>
      <c r="AM529" s="408"/>
      <c r="AN529" s="408"/>
      <c r="AO529" s="408"/>
      <c r="AP529" s="42"/>
      <c r="AQ529" s="42"/>
      <c r="AR529" s="42"/>
      <c r="AS529" s="42"/>
      <c r="AT529" s="42"/>
      <c r="AU529" s="42"/>
      <c r="AV529" s="42"/>
      <c r="AW529" s="42"/>
      <c r="AX529" s="42"/>
      <c r="AY529" s="42"/>
      <c r="AZ529" s="42"/>
      <c r="BA529" s="42"/>
      <c r="BB529" s="42"/>
      <c r="BC529" s="42"/>
      <c r="BD529" s="42"/>
      <c r="BE529" s="42"/>
      <c r="BF529" s="42"/>
      <c r="BG529" s="42"/>
      <c r="BH529" s="42"/>
      <c r="BI529" s="42"/>
    </row>
    <row r="530" spans="1:61" ht="15.75" customHeight="1">
      <c r="A530" s="435"/>
      <c r="B530" s="346"/>
      <c r="C530" s="346"/>
      <c r="D530" s="346"/>
      <c r="E530" s="346"/>
      <c r="F530" s="346"/>
      <c r="G530" s="346"/>
      <c r="H530" s="346"/>
      <c r="I530" s="346"/>
      <c r="J530" s="346"/>
      <c r="K530" s="346"/>
      <c r="L530" s="346"/>
      <c r="M530" s="346"/>
      <c r="N530" s="346"/>
      <c r="O530" s="346"/>
      <c r="P530" s="346"/>
      <c r="Q530" s="346"/>
      <c r="R530" s="346"/>
      <c r="S530" s="346"/>
      <c r="T530" s="346"/>
      <c r="U530" s="346"/>
      <c r="V530" s="346"/>
      <c r="W530" s="346"/>
      <c r="X530" s="346"/>
      <c r="Y530" s="346"/>
      <c r="Z530" s="346"/>
      <c r="AA530" s="346"/>
      <c r="AB530" s="346"/>
      <c r="AC530" s="346"/>
      <c r="AD530" s="346"/>
      <c r="AE530" s="346"/>
      <c r="AF530" s="346"/>
      <c r="AG530" s="346"/>
      <c r="AH530" s="346"/>
      <c r="AI530" s="346"/>
      <c r="AJ530" s="346"/>
      <c r="AK530" s="346"/>
      <c r="AL530" s="346"/>
      <c r="AM530" s="346"/>
      <c r="AN530" s="346"/>
      <c r="AO530" s="346"/>
      <c r="AP530" s="42"/>
      <c r="AQ530" s="42"/>
      <c r="AR530" s="42"/>
      <c r="AS530" s="42"/>
      <c r="AT530" s="42"/>
      <c r="AU530" s="42"/>
      <c r="AV530" s="42"/>
      <c r="AW530" s="42"/>
      <c r="AX530" s="42"/>
      <c r="AY530" s="42"/>
      <c r="AZ530" s="42"/>
      <c r="BA530" s="42"/>
      <c r="BB530" s="42"/>
      <c r="BC530" s="42"/>
      <c r="BD530" s="42"/>
      <c r="BE530" s="42"/>
      <c r="BF530" s="42"/>
      <c r="BG530" s="42"/>
      <c r="BH530" s="42"/>
      <c r="BI530" s="42"/>
    </row>
    <row r="531" spans="1:61" ht="15.75" customHeight="1">
      <c r="A531" s="435"/>
      <c r="B531" s="346"/>
      <c r="C531" s="346"/>
      <c r="D531" s="346"/>
      <c r="E531" s="410"/>
      <c r="F531" s="346"/>
      <c r="G531" s="346"/>
      <c r="H531" s="410"/>
      <c r="I531" s="346"/>
      <c r="J531" s="346"/>
      <c r="K531" s="410"/>
      <c r="L531" s="346"/>
      <c r="M531" s="346"/>
      <c r="N531" s="410"/>
      <c r="O531" s="346"/>
      <c r="P531" s="346"/>
      <c r="Q531" s="410"/>
      <c r="R531" s="346"/>
      <c r="S531" s="346"/>
      <c r="T531" s="410"/>
      <c r="U531" s="346"/>
      <c r="V531" s="346"/>
      <c r="W531" s="410"/>
      <c r="X531" s="346"/>
      <c r="Y531" s="346"/>
      <c r="Z531" s="410"/>
      <c r="AA531" s="346"/>
      <c r="AB531" s="346"/>
      <c r="AC531" s="410"/>
      <c r="AD531" s="346"/>
      <c r="AE531" s="346"/>
      <c r="AF531" s="410"/>
      <c r="AG531" s="346"/>
      <c r="AH531" s="346"/>
      <c r="AI531" s="410"/>
      <c r="AJ531" s="346"/>
      <c r="AK531" s="346"/>
      <c r="AL531" s="410"/>
      <c r="AM531" s="346"/>
      <c r="AN531" s="346"/>
      <c r="AO531" s="410"/>
      <c r="AP531" s="42"/>
      <c r="AQ531" s="42"/>
      <c r="AR531" s="42"/>
      <c r="AS531" s="42"/>
      <c r="AT531" s="42"/>
      <c r="AU531" s="42"/>
      <c r="AV531" s="42"/>
      <c r="AW531" s="42"/>
      <c r="AX531" s="42"/>
      <c r="AY531" s="42"/>
      <c r="AZ531" s="42"/>
      <c r="BA531" s="42"/>
      <c r="BB531" s="42"/>
      <c r="BC531" s="42"/>
      <c r="BD531" s="42"/>
      <c r="BE531" s="42"/>
      <c r="BF531" s="42"/>
      <c r="BG531" s="42"/>
      <c r="BH531" s="42"/>
      <c r="BI531" s="42"/>
    </row>
    <row r="532" spans="1:61" ht="15.75" customHeight="1">
      <c r="A532" s="435"/>
      <c r="B532" s="346"/>
      <c r="C532" s="411"/>
      <c r="D532" s="403"/>
      <c r="E532" s="410"/>
      <c r="F532" s="411"/>
      <c r="G532" s="403"/>
      <c r="H532" s="410"/>
      <c r="I532" s="411"/>
      <c r="J532" s="403"/>
      <c r="K532" s="410"/>
      <c r="L532" s="411"/>
      <c r="M532" s="403"/>
      <c r="N532" s="410"/>
      <c r="O532" s="411"/>
      <c r="P532" s="403"/>
      <c r="Q532" s="410"/>
      <c r="R532" s="411"/>
      <c r="S532" s="403"/>
      <c r="T532" s="410"/>
      <c r="U532" s="411"/>
      <c r="V532" s="403"/>
      <c r="W532" s="410"/>
      <c r="X532" s="411"/>
      <c r="Y532" s="403"/>
      <c r="Z532" s="410"/>
      <c r="AA532" s="411"/>
      <c r="AB532" s="403"/>
      <c r="AC532" s="410"/>
      <c r="AD532" s="411"/>
      <c r="AE532" s="403"/>
      <c r="AF532" s="410"/>
      <c r="AG532" s="411"/>
      <c r="AH532" s="403"/>
      <c r="AI532" s="410"/>
      <c r="AJ532" s="411"/>
      <c r="AK532" s="403"/>
      <c r="AL532" s="410"/>
      <c r="AM532" s="411"/>
      <c r="AN532" s="403"/>
      <c r="AO532" s="410"/>
      <c r="AP532" s="42"/>
      <c r="AQ532" s="42"/>
      <c r="AR532" s="42"/>
      <c r="AS532" s="42"/>
      <c r="AT532" s="42"/>
      <c r="AU532" s="42"/>
      <c r="AV532" s="42"/>
      <c r="AW532" s="42"/>
      <c r="AX532" s="42"/>
      <c r="AY532" s="42"/>
      <c r="AZ532" s="42"/>
      <c r="BA532" s="42"/>
      <c r="BB532" s="42"/>
      <c r="BC532" s="42"/>
      <c r="BD532" s="42"/>
      <c r="BE532" s="42"/>
      <c r="BF532" s="42"/>
      <c r="BG532" s="42"/>
      <c r="BH532" s="42"/>
      <c r="BI532" s="42"/>
    </row>
    <row r="533" spans="1:61" ht="15.75" customHeight="1">
      <c r="A533" s="435"/>
      <c r="B533" s="346"/>
      <c r="C533" s="412"/>
      <c r="D533" s="412"/>
      <c r="E533" s="412"/>
      <c r="F533" s="412"/>
      <c r="G533" s="412"/>
      <c r="H533" s="412"/>
      <c r="I533" s="412"/>
      <c r="J533" s="412"/>
      <c r="K533" s="412"/>
      <c r="L533" s="412"/>
      <c r="M533" s="412"/>
      <c r="N533" s="412"/>
      <c r="O533" s="412"/>
      <c r="P533" s="412"/>
      <c r="Q533" s="412"/>
      <c r="R533" s="412"/>
      <c r="S533" s="412"/>
      <c r="T533" s="412"/>
      <c r="U533" s="412"/>
      <c r="V533" s="412"/>
      <c r="W533" s="412"/>
      <c r="X533" s="412"/>
      <c r="Y533" s="412"/>
      <c r="Z533" s="412"/>
      <c r="AA533" s="412"/>
      <c r="AB533" s="412"/>
      <c r="AC533" s="412"/>
      <c r="AD533" s="412"/>
      <c r="AE533" s="412"/>
      <c r="AF533" s="412"/>
      <c r="AG533" s="412"/>
      <c r="AH533" s="412"/>
      <c r="AI533" s="412"/>
      <c r="AJ533" s="412"/>
      <c r="AK533" s="412"/>
      <c r="AL533" s="412"/>
      <c r="AM533" s="412"/>
      <c r="AN533" s="412"/>
      <c r="AO533" s="412"/>
      <c r="AP533" s="42"/>
      <c r="AQ533" s="42"/>
      <c r="AR533" s="42"/>
      <c r="AS533" s="42"/>
      <c r="AT533" s="42"/>
      <c r="AU533" s="42"/>
      <c r="AV533" s="42"/>
      <c r="AW533" s="42"/>
      <c r="AX533" s="42"/>
      <c r="AY533" s="42"/>
      <c r="AZ533" s="42"/>
      <c r="BA533" s="42"/>
      <c r="BB533" s="42"/>
      <c r="BC533" s="42"/>
      <c r="BD533" s="42"/>
      <c r="BE533" s="42"/>
      <c r="BF533" s="42"/>
      <c r="BG533" s="42"/>
      <c r="BH533" s="42"/>
      <c r="BI533" s="42"/>
    </row>
    <row r="534" spans="1:61" ht="15.75" customHeight="1">
      <c r="A534" s="435"/>
      <c r="B534" s="403"/>
      <c r="C534" s="346"/>
      <c r="D534" s="346"/>
      <c r="E534" s="346"/>
      <c r="F534" s="346"/>
      <c r="G534" s="346"/>
      <c r="H534" s="346"/>
      <c r="I534" s="346"/>
      <c r="J534" s="346"/>
      <c r="K534" s="346"/>
      <c r="L534" s="346"/>
      <c r="M534" s="346"/>
      <c r="N534" s="346"/>
      <c r="O534" s="346"/>
      <c r="P534" s="346"/>
      <c r="Q534" s="346"/>
      <c r="R534" s="346"/>
      <c r="S534" s="346"/>
      <c r="T534" s="346"/>
      <c r="U534" s="346"/>
      <c r="V534" s="346"/>
      <c r="W534" s="346"/>
      <c r="X534" s="346"/>
      <c r="Y534" s="346"/>
      <c r="Z534" s="346"/>
      <c r="AA534" s="346"/>
      <c r="AB534" s="346"/>
      <c r="AC534" s="346"/>
      <c r="AD534" s="346"/>
      <c r="AE534" s="346"/>
      <c r="AF534" s="346"/>
      <c r="AG534" s="346"/>
      <c r="AH534" s="346"/>
      <c r="AI534" s="346"/>
      <c r="AJ534" s="346"/>
      <c r="AK534" s="346"/>
      <c r="AL534" s="346"/>
      <c r="AM534" s="346"/>
      <c r="AN534" s="346"/>
      <c r="AO534" s="346"/>
      <c r="AP534" s="42"/>
      <c r="AQ534" s="42"/>
      <c r="AR534" s="42"/>
      <c r="AS534" s="42"/>
      <c r="AT534" s="42"/>
      <c r="AU534" s="42"/>
      <c r="AV534" s="42"/>
      <c r="AW534" s="42"/>
      <c r="AX534" s="42"/>
      <c r="AY534" s="42"/>
      <c r="AZ534" s="42"/>
      <c r="BA534" s="42"/>
      <c r="BB534" s="42"/>
      <c r="BC534" s="42"/>
      <c r="BD534" s="42"/>
      <c r="BE534" s="42"/>
      <c r="BF534" s="42"/>
      <c r="BG534" s="42"/>
      <c r="BH534" s="42"/>
      <c r="BI534" s="42"/>
    </row>
    <row r="535" spans="1:61" ht="15.75" customHeight="1">
      <c r="A535" s="435"/>
      <c r="B535" s="346"/>
      <c r="C535" s="346"/>
      <c r="D535" s="346"/>
      <c r="E535" s="346"/>
      <c r="F535" s="346"/>
      <c r="G535" s="346"/>
      <c r="H535" s="346"/>
      <c r="I535" s="346"/>
      <c r="J535" s="346"/>
      <c r="K535" s="346"/>
      <c r="L535" s="346"/>
      <c r="M535" s="346"/>
      <c r="N535" s="346"/>
      <c r="O535" s="346"/>
      <c r="P535" s="346"/>
      <c r="Q535" s="346"/>
      <c r="R535" s="346"/>
      <c r="S535" s="346"/>
      <c r="T535" s="346"/>
      <c r="U535" s="346"/>
      <c r="V535" s="346"/>
      <c r="W535" s="346"/>
      <c r="X535" s="346"/>
      <c r="Y535" s="346"/>
      <c r="Z535" s="346"/>
      <c r="AA535" s="346"/>
      <c r="AB535" s="346"/>
      <c r="AC535" s="346"/>
      <c r="AD535" s="346"/>
      <c r="AE535" s="346"/>
      <c r="AF535" s="346"/>
      <c r="AG535" s="346"/>
      <c r="AH535" s="346"/>
      <c r="AI535" s="346"/>
      <c r="AJ535" s="346"/>
      <c r="AK535" s="346"/>
      <c r="AL535" s="346"/>
      <c r="AM535" s="346"/>
      <c r="AN535" s="346"/>
      <c r="AO535" s="346"/>
      <c r="AP535" s="42"/>
      <c r="AQ535" s="42"/>
      <c r="AR535" s="42"/>
      <c r="AS535" s="42"/>
      <c r="AT535" s="42"/>
      <c r="AU535" s="42"/>
      <c r="AV535" s="42"/>
      <c r="AW535" s="42"/>
      <c r="AX535" s="42"/>
      <c r="AY535" s="42"/>
      <c r="AZ535" s="42"/>
      <c r="BA535" s="42"/>
      <c r="BB535" s="42"/>
      <c r="BC535" s="42"/>
      <c r="BD535" s="42"/>
      <c r="BE535" s="42"/>
      <c r="BF535" s="42"/>
      <c r="BG535" s="42"/>
      <c r="BH535" s="42"/>
      <c r="BI535" s="42"/>
    </row>
    <row r="536" spans="1:61" ht="15.75" customHeight="1">
      <c r="A536" s="435"/>
      <c r="B536" s="346"/>
      <c r="C536" s="414"/>
      <c r="D536" s="404"/>
      <c r="E536" s="414"/>
      <c r="F536" s="414"/>
      <c r="G536" s="404"/>
      <c r="H536" s="414"/>
      <c r="I536" s="414"/>
      <c r="J536" s="404"/>
      <c r="K536" s="414"/>
      <c r="L536" s="414"/>
      <c r="M536" s="404"/>
      <c r="N536" s="414"/>
      <c r="O536" s="414"/>
      <c r="P536" s="404"/>
      <c r="Q536" s="414"/>
      <c r="R536" s="414"/>
      <c r="S536" s="404"/>
      <c r="T536" s="414"/>
      <c r="U536" s="414"/>
      <c r="V536" s="404"/>
      <c r="W536" s="414"/>
      <c r="X536" s="414"/>
      <c r="Y536" s="404"/>
      <c r="Z536" s="414"/>
      <c r="AA536" s="414"/>
      <c r="AB536" s="404"/>
      <c r="AC536" s="414"/>
      <c r="AD536" s="414"/>
      <c r="AE536" s="404"/>
      <c r="AF536" s="414"/>
      <c r="AG536" s="414"/>
      <c r="AH536" s="404"/>
      <c r="AI536" s="414"/>
      <c r="AJ536" s="414"/>
      <c r="AK536" s="404"/>
      <c r="AL536" s="414"/>
      <c r="AM536" s="414"/>
      <c r="AN536" s="404"/>
      <c r="AO536" s="414"/>
      <c r="AP536" s="42"/>
      <c r="AQ536" s="42"/>
      <c r="AR536" s="42"/>
      <c r="AS536" s="42"/>
      <c r="AT536" s="42"/>
      <c r="AU536" s="42"/>
      <c r="AV536" s="42"/>
      <c r="AW536" s="42"/>
      <c r="AX536" s="42"/>
      <c r="AY536" s="42"/>
      <c r="AZ536" s="42"/>
      <c r="BA536" s="42"/>
      <c r="BB536" s="42"/>
      <c r="BC536" s="42"/>
      <c r="BD536" s="42"/>
      <c r="BE536" s="42"/>
      <c r="BF536" s="42"/>
      <c r="BG536" s="42"/>
      <c r="BH536" s="42"/>
      <c r="BI536" s="42"/>
    </row>
    <row r="537" spans="1:61" ht="15.75" customHeight="1">
      <c r="A537" s="435"/>
      <c r="B537" s="346"/>
      <c r="C537" s="414"/>
      <c r="D537" s="404"/>
      <c r="E537" s="414"/>
      <c r="F537" s="414"/>
      <c r="G537" s="404"/>
      <c r="H537" s="414"/>
      <c r="I537" s="414"/>
      <c r="J537" s="404"/>
      <c r="K537" s="414"/>
      <c r="L537" s="414"/>
      <c r="M537" s="404"/>
      <c r="N537" s="414"/>
      <c r="O537" s="414"/>
      <c r="P537" s="404"/>
      <c r="Q537" s="414"/>
      <c r="R537" s="414"/>
      <c r="S537" s="404"/>
      <c r="T537" s="414"/>
      <c r="U537" s="414"/>
      <c r="V537" s="404"/>
      <c r="W537" s="414"/>
      <c r="X537" s="414"/>
      <c r="Y537" s="404"/>
      <c r="Z537" s="414"/>
      <c r="AA537" s="414"/>
      <c r="AB537" s="404"/>
      <c r="AC537" s="414"/>
      <c r="AD537" s="414"/>
      <c r="AE537" s="404"/>
      <c r="AF537" s="414"/>
      <c r="AG537" s="414"/>
      <c r="AH537" s="404"/>
      <c r="AI537" s="414"/>
      <c r="AJ537" s="414"/>
      <c r="AK537" s="404"/>
      <c r="AL537" s="414"/>
      <c r="AM537" s="414"/>
      <c r="AN537" s="404"/>
      <c r="AO537" s="414"/>
      <c r="AP537" s="42"/>
      <c r="AQ537" s="42"/>
      <c r="AR537" s="42"/>
      <c r="AS537" s="42"/>
      <c r="AT537" s="42"/>
      <c r="AU537" s="42"/>
      <c r="AV537" s="42"/>
      <c r="AW537" s="42"/>
      <c r="AX537" s="42"/>
      <c r="AY537" s="42"/>
      <c r="AZ537" s="42"/>
      <c r="BA537" s="42"/>
      <c r="BB537" s="42"/>
      <c r="BC537" s="42"/>
      <c r="BD537" s="42"/>
      <c r="BE537" s="42"/>
      <c r="BF537" s="42"/>
      <c r="BG537" s="42"/>
      <c r="BH537" s="42"/>
      <c r="BI537" s="42"/>
    </row>
    <row r="538" spans="1:61" ht="15.75" customHeight="1">
      <c r="A538" s="435"/>
      <c r="B538" s="346"/>
      <c r="C538" s="414"/>
      <c r="D538" s="404"/>
      <c r="E538" s="414"/>
      <c r="F538" s="414"/>
      <c r="G538" s="404"/>
      <c r="H538" s="414"/>
      <c r="I538" s="414"/>
      <c r="J538" s="404"/>
      <c r="K538" s="414"/>
      <c r="L538" s="414"/>
      <c r="M538" s="404"/>
      <c r="N538" s="414"/>
      <c r="O538" s="414"/>
      <c r="P538" s="404"/>
      <c r="Q538" s="414"/>
      <c r="R538" s="414"/>
      <c r="S538" s="404"/>
      <c r="T538" s="414"/>
      <c r="U538" s="414"/>
      <c r="V538" s="404"/>
      <c r="W538" s="414"/>
      <c r="X538" s="414"/>
      <c r="Y538" s="404"/>
      <c r="Z538" s="414"/>
      <c r="AA538" s="414"/>
      <c r="AB538" s="404"/>
      <c r="AC538" s="414"/>
      <c r="AD538" s="414"/>
      <c r="AE538" s="404"/>
      <c r="AF538" s="414"/>
      <c r="AG538" s="414"/>
      <c r="AH538" s="404"/>
      <c r="AI538" s="414"/>
      <c r="AJ538" s="414"/>
      <c r="AK538" s="404"/>
      <c r="AL538" s="414"/>
      <c r="AM538" s="414"/>
      <c r="AN538" s="404"/>
      <c r="AO538" s="414"/>
      <c r="AP538" s="42"/>
      <c r="AQ538" s="42"/>
      <c r="AR538" s="42"/>
      <c r="AS538" s="42"/>
      <c r="AT538" s="42"/>
      <c r="AU538" s="42"/>
      <c r="AV538" s="42"/>
      <c r="AW538" s="42"/>
      <c r="AX538" s="42"/>
      <c r="AY538" s="42"/>
      <c r="AZ538" s="42"/>
      <c r="BA538" s="42"/>
      <c r="BB538" s="42"/>
      <c r="BC538" s="42"/>
      <c r="BD538" s="42"/>
      <c r="BE538" s="42"/>
      <c r="BF538" s="42"/>
      <c r="BG538" s="42"/>
      <c r="BH538" s="42"/>
      <c r="BI538" s="42"/>
    </row>
    <row r="539" spans="1:61" ht="15.75" customHeight="1">
      <c r="A539" s="435"/>
      <c r="B539" s="346"/>
      <c r="C539" s="414"/>
      <c r="D539" s="404"/>
      <c r="E539" s="414"/>
      <c r="F539" s="414"/>
      <c r="G539" s="404"/>
      <c r="H539" s="414"/>
      <c r="I539" s="414"/>
      <c r="J539" s="404"/>
      <c r="K539" s="414"/>
      <c r="L539" s="414"/>
      <c r="M539" s="404"/>
      <c r="N539" s="414"/>
      <c r="O539" s="414"/>
      <c r="P539" s="404"/>
      <c r="Q539" s="414"/>
      <c r="R539" s="414"/>
      <c r="S539" s="404"/>
      <c r="T539" s="414"/>
      <c r="U539" s="414"/>
      <c r="V539" s="404"/>
      <c r="W539" s="414"/>
      <c r="X539" s="414"/>
      <c r="Y539" s="404"/>
      <c r="Z539" s="414"/>
      <c r="AA539" s="414"/>
      <c r="AB539" s="404"/>
      <c r="AC539" s="414"/>
      <c r="AD539" s="414"/>
      <c r="AE539" s="404"/>
      <c r="AF539" s="414"/>
      <c r="AG539" s="414"/>
      <c r="AH539" s="404"/>
      <c r="AI539" s="414"/>
      <c r="AJ539" s="414"/>
      <c r="AK539" s="404"/>
      <c r="AL539" s="414"/>
      <c r="AM539" s="414"/>
      <c r="AN539" s="404"/>
      <c r="AO539" s="414"/>
      <c r="AP539" s="42"/>
      <c r="AQ539" s="42"/>
      <c r="AR539" s="42"/>
      <c r="AS539" s="42"/>
      <c r="AT539" s="42"/>
      <c r="AU539" s="42"/>
      <c r="AV539" s="42"/>
      <c r="AW539" s="42"/>
      <c r="AX539" s="42"/>
      <c r="AY539" s="42"/>
      <c r="AZ539" s="42"/>
      <c r="BA539" s="42"/>
      <c r="BB539" s="42"/>
      <c r="BC539" s="42"/>
      <c r="BD539" s="42"/>
      <c r="BE539" s="42"/>
      <c r="BF539" s="42"/>
      <c r="BG539" s="42"/>
      <c r="BH539" s="42"/>
      <c r="BI539" s="42"/>
    </row>
    <row r="540" spans="1:61" ht="15.75" customHeight="1">
      <c r="A540" s="435"/>
      <c r="B540" s="346"/>
      <c r="C540" s="414"/>
      <c r="D540" s="404"/>
      <c r="E540" s="414"/>
      <c r="F540" s="414"/>
      <c r="G540" s="404"/>
      <c r="H540" s="414"/>
      <c r="I540" s="414"/>
      <c r="J540" s="404"/>
      <c r="K540" s="414"/>
      <c r="L540" s="414"/>
      <c r="M540" s="404"/>
      <c r="N540" s="414"/>
      <c r="O540" s="414"/>
      <c r="P540" s="404"/>
      <c r="Q540" s="414"/>
      <c r="R540" s="414"/>
      <c r="S540" s="404"/>
      <c r="T540" s="414"/>
      <c r="U540" s="414"/>
      <c r="V540" s="404"/>
      <c r="W540" s="414"/>
      <c r="X540" s="414"/>
      <c r="Y540" s="404"/>
      <c r="Z540" s="414"/>
      <c r="AA540" s="414"/>
      <c r="AB540" s="404"/>
      <c r="AC540" s="414"/>
      <c r="AD540" s="414"/>
      <c r="AE540" s="404"/>
      <c r="AF540" s="414"/>
      <c r="AG540" s="414"/>
      <c r="AH540" s="404"/>
      <c r="AI540" s="414"/>
      <c r="AJ540" s="414"/>
      <c r="AK540" s="404"/>
      <c r="AL540" s="414"/>
      <c r="AM540" s="414"/>
      <c r="AN540" s="404"/>
      <c r="AO540" s="414"/>
      <c r="AP540" s="42"/>
      <c r="AQ540" s="42"/>
      <c r="AR540" s="42"/>
      <c r="AS540" s="42"/>
      <c r="AT540" s="42"/>
      <c r="AU540" s="42"/>
      <c r="AV540" s="42"/>
      <c r="AW540" s="42"/>
      <c r="AX540" s="42"/>
      <c r="AY540" s="42"/>
      <c r="AZ540" s="42"/>
      <c r="BA540" s="42"/>
      <c r="BB540" s="42"/>
      <c r="BC540" s="42"/>
      <c r="BD540" s="42"/>
      <c r="BE540" s="42"/>
      <c r="BF540" s="42"/>
      <c r="BG540" s="42"/>
      <c r="BH540" s="42"/>
      <c r="BI540" s="42"/>
    </row>
    <row r="541" spans="1:61" ht="15.75" customHeight="1">
      <c r="A541" s="435"/>
      <c r="B541" s="346"/>
      <c r="C541" s="414"/>
      <c r="D541" s="404"/>
      <c r="E541" s="414"/>
      <c r="F541" s="414"/>
      <c r="G541" s="404"/>
      <c r="H541" s="414"/>
      <c r="I541" s="414"/>
      <c r="J541" s="404"/>
      <c r="K541" s="414"/>
      <c r="L541" s="414"/>
      <c r="M541" s="404"/>
      <c r="N541" s="414"/>
      <c r="O541" s="414"/>
      <c r="P541" s="404"/>
      <c r="Q541" s="414"/>
      <c r="R541" s="414"/>
      <c r="S541" s="404"/>
      <c r="T541" s="414"/>
      <c r="U541" s="414"/>
      <c r="V541" s="404"/>
      <c r="W541" s="414"/>
      <c r="X541" s="414"/>
      <c r="Y541" s="404"/>
      <c r="Z541" s="414"/>
      <c r="AA541" s="414"/>
      <c r="AB541" s="404"/>
      <c r="AC541" s="414"/>
      <c r="AD541" s="414"/>
      <c r="AE541" s="404"/>
      <c r="AF541" s="414"/>
      <c r="AG541" s="414"/>
      <c r="AH541" s="404"/>
      <c r="AI541" s="414"/>
      <c r="AJ541" s="414"/>
      <c r="AK541" s="404"/>
      <c r="AL541" s="414"/>
      <c r="AM541" s="414"/>
      <c r="AN541" s="404"/>
      <c r="AO541" s="414"/>
      <c r="AP541" s="42"/>
      <c r="AQ541" s="42"/>
      <c r="AR541" s="42"/>
      <c r="AS541" s="42"/>
      <c r="AT541" s="42"/>
      <c r="AU541" s="42"/>
      <c r="AV541" s="42"/>
      <c r="AW541" s="42"/>
      <c r="AX541" s="42"/>
      <c r="AY541" s="42"/>
      <c r="AZ541" s="42"/>
      <c r="BA541" s="42"/>
      <c r="BB541" s="42"/>
      <c r="BC541" s="42"/>
      <c r="BD541" s="42"/>
      <c r="BE541" s="42"/>
      <c r="BF541" s="42"/>
      <c r="BG541" s="42"/>
      <c r="BH541" s="42"/>
      <c r="BI541" s="42"/>
    </row>
    <row r="542" spans="1:61" ht="15.75" customHeight="1">
      <c r="A542" s="435"/>
      <c r="B542" s="346"/>
      <c r="C542" s="414"/>
      <c r="D542" s="404"/>
      <c r="E542" s="414"/>
      <c r="F542" s="414"/>
      <c r="G542" s="404"/>
      <c r="H542" s="414"/>
      <c r="I542" s="414"/>
      <c r="J542" s="404"/>
      <c r="K542" s="414"/>
      <c r="L542" s="414"/>
      <c r="M542" s="404"/>
      <c r="N542" s="414"/>
      <c r="O542" s="414"/>
      <c r="P542" s="404"/>
      <c r="Q542" s="414"/>
      <c r="R542" s="414"/>
      <c r="S542" s="404"/>
      <c r="T542" s="414"/>
      <c r="U542" s="414"/>
      <c r="V542" s="404"/>
      <c r="W542" s="414"/>
      <c r="X542" s="414"/>
      <c r="Y542" s="404"/>
      <c r="Z542" s="414"/>
      <c r="AA542" s="414"/>
      <c r="AB542" s="404"/>
      <c r="AC542" s="414"/>
      <c r="AD542" s="414"/>
      <c r="AE542" s="404"/>
      <c r="AF542" s="414"/>
      <c r="AG542" s="414"/>
      <c r="AH542" s="404"/>
      <c r="AI542" s="414"/>
      <c r="AJ542" s="414"/>
      <c r="AK542" s="404"/>
      <c r="AL542" s="414"/>
      <c r="AM542" s="414"/>
      <c r="AN542" s="404"/>
      <c r="AO542" s="414"/>
      <c r="AP542" s="42"/>
      <c r="AQ542" s="42"/>
      <c r="AR542" s="42"/>
      <c r="AS542" s="42"/>
      <c r="AT542" s="42"/>
      <c r="AU542" s="42"/>
      <c r="AV542" s="42"/>
      <c r="AW542" s="42"/>
      <c r="AX542" s="42"/>
      <c r="AY542" s="42"/>
      <c r="AZ542" s="42"/>
      <c r="BA542" s="42"/>
      <c r="BB542" s="42"/>
      <c r="BC542" s="42"/>
      <c r="BD542" s="42"/>
      <c r="BE542" s="42"/>
      <c r="BF542" s="42"/>
      <c r="BG542" s="42"/>
      <c r="BH542" s="42"/>
      <c r="BI542" s="42"/>
    </row>
    <row r="543" spans="1:61" ht="15.75" customHeight="1">
      <c r="A543" s="435"/>
      <c r="B543" s="403"/>
      <c r="C543" s="416"/>
      <c r="D543" s="406"/>
      <c r="E543" s="416"/>
      <c r="F543" s="416"/>
      <c r="G543" s="406"/>
      <c r="H543" s="416"/>
      <c r="I543" s="416"/>
      <c r="J543" s="406"/>
      <c r="K543" s="416"/>
      <c r="L543" s="416"/>
      <c r="M543" s="406"/>
      <c r="N543" s="416"/>
      <c r="O543" s="416"/>
      <c r="P543" s="406"/>
      <c r="Q543" s="416"/>
      <c r="R543" s="416"/>
      <c r="S543" s="406"/>
      <c r="T543" s="416"/>
      <c r="U543" s="416"/>
      <c r="V543" s="406"/>
      <c r="W543" s="416"/>
      <c r="X543" s="416"/>
      <c r="Y543" s="406"/>
      <c r="Z543" s="416"/>
      <c r="AA543" s="416"/>
      <c r="AB543" s="406"/>
      <c r="AC543" s="416"/>
      <c r="AD543" s="416"/>
      <c r="AE543" s="406"/>
      <c r="AF543" s="416"/>
      <c r="AG543" s="416"/>
      <c r="AH543" s="406"/>
      <c r="AI543" s="416"/>
      <c r="AJ543" s="416"/>
      <c r="AK543" s="406"/>
      <c r="AL543" s="416"/>
      <c r="AM543" s="416"/>
      <c r="AN543" s="406"/>
      <c r="AO543" s="416"/>
      <c r="AP543" s="42"/>
      <c r="AQ543" s="42"/>
      <c r="AR543" s="42"/>
      <c r="AS543" s="42"/>
      <c r="AT543" s="42"/>
      <c r="AU543" s="42"/>
      <c r="AV543" s="42"/>
      <c r="AW543" s="42"/>
      <c r="AX543" s="42"/>
      <c r="AY543" s="42"/>
      <c r="AZ543" s="42"/>
      <c r="BA543" s="42"/>
      <c r="BB543" s="42"/>
      <c r="BC543" s="42"/>
      <c r="BD543" s="42"/>
      <c r="BE543" s="42"/>
      <c r="BF543" s="42"/>
      <c r="BG543" s="42"/>
      <c r="BH543" s="42"/>
      <c r="BI543" s="42"/>
    </row>
    <row r="544" spans="1:61" ht="15.75" customHeight="1">
      <c r="A544" s="435"/>
      <c r="B544" s="346"/>
      <c r="C544" s="414"/>
      <c r="D544" s="404"/>
      <c r="E544" s="414"/>
      <c r="F544" s="414"/>
      <c r="G544" s="404"/>
      <c r="H544" s="414"/>
      <c r="I544" s="414"/>
      <c r="J544" s="404"/>
      <c r="K544" s="414"/>
      <c r="L544" s="414"/>
      <c r="M544" s="404"/>
      <c r="N544" s="414"/>
      <c r="O544" s="414"/>
      <c r="P544" s="404"/>
      <c r="Q544" s="414"/>
      <c r="R544" s="414"/>
      <c r="S544" s="404"/>
      <c r="T544" s="414"/>
      <c r="U544" s="414"/>
      <c r="V544" s="404"/>
      <c r="W544" s="414"/>
      <c r="X544" s="414"/>
      <c r="Y544" s="404"/>
      <c r="Z544" s="414"/>
      <c r="AA544" s="414"/>
      <c r="AB544" s="404"/>
      <c r="AC544" s="414"/>
      <c r="AD544" s="414"/>
      <c r="AE544" s="404"/>
      <c r="AF544" s="414"/>
      <c r="AG544" s="414"/>
      <c r="AH544" s="404"/>
      <c r="AI544" s="414"/>
      <c r="AJ544" s="414"/>
      <c r="AK544" s="404"/>
      <c r="AL544" s="414"/>
      <c r="AM544" s="414"/>
      <c r="AN544" s="404"/>
      <c r="AO544" s="414"/>
      <c r="AP544" s="42"/>
      <c r="AQ544" s="42"/>
      <c r="AR544" s="42"/>
      <c r="AS544" s="42"/>
      <c r="AT544" s="42"/>
      <c r="AU544" s="42"/>
      <c r="AV544" s="42"/>
      <c r="AW544" s="42"/>
      <c r="AX544" s="42"/>
      <c r="AY544" s="42"/>
      <c r="AZ544" s="42"/>
      <c r="BA544" s="42"/>
      <c r="BB544" s="42"/>
      <c r="BC544" s="42"/>
      <c r="BD544" s="42"/>
      <c r="BE544" s="42"/>
      <c r="BF544" s="42"/>
      <c r="BG544" s="42"/>
      <c r="BH544" s="42"/>
      <c r="BI544" s="42"/>
    </row>
    <row r="545" spans="1:61" ht="15.75" customHeight="1">
      <c r="A545" s="435"/>
      <c r="B545" s="346"/>
      <c r="C545" s="414"/>
      <c r="D545" s="404"/>
      <c r="E545" s="414"/>
      <c r="F545" s="414"/>
      <c r="G545" s="404"/>
      <c r="H545" s="414"/>
      <c r="I545" s="414"/>
      <c r="J545" s="404"/>
      <c r="K545" s="414"/>
      <c r="L545" s="414"/>
      <c r="M545" s="404"/>
      <c r="N545" s="414"/>
      <c r="O545" s="414"/>
      <c r="P545" s="404"/>
      <c r="Q545" s="414"/>
      <c r="R545" s="414"/>
      <c r="S545" s="404"/>
      <c r="T545" s="414"/>
      <c r="U545" s="414"/>
      <c r="V545" s="404"/>
      <c r="W545" s="414"/>
      <c r="X545" s="414"/>
      <c r="Y545" s="404"/>
      <c r="Z545" s="414"/>
      <c r="AA545" s="414"/>
      <c r="AB545" s="404"/>
      <c r="AC545" s="414"/>
      <c r="AD545" s="414"/>
      <c r="AE545" s="404"/>
      <c r="AF545" s="414"/>
      <c r="AG545" s="414"/>
      <c r="AH545" s="404"/>
      <c r="AI545" s="414"/>
      <c r="AJ545" s="414"/>
      <c r="AK545" s="404"/>
      <c r="AL545" s="414"/>
      <c r="AM545" s="414"/>
      <c r="AN545" s="404"/>
      <c r="AO545" s="414"/>
      <c r="AP545" s="42"/>
      <c r="AQ545" s="42"/>
      <c r="AR545" s="42"/>
      <c r="AS545" s="42"/>
      <c r="AT545" s="42"/>
      <c r="AU545" s="42"/>
      <c r="AV545" s="42"/>
      <c r="AW545" s="42"/>
      <c r="AX545" s="42"/>
      <c r="AY545" s="42"/>
      <c r="AZ545" s="42"/>
      <c r="BA545" s="42"/>
      <c r="BB545" s="42"/>
      <c r="BC545" s="42"/>
      <c r="BD545" s="42"/>
      <c r="BE545" s="42"/>
      <c r="BF545" s="42"/>
      <c r="BG545" s="42"/>
      <c r="BH545" s="42"/>
      <c r="BI545" s="42"/>
    </row>
    <row r="546" spans="1:61" ht="15.75" customHeight="1">
      <c r="A546" s="435"/>
      <c r="B546" s="403"/>
      <c r="C546" s="414"/>
      <c r="D546" s="404"/>
      <c r="E546" s="414"/>
      <c r="F546" s="414"/>
      <c r="G546" s="404"/>
      <c r="H546" s="414"/>
      <c r="I546" s="414"/>
      <c r="J546" s="404"/>
      <c r="K546" s="414"/>
      <c r="L546" s="414"/>
      <c r="M546" s="404"/>
      <c r="N546" s="414"/>
      <c r="O546" s="414"/>
      <c r="P546" s="404"/>
      <c r="Q546" s="414"/>
      <c r="R546" s="414"/>
      <c r="S546" s="404"/>
      <c r="T546" s="414"/>
      <c r="U546" s="414"/>
      <c r="V546" s="404"/>
      <c r="W546" s="414"/>
      <c r="X546" s="414"/>
      <c r="Y546" s="404"/>
      <c r="Z546" s="414"/>
      <c r="AA546" s="414"/>
      <c r="AB546" s="404"/>
      <c r="AC546" s="414"/>
      <c r="AD546" s="414"/>
      <c r="AE546" s="404"/>
      <c r="AF546" s="414"/>
      <c r="AG546" s="414"/>
      <c r="AH546" s="404"/>
      <c r="AI546" s="414"/>
      <c r="AJ546" s="414"/>
      <c r="AK546" s="404"/>
      <c r="AL546" s="414"/>
      <c r="AM546" s="414"/>
      <c r="AN546" s="404"/>
      <c r="AO546" s="414"/>
      <c r="AP546" s="42"/>
      <c r="AQ546" s="42"/>
      <c r="AR546" s="42"/>
      <c r="AS546" s="42"/>
      <c r="AT546" s="42"/>
      <c r="AU546" s="42"/>
      <c r="AV546" s="42"/>
      <c r="AW546" s="42"/>
      <c r="AX546" s="42"/>
      <c r="AY546" s="42"/>
      <c r="AZ546" s="42"/>
      <c r="BA546" s="42"/>
      <c r="BB546" s="42"/>
      <c r="BC546" s="42"/>
      <c r="BD546" s="42"/>
      <c r="BE546" s="42"/>
      <c r="BF546" s="42"/>
      <c r="BG546" s="42"/>
      <c r="BH546" s="42"/>
      <c r="BI546" s="42"/>
    </row>
    <row r="547" spans="1:61" ht="15.75" customHeight="1">
      <c r="A547" s="435"/>
      <c r="B547" s="346"/>
      <c r="C547" s="346"/>
      <c r="D547" s="346"/>
      <c r="E547" s="346"/>
      <c r="F547" s="346"/>
      <c r="G547" s="346"/>
      <c r="H547" s="346"/>
      <c r="I547" s="346"/>
      <c r="J547" s="346"/>
      <c r="K547" s="346"/>
      <c r="L547" s="346"/>
      <c r="M547" s="346"/>
      <c r="N547" s="346"/>
      <c r="O547" s="346"/>
      <c r="P547" s="346"/>
      <c r="Q547" s="346"/>
      <c r="R547" s="346"/>
      <c r="S547" s="346"/>
      <c r="T547" s="346"/>
      <c r="U547" s="346"/>
      <c r="V547" s="346"/>
      <c r="W547" s="346"/>
      <c r="X547" s="346"/>
      <c r="Y547" s="346"/>
      <c r="Z547" s="346"/>
      <c r="AA547" s="346"/>
      <c r="AB547" s="346"/>
      <c r="AC547" s="346"/>
      <c r="AD547" s="346"/>
      <c r="AE547" s="346"/>
      <c r="AF547" s="346"/>
      <c r="AG547" s="346"/>
      <c r="AH547" s="346"/>
      <c r="AI547" s="346"/>
      <c r="AJ547" s="346"/>
      <c r="AK547" s="346"/>
      <c r="AL547" s="346"/>
      <c r="AM547" s="346"/>
      <c r="AN547" s="346"/>
      <c r="AO547" s="346"/>
      <c r="AP547" s="42"/>
      <c r="AQ547" s="42"/>
      <c r="AR547" s="42"/>
      <c r="AS547" s="42"/>
      <c r="AT547" s="42"/>
      <c r="AU547" s="42"/>
      <c r="AV547" s="42"/>
      <c r="AW547" s="42"/>
      <c r="AX547" s="42"/>
      <c r="AY547" s="42"/>
      <c r="AZ547" s="42"/>
      <c r="BA547" s="42"/>
      <c r="BB547" s="42"/>
      <c r="BC547" s="42"/>
      <c r="BD547" s="42"/>
      <c r="BE547" s="42"/>
      <c r="BF547" s="42"/>
      <c r="BG547" s="42"/>
      <c r="BH547" s="42"/>
      <c r="BI547" s="42"/>
    </row>
    <row r="548" spans="1:61" ht="15.75" customHeight="1">
      <c r="A548" s="435"/>
      <c r="B548" s="346"/>
      <c r="C548" s="414"/>
      <c r="D548" s="346"/>
      <c r="E548" s="414"/>
      <c r="F548" s="414"/>
      <c r="G548" s="346"/>
      <c r="H548" s="414"/>
      <c r="I548" s="414"/>
      <c r="J548" s="346"/>
      <c r="K548" s="414"/>
      <c r="L548" s="414"/>
      <c r="M548" s="346"/>
      <c r="N548" s="414"/>
      <c r="O548" s="414"/>
      <c r="P548" s="346"/>
      <c r="Q548" s="414"/>
      <c r="R548" s="414"/>
      <c r="S548" s="346"/>
      <c r="T548" s="414"/>
      <c r="U548" s="414"/>
      <c r="V548" s="346"/>
      <c r="W548" s="414"/>
      <c r="X548" s="414"/>
      <c r="Y548" s="346"/>
      <c r="Z548" s="414"/>
      <c r="AA548" s="414"/>
      <c r="AB548" s="346"/>
      <c r="AC548" s="414"/>
      <c r="AD548" s="414"/>
      <c r="AE548" s="346"/>
      <c r="AF548" s="414"/>
      <c r="AG548" s="414"/>
      <c r="AH548" s="346"/>
      <c r="AI548" s="414"/>
      <c r="AJ548" s="414"/>
      <c r="AK548" s="346"/>
      <c r="AL548" s="414"/>
      <c r="AM548" s="414"/>
      <c r="AN548" s="346"/>
      <c r="AO548" s="414"/>
      <c r="AP548" s="42"/>
      <c r="AQ548" s="42"/>
      <c r="AR548" s="42"/>
      <c r="AS548" s="42"/>
      <c r="AT548" s="42"/>
      <c r="AU548" s="42"/>
      <c r="AV548" s="42"/>
      <c r="AW548" s="42"/>
      <c r="AX548" s="42"/>
      <c r="AY548" s="42"/>
      <c r="AZ548" s="42"/>
      <c r="BA548" s="42"/>
      <c r="BB548" s="42"/>
      <c r="BC548" s="42"/>
      <c r="BD548" s="42"/>
      <c r="BE548" s="42"/>
      <c r="BF548" s="42"/>
      <c r="BG548" s="42"/>
      <c r="BH548" s="42"/>
      <c r="BI548" s="42"/>
    </row>
    <row r="549" spans="1:61" ht="15.75" customHeight="1">
      <c r="A549" s="435"/>
      <c r="B549" s="346"/>
      <c r="C549" s="414"/>
      <c r="D549" s="404"/>
      <c r="E549" s="414"/>
      <c r="F549" s="414"/>
      <c r="G549" s="404"/>
      <c r="H549" s="414"/>
      <c r="I549" s="414"/>
      <c r="J549" s="404"/>
      <c r="K549" s="414"/>
      <c r="L549" s="414"/>
      <c r="M549" s="404"/>
      <c r="N549" s="414"/>
      <c r="O549" s="414"/>
      <c r="P549" s="404"/>
      <c r="Q549" s="414"/>
      <c r="R549" s="414"/>
      <c r="S549" s="404"/>
      <c r="T549" s="414"/>
      <c r="U549" s="414"/>
      <c r="V549" s="404"/>
      <c r="W549" s="414"/>
      <c r="X549" s="414"/>
      <c r="Y549" s="404"/>
      <c r="Z549" s="414"/>
      <c r="AA549" s="414"/>
      <c r="AB549" s="404"/>
      <c r="AC549" s="414"/>
      <c r="AD549" s="414"/>
      <c r="AE549" s="404"/>
      <c r="AF549" s="414"/>
      <c r="AG549" s="414"/>
      <c r="AH549" s="404"/>
      <c r="AI549" s="414"/>
      <c r="AJ549" s="414"/>
      <c r="AK549" s="404"/>
      <c r="AL549" s="414"/>
      <c r="AM549" s="414"/>
      <c r="AN549" s="404"/>
      <c r="AO549" s="414"/>
      <c r="AP549" s="42"/>
      <c r="AQ549" s="42"/>
      <c r="AR549" s="42"/>
      <c r="AS549" s="42"/>
      <c r="AT549" s="42"/>
      <c r="AU549" s="42"/>
      <c r="AV549" s="42"/>
      <c r="AW549" s="42"/>
      <c r="AX549" s="42"/>
      <c r="AY549" s="42"/>
      <c r="AZ549" s="42"/>
      <c r="BA549" s="42"/>
      <c r="BB549" s="42"/>
      <c r="BC549" s="42"/>
      <c r="BD549" s="42"/>
      <c r="BE549" s="42"/>
      <c r="BF549" s="42"/>
      <c r="BG549" s="42"/>
      <c r="BH549" s="42"/>
      <c r="BI549" s="42"/>
    </row>
    <row r="550" spans="1:61" ht="15.75" customHeight="1">
      <c r="A550" s="435"/>
      <c r="B550" s="346"/>
      <c r="C550" s="414"/>
      <c r="D550" s="404"/>
      <c r="E550" s="414"/>
      <c r="F550" s="414"/>
      <c r="G550" s="404"/>
      <c r="H550" s="414"/>
      <c r="I550" s="414"/>
      <c r="J550" s="404"/>
      <c r="K550" s="414"/>
      <c r="L550" s="414"/>
      <c r="M550" s="404"/>
      <c r="N550" s="414"/>
      <c r="O550" s="414"/>
      <c r="P550" s="404"/>
      <c r="Q550" s="414"/>
      <c r="R550" s="414"/>
      <c r="S550" s="404"/>
      <c r="T550" s="414"/>
      <c r="U550" s="414"/>
      <c r="V550" s="404"/>
      <c r="W550" s="414"/>
      <c r="X550" s="414"/>
      <c r="Y550" s="404"/>
      <c r="Z550" s="414"/>
      <c r="AA550" s="414"/>
      <c r="AB550" s="404"/>
      <c r="AC550" s="414"/>
      <c r="AD550" s="414"/>
      <c r="AE550" s="404"/>
      <c r="AF550" s="414"/>
      <c r="AG550" s="414"/>
      <c r="AH550" s="404"/>
      <c r="AI550" s="414"/>
      <c r="AJ550" s="414"/>
      <c r="AK550" s="404"/>
      <c r="AL550" s="414"/>
      <c r="AM550" s="414"/>
      <c r="AN550" s="404"/>
      <c r="AO550" s="414"/>
      <c r="AP550" s="42"/>
      <c r="AQ550" s="42"/>
      <c r="AR550" s="42"/>
      <c r="AS550" s="42"/>
      <c r="AT550" s="42"/>
      <c r="AU550" s="42"/>
      <c r="AV550" s="42"/>
      <c r="AW550" s="42"/>
      <c r="AX550" s="42"/>
      <c r="AY550" s="42"/>
      <c r="AZ550" s="42"/>
      <c r="BA550" s="42"/>
      <c r="BB550" s="42"/>
      <c r="BC550" s="42"/>
      <c r="BD550" s="42"/>
      <c r="BE550" s="42"/>
      <c r="BF550" s="42"/>
      <c r="BG550" s="42"/>
      <c r="BH550" s="42"/>
      <c r="BI550" s="42"/>
    </row>
    <row r="551" spans="1:61" ht="15.75" customHeight="1">
      <c r="A551" s="435"/>
      <c r="B551" s="346"/>
      <c r="C551" s="414"/>
      <c r="D551" s="404"/>
      <c r="E551" s="414"/>
      <c r="F551" s="414"/>
      <c r="G551" s="404"/>
      <c r="H551" s="414"/>
      <c r="I551" s="414"/>
      <c r="J551" s="404"/>
      <c r="K551" s="414"/>
      <c r="L551" s="414"/>
      <c r="M551" s="404"/>
      <c r="N551" s="414"/>
      <c r="O551" s="414"/>
      <c r="P551" s="404"/>
      <c r="Q551" s="414"/>
      <c r="R551" s="414"/>
      <c r="S551" s="404"/>
      <c r="T551" s="414"/>
      <c r="U551" s="414"/>
      <c r="V551" s="404"/>
      <c r="W551" s="414"/>
      <c r="X551" s="414"/>
      <c r="Y551" s="404"/>
      <c r="Z551" s="414"/>
      <c r="AA551" s="414"/>
      <c r="AB551" s="404"/>
      <c r="AC551" s="414"/>
      <c r="AD551" s="414"/>
      <c r="AE551" s="404"/>
      <c r="AF551" s="414"/>
      <c r="AG551" s="414"/>
      <c r="AH551" s="404"/>
      <c r="AI551" s="414"/>
      <c r="AJ551" s="414"/>
      <c r="AK551" s="404"/>
      <c r="AL551" s="414"/>
      <c r="AM551" s="414"/>
      <c r="AN551" s="404"/>
      <c r="AO551" s="414"/>
      <c r="AP551" s="42"/>
      <c r="AQ551" s="42"/>
      <c r="AR551" s="42"/>
      <c r="AS551" s="42"/>
      <c r="AT551" s="42"/>
      <c r="AU551" s="42"/>
      <c r="AV551" s="42"/>
      <c r="AW551" s="42"/>
      <c r="AX551" s="42"/>
      <c r="AY551" s="42"/>
      <c r="AZ551" s="42"/>
      <c r="BA551" s="42"/>
      <c r="BB551" s="42"/>
      <c r="BC551" s="42"/>
      <c r="BD551" s="42"/>
      <c r="BE551" s="42"/>
      <c r="BF551" s="42"/>
      <c r="BG551" s="42"/>
      <c r="BH551" s="42"/>
      <c r="BI551" s="42"/>
    </row>
    <row r="552" spans="1:61" ht="15.75" customHeight="1">
      <c r="A552" s="435"/>
      <c r="B552" s="403"/>
      <c r="C552" s="416"/>
      <c r="D552" s="406"/>
      <c r="E552" s="416"/>
      <c r="F552" s="416"/>
      <c r="G552" s="406"/>
      <c r="H552" s="416"/>
      <c r="I552" s="416"/>
      <c r="J552" s="406"/>
      <c r="K552" s="416"/>
      <c r="L552" s="416"/>
      <c r="M552" s="406"/>
      <c r="N552" s="416"/>
      <c r="O552" s="416"/>
      <c r="P552" s="406"/>
      <c r="Q552" s="416"/>
      <c r="R552" s="416"/>
      <c r="S552" s="406"/>
      <c r="T552" s="416"/>
      <c r="U552" s="416"/>
      <c r="V552" s="406"/>
      <c r="W552" s="416"/>
      <c r="X552" s="416"/>
      <c r="Y552" s="406"/>
      <c r="Z552" s="416"/>
      <c r="AA552" s="416"/>
      <c r="AB552" s="406"/>
      <c r="AC552" s="416"/>
      <c r="AD552" s="416"/>
      <c r="AE552" s="406"/>
      <c r="AF552" s="416"/>
      <c r="AG552" s="416"/>
      <c r="AH552" s="406"/>
      <c r="AI552" s="416"/>
      <c r="AJ552" s="416"/>
      <c r="AK552" s="406"/>
      <c r="AL552" s="416"/>
      <c r="AM552" s="416"/>
      <c r="AN552" s="406"/>
      <c r="AO552" s="416"/>
      <c r="AP552" s="42"/>
      <c r="AQ552" s="42"/>
      <c r="AR552" s="42"/>
      <c r="AS552" s="42"/>
      <c r="AT552" s="42"/>
      <c r="AU552" s="42"/>
      <c r="AV552" s="42"/>
      <c r="AW552" s="42"/>
      <c r="AX552" s="42"/>
      <c r="AY552" s="42"/>
      <c r="AZ552" s="42"/>
      <c r="BA552" s="42"/>
      <c r="BB552" s="42"/>
      <c r="BC552" s="42"/>
      <c r="BD552" s="42"/>
      <c r="BE552" s="42"/>
      <c r="BF552" s="42"/>
      <c r="BG552" s="42"/>
      <c r="BH552" s="42"/>
      <c r="BI552" s="42"/>
    </row>
    <row r="553" spans="1:61" ht="15.75" customHeight="1">
      <c r="A553" s="435"/>
      <c r="B553" s="346"/>
      <c r="C553" s="346"/>
      <c r="D553" s="346"/>
      <c r="E553" s="346"/>
      <c r="F553" s="346"/>
      <c r="G553" s="346"/>
      <c r="H553" s="346"/>
      <c r="I553" s="346"/>
      <c r="J553" s="346"/>
      <c r="K553" s="346"/>
      <c r="L553" s="346"/>
      <c r="M553" s="346"/>
      <c r="N553" s="346"/>
      <c r="O553" s="346"/>
      <c r="P553" s="346"/>
      <c r="Q553" s="346"/>
      <c r="R553" s="346"/>
      <c r="S553" s="346"/>
      <c r="T553" s="346"/>
      <c r="U553" s="346"/>
      <c r="V553" s="346"/>
      <c r="W553" s="346"/>
      <c r="X553" s="346"/>
      <c r="Y553" s="346"/>
      <c r="Z553" s="346"/>
      <c r="AA553" s="346"/>
      <c r="AB553" s="346"/>
      <c r="AC553" s="346"/>
      <c r="AD553" s="346"/>
      <c r="AE553" s="346"/>
      <c r="AF553" s="346"/>
      <c r="AG553" s="346"/>
      <c r="AH553" s="346"/>
      <c r="AI553" s="346"/>
      <c r="AJ553" s="346"/>
      <c r="AK553" s="346"/>
      <c r="AL553" s="346"/>
      <c r="AM553" s="346"/>
      <c r="AN553" s="346"/>
      <c r="AO553" s="346"/>
      <c r="AP553" s="42"/>
      <c r="AQ553" s="42"/>
      <c r="AR553" s="42"/>
      <c r="AS553" s="42"/>
      <c r="AT553" s="42"/>
      <c r="AU553" s="42"/>
      <c r="AV553" s="42"/>
      <c r="AW553" s="42"/>
      <c r="AX553" s="42"/>
      <c r="AY553" s="42"/>
      <c r="AZ553" s="42"/>
      <c r="BA553" s="42"/>
      <c r="BB553" s="42"/>
      <c r="BC553" s="42"/>
      <c r="BD553" s="42"/>
      <c r="BE553" s="42"/>
      <c r="BF553" s="42"/>
      <c r="BG553" s="42"/>
      <c r="BH553" s="42"/>
      <c r="BI553" s="42"/>
    </row>
    <row r="554" spans="1:61" ht="15.75" customHeight="1">
      <c r="A554" s="435"/>
      <c r="B554" s="346"/>
      <c r="C554" s="414"/>
      <c r="D554" s="404"/>
      <c r="E554" s="414"/>
      <c r="F554" s="414"/>
      <c r="G554" s="404"/>
      <c r="H554" s="414"/>
      <c r="I554" s="414"/>
      <c r="J554" s="404"/>
      <c r="K554" s="414"/>
      <c r="L554" s="414"/>
      <c r="M554" s="404"/>
      <c r="N554" s="414"/>
      <c r="O554" s="414"/>
      <c r="P554" s="404"/>
      <c r="Q554" s="414"/>
      <c r="R554" s="414"/>
      <c r="S554" s="404"/>
      <c r="T554" s="414"/>
      <c r="U554" s="414"/>
      <c r="V554" s="404"/>
      <c r="W554" s="414"/>
      <c r="X554" s="414"/>
      <c r="Y554" s="404"/>
      <c r="Z554" s="414"/>
      <c r="AA554" s="414"/>
      <c r="AB554" s="404"/>
      <c r="AC554" s="414"/>
      <c r="AD554" s="414"/>
      <c r="AE554" s="404"/>
      <c r="AF554" s="414"/>
      <c r="AG554" s="414"/>
      <c r="AH554" s="404"/>
      <c r="AI554" s="414"/>
      <c r="AJ554" s="414"/>
      <c r="AK554" s="404"/>
      <c r="AL554" s="414"/>
      <c r="AM554" s="414"/>
      <c r="AN554" s="404"/>
      <c r="AO554" s="414"/>
      <c r="AP554" s="42"/>
      <c r="AQ554" s="42"/>
      <c r="AR554" s="42"/>
      <c r="AS554" s="42"/>
      <c r="AT554" s="42"/>
      <c r="AU554" s="42"/>
      <c r="AV554" s="42"/>
      <c r="AW554" s="42"/>
      <c r="AX554" s="42"/>
      <c r="AY554" s="42"/>
      <c r="AZ554" s="42"/>
      <c r="BA554" s="42"/>
      <c r="BB554" s="42"/>
      <c r="BC554" s="42"/>
      <c r="BD554" s="42"/>
      <c r="BE554" s="42"/>
      <c r="BF554" s="42"/>
      <c r="BG554" s="42"/>
      <c r="BH554" s="42"/>
      <c r="BI554" s="42"/>
    </row>
    <row r="555" spans="1:61" ht="15.75" customHeight="1">
      <c r="A555" s="435"/>
      <c r="B555" s="403"/>
      <c r="C555" s="414"/>
      <c r="D555" s="404"/>
      <c r="E555" s="414"/>
      <c r="F555" s="414"/>
      <c r="G555" s="404"/>
      <c r="H555" s="414"/>
      <c r="I555" s="414"/>
      <c r="J555" s="404"/>
      <c r="K555" s="414"/>
      <c r="L555" s="414"/>
      <c r="M555" s="404"/>
      <c r="N555" s="414"/>
      <c r="O555" s="414"/>
      <c r="P555" s="404"/>
      <c r="Q555" s="414"/>
      <c r="R555" s="414"/>
      <c r="S555" s="404"/>
      <c r="T555" s="414"/>
      <c r="U555" s="414"/>
      <c r="V555" s="404"/>
      <c r="W555" s="414"/>
      <c r="X555" s="414"/>
      <c r="Y555" s="404"/>
      <c r="Z555" s="414"/>
      <c r="AA555" s="414"/>
      <c r="AB555" s="404"/>
      <c r="AC555" s="414"/>
      <c r="AD555" s="414"/>
      <c r="AE555" s="404"/>
      <c r="AF555" s="414"/>
      <c r="AG555" s="414"/>
      <c r="AH555" s="404"/>
      <c r="AI555" s="414"/>
      <c r="AJ555" s="414"/>
      <c r="AK555" s="404"/>
      <c r="AL555" s="414"/>
      <c r="AM555" s="414"/>
      <c r="AN555" s="404"/>
      <c r="AO555" s="414"/>
      <c r="AP555" s="42"/>
      <c r="AQ555" s="42"/>
      <c r="AR555" s="42"/>
      <c r="AS555" s="42"/>
      <c r="AT555" s="42"/>
      <c r="AU555" s="42"/>
      <c r="AV555" s="42"/>
      <c r="AW555" s="42"/>
      <c r="AX555" s="42"/>
      <c r="AY555" s="42"/>
      <c r="AZ555" s="42"/>
      <c r="BA555" s="42"/>
      <c r="BB555" s="42"/>
      <c r="BC555" s="42"/>
      <c r="BD555" s="42"/>
      <c r="BE555" s="42"/>
      <c r="BF555" s="42"/>
      <c r="BG555" s="42"/>
      <c r="BH555" s="42"/>
      <c r="BI555" s="42"/>
    </row>
    <row r="556" spans="1:61" ht="15.75" customHeight="1">
      <c r="A556" s="435"/>
      <c r="B556" s="346"/>
      <c r="C556" s="414"/>
      <c r="D556" s="404"/>
      <c r="E556" s="414"/>
      <c r="F556" s="414"/>
      <c r="G556" s="404"/>
      <c r="H556" s="414"/>
      <c r="I556" s="414"/>
      <c r="J556" s="404"/>
      <c r="K556" s="414"/>
      <c r="L556" s="414"/>
      <c r="M556" s="404"/>
      <c r="N556" s="414"/>
      <c r="O556" s="414"/>
      <c r="P556" s="404"/>
      <c r="Q556" s="414"/>
      <c r="R556" s="414"/>
      <c r="S556" s="404"/>
      <c r="T556" s="414"/>
      <c r="U556" s="414"/>
      <c r="V556" s="404"/>
      <c r="W556" s="414"/>
      <c r="X556" s="414"/>
      <c r="Y556" s="404"/>
      <c r="Z556" s="414"/>
      <c r="AA556" s="414"/>
      <c r="AB556" s="404"/>
      <c r="AC556" s="414"/>
      <c r="AD556" s="414"/>
      <c r="AE556" s="404"/>
      <c r="AF556" s="414"/>
      <c r="AG556" s="414"/>
      <c r="AH556" s="404"/>
      <c r="AI556" s="414"/>
      <c r="AJ556" s="414"/>
      <c r="AK556" s="404"/>
      <c r="AL556" s="414"/>
      <c r="AM556" s="414"/>
      <c r="AN556" s="404"/>
      <c r="AO556" s="414"/>
      <c r="AP556" s="42"/>
      <c r="AQ556" s="42"/>
      <c r="AR556" s="42"/>
      <c r="AS556" s="42"/>
      <c r="AT556" s="42"/>
      <c r="AU556" s="42"/>
      <c r="AV556" s="42"/>
      <c r="AW556" s="42"/>
      <c r="AX556" s="42"/>
      <c r="AY556" s="42"/>
      <c r="AZ556" s="42"/>
      <c r="BA556" s="42"/>
      <c r="BB556" s="42"/>
      <c r="BC556" s="42"/>
      <c r="BD556" s="42"/>
      <c r="BE556" s="42"/>
      <c r="BF556" s="42"/>
      <c r="BG556" s="42"/>
      <c r="BH556" s="42"/>
      <c r="BI556" s="42"/>
    </row>
    <row r="557" spans="1:61" ht="15.75" customHeight="1">
      <c r="A557" s="435"/>
      <c r="B557" s="346"/>
      <c r="C557" s="346"/>
      <c r="D557" s="346"/>
      <c r="E557" s="346"/>
      <c r="F557" s="346"/>
      <c r="G557" s="346"/>
      <c r="H557" s="346"/>
      <c r="I557" s="346"/>
      <c r="J557" s="346"/>
      <c r="K557" s="346"/>
      <c r="L557" s="346"/>
      <c r="M557" s="346"/>
      <c r="N557" s="346"/>
      <c r="O557" s="346"/>
      <c r="P557" s="346"/>
      <c r="Q557" s="346"/>
      <c r="R557" s="346"/>
      <c r="S557" s="346"/>
      <c r="T557" s="346"/>
      <c r="U557" s="346"/>
      <c r="V557" s="346"/>
      <c r="W557" s="346"/>
      <c r="X557" s="346"/>
      <c r="Y557" s="346"/>
      <c r="Z557" s="346"/>
      <c r="AA557" s="346"/>
      <c r="AB557" s="346"/>
      <c r="AC557" s="346"/>
      <c r="AD557" s="346"/>
      <c r="AE557" s="346"/>
      <c r="AF557" s="346"/>
      <c r="AG557" s="346"/>
      <c r="AH557" s="346"/>
      <c r="AI557" s="346"/>
      <c r="AJ557" s="346"/>
      <c r="AK557" s="346"/>
      <c r="AL557" s="346"/>
      <c r="AM557" s="346"/>
      <c r="AN557" s="346"/>
      <c r="AO557" s="346"/>
      <c r="AP557" s="42"/>
      <c r="AQ557" s="42"/>
      <c r="AR557" s="42"/>
      <c r="AS557" s="42"/>
      <c r="AT557" s="42"/>
      <c r="AU557" s="42"/>
      <c r="AV557" s="42"/>
      <c r="AW557" s="42"/>
      <c r="AX557" s="42"/>
      <c r="AY557" s="42"/>
      <c r="AZ557" s="42"/>
      <c r="BA557" s="42"/>
      <c r="BB557" s="42"/>
      <c r="BC557" s="42"/>
      <c r="BD557" s="42"/>
      <c r="BE557" s="42"/>
      <c r="BF557" s="42"/>
      <c r="BG557" s="42"/>
      <c r="BH557" s="42"/>
      <c r="BI557" s="42"/>
    </row>
    <row r="558" spans="1:61" ht="15.75" customHeight="1">
      <c r="A558" s="435"/>
      <c r="B558" s="346"/>
      <c r="C558" s="346"/>
      <c r="D558" s="346"/>
      <c r="E558" s="346"/>
      <c r="F558" s="346"/>
      <c r="G558" s="346"/>
      <c r="H558" s="346"/>
      <c r="I558" s="346"/>
      <c r="J558" s="346"/>
      <c r="K558" s="346"/>
      <c r="L558" s="346"/>
      <c r="M558" s="346"/>
      <c r="N558" s="346"/>
      <c r="O558" s="346"/>
      <c r="P558" s="346"/>
      <c r="Q558" s="346"/>
      <c r="R558" s="346"/>
      <c r="S558" s="346"/>
      <c r="T558" s="346"/>
      <c r="U558" s="346"/>
      <c r="V558" s="346"/>
      <c r="W558" s="346"/>
      <c r="X558" s="346"/>
      <c r="Y558" s="346"/>
      <c r="Z558" s="346"/>
      <c r="AA558" s="346"/>
      <c r="AB558" s="346"/>
      <c r="AC558" s="346"/>
      <c r="AD558" s="346"/>
      <c r="AE558" s="346"/>
      <c r="AF558" s="346"/>
      <c r="AG558" s="346"/>
      <c r="AH558" s="346"/>
      <c r="AI558" s="346"/>
      <c r="AJ558" s="346"/>
      <c r="AK558" s="346"/>
      <c r="AL558" s="346"/>
      <c r="AM558" s="346"/>
      <c r="AN558" s="346"/>
      <c r="AO558" s="346"/>
      <c r="AP558" s="42"/>
      <c r="AQ558" s="42"/>
      <c r="AR558" s="42"/>
      <c r="AS558" s="42"/>
      <c r="AT558" s="42"/>
      <c r="AU558" s="42"/>
      <c r="AV558" s="42"/>
      <c r="AW558" s="42"/>
      <c r="AX558" s="42"/>
      <c r="AY558" s="42"/>
      <c r="AZ558" s="42"/>
      <c r="BA558" s="42"/>
      <c r="BB558" s="42"/>
      <c r="BC558" s="42"/>
      <c r="BD558" s="42"/>
      <c r="BE558" s="42"/>
      <c r="BF558" s="42"/>
      <c r="BG558" s="42"/>
      <c r="BH558" s="42"/>
      <c r="BI558" s="42"/>
    </row>
    <row r="559" spans="1:61" ht="15.75" customHeight="1">
      <c r="A559" s="435"/>
      <c r="B559" s="346"/>
      <c r="C559" s="346"/>
      <c r="D559" s="346"/>
      <c r="E559" s="346"/>
      <c r="F559" s="346"/>
      <c r="G559" s="346"/>
      <c r="H559" s="346"/>
      <c r="I559" s="346"/>
      <c r="J559" s="346"/>
      <c r="K559" s="346"/>
      <c r="L559" s="346"/>
      <c r="M559" s="346"/>
      <c r="N559" s="346"/>
      <c r="O559" s="346"/>
      <c r="P559" s="346"/>
      <c r="Q559" s="346"/>
      <c r="R559" s="346"/>
      <c r="S559" s="346"/>
      <c r="T559" s="346"/>
      <c r="U559" s="346"/>
      <c r="V559" s="346"/>
      <c r="W559" s="346"/>
      <c r="X559" s="346"/>
      <c r="Y559" s="346"/>
      <c r="Z559" s="346"/>
      <c r="AA559" s="346"/>
      <c r="AB559" s="346"/>
      <c r="AC559" s="346"/>
      <c r="AD559" s="346"/>
      <c r="AE559" s="346"/>
      <c r="AF559" s="346"/>
      <c r="AG559" s="346"/>
      <c r="AH559" s="346"/>
      <c r="AI559" s="346"/>
      <c r="AJ559" s="346"/>
      <c r="AK559" s="346"/>
      <c r="AL559" s="346"/>
      <c r="AM559" s="346"/>
      <c r="AN559" s="346"/>
      <c r="AO559" s="346"/>
      <c r="AP559" s="42"/>
      <c r="AQ559" s="42"/>
      <c r="AR559" s="42"/>
      <c r="AS559" s="42"/>
      <c r="AT559" s="42"/>
      <c r="AU559" s="42"/>
      <c r="AV559" s="42"/>
      <c r="AW559" s="42"/>
      <c r="AX559" s="42"/>
      <c r="AY559" s="42"/>
      <c r="AZ559" s="42"/>
      <c r="BA559" s="42"/>
      <c r="BB559" s="42"/>
      <c r="BC559" s="42"/>
      <c r="BD559" s="42"/>
      <c r="BE559" s="42"/>
      <c r="BF559" s="42"/>
      <c r="BG559" s="42"/>
      <c r="BH559" s="42"/>
      <c r="BI559" s="42"/>
    </row>
    <row r="560" spans="1:61" ht="15.75" customHeight="1">
      <c r="A560" s="435"/>
      <c r="B560" s="346"/>
      <c r="C560" s="346"/>
      <c r="D560" s="346"/>
      <c r="E560" s="346"/>
      <c r="F560" s="346"/>
      <c r="G560" s="346"/>
      <c r="H560" s="346"/>
      <c r="I560" s="346"/>
      <c r="J560" s="346"/>
      <c r="K560" s="346"/>
      <c r="L560" s="346"/>
      <c r="M560" s="346"/>
      <c r="N560" s="346"/>
      <c r="O560" s="346"/>
      <c r="P560" s="346"/>
      <c r="Q560" s="346"/>
      <c r="R560" s="346"/>
      <c r="S560" s="346"/>
      <c r="T560" s="346"/>
      <c r="U560" s="346"/>
      <c r="V560" s="346"/>
      <c r="W560" s="346"/>
      <c r="X560" s="346"/>
      <c r="Y560" s="346"/>
      <c r="Z560" s="346"/>
      <c r="AA560" s="346"/>
      <c r="AB560" s="346"/>
      <c r="AC560" s="346"/>
      <c r="AD560" s="346"/>
      <c r="AE560" s="346"/>
      <c r="AF560" s="346"/>
      <c r="AG560" s="346"/>
      <c r="AH560" s="346"/>
      <c r="AI560" s="346"/>
      <c r="AJ560" s="346"/>
      <c r="AK560" s="346"/>
      <c r="AL560" s="346"/>
      <c r="AM560" s="346"/>
      <c r="AN560" s="346"/>
      <c r="AO560" s="346"/>
      <c r="AP560" s="42"/>
      <c r="AQ560" s="42"/>
      <c r="AR560" s="42"/>
      <c r="AS560" s="42"/>
      <c r="AT560" s="42"/>
      <c r="AU560" s="42"/>
      <c r="AV560" s="42"/>
      <c r="AW560" s="42"/>
      <c r="AX560" s="42"/>
      <c r="AY560" s="42"/>
      <c r="AZ560" s="42"/>
      <c r="BA560" s="42"/>
      <c r="BB560" s="42"/>
      <c r="BC560" s="42"/>
      <c r="BD560" s="42"/>
      <c r="BE560" s="42"/>
      <c r="BF560" s="42"/>
      <c r="BG560" s="42"/>
      <c r="BH560" s="42"/>
      <c r="BI560" s="42"/>
    </row>
    <row r="561" spans="1:61" ht="15.75" customHeight="1">
      <c r="A561" s="435"/>
      <c r="B561" s="346"/>
      <c r="C561" s="346"/>
      <c r="D561" s="346"/>
      <c r="E561" s="346"/>
      <c r="F561" s="346"/>
      <c r="G561" s="346"/>
      <c r="H561" s="346"/>
      <c r="I561" s="346"/>
      <c r="J561" s="346"/>
      <c r="K561" s="346"/>
      <c r="L561" s="346"/>
      <c r="M561" s="346"/>
      <c r="N561" s="346"/>
      <c r="O561" s="346"/>
      <c r="P561" s="346"/>
      <c r="Q561" s="346"/>
      <c r="R561" s="346"/>
      <c r="S561" s="346"/>
      <c r="T561" s="346"/>
      <c r="U561" s="346"/>
      <c r="V561" s="346"/>
      <c r="W561" s="346"/>
      <c r="X561" s="346"/>
      <c r="Y561" s="346"/>
      <c r="Z561" s="346"/>
      <c r="AA561" s="346"/>
      <c r="AB561" s="346"/>
      <c r="AC561" s="346"/>
      <c r="AD561" s="346"/>
      <c r="AE561" s="346"/>
      <c r="AF561" s="346"/>
      <c r="AG561" s="346"/>
      <c r="AH561" s="346"/>
      <c r="AI561" s="346"/>
      <c r="AJ561" s="346"/>
      <c r="AK561" s="346"/>
      <c r="AL561" s="346"/>
      <c r="AM561" s="346"/>
      <c r="AN561" s="346"/>
      <c r="AO561" s="346"/>
      <c r="AP561" s="42"/>
      <c r="AQ561" s="42"/>
      <c r="AR561" s="42"/>
      <c r="AS561" s="42"/>
      <c r="AT561" s="42"/>
      <c r="AU561" s="42"/>
      <c r="AV561" s="42"/>
      <c r="AW561" s="42"/>
      <c r="AX561" s="42"/>
      <c r="AY561" s="42"/>
      <c r="AZ561" s="42"/>
      <c r="BA561" s="42"/>
      <c r="BB561" s="42"/>
      <c r="BC561" s="42"/>
      <c r="BD561" s="42"/>
      <c r="BE561" s="42"/>
      <c r="BF561" s="42"/>
      <c r="BG561" s="42"/>
      <c r="BH561" s="42"/>
      <c r="BI561" s="42"/>
    </row>
    <row r="562" spans="1:61" ht="15.75" customHeight="1">
      <c r="A562" s="435"/>
      <c r="B562" s="346"/>
      <c r="C562" s="346"/>
      <c r="D562" s="346"/>
      <c r="E562" s="346"/>
      <c r="F562" s="346"/>
      <c r="G562" s="346"/>
      <c r="H562" s="346"/>
      <c r="I562" s="346"/>
      <c r="J562" s="346"/>
      <c r="K562" s="346"/>
      <c r="L562" s="346"/>
      <c r="M562" s="346"/>
      <c r="N562" s="346"/>
      <c r="O562" s="346"/>
      <c r="P562" s="346"/>
      <c r="Q562" s="346"/>
      <c r="R562" s="346"/>
      <c r="S562" s="346"/>
      <c r="T562" s="346"/>
      <c r="U562" s="346"/>
      <c r="V562" s="346"/>
      <c r="W562" s="346"/>
      <c r="X562" s="346"/>
      <c r="Y562" s="346"/>
      <c r="Z562" s="346"/>
      <c r="AA562" s="346"/>
      <c r="AB562" s="346"/>
      <c r="AC562" s="346"/>
      <c r="AD562" s="346"/>
      <c r="AE562" s="346"/>
      <c r="AF562" s="346"/>
      <c r="AG562" s="346"/>
      <c r="AH562" s="346"/>
      <c r="AI562" s="346"/>
      <c r="AJ562" s="346"/>
      <c r="AK562" s="346"/>
      <c r="AL562" s="346"/>
      <c r="AM562" s="346"/>
      <c r="AN562" s="346"/>
      <c r="AO562" s="346"/>
      <c r="AP562" s="42"/>
      <c r="AQ562" s="42"/>
      <c r="AR562" s="42"/>
      <c r="AS562" s="42"/>
      <c r="AT562" s="42"/>
      <c r="AU562" s="42"/>
      <c r="AV562" s="42"/>
      <c r="AW562" s="42"/>
      <c r="AX562" s="42"/>
      <c r="AY562" s="42"/>
      <c r="AZ562" s="42"/>
      <c r="BA562" s="42"/>
      <c r="BB562" s="42"/>
      <c r="BC562" s="42"/>
      <c r="BD562" s="42"/>
      <c r="BE562" s="42"/>
      <c r="BF562" s="42"/>
      <c r="BG562" s="42"/>
      <c r="BH562" s="42"/>
      <c r="BI562" s="42"/>
    </row>
    <row r="563" spans="1:61" ht="15.75" customHeight="1">
      <c r="A563" s="435"/>
      <c r="B563" s="346"/>
      <c r="C563" s="346"/>
      <c r="D563" s="346"/>
      <c r="E563" s="346"/>
      <c r="F563" s="346"/>
      <c r="G563" s="346"/>
      <c r="H563" s="346"/>
      <c r="I563" s="346"/>
      <c r="J563" s="346"/>
      <c r="K563" s="346"/>
      <c r="L563" s="346"/>
      <c r="M563" s="346"/>
      <c r="N563" s="346"/>
      <c r="O563" s="346"/>
      <c r="P563" s="346"/>
      <c r="Q563" s="346"/>
      <c r="R563" s="346"/>
      <c r="S563" s="346"/>
      <c r="T563" s="346"/>
      <c r="U563" s="346"/>
      <c r="V563" s="346"/>
      <c r="W563" s="346"/>
      <c r="X563" s="346"/>
      <c r="Y563" s="346"/>
      <c r="Z563" s="346"/>
      <c r="AA563" s="346"/>
      <c r="AB563" s="346"/>
      <c r="AC563" s="346"/>
      <c r="AD563" s="346"/>
      <c r="AE563" s="346"/>
      <c r="AF563" s="346"/>
      <c r="AG563" s="346"/>
      <c r="AH563" s="346"/>
      <c r="AI563" s="346"/>
      <c r="AJ563" s="346"/>
      <c r="AK563" s="346"/>
      <c r="AL563" s="346"/>
      <c r="AM563" s="346"/>
      <c r="AN563" s="346"/>
      <c r="AO563" s="346"/>
      <c r="AP563" s="42"/>
      <c r="AQ563" s="42"/>
      <c r="AR563" s="42"/>
      <c r="AS563" s="42"/>
      <c r="AT563" s="42"/>
      <c r="AU563" s="42"/>
      <c r="AV563" s="42"/>
      <c r="AW563" s="42"/>
      <c r="AX563" s="42"/>
      <c r="AY563" s="42"/>
      <c r="AZ563" s="42"/>
      <c r="BA563" s="42"/>
      <c r="BB563" s="42"/>
      <c r="BC563" s="42"/>
      <c r="BD563" s="42"/>
      <c r="BE563" s="42"/>
      <c r="BF563" s="42"/>
      <c r="BG563" s="42"/>
      <c r="BH563" s="42"/>
      <c r="BI563" s="42"/>
    </row>
    <row r="564" spans="1:61" ht="15.75" customHeight="1">
      <c r="A564" s="435"/>
      <c r="B564" s="346"/>
      <c r="C564" s="346"/>
      <c r="D564" s="346"/>
      <c r="E564" s="346"/>
      <c r="F564" s="346"/>
      <c r="G564" s="346"/>
      <c r="H564" s="346"/>
      <c r="I564" s="346"/>
      <c r="J564" s="346"/>
      <c r="K564" s="346"/>
      <c r="L564" s="346"/>
      <c r="M564" s="346"/>
      <c r="N564" s="346"/>
      <c r="O564" s="346"/>
      <c r="P564" s="346"/>
      <c r="Q564" s="346"/>
      <c r="R564" s="346"/>
      <c r="S564" s="346"/>
      <c r="T564" s="346"/>
      <c r="U564" s="346"/>
      <c r="V564" s="346"/>
      <c r="W564" s="346"/>
      <c r="X564" s="346"/>
      <c r="Y564" s="346"/>
      <c r="Z564" s="346"/>
      <c r="AA564" s="346"/>
      <c r="AB564" s="346"/>
      <c r="AC564" s="346"/>
      <c r="AD564" s="346"/>
      <c r="AE564" s="346"/>
      <c r="AF564" s="346"/>
      <c r="AG564" s="346"/>
      <c r="AH564" s="346"/>
      <c r="AI564" s="346"/>
      <c r="AJ564" s="346"/>
      <c r="AK564" s="346"/>
      <c r="AL564" s="346"/>
      <c r="AM564" s="346"/>
      <c r="AN564" s="346"/>
      <c r="AO564" s="346"/>
      <c r="AP564" s="42"/>
      <c r="AQ564" s="42"/>
      <c r="AR564" s="42"/>
      <c r="AS564" s="42"/>
      <c r="AT564" s="42"/>
      <c r="AU564" s="42"/>
      <c r="AV564" s="42"/>
      <c r="AW564" s="42"/>
      <c r="AX564" s="42"/>
      <c r="AY564" s="42"/>
      <c r="AZ564" s="42"/>
      <c r="BA564" s="42"/>
      <c r="BB564" s="42"/>
      <c r="BC564" s="42"/>
      <c r="BD564" s="42"/>
      <c r="BE564" s="42"/>
      <c r="BF564" s="42"/>
      <c r="BG564" s="42"/>
      <c r="BH564" s="42"/>
      <c r="BI564" s="42"/>
    </row>
    <row r="565" spans="1:61" ht="15.75" customHeight="1">
      <c r="A565" s="435"/>
      <c r="B565" s="403"/>
      <c r="C565" s="346"/>
      <c r="D565" s="346"/>
      <c r="E565" s="346"/>
      <c r="F565" s="346"/>
      <c r="G565" s="346"/>
      <c r="H565" s="346"/>
      <c r="I565" s="346"/>
      <c r="J565" s="346"/>
      <c r="K565" s="346"/>
      <c r="L565" s="346"/>
      <c r="M565" s="346"/>
      <c r="N565" s="346"/>
      <c r="O565" s="346"/>
      <c r="P565" s="346"/>
      <c r="Q565" s="346"/>
      <c r="R565" s="346"/>
      <c r="S565" s="346"/>
      <c r="T565" s="346"/>
      <c r="U565" s="346"/>
      <c r="V565" s="346"/>
      <c r="W565" s="346"/>
      <c r="X565" s="346"/>
      <c r="Y565" s="346"/>
      <c r="Z565" s="346"/>
      <c r="AA565" s="346"/>
      <c r="AB565" s="346"/>
      <c r="AC565" s="346"/>
      <c r="AD565" s="346"/>
      <c r="AE565" s="346"/>
      <c r="AF565" s="346"/>
      <c r="AG565" s="346"/>
      <c r="AH565" s="346"/>
      <c r="AI565" s="346"/>
      <c r="AJ565" s="346"/>
      <c r="AK565" s="346"/>
      <c r="AL565" s="346"/>
      <c r="AM565" s="346"/>
      <c r="AN565" s="346"/>
      <c r="AO565" s="346"/>
      <c r="AP565" s="42"/>
      <c r="AQ565" s="42"/>
      <c r="AR565" s="42"/>
      <c r="AS565" s="42"/>
      <c r="AT565" s="42"/>
      <c r="AU565" s="42"/>
      <c r="AV565" s="42"/>
      <c r="AW565" s="42"/>
      <c r="AX565" s="42"/>
      <c r="AY565" s="42"/>
      <c r="AZ565" s="42"/>
      <c r="BA565" s="42"/>
      <c r="BB565" s="42"/>
      <c r="BC565" s="42"/>
      <c r="BD565" s="42"/>
      <c r="BE565" s="42"/>
      <c r="BF565" s="42"/>
      <c r="BG565" s="42"/>
      <c r="BH565" s="42"/>
      <c r="BI565" s="42"/>
    </row>
    <row r="566" spans="1:61" ht="15.75" customHeight="1">
      <c r="A566" s="435"/>
      <c r="B566" s="346"/>
      <c r="C566" s="346"/>
      <c r="D566" s="346"/>
      <c r="E566" s="346"/>
      <c r="F566" s="346"/>
      <c r="G566" s="346"/>
      <c r="H566" s="346"/>
      <c r="I566" s="346"/>
      <c r="J566" s="346"/>
      <c r="K566" s="346"/>
      <c r="L566" s="346"/>
      <c r="M566" s="346"/>
      <c r="N566" s="346"/>
      <c r="O566" s="346"/>
      <c r="P566" s="346"/>
      <c r="Q566" s="346"/>
      <c r="R566" s="346"/>
      <c r="S566" s="346"/>
      <c r="T566" s="346"/>
      <c r="U566" s="346"/>
      <c r="V566" s="346"/>
      <c r="W566" s="346"/>
      <c r="X566" s="346"/>
      <c r="Y566" s="346"/>
      <c r="Z566" s="346"/>
      <c r="AA566" s="346"/>
      <c r="AB566" s="346"/>
      <c r="AC566" s="346"/>
      <c r="AD566" s="346"/>
      <c r="AE566" s="346"/>
      <c r="AF566" s="346"/>
      <c r="AG566" s="346"/>
      <c r="AH566" s="346"/>
      <c r="AI566" s="346"/>
      <c r="AJ566" s="346"/>
      <c r="AK566" s="346"/>
      <c r="AL566" s="346"/>
      <c r="AM566" s="346"/>
      <c r="AN566" s="346"/>
      <c r="AO566" s="346"/>
      <c r="AP566" s="42"/>
      <c r="AQ566" s="42"/>
      <c r="AR566" s="42"/>
      <c r="AS566" s="42"/>
      <c r="AT566" s="42"/>
      <c r="AU566" s="42"/>
      <c r="AV566" s="42"/>
      <c r="AW566" s="42"/>
      <c r="AX566" s="42"/>
      <c r="AY566" s="42"/>
      <c r="AZ566" s="42"/>
      <c r="BA566" s="42"/>
      <c r="BB566" s="42"/>
      <c r="BC566" s="42"/>
      <c r="BD566" s="42"/>
      <c r="BE566" s="42"/>
      <c r="BF566" s="42"/>
      <c r="BG566" s="42"/>
      <c r="BH566" s="42"/>
      <c r="BI566" s="42"/>
    </row>
    <row r="567" spans="1:61" ht="15.75" customHeight="1">
      <c r="A567" s="435"/>
      <c r="B567" s="346"/>
      <c r="C567" s="346"/>
      <c r="D567" s="346"/>
      <c r="E567" s="346"/>
      <c r="F567" s="346"/>
      <c r="G567" s="346"/>
      <c r="H567" s="346"/>
      <c r="I567" s="346"/>
      <c r="J567" s="346"/>
      <c r="K567" s="346"/>
      <c r="L567" s="346"/>
      <c r="M567" s="346"/>
      <c r="N567" s="346"/>
      <c r="O567" s="346"/>
      <c r="P567" s="346"/>
      <c r="Q567" s="346"/>
      <c r="R567" s="346"/>
      <c r="S567" s="346"/>
      <c r="T567" s="346"/>
      <c r="U567" s="346"/>
      <c r="V567" s="346"/>
      <c r="W567" s="346"/>
      <c r="X567" s="346"/>
      <c r="Y567" s="346"/>
      <c r="Z567" s="346"/>
      <c r="AA567" s="346"/>
      <c r="AB567" s="346"/>
      <c r="AC567" s="346"/>
      <c r="AD567" s="346"/>
      <c r="AE567" s="346"/>
      <c r="AF567" s="346"/>
      <c r="AG567" s="346"/>
      <c r="AH567" s="346"/>
      <c r="AI567" s="346"/>
      <c r="AJ567" s="346"/>
      <c r="AK567" s="346"/>
      <c r="AL567" s="346"/>
      <c r="AM567" s="346"/>
      <c r="AN567" s="346"/>
      <c r="AO567" s="346"/>
      <c r="AP567" s="42"/>
      <c r="AQ567" s="42"/>
      <c r="AR567" s="42"/>
      <c r="AS567" s="42"/>
      <c r="AT567" s="42"/>
      <c r="AU567" s="42"/>
      <c r="AV567" s="42"/>
      <c r="AW567" s="42"/>
      <c r="AX567" s="42"/>
      <c r="AY567" s="42"/>
      <c r="AZ567" s="42"/>
      <c r="BA567" s="42"/>
      <c r="BB567" s="42"/>
      <c r="BC567" s="42"/>
      <c r="BD567" s="42"/>
      <c r="BE567" s="42"/>
      <c r="BF567" s="42"/>
      <c r="BG567" s="42"/>
      <c r="BH567" s="42"/>
      <c r="BI567" s="42"/>
    </row>
    <row r="568" spans="1:61" ht="15.75" customHeight="1">
      <c r="A568" s="435"/>
      <c r="B568" s="346"/>
      <c r="C568" s="346"/>
      <c r="D568" s="346"/>
      <c r="E568" s="346"/>
      <c r="F568" s="346"/>
      <c r="G568" s="346"/>
      <c r="H568" s="346"/>
      <c r="I568" s="346"/>
      <c r="J568" s="346"/>
      <c r="K568" s="346"/>
      <c r="L568" s="346"/>
      <c r="M568" s="346"/>
      <c r="N568" s="346"/>
      <c r="O568" s="346"/>
      <c r="P568" s="346"/>
      <c r="Q568" s="346"/>
      <c r="R568" s="346"/>
      <c r="S568" s="346"/>
      <c r="T568" s="346"/>
      <c r="U568" s="346"/>
      <c r="V568" s="346"/>
      <c r="W568" s="346"/>
      <c r="X568" s="346"/>
      <c r="Y568" s="346"/>
      <c r="Z568" s="346"/>
      <c r="AA568" s="346"/>
      <c r="AB568" s="346"/>
      <c r="AC568" s="346"/>
      <c r="AD568" s="346"/>
      <c r="AE568" s="346"/>
      <c r="AF568" s="346"/>
      <c r="AG568" s="346"/>
      <c r="AH568" s="346"/>
      <c r="AI568" s="346"/>
      <c r="AJ568" s="346"/>
      <c r="AK568" s="346"/>
      <c r="AL568" s="346"/>
      <c r="AM568" s="346"/>
      <c r="AN568" s="346"/>
      <c r="AO568" s="346"/>
      <c r="AP568" s="42"/>
      <c r="AQ568" s="42"/>
      <c r="AR568" s="42"/>
      <c r="AS568" s="42"/>
      <c r="AT568" s="42"/>
      <c r="AU568" s="42"/>
      <c r="AV568" s="42"/>
      <c r="AW568" s="42"/>
      <c r="AX568" s="42"/>
      <c r="AY568" s="42"/>
      <c r="AZ568" s="42"/>
      <c r="BA568" s="42"/>
      <c r="BB568" s="42"/>
      <c r="BC568" s="42"/>
      <c r="BD568" s="42"/>
      <c r="BE568" s="42"/>
      <c r="BF568" s="42"/>
      <c r="BG568" s="42"/>
      <c r="BH568" s="42"/>
      <c r="BI568" s="42"/>
    </row>
    <row r="569" spans="1:61" ht="15.75" customHeight="1">
      <c r="A569" s="435"/>
      <c r="B569" s="403"/>
      <c r="C569" s="346"/>
      <c r="D569" s="346"/>
      <c r="E569" s="346"/>
      <c r="F569" s="346"/>
      <c r="G569" s="346"/>
      <c r="H569" s="346"/>
      <c r="I569" s="346"/>
      <c r="J569" s="346"/>
      <c r="K569" s="346"/>
      <c r="L569" s="346"/>
      <c r="M569" s="346"/>
      <c r="N569" s="346"/>
      <c r="O569" s="346"/>
      <c r="P569" s="346"/>
      <c r="Q569" s="346"/>
      <c r="R569" s="346"/>
      <c r="S569" s="346"/>
      <c r="T569" s="346"/>
      <c r="U569" s="346"/>
      <c r="V569" s="346"/>
      <c r="W569" s="346"/>
      <c r="X569" s="346"/>
      <c r="Y569" s="346"/>
      <c r="Z569" s="346"/>
      <c r="AA569" s="346"/>
      <c r="AB569" s="346"/>
      <c r="AC569" s="346"/>
      <c r="AD569" s="346"/>
      <c r="AE569" s="346"/>
      <c r="AF569" s="346"/>
      <c r="AG569" s="346"/>
      <c r="AH569" s="346"/>
      <c r="AI569" s="346"/>
      <c r="AJ569" s="346"/>
      <c r="AK569" s="346"/>
      <c r="AL569" s="346"/>
      <c r="AM569" s="346"/>
      <c r="AN569" s="346"/>
      <c r="AO569" s="346"/>
      <c r="AP569" s="42"/>
      <c r="AQ569" s="42"/>
      <c r="AR569" s="42"/>
      <c r="AS569" s="42"/>
      <c r="AT569" s="42"/>
      <c r="AU569" s="42"/>
      <c r="AV569" s="42"/>
      <c r="AW569" s="42"/>
      <c r="AX569" s="42"/>
      <c r="AY569" s="42"/>
      <c r="AZ569" s="42"/>
      <c r="BA569" s="42"/>
      <c r="BB569" s="42"/>
      <c r="BC569" s="42"/>
      <c r="BD569" s="42"/>
      <c r="BE569" s="42"/>
      <c r="BF569" s="42"/>
      <c r="BG569" s="42"/>
      <c r="BH569" s="42"/>
      <c r="BI569" s="42"/>
    </row>
    <row r="570" spans="1:61" ht="15.75" customHeight="1">
      <c r="A570" s="435"/>
      <c r="B570" s="346"/>
      <c r="C570" s="346"/>
      <c r="D570" s="346"/>
      <c r="E570" s="346"/>
      <c r="F570" s="346"/>
      <c r="G570" s="346"/>
      <c r="H570" s="346"/>
      <c r="I570" s="346"/>
      <c r="J570" s="346"/>
      <c r="K570" s="346"/>
      <c r="L570" s="346"/>
      <c r="M570" s="346"/>
      <c r="N570" s="346"/>
      <c r="O570" s="346"/>
      <c r="P570" s="346"/>
      <c r="Q570" s="346"/>
      <c r="R570" s="346"/>
      <c r="S570" s="346"/>
      <c r="T570" s="346"/>
      <c r="U570" s="346"/>
      <c r="V570" s="346"/>
      <c r="W570" s="346"/>
      <c r="X570" s="346"/>
      <c r="Y570" s="346"/>
      <c r="Z570" s="346"/>
      <c r="AA570" s="346"/>
      <c r="AB570" s="346"/>
      <c r="AC570" s="346"/>
      <c r="AD570" s="346"/>
      <c r="AE570" s="346"/>
      <c r="AF570" s="346"/>
      <c r="AG570" s="346"/>
      <c r="AH570" s="346"/>
      <c r="AI570" s="346"/>
      <c r="AJ570" s="346"/>
      <c r="AK570" s="346"/>
      <c r="AL570" s="346"/>
      <c r="AM570" s="346"/>
      <c r="AN570" s="346"/>
      <c r="AO570" s="346"/>
      <c r="AP570" s="42"/>
      <c r="AQ570" s="42"/>
      <c r="AR570" s="42"/>
      <c r="AS570" s="42"/>
      <c r="AT570" s="42"/>
      <c r="AU570" s="42"/>
      <c r="AV570" s="42"/>
      <c r="AW570" s="42"/>
      <c r="AX570" s="42"/>
      <c r="AY570" s="42"/>
      <c r="AZ570" s="42"/>
      <c r="BA570" s="42"/>
      <c r="BB570" s="42"/>
      <c r="BC570" s="42"/>
      <c r="BD570" s="42"/>
      <c r="BE570" s="42"/>
      <c r="BF570" s="42"/>
      <c r="BG570" s="42"/>
      <c r="BH570" s="42"/>
      <c r="BI570" s="42"/>
    </row>
    <row r="571" spans="1:61" ht="15.75" customHeight="1">
      <c r="A571" s="435"/>
      <c r="B571" s="346"/>
      <c r="C571" s="346"/>
      <c r="D571" s="346"/>
      <c r="E571" s="346"/>
      <c r="F571" s="346"/>
      <c r="G571" s="346"/>
      <c r="H571" s="346"/>
      <c r="I571" s="346"/>
      <c r="J571" s="346"/>
      <c r="K571" s="346"/>
      <c r="L571" s="346"/>
      <c r="M571" s="346"/>
      <c r="N571" s="346"/>
      <c r="O571" s="346"/>
      <c r="P571" s="346"/>
      <c r="Q571" s="346"/>
      <c r="R571" s="346"/>
      <c r="S571" s="346"/>
      <c r="T571" s="346"/>
      <c r="U571" s="346"/>
      <c r="V571" s="346"/>
      <c r="W571" s="346"/>
      <c r="X571" s="346"/>
      <c r="Y571" s="346"/>
      <c r="Z571" s="346"/>
      <c r="AA571" s="346"/>
      <c r="AB571" s="346"/>
      <c r="AC571" s="346"/>
      <c r="AD571" s="346"/>
      <c r="AE571" s="346"/>
      <c r="AF571" s="346"/>
      <c r="AG571" s="346"/>
      <c r="AH571" s="346"/>
      <c r="AI571" s="346"/>
      <c r="AJ571" s="346"/>
      <c r="AK571" s="346"/>
      <c r="AL571" s="346"/>
      <c r="AM571" s="346"/>
      <c r="AN571" s="346"/>
      <c r="AO571" s="346"/>
      <c r="AP571" s="42"/>
      <c r="AQ571" s="42"/>
      <c r="AR571" s="42"/>
      <c r="AS571" s="42"/>
      <c r="AT571" s="42"/>
      <c r="AU571" s="42"/>
      <c r="AV571" s="42"/>
      <c r="AW571" s="42"/>
      <c r="AX571" s="42"/>
      <c r="AY571" s="42"/>
      <c r="AZ571" s="42"/>
      <c r="BA571" s="42"/>
      <c r="BB571" s="42"/>
      <c r="BC571" s="42"/>
      <c r="BD571" s="42"/>
      <c r="BE571" s="42"/>
      <c r="BF571" s="42"/>
      <c r="BG571" s="42"/>
      <c r="BH571" s="42"/>
      <c r="BI571" s="42"/>
    </row>
    <row r="572" spans="1:61" ht="15.75" customHeight="1">
      <c r="A572" s="435"/>
      <c r="B572" s="403"/>
      <c r="C572" s="346"/>
      <c r="D572" s="346"/>
      <c r="E572" s="346"/>
      <c r="F572" s="346"/>
      <c r="G572" s="346"/>
      <c r="H572" s="346"/>
      <c r="I572" s="346"/>
      <c r="J572" s="346"/>
      <c r="K572" s="346"/>
      <c r="L572" s="346"/>
      <c r="M572" s="346"/>
      <c r="N572" s="346"/>
      <c r="O572" s="346"/>
      <c r="P572" s="346"/>
      <c r="Q572" s="346"/>
      <c r="R572" s="346"/>
      <c r="S572" s="346"/>
      <c r="T572" s="346"/>
      <c r="U572" s="346"/>
      <c r="V572" s="346"/>
      <c r="W572" s="346"/>
      <c r="X572" s="346"/>
      <c r="Y572" s="346"/>
      <c r="Z572" s="346"/>
      <c r="AA572" s="346"/>
      <c r="AB572" s="346"/>
      <c r="AC572" s="346"/>
      <c r="AD572" s="346"/>
      <c r="AE572" s="346"/>
      <c r="AF572" s="346"/>
      <c r="AG572" s="346"/>
      <c r="AH572" s="346"/>
      <c r="AI572" s="346"/>
      <c r="AJ572" s="346"/>
      <c r="AK572" s="346"/>
      <c r="AL572" s="346"/>
      <c r="AM572" s="346"/>
      <c r="AN572" s="346"/>
      <c r="AO572" s="346"/>
      <c r="AP572" s="42"/>
      <c r="AQ572" s="42"/>
      <c r="AR572" s="42"/>
      <c r="AS572" s="42"/>
      <c r="AT572" s="42"/>
      <c r="AU572" s="42"/>
      <c r="AV572" s="42"/>
      <c r="AW572" s="42"/>
      <c r="AX572" s="42"/>
      <c r="AY572" s="42"/>
      <c r="AZ572" s="42"/>
      <c r="BA572" s="42"/>
      <c r="BB572" s="42"/>
      <c r="BC572" s="42"/>
      <c r="BD572" s="42"/>
      <c r="BE572" s="42"/>
      <c r="BF572" s="42"/>
      <c r="BG572" s="42"/>
      <c r="BH572" s="42"/>
      <c r="BI572" s="42"/>
    </row>
    <row r="573" spans="1:61" ht="15.75" customHeight="1">
      <c r="A573" s="435"/>
      <c r="B573" s="346"/>
      <c r="C573" s="346"/>
      <c r="D573" s="346"/>
      <c r="E573" s="346"/>
      <c r="F573" s="346"/>
      <c r="G573" s="346"/>
      <c r="H573" s="346"/>
      <c r="I573" s="346"/>
      <c r="J573" s="346"/>
      <c r="K573" s="346"/>
      <c r="L573" s="346"/>
      <c r="M573" s="346"/>
      <c r="N573" s="346"/>
      <c r="O573" s="346"/>
      <c r="P573" s="346"/>
      <c r="Q573" s="346"/>
      <c r="R573" s="346"/>
      <c r="S573" s="346"/>
      <c r="T573" s="346"/>
      <c r="U573" s="346"/>
      <c r="V573" s="346"/>
      <c r="W573" s="346"/>
      <c r="X573" s="346"/>
      <c r="Y573" s="346"/>
      <c r="Z573" s="346"/>
      <c r="AA573" s="346"/>
      <c r="AB573" s="346"/>
      <c r="AC573" s="346"/>
      <c r="AD573" s="346"/>
      <c r="AE573" s="346"/>
      <c r="AF573" s="346"/>
      <c r="AG573" s="346"/>
      <c r="AH573" s="346"/>
      <c r="AI573" s="346"/>
      <c r="AJ573" s="346"/>
      <c r="AK573" s="346"/>
      <c r="AL573" s="346"/>
      <c r="AM573" s="346"/>
      <c r="AN573" s="346"/>
      <c r="AO573" s="346"/>
      <c r="AP573" s="42"/>
      <c r="AQ573" s="42"/>
      <c r="AR573" s="42"/>
      <c r="AS573" s="42"/>
      <c r="AT573" s="42"/>
      <c r="AU573" s="42"/>
      <c r="AV573" s="42"/>
      <c r="AW573" s="42"/>
      <c r="AX573" s="42"/>
      <c r="AY573" s="42"/>
      <c r="AZ573" s="42"/>
      <c r="BA573" s="42"/>
      <c r="BB573" s="42"/>
      <c r="BC573" s="42"/>
      <c r="BD573" s="42"/>
      <c r="BE573" s="42"/>
      <c r="BF573" s="42"/>
      <c r="BG573" s="42"/>
      <c r="BH573" s="42"/>
      <c r="BI573" s="42"/>
    </row>
    <row r="574" spans="1:61" ht="15.75" customHeight="1">
      <c r="A574" s="435"/>
      <c r="B574" s="346"/>
      <c r="C574" s="414"/>
      <c r="D574" s="404"/>
      <c r="E574" s="414"/>
      <c r="F574" s="414"/>
      <c r="G574" s="404"/>
      <c r="H574" s="414"/>
      <c r="I574" s="414"/>
      <c r="J574" s="404"/>
      <c r="K574" s="414"/>
      <c r="L574" s="414"/>
      <c r="M574" s="404"/>
      <c r="N574" s="414"/>
      <c r="O574" s="414"/>
      <c r="P574" s="404"/>
      <c r="Q574" s="414"/>
      <c r="R574" s="414"/>
      <c r="S574" s="404"/>
      <c r="T574" s="414"/>
      <c r="U574" s="414"/>
      <c r="V574" s="404"/>
      <c r="W574" s="414"/>
      <c r="X574" s="414"/>
      <c r="Y574" s="404"/>
      <c r="Z574" s="414"/>
      <c r="AA574" s="414"/>
      <c r="AB574" s="404"/>
      <c r="AC574" s="414"/>
      <c r="AD574" s="414"/>
      <c r="AE574" s="404"/>
      <c r="AF574" s="414"/>
      <c r="AG574" s="414"/>
      <c r="AH574" s="404"/>
      <c r="AI574" s="414"/>
      <c r="AJ574" s="414"/>
      <c r="AK574" s="404"/>
      <c r="AL574" s="414"/>
      <c r="AM574" s="414"/>
      <c r="AN574" s="404"/>
      <c r="AO574" s="414"/>
      <c r="AP574" s="42"/>
      <c r="AQ574" s="42"/>
      <c r="AR574" s="42"/>
      <c r="AS574" s="42"/>
      <c r="AT574" s="42"/>
      <c r="AU574" s="42"/>
      <c r="AV574" s="42"/>
      <c r="AW574" s="42"/>
      <c r="AX574" s="42"/>
      <c r="AY574" s="42"/>
      <c r="AZ574" s="42"/>
      <c r="BA574" s="42"/>
      <c r="BB574" s="42"/>
      <c r="BC574" s="42"/>
      <c r="BD574" s="42"/>
      <c r="BE574" s="42"/>
      <c r="BF574" s="42"/>
      <c r="BG574" s="42"/>
      <c r="BH574" s="42"/>
      <c r="BI574" s="42"/>
    </row>
    <row r="575" spans="1:61" ht="15.75" customHeight="1">
      <c r="A575" s="435"/>
      <c r="B575" s="403"/>
      <c r="C575" s="416"/>
      <c r="D575" s="406"/>
      <c r="E575" s="416"/>
      <c r="F575" s="416"/>
      <c r="G575" s="406"/>
      <c r="H575" s="416"/>
      <c r="I575" s="416"/>
      <c r="J575" s="406"/>
      <c r="K575" s="416"/>
      <c r="L575" s="416"/>
      <c r="M575" s="406"/>
      <c r="N575" s="416"/>
      <c r="O575" s="416"/>
      <c r="P575" s="406"/>
      <c r="Q575" s="416"/>
      <c r="R575" s="416"/>
      <c r="S575" s="406"/>
      <c r="T575" s="416"/>
      <c r="U575" s="416"/>
      <c r="V575" s="406"/>
      <c r="W575" s="416"/>
      <c r="X575" s="416"/>
      <c r="Y575" s="406"/>
      <c r="Z575" s="416"/>
      <c r="AA575" s="416"/>
      <c r="AB575" s="406"/>
      <c r="AC575" s="416"/>
      <c r="AD575" s="416"/>
      <c r="AE575" s="406"/>
      <c r="AF575" s="416"/>
      <c r="AG575" s="416"/>
      <c r="AH575" s="406"/>
      <c r="AI575" s="416"/>
      <c r="AJ575" s="416"/>
      <c r="AK575" s="406"/>
      <c r="AL575" s="416"/>
      <c r="AM575" s="416"/>
      <c r="AN575" s="406"/>
      <c r="AO575" s="416"/>
      <c r="AP575" s="42"/>
      <c r="AQ575" s="42"/>
      <c r="AR575" s="42"/>
      <c r="AS575" s="42"/>
      <c r="AT575" s="42"/>
      <c r="AU575" s="42"/>
      <c r="AV575" s="42"/>
      <c r="AW575" s="42"/>
      <c r="AX575" s="42"/>
      <c r="AY575" s="42"/>
      <c r="AZ575" s="42"/>
      <c r="BA575" s="42"/>
      <c r="BB575" s="42"/>
      <c r="BC575" s="42"/>
      <c r="BD575" s="42"/>
      <c r="BE575" s="42"/>
      <c r="BF575" s="42"/>
      <c r="BG575" s="42"/>
      <c r="BH575" s="42"/>
      <c r="BI575" s="42"/>
    </row>
    <row r="576" spans="1:61" ht="15.75" customHeight="1">
      <c r="A576" s="435"/>
      <c r="B576" s="346"/>
      <c r="C576" s="404"/>
      <c r="D576" s="414"/>
      <c r="E576" s="404"/>
      <c r="F576" s="404"/>
      <c r="G576" s="414"/>
      <c r="H576" s="404"/>
      <c r="I576" s="404"/>
      <c r="J576" s="414"/>
      <c r="K576" s="404"/>
      <c r="L576" s="404"/>
      <c r="M576" s="414"/>
      <c r="N576" s="404"/>
      <c r="O576" s="404"/>
      <c r="P576" s="414"/>
      <c r="Q576" s="404"/>
      <c r="R576" s="404"/>
      <c r="S576" s="414"/>
      <c r="T576" s="404"/>
      <c r="U576" s="404"/>
      <c r="V576" s="414"/>
      <c r="W576" s="404"/>
      <c r="X576" s="404"/>
      <c r="Y576" s="414"/>
      <c r="Z576" s="404"/>
      <c r="AA576" s="404"/>
      <c r="AB576" s="414"/>
      <c r="AC576" s="404"/>
      <c r="AD576" s="404"/>
      <c r="AE576" s="414"/>
      <c r="AF576" s="404"/>
      <c r="AG576" s="404"/>
      <c r="AH576" s="414"/>
      <c r="AI576" s="404"/>
      <c r="AJ576" s="404"/>
      <c r="AK576" s="414"/>
      <c r="AL576" s="404"/>
      <c r="AM576" s="404"/>
      <c r="AN576" s="414"/>
      <c r="AO576" s="404"/>
      <c r="AP576" s="42"/>
      <c r="AQ576" s="42"/>
      <c r="AR576" s="42"/>
      <c r="AS576" s="42"/>
      <c r="AT576" s="42"/>
      <c r="AU576" s="42"/>
      <c r="AV576" s="42"/>
      <c r="AW576" s="42"/>
      <c r="AX576" s="42"/>
      <c r="AY576" s="42"/>
      <c r="AZ576" s="42"/>
      <c r="BA576" s="42"/>
      <c r="BB576" s="42"/>
      <c r="BC576" s="42"/>
      <c r="BD576" s="42"/>
      <c r="BE576" s="42"/>
      <c r="BF576" s="42"/>
      <c r="BG576" s="42"/>
      <c r="BH576" s="42"/>
      <c r="BI576" s="42"/>
    </row>
    <row r="577" spans="1:61" ht="15.75" customHeight="1">
      <c r="A577" s="435"/>
      <c r="B577" s="346"/>
      <c r="C577" s="404"/>
      <c r="D577" s="414"/>
      <c r="E577" s="404"/>
      <c r="F577" s="404"/>
      <c r="G577" s="414"/>
      <c r="H577" s="404"/>
      <c r="I577" s="404"/>
      <c r="J577" s="414"/>
      <c r="K577" s="404"/>
      <c r="L577" s="404"/>
      <c r="M577" s="414"/>
      <c r="N577" s="404"/>
      <c r="O577" s="404"/>
      <c r="P577" s="414"/>
      <c r="Q577" s="404"/>
      <c r="R577" s="404"/>
      <c r="S577" s="414"/>
      <c r="T577" s="404"/>
      <c r="U577" s="404"/>
      <c r="V577" s="414"/>
      <c r="W577" s="404"/>
      <c r="X577" s="404"/>
      <c r="Y577" s="414"/>
      <c r="Z577" s="404"/>
      <c r="AA577" s="404"/>
      <c r="AB577" s="414"/>
      <c r="AC577" s="404"/>
      <c r="AD577" s="404"/>
      <c r="AE577" s="414"/>
      <c r="AF577" s="404"/>
      <c r="AG577" s="404"/>
      <c r="AH577" s="414"/>
      <c r="AI577" s="404"/>
      <c r="AJ577" s="404"/>
      <c r="AK577" s="414"/>
      <c r="AL577" s="404"/>
      <c r="AM577" s="404"/>
      <c r="AN577" s="414"/>
      <c r="AO577" s="404"/>
      <c r="AP577" s="42"/>
      <c r="AQ577" s="42"/>
      <c r="AR577" s="42"/>
      <c r="AS577" s="42"/>
      <c r="AT577" s="42"/>
      <c r="AU577" s="42"/>
      <c r="AV577" s="42"/>
      <c r="AW577" s="42"/>
      <c r="AX577" s="42"/>
      <c r="AY577" s="42"/>
      <c r="AZ577" s="42"/>
      <c r="BA577" s="42"/>
      <c r="BB577" s="42"/>
      <c r="BC577" s="42"/>
      <c r="BD577" s="42"/>
      <c r="BE577" s="42"/>
      <c r="BF577" s="42"/>
      <c r="BG577" s="42"/>
      <c r="BH577" s="42"/>
      <c r="BI577" s="42"/>
    </row>
    <row r="578" spans="1:61" ht="15.75" customHeight="1">
      <c r="A578" s="435"/>
      <c r="B578" s="346"/>
      <c r="C578" s="346"/>
      <c r="D578" s="346"/>
      <c r="E578" s="346"/>
      <c r="F578" s="346"/>
      <c r="G578" s="346"/>
      <c r="H578" s="346"/>
      <c r="I578" s="346"/>
      <c r="J578" s="346"/>
      <c r="K578" s="346"/>
      <c r="L578" s="346"/>
      <c r="M578" s="346"/>
      <c r="N578" s="346"/>
      <c r="O578" s="346"/>
      <c r="P578" s="346"/>
      <c r="Q578" s="346"/>
      <c r="R578" s="346"/>
      <c r="S578" s="346"/>
      <c r="T578" s="346"/>
      <c r="U578" s="346"/>
      <c r="V578" s="346"/>
      <c r="W578" s="346"/>
      <c r="X578" s="346"/>
      <c r="Y578" s="346"/>
      <c r="Z578" s="346"/>
      <c r="AA578" s="346"/>
      <c r="AB578" s="346"/>
      <c r="AC578" s="346"/>
      <c r="AD578" s="346"/>
      <c r="AE578" s="346"/>
      <c r="AF578" s="346"/>
      <c r="AG578" s="346"/>
      <c r="AH578" s="346"/>
      <c r="AI578" s="346"/>
      <c r="AJ578" s="346"/>
      <c r="AK578" s="346"/>
      <c r="AL578" s="346"/>
      <c r="AM578" s="346"/>
      <c r="AN578" s="346"/>
      <c r="AO578" s="346"/>
      <c r="AP578" s="42"/>
      <c r="AQ578" s="42"/>
      <c r="AR578" s="42"/>
      <c r="AS578" s="42"/>
      <c r="AT578" s="42"/>
      <c r="AU578" s="42"/>
      <c r="AV578" s="42"/>
      <c r="AW578" s="42"/>
      <c r="AX578" s="42"/>
      <c r="AY578" s="42"/>
      <c r="AZ578" s="42"/>
      <c r="BA578" s="42"/>
      <c r="BB578" s="42"/>
      <c r="BC578" s="42"/>
      <c r="BD578" s="42"/>
      <c r="BE578" s="42"/>
      <c r="BF578" s="42"/>
      <c r="BG578" s="42"/>
      <c r="BH578" s="42"/>
      <c r="BI578" s="42"/>
    </row>
    <row r="579" spans="1:61" ht="15.75" customHeight="1">
      <c r="A579" s="435"/>
      <c r="B579" s="346"/>
      <c r="C579" s="404"/>
      <c r="D579" s="414"/>
      <c r="E579" s="404"/>
      <c r="F579" s="404"/>
      <c r="G579" s="414"/>
      <c r="H579" s="404"/>
      <c r="I579" s="404"/>
      <c r="J579" s="414"/>
      <c r="K579" s="404"/>
      <c r="L579" s="404"/>
      <c r="M579" s="414"/>
      <c r="N579" s="404"/>
      <c r="O579" s="404"/>
      <c r="P579" s="414"/>
      <c r="Q579" s="404"/>
      <c r="R579" s="404"/>
      <c r="S579" s="414"/>
      <c r="T579" s="404"/>
      <c r="U579" s="404"/>
      <c r="V579" s="414"/>
      <c r="W579" s="404"/>
      <c r="X579" s="404"/>
      <c r="Y579" s="414"/>
      <c r="Z579" s="404"/>
      <c r="AA579" s="404"/>
      <c r="AB579" s="414"/>
      <c r="AC579" s="404"/>
      <c r="AD579" s="404"/>
      <c r="AE579" s="414"/>
      <c r="AF579" s="404"/>
      <c r="AG579" s="404"/>
      <c r="AH579" s="414"/>
      <c r="AI579" s="404"/>
      <c r="AJ579" s="404"/>
      <c r="AK579" s="414"/>
      <c r="AL579" s="404"/>
      <c r="AM579" s="404"/>
      <c r="AN579" s="414"/>
      <c r="AO579" s="404"/>
      <c r="AP579" s="42"/>
      <c r="AQ579" s="42"/>
      <c r="AR579" s="42"/>
      <c r="AS579" s="42"/>
      <c r="AT579" s="42"/>
      <c r="AU579" s="42"/>
      <c r="AV579" s="42"/>
      <c r="AW579" s="42"/>
      <c r="AX579" s="42"/>
      <c r="AY579" s="42"/>
      <c r="AZ579" s="42"/>
      <c r="BA579" s="42"/>
      <c r="BB579" s="42"/>
      <c r="BC579" s="42"/>
      <c r="BD579" s="42"/>
      <c r="BE579" s="42"/>
      <c r="BF579" s="42"/>
      <c r="BG579" s="42"/>
      <c r="BH579" s="42"/>
      <c r="BI579" s="42"/>
    </row>
    <row r="580" spans="1:61" ht="15.75" customHeight="1">
      <c r="A580" s="435"/>
      <c r="B580" s="346"/>
      <c r="C580" s="404"/>
      <c r="D580" s="414"/>
      <c r="E580" s="404"/>
      <c r="F580" s="404"/>
      <c r="G580" s="414"/>
      <c r="H580" s="404"/>
      <c r="I580" s="404"/>
      <c r="J580" s="414"/>
      <c r="K580" s="404"/>
      <c r="L580" s="404"/>
      <c r="M580" s="414"/>
      <c r="N580" s="404"/>
      <c r="O580" s="404"/>
      <c r="P580" s="414"/>
      <c r="Q580" s="404"/>
      <c r="R580" s="404"/>
      <c r="S580" s="414"/>
      <c r="T580" s="404"/>
      <c r="U580" s="404"/>
      <c r="V580" s="414"/>
      <c r="W580" s="404"/>
      <c r="X580" s="404"/>
      <c r="Y580" s="414"/>
      <c r="Z580" s="404"/>
      <c r="AA580" s="404"/>
      <c r="AB580" s="414"/>
      <c r="AC580" s="404"/>
      <c r="AD580" s="404"/>
      <c r="AE580" s="414"/>
      <c r="AF580" s="404"/>
      <c r="AG580" s="404"/>
      <c r="AH580" s="414"/>
      <c r="AI580" s="404"/>
      <c r="AJ580" s="404"/>
      <c r="AK580" s="414"/>
      <c r="AL580" s="404"/>
      <c r="AM580" s="404"/>
      <c r="AN580" s="414"/>
      <c r="AO580" s="404"/>
      <c r="AP580" s="42"/>
      <c r="AQ580" s="42"/>
      <c r="AR580" s="42"/>
      <c r="AS580" s="42"/>
      <c r="AT580" s="42"/>
      <c r="AU580" s="42"/>
      <c r="AV580" s="42"/>
      <c r="AW580" s="42"/>
      <c r="AX580" s="42"/>
      <c r="AY580" s="42"/>
      <c r="AZ580" s="42"/>
      <c r="BA580" s="42"/>
      <c r="BB580" s="42"/>
      <c r="BC580" s="42"/>
      <c r="BD580" s="42"/>
      <c r="BE580" s="42"/>
      <c r="BF580" s="42"/>
      <c r="BG580" s="42"/>
      <c r="BH580" s="42"/>
      <c r="BI580" s="42"/>
    </row>
    <row r="581" spans="1:61" ht="15.75" customHeight="1">
      <c r="A581" s="435"/>
      <c r="B581" s="346"/>
      <c r="C581" s="404"/>
      <c r="D581" s="414"/>
      <c r="E581" s="404"/>
      <c r="F581" s="404"/>
      <c r="G581" s="414"/>
      <c r="H581" s="404"/>
      <c r="I581" s="404"/>
      <c r="J581" s="414"/>
      <c r="K581" s="404"/>
      <c r="L581" s="404"/>
      <c r="M581" s="414"/>
      <c r="N581" s="404"/>
      <c r="O581" s="404"/>
      <c r="P581" s="414"/>
      <c r="Q581" s="404"/>
      <c r="R581" s="404"/>
      <c r="S581" s="414"/>
      <c r="T581" s="404"/>
      <c r="U581" s="404"/>
      <c r="V581" s="414"/>
      <c r="W581" s="404"/>
      <c r="X581" s="404"/>
      <c r="Y581" s="414"/>
      <c r="Z581" s="404"/>
      <c r="AA581" s="404"/>
      <c r="AB581" s="414"/>
      <c r="AC581" s="404"/>
      <c r="AD581" s="404"/>
      <c r="AE581" s="414"/>
      <c r="AF581" s="404"/>
      <c r="AG581" s="404"/>
      <c r="AH581" s="414"/>
      <c r="AI581" s="404"/>
      <c r="AJ581" s="404"/>
      <c r="AK581" s="414"/>
      <c r="AL581" s="404"/>
      <c r="AM581" s="404"/>
      <c r="AN581" s="414"/>
      <c r="AO581" s="404"/>
      <c r="AP581" s="42"/>
      <c r="AQ581" s="42"/>
      <c r="AR581" s="42"/>
      <c r="AS581" s="42"/>
      <c r="AT581" s="42"/>
      <c r="AU581" s="42"/>
      <c r="AV581" s="42"/>
      <c r="AW581" s="42"/>
      <c r="AX581" s="42"/>
      <c r="AY581" s="42"/>
      <c r="AZ581" s="42"/>
      <c r="BA581" s="42"/>
      <c r="BB581" s="42"/>
      <c r="BC581" s="42"/>
      <c r="BD581" s="42"/>
      <c r="BE581" s="42"/>
      <c r="BF581" s="42"/>
      <c r="BG581" s="42"/>
      <c r="BH581" s="42"/>
      <c r="BI581" s="42"/>
    </row>
    <row r="582" spans="1:61" ht="15.75" customHeight="1">
      <c r="A582" s="435"/>
      <c r="B582" s="346"/>
      <c r="C582" s="404"/>
      <c r="D582" s="414"/>
      <c r="E582" s="404"/>
      <c r="F582" s="404"/>
      <c r="G582" s="414"/>
      <c r="H582" s="404"/>
      <c r="I582" s="404"/>
      <c r="J582" s="414"/>
      <c r="K582" s="404"/>
      <c r="L582" s="404"/>
      <c r="M582" s="414"/>
      <c r="N582" s="404"/>
      <c r="O582" s="404"/>
      <c r="P582" s="414"/>
      <c r="Q582" s="404"/>
      <c r="R582" s="404"/>
      <c r="S582" s="414"/>
      <c r="T582" s="404"/>
      <c r="U582" s="404"/>
      <c r="V582" s="414"/>
      <c r="W582" s="404"/>
      <c r="X582" s="404"/>
      <c r="Y582" s="414"/>
      <c r="Z582" s="404"/>
      <c r="AA582" s="404"/>
      <c r="AB582" s="414"/>
      <c r="AC582" s="404"/>
      <c r="AD582" s="404"/>
      <c r="AE582" s="414"/>
      <c r="AF582" s="404"/>
      <c r="AG582" s="404"/>
      <c r="AH582" s="414"/>
      <c r="AI582" s="404"/>
      <c r="AJ582" s="404"/>
      <c r="AK582" s="414"/>
      <c r="AL582" s="404"/>
      <c r="AM582" s="404"/>
      <c r="AN582" s="414"/>
      <c r="AO582" s="404"/>
      <c r="AP582" s="42"/>
      <c r="AQ582" s="42"/>
      <c r="AR582" s="42"/>
      <c r="AS582" s="42"/>
      <c r="AT582" s="42"/>
      <c r="AU582" s="42"/>
      <c r="AV582" s="42"/>
      <c r="AW582" s="42"/>
      <c r="AX582" s="42"/>
      <c r="AY582" s="42"/>
      <c r="AZ582" s="42"/>
      <c r="BA582" s="42"/>
      <c r="BB582" s="42"/>
      <c r="BC582" s="42"/>
      <c r="BD582" s="42"/>
      <c r="BE582" s="42"/>
      <c r="BF582" s="42"/>
      <c r="BG582" s="42"/>
      <c r="BH582" s="42"/>
      <c r="BI582" s="42"/>
    </row>
    <row r="583" spans="1:61" ht="15.75" customHeight="1">
      <c r="A583" s="435"/>
      <c r="B583" s="346"/>
      <c r="C583" s="404"/>
      <c r="D583" s="414"/>
      <c r="E583" s="404"/>
      <c r="F583" s="404"/>
      <c r="G583" s="414"/>
      <c r="H583" s="404"/>
      <c r="I583" s="404"/>
      <c r="J583" s="414"/>
      <c r="K583" s="404"/>
      <c r="L583" s="404"/>
      <c r="M583" s="414"/>
      <c r="N583" s="404"/>
      <c r="O583" s="404"/>
      <c r="P583" s="414"/>
      <c r="Q583" s="404"/>
      <c r="R583" s="404"/>
      <c r="S583" s="414"/>
      <c r="T583" s="404"/>
      <c r="U583" s="404"/>
      <c r="V583" s="414"/>
      <c r="W583" s="404"/>
      <c r="X583" s="404"/>
      <c r="Y583" s="414"/>
      <c r="Z583" s="404"/>
      <c r="AA583" s="404"/>
      <c r="AB583" s="414"/>
      <c r="AC583" s="404"/>
      <c r="AD583" s="404"/>
      <c r="AE583" s="414"/>
      <c r="AF583" s="404"/>
      <c r="AG583" s="404"/>
      <c r="AH583" s="414"/>
      <c r="AI583" s="404"/>
      <c r="AJ583" s="404"/>
      <c r="AK583" s="414"/>
      <c r="AL583" s="404"/>
      <c r="AM583" s="404"/>
      <c r="AN583" s="414"/>
      <c r="AO583" s="404"/>
      <c r="AP583" s="42"/>
      <c r="AQ583" s="42"/>
      <c r="AR583" s="42"/>
      <c r="AS583" s="42"/>
      <c r="AT583" s="42"/>
      <c r="AU583" s="42"/>
      <c r="AV583" s="42"/>
      <c r="AW583" s="42"/>
      <c r="AX583" s="42"/>
      <c r="AY583" s="42"/>
      <c r="AZ583" s="42"/>
      <c r="BA583" s="42"/>
      <c r="BB583" s="42"/>
      <c r="BC583" s="42"/>
      <c r="BD583" s="42"/>
      <c r="BE583" s="42"/>
      <c r="BF583" s="42"/>
      <c r="BG583" s="42"/>
      <c r="BH583" s="42"/>
      <c r="BI583" s="42"/>
    </row>
    <row r="584" spans="1:61" ht="15.75" customHeight="1">
      <c r="A584" s="435"/>
      <c r="B584" s="346"/>
      <c r="C584" s="404"/>
      <c r="D584" s="414"/>
      <c r="E584" s="404"/>
      <c r="F584" s="404"/>
      <c r="G584" s="414"/>
      <c r="H584" s="404"/>
      <c r="I584" s="404"/>
      <c r="J584" s="414"/>
      <c r="K584" s="404"/>
      <c r="L584" s="404"/>
      <c r="M584" s="414"/>
      <c r="N584" s="404"/>
      <c r="O584" s="404"/>
      <c r="P584" s="414"/>
      <c r="Q584" s="404"/>
      <c r="R584" s="404"/>
      <c r="S584" s="414"/>
      <c r="T584" s="404"/>
      <c r="U584" s="404"/>
      <c r="V584" s="414"/>
      <c r="W584" s="404"/>
      <c r="X584" s="404"/>
      <c r="Y584" s="414"/>
      <c r="Z584" s="404"/>
      <c r="AA584" s="404"/>
      <c r="AB584" s="414"/>
      <c r="AC584" s="404"/>
      <c r="AD584" s="404"/>
      <c r="AE584" s="414"/>
      <c r="AF584" s="404"/>
      <c r="AG584" s="404"/>
      <c r="AH584" s="414"/>
      <c r="AI584" s="404"/>
      <c r="AJ584" s="404"/>
      <c r="AK584" s="414"/>
      <c r="AL584" s="404"/>
      <c r="AM584" s="404"/>
      <c r="AN584" s="414"/>
      <c r="AO584" s="404"/>
      <c r="AP584" s="42"/>
      <c r="AQ584" s="42"/>
      <c r="AR584" s="42"/>
      <c r="AS584" s="42"/>
      <c r="AT584" s="42"/>
      <c r="AU584" s="42"/>
      <c r="AV584" s="42"/>
      <c r="AW584" s="42"/>
      <c r="AX584" s="42"/>
      <c r="AY584" s="42"/>
      <c r="AZ584" s="42"/>
      <c r="BA584" s="42"/>
      <c r="BB584" s="42"/>
      <c r="BC584" s="42"/>
      <c r="BD584" s="42"/>
      <c r="BE584" s="42"/>
      <c r="BF584" s="42"/>
      <c r="BG584" s="42"/>
      <c r="BH584" s="42"/>
      <c r="BI584" s="42"/>
    </row>
    <row r="585" spans="1:61" ht="15.75" customHeight="1">
      <c r="A585" s="435"/>
      <c r="B585" s="346"/>
      <c r="C585" s="404"/>
      <c r="D585" s="414"/>
      <c r="E585" s="404"/>
      <c r="F585" s="404"/>
      <c r="G585" s="414"/>
      <c r="H585" s="404"/>
      <c r="I585" s="404"/>
      <c r="J585" s="414"/>
      <c r="K585" s="404"/>
      <c r="L585" s="404"/>
      <c r="M585" s="414"/>
      <c r="N585" s="404"/>
      <c r="O585" s="404"/>
      <c r="P585" s="414"/>
      <c r="Q585" s="404"/>
      <c r="R585" s="404"/>
      <c r="S585" s="414"/>
      <c r="T585" s="404"/>
      <c r="U585" s="404"/>
      <c r="V585" s="414"/>
      <c r="W585" s="404"/>
      <c r="X585" s="404"/>
      <c r="Y585" s="414"/>
      <c r="Z585" s="404"/>
      <c r="AA585" s="404"/>
      <c r="AB585" s="414"/>
      <c r="AC585" s="404"/>
      <c r="AD585" s="404"/>
      <c r="AE585" s="414"/>
      <c r="AF585" s="404"/>
      <c r="AG585" s="404"/>
      <c r="AH585" s="414"/>
      <c r="AI585" s="404"/>
      <c r="AJ585" s="404"/>
      <c r="AK585" s="414"/>
      <c r="AL585" s="404"/>
      <c r="AM585" s="404"/>
      <c r="AN585" s="414"/>
      <c r="AO585" s="404"/>
      <c r="AP585" s="42"/>
      <c r="AQ585" s="42"/>
      <c r="AR585" s="42"/>
      <c r="AS585" s="42"/>
      <c r="AT585" s="42"/>
      <c r="AU585" s="42"/>
      <c r="AV585" s="42"/>
      <c r="AW585" s="42"/>
      <c r="AX585" s="42"/>
      <c r="AY585" s="42"/>
      <c r="AZ585" s="42"/>
      <c r="BA585" s="42"/>
      <c r="BB585" s="42"/>
      <c r="BC585" s="42"/>
      <c r="BD585" s="42"/>
      <c r="BE585" s="42"/>
      <c r="BF585" s="42"/>
      <c r="BG585" s="42"/>
      <c r="BH585" s="42"/>
      <c r="BI585" s="42"/>
    </row>
    <row r="586" spans="1:61" ht="15.75" customHeight="1">
      <c r="A586" s="435"/>
      <c r="B586" s="346"/>
      <c r="C586" s="346"/>
      <c r="D586" s="346"/>
      <c r="E586" s="346"/>
      <c r="F586" s="346"/>
      <c r="G586" s="346"/>
      <c r="H586" s="346"/>
      <c r="I586" s="346"/>
      <c r="J586" s="346"/>
      <c r="K586" s="346"/>
      <c r="L586" s="346"/>
      <c r="M586" s="346"/>
      <c r="N586" s="346"/>
      <c r="O586" s="346"/>
      <c r="P586" s="346"/>
      <c r="Q586" s="346"/>
      <c r="R586" s="346"/>
      <c r="S586" s="346"/>
      <c r="T586" s="346"/>
      <c r="U586" s="346"/>
      <c r="V586" s="346"/>
      <c r="W586" s="346"/>
      <c r="X586" s="346"/>
      <c r="Y586" s="346"/>
      <c r="Z586" s="346"/>
      <c r="AA586" s="346"/>
      <c r="AB586" s="346"/>
      <c r="AC586" s="346"/>
      <c r="AD586" s="346"/>
      <c r="AE586" s="346"/>
      <c r="AF586" s="346"/>
      <c r="AG586" s="346"/>
      <c r="AH586" s="346"/>
      <c r="AI586" s="346"/>
      <c r="AJ586" s="346"/>
      <c r="AK586" s="346"/>
      <c r="AL586" s="346"/>
      <c r="AM586" s="346"/>
      <c r="AN586" s="346"/>
      <c r="AO586" s="346"/>
      <c r="AP586" s="42"/>
      <c r="AQ586" s="42"/>
      <c r="AR586" s="42"/>
      <c r="AS586" s="42"/>
      <c r="AT586" s="42"/>
      <c r="AU586" s="42"/>
      <c r="AV586" s="42"/>
      <c r="AW586" s="42"/>
      <c r="AX586" s="42"/>
      <c r="AY586" s="42"/>
      <c r="AZ586" s="42"/>
      <c r="BA586" s="42"/>
      <c r="BB586" s="42"/>
      <c r="BC586" s="42"/>
      <c r="BD586" s="42"/>
      <c r="BE586" s="42"/>
      <c r="BF586" s="42"/>
      <c r="BG586" s="42"/>
      <c r="BH586" s="42"/>
      <c r="BI586" s="42"/>
    </row>
    <row r="587" spans="1:61" ht="15.75" customHeight="1">
      <c r="A587" s="435"/>
      <c r="B587" s="346"/>
      <c r="C587" s="346"/>
      <c r="D587" s="346"/>
      <c r="E587" s="346"/>
      <c r="F587" s="346"/>
      <c r="G587" s="346"/>
      <c r="H587" s="346"/>
      <c r="I587" s="346"/>
      <c r="J587" s="346"/>
      <c r="K587" s="346"/>
      <c r="L587" s="346"/>
      <c r="M587" s="346"/>
      <c r="N587" s="346"/>
      <c r="O587" s="346"/>
      <c r="P587" s="346"/>
      <c r="Q587" s="346"/>
      <c r="R587" s="346"/>
      <c r="S587" s="346"/>
      <c r="T587" s="346"/>
      <c r="U587" s="346"/>
      <c r="V587" s="346"/>
      <c r="W587" s="346"/>
      <c r="X587" s="346"/>
      <c r="Y587" s="346"/>
      <c r="Z587" s="346"/>
      <c r="AA587" s="346"/>
      <c r="AB587" s="346"/>
      <c r="AC587" s="346"/>
      <c r="AD587" s="346"/>
      <c r="AE587" s="346"/>
      <c r="AF587" s="346"/>
      <c r="AG587" s="346"/>
      <c r="AH587" s="346"/>
      <c r="AI587" s="346"/>
      <c r="AJ587" s="346"/>
      <c r="AK587" s="346"/>
      <c r="AL587" s="346"/>
      <c r="AM587" s="346"/>
      <c r="AN587" s="346"/>
      <c r="AO587" s="346"/>
      <c r="AP587" s="42"/>
      <c r="AQ587" s="42"/>
      <c r="AR587" s="42"/>
      <c r="AS587" s="42"/>
      <c r="AT587" s="42"/>
      <c r="AU587" s="42"/>
      <c r="AV587" s="42"/>
      <c r="AW587" s="42"/>
      <c r="AX587" s="42"/>
      <c r="AY587" s="42"/>
      <c r="AZ587" s="42"/>
      <c r="BA587" s="42"/>
      <c r="BB587" s="42"/>
      <c r="BC587" s="42"/>
      <c r="BD587" s="42"/>
      <c r="BE587" s="42"/>
      <c r="BF587" s="42"/>
      <c r="BG587" s="42"/>
      <c r="BH587" s="42"/>
      <c r="BI587" s="42"/>
    </row>
    <row r="588" spans="1:61" ht="15.75" customHeight="1">
      <c r="A588" s="435"/>
      <c r="B588" s="346"/>
      <c r="C588" s="346"/>
      <c r="D588" s="346"/>
      <c r="E588" s="346"/>
      <c r="F588" s="346"/>
      <c r="G588" s="346"/>
      <c r="H588" s="346"/>
      <c r="I588" s="346"/>
      <c r="J588" s="346"/>
      <c r="K588" s="346"/>
      <c r="L588" s="346"/>
      <c r="M588" s="346"/>
      <c r="N588" s="346"/>
      <c r="O588" s="346"/>
      <c r="P588" s="346"/>
      <c r="Q588" s="346"/>
      <c r="R588" s="346"/>
      <c r="S588" s="346"/>
      <c r="T588" s="346"/>
      <c r="U588" s="346"/>
      <c r="V588" s="346"/>
      <c r="W588" s="346"/>
      <c r="X588" s="346"/>
      <c r="Y588" s="346"/>
      <c r="Z588" s="346"/>
      <c r="AA588" s="346"/>
      <c r="AB588" s="346"/>
      <c r="AC588" s="346"/>
      <c r="AD588" s="346"/>
      <c r="AE588" s="346"/>
      <c r="AF588" s="346"/>
      <c r="AG588" s="346"/>
      <c r="AH588" s="346"/>
      <c r="AI588" s="346"/>
      <c r="AJ588" s="346"/>
      <c r="AK588" s="346"/>
      <c r="AL588" s="346"/>
      <c r="AM588" s="346"/>
      <c r="AN588" s="346"/>
      <c r="AO588" s="346"/>
      <c r="AP588" s="42"/>
      <c r="AQ588" s="42"/>
      <c r="AR588" s="42"/>
      <c r="AS588" s="42"/>
      <c r="AT588" s="42"/>
      <c r="AU588" s="42"/>
      <c r="AV588" s="42"/>
      <c r="AW588" s="42"/>
      <c r="AX588" s="42"/>
      <c r="AY588" s="42"/>
      <c r="AZ588" s="42"/>
      <c r="BA588" s="42"/>
      <c r="BB588" s="42"/>
      <c r="BC588" s="42"/>
      <c r="BD588" s="42"/>
      <c r="BE588" s="42"/>
      <c r="BF588" s="42"/>
      <c r="BG588" s="42"/>
      <c r="BH588" s="42"/>
      <c r="BI588" s="42"/>
    </row>
    <row r="589" spans="1:61" ht="15.75" customHeight="1">
      <c r="A589" s="435"/>
      <c r="B589" s="346"/>
      <c r="C589" s="346"/>
      <c r="D589" s="346"/>
      <c r="E589" s="346"/>
      <c r="F589" s="346"/>
      <c r="G589" s="346"/>
      <c r="H589" s="346"/>
      <c r="I589" s="346"/>
      <c r="J589" s="346"/>
      <c r="K589" s="346"/>
      <c r="L589" s="346"/>
      <c r="M589" s="346"/>
      <c r="N589" s="346"/>
      <c r="O589" s="346"/>
      <c r="P589" s="346"/>
      <c r="Q589" s="346"/>
      <c r="R589" s="346"/>
      <c r="S589" s="346"/>
      <c r="T589" s="346"/>
      <c r="U589" s="346"/>
      <c r="V589" s="346"/>
      <c r="W589" s="346"/>
      <c r="X589" s="346"/>
      <c r="Y589" s="346"/>
      <c r="Z589" s="346"/>
      <c r="AA589" s="346"/>
      <c r="AB589" s="346"/>
      <c r="AC589" s="346"/>
      <c r="AD589" s="346"/>
      <c r="AE589" s="346"/>
      <c r="AF589" s="346"/>
      <c r="AG589" s="346"/>
      <c r="AH589" s="346"/>
      <c r="AI589" s="346"/>
      <c r="AJ589" s="346"/>
      <c r="AK589" s="346"/>
      <c r="AL589" s="346"/>
      <c r="AM589" s="346"/>
      <c r="AN589" s="346"/>
      <c r="AO589" s="346"/>
      <c r="AP589" s="42"/>
      <c r="AQ589" s="42"/>
      <c r="AR589" s="42"/>
      <c r="AS589" s="42"/>
      <c r="AT589" s="42"/>
      <c r="AU589" s="42"/>
      <c r="AV589" s="42"/>
      <c r="AW589" s="42"/>
      <c r="AX589" s="42"/>
      <c r="AY589" s="42"/>
      <c r="AZ589" s="42"/>
      <c r="BA589" s="42"/>
      <c r="BB589" s="42"/>
      <c r="BC589" s="42"/>
      <c r="BD589" s="42"/>
      <c r="BE589" s="42"/>
      <c r="BF589" s="42"/>
      <c r="BG589" s="42"/>
      <c r="BH589" s="42"/>
      <c r="BI589" s="42"/>
    </row>
    <row r="590" spans="1:61" ht="15.75" customHeight="1">
      <c r="A590" s="435"/>
      <c r="B590" s="346"/>
      <c r="C590" s="346"/>
      <c r="D590" s="346"/>
      <c r="E590" s="346"/>
      <c r="F590" s="346"/>
      <c r="G590" s="346"/>
      <c r="H590" s="346"/>
      <c r="I590" s="346"/>
      <c r="J590" s="346"/>
      <c r="K590" s="346"/>
      <c r="L590" s="346"/>
      <c r="M590" s="346"/>
      <c r="N590" s="346"/>
      <c r="O590" s="346"/>
      <c r="P590" s="346"/>
      <c r="Q590" s="346"/>
      <c r="R590" s="346"/>
      <c r="S590" s="346"/>
      <c r="T590" s="346"/>
      <c r="U590" s="346"/>
      <c r="V590" s="346"/>
      <c r="W590" s="346"/>
      <c r="X590" s="346"/>
      <c r="Y590" s="346"/>
      <c r="Z590" s="346"/>
      <c r="AA590" s="346"/>
      <c r="AB590" s="346"/>
      <c r="AC590" s="346"/>
      <c r="AD590" s="346"/>
      <c r="AE590" s="346"/>
      <c r="AF590" s="346"/>
      <c r="AG590" s="346"/>
      <c r="AH590" s="346"/>
      <c r="AI590" s="346"/>
      <c r="AJ590" s="346"/>
      <c r="AK590" s="346"/>
      <c r="AL590" s="346"/>
      <c r="AM590" s="346"/>
      <c r="AN590" s="346"/>
      <c r="AO590" s="346"/>
      <c r="AP590" s="42"/>
      <c r="AQ590" s="42"/>
      <c r="AR590" s="42"/>
      <c r="AS590" s="42"/>
      <c r="AT590" s="42"/>
      <c r="AU590" s="42"/>
      <c r="AV590" s="42"/>
      <c r="AW590" s="42"/>
      <c r="AX590" s="42"/>
      <c r="AY590" s="42"/>
      <c r="AZ590" s="42"/>
      <c r="BA590" s="42"/>
      <c r="BB590" s="42"/>
      <c r="BC590" s="42"/>
      <c r="BD590" s="42"/>
      <c r="BE590" s="42"/>
      <c r="BF590" s="42"/>
      <c r="BG590" s="42"/>
      <c r="BH590" s="42"/>
      <c r="BI590" s="42"/>
    </row>
    <row r="591" spans="1:61" ht="15.75" customHeight="1">
      <c r="A591" s="435"/>
      <c r="B591" s="346"/>
      <c r="C591" s="346"/>
      <c r="D591" s="346"/>
      <c r="E591" s="346"/>
      <c r="F591" s="346"/>
      <c r="G591" s="346"/>
      <c r="H591" s="346"/>
      <c r="I591" s="346"/>
      <c r="J591" s="346"/>
      <c r="K591" s="346"/>
      <c r="L591" s="346"/>
      <c r="M591" s="346"/>
      <c r="N591" s="346"/>
      <c r="O591" s="346"/>
      <c r="P591" s="346"/>
      <c r="Q591" s="346"/>
      <c r="R591" s="346"/>
      <c r="S591" s="346"/>
      <c r="T591" s="346"/>
      <c r="U591" s="346"/>
      <c r="V591" s="346"/>
      <c r="W591" s="346"/>
      <c r="X591" s="346"/>
      <c r="Y591" s="346"/>
      <c r="Z591" s="346"/>
      <c r="AA591" s="346"/>
      <c r="AB591" s="346"/>
      <c r="AC591" s="346"/>
      <c r="AD591" s="346"/>
      <c r="AE591" s="346"/>
      <c r="AF591" s="346"/>
      <c r="AG591" s="346"/>
      <c r="AH591" s="346"/>
      <c r="AI591" s="346"/>
      <c r="AJ591" s="346"/>
      <c r="AK591" s="346"/>
      <c r="AL591" s="346"/>
      <c r="AM591" s="346"/>
      <c r="AN591" s="346"/>
      <c r="AO591" s="346"/>
      <c r="AP591" s="42"/>
      <c r="AQ591" s="42"/>
      <c r="AR591" s="42"/>
      <c r="AS591" s="42"/>
      <c r="AT591" s="42"/>
      <c r="AU591" s="42"/>
      <c r="AV591" s="42"/>
      <c r="AW591" s="42"/>
      <c r="AX591" s="42"/>
      <c r="AY591" s="42"/>
      <c r="AZ591" s="42"/>
      <c r="BA591" s="42"/>
      <c r="BB591" s="42"/>
      <c r="BC591" s="42"/>
      <c r="BD591" s="42"/>
      <c r="BE591" s="42"/>
      <c r="BF591" s="42"/>
      <c r="BG591" s="42"/>
      <c r="BH591" s="42"/>
      <c r="BI591" s="42"/>
    </row>
    <row r="592" spans="1:61" ht="15.75" customHeight="1">
      <c r="A592" s="435"/>
      <c r="B592" s="346"/>
      <c r="C592" s="346"/>
      <c r="D592" s="346"/>
      <c r="E592" s="346"/>
      <c r="F592" s="346"/>
      <c r="G592" s="346"/>
      <c r="H592" s="346"/>
      <c r="I592" s="346"/>
      <c r="J592" s="346"/>
      <c r="K592" s="346"/>
      <c r="L592" s="346"/>
      <c r="M592" s="346"/>
      <c r="N592" s="346"/>
      <c r="O592" s="346"/>
      <c r="P592" s="346"/>
      <c r="Q592" s="346"/>
      <c r="R592" s="346"/>
      <c r="S592" s="346"/>
      <c r="T592" s="346"/>
      <c r="U592" s="346"/>
      <c r="V592" s="346"/>
      <c r="W592" s="346"/>
      <c r="X592" s="346"/>
      <c r="Y592" s="346"/>
      <c r="Z592" s="346"/>
      <c r="AA592" s="346"/>
      <c r="AB592" s="346"/>
      <c r="AC592" s="346"/>
      <c r="AD592" s="346"/>
      <c r="AE592" s="346"/>
      <c r="AF592" s="346"/>
      <c r="AG592" s="346"/>
      <c r="AH592" s="346"/>
      <c r="AI592" s="346"/>
      <c r="AJ592" s="346"/>
      <c r="AK592" s="346"/>
      <c r="AL592" s="346"/>
      <c r="AM592" s="346"/>
      <c r="AN592" s="346"/>
      <c r="AO592" s="346"/>
      <c r="AP592" s="42"/>
      <c r="AQ592" s="42"/>
      <c r="AR592" s="42"/>
      <c r="AS592" s="42"/>
      <c r="AT592" s="42"/>
      <c r="AU592" s="42"/>
      <c r="AV592" s="42"/>
      <c r="AW592" s="42"/>
      <c r="AX592" s="42"/>
      <c r="AY592" s="42"/>
      <c r="AZ592" s="42"/>
      <c r="BA592" s="42"/>
      <c r="BB592" s="42"/>
      <c r="BC592" s="42"/>
      <c r="BD592" s="42"/>
      <c r="BE592" s="42"/>
      <c r="BF592" s="42"/>
      <c r="BG592" s="42"/>
      <c r="BH592" s="42"/>
      <c r="BI592" s="42"/>
    </row>
    <row r="593" spans="1:61" ht="15.75" customHeight="1">
      <c r="A593" s="435"/>
      <c r="B593" s="346"/>
      <c r="C593" s="346"/>
      <c r="D593" s="346"/>
      <c r="E593" s="346"/>
      <c r="F593" s="346"/>
      <c r="G593" s="346"/>
      <c r="H593" s="346"/>
      <c r="I593" s="346"/>
      <c r="J593" s="346"/>
      <c r="K593" s="346"/>
      <c r="L593" s="346"/>
      <c r="M593" s="346"/>
      <c r="N593" s="346"/>
      <c r="O593" s="346"/>
      <c r="P593" s="346"/>
      <c r="Q593" s="346"/>
      <c r="R593" s="346"/>
      <c r="S593" s="346"/>
      <c r="T593" s="346"/>
      <c r="U593" s="346"/>
      <c r="V593" s="346"/>
      <c r="W593" s="346"/>
      <c r="X593" s="346"/>
      <c r="Y593" s="346"/>
      <c r="Z593" s="346"/>
      <c r="AA593" s="346"/>
      <c r="AB593" s="346"/>
      <c r="AC593" s="346"/>
      <c r="AD593" s="346"/>
      <c r="AE593" s="346"/>
      <c r="AF593" s="346"/>
      <c r="AG593" s="346"/>
      <c r="AH593" s="346"/>
      <c r="AI593" s="346"/>
      <c r="AJ593" s="346"/>
      <c r="AK593" s="346"/>
      <c r="AL593" s="346"/>
      <c r="AM593" s="346"/>
      <c r="AN593" s="346"/>
      <c r="AO593" s="346"/>
      <c r="AP593" s="42"/>
      <c r="AQ593" s="42"/>
      <c r="AR593" s="42"/>
      <c r="AS593" s="42"/>
      <c r="AT593" s="42"/>
      <c r="AU593" s="42"/>
      <c r="AV593" s="42"/>
      <c r="AW593" s="42"/>
      <c r="AX593" s="42"/>
      <c r="AY593" s="42"/>
      <c r="AZ593" s="42"/>
      <c r="BA593" s="42"/>
      <c r="BB593" s="42"/>
      <c r="BC593" s="42"/>
      <c r="BD593" s="42"/>
      <c r="BE593" s="42"/>
      <c r="BF593" s="42"/>
      <c r="BG593" s="42"/>
      <c r="BH593" s="42"/>
      <c r="BI593" s="42"/>
    </row>
    <row r="594" spans="1:61" ht="15.75" customHeight="1">
      <c r="A594" s="435"/>
      <c r="B594" s="346"/>
      <c r="C594" s="346"/>
      <c r="D594" s="346"/>
      <c r="E594" s="346"/>
      <c r="F594" s="346"/>
      <c r="G594" s="346"/>
      <c r="H594" s="346"/>
      <c r="I594" s="346"/>
      <c r="J594" s="346"/>
      <c r="K594" s="346"/>
      <c r="L594" s="346"/>
      <c r="M594" s="346"/>
      <c r="N594" s="346"/>
      <c r="O594" s="346"/>
      <c r="P594" s="346"/>
      <c r="Q594" s="346"/>
      <c r="R594" s="346"/>
      <c r="S594" s="346"/>
      <c r="T594" s="346"/>
      <c r="U594" s="346"/>
      <c r="V594" s="346"/>
      <c r="W594" s="346"/>
      <c r="X594" s="346"/>
      <c r="Y594" s="346"/>
      <c r="Z594" s="346"/>
      <c r="AA594" s="346"/>
      <c r="AB594" s="346"/>
      <c r="AC594" s="346"/>
      <c r="AD594" s="346"/>
      <c r="AE594" s="346"/>
      <c r="AF594" s="346"/>
      <c r="AG594" s="346"/>
      <c r="AH594" s="346"/>
      <c r="AI594" s="346"/>
      <c r="AJ594" s="346"/>
      <c r="AK594" s="346"/>
      <c r="AL594" s="346"/>
      <c r="AM594" s="346"/>
      <c r="AN594" s="346"/>
      <c r="AO594" s="346"/>
      <c r="AP594" s="42"/>
      <c r="AQ594" s="42"/>
      <c r="AR594" s="42"/>
      <c r="AS594" s="42"/>
      <c r="AT594" s="42"/>
      <c r="AU594" s="42"/>
      <c r="AV594" s="42"/>
      <c r="AW594" s="42"/>
      <c r="AX594" s="42"/>
      <c r="AY594" s="42"/>
      <c r="AZ594" s="42"/>
      <c r="BA594" s="42"/>
      <c r="BB594" s="42"/>
      <c r="BC594" s="42"/>
      <c r="BD594" s="42"/>
      <c r="BE594" s="42"/>
      <c r="BF594" s="42"/>
      <c r="BG594" s="42"/>
      <c r="BH594" s="42"/>
      <c r="BI594" s="42"/>
    </row>
    <row r="595" spans="1:61" ht="15.75" customHeight="1">
      <c r="A595" s="435"/>
      <c r="B595" s="346"/>
      <c r="C595" s="346"/>
      <c r="D595" s="346"/>
      <c r="E595" s="346"/>
      <c r="F595" s="346"/>
      <c r="G595" s="346"/>
      <c r="H595" s="346"/>
      <c r="I595" s="346"/>
      <c r="J595" s="346"/>
      <c r="K595" s="346"/>
      <c r="L595" s="346"/>
      <c r="M595" s="346"/>
      <c r="N595" s="346"/>
      <c r="O595" s="346"/>
      <c r="P595" s="346"/>
      <c r="Q595" s="346"/>
      <c r="R595" s="346"/>
      <c r="S595" s="346"/>
      <c r="T595" s="346"/>
      <c r="U595" s="346"/>
      <c r="V595" s="346"/>
      <c r="W595" s="346"/>
      <c r="X595" s="346"/>
      <c r="Y595" s="346"/>
      <c r="Z595" s="346"/>
      <c r="AA595" s="346"/>
      <c r="AB595" s="346"/>
      <c r="AC595" s="346"/>
      <c r="AD595" s="346"/>
      <c r="AE595" s="346"/>
      <c r="AF595" s="346"/>
      <c r="AG595" s="346"/>
      <c r="AH595" s="346"/>
      <c r="AI595" s="346"/>
      <c r="AJ595" s="346"/>
      <c r="AK595" s="346"/>
      <c r="AL595" s="346"/>
      <c r="AM595" s="346"/>
      <c r="AN595" s="346"/>
      <c r="AO595" s="346"/>
      <c r="AP595" s="42"/>
      <c r="AQ595" s="42"/>
      <c r="AR595" s="42"/>
      <c r="AS595" s="42"/>
      <c r="AT595" s="42"/>
      <c r="AU595" s="42"/>
      <c r="AV595" s="42"/>
      <c r="AW595" s="42"/>
      <c r="AX595" s="42"/>
      <c r="AY595" s="42"/>
      <c r="AZ595" s="42"/>
      <c r="BA595" s="42"/>
      <c r="BB595" s="42"/>
      <c r="BC595" s="42"/>
      <c r="BD595" s="42"/>
      <c r="BE595" s="42"/>
      <c r="BF595" s="42"/>
      <c r="BG595" s="42"/>
      <c r="BH595" s="42"/>
      <c r="BI595" s="42"/>
    </row>
    <row r="596" spans="1:61" ht="15.75" customHeight="1">
      <c r="A596" s="435"/>
      <c r="B596" s="346"/>
      <c r="C596" s="346"/>
      <c r="D596" s="346"/>
      <c r="E596" s="346"/>
      <c r="F596" s="346"/>
      <c r="G596" s="346"/>
      <c r="H596" s="346"/>
      <c r="I596" s="346"/>
      <c r="J596" s="346"/>
      <c r="K596" s="346"/>
      <c r="L596" s="346"/>
      <c r="M596" s="346"/>
      <c r="N596" s="346"/>
      <c r="O596" s="346"/>
      <c r="P596" s="346"/>
      <c r="Q596" s="346"/>
      <c r="R596" s="346"/>
      <c r="S596" s="346"/>
      <c r="T596" s="346"/>
      <c r="U596" s="346"/>
      <c r="V596" s="346"/>
      <c r="W596" s="346"/>
      <c r="X596" s="346"/>
      <c r="Y596" s="346"/>
      <c r="Z596" s="346"/>
      <c r="AA596" s="346"/>
      <c r="AB596" s="346"/>
      <c r="AC596" s="346"/>
      <c r="AD596" s="346"/>
      <c r="AE596" s="346"/>
      <c r="AF596" s="346"/>
      <c r="AG596" s="346"/>
      <c r="AH596" s="346"/>
      <c r="AI596" s="346"/>
      <c r="AJ596" s="346"/>
      <c r="AK596" s="346"/>
      <c r="AL596" s="346"/>
      <c r="AM596" s="346"/>
      <c r="AN596" s="346"/>
      <c r="AO596" s="346"/>
      <c r="AP596" s="42"/>
      <c r="AQ596" s="42"/>
      <c r="AR596" s="42"/>
      <c r="AS596" s="42"/>
      <c r="AT596" s="42"/>
      <c r="AU596" s="42"/>
      <c r="AV596" s="42"/>
      <c r="AW596" s="42"/>
      <c r="AX596" s="42"/>
      <c r="AY596" s="42"/>
      <c r="AZ596" s="42"/>
      <c r="BA596" s="42"/>
      <c r="BB596" s="42"/>
      <c r="BC596" s="42"/>
      <c r="BD596" s="42"/>
      <c r="BE596" s="42"/>
      <c r="BF596" s="42"/>
      <c r="BG596" s="42"/>
      <c r="BH596" s="42"/>
      <c r="BI596" s="42"/>
    </row>
    <row r="597" spans="1:61" ht="15.75" customHeight="1">
      <c r="A597" s="435"/>
      <c r="B597" s="346"/>
      <c r="C597" s="346"/>
      <c r="D597" s="346"/>
      <c r="E597" s="346"/>
      <c r="F597" s="346"/>
      <c r="G597" s="346"/>
      <c r="H597" s="346"/>
      <c r="I597" s="346"/>
      <c r="J597" s="346"/>
      <c r="K597" s="346"/>
      <c r="L597" s="346"/>
      <c r="M597" s="346"/>
      <c r="N597" s="346"/>
      <c r="O597" s="346"/>
      <c r="P597" s="346"/>
      <c r="Q597" s="346"/>
      <c r="R597" s="346"/>
      <c r="S597" s="346"/>
      <c r="T597" s="346"/>
      <c r="U597" s="346"/>
      <c r="V597" s="346"/>
      <c r="W597" s="346"/>
      <c r="X597" s="346"/>
      <c r="Y597" s="346"/>
      <c r="Z597" s="346"/>
      <c r="AA597" s="346"/>
      <c r="AB597" s="346"/>
      <c r="AC597" s="346"/>
      <c r="AD597" s="346"/>
      <c r="AE597" s="346"/>
      <c r="AF597" s="346"/>
      <c r="AG597" s="346"/>
      <c r="AH597" s="346"/>
      <c r="AI597" s="346"/>
      <c r="AJ597" s="346"/>
      <c r="AK597" s="346"/>
      <c r="AL597" s="346"/>
      <c r="AM597" s="346"/>
      <c r="AN597" s="346"/>
      <c r="AO597" s="346"/>
      <c r="AP597" s="42"/>
      <c r="AQ597" s="42"/>
      <c r="AR597" s="42"/>
      <c r="AS597" s="42"/>
      <c r="AT597" s="42"/>
      <c r="AU597" s="42"/>
      <c r="AV597" s="42"/>
      <c r="AW597" s="42"/>
      <c r="AX597" s="42"/>
      <c r="AY597" s="42"/>
      <c r="AZ597" s="42"/>
      <c r="BA597" s="42"/>
      <c r="BB597" s="42"/>
      <c r="BC597" s="42"/>
      <c r="BD597" s="42"/>
      <c r="BE597" s="42"/>
      <c r="BF597" s="42"/>
      <c r="BG597" s="42"/>
      <c r="BH597" s="42"/>
      <c r="BI597" s="42"/>
    </row>
    <row r="598" spans="1:61" ht="15.75" customHeight="1">
      <c r="A598" s="435"/>
      <c r="B598" s="346"/>
      <c r="C598" s="346"/>
      <c r="D598" s="346"/>
      <c r="E598" s="346"/>
      <c r="F598" s="346"/>
      <c r="G598" s="346"/>
      <c r="H598" s="346"/>
      <c r="I598" s="346"/>
      <c r="J598" s="346"/>
      <c r="K598" s="346"/>
      <c r="L598" s="346"/>
      <c r="M598" s="346"/>
      <c r="N598" s="346"/>
      <c r="O598" s="346"/>
      <c r="P598" s="346"/>
      <c r="Q598" s="346"/>
      <c r="R598" s="346"/>
      <c r="S598" s="346"/>
      <c r="T598" s="346"/>
      <c r="U598" s="346"/>
      <c r="V598" s="346"/>
      <c r="W598" s="346"/>
      <c r="X598" s="346"/>
      <c r="Y598" s="346"/>
      <c r="Z598" s="346"/>
      <c r="AA598" s="346"/>
      <c r="AB598" s="346"/>
      <c r="AC598" s="346"/>
      <c r="AD598" s="346"/>
      <c r="AE598" s="346"/>
      <c r="AF598" s="346"/>
      <c r="AG598" s="346"/>
      <c r="AH598" s="346"/>
      <c r="AI598" s="346"/>
      <c r="AJ598" s="346"/>
      <c r="AK598" s="346"/>
      <c r="AL598" s="346"/>
      <c r="AM598" s="346"/>
      <c r="AN598" s="346"/>
      <c r="AO598" s="346"/>
      <c r="AP598" s="42"/>
      <c r="AQ598" s="42"/>
      <c r="AR598" s="42"/>
      <c r="AS598" s="42"/>
      <c r="AT598" s="42"/>
      <c r="AU598" s="42"/>
      <c r="AV598" s="42"/>
      <c r="AW598" s="42"/>
      <c r="AX598" s="42"/>
      <c r="AY598" s="42"/>
      <c r="AZ598" s="42"/>
      <c r="BA598" s="42"/>
      <c r="BB598" s="42"/>
      <c r="BC598" s="42"/>
      <c r="BD598" s="42"/>
      <c r="BE598" s="42"/>
      <c r="BF598" s="42"/>
      <c r="BG598" s="42"/>
      <c r="BH598" s="42"/>
      <c r="BI598" s="42"/>
    </row>
    <row r="599" spans="1:61" ht="15.75" customHeight="1">
      <c r="A599" s="435"/>
      <c r="B599" s="346"/>
      <c r="C599" s="346"/>
      <c r="D599" s="346"/>
      <c r="E599" s="346"/>
      <c r="F599" s="346"/>
      <c r="G599" s="346"/>
      <c r="H599" s="346"/>
      <c r="I599" s="346"/>
      <c r="J599" s="346"/>
      <c r="K599" s="346"/>
      <c r="L599" s="346"/>
      <c r="M599" s="346"/>
      <c r="N599" s="346"/>
      <c r="O599" s="346"/>
      <c r="P599" s="346"/>
      <c r="Q599" s="346"/>
      <c r="R599" s="346"/>
      <c r="S599" s="346"/>
      <c r="T599" s="346"/>
      <c r="U599" s="346"/>
      <c r="V599" s="346"/>
      <c r="W599" s="346"/>
      <c r="X599" s="346"/>
      <c r="Y599" s="346"/>
      <c r="Z599" s="346"/>
      <c r="AA599" s="346"/>
      <c r="AB599" s="346"/>
      <c r="AC599" s="346"/>
      <c r="AD599" s="346"/>
      <c r="AE599" s="346"/>
      <c r="AF599" s="346"/>
      <c r="AG599" s="346"/>
      <c r="AH599" s="346"/>
      <c r="AI599" s="346"/>
      <c r="AJ599" s="346"/>
      <c r="AK599" s="346"/>
      <c r="AL599" s="346"/>
      <c r="AM599" s="346"/>
      <c r="AN599" s="346"/>
      <c r="AO599" s="346"/>
      <c r="AP599" s="42"/>
      <c r="AQ599" s="42"/>
      <c r="AR599" s="42"/>
      <c r="AS599" s="42"/>
      <c r="AT599" s="42"/>
      <c r="AU599" s="42"/>
      <c r="AV599" s="42"/>
      <c r="AW599" s="42"/>
      <c r="AX599" s="42"/>
      <c r="AY599" s="42"/>
      <c r="AZ599" s="42"/>
      <c r="BA599" s="42"/>
      <c r="BB599" s="42"/>
      <c r="BC599" s="42"/>
      <c r="BD599" s="42"/>
      <c r="BE599" s="42"/>
      <c r="BF599" s="42"/>
      <c r="BG599" s="42"/>
      <c r="BH599" s="42"/>
      <c r="BI599" s="42"/>
    </row>
    <row r="600" spans="1:61" ht="15.75" customHeight="1">
      <c r="A600" s="435"/>
      <c r="B600" s="346"/>
      <c r="C600" s="346"/>
      <c r="D600" s="346"/>
      <c r="E600" s="346"/>
      <c r="F600" s="346"/>
      <c r="G600" s="346"/>
      <c r="H600" s="346"/>
      <c r="I600" s="346"/>
      <c r="J600" s="346"/>
      <c r="K600" s="346"/>
      <c r="L600" s="346"/>
      <c r="M600" s="346"/>
      <c r="N600" s="346"/>
      <c r="O600" s="346"/>
      <c r="P600" s="346"/>
      <c r="Q600" s="346"/>
      <c r="R600" s="346"/>
      <c r="S600" s="346"/>
      <c r="T600" s="346"/>
      <c r="U600" s="346"/>
      <c r="V600" s="346"/>
      <c r="W600" s="346"/>
      <c r="X600" s="346"/>
      <c r="Y600" s="346"/>
      <c r="Z600" s="346"/>
      <c r="AA600" s="346"/>
      <c r="AB600" s="346"/>
      <c r="AC600" s="346"/>
      <c r="AD600" s="346"/>
      <c r="AE600" s="346"/>
      <c r="AF600" s="346"/>
      <c r="AG600" s="346"/>
      <c r="AH600" s="346"/>
      <c r="AI600" s="346"/>
      <c r="AJ600" s="346"/>
      <c r="AK600" s="346"/>
      <c r="AL600" s="346"/>
      <c r="AM600" s="346"/>
      <c r="AN600" s="346"/>
      <c r="AO600" s="346"/>
      <c r="AP600" s="42"/>
      <c r="AQ600" s="42"/>
      <c r="AR600" s="42"/>
      <c r="AS600" s="42"/>
      <c r="AT600" s="42"/>
      <c r="AU600" s="42"/>
      <c r="AV600" s="42"/>
      <c r="AW600" s="42"/>
      <c r="AX600" s="42"/>
      <c r="AY600" s="42"/>
      <c r="AZ600" s="42"/>
      <c r="BA600" s="42"/>
      <c r="BB600" s="42"/>
      <c r="BC600" s="42"/>
      <c r="BD600" s="42"/>
      <c r="BE600" s="42"/>
      <c r="BF600" s="42"/>
      <c r="BG600" s="42"/>
      <c r="BH600" s="42"/>
      <c r="BI600" s="42"/>
    </row>
    <row r="601" spans="1:61" ht="15.75" customHeight="1">
      <c r="A601" s="435"/>
      <c r="B601" s="346"/>
      <c r="C601" s="346"/>
      <c r="D601" s="346"/>
      <c r="E601" s="346"/>
      <c r="F601" s="346"/>
      <c r="G601" s="346"/>
      <c r="H601" s="346"/>
      <c r="I601" s="346"/>
      <c r="J601" s="346"/>
      <c r="K601" s="346"/>
      <c r="L601" s="346"/>
      <c r="M601" s="346"/>
      <c r="N601" s="346"/>
      <c r="O601" s="346"/>
      <c r="P601" s="346"/>
      <c r="Q601" s="346"/>
      <c r="R601" s="346"/>
      <c r="S601" s="346"/>
      <c r="T601" s="346"/>
      <c r="U601" s="346"/>
      <c r="V601" s="346"/>
      <c r="W601" s="346"/>
      <c r="X601" s="346"/>
      <c r="Y601" s="346"/>
      <c r="Z601" s="346"/>
      <c r="AA601" s="346"/>
      <c r="AB601" s="346"/>
      <c r="AC601" s="346"/>
      <c r="AD601" s="346"/>
      <c r="AE601" s="346"/>
      <c r="AF601" s="346"/>
      <c r="AG601" s="346"/>
      <c r="AH601" s="346"/>
      <c r="AI601" s="346"/>
      <c r="AJ601" s="346"/>
      <c r="AK601" s="346"/>
      <c r="AL601" s="346"/>
      <c r="AM601" s="346"/>
      <c r="AN601" s="346"/>
      <c r="AO601" s="346"/>
      <c r="AP601" s="42"/>
      <c r="AQ601" s="42"/>
      <c r="AR601" s="42"/>
      <c r="AS601" s="42"/>
      <c r="AT601" s="42"/>
      <c r="AU601" s="42"/>
      <c r="AV601" s="42"/>
      <c r="AW601" s="42"/>
      <c r="AX601" s="42"/>
      <c r="AY601" s="42"/>
      <c r="AZ601" s="42"/>
      <c r="BA601" s="42"/>
      <c r="BB601" s="42"/>
      <c r="BC601" s="42"/>
      <c r="BD601" s="42"/>
      <c r="BE601" s="42"/>
      <c r="BF601" s="42"/>
      <c r="BG601" s="42"/>
      <c r="BH601" s="42"/>
      <c r="BI601" s="42"/>
    </row>
    <row r="602" spans="1:61" ht="15.75" customHeight="1">
      <c r="A602" s="435"/>
      <c r="B602" s="346"/>
      <c r="C602" s="346"/>
      <c r="D602" s="346"/>
      <c r="E602" s="346"/>
      <c r="F602" s="346"/>
      <c r="G602" s="346"/>
      <c r="H602" s="346"/>
      <c r="I602" s="346"/>
      <c r="J602" s="346"/>
      <c r="K602" s="346"/>
      <c r="L602" s="346"/>
      <c r="M602" s="346"/>
      <c r="N602" s="346"/>
      <c r="O602" s="346"/>
      <c r="P602" s="346"/>
      <c r="Q602" s="346"/>
      <c r="R602" s="346"/>
      <c r="S602" s="346"/>
      <c r="T602" s="346"/>
      <c r="U602" s="346"/>
      <c r="V602" s="346"/>
      <c r="W602" s="346"/>
      <c r="X602" s="346"/>
      <c r="Y602" s="346"/>
      <c r="Z602" s="346"/>
      <c r="AA602" s="346"/>
      <c r="AB602" s="346"/>
      <c r="AC602" s="346"/>
      <c r="AD602" s="346"/>
      <c r="AE602" s="346"/>
      <c r="AF602" s="346"/>
      <c r="AG602" s="346"/>
      <c r="AH602" s="346"/>
      <c r="AI602" s="346"/>
      <c r="AJ602" s="346"/>
      <c r="AK602" s="346"/>
      <c r="AL602" s="346"/>
      <c r="AM602" s="346"/>
      <c r="AN602" s="346"/>
      <c r="AO602" s="346"/>
      <c r="AP602" s="42"/>
      <c r="AQ602" s="42"/>
      <c r="AR602" s="42"/>
      <c r="AS602" s="42"/>
      <c r="AT602" s="42"/>
      <c r="AU602" s="42"/>
      <c r="AV602" s="42"/>
      <c r="AW602" s="42"/>
      <c r="AX602" s="42"/>
      <c r="AY602" s="42"/>
      <c r="AZ602" s="42"/>
      <c r="BA602" s="42"/>
      <c r="BB602" s="42"/>
      <c r="BC602" s="42"/>
      <c r="BD602" s="42"/>
      <c r="BE602" s="42"/>
      <c r="BF602" s="42"/>
      <c r="BG602" s="42"/>
      <c r="BH602" s="42"/>
      <c r="BI602" s="42"/>
    </row>
    <row r="603" spans="1:61" ht="15.75" customHeight="1">
      <c r="A603" s="435"/>
      <c r="B603" s="346"/>
      <c r="C603" s="346"/>
      <c r="D603" s="346"/>
      <c r="E603" s="346"/>
      <c r="F603" s="346"/>
      <c r="G603" s="346"/>
      <c r="H603" s="346"/>
      <c r="I603" s="346"/>
      <c r="J603" s="346"/>
      <c r="K603" s="346"/>
      <c r="L603" s="346"/>
      <c r="M603" s="346"/>
      <c r="N603" s="346"/>
      <c r="O603" s="346"/>
      <c r="P603" s="346"/>
      <c r="Q603" s="346"/>
      <c r="R603" s="346"/>
      <c r="S603" s="346"/>
      <c r="T603" s="346"/>
      <c r="U603" s="346"/>
      <c r="V603" s="346"/>
      <c r="W603" s="346"/>
      <c r="X603" s="346"/>
      <c r="Y603" s="346"/>
      <c r="Z603" s="346"/>
      <c r="AA603" s="346"/>
      <c r="AB603" s="346"/>
      <c r="AC603" s="346"/>
      <c r="AD603" s="346"/>
      <c r="AE603" s="346"/>
      <c r="AF603" s="346"/>
      <c r="AG603" s="346"/>
      <c r="AH603" s="346"/>
      <c r="AI603" s="346"/>
      <c r="AJ603" s="346"/>
      <c r="AK603" s="346"/>
      <c r="AL603" s="346"/>
      <c r="AM603" s="346"/>
      <c r="AN603" s="346"/>
      <c r="AO603" s="346"/>
      <c r="AP603" s="42"/>
      <c r="AQ603" s="42"/>
      <c r="AR603" s="42"/>
      <c r="AS603" s="42"/>
      <c r="AT603" s="42"/>
      <c r="AU603" s="42"/>
      <c r="AV603" s="42"/>
      <c r="AW603" s="42"/>
      <c r="AX603" s="42"/>
      <c r="AY603" s="42"/>
      <c r="AZ603" s="42"/>
      <c r="BA603" s="42"/>
      <c r="BB603" s="42"/>
      <c r="BC603" s="42"/>
      <c r="BD603" s="42"/>
      <c r="BE603" s="42"/>
      <c r="BF603" s="42"/>
      <c r="BG603" s="42"/>
      <c r="BH603" s="42"/>
      <c r="BI603" s="42"/>
    </row>
    <row r="604" spans="1:61" ht="15.75" customHeight="1">
      <c r="A604" s="435"/>
      <c r="B604" s="346"/>
      <c r="C604" s="346"/>
      <c r="D604" s="346"/>
      <c r="E604" s="346"/>
      <c r="F604" s="346"/>
      <c r="G604" s="346"/>
      <c r="H604" s="346"/>
      <c r="I604" s="346"/>
      <c r="J604" s="346"/>
      <c r="K604" s="346"/>
      <c r="L604" s="346"/>
      <c r="M604" s="346"/>
      <c r="N604" s="346"/>
      <c r="O604" s="346"/>
      <c r="P604" s="346"/>
      <c r="Q604" s="346"/>
      <c r="R604" s="346"/>
      <c r="S604" s="346"/>
      <c r="T604" s="346"/>
      <c r="U604" s="346"/>
      <c r="V604" s="346"/>
      <c r="W604" s="346"/>
      <c r="X604" s="346"/>
      <c r="Y604" s="346"/>
      <c r="Z604" s="346"/>
      <c r="AA604" s="346"/>
      <c r="AB604" s="346"/>
      <c r="AC604" s="346"/>
      <c r="AD604" s="346"/>
      <c r="AE604" s="346"/>
      <c r="AF604" s="346"/>
      <c r="AG604" s="346"/>
      <c r="AH604" s="346"/>
      <c r="AI604" s="346"/>
      <c r="AJ604" s="346"/>
      <c r="AK604" s="346"/>
      <c r="AL604" s="346"/>
      <c r="AM604" s="346"/>
      <c r="AN604" s="346"/>
      <c r="AO604" s="346"/>
      <c r="AP604" s="42"/>
      <c r="AQ604" s="42"/>
      <c r="AR604" s="42"/>
      <c r="AS604" s="42"/>
      <c r="AT604" s="42"/>
      <c r="AU604" s="42"/>
      <c r="AV604" s="42"/>
      <c r="AW604" s="42"/>
      <c r="AX604" s="42"/>
      <c r="AY604" s="42"/>
      <c r="AZ604" s="42"/>
      <c r="BA604" s="42"/>
      <c r="BB604" s="42"/>
      <c r="BC604" s="42"/>
      <c r="BD604" s="42"/>
      <c r="BE604" s="42"/>
      <c r="BF604" s="42"/>
      <c r="BG604" s="42"/>
      <c r="BH604" s="42"/>
      <c r="BI604" s="42"/>
    </row>
    <row r="605" spans="1:61" ht="15.75" customHeight="1">
      <c r="A605" s="435"/>
      <c r="B605" s="346"/>
      <c r="C605" s="346"/>
      <c r="D605" s="346"/>
      <c r="E605" s="346"/>
      <c r="F605" s="346"/>
      <c r="G605" s="346"/>
      <c r="H605" s="346"/>
      <c r="I605" s="346"/>
      <c r="J605" s="346"/>
      <c r="K605" s="346"/>
      <c r="L605" s="346"/>
      <c r="M605" s="346"/>
      <c r="N605" s="346"/>
      <c r="O605" s="346"/>
      <c r="P605" s="346"/>
      <c r="Q605" s="346"/>
      <c r="R605" s="346"/>
      <c r="S605" s="346"/>
      <c r="T605" s="346"/>
      <c r="U605" s="346"/>
      <c r="V605" s="346"/>
      <c r="W605" s="346"/>
      <c r="X605" s="346"/>
      <c r="Y605" s="346"/>
      <c r="Z605" s="346"/>
      <c r="AA605" s="346"/>
      <c r="AB605" s="346"/>
      <c r="AC605" s="346"/>
      <c r="AD605" s="346"/>
      <c r="AE605" s="346"/>
      <c r="AF605" s="346"/>
      <c r="AG605" s="346"/>
      <c r="AH605" s="346"/>
      <c r="AI605" s="346"/>
      <c r="AJ605" s="346"/>
      <c r="AK605" s="346"/>
      <c r="AL605" s="346"/>
      <c r="AM605" s="346"/>
      <c r="AN605" s="346"/>
      <c r="AO605" s="346"/>
      <c r="AP605" s="42"/>
      <c r="AQ605" s="42"/>
      <c r="AR605" s="42"/>
      <c r="AS605" s="42"/>
      <c r="AT605" s="42"/>
      <c r="AU605" s="42"/>
      <c r="AV605" s="42"/>
      <c r="AW605" s="42"/>
      <c r="AX605" s="42"/>
      <c r="AY605" s="42"/>
      <c r="AZ605" s="42"/>
      <c r="BA605" s="42"/>
      <c r="BB605" s="42"/>
      <c r="BC605" s="42"/>
      <c r="BD605" s="42"/>
      <c r="BE605" s="42"/>
      <c r="BF605" s="42"/>
      <c r="BG605" s="42"/>
      <c r="BH605" s="42"/>
      <c r="BI605" s="42"/>
    </row>
    <row r="606" spans="1:61" ht="15.75" customHeight="1">
      <c r="A606" s="435"/>
      <c r="B606" s="346"/>
      <c r="C606" s="346"/>
      <c r="D606" s="346"/>
      <c r="E606" s="346"/>
      <c r="F606" s="346"/>
      <c r="G606" s="346"/>
      <c r="H606" s="346"/>
      <c r="I606" s="346"/>
      <c r="J606" s="346"/>
      <c r="K606" s="346"/>
      <c r="L606" s="346"/>
      <c r="M606" s="346"/>
      <c r="N606" s="346"/>
      <c r="O606" s="346"/>
      <c r="P606" s="346"/>
      <c r="Q606" s="346"/>
      <c r="R606" s="346"/>
      <c r="S606" s="346"/>
      <c r="T606" s="346"/>
      <c r="U606" s="346"/>
      <c r="V606" s="346"/>
      <c r="W606" s="346"/>
      <c r="X606" s="346"/>
      <c r="Y606" s="346"/>
      <c r="Z606" s="346"/>
      <c r="AA606" s="346"/>
      <c r="AB606" s="346"/>
      <c r="AC606" s="346"/>
      <c r="AD606" s="346"/>
      <c r="AE606" s="346"/>
      <c r="AF606" s="346"/>
      <c r="AG606" s="346"/>
      <c r="AH606" s="346"/>
      <c r="AI606" s="346"/>
      <c r="AJ606" s="346"/>
      <c r="AK606" s="346"/>
      <c r="AL606" s="346"/>
      <c r="AM606" s="346"/>
      <c r="AN606" s="346"/>
      <c r="AO606" s="346"/>
      <c r="AP606" s="42"/>
      <c r="AQ606" s="42"/>
      <c r="AR606" s="42"/>
      <c r="AS606" s="42"/>
      <c r="AT606" s="42"/>
      <c r="AU606" s="42"/>
      <c r="AV606" s="42"/>
      <c r="AW606" s="42"/>
      <c r="AX606" s="42"/>
      <c r="AY606" s="42"/>
      <c r="AZ606" s="42"/>
      <c r="BA606" s="42"/>
      <c r="BB606" s="42"/>
      <c r="BC606" s="42"/>
      <c r="BD606" s="42"/>
      <c r="BE606" s="42"/>
      <c r="BF606" s="42"/>
      <c r="BG606" s="42"/>
      <c r="BH606" s="42"/>
      <c r="BI606" s="42"/>
    </row>
    <row r="607" spans="1:61" ht="15.75" customHeight="1">
      <c r="A607" s="435"/>
      <c r="B607" s="346"/>
      <c r="C607" s="346"/>
      <c r="D607" s="346"/>
      <c r="E607" s="346"/>
      <c r="F607" s="346"/>
      <c r="G607" s="346"/>
      <c r="H607" s="346"/>
      <c r="I607" s="346"/>
      <c r="J607" s="346"/>
      <c r="K607" s="346"/>
      <c r="L607" s="346"/>
      <c r="M607" s="346"/>
      <c r="N607" s="346"/>
      <c r="O607" s="346"/>
      <c r="P607" s="346"/>
      <c r="Q607" s="346"/>
      <c r="R607" s="346"/>
      <c r="S607" s="346"/>
      <c r="T607" s="346"/>
      <c r="U607" s="346"/>
      <c r="V607" s="346"/>
      <c r="W607" s="346"/>
      <c r="X607" s="346"/>
      <c r="Y607" s="346"/>
      <c r="Z607" s="346"/>
      <c r="AA607" s="346"/>
      <c r="AB607" s="346"/>
      <c r="AC607" s="346"/>
      <c r="AD607" s="346"/>
      <c r="AE607" s="346"/>
      <c r="AF607" s="346"/>
      <c r="AG607" s="346"/>
      <c r="AH607" s="346"/>
      <c r="AI607" s="346"/>
      <c r="AJ607" s="346"/>
      <c r="AK607" s="346"/>
      <c r="AL607" s="346"/>
      <c r="AM607" s="346"/>
      <c r="AN607" s="346"/>
      <c r="AO607" s="346"/>
      <c r="AP607" s="42"/>
      <c r="AQ607" s="42"/>
      <c r="AR607" s="42"/>
      <c r="AS607" s="42"/>
      <c r="AT607" s="42"/>
      <c r="AU607" s="42"/>
      <c r="AV607" s="42"/>
      <c r="AW607" s="42"/>
      <c r="AX607" s="42"/>
      <c r="AY607" s="42"/>
      <c r="AZ607" s="42"/>
      <c r="BA607" s="42"/>
      <c r="BB607" s="42"/>
      <c r="BC607" s="42"/>
      <c r="BD607" s="42"/>
      <c r="BE607" s="42"/>
      <c r="BF607" s="42"/>
      <c r="BG607" s="42"/>
      <c r="BH607" s="42"/>
      <c r="BI607" s="42"/>
    </row>
    <row r="608" spans="1:61" ht="15.75" customHeight="1">
      <c r="A608" s="435"/>
      <c r="B608" s="346"/>
      <c r="C608" s="346"/>
      <c r="D608" s="346"/>
      <c r="E608" s="346"/>
      <c r="F608" s="346"/>
      <c r="G608" s="346"/>
      <c r="H608" s="346"/>
      <c r="I608" s="346"/>
      <c r="J608" s="346"/>
      <c r="K608" s="346"/>
      <c r="L608" s="346"/>
      <c r="M608" s="346"/>
      <c r="N608" s="346"/>
      <c r="O608" s="346"/>
      <c r="P608" s="346"/>
      <c r="Q608" s="346"/>
      <c r="R608" s="346"/>
      <c r="S608" s="346"/>
      <c r="T608" s="346"/>
      <c r="U608" s="346"/>
      <c r="V608" s="346"/>
      <c r="W608" s="346"/>
      <c r="X608" s="346"/>
      <c r="Y608" s="346"/>
      <c r="Z608" s="346"/>
      <c r="AA608" s="346"/>
      <c r="AB608" s="346"/>
      <c r="AC608" s="346"/>
      <c r="AD608" s="346"/>
      <c r="AE608" s="346"/>
      <c r="AF608" s="346"/>
      <c r="AG608" s="346"/>
      <c r="AH608" s="346"/>
      <c r="AI608" s="346"/>
      <c r="AJ608" s="346"/>
      <c r="AK608" s="346"/>
      <c r="AL608" s="346"/>
      <c r="AM608" s="346"/>
      <c r="AN608" s="346"/>
      <c r="AO608" s="346"/>
      <c r="AP608" s="42"/>
      <c r="AQ608" s="42"/>
      <c r="AR608" s="42"/>
      <c r="AS608" s="42"/>
      <c r="AT608" s="42"/>
      <c r="AU608" s="42"/>
      <c r="AV608" s="42"/>
      <c r="AW608" s="42"/>
      <c r="AX608" s="42"/>
      <c r="AY608" s="42"/>
      <c r="AZ608" s="42"/>
      <c r="BA608" s="42"/>
      <c r="BB608" s="42"/>
      <c r="BC608" s="42"/>
      <c r="BD608" s="42"/>
      <c r="BE608" s="42"/>
      <c r="BF608" s="42"/>
      <c r="BG608" s="42"/>
      <c r="BH608" s="42"/>
      <c r="BI608" s="42"/>
    </row>
    <row r="609" spans="1:61" ht="15.75" customHeight="1">
      <c r="A609" s="435"/>
      <c r="B609" s="346"/>
      <c r="C609" s="346"/>
      <c r="D609" s="346"/>
      <c r="E609" s="346"/>
      <c r="F609" s="346"/>
      <c r="G609" s="346"/>
      <c r="H609" s="346"/>
      <c r="I609" s="346"/>
      <c r="J609" s="346"/>
      <c r="K609" s="346"/>
      <c r="L609" s="346"/>
      <c r="M609" s="346"/>
      <c r="N609" s="346"/>
      <c r="O609" s="346"/>
      <c r="P609" s="346"/>
      <c r="Q609" s="346"/>
      <c r="R609" s="346"/>
      <c r="S609" s="346"/>
      <c r="T609" s="346"/>
      <c r="U609" s="346"/>
      <c r="V609" s="346"/>
      <c r="W609" s="346"/>
      <c r="X609" s="346"/>
      <c r="Y609" s="346"/>
      <c r="Z609" s="346"/>
      <c r="AA609" s="346"/>
      <c r="AB609" s="346"/>
      <c r="AC609" s="346"/>
      <c r="AD609" s="346"/>
      <c r="AE609" s="346"/>
      <c r="AF609" s="346"/>
      <c r="AG609" s="346"/>
      <c r="AH609" s="346"/>
      <c r="AI609" s="346"/>
      <c r="AJ609" s="346"/>
      <c r="AK609" s="346"/>
      <c r="AL609" s="346"/>
      <c r="AM609" s="346"/>
      <c r="AN609" s="346"/>
      <c r="AO609" s="346"/>
      <c r="AP609" s="42"/>
      <c r="AQ609" s="42"/>
      <c r="AR609" s="42"/>
      <c r="AS609" s="42"/>
      <c r="AT609" s="42"/>
      <c r="AU609" s="42"/>
      <c r="AV609" s="42"/>
      <c r="AW609" s="42"/>
      <c r="AX609" s="42"/>
      <c r="AY609" s="42"/>
      <c r="AZ609" s="42"/>
      <c r="BA609" s="42"/>
      <c r="BB609" s="42"/>
      <c r="BC609" s="42"/>
      <c r="BD609" s="42"/>
      <c r="BE609" s="42"/>
      <c r="BF609" s="42"/>
      <c r="BG609" s="42"/>
      <c r="BH609" s="42"/>
      <c r="BI609" s="42"/>
    </row>
    <row r="610" spans="1:61" ht="15.75" customHeight="1">
      <c r="A610" s="435"/>
      <c r="B610" s="346"/>
      <c r="C610" s="346"/>
      <c r="D610" s="346"/>
      <c r="E610" s="346"/>
      <c r="F610" s="346"/>
      <c r="G610" s="346"/>
      <c r="H610" s="346"/>
      <c r="I610" s="346"/>
      <c r="J610" s="346"/>
      <c r="K610" s="346"/>
      <c r="L610" s="346"/>
      <c r="M610" s="346"/>
      <c r="N610" s="346"/>
      <c r="O610" s="346"/>
      <c r="P610" s="346"/>
      <c r="Q610" s="346"/>
      <c r="R610" s="346"/>
      <c r="S610" s="346"/>
      <c r="T610" s="346"/>
      <c r="U610" s="346"/>
      <c r="V610" s="346"/>
      <c r="W610" s="346"/>
      <c r="X610" s="346"/>
      <c r="Y610" s="346"/>
      <c r="Z610" s="346"/>
      <c r="AA610" s="346"/>
      <c r="AB610" s="346"/>
      <c r="AC610" s="346"/>
      <c r="AD610" s="346"/>
      <c r="AE610" s="346"/>
      <c r="AF610" s="346"/>
      <c r="AG610" s="346"/>
      <c r="AH610" s="346"/>
      <c r="AI610" s="346"/>
      <c r="AJ610" s="346"/>
      <c r="AK610" s="346"/>
      <c r="AL610" s="346"/>
      <c r="AM610" s="346"/>
      <c r="AN610" s="346"/>
      <c r="AO610" s="346"/>
      <c r="AP610" s="42"/>
      <c r="AQ610" s="42"/>
      <c r="AR610" s="42"/>
      <c r="AS610" s="42"/>
      <c r="AT610" s="42"/>
      <c r="AU610" s="42"/>
      <c r="AV610" s="42"/>
      <c r="AW610" s="42"/>
      <c r="AX610" s="42"/>
      <c r="AY610" s="42"/>
      <c r="AZ610" s="42"/>
      <c r="BA610" s="42"/>
      <c r="BB610" s="42"/>
      <c r="BC610" s="42"/>
      <c r="BD610" s="42"/>
      <c r="BE610" s="42"/>
      <c r="BF610" s="42"/>
      <c r="BG610" s="42"/>
      <c r="BH610" s="42"/>
      <c r="BI610" s="42"/>
    </row>
    <row r="611" spans="1:61" ht="15.75" customHeight="1">
      <c r="A611" s="435"/>
      <c r="B611" s="346"/>
      <c r="C611" s="346"/>
      <c r="D611" s="346"/>
      <c r="E611" s="346"/>
      <c r="F611" s="346"/>
      <c r="G611" s="346"/>
      <c r="H611" s="346"/>
      <c r="I611" s="346"/>
      <c r="J611" s="346"/>
      <c r="K611" s="346"/>
      <c r="L611" s="346"/>
      <c r="M611" s="346"/>
      <c r="N611" s="346"/>
      <c r="O611" s="346"/>
      <c r="P611" s="346"/>
      <c r="Q611" s="346"/>
      <c r="R611" s="346"/>
      <c r="S611" s="346"/>
      <c r="T611" s="346"/>
      <c r="U611" s="346"/>
      <c r="V611" s="346"/>
      <c r="W611" s="346"/>
      <c r="X611" s="346"/>
      <c r="Y611" s="346"/>
      <c r="Z611" s="346"/>
      <c r="AA611" s="346"/>
      <c r="AB611" s="346"/>
      <c r="AC611" s="346"/>
      <c r="AD611" s="346"/>
      <c r="AE611" s="346"/>
      <c r="AF611" s="346"/>
      <c r="AG611" s="346"/>
      <c r="AH611" s="346"/>
      <c r="AI611" s="346"/>
      <c r="AJ611" s="346"/>
      <c r="AK611" s="346"/>
      <c r="AL611" s="346"/>
      <c r="AM611" s="346"/>
      <c r="AN611" s="346"/>
      <c r="AO611" s="346"/>
      <c r="AP611" s="42"/>
      <c r="AQ611" s="42"/>
      <c r="AR611" s="42"/>
      <c r="AS611" s="42"/>
      <c r="AT611" s="42"/>
      <c r="AU611" s="42"/>
      <c r="AV611" s="42"/>
      <c r="AW611" s="42"/>
      <c r="AX611" s="42"/>
      <c r="AY611" s="42"/>
      <c r="AZ611" s="42"/>
      <c r="BA611" s="42"/>
      <c r="BB611" s="42"/>
      <c r="BC611" s="42"/>
      <c r="BD611" s="42"/>
      <c r="BE611" s="42"/>
      <c r="BF611" s="42"/>
      <c r="BG611" s="42"/>
      <c r="BH611" s="42"/>
      <c r="BI611" s="42"/>
    </row>
    <row r="612" spans="1:61" ht="15.75" customHeight="1">
      <c r="A612" s="435"/>
      <c r="B612" s="346"/>
      <c r="C612" s="346"/>
      <c r="D612" s="346"/>
      <c r="E612" s="346"/>
      <c r="F612" s="346"/>
      <c r="G612" s="346"/>
      <c r="H612" s="346"/>
      <c r="I612" s="346"/>
      <c r="J612" s="346"/>
      <c r="K612" s="346"/>
      <c r="L612" s="346"/>
      <c r="M612" s="346"/>
      <c r="N612" s="346"/>
      <c r="O612" s="346"/>
      <c r="P612" s="346"/>
      <c r="Q612" s="346"/>
      <c r="R612" s="346"/>
      <c r="S612" s="346"/>
      <c r="T612" s="346"/>
      <c r="U612" s="346"/>
      <c r="V612" s="346"/>
      <c r="W612" s="346"/>
      <c r="X612" s="346"/>
      <c r="Y612" s="346"/>
      <c r="Z612" s="346"/>
      <c r="AA612" s="346"/>
      <c r="AB612" s="346"/>
      <c r="AC612" s="346"/>
      <c r="AD612" s="346"/>
      <c r="AE612" s="346"/>
      <c r="AF612" s="346"/>
      <c r="AG612" s="346"/>
      <c r="AH612" s="346"/>
      <c r="AI612" s="346"/>
      <c r="AJ612" s="346"/>
      <c r="AK612" s="346"/>
      <c r="AL612" s="346"/>
      <c r="AM612" s="346"/>
      <c r="AN612" s="346"/>
      <c r="AO612" s="346"/>
      <c r="AP612" s="42"/>
      <c r="AQ612" s="42"/>
      <c r="AR612" s="42"/>
      <c r="AS612" s="42"/>
      <c r="AT612" s="42"/>
      <c r="AU612" s="42"/>
      <c r="AV612" s="42"/>
      <c r="AW612" s="42"/>
      <c r="AX612" s="42"/>
      <c r="AY612" s="42"/>
      <c r="AZ612" s="42"/>
      <c r="BA612" s="42"/>
      <c r="BB612" s="42"/>
      <c r="BC612" s="42"/>
      <c r="BD612" s="42"/>
      <c r="BE612" s="42"/>
      <c r="BF612" s="42"/>
      <c r="BG612" s="42"/>
      <c r="BH612" s="42"/>
      <c r="BI612" s="42"/>
    </row>
    <row r="613" spans="1:61" ht="15.75" customHeight="1">
      <c r="A613" s="435"/>
      <c r="B613" s="346"/>
      <c r="C613" s="346"/>
      <c r="D613" s="346"/>
      <c r="E613" s="346"/>
      <c r="F613" s="346"/>
      <c r="G613" s="346"/>
      <c r="H613" s="346"/>
      <c r="I613" s="346"/>
      <c r="J613" s="346"/>
      <c r="K613" s="346"/>
      <c r="L613" s="346"/>
      <c r="M613" s="346"/>
      <c r="N613" s="346"/>
      <c r="O613" s="346"/>
      <c r="P613" s="346"/>
      <c r="Q613" s="346"/>
      <c r="R613" s="346"/>
      <c r="S613" s="346"/>
      <c r="T613" s="346"/>
      <c r="U613" s="346"/>
      <c r="V613" s="346"/>
      <c r="W613" s="346"/>
      <c r="X613" s="346"/>
      <c r="Y613" s="346"/>
      <c r="Z613" s="346"/>
      <c r="AA613" s="346"/>
      <c r="AB613" s="346"/>
      <c r="AC613" s="346"/>
      <c r="AD613" s="346"/>
      <c r="AE613" s="346"/>
      <c r="AF613" s="346"/>
      <c r="AG613" s="346"/>
      <c r="AH613" s="346"/>
      <c r="AI613" s="346"/>
      <c r="AJ613" s="346"/>
      <c r="AK613" s="346"/>
      <c r="AL613" s="346"/>
      <c r="AM613" s="346"/>
      <c r="AN613" s="346"/>
      <c r="AO613" s="346"/>
      <c r="AP613" s="42"/>
      <c r="AQ613" s="42"/>
      <c r="AR613" s="42"/>
      <c r="AS613" s="42"/>
      <c r="AT613" s="42"/>
      <c r="AU613" s="42"/>
      <c r="AV613" s="42"/>
      <c r="AW613" s="42"/>
      <c r="AX613" s="42"/>
      <c r="AY613" s="42"/>
      <c r="AZ613" s="42"/>
      <c r="BA613" s="42"/>
      <c r="BB613" s="42"/>
      <c r="BC613" s="42"/>
      <c r="BD613" s="42"/>
      <c r="BE613" s="42"/>
      <c r="BF613" s="42"/>
      <c r="BG613" s="42"/>
      <c r="BH613" s="42"/>
      <c r="BI613" s="42"/>
    </row>
    <row r="614" spans="1:61" ht="15.75" customHeight="1">
      <c r="A614" s="435"/>
      <c r="B614" s="346"/>
      <c r="C614" s="346"/>
      <c r="D614" s="346"/>
      <c r="E614" s="346"/>
      <c r="F614" s="346"/>
      <c r="G614" s="346"/>
      <c r="H614" s="346"/>
      <c r="I614" s="346"/>
      <c r="J614" s="346"/>
      <c r="K614" s="346"/>
      <c r="L614" s="346"/>
      <c r="M614" s="346"/>
      <c r="N614" s="346"/>
      <c r="O614" s="346"/>
      <c r="P614" s="346"/>
      <c r="Q614" s="346"/>
      <c r="R614" s="346"/>
      <c r="S614" s="346"/>
      <c r="T614" s="346"/>
      <c r="U614" s="346"/>
      <c r="V614" s="346"/>
      <c r="W614" s="346"/>
      <c r="X614" s="346"/>
      <c r="Y614" s="346"/>
      <c r="Z614" s="346"/>
      <c r="AA614" s="346"/>
      <c r="AB614" s="346"/>
      <c r="AC614" s="346"/>
      <c r="AD614" s="346"/>
      <c r="AE614" s="346"/>
      <c r="AF614" s="346"/>
      <c r="AG614" s="346"/>
      <c r="AH614" s="346"/>
      <c r="AI614" s="346"/>
      <c r="AJ614" s="346"/>
      <c r="AK614" s="346"/>
      <c r="AL614" s="346"/>
      <c r="AM614" s="346"/>
      <c r="AN614" s="346"/>
      <c r="AO614" s="346"/>
      <c r="AP614" s="42"/>
      <c r="AQ614" s="42"/>
      <c r="AR614" s="42"/>
      <c r="AS614" s="42"/>
      <c r="AT614" s="42"/>
      <c r="AU614" s="42"/>
      <c r="AV614" s="42"/>
      <c r="AW614" s="42"/>
      <c r="AX614" s="42"/>
      <c r="AY614" s="42"/>
      <c r="AZ614" s="42"/>
      <c r="BA614" s="42"/>
      <c r="BB614" s="42"/>
      <c r="BC614" s="42"/>
      <c r="BD614" s="42"/>
      <c r="BE614" s="42"/>
      <c r="BF614" s="42"/>
      <c r="BG614" s="42"/>
      <c r="BH614" s="42"/>
      <c r="BI614" s="42"/>
    </row>
    <row r="615" spans="1:61" ht="15.75" customHeight="1">
      <c r="A615" s="435"/>
      <c r="B615" s="346"/>
      <c r="C615" s="346"/>
      <c r="D615" s="346"/>
      <c r="E615" s="346"/>
      <c r="F615" s="346"/>
      <c r="G615" s="346"/>
      <c r="H615" s="346"/>
      <c r="I615" s="346"/>
      <c r="J615" s="346"/>
      <c r="K615" s="346"/>
      <c r="L615" s="346"/>
      <c r="M615" s="346"/>
      <c r="N615" s="346"/>
      <c r="O615" s="346"/>
      <c r="P615" s="346"/>
      <c r="Q615" s="346"/>
      <c r="R615" s="346"/>
      <c r="S615" s="346"/>
      <c r="T615" s="346"/>
      <c r="U615" s="346"/>
      <c r="V615" s="346"/>
      <c r="W615" s="346"/>
      <c r="X615" s="346"/>
      <c r="Y615" s="346"/>
      <c r="Z615" s="346"/>
      <c r="AA615" s="346"/>
      <c r="AB615" s="346"/>
      <c r="AC615" s="346"/>
      <c r="AD615" s="346"/>
      <c r="AE615" s="346"/>
      <c r="AF615" s="346"/>
      <c r="AG615" s="346"/>
      <c r="AH615" s="346"/>
      <c r="AI615" s="346"/>
      <c r="AJ615" s="346"/>
      <c r="AK615" s="346"/>
      <c r="AL615" s="346"/>
      <c r="AM615" s="346"/>
      <c r="AN615" s="346"/>
      <c r="AO615" s="346"/>
      <c r="AP615" s="42"/>
      <c r="AQ615" s="42"/>
      <c r="AR615" s="42"/>
      <c r="AS615" s="42"/>
      <c r="AT615" s="42"/>
      <c r="AU615" s="42"/>
      <c r="AV615" s="42"/>
      <c r="AW615" s="42"/>
      <c r="AX615" s="42"/>
      <c r="AY615" s="42"/>
      <c r="AZ615" s="42"/>
      <c r="BA615" s="42"/>
      <c r="BB615" s="42"/>
      <c r="BC615" s="42"/>
      <c r="BD615" s="42"/>
      <c r="BE615" s="42"/>
      <c r="BF615" s="42"/>
      <c r="BG615" s="42"/>
      <c r="BH615" s="42"/>
      <c r="BI615" s="42"/>
    </row>
    <row r="616" spans="1:61" ht="15.75" customHeight="1">
      <c r="A616" s="435"/>
      <c r="B616" s="346"/>
      <c r="C616" s="346"/>
      <c r="D616" s="346"/>
      <c r="E616" s="346"/>
      <c r="F616" s="346"/>
      <c r="G616" s="346"/>
      <c r="H616" s="346"/>
      <c r="I616" s="346"/>
      <c r="J616" s="346"/>
      <c r="K616" s="346"/>
      <c r="L616" s="346"/>
      <c r="M616" s="346"/>
      <c r="N616" s="346"/>
      <c r="O616" s="346"/>
      <c r="P616" s="346"/>
      <c r="Q616" s="346"/>
      <c r="R616" s="346"/>
      <c r="S616" s="346"/>
      <c r="T616" s="346"/>
      <c r="U616" s="346"/>
      <c r="V616" s="346"/>
      <c r="W616" s="346"/>
      <c r="X616" s="346"/>
      <c r="Y616" s="346"/>
      <c r="Z616" s="346"/>
      <c r="AA616" s="346"/>
      <c r="AB616" s="346"/>
      <c r="AC616" s="346"/>
      <c r="AD616" s="346"/>
      <c r="AE616" s="346"/>
      <c r="AF616" s="346"/>
      <c r="AG616" s="346"/>
      <c r="AH616" s="346"/>
      <c r="AI616" s="346"/>
      <c r="AJ616" s="346"/>
      <c r="AK616" s="346"/>
      <c r="AL616" s="346"/>
      <c r="AM616" s="346"/>
      <c r="AN616" s="346"/>
      <c r="AO616" s="346"/>
      <c r="AP616" s="42"/>
      <c r="AQ616" s="42"/>
      <c r="AR616" s="42"/>
      <c r="AS616" s="42"/>
      <c r="AT616" s="42"/>
      <c r="AU616" s="42"/>
      <c r="AV616" s="42"/>
      <c r="AW616" s="42"/>
      <c r="AX616" s="42"/>
      <c r="AY616" s="42"/>
      <c r="AZ616" s="42"/>
      <c r="BA616" s="42"/>
      <c r="BB616" s="42"/>
      <c r="BC616" s="42"/>
      <c r="BD616" s="42"/>
      <c r="BE616" s="42"/>
      <c r="BF616" s="42"/>
      <c r="BG616" s="42"/>
      <c r="BH616" s="42"/>
      <c r="BI616" s="42"/>
    </row>
    <row r="617" spans="1:61" ht="15.75" customHeight="1">
      <c r="A617" s="435"/>
      <c r="B617" s="346"/>
      <c r="C617" s="346"/>
      <c r="D617" s="346"/>
      <c r="E617" s="346"/>
      <c r="F617" s="346"/>
      <c r="G617" s="346"/>
      <c r="H617" s="346"/>
      <c r="I617" s="346"/>
      <c r="J617" s="346"/>
      <c r="K617" s="346"/>
      <c r="L617" s="346"/>
      <c r="M617" s="346"/>
      <c r="N617" s="346"/>
      <c r="O617" s="346"/>
      <c r="P617" s="346"/>
      <c r="Q617" s="346"/>
      <c r="R617" s="346"/>
      <c r="S617" s="346"/>
      <c r="T617" s="346"/>
      <c r="U617" s="346"/>
      <c r="V617" s="346"/>
      <c r="W617" s="346"/>
      <c r="X617" s="346"/>
      <c r="Y617" s="346"/>
      <c r="Z617" s="346"/>
      <c r="AA617" s="346"/>
      <c r="AB617" s="346"/>
      <c r="AC617" s="346"/>
      <c r="AD617" s="346"/>
      <c r="AE617" s="346"/>
      <c r="AF617" s="346"/>
      <c r="AG617" s="346"/>
      <c r="AH617" s="346"/>
      <c r="AI617" s="346"/>
      <c r="AJ617" s="346"/>
      <c r="AK617" s="346"/>
      <c r="AL617" s="346"/>
      <c r="AM617" s="346"/>
      <c r="AN617" s="346"/>
      <c r="AO617" s="346"/>
      <c r="AP617" s="42"/>
      <c r="AQ617" s="42"/>
      <c r="AR617" s="42"/>
      <c r="AS617" s="42"/>
      <c r="AT617" s="42"/>
      <c r="AU617" s="42"/>
      <c r="AV617" s="42"/>
      <c r="AW617" s="42"/>
      <c r="AX617" s="42"/>
      <c r="AY617" s="42"/>
      <c r="AZ617" s="42"/>
      <c r="BA617" s="42"/>
      <c r="BB617" s="42"/>
      <c r="BC617" s="42"/>
      <c r="BD617" s="42"/>
      <c r="BE617" s="42"/>
      <c r="BF617" s="42"/>
      <c r="BG617" s="42"/>
      <c r="BH617" s="42"/>
      <c r="BI617" s="42"/>
    </row>
    <row r="618" spans="1:61" ht="15.75" customHeight="1">
      <c r="A618" s="435"/>
      <c r="B618" s="346"/>
      <c r="C618" s="346"/>
      <c r="D618" s="346"/>
      <c r="E618" s="346"/>
      <c r="F618" s="346"/>
      <c r="G618" s="346"/>
      <c r="H618" s="346"/>
      <c r="I618" s="346"/>
      <c r="J618" s="346"/>
      <c r="K618" s="346"/>
      <c r="L618" s="346"/>
      <c r="M618" s="346"/>
      <c r="N618" s="346"/>
      <c r="O618" s="346"/>
      <c r="P618" s="346"/>
      <c r="Q618" s="346"/>
      <c r="R618" s="346"/>
      <c r="S618" s="346"/>
      <c r="T618" s="346"/>
      <c r="U618" s="346"/>
      <c r="V618" s="346"/>
      <c r="W618" s="346"/>
      <c r="X618" s="346"/>
      <c r="Y618" s="346"/>
      <c r="Z618" s="346"/>
      <c r="AA618" s="346"/>
      <c r="AB618" s="346"/>
      <c r="AC618" s="346"/>
      <c r="AD618" s="346"/>
      <c r="AE618" s="346"/>
      <c r="AF618" s="346"/>
      <c r="AG618" s="346"/>
      <c r="AH618" s="346"/>
      <c r="AI618" s="346"/>
      <c r="AJ618" s="346"/>
      <c r="AK618" s="346"/>
      <c r="AL618" s="346"/>
      <c r="AM618" s="346"/>
      <c r="AN618" s="346"/>
      <c r="AO618" s="346"/>
      <c r="AP618" s="42"/>
      <c r="AQ618" s="42"/>
      <c r="AR618" s="42"/>
      <c r="AS618" s="42"/>
      <c r="AT618" s="42"/>
      <c r="AU618" s="42"/>
      <c r="AV618" s="42"/>
      <c r="AW618" s="42"/>
      <c r="AX618" s="42"/>
      <c r="AY618" s="42"/>
      <c r="AZ618" s="42"/>
      <c r="BA618" s="42"/>
      <c r="BB618" s="42"/>
      <c r="BC618" s="42"/>
      <c r="BD618" s="42"/>
      <c r="BE618" s="42"/>
      <c r="BF618" s="42"/>
      <c r="BG618" s="42"/>
      <c r="BH618" s="42"/>
      <c r="BI618" s="42"/>
    </row>
    <row r="619" spans="1:61" ht="15.75" customHeight="1">
      <c r="A619" s="435"/>
      <c r="B619" s="346"/>
      <c r="C619" s="346"/>
      <c r="D619" s="346"/>
      <c r="E619" s="346"/>
      <c r="F619" s="346"/>
      <c r="G619" s="346"/>
      <c r="H619" s="346"/>
      <c r="I619" s="346"/>
      <c r="J619" s="346"/>
      <c r="K619" s="346"/>
      <c r="L619" s="346"/>
      <c r="M619" s="346"/>
      <c r="N619" s="346"/>
      <c r="O619" s="346"/>
      <c r="P619" s="346"/>
      <c r="Q619" s="346"/>
      <c r="R619" s="346"/>
      <c r="S619" s="346"/>
      <c r="T619" s="346"/>
      <c r="U619" s="346"/>
      <c r="V619" s="346"/>
      <c r="W619" s="346"/>
      <c r="X619" s="346"/>
      <c r="Y619" s="346"/>
      <c r="Z619" s="346"/>
      <c r="AA619" s="346"/>
      <c r="AB619" s="346"/>
      <c r="AC619" s="346"/>
      <c r="AD619" s="346"/>
      <c r="AE619" s="346"/>
      <c r="AF619" s="346"/>
      <c r="AG619" s="346"/>
      <c r="AH619" s="346"/>
      <c r="AI619" s="346"/>
      <c r="AJ619" s="346"/>
      <c r="AK619" s="346"/>
      <c r="AL619" s="346"/>
      <c r="AM619" s="346"/>
      <c r="AN619" s="346"/>
      <c r="AO619" s="346"/>
      <c r="AP619" s="42"/>
      <c r="AQ619" s="42"/>
      <c r="AR619" s="42"/>
      <c r="AS619" s="42"/>
      <c r="AT619" s="42"/>
      <c r="AU619" s="42"/>
      <c r="AV619" s="42"/>
      <c r="AW619" s="42"/>
      <c r="AX619" s="42"/>
      <c r="AY619" s="42"/>
      <c r="AZ619" s="42"/>
      <c r="BA619" s="42"/>
      <c r="BB619" s="42"/>
      <c r="BC619" s="42"/>
      <c r="BD619" s="42"/>
      <c r="BE619" s="42"/>
      <c r="BF619" s="42"/>
      <c r="BG619" s="42"/>
      <c r="BH619" s="42"/>
      <c r="BI619" s="42"/>
    </row>
    <row r="620" spans="1:61" ht="15.75" customHeight="1">
      <c r="A620" s="435"/>
      <c r="B620" s="346"/>
      <c r="C620" s="346"/>
      <c r="D620" s="346"/>
      <c r="E620" s="346"/>
      <c r="F620" s="346"/>
      <c r="G620" s="346"/>
      <c r="H620" s="346"/>
      <c r="I620" s="346"/>
      <c r="J620" s="346"/>
      <c r="K620" s="346"/>
      <c r="L620" s="346"/>
      <c r="M620" s="346"/>
      <c r="N620" s="346"/>
      <c r="O620" s="346"/>
      <c r="P620" s="346"/>
      <c r="Q620" s="346"/>
      <c r="R620" s="346"/>
      <c r="S620" s="346"/>
      <c r="T620" s="346"/>
      <c r="U620" s="346"/>
      <c r="V620" s="346"/>
      <c r="W620" s="346"/>
      <c r="X620" s="346"/>
      <c r="Y620" s="346"/>
      <c r="Z620" s="346"/>
      <c r="AA620" s="346"/>
      <c r="AB620" s="346"/>
      <c r="AC620" s="346"/>
      <c r="AD620" s="346"/>
      <c r="AE620" s="346"/>
      <c r="AF620" s="346"/>
      <c r="AG620" s="346"/>
      <c r="AH620" s="346"/>
      <c r="AI620" s="346"/>
      <c r="AJ620" s="346"/>
      <c r="AK620" s="346"/>
      <c r="AL620" s="346"/>
      <c r="AM620" s="346"/>
      <c r="AN620" s="346"/>
      <c r="AO620" s="346"/>
      <c r="AP620" s="42"/>
      <c r="AQ620" s="42"/>
      <c r="AR620" s="42"/>
      <c r="AS620" s="42"/>
      <c r="AT620" s="42"/>
      <c r="AU620" s="42"/>
      <c r="AV620" s="42"/>
      <c r="AW620" s="42"/>
      <c r="AX620" s="42"/>
      <c r="AY620" s="42"/>
      <c r="AZ620" s="42"/>
      <c r="BA620" s="42"/>
      <c r="BB620" s="42"/>
      <c r="BC620" s="42"/>
      <c r="BD620" s="42"/>
      <c r="BE620" s="42"/>
      <c r="BF620" s="42"/>
      <c r="BG620" s="42"/>
      <c r="BH620" s="42"/>
      <c r="BI620" s="42"/>
    </row>
    <row r="621" spans="1:61" ht="15.75" customHeight="1">
      <c r="A621" s="435"/>
      <c r="B621" s="346"/>
      <c r="C621" s="346"/>
      <c r="D621" s="346"/>
      <c r="E621" s="346"/>
      <c r="F621" s="346"/>
      <c r="G621" s="346"/>
      <c r="H621" s="346"/>
      <c r="I621" s="346"/>
      <c r="J621" s="346"/>
      <c r="K621" s="346"/>
      <c r="L621" s="346"/>
      <c r="M621" s="346"/>
      <c r="N621" s="346"/>
      <c r="O621" s="346"/>
      <c r="P621" s="346"/>
      <c r="Q621" s="346"/>
      <c r="R621" s="346"/>
      <c r="S621" s="346"/>
      <c r="T621" s="346"/>
      <c r="U621" s="346"/>
      <c r="V621" s="346"/>
      <c r="W621" s="346"/>
      <c r="X621" s="346"/>
      <c r="Y621" s="346"/>
      <c r="Z621" s="346"/>
      <c r="AA621" s="346"/>
      <c r="AB621" s="346"/>
      <c r="AC621" s="346"/>
      <c r="AD621" s="346"/>
      <c r="AE621" s="346"/>
      <c r="AF621" s="346"/>
      <c r="AG621" s="346"/>
      <c r="AH621" s="346"/>
      <c r="AI621" s="346"/>
      <c r="AJ621" s="346"/>
      <c r="AK621" s="346"/>
      <c r="AL621" s="346"/>
      <c r="AM621" s="346"/>
      <c r="AN621" s="346"/>
      <c r="AO621" s="346"/>
      <c r="AP621" s="42"/>
      <c r="AQ621" s="42"/>
      <c r="AR621" s="42"/>
      <c r="AS621" s="42"/>
      <c r="AT621" s="42"/>
      <c r="AU621" s="42"/>
      <c r="AV621" s="42"/>
      <c r="AW621" s="42"/>
      <c r="AX621" s="42"/>
      <c r="AY621" s="42"/>
      <c r="AZ621" s="42"/>
      <c r="BA621" s="42"/>
      <c r="BB621" s="42"/>
      <c r="BC621" s="42"/>
      <c r="BD621" s="42"/>
      <c r="BE621" s="42"/>
      <c r="BF621" s="42"/>
      <c r="BG621" s="42"/>
      <c r="BH621" s="42"/>
      <c r="BI621" s="42"/>
    </row>
    <row r="622" spans="1:61" ht="15.75" customHeight="1">
      <c r="A622" s="435"/>
      <c r="B622" s="346"/>
      <c r="C622" s="346"/>
      <c r="D622" s="346"/>
      <c r="E622" s="346"/>
      <c r="F622" s="346"/>
      <c r="G622" s="346"/>
      <c r="H622" s="346"/>
      <c r="I622" s="346"/>
      <c r="J622" s="346"/>
      <c r="K622" s="346"/>
      <c r="L622" s="346"/>
      <c r="M622" s="346"/>
      <c r="N622" s="346"/>
      <c r="O622" s="346"/>
      <c r="P622" s="346"/>
      <c r="Q622" s="346"/>
      <c r="R622" s="346"/>
      <c r="S622" s="346"/>
      <c r="T622" s="346"/>
      <c r="U622" s="346"/>
      <c r="V622" s="346"/>
      <c r="W622" s="346"/>
      <c r="X622" s="346"/>
      <c r="Y622" s="346"/>
      <c r="Z622" s="346"/>
      <c r="AA622" s="346"/>
      <c r="AB622" s="346"/>
      <c r="AC622" s="346"/>
      <c r="AD622" s="346"/>
      <c r="AE622" s="346"/>
      <c r="AF622" s="346"/>
      <c r="AG622" s="346"/>
      <c r="AH622" s="346"/>
      <c r="AI622" s="346"/>
      <c r="AJ622" s="346"/>
      <c r="AK622" s="346"/>
      <c r="AL622" s="346"/>
      <c r="AM622" s="346"/>
      <c r="AN622" s="346"/>
      <c r="AO622" s="346"/>
      <c r="AP622" s="42"/>
      <c r="AQ622" s="42"/>
      <c r="AR622" s="42"/>
      <c r="AS622" s="42"/>
      <c r="AT622" s="42"/>
      <c r="AU622" s="42"/>
      <c r="AV622" s="42"/>
      <c r="AW622" s="42"/>
      <c r="AX622" s="42"/>
      <c r="AY622" s="42"/>
      <c r="AZ622" s="42"/>
      <c r="BA622" s="42"/>
      <c r="BB622" s="42"/>
      <c r="BC622" s="42"/>
      <c r="BD622" s="42"/>
      <c r="BE622" s="42"/>
      <c r="BF622" s="42"/>
      <c r="BG622" s="42"/>
      <c r="BH622" s="42"/>
      <c r="BI622" s="42"/>
    </row>
    <row r="623" spans="1:61" ht="15.75" customHeight="1">
      <c r="A623" s="435"/>
      <c r="B623" s="346"/>
      <c r="C623" s="346"/>
      <c r="D623" s="346"/>
      <c r="E623" s="346"/>
      <c r="F623" s="346"/>
      <c r="G623" s="346"/>
      <c r="H623" s="346"/>
      <c r="I623" s="346"/>
      <c r="J623" s="346"/>
      <c r="K623" s="346"/>
      <c r="L623" s="346"/>
      <c r="M623" s="346"/>
      <c r="N623" s="346"/>
      <c r="O623" s="346"/>
      <c r="P623" s="346"/>
      <c r="Q623" s="346"/>
      <c r="R623" s="346"/>
      <c r="S623" s="346"/>
      <c r="T623" s="346"/>
      <c r="U623" s="346"/>
      <c r="V623" s="346"/>
      <c r="W623" s="346"/>
      <c r="X623" s="346"/>
      <c r="Y623" s="346"/>
      <c r="Z623" s="346"/>
      <c r="AA623" s="346"/>
      <c r="AB623" s="346"/>
      <c r="AC623" s="346"/>
      <c r="AD623" s="346"/>
      <c r="AE623" s="346"/>
      <c r="AF623" s="346"/>
      <c r="AG623" s="346"/>
      <c r="AH623" s="346"/>
      <c r="AI623" s="346"/>
      <c r="AJ623" s="346"/>
      <c r="AK623" s="346"/>
      <c r="AL623" s="346"/>
      <c r="AM623" s="346"/>
      <c r="AN623" s="346"/>
      <c r="AO623" s="346"/>
      <c r="AP623" s="42"/>
      <c r="AQ623" s="42"/>
      <c r="AR623" s="42"/>
      <c r="AS623" s="42"/>
      <c r="AT623" s="42"/>
      <c r="AU623" s="42"/>
      <c r="AV623" s="42"/>
      <c r="AW623" s="42"/>
      <c r="AX623" s="42"/>
      <c r="AY623" s="42"/>
      <c r="AZ623" s="42"/>
      <c r="BA623" s="42"/>
      <c r="BB623" s="42"/>
      <c r="BC623" s="42"/>
      <c r="BD623" s="42"/>
      <c r="BE623" s="42"/>
      <c r="BF623" s="42"/>
      <c r="BG623" s="42"/>
      <c r="BH623" s="42"/>
      <c r="BI623" s="42"/>
    </row>
    <row r="624" spans="1:61" ht="15.75" customHeight="1">
      <c r="A624" s="435"/>
      <c r="B624" s="346"/>
      <c r="C624" s="346"/>
      <c r="D624" s="346"/>
      <c r="E624" s="346"/>
      <c r="F624" s="346"/>
      <c r="G624" s="346"/>
      <c r="H624" s="346"/>
      <c r="I624" s="346"/>
      <c r="J624" s="346"/>
      <c r="K624" s="346"/>
      <c r="L624" s="346"/>
      <c r="M624" s="346"/>
      <c r="N624" s="346"/>
      <c r="O624" s="346"/>
      <c r="P624" s="346"/>
      <c r="Q624" s="346"/>
      <c r="R624" s="346"/>
      <c r="S624" s="346"/>
      <c r="T624" s="346"/>
      <c r="U624" s="346"/>
      <c r="V624" s="346"/>
      <c r="W624" s="346"/>
      <c r="X624" s="346"/>
      <c r="Y624" s="346"/>
      <c r="Z624" s="346"/>
      <c r="AA624" s="346"/>
      <c r="AB624" s="346"/>
      <c r="AC624" s="346"/>
      <c r="AD624" s="346"/>
      <c r="AE624" s="346"/>
      <c r="AF624" s="346"/>
      <c r="AG624" s="346"/>
      <c r="AH624" s="346"/>
      <c r="AI624" s="346"/>
      <c r="AJ624" s="346"/>
      <c r="AK624" s="346"/>
      <c r="AL624" s="346"/>
      <c r="AM624" s="346"/>
      <c r="AN624" s="346"/>
      <c r="AO624" s="346"/>
      <c r="AP624" s="42"/>
      <c r="AQ624" s="42"/>
      <c r="AR624" s="42"/>
      <c r="AS624" s="42"/>
      <c r="AT624" s="42"/>
      <c r="AU624" s="42"/>
      <c r="AV624" s="42"/>
      <c r="AW624" s="42"/>
      <c r="AX624" s="42"/>
      <c r="AY624" s="42"/>
      <c r="AZ624" s="42"/>
      <c r="BA624" s="42"/>
      <c r="BB624" s="42"/>
      <c r="BC624" s="42"/>
      <c r="BD624" s="42"/>
      <c r="BE624" s="42"/>
      <c r="BF624" s="42"/>
      <c r="BG624" s="42"/>
      <c r="BH624" s="42"/>
      <c r="BI624" s="42"/>
    </row>
    <row r="625" spans="1:61" ht="15.75" customHeight="1">
      <c r="A625" s="435"/>
      <c r="B625" s="346"/>
      <c r="C625" s="346"/>
      <c r="D625" s="346"/>
      <c r="E625" s="346"/>
      <c r="F625" s="346"/>
      <c r="G625" s="346"/>
      <c r="H625" s="346"/>
      <c r="I625" s="346"/>
      <c r="J625" s="346"/>
      <c r="K625" s="346"/>
      <c r="L625" s="346"/>
      <c r="M625" s="346"/>
      <c r="N625" s="346"/>
      <c r="O625" s="346"/>
      <c r="P625" s="346"/>
      <c r="Q625" s="346"/>
      <c r="R625" s="346"/>
      <c r="S625" s="346"/>
      <c r="T625" s="346"/>
      <c r="U625" s="346"/>
      <c r="V625" s="346"/>
      <c r="W625" s="346"/>
      <c r="X625" s="346"/>
      <c r="Y625" s="346"/>
      <c r="Z625" s="346"/>
      <c r="AA625" s="346"/>
      <c r="AB625" s="346"/>
      <c r="AC625" s="346"/>
      <c r="AD625" s="346"/>
      <c r="AE625" s="346"/>
      <c r="AF625" s="346"/>
      <c r="AG625" s="346"/>
      <c r="AH625" s="346"/>
      <c r="AI625" s="346"/>
      <c r="AJ625" s="346"/>
      <c r="AK625" s="346"/>
      <c r="AL625" s="346"/>
      <c r="AM625" s="346"/>
      <c r="AN625" s="346"/>
      <c r="AO625" s="346"/>
      <c r="AP625" s="42"/>
      <c r="AQ625" s="42"/>
      <c r="AR625" s="42"/>
      <c r="AS625" s="42"/>
      <c r="AT625" s="42"/>
      <c r="AU625" s="42"/>
      <c r="AV625" s="42"/>
      <c r="AW625" s="42"/>
      <c r="AX625" s="42"/>
      <c r="AY625" s="42"/>
      <c r="AZ625" s="42"/>
      <c r="BA625" s="42"/>
      <c r="BB625" s="42"/>
      <c r="BC625" s="42"/>
      <c r="BD625" s="42"/>
      <c r="BE625" s="42"/>
      <c r="BF625" s="42"/>
      <c r="BG625" s="42"/>
      <c r="BH625" s="42"/>
      <c r="BI625" s="42"/>
    </row>
    <row r="626" spans="1:61" ht="15.75" customHeight="1">
      <c r="A626" s="435"/>
      <c r="B626" s="346"/>
      <c r="C626" s="346"/>
      <c r="D626" s="346"/>
      <c r="E626" s="346"/>
      <c r="F626" s="346"/>
      <c r="G626" s="346"/>
      <c r="H626" s="346"/>
      <c r="I626" s="346"/>
      <c r="J626" s="346"/>
      <c r="K626" s="346"/>
      <c r="L626" s="346"/>
      <c r="M626" s="346"/>
      <c r="N626" s="346"/>
      <c r="O626" s="346"/>
      <c r="P626" s="346"/>
      <c r="Q626" s="346"/>
      <c r="R626" s="346"/>
      <c r="S626" s="346"/>
      <c r="T626" s="346"/>
      <c r="U626" s="346"/>
      <c r="V626" s="346"/>
      <c r="W626" s="346"/>
      <c r="X626" s="346"/>
      <c r="Y626" s="346"/>
      <c r="Z626" s="346"/>
      <c r="AA626" s="346"/>
      <c r="AB626" s="346"/>
      <c r="AC626" s="346"/>
      <c r="AD626" s="346"/>
      <c r="AE626" s="346"/>
      <c r="AF626" s="346"/>
      <c r="AG626" s="346"/>
      <c r="AH626" s="346"/>
      <c r="AI626" s="346"/>
      <c r="AJ626" s="346"/>
      <c r="AK626" s="346"/>
      <c r="AL626" s="346"/>
      <c r="AM626" s="346"/>
      <c r="AN626" s="346"/>
      <c r="AO626" s="346"/>
      <c r="AP626" s="42"/>
      <c r="AQ626" s="42"/>
      <c r="AR626" s="42"/>
      <c r="AS626" s="42"/>
      <c r="AT626" s="42"/>
      <c r="AU626" s="42"/>
      <c r="AV626" s="42"/>
      <c r="AW626" s="42"/>
      <c r="AX626" s="42"/>
      <c r="AY626" s="42"/>
      <c r="AZ626" s="42"/>
      <c r="BA626" s="42"/>
      <c r="BB626" s="42"/>
      <c r="BC626" s="42"/>
      <c r="BD626" s="42"/>
      <c r="BE626" s="42"/>
      <c r="BF626" s="42"/>
      <c r="BG626" s="42"/>
      <c r="BH626" s="42"/>
      <c r="BI626" s="42"/>
    </row>
    <row r="627" spans="1:61" ht="15.75" customHeight="1">
      <c r="A627" s="435"/>
      <c r="B627" s="346"/>
      <c r="C627" s="346"/>
      <c r="D627" s="346"/>
      <c r="E627" s="346"/>
      <c r="F627" s="346"/>
      <c r="G627" s="346"/>
      <c r="H627" s="346"/>
      <c r="I627" s="346"/>
      <c r="J627" s="346"/>
      <c r="K627" s="346"/>
      <c r="L627" s="346"/>
      <c r="M627" s="346"/>
      <c r="N627" s="346"/>
      <c r="O627" s="346"/>
      <c r="P627" s="346"/>
      <c r="Q627" s="346"/>
      <c r="R627" s="346"/>
      <c r="S627" s="346"/>
      <c r="T627" s="346"/>
      <c r="U627" s="346"/>
      <c r="V627" s="346"/>
      <c r="W627" s="346"/>
      <c r="X627" s="346"/>
      <c r="Y627" s="346"/>
      <c r="Z627" s="346"/>
      <c r="AA627" s="346"/>
      <c r="AB627" s="346"/>
      <c r="AC627" s="346"/>
      <c r="AD627" s="346"/>
      <c r="AE627" s="346"/>
      <c r="AF627" s="346"/>
      <c r="AG627" s="346"/>
      <c r="AH627" s="346"/>
      <c r="AI627" s="346"/>
      <c r="AJ627" s="346"/>
      <c r="AK627" s="346"/>
      <c r="AL627" s="346"/>
      <c r="AM627" s="346"/>
      <c r="AN627" s="346"/>
      <c r="AO627" s="346"/>
      <c r="AP627" s="42"/>
      <c r="AQ627" s="42"/>
      <c r="AR627" s="42"/>
      <c r="AS627" s="42"/>
      <c r="AT627" s="42"/>
      <c r="AU627" s="42"/>
      <c r="AV627" s="42"/>
      <c r="AW627" s="42"/>
      <c r="AX627" s="42"/>
      <c r="AY627" s="42"/>
      <c r="AZ627" s="42"/>
      <c r="BA627" s="42"/>
      <c r="BB627" s="42"/>
      <c r="BC627" s="42"/>
      <c r="BD627" s="42"/>
      <c r="BE627" s="42"/>
      <c r="BF627" s="42"/>
      <c r="BG627" s="42"/>
      <c r="BH627" s="42"/>
      <c r="BI627" s="42"/>
    </row>
    <row r="628" spans="1:61" ht="15.75" customHeight="1">
      <c r="A628" s="435"/>
      <c r="B628" s="346"/>
      <c r="C628" s="346"/>
      <c r="D628" s="346"/>
      <c r="E628" s="346"/>
      <c r="F628" s="346"/>
      <c r="G628" s="346"/>
      <c r="H628" s="346"/>
      <c r="I628" s="346"/>
      <c r="J628" s="346"/>
      <c r="K628" s="346"/>
      <c r="L628" s="346"/>
      <c r="M628" s="346"/>
      <c r="N628" s="346"/>
      <c r="O628" s="346"/>
      <c r="P628" s="346"/>
      <c r="Q628" s="346"/>
      <c r="R628" s="346"/>
      <c r="S628" s="346"/>
      <c r="T628" s="346"/>
      <c r="U628" s="346"/>
      <c r="V628" s="346"/>
      <c r="W628" s="346"/>
      <c r="X628" s="346"/>
      <c r="Y628" s="346"/>
      <c r="Z628" s="346"/>
      <c r="AA628" s="346"/>
      <c r="AB628" s="346"/>
      <c r="AC628" s="346"/>
      <c r="AD628" s="346"/>
      <c r="AE628" s="346"/>
      <c r="AF628" s="346"/>
      <c r="AG628" s="346"/>
      <c r="AH628" s="346"/>
      <c r="AI628" s="346"/>
      <c r="AJ628" s="346"/>
      <c r="AK628" s="346"/>
      <c r="AL628" s="346"/>
      <c r="AM628" s="346"/>
      <c r="AN628" s="346"/>
      <c r="AO628" s="346"/>
      <c r="AP628" s="42"/>
      <c r="AQ628" s="42"/>
      <c r="AR628" s="42"/>
      <c r="AS628" s="42"/>
      <c r="AT628" s="42"/>
      <c r="AU628" s="42"/>
      <c r="AV628" s="42"/>
      <c r="AW628" s="42"/>
      <c r="AX628" s="42"/>
      <c r="AY628" s="42"/>
      <c r="AZ628" s="42"/>
      <c r="BA628" s="42"/>
      <c r="BB628" s="42"/>
      <c r="BC628" s="42"/>
      <c r="BD628" s="42"/>
      <c r="BE628" s="42"/>
      <c r="BF628" s="42"/>
      <c r="BG628" s="42"/>
      <c r="BH628" s="42"/>
      <c r="BI628" s="42"/>
    </row>
    <row r="629" spans="1:61" ht="15.75" customHeight="1">
      <c r="A629" s="435"/>
      <c r="B629" s="346"/>
      <c r="C629" s="346"/>
      <c r="D629" s="346"/>
      <c r="E629" s="346"/>
      <c r="F629" s="346"/>
      <c r="G629" s="346"/>
      <c r="H629" s="346"/>
      <c r="I629" s="346"/>
      <c r="J629" s="346"/>
      <c r="K629" s="346"/>
      <c r="L629" s="346"/>
      <c r="M629" s="346"/>
      <c r="N629" s="346"/>
      <c r="O629" s="346"/>
      <c r="P629" s="346"/>
      <c r="Q629" s="346"/>
      <c r="R629" s="346"/>
      <c r="S629" s="346"/>
      <c r="T629" s="346"/>
      <c r="U629" s="346"/>
      <c r="V629" s="346"/>
      <c r="W629" s="346"/>
      <c r="X629" s="346"/>
      <c r="Y629" s="346"/>
      <c r="Z629" s="346"/>
      <c r="AA629" s="346"/>
      <c r="AB629" s="346"/>
      <c r="AC629" s="346"/>
      <c r="AD629" s="346"/>
      <c r="AE629" s="346"/>
      <c r="AF629" s="346"/>
      <c r="AG629" s="346"/>
      <c r="AH629" s="346"/>
      <c r="AI629" s="346"/>
      <c r="AJ629" s="346"/>
      <c r="AK629" s="346"/>
      <c r="AL629" s="346"/>
      <c r="AM629" s="346"/>
      <c r="AN629" s="346"/>
      <c r="AO629" s="346"/>
      <c r="AP629" s="42"/>
      <c r="AQ629" s="42"/>
      <c r="AR629" s="42"/>
      <c r="AS629" s="42"/>
      <c r="AT629" s="42"/>
      <c r="AU629" s="42"/>
      <c r="AV629" s="42"/>
      <c r="AW629" s="42"/>
      <c r="AX629" s="42"/>
      <c r="AY629" s="42"/>
      <c r="AZ629" s="42"/>
      <c r="BA629" s="42"/>
      <c r="BB629" s="42"/>
      <c r="BC629" s="42"/>
      <c r="BD629" s="42"/>
      <c r="BE629" s="42"/>
      <c r="BF629" s="42"/>
      <c r="BG629" s="42"/>
      <c r="BH629" s="42"/>
      <c r="BI629" s="42"/>
    </row>
    <row r="630" spans="1:61" ht="15.75" customHeight="1">
      <c r="A630" s="435"/>
      <c r="B630" s="346"/>
      <c r="C630" s="346"/>
      <c r="D630" s="346"/>
      <c r="E630" s="346"/>
      <c r="F630" s="346"/>
      <c r="G630" s="346"/>
      <c r="H630" s="346"/>
      <c r="I630" s="346"/>
      <c r="J630" s="346"/>
      <c r="K630" s="346"/>
      <c r="L630" s="346"/>
      <c r="M630" s="346"/>
      <c r="N630" s="346"/>
      <c r="O630" s="346"/>
      <c r="P630" s="346"/>
      <c r="Q630" s="346"/>
      <c r="R630" s="346"/>
      <c r="S630" s="346"/>
      <c r="T630" s="346"/>
      <c r="U630" s="346"/>
      <c r="V630" s="346"/>
      <c r="W630" s="346"/>
      <c r="X630" s="346"/>
      <c r="Y630" s="346"/>
      <c r="Z630" s="346"/>
      <c r="AA630" s="346"/>
      <c r="AB630" s="346"/>
      <c r="AC630" s="346"/>
      <c r="AD630" s="346"/>
      <c r="AE630" s="346"/>
      <c r="AF630" s="346"/>
      <c r="AG630" s="346"/>
      <c r="AH630" s="346"/>
      <c r="AI630" s="346"/>
      <c r="AJ630" s="346"/>
      <c r="AK630" s="346"/>
      <c r="AL630" s="346"/>
      <c r="AM630" s="346"/>
      <c r="AN630" s="346"/>
      <c r="AO630" s="346"/>
      <c r="AP630" s="42"/>
      <c r="AQ630" s="42"/>
      <c r="AR630" s="42"/>
      <c r="AS630" s="42"/>
      <c r="AT630" s="42"/>
      <c r="AU630" s="42"/>
      <c r="AV630" s="42"/>
      <c r="AW630" s="42"/>
      <c r="AX630" s="42"/>
      <c r="AY630" s="42"/>
      <c r="AZ630" s="42"/>
      <c r="BA630" s="42"/>
      <c r="BB630" s="42"/>
      <c r="BC630" s="42"/>
      <c r="BD630" s="42"/>
      <c r="BE630" s="42"/>
      <c r="BF630" s="42"/>
      <c r="BG630" s="42"/>
      <c r="BH630" s="42"/>
      <c r="BI630" s="42"/>
    </row>
    <row r="631" spans="1:61" ht="15.75" customHeight="1">
      <c r="A631" s="435"/>
      <c r="B631" s="346"/>
      <c r="C631" s="346"/>
      <c r="D631" s="346"/>
      <c r="E631" s="346"/>
      <c r="F631" s="346"/>
      <c r="G631" s="346"/>
      <c r="H631" s="346"/>
      <c r="I631" s="346"/>
      <c r="J631" s="346"/>
      <c r="K631" s="346"/>
      <c r="L631" s="346"/>
      <c r="M631" s="346"/>
      <c r="N631" s="346"/>
      <c r="O631" s="346"/>
      <c r="P631" s="346"/>
      <c r="Q631" s="346"/>
      <c r="R631" s="346"/>
      <c r="S631" s="346"/>
      <c r="T631" s="346"/>
      <c r="U631" s="346"/>
      <c r="V631" s="346"/>
      <c r="W631" s="346"/>
      <c r="X631" s="346"/>
      <c r="Y631" s="346"/>
      <c r="Z631" s="346"/>
      <c r="AA631" s="346"/>
      <c r="AB631" s="346"/>
      <c r="AC631" s="346"/>
      <c r="AD631" s="346"/>
      <c r="AE631" s="346"/>
      <c r="AF631" s="346"/>
      <c r="AG631" s="346"/>
      <c r="AH631" s="346"/>
      <c r="AI631" s="346"/>
      <c r="AJ631" s="346"/>
      <c r="AK631" s="346"/>
      <c r="AL631" s="346"/>
      <c r="AM631" s="346"/>
      <c r="AN631" s="346"/>
      <c r="AO631" s="346"/>
      <c r="AP631" s="42"/>
      <c r="AQ631" s="42"/>
      <c r="AR631" s="42"/>
      <c r="AS631" s="42"/>
      <c r="AT631" s="42"/>
      <c r="AU631" s="42"/>
      <c r="AV631" s="42"/>
      <c r="AW631" s="42"/>
      <c r="AX631" s="42"/>
      <c r="AY631" s="42"/>
      <c r="AZ631" s="42"/>
      <c r="BA631" s="42"/>
      <c r="BB631" s="42"/>
      <c r="BC631" s="42"/>
      <c r="BD631" s="42"/>
      <c r="BE631" s="42"/>
      <c r="BF631" s="42"/>
      <c r="BG631" s="42"/>
      <c r="BH631" s="42"/>
      <c r="BI631" s="42"/>
    </row>
    <row r="632" spans="1:61" ht="15.75" customHeight="1">
      <c r="A632" s="435"/>
      <c r="B632" s="346"/>
      <c r="C632" s="346"/>
      <c r="D632" s="346"/>
      <c r="E632" s="346"/>
      <c r="F632" s="346"/>
      <c r="G632" s="346"/>
      <c r="H632" s="346"/>
      <c r="I632" s="346"/>
      <c r="J632" s="346"/>
      <c r="K632" s="346"/>
      <c r="L632" s="346"/>
      <c r="M632" s="346"/>
      <c r="N632" s="346"/>
      <c r="O632" s="346"/>
      <c r="P632" s="346"/>
      <c r="Q632" s="346"/>
      <c r="R632" s="346"/>
      <c r="S632" s="346"/>
      <c r="T632" s="346"/>
      <c r="U632" s="346"/>
      <c r="V632" s="346"/>
      <c r="W632" s="346"/>
      <c r="X632" s="346"/>
      <c r="Y632" s="346"/>
      <c r="Z632" s="346"/>
      <c r="AA632" s="346"/>
      <c r="AB632" s="346"/>
      <c r="AC632" s="346"/>
      <c r="AD632" s="346"/>
      <c r="AE632" s="346"/>
      <c r="AF632" s="346"/>
      <c r="AG632" s="346"/>
      <c r="AH632" s="346"/>
      <c r="AI632" s="346"/>
      <c r="AJ632" s="346"/>
      <c r="AK632" s="346"/>
      <c r="AL632" s="346"/>
      <c r="AM632" s="346"/>
      <c r="AN632" s="346"/>
      <c r="AO632" s="346"/>
      <c r="AP632" s="42"/>
      <c r="AQ632" s="42"/>
      <c r="AR632" s="42"/>
      <c r="AS632" s="42"/>
      <c r="AT632" s="42"/>
      <c r="AU632" s="42"/>
      <c r="AV632" s="42"/>
      <c r="AW632" s="42"/>
      <c r="AX632" s="42"/>
      <c r="AY632" s="42"/>
      <c r="AZ632" s="42"/>
      <c r="BA632" s="42"/>
      <c r="BB632" s="42"/>
      <c r="BC632" s="42"/>
      <c r="BD632" s="42"/>
      <c r="BE632" s="42"/>
      <c r="BF632" s="42"/>
      <c r="BG632" s="42"/>
      <c r="BH632" s="42"/>
      <c r="BI632" s="42"/>
    </row>
    <row r="633" spans="1:61" ht="15.75" customHeight="1">
      <c r="A633" s="435"/>
      <c r="B633" s="346"/>
      <c r="C633" s="346"/>
      <c r="D633" s="346"/>
      <c r="E633" s="346"/>
      <c r="F633" s="346"/>
      <c r="G633" s="346"/>
      <c r="H633" s="346"/>
      <c r="I633" s="346"/>
      <c r="J633" s="346"/>
      <c r="K633" s="346"/>
      <c r="L633" s="346"/>
      <c r="M633" s="346"/>
      <c r="N633" s="346"/>
      <c r="O633" s="346"/>
      <c r="P633" s="346"/>
      <c r="Q633" s="346"/>
      <c r="R633" s="346"/>
      <c r="S633" s="346"/>
      <c r="T633" s="346"/>
      <c r="U633" s="346"/>
      <c r="V633" s="346"/>
      <c r="W633" s="346"/>
      <c r="X633" s="346"/>
      <c r="Y633" s="346"/>
      <c r="Z633" s="346"/>
      <c r="AA633" s="346"/>
      <c r="AB633" s="346"/>
      <c r="AC633" s="346"/>
      <c r="AD633" s="346"/>
      <c r="AE633" s="346"/>
      <c r="AF633" s="346"/>
      <c r="AG633" s="346"/>
      <c r="AH633" s="346"/>
      <c r="AI633" s="346"/>
      <c r="AJ633" s="346"/>
      <c r="AK633" s="346"/>
      <c r="AL633" s="346"/>
      <c r="AM633" s="346"/>
      <c r="AN633" s="346"/>
      <c r="AO633" s="346"/>
      <c r="AP633" s="42"/>
      <c r="AQ633" s="42"/>
      <c r="AR633" s="42"/>
      <c r="AS633" s="42"/>
      <c r="AT633" s="42"/>
      <c r="AU633" s="42"/>
      <c r="AV633" s="42"/>
      <c r="AW633" s="42"/>
      <c r="AX633" s="42"/>
      <c r="AY633" s="42"/>
      <c r="AZ633" s="42"/>
      <c r="BA633" s="42"/>
      <c r="BB633" s="42"/>
      <c r="BC633" s="42"/>
      <c r="BD633" s="42"/>
      <c r="BE633" s="42"/>
      <c r="BF633" s="42"/>
      <c r="BG633" s="42"/>
      <c r="BH633" s="42"/>
      <c r="BI633" s="42"/>
    </row>
    <row r="634" spans="1:61" ht="15.75" customHeight="1">
      <c r="A634" s="435"/>
      <c r="B634" s="346"/>
      <c r="C634" s="346"/>
      <c r="D634" s="346"/>
      <c r="E634" s="346"/>
      <c r="F634" s="346"/>
      <c r="G634" s="346"/>
      <c r="H634" s="346"/>
      <c r="I634" s="346"/>
      <c r="J634" s="346"/>
      <c r="K634" s="346"/>
      <c r="L634" s="346"/>
      <c r="M634" s="346"/>
      <c r="N634" s="346"/>
      <c r="O634" s="346"/>
      <c r="P634" s="346"/>
      <c r="Q634" s="346"/>
      <c r="R634" s="346"/>
      <c r="S634" s="346"/>
      <c r="T634" s="346"/>
      <c r="U634" s="346"/>
      <c r="V634" s="346"/>
      <c r="W634" s="346"/>
      <c r="X634" s="346"/>
      <c r="Y634" s="346"/>
      <c r="Z634" s="346"/>
      <c r="AA634" s="346"/>
      <c r="AB634" s="346"/>
      <c r="AC634" s="346"/>
      <c r="AD634" s="346"/>
      <c r="AE634" s="346"/>
      <c r="AF634" s="346"/>
      <c r="AG634" s="346"/>
      <c r="AH634" s="346"/>
      <c r="AI634" s="346"/>
      <c r="AJ634" s="346"/>
      <c r="AK634" s="346"/>
      <c r="AL634" s="346"/>
      <c r="AM634" s="346"/>
      <c r="AN634" s="346"/>
      <c r="AO634" s="346"/>
      <c r="AP634" s="42"/>
      <c r="AQ634" s="42"/>
      <c r="AR634" s="42"/>
      <c r="AS634" s="42"/>
      <c r="AT634" s="42"/>
      <c r="AU634" s="42"/>
      <c r="AV634" s="42"/>
      <c r="AW634" s="42"/>
      <c r="AX634" s="42"/>
      <c r="AY634" s="42"/>
      <c r="AZ634" s="42"/>
      <c r="BA634" s="42"/>
      <c r="BB634" s="42"/>
      <c r="BC634" s="42"/>
      <c r="BD634" s="42"/>
      <c r="BE634" s="42"/>
      <c r="BF634" s="42"/>
      <c r="BG634" s="42"/>
      <c r="BH634" s="42"/>
      <c r="BI634" s="42"/>
    </row>
    <row r="635" spans="1:61" ht="15.75" customHeight="1">
      <c r="A635" s="435"/>
      <c r="B635" s="346"/>
      <c r="C635" s="346"/>
      <c r="D635" s="346"/>
      <c r="E635" s="346"/>
      <c r="F635" s="346"/>
      <c r="G635" s="346"/>
      <c r="H635" s="346"/>
      <c r="I635" s="346"/>
      <c r="J635" s="346"/>
      <c r="K635" s="346"/>
      <c r="L635" s="346"/>
      <c r="M635" s="346"/>
      <c r="N635" s="346"/>
      <c r="O635" s="346"/>
      <c r="P635" s="346"/>
      <c r="Q635" s="346"/>
      <c r="R635" s="346"/>
      <c r="S635" s="346"/>
      <c r="T635" s="346"/>
      <c r="U635" s="346"/>
      <c r="V635" s="346"/>
      <c r="W635" s="346"/>
      <c r="X635" s="346"/>
      <c r="Y635" s="346"/>
      <c r="Z635" s="346"/>
      <c r="AA635" s="346"/>
      <c r="AB635" s="346"/>
      <c r="AC635" s="346"/>
      <c r="AD635" s="346"/>
      <c r="AE635" s="346"/>
      <c r="AF635" s="346"/>
      <c r="AG635" s="346"/>
      <c r="AH635" s="346"/>
      <c r="AI635" s="346"/>
      <c r="AJ635" s="346"/>
      <c r="AK635" s="346"/>
      <c r="AL635" s="346"/>
      <c r="AM635" s="346"/>
      <c r="AN635" s="346"/>
      <c r="AO635" s="346"/>
      <c r="AP635" s="42"/>
      <c r="AQ635" s="42"/>
      <c r="AR635" s="42"/>
      <c r="AS635" s="42"/>
      <c r="AT635" s="42"/>
      <c r="AU635" s="42"/>
      <c r="AV635" s="42"/>
      <c r="AW635" s="42"/>
      <c r="AX635" s="42"/>
      <c r="AY635" s="42"/>
      <c r="AZ635" s="42"/>
      <c r="BA635" s="42"/>
      <c r="BB635" s="42"/>
      <c r="BC635" s="42"/>
      <c r="BD635" s="42"/>
      <c r="BE635" s="42"/>
      <c r="BF635" s="42"/>
      <c r="BG635" s="42"/>
      <c r="BH635" s="42"/>
      <c r="BI635" s="42"/>
    </row>
    <row r="636" spans="1:61" ht="15.75" customHeight="1">
      <c r="A636" s="435"/>
      <c r="B636" s="346"/>
      <c r="C636" s="346"/>
      <c r="D636" s="346"/>
      <c r="E636" s="346"/>
      <c r="F636" s="346"/>
      <c r="G636" s="346"/>
      <c r="H636" s="346"/>
      <c r="I636" s="346"/>
      <c r="J636" s="346"/>
      <c r="K636" s="346"/>
      <c r="L636" s="346"/>
      <c r="M636" s="346"/>
      <c r="N636" s="346"/>
      <c r="O636" s="346"/>
      <c r="P636" s="346"/>
      <c r="Q636" s="346"/>
      <c r="R636" s="346"/>
      <c r="S636" s="346"/>
      <c r="T636" s="346"/>
      <c r="U636" s="346"/>
      <c r="V636" s="346"/>
      <c r="W636" s="346"/>
      <c r="X636" s="346"/>
      <c r="Y636" s="346"/>
      <c r="Z636" s="346"/>
      <c r="AA636" s="346"/>
      <c r="AB636" s="346"/>
      <c r="AC636" s="346"/>
      <c r="AD636" s="346"/>
      <c r="AE636" s="346"/>
      <c r="AF636" s="346"/>
      <c r="AG636" s="346"/>
      <c r="AH636" s="346"/>
      <c r="AI636" s="346"/>
      <c r="AJ636" s="346"/>
      <c r="AK636" s="346"/>
      <c r="AL636" s="346"/>
      <c r="AM636" s="346"/>
      <c r="AN636" s="346"/>
      <c r="AO636" s="346"/>
      <c r="AP636" s="42"/>
      <c r="AQ636" s="42"/>
      <c r="AR636" s="42"/>
      <c r="AS636" s="42"/>
      <c r="AT636" s="42"/>
      <c r="AU636" s="42"/>
      <c r="AV636" s="42"/>
      <c r="AW636" s="42"/>
      <c r="AX636" s="42"/>
      <c r="AY636" s="42"/>
      <c r="AZ636" s="42"/>
      <c r="BA636" s="42"/>
      <c r="BB636" s="42"/>
      <c r="BC636" s="42"/>
      <c r="BD636" s="42"/>
      <c r="BE636" s="42"/>
      <c r="BF636" s="42"/>
      <c r="BG636" s="42"/>
      <c r="BH636" s="42"/>
      <c r="BI636" s="42"/>
    </row>
    <row r="637" spans="1:61" ht="15.75" customHeight="1">
      <c r="A637" s="435"/>
      <c r="B637" s="346"/>
      <c r="C637" s="346"/>
      <c r="D637" s="346"/>
      <c r="E637" s="346"/>
      <c r="F637" s="346"/>
      <c r="G637" s="346"/>
      <c r="H637" s="346"/>
      <c r="I637" s="346"/>
      <c r="J637" s="346"/>
      <c r="K637" s="346"/>
      <c r="L637" s="346"/>
      <c r="M637" s="346"/>
      <c r="N637" s="346"/>
      <c r="O637" s="346"/>
      <c r="P637" s="346"/>
      <c r="Q637" s="346"/>
      <c r="R637" s="346"/>
      <c r="S637" s="346"/>
      <c r="T637" s="346"/>
      <c r="U637" s="346"/>
      <c r="V637" s="346"/>
      <c r="W637" s="346"/>
      <c r="X637" s="346"/>
      <c r="Y637" s="346"/>
      <c r="Z637" s="346"/>
      <c r="AA637" s="346"/>
      <c r="AB637" s="346"/>
      <c r="AC637" s="346"/>
      <c r="AD637" s="346"/>
      <c r="AE637" s="346"/>
      <c r="AF637" s="346"/>
      <c r="AG637" s="346"/>
      <c r="AH637" s="346"/>
      <c r="AI637" s="346"/>
      <c r="AJ637" s="346"/>
      <c r="AK637" s="346"/>
      <c r="AL637" s="346"/>
      <c r="AM637" s="346"/>
      <c r="AN637" s="346"/>
      <c r="AO637" s="346"/>
      <c r="AP637" s="42"/>
      <c r="AQ637" s="42"/>
      <c r="AR637" s="42"/>
      <c r="AS637" s="42"/>
      <c r="AT637" s="42"/>
      <c r="AU637" s="42"/>
      <c r="AV637" s="42"/>
      <c r="AW637" s="42"/>
      <c r="AX637" s="42"/>
      <c r="AY637" s="42"/>
      <c r="AZ637" s="42"/>
      <c r="BA637" s="42"/>
      <c r="BB637" s="42"/>
      <c r="BC637" s="42"/>
      <c r="BD637" s="42"/>
      <c r="BE637" s="42"/>
      <c r="BF637" s="42"/>
      <c r="BG637" s="42"/>
      <c r="BH637" s="42"/>
      <c r="BI637" s="42"/>
    </row>
    <row r="638" spans="1:61" ht="15.75" customHeight="1">
      <c r="A638" s="435"/>
      <c r="B638" s="346"/>
      <c r="C638" s="346"/>
      <c r="D638" s="346"/>
      <c r="E638" s="346"/>
      <c r="F638" s="346"/>
      <c r="G638" s="346"/>
      <c r="H638" s="346"/>
      <c r="I638" s="346"/>
      <c r="J638" s="346"/>
      <c r="K638" s="346"/>
      <c r="L638" s="346"/>
      <c r="M638" s="346"/>
      <c r="N638" s="346"/>
      <c r="O638" s="346"/>
      <c r="P638" s="346"/>
      <c r="Q638" s="346"/>
      <c r="R638" s="346"/>
      <c r="S638" s="346"/>
      <c r="T638" s="346"/>
      <c r="U638" s="346"/>
      <c r="V638" s="346"/>
      <c r="W638" s="346"/>
      <c r="X638" s="346"/>
      <c r="Y638" s="346"/>
      <c r="Z638" s="346"/>
      <c r="AA638" s="346"/>
      <c r="AB638" s="346"/>
      <c r="AC638" s="346"/>
      <c r="AD638" s="346"/>
      <c r="AE638" s="346"/>
      <c r="AF638" s="346"/>
      <c r="AG638" s="346"/>
      <c r="AH638" s="346"/>
      <c r="AI638" s="346"/>
      <c r="AJ638" s="346"/>
      <c r="AK638" s="346"/>
      <c r="AL638" s="346"/>
      <c r="AM638" s="346"/>
      <c r="AN638" s="346"/>
      <c r="AO638" s="346"/>
      <c r="AP638" s="42"/>
      <c r="AQ638" s="42"/>
      <c r="AR638" s="42"/>
      <c r="AS638" s="42"/>
      <c r="AT638" s="42"/>
      <c r="AU638" s="42"/>
      <c r="AV638" s="42"/>
      <c r="AW638" s="42"/>
      <c r="AX638" s="42"/>
      <c r="AY638" s="42"/>
      <c r="AZ638" s="42"/>
      <c r="BA638" s="42"/>
      <c r="BB638" s="42"/>
      <c r="BC638" s="42"/>
      <c r="BD638" s="42"/>
      <c r="BE638" s="42"/>
      <c r="BF638" s="42"/>
      <c r="BG638" s="42"/>
      <c r="BH638" s="42"/>
      <c r="BI638" s="42"/>
    </row>
    <row r="639" spans="1:61" ht="15.75" customHeight="1">
      <c r="A639" s="435"/>
      <c r="B639" s="346"/>
      <c r="C639" s="346"/>
      <c r="D639" s="346"/>
      <c r="E639" s="346"/>
      <c r="F639" s="346"/>
      <c r="G639" s="346"/>
      <c r="H639" s="346"/>
      <c r="I639" s="346"/>
      <c r="J639" s="346"/>
      <c r="K639" s="346"/>
      <c r="L639" s="346"/>
      <c r="M639" s="346"/>
      <c r="N639" s="346"/>
      <c r="O639" s="346"/>
      <c r="P639" s="346"/>
      <c r="Q639" s="346"/>
      <c r="R639" s="346"/>
      <c r="S639" s="346"/>
      <c r="T639" s="346"/>
      <c r="U639" s="346"/>
      <c r="V639" s="346"/>
      <c r="W639" s="346"/>
      <c r="X639" s="346"/>
      <c r="Y639" s="346"/>
      <c r="Z639" s="346"/>
      <c r="AA639" s="346"/>
      <c r="AB639" s="346"/>
      <c r="AC639" s="346"/>
      <c r="AD639" s="346"/>
      <c r="AE639" s="346"/>
      <c r="AF639" s="346"/>
      <c r="AG639" s="346"/>
      <c r="AH639" s="346"/>
      <c r="AI639" s="346"/>
      <c r="AJ639" s="346"/>
      <c r="AK639" s="346"/>
      <c r="AL639" s="346"/>
      <c r="AM639" s="346"/>
      <c r="AN639" s="346"/>
      <c r="AO639" s="346"/>
      <c r="AP639" s="42"/>
      <c r="AQ639" s="42"/>
      <c r="AR639" s="42"/>
      <c r="AS639" s="42"/>
      <c r="AT639" s="42"/>
      <c r="AU639" s="42"/>
      <c r="AV639" s="42"/>
      <c r="AW639" s="42"/>
      <c r="AX639" s="42"/>
      <c r="AY639" s="42"/>
      <c r="AZ639" s="42"/>
      <c r="BA639" s="42"/>
      <c r="BB639" s="42"/>
      <c r="BC639" s="42"/>
      <c r="BD639" s="42"/>
      <c r="BE639" s="42"/>
      <c r="BF639" s="42"/>
      <c r="BG639" s="42"/>
      <c r="BH639" s="42"/>
      <c r="BI639" s="42"/>
    </row>
    <row r="640" spans="1:61" ht="15.75" customHeight="1">
      <c r="A640" s="435"/>
      <c r="B640" s="346"/>
      <c r="C640" s="346"/>
      <c r="D640" s="346"/>
      <c r="E640" s="346"/>
      <c r="F640" s="346"/>
      <c r="G640" s="346"/>
      <c r="H640" s="346"/>
      <c r="I640" s="346"/>
      <c r="J640" s="346"/>
      <c r="K640" s="346"/>
      <c r="L640" s="346"/>
      <c r="M640" s="346"/>
      <c r="N640" s="346"/>
      <c r="O640" s="346"/>
      <c r="P640" s="346"/>
      <c r="Q640" s="346"/>
      <c r="R640" s="346"/>
      <c r="S640" s="346"/>
      <c r="T640" s="346"/>
      <c r="U640" s="346"/>
      <c r="V640" s="346"/>
      <c r="W640" s="346"/>
      <c r="X640" s="346"/>
      <c r="Y640" s="346"/>
      <c r="Z640" s="346"/>
      <c r="AA640" s="346"/>
      <c r="AB640" s="346"/>
      <c r="AC640" s="346"/>
      <c r="AD640" s="346"/>
      <c r="AE640" s="346"/>
      <c r="AF640" s="346"/>
      <c r="AG640" s="346"/>
      <c r="AH640" s="346"/>
      <c r="AI640" s="346"/>
      <c r="AJ640" s="346"/>
      <c r="AK640" s="346"/>
      <c r="AL640" s="346"/>
      <c r="AM640" s="346"/>
      <c r="AN640" s="346"/>
      <c r="AO640" s="346"/>
      <c r="AP640" s="42"/>
      <c r="AQ640" s="42"/>
      <c r="AR640" s="42"/>
      <c r="AS640" s="42"/>
      <c r="AT640" s="42"/>
      <c r="AU640" s="42"/>
      <c r="AV640" s="42"/>
      <c r="AW640" s="42"/>
      <c r="AX640" s="42"/>
      <c r="AY640" s="42"/>
      <c r="AZ640" s="42"/>
      <c r="BA640" s="42"/>
      <c r="BB640" s="42"/>
      <c r="BC640" s="42"/>
      <c r="BD640" s="42"/>
      <c r="BE640" s="42"/>
      <c r="BF640" s="42"/>
      <c r="BG640" s="42"/>
      <c r="BH640" s="42"/>
      <c r="BI640" s="42"/>
    </row>
    <row r="641" spans="1:61" ht="15.75" customHeight="1">
      <c r="A641" s="435"/>
      <c r="B641" s="346"/>
      <c r="C641" s="346"/>
      <c r="D641" s="346"/>
      <c r="E641" s="346"/>
      <c r="F641" s="346"/>
      <c r="G641" s="346"/>
      <c r="H641" s="346"/>
      <c r="I641" s="346"/>
      <c r="J641" s="346"/>
      <c r="K641" s="346"/>
      <c r="L641" s="346"/>
      <c r="M641" s="346"/>
      <c r="N641" s="346"/>
      <c r="O641" s="346"/>
      <c r="P641" s="346"/>
      <c r="Q641" s="346"/>
      <c r="R641" s="346"/>
      <c r="S641" s="346"/>
      <c r="T641" s="346"/>
      <c r="U641" s="346"/>
      <c r="V641" s="346"/>
      <c r="W641" s="346"/>
      <c r="X641" s="346"/>
      <c r="Y641" s="346"/>
      <c r="Z641" s="346"/>
      <c r="AA641" s="346"/>
      <c r="AB641" s="346"/>
      <c r="AC641" s="346"/>
      <c r="AD641" s="346"/>
      <c r="AE641" s="346"/>
      <c r="AF641" s="346"/>
      <c r="AG641" s="346"/>
      <c r="AH641" s="346"/>
      <c r="AI641" s="346"/>
      <c r="AJ641" s="346"/>
      <c r="AK641" s="346"/>
      <c r="AL641" s="346"/>
      <c r="AM641" s="346"/>
      <c r="AN641" s="346"/>
      <c r="AO641" s="346"/>
      <c r="AP641" s="42"/>
      <c r="AQ641" s="42"/>
      <c r="AR641" s="42"/>
      <c r="AS641" s="42"/>
      <c r="AT641" s="42"/>
      <c r="AU641" s="42"/>
      <c r="AV641" s="42"/>
      <c r="AW641" s="42"/>
      <c r="AX641" s="42"/>
      <c r="AY641" s="42"/>
      <c r="AZ641" s="42"/>
      <c r="BA641" s="42"/>
      <c r="BB641" s="42"/>
      <c r="BC641" s="42"/>
      <c r="BD641" s="42"/>
      <c r="BE641" s="42"/>
      <c r="BF641" s="42"/>
      <c r="BG641" s="42"/>
      <c r="BH641" s="42"/>
      <c r="BI641" s="42"/>
    </row>
    <row r="642" spans="1:61" ht="15.75" customHeight="1">
      <c r="A642" s="435"/>
      <c r="B642" s="346"/>
      <c r="C642" s="346"/>
      <c r="D642" s="346"/>
      <c r="E642" s="346"/>
      <c r="F642" s="346"/>
      <c r="G642" s="346"/>
      <c r="H642" s="346"/>
      <c r="I642" s="346"/>
      <c r="J642" s="346"/>
      <c r="K642" s="346"/>
      <c r="L642" s="346"/>
      <c r="M642" s="346"/>
      <c r="N642" s="346"/>
      <c r="O642" s="346"/>
      <c r="P642" s="346"/>
      <c r="Q642" s="346"/>
      <c r="R642" s="346"/>
      <c r="S642" s="346"/>
      <c r="T642" s="346"/>
      <c r="U642" s="346"/>
      <c r="V642" s="346"/>
      <c r="W642" s="346"/>
      <c r="X642" s="346"/>
      <c r="Y642" s="346"/>
      <c r="Z642" s="346"/>
      <c r="AA642" s="346"/>
      <c r="AB642" s="346"/>
      <c r="AC642" s="346"/>
      <c r="AD642" s="346"/>
      <c r="AE642" s="346"/>
      <c r="AF642" s="346"/>
      <c r="AG642" s="346"/>
      <c r="AH642" s="346"/>
      <c r="AI642" s="346"/>
      <c r="AJ642" s="346"/>
      <c r="AK642" s="346"/>
      <c r="AL642" s="346"/>
      <c r="AM642" s="346"/>
      <c r="AN642" s="346"/>
      <c r="AO642" s="346"/>
      <c r="AP642" s="42"/>
      <c r="AQ642" s="42"/>
      <c r="AR642" s="42"/>
      <c r="AS642" s="42"/>
      <c r="AT642" s="42"/>
      <c r="AU642" s="42"/>
      <c r="AV642" s="42"/>
      <c r="AW642" s="42"/>
      <c r="AX642" s="42"/>
      <c r="AY642" s="42"/>
      <c r="AZ642" s="42"/>
      <c r="BA642" s="42"/>
      <c r="BB642" s="42"/>
      <c r="BC642" s="42"/>
      <c r="BD642" s="42"/>
      <c r="BE642" s="42"/>
      <c r="BF642" s="42"/>
      <c r="BG642" s="42"/>
      <c r="BH642" s="42"/>
      <c r="BI642" s="42"/>
    </row>
    <row r="643" spans="1:61" ht="15.75" customHeight="1">
      <c r="A643" s="435"/>
      <c r="B643" s="346"/>
      <c r="C643" s="346"/>
      <c r="D643" s="346"/>
      <c r="E643" s="346"/>
      <c r="F643" s="346"/>
      <c r="G643" s="346"/>
      <c r="H643" s="346"/>
      <c r="I643" s="346"/>
      <c r="J643" s="346"/>
      <c r="K643" s="346"/>
      <c r="L643" s="346"/>
      <c r="M643" s="346"/>
      <c r="N643" s="346"/>
      <c r="O643" s="346"/>
      <c r="P643" s="346"/>
      <c r="Q643" s="346"/>
      <c r="R643" s="346"/>
      <c r="S643" s="346"/>
      <c r="T643" s="346"/>
      <c r="U643" s="346"/>
      <c r="V643" s="346"/>
      <c r="W643" s="346"/>
      <c r="X643" s="346"/>
      <c r="Y643" s="346"/>
      <c r="Z643" s="346"/>
      <c r="AA643" s="346"/>
      <c r="AB643" s="346"/>
      <c r="AC643" s="346"/>
      <c r="AD643" s="346"/>
      <c r="AE643" s="346"/>
      <c r="AF643" s="346"/>
      <c r="AG643" s="346"/>
      <c r="AH643" s="346"/>
      <c r="AI643" s="346"/>
      <c r="AJ643" s="346"/>
      <c r="AK643" s="346"/>
      <c r="AL643" s="346"/>
      <c r="AM643" s="346"/>
      <c r="AN643" s="346"/>
      <c r="AO643" s="346"/>
      <c r="AP643" s="42"/>
      <c r="AQ643" s="42"/>
      <c r="AR643" s="42"/>
      <c r="AS643" s="42"/>
      <c r="AT643" s="42"/>
      <c r="AU643" s="42"/>
      <c r="AV643" s="42"/>
      <c r="AW643" s="42"/>
      <c r="AX643" s="42"/>
      <c r="AY643" s="42"/>
      <c r="AZ643" s="42"/>
      <c r="BA643" s="42"/>
      <c r="BB643" s="42"/>
      <c r="BC643" s="42"/>
      <c r="BD643" s="42"/>
      <c r="BE643" s="42"/>
      <c r="BF643" s="42"/>
      <c r="BG643" s="42"/>
      <c r="BH643" s="42"/>
      <c r="BI643" s="42"/>
    </row>
    <row r="644" spans="1:61" ht="15.75" customHeight="1">
      <c r="A644" s="435"/>
      <c r="B644" s="346"/>
      <c r="C644" s="346"/>
      <c r="D644" s="346"/>
      <c r="E644" s="346"/>
      <c r="F644" s="346"/>
      <c r="G644" s="346"/>
      <c r="H644" s="346"/>
      <c r="I644" s="346"/>
      <c r="J644" s="346"/>
      <c r="K644" s="346"/>
      <c r="L644" s="346"/>
      <c r="M644" s="346"/>
      <c r="N644" s="346"/>
      <c r="O644" s="346"/>
      <c r="P644" s="346"/>
      <c r="Q644" s="346"/>
      <c r="R644" s="346"/>
      <c r="S644" s="346"/>
      <c r="T644" s="346"/>
      <c r="U644" s="346"/>
      <c r="V644" s="346"/>
      <c r="W644" s="346"/>
      <c r="X644" s="346"/>
      <c r="Y644" s="346"/>
      <c r="Z644" s="346"/>
      <c r="AA644" s="346"/>
      <c r="AB644" s="346"/>
      <c r="AC644" s="346"/>
      <c r="AD644" s="346"/>
      <c r="AE644" s="346"/>
      <c r="AF644" s="346"/>
      <c r="AG644" s="346"/>
      <c r="AH644" s="346"/>
      <c r="AI644" s="346"/>
      <c r="AJ644" s="346"/>
      <c r="AK644" s="346"/>
      <c r="AL644" s="346"/>
      <c r="AM644" s="346"/>
      <c r="AN644" s="346"/>
      <c r="AO644" s="346"/>
      <c r="AP644" s="42"/>
      <c r="AQ644" s="42"/>
      <c r="AR644" s="42"/>
      <c r="AS644" s="42"/>
      <c r="AT644" s="42"/>
      <c r="AU644" s="42"/>
      <c r="AV644" s="42"/>
      <c r="AW644" s="42"/>
      <c r="AX644" s="42"/>
      <c r="AY644" s="42"/>
      <c r="AZ644" s="42"/>
      <c r="BA644" s="42"/>
      <c r="BB644" s="42"/>
      <c r="BC644" s="42"/>
      <c r="BD644" s="42"/>
      <c r="BE644" s="42"/>
      <c r="BF644" s="42"/>
      <c r="BG644" s="42"/>
      <c r="BH644" s="42"/>
      <c r="BI644" s="42"/>
    </row>
    <row r="645" spans="1:61" ht="15.75" customHeight="1">
      <c r="A645" s="435"/>
      <c r="B645" s="346"/>
      <c r="C645" s="346"/>
      <c r="D645" s="346"/>
      <c r="E645" s="346"/>
      <c r="F645" s="346"/>
      <c r="G645" s="346"/>
      <c r="H645" s="346"/>
      <c r="I645" s="346"/>
      <c r="J645" s="346"/>
      <c r="K645" s="346"/>
      <c r="L645" s="346"/>
      <c r="M645" s="346"/>
      <c r="N645" s="346"/>
      <c r="O645" s="346"/>
      <c r="P645" s="346"/>
      <c r="Q645" s="346"/>
      <c r="R645" s="346"/>
      <c r="S645" s="346"/>
      <c r="T645" s="346"/>
      <c r="U645" s="346"/>
      <c r="V645" s="346"/>
      <c r="W645" s="346"/>
      <c r="X645" s="346"/>
      <c r="Y645" s="346"/>
      <c r="Z645" s="346"/>
      <c r="AA645" s="346"/>
      <c r="AB645" s="346"/>
      <c r="AC645" s="346"/>
      <c r="AD645" s="346"/>
      <c r="AE645" s="346"/>
      <c r="AF645" s="346"/>
      <c r="AG645" s="346"/>
      <c r="AH645" s="346"/>
      <c r="AI645" s="346"/>
      <c r="AJ645" s="346"/>
      <c r="AK645" s="346"/>
      <c r="AL645" s="346"/>
      <c r="AM645" s="346"/>
      <c r="AN645" s="346"/>
      <c r="AO645" s="346"/>
      <c r="AP645" s="42"/>
      <c r="AQ645" s="42"/>
      <c r="AR645" s="42"/>
      <c r="AS645" s="42"/>
      <c r="AT645" s="42"/>
      <c r="AU645" s="42"/>
      <c r="AV645" s="42"/>
      <c r="AW645" s="42"/>
      <c r="AX645" s="42"/>
      <c r="AY645" s="42"/>
      <c r="AZ645" s="42"/>
      <c r="BA645" s="42"/>
      <c r="BB645" s="42"/>
      <c r="BC645" s="42"/>
      <c r="BD645" s="42"/>
      <c r="BE645" s="42"/>
      <c r="BF645" s="42"/>
      <c r="BG645" s="42"/>
      <c r="BH645" s="42"/>
      <c r="BI645" s="42"/>
    </row>
    <row r="646" spans="1:61" ht="15.75" customHeight="1">
      <c r="A646" s="435"/>
      <c r="B646" s="346"/>
      <c r="C646" s="346"/>
      <c r="D646" s="346"/>
      <c r="E646" s="346"/>
      <c r="F646" s="346"/>
      <c r="G646" s="346"/>
      <c r="H646" s="346"/>
      <c r="I646" s="346"/>
      <c r="J646" s="346"/>
      <c r="K646" s="346"/>
      <c r="L646" s="346"/>
      <c r="M646" s="346"/>
      <c r="N646" s="346"/>
      <c r="O646" s="346"/>
      <c r="P646" s="346"/>
      <c r="Q646" s="346"/>
      <c r="R646" s="346"/>
      <c r="S646" s="346"/>
      <c r="T646" s="346"/>
      <c r="U646" s="346"/>
      <c r="V646" s="346"/>
      <c r="W646" s="346"/>
      <c r="X646" s="346"/>
      <c r="Y646" s="346"/>
      <c r="Z646" s="346"/>
      <c r="AA646" s="346"/>
      <c r="AB646" s="346"/>
      <c r="AC646" s="346"/>
      <c r="AD646" s="346"/>
      <c r="AE646" s="346"/>
      <c r="AF646" s="346"/>
      <c r="AG646" s="346"/>
      <c r="AH646" s="346"/>
      <c r="AI646" s="346"/>
      <c r="AJ646" s="346"/>
      <c r="AK646" s="346"/>
      <c r="AL646" s="346"/>
      <c r="AM646" s="346"/>
      <c r="AN646" s="346"/>
      <c r="AO646" s="346"/>
      <c r="AP646" s="42"/>
      <c r="AQ646" s="42"/>
      <c r="AR646" s="42"/>
      <c r="AS646" s="42"/>
      <c r="AT646" s="42"/>
      <c r="AU646" s="42"/>
      <c r="AV646" s="42"/>
      <c r="AW646" s="42"/>
      <c r="AX646" s="42"/>
      <c r="AY646" s="42"/>
      <c r="AZ646" s="42"/>
      <c r="BA646" s="42"/>
      <c r="BB646" s="42"/>
      <c r="BC646" s="42"/>
      <c r="BD646" s="42"/>
      <c r="BE646" s="42"/>
      <c r="BF646" s="42"/>
      <c r="BG646" s="42"/>
      <c r="BH646" s="42"/>
      <c r="BI646" s="42"/>
    </row>
    <row r="647" spans="1:61" ht="15.75" customHeight="1">
      <c r="A647" s="435"/>
      <c r="B647" s="346"/>
      <c r="C647" s="346"/>
      <c r="D647" s="346"/>
      <c r="E647" s="346"/>
      <c r="F647" s="346"/>
      <c r="G647" s="346"/>
      <c r="H647" s="346"/>
      <c r="I647" s="346"/>
      <c r="J647" s="346"/>
      <c r="K647" s="346"/>
      <c r="L647" s="346"/>
      <c r="M647" s="346"/>
      <c r="N647" s="346"/>
      <c r="O647" s="346"/>
      <c r="P647" s="346"/>
      <c r="Q647" s="346"/>
      <c r="R647" s="346"/>
      <c r="S647" s="346"/>
      <c r="T647" s="346"/>
      <c r="U647" s="346"/>
      <c r="V647" s="346"/>
      <c r="W647" s="346"/>
      <c r="X647" s="346"/>
      <c r="Y647" s="346"/>
      <c r="Z647" s="346"/>
      <c r="AA647" s="346"/>
      <c r="AB647" s="346"/>
      <c r="AC647" s="346"/>
      <c r="AD647" s="346"/>
      <c r="AE647" s="346"/>
      <c r="AF647" s="346"/>
      <c r="AG647" s="346"/>
      <c r="AH647" s="346"/>
      <c r="AI647" s="346"/>
      <c r="AJ647" s="346"/>
      <c r="AK647" s="346"/>
      <c r="AL647" s="346"/>
      <c r="AM647" s="346"/>
      <c r="AN647" s="346"/>
      <c r="AO647" s="346"/>
      <c r="AP647" s="42"/>
      <c r="AQ647" s="42"/>
      <c r="AR647" s="42"/>
      <c r="AS647" s="42"/>
      <c r="AT647" s="42"/>
      <c r="AU647" s="42"/>
      <c r="AV647" s="42"/>
      <c r="AW647" s="42"/>
      <c r="AX647" s="42"/>
      <c r="AY647" s="42"/>
      <c r="AZ647" s="42"/>
      <c r="BA647" s="42"/>
      <c r="BB647" s="42"/>
      <c r="BC647" s="42"/>
      <c r="BD647" s="42"/>
      <c r="BE647" s="42"/>
      <c r="BF647" s="42"/>
      <c r="BG647" s="42"/>
      <c r="BH647" s="42"/>
      <c r="BI647" s="42"/>
    </row>
    <row r="648" spans="1:61" ht="15.75" customHeight="1">
      <c r="A648" s="435"/>
      <c r="B648" s="346"/>
      <c r="C648" s="346"/>
      <c r="D648" s="346"/>
      <c r="E648" s="346"/>
      <c r="F648" s="346"/>
      <c r="G648" s="346"/>
      <c r="H648" s="346"/>
      <c r="I648" s="346"/>
      <c r="J648" s="346"/>
      <c r="K648" s="346"/>
      <c r="L648" s="346"/>
      <c r="M648" s="346"/>
      <c r="N648" s="346"/>
      <c r="O648" s="346"/>
      <c r="P648" s="346"/>
      <c r="Q648" s="346"/>
      <c r="R648" s="346"/>
      <c r="S648" s="346"/>
      <c r="T648" s="346"/>
      <c r="U648" s="346"/>
      <c r="V648" s="346"/>
      <c r="W648" s="346"/>
      <c r="X648" s="346"/>
      <c r="Y648" s="346"/>
      <c r="Z648" s="346"/>
      <c r="AA648" s="346"/>
      <c r="AB648" s="346"/>
      <c r="AC648" s="346"/>
      <c r="AD648" s="346"/>
      <c r="AE648" s="346"/>
      <c r="AF648" s="346"/>
      <c r="AG648" s="346"/>
      <c r="AH648" s="346"/>
      <c r="AI648" s="346"/>
      <c r="AJ648" s="346"/>
      <c r="AK648" s="346"/>
      <c r="AL648" s="346"/>
      <c r="AM648" s="346"/>
      <c r="AN648" s="346"/>
      <c r="AO648" s="346"/>
      <c r="AP648" s="42"/>
      <c r="AQ648" s="42"/>
      <c r="AR648" s="42"/>
      <c r="AS648" s="42"/>
      <c r="AT648" s="42"/>
      <c r="AU648" s="42"/>
      <c r="AV648" s="42"/>
      <c r="AW648" s="42"/>
      <c r="AX648" s="42"/>
      <c r="AY648" s="42"/>
      <c r="AZ648" s="42"/>
      <c r="BA648" s="42"/>
      <c r="BB648" s="42"/>
      <c r="BC648" s="42"/>
      <c r="BD648" s="42"/>
      <c r="BE648" s="42"/>
      <c r="BF648" s="42"/>
      <c r="BG648" s="42"/>
      <c r="BH648" s="42"/>
      <c r="BI648" s="42"/>
    </row>
    <row r="649" spans="1:61" ht="15.75" customHeight="1">
      <c r="A649" s="435"/>
      <c r="B649" s="417"/>
      <c r="C649" s="346"/>
      <c r="D649" s="346"/>
      <c r="E649" s="346"/>
      <c r="F649" s="346"/>
      <c r="G649" s="346"/>
      <c r="H649" s="346"/>
      <c r="I649" s="346"/>
      <c r="J649" s="346"/>
      <c r="K649" s="346"/>
      <c r="L649" s="346"/>
      <c r="M649" s="346"/>
      <c r="N649" s="346"/>
      <c r="O649" s="346"/>
      <c r="P649" s="346"/>
      <c r="Q649" s="346"/>
      <c r="R649" s="346"/>
      <c r="S649" s="346"/>
      <c r="T649" s="346"/>
      <c r="U649" s="346"/>
      <c r="V649" s="346"/>
      <c r="W649" s="346"/>
      <c r="X649" s="346"/>
      <c r="Y649" s="346"/>
      <c r="Z649" s="346"/>
      <c r="AA649" s="346"/>
      <c r="AB649" s="346"/>
      <c r="AC649" s="346"/>
      <c r="AD649" s="346"/>
      <c r="AE649" s="346"/>
      <c r="AF649" s="346"/>
      <c r="AG649" s="346"/>
      <c r="AH649" s="346"/>
      <c r="AI649" s="346"/>
      <c r="AJ649" s="346"/>
      <c r="AK649" s="346"/>
      <c r="AL649" s="346"/>
      <c r="AM649" s="346"/>
      <c r="AN649" s="346"/>
      <c r="AO649" s="346"/>
      <c r="AP649" s="42"/>
      <c r="AQ649" s="42"/>
      <c r="AR649" s="42"/>
      <c r="AS649" s="42"/>
      <c r="AT649" s="42"/>
      <c r="AU649" s="42"/>
      <c r="AV649" s="42"/>
      <c r="AW649" s="42"/>
      <c r="AX649" s="42"/>
      <c r="AY649" s="42"/>
      <c r="AZ649" s="42"/>
      <c r="BA649" s="42"/>
      <c r="BB649" s="42"/>
      <c r="BC649" s="42"/>
      <c r="BD649" s="42"/>
      <c r="BE649" s="42"/>
      <c r="BF649" s="42"/>
      <c r="BG649" s="42"/>
      <c r="BH649" s="42"/>
      <c r="BI649" s="42"/>
    </row>
    <row r="650" spans="1:61" ht="15.75" customHeight="1">
      <c r="A650" s="435"/>
      <c r="B650" s="407"/>
      <c r="C650" s="411"/>
      <c r="D650" s="411"/>
      <c r="E650" s="411"/>
      <c r="F650" s="411"/>
      <c r="G650" s="411"/>
      <c r="H650" s="411"/>
      <c r="I650" s="411"/>
      <c r="J650" s="411"/>
      <c r="K650" s="411"/>
      <c r="L650" s="411"/>
      <c r="M650" s="411"/>
      <c r="N650" s="411"/>
      <c r="O650" s="411"/>
      <c r="P650" s="411"/>
      <c r="Q650" s="411"/>
      <c r="R650" s="411"/>
      <c r="S650" s="411"/>
      <c r="T650" s="411"/>
      <c r="U650" s="411"/>
      <c r="V650" s="411"/>
      <c r="W650" s="411"/>
      <c r="X650" s="411"/>
      <c r="Y650" s="411"/>
      <c r="Z650" s="411"/>
      <c r="AA650" s="411"/>
      <c r="AB650" s="411"/>
      <c r="AC650" s="411"/>
      <c r="AD650" s="411"/>
      <c r="AE650" s="411"/>
      <c r="AF650" s="411"/>
      <c r="AG650" s="411"/>
      <c r="AH650" s="411"/>
      <c r="AI650" s="411"/>
      <c r="AJ650" s="411"/>
      <c r="AK650" s="411"/>
      <c r="AL650" s="411"/>
      <c r="AM650" s="411"/>
      <c r="AN650" s="411"/>
      <c r="AO650" s="411"/>
      <c r="AP650" s="42"/>
      <c r="AQ650" s="42"/>
      <c r="AR650" s="42"/>
      <c r="AS650" s="42"/>
      <c r="AT650" s="42"/>
      <c r="AU650" s="42"/>
      <c r="AV650" s="42"/>
      <c r="AW650" s="42"/>
      <c r="AX650" s="42"/>
      <c r="AY650" s="42"/>
      <c r="AZ650" s="42"/>
      <c r="BA650" s="42"/>
      <c r="BB650" s="42"/>
      <c r="BC650" s="42"/>
      <c r="BD650" s="42"/>
      <c r="BE650" s="42"/>
      <c r="BF650" s="42"/>
      <c r="BG650" s="42"/>
      <c r="BH650" s="42"/>
      <c r="BI650" s="42"/>
    </row>
    <row r="651" spans="1:61" ht="15.75" customHeight="1">
      <c r="A651" s="435"/>
      <c r="B651" s="346"/>
      <c r="C651" s="412"/>
      <c r="D651" s="412"/>
      <c r="E651" s="421"/>
      <c r="F651" s="412"/>
      <c r="G651" s="412"/>
      <c r="H651" s="421"/>
      <c r="I651" s="412"/>
      <c r="J651" s="412"/>
      <c r="K651" s="421"/>
      <c r="L651" s="412"/>
      <c r="M651" s="412"/>
      <c r="N651" s="421"/>
      <c r="O651" s="412"/>
      <c r="P651" s="412"/>
      <c r="Q651" s="421"/>
      <c r="R651" s="412"/>
      <c r="S651" s="412"/>
      <c r="T651" s="421"/>
      <c r="U651" s="412"/>
      <c r="V651" s="412"/>
      <c r="W651" s="421"/>
      <c r="X651" s="412"/>
      <c r="Y651" s="412"/>
      <c r="Z651" s="421"/>
      <c r="AA651" s="412"/>
      <c r="AB651" s="412"/>
      <c r="AC651" s="421"/>
      <c r="AD651" s="412"/>
      <c r="AE651" s="412"/>
      <c r="AF651" s="421"/>
      <c r="AG651" s="412"/>
      <c r="AH651" s="412"/>
      <c r="AI651" s="421"/>
      <c r="AJ651" s="412"/>
      <c r="AK651" s="412"/>
      <c r="AL651" s="421"/>
      <c r="AM651" s="412"/>
      <c r="AN651" s="412"/>
      <c r="AO651" s="421"/>
      <c r="AP651" s="42"/>
      <c r="AQ651" s="42"/>
      <c r="AR651" s="42"/>
      <c r="AS651" s="42"/>
      <c r="AT651" s="42"/>
      <c r="AU651" s="42"/>
      <c r="AV651" s="42"/>
      <c r="AW651" s="42"/>
      <c r="AX651" s="42"/>
      <c r="AY651" s="42"/>
      <c r="AZ651" s="42"/>
      <c r="BA651" s="42"/>
      <c r="BB651" s="42"/>
      <c r="BC651" s="42"/>
      <c r="BD651" s="42"/>
      <c r="BE651" s="42"/>
      <c r="BF651" s="42"/>
      <c r="BG651" s="42"/>
      <c r="BH651" s="42"/>
      <c r="BI651" s="42"/>
    </row>
    <row r="652" spans="1:61" ht="15.75" customHeight="1">
      <c r="A652" s="435"/>
      <c r="B652" s="422"/>
      <c r="C652" s="411"/>
      <c r="D652" s="411"/>
      <c r="E652" s="346"/>
      <c r="F652" s="411"/>
      <c r="G652" s="411"/>
      <c r="H652" s="346"/>
      <c r="I652" s="411"/>
      <c r="J652" s="411"/>
      <c r="K652" s="346"/>
      <c r="L652" s="411"/>
      <c r="M652" s="411"/>
      <c r="N652" s="346"/>
      <c r="O652" s="411"/>
      <c r="P652" s="411"/>
      <c r="Q652" s="346"/>
      <c r="R652" s="411"/>
      <c r="S652" s="411"/>
      <c r="T652" s="346"/>
      <c r="U652" s="411"/>
      <c r="V652" s="411"/>
      <c r="W652" s="346"/>
      <c r="X652" s="411"/>
      <c r="Y652" s="411"/>
      <c r="Z652" s="346"/>
      <c r="AA652" s="411"/>
      <c r="AB652" s="411"/>
      <c r="AC652" s="346"/>
      <c r="AD652" s="411"/>
      <c r="AE652" s="411"/>
      <c r="AF652" s="346"/>
      <c r="AG652" s="411"/>
      <c r="AH652" s="411"/>
      <c r="AI652" s="346"/>
      <c r="AJ652" s="411"/>
      <c r="AK652" s="411"/>
      <c r="AL652" s="346"/>
      <c r="AM652" s="411"/>
      <c r="AN652" s="411"/>
      <c r="AO652" s="346"/>
      <c r="AP652" s="42"/>
      <c r="AQ652" s="42"/>
      <c r="AR652" s="42"/>
      <c r="AS652" s="42"/>
      <c r="AT652" s="42"/>
      <c r="AU652" s="42"/>
      <c r="AV652" s="42"/>
      <c r="AW652" s="42"/>
      <c r="AX652" s="42"/>
      <c r="AY652" s="42"/>
      <c r="AZ652" s="42"/>
      <c r="BA652" s="42"/>
      <c r="BB652" s="42"/>
      <c r="BC652" s="42"/>
      <c r="BD652" s="42"/>
      <c r="BE652" s="42"/>
      <c r="BF652" s="42"/>
      <c r="BG652" s="42"/>
      <c r="BH652" s="42"/>
      <c r="BI652" s="42"/>
    </row>
    <row r="653" spans="1:61" ht="15.75" customHeight="1">
      <c r="A653" s="435"/>
      <c r="B653" s="346"/>
      <c r="C653" s="404"/>
      <c r="D653" s="404"/>
      <c r="E653" s="404"/>
      <c r="F653" s="404"/>
      <c r="G653" s="404"/>
      <c r="H653" s="404"/>
      <c r="I653" s="404"/>
      <c r="J653" s="404"/>
      <c r="K653" s="404"/>
      <c r="L653" s="404"/>
      <c r="M653" s="404"/>
      <c r="N653" s="404"/>
      <c r="O653" s="404"/>
      <c r="P653" s="404"/>
      <c r="Q653" s="404"/>
      <c r="R653" s="404"/>
      <c r="S653" s="404"/>
      <c r="T653" s="404"/>
      <c r="U653" s="404"/>
      <c r="V653" s="404"/>
      <c r="W653" s="404"/>
      <c r="X653" s="404"/>
      <c r="Y653" s="404"/>
      <c r="Z653" s="404"/>
      <c r="AA653" s="404"/>
      <c r="AB653" s="404"/>
      <c r="AC653" s="404"/>
      <c r="AD653" s="404"/>
      <c r="AE653" s="404"/>
      <c r="AF653" s="404"/>
      <c r="AG653" s="404"/>
      <c r="AH653" s="404"/>
      <c r="AI653" s="404"/>
      <c r="AJ653" s="404"/>
      <c r="AK653" s="404"/>
      <c r="AL653" s="404"/>
      <c r="AM653" s="404"/>
      <c r="AN653" s="404"/>
      <c r="AO653" s="404"/>
      <c r="AP653" s="42"/>
      <c r="AQ653" s="42"/>
      <c r="AR653" s="42"/>
      <c r="AS653" s="42"/>
      <c r="AT653" s="42"/>
      <c r="AU653" s="42"/>
      <c r="AV653" s="42"/>
      <c r="AW653" s="42"/>
      <c r="AX653" s="42"/>
      <c r="AY653" s="42"/>
      <c r="AZ653" s="42"/>
      <c r="BA653" s="42"/>
      <c r="BB653" s="42"/>
      <c r="BC653" s="42"/>
      <c r="BD653" s="42"/>
      <c r="BE653" s="42"/>
      <c r="BF653" s="42"/>
      <c r="BG653" s="42"/>
      <c r="BH653" s="42"/>
      <c r="BI653" s="42"/>
    </row>
    <row r="654" spans="1:61" ht="15.75" customHeight="1">
      <c r="A654" s="435"/>
      <c r="B654" s="403"/>
      <c r="C654" s="406"/>
      <c r="D654" s="406"/>
      <c r="E654" s="406"/>
      <c r="F654" s="406"/>
      <c r="G654" s="406"/>
      <c r="H654" s="406"/>
      <c r="I654" s="406"/>
      <c r="J654" s="406"/>
      <c r="K654" s="406"/>
      <c r="L654" s="406"/>
      <c r="M654" s="406"/>
      <c r="N654" s="406"/>
      <c r="O654" s="406"/>
      <c r="P654" s="406"/>
      <c r="Q654" s="406"/>
      <c r="R654" s="406"/>
      <c r="S654" s="406"/>
      <c r="T654" s="406"/>
      <c r="U654" s="406"/>
      <c r="V654" s="406"/>
      <c r="W654" s="406"/>
      <c r="X654" s="406"/>
      <c r="Y654" s="406"/>
      <c r="Z654" s="406"/>
      <c r="AA654" s="406"/>
      <c r="AB654" s="406"/>
      <c r="AC654" s="406"/>
      <c r="AD654" s="406"/>
      <c r="AE654" s="406"/>
      <c r="AF654" s="406"/>
      <c r="AG654" s="406"/>
      <c r="AH654" s="406"/>
      <c r="AI654" s="406"/>
      <c r="AJ654" s="406"/>
      <c r="AK654" s="406"/>
      <c r="AL654" s="406"/>
      <c r="AM654" s="406"/>
      <c r="AN654" s="406"/>
      <c r="AO654" s="406"/>
      <c r="AP654" s="42"/>
      <c r="AQ654" s="42"/>
      <c r="AR654" s="42"/>
      <c r="AS654" s="42"/>
      <c r="AT654" s="42"/>
      <c r="AU654" s="42"/>
      <c r="AV654" s="42"/>
      <c r="AW654" s="42"/>
      <c r="AX654" s="42"/>
      <c r="AY654" s="42"/>
      <c r="AZ654" s="42"/>
      <c r="BA654" s="42"/>
      <c r="BB654" s="42"/>
      <c r="BC654" s="42"/>
      <c r="BD654" s="42"/>
      <c r="BE654" s="42"/>
      <c r="BF654" s="42"/>
      <c r="BG654" s="42"/>
      <c r="BH654" s="42"/>
      <c r="BI654" s="42"/>
    </row>
    <row r="655" spans="1:61" ht="15.75" customHeight="1">
      <c r="A655" s="435"/>
      <c r="B655" s="346"/>
      <c r="C655" s="404"/>
      <c r="D655" s="404"/>
      <c r="E655" s="404"/>
      <c r="F655" s="404"/>
      <c r="G655" s="404"/>
      <c r="H655" s="404"/>
      <c r="I655" s="404"/>
      <c r="J655" s="404"/>
      <c r="K655" s="404"/>
      <c r="L655" s="404"/>
      <c r="M655" s="404"/>
      <c r="N655" s="404"/>
      <c r="O655" s="404"/>
      <c r="P655" s="404"/>
      <c r="Q655" s="404"/>
      <c r="R655" s="404"/>
      <c r="S655" s="404"/>
      <c r="T655" s="404"/>
      <c r="U655" s="404"/>
      <c r="V655" s="404"/>
      <c r="W655" s="404"/>
      <c r="X655" s="404"/>
      <c r="Y655" s="404"/>
      <c r="Z655" s="404"/>
      <c r="AA655" s="404"/>
      <c r="AB655" s="404"/>
      <c r="AC655" s="404"/>
      <c r="AD655" s="404"/>
      <c r="AE655" s="404"/>
      <c r="AF655" s="404"/>
      <c r="AG655" s="404"/>
      <c r="AH655" s="404"/>
      <c r="AI655" s="404"/>
      <c r="AJ655" s="404"/>
      <c r="AK655" s="404"/>
      <c r="AL655" s="404"/>
      <c r="AM655" s="404"/>
      <c r="AN655" s="404"/>
      <c r="AO655" s="404"/>
      <c r="AP655" s="42"/>
      <c r="AQ655" s="42"/>
      <c r="AR655" s="42"/>
      <c r="AS655" s="42"/>
      <c r="AT655" s="42"/>
      <c r="AU655" s="42"/>
      <c r="AV655" s="42"/>
      <c r="AW655" s="42"/>
      <c r="AX655" s="42"/>
      <c r="AY655" s="42"/>
      <c r="AZ655" s="42"/>
      <c r="BA655" s="42"/>
      <c r="BB655" s="42"/>
      <c r="BC655" s="42"/>
      <c r="BD655" s="42"/>
      <c r="BE655" s="42"/>
      <c r="BF655" s="42"/>
      <c r="BG655" s="42"/>
      <c r="BH655" s="42"/>
      <c r="BI655" s="42"/>
    </row>
    <row r="656" spans="1:61" ht="15.75" customHeight="1">
      <c r="A656" s="435"/>
      <c r="B656" s="346"/>
      <c r="C656" s="346"/>
      <c r="D656" s="404"/>
      <c r="E656" s="404"/>
      <c r="F656" s="346"/>
      <c r="G656" s="404"/>
      <c r="H656" s="404"/>
      <c r="I656" s="346"/>
      <c r="J656" s="404"/>
      <c r="K656" s="404"/>
      <c r="L656" s="346"/>
      <c r="M656" s="404"/>
      <c r="N656" s="404"/>
      <c r="O656" s="346"/>
      <c r="P656" s="404"/>
      <c r="Q656" s="404"/>
      <c r="R656" s="346"/>
      <c r="S656" s="404"/>
      <c r="T656" s="404"/>
      <c r="U656" s="346"/>
      <c r="V656" s="404"/>
      <c r="W656" s="404"/>
      <c r="X656" s="346"/>
      <c r="Y656" s="404"/>
      <c r="Z656" s="404"/>
      <c r="AA656" s="346"/>
      <c r="AB656" s="404"/>
      <c r="AC656" s="404"/>
      <c r="AD656" s="346"/>
      <c r="AE656" s="404"/>
      <c r="AF656" s="404"/>
      <c r="AG656" s="346"/>
      <c r="AH656" s="404"/>
      <c r="AI656" s="404"/>
      <c r="AJ656" s="346"/>
      <c r="AK656" s="404"/>
      <c r="AL656" s="404"/>
      <c r="AM656" s="346"/>
      <c r="AN656" s="404"/>
      <c r="AO656" s="404"/>
      <c r="AP656" s="42"/>
      <c r="AQ656" s="42"/>
      <c r="AR656" s="42"/>
      <c r="AS656" s="42"/>
      <c r="AT656" s="42"/>
      <c r="AU656" s="42"/>
      <c r="AV656" s="42"/>
      <c r="AW656" s="42"/>
      <c r="AX656" s="42"/>
      <c r="AY656" s="42"/>
      <c r="AZ656" s="42"/>
      <c r="BA656" s="42"/>
      <c r="BB656" s="42"/>
      <c r="BC656" s="42"/>
      <c r="BD656" s="42"/>
      <c r="BE656" s="42"/>
      <c r="BF656" s="42"/>
      <c r="BG656" s="42"/>
      <c r="BH656" s="42"/>
      <c r="BI656" s="42"/>
    </row>
    <row r="657" spans="1:61" ht="15.75" customHeight="1">
      <c r="A657" s="435"/>
      <c r="B657" s="346"/>
      <c r="C657" s="346"/>
      <c r="D657" s="404"/>
      <c r="E657" s="404"/>
      <c r="F657" s="346"/>
      <c r="G657" s="404"/>
      <c r="H657" s="404"/>
      <c r="I657" s="346"/>
      <c r="J657" s="404"/>
      <c r="K657" s="404"/>
      <c r="L657" s="346"/>
      <c r="M657" s="404"/>
      <c r="N657" s="404"/>
      <c r="O657" s="346"/>
      <c r="P657" s="404"/>
      <c r="Q657" s="404"/>
      <c r="R657" s="346"/>
      <c r="S657" s="404"/>
      <c r="T657" s="404"/>
      <c r="U657" s="346"/>
      <c r="V657" s="404"/>
      <c r="W657" s="404"/>
      <c r="X657" s="346"/>
      <c r="Y657" s="404"/>
      <c r="Z657" s="404"/>
      <c r="AA657" s="346"/>
      <c r="AB657" s="404"/>
      <c r="AC657" s="404"/>
      <c r="AD657" s="346"/>
      <c r="AE657" s="404"/>
      <c r="AF657" s="404"/>
      <c r="AG657" s="346"/>
      <c r="AH657" s="404"/>
      <c r="AI657" s="404"/>
      <c r="AJ657" s="346"/>
      <c r="AK657" s="404"/>
      <c r="AL657" s="404"/>
      <c r="AM657" s="346"/>
      <c r="AN657" s="404"/>
      <c r="AO657" s="404"/>
      <c r="AP657" s="42"/>
      <c r="AQ657" s="42"/>
      <c r="AR657" s="42"/>
      <c r="AS657" s="42"/>
      <c r="AT657" s="42"/>
      <c r="AU657" s="42"/>
      <c r="AV657" s="42"/>
      <c r="AW657" s="42"/>
      <c r="AX657" s="42"/>
      <c r="AY657" s="42"/>
      <c r="AZ657" s="42"/>
      <c r="BA657" s="42"/>
      <c r="BB657" s="42"/>
      <c r="BC657" s="42"/>
      <c r="BD657" s="42"/>
      <c r="BE657" s="42"/>
      <c r="BF657" s="42"/>
      <c r="BG657" s="42"/>
      <c r="BH657" s="42"/>
      <c r="BI657" s="42"/>
    </row>
    <row r="658" spans="1:61" ht="15.75" customHeight="1">
      <c r="A658" s="435"/>
      <c r="B658" s="346"/>
      <c r="C658" s="346"/>
      <c r="D658" s="404"/>
      <c r="E658" s="404"/>
      <c r="F658" s="346"/>
      <c r="G658" s="404"/>
      <c r="H658" s="404"/>
      <c r="I658" s="346"/>
      <c r="J658" s="404"/>
      <c r="K658" s="404"/>
      <c r="L658" s="346"/>
      <c r="M658" s="404"/>
      <c r="N658" s="404"/>
      <c r="O658" s="346"/>
      <c r="P658" s="404"/>
      <c r="Q658" s="404"/>
      <c r="R658" s="346"/>
      <c r="S658" s="404"/>
      <c r="T658" s="404"/>
      <c r="U658" s="346"/>
      <c r="V658" s="404"/>
      <c r="W658" s="404"/>
      <c r="X658" s="346"/>
      <c r="Y658" s="404"/>
      <c r="Z658" s="404"/>
      <c r="AA658" s="346"/>
      <c r="AB658" s="404"/>
      <c r="AC658" s="404"/>
      <c r="AD658" s="346"/>
      <c r="AE658" s="404"/>
      <c r="AF658" s="404"/>
      <c r="AG658" s="346"/>
      <c r="AH658" s="404"/>
      <c r="AI658" s="404"/>
      <c r="AJ658" s="346"/>
      <c r="AK658" s="404"/>
      <c r="AL658" s="404"/>
      <c r="AM658" s="346"/>
      <c r="AN658" s="404"/>
      <c r="AO658" s="404"/>
      <c r="AP658" s="42"/>
      <c r="AQ658" s="42"/>
      <c r="AR658" s="42"/>
      <c r="AS658" s="42"/>
      <c r="AT658" s="42"/>
      <c r="AU658" s="42"/>
      <c r="AV658" s="42"/>
      <c r="AW658" s="42"/>
      <c r="AX658" s="42"/>
      <c r="AY658" s="42"/>
      <c r="AZ658" s="42"/>
      <c r="BA658" s="42"/>
      <c r="BB658" s="42"/>
      <c r="BC658" s="42"/>
      <c r="BD658" s="42"/>
      <c r="BE658" s="42"/>
      <c r="BF658" s="42"/>
      <c r="BG658" s="42"/>
      <c r="BH658" s="42"/>
      <c r="BI658" s="42"/>
    </row>
    <row r="659" spans="1:61" ht="15.75" customHeight="1">
      <c r="A659" s="435"/>
      <c r="B659" s="346"/>
      <c r="C659" s="346"/>
      <c r="D659" s="404"/>
      <c r="E659" s="404"/>
      <c r="F659" s="346"/>
      <c r="G659" s="404"/>
      <c r="H659" s="404"/>
      <c r="I659" s="346"/>
      <c r="J659" s="404"/>
      <c r="K659" s="404"/>
      <c r="L659" s="346"/>
      <c r="M659" s="404"/>
      <c r="N659" s="404"/>
      <c r="O659" s="346"/>
      <c r="P659" s="404"/>
      <c r="Q659" s="404"/>
      <c r="R659" s="346"/>
      <c r="S659" s="404"/>
      <c r="T659" s="404"/>
      <c r="U659" s="346"/>
      <c r="V659" s="404"/>
      <c r="W659" s="404"/>
      <c r="X659" s="346"/>
      <c r="Y659" s="404"/>
      <c r="Z659" s="404"/>
      <c r="AA659" s="346"/>
      <c r="AB659" s="404"/>
      <c r="AC659" s="404"/>
      <c r="AD659" s="346"/>
      <c r="AE659" s="404"/>
      <c r="AF659" s="404"/>
      <c r="AG659" s="346"/>
      <c r="AH659" s="404"/>
      <c r="AI659" s="404"/>
      <c r="AJ659" s="346"/>
      <c r="AK659" s="404"/>
      <c r="AL659" s="404"/>
      <c r="AM659" s="346"/>
      <c r="AN659" s="404"/>
      <c r="AO659" s="404"/>
      <c r="AP659" s="42"/>
      <c r="AQ659" s="42"/>
      <c r="AR659" s="42"/>
      <c r="AS659" s="42"/>
      <c r="AT659" s="42"/>
      <c r="AU659" s="42"/>
      <c r="AV659" s="42"/>
      <c r="AW659" s="42"/>
      <c r="AX659" s="42"/>
      <c r="AY659" s="42"/>
      <c r="AZ659" s="42"/>
      <c r="BA659" s="42"/>
      <c r="BB659" s="42"/>
      <c r="BC659" s="42"/>
      <c r="BD659" s="42"/>
      <c r="BE659" s="42"/>
      <c r="BF659" s="42"/>
      <c r="BG659" s="42"/>
      <c r="BH659" s="42"/>
      <c r="BI659" s="42"/>
    </row>
    <row r="660" spans="1:61" ht="15.75" customHeight="1">
      <c r="A660" s="435"/>
      <c r="B660" s="346"/>
      <c r="C660" s="346"/>
      <c r="D660" s="404"/>
      <c r="E660" s="404"/>
      <c r="F660" s="346"/>
      <c r="G660" s="404"/>
      <c r="H660" s="404"/>
      <c r="I660" s="346"/>
      <c r="J660" s="404"/>
      <c r="K660" s="404"/>
      <c r="L660" s="346"/>
      <c r="M660" s="404"/>
      <c r="N660" s="404"/>
      <c r="O660" s="346"/>
      <c r="P660" s="404"/>
      <c r="Q660" s="404"/>
      <c r="R660" s="346"/>
      <c r="S660" s="404"/>
      <c r="T660" s="404"/>
      <c r="U660" s="346"/>
      <c r="V660" s="404"/>
      <c r="W660" s="404"/>
      <c r="X660" s="346"/>
      <c r="Y660" s="404"/>
      <c r="Z660" s="404"/>
      <c r="AA660" s="346"/>
      <c r="AB660" s="404"/>
      <c r="AC660" s="404"/>
      <c r="AD660" s="346"/>
      <c r="AE660" s="404"/>
      <c r="AF660" s="404"/>
      <c r="AG660" s="346"/>
      <c r="AH660" s="404"/>
      <c r="AI660" s="404"/>
      <c r="AJ660" s="346"/>
      <c r="AK660" s="404"/>
      <c r="AL660" s="404"/>
      <c r="AM660" s="346"/>
      <c r="AN660" s="404"/>
      <c r="AO660" s="404"/>
      <c r="AP660" s="42"/>
      <c r="AQ660" s="42"/>
      <c r="AR660" s="42"/>
      <c r="AS660" s="42"/>
      <c r="AT660" s="42"/>
      <c r="AU660" s="42"/>
      <c r="AV660" s="42"/>
      <c r="AW660" s="42"/>
      <c r="AX660" s="42"/>
      <c r="AY660" s="42"/>
      <c r="AZ660" s="42"/>
      <c r="BA660" s="42"/>
      <c r="BB660" s="42"/>
      <c r="BC660" s="42"/>
      <c r="BD660" s="42"/>
      <c r="BE660" s="42"/>
      <c r="BF660" s="42"/>
      <c r="BG660" s="42"/>
      <c r="BH660" s="42"/>
      <c r="BI660" s="42"/>
    </row>
    <row r="661" spans="1:61" ht="15.75" customHeight="1">
      <c r="A661" s="435"/>
      <c r="B661" s="346"/>
      <c r="C661" s="346"/>
      <c r="D661" s="404"/>
      <c r="E661" s="406"/>
      <c r="F661" s="346"/>
      <c r="G661" s="404"/>
      <c r="H661" s="406"/>
      <c r="I661" s="346"/>
      <c r="J661" s="404"/>
      <c r="K661" s="406"/>
      <c r="L661" s="346"/>
      <c r="M661" s="404"/>
      <c r="N661" s="406"/>
      <c r="O661" s="346"/>
      <c r="P661" s="404"/>
      <c r="Q661" s="406"/>
      <c r="R661" s="346"/>
      <c r="S661" s="404"/>
      <c r="T661" s="406"/>
      <c r="U661" s="346"/>
      <c r="V661" s="404"/>
      <c r="W661" s="406"/>
      <c r="X661" s="346"/>
      <c r="Y661" s="404"/>
      <c r="Z661" s="406"/>
      <c r="AA661" s="346"/>
      <c r="AB661" s="404"/>
      <c r="AC661" s="406"/>
      <c r="AD661" s="346"/>
      <c r="AE661" s="404"/>
      <c r="AF661" s="406"/>
      <c r="AG661" s="346"/>
      <c r="AH661" s="404"/>
      <c r="AI661" s="406"/>
      <c r="AJ661" s="346"/>
      <c r="AK661" s="404"/>
      <c r="AL661" s="406"/>
      <c r="AM661" s="346"/>
      <c r="AN661" s="404"/>
      <c r="AO661" s="406"/>
      <c r="AP661" s="42"/>
      <c r="AQ661" s="42"/>
      <c r="AR661" s="42"/>
      <c r="AS661" s="42"/>
      <c r="AT661" s="42"/>
      <c r="AU661" s="42"/>
      <c r="AV661" s="42"/>
      <c r="AW661" s="42"/>
      <c r="AX661" s="42"/>
      <c r="AY661" s="42"/>
      <c r="AZ661" s="42"/>
      <c r="BA661" s="42"/>
      <c r="BB661" s="42"/>
      <c r="BC661" s="42"/>
      <c r="BD661" s="42"/>
      <c r="BE661" s="42"/>
      <c r="BF661" s="42"/>
      <c r="BG661" s="42"/>
      <c r="BH661" s="42"/>
      <c r="BI661" s="42"/>
    </row>
    <row r="662" spans="1:61" ht="15.75" customHeight="1">
      <c r="A662" s="435"/>
      <c r="B662" s="346"/>
      <c r="C662" s="346"/>
      <c r="D662" s="404"/>
      <c r="E662" s="404"/>
      <c r="F662" s="346"/>
      <c r="G662" s="404"/>
      <c r="H662" s="404"/>
      <c r="I662" s="346"/>
      <c r="J662" s="404"/>
      <c r="K662" s="404"/>
      <c r="L662" s="346"/>
      <c r="M662" s="404"/>
      <c r="N662" s="404"/>
      <c r="O662" s="346"/>
      <c r="P662" s="404"/>
      <c r="Q662" s="404"/>
      <c r="R662" s="346"/>
      <c r="S662" s="404"/>
      <c r="T662" s="404"/>
      <c r="U662" s="346"/>
      <c r="V662" s="404"/>
      <c r="W662" s="404"/>
      <c r="X662" s="346"/>
      <c r="Y662" s="404"/>
      <c r="Z662" s="404"/>
      <c r="AA662" s="346"/>
      <c r="AB662" s="404"/>
      <c r="AC662" s="404"/>
      <c r="AD662" s="346"/>
      <c r="AE662" s="404"/>
      <c r="AF662" s="404"/>
      <c r="AG662" s="346"/>
      <c r="AH662" s="404"/>
      <c r="AI662" s="404"/>
      <c r="AJ662" s="346"/>
      <c r="AK662" s="404"/>
      <c r="AL662" s="404"/>
      <c r="AM662" s="346"/>
      <c r="AN662" s="404"/>
      <c r="AO662" s="404"/>
      <c r="AP662" s="42"/>
      <c r="AQ662" s="42"/>
      <c r="AR662" s="42"/>
      <c r="AS662" s="42"/>
      <c r="AT662" s="42"/>
      <c r="AU662" s="42"/>
      <c r="AV662" s="42"/>
      <c r="AW662" s="42"/>
      <c r="AX662" s="42"/>
      <c r="AY662" s="42"/>
      <c r="AZ662" s="42"/>
      <c r="BA662" s="42"/>
      <c r="BB662" s="42"/>
      <c r="BC662" s="42"/>
      <c r="BD662" s="42"/>
      <c r="BE662" s="42"/>
      <c r="BF662" s="42"/>
      <c r="BG662" s="42"/>
      <c r="BH662" s="42"/>
      <c r="BI662" s="42"/>
    </row>
    <row r="663" spans="1:61" ht="15.75" customHeight="1">
      <c r="A663" s="435"/>
      <c r="B663" s="346"/>
      <c r="C663" s="346"/>
      <c r="D663" s="346"/>
      <c r="E663" s="346"/>
      <c r="F663" s="346"/>
      <c r="G663" s="346"/>
      <c r="H663" s="346"/>
      <c r="I663" s="346"/>
      <c r="J663" s="346"/>
      <c r="K663" s="346"/>
      <c r="L663" s="346"/>
      <c r="M663" s="346"/>
      <c r="N663" s="346"/>
      <c r="O663" s="346"/>
      <c r="P663" s="346"/>
      <c r="Q663" s="346"/>
      <c r="R663" s="346"/>
      <c r="S663" s="346"/>
      <c r="T663" s="346"/>
      <c r="U663" s="346"/>
      <c r="V663" s="346"/>
      <c r="W663" s="346"/>
      <c r="X663" s="346"/>
      <c r="Y663" s="346"/>
      <c r="Z663" s="346"/>
      <c r="AA663" s="346"/>
      <c r="AB663" s="346"/>
      <c r="AC663" s="346"/>
      <c r="AD663" s="346"/>
      <c r="AE663" s="346"/>
      <c r="AF663" s="346"/>
      <c r="AG663" s="346"/>
      <c r="AH663" s="346"/>
      <c r="AI663" s="346"/>
      <c r="AJ663" s="346"/>
      <c r="AK663" s="346"/>
      <c r="AL663" s="346"/>
      <c r="AM663" s="346"/>
      <c r="AN663" s="346"/>
      <c r="AO663" s="346"/>
      <c r="AP663" s="42"/>
      <c r="AQ663" s="42"/>
      <c r="AR663" s="42"/>
      <c r="AS663" s="42"/>
      <c r="AT663" s="42"/>
      <c r="AU663" s="42"/>
      <c r="AV663" s="42"/>
      <c r="AW663" s="42"/>
      <c r="AX663" s="42"/>
      <c r="AY663" s="42"/>
      <c r="AZ663" s="42"/>
      <c r="BA663" s="42"/>
      <c r="BB663" s="42"/>
      <c r="BC663" s="42"/>
      <c r="BD663" s="42"/>
      <c r="BE663" s="42"/>
      <c r="BF663" s="42"/>
      <c r="BG663" s="42"/>
      <c r="BH663" s="42"/>
      <c r="BI663" s="42"/>
    </row>
    <row r="664" spans="1:61" ht="15.75" customHeight="1">
      <c r="A664" s="435"/>
      <c r="B664" s="346"/>
      <c r="C664" s="346"/>
      <c r="D664" s="406"/>
      <c r="E664" s="406"/>
      <c r="F664" s="346"/>
      <c r="G664" s="406"/>
      <c r="H664" s="406"/>
      <c r="I664" s="346"/>
      <c r="J664" s="406"/>
      <c r="K664" s="406"/>
      <c r="L664" s="346"/>
      <c r="M664" s="406"/>
      <c r="N664" s="406"/>
      <c r="O664" s="346"/>
      <c r="P664" s="406"/>
      <c r="Q664" s="406"/>
      <c r="R664" s="346"/>
      <c r="S664" s="406"/>
      <c r="T664" s="406"/>
      <c r="U664" s="346"/>
      <c r="V664" s="406"/>
      <c r="W664" s="406"/>
      <c r="X664" s="346"/>
      <c r="Y664" s="406"/>
      <c r="Z664" s="406"/>
      <c r="AA664" s="346"/>
      <c r="AB664" s="406"/>
      <c r="AC664" s="406"/>
      <c r="AD664" s="346"/>
      <c r="AE664" s="406"/>
      <c r="AF664" s="406"/>
      <c r="AG664" s="346"/>
      <c r="AH664" s="406"/>
      <c r="AI664" s="406"/>
      <c r="AJ664" s="346"/>
      <c r="AK664" s="406"/>
      <c r="AL664" s="406"/>
      <c r="AM664" s="346"/>
      <c r="AN664" s="406"/>
      <c r="AO664" s="406"/>
      <c r="AP664" s="42"/>
      <c r="AQ664" s="42"/>
      <c r="AR664" s="42"/>
      <c r="AS664" s="42"/>
      <c r="AT664" s="42"/>
      <c r="AU664" s="42"/>
      <c r="AV664" s="42"/>
      <c r="AW664" s="42"/>
      <c r="AX664" s="42"/>
      <c r="AY664" s="42"/>
      <c r="AZ664" s="42"/>
      <c r="BA664" s="42"/>
      <c r="BB664" s="42"/>
      <c r="BC664" s="42"/>
      <c r="BD664" s="42"/>
      <c r="BE664" s="42"/>
      <c r="BF664" s="42"/>
      <c r="BG664" s="42"/>
      <c r="BH664" s="42"/>
      <c r="BI664" s="42"/>
    </row>
    <row r="665" spans="1:61" ht="15.75" customHeight="1">
      <c r="A665" s="435"/>
      <c r="B665" s="346"/>
      <c r="C665" s="346"/>
      <c r="D665" s="404"/>
      <c r="E665" s="404"/>
      <c r="F665" s="346"/>
      <c r="G665" s="404"/>
      <c r="H665" s="404"/>
      <c r="I665" s="346"/>
      <c r="J665" s="404"/>
      <c r="K665" s="404"/>
      <c r="L665" s="346"/>
      <c r="M665" s="404"/>
      <c r="N665" s="404"/>
      <c r="O665" s="346"/>
      <c r="P665" s="404"/>
      <c r="Q665" s="404"/>
      <c r="R665" s="346"/>
      <c r="S665" s="404"/>
      <c r="T665" s="404"/>
      <c r="U665" s="346"/>
      <c r="V665" s="404"/>
      <c r="W665" s="404"/>
      <c r="X665" s="346"/>
      <c r="Y665" s="404"/>
      <c r="Z665" s="404"/>
      <c r="AA665" s="346"/>
      <c r="AB665" s="404"/>
      <c r="AC665" s="404"/>
      <c r="AD665" s="346"/>
      <c r="AE665" s="404"/>
      <c r="AF665" s="404"/>
      <c r="AG665" s="346"/>
      <c r="AH665" s="404"/>
      <c r="AI665" s="404"/>
      <c r="AJ665" s="346"/>
      <c r="AK665" s="404"/>
      <c r="AL665" s="404"/>
      <c r="AM665" s="346"/>
      <c r="AN665" s="404"/>
      <c r="AO665" s="404"/>
      <c r="AP665" s="42"/>
      <c r="AQ665" s="42"/>
      <c r="AR665" s="42"/>
      <c r="AS665" s="42"/>
      <c r="AT665" s="42"/>
      <c r="AU665" s="42"/>
      <c r="AV665" s="42"/>
      <c r="AW665" s="42"/>
      <c r="AX665" s="42"/>
      <c r="AY665" s="42"/>
      <c r="AZ665" s="42"/>
      <c r="BA665" s="42"/>
      <c r="BB665" s="42"/>
      <c r="BC665" s="42"/>
      <c r="BD665" s="42"/>
      <c r="BE665" s="42"/>
      <c r="BF665" s="42"/>
      <c r="BG665" s="42"/>
      <c r="BH665" s="42"/>
      <c r="BI665" s="42"/>
    </row>
    <row r="666" spans="1:61" ht="15.75" customHeight="1">
      <c r="A666" s="435"/>
      <c r="B666" s="346"/>
      <c r="C666" s="346"/>
      <c r="D666" s="404"/>
      <c r="E666" s="404"/>
      <c r="F666" s="346"/>
      <c r="G666" s="404"/>
      <c r="H666" s="404"/>
      <c r="I666" s="346"/>
      <c r="J666" s="404"/>
      <c r="K666" s="404"/>
      <c r="L666" s="346"/>
      <c r="M666" s="404"/>
      <c r="N666" s="404"/>
      <c r="O666" s="346"/>
      <c r="P666" s="404"/>
      <c r="Q666" s="404"/>
      <c r="R666" s="346"/>
      <c r="S666" s="404"/>
      <c r="T666" s="404"/>
      <c r="U666" s="346"/>
      <c r="V666" s="404"/>
      <c r="W666" s="404"/>
      <c r="X666" s="346"/>
      <c r="Y666" s="404"/>
      <c r="Z666" s="404"/>
      <c r="AA666" s="346"/>
      <c r="AB666" s="404"/>
      <c r="AC666" s="404"/>
      <c r="AD666" s="346"/>
      <c r="AE666" s="404"/>
      <c r="AF666" s="404"/>
      <c r="AG666" s="346"/>
      <c r="AH666" s="404"/>
      <c r="AI666" s="404"/>
      <c r="AJ666" s="346"/>
      <c r="AK666" s="404"/>
      <c r="AL666" s="404"/>
      <c r="AM666" s="346"/>
      <c r="AN666" s="404"/>
      <c r="AO666" s="404"/>
      <c r="AP666" s="42"/>
      <c r="AQ666" s="42"/>
      <c r="AR666" s="42"/>
      <c r="AS666" s="42"/>
      <c r="AT666" s="42"/>
      <c r="AU666" s="42"/>
      <c r="AV666" s="42"/>
      <c r="AW666" s="42"/>
      <c r="AX666" s="42"/>
      <c r="AY666" s="42"/>
      <c r="AZ666" s="42"/>
      <c r="BA666" s="42"/>
      <c r="BB666" s="42"/>
      <c r="BC666" s="42"/>
      <c r="BD666" s="42"/>
      <c r="BE666" s="42"/>
      <c r="BF666" s="42"/>
      <c r="BG666" s="42"/>
      <c r="BH666" s="42"/>
      <c r="BI666" s="42"/>
    </row>
    <row r="667" spans="1:61" ht="15.75" customHeight="1">
      <c r="A667" s="435"/>
      <c r="B667" s="346"/>
      <c r="C667" s="346"/>
      <c r="D667" s="404"/>
      <c r="E667" s="404"/>
      <c r="F667" s="346"/>
      <c r="G667" s="404"/>
      <c r="H667" s="404"/>
      <c r="I667" s="346"/>
      <c r="J667" s="404"/>
      <c r="K667" s="404"/>
      <c r="L667" s="346"/>
      <c r="M667" s="404"/>
      <c r="N667" s="404"/>
      <c r="O667" s="346"/>
      <c r="P667" s="404"/>
      <c r="Q667" s="404"/>
      <c r="R667" s="346"/>
      <c r="S667" s="404"/>
      <c r="T667" s="404"/>
      <c r="U667" s="346"/>
      <c r="V667" s="404"/>
      <c r="W667" s="404"/>
      <c r="X667" s="346"/>
      <c r="Y667" s="404"/>
      <c r="Z667" s="404"/>
      <c r="AA667" s="346"/>
      <c r="AB667" s="404"/>
      <c r="AC667" s="404"/>
      <c r="AD667" s="346"/>
      <c r="AE667" s="404"/>
      <c r="AF667" s="404"/>
      <c r="AG667" s="346"/>
      <c r="AH667" s="404"/>
      <c r="AI667" s="404"/>
      <c r="AJ667" s="346"/>
      <c r="AK667" s="404"/>
      <c r="AL667" s="404"/>
      <c r="AM667" s="346"/>
      <c r="AN667" s="404"/>
      <c r="AO667" s="404"/>
      <c r="AP667" s="42"/>
      <c r="AQ667" s="42"/>
      <c r="AR667" s="42"/>
      <c r="AS667" s="42"/>
      <c r="AT667" s="42"/>
      <c r="AU667" s="42"/>
      <c r="AV667" s="42"/>
      <c r="AW667" s="42"/>
      <c r="AX667" s="42"/>
      <c r="AY667" s="42"/>
      <c r="AZ667" s="42"/>
      <c r="BA667" s="42"/>
      <c r="BB667" s="42"/>
      <c r="BC667" s="42"/>
      <c r="BD667" s="42"/>
      <c r="BE667" s="42"/>
      <c r="BF667" s="42"/>
      <c r="BG667" s="42"/>
      <c r="BH667" s="42"/>
      <c r="BI667" s="42"/>
    </row>
    <row r="668" spans="1:61" ht="15.75" customHeight="1">
      <c r="A668" s="435"/>
      <c r="B668" s="346"/>
      <c r="C668" s="346"/>
      <c r="D668" s="404"/>
      <c r="E668" s="404"/>
      <c r="F668" s="346"/>
      <c r="G668" s="404"/>
      <c r="H668" s="404"/>
      <c r="I668" s="346"/>
      <c r="J668" s="404"/>
      <c r="K668" s="404"/>
      <c r="L668" s="346"/>
      <c r="M668" s="404"/>
      <c r="N668" s="404"/>
      <c r="O668" s="346"/>
      <c r="P668" s="404"/>
      <c r="Q668" s="404"/>
      <c r="R668" s="346"/>
      <c r="S668" s="404"/>
      <c r="T668" s="404"/>
      <c r="U668" s="346"/>
      <c r="V668" s="404"/>
      <c r="W668" s="404"/>
      <c r="X668" s="346"/>
      <c r="Y668" s="404"/>
      <c r="Z668" s="404"/>
      <c r="AA668" s="346"/>
      <c r="AB668" s="404"/>
      <c r="AC668" s="404"/>
      <c r="AD668" s="346"/>
      <c r="AE668" s="404"/>
      <c r="AF668" s="404"/>
      <c r="AG668" s="346"/>
      <c r="AH668" s="404"/>
      <c r="AI668" s="404"/>
      <c r="AJ668" s="346"/>
      <c r="AK668" s="404"/>
      <c r="AL668" s="404"/>
      <c r="AM668" s="346"/>
      <c r="AN668" s="404"/>
      <c r="AO668" s="404"/>
      <c r="AP668" s="42"/>
      <c r="AQ668" s="42"/>
      <c r="AR668" s="42"/>
      <c r="AS668" s="42"/>
      <c r="AT668" s="42"/>
      <c r="AU668" s="42"/>
      <c r="AV668" s="42"/>
      <c r="AW668" s="42"/>
      <c r="AX668" s="42"/>
      <c r="AY668" s="42"/>
      <c r="AZ668" s="42"/>
      <c r="BA668" s="42"/>
      <c r="BB668" s="42"/>
      <c r="BC668" s="42"/>
      <c r="BD668" s="42"/>
      <c r="BE668" s="42"/>
      <c r="BF668" s="42"/>
      <c r="BG668" s="42"/>
      <c r="BH668" s="42"/>
      <c r="BI668" s="42"/>
    </row>
    <row r="669" spans="1:61" ht="15.75" customHeight="1">
      <c r="A669" s="435"/>
      <c r="B669" s="346"/>
      <c r="C669" s="346"/>
      <c r="D669" s="404"/>
      <c r="E669" s="404"/>
      <c r="F669" s="346"/>
      <c r="G669" s="404"/>
      <c r="H669" s="404"/>
      <c r="I669" s="346"/>
      <c r="J669" s="404"/>
      <c r="K669" s="404"/>
      <c r="L669" s="346"/>
      <c r="M669" s="404"/>
      <c r="N669" s="404"/>
      <c r="O669" s="346"/>
      <c r="P669" s="404"/>
      <c r="Q669" s="404"/>
      <c r="R669" s="346"/>
      <c r="S669" s="404"/>
      <c r="T669" s="404"/>
      <c r="U669" s="346"/>
      <c r="V669" s="404"/>
      <c r="W669" s="404"/>
      <c r="X669" s="346"/>
      <c r="Y669" s="404"/>
      <c r="Z669" s="404"/>
      <c r="AA669" s="346"/>
      <c r="AB669" s="404"/>
      <c r="AC669" s="404"/>
      <c r="AD669" s="346"/>
      <c r="AE669" s="404"/>
      <c r="AF669" s="404"/>
      <c r="AG669" s="346"/>
      <c r="AH669" s="404"/>
      <c r="AI669" s="404"/>
      <c r="AJ669" s="346"/>
      <c r="AK669" s="404"/>
      <c r="AL669" s="404"/>
      <c r="AM669" s="346"/>
      <c r="AN669" s="404"/>
      <c r="AO669" s="404"/>
      <c r="AP669" s="42"/>
      <c r="AQ669" s="42"/>
      <c r="AR669" s="42"/>
      <c r="AS669" s="42"/>
      <c r="AT669" s="42"/>
      <c r="AU669" s="42"/>
      <c r="AV669" s="42"/>
      <c r="AW669" s="42"/>
      <c r="AX669" s="42"/>
      <c r="AY669" s="42"/>
      <c r="AZ669" s="42"/>
      <c r="BA669" s="42"/>
      <c r="BB669" s="42"/>
      <c r="BC669" s="42"/>
      <c r="BD669" s="42"/>
      <c r="BE669" s="42"/>
      <c r="BF669" s="42"/>
      <c r="BG669" s="42"/>
      <c r="BH669" s="42"/>
      <c r="BI669" s="42"/>
    </row>
    <row r="670" spans="1:61" ht="15.75" customHeight="1">
      <c r="A670" s="435"/>
      <c r="B670" s="346"/>
      <c r="C670" s="346"/>
      <c r="D670" s="404"/>
      <c r="E670" s="404"/>
      <c r="F670" s="346"/>
      <c r="G670" s="404"/>
      <c r="H670" s="404"/>
      <c r="I670" s="346"/>
      <c r="J670" s="404"/>
      <c r="K670" s="404"/>
      <c r="L670" s="346"/>
      <c r="M670" s="404"/>
      <c r="N670" s="404"/>
      <c r="O670" s="346"/>
      <c r="P670" s="404"/>
      <c r="Q670" s="404"/>
      <c r="R670" s="346"/>
      <c r="S670" s="404"/>
      <c r="T670" s="404"/>
      <c r="U670" s="346"/>
      <c r="V670" s="404"/>
      <c r="W670" s="404"/>
      <c r="X670" s="346"/>
      <c r="Y670" s="404"/>
      <c r="Z670" s="404"/>
      <c r="AA670" s="346"/>
      <c r="AB670" s="404"/>
      <c r="AC670" s="404"/>
      <c r="AD670" s="346"/>
      <c r="AE670" s="404"/>
      <c r="AF670" s="404"/>
      <c r="AG670" s="346"/>
      <c r="AH670" s="404"/>
      <c r="AI670" s="404"/>
      <c r="AJ670" s="346"/>
      <c r="AK670" s="404"/>
      <c r="AL670" s="404"/>
      <c r="AM670" s="346"/>
      <c r="AN670" s="404"/>
      <c r="AO670" s="404"/>
      <c r="AP670" s="42"/>
      <c r="AQ670" s="42"/>
      <c r="AR670" s="42"/>
      <c r="AS670" s="42"/>
      <c r="AT670" s="42"/>
      <c r="AU670" s="42"/>
      <c r="AV670" s="42"/>
      <c r="AW670" s="42"/>
      <c r="AX670" s="42"/>
      <c r="AY670" s="42"/>
      <c r="AZ670" s="42"/>
      <c r="BA670" s="42"/>
      <c r="BB670" s="42"/>
      <c r="BC670" s="42"/>
      <c r="BD670" s="42"/>
      <c r="BE670" s="42"/>
      <c r="BF670" s="42"/>
      <c r="BG670" s="42"/>
      <c r="BH670" s="42"/>
      <c r="BI670" s="42"/>
    </row>
    <row r="671" spans="1:61" ht="15.75" customHeight="1">
      <c r="A671" s="435"/>
      <c r="B671" s="346"/>
      <c r="C671" s="346"/>
      <c r="D671" s="404"/>
      <c r="E671" s="404"/>
      <c r="F671" s="346"/>
      <c r="G671" s="404"/>
      <c r="H671" s="404"/>
      <c r="I671" s="346"/>
      <c r="J671" s="404"/>
      <c r="K671" s="404"/>
      <c r="L671" s="346"/>
      <c r="M671" s="404"/>
      <c r="N671" s="404"/>
      <c r="O671" s="346"/>
      <c r="P671" s="404"/>
      <c r="Q671" s="404"/>
      <c r="R671" s="346"/>
      <c r="S671" s="404"/>
      <c r="T671" s="404"/>
      <c r="U671" s="346"/>
      <c r="V671" s="404"/>
      <c r="W671" s="404"/>
      <c r="X671" s="346"/>
      <c r="Y671" s="404"/>
      <c r="Z671" s="404"/>
      <c r="AA671" s="346"/>
      <c r="AB671" s="404"/>
      <c r="AC671" s="404"/>
      <c r="AD671" s="346"/>
      <c r="AE671" s="404"/>
      <c r="AF671" s="404"/>
      <c r="AG671" s="346"/>
      <c r="AH671" s="404"/>
      <c r="AI671" s="404"/>
      <c r="AJ671" s="346"/>
      <c r="AK671" s="404"/>
      <c r="AL671" s="404"/>
      <c r="AM671" s="346"/>
      <c r="AN671" s="404"/>
      <c r="AO671" s="404"/>
      <c r="AP671" s="42"/>
      <c r="AQ671" s="42"/>
      <c r="AR671" s="42"/>
      <c r="AS671" s="42"/>
      <c r="AT671" s="42"/>
      <c r="AU671" s="42"/>
      <c r="AV671" s="42"/>
      <c r="AW671" s="42"/>
      <c r="AX671" s="42"/>
      <c r="AY671" s="42"/>
      <c r="AZ671" s="42"/>
      <c r="BA671" s="42"/>
      <c r="BB671" s="42"/>
      <c r="BC671" s="42"/>
      <c r="BD671" s="42"/>
      <c r="BE671" s="42"/>
      <c r="BF671" s="42"/>
      <c r="BG671" s="42"/>
      <c r="BH671" s="42"/>
      <c r="BI671" s="42"/>
    </row>
    <row r="672" spans="1:61" ht="15.75" customHeight="1">
      <c r="A672" s="435"/>
      <c r="B672" s="346"/>
      <c r="C672" s="346"/>
      <c r="D672" s="404"/>
      <c r="E672" s="404"/>
      <c r="F672" s="346"/>
      <c r="G672" s="404"/>
      <c r="H672" s="404"/>
      <c r="I672" s="346"/>
      <c r="J672" s="404"/>
      <c r="K672" s="404"/>
      <c r="L672" s="346"/>
      <c r="M672" s="404"/>
      <c r="N672" s="404"/>
      <c r="O672" s="346"/>
      <c r="P672" s="404"/>
      <c r="Q672" s="404"/>
      <c r="R672" s="346"/>
      <c r="S672" s="404"/>
      <c r="T672" s="404"/>
      <c r="U672" s="346"/>
      <c r="V672" s="404"/>
      <c r="W672" s="404"/>
      <c r="X672" s="346"/>
      <c r="Y672" s="404"/>
      <c r="Z672" s="404"/>
      <c r="AA672" s="346"/>
      <c r="AB672" s="404"/>
      <c r="AC672" s="404"/>
      <c r="AD672" s="346"/>
      <c r="AE672" s="404"/>
      <c r="AF672" s="404"/>
      <c r="AG672" s="346"/>
      <c r="AH672" s="404"/>
      <c r="AI672" s="404"/>
      <c r="AJ672" s="346"/>
      <c r="AK672" s="404"/>
      <c r="AL672" s="404"/>
      <c r="AM672" s="346"/>
      <c r="AN672" s="404"/>
      <c r="AO672" s="404"/>
      <c r="AP672" s="42"/>
      <c r="AQ672" s="42"/>
      <c r="AR672" s="42"/>
      <c r="AS672" s="42"/>
      <c r="AT672" s="42"/>
      <c r="AU672" s="42"/>
      <c r="AV672" s="42"/>
      <c r="AW672" s="42"/>
      <c r="AX672" s="42"/>
      <c r="AY672" s="42"/>
      <c r="AZ672" s="42"/>
      <c r="BA672" s="42"/>
      <c r="BB672" s="42"/>
      <c r="BC672" s="42"/>
      <c r="BD672" s="42"/>
      <c r="BE672" s="42"/>
      <c r="BF672" s="42"/>
      <c r="BG672" s="42"/>
      <c r="BH672" s="42"/>
      <c r="BI672" s="42"/>
    </row>
    <row r="673" spans="1:61" ht="15.75" customHeight="1">
      <c r="A673" s="435"/>
      <c r="B673" s="346"/>
      <c r="C673" s="346"/>
      <c r="D673" s="404"/>
      <c r="E673" s="404"/>
      <c r="F673" s="346"/>
      <c r="G673" s="404"/>
      <c r="H673" s="404"/>
      <c r="I673" s="346"/>
      <c r="J673" s="404"/>
      <c r="K673" s="404"/>
      <c r="L673" s="346"/>
      <c r="M673" s="404"/>
      <c r="N673" s="404"/>
      <c r="O673" s="346"/>
      <c r="P673" s="404"/>
      <c r="Q673" s="404"/>
      <c r="R673" s="346"/>
      <c r="S673" s="404"/>
      <c r="T673" s="404"/>
      <c r="U673" s="346"/>
      <c r="V673" s="404"/>
      <c r="W673" s="404"/>
      <c r="X673" s="346"/>
      <c r="Y673" s="404"/>
      <c r="Z673" s="404"/>
      <c r="AA673" s="346"/>
      <c r="AB673" s="404"/>
      <c r="AC673" s="404"/>
      <c r="AD673" s="346"/>
      <c r="AE673" s="404"/>
      <c r="AF673" s="404"/>
      <c r="AG673" s="346"/>
      <c r="AH673" s="404"/>
      <c r="AI673" s="404"/>
      <c r="AJ673" s="346"/>
      <c r="AK673" s="404"/>
      <c r="AL673" s="404"/>
      <c r="AM673" s="346"/>
      <c r="AN673" s="404"/>
      <c r="AO673" s="404"/>
      <c r="AP673" s="42"/>
      <c r="AQ673" s="42"/>
      <c r="AR673" s="42"/>
      <c r="AS673" s="42"/>
      <c r="AT673" s="42"/>
      <c r="AU673" s="42"/>
      <c r="AV673" s="42"/>
      <c r="AW673" s="42"/>
      <c r="AX673" s="42"/>
      <c r="AY673" s="42"/>
      <c r="AZ673" s="42"/>
      <c r="BA673" s="42"/>
      <c r="BB673" s="42"/>
      <c r="BC673" s="42"/>
      <c r="BD673" s="42"/>
      <c r="BE673" s="42"/>
      <c r="BF673" s="42"/>
      <c r="BG673" s="42"/>
      <c r="BH673" s="42"/>
      <c r="BI673" s="42"/>
    </row>
    <row r="674" spans="1:61" ht="15.75" customHeight="1">
      <c r="A674" s="435"/>
      <c r="B674" s="346"/>
      <c r="C674" s="346"/>
      <c r="D674" s="406"/>
      <c r="E674" s="406"/>
      <c r="F674" s="346"/>
      <c r="G674" s="406"/>
      <c r="H674" s="406"/>
      <c r="I674" s="346"/>
      <c r="J674" s="406"/>
      <c r="K674" s="406"/>
      <c r="L674" s="346"/>
      <c r="M674" s="406"/>
      <c r="N674" s="406"/>
      <c r="O674" s="346"/>
      <c r="P674" s="406"/>
      <c r="Q674" s="406"/>
      <c r="R674" s="346"/>
      <c r="S674" s="406"/>
      <c r="T674" s="406"/>
      <c r="U674" s="346"/>
      <c r="V674" s="406"/>
      <c r="W674" s="406"/>
      <c r="X674" s="346"/>
      <c r="Y674" s="406"/>
      <c r="Z674" s="406"/>
      <c r="AA674" s="346"/>
      <c r="AB674" s="406"/>
      <c r="AC674" s="406"/>
      <c r="AD674" s="346"/>
      <c r="AE674" s="406"/>
      <c r="AF674" s="406"/>
      <c r="AG674" s="346"/>
      <c r="AH674" s="406"/>
      <c r="AI674" s="406"/>
      <c r="AJ674" s="346"/>
      <c r="AK674" s="406"/>
      <c r="AL674" s="406"/>
      <c r="AM674" s="346"/>
      <c r="AN674" s="406"/>
      <c r="AO674" s="406"/>
      <c r="AP674" s="42"/>
      <c r="AQ674" s="42"/>
      <c r="AR674" s="42"/>
      <c r="AS674" s="42"/>
      <c r="AT674" s="42"/>
      <c r="AU674" s="42"/>
      <c r="AV674" s="42"/>
      <c r="AW674" s="42"/>
      <c r="AX674" s="42"/>
      <c r="AY674" s="42"/>
      <c r="AZ674" s="42"/>
      <c r="BA674" s="42"/>
      <c r="BB674" s="42"/>
      <c r="BC674" s="42"/>
      <c r="BD674" s="42"/>
      <c r="BE674" s="42"/>
      <c r="BF674" s="42"/>
      <c r="BG674" s="42"/>
      <c r="BH674" s="42"/>
      <c r="BI674" s="42"/>
    </row>
    <row r="675" spans="1:61" ht="15.75" customHeight="1">
      <c r="A675" s="435"/>
      <c r="B675" s="346"/>
      <c r="C675" s="346"/>
      <c r="D675" s="404"/>
      <c r="E675" s="404"/>
      <c r="F675" s="346"/>
      <c r="G675" s="404"/>
      <c r="H675" s="404"/>
      <c r="I675" s="346"/>
      <c r="J675" s="404"/>
      <c r="K675" s="404"/>
      <c r="L675" s="346"/>
      <c r="M675" s="404"/>
      <c r="N675" s="404"/>
      <c r="O675" s="346"/>
      <c r="P675" s="404"/>
      <c r="Q675" s="404"/>
      <c r="R675" s="346"/>
      <c r="S675" s="404"/>
      <c r="T675" s="404"/>
      <c r="U675" s="346"/>
      <c r="V675" s="404"/>
      <c r="W675" s="404"/>
      <c r="X675" s="346"/>
      <c r="Y675" s="404"/>
      <c r="Z675" s="404"/>
      <c r="AA675" s="346"/>
      <c r="AB675" s="404"/>
      <c r="AC675" s="404"/>
      <c r="AD675" s="346"/>
      <c r="AE675" s="404"/>
      <c r="AF675" s="404"/>
      <c r="AG675" s="346"/>
      <c r="AH675" s="404"/>
      <c r="AI675" s="404"/>
      <c r="AJ675" s="346"/>
      <c r="AK675" s="404"/>
      <c r="AL675" s="404"/>
      <c r="AM675" s="346"/>
      <c r="AN675" s="404"/>
      <c r="AO675" s="404"/>
      <c r="AP675" s="42"/>
      <c r="AQ675" s="42"/>
      <c r="AR675" s="42"/>
      <c r="AS675" s="42"/>
      <c r="AT675" s="42"/>
      <c r="AU675" s="42"/>
      <c r="AV675" s="42"/>
      <c r="AW675" s="42"/>
      <c r="AX675" s="42"/>
      <c r="AY675" s="42"/>
      <c r="AZ675" s="42"/>
      <c r="BA675" s="42"/>
      <c r="BB675" s="42"/>
      <c r="BC675" s="42"/>
      <c r="BD675" s="42"/>
      <c r="BE675" s="42"/>
      <c r="BF675" s="42"/>
      <c r="BG675" s="42"/>
      <c r="BH675" s="42"/>
      <c r="BI675" s="42"/>
    </row>
    <row r="676" spans="1:61" ht="15.75" customHeight="1">
      <c r="A676" s="435"/>
      <c r="B676" s="346"/>
      <c r="C676" s="346"/>
      <c r="D676" s="404"/>
      <c r="E676" s="404"/>
      <c r="F676" s="346"/>
      <c r="G676" s="404"/>
      <c r="H676" s="404"/>
      <c r="I676" s="346"/>
      <c r="J676" s="404"/>
      <c r="K676" s="404"/>
      <c r="L676" s="346"/>
      <c r="M676" s="404"/>
      <c r="N676" s="404"/>
      <c r="O676" s="346"/>
      <c r="P676" s="404"/>
      <c r="Q676" s="404"/>
      <c r="R676" s="346"/>
      <c r="S676" s="404"/>
      <c r="T676" s="404"/>
      <c r="U676" s="346"/>
      <c r="V676" s="404"/>
      <c r="W676" s="404"/>
      <c r="X676" s="346"/>
      <c r="Y676" s="404"/>
      <c r="Z676" s="404"/>
      <c r="AA676" s="346"/>
      <c r="AB676" s="404"/>
      <c r="AC676" s="404"/>
      <c r="AD676" s="346"/>
      <c r="AE676" s="404"/>
      <c r="AF676" s="404"/>
      <c r="AG676" s="346"/>
      <c r="AH676" s="404"/>
      <c r="AI676" s="404"/>
      <c r="AJ676" s="346"/>
      <c r="AK676" s="404"/>
      <c r="AL676" s="404"/>
      <c r="AM676" s="346"/>
      <c r="AN676" s="404"/>
      <c r="AO676" s="404"/>
      <c r="AP676" s="42"/>
      <c r="AQ676" s="42"/>
      <c r="AR676" s="42"/>
      <c r="AS676" s="42"/>
      <c r="AT676" s="42"/>
      <c r="AU676" s="42"/>
      <c r="AV676" s="42"/>
      <c r="AW676" s="42"/>
      <c r="AX676" s="42"/>
      <c r="AY676" s="42"/>
      <c r="AZ676" s="42"/>
      <c r="BA676" s="42"/>
      <c r="BB676" s="42"/>
      <c r="BC676" s="42"/>
      <c r="BD676" s="42"/>
      <c r="BE676" s="42"/>
      <c r="BF676" s="42"/>
      <c r="BG676" s="42"/>
      <c r="BH676" s="42"/>
      <c r="BI676" s="42"/>
    </row>
    <row r="677" spans="1:61" ht="15.75" customHeight="1">
      <c r="A677" s="435"/>
      <c r="B677" s="346"/>
      <c r="C677" s="346"/>
      <c r="D677" s="404"/>
      <c r="E677" s="404"/>
      <c r="F677" s="346"/>
      <c r="G677" s="404"/>
      <c r="H677" s="404"/>
      <c r="I677" s="346"/>
      <c r="J677" s="404"/>
      <c r="K677" s="404"/>
      <c r="L677" s="346"/>
      <c r="M677" s="404"/>
      <c r="N677" s="404"/>
      <c r="O677" s="346"/>
      <c r="P677" s="404"/>
      <c r="Q677" s="404"/>
      <c r="R677" s="346"/>
      <c r="S677" s="404"/>
      <c r="T677" s="404"/>
      <c r="U677" s="346"/>
      <c r="V677" s="404"/>
      <c r="W677" s="404"/>
      <c r="X677" s="346"/>
      <c r="Y677" s="404"/>
      <c r="Z677" s="404"/>
      <c r="AA677" s="346"/>
      <c r="AB677" s="404"/>
      <c r="AC677" s="404"/>
      <c r="AD677" s="346"/>
      <c r="AE677" s="404"/>
      <c r="AF677" s="404"/>
      <c r="AG677" s="346"/>
      <c r="AH677" s="404"/>
      <c r="AI677" s="404"/>
      <c r="AJ677" s="346"/>
      <c r="AK677" s="404"/>
      <c r="AL677" s="404"/>
      <c r="AM677" s="346"/>
      <c r="AN677" s="404"/>
      <c r="AO677" s="404"/>
      <c r="AP677" s="42"/>
      <c r="AQ677" s="42"/>
      <c r="AR677" s="42"/>
      <c r="AS677" s="42"/>
      <c r="AT677" s="42"/>
      <c r="AU677" s="42"/>
      <c r="AV677" s="42"/>
      <c r="AW677" s="42"/>
      <c r="AX677" s="42"/>
      <c r="AY677" s="42"/>
      <c r="AZ677" s="42"/>
      <c r="BA677" s="42"/>
      <c r="BB677" s="42"/>
      <c r="BC677" s="42"/>
      <c r="BD677" s="42"/>
      <c r="BE677" s="42"/>
      <c r="BF677" s="42"/>
      <c r="BG677" s="42"/>
      <c r="BH677" s="42"/>
      <c r="BI677" s="42"/>
    </row>
    <row r="678" spans="1:61" ht="15.75" customHeight="1">
      <c r="A678" s="435"/>
      <c r="B678" s="346"/>
      <c r="C678" s="346"/>
      <c r="D678" s="404"/>
      <c r="E678" s="404"/>
      <c r="F678" s="346"/>
      <c r="G678" s="404"/>
      <c r="H678" s="404"/>
      <c r="I678" s="346"/>
      <c r="J678" s="404"/>
      <c r="K678" s="404"/>
      <c r="L678" s="346"/>
      <c r="M678" s="404"/>
      <c r="N678" s="404"/>
      <c r="O678" s="346"/>
      <c r="P678" s="404"/>
      <c r="Q678" s="404"/>
      <c r="R678" s="346"/>
      <c r="S678" s="404"/>
      <c r="T678" s="404"/>
      <c r="U678" s="346"/>
      <c r="V678" s="404"/>
      <c r="W678" s="404"/>
      <c r="X678" s="346"/>
      <c r="Y678" s="404"/>
      <c r="Z678" s="404"/>
      <c r="AA678" s="346"/>
      <c r="AB678" s="404"/>
      <c r="AC678" s="404"/>
      <c r="AD678" s="346"/>
      <c r="AE678" s="404"/>
      <c r="AF678" s="404"/>
      <c r="AG678" s="346"/>
      <c r="AH678" s="404"/>
      <c r="AI678" s="404"/>
      <c r="AJ678" s="346"/>
      <c r="AK678" s="404"/>
      <c r="AL678" s="404"/>
      <c r="AM678" s="346"/>
      <c r="AN678" s="404"/>
      <c r="AO678" s="404"/>
      <c r="AP678" s="42"/>
      <c r="AQ678" s="42"/>
      <c r="AR678" s="42"/>
      <c r="AS678" s="42"/>
      <c r="AT678" s="42"/>
      <c r="AU678" s="42"/>
      <c r="AV678" s="42"/>
      <c r="AW678" s="42"/>
      <c r="AX678" s="42"/>
      <c r="AY678" s="42"/>
      <c r="AZ678" s="42"/>
      <c r="BA678" s="42"/>
      <c r="BB678" s="42"/>
      <c r="BC678" s="42"/>
      <c r="BD678" s="42"/>
      <c r="BE678" s="42"/>
      <c r="BF678" s="42"/>
      <c r="BG678" s="42"/>
      <c r="BH678" s="42"/>
      <c r="BI678" s="42"/>
    </row>
    <row r="679" spans="1:61" ht="15.75" customHeight="1">
      <c r="A679" s="435"/>
      <c r="B679" s="346"/>
      <c r="C679" s="346"/>
      <c r="D679" s="404"/>
      <c r="E679" s="404"/>
      <c r="F679" s="346"/>
      <c r="G679" s="404"/>
      <c r="H679" s="404"/>
      <c r="I679" s="346"/>
      <c r="J679" s="404"/>
      <c r="K679" s="404"/>
      <c r="L679" s="346"/>
      <c r="M679" s="404"/>
      <c r="N679" s="404"/>
      <c r="O679" s="346"/>
      <c r="P679" s="404"/>
      <c r="Q679" s="404"/>
      <c r="R679" s="346"/>
      <c r="S679" s="404"/>
      <c r="T679" s="404"/>
      <c r="U679" s="346"/>
      <c r="V679" s="404"/>
      <c r="W679" s="404"/>
      <c r="X679" s="346"/>
      <c r="Y679" s="404"/>
      <c r="Z679" s="404"/>
      <c r="AA679" s="346"/>
      <c r="AB679" s="404"/>
      <c r="AC679" s="404"/>
      <c r="AD679" s="346"/>
      <c r="AE679" s="404"/>
      <c r="AF679" s="404"/>
      <c r="AG679" s="346"/>
      <c r="AH679" s="404"/>
      <c r="AI679" s="404"/>
      <c r="AJ679" s="346"/>
      <c r="AK679" s="404"/>
      <c r="AL679" s="404"/>
      <c r="AM679" s="346"/>
      <c r="AN679" s="404"/>
      <c r="AO679" s="404"/>
      <c r="AP679" s="42"/>
      <c r="AQ679" s="42"/>
      <c r="AR679" s="42"/>
      <c r="AS679" s="42"/>
      <c r="AT679" s="42"/>
      <c r="AU679" s="42"/>
      <c r="AV679" s="42"/>
      <c r="AW679" s="42"/>
      <c r="AX679" s="42"/>
      <c r="AY679" s="42"/>
      <c r="AZ679" s="42"/>
      <c r="BA679" s="42"/>
      <c r="BB679" s="42"/>
      <c r="BC679" s="42"/>
      <c r="BD679" s="42"/>
      <c r="BE679" s="42"/>
      <c r="BF679" s="42"/>
      <c r="BG679" s="42"/>
      <c r="BH679" s="42"/>
      <c r="BI679" s="42"/>
    </row>
    <row r="680" spans="1:61" ht="15.75" customHeight="1">
      <c r="A680" s="435"/>
      <c r="B680" s="346"/>
      <c r="C680" s="346"/>
      <c r="D680" s="404"/>
      <c r="E680" s="404"/>
      <c r="F680" s="346"/>
      <c r="G680" s="404"/>
      <c r="H680" s="404"/>
      <c r="I680" s="346"/>
      <c r="J680" s="404"/>
      <c r="K680" s="404"/>
      <c r="L680" s="346"/>
      <c r="M680" s="404"/>
      <c r="N680" s="404"/>
      <c r="O680" s="346"/>
      <c r="P680" s="404"/>
      <c r="Q680" s="404"/>
      <c r="R680" s="346"/>
      <c r="S680" s="404"/>
      <c r="T680" s="404"/>
      <c r="U680" s="346"/>
      <c r="V680" s="404"/>
      <c r="W680" s="404"/>
      <c r="X680" s="346"/>
      <c r="Y680" s="404"/>
      <c r="Z680" s="404"/>
      <c r="AA680" s="346"/>
      <c r="AB680" s="404"/>
      <c r="AC680" s="404"/>
      <c r="AD680" s="346"/>
      <c r="AE680" s="404"/>
      <c r="AF680" s="404"/>
      <c r="AG680" s="346"/>
      <c r="AH680" s="404"/>
      <c r="AI680" s="404"/>
      <c r="AJ680" s="346"/>
      <c r="AK680" s="404"/>
      <c r="AL680" s="404"/>
      <c r="AM680" s="346"/>
      <c r="AN680" s="404"/>
      <c r="AO680" s="404"/>
      <c r="AP680" s="42"/>
      <c r="AQ680" s="42"/>
      <c r="AR680" s="42"/>
      <c r="AS680" s="42"/>
      <c r="AT680" s="42"/>
      <c r="AU680" s="42"/>
      <c r="AV680" s="42"/>
      <c r="AW680" s="42"/>
      <c r="AX680" s="42"/>
      <c r="AY680" s="42"/>
      <c r="AZ680" s="42"/>
      <c r="BA680" s="42"/>
      <c r="BB680" s="42"/>
      <c r="BC680" s="42"/>
      <c r="BD680" s="42"/>
      <c r="BE680" s="42"/>
      <c r="BF680" s="42"/>
      <c r="BG680" s="42"/>
      <c r="BH680" s="42"/>
      <c r="BI680" s="42"/>
    </row>
    <row r="681" spans="1:61" ht="15.75" customHeight="1">
      <c r="A681" s="435"/>
      <c r="B681" s="346"/>
      <c r="C681" s="346"/>
      <c r="D681" s="404"/>
      <c r="E681" s="404"/>
      <c r="F681" s="346"/>
      <c r="G681" s="404"/>
      <c r="H681" s="404"/>
      <c r="I681" s="346"/>
      <c r="J681" s="404"/>
      <c r="K681" s="404"/>
      <c r="L681" s="346"/>
      <c r="M681" s="404"/>
      <c r="N681" s="404"/>
      <c r="O681" s="346"/>
      <c r="P681" s="404"/>
      <c r="Q681" s="404"/>
      <c r="R681" s="346"/>
      <c r="S681" s="404"/>
      <c r="T681" s="404"/>
      <c r="U681" s="346"/>
      <c r="V681" s="404"/>
      <c r="W681" s="404"/>
      <c r="X681" s="346"/>
      <c r="Y681" s="404"/>
      <c r="Z681" s="404"/>
      <c r="AA681" s="346"/>
      <c r="AB681" s="404"/>
      <c r="AC681" s="404"/>
      <c r="AD681" s="346"/>
      <c r="AE681" s="404"/>
      <c r="AF681" s="404"/>
      <c r="AG681" s="346"/>
      <c r="AH681" s="404"/>
      <c r="AI681" s="404"/>
      <c r="AJ681" s="346"/>
      <c r="AK681" s="404"/>
      <c r="AL681" s="404"/>
      <c r="AM681" s="346"/>
      <c r="AN681" s="404"/>
      <c r="AO681" s="404"/>
      <c r="AP681" s="42"/>
      <c r="AQ681" s="42"/>
      <c r="AR681" s="42"/>
      <c r="AS681" s="42"/>
      <c r="AT681" s="42"/>
      <c r="AU681" s="42"/>
      <c r="AV681" s="42"/>
      <c r="AW681" s="42"/>
      <c r="AX681" s="42"/>
      <c r="AY681" s="42"/>
      <c r="AZ681" s="42"/>
      <c r="BA681" s="42"/>
      <c r="BB681" s="42"/>
      <c r="BC681" s="42"/>
      <c r="BD681" s="42"/>
      <c r="BE681" s="42"/>
      <c r="BF681" s="42"/>
      <c r="BG681" s="42"/>
      <c r="BH681" s="42"/>
      <c r="BI681" s="42"/>
    </row>
    <row r="682" spans="1:61" ht="15.75" customHeight="1">
      <c r="A682" s="435"/>
      <c r="B682" s="346"/>
      <c r="C682" s="346"/>
      <c r="D682" s="404"/>
      <c r="E682" s="404"/>
      <c r="F682" s="346"/>
      <c r="G682" s="404"/>
      <c r="H682" s="404"/>
      <c r="I682" s="346"/>
      <c r="J682" s="404"/>
      <c r="K682" s="404"/>
      <c r="L682" s="346"/>
      <c r="M682" s="404"/>
      <c r="N682" s="404"/>
      <c r="O682" s="346"/>
      <c r="P682" s="404"/>
      <c r="Q682" s="404"/>
      <c r="R682" s="346"/>
      <c r="S682" s="404"/>
      <c r="T682" s="404"/>
      <c r="U682" s="346"/>
      <c r="V682" s="404"/>
      <c r="W682" s="404"/>
      <c r="X682" s="346"/>
      <c r="Y682" s="404"/>
      <c r="Z682" s="404"/>
      <c r="AA682" s="346"/>
      <c r="AB682" s="404"/>
      <c r="AC682" s="404"/>
      <c r="AD682" s="346"/>
      <c r="AE682" s="404"/>
      <c r="AF682" s="404"/>
      <c r="AG682" s="346"/>
      <c r="AH682" s="404"/>
      <c r="AI682" s="404"/>
      <c r="AJ682" s="346"/>
      <c r="AK682" s="404"/>
      <c r="AL682" s="404"/>
      <c r="AM682" s="346"/>
      <c r="AN682" s="404"/>
      <c r="AO682" s="404"/>
      <c r="AP682" s="42"/>
      <c r="AQ682" s="42"/>
      <c r="AR682" s="42"/>
      <c r="AS682" s="42"/>
      <c r="AT682" s="42"/>
      <c r="AU682" s="42"/>
      <c r="AV682" s="42"/>
      <c r="AW682" s="42"/>
      <c r="AX682" s="42"/>
      <c r="AY682" s="42"/>
      <c r="AZ682" s="42"/>
      <c r="BA682" s="42"/>
      <c r="BB682" s="42"/>
      <c r="BC682" s="42"/>
      <c r="BD682" s="42"/>
      <c r="BE682" s="42"/>
      <c r="BF682" s="42"/>
      <c r="BG682" s="42"/>
      <c r="BH682" s="42"/>
      <c r="BI682" s="42"/>
    </row>
    <row r="683" spans="1:61" ht="15.75" customHeight="1">
      <c r="A683" s="435"/>
      <c r="B683" s="346"/>
      <c r="C683" s="346"/>
      <c r="D683" s="404"/>
      <c r="E683" s="404"/>
      <c r="F683" s="346"/>
      <c r="G683" s="404"/>
      <c r="H683" s="404"/>
      <c r="I683" s="346"/>
      <c r="J683" s="404"/>
      <c r="K683" s="404"/>
      <c r="L683" s="346"/>
      <c r="M683" s="404"/>
      <c r="N683" s="404"/>
      <c r="O683" s="346"/>
      <c r="P683" s="404"/>
      <c r="Q683" s="404"/>
      <c r="R683" s="346"/>
      <c r="S683" s="404"/>
      <c r="T683" s="404"/>
      <c r="U683" s="346"/>
      <c r="V683" s="404"/>
      <c r="W683" s="404"/>
      <c r="X683" s="346"/>
      <c r="Y683" s="404"/>
      <c r="Z683" s="404"/>
      <c r="AA683" s="346"/>
      <c r="AB683" s="404"/>
      <c r="AC683" s="404"/>
      <c r="AD683" s="346"/>
      <c r="AE683" s="404"/>
      <c r="AF683" s="404"/>
      <c r="AG683" s="346"/>
      <c r="AH683" s="404"/>
      <c r="AI683" s="404"/>
      <c r="AJ683" s="346"/>
      <c r="AK683" s="404"/>
      <c r="AL683" s="404"/>
      <c r="AM683" s="346"/>
      <c r="AN683" s="404"/>
      <c r="AO683" s="404"/>
      <c r="AP683" s="42"/>
      <c r="AQ683" s="42"/>
      <c r="AR683" s="42"/>
      <c r="AS683" s="42"/>
      <c r="AT683" s="42"/>
      <c r="AU683" s="42"/>
      <c r="AV683" s="42"/>
      <c r="AW683" s="42"/>
      <c r="AX683" s="42"/>
      <c r="AY683" s="42"/>
      <c r="AZ683" s="42"/>
      <c r="BA683" s="42"/>
      <c r="BB683" s="42"/>
      <c r="BC683" s="42"/>
      <c r="BD683" s="42"/>
      <c r="BE683" s="42"/>
      <c r="BF683" s="42"/>
      <c r="BG683" s="42"/>
      <c r="BH683" s="42"/>
      <c r="BI683" s="42"/>
    </row>
    <row r="684" spans="1:61" ht="15.75" customHeight="1">
      <c r="A684" s="435"/>
      <c r="B684" s="346"/>
      <c r="C684" s="346"/>
      <c r="D684" s="404"/>
      <c r="E684" s="404"/>
      <c r="F684" s="346"/>
      <c r="G684" s="404"/>
      <c r="H684" s="404"/>
      <c r="I684" s="346"/>
      <c r="J684" s="404"/>
      <c r="K684" s="404"/>
      <c r="L684" s="346"/>
      <c r="M684" s="404"/>
      <c r="N684" s="404"/>
      <c r="O684" s="346"/>
      <c r="P684" s="404"/>
      <c r="Q684" s="404"/>
      <c r="R684" s="346"/>
      <c r="S684" s="404"/>
      <c r="T684" s="404"/>
      <c r="U684" s="346"/>
      <c r="V684" s="404"/>
      <c r="W684" s="404"/>
      <c r="X684" s="346"/>
      <c r="Y684" s="404"/>
      <c r="Z684" s="404"/>
      <c r="AA684" s="346"/>
      <c r="AB684" s="404"/>
      <c r="AC684" s="404"/>
      <c r="AD684" s="346"/>
      <c r="AE684" s="404"/>
      <c r="AF684" s="404"/>
      <c r="AG684" s="346"/>
      <c r="AH684" s="404"/>
      <c r="AI684" s="404"/>
      <c r="AJ684" s="346"/>
      <c r="AK684" s="404"/>
      <c r="AL684" s="404"/>
      <c r="AM684" s="346"/>
      <c r="AN684" s="404"/>
      <c r="AO684" s="404"/>
      <c r="AP684" s="42"/>
      <c r="AQ684" s="42"/>
      <c r="AR684" s="42"/>
      <c r="AS684" s="42"/>
      <c r="AT684" s="42"/>
      <c r="AU684" s="42"/>
      <c r="AV684" s="42"/>
      <c r="AW684" s="42"/>
      <c r="AX684" s="42"/>
      <c r="AY684" s="42"/>
      <c r="AZ684" s="42"/>
      <c r="BA684" s="42"/>
      <c r="BB684" s="42"/>
      <c r="BC684" s="42"/>
      <c r="BD684" s="42"/>
      <c r="BE684" s="42"/>
      <c r="BF684" s="42"/>
      <c r="BG684" s="42"/>
      <c r="BH684" s="42"/>
      <c r="BI684" s="42"/>
    </row>
    <row r="685" spans="1:61" ht="15.75" customHeight="1">
      <c r="A685" s="435"/>
      <c r="B685" s="346"/>
      <c r="C685" s="346"/>
      <c r="D685" s="404"/>
      <c r="E685" s="404"/>
      <c r="F685" s="346"/>
      <c r="G685" s="404"/>
      <c r="H685" s="404"/>
      <c r="I685" s="346"/>
      <c r="J685" s="404"/>
      <c r="K685" s="404"/>
      <c r="L685" s="346"/>
      <c r="M685" s="404"/>
      <c r="N685" s="404"/>
      <c r="O685" s="346"/>
      <c r="P685" s="404"/>
      <c r="Q685" s="404"/>
      <c r="R685" s="346"/>
      <c r="S685" s="404"/>
      <c r="T685" s="404"/>
      <c r="U685" s="346"/>
      <c r="V685" s="404"/>
      <c r="W685" s="404"/>
      <c r="X685" s="346"/>
      <c r="Y685" s="404"/>
      <c r="Z685" s="404"/>
      <c r="AA685" s="346"/>
      <c r="AB685" s="404"/>
      <c r="AC685" s="404"/>
      <c r="AD685" s="346"/>
      <c r="AE685" s="404"/>
      <c r="AF685" s="404"/>
      <c r="AG685" s="346"/>
      <c r="AH685" s="404"/>
      <c r="AI685" s="404"/>
      <c r="AJ685" s="346"/>
      <c r="AK685" s="404"/>
      <c r="AL685" s="404"/>
      <c r="AM685" s="346"/>
      <c r="AN685" s="404"/>
      <c r="AO685" s="404"/>
      <c r="AP685" s="42"/>
      <c r="AQ685" s="42"/>
      <c r="AR685" s="42"/>
      <c r="AS685" s="42"/>
      <c r="AT685" s="42"/>
      <c r="AU685" s="42"/>
      <c r="AV685" s="42"/>
      <c r="AW685" s="42"/>
      <c r="AX685" s="42"/>
      <c r="AY685" s="42"/>
      <c r="AZ685" s="42"/>
      <c r="BA685" s="42"/>
      <c r="BB685" s="42"/>
      <c r="BC685" s="42"/>
      <c r="BD685" s="42"/>
      <c r="BE685" s="42"/>
      <c r="BF685" s="42"/>
      <c r="BG685" s="42"/>
      <c r="BH685" s="42"/>
      <c r="BI685" s="42"/>
    </row>
    <row r="686" spans="1:61" ht="15.75" customHeight="1">
      <c r="A686" s="435"/>
      <c r="B686" s="346"/>
      <c r="C686" s="346"/>
      <c r="D686" s="404"/>
      <c r="E686" s="404"/>
      <c r="F686" s="346"/>
      <c r="G686" s="404"/>
      <c r="H686" s="404"/>
      <c r="I686" s="346"/>
      <c r="J686" s="404"/>
      <c r="K686" s="404"/>
      <c r="L686" s="346"/>
      <c r="M686" s="404"/>
      <c r="N686" s="404"/>
      <c r="O686" s="346"/>
      <c r="P686" s="404"/>
      <c r="Q686" s="404"/>
      <c r="R686" s="346"/>
      <c r="S686" s="404"/>
      <c r="T686" s="404"/>
      <c r="U686" s="346"/>
      <c r="V686" s="404"/>
      <c r="W686" s="404"/>
      <c r="X686" s="346"/>
      <c r="Y686" s="404"/>
      <c r="Z686" s="404"/>
      <c r="AA686" s="346"/>
      <c r="AB686" s="404"/>
      <c r="AC686" s="404"/>
      <c r="AD686" s="346"/>
      <c r="AE686" s="404"/>
      <c r="AF686" s="404"/>
      <c r="AG686" s="346"/>
      <c r="AH686" s="404"/>
      <c r="AI686" s="404"/>
      <c r="AJ686" s="346"/>
      <c r="AK686" s="404"/>
      <c r="AL686" s="404"/>
      <c r="AM686" s="346"/>
      <c r="AN686" s="404"/>
      <c r="AO686" s="404"/>
      <c r="AP686" s="42"/>
      <c r="AQ686" s="42"/>
      <c r="AR686" s="42"/>
      <c r="AS686" s="42"/>
      <c r="AT686" s="42"/>
      <c r="AU686" s="42"/>
      <c r="AV686" s="42"/>
      <c r="AW686" s="42"/>
      <c r="AX686" s="42"/>
      <c r="AY686" s="42"/>
      <c r="AZ686" s="42"/>
      <c r="BA686" s="42"/>
      <c r="BB686" s="42"/>
      <c r="BC686" s="42"/>
      <c r="BD686" s="42"/>
      <c r="BE686" s="42"/>
      <c r="BF686" s="42"/>
      <c r="BG686" s="42"/>
      <c r="BH686" s="42"/>
      <c r="BI686" s="42"/>
    </row>
    <row r="687" spans="1:61" ht="15.75" customHeight="1">
      <c r="A687" s="435"/>
      <c r="B687" s="346"/>
      <c r="C687" s="346"/>
      <c r="D687" s="404"/>
      <c r="E687" s="404"/>
      <c r="F687" s="346"/>
      <c r="G687" s="404"/>
      <c r="H687" s="404"/>
      <c r="I687" s="346"/>
      <c r="J687" s="404"/>
      <c r="K687" s="404"/>
      <c r="L687" s="346"/>
      <c r="M687" s="404"/>
      <c r="N687" s="404"/>
      <c r="O687" s="346"/>
      <c r="P687" s="404"/>
      <c r="Q687" s="404"/>
      <c r="R687" s="346"/>
      <c r="S687" s="404"/>
      <c r="T687" s="404"/>
      <c r="U687" s="346"/>
      <c r="V687" s="404"/>
      <c r="W687" s="404"/>
      <c r="X687" s="346"/>
      <c r="Y687" s="404"/>
      <c r="Z687" s="404"/>
      <c r="AA687" s="346"/>
      <c r="AB687" s="404"/>
      <c r="AC687" s="404"/>
      <c r="AD687" s="346"/>
      <c r="AE687" s="404"/>
      <c r="AF687" s="404"/>
      <c r="AG687" s="346"/>
      <c r="AH687" s="404"/>
      <c r="AI687" s="404"/>
      <c r="AJ687" s="346"/>
      <c r="AK687" s="404"/>
      <c r="AL687" s="404"/>
      <c r="AM687" s="346"/>
      <c r="AN687" s="404"/>
      <c r="AO687" s="404"/>
      <c r="AP687" s="42"/>
      <c r="AQ687" s="42"/>
      <c r="AR687" s="42"/>
      <c r="AS687" s="42"/>
      <c r="AT687" s="42"/>
      <c r="AU687" s="42"/>
      <c r="AV687" s="42"/>
      <c r="AW687" s="42"/>
      <c r="AX687" s="42"/>
      <c r="AY687" s="42"/>
      <c r="AZ687" s="42"/>
      <c r="BA687" s="42"/>
      <c r="BB687" s="42"/>
      <c r="BC687" s="42"/>
      <c r="BD687" s="42"/>
      <c r="BE687" s="42"/>
      <c r="BF687" s="42"/>
      <c r="BG687" s="42"/>
      <c r="BH687" s="42"/>
      <c r="BI687" s="42"/>
    </row>
    <row r="688" spans="1:61" ht="15.75" customHeight="1">
      <c r="A688" s="435"/>
      <c r="B688" s="346"/>
      <c r="C688" s="346"/>
      <c r="D688" s="404"/>
      <c r="E688" s="404"/>
      <c r="F688" s="346"/>
      <c r="G688" s="404"/>
      <c r="H688" s="404"/>
      <c r="I688" s="346"/>
      <c r="J688" s="404"/>
      <c r="K688" s="404"/>
      <c r="L688" s="346"/>
      <c r="M688" s="404"/>
      <c r="N688" s="404"/>
      <c r="O688" s="346"/>
      <c r="P688" s="404"/>
      <c r="Q688" s="404"/>
      <c r="R688" s="346"/>
      <c r="S688" s="404"/>
      <c r="T688" s="404"/>
      <c r="U688" s="346"/>
      <c r="V688" s="404"/>
      <c r="W688" s="404"/>
      <c r="X688" s="346"/>
      <c r="Y688" s="404"/>
      <c r="Z688" s="404"/>
      <c r="AA688" s="346"/>
      <c r="AB688" s="404"/>
      <c r="AC688" s="404"/>
      <c r="AD688" s="346"/>
      <c r="AE688" s="404"/>
      <c r="AF688" s="404"/>
      <c r="AG688" s="346"/>
      <c r="AH688" s="404"/>
      <c r="AI688" s="404"/>
      <c r="AJ688" s="346"/>
      <c r="AK688" s="404"/>
      <c r="AL688" s="404"/>
      <c r="AM688" s="346"/>
      <c r="AN688" s="404"/>
      <c r="AO688" s="404"/>
      <c r="AP688" s="42"/>
      <c r="AQ688" s="42"/>
      <c r="AR688" s="42"/>
      <c r="AS688" s="42"/>
      <c r="AT688" s="42"/>
      <c r="AU688" s="42"/>
      <c r="AV688" s="42"/>
      <c r="AW688" s="42"/>
      <c r="AX688" s="42"/>
      <c r="AY688" s="42"/>
      <c r="AZ688" s="42"/>
      <c r="BA688" s="42"/>
      <c r="BB688" s="42"/>
      <c r="BC688" s="42"/>
      <c r="BD688" s="42"/>
      <c r="BE688" s="42"/>
      <c r="BF688" s="42"/>
      <c r="BG688" s="42"/>
      <c r="BH688" s="42"/>
      <c r="BI688" s="42"/>
    </row>
    <row r="689" spans="1:61" ht="15.75" customHeight="1">
      <c r="A689" s="435"/>
      <c r="B689" s="346"/>
      <c r="C689" s="346"/>
      <c r="D689" s="404"/>
      <c r="E689" s="404"/>
      <c r="F689" s="346"/>
      <c r="G689" s="404"/>
      <c r="H689" s="404"/>
      <c r="I689" s="346"/>
      <c r="J689" s="404"/>
      <c r="K689" s="404"/>
      <c r="L689" s="346"/>
      <c r="M689" s="404"/>
      <c r="N689" s="404"/>
      <c r="O689" s="346"/>
      <c r="P689" s="404"/>
      <c r="Q689" s="404"/>
      <c r="R689" s="346"/>
      <c r="S689" s="404"/>
      <c r="T689" s="404"/>
      <c r="U689" s="346"/>
      <c r="V689" s="404"/>
      <c r="W689" s="404"/>
      <c r="X689" s="346"/>
      <c r="Y689" s="404"/>
      <c r="Z689" s="404"/>
      <c r="AA689" s="346"/>
      <c r="AB689" s="404"/>
      <c r="AC689" s="404"/>
      <c r="AD689" s="346"/>
      <c r="AE689" s="404"/>
      <c r="AF689" s="404"/>
      <c r="AG689" s="346"/>
      <c r="AH689" s="404"/>
      <c r="AI689" s="404"/>
      <c r="AJ689" s="346"/>
      <c r="AK689" s="404"/>
      <c r="AL689" s="404"/>
      <c r="AM689" s="346"/>
      <c r="AN689" s="404"/>
      <c r="AO689" s="404"/>
      <c r="AP689" s="42"/>
      <c r="AQ689" s="42"/>
      <c r="AR689" s="42"/>
      <c r="AS689" s="42"/>
      <c r="AT689" s="42"/>
      <c r="AU689" s="42"/>
      <c r="AV689" s="42"/>
      <c r="AW689" s="42"/>
      <c r="AX689" s="42"/>
      <c r="AY689" s="42"/>
      <c r="AZ689" s="42"/>
      <c r="BA689" s="42"/>
      <c r="BB689" s="42"/>
      <c r="BC689" s="42"/>
      <c r="BD689" s="42"/>
      <c r="BE689" s="42"/>
      <c r="BF689" s="42"/>
      <c r="BG689" s="42"/>
      <c r="BH689" s="42"/>
      <c r="BI689" s="42"/>
    </row>
    <row r="690" spans="1:61" ht="15.75" customHeight="1">
      <c r="A690" s="435"/>
      <c r="B690" s="346"/>
      <c r="C690" s="346"/>
      <c r="D690" s="346"/>
      <c r="E690" s="346"/>
      <c r="F690" s="346"/>
      <c r="G690" s="346"/>
      <c r="H690" s="346"/>
      <c r="I690" s="346"/>
      <c r="J690" s="346"/>
      <c r="K690" s="346"/>
      <c r="L690" s="346"/>
      <c r="M690" s="346"/>
      <c r="N690" s="346"/>
      <c r="O690" s="346"/>
      <c r="P690" s="346"/>
      <c r="Q690" s="346"/>
      <c r="R690" s="346"/>
      <c r="S690" s="346"/>
      <c r="T690" s="346"/>
      <c r="U690" s="346"/>
      <c r="V690" s="346"/>
      <c r="W690" s="346"/>
      <c r="X690" s="346"/>
      <c r="Y690" s="346"/>
      <c r="Z690" s="346"/>
      <c r="AA690" s="346"/>
      <c r="AB690" s="346"/>
      <c r="AC690" s="346"/>
      <c r="AD690" s="346"/>
      <c r="AE690" s="346"/>
      <c r="AF690" s="346"/>
      <c r="AG690" s="346"/>
      <c r="AH690" s="346"/>
      <c r="AI690" s="346"/>
      <c r="AJ690" s="346"/>
      <c r="AK690" s="346"/>
      <c r="AL690" s="346"/>
      <c r="AM690" s="346"/>
      <c r="AN690" s="346"/>
      <c r="AO690" s="346"/>
      <c r="AP690" s="42"/>
      <c r="AQ690" s="42"/>
      <c r="AR690" s="42"/>
      <c r="AS690" s="42"/>
      <c r="AT690" s="42"/>
      <c r="AU690" s="42"/>
      <c r="AV690" s="42"/>
      <c r="AW690" s="42"/>
      <c r="AX690" s="42"/>
      <c r="AY690" s="42"/>
      <c r="AZ690" s="42"/>
      <c r="BA690" s="42"/>
      <c r="BB690" s="42"/>
      <c r="BC690" s="42"/>
      <c r="BD690" s="42"/>
      <c r="BE690" s="42"/>
      <c r="BF690" s="42"/>
      <c r="BG690" s="42"/>
      <c r="BH690" s="42"/>
      <c r="BI690" s="42"/>
    </row>
    <row r="691" spans="1:61" ht="15.75" customHeight="1">
      <c r="A691" s="435"/>
      <c r="B691" s="346"/>
      <c r="C691" s="346"/>
      <c r="D691" s="406"/>
      <c r="E691" s="406"/>
      <c r="F691" s="346"/>
      <c r="G691" s="406"/>
      <c r="H691" s="406"/>
      <c r="I691" s="346"/>
      <c r="J691" s="406"/>
      <c r="K691" s="406"/>
      <c r="L691" s="346"/>
      <c r="M691" s="406"/>
      <c r="N691" s="406"/>
      <c r="O691" s="346"/>
      <c r="P691" s="406"/>
      <c r="Q691" s="406"/>
      <c r="R691" s="346"/>
      <c r="S691" s="406"/>
      <c r="T691" s="406"/>
      <c r="U691" s="346"/>
      <c r="V691" s="406"/>
      <c r="W691" s="406"/>
      <c r="X691" s="346"/>
      <c r="Y691" s="406"/>
      <c r="Z691" s="406"/>
      <c r="AA691" s="346"/>
      <c r="AB691" s="406"/>
      <c r="AC691" s="406"/>
      <c r="AD691" s="346"/>
      <c r="AE691" s="406"/>
      <c r="AF691" s="406"/>
      <c r="AG691" s="346"/>
      <c r="AH691" s="406"/>
      <c r="AI691" s="406"/>
      <c r="AJ691" s="346"/>
      <c r="AK691" s="406"/>
      <c r="AL691" s="406"/>
      <c r="AM691" s="346"/>
      <c r="AN691" s="406"/>
      <c r="AO691" s="406"/>
      <c r="AP691" s="42"/>
      <c r="AQ691" s="42"/>
      <c r="AR691" s="42"/>
      <c r="AS691" s="42"/>
      <c r="AT691" s="42"/>
      <c r="AU691" s="42"/>
      <c r="AV691" s="42"/>
      <c r="AW691" s="42"/>
      <c r="AX691" s="42"/>
      <c r="AY691" s="42"/>
      <c r="AZ691" s="42"/>
      <c r="BA691" s="42"/>
      <c r="BB691" s="42"/>
      <c r="BC691" s="42"/>
      <c r="BD691" s="42"/>
      <c r="BE691" s="42"/>
      <c r="BF691" s="42"/>
      <c r="BG691" s="42"/>
      <c r="BH691" s="42"/>
      <c r="BI691" s="42"/>
    </row>
    <row r="692" spans="1:61" ht="15.75" customHeight="1">
      <c r="A692" s="435"/>
      <c r="B692" s="346"/>
      <c r="C692" s="346"/>
      <c r="D692" s="404"/>
      <c r="E692" s="404"/>
      <c r="F692" s="346"/>
      <c r="G692" s="404"/>
      <c r="H692" s="404"/>
      <c r="I692" s="346"/>
      <c r="J692" s="404"/>
      <c r="K692" s="404"/>
      <c r="L692" s="346"/>
      <c r="M692" s="404"/>
      <c r="N692" s="404"/>
      <c r="O692" s="346"/>
      <c r="P692" s="404"/>
      <c r="Q692" s="404"/>
      <c r="R692" s="346"/>
      <c r="S692" s="404"/>
      <c r="T692" s="404"/>
      <c r="U692" s="346"/>
      <c r="V692" s="404"/>
      <c r="W692" s="404"/>
      <c r="X692" s="346"/>
      <c r="Y692" s="404"/>
      <c r="Z692" s="404"/>
      <c r="AA692" s="346"/>
      <c r="AB692" s="404"/>
      <c r="AC692" s="404"/>
      <c r="AD692" s="346"/>
      <c r="AE692" s="404"/>
      <c r="AF692" s="404"/>
      <c r="AG692" s="346"/>
      <c r="AH692" s="404"/>
      <c r="AI692" s="404"/>
      <c r="AJ692" s="346"/>
      <c r="AK692" s="404"/>
      <c r="AL692" s="404"/>
      <c r="AM692" s="346"/>
      <c r="AN692" s="404"/>
      <c r="AO692" s="404"/>
      <c r="AP692" s="42"/>
      <c r="AQ692" s="42"/>
      <c r="AR692" s="42"/>
      <c r="AS692" s="42"/>
      <c r="AT692" s="42"/>
      <c r="AU692" s="42"/>
      <c r="AV692" s="42"/>
      <c r="AW692" s="42"/>
      <c r="AX692" s="42"/>
      <c r="AY692" s="42"/>
      <c r="AZ692" s="42"/>
      <c r="BA692" s="42"/>
      <c r="BB692" s="42"/>
      <c r="BC692" s="42"/>
      <c r="BD692" s="42"/>
      <c r="BE692" s="42"/>
      <c r="BF692" s="42"/>
      <c r="BG692" s="42"/>
      <c r="BH692" s="42"/>
      <c r="BI692" s="42"/>
    </row>
    <row r="693" spans="1:61" ht="15.75" customHeight="1">
      <c r="A693" s="435"/>
      <c r="B693" s="346"/>
      <c r="C693" s="346"/>
      <c r="D693" s="404"/>
      <c r="E693" s="404"/>
      <c r="F693" s="346"/>
      <c r="G693" s="404"/>
      <c r="H693" s="404"/>
      <c r="I693" s="346"/>
      <c r="J693" s="404"/>
      <c r="K693" s="404"/>
      <c r="L693" s="346"/>
      <c r="M693" s="404"/>
      <c r="N693" s="404"/>
      <c r="O693" s="346"/>
      <c r="P693" s="404"/>
      <c r="Q693" s="404"/>
      <c r="R693" s="346"/>
      <c r="S693" s="404"/>
      <c r="T693" s="404"/>
      <c r="U693" s="346"/>
      <c r="V693" s="404"/>
      <c r="W693" s="404"/>
      <c r="X693" s="346"/>
      <c r="Y693" s="404"/>
      <c r="Z693" s="404"/>
      <c r="AA693" s="346"/>
      <c r="AB693" s="404"/>
      <c r="AC693" s="404"/>
      <c r="AD693" s="346"/>
      <c r="AE693" s="404"/>
      <c r="AF693" s="404"/>
      <c r="AG693" s="346"/>
      <c r="AH693" s="404"/>
      <c r="AI693" s="404"/>
      <c r="AJ693" s="346"/>
      <c r="AK693" s="404"/>
      <c r="AL693" s="404"/>
      <c r="AM693" s="346"/>
      <c r="AN693" s="404"/>
      <c r="AO693" s="404"/>
      <c r="AP693" s="42"/>
      <c r="AQ693" s="42"/>
      <c r="AR693" s="42"/>
      <c r="AS693" s="42"/>
      <c r="AT693" s="42"/>
      <c r="AU693" s="42"/>
      <c r="AV693" s="42"/>
      <c r="AW693" s="42"/>
      <c r="AX693" s="42"/>
      <c r="AY693" s="42"/>
      <c r="AZ693" s="42"/>
      <c r="BA693" s="42"/>
      <c r="BB693" s="42"/>
      <c r="BC693" s="42"/>
      <c r="BD693" s="42"/>
      <c r="BE693" s="42"/>
      <c r="BF693" s="42"/>
      <c r="BG693" s="42"/>
      <c r="BH693" s="42"/>
      <c r="BI693" s="42"/>
    </row>
    <row r="694" spans="1:61" ht="15.75" customHeight="1">
      <c r="A694" s="435"/>
      <c r="B694" s="346"/>
      <c r="C694" s="346"/>
      <c r="D694" s="404"/>
      <c r="E694" s="404"/>
      <c r="F694" s="346"/>
      <c r="G694" s="404"/>
      <c r="H694" s="404"/>
      <c r="I694" s="346"/>
      <c r="J694" s="404"/>
      <c r="K694" s="404"/>
      <c r="L694" s="346"/>
      <c r="M694" s="404"/>
      <c r="N694" s="404"/>
      <c r="O694" s="346"/>
      <c r="P694" s="404"/>
      <c r="Q694" s="404"/>
      <c r="R694" s="346"/>
      <c r="S694" s="404"/>
      <c r="T694" s="404"/>
      <c r="U694" s="346"/>
      <c r="V694" s="404"/>
      <c r="W694" s="404"/>
      <c r="X694" s="346"/>
      <c r="Y694" s="404"/>
      <c r="Z694" s="404"/>
      <c r="AA694" s="346"/>
      <c r="AB694" s="404"/>
      <c r="AC694" s="404"/>
      <c r="AD694" s="346"/>
      <c r="AE694" s="404"/>
      <c r="AF694" s="404"/>
      <c r="AG694" s="346"/>
      <c r="AH694" s="404"/>
      <c r="AI694" s="404"/>
      <c r="AJ694" s="346"/>
      <c r="AK694" s="404"/>
      <c r="AL694" s="404"/>
      <c r="AM694" s="346"/>
      <c r="AN694" s="404"/>
      <c r="AO694" s="404"/>
      <c r="AP694" s="42"/>
      <c r="AQ694" s="42"/>
      <c r="AR694" s="42"/>
      <c r="AS694" s="42"/>
      <c r="AT694" s="42"/>
      <c r="AU694" s="42"/>
      <c r="AV694" s="42"/>
      <c r="AW694" s="42"/>
      <c r="AX694" s="42"/>
      <c r="AY694" s="42"/>
      <c r="AZ694" s="42"/>
      <c r="BA694" s="42"/>
      <c r="BB694" s="42"/>
      <c r="BC694" s="42"/>
      <c r="BD694" s="42"/>
      <c r="BE694" s="42"/>
      <c r="BF694" s="42"/>
      <c r="BG694" s="42"/>
      <c r="BH694" s="42"/>
      <c r="BI694" s="42"/>
    </row>
    <row r="695" spans="1:61" ht="15.75" customHeight="1">
      <c r="A695" s="435"/>
      <c r="B695" s="346"/>
      <c r="C695" s="346"/>
      <c r="D695" s="404"/>
      <c r="E695" s="404"/>
      <c r="F695" s="346"/>
      <c r="G695" s="404"/>
      <c r="H695" s="404"/>
      <c r="I695" s="346"/>
      <c r="J695" s="404"/>
      <c r="K695" s="404"/>
      <c r="L695" s="346"/>
      <c r="M695" s="404"/>
      <c r="N695" s="404"/>
      <c r="O695" s="346"/>
      <c r="P695" s="404"/>
      <c r="Q695" s="404"/>
      <c r="R695" s="346"/>
      <c r="S695" s="404"/>
      <c r="T695" s="404"/>
      <c r="U695" s="346"/>
      <c r="V695" s="404"/>
      <c r="W695" s="404"/>
      <c r="X695" s="346"/>
      <c r="Y695" s="404"/>
      <c r="Z695" s="404"/>
      <c r="AA695" s="346"/>
      <c r="AB695" s="404"/>
      <c r="AC695" s="404"/>
      <c r="AD695" s="346"/>
      <c r="AE695" s="404"/>
      <c r="AF695" s="404"/>
      <c r="AG695" s="346"/>
      <c r="AH695" s="404"/>
      <c r="AI695" s="404"/>
      <c r="AJ695" s="346"/>
      <c r="AK695" s="404"/>
      <c r="AL695" s="404"/>
      <c r="AM695" s="346"/>
      <c r="AN695" s="404"/>
      <c r="AO695" s="404"/>
      <c r="AP695" s="42"/>
      <c r="AQ695" s="42"/>
      <c r="AR695" s="42"/>
      <c r="AS695" s="42"/>
      <c r="AT695" s="42"/>
      <c r="AU695" s="42"/>
      <c r="AV695" s="42"/>
      <c r="AW695" s="42"/>
      <c r="AX695" s="42"/>
      <c r="AY695" s="42"/>
      <c r="AZ695" s="42"/>
      <c r="BA695" s="42"/>
      <c r="BB695" s="42"/>
      <c r="BC695" s="42"/>
      <c r="BD695" s="42"/>
      <c r="BE695" s="42"/>
      <c r="BF695" s="42"/>
      <c r="BG695" s="42"/>
      <c r="BH695" s="42"/>
      <c r="BI695" s="42"/>
    </row>
    <row r="696" spans="1:61" ht="15.75" customHeight="1">
      <c r="A696" s="435"/>
      <c r="B696" s="346"/>
      <c r="C696" s="346"/>
      <c r="D696" s="404"/>
      <c r="E696" s="404"/>
      <c r="F696" s="346"/>
      <c r="G696" s="404"/>
      <c r="H696" s="404"/>
      <c r="I696" s="346"/>
      <c r="J696" s="404"/>
      <c r="K696" s="404"/>
      <c r="L696" s="346"/>
      <c r="M696" s="404"/>
      <c r="N696" s="404"/>
      <c r="O696" s="346"/>
      <c r="P696" s="404"/>
      <c r="Q696" s="404"/>
      <c r="R696" s="346"/>
      <c r="S696" s="404"/>
      <c r="T696" s="404"/>
      <c r="U696" s="346"/>
      <c r="V696" s="404"/>
      <c r="W696" s="404"/>
      <c r="X696" s="346"/>
      <c r="Y696" s="404"/>
      <c r="Z696" s="404"/>
      <c r="AA696" s="346"/>
      <c r="AB696" s="404"/>
      <c r="AC696" s="404"/>
      <c r="AD696" s="346"/>
      <c r="AE696" s="404"/>
      <c r="AF696" s="404"/>
      <c r="AG696" s="346"/>
      <c r="AH696" s="404"/>
      <c r="AI696" s="404"/>
      <c r="AJ696" s="346"/>
      <c r="AK696" s="404"/>
      <c r="AL696" s="404"/>
      <c r="AM696" s="346"/>
      <c r="AN696" s="404"/>
      <c r="AO696" s="404"/>
      <c r="AP696" s="42"/>
      <c r="AQ696" s="42"/>
      <c r="AR696" s="42"/>
      <c r="AS696" s="42"/>
      <c r="AT696" s="42"/>
      <c r="AU696" s="42"/>
      <c r="AV696" s="42"/>
      <c r="AW696" s="42"/>
      <c r="AX696" s="42"/>
      <c r="AY696" s="42"/>
      <c r="AZ696" s="42"/>
      <c r="BA696" s="42"/>
      <c r="BB696" s="42"/>
      <c r="BC696" s="42"/>
      <c r="BD696" s="42"/>
      <c r="BE696" s="42"/>
      <c r="BF696" s="42"/>
      <c r="BG696" s="42"/>
      <c r="BH696" s="42"/>
      <c r="BI696" s="42"/>
    </row>
    <row r="697" spans="1:61" ht="15.75" customHeight="1">
      <c r="A697" s="435"/>
      <c r="B697" s="346"/>
      <c r="C697" s="346"/>
      <c r="D697" s="404"/>
      <c r="E697" s="404"/>
      <c r="F697" s="346"/>
      <c r="G697" s="404"/>
      <c r="H697" s="404"/>
      <c r="I697" s="346"/>
      <c r="J697" s="404"/>
      <c r="K697" s="404"/>
      <c r="L697" s="346"/>
      <c r="M697" s="404"/>
      <c r="N697" s="404"/>
      <c r="O697" s="346"/>
      <c r="P697" s="404"/>
      <c r="Q697" s="404"/>
      <c r="R697" s="346"/>
      <c r="S697" s="404"/>
      <c r="T697" s="404"/>
      <c r="U697" s="346"/>
      <c r="V697" s="404"/>
      <c r="W697" s="404"/>
      <c r="X697" s="346"/>
      <c r="Y697" s="404"/>
      <c r="Z697" s="404"/>
      <c r="AA697" s="346"/>
      <c r="AB697" s="404"/>
      <c r="AC697" s="404"/>
      <c r="AD697" s="346"/>
      <c r="AE697" s="404"/>
      <c r="AF697" s="404"/>
      <c r="AG697" s="346"/>
      <c r="AH697" s="404"/>
      <c r="AI697" s="404"/>
      <c r="AJ697" s="346"/>
      <c r="AK697" s="404"/>
      <c r="AL697" s="404"/>
      <c r="AM697" s="346"/>
      <c r="AN697" s="404"/>
      <c r="AO697" s="404"/>
      <c r="AP697" s="42"/>
      <c r="AQ697" s="42"/>
      <c r="AR697" s="42"/>
      <c r="AS697" s="42"/>
      <c r="AT697" s="42"/>
      <c r="AU697" s="42"/>
      <c r="AV697" s="42"/>
      <c r="AW697" s="42"/>
      <c r="AX697" s="42"/>
      <c r="AY697" s="42"/>
      <c r="AZ697" s="42"/>
      <c r="BA697" s="42"/>
      <c r="BB697" s="42"/>
      <c r="BC697" s="42"/>
      <c r="BD697" s="42"/>
      <c r="BE697" s="42"/>
      <c r="BF697" s="42"/>
      <c r="BG697" s="42"/>
      <c r="BH697" s="42"/>
      <c r="BI697" s="42"/>
    </row>
    <row r="698" spans="1:61" ht="15.75" customHeight="1">
      <c r="A698" s="435"/>
      <c r="B698" s="346"/>
      <c r="C698" s="346"/>
      <c r="D698" s="404"/>
      <c r="E698" s="406"/>
      <c r="F698" s="346"/>
      <c r="G698" s="404"/>
      <c r="H698" s="406"/>
      <c r="I698" s="346"/>
      <c r="J698" s="404"/>
      <c r="K698" s="406"/>
      <c r="L698" s="346"/>
      <c r="M698" s="404"/>
      <c r="N698" s="406"/>
      <c r="O698" s="346"/>
      <c r="P698" s="404"/>
      <c r="Q698" s="406"/>
      <c r="R698" s="346"/>
      <c r="S698" s="404"/>
      <c r="T698" s="406"/>
      <c r="U698" s="346"/>
      <c r="V698" s="404"/>
      <c r="W698" s="406"/>
      <c r="X698" s="346"/>
      <c r="Y698" s="404"/>
      <c r="Z698" s="406"/>
      <c r="AA698" s="346"/>
      <c r="AB698" s="404"/>
      <c r="AC698" s="406"/>
      <c r="AD698" s="346"/>
      <c r="AE698" s="404"/>
      <c r="AF698" s="406"/>
      <c r="AG698" s="346"/>
      <c r="AH698" s="404"/>
      <c r="AI698" s="406"/>
      <c r="AJ698" s="346"/>
      <c r="AK698" s="404"/>
      <c r="AL698" s="406"/>
      <c r="AM698" s="346"/>
      <c r="AN698" s="404"/>
      <c r="AO698" s="406"/>
      <c r="AP698" s="42"/>
      <c r="AQ698" s="42"/>
      <c r="AR698" s="42"/>
      <c r="AS698" s="42"/>
      <c r="AT698" s="42"/>
      <c r="AU698" s="42"/>
      <c r="AV698" s="42"/>
      <c r="AW698" s="42"/>
      <c r="AX698" s="42"/>
      <c r="AY698" s="42"/>
      <c r="AZ698" s="42"/>
      <c r="BA698" s="42"/>
      <c r="BB698" s="42"/>
      <c r="BC698" s="42"/>
      <c r="BD698" s="42"/>
      <c r="BE698" s="42"/>
      <c r="BF698" s="42"/>
      <c r="BG698" s="42"/>
      <c r="BH698" s="42"/>
      <c r="BI698" s="42"/>
    </row>
    <row r="699" spans="1:61" ht="15.75" customHeight="1">
      <c r="A699" s="435"/>
      <c r="B699" s="346"/>
      <c r="C699" s="346"/>
      <c r="D699" s="404"/>
      <c r="E699" s="404"/>
      <c r="F699" s="346"/>
      <c r="G699" s="404"/>
      <c r="H699" s="404"/>
      <c r="I699" s="346"/>
      <c r="J699" s="404"/>
      <c r="K699" s="404"/>
      <c r="L699" s="346"/>
      <c r="M699" s="404"/>
      <c r="N699" s="404"/>
      <c r="O699" s="346"/>
      <c r="P699" s="404"/>
      <c r="Q699" s="404"/>
      <c r="R699" s="346"/>
      <c r="S699" s="404"/>
      <c r="T699" s="404"/>
      <c r="U699" s="346"/>
      <c r="V699" s="404"/>
      <c r="W699" s="404"/>
      <c r="X699" s="346"/>
      <c r="Y699" s="404"/>
      <c r="Z699" s="404"/>
      <c r="AA699" s="346"/>
      <c r="AB699" s="404"/>
      <c r="AC699" s="404"/>
      <c r="AD699" s="346"/>
      <c r="AE699" s="404"/>
      <c r="AF699" s="404"/>
      <c r="AG699" s="346"/>
      <c r="AH699" s="404"/>
      <c r="AI699" s="404"/>
      <c r="AJ699" s="346"/>
      <c r="AK699" s="404"/>
      <c r="AL699" s="404"/>
      <c r="AM699" s="346"/>
      <c r="AN699" s="404"/>
      <c r="AO699" s="404"/>
      <c r="AP699" s="42"/>
      <c r="AQ699" s="42"/>
      <c r="AR699" s="42"/>
      <c r="AS699" s="42"/>
      <c r="AT699" s="42"/>
      <c r="AU699" s="42"/>
      <c r="AV699" s="42"/>
      <c r="AW699" s="42"/>
      <c r="AX699" s="42"/>
      <c r="AY699" s="42"/>
      <c r="AZ699" s="42"/>
      <c r="BA699" s="42"/>
      <c r="BB699" s="42"/>
      <c r="BC699" s="42"/>
      <c r="BD699" s="42"/>
      <c r="BE699" s="42"/>
      <c r="BF699" s="42"/>
      <c r="BG699" s="42"/>
      <c r="BH699" s="42"/>
      <c r="BI699" s="42"/>
    </row>
    <row r="700" spans="1:61" ht="15.75" customHeight="1">
      <c r="A700" s="435"/>
      <c r="B700" s="346"/>
      <c r="C700" s="346"/>
      <c r="D700" s="404"/>
      <c r="E700" s="404"/>
      <c r="F700" s="346"/>
      <c r="G700" s="404"/>
      <c r="H700" s="404"/>
      <c r="I700" s="346"/>
      <c r="J700" s="404"/>
      <c r="K700" s="404"/>
      <c r="L700" s="346"/>
      <c r="M700" s="404"/>
      <c r="N700" s="404"/>
      <c r="O700" s="346"/>
      <c r="P700" s="404"/>
      <c r="Q700" s="404"/>
      <c r="R700" s="346"/>
      <c r="S700" s="404"/>
      <c r="T700" s="404"/>
      <c r="U700" s="346"/>
      <c r="V700" s="404"/>
      <c r="W700" s="404"/>
      <c r="X700" s="346"/>
      <c r="Y700" s="404"/>
      <c r="Z700" s="404"/>
      <c r="AA700" s="346"/>
      <c r="AB700" s="404"/>
      <c r="AC700" s="404"/>
      <c r="AD700" s="346"/>
      <c r="AE700" s="404"/>
      <c r="AF700" s="404"/>
      <c r="AG700" s="346"/>
      <c r="AH700" s="404"/>
      <c r="AI700" s="404"/>
      <c r="AJ700" s="346"/>
      <c r="AK700" s="404"/>
      <c r="AL700" s="404"/>
      <c r="AM700" s="346"/>
      <c r="AN700" s="404"/>
      <c r="AO700" s="404"/>
      <c r="AP700" s="42"/>
      <c r="AQ700" s="42"/>
      <c r="AR700" s="42"/>
      <c r="AS700" s="42"/>
      <c r="AT700" s="42"/>
      <c r="AU700" s="42"/>
      <c r="AV700" s="42"/>
      <c r="AW700" s="42"/>
      <c r="AX700" s="42"/>
      <c r="AY700" s="42"/>
      <c r="AZ700" s="42"/>
      <c r="BA700" s="42"/>
      <c r="BB700" s="42"/>
      <c r="BC700" s="42"/>
      <c r="BD700" s="42"/>
      <c r="BE700" s="42"/>
      <c r="BF700" s="42"/>
      <c r="BG700" s="42"/>
      <c r="BH700" s="42"/>
      <c r="BI700" s="42"/>
    </row>
    <row r="701" spans="1:61" ht="15.75" customHeight="1">
      <c r="A701" s="435"/>
      <c r="B701" s="346"/>
      <c r="C701" s="346"/>
      <c r="D701" s="404"/>
      <c r="E701" s="404"/>
      <c r="F701" s="346"/>
      <c r="G701" s="404"/>
      <c r="H701" s="404"/>
      <c r="I701" s="346"/>
      <c r="J701" s="404"/>
      <c r="K701" s="404"/>
      <c r="L701" s="346"/>
      <c r="M701" s="404"/>
      <c r="N701" s="404"/>
      <c r="O701" s="346"/>
      <c r="P701" s="404"/>
      <c r="Q701" s="404"/>
      <c r="R701" s="346"/>
      <c r="S701" s="404"/>
      <c r="T701" s="404"/>
      <c r="U701" s="346"/>
      <c r="V701" s="404"/>
      <c r="W701" s="404"/>
      <c r="X701" s="346"/>
      <c r="Y701" s="404"/>
      <c r="Z701" s="404"/>
      <c r="AA701" s="346"/>
      <c r="AB701" s="404"/>
      <c r="AC701" s="404"/>
      <c r="AD701" s="346"/>
      <c r="AE701" s="404"/>
      <c r="AF701" s="404"/>
      <c r="AG701" s="346"/>
      <c r="AH701" s="404"/>
      <c r="AI701" s="404"/>
      <c r="AJ701" s="346"/>
      <c r="AK701" s="404"/>
      <c r="AL701" s="404"/>
      <c r="AM701" s="346"/>
      <c r="AN701" s="404"/>
      <c r="AO701" s="404"/>
      <c r="AP701" s="42"/>
      <c r="AQ701" s="42"/>
      <c r="AR701" s="42"/>
      <c r="AS701" s="42"/>
      <c r="AT701" s="42"/>
      <c r="AU701" s="42"/>
      <c r="AV701" s="42"/>
      <c r="AW701" s="42"/>
      <c r="AX701" s="42"/>
      <c r="AY701" s="42"/>
      <c r="AZ701" s="42"/>
      <c r="BA701" s="42"/>
      <c r="BB701" s="42"/>
      <c r="BC701" s="42"/>
      <c r="BD701" s="42"/>
      <c r="BE701" s="42"/>
      <c r="BF701" s="42"/>
      <c r="BG701" s="42"/>
      <c r="BH701" s="42"/>
      <c r="BI701" s="42"/>
    </row>
  </sheetData>
  <mergeCells count="2">
    <mergeCell ref="B1:AO1"/>
    <mergeCell ref="C4:AO4"/>
  </mergeCells>
  <conditionalFormatting sqref="C6 C9 E9:F9 C11:C17 E11:F17 C19:C26 E19:F26 H19:I26 K19:L26 N19:O26 Q19:R26 T19:U26 W19:X26 Z19:AA26 AC19:AD26 AF19:AG26 AI19:AJ26 AL19:AM26 AO19:AO26 C92:AO92 C96:AO99 I100:AO114 C100:H121 D122:E124 C125:H156 C168:D170 E169:E170 C237:AO238 C240:AO240 C242:AO243 C255:H268 C269:D269 C292:D293 E293 C403:D403">
    <cfRule type="expression" dxfId="308" priority="1" stopIfTrue="1">
      <formula>"esterreur(reference)"</formula>
    </cfRule>
  </conditionalFormatting>
  <conditionalFormatting sqref="C93">
    <cfRule type="expression" dxfId="307" priority="2" stopIfTrue="1">
      <formula>"esterreur(reference)"</formula>
    </cfRule>
  </conditionalFormatting>
  <conditionalFormatting sqref="C173">
    <cfRule type="expression" dxfId="306" priority="3" stopIfTrue="1">
      <formula>"esterreur(reference)"</formula>
    </cfRule>
  </conditionalFormatting>
  <conditionalFormatting sqref="C241">
    <cfRule type="expression" dxfId="305" priority="4" stopIfTrue="1">
      <formula>"esterreur(reference)"</formula>
    </cfRule>
  </conditionalFormatting>
  <conditionalFormatting sqref="C296">
    <cfRule type="expression" dxfId="304" priority="5" stopIfTrue="1">
      <formula>"esterreur(reference)"</formula>
    </cfRule>
  </conditionalFormatting>
  <conditionalFormatting sqref="C361">
    <cfRule type="expression" dxfId="303" priority="6" stopIfTrue="1">
      <formula>"esterreur(reference)"</formula>
    </cfRule>
  </conditionalFormatting>
  <conditionalFormatting sqref="C407">
    <cfRule type="expression" dxfId="302" priority="7" stopIfTrue="1">
      <formula>"esterreur(reference)"</formula>
    </cfRule>
  </conditionalFormatting>
  <conditionalFormatting sqref="C253:D257 F253:G257">
    <cfRule type="expression" dxfId="301" priority="8" stopIfTrue="1">
      <formula>"esterreur(reference)"</formula>
    </cfRule>
  </conditionalFormatting>
  <conditionalFormatting sqref="C174:E190">
    <cfRule type="expression" dxfId="300" priority="9" stopIfTrue="1">
      <formula>"esterreur(reference)"</formula>
    </cfRule>
  </conditionalFormatting>
  <conditionalFormatting sqref="C190:H190">
    <cfRule type="expression" dxfId="299" priority="10" stopIfTrue="1">
      <formula>"esterreur(reference)"</formula>
    </cfRule>
  </conditionalFormatting>
  <conditionalFormatting sqref="C270:H288">
    <cfRule type="expression" dxfId="298" priority="11" stopIfTrue="1">
      <formula>"esterreur(reference)"</formula>
    </cfRule>
  </conditionalFormatting>
  <conditionalFormatting sqref="C334:H352">
    <cfRule type="expression" dxfId="297" priority="12" stopIfTrue="1">
      <formula>"esterreur(reference)"</formula>
    </cfRule>
  </conditionalFormatting>
  <conditionalFormatting sqref="C27:AO74">
    <cfRule type="expression" dxfId="296" priority="13" stopIfTrue="1">
      <formula>"esterreur(reference)"</formula>
    </cfRule>
  </conditionalFormatting>
  <conditionalFormatting sqref="C172:AO172 C196:H212 C213:D213 C214:H231 C232:D232 C236:D236">
    <cfRule type="expression" dxfId="295" priority="14" stopIfTrue="1">
      <formula>"esterreur(reference)"</formula>
    </cfRule>
  </conditionalFormatting>
  <conditionalFormatting sqref="C191:AO195">
    <cfRule type="expression" dxfId="294" priority="15" stopIfTrue="1">
      <formula>"esterreur(reference)"</formula>
    </cfRule>
  </conditionalFormatting>
  <conditionalFormatting sqref="C246:AO246 I255:AO256 C291:AO291 I292:J292 L292:M292 O292:P292 R292:S292 U292:V292 X292:Y292 AA292:AB292 AD292:AE292 AG292:AH292 AJ292:AK292 AM292:AN292">
    <cfRule type="expression" dxfId="293" priority="16" stopIfTrue="1">
      <formula>"esterreur(reference)"</formula>
    </cfRule>
  </conditionalFormatting>
  <conditionalFormatting sqref="C252:AO252">
    <cfRule type="expression" dxfId="292" priority="17" stopIfTrue="1">
      <formula>"esterreur(reference)"</formula>
    </cfRule>
  </conditionalFormatting>
  <conditionalFormatting sqref="C295:AO295 C297:H332 C333:D333 C356:D358">
    <cfRule type="expression" dxfId="291" priority="18" stopIfTrue="1">
      <formula>"esterreur(reference)"</formula>
    </cfRule>
  </conditionalFormatting>
  <conditionalFormatting sqref="C360:AO360">
    <cfRule type="expression" dxfId="290" priority="19" stopIfTrue="1">
      <formula>"esterreur(reference)"</formula>
    </cfRule>
  </conditionalFormatting>
  <conditionalFormatting sqref="C362:AO397">
    <cfRule type="expression" dxfId="289" priority="20" stopIfTrue="1">
      <formula>"esterreur(reference)"</formula>
    </cfRule>
  </conditionalFormatting>
  <conditionalFormatting sqref="C399:AO402">
    <cfRule type="expression" dxfId="288" priority="21" stopIfTrue="1">
      <formula>"esterreur(reference)"</formula>
    </cfRule>
  </conditionalFormatting>
  <conditionalFormatting sqref="D398">
    <cfRule type="expression" dxfId="287" priority="22" stopIfTrue="1">
      <formula>"esterreur(reference)"</formula>
    </cfRule>
  </conditionalFormatting>
  <conditionalFormatting sqref="E253:E254 H253:H254">
    <cfRule type="expression" dxfId="286" priority="23" stopIfTrue="1">
      <formula>"esterreur(reference)"</formula>
    </cfRule>
  </conditionalFormatting>
  <conditionalFormatting sqref="E256 H256">
    <cfRule type="expression" dxfId="285" priority="24" stopIfTrue="1">
      <formula>"esterreur(reference)"</formula>
    </cfRule>
  </conditionalFormatting>
  <conditionalFormatting sqref="F6 I6 L6 O6 R6 U6 X6 AA6 AD6 AG6 AJ6 AM6 G122:H124 F168:G170 H169:AO170 F269:G269 F292:G293 H293:AO293 F403:G403 I403:J403 L403:M403 O403:P403 R403:S403 U403:V403 X403:Y403 AA403:AB403 AD403:AE403 AG403:AH403 AJ403:AK403 AM403:AN403">
    <cfRule type="expression" dxfId="284" priority="25" stopIfTrue="1">
      <formula>"esterreur(reference)"</formula>
    </cfRule>
  </conditionalFormatting>
  <conditionalFormatting sqref="F93 I93 L93 O93 R93 U93 X93 AA93 AD93 AG93 AJ93 AM93">
    <cfRule type="expression" dxfId="283" priority="26" stopIfTrue="1">
      <formula>"esterreur(reference)"</formula>
    </cfRule>
  </conditionalFormatting>
  <conditionalFormatting sqref="F173 I173 L173 O173 R173 U173 X173 AA173 AD173 AG173 AJ173 AM173">
    <cfRule type="expression" dxfId="282" priority="27" stopIfTrue="1">
      <formula>"esterreur(reference)"</formula>
    </cfRule>
  </conditionalFormatting>
  <conditionalFormatting sqref="F241 I241 L241 O241 R241 U241 X241 AA241 AD241 AG241 AJ241 AM241">
    <cfRule type="expression" dxfId="281" priority="28" stopIfTrue="1">
      <formula>"esterreur(reference)"</formula>
    </cfRule>
  </conditionalFormatting>
  <conditionalFormatting sqref="F296 I296 L296 O296 R296 U296 X296 AA296 AD296 AG296 AJ296 AM296">
    <cfRule type="expression" dxfId="280" priority="29" stopIfTrue="1">
      <formula>"esterreur(reference)"</formula>
    </cfRule>
  </conditionalFormatting>
  <conditionalFormatting sqref="F361 I361 L361 O361 R361 U361 X361 AA361 AD361 AG361 AJ361 AM361">
    <cfRule type="expression" dxfId="279" priority="30" stopIfTrue="1">
      <formula>"esterreur(reference)"</formula>
    </cfRule>
  </conditionalFormatting>
  <conditionalFormatting sqref="F407 I407 L407 O407 R407 U407 X407 AA407 AD407 AG407 AJ407 AM407">
    <cfRule type="expression" dxfId="278" priority="31" stopIfTrue="1">
      <formula>"esterreur(reference)"</formula>
    </cfRule>
  </conditionalFormatting>
  <conditionalFormatting sqref="F333:G333 F356:G358">
    <cfRule type="expression" dxfId="277" priority="32" stopIfTrue="1">
      <formula>"esterreur(reference)"</formula>
    </cfRule>
  </conditionalFormatting>
  <conditionalFormatting sqref="F174:AO174 F175:H189 F213:G213 F232:G232 F236:G236">
    <cfRule type="expression" dxfId="276" priority="33" stopIfTrue="1">
      <formula>"esterreur(reference)"</formula>
    </cfRule>
  </conditionalFormatting>
  <conditionalFormatting sqref="G398">
    <cfRule type="expression" dxfId="275" priority="34" stopIfTrue="1">
      <formula>"esterreur(reference)"</formula>
    </cfRule>
  </conditionalFormatting>
  <conditionalFormatting sqref="H9:I9 K9:L9 N9:O9 Q9:R9 T9:U9 W9:X9 Z9:AA9 AC9:AD9 AF9:AG9 AI9:AJ9 AL9:AM9 AO9 H11:I17 K11:L17 N11:O17 Q11:R17 T11:U17 W11:X17 Z11:AA17 AC11:AD17 AF11:AG17 AI11:AJ17 AL11:AM17 AO11:AO17 C85:AO90">
    <cfRule type="expression" dxfId="274" priority="35" stopIfTrue="1">
      <formula>"esterreur(reference)"</formula>
    </cfRule>
  </conditionalFormatting>
  <conditionalFormatting sqref="I253:J284 L253:M284 O253:P284 R253:S284 U253:V284 X253:Y284 AA253:AB284 AD253:AE284 AG253:AH284 AJ253:AK284 AM253:AN284">
    <cfRule type="expression" dxfId="273" priority="36" stopIfTrue="1">
      <formula>"esterreur(reference)"</formula>
    </cfRule>
  </conditionalFormatting>
  <conditionalFormatting sqref="I321:J348 L321:M348 O321:P348 R321:S348 U321:V348 X321:Y348 AA321:AB348 AD321:AE348 AG321:AH348 AJ321:AK348 AM321:AN348 C355:AO355 I356:J358 L356:M358 O356:P358 R356:S358 U356:V358 X356:Y358 AA356:AB358 AD356:AE358 AG356:AH358 AJ356:AK358 AM356:AN358">
    <cfRule type="expression" dxfId="272" priority="37" stopIfTrue="1">
      <formula>"esterreur(reference)"</formula>
    </cfRule>
  </conditionalFormatting>
  <conditionalFormatting sqref="I115:V121 X115:Y121 AA115:AB121 AD115:AE121 AG115:AH121 AJ115:AK121 AM115:AN121 J122:K124 M122:N124 P122:Q124 S122:T124 V122:V124 Y122:Y124 AB122:AB124 AE122:AE124 AH122:AH124 AK122:AK124 AN122:AN124 I125:V152 X125:Y152 AA125:AB152 AD125:AE152 AG125:AH152 AJ125:AK152 AM125:AN152 I153:AO156 C159:AO160 C167:AO167 I168:J168 L168:M168 O168:P168 R168:S168 U168:V168 X168:Y168 AA168:AB168 AD168:AE168 AG168:AH168 AJ168:AK168 AM168:AN168">
    <cfRule type="expression" dxfId="271" priority="38" stopIfTrue="1">
      <formula>"esterreur(reference)"</formula>
    </cfRule>
  </conditionalFormatting>
  <conditionalFormatting sqref="I175:AO190">
    <cfRule type="expression" dxfId="270" priority="39" stopIfTrue="1">
      <formula>"esterreur(reference)"</formula>
    </cfRule>
  </conditionalFormatting>
  <conditionalFormatting sqref="I196:AO200 I201:J228 L201:M228 O201:P228 R201:S228 U201:V228 X201:Y228 AA201:AB228 AD201:AE228 AG201:AH228 AJ201:AK228 AM201:AN228 I229:AO231 I232:J232 L232:M232 O232:P232 R232:S232 U232:V232 X232:Y232 AA232:AB232 AD232:AE232 AG232:AH232 AJ232:AK232 AM232:AN232 C235:AO235 I236:J236 L236:M236 O236:P236 R236:S236 U236:V236 X236:Y236 AA236:AB236 AD236:AE236 AG236:AH236 AJ236:AK236 AM236:AN236">
    <cfRule type="expression" dxfId="269" priority="40" stopIfTrue="1">
      <formula>"esterreur(reference)"</formula>
    </cfRule>
  </conditionalFormatting>
  <conditionalFormatting sqref="I285:AO288">
    <cfRule type="expression" dxfId="268" priority="41" stopIfTrue="1">
      <formula>"esterreur(reference)"</formula>
    </cfRule>
  </conditionalFormatting>
  <conditionalFormatting sqref="I297:AO320">
    <cfRule type="expression" dxfId="267" priority="42" stopIfTrue="1">
      <formula>"esterreur(reference)"</formula>
    </cfRule>
  </conditionalFormatting>
  <conditionalFormatting sqref="I349:AO352">
    <cfRule type="expression" dxfId="266" priority="43" stopIfTrue="1">
      <formula>"esterreur(reference)"</formula>
    </cfRule>
  </conditionalFormatting>
  <conditionalFormatting sqref="J398 M398 P398 S398 V398 Y398 AB398 AE398 AH398 AK398 AN398">
    <cfRule type="expression" dxfId="265" priority="44" stopIfTrue="1">
      <formula>"esterreur(reference)"</formula>
    </cfRule>
  </conditionalFormatting>
  <conditionalFormatting sqref="K201:K212 K214:K228">
    <cfRule type="expression" dxfId="264" priority="45" stopIfTrue="1">
      <formula>"esterreur(reference)"</formula>
    </cfRule>
  </conditionalFormatting>
  <conditionalFormatting sqref="K253:K254 N253:N254 Q253:Q254 T253:T254 W253:W254 Z253:Z254 AC253:AC254 AF253:AF254 AI253:AI254 AL253:AL254 AO253:AO254">
    <cfRule type="expression" dxfId="263" priority="46" stopIfTrue="1">
      <formula>"esterreur(reference)"</formula>
    </cfRule>
  </conditionalFormatting>
  <conditionalFormatting sqref="K256:K268 K270:K284">
    <cfRule type="expression" dxfId="262" priority="47" stopIfTrue="1">
      <formula>"esterreur(reference)"</formula>
    </cfRule>
  </conditionalFormatting>
  <conditionalFormatting sqref="K321:K332 K334:K348">
    <cfRule type="expression" dxfId="261" priority="48" stopIfTrue="1">
      <formula>"esterreur(reference)"</formula>
    </cfRule>
  </conditionalFormatting>
  <conditionalFormatting sqref="N201:N212 N214:N228">
    <cfRule type="expression" dxfId="260" priority="49" stopIfTrue="1">
      <formula>"esterreur(reference)"</formula>
    </cfRule>
  </conditionalFormatting>
  <conditionalFormatting sqref="N256:N268 N270:N284">
    <cfRule type="expression" dxfId="259" priority="50" stopIfTrue="1">
      <formula>"esterreur(reference)"</formula>
    </cfRule>
  </conditionalFormatting>
  <conditionalFormatting sqref="N321:N332 N334:N348">
    <cfRule type="expression" dxfId="258" priority="51" stopIfTrue="1">
      <formula>"esterreur(reference)"</formula>
    </cfRule>
  </conditionalFormatting>
  <conditionalFormatting sqref="Q201:Q212 Q214:Q228">
    <cfRule type="expression" dxfId="257" priority="52" stopIfTrue="1">
      <formula>"esterreur(reference)"</formula>
    </cfRule>
  </conditionalFormatting>
  <conditionalFormatting sqref="Q256:Q268 Q270:Q284">
    <cfRule type="expression" dxfId="256" priority="53" stopIfTrue="1">
      <formula>"esterreur(reference)"</formula>
    </cfRule>
  </conditionalFormatting>
  <conditionalFormatting sqref="Q321:Q332 Q334:Q348">
    <cfRule type="expression" dxfId="255" priority="54" stopIfTrue="1">
      <formula>"esterreur(reference)"</formula>
    </cfRule>
  </conditionalFormatting>
  <conditionalFormatting sqref="T201:T212 T214:T228">
    <cfRule type="expression" dxfId="254" priority="55" stopIfTrue="1">
      <formula>"esterreur(reference)"</formula>
    </cfRule>
  </conditionalFormatting>
  <conditionalFormatting sqref="T256:T268 T270:T284">
    <cfRule type="expression" dxfId="253" priority="56" stopIfTrue="1">
      <formula>"esterreur(reference)"</formula>
    </cfRule>
  </conditionalFormatting>
  <conditionalFormatting sqref="T321:T332 T334:T348">
    <cfRule type="expression" dxfId="252" priority="57" stopIfTrue="1">
      <formula>"esterreur(reference)"</formula>
    </cfRule>
  </conditionalFormatting>
  <conditionalFormatting sqref="W115:W152">
    <cfRule type="expression" dxfId="251" priority="58" stopIfTrue="1">
      <formula>"esterreur(reference)"</formula>
    </cfRule>
  </conditionalFormatting>
  <conditionalFormatting sqref="W201:W212 W214:W228">
    <cfRule type="expression" dxfId="250" priority="59" stopIfTrue="1">
      <formula>"esterreur(reference)"</formula>
    </cfRule>
  </conditionalFormatting>
  <conditionalFormatting sqref="W256:W268 W270:W284">
    <cfRule type="expression" dxfId="249" priority="60" stopIfTrue="1">
      <formula>"esterreur(reference)"</formula>
    </cfRule>
  </conditionalFormatting>
  <conditionalFormatting sqref="W321:W332 W334:W348">
    <cfRule type="expression" dxfId="248" priority="61" stopIfTrue="1">
      <formula>"esterreur(reference)"</formula>
    </cfRule>
  </conditionalFormatting>
  <conditionalFormatting sqref="Z115:Z152">
    <cfRule type="expression" dxfId="247" priority="62" stopIfTrue="1">
      <formula>"esterreur(reference)"</formula>
    </cfRule>
  </conditionalFormatting>
  <conditionalFormatting sqref="Z201:Z212 Z214:Z228">
    <cfRule type="expression" dxfId="246" priority="63" stopIfTrue="1">
      <formula>"esterreur(reference)"</formula>
    </cfRule>
  </conditionalFormatting>
  <conditionalFormatting sqref="Z256:Z268 Z270:Z284">
    <cfRule type="expression" dxfId="245" priority="64" stopIfTrue="1">
      <formula>"esterreur(reference)"</formula>
    </cfRule>
  </conditionalFormatting>
  <conditionalFormatting sqref="Z321:Z332 Z334:Z348">
    <cfRule type="expression" dxfId="244" priority="65" stopIfTrue="1">
      <formula>"esterreur(reference)"</formula>
    </cfRule>
  </conditionalFormatting>
  <conditionalFormatting sqref="AC115:AC152">
    <cfRule type="expression" dxfId="243" priority="66" stopIfTrue="1">
      <formula>"esterreur(reference)"</formula>
    </cfRule>
  </conditionalFormatting>
  <conditionalFormatting sqref="AC201:AC212 AC214:AC228">
    <cfRule type="expression" dxfId="242" priority="67" stopIfTrue="1">
      <formula>"esterreur(reference)"</formula>
    </cfRule>
  </conditionalFormatting>
  <conditionalFormatting sqref="AC256:AC268 AC270:AC284">
    <cfRule type="expression" dxfId="241" priority="68" stopIfTrue="1">
      <formula>"esterreur(reference)"</formula>
    </cfRule>
  </conditionalFormatting>
  <conditionalFormatting sqref="AC321:AC332 AC334:AC348">
    <cfRule type="expression" dxfId="240" priority="69" stopIfTrue="1">
      <formula>"esterreur(reference)"</formula>
    </cfRule>
  </conditionalFormatting>
  <conditionalFormatting sqref="AF115:AF152">
    <cfRule type="expression" dxfId="239" priority="70" stopIfTrue="1">
      <formula>"esterreur(reference)"</formula>
    </cfRule>
  </conditionalFormatting>
  <conditionalFormatting sqref="AF201:AF212 AF214:AF228">
    <cfRule type="expression" dxfId="238" priority="71" stopIfTrue="1">
      <formula>"esterreur(reference)"</formula>
    </cfRule>
  </conditionalFormatting>
  <conditionalFormatting sqref="AF256:AF268 AF270:AF284">
    <cfRule type="expression" dxfId="237" priority="72" stopIfTrue="1">
      <formula>"esterreur(reference)"</formula>
    </cfRule>
  </conditionalFormatting>
  <conditionalFormatting sqref="AF321:AF332 AF334:AF348">
    <cfRule type="expression" dxfId="236" priority="73" stopIfTrue="1">
      <formula>"esterreur(reference)"</formula>
    </cfRule>
  </conditionalFormatting>
  <conditionalFormatting sqref="AI115:AI152">
    <cfRule type="expression" dxfId="235" priority="74" stopIfTrue="1">
      <formula>"esterreur(reference)"</formula>
    </cfRule>
  </conditionalFormatting>
  <conditionalFormatting sqref="AI201:AI212 AI214:AI228">
    <cfRule type="expression" dxfId="234" priority="75" stopIfTrue="1">
      <formula>"esterreur(reference)"</formula>
    </cfRule>
  </conditionalFormatting>
  <conditionalFormatting sqref="AI256:AI268 AI270:AI284">
    <cfRule type="expression" dxfId="233" priority="76" stopIfTrue="1">
      <formula>"esterreur(reference)"</formula>
    </cfRule>
  </conditionalFormatting>
  <conditionalFormatting sqref="AI321:AI332 AI334:AI348">
    <cfRule type="expression" dxfId="232" priority="77" stopIfTrue="1">
      <formula>"esterreur(reference)"</formula>
    </cfRule>
  </conditionalFormatting>
  <conditionalFormatting sqref="AL115:AL152">
    <cfRule type="expression" dxfId="231" priority="78" stopIfTrue="1">
      <formula>"esterreur(reference)"</formula>
    </cfRule>
  </conditionalFormatting>
  <conditionalFormatting sqref="AL201:AL212 AL214:AL228">
    <cfRule type="expression" dxfId="230" priority="79" stopIfTrue="1">
      <formula>"esterreur(reference)"</formula>
    </cfRule>
  </conditionalFormatting>
  <conditionalFormatting sqref="AL256:AL268 AL270:AL284">
    <cfRule type="expression" dxfId="229" priority="80" stopIfTrue="1">
      <formula>"esterreur(reference)"</formula>
    </cfRule>
  </conditionalFormatting>
  <conditionalFormatting sqref="AL321:AL332 AL334:AL348">
    <cfRule type="expression" dxfId="228" priority="81" stopIfTrue="1">
      <formula>"esterreur(reference)"</formula>
    </cfRule>
  </conditionalFormatting>
  <conditionalFormatting sqref="AO115:AO152">
    <cfRule type="expression" dxfId="227" priority="82" stopIfTrue="1">
      <formula>"esterreur(reference)"</formula>
    </cfRule>
  </conditionalFormatting>
  <conditionalFormatting sqref="AO201:AO212 AO214:AO228">
    <cfRule type="expression" dxfId="226" priority="83" stopIfTrue="1">
      <formula>"esterreur(reference)"</formula>
    </cfRule>
  </conditionalFormatting>
  <conditionalFormatting sqref="AO256:AO268 AO270:AO284">
    <cfRule type="expression" dxfId="225" priority="84" stopIfTrue="1">
      <formula>"esterreur(reference)"</formula>
    </cfRule>
  </conditionalFormatting>
  <conditionalFormatting sqref="AO321:AO332 AO334:AO348">
    <cfRule type="expression" dxfId="224" priority="85" stopIfTrue="1">
      <formula>"esterreur(reference)"</formula>
    </cfRule>
  </conditionalFormatting>
  <printOptions horizontalCentered="1"/>
  <pageMargins left="0" right="0" top="0" bottom="0" header="0" footer="0"/>
  <pageSetup paperSize="5" orientation="landscape"/>
  <rowBreaks count="6" manualBreakCount="6">
    <brk id="402" man="1"/>
    <brk id="292" man="1"/>
    <brk id="356" man="1"/>
    <brk id="87" man="1"/>
    <brk id="168" man="1"/>
    <brk id="236" man="1"/>
  </row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I701"/>
  <sheetViews>
    <sheetView zoomScale="70" zoomScaleNormal="70" workbookViewId="0">
      <pane xSplit="2" ySplit="1" topLeftCell="AA96" activePane="bottomRight" state="frozen"/>
      <selection pane="topRight" activeCell="C1" sqref="C1"/>
      <selection pane="bottomLeft" activeCell="A2" sqref="A2"/>
      <selection pane="bottomRight" activeCell="A136" sqref="A136:XFD139"/>
    </sheetView>
  </sheetViews>
  <sheetFormatPr baseColWidth="10" defaultColWidth="12.625" defaultRowHeight="15" customHeight="1"/>
  <cols>
    <col min="1" max="1" width="56.25" customWidth="1"/>
    <col min="2" max="2" width="34.625" customWidth="1"/>
    <col min="3" max="3" width="16.75" customWidth="1"/>
    <col min="4" max="4" width="17.125" customWidth="1"/>
    <col min="5" max="5" width="17.375" customWidth="1"/>
    <col min="6" max="6" width="16.75" customWidth="1"/>
    <col min="7" max="7" width="14.5" customWidth="1"/>
    <col min="8" max="8" width="15.875" customWidth="1"/>
    <col min="9" max="9" width="16.75" customWidth="1"/>
    <col min="10" max="10" width="14.5" customWidth="1"/>
    <col min="11" max="11" width="15.875" customWidth="1"/>
    <col min="12" max="12" width="16.75" customWidth="1"/>
    <col min="13" max="13" width="14.5" customWidth="1"/>
    <col min="14" max="14" width="15.875" customWidth="1"/>
    <col min="15" max="15" width="16.75" customWidth="1"/>
    <col min="16" max="16" width="14.5" customWidth="1"/>
    <col min="17" max="17" width="15.875" customWidth="1"/>
    <col min="18" max="18" width="16.75" customWidth="1"/>
    <col min="19" max="19" width="14.5" customWidth="1"/>
    <col min="20" max="20" width="15.875" customWidth="1"/>
    <col min="21" max="21" width="16.75" customWidth="1"/>
    <col min="22" max="22" width="14.5" customWidth="1"/>
    <col min="23" max="23" width="15.875" customWidth="1"/>
    <col min="24" max="24" width="16.75" customWidth="1"/>
    <col min="25" max="25" width="14.5" customWidth="1"/>
    <col min="26" max="26" width="15.875" customWidth="1"/>
    <col min="27" max="27" width="16.75" customWidth="1"/>
    <col min="28" max="28" width="14.5" customWidth="1"/>
    <col min="29" max="29" width="15.875" customWidth="1"/>
    <col min="30" max="30" width="16.75" customWidth="1"/>
    <col min="31" max="31" width="14.5" customWidth="1"/>
    <col min="32" max="32" width="15.875" customWidth="1"/>
    <col min="33" max="33" width="16.75" customWidth="1"/>
    <col min="34" max="34" width="14.5" customWidth="1"/>
    <col min="35" max="35" width="15.875" customWidth="1"/>
    <col min="36" max="36" width="16.75" customWidth="1"/>
    <col min="37" max="37" width="14.5" customWidth="1"/>
    <col min="38" max="38" width="15.875" customWidth="1"/>
    <col min="39" max="39" width="16.75" customWidth="1"/>
    <col min="40" max="40" width="14.5" customWidth="1"/>
    <col min="41" max="41" width="15.875" customWidth="1"/>
    <col min="42" max="61" width="11" customWidth="1"/>
  </cols>
  <sheetData>
    <row r="1" spans="1:61" ht="35.25">
      <c r="A1" s="435"/>
      <c r="B1" s="869" t="str">
        <f>"Budget 2023 Mensuel"&amp;" "&amp;Parametres!$B$1</f>
        <v>Budget 2023 Mensuel BMW Sherbrooke</v>
      </c>
      <c r="C1" s="870"/>
      <c r="D1" s="870"/>
      <c r="E1" s="870"/>
      <c r="F1" s="870"/>
      <c r="G1" s="870"/>
      <c r="H1" s="870"/>
      <c r="I1" s="870"/>
      <c r="J1" s="870"/>
      <c r="K1" s="870"/>
      <c r="L1" s="870"/>
      <c r="M1" s="870"/>
      <c r="N1" s="870"/>
      <c r="O1" s="870"/>
      <c r="P1" s="870"/>
      <c r="Q1" s="870"/>
      <c r="R1" s="870"/>
      <c r="S1" s="870"/>
      <c r="T1" s="870"/>
      <c r="U1" s="870"/>
      <c r="V1" s="870"/>
      <c r="W1" s="870"/>
      <c r="X1" s="870"/>
      <c r="Y1" s="870"/>
      <c r="Z1" s="870"/>
      <c r="AA1" s="870"/>
      <c r="AB1" s="870"/>
      <c r="AC1" s="870"/>
      <c r="AD1" s="870"/>
      <c r="AE1" s="870"/>
      <c r="AF1" s="870"/>
      <c r="AG1" s="870"/>
      <c r="AH1" s="870"/>
      <c r="AI1" s="870"/>
      <c r="AJ1" s="870"/>
      <c r="AK1" s="870"/>
      <c r="AL1" s="870"/>
      <c r="AM1" s="870"/>
      <c r="AN1" s="870"/>
      <c r="AO1" s="870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</row>
    <row r="2" spans="1:61" ht="41.25" customHeight="1">
      <c r="A2" s="435"/>
      <c r="B2" s="462" t="s">
        <v>12</v>
      </c>
      <c r="C2" s="463"/>
      <c r="D2" s="463"/>
      <c r="E2" s="463"/>
      <c r="F2" s="463" t="str">
        <f>+IF(Parametres!$B$3=F$6,"X","")</f>
        <v/>
      </c>
      <c r="G2" s="463" t="str">
        <f>+IF(Parametres!$B$3=F$6,"O","")</f>
        <v/>
      </c>
      <c r="H2" s="463" t="str">
        <f>+IF(Parametres!$B$3=F$6,"U","")</f>
        <v/>
      </c>
      <c r="I2" s="463" t="str">
        <f>+IF(Parametres!$B$3=I$6,"X","")</f>
        <v/>
      </c>
      <c r="J2" s="463" t="str">
        <f>+IF(Parametres!$B$3=I$6,"O","")</f>
        <v/>
      </c>
      <c r="K2" s="463" t="str">
        <f>+IF(Parametres!$B$3=I$6,"U","")</f>
        <v/>
      </c>
      <c r="L2" s="463" t="str">
        <f>+IF(Parametres!$B$3=L$6,"X","")</f>
        <v/>
      </c>
      <c r="M2" s="463" t="str">
        <f>+IF(Parametres!$B$3=L$6,"O","")</f>
        <v/>
      </c>
      <c r="N2" s="463" t="str">
        <f>+IF(Parametres!$B$3=L$6,"U","")</f>
        <v/>
      </c>
      <c r="O2" s="463" t="str">
        <f>+IF(Parametres!$B$3=O$6,"X","")</f>
        <v/>
      </c>
      <c r="P2" s="463" t="str">
        <f>+IF(Parametres!$B$3=O$6,"O","")</f>
        <v/>
      </c>
      <c r="Q2" s="463" t="str">
        <f>+IF(Parametres!$B$3=O$6,"U","")</f>
        <v/>
      </c>
      <c r="R2" s="463" t="str">
        <f>+IF(Parametres!$B$3=R$6,"X","")</f>
        <v/>
      </c>
      <c r="S2" s="463" t="str">
        <f>+IF(Parametres!$B$3=R$6,"O","")</f>
        <v/>
      </c>
      <c r="T2" s="463" t="str">
        <f>+IF(Parametres!$B$3=R$6,"U","")</f>
        <v/>
      </c>
      <c r="U2" s="463" t="str">
        <f>+IF(Parametres!$B$3=U$6,"X","")</f>
        <v/>
      </c>
      <c r="V2" s="463" t="str">
        <f>+IF(Parametres!$B$3=U$6,"O","")</f>
        <v/>
      </c>
      <c r="W2" s="463" t="str">
        <f>+IF(Parametres!$B$3=U$6,"U","")</f>
        <v/>
      </c>
      <c r="X2" s="463" t="str">
        <f>+IF(Parametres!$B$3=X$6,"X","")</f>
        <v/>
      </c>
      <c r="Y2" s="463" t="str">
        <f>+IF(Parametres!$B$3=X$6,"O","")</f>
        <v/>
      </c>
      <c r="Z2" s="463" t="str">
        <f>+IF(Parametres!$B$3=X$6,"U","")</f>
        <v/>
      </c>
      <c r="AA2" s="463" t="str">
        <f>+IF(Parametres!$B$3=AA$6,"X","")</f>
        <v/>
      </c>
      <c r="AB2" s="463" t="str">
        <f>+IF(Parametres!$B$3=AA$6,"O","")</f>
        <v/>
      </c>
      <c r="AC2" s="463" t="str">
        <f>+IF(Parametres!$B$3=AA$6,"U","")</f>
        <v/>
      </c>
      <c r="AD2" s="463" t="str">
        <f>+IF(Parametres!$B$3=AD$6,"X","")</f>
        <v>X</v>
      </c>
      <c r="AE2" s="463" t="str">
        <f>+IF(Parametres!$B$3=AD$6,"O","")</f>
        <v>O</v>
      </c>
      <c r="AF2" s="463" t="str">
        <f>+IF(Parametres!$B$3=AD$6,"U","")</f>
        <v>U</v>
      </c>
      <c r="AG2" s="463" t="str">
        <f>+IF(Parametres!$B$3=AG$6,"X","")</f>
        <v/>
      </c>
      <c r="AH2" s="463" t="str">
        <f>+IF(Parametres!$B$3=AG$6,"O","")</f>
        <v/>
      </c>
      <c r="AI2" s="463" t="str">
        <f>+IF(Parametres!$B$3=AG$6,"U","")</f>
        <v/>
      </c>
      <c r="AJ2" s="463" t="str">
        <f>+IF(Parametres!$B$3=AJ$6,"X","")</f>
        <v/>
      </c>
      <c r="AK2" s="463" t="str">
        <f>+IF(Parametres!$B$3=AJ$6,"O","")</f>
        <v/>
      </c>
      <c r="AL2" s="463" t="str">
        <f>+IF(Parametres!$B$3=AJ$6,"U","")</f>
        <v/>
      </c>
      <c r="AM2" s="463" t="str">
        <f>+IF(Parametres!$B$3=AM$6,"X","")</f>
        <v/>
      </c>
      <c r="AN2" s="463" t="str">
        <f>+IF(Parametres!$B$3=AM$6,"O","")</f>
        <v/>
      </c>
      <c r="AO2" s="463" t="str">
        <f>+IF(Parametres!$B$3=AM$6,"U","")</f>
        <v/>
      </c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</row>
    <row r="3" spans="1:61" ht="35.25">
      <c r="A3" s="435"/>
      <c r="B3" s="462" t="s">
        <v>16</v>
      </c>
      <c r="C3" s="12"/>
      <c r="D3" s="12"/>
      <c r="E3" s="12"/>
      <c r="F3" s="12" t="str">
        <f>+IF(VLOOKUP(F$6,Parametres!$K$3:$N$14,4,0)="X","X","")</f>
        <v>X</v>
      </c>
      <c r="G3" s="12" t="str">
        <f>+IF(VLOOKUP(F$6,Parametres!$K$3:$N$14,4,0)="X","O","")</f>
        <v>O</v>
      </c>
      <c r="H3" s="12" t="str">
        <f>+IF(VLOOKUP(F$6,Parametres!$K$3:$N$14,4,0)="X","U","")</f>
        <v>U</v>
      </c>
      <c r="I3" s="12" t="str">
        <f>+IF(VLOOKUP(I$6,Parametres!$K$3:$N$14,4,0)="X","X","")</f>
        <v>X</v>
      </c>
      <c r="J3" s="12" t="str">
        <f>+IF(VLOOKUP(I$6,Parametres!$K$3:$N$14,4,0)="X","O","")</f>
        <v>O</v>
      </c>
      <c r="K3" s="12" t="str">
        <f>+IF(VLOOKUP(I$6,Parametres!$K$3:$N$14,4,0)="X","U","")</f>
        <v>U</v>
      </c>
      <c r="L3" s="12" t="str">
        <f>+IF(VLOOKUP(L$6,Parametres!$K$3:$N$14,4,0)="X","X","")</f>
        <v>X</v>
      </c>
      <c r="M3" s="12" t="str">
        <f>+IF(VLOOKUP(L$6,Parametres!$K$3:$N$14,4,0)="X","O","")</f>
        <v>O</v>
      </c>
      <c r="N3" s="12" t="str">
        <f>+IF(VLOOKUP(L$6,Parametres!$K$3:$N$14,4,0)="X","U","")</f>
        <v>U</v>
      </c>
      <c r="O3" s="12" t="str">
        <f>+IF(VLOOKUP(O$6,Parametres!$K$3:$N$14,4,0)="X","X","")</f>
        <v>X</v>
      </c>
      <c r="P3" s="12" t="str">
        <f>+IF(VLOOKUP(O$6,Parametres!$K$3:$N$14,4,0)="X","O","")</f>
        <v>O</v>
      </c>
      <c r="Q3" s="12" t="str">
        <f>+IF(VLOOKUP(O$6,Parametres!$K$3:$N$14,4,0)="X","U","")</f>
        <v>U</v>
      </c>
      <c r="R3" s="12" t="str">
        <f>+IF(VLOOKUP(R$6,Parametres!$K$3:$N$14,4,0)="X","X","")</f>
        <v>X</v>
      </c>
      <c r="S3" s="12" t="str">
        <f>+IF(VLOOKUP(R$6,Parametres!$K$3:$N$14,4,0)="X","O","")</f>
        <v>O</v>
      </c>
      <c r="T3" s="12" t="str">
        <f>+IF(VLOOKUP(R$6,Parametres!$K$3:$N$14,4,0)="X","U","")</f>
        <v>U</v>
      </c>
      <c r="U3" s="12" t="str">
        <f>+IF(VLOOKUP(U$6,Parametres!$K$3:$N$14,4,0)="X","X","")</f>
        <v>X</v>
      </c>
      <c r="V3" s="12" t="str">
        <f>+IF(VLOOKUP(U$6,Parametres!$K$3:$N$14,4,0)="X","O","")</f>
        <v>O</v>
      </c>
      <c r="W3" s="12" t="str">
        <f>+IF(VLOOKUP(U$6,Parametres!$K$3:$N$14,4,0)="X","U","")</f>
        <v>U</v>
      </c>
      <c r="X3" s="12" t="str">
        <f>+IF(VLOOKUP(X$6,Parametres!$K$3:$N$14,4,0)="X","X","")</f>
        <v>X</v>
      </c>
      <c r="Y3" s="12" t="str">
        <f>+IF(VLOOKUP(X$6,Parametres!$K$3:$N$14,4,0)="X","O","")</f>
        <v>O</v>
      </c>
      <c r="Z3" s="12" t="str">
        <f>+IF(VLOOKUP(X$6,Parametres!$K$3:$N$14,4,0)="X","U","")</f>
        <v>U</v>
      </c>
      <c r="AA3" s="12" t="str">
        <f>+IF(VLOOKUP(AA$6,Parametres!$K$3:$N$14,4,0)="X","X","")</f>
        <v>X</v>
      </c>
      <c r="AB3" s="12" t="str">
        <f>+IF(VLOOKUP(AA$6,Parametres!$K$3:$N$14,4,0)="X","O","")</f>
        <v>O</v>
      </c>
      <c r="AC3" s="12" t="str">
        <f>+IF(VLOOKUP(AA$6,Parametres!$K$3:$N$14,4,0)="X","U","")</f>
        <v>U</v>
      </c>
      <c r="AD3" s="12" t="str">
        <f>+IF(VLOOKUP(AD$6,Parametres!$K$3:$N$14,4,0)="X","X","")</f>
        <v>X</v>
      </c>
      <c r="AE3" s="12" t="str">
        <f>+IF(VLOOKUP(AD$6,Parametres!$K$3:$N$14,4,0)="X","O","")</f>
        <v>O</v>
      </c>
      <c r="AF3" s="12" t="str">
        <f>+IF(VLOOKUP(AD$6,Parametres!$K$3:$N$14,4,0)="X","U","")</f>
        <v>U</v>
      </c>
      <c r="AG3" s="12" t="str">
        <f>+IF(VLOOKUP(AG$6,Parametres!$K$3:$N$14,4,0)="X","X","")</f>
        <v/>
      </c>
      <c r="AH3" s="12" t="str">
        <f>+IF(VLOOKUP(AG$6,Parametres!$K$3:$N$14,4,0)="X","O","")</f>
        <v/>
      </c>
      <c r="AI3" s="12" t="str">
        <f>+IF(VLOOKUP(AG$6,Parametres!$K$3:$N$14,4,0)="X","U","")</f>
        <v/>
      </c>
      <c r="AJ3" s="12" t="str">
        <f>+IF(VLOOKUP(AJ$6,Parametres!$K$3:$N$14,4,0)="X","X","")</f>
        <v/>
      </c>
      <c r="AK3" s="12" t="str">
        <f>+IF(VLOOKUP(AJ$6,Parametres!$K$3:$N$14,4,0)="X","O","")</f>
        <v/>
      </c>
      <c r="AL3" s="12" t="str">
        <f>+IF(VLOOKUP(AJ$6,Parametres!$K$3:$N$14,4,0)="X","U","")</f>
        <v/>
      </c>
      <c r="AM3" s="12" t="str">
        <f>+IF(VLOOKUP(AM$6,Parametres!$K$3:$N$14,4,0)="X","X","")</f>
        <v/>
      </c>
      <c r="AN3" s="12" t="str">
        <f>+IF(VLOOKUP(AM$6,Parametres!$K$3:$N$14,4,0)="X","O","")</f>
        <v/>
      </c>
      <c r="AO3" s="12" t="str">
        <f>+IF(VLOOKUP(AM$6,Parametres!$K$3:$N$14,4,0)="X","U","")</f>
        <v/>
      </c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</row>
    <row r="4" spans="1:61" ht="35.25">
      <c r="A4" s="12"/>
      <c r="B4" s="12" t="s">
        <v>2981</v>
      </c>
      <c r="C4" s="871" t="s">
        <v>326</v>
      </c>
      <c r="D4" s="872"/>
      <c r="E4" s="872"/>
      <c r="F4" s="872"/>
      <c r="G4" s="872"/>
      <c r="H4" s="872"/>
      <c r="I4" s="872"/>
      <c r="J4" s="872"/>
      <c r="K4" s="872"/>
      <c r="L4" s="872"/>
      <c r="M4" s="872"/>
      <c r="N4" s="872"/>
      <c r="O4" s="872"/>
      <c r="P4" s="872"/>
      <c r="Q4" s="872"/>
      <c r="R4" s="872"/>
      <c r="S4" s="872"/>
      <c r="T4" s="872"/>
      <c r="U4" s="872"/>
      <c r="V4" s="872"/>
      <c r="W4" s="872"/>
      <c r="X4" s="872"/>
      <c r="Y4" s="872"/>
      <c r="Z4" s="872"/>
      <c r="AA4" s="872"/>
      <c r="AB4" s="872"/>
      <c r="AC4" s="872"/>
      <c r="AD4" s="872"/>
      <c r="AE4" s="872"/>
      <c r="AF4" s="872"/>
      <c r="AG4" s="872"/>
      <c r="AH4" s="872"/>
      <c r="AI4" s="872"/>
      <c r="AJ4" s="872"/>
      <c r="AK4" s="872"/>
      <c r="AL4" s="872"/>
      <c r="AM4" s="872"/>
      <c r="AN4" s="872"/>
      <c r="AO4" s="872"/>
      <c r="AP4" s="35"/>
      <c r="AQ4" s="35"/>
      <c r="AR4" s="35"/>
      <c r="AS4" s="35"/>
      <c r="AT4" s="35"/>
      <c r="AU4" s="35"/>
      <c r="AV4" s="35"/>
      <c r="AW4" s="35"/>
      <c r="AX4" s="35"/>
      <c r="AY4" s="35"/>
      <c r="AZ4" s="35"/>
      <c r="BA4" s="35"/>
      <c r="BB4" s="35"/>
      <c r="BC4" s="35"/>
      <c r="BD4" s="35"/>
      <c r="BE4" s="35"/>
      <c r="BF4" s="35"/>
      <c r="BG4" s="35"/>
      <c r="BH4" s="35"/>
      <c r="BI4" s="35"/>
    </row>
    <row r="5" spans="1:61" ht="15" customHeight="1">
      <c r="A5" s="435"/>
      <c r="B5" s="39"/>
      <c r="C5" s="42"/>
      <c r="D5" s="42"/>
      <c r="E5" s="42"/>
      <c r="F5" s="42"/>
      <c r="G5" s="42"/>
      <c r="H5" s="42"/>
      <c r="I5" s="42"/>
      <c r="J5" s="42"/>
      <c r="K5" s="42"/>
      <c r="L5" s="42"/>
      <c r="M5" s="42"/>
      <c r="N5" s="42"/>
      <c r="O5" s="42"/>
      <c r="P5" s="42"/>
      <c r="Q5" s="42"/>
      <c r="R5" s="42"/>
      <c r="S5" s="42"/>
      <c r="T5" s="42"/>
      <c r="U5" s="42"/>
      <c r="V5" s="42"/>
      <c r="W5" s="42"/>
      <c r="X5" s="42"/>
      <c r="Y5" s="42"/>
      <c r="Z5" s="42"/>
      <c r="AA5" s="42"/>
      <c r="AB5" s="42"/>
      <c r="AC5" s="42"/>
      <c r="AD5" s="42"/>
      <c r="AE5" s="42"/>
      <c r="AF5" s="42"/>
      <c r="AG5" s="42"/>
      <c r="AH5" s="42"/>
      <c r="AI5" s="42"/>
      <c r="AJ5" s="42"/>
      <c r="AK5" s="42"/>
      <c r="AL5" s="42"/>
      <c r="AM5" s="42"/>
      <c r="AN5" s="42"/>
      <c r="AO5" s="42"/>
      <c r="AP5" s="42"/>
      <c r="AQ5" s="42"/>
      <c r="AR5" s="42"/>
      <c r="AS5" s="42"/>
      <c r="AT5" s="42"/>
      <c r="AU5" s="42"/>
      <c r="AV5" s="42"/>
      <c r="AW5" s="42"/>
      <c r="AX5" s="42"/>
      <c r="AY5" s="42"/>
      <c r="AZ5" s="42"/>
      <c r="BA5" s="42"/>
      <c r="BB5" s="42"/>
      <c r="BC5" s="42"/>
      <c r="BD5" s="42"/>
      <c r="BE5" s="42"/>
      <c r="BF5" s="42"/>
      <c r="BG5" s="42"/>
      <c r="BH5" s="42"/>
      <c r="BI5" s="42"/>
    </row>
    <row r="6" spans="1:61" ht="20.25">
      <c r="A6" s="104"/>
      <c r="B6" s="521" t="s">
        <v>12</v>
      </c>
      <c r="C6" s="464" t="s">
        <v>2110</v>
      </c>
      <c r="D6" s="465"/>
      <c r="E6" s="466"/>
      <c r="F6" s="464" t="s">
        <v>30</v>
      </c>
      <c r="G6" s="465"/>
      <c r="H6" s="466"/>
      <c r="I6" s="464" t="s">
        <v>37</v>
      </c>
      <c r="J6" s="465"/>
      <c r="K6" s="466"/>
      <c r="L6" s="464" t="s">
        <v>38</v>
      </c>
      <c r="M6" s="465"/>
      <c r="N6" s="466"/>
      <c r="O6" s="464" t="s">
        <v>45</v>
      </c>
      <c r="P6" s="465"/>
      <c r="Q6" s="466"/>
      <c r="R6" s="464" t="s">
        <v>48</v>
      </c>
      <c r="S6" s="465"/>
      <c r="T6" s="466"/>
      <c r="U6" s="464" t="s">
        <v>53</v>
      </c>
      <c r="V6" s="465"/>
      <c r="W6" s="466"/>
      <c r="X6" s="464" t="s">
        <v>58</v>
      </c>
      <c r="Y6" s="465"/>
      <c r="Z6" s="466"/>
      <c r="AA6" s="464" t="s">
        <v>66</v>
      </c>
      <c r="AB6" s="465"/>
      <c r="AC6" s="466"/>
      <c r="AD6" s="464" t="s">
        <v>18</v>
      </c>
      <c r="AE6" s="465"/>
      <c r="AF6" s="466"/>
      <c r="AG6" s="464" t="s">
        <v>75</v>
      </c>
      <c r="AH6" s="465"/>
      <c r="AI6" s="466"/>
      <c r="AJ6" s="464" t="s">
        <v>82</v>
      </c>
      <c r="AK6" s="465"/>
      <c r="AL6" s="466"/>
      <c r="AM6" s="464" t="s">
        <v>85</v>
      </c>
      <c r="AN6" s="465"/>
      <c r="AO6" s="466"/>
      <c r="AP6" s="43"/>
      <c r="AQ6" s="43"/>
      <c r="AR6" s="43"/>
      <c r="AS6" s="43"/>
      <c r="AT6" s="43"/>
      <c r="AU6" s="43"/>
      <c r="AV6" s="43"/>
      <c r="AW6" s="43"/>
      <c r="AX6" s="43"/>
      <c r="AY6" s="43"/>
      <c r="AZ6" s="43"/>
      <c r="BA6" s="43"/>
      <c r="BB6" s="43"/>
      <c r="BC6" s="43"/>
      <c r="BD6" s="43"/>
      <c r="BE6" s="43"/>
      <c r="BF6" s="43"/>
      <c r="BG6" s="43"/>
      <c r="BH6" s="43"/>
      <c r="BI6" s="43"/>
    </row>
    <row r="7" spans="1:61" ht="20.25">
      <c r="A7" s="104"/>
      <c r="B7" s="522"/>
      <c r="C7" s="50" t="s">
        <v>342</v>
      </c>
      <c r="D7" s="48" t="s">
        <v>346</v>
      </c>
      <c r="E7" s="49" t="s">
        <v>344</v>
      </c>
      <c r="F7" s="50" t="s">
        <v>342</v>
      </c>
      <c r="G7" s="48" t="s">
        <v>346</v>
      </c>
      <c r="H7" s="49" t="s">
        <v>344</v>
      </c>
      <c r="I7" s="50" t="s">
        <v>342</v>
      </c>
      <c r="J7" s="48" t="s">
        <v>346</v>
      </c>
      <c r="K7" s="49" t="s">
        <v>344</v>
      </c>
      <c r="L7" s="50" t="s">
        <v>342</v>
      </c>
      <c r="M7" s="48" t="s">
        <v>346</v>
      </c>
      <c r="N7" s="49" t="s">
        <v>344</v>
      </c>
      <c r="O7" s="50" t="s">
        <v>342</v>
      </c>
      <c r="P7" s="48" t="s">
        <v>346</v>
      </c>
      <c r="Q7" s="49" t="s">
        <v>344</v>
      </c>
      <c r="R7" s="50" t="s">
        <v>342</v>
      </c>
      <c r="S7" s="48" t="s">
        <v>346</v>
      </c>
      <c r="T7" s="49" t="s">
        <v>344</v>
      </c>
      <c r="U7" s="50" t="s">
        <v>342</v>
      </c>
      <c r="V7" s="48" t="s">
        <v>346</v>
      </c>
      <c r="W7" s="49" t="s">
        <v>344</v>
      </c>
      <c r="X7" s="50" t="s">
        <v>342</v>
      </c>
      <c r="Y7" s="48" t="s">
        <v>346</v>
      </c>
      <c r="Z7" s="49" t="s">
        <v>344</v>
      </c>
      <c r="AA7" s="50" t="s">
        <v>342</v>
      </c>
      <c r="AB7" s="48" t="s">
        <v>346</v>
      </c>
      <c r="AC7" s="49" t="s">
        <v>344</v>
      </c>
      <c r="AD7" s="50" t="s">
        <v>342</v>
      </c>
      <c r="AE7" s="48" t="s">
        <v>346</v>
      </c>
      <c r="AF7" s="49" t="s">
        <v>344</v>
      </c>
      <c r="AG7" s="50" t="s">
        <v>342</v>
      </c>
      <c r="AH7" s="48" t="s">
        <v>346</v>
      </c>
      <c r="AI7" s="49" t="s">
        <v>344</v>
      </c>
      <c r="AJ7" s="50" t="s">
        <v>342</v>
      </c>
      <c r="AK7" s="48" t="s">
        <v>346</v>
      </c>
      <c r="AL7" s="49" t="s">
        <v>344</v>
      </c>
      <c r="AM7" s="50" t="s">
        <v>342</v>
      </c>
      <c r="AN7" s="48" t="s">
        <v>346</v>
      </c>
      <c r="AO7" s="49" t="s">
        <v>344</v>
      </c>
      <c r="AP7" s="43"/>
      <c r="AQ7" s="43"/>
      <c r="AR7" s="43"/>
      <c r="AS7" s="43"/>
      <c r="AT7" s="43"/>
      <c r="AU7" s="43"/>
      <c r="AV7" s="43"/>
      <c r="AW7" s="43"/>
      <c r="AX7" s="43"/>
      <c r="AY7" s="43"/>
      <c r="AZ7" s="43"/>
      <c r="BA7" s="43"/>
      <c r="BB7" s="43"/>
      <c r="BC7" s="43"/>
      <c r="BD7" s="43"/>
      <c r="BE7" s="43"/>
      <c r="BF7" s="43"/>
      <c r="BG7" s="43"/>
      <c r="BH7" s="43"/>
      <c r="BI7" s="43"/>
    </row>
    <row r="8" spans="1:61" ht="20.25">
      <c r="A8" s="104" t="str">
        <f t="shared" ref="A8:A87" si="0">+$C$4&amp;B8</f>
        <v>Véhicules neufsVentes nettes</v>
      </c>
      <c r="B8" s="523" t="s">
        <v>349</v>
      </c>
      <c r="C8" s="61"/>
      <c r="D8" s="52"/>
      <c r="E8" s="467">
        <f t="shared" ref="E8:E15" si="1">+SUM(H8,K8,N8,Q8,T8,W8,Z8,AC8,AF8,AI8,AL8,AO8)</f>
        <v>23267081.259999979</v>
      </c>
      <c r="F8" s="61"/>
      <c r="G8" s="52"/>
      <c r="H8" s="467">
        <v>1154140.25999999</v>
      </c>
      <c r="I8" s="61"/>
      <c r="J8" s="52"/>
      <c r="K8" s="467">
        <v>894956.53</v>
      </c>
      <c r="L8" s="61"/>
      <c r="M8" s="52"/>
      <c r="N8" s="467">
        <v>2417254.88</v>
      </c>
      <c r="O8" s="61"/>
      <c r="P8" s="52"/>
      <c r="Q8" s="467">
        <v>2822748.81</v>
      </c>
      <c r="R8" s="61"/>
      <c r="S8" s="52"/>
      <c r="T8" s="467">
        <v>3847659.49</v>
      </c>
      <c r="U8" s="61"/>
      <c r="V8" s="52"/>
      <c r="W8" s="467">
        <v>1932819.03999999</v>
      </c>
      <c r="X8" s="61"/>
      <c r="Y8" s="52"/>
      <c r="Z8" s="467">
        <v>1665036.25</v>
      </c>
      <c r="AA8" s="61"/>
      <c r="AB8" s="52"/>
      <c r="AC8" s="467">
        <v>2051139.14</v>
      </c>
      <c r="AD8" s="61"/>
      <c r="AE8" s="52"/>
      <c r="AF8" s="467">
        <v>1283561.78</v>
      </c>
      <c r="AG8" s="61"/>
      <c r="AH8" s="52"/>
      <c r="AI8" s="467">
        <v>2699145.17</v>
      </c>
      <c r="AJ8" s="61"/>
      <c r="AK8" s="52"/>
      <c r="AL8" s="467">
        <v>1161482.5300000003</v>
      </c>
      <c r="AM8" s="61"/>
      <c r="AN8" s="52"/>
      <c r="AO8" s="467">
        <v>1337137.3800000001</v>
      </c>
      <c r="AP8" s="43"/>
      <c r="AQ8" s="43"/>
      <c r="AR8" s="43"/>
      <c r="AS8" s="43"/>
      <c r="AT8" s="43"/>
      <c r="AU8" s="43"/>
      <c r="AV8" s="43"/>
      <c r="AW8" s="43"/>
      <c r="AX8" s="43"/>
      <c r="AY8" s="43"/>
      <c r="AZ8" s="43"/>
      <c r="BA8" s="43"/>
      <c r="BB8" s="43"/>
      <c r="BC8" s="43"/>
      <c r="BD8" s="43"/>
      <c r="BE8" s="43"/>
      <c r="BF8" s="43"/>
      <c r="BG8" s="43"/>
      <c r="BH8" s="43"/>
      <c r="BI8" s="43"/>
    </row>
    <row r="9" spans="1:61" ht="20.25">
      <c r="A9" s="104" t="str">
        <f t="shared" si="0"/>
        <v>Véhicules neufsAutos détail</v>
      </c>
      <c r="B9" s="526" t="s">
        <v>362</v>
      </c>
      <c r="C9" s="468">
        <f t="shared" ref="C9:C15" si="2">+SUM(F9,I9,L9,O9,R9,U9,X9,AA9,AD9,AG9,AJ9,AM9)</f>
        <v>71</v>
      </c>
      <c r="D9" s="66">
        <f t="shared" ref="D9:D15" si="3">IF(C9=0,0,E9/C9)</f>
        <v>5017.5660563380206</v>
      </c>
      <c r="E9" s="68">
        <f t="shared" si="1"/>
        <v>356247.18999999948</v>
      </c>
      <c r="F9" s="67">
        <v>7</v>
      </c>
      <c r="G9" s="66">
        <v>2990.1757142857</v>
      </c>
      <c r="H9" s="68">
        <v>20931.229999999901</v>
      </c>
      <c r="I9" s="67">
        <v>1</v>
      </c>
      <c r="J9" s="66">
        <v>7048.8999999999896</v>
      </c>
      <c r="K9" s="68">
        <v>7048.8999999999896</v>
      </c>
      <c r="L9" s="67">
        <v>7</v>
      </c>
      <c r="M9" s="66">
        <v>4363.2514285714142</v>
      </c>
      <c r="N9" s="68">
        <v>30542.7599999999</v>
      </c>
      <c r="O9" s="67">
        <v>6</v>
      </c>
      <c r="P9" s="66">
        <v>6338.2116666666507</v>
      </c>
      <c r="Q9" s="68">
        <v>38029.269999999902</v>
      </c>
      <c r="R9" s="67">
        <v>12</v>
      </c>
      <c r="S9" s="66">
        <v>5958.9625000000005</v>
      </c>
      <c r="T9" s="68">
        <v>71507.55</v>
      </c>
      <c r="U9" s="67">
        <v>9</v>
      </c>
      <c r="V9" s="66">
        <v>5820.626666666667</v>
      </c>
      <c r="W9" s="68">
        <v>52385.64</v>
      </c>
      <c r="X9" s="67">
        <v>7</v>
      </c>
      <c r="Y9" s="66">
        <v>5502.9071428571424</v>
      </c>
      <c r="Z9" s="68">
        <v>38520.35</v>
      </c>
      <c r="AA9" s="67">
        <v>8</v>
      </c>
      <c r="AB9" s="66">
        <v>4828.9049999999879</v>
      </c>
      <c r="AC9" s="68">
        <v>38631.239999999903</v>
      </c>
      <c r="AD9" s="67">
        <v>4</v>
      </c>
      <c r="AE9" s="66">
        <v>4088.2475000000013</v>
      </c>
      <c r="AF9" s="68">
        <v>16352.990000000005</v>
      </c>
      <c r="AG9" s="67">
        <v>7</v>
      </c>
      <c r="AH9" s="66">
        <v>4017.6799999999866</v>
      </c>
      <c r="AI9" s="68">
        <v>28123.759999999907</v>
      </c>
      <c r="AJ9" s="67">
        <v>1</v>
      </c>
      <c r="AK9" s="66">
        <v>4194.4400000000023</v>
      </c>
      <c r="AL9" s="68">
        <v>4194.4400000000023</v>
      </c>
      <c r="AM9" s="67">
        <v>2</v>
      </c>
      <c r="AN9" s="66">
        <v>4989.5299999999988</v>
      </c>
      <c r="AO9" s="68">
        <v>9979.0599999999977</v>
      </c>
      <c r="AP9" s="43"/>
      <c r="AQ9" s="43"/>
      <c r="AR9" s="43"/>
      <c r="AS9" s="43"/>
      <c r="AT9" s="43"/>
      <c r="AU9" s="43"/>
      <c r="AV9" s="43"/>
      <c r="AW9" s="43"/>
      <c r="AX9" s="43"/>
      <c r="AY9" s="43"/>
      <c r="AZ9" s="43"/>
      <c r="BA9" s="43"/>
      <c r="BB9" s="43"/>
      <c r="BC9" s="43"/>
      <c r="BD9" s="43"/>
      <c r="BE9" s="43"/>
      <c r="BF9" s="43"/>
      <c r="BG9" s="43"/>
      <c r="BH9" s="43"/>
      <c r="BI9" s="43"/>
    </row>
    <row r="10" spans="1:61" ht="20.25">
      <c r="A10" s="104" t="str">
        <f t="shared" si="0"/>
        <v>Véhicules neufsCamions détail</v>
      </c>
      <c r="B10" s="526" t="s">
        <v>379</v>
      </c>
      <c r="C10" s="468">
        <f t="shared" si="2"/>
        <v>132</v>
      </c>
      <c r="D10" s="66">
        <f t="shared" si="3"/>
        <v>3751.2773484848462</v>
      </c>
      <c r="E10" s="68">
        <f t="shared" si="1"/>
        <v>495168.60999999969</v>
      </c>
      <c r="F10" s="67">
        <v>5</v>
      </c>
      <c r="G10" s="66">
        <v>3884.82599999998</v>
      </c>
      <c r="H10" s="68">
        <v>19424.129999999899</v>
      </c>
      <c r="I10" s="67">
        <v>5</v>
      </c>
      <c r="J10" s="66">
        <v>4052.4760000000001</v>
      </c>
      <c r="K10" s="68">
        <v>20262.38</v>
      </c>
      <c r="L10" s="67">
        <v>19</v>
      </c>
      <c r="M10" s="66">
        <v>4541.608421052626</v>
      </c>
      <c r="N10" s="68">
        <v>86290.559999999896</v>
      </c>
      <c r="O10" s="67">
        <v>15</v>
      </c>
      <c r="P10" s="66">
        <v>4719.5126666666665</v>
      </c>
      <c r="Q10" s="68">
        <v>70792.69</v>
      </c>
      <c r="R10" s="67">
        <v>23</v>
      </c>
      <c r="S10" s="66">
        <v>3685.7178260869437</v>
      </c>
      <c r="T10" s="68">
        <v>84771.509999999704</v>
      </c>
      <c r="U10" s="67">
        <v>7</v>
      </c>
      <c r="V10" s="66">
        <v>3544.4671428571428</v>
      </c>
      <c r="W10" s="68">
        <v>24811.27</v>
      </c>
      <c r="X10" s="67">
        <v>8</v>
      </c>
      <c r="Y10" s="66">
        <v>3987.5362499999874</v>
      </c>
      <c r="Z10" s="68">
        <v>31900.289999999899</v>
      </c>
      <c r="AA10" s="67">
        <v>11</v>
      </c>
      <c r="AB10" s="66">
        <v>3009.2290909090907</v>
      </c>
      <c r="AC10" s="68">
        <v>33101.519999999997</v>
      </c>
      <c r="AD10" s="67">
        <v>8</v>
      </c>
      <c r="AE10" s="66">
        <v>3086.7737500000003</v>
      </c>
      <c r="AF10" s="68">
        <v>24694.190000000002</v>
      </c>
      <c r="AG10" s="67">
        <v>17</v>
      </c>
      <c r="AH10" s="66">
        <v>2914.1311764705974</v>
      </c>
      <c r="AI10" s="68">
        <v>49540.230000000156</v>
      </c>
      <c r="AJ10" s="67">
        <v>8</v>
      </c>
      <c r="AK10" s="66">
        <v>3904.0600000000122</v>
      </c>
      <c r="AL10" s="68">
        <v>31232.480000000098</v>
      </c>
      <c r="AM10" s="67">
        <v>6</v>
      </c>
      <c r="AN10" s="66">
        <v>3057.8933333333334</v>
      </c>
      <c r="AO10" s="68">
        <v>18347.36</v>
      </c>
      <c r="AP10" s="43"/>
      <c r="AQ10" s="43"/>
      <c r="AR10" s="43"/>
      <c r="AS10" s="43"/>
      <c r="AT10" s="43"/>
      <c r="AU10" s="43"/>
      <c r="AV10" s="43"/>
      <c r="AW10" s="43"/>
      <c r="AX10" s="43"/>
      <c r="AY10" s="43"/>
      <c r="AZ10" s="43"/>
      <c r="BA10" s="43"/>
      <c r="BB10" s="43"/>
      <c r="BC10" s="43"/>
      <c r="BD10" s="43"/>
      <c r="BE10" s="43"/>
      <c r="BF10" s="43"/>
      <c r="BG10" s="43"/>
      <c r="BH10" s="43"/>
      <c r="BI10" s="43"/>
    </row>
    <row r="11" spans="1:61" ht="20.25">
      <c r="A11" s="104" t="str">
        <f t="shared" si="0"/>
        <v>Véhicules neufsSprinter</v>
      </c>
      <c r="B11" s="526" t="s">
        <v>382</v>
      </c>
      <c r="C11" s="468">
        <f t="shared" si="2"/>
        <v>0</v>
      </c>
      <c r="D11" s="66">
        <f t="shared" si="3"/>
        <v>0</v>
      </c>
      <c r="E11" s="68">
        <f t="shared" si="1"/>
        <v>0</v>
      </c>
      <c r="F11" s="67">
        <v>0</v>
      </c>
      <c r="G11" s="66">
        <v>0</v>
      </c>
      <c r="H11" s="68">
        <v>0</v>
      </c>
      <c r="I11" s="67">
        <v>0</v>
      </c>
      <c r="J11" s="66">
        <v>0</v>
      </c>
      <c r="K11" s="68">
        <v>0</v>
      </c>
      <c r="L11" s="67">
        <v>0</v>
      </c>
      <c r="M11" s="66">
        <v>0</v>
      </c>
      <c r="N11" s="68">
        <v>0</v>
      </c>
      <c r="O11" s="67">
        <v>0</v>
      </c>
      <c r="P11" s="66">
        <v>0</v>
      </c>
      <c r="Q11" s="68">
        <v>0</v>
      </c>
      <c r="R11" s="67">
        <v>0</v>
      </c>
      <c r="S11" s="66">
        <v>0</v>
      </c>
      <c r="T11" s="68">
        <v>0</v>
      </c>
      <c r="U11" s="67">
        <v>0</v>
      </c>
      <c r="V11" s="66">
        <v>0</v>
      </c>
      <c r="W11" s="68">
        <v>0</v>
      </c>
      <c r="X11" s="67">
        <v>0</v>
      </c>
      <c r="Y11" s="66">
        <v>0</v>
      </c>
      <c r="Z11" s="68">
        <v>0</v>
      </c>
      <c r="AA11" s="67">
        <v>0</v>
      </c>
      <c r="AB11" s="66">
        <v>0</v>
      </c>
      <c r="AC11" s="68">
        <v>0</v>
      </c>
      <c r="AD11" s="67">
        <v>0</v>
      </c>
      <c r="AE11" s="66">
        <v>0</v>
      </c>
      <c r="AF11" s="68">
        <v>0</v>
      </c>
      <c r="AG11" s="67">
        <v>0</v>
      </c>
      <c r="AH11" s="66">
        <v>0</v>
      </c>
      <c r="AI11" s="68">
        <v>0</v>
      </c>
      <c r="AJ11" s="67">
        <v>0</v>
      </c>
      <c r="AK11" s="66">
        <v>0</v>
      </c>
      <c r="AL11" s="68">
        <v>0</v>
      </c>
      <c r="AM11" s="67">
        <v>0</v>
      </c>
      <c r="AN11" s="66">
        <v>0</v>
      </c>
      <c r="AO11" s="68">
        <v>0</v>
      </c>
      <c r="AP11" s="43"/>
      <c r="AQ11" s="43"/>
      <c r="AR11" s="43"/>
      <c r="AS11" s="43"/>
      <c r="AT11" s="43"/>
      <c r="AU11" s="43"/>
      <c r="AV11" s="43"/>
      <c r="AW11" s="43"/>
      <c r="AX11" s="43"/>
      <c r="AY11" s="43"/>
      <c r="AZ11" s="43"/>
      <c r="BA11" s="43"/>
      <c r="BB11" s="43"/>
      <c r="BC11" s="43"/>
      <c r="BD11" s="43"/>
      <c r="BE11" s="43"/>
      <c r="BF11" s="43"/>
      <c r="BG11" s="43"/>
      <c r="BH11" s="43"/>
      <c r="BI11" s="43"/>
    </row>
    <row r="12" spans="1:61" ht="20.25">
      <c r="A12" s="104" t="str">
        <f t="shared" si="0"/>
        <v>Véhicules neufsMoto détail</v>
      </c>
      <c r="B12" s="526" t="s">
        <v>383</v>
      </c>
      <c r="C12" s="468">
        <f t="shared" si="2"/>
        <v>0</v>
      </c>
      <c r="D12" s="66">
        <f t="shared" si="3"/>
        <v>0</v>
      </c>
      <c r="E12" s="68">
        <f t="shared" si="1"/>
        <v>0</v>
      </c>
      <c r="F12" s="67">
        <v>0</v>
      </c>
      <c r="G12" s="66">
        <v>0</v>
      </c>
      <c r="H12" s="68">
        <v>0</v>
      </c>
      <c r="I12" s="67">
        <v>0</v>
      </c>
      <c r="J12" s="66">
        <v>0</v>
      </c>
      <c r="K12" s="68">
        <v>0</v>
      </c>
      <c r="L12" s="67">
        <v>0</v>
      </c>
      <c r="M12" s="66">
        <v>0</v>
      </c>
      <c r="N12" s="68">
        <v>0</v>
      </c>
      <c r="O12" s="67">
        <v>0</v>
      </c>
      <c r="P12" s="66">
        <v>0</v>
      </c>
      <c r="Q12" s="68">
        <v>0</v>
      </c>
      <c r="R12" s="67">
        <v>0</v>
      </c>
      <c r="S12" s="66">
        <v>0</v>
      </c>
      <c r="T12" s="68">
        <v>0</v>
      </c>
      <c r="U12" s="67">
        <v>0</v>
      </c>
      <c r="V12" s="66">
        <v>0</v>
      </c>
      <c r="W12" s="68">
        <v>0</v>
      </c>
      <c r="X12" s="67">
        <v>0</v>
      </c>
      <c r="Y12" s="66">
        <v>0</v>
      </c>
      <c r="Z12" s="68">
        <v>0</v>
      </c>
      <c r="AA12" s="67">
        <v>0</v>
      </c>
      <c r="AB12" s="66">
        <v>0</v>
      </c>
      <c r="AC12" s="68">
        <v>0</v>
      </c>
      <c r="AD12" s="67">
        <v>0</v>
      </c>
      <c r="AE12" s="66">
        <v>0</v>
      </c>
      <c r="AF12" s="68">
        <v>0</v>
      </c>
      <c r="AG12" s="67">
        <v>0</v>
      </c>
      <c r="AH12" s="66">
        <v>0</v>
      </c>
      <c r="AI12" s="68">
        <v>0</v>
      </c>
      <c r="AJ12" s="67">
        <v>0</v>
      </c>
      <c r="AK12" s="66">
        <v>0</v>
      </c>
      <c r="AL12" s="68">
        <v>0</v>
      </c>
      <c r="AM12" s="67">
        <v>0</v>
      </c>
      <c r="AN12" s="66">
        <v>0</v>
      </c>
      <c r="AO12" s="68">
        <v>0</v>
      </c>
      <c r="AP12" s="43"/>
      <c r="AQ12" s="43"/>
      <c r="AR12" s="43"/>
      <c r="AS12" s="43"/>
      <c r="AT12" s="43"/>
      <c r="AU12" s="43"/>
      <c r="AV12" s="43"/>
      <c r="AW12" s="43"/>
      <c r="AX12" s="43"/>
      <c r="AY12" s="43"/>
      <c r="AZ12" s="43"/>
      <c r="BA12" s="43"/>
      <c r="BB12" s="43"/>
      <c r="BC12" s="43"/>
      <c r="BD12" s="43"/>
      <c r="BE12" s="43"/>
      <c r="BF12" s="43"/>
      <c r="BG12" s="43"/>
      <c r="BH12" s="43"/>
      <c r="BI12" s="43"/>
    </row>
    <row r="13" spans="1:61" ht="20.25" hidden="1" customHeight="1">
      <c r="A13" s="104" t="str">
        <f t="shared" si="0"/>
        <v>Véhicules neufs[...]</v>
      </c>
      <c r="B13" s="526" t="s">
        <v>330</v>
      </c>
      <c r="C13" s="468">
        <f t="shared" si="2"/>
        <v>0</v>
      </c>
      <c r="D13" s="66">
        <f t="shared" si="3"/>
        <v>0</v>
      </c>
      <c r="E13" s="68">
        <f t="shared" si="1"/>
        <v>0</v>
      </c>
      <c r="F13" s="67"/>
      <c r="G13" s="66"/>
      <c r="H13" s="68"/>
      <c r="I13" s="67"/>
      <c r="J13" s="66"/>
      <c r="K13" s="68"/>
      <c r="L13" s="67"/>
      <c r="M13" s="66"/>
      <c r="N13" s="68"/>
      <c r="O13" s="67"/>
      <c r="P13" s="66"/>
      <c r="Q13" s="68"/>
      <c r="R13" s="67"/>
      <c r="S13" s="66"/>
      <c r="T13" s="68"/>
      <c r="U13" s="67"/>
      <c r="V13" s="66"/>
      <c r="W13" s="68"/>
      <c r="X13" s="67"/>
      <c r="Y13" s="66"/>
      <c r="Z13" s="68"/>
      <c r="AA13" s="67"/>
      <c r="AB13" s="66"/>
      <c r="AC13" s="68"/>
      <c r="AD13" s="67">
        <v>0</v>
      </c>
      <c r="AE13" s="66">
        <v>0</v>
      </c>
      <c r="AF13" s="68">
        <v>0</v>
      </c>
      <c r="AG13" s="67">
        <v>0</v>
      </c>
      <c r="AH13" s="66">
        <v>0</v>
      </c>
      <c r="AI13" s="68">
        <v>0</v>
      </c>
      <c r="AJ13" s="67">
        <v>0</v>
      </c>
      <c r="AK13" s="66">
        <v>0</v>
      </c>
      <c r="AL13" s="68">
        <v>0</v>
      </c>
      <c r="AM13" s="67">
        <v>0</v>
      </c>
      <c r="AN13" s="66">
        <v>0</v>
      </c>
      <c r="AO13" s="68">
        <v>0</v>
      </c>
      <c r="AP13" s="43"/>
      <c r="AQ13" s="43"/>
      <c r="AR13" s="43"/>
      <c r="AS13" s="43"/>
      <c r="AT13" s="43"/>
      <c r="AU13" s="43"/>
      <c r="AV13" s="43"/>
      <c r="AW13" s="43"/>
      <c r="AX13" s="43"/>
      <c r="AY13" s="43"/>
      <c r="AZ13" s="43"/>
      <c r="BA13" s="43"/>
      <c r="BB13" s="43"/>
      <c r="BC13" s="43"/>
      <c r="BD13" s="43"/>
      <c r="BE13" s="43"/>
      <c r="BF13" s="43"/>
      <c r="BG13" s="43"/>
      <c r="BH13" s="43"/>
      <c r="BI13" s="43"/>
    </row>
    <row r="14" spans="1:61" ht="20.25" hidden="1" customHeight="1">
      <c r="A14" s="104" t="str">
        <f t="shared" si="0"/>
        <v>Véhicules neufs[...]</v>
      </c>
      <c r="B14" s="526" t="s">
        <v>330</v>
      </c>
      <c r="C14" s="468">
        <f t="shared" si="2"/>
        <v>0</v>
      </c>
      <c r="D14" s="66">
        <f t="shared" si="3"/>
        <v>0</v>
      </c>
      <c r="E14" s="68">
        <f t="shared" si="1"/>
        <v>0</v>
      </c>
      <c r="F14" s="67"/>
      <c r="G14" s="66"/>
      <c r="H14" s="68"/>
      <c r="I14" s="67"/>
      <c r="J14" s="66"/>
      <c r="K14" s="68"/>
      <c r="L14" s="67"/>
      <c r="M14" s="66"/>
      <c r="N14" s="68"/>
      <c r="O14" s="67"/>
      <c r="P14" s="66"/>
      <c r="Q14" s="68"/>
      <c r="R14" s="67"/>
      <c r="S14" s="66"/>
      <c r="T14" s="68"/>
      <c r="U14" s="67"/>
      <c r="V14" s="66"/>
      <c r="W14" s="68"/>
      <c r="X14" s="67"/>
      <c r="Y14" s="66"/>
      <c r="Z14" s="68"/>
      <c r="AA14" s="67"/>
      <c r="AB14" s="66"/>
      <c r="AC14" s="68"/>
      <c r="AD14" s="67">
        <v>0</v>
      </c>
      <c r="AE14" s="66">
        <v>0</v>
      </c>
      <c r="AF14" s="68">
        <v>0</v>
      </c>
      <c r="AG14" s="67">
        <v>0</v>
      </c>
      <c r="AH14" s="66">
        <v>0</v>
      </c>
      <c r="AI14" s="68">
        <v>0</v>
      </c>
      <c r="AJ14" s="67">
        <v>0</v>
      </c>
      <c r="AK14" s="66">
        <v>0</v>
      </c>
      <c r="AL14" s="68">
        <v>0</v>
      </c>
      <c r="AM14" s="67">
        <v>0</v>
      </c>
      <c r="AN14" s="66">
        <v>0</v>
      </c>
      <c r="AO14" s="68">
        <v>0</v>
      </c>
      <c r="AP14" s="43"/>
      <c r="AQ14" s="43"/>
      <c r="AR14" s="43"/>
      <c r="AS14" s="43"/>
      <c r="AT14" s="43"/>
      <c r="AU14" s="43"/>
      <c r="AV14" s="43"/>
      <c r="AW14" s="43"/>
      <c r="AX14" s="43"/>
      <c r="AY14" s="43"/>
      <c r="AZ14" s="43"/>
      <c r="BA14" s="43"/>
      <c r="BB14" s="43"/>
      <c r="BC14" s="43"/>
      <c r="BD14" s="43"/>
      <c r="BE14" s="43"/>
      <c r="BF14" s="43"/>
      <c r="BG14" s="43"/>
      <c r="BH14" s="43"/>
      <c r="BI14" s="43"/>
    </row>
    <row r="15" spans="1:61" ht="20.25" hidden="1" customHeight="1">
      <c r="A15" s="104" t="str">
        <f t="shared" si="0"/>
        <v>Véhicules neufs[...]</v>
      </c>
      <c r="B15" s="526" t="s">
        <v>330</v>
      </c>
      <c r="C15" s="468">
        <f t="shared" si="2"/>
        <v>0</v>
      </c>
      <c r="D15" s="66">
        <f t="shared" si="3"/>
        <v>0</v>
      </c>
      <c r="E15" s="68">
        <f t="shared" si="1"/>
        <v>0</v>
      </c>
      <c r="F15" s="67"/>
      <c r="G15" s="66"/>
      <c r="H15" s="68"/>
      <c r="I15" s="67"/>
      <c r="J15" s="66"/>
      <c r="K15" s="68"/>
      <c r="L15" s="67"/>
      <c r="M15" s="66"/>
      <c r="N15" s="68"/>
      <c r="O15" s="67"/>
      <c r="P15" s="66"/>
      <c r="Q15" s="68"/>
      <c r="R15" s="67"/>
      <c r="S15" s="66"/>
      <c r="T15" s="68"/>
      <c r="U15" s="67"/>
      <c r="V15" s="66"/>
      <c r="W15" s="68"/>
      <c r="X15" s="67"/>
      <c r="Y15" s="66"/>
      <c r="Z15" s="68"/>
      <c r="AA15" s="67"/>
      <c r="AB15" s="66"/>
      <c r="AC15" s="68"/>
      <c r="AD15" s="67">
        <v>0</v>
      </c>
      <c r="AE15" s="66">
        <v>0</v>
      </c>
      <c r="AF15" s="68">
        <v>0</v>
      </c>
      <c r="AG15" s="67">
        <v>0</v>
      </c>
      <c r="AH15" s="66">
        <v>0</v>
      </c>
      <c r="AI15" s="68">
        <v>0</v>
      </c>
      <c r="AJ15" s="67">
        <v>0</v>
      </c>
      <c r="AK15" s="66">
        <v>0</v>
      </c>
      <c r="AL15" s="68">
        <v>0</v>
      </c>
      <c r="AM15" s="67">
        <v>0</v>
      </c>
      <c r="AN15" s="66">
        <v>0</v>
      </c>
      <c r="AO15" s="68">
        <v>0</v>
      </c>
      <c r="AP15" s="43"/>
      <c r="AQ15" s="43"/>
      <c r="AR15" s="43"/>
      <c r="AS15" s="43"/>
      <c r="AT15" s="43"/>
      <c r="AU15" s="43"/>
      <c r="AV15" s="43"/>
      <c r="AW15" s="43"/>
      <c r="AX15" s="43"/>
      <c r="AY15" s="43"/>
      <c r="AZ15" s="43"/>
      <c r="BA15" s="43"/>
      <c r="BB15" s="43"/>
      <c r="BC15" s="43"/>
      <c r="BD15" s="43"/>
      <c r="BE15" s="43"/>
      <c r="BF15" s="43"/>
      <c r="BG15" s="43"/>
      <c r="BH15" s="43"/>
      <c r="BI15" s="43"/>
    </row>
    <row r="16" spans="1:61" ht="20.25">
      <c r="A16" s="104" t="str">
        <f t="shared" si="0"/>
        <v>Véhicules neufsTotal Neufs</v>
      </c>
      <c r="B16" s="528" t="s">
        <v>384</v>
      </c>
      <c r="C16" s="75">
        <f>+SUM(C9:C15)</f>
        <v>203</v>
      </c>
      <c r="D16" s="73">
        <f>IF(C16&lt;=0,0,E16/C16)</f>
        <v>4194.1665024630502</v>
      </c>
      <c r="E16" s="74">
        <f>+SUM(E9:E15)</f>
        <v>851415.79999999912</v>
      </c>
      <c r="F16" s="75">
        <v>12</v>
      </c>
      <c r="G16" s="73">
        <v>3362.9466666666499</v>
      </c>
      <c r="H16" s="74">
        <v>40355.359999999797</v>
      </c>
      <c r="I16" s="75">
        <v>6</v>
      </c>
      <c r="J16" s="73">
        <v>4551.8799999999983</v>
      </c>
      <c r="K16" s="74">
        <v>27311.279999999992</v>
      </c>
      <c r="L16" s="75">
        <v>26</v>
      </c>
      <c r="M16" s="73">
        <v>4493.5892307692229</v>
      </c>
      <c r="N16" s="74">
        <v>116833.3199999998</v>
      </c>
      <c r="O16" s="75">
        <v>21</v>
      </c>
      <c r="P16" s="73">
        <v>5181.9980952380911</v>
      </c>
      <c r="Q16" s="74">
        <v>108821.9599999999</v>
      </c>
      <c r="R16" s="75">
        <v>35</v>
      </c>
      <c r="S16" s="73">
        <v>4465.1159999999918</v>
      </c>
      <c r="T16" s="74">
        <v>156279.05999999971</v>
      </c>
      <c r="U16" s="75">
        <v>16</v>
      </c>
      <c r="V16" s="73">
        <v>4824.8068750000002</v>
      </c>
      <c r="W16" s="74">
        <v>77196.91</v>
      </c>
      <c r="X16" s="75">
        <v>15</v>
      </c>
      <c r="Y16" s="73">
        <v>4694.7093333333269</v>
      </c>
      <c r="Z16" s="74">
        <v>70420.639999999898</v>
      </c>
      <c r="AA16" s="75">
        <v>19</v>
      </c>
      <c r="AB16" s="73">
        <v>3775.4084210526257</v>
      </c>
      <c r="AC16" s="74">
        <v>71732.759999999893</v>
      </c>
      <c r="AD16" s="75">
        <v>12</v>
      </c>
      <c r="AE16" s="73">
        <v>3420.5983333333338</v>
      </c>
      <c r="AF16" s="74">
        <v>41047.180000000008</v>
      </c>
      <c r="AG16" s="75">
        <v>24</v>
      </c>
      <c r="AH16" s="73">
        <v>3235.999583333336</v>
      </c>
      <c r="AI16" s="74">
        <v>77663.990000000063</v>
      </c>
      <c r="AJ16" s="75">
        <v>9</v>
      </c>
      <c r="AK16" s="73">
        <v>3936.3244444444554</v>
      </c>
      <c r="AL16" s="74">
        <v>35426.9200000001</v>
      </c>
      <c r="AM16" s="75">
        <v>8</v>
      </c>
      <c r="AN16" s="73">
        <v>3540.8024999999998</v>
      </c>
      <c r="AO16" s="74">
        <v>28326.42</v>
      </c>
      <c r="AP16" s="43"/>
      <c r="AQ16" s="43"/>
      <c r="AR16" s="43"/>
      <c r="AS16" s="43"/>
      <c r="AT16" s="43"/>
      <c r="AU16" s="43"/>
      <c r="AV16" s="43"/>
      <c r="AW16" s="43"/>
      <c r="AX16" s="43"/>
      <c r="AY16" s="43"/>
      <c r="AZ16" s="43"/>
      <c r="BA16" s="43"/>
      <c r="BB16" s="43"/>
      <c r="BC16" s="43"/>
      <c r="BD16" s="43"/>
      <c r="BE16" s="43"/>
      <c r="BF16" s="43"/>
      <c r="BG16" s="43"/>
      <c r="BH16" s="43"/>
      <c r="BI16" s="43"/>
    </row>
    <row r="17" spans="1:61" ht="20.25">
      <c r="A17" s="104" t="str">
        <f t="shared" si="0"/>
        <v>Véhicules neufs</v>
      </c>
      <c r="B17" s="526"/>
      <c r="C17" s="65"/>
      <c r="D17" s="66"/>
      <c r="E17" s="76"/>
      <c r="F17" s="65"/>
      <c r="G17" s="66"/>
      <c r="H17" s="76"/>
      <c r="I17" s="65"/>
      <c r="J17" s="66"/>
      <c r="K17" s="76"/>
      <c r="L17" s="65"/>
      <c r="M17" s="66"/>
      <c r="N17" s="76"/>
      <c r="O17" s="65"/>
      <c r="P17" s="66"/>
      <c r="Q17" s="76"/>
      <c r="R17" s="65"/>
      <c r="S17" s="66"/>
      <c r="T17" s="76"/>
      <c r="U17" s="65"/>
      <c r="V17" s="66"/>
      <c r="W17" s="76"/>
      <c r="X17" s="65"/>
      <c r="Y17" s="66"/>
      <c r="Z17" s="76"/>
      <c r="AA17" s="65"/>
      <c r="AB17" s="66"/>
      <c r="AC17" s="76"/>
      <c r="AD17" s="65"/>
      <c r="AE17" s="66"/>
      <c r="AF17" s="76"/>
      <c r="AG17" s="65"/>
      <c r="AH17" s="66"/>
      <c r="AI17" s="76"/>
      <c r="AJ17" s="65"/>
      <c r="AK17" s="66"/>
      <c r="AL17" s="76"/>
      <c r="AM17" s="65"/>
      <c r="AN17" s="66"/>
      <c r="AO17" s="76"/>
      <c r="AP17" s="43"/>
      <c r="AQ17" s="43"/>
      <c r="AR17" s="43"/>
      <c r="AS17" s="43"/>
      <c r="AT17" s="43"/>
      <c r="AU17" s="43"/>
      <c r="AV17" s="43"/>
      <c r="AW17" s="43"/>
      <c r="AX17" s="43"/>
      <c r="AY17" s="43"/>
      <c r="AZ17" s="43"/>
      <c r="BA17" s="43"/>
      <c r="BB17" s="43"/>
      <c r="BC17" s="43"/>
      <c r="BD17" s="43"/>
      <c r="BE17" s="43"/>
      <c r="BF17" s="43"/>
      <c r="BG17" s="43"/>
      <c r="BH17" s="43"/>
      <c r="BI17" s="43"/>
    </row>
    <row r="18" spans="1:61" ht="20.25">
      <c r="A18" s="104" t="str">
        <f t="shared" si="0"/>
        <v>Véhicules neufsEx-Démos et courtoisies</v>
      </c>
      <c r="B18" s="529" t="s">
        <v>385</v>
      </c>
      <c r="C18" s="469">
        <f>+SUM(F18,I18,L18,O18,R18,U18,X18,AA18,AD18,AG18,AJ18,AM18)</f>
        <v>44</v>
      </c>
      <c r="D18" s="59">
        <f>IF(C18=0,0,E18/C18)</f>
        <v>2807.0756818181753</v>
      </c>
      <c r="E18" s="57">
        <f>+SUM(H18,K18,N18,Q18,T18,W18,Z18,AC18,AF18,AI18,AL18,AO18)</f>
        <v>123511.32999999971</v>
      </c>
      <c r="F18" s="80">
        <v>2</v>
      </c>
      <c r="G18" s="59">
        <v>1250</v>
      </c>
      <c r="H18" s="57">
        <v>2500</v>
      </c>
      <c r="I18" s="80">
        <v>3</v>
      </c>
      <c r="J18" s="59">
        <v>3620.9866666666662</v>
      </c>
      <c r="K18" s="57">
        <v>10862.96</v>
      </c>
      <c r="L18" s="80">
        <v>1</v>
      </c>
      <c r="M18" s="59">
        <v>2500</v>
      </c>
      <c r="N18" s="57">
        <v>2500</v>
      </c>
      <c r="O18" s="80">
        <v>8</v>
      </c>
      <c r="P18" s="59">
        <v>2225.1799999999876</v>
      </c>
      <c r="Q18" s="57">
        <v>17801.4399999999</v>
      </c>
      <c r="R18" s="80">
        <v>9</v>
      </c>
      <c r="S18" s="59">
        <v>3505.6622222222113</v>
      </c>
      <c r="T18" s="57">
        <v>31550.959999999901</v>
      </c>
      <c r="U18" s="80">
        <v>4</v>
      </c>
      <c r="V18" s="59">
        <v>2445.1974999999925</v>
      </c>
      <c r="W18" s="57">
        <v>9780.78999999997</v>
      </c>
      <c r="X18" s="80">
        <v>3</v>
      </c>
      <c r="Y18" s="59">
        <v>1692.6766666666633</v>
      </c>
      <c r="Z18" s="57">
        <v>5078.0299999999897</v>
      </c>
      <c r="AA18" s="80">
        <v>2</v>
      </c>
      <c r="AB18" s="59">
        <v>2500</v>
      </c>
      <c r="AC18" s="57">
        <v>5000</v>
      </c>
      <c r="AD18" s="80">
        <v>4</v>
      </c>
      <c r="AE18" s="59">
        <v>2741.2149999999965</v>
      </c>
      <c r="AF18" s="57">
        <v>10964.859999999986</v>
      </c>
      <c r="AG18" s="80">
        <v>5</v>
      </c>
      <c r="AH18" s="59">
        <v>2991.4239999999991</v>
      </c>
      <c r="AI18" s="57">
        <v>14957.119999999995</v>
      </c>
      <c r="AJ18" s="80">
        <v>3</v>
      </c>
      <c r="AK18" s="59">
        <v>4171.7233333333279</v>
      </c>
      <c r="AL18" s="57">
        <v>12515.169999999984</v>
      </c>
      <c r="AM18" s="80">
        <v>0</v>
      </c>
      <c r="AN18" s="59">
        <v>0</v>
      </c>
      <c r="AO18" s="57">
        <v>0</v>
      </c>
      <c r="AP18" s="43"/>
      <c r="AQ18" s="43"/>
      <c r="AR18" s="43"/>
      <c r="AS18" s="43"/>
      <c r="AT18" s="43"/>
      <c r="AU18" s="43"/>
      <c r="AV18" s="43"/>
      <c r="AW18" s="43"/>
      <c r="AX18" s="43"/>
      <c r="AY18" s="43"/>
      <c r="AZ18" s="43"/>
      <c r="BA18" s="43"/>
      <c r="BB18" s="43"/>
      <c r="BC18" s="43"/>
      <c r="BD18" s="43"/>
      <c r="BE18" s="43"/>
      <c r="BF18" s="43"/>
      <c r="BG18" s="43"/>
      <c r="BH18" s="43"/>
      <c r="BI18" s="43"/>
    </row>
    <row r="19" spans="1:61" ht="20.25">
      <c r="A19" s="104" t="str">
        <f t="shared" si="0"/>
        <v>Véhicules neufs</v>
      </c>
      <c r="B19" s="526"/>
      <c r="C19" s="65"/>
      <c r="D19" s="66"/>
      <c r="E19" s="76"/>
      <c r="F19" s="65"/>
      <c r="G19" s="66"/>
      <c r="H19" s="76"/>
      <c r="I19" s="65"/>
      <c r="J19" s="66"/>
      <c r="K19" s="76"/>
      <c r="L19" s="65"/>
      <c r="M19" s="66"/>
      <c r="N19" s="76"/>
      <c r="O19" s="65"/>
      <c r="P19" s="66"/>
      <c r="Q19" s="76"/>
      <c r="R19" s="65"/>
      <c r="S19" s="66"/>
      <c r="T19" s="76"/>
      <c r="U19" s="65"/>
      <c r="V19" s="66"/>
      <c r="W19" s="76"/>
      <c r="X19" s="65"/>
      <c r="Y19" s="66"/>
      <c r="Z19" s="76"/>
      <c r="AA19" s="65"/>
      <c r="AB19" s="66"/>
      <c r="AC19" s="76"/>
      <c r="AD19" s="65"/>
      <c r="AE19" s="66"/>
      <c r="AF19" s="76"/>
      <c r="AG19" s="65"/>
      <c r="AH19" s="66"/>
      <c r="AI19" s="76"/>
      <c r="AJ19" s="65"/>
      <c r="AK19" s="66"/>
      <c r="AL19" s="76"/>
      <c r="AM19" s="65"/>
      <c r="AN19" s="66"/>
      <c r="AO19" s="76"/>
      <c r="AP19" s="43"/>
      <c r="AQ19" s="43"/>
      <c r="AR19" s="43"/>
      <c r="AS19" s="43"/>
      <c r="AT19" s="43"/>
      <c r="AU19" s="43"/>
      <c r="AV19" s="43"/>
      <c r="AW19" s="43"/>
      <c r="AX19" s="43"/>
      <c r="AY19" s="43"/>
      <c r="AZ19" s="43"/>
      <c r="BA19" s="43"/>
      <c r="BB19" s="43"/>
      <c r="BC19" s="43"/>
      <c r="BD19" s="43"/>
      <c r="BE19" s="43"/>
      <c r="BF19" s="43"/>
      <c r="BG19" s="43"/>
      <c r="BH19" s="43"/>
      <c r="BI19" s="43"/>
    </row>
    <row r="20" spans="1:61" ht="20.25">
      <c r="A20" s="104" t="str">
        <f t="shared" si="0"/>
        <v>Véhicules neufsFlottes</v>
      </c>
      <c r="B20" s="530" t="s">
        <v>387</v>
      </c>
      <c r="C20" s="468">
        <f>+SUM(F20,I20,L20,O20,R20,U20,X20,AA20,AD20,AG20,AJ20,AM20)</f>
        <v>5</v>
      </c>
      <c r="D20" s="66">
        <f>IF(C20=0,0,E20/C20)</f>
        <v>2076.3340000000017</v>
      </c>
      <c r="E20" s="68">
        <f>+SUM(H20,K20,N20,Q20,T20,W20,Z20,AC20,AF20,AI20,AL20,AO20)</f>
        <v>10381.670000000009</v>
      </c>
      <c r="F20" s="67">
        <v>0</v>
      </c>
      <c r="G20" s="66">
        <v>0</v>
      </c>
      <c r="H20" s="68">
        <v>0</v>
      </c>
      <c r="I20" s="67">
        <v>0</v>
      </c>
      <c r="J20" s="66">
        <v>0</v>
      </c>
      <c r="K20" s="68">
        <v>0</v>
      </c>
      <c r="L20" s="67">
        <v>0</v>
      </c>
      <c r="M20" s="66">
        <v>0</v>
      </c>
      <c r="N20" s="68">
        <v>0</v>
      </c>
      <c r="O20" s="67">
        <v>0</v>
      </c>
      <c r="P20" s="66">
        <v>0</v>
      </c>
      <c r="Q20" s="68">
        <v>0</v>
      </c>
      <c r="R20" s="67">
        <v>0</v>
      </c>
      <c r="S20" s="66">
        <v>0</v>
      </c>
      <c r="T20" s="68">
        <v>0</v>
      </c>
      <c r="U20" s="67">
        <v>0</v>
      </c>
      <c r="V20" s="66">
        <v>0</v>
      </c>
      <c r="W20" s="68">
        <v>0</v>
      </c>
      <c r="X20" s="67">
        <v>1</v>
      </c>
      <c r="Y20" s="59">
        <v>2881.0099999999902</v>
      </c>
      <c r="Z20" s="68">
        <v>2881.0099999999902</v>
      </c>
      <c r="AA20" s="67">
        <v>0</v>
      </c>
      <c r="AB20" s="59">
        <v>0</v>
      </c>
      <c r="AC20" s="68">
        <v>0</v>
      </c>
      <c r="AD20" s="67">
        <v>0</v>
      </c>
      <c r="AE20" s="59">
        <v>0</v>
      </c>
      <c r="AF20" s="68">
        <v>0</v>
      </c>
      <c r="AG20" s="67">
        <v>0</v>
      </c>
      <c r="AH20" s="59">
        <v>0</v>
      </c>
      <c r="AI20" s="68">
        <v>0</v>
      </c>
      <c r="AJ20" s="67">
        <v>0</v>
      </c>
      <c r="AK20" s="59">
        <v>0</v>
      </c>
      <c r="AL20" s="68">
        <v>0</v>
      </c>
      <c r="AM20" s="67">
        <v>4</v>
      </c>
      <c r="AN20" s="59">
        <v>1875.1650000000045</v>
      </c>
      <c r="AO20" s="68">
        <v>7500.660000000018</v>
      </c>
      <c r="AP20" s="43"/>
      <c r="AQ20" s="43"/>
      <c r="AR20" s="43"/>
      <c r="AS20" s="43"/>
      <c r="AT20" s="43"/>
      <c r="AU20" s="43"/>
      <c r="AV20" s="43"/>
      <c r="AW20" s="43"/>
      <c r="AX20" s="43"/>
      <c r="AY20" s="43"/>
      <c r="AZ20" s="43"/>
      <c r="BA20" s="43"/>
      <c r="BB20" s="43"/>
      <c r="BC20" s="43"/>
      <c r="BD20" s="43"/>
      <c r="BE20" s="43"/>
      <c r="BF20" s="43"/>
      <c r="BG20" s="43"/>
      <c r="BH20" s="43"/>
      <c r="BI20" s="43"/>
    </row>
    <row r="21" spans="1:61" ht="15.75" customHeight="1">
      <c r="A21" s="104" t="str">
        <f t="shared" si="0"/>
        <v>Véhicules neufs</v>
      </c>
      <c r="B21" s="528"/>
      <c r="C21" s="86"/>
      <c r="D21" s="84"/>
      <c r="E21" s="85"/>
      <c r="F21" s="86"/>
      <c r="G21" s="84"/>
      <c r="H21" s="85"/>
      <c r="I21" s="86"/>
      <c r="J21" s="84"/>
      <c r="K21" s="85"/>
      <c r="L21" s="86"/>
      <c r="M21" s="84"/>
      <c r="N21" s="85"/>
      <c r="O21" s="86"/>
      <c r="P21" s="84"/>
      <c r="Q21" s="85"/>
      <c r="R21" s="86"/>
      <c r="S21" s="84"/>
      <c r="T21" s="85"/>
      <c r="U21" s="86"/>
      <c r="V21" s="84"/>
      <c r="W21" s="85"/>
      <c r="X21" s="86"/>
      <c r="Y21" s="84"/>
      <c r="Z21" s="85"/>
      <c r="AA21" s="86"/>
      <c r="AB21" s="84"/>
      <c r="AC21" s="85"/>
      <c r="AD21" s="86"/>
      <c r="AE21" s="84"/>
      <c r="AF21" s="85"/>
      <c r="AG21" s="86"/>
      <c r="AH21" s="84"/>
      <c r="AI21" s="85"/>
      <c r="AJ21" s="86"/>
      <c r="AK21" s="84"/>
      <c r="AL21" s="85"/>
      <c r="AM21" s="86"/>
      <c r="AN21" s="84"/>
      <c r="AO21" s="85"/>
      <c r="AP21" s="43"/>
      <c r="AQ21" s="43"/>
      <c r="AR21" s="43"/>
      <c r="AS21" s="43"/>
      <c r="AT21" s="43"/>
      <c r="AU21" s="43"/>
      <c r="AV21" s="43"/>
      <c r="AW21" s="43"/>
      <c r="AX21" s="43"/>
      <c r="AY21" s="43"/>
      <c r="AZ21" s="43"/>
      <c r="BA21" s="43"/>
      <c r="BB21" s="43"/>
      <c r="BC21" s="43"/>
      <c r="BD21" s="43"/>
      <c r="BE21" s="43"/>
      <c r="BF21" s="43"/>
      <c r="BG21" s="43"/>
      <c r="BH21" s="43"/>
      <c r="BI21" s="43"/>
    </row>
    <row r="22" spans="1:61" ht="15.75" customHeight="1">
      <c r="A22" s="104" t="str">
        <f t="shared" si="0"/>
        <v>Véhicules neufs</v>
      </c>
      <c r="B22" s="528"/>
      <c r="C22" s="86"/>
      <c r="D22" s="84"/>
      <c r="E22" s="85"/>
      <c r="F22" s="86"/>
      <c r="G22" s="84"/>
      <c r="H22" s="85"/>
      <c r="I22" s="86"/>
      <c r="J22" s="84"/>
      <c r="K22" s="85"/>
      <c r="L22" s="86"/>
      <c r="M22" s="84"/>
      <c r="N22" s="85"/>
      <c r="O22" s="86"/>
      <c r="P22" s="84"/>
      <c r="Q22" s="85"/>
      <c r="R22" s="86"/>
      <c r="S22" s="84"/>
      <c r="T22" s="85"/>
      <c r="U22" s="86"/>
      <c r="V22" s="84"/>
      <c r="W22" s="85"/>
      <c r="X22" s="86"/>
      <c r="Y22" s="84"/>
      <c r="Z22" s="85"/>
      <c r="AA22" s="86"/>
      <c r="AB22" s="84"/>
      <c r="AC22" s="85"/>
      <c r="AD22" s="86"/>
      <c r="AE22" s="84"/>
      <c r="AF22" s="85"/>
      <c r="AG22" s="86"/>
      <c r="AH22" s="84"/>
      <c r="AI22" s="85"/>
      <c r="AJ22" s="86"/>
      <c r="AK22" s="84"/>
      <c r="AL22" s="85"/>
      <c r="AM22" s="86"/>
      <c r="AN22" s="84"/>
      <c r="AO22" s="85"/>
      <c r="AP22" s="43"/>
      <c r="AQ22" s="43"/>
      <c r="AR22" s="43"/>
      <c r="AS22" s="43"/>
      <c r="AT22" s="43"/>
      <c r="AU22" s="43"/>
      <c r="AV22" s="43"/>
      <c r="AW22" s="43"/>
      <c r="AX22" s="43"/>
      <c r="AY22" s="43"/>
      <c r="AZ22" s="43"/>
      <c r="BA22" s="43"/>
      <c r="BB22" s="43"/>
      <c r="BC22" s="43"/>
      <c r="BD22" s="43"/>
      <c r="BE22" s="43"/>
      <c r="BF22" s="43"/>
      <c r="BG22" s="43"/>
      <c r="BH22" s="43"/>
      <c r="BI22" s="43"/>
    </row>
    <row r="23" spans="1:61" ht="15.75" customHeight="1">
      <c r="A23" s="104" t="str">
        <f t="shared" si="0"/>
        <v>Véhicules neufsRev. Finances</v>
      </c>
      <c r="B23" s="526" t="s">
        <v>389</v>
      </c>
      <c r="C23" s="67"/>
      <c r="D23" s="66">
        <f>IF(C16=0,0,E23/(C16+C18))</f>
        <v>6.8498380566801602</v>
      </c>
      <c r="E23" s="68">
        <f t="shared" ref="E23:E25" si="4">+SUM(H23,K23,N23,Q23,T23,W23,Z23,AC23,AF23,AI23,AL23,AO23)</f>
        <v>1691.9099999999996</v>
      </c>
      <c r="F23" s="67"/>
      <c r="G23" s="66">
        <v>0</v>
      </c>
      <c r="H23" s="68">
        <v>0</v>
      </c>
      <c r="I23" s="67"/>
      <c r="J23" s="66">
        <v>0</v>
      </c>
      <c r="K23" s="68">
        <v>0</v>
      </c>
      <c r="L23" s="67"/>
      <c r="M23" s="66">
        <v>111.99740740740741</v>
      </c>
      <c r="N23" s="68">
        <v>3023.93</v>
      </c>
      <c r="O23" s="67"/>
      <c r="P23" s="66">
        <v>16.962413793103448</v>
      </c>
      <c r="Q23" s="68">
        <v>491.91</v>
      </c>
      <c r="R23" s="67"/>
      <c r="S23" s="66">
        <v>0</v>
      </c>
      <c r="T23" s="68">
        <v>0</v>
      </c>
      <c r="U23" s="67"/>
      <c r="V23" s="66">
        <v>0</v>
      </c>
      <c r="W23" s="68">
        <v>0</v>
      </c>
      <c r="X23" s="67"/>
      <c r="Y23" s="66">
        <v>0</v>
      </c>
      <c r="Z23" s="68">
        <v>0</v>
      </c>
      <c r="AA23" s="67"/>
      <c r="AB23" s="66">
        <v>0</v>
      </c>
      <c r="AC23" s="68">
        <v>0</v>
      </c>
      <c r="AD23" s="67"/>
      <c r="AE23" s="66">
        <v>0</v>
      </c>
      <c r="AF23" s="68">
        <v>0</v>
      </c>
      <c r="AG23" s="67"/>
      <c r="AH23" s="66">
        <v>-62.894137931034486</v>
      </c>
      <c r="AI23" s="68">
        <v>-1823.93</v>
      </c>
      <c r="AJ23" s="67"/>
      <c r="AK23" s="66">
        <v>0</v>
      </c>
      <c r="AL23" s="68">
        <v>0</v>
      </c>
      <c r="AM23" s="67"/>
      <c r="AN23" s="66">
        <v>0</v>
      </c>
      <c r="AO23" s="68">
        <v>0</v>
      </c>
      <c r="AP23" s="43"/>
      <c r="AQ23" s="43"/>
      <c r="AR23" s="43"/>
      <c r="AS23" s="43"/>
      <c r="AT23" s="43"/>
      <c r="AU23" s="43"/>
      <c r="AV23" s="43"/>
      <c r="AW23" s="43"/>
      <c r="AX23" s="43"/>
      <c r="AY23" s="43"/>
      <c r="AZ23" s="43"/>
      <c r="BA23" s="43"/>
      <c r="BB23" s="43"/>
      <c r="BC23" s="43"/>
      <c r="BD23" s="43"/>
      <c r="BE23" s="43"/>
      <c r="BF23" s="43"/>
      <c r="BG23" s="43"/>
      <c r="BH23" s="43"/>
      <c r="BI23" s="43"/>
    </row>
    <row r="24" spans="1:61" ht="15.75" customHeight="1">
      <c r="A24" s="104" t="str">
        <f t="shared" si="0"/>
        <v>Véhicules neufsRev. Protections</v>
      </c>
      <c r="B24" s="526" t="s">
        <v>390</v>
      </c>
      <c r="C24" s="67"/>
      <c r="D24" s="66">
        <f>IF(C16=0,0,E24/(C16+C18))</f>
        <v>1210.9034008097162</v>
      </c>
      <c r="E24" s="68">
        <f t="shared" si="4"/>
        <v>299093.1399999999</v>
      </c>
      <c r="F24" s="67"/>
      <c r="G24" s="66">
        <v>891.66357142857146</v>
      </c>
      <c r="H24" s="68">
        <v>12483.29</v>
      </c>
      <c r="I24" s="67"/>
      <c r="J24" s="66">
        <v>1222.3477777777778</v>
      </c>
      <c r="K24" s="68">
        <v>11001.13</v>
      </c>
      <c r="L24" s="67"/>
      <c r="M24" s="66">
        <v>868.58888888888896</v>
      </c>
      <c r="N24" s="68">
        <v>23451.9</v>
      </c>
      <c r="O24" s="67"/>
      <c r="P24" s="66">
        <v>1674.7851724137929</v>
      </c>
      <c r="Q24" s="68">
        <v>48568.77</v>
      </c>
      <c r="R24" s="67"/>
      <c r="S24" s="66">
        <v>1383.58</v>
      </c>
      <c r="T24" s="68">
        <v>60877.52</v>
      </c>
      <c r="U24" s="67"/>
      <c r="V24" s="66">
        <v>1336.1695</v>
      </c>
      <c r="W24" s="68">
        <v>26723.39</v>
      </c>
      <c r="X24" s="67"/>
      <c r="Y24" s="66">
        <v>1654.6972222222221</v>
      </c>
      <c r="Z24" s="68">
        <v>29784.55</v>
      </c>
      <c r="AA24" s="67"/>
      <c r="AB24" s="66">
        <v>1323.5704761904715</v>
      </c>
      <c r="AC24" s="68">
        <v>27794.979999999901</v>
      </c>
      <c r="AD24" s="67"/>
      <c r="AE24" s="66">
        <v>805.35124999999994</v>
      </c>
      <c r="AF24" s="68">
        <v>12885.619999999999</v>
      </c>
      <c r="AG24" s="67"/>
      <c r="AH24" s="66">
        <v>917.55137931034471</v>
      </c>
      <c r="AI24" s="68">
        <v>26608.989999999998</v>
      </c>
      <c r="AJ24" s="67"/>
      <c r="AK24" s="66">
        <v>967.91666666666663</v>
      </c>
      <c r="AL24" s="68">
        <v>11615</v>
      </c>
      <c r="AM24" s="67"/>
      <c r="AN24" s="66">
        <v>912.25</v>
      </c>
      <c r="AO24" s="68">
        <v>7298</v>
      </c>
      <c r="AP24" s="43"/>
      <c r="AQ24" s="43"/>
      <c r="AR24" s="43"/>
      <c r="AS24" s="43"/>
      <c r="AT24" s="43"/>
      <c r="AU24" s="43"/>
      <c r="AV24" s="43"/>
      <c r="AW24" s="43"/>
      <c r="AX24" s="43"/>
      <c r="AY24" s="43"/>
      <c r="AZ24" s="43"/>
      <c r="BA24" s="43"/>
      <c r="BB24" s="43"/>
      <c r="BC24" s="43"/>
      <c r="BD24" s="43"/>
      <c r="BE24" s="43"/>
      <c r="BF24" s="43"/>
      <c r="BG24" s="43"/>
      <c r="BH24" s="43"/>
      <c r="BI24" s="43"/>
    </row>
    <row r="25" spans="1:61" ht="15.75" customHeight="1">
      <c r="A25" s="104" t="str">
        <f t="shared" si="0"/>
        <v>Véhicules neufsRev. Autres</v>
      </c>
      <c r="B25" s="526" t="s">
        <v>391</v>
      </c>
      <c r="C25" s="67"/>
      <c r="D25" s="66">
        <f>IF(C16=0,0,E25/(C16+C18))</f>
        <v>673.36825910931168</v>
      </c>
      <c r="E25" s="68">
        <f t="shared" si="4"/>
        <v>166321.96</v>
      </c>
      <c r="F25" s="67"/>
      <c r="G25" s="66">
        <v>419.92857142857144</v>
      </c>
      <c r="H25" s="68">
        <v>5879</v>
      </c>
      <c r="I25" s="67"/>
      <c r="J25" s="66">
        <v>605.32222222222219</v>
      </c>
      <c r="K25" s="68">
        <v>5447.9</v>
      </c>
      <c r="L25" s="67"/>
      <c r="M25" s="66">
        <v>419.94444444444446</v>
      </c>
      <c r="N25" s="68">
        <v>11338.5</v>
      </c>
      <c r="O25" s="67"/>
      <c r="P25" s="66">
        <v>843.75827586206901</v>
      </c>
      <c r="Q25" s="68">
        <v>24468.99</v>
      </c>
      <c r="R25" s="67"/>
      <c r="S25" s="66">
        <v>730.50318181818182</v>
      </c>
      <c r="T25" s="68">
        <v>32142.14</v>
      </c>
      <c r="U25" s="67"/>
      <c r="V25" s="66">
        <v>902.67049999999995</v>
      </c>
      <c r="W25" s="68">
        <v>18053.41</v>
      </c>
      <c r="X25" s="67"/>
      <c r="Y25" s="66">
        <v>1082.163888888889</v>
      </c>
      <c r="Z25" s="68">
        <v>19478.95</v>
      </c>
      <c r="AA25" s="67"/>
      <c r="AB25" s="66">
        <v>689.83714285714291</v>
      </c>
      <c r="AC25" s="68">
        <v>14486.58</v>
      </c>
      <c r="AD25" s="67"/>
      <c r="AE25" s="66">
        <v>498.82749999999999</v>
      </c>
      <c r="AF25" s="68">
        <v>7981.24</v>
      </c>
      <c r="AG25" s="67"/>
      <c r="AH25" s="66">
        <v>442.7155172413793</v>
      </c>
      <c r="AI25" s="68">
        <v>12838.75</v>
      </c>
      <c r="AJ25" s="67"/>
      <c r="AK25" s="66">
        <v>589.82083333333333</v>
      </c>
      <c r="AL25" s="68">
        <v>7077.85</v>
      </c>
      <c r="AM25" s="67"/>
      <c r="AN25" s="66">
        <v>891.08125000000018</v>
      </c>
      <c r="AO25" s="68">
        <v>7128.6500000000015</v>
      </c>
      <c r="AP25" s="43"/>
      <c r="AQ25" s="43"/>
      <c r="AR25" s="43"/>
      <c r="AS25" s="43"/>
      <c r="AT25" s="43"/>
      <c r="AU25" s="43"/>
      <c r="AV25" s="43"/>
      <c r="AW25" s="43"/>
      <c r="AX25" s="43"/>
      <c r="AY25" s="43"/>
      <c r="AZ25" s="43"/>
      <c r="BA25" s="43"/>
      <c r="BB25" s="43"/>
      <c r="BC25" s="43"/>
      <c r="BD25" s="43"/>
      <c r="BE25" s="43"/>
      <c r="BF25" s="43"/>
      <c r="BG25" s="43"/>
      <c r="BH25" s="43"/>
      <c r="BI25" s="43"/>
    </row>
    <row r="26" spans="1:61" ht="15.75" customHeight="1">
      <c r="A26" s="104" t="str">
        <f t="shared" si="0"/>
        <v>Véhicules neufsTotal F&amp;I</v>
      </c>
      <c r="B26" s="528" t="s">
        <v>392</v>
      </c>
      <c r="C26" s="75">
        <f>+C18+C16</f>
        <v>247</v>
      </c>
      <c r="D26" s="73">
        <f>IF(C26&lt;=0,0,E26/C26)</f>
        <v>1891.1214979757081</v>
      </c>
      <c r="E26" s="74">
        <f>E23+E24+E25</f>
        <v>467107.00999999989</v>
      </c>
      <c r="F26" s="75">
        <v>14</v>
      </c>
      <c r="G26" s="73">
        <v>1311.592142857143</v>
      </c>
      <c r="H26" s="74">
        <v>18362.29</v>
      </c>
      <c r="I26" s="75">
        <v>9</v>
      </c>
      <c r="J26" s="73">
        <v>1827.6699999999998</v>
      </c>
      <c r="K26" s="74">
        <v>16449.03</v>
      </c>
      <c r="L26" s="75">
        <v>27</v>
      </c>
      <c r="M26" s="73">
        <v>1400.5307407407408</v>
      </c>
      <c r="N26" s="74">
        <v>37814.33</v>
      </c>
      <c r="O26" s="75">
        <v>29</v>
      </c>
      <c r="P26" s="73">
        <v>2535.5058620689656</v>
      </c>
      <c r="Q26" s="74">
        <v>73529.67</v>
      </c>
      <c r="R26" s="75">
        <v>44</v>
      </c>
      <c r="S26" s="73">
        <v>2114.0831818181819</v>
      </c>
      <c r="T26" s="74">
        <v>93019.66</v>
      </c>
      <c r="U26" s="75">
        <v>20</v>
      </c>
      <c r="V26" s="73">
        <v>2238.84</v>
      </c>
      <c r="W26" s="74">
        <v>44776.800000000003</v>
      </c>
      <c r="X26" s="75">
        <v>18</v>
      </c>
      <c r="Y26" s="73">
        <v>2736.8611111111113</v>
      </c>
      <c r="Z26" s="74">
        <v>49263.5</v>
      </c>
      <c r="AA26" s="75">
        <v>21</v>
      </c>
      <c r="AB26" s="73">
        <v>2013.4076190476144</v>
      </c>
      <c r="AC26" s="74">
        <v>42281.559999999903</v>
      </c>
      <c r="AD26" s="75">
        <v>16</v>
      </c>
      <c r="AE26" s="73">
        <v>1304.17875</v>
      </c>
      <c r="AF26" s="74">
        <v>20866.86</v>
      </c>
      <c r="AG26" s="75">
        <v>29</v>
      </c>
      <c r="AH26" s="73">
        <v>1297.3727586206896</v>
      </c>
      <c r="AI26" s="74">
        <v>37623.81</v>
      </c>
      <c r="AJ26" s="75">
        <v>12</v>
      </c>
      <c r="AK26" s="73">
        <v>1557.7375</v>
      </c>
      <c r="AL26" s="74">
        <v>18692.849999999999</v>
      </c>
      <c r="AM26" s="75">
        <v>8</v>
      </c>
      <c r="AN26" s="73">
        <v>1803.3312500000002</v>
      </c>
      <c r="AO26" s="74">
        <v>14426.650000000001</v>
      </c>
      <c r="AP26" s="43"/>
      <c r="AQ26" s="43"/>
      <c r="AR26" s="43"/>
      <c r="AS26" s="43"/>
      <c r="AT26" s="43"/>
      <c r="AU26" s="43"/>
      <c r="AV26" s="43"/>
      <c r="AW26" s="43"/>
      <c r="AX26" s="43"/>
      <c r="AY26" s="43"/>
      <c r="AZ26" s="43"/>
      <c r="BA26" s="43"/>
      <c r="BB26" s="43"/>
      <c r="BC26" s="43"/>
      <c r="BD26" s="43"/>
      <c r="BE26" s="43"/>
      <c r="BF26" s="43"/>
      <c r="BG26" s="43"/>
      <c r="BH26" s="43"/>
      <c r="BI26" s="43"/>
    </row>
    <row r="27" spans="1:61" ht="15.75" customHeight="1">
      <c r="A27" s="104" t="str">
        <f t="shared" si="0"/>
        <v>Véhicules neufs</v>
      </c>
      <c r="B27" s="526"/>
      <c r="C27" s="65"/>
      <c r="D27" s="43"/>
      <c r="E27" s="88"/>
      <c r="F27" s="65"/>
      <c r="G27" s="43"/>
      <c r="H27" s="88"/>
      <c r="I27" s="65"/>
      <c r="J27" s="43"/>
      <c r="K27" s="88"/>
      <c r="L27" s="65"/>
      <c r="M27" s="43"/>
      <c r="N27" s="88"/>
      <c r="O27" s="65"/>
      <c r="P27" s="43"/>
      <c r="Q27" s="88"/>
      <c r="R27" s="65"/>
      <c r="S27" s="43"/>
      <c r="T27" s="88"/>
      <c r="U27" s="65"/>
      <c r="V27" s="43"/>
      <c r="W27" s="88"/>
      <c r="X27" s="65"/>
      <c r="Y27" s="43"/>
      <c r="Z27" s="88"/>
      <c r="AA27" s="65"/>
      <c r="AB27" s="43"/>
      <c r="AC27" s="88"/>
      <c r="AD27" s="65"/>
      <c r="AE27" s="43"/>
      <c r="AF27" s="88"/>
      <c r="AG27" s="65"/>
      <c r="AH27" s="43"/>
      <c r="AI27" s="88"/>
      <c r="AJ27" s="65"/>
      <c r="AK27" s="43"/>
      <c r="AL27" s="88"/>
      <c r="AM27" s="65"/>
      <c r="AN27" s="43"/>
      <c r="AO27" s="88"/>
      <c r="AP27" s="43"/>
      <c r="AQ27" s="43"/>
      <c r="AR27" s="43"/>
      <c r="AS27" s="43"/>
      <c r="AT27" s="43"/>
      <c r="AU27" s="43"/>
      <c r="AV27" s="43"/>
      <c r="AW27" s="43"/>
      <c r="AX27" s="43"/>
      <c r="AY27" s="43"/>
      <c r="AZ27" s="43"/>
      <c r="BA27" s="43"/>
      <c r="BB27" s="43"/>
      <c r="BC27" s="43"/>
      <c r="BD27" s="43"/>
      <c r="BE27" s="43"/>
      <c r="BF27" s="43"/>
      <c r="BG27" s="43"/>
      <c r="BH27" s="43"/>
      <c r="BI27" s="43"/>
    </row>
    <row r="28" spans="1:61" ht="15.75" customHeight="1">
      <c r="A28" s="104" t="str">
        <f t="shared" si="0"/>
        <v>Véhicules neufs</v>
      </c>
      <c r="B28" s="526"/>
      <c r="C28" s="65"/>
      <c r="D28" s="43"/>
      <c r="E28" s="76"/>
      <c r="F28" s="65"/>
      <c r="G28" s="43"/>
      <c r="H28" s="76"/>
      <c r="I28" s="65"/>
      <c r="J28" s="43"/>
      <c r="K28" s="76"/>
      <c r="L28" s="65"/>
      <c r="M28" s="43"/>
      <c r="N28" s="76"/>
      <c r="O28" s="65"/>
      <c r="P28" s="43"/>
      <c r="Q28" s="76"/>
      <c r="R28" s="65"/>
      <c r="S28" s="43"/>
      <c r="T28" s="76"/>
      <c r="U28" s="65"/>
      <c r="V28" s="43"/>
      <c r="W28" s="76"/>
      <c r="X28" s="65"/>
      <c r="Y28" s="43"/>
      <c r="Z28" s="76"/>
      <c r="AA28" s="65"/>
      <c r="AB28" s="43"/>
      <c r="AC28" s="76"/>
      <c r="AD28" s="65"/>
      <c r="AE28" s="43"/>
      <c r="AF28" s="76"/>
      <c r="AG28" s="65"/>
      <c r="AH28" s="43"/>
      <c r="AI28" s="76"/>
      <c r="AJ28" s="65"/>
      <c r="AK28" s="43"/>
      <c r="AL28" s="76"/>
      <c r="AM28" s="65"/>
      <c r="AN28" s="43"/>
      <c r="AO28" s="76"/>
      <c r="AP28" s="43"/>
      <c r="AQ28" s="43"/>
      <c r="AR28" s="43"/>
      <c r="AS28" s="43"/>
      <c r="AT28" s="43"/>
      <c r="AU28" s="43"/>
      <c r="AV28" s="43"/>
      <c r="AW28" s="43"/>
      <c r="AX28" s="43"/>
      <c r="AY28" s="43"/>
      <c r="AZ28" s="43"/>
      <c r="BA28" s="43"/>
      <c r="BB28" s="43"/>
      <c r="BC28" s="43"/>
      <c r="BD28" s="43"/>
      <c r="BE28" s="43"/>
      <c r="BF28" s="43"/>
      <c r="BG28" s="43"/>
      <c r="BH28" s="43"/>
      <c r="BI28" s="43"/>
    </row>
    <row r="29" spans="1:61" ht="15.75" customHeight="1">
      <c r="A29" s="104" t="str">
        <f t="shared" si="0"/>
        <v>Véhicules neufsTotal Dépt. Neufs</v>
      </c>
      <c r="B29" s="531" t="s">
        <v>393</v>
      </c>
      <c r="C29" s="94">
        <f>+C16+C18+C20</f>
        <v>252</v>
      </c>
      <c r="D29" s="95">
        <f>IF(C29&lt;=0,0,E29/C29)</f>
        <v>5763.5548015872964</v>
      </c>
      <c r="E29" s="93">
        <f>E16+E20+E26+E18</f>
        <v>1452415.8099999987</v>
      </c>
      <c r="F29" s="532">
        <v>14</v>
      </c>
      <c r="G29" s="533">
        <v>4372.6892857142711</v>
      </c>
      <c r="H29" s="534">
        <f>H16+H20+H26+H18</f>
        <v>61217.649999999798</v>
      </c>
      <c r="I29" s="532">
        <v>9</v>
      </c>
      <c r="J29" s="533">
        <v>6729.213333333334</v>
      </c>
      <c r="K29" s="534">
        <f>K16+K20+K26+K18</f>
        <v>54623.26999999999</v>
      </c>
      <c r="L29" s="532">
        <v>27</v>
      </c>
      <c r="M29" s="533">
        <v>5931.0492592592509</v>
      </c>
      <c r="N29" s="534">
        <f>N16+N20+N26+N18</f>
        <v>157147.64999999979</v>
      </c>
      <c r="O29" s="532">
        <v>29</v>
      </c>
      <c r="P29" s="533">
        <v>7039.6020689655097</v>
      </c>
      <c r="Q29" s="534">
        <f>Q16+Q20+Q26+Q18</f>
        <v>200153.06999999977</v>
      </c>
      <c r="R29" s="532">
        <v>44</v>
      </c>
      <c r="S29" s="533">
        <v>6439.7199999999903</v>
      </c>
      <c r="T29" s="534">
        <f>T16+T20+T26+T18</f>
        <v>280849.67999999959</v>
      </c>
      <c r="U29" s="532">
        <v>20</v>
      </c>
      <c r="V29" s="533">
        <v>6615.8874999999989</v>
      </c>
      <c r="W29" s="534">
        <f>W16+W20+W26+W18</f>
        <v>131754.49999999997</v>
      </c>
      <c r="X29" s="532">
        <v>19</v>
      </c>
      <c r="Y29" s="533">
        <v>6849.5357894736781</v>
      </c>
      <c r="Z29" s="534">
        <f>Z16+Z20+Z26+Z18</f>
        <v>127643.17999999988</v>
      </c>
      <c r="AA29" s="532">
        <v>21</v>
      </c>
      <c r="AB29" s="533">
        <v>5835.4914285714194</v>
      </c>
      <c r="AC29" s="534">
        <f>AC16+AC20+AC26+AC18</f>
        <v>119014.3199999998</v>
      </c>
      <c r="AD29" s="532">
        <v>16</v>
      </c>
      <c r="AE29" s="533">
        <v>4617.3687499999996</v>
      </c>
      <c r="AF29" s="534">
        <f>AF16+AF20+AF26+AF18</f>
        <v>72878.899999999994</v>
      </c>
      <c r="AG29" s="532">
        <v>29</v>
      </c>
      <c r="AH29" s="533">
        <v>4560.1006896551735</v>
      </c>
      <c r="AI29" s="534">
        <f>AI16+AI20+AI26+AI18</f>
        <v>130244.92000000006</v>
      </c>
      <c r="AJ29" s="532">
        <v>12</v>
      </c>
      <c r="AK29" s="533">
        <v>5719.382500000007</v>
      </c>
      <c r="AL29" s="534">
        <f>AL16+AL20+AL26+AL18</f>
        <v>66634.94000000009</v>
      </c>
      <c r="AM29" s="532">
        <v>12</v>
      </c>
      <c r="AN29" s="533">
        <v>4271.0608333333348</v>
      </c>
      <c r="AO29" s="534">
        <f>AO16+AO20+AO26+AO18</f>
        <v>50253.730000000018</v>
      </c>
      <c r="AP29" s="43"/>
      <c r="AQ29" s="43"/>
      <c r="AR29" s="43"/>
      <c r="AS29" s="43"/>
      <c r="AT29" s="43"/>
      <c r="AU29" s="43"/>
      <c r="AV29" s="43"/>
      <c r="AW29" s="43"/>
      <c r="AX29" s="43"/>
      <c r="AY29" s="43"/>
      <c r="AZ29" s="43"/>
      <c r="BA29" s="43"/>
      <c r="BB29" s="43"/>
      <c r="BC29" s="43"/>
      <c r="BD29" s="43"/>
      <c r="BE29" s="43"/>
      <c r="BF29" s="43"/>
      <c r="BG29" s="43"/>
      <c r="BH29" s="43"/>
      <c r="BI29" s="43"/>
    </row>
    <row r="30" spans="1:61" ht="15.75" customHeight="1">
      <c r="A30" s="104" t="str">
        <f t="shared" si="0"/>
        <v>Véhicules neufs</v>
      </c>
      <c r="B30" s="536"/>
      <c r="C30" s="96"/>
      <c r="D30" s="97"/>
      <c r="E30" s="98"/>
      <c r="F30" s="537"/>
      <c r="G30" s="538"/>
      <c r="H30" s="539"/>
      <c r="I30" s="537"/>
      <c r="J30" s="538"/>
      <c r="K30" s="539"/>
      <c r="L30" s="537"/>
      <c r="M30" s="538"/>
      <c r="N30" s="539"/>
      <c r="O30" s="537"/>
      <c r="P30" s="538"/>
      <c r="Q30" s="539"/>
      <c r="R30" s="537"/>
      <c r="S30" s="538"/>
      <c r="T30" s="539"/>
      <c r="U30" s="537"/>
      <c r="V30" s="538"/>
      <c r="W30" s="539"/>
      <c r="X30" s="537"/>
      <c r="Y30" s="538"/>
      <c r="Z30" s="539"/>
      <c r="AA30" s="537"/>
      <c r="AB30" s="538"/>
      <c r="AC30" s="539"/>
      <c r="AD30" s="537"/>
      <c r="AE30" s="538"/>
      <c r="AF30" s="539"/>
      <c r="AG30" s="537"/>
      <c r="AH30" s="538"/>
      <c r="AI30" s="539"/>
      <c r="AJ30" s="537"/>
      <c r="AK30" s="538"/>
      <c r="AL30" s="539"/>
      <c r="AM30" s="537"/>
      <c r="AN30" s="538"/>
      <c r="AO30" s="539"/>
      <c r="AP30" s="43"/>
      <c r="AQ30" s="43"/>
      <c r="AR30" s="43"/>
      <c r="AS30" s="43"/>
      <c r="AT30" s="43"/>
      <c r="AU30" s="43"/>
      <c r="AV30" s="43"/>
      <c r="AW30" s="43"/>
      <c r="AX30" s="43"/>
      <c r="AY30" s="43"/>
      <c r="AZ30" s="43"/>
      <c r="BA30" s="43"/>
      <c r="BB30" s="43"/>
      <c r="BC30" s="43"/>
      <c r="BD30" s="43"/>
      <c r="BE30" s="43"/>
      <c r="BF30" s="43"/>
      <c r="BG30" s="43"/>
      <c r="BH30" s="43"/>
      <c r="BI30" s="43"/>
    </row>
    <row r="31" spans="1:61" ht="15.75" customHeight="1">
      <c r="A31" s="104" t="str">
        <f t="shared" si="0"/>
        <v>Véhicules neufs</v>
      </c>
      <c r="B31" s="530"/>
      <c r="C31" s="153"/>
      <c r="D31" s="155"/>
      <c r="E31" s="471"/>
      <c r="F31" s="83"/>
      <c r="G31" s="18"/>
      <c r="H31" s="102"/>
      <c r="I31" s="83"/>
      <c r="J31" s="18"/>
      <c r="K31" s="102"/>
      <c r="L31" s="83"/>
      <c r="M31" s="18"/>
      <c r="N31" s="102"/>
      <c r="O31" s="83"/>
      <c r="P31" s="18"/>
      <c r="Q31" s="102"/>
      <c r="R31" s="83"/>
      <c r="S31" s="18"/>
      <c r="T31" s="102"/>
      <c r="U31" s="83"/>
      <c r="V31" s="18"/>
      <c r="W31" s="102"/>
      <c r="X31" s="83"/>
      <c r="Y31" s="18"/>
      <c r="Z31" s="102"/>
      <c r="AA31" s="83"/>
      <c r="AB31" s="18"/>
      <c r="AC31" s="102"/>
      <c r="AD31" s="83"/>
      <c r="AE31" s="18"/>
      <c r="AF31" s="102"/>
      <c r="AG31" s="83"/>
      <c r="AH31" s="18"/>
      <c r="AI31" s="102"/>
      <c r="AJ31" s="83"/>
      <c r="AK31" s="18"/>
      <c r="AL31" s="102"/>
      <c r="AM31" s="83"/>
      <c r="AN31" s="18"/>
      <c r="AO31" s="102"/>
      <c r="AP31" s="43"/>
      <c r="AQ31" s="43"/>
      <c r="AR31" s="43"/>
      <c r="AS31" s="43"/>
      <c r="AT31" s="43"/>
      <c r="AU31" s="43"/>
      <c r="AV31" s="43"/>
      <c r="AW31" s="43"/>
      <c r="AX31" s="43"/>
      <c r="AY31" s="43"/>
      <c r="AZ31" s="43"/>
      <c r="BA31" s="43"/>
      <c r="BB31" s="43"/>
      <c r="BC31" s="43"/>
      <c r="BD31" s="43"/>
      <c r="BE31" s="43"/>
      <c r="BF31" s="43"/>
      <c r="BG31" s="43"/>
      <c r="BH31" s="43"/>
      <c r="BI31" s="43"/>
    </row>
    <row r="32" spans="1:61" ht="15.75" customHeight="1">
      <c r="A32" s="104" t="str">
        <f t="shared" si="0"/>
        <v>Véhicules neufsDEPENSES</v>
      </c>
      <c r="B32" s="540" t="s">
        <v>394</v>
      </c>
      <c r="C32" s="65"/>
      <c r="D32" s="104"/>
      <c r="E32" s="76"/>
      <c r="F32" s="65"/>
      <c r="G32" s="104"/>
      <c r="H32" s="76"/>
      <c r="I32" s="65"/>
      <c r="J32" s="104"/>
      <c r="K32" s="76"/>
      <c r="L32" s="65"/>
      <c r="M32" s="104"/>
      <c r="N32" s="76"/>
      <c r="O32" s="65"/>
      <c r="P32" s="104"/>
      <c r="Q32" s="76"/>
      <c r="R32" s="65"/>
      <c r="S32" s="104"/>
      <c r="T32" s="76"/>
      <c r="U32" s="65"/>
      <c r="V32" s="104"/>
      <c r="W32" s="76"/>
      <c r="X32" s="65"/>
      <c r="Y32" s="104"/>
      <c r="Z32" s="76"/>
      <c r="AA32" s="65"/>
      <c r="AB32" s="104"/>
      <c r="AC32" s="76"/>
      <c r="AD32" s="65"/>
      <c r="AE32" s="104"/>
      <c r="AF32" s="76"/>
      <c r="AG32" s="65"/>
      <c r="AH32" s="104"/>
      <c r="AI32" s="76"/>
      <c r="AJ32" s="65"/>
      <c r="AK32" s="104"/>
      <c r="AL32" s="76"/>
      <c r="AM32" s="65"/>
      <c r="AN32" s="104"/>
      <c r="AO32" s="76"/>
      <c r="AP32" s="43"/>
      <c r="AQ32" s="43"/>
      <c r="AR32" s="43"/>
      <c r="AS32" s="43"/>
      <c r="AT32" s="43"/>
      <c r="AU32" s="43"/>
      <c r="AV32" s="43"/>
      <c r="AW32" s="43"/>
      <c r="AX32" s="43"/>
      <c r="AY32" s="43"/>
      <c r="AZ32" s="43"/>
      <c r="BA32" s="43"/>
      <c r="BB32" s="43"/>
      <c r="BC32" s="43"/>
      <c r="BD32" s="43"/>
      <c r="BE32" s="43"/>
      <c r="BF32" s="43"/>
      <c r="BG32" s="43"/>
      <c r="BH32" s="43"/>
      <c r="BI32" s="43"/>
    </row>
    <row r="33" spans="1:61" ht="15.75" customHeight="1">
      <c r="A33" s="104" t="str">
        <f t="shared" si="0"/>
        <v>Véhicules neufsComm. vendeurs</v>
      </c>
      <c r="B33" s="526" t="s">
        <v>395</v>
      </c>
      <c r="C33" s="472">
        <f>E33/(E16+E18)</f>
        <v>0.26423613834605292</v>
      </c>
      <c r="D33" s="101">
        <f t="shared" ref="D33:D42" si="5">IF(E33=0,0,E33/C$26)</f>
        <v>1042.9594331983806</v>
      </c>
      <c r="E33" s="88">
        <f t="shared" ref="E33:E42" si="6">+SUM(H33,K33,N33,Q33,T33,W33,Z33,AC33,AF33,AI33,AL33,AO33)</f>
        <v>257610.98</v>
      </c>
      <c r="F33" s="541">
        <f>H33/(H16+H18)</f>
        <v>0.26705270939271197</v>
      </c>
      <c r="G33" s="101">
        <v>817.47428571428566</v>
      </c>
      <c r="H33" s="88">
        <v>11444.64</v>
      </c>
      <c r="I33" s="541">
        <f>K33/(K16+K18)</f>
        <v>0.23769300973640869</v>
      </c>
      <c r="J33" s="101">
        <v>1008.1944444444445</v>
      </c>
      <c r="K33" s="88">
        <v>9073.75</v>
      </c>
      <c r="L33" s="541">
        <f>N33/(N16+N18)</f>
        <v>0.25417251443268357</v>
      </c>
      <c r="M33" s="101">
        <v>1123.3796296296296</v>
      </c>
      <c r="N33" s="88">
        <v>30331.25</v>
      </c>
      <c r="O33" s="541">
        <f>Q33/(Q16+Q18)</f>
        <v>0.24913104528862792</v>
      </c>
      <c r="P33" s="101">
        <v>1087.7868965517241</v>
      </c>
      <c r="Q33" s="88">
        <v>31545.82</v>
      </c>
      <c r="R33" s="541">
        <f>T33/(T16+T18)</f>
        <v>0.26266919420016088</v>
      </c>
      <c r="S33" s="101">
        <v>1121.2990909090911</v>
      </c>
      <c r="T33" s="88">
        <v>49337.16</v>
      </c>
      <c r="U33" s="541">
        <f>W33/(W16+W18)</f>
        <v>0.25746725884910737</v>
      </c>
      <c r="V33" s="101">
        <v>1119.6955</v>
      </c>
      <c r="W33" s="88">
        <v>22393.91</v>
      </c>
      <c r="X33" s="541">
        <f>Z33/(Z16+Z18)</f>
        <v>0.28408235535804849</v>
      </c>
      <c r="Y33" s="101">
        <v>1191.5466666666666</v>
      </c>
      <c r="Z33" s="88">
        <v>21447.84</v>
      </c>
      <c r="AA33" s="541">
        <f>AC33/(AC16+AC18)</f>
        <v>0.28107890293533072</v>
      </c>
      <c r="AB33" s="101">
        <v>1027.0457142857142</v>
      </c>
      <c r="AC33" s="88">
        <v>21567.96</v>
      </c>
      <c r="AD33" s="541">
        <v>0.2894879724002366</v>
      </c>
      <c r="AE33" s="101">
        <v>941.05375000000004</v>
      </c>
      <c r="AF33" s="88">
        <v>15056.86</v>
      </c>
      <c r="AG33" s="541">
        <v>0.24471008822934626</v>
      </c>
      <c r="AH33" s="101">
        <v>781.56275862068969</v>
      </c>
      <c r="AI33" s="88">
        <v>22665.32</v>
      </c>
      <c r="AJ33" s="541">
        <v>0.28407564209236552</v>
      </c>
      <c r="AK33" s="101">
        <v>1134.9316666666666</v>
      </c>
      <c r="AL33" s="88">
        <v>13619.18</v>
      </c>
      <c r="AM33" s="541">
        <v>0.32221826831629274</v>
      </c>
      <c r="AN33" s="101">
        <v>1140.9112500000001</v>
      </c>
      <c r="AO33" s="88">
        <v>9127.2900000000009</v>
      </c>
      <c r="AP33" s="43"/>
      <c r="AQ33" s="43"/>
      <c r="AR33" s="43"/>
      <c r="AS33" s="43"/>
      <c r="AT33" s="43"/>
      <c r="AU33" s="43"/>
      <c r="AV33" s="43"/>
      <c r="AW33" s="43"/>
      <c r="AX33" s="43"/>
      <c r="AY33" s="43"/>
      <c r="AZ33" s="43"/>
      <c r="BA33" s="43"/>
      <c r="BB33" s="43"/>
      <c r="BC33" s="43"/>
      <c r="BD33" s="43"/>
      <c r="BE33" s="43"/>
      <c r="BF33" s="43"/>
      <c r="BG33" s="43"/>
      <c r="BH33" s="43"/>
      <c r="BI33" s="43"/>
    </row>
    <row r="34" spans="1:61" ht="15.75" customHeight="1">
      <c r="A34" s="104" t="str">
        <f t="shared" si="0"/>
        <v>Véhicules neufsComm. F&amp;I</v>
      </c>
      <c r="B34" s="523" t="s">
        <v>396</v>
      </c>
      <c r="C34" s="473">
        <f>E34/E26</f>
        <v>0.30238229565426566</v>
      </c>
      <c r="D34" s="108">
        <f t="shared" si="5"/>
        <v>571.8416599190283</v>
      </c>
      <c r="E34" s="110">
        <f t="shared" si="6"/>
        <v>141244.88999999998</v>
      </c>
      <c r="F34" s="542">
        <f>H34/H26</f>
        <v>0.24931421952272834</v>
      </c>
      <c r="G34" s="108">
        <v>326.99857142857138</v>
      </c>
      <c r="H34" s="110">
        <v>4577.9799999999996</v>
      </c>
      <c r="I34" s="542">
        <f>K34/K26</f>
        <v>0.27717865430362765</v>
      </c>
      <c r="J34" s="108">
        <v>506.5911111111111</v>
      </c>
      <c r="K34" s="110">
        <v>4559.32</v>
      </c>
      <c r="L34" s="542">
        <f>N34/N26</f>
        <v>0.18426638790109462</v>
      </c>
      <c r="M34" s="108">
        <v>258.07074074074075</v>
      </c>
      <c r="N34" s="110">
        <v>6967.91</v>
      </c>
      <c r="O34" s="542">
        <f>Q34/Q26</f>
        <v>0.3456499940772208</v>
      </c>
      <c r="P34" s="108">
        <v>876.39758620689656</v>
      </c>
      <c r="Q34" s="110">
        <v>25415.53</v>
      </c>
      <c r="R34" s="542">
        <f>T34/T26</f>
        <v>0.33628933926440924</v>
      </c>
      <c r="S34" s="108">
        <v>710.94363636363641</v>
      </c>
      <c r="T34" s="110">
        <v>31281.52</v>
      </c>
      <c r="U34" s="542">
        <f>W34/W26</f>
        <v>0.34309151167568919</v>
      </c>
      <c r="V34" s="108">
        <v>768.12700000000007</v>
      </c>
      <c r="W34" s="110">
        <v>15362.54</v>
      </c>
      <c r="X34" s="542">
        <f>Z34/Z26</f>
        <v>0.34380545434246451</v>
      </c>
      <c r="Y34" s="108">
        <v>940.9477777777779</v>
      </c>
      <c r="Z34" s="110">
        <v>16937.060000000001</v>
      </c>
      <c r="AA34" s="542">
        <f>AC34/AC26</f>
        <v>0.18221607717406874</v>
      </c>
      <c r="AB34" s="108">
        <v>366.8752380952381</v>
      </c>
      <c r="AC34" s="110">
        <v>7704.38</v>
      </c>
      <c r="AD34" s="542">
        <v>0.31548445717276102</v>
      </c>
      <c r="AE34" s="108">
        <v>411.448125</v>
      </c>
      <c r="AF34" s="110">
        <v>6583.17</v>
      </c>
      <c r="AG34" s="542">
        <v>0.29546157074469598</v>
      </c>
      <c r="AH34" s="108">
        <v>383.32379310344828</v>
      </c>
      <c r="AI34" s="110">
        <v>11116.39</v>
      </c>
      <c r="AJ34" s="542">
        <v>0.32525109868211644</v>
      </c>
      <c r="AK34" s="108">
        <v>506.65583333333331</v>
      </c>
      <c r="AL34" s="110">
        <v>6079.87</v>
      </c>
      <c r="AM34" s="542">
        <v>0.32295924556289918</v>
      </c>
      <c r="AN34" s="108">
        <v>582.40250000000003</v>
      </c>
      <c r="AO34" s="110">
        <v>4659.22</v>
      </c>
      <c r="AP34" s="43"/>
      <c r="AQ34" s="43"/>
      <c r="AR34" s="43"/>
      <c r="AS34" s="43"/>
      <c r="AT34" s="43"/>
      <c r="AU34" s="43"/>
      <c r="AV34" s="43"/>
      <c r="AW34" s="43"/>
      <c r="AX34" s="43"/>
      <c r="AY34" s="43"/>
      <c r="AZ34" s="43"/>
      <c r="BA34" s="43"/>
      <c r="BB34" s="43"/>
      <c r="BC34" s="43"/>
      <c r="BD34" s="43"/>
      <c r="BE34" s="43"/>
      <c r="BF34" s="43"/>
      <c r="BG34" s="43"/>
      <c r="BH34" s="43"/>
      <c r="BI34" s="43"/>
    </row>
    <row r="35" spans="1:61" ht="15.75" customHeight="1">
      <c r="A35" s="104" t="str">
        <f t="shared" si="0"/>
        <v>Véhicules neufsFrais de livraison</v>
      </c>
      <c r="B35" s="526" t="s">
        <v>397</v>
      </c>
      <c r="C35" s="65"/>
      <c r="D35" s="101">
        <f t="shared" si="5"/>
        <v>116.86842105263159</v>
      </c>
      <c r="E35" s="88">
        <f t="shared" si="6"/>
        <v>28866.500000000004</v>
      </c>
      <c r="F35" s="65"/>
      <c r="G35" s="101">
        <v>-39.520714285714284</v>
      </c>
      <c r="H35" s="88">
        <v>-553.29</v>
      </c>
      <c r="I35" s="65"/>
      <c r="J35" s="101">
        <v>124.0611111111111</v>
      </c>
      <c r="K35" s="88">
        <v>1116.55</v>
      </c>
      <c r="L35" s="65"/>
      <c r="M35" s="101">
        <v>79.964074074074077</v>
      </c>
      <c r="N35" s="88">
        <v>2159.0300000000002</v>
      </c>
      <c r="O35" s="65"/>
      <c r="P35" s="101">
        <v>132.3648275862069</v>
      </c>
      <c r="Q35" s="88">
        <v>3838.58</v>
      </c>
      <c r="R35" s="65"/>
      <c r="S35" s="101">
        <v>77.407727272727271</v>
      </c>
      <c r="T35" s="88">
        <v>3405.94</v>
      </c>
      <c r="U35" s="65"/>
      <c r="V35" s="101">
        <v>207.35250000000002</v>
      </c>
      <c r="W35" s="88">
        <v>4147.05</v>
      </c>
      <c r="X35" s="65"/>
      <c r="Y35" s="101">
        <v>148.78444444444443</v>
      </c>
      <c r="Z35" s="88">
        <v>2678.12</v>
      </c>
      <c r="AA35" s="65"/>
      <c r="AB35" s="101">
        <v>239.92619047619047</v>
      </c>
      <c r="AC35" s="88">
        <v>5038.45</v>
      </c>
      <c r="AD35" s="65"/>
      <c r="AE35" s="101">
        <v>235.02500000000001</v>
      </c>
      <c r="AF35" s="88">
        <v>3760.4</v>
      </c>
      <c r="AG35" s="65"/>
      <c r="AH35" s="101">
        <v>48.702068965517235</v>
      </c>
      <c r="AI35" s="88">
        <v>1412.36</v>
      </c>
      <c r="AJ35" s="65"/>
      <c r="AK35" s="101">
        <v>154.9675</v>
      </c>
      <c r="AL35" s="88">
        <v>1859.61</v>
      </c>
      <c r="AM35" s="65"/>
      <c r="AN35" s="101">
        <v>0.46250000000000002</v>
      </c>
      <c r="AO35" s="88">
        <v>3.7</v>
      </c>
      <c r="AP35" s="43"/>
      <c r="AQ35" s="43"/>
      <c r="AR35" s="43"/>
      <c r="AS35" s="43"/>
      <c r="AT35" s="43"/>
      <c r="AU35" s="43"/>
      <c r="AV35" s="43"/>
      <c r="AW35" s="43"/>
      <c r="AX35" s="43"/>
      <c r="AY35" s="43"/>
      <c r="AZ35" s="43"/>
      <c r="BA35" s="43"/>
      <c r="BB35" s="43"/>
      <c r="BC35" s="43"/>
      <c r="BD35" s="43"/>
      <c r="BE35" s="43"/>
      <c r="BF35" s="43"/>
      <c r="BG35" s="43"/>
      <c r="BH35" s="43"/>
      <c r="BI35" s="43"/>
    </row>
    <row r="36" spans="1:61" ht="15.75" customHeight="1">
      <c r="A36" s="104" t="str">
        <f t="shared" si="0"/>
        <v>Véhicules neufsService gratuit 1</v>
      </c>
      <c r="B36" s="526" t="s">
        <v>398</v>
      </c>
      <c r="C36" s="65"/>
      <c r="D36" s="101">
        <f t="shared" si="5"/>
        <v>31.024615384615384</v>
      </c>
      <c r="E36" s="88">
        <f t="shared" si="6"/>
        <v>7663.08</v>
      </c>
      <c r="F36" s="65"/>
      <c r="G36" s="101">
        <v>6.842142857142858</v>
      </c>
      <c r="H36" s="88">
        <v>95.79</v>
      </c>
      <c r="I36" s="65"/>
      <c r="J36" s="101">
        <v>98.681111111111107</v>
      </c>
      <c r="K36" s="88">
        <v>888.13</v>
      </c>
      <c r="L36" s="65"/>
      <c r="M36" s="101">
        <v>0</v>
      </c>
      <c r="N36" s="88">
        <v>0</v>
      </c>
      <c r="O36" s="65"/>
      <c r="P36" s="101">
        <v>62.72034482758621</v>
      </c>
      <c r="Q36" s="88">
        <v>1818.89</v>
      </c>
      <c r="R36" s="65"/>
      <c r="S36" s="101">
        <v>38.517499999999998</v>
      </c>
      <c r="T36" s="88">
        <v>1694.77</v>
      </c>
      <c r="U36" s="65"/>
      <c r="V36" s="101">
        <v>0</v>
      </c>
      <c r="W36" s="88">
        <v>0</v>
      </c>
      <c r="X36" s="65"/>
      <c r="Y36" s="101">
        <v>24.611111111111111</v>
      </c>
      <c r="Z36" s="88">
        <v>443</v>
      </c>
      <c r="AA36" s="65"/>
      <c r="AB36" s="101">
        <v>39.986666666666665</v>
      </c>
      <c r="AC36" s="88">
        <v>839.72</v>
      </c>
      <c r="AD36" s="65"/>
      <c r="AE36" s="101">
        <v>0</v>
      </c>
      <c r="AF36" s="88">
        <v>0</v>
      </c>
      <c r="AG36" s="65"/>
      <c r="AH36" s="101">
        <v>6.9913793103448274</v>
      </c>
      <c r="AI36" s="88">
        <v>202.75</v>
      </c>
      <c r="AJ36" s="65"/>
      <c r="AK36" s="101">
        <v>140.0025</v>
      </c>
      <c r="AL36" s="88">
        <v>1680.03</v>
      </c>
      <c r="AM36" s="65"/>
      <c r="AN36" s="101">
        <v>0</v>
      </c>
      <c r="AO36" s="88">
        <v>0</v>
      </c>
      <c r="AP36" s="43"/>
      <c r="AQ36" s="43"/>
      <c r="AR36" s="43"/>
      <c r="AS36" s="43"/>
      <c r="AT36" s="43"/>
      <c r="AU36" s="43"/>
      <c r="AV36" s="43"/>
      <c r="AW36" s="43"/>
      <c r="AX36" s="43"/>
      <c r="AY36" s="43"/>
      <c r="AZ36" s="43"/>
      <c r="BA36" s="43"/>
      <c r="BB36" s="43"/>
      <c r="BC36" s="43"/>
      <c r="BD36" s="43"/>
      <c r="BE36" s="43"/>
      <c r="BF36" s="43"/>
      <c r="BG36" s="43"/>
      <c r="BH36" s="43"/>
      <c r="BI36" s="43"/>
    </row>
    <row r="37" spans="1:61" ht="15.75" customHeight="1">
      <c r="A37" s="104" t="str">
        <f t="shared" si="0"/>
        <v>Véhicules neufsEntretien stock</v>
      </c>
      <c r="B37" s="523" t="s">
        <v>399</v>
      </c>
      <c r="C37" s="51"/>
      <c r="D37" s="108">
        <f t="shared" si="5"/>
        <v>97.19194331983806</v>
      </c>
      <c r="E37" s="110">
        <f t="shared" si="6"/>
        <v>24006.41</v>
      </c>
      <c r="F37" s="51"/>
      <c r="G37" s="108">
        <v>155.66214285714287</v>
      </c>
      <c r="H37" s="110">
        <v>2179.27</v>
      </c>
      <c r="I37" s="51"/>
      <c r="J37" s="108">
        <v>197.15444444444447</v>
      </c>
      <c r="K37" s="110">
        <v>1774.39</v>
      </c>
      <c r="L37" s="51"/>
      <c r="M37" s="108">
        <v>32.916666666666664</v>
      </c>
      <c r="N37" s="110">
        <v>888.75</v>
      </c>
      <c r="O37" s="51"/>
      <c r="P37" s="108">
        <v>37.223793103448273</v>
      </c>
      <c r="Q37" s="110">
        <v>1079.49</v>
      </c>
      <c r="R37" s="51"/>
      <c r="S37" s="108">
        <v>38.75181818181818</v>
      </c>
      <c r="T37" s="110">
        <v>1705.08</v>
      </c>
      <c r="U37" s="51"/>
      <c r="V37" s="108">
        <v>103.67249999999999</v>
      </c>
      <c r="W37" s="110">
        <v>2073.4499999999998</v>
      </c>
      <c r="X37" s="51"/>
      <c r="Y37" s="108">
        <v>184.9361111111111</v>
      </c>
      <c r="Z37" s="110">
        <v>3328.85</v>
      </c>
      <c r="AA37" s="51"/>
      <c r="AB37" s="108">
        <v>91.878571428571433</v>
      </c>
      <c r="AC37" s="110">
        <v>1929.45</v>
      </c>
      <c r="AD37" s="51"/>
      <c r="AE37" s="108">
        <v>167.88249999999999</v>
      </c>
      <c r="AF37" s="110">
        <v>2686.12</v>
      </c>
      <c r="AG37" s="51"/>
      <c r="AH37" s="108">
        <v>39.439655172413794</v>
      </c>
      <c r="AI37" s="110">
        <v>1143.75</v>
      </c>
      <c r="AJ37" s="51"/>
      <c r="AK37" s="108">
        <v>197.07833333333335</v>
      </c>
      <c r="AL37" s="110">
        <v>2364.94</v>
      </c>
      <c r="AM37" s="51"/>
      <c r="AN37" s="108">
        <v>356.60874999999999</v>
      </c>
      <c r="AO37" s="110">
        <v>2852.87</v>
      </c>
      <c r="AP37" s="43"/>
      <c r="AQ37" s="43"/>
      <c r="AR37" s="43"/>
      <c r="AS37" s="43"/>
      <c r="AT37" s="43"/>
      <c r="AU37" s="43"/>
      <c r="AV37" s="43"/>
      <c r="AW37" s="43"/>
      <c r="AX37" s="43"/>
      <c r="AY37" s="43"/>
      <c r="AZ37" s="43"/>
      <c r="BA37" s="43"/>
      <c r="BB37" s="43"/>
      <c r="BC37" s="43"/>
      <c r="BD37" s="43"/>
      <c r="BE37" s="43"/>
      <c r="BF37" s="43"/>
      <c r="BG37" s="43"/>
      <c r="BH37" s="43"/>
      <c r="BI37" s="43"/>
    </row>
    <row r="38" spans="1:61" ht="15.75" customHeight="1">
      <c r="A38" s="104" t="str">
        <f t="shared" si="0"/>
        <v>Véhicules neufsPublicité 1</v>
      </c>
      <c r="B38" s="526" t="s">
        <v>400</v>
      </c>
      <c r="C38" s="65"/>
      <c r="D38" s="101">
        <f t="shared" si="5"/>
        <v>618.34550607287451</v>
      </c>
      <c r="E38" s="88">
        <f t="shared" si="6"/>
        <v>152731.34</v>
      </c>
      <c r="F38" s="65"/>
      <c r="G38" s="101">
        <v>643.26857142857148</v>
      </c>
      <c r="H38" s="88">
        <v>9005.76</v>
      </c>
      <c r="I38" s="65"/>
      <c r="J38" s="101">
        <v>1074.7277777777776</v>
      </c>
      <c r="K38" s="88">
        <v>9672.5499999999993</v>
      </c>
      <c r="L38" s="65"/>
      <c r="M38" s="101">
        <v>571.31148148148145</v>
      </c>
      <c r="N38" s="88">
        <v>15425.41</v>
      </c>
      <c r="O38" s="65"/>
      <c r="P38" s="101">
        <v>595.14137931034475</v>
      </c>
      <c r="Q38" s="88">
        <v>17259.099999999999</v>
      </c>
      <c r="R38" s="65"/>
      <c r="S38" s="101">
        <v>421.36636363636359</v>
      </c>
      <c r="T38" s="88">
        <v>18540.12</v>
      </c>
      <c r="U38" s="65"/>
      <c r="V38" s="101">
        <v>508.93050000000005</v>
      </c>
      <c r="W38" s="88">
        <v>10178.61</v>
      </c>
      <c r="X38" s="65"/>
      <c r="Y38" s="101">
        <v>568.04222222222222</v>
      </c>
      <c r="Z38" s="88">
        <v>10224.76</v>
      </c>
      <c r="AA38" s="65"/>
      <c r="AB38" s="101">
        <v>566.75190476190483</v>
      </c>
      <c r="AC38" s="88">
        <v>11901.79</v>
      </c>
      <c r="AD38" s="65"/>
      <c r="AE38" s="101">
        <v>740.85312499999998</v>
      </c>
      <c r="AF38" s="88">
        <v>11853.65</v>
      </c>
      <c r="AG38" s="65"/>
      <c r="AH38" s="101">
        <v>626.61517241379306</v>
      </c>
      <c r="AI38" s="88">
        <v>18171.84</v>
      </c>
      <c r="AJ38" s="65"/>
      <c r="AK38" s="101">
        <v>824.43333333333339</v>
      </c>
      <c r="AL38" s="88">
        <v>9893.2000000000007</v>
      </c>
      <c r="AM38" s="65"/>
      <c r="AN38" s="101">
        <v>1325.5687499999999</v>
      </c>
      <c r="AO38" s="88">
        <v>10604.55</v>
      </c>
      <c r="AP38" s="43"/>
      <c r="AQ38" s="43"/>
      <c r="AR38" s="43"/>
      <c r="AS38" s="43"/>
      <c r="AT38" s="43"/>
      <c r="AU38" s="43"/>
      <c r="AV38" s="43"/>
      <c r="AW38" s="43"/>
      <c r="AX38" s="43"/>
      <c r="AY38" s="43"/>
      <c r="AZ38" s="43"/>
      <c r="BA38" s="43"/>
      <c r="BB38" s="43"/>
      <c r="BC38" s="43"/>
      <c r="BD38" s="43"/>
      <c r="BE38" s="43"/>
      <c r="BF38" s="43"/>
      <c r="BG38" s="43"/>
      <c r="BH38" s="43"/>
      <c r="BI38" s="43"/>
    </row>
    <row r="39" spans="1:61" ht="15.75" customHeight="1">
      <c r="A39" s="104" t="str">
        <f t="shared" si="0"/>
        <v>Véhicules neufsIntérêt de gros</v>
      </c>
      <c r="B39" s="526" t="s">
        <v>401</v>
      </c>
      <c r="C39" s="65"/>
      <c r="D39" s="101">
        <f t="shared" si="5"/>
        <v>1128.371619433198</v>
      </c>
      <c r="E39" s="88">
        <f t="shared" si="6"/>
        <v>278707.78999999992</v>
      </c>
      <c r="F39" s="65"/>
      <c r="G39" s="101">
        <v>1704.9535714285714</v>
      </c>
      <c r="H39" s="88">
        <v>23869.35</v>
      </c>
      <c r="I39" s="65"/>
      <c r="J39" s="101">
        <v>2120.3666666666668</v>
      </c>
      <c r="K39" s="88">
        <v>19083.3</v>
      </c>
      <c r="L39" s="65"/>
      <c r="M39" s="101">
        <v>922.99148148148151</v>
      </c>
      <c r="N39" s="88">
        <v>24920.77</v>
      </c>
      <c r="O39" s="65"/>
      <c r="P39" s="101">
        <v>853.67172413793105</v>
      </c>
      <c r="Q39" s="88">
        <v>24756.48</v>
      </c>
      <c r="R39" s="65"/>
      <c r="S39" s="101">
        <v>600.04409090909087</v>
      </c>
      <c r="T39" s="88">
        <v>26401.94</v>
      </c>
      <c r="U39" s="65"/>
      <c r="V39" s="101">
        <v>1163.8995</v>
      </c>
      <c r="W39" s="88">
        <v>23277.99</v>
      </c>
      <c r="X39" s="65"/>
      <c r="Y39" s="101">
        <v>1226.4177777777777</v>
      </c>
      <c r="Z39" s="88">
        <v>22075.52</v>
      </c>
      <c r="AA39" s="65"/>
      <c r="AB39" s="101">
        <v>1046.0519047619048</v>
      </c>
      <c r="AC39" s="88">
        <v>21967.09</v>
      </c>
      <c r="AD39" s="65"/>
      <c r="AE39" s="101">
        <v>1398.79</v>
      </c>
      <c r="AF39" s="88">
        <v>22380.639999999999</v>
      </c>
      <c r="AG39" s="65"/>
      <c r="AH39" s="101">
        <v>852.52103448275864</v>
      </c>
      <c r="AI39" s="88">
        <v>24723.11</v>
      </c>
      <c r="AJ39" s="65"/>
      <c r="AK39" s="101">
        <v>1893.1933333333334</v>
      </c>
      <c r="AL39" s="88">
        <v>22718.32</v>
      </c>
      <c r="AM39" s="65"/>
      <c r="AN39" s="101">
        <v>2816.66</v>
      </c>
      <c r="AO39" s="88">
        <v>22533.279999999999</v>
      </c>
      <c r="AP39" s="43"/>
      <c r="AQ39" s="43"/>
      <c r="AR39" s="43"/>
      <c r="AS39" s="43"/>
      <c r="AT39" s="43"/>
      <c r="AU39" s="43"/>
      <c r="AV39" s="43"/>
      <c r="AW39" s="43"/>
      <c r="AX39" s="43"/>
      <c r="AY39" s="43"/>
      <c r="AZ39" s="43"/>
      <c r="BA39" s="43"/>
      <c r="BB39" s="43"/>
      <c r="BC39" s="43"/>
      <c r="BD39" s="43"/>
      <c r="BE39" s="43"/>
      <c r="BF39" s="43"/>
      <c r="BG39" s="43"/>
      <c r="BH39" s="43"/>
      <c r="BI39" s="43"/>
    </row>
    <row r="40" spans="1:61" ht="20.25" hidden="1" customHeight="1">
      <c r="A40" s="104" t="str">
        <f t="shared" si="0"/>
        <v>Véhicules neufs[...]</v>
      </c>
      <c r="B40" s="526" t="s">
        <v>330</v>
      </c>
      <c r="C40" s="65"/>
      <c r="D40" s="101">
        <f t="shared" si="5"/>
        <v>0</v>
      </c>
      <c r="E40" s="88">
        <f t="shared" si="6"/>
        <v>0</v>
      </c>
      <c r="F40" s="65"/>
      <c r="G40" s="101"/>
      <c r="H40" s="88"/>
      <c r="I40" s="65"/>
      <c r="J40" s="101"/>
      <c r="K40" s="88"/>
      <c r="L40" s="65"/>
      <c r="M40" s="101"/>
      <c r="N40" s="88"/>
      <c r="O40" s="65"/>
      <c r="P40" s="101"/>
      <c r="Q40" s="88"/>
      <c r="R40" s="65"/>
      <c r="S40" s="101"/>
      <c r="T40" s="88"/>
      <c r="U40" s="65"/>
      <c r="V40" s="101"/>
      <c r="W40" s="88"/>
      <c r="X40" s="65"/>
      <c r="Y40" s="101"/>
      <c r="Z40" s="88"/>
      <c r="AA40" s="65"/>
      <c r="AB40" s="101"/>
      <c r="AC40" s="88"/>
      <c r="AD40" s="65"/>
      <c r="AE40" s="101">
        <v>0</v>
      </c>
      <c r="AF40" s="88">
        <v>0</v>
      </c>
      <c r="AG40" s="65"/>
      <c r="AH40" s="101">
        <v>0</v>
      </c>
      <c r="AI40" s="88">
        <v>0</v>
      </c>
      <c r="AJ40" s="65"/>
      <c r="AK40" s="101">
        <v>0</v>
      </c>
      <c r="AL40" s="88">
        <v>0</v>
      </c>
      <c r="AM40" s="65"/>
      <c r="AN40" s="101">
        <v>0</v>
      </c>
      <c r="AO40" s="88">
        <v>0</v>
      </c>
      <c r="AP40" s="43"/>
      <c r="AQ40" s="43"/>
      <c r="AR40" s="43"/>
      <c r="AS40" s="43"/>
      <c r="AT40" s="43"/>
      <c r="AU40" s="43"/>
      <c r="AV40" s="43"/>
      <c r="AW40" s="43"/>
      <c r="AX40" s="43"/>
      <c r="AY40" s="43"/>
      <c r="AZ40" s="43"/>
      <c r="BA40" s="43"/>
      <c r="BB40" s="43"/>
      <c r="BC40" s="43"/>
      <c r="BD40" s="43"/>
      <c r="BE40" s="43"/>
      <c r="BF40" s="43"/>
      <c r="BG40" s="43"/>
      <c r="BH40" s="43"/>
      <c r="BI40" s="43"/>
    </row>
    <row r="41" spans="1:61" ht="20.25" hidden="1" customHeight="1">
      <c r="A41" s="104" t="str">
        <f t="shared" si="0"/>
        <v>Véhicules neufs[...]</v>
      </c>
      <c r="B41" s="526" t="s">
        <v>330</v>
      </c>
      <c r="C41" s="65"/>
      <c r="D41" s="101">
        <f t="shared" si="5"/>
        <v>0</v>
      </c>
      <c r="E41" s="88">
        <f t="shared" si="6"/>
        <v>0</v>
      </c>
      <c r="F41" s="65"/>
      <c r="G41" s="101"/>
      <c r="H41" s="88"/>
      <c r="I41" s="65"/>
      <c r="J41" s="101"/>
      <c r="K41" s="88"/>
      <c r="L41" s="65"/>
      <c r="M41" s="101"/>
      <c r="N41" s="88"/>
      <c r="O41" s="65"/>
      <c r="P41" s="101"/>
      <c r="Q41" s="88"/>
      <c r="R41" s="65"/>
      <c r="S41" s="101"/>
      <c r="T41" s="88"/>
      <c r="U41" s="65"/>
      <c r="V41" s="101"/>
      <c r="W41" s="88"/>
      <c r="X41" s="65"/>
      <c r="Y41" s="101"/>
      <c r="Z41" s="88"/>
      <c r="AA41" s="65"/>
      <c r="AB41" s="101"/>
      <c r="AC41" s="88"/>
      <c r="AD41" s="65"/>
      <c r="AE41" s="101">
        <v>0</v>
      </c>
      <c r="AF41" s="88">
        <v>0</v>
      </c>
      <c r="AG41" s="65"/>
      <c r="AH41" s="101">
        <v>0</v>
      </c>
      <c r="AI41" s="88">
        <v>0</v>
      </c>
      <c r="AJ41" s="65"/>
      <c r="AK41" s="101">
        <v>0</v>
      </c>
      <c r="AL41" s="88">
        <v>0</v>
      </c>
      <c r="AM41" s="65"/>
      <c r="AN41" s="101">
        <v>0</v>
      </c>
      <c r="AO41" s="88">
        <v>0</v>
      </c>
      <c r="AP41" s="43"/>
      <c r="AQ41" s="43"/>
      <c r="AR41" s="43"/>
      <c r="AS41" s="43"/>
      <c r="AT41" s="43"/>
      <c r="AU41" s="43"/>
      <c r="AV41" s="43"/>
      <c r="AW41" s="43"/>
      <c r="AX41" s="43"/>
      <c r="AY41" s="43"/>
      <c r="AZ41" s="43"/>
      <c r="BA41" s="43"/>
      <c r="BB41" s="43"/>
      <c r="BC41" s="43"/>
      <c r="BD41" s="43"/>
      <c r="BE41" s="43"/>
      <c r="BF41" s="43"/>
      <c r="BG41" s="43"/>
      <c r="BH41" s="43"/>
      <c r="BI41" s="43"/>
    </row>
    <row r="42" spans="1:61" ht="20.25" hidden="1" customHeight="1">
      <c r="A42" s="104" t="str">
        <f t="shared" si="0"/>
        <v>Véhicules neufs[...]</v>
      </c>
      <c r="B42" s="526" t="s">
        <v>330</v>
      </c>
      <c r="C42" s="51"/>
      <c r="D42" s="101">
        <f t="shared" si="5"/>
        <v>0</v>
      </c>
      <c r="E42" s="88">
        <f t="shared" si="6"/>
        <v>0</v>
      </c>
      <c r="F42" s="51"/>
      <c r="G42" s="101"/>
      <c r="H42" s="88"/>
      <c r="I42" s="51"/>
      <c r="J42" s="101"/>
      <c r="K42" s="88"/>
      <c r="L42" s="51"/>
      <c r="M42" s="101"/>
      <c r="N42" s="88"/>
      <c r="O42" s="51"/>
      <c r="P42" s="101"/>
      <c r="Q42" s="88"/>
      <c r="R42" s="51"/>
      <c r="S42" s="101"/>
      <c r="T42" s="88"/>
      <c r="U42" s="51"/>
      <c r="V42" s="101"/>
      <c r="W42" s="88"/>
      <c r="X42" s="51"/>
      <c r="Y42" s="101"/>
      <c r="Z42" s="88"/>
      <c r="AA42" s="51"/>
      <c r="AB42" s="101"/>
      <c r="AC42" s="88"/>
      <c r="AD42" s="51"/>
      <c r="AE42" s="101">
        <v>0</v>
      </c>
      <c r="AF42" s="88">
        <v>0</v>
      </c>
      <c r="AG42" s="51"/>
      <c r="AH42" s="101">
        <v>0</v>
      </c>
      <c r="AI42" s="88">
        <v>0</v>
      </c>
      <c r="AJ42" s="51"/>
      <c r="AK42" s="101">
        <v>0</v>
      </c>
      <c r="AL42" s="88">
        <v>0</v>
      </c>
      <c r="AM42" s="51"/>
      <c r="AN42" s="101">
        <v>0</v>
      </c>
      <c r="AO42" s="88">
        <v>0</v>
      </c>
      <c r="AP42" s="43"/>
      <c r="AQ42" s="43"/>
      <c r="AR42" s="43"/>
      <c r="AS42" s="43"/>
      <c r="AT42" s="43"/>
      <c r="AU42" s="43"/>
      <c r="AV42" s="43"/>
      <c r="AW42" s="43"/>
      <c r="AX42" s="43"/>
      <c r="AY42" s="43"/>
      <c r="AZ42" s="43"/>
      <c r="BA42" s="43"/>
      <c r="BB42" s="43"/>
      <c r="BC42" s="43"/>
      <c r="BD42" s="43"/>
      <c r="BE42" s="43"/>
      <c r="BF42" s="43"/>
      <c r="BG42" s="43"/>
      <c r="BH42" s="43"/>
      <c r="BI42" s="43"/>
    </row>
    <row r="43" spans="1:61" ht="15.75" customHeight="1">
      <c r="A43" s="104" t="str">
        <f t="shared" si="0"/>
        <v>Véhicules neufsTOTAL VARIABLES</v>
      </c>
      <c r="B43" s="543" t="s">
        <v>403</v>
      </c>
      <c r="C43" s="123" t="s">
        <v>404</v>
      </c>
      <c r="D43" s="121">
        <f>IFERROR(E43/E$29,0)</f>
        <v>0.613344321830262</v>
      </c>
      <c r="E43" s="122">
        <f>SUM(E33:E42)</f>
        <v>890830.98999999987</v>
      </c>
      <c r="F43" s="544" t="s">
        <v>404</v>
      </c>
      <c r="G43" s="545">
        <v>0.82687754266947799</v>
      </c>
      <c r="H43" s="546">
        <v>50619.5</v>
      </c>
      <c r="I43" s="544" t="s">
        <v>404</v>
      </c>
      <c r="J43" s="545">
        <v>0.76231446568296235</v>
      </c>
      <c r="K43" s="546">
        <v>46167.99</v>
      </c>
      <c r="L43" s="544" t="s">
        <v>404</v>
      </c>
      <c r="M43" s="545">
        <v>0.50389635011180722</v>
      </c>
      <c r="N43" s="546">
        <v>80693.12000000001</v>
      </c>
      <c r="O43" s="544" t="s">
        <v>404</v>
      </c>
      <c r="P43" s="545">
        <v>0.51782849598767544</v>
      </c>
      <c r="Q43" s="546">
        <v>105713.89</v>
      </c>
      <c r="R43" s="544" t="s">
        <v>404</v>
      </c>
      <c r="S43" s="545">
        <v>0.46715233383947308</v>
      </c>
      <c r="T43" s="546">
        <v>132366.53</v>
      </c>
      <c r="U43" s="544" t="s">
        <v>404</v>
      </c>
      <c r="V43" s="545">
        <v>0.58520908948345951</v>
      </c>
      <c r="W43" s="546">
        <v>77433.55</v>
      </c>
      <c r="X43" s="544" t="s">
        <v>404</v>
      </c>
      <c r="Y43" s="545">
        <v>0.59270363154844674</v>
      </c>
      <c r="Z43" s="546">
        <v>77135.150000000009</v>
      </c>
      <c r="AA43" s="544" t="s">
        <v>404</v>
      </c>
      <c r="AB43" s="545">
        <v>0.57896001250802653</v>
      </c>
      <c r="AC43" s="546">
        <v>70948.84</v>
      </c>
      <c r="AD43" s="544" t="s">
        <v>404</v>
      </c>
      <c r="AE43" s="545">
        <v>0.84356539641760253</v>
      </c>
      <c r="AF43" s="546">
        <v>62320.84</v>
      </c>
      <c r="AG43" s="544" t="s">
        <v>404</v>
      </c>
      <c r="AH43" s="545">
        <v>0.6006788113874072</v>
      </c>
      <c r="AI43" s="546">
        <v>79435.520000000004</v>
      </c>
      <c r="AJ43" s="544" t="s">
        <v>404</v>
      </c>
      <c r="AK43" s="545">
        <v>0.84821438328350907</v>
      </c>
      <c r="AL43" s="546">
        <v>58215.15</v>
      </c>
      <c r="AM43" s="544" t="s">
        <v>404</v>
      </c>
      <c r="AN43" s="545">
        <v>0.97128309067634033</v>
      </c>
      <c r="AO43" s="546">
        <v>49780.91</v>
      </c>
      <c r="AP43" s="43"/>
      <c r="AQ43" s="43"/>
      <c r="AR43" s="43"/>
      <c r="AS43" s="43"/>
      <c r="AT43" s="43"/>
      <c r="AU43" s="43"/>
      <c r="AV43" s="43"/>
      <c r="AW43" s="43"/>
      <c r="AX43" s="43"/>
      <c r="AY43" s="43"/>
      <c r="AZ43" s="43"/>
      <c r="BA43" s="43"/>
      <c r="BB43" s="43"/>
      <c r="BC43" s="43"/>
      <c r="BD43" s="43"/>
      <c r="BE43" s="43"/>
      <c r="BF43" s="43"/>
      <c r="BG43" s="43"/>
      <c r="BH43" s="43"/>
      <c r="BI43" s="43"/>
    </row>
    <row r="44" spans="1:61" ht="15.75" customHeight="1">
      <c r="A44" s="104" t="str">
        <f t="shared" si="0"/>
        <v>Véhicules neufsSalaires cadres</v>
      </c>
      <c r="B44" s="547" t="s">
        <v>405</v>
      </c>
      <c r="C44" s="65"/>
      <c r="D44" s="43"/>
      <c r="E44" s="88">
        <f t="shared" ref="E44:E55" si="7">+SUM(H44,K44,N44,Q44,T44,W44,Z44,AC44,AF44,AI44,AL44,AO44)</f>
        <v>150211.78</v>
      </c>
      <c r="F44" s="65"/>
      <c r="G44" s="43"/>
      <c r="H44" s="88">
        <v>12894.2</v>
      </c>
      <c r="I44" s="65"/>
      <c r="J44" s="43"/>
      <c r="K44" s="88">
        <v>9339.9500000000007</v>
      </c>
      <c r="L44" s="65"/>
      <c r="M44" s="43"/>
      <c r="N44" s="88">
        <v>16871.82</v>
      </c>
      <c r="O44" s="65"/>
      <c r="P44" s="43"/>
      <c r="Q44" s="88">
        <v>13325.86</v>
      </c>
      <c r="R44" s="65"/>
      <c r="S44" s="43"/>
      <c r="T44" s="88">
        <v>15912.54</v>
      </c>
      <c r="U44" s="65"/>
      <c r="V44" s="43"/>
      <c r="W44" s="88">
        <v>12424.49</v>
      </c>
      <c r="X44" s="65"/>
      <c r="Y44" s="43"/>
      <c r="Z44" s="88">
        <v>11717.38</v>
      </c>
      <c r="AA44" s="65"/>
      <c r="AB44" s="43"/>
      <c r="AC44" s="88">
        <v>12528.62</v>
      </c>
      <c r="AD44" s="65"/>
      <c r="AE44" s="43"/>
      <c r="AF44" s="88">
        <v>8665.3799999999992</v>
      </c>
      <c r="AG44" s="65"/>
      <c r="AH44" s="43"/>
      <c r="AI44" s="88">
        <v>15649.62</v>
      </c>
      <c r="AJ44" s="65"/>
      <c r="AK44" s="43"/>
      <c r="AL44" s="88">
        <v>10612.95</v>
      </c>
      <c r="AM44" s="65"/>
      <c r="AN44" s="43"/>
      <c r="AO44" s="88">
        <v>10268.969999999999</v>
      </c>
      <c r="AP44" s="43"/>
      <c r="AQ44" s="43"/>
      <c r="AR44" s="43"/>
      <c r="AS44" s="43"/>
      <c r="AT44" s="43"/>
      <c r="AU44" s="43"/>
      <c r="AV44" s="43"/>
      <c r="AW44" s="43"/>
      <c r="AX44" s="43"/>
      <c r="AY44" s="43"/>
      <c r="AZ44" s="43"/>
      <c r="BA44" s="43"/>
      <c r="BB44" s="43"/>
      <c r="BC44" s="43"/>
      <c r="BD44" s="43"/>
      <c r="BE44" s="43"/>
      <c r="BF44" s="43"/>
      <c r="BG44" s="43"/>
      <c r="BH44" s="43"/>
      <c r="BI44" s="43"/>
    </row>
    <row r="45" spans="1:61" ht="15.75" customHeight="1">
      <c r="A45" s="104" t="str">
        <f t="shared" si="0"/>
        <v>Véhicules neufsSalaires commis</v>
      </c>
      <c r="B45" s="548" t="s">
        <v>406</v>
      </c>
      <c r="C45" s="65"/>
      <c r="D45" s="43"/>
      <c r="E45" s="88">
        <f t="shared" si="7"/>
        <v>109863.51</v>
      </c>
      <c r="F45" s="65"/>
      <c r="G45" s="43"/>
      <c r="H45" s="88">
        <v>10750.8</v>
      </c>
      <c r="I45" s="65"/>
      <c r="J45" s="43"/>
      <c r="K45" s="88">
        <v>9452.14</v>
      </c>
      <c r="L45" s="65"/>
      <c r="M45" s="43"/>
      <c r="N45" s="88">
        <v>8454.56</v>
      </c>
      <c r="O45" s="65"/>
      <c r="P45" s="43"/>
      <c r="Q45" s="88">
        <v>8772.33</v>
      </c>
      <c r="R45" s="65"/>
      <c r="S45" s="43"/>
      <c r="T45" s="88">
        <v>10268.57</v>
      </c>
      <c r="U45" s="65"/>
      <c r="V45" s="43"/>
      <c r="W45" s="88">
        <v>8970.8700000000008</v>
      </c>
      <c r="X45" s="65"/>
      <c r="Y45" s="43"/>
      <c r="Z45" s="88">
        <v>8797.9500000000007</v>
      </c>
      <c r="AA45" s="65"/>
      <c r="AB45" s="43"/>
      <c r="AC45" s="88">
        <v>9037.0400000000009</v>
      </c>
      <c r="AD45" s="65"/>
      <c r="AE45" s="43"/>
      <c r="AF45" s="88">
        <v>9588.2199999999993</v>
      </c>
      <c r="AG45" s="65"/>
      <c r="AH45" s="43"/>
      <c r="AI45" s="88">
        <v>9716.84</v>
      </c>
      <c r="AJ45" s="65"/>
      <c r="AK45" s="43"/>
      <c r="AL45" s="88">
        <v>8809.68</v>
      </c>
      <c r="AM45" s="65"/>
      <c r="AN45" s="43"/>
      <c r="AO45" s="88">
        <v>7244.51</v>
      </c>
      <c r="AP45" s="43"/>
      <c r="AQ45" s="43"/>
      <c r="AR45" s="43"/>
      <c r="AS45" s="43"/>
      <c r="AT45" s="43"/>
      <c r="AU45" s="43"/>
      <c r="AV45" s="43"/>
      <c r="AW45" s="43"/>
      <c r="AX45" s="43"/>
      <c r="AY45" s="43"/>
      <c r="AZ45" s="43"/>
      <c r="BA45" s="43"/>
      <c r="BB45" s="43"/>
      <c r="BC45" s="43"/>
      <c r="BD45" s="43"/>
      <c r="BE45" s="43"/>
      <c r="BF45" s="43"/>
      <c r="BG45" s="43"/>
      <c r="BH45" s="43"/>
      <c r="BI45" s="43"/>
    </row>
    <row r="46" spans="1:61" ht="15.75" customHeight="1">
      <c r="A46" s="104" t="str">
        <f t="shared" si="0"/>
        <v>Véhicules neufsSalaires autres</v>
      </c>
      <c r="B46" s="547" t="s">
        <v>407</v>
      </c>
      <c r="C46" s="46"/>
      <c r="D46" s="130"/>
      <c r="E46" s="132">
        <f t="shared" si="7"/>
        <v>3762</v>
      </c>
      <c r="F46" s="46"/>
      <c r="G46" s="130"/>
      <c r="H46" s="132">
        <v>342</v>
      </c>
      <c r="I46" s="46"/>
      <c r="J46" s="130"/>
      <c r="K46" s="132">
        <v>342</v>
      </c>
      <c r="L46" s="46"/>
      <c r="M46" s="130"/>
      <c r="N46" s="132">
        <v>342</v>
      </c>
      <c r="O46" s="46"/>
      <c r="P46" s="130"/>
      <c r="Q46" s="132">
        <v>342</v>
      </c>
      <c r="R46" s="46"/>
      <c r="S46" s="130"/>
      <c r="T46" s="132">
        <v>342</v>
      </c>
      <c r="U46" s="46"/>
      <c r="V46" s="130"/>
      <c r="W46" s="132">
        <v>342</v>
      </c>
      <c r="X46" s="46"/>
      <c r="Y46" s="130"/>
      <c r="Z46" s="132">
        <v>342</v>
      </c>
      <c r="AA46" s="46"/>
      <c r="AB46" s="130"/>
      <c r="AC46" s="132">
        <v>342</v>
      </c>
      <c r="AD46" s="46"/>
      <c r="AE46" s="130"/>
      <c r="AF46" s="132">
        <v>342</v>
      </c>
      <c r="AG46" s="46"/>
      <c r="AH46" s="130"/>
      <c r="AI46" s="132">
        <v>342</v>
      </c>
      <c r="AJ46" s="46"/>
      <c r="AK46" s="130"/>
      <c r="AL46" s="132">
        <v>342</v>
      </c>
      <c r="AM46" s="46"/>
      <c r="AN46" s="130"/>
      <c r="AO46" s="132">
        <v>0</v>
      </c>
      <c r="AP46" s="43"/>
      <c r="AQ46" s="43"/>
      <c r="AR46" s="43"/>
      <c r="AS46" s="43"/>
      <c r="AT46" s="43"/>
      <c r="AU46" s="43"/>
      <c r="AV46" s="43"/>
      <c r="AW46" s="43"/>
      <c r="AX46" s="43"/>
      <c r="AY46" s="43"/>
      <c r="AZ46" s="43"/>
      <c r="BA46" s="43"/>
      <c r="BB46" s="43"/>
      <c r="BC46" s="43"/>
      <c r="BD46" s="43"/>
      <c r="BE46" s="43"/>
      <c r="BF46" s="43"/>
      <c r="BG46" s="43"/>
      <c r="BH46" s="43"/>
      <c r="BI46" s="43"/>
    </row>
    <row r="47" spans="1:61" ht="15.75" customHeight="1">
      <c r="A47" s="104" t="str">
        <f t="shared" si="0"/>
        <v>Véhicules neufsSalaires spécialistes</v>
      </c>
      <c r="B47" s="547" t="s">
        <v>409</v>
      </c>
      <c r="C47" s="65"/>
      <c r="D47" s="43"/>
      <c r="E47" s="88">
        <f t="shared" si="7"/>
        <v>0</v>
      </c>
      <c r="F47" s="65"/>
      <c r="G47" s="43"/>
      <c r="H47" s="88">
        <v>0</v>
      </c>
      <c r="I47" s="65"/>
      <c r="J47" s="43"/>
      <c r="K47" s="88">
        <v>0</v>
      </c>
      <c r="L47" s="65"/>
      <c r="M47" s="43"/>
      <c r="N47" s="88">
        <v>0</v>
      </c>
      <c r="O47" s="65"/>
      <c r="P47" s="43"/>
      <c r="Q47" s="88">
        <v>0</v>
      </c>
      <c r="R47" s="65"/>
      <c r="S47" s="43"/>
      <c r="T47" s="88">
        <v>0</v>
      </c>
      <c r="U47" s="65"/>
      <c r="V47" s="43"/>
      <c r="W47" s="88">
        <v>0</v>
      </c>
      <c r="X47" s="65"/>
      <c r="Y47" s="43"/>
      <c r="Z47" s="88">
        <v>0</v>
      </c>
      <c r="AA47" s="65"/>
      <c r="AB47" s="43"/>
      <c r="AC47" s="88">
        <v>0</v>
      </c>
      <c r="AD47" s="65"/>
      <c r="AE47" s="43"/>
      <c r="AF47" s="88">
        <v>0</v>
      </c>
      <c r="AG47" s="65"/>
      <c r="AH47" s="43"/>
      <c r="AI47" s="88">
        <v>0</v>
      </c>
      <c r="AJ47" s="65"/>
      <c r="AK47" s="43"/>
      <c r="AL47" s="88">
        <v>0</v>
      </c>
      <c r="AM47" s="65"/>
      <c r="AN47" s="43"/>
      <c r="AO47" s="88">
        <v>0</v>
      </c>
      <c r="AP47" s="43"/>
      <c r="AQ47" s="43"/>
      <c r="AR47" s="43"/>
      <c r="AS47" s="43"/>
      <c r="AT47" s="43"/>
      <c r="AU47" s="43"/>
      <c r="AV47" s="43"/>
      <c r="AW47" s="43"/>
      <c r="AX47" s="43"/>
      <c r="AY47" s="43"/>
      <c r="AZ47" s="43"/>
      <c r="BA47" s="43"/>
      <c r="BB47" s="43"/>
      <c r="BC47" s="43"/>
      <c r="BD47" s="43"/>
      <c r="BE47" s="43"/>
      <c r="BF47" s="43"/>
      <c r="BG47" s="43"/>
      <c r="BH47" s="43"/>
      <c r="BI47" s="43"/>
    </row>
    <row r="48" spans="1:61" ht="20.25" hidden="1" customHeight="1">
      <c r="A48" s="104" t="str">
        <f t="shared" si="0"/>
        <v>Véhicules neufs[...]</v>
      </c>
      <c r="B48" s="526" t="s">
        <v>330</v>
      </c>
      <c r="C48" s="65"/>
      <c r="D48" s="43"/>
      <c r="E48" s="88">
        <f t="shared" si="7"/>
        <v>0</v>
      </c>
      <c r="F48" s="65"/>
      <c r="G48" s="43"/>
      <c r="H48" s="88"/>
      <c r="I48" s="65"/>
      <c r="J48" s="43"/>
      <c r="K48" s="88"/>
      <c r="L48" s="65"/>
      <c r="M48" s="43"/>
      <c r="N48" s="88"/>
      <c r="O48" s="65"/>
      <c r="P48" s="43"/>
      <c r="Q48" s="88"/>
      <c r="R48" s="65"/>
      <c r="S48" s="43"/>
      <c r="T48" s="88"/>
      <c r="U48" s="65"/>
      <c r="V48" s="43"/>
      <c r="W48" s="88"/>
      <c r="X48" s="65"/>
      <c r="Y48" s="43"/>
      <c r="Z48" s="88"/>
      <c r="AA48" s="65"/>
      <c r="AB48" s="43"/>
      <c r="AC48" s="88"/>
      <c r="AD48" s="65"/>
      <c r="AE48" s="43"/>
      <c r="AF48" s="88">
        <v>0</v>
      </c>
      <c r="AG48" s="65"/>
      <c r="AH48" s="43"/>
      <c r="AI48" s="88">
        <v>0</v>
      </c>
      <c r="AJ48" s="65"/>
      <c r="AK48" s="43"/>
      <c r="AL48" s="88">
        <v>0</v>
      </c>
      <c r="AM48" s="65"/>
      <c r="AN48" s="43"/>
      <c r="AO48" s="88">
        <v>0</v>
      </c>
      <c r="AP48" s="43"/>
      <c r="AQ48" s="43"/>
      <c r="AR48" s="43"/>
      <c r="AS48" s="43"/>
      <c r="AT48" s="43"/>
      <c r="AU48" s="43"/>
      <c r="AV48" s="43"/>
      <c r="AW48" s="43"/>
      <c r="AX48" s="43"/>
      <c r="AY48" s="43"/>
      <c r="AZ48" s="43"/>
      <c r="BA48" s="43"/>
      <c r="BB48" s="43"/>
      <c r="BC48" s="43"/>
      <c r="BD48" s="43"/>
      <c r="BE48" s="43"/>
      <c r="BF48" s="43"/>
      <c r="BG48" s="43"/>
      <c r="BH48" s="43"/>
      <c r="BI48" s="43"/>
    </row>
    <row r="49" spans="1:61" ht="20.25" hidden="1" customHeight="1">
      <c r="A49" s="104" t="str">
        <f t="shared" si="0"/>
        <v>Véhicules neufs[...]</v>
      </c>
      <c r="B49" s="526" t="s">
        <v>330</v>
      </c>
      <c r="C49" s="65"/>
      <c r="D49" s="43"/>
      <c r="E49" s="88">
        <f t="shared" si="7"/>
        <v>0</v>
      </c>
      <c r="F49" s="65"/>
      <c r="G49" s="43"/>
      <c r="H49" s="88"/>
      <c r="I49" s="65"/>
      <c r="J49" s="43"/>
      <c r="K49" s="88"/>
      <c r="L49" s="65"/>
      <c r="M49" s="43"/>
      <c r="N49" s="88"/>
      <c r="O49" s="65"/>
      <c r="P49" s="43"/>
      <c r="Q49" s="88"/>
      <c r="R49" s="65"/>
      <c r="S49" s="43"/>
      <c r="T49" s="88"/>
      <c r="U49" s="65"/>
      <c r="V49" s="43"/>
      <c r="W49" s="88"/>
      <c r="X49" s="65"/>
      <c r="Y49" s="43"/>
      <c r="Z49" s="88"/>
      <c r="AA49" s="65"/>
      <c r="AB49" s="43"/>
      <c r="AC49" s="88"/>
      <c r="AD49" s="65"/>
      <c r="AE49" s="43"/>
      <c r="AF49" s="88">
        <v>0</v>
      </c>
      <c r="AG49" s="65"/>
      <c r="AH49" s="43"/>
      <c r="AI49" s="88">
        <v>0</v>
      </c>
      <c r="AJ49" s="65"/>
      <c r="AK49" s="43"/>
      <c r="AL49" s="88">
        <v>0</v>
      </c>
      <c r="AM49" s="65"/>
      <c r="AN49" s="43"/>
      <c r="AO49" s="88">
        <v>0</v>
      </c>
      <c r="AP49" s="43"/>
      <c r="AQ49" s="43"/>
      <c r="AR49" s="43"/>
      <c r="AS49" s="43"/>
      <c r="AT49" s="43"/>
      <c r="AU49" s="43"/>
      <c r="AV49" s="43"/>
      <c r="AW49" s="43"/>
      <c r="AX49" s="43"/>
      <c r="AY49" s="43"/>
      <c r="AZ49" s="43"/>
      <c r="BA49" s="43"/>
      <c r="BB49" s="43"/>
      <c r="BC49" s="43"/>
      <c r="BD49" s="43"/>
      <c r="BE49" s="43"/>
      <c r="BF49" s="43"/>
      <c r="BG49" s="43"/>
      <c r="BH49" s="43"/>
      <c r="BI49" s="43"/>
    </row>
    <row r="50" spans="1:61" ht="20.25" hidden="1" customHeight="1">
      <c r="A50" s="104" t="str">
        <f t="shared" si="0"/>
        <v>Véhicules neufs[...]</v>
      </c>
      <c r="B50" s="526" t="s">
        <v>330</v>
      </c>
      <c r="C50" s="65"/>
      <c r="D50" s="43"/>
      <c r="E50" s="88">
        <f t="shared" si="7"/>
        <v>0</v>
      </c>
      <c r="F50" s="65"/>
      <c r="G50" s="43"/>
      <c r="H50" s="88"/>
      <c r="I50" s="65"/>
      <c r="J50" s="43"/>
      <c r="K50" s="88"/>
      <c r="L50" s="65"/>
      <c r="M50" s="43"/>
      <c r="N50" s="88"/>
      <c r="O50" s="65"/>
      <c r="P50" s="43"/>
      <c r="Q50" s="88"/>
      <c r="R50" s="65"/>
      <c r="S50" s="43"/>
      <c r="T50" s="88"/>
      <c r="U50" s="65"/>
      <c r="V50" s="43"/>
      <c r="W50" s="88"/>
      <c r="X50" s="65"/>
      <c r="Y50" s="43"/>
      <c r="Z50" s="88"/>
      <c r="AA50" s="65"/>
      <c r="AB50" s="43"/>
      <c r="AC50" s="88"/>
      <c r="AD50" s="65"/>
      <c r="AE50" s="43"/>
      <c r="AF50" s="88">
        <v>0</v>
      </c>
      <c r="AG50" s="65"/>
      <c r="AH50" s="43"/>
      <c r="AI50" s="88">
        <v>0</v>
      </c>
      <c r="AJ50" s="65"/>
      <c r="AK50" s="43"/>
      <c r="AL50" s="88">
        <v>0</v>
      </c>
      <c r="AM50" s="65"/>
      <c r="AN50" s="43"/>
      <c r="AO50" s="88">
        <v>0</v>
      </c>
      <c r="AP50" s="43"/>
      <c r="AQ50" s="43"/>
      <c r="AR50" s="43"/>
      <c r="AS50" s="43"/>
      <c r="AT50" s="43"/>
      <c r="AU50" s="43"/>
      <c r="AV50" s="43"/>
      <c r="AW50" s="43"/>
      <c r="AX50" s="43"/>
      <c r="AY50" s="43"/>
      <c r="AZ50" s="43"/>
      <c r="BA50" s="43"/>
      <c r="BB50" s="43"/>
      <c r="BC50" s="43"/>
      <c r="BD50" s="43"/>
      <c r="BE50" s="43"/>
      <c r="BF50" s="43"/>
      <c r="BG50" s="43"/>
      <c r="BH50" s="43"/>
      <c r="BI50" s="43"/>
    </row>
    <row r="51" spans="1:61" ht="15.75" customHeight="1">
      <c r="A51" s="104" t="str">
        <f t="shared" si="0"/>
        <v>Véhicules neufsSalaires en absences</v>
      </c>
      <c r="B51" s="548" t="s">
        <v>410</v>
      </c>
      <c r="C51" s="65"/>
      <c r="D51" s="43"/>
      <c r="E51" s="88">
        <f t="shared" si="7"/>
        <v>88757.470000000016</v>
      </c>
      <c r="F51" s="65"/>
      <c r="G51" s="43"/>
      <c r="H51" s="88">
        <v>12038.34</v>
      </c>
      <c r="I51" s="65"/>
      <c r="J51" s="43"/>
      <c r="K51" s="88">
        <v>5995.26</v>
      </c>
      <c r="L51" s="65"/>
      <c r="M51" s="43"/>
      <c r="N51" s="88">
        <v>6699.63</v>
      </c>
      <c r="O51" s="65"/>
      <c r="P51" s="43"/>
      <c r="Q51" s="88">
        <v>9449.4599999999991</v>
      </c>
      <c r="R51" s="65"/>
      <c r="S51" s="43"/>
      <c r="T51" s="88">
        <v>9389.52</v>
      </c>
      <c r="U51" s="65"/>
      <c r="V51" s="43"/>
      <c r="W51" s="88">
        <v>9776.36</v>
      </c>
      <c r="X51" s="65"/>
      <c r="Y51" s="43"/>
      <c r="Z51" s="88">
        <v>10908.19</v>
      </c>
      <c r="AA51" s="65"/>
      <c r="AB51" s="43"/>
      <c r="AC51" s="88">
        <v>6616.47</v>
      </c>
      <c r="AD51" s="65"/>
      <c r="AE51" s="43"/>
      <c r="AF51" s="88">
        <v>5690.78</v>
      </c>
      <c r="AG51" s="65"/>
      <c r="AH51" s="43"/>
      <c r="AI51" s="88">
        <v>5784.47</v>
      </c>
      <c r="AJ51" s="65"/>
      <c r="AK51" s="43"/>
      <c r="AL51" s="88">
        <v>6229.35</v>
      </c>
      <c r="AM51" s="65"/>
      <c r="AN51" s="43"/>
      <c r="AO51" s="88">
        <v>179.64</v>
      </c>
      <c r="AP51" s="43"/>
      <c r="AQ51" s="43"/>
      <c r="AR51" s="43"/>
      <c r="AS51" s="43"/>
      <c r="AT51" s="43"/>
      <c r="AU51" s="43"/>
      <c r="AV51" s="43"/>
      <c r="AW51" s="43"/>
      <c r="AX51" s="43"/>
      <c r="AY51" s="43"/>
      <c r="AZ51" s="43"/>
      <c r="BA51" s="43"/>
      <c r="BB51" s="43"/>
      <c r="BC51" s="43"/>
      <c r="BD51" s="43"/>
      <c r="BE51" s="43"/>
      <c r="BF51" s="43"/>
      <c r="BG51" s="43"/>
      <c r="BH51" s="43"/>
      <c r="BI51" s="43"/>
    </row>
    <row r="52" spans="1:61" ht="15.75" customHeight="1">
      <c r="A52" s="104" t="str">
        <f t="shared" si="0"/>
        <v>Véhicules neufsDéduction à la source</v>
      </c>
      <c r="B52" s="547" t="s">
        <v>411</v>
      </c>
      <c r="C52" s="46"/>
      <c r="D52" s="130"/>
      <c r="E52" s="132">
        <f t="shared" si="7"/>
        <v>106832.81</v>
      </c>
      <c r="F52" s="46"/>
      <c r="G52" s="130"/>
      <c r="H52" s="132">
        <v>13161.05</v>
      </c>
      <c r="I52" s="46"/>
      <c r="J52" s="130"/>
      <c r="K52" s="132">
        <v>9498.4599999999991</v>
      </c>
      <c r="L52" s="46"/>
      <c r="M52" s="130"/>
      <c r="N52" s="132">
        <v>8664.31</v>
      </c>
      <c r="O52" s="46"/>
      <c r="P52" s="130"/>
      <c r="Q52" s="132">
        <v>11008.13</v>
      </c>
      <c r="R52" s="46"/>
      <c r="S52" s="130"/>
      <c r="T52" s="132">
        <v>14580.12</v>
      </c>
      <c r="U52" s="46"/>
      <c r="V52" s="130"/>
      <c r="W52" s="132">
        <v>11933.83</v>
      </c>
      <c r="X52" s="46"/>
      <c r="Y52" s="130"/>
      <c r="Z52" s="132">
        <v>8031.37</v>
      </c>
      <c r="AA52" s="46"/>
      <c r="AB52" s="130"/>
      <c r="AC52" s="132">
        <v>7148.47</v>
      </c>
      <c r="AD52" s="46"/>
      <c r="AE52" s="130"/>
      <c r="AF52" s="132">
        <v>6290.55</v>
      </c>
      <c r="AG52" s="46"/>
      <c r="AH52" s="130"/>
      <c r="AI52" s="132">
        <v>6891.78</v>
      </c>
      <c r="AJ52" s="46"/>
      <c r="AK52" s="130"/>
      <c r="AL52" s="132">
        <v>2828.19</v>
      </c>
      <c r="AM52" s="46"/>
      <c r="AN52" s="130"/>
      <c r="AO52" s="132">
        <v>6796.55</v>
      </c>
      <c r="AP52" s="43"/>
      <c r="AQ52" s="43"/>
      <c r="AR52" s="43"/>
      <c r="AS52" s="43"/>
      <c r="AT52" s="43"/>
      <c r="AU52" s="43"/>
      <c r="AV52" s="43"/>
      <c r="AW52" s="43"/>
      <c r="AX52" s="43"/>
      <c r="AY52" s="43"/>
      <c r="AZ52" s="43"/>
      <c r="BA52" s="43"/>
      <c r="BB52" s="43"/>
      <c r="BC52" s="43"/>
      <c r="BD52" s="43"/>
      <c r="BE52" s="43"/>
      <c r="BF52" s="43"/>
      <c r="BG52" s="43"/>
      <c r="BH52" s="43"/>
      <c r="BI52" s="43"/>
    </row>
    <row r="53" spans="1:61" ht="15.75" customHeight="1">
      <c r="A53" s="104" t="str">
        <f t="shared" si="0"/>
        <v>Véhicules neufsBénéfices marginaux</v>
      </c>
      <c r="B53" s="547" t="s">
        <v>412</v>
      </c>
      <c r="C53" s="65"/>
      <c r="D53" s="43"/>
      <c r="E53" s="88">
        <f t="shared" si="7"/>
        <v>53478.070000000007</v>
      </c>
      <c r="F53" s="65"/>
      <c r="G53" s="43"/>
      <c r="H53" s="88">
        <v>5729.01</v>
      </c>
      <c r="I53" s="65"/>
      <c r="J53" s="43"/>
      <c r="K53" s="88">
        <v>3980.66</v>
      </c>
      <c r="L53" s="65"/>
      <c r="M53" s="43"/>
      <c r="N53" s="88">
        <v>3932.59</v>
      </c>
      <c r="O53" s="65"/>
      <c r="P53" s="43"/>
      <c r="Q53" s="88">
        <v>4701.09</v>
      </c>
      <c r="R53" s="65"/>
      <c r="S53" s="43"/>
      <c r="T53" s="88">
        <v>5134.16</v>
      </c>
      <c r="U53" s="65"/>
      <c r="V53" s="43"/>
      <c r="W53" s="88">
        <v>4599.38</v>
      </c>
      <c r="X53" s="65"/>
      <c r="Y53" s="43"/>
      <c r="Z53" s="88">
        <v>5558.62</v>
      </c>
      <c r="AA53" s="65"/>
      <c r="AB53" s="43"/>
      <c r="AC53" s="88">
        <v>4787.83</v>
      </c>
      <c r="AD53" s="65"/>
      <c r="AE53" s="43"/>
      <c r="AF53" s="88">
        <v>3662.44</v>
      </c>
      <c r="AG53" s="65"/>
      <c r="AH53" s="43"/>
      <c r="AI53" s="88">
        <v>4064.63</v>
      </c>
      <c r="AJ53" s="65"/>
      <c r="AK53" s="43"/>
      <c r="AL53" s="88">
        <v>3604.97</v>
      </c>
      <c r="AM53" s="65"/>
      <c r="AN53" s="43"/>
      <c r="AO53" s="88">
        <v>3722.69</v>
      </c>
      <c r="AP53" s="43"/>
      <c r="AQ53" s="43"/>
      <c r="AR53" s="43"/>
      <c r="AS53" s="43"/>
      <c r="AT53" s="43"/>
      <c r="AU53" s="43"/>
      <c r="AV53" s="43"/>
      <c r="AW53" s="43"/>
      <c r="AX53" s="43"/>
      <c r="AY53" s="43"/>
      <c r="AZ53" s="43"/>
      <c r="BA53" s="43"/>
      <c r="BB53" s="43"/>
      <c r="BC53" s="43"/>
      <c r="BD53" s="43"/>
      <c r="BE53" s="43"/>
      <c r="BF53" s="43"/>
      <c r="BG53" s="43"/>
      <c r="BH53" s="43"/>
      <c r="BI53" s="43"/>
    </row>
    <row r="54" spans="1:61" ht="15.75" customHeight="1">
      <c r="A54" s="104" t="str">
        <f t="shared" si="0"/>
        <v>Véhicules neufsCsst</v>
      </c>
      <c r="B54" s="547" t="s">
        <v>413</v>
      </c>
      <c r="C54" s="65"/>
      <c r="D54" s="43"/>
      <c r="E54" s="88">
        <f t="shared" si="7"/>
        <v>16255.3</v>
      </c>
      <c r="F54" s="65"/>
      <c r="G54" s="43"/>
      <c r="H54" s="88">
        <v>1785.03</v>
      </c>
      <c r="I54" s="65"/>
      <c r="J54" s="43"/>
      <c r="K54" s="88">
        <v>1097.44</v>
      </c>
      <c r="L54" s="65"/>
      <c r="M54" s="43"/>
      <c r="N54" s="88">
        <v>1191.0999999999999</v>
      </c>
      <c r="O54" s="65"/>
      <c r="P54" s="43"/>
      <c r="Q54" s="88">
        <v>1835.54</v>
      </c>
      <c r="R54" s="65"/>
      <c r="S54" s="43"/>
      <c r="T54" s="88">
        <v>1956.39</v>
      </c>
      <c r="U54" s="65"/>
      <c r="V54" s="43"/>
      <c r="W54" s="88">
        <v>3165.52</v>
      </c>
      <c r="X54" s="65"/>
      <c r="Y54" s="43"/>
      <c r="Z54" s="88">
        <v>1980</v>
      </c>
      <c r="AA54" s="65"/>
      <c r="AB54" s="43"/>
      <c r="AC54" s="88">
        <v>556.58000000000004</v>
      </c>
      <c r="AD54" s="65"/>
      <c r="AE54" s="43"/>
      <c r="AF54" s="88">
        <v>262.14999999999998</v>
      </c>
      <c r="AG54" s="65"/>
      <c r="AH54" s="43"/>
      <c r="AI54" s="88">
        <v>457.75</v>
      </c>
      <c r="AJ54" s="65"/>
      <c r="AK54" s="43"/>
      <c r="AL54" s="88">
        <v>395.57</v>
      </c>
      <c r="AM54" s="65"/>
      <c r="AN54" s="43"/>
      <c r="AO54" s="88">
        <v>1572.23</v>
      </c>
      <c r="AP54" s="43"/>
      <c r="AQ54" s="43"/>
      <c r="AR54" s="43"/>
      <c r="AS54" s="43"/>
      <c r="AT54" s="43"/>
      <c r="AU54" s="43"/>
      <c r="AV54" s="43"/>
      <c r="AW54" s="43"/>
      <c r="AX54" s="43"/>
      <c r="AY54" s="43"/>
      <c r="AZ54" s="43"/>
      <c r="BA54" s="43"/>
      <c r="BB54" s="43"/>
      <c r="BC54" s="43"/>
      <c r="BD54" s="43"/>
      <c r="BE54" s="43"/>
      <c r="BF54" s="43"/>
      <c r="BG54" s="43"/>
      <c r="BH54" s="43"/>
      <c r="BI54" s="43"/>
    </row>
    <row r="55" spans="1:61" ht="20.25" hidden="1" customHeight="1">
      <c r="A55" s="104" t="str">
        <f t="shared" si="0"/>
        <v>Véhicules neufs[...]</v>
      </c>
      <c r="B55" s="526" t="s">
        <v>330</v>
      </c>
      <c r="C55" s="51"/>
      <c r="D55" s="133"/>
      <c r="E55" s="110">
        <f t="shared" si="7"/>
        <v>0</v>
      </c>
      <c r="F55" s="51"/>
      <c r="G55" s="133"/>
      <c r="H55" s="110"/>
      <c r="I55" s="51"/>
      <c r="J55" s="133"/>
      <c r="K55" s="110"/>
      <c r="L55" s="51"/>
      <c r="M55" s="133"/>
      <c r="N55" s="110"/>
      <c r="O55" s="51"/>
      <c r="P55" s="133"/>
      <c r="Q55" s="110"/>
      <c r="R55" s="51"/>
      <c r="S55" s="133"/>
      <c r="T55" s="110"/>
      <c r="U55" s="51"/>
      <c r="V55" s="133"/>
      <c r="W55" s="110"/>
      <c r="X55" s="51"/>
      <c r="Y55" s="133"/>
      <c r="Z55" s="110"/>
      <c r="AA55" s="51"/>
      <c r="AB55" s="133"/>
      <c r="AC55" s="110"/>
      <c r="AD55" s="51"/>
      <c r="AE55" s="133"/>
      <c r="AF55" s="110">
        <v>0</v>
      </c>
      <c r="AG55" s="51"/>
      <c r="AH55" s="133"/>
      <c r="AI55" s="110">
        <v>0</v>
      </c>
      <c r="AJ55" s="51"/>
      <c r="AK55" s="133"/>
      <c r="AL55" s="110">
        <v>0</v>
      </c>
      <c r="AM55" s="51"/>
      <c r="AN55" s="133"/>
      <c r="AO55" s="110">
        <v>0</v>
      </c>
      <c r="AP55" s="43"/>
      <c r="AQ55" s="43"/>
      <c r="AR55" s="43"/>
      <c r="AS55" s="43"/>
      <c r="AT55" s="43"/>
      <c r="AU55" s="43"/>
      <c r="AV55" s="43"/>
      <c r="AW55" s="43"/>
      <c r="AX55" s="43"/>
      <c r="AY55" s="43"/>
      <c r="AZ55" s="43"/>
      <c r="BA55" s="43"/>
      <c r="BB55" s="43"/>
      <c r="BC55" s="43"/>
      <c r="BD55" s="43"/>
      <c r="BE55" s="43"/>
      <c r="BF55" s="43"/>
      <c r="BG55" s="43"/>
      <c r="BH55" s="43"/>
      <c r="BI55" s="43"/>
    </row>
    <row r="56" spans="1:61" ht="15.75" customHeight="1">
      <c r="A56" s="104" t="str">
        <f t="shared" si="0"/>
        <v>Véhicules neufsTOTAL PERSONNEL</v>
      </c>
      <c r="B56" s="543" t="s">
        <v>414</v>
      </c>
      <c r="C56" s="123" t="s">
        <v>404</v>
      </c>
      <c r="D56" s="121">
        <f>IFERROR(E56/E$29,0)</f>
        <v>0.36433157526700327</v>
      </c>
      <c r="E56" s="122">
        <f>+SUM(E44:E55)</f>
        <v>529160.94000000006</v>
      </c>
      <c r="F56" s="544" t="s">
        <v>404</v>
      </c>
      <c r="G56" s="545">
        <v>1.21092450369083</v>
      </c>
      <c r="H56" s="546">
        <v>56700.43</v>
      </c>
      <c r="I56" s="544" t="s">
        <v>404</v>
      </c>
      <c r="J56" s="545">
        <v>1.21092450369083</v>
      </c>
      <c r="K56" s="546">
        <v>39705.910000000003</v>
      </c>
      <c r="L56" s="544" t="s">
        <v>404</v>
      </c>
      <c r="M56" s="545">
        <v>1.21092450369083</v>
      </c>
      <c r="N56" s="546">
        <v>46156.01</v>
      </c>
      <c r="O56" s="544" t="s">
        <v>404</v>
      </c>
      <c r="P56" s="545">
        <v>1.21092450369083</v>
      </c>
      <c r="Q56" s="546">
        <v>49434.409999999996</v>
      </c>
      <c r="R56" s="544" t="s">
        <v>404</v>
      </c>
      <c r="S56" s="545">
        <v>1.21092450369083</v>
      </c>
      <c r="T56" s="546">
        <v>57583.3</v>
      </c>
      <c r="U56" s="544" t="s">
        <v>404</v>
      </c>
      <c r="V56" s="545">
        <v>1.21092450369083</v>
      </c>
      <c r="W56" s="546">
        <v>51212.45</v>
      </c>
      <c r="X56" s="544" t="s">
        <v>404</v>
      </c>
      <c r="Y56" s="545">
        <v>1.21092450369083</v>
      </c>
      <c r="Z56" s="546">
        <v>47335.510000000009</v>
      </c>
      <c r="AA56" s="544" t="s">
        <v>404</v>
      </c>
      <c r="AB56" s="545">
        <v>1.21092450369083</v>
      </c>
      <c r="AC56" s="546">
        <v>41017.010000000009</v>
      </c>
      <c r="AD56" s="544" t="s">
        <v>404</v>
      </c>
      <c r="AE56" s="545">
        <v>0.46700731883283092</v>
      </c>
      <c r="AF56" s="546">
        <v>34501.519999999997</v>
      </c>
      <c r="AG56" s="544" t="s">
        <v>404</v>
      </c>
      <c r="AH56" s="545">
        <v>0.32445661363194328</v>
      </c>
      <c r="AI56" s="546">
        <v>42907.09</v>
      </c>
      <c r="AJ56" s="544" t="s">
        <v>404</v>
      </c>
      <c r="AK56" s="545">
        <v>0.47823796246069056</v>
      </c>
      <c r="AL56" s="546">
        <v>32822.710000000006</v>
      </c>
      <c r="AM56" s="544" t="s">
        <v>404</v>
      </c>
      <c r="AN56" s="545">
        <v>0.58113177580979558</v>
      </c>
      <c r="AO56" s="546">
        <v>29784.589999999997</v>
      </c>
      <c r="AP56" s="43"/>
      <c r="AQ56" s="43"/>
      <c r="AR56" s="43"/>
      <c r="AS56" s="43"/>
      <c r="AT56" s="43"/>
      <c r="AU56" s="43"/>
      <c r="AV56" s="43"/>
      <c r="AW56" s="43"/>
      <c r="AX56" s="43"/>
      <c r="AY56" s="43"/>
      <c r="AZ56" s="43"/>
      <c r="BA56" s="43"/>
      <c r="BB56" s="43"/>
      <c r="BC56" s="43"/>
      <c r="BD56" s="43"/>
      <c r="BE56" s="43"/>
      <c r="BF56" s="43"/>
      <c r="BG56" s="43"/>
      <c r="BH56" s="43"/>
      <c r="BI56" s="43"/>
    </row>
    <row r="57" spans="1:61" ht="15.75" customHeight="1">
      <c r="A57" s="104" t="str">
        <f t="shared" si="0"/>
        <v>Véhicules neufsPublicité 2</v>
      </c>
      <c r="B57" s="526" t="s">
        <v>415</v>
      </c>
      <c r="C57" s="65"/>
      <c r="D57" s="43"/>
      <c r="E57" s="88">
        <f t="shared" ref="E57:E73" si="8">+SUM(H57,K57,N57,Q57,T57,W57,Z57,AC57,AF57,AI57,AL57,AO57)</f>
        <v>0</v>
      </c>
      <c r="F57" s="65"/>
      <c r="G57" s="43"/>
      <c r="H57" s="88">
        <v>0</v>
      </c>
      <c r="I57" s="65"/>
      <c r="J57" s="43"/>
      <c r="K57" s="88">
        <v>0</v>
      </c>
      <c r="L57" s="65"/>
      <c r="M57" s="43"/>
      <c r="N57" s="88">
        <v>0</v>
      </c>
      <c r="O57" s="65"/>
      <c r="P57" s="43"/>
      <c r="Q57" s="88">
        <v>0</v>
      </c>
      <c r="R57" s="65"/>
      <c r="S57" s="43"/>
      <c r="T57" s="88">
        <v>0</v>
      </c>
      <c r="U57" s="65"/>
      <c r="V57" s="43"/>
      <c r="W57" s="88">
        <v>0</v>
      </c>
      <c r="X57" s="65"/>
      <c r="Y57" s="43"/>
      <c r="Z57" s="88">
        <v>0</v>
      </c>
      <c r="AA57" s="65"/>
      <c r="AB57" s="43"/>
      <c r="AC57" s="88">
        <v>0</v>
      </c>
      <c r="AD57" s="65"/>
      <c r="AE57" s="43"/>
      <c r="AF57" s="88">
        <v>0</v>
      </c>
      <c r="AG57" s="65"/>
      <c r="AH57" s="43"/>
      <c r="AI57" s="88">
        <v>0</v>
      </c>
      <c r="AJ57" s="65"/>
      <c r="AK57" s="43"/>
      <c r="AL57" s="88">
        <v>0</v>
      </c>
      <c r="AM57" s="65"/>
      <c r="AN57" s="43"/>
      <c r="AO57" s="88">
        <v>0</v>
      </c>
      <c r="AP57" s="43"/>
      <c r="AQ57" s="43"/>
      <c r="AR57" s="43"/>
      <c r="AS57" s="43"/>
      <c r="AT57" s="43"/>
      <c r="AU57" s="43"/>
      <c r="AV57" s="43"/>
      <c r="AW57" s="43"/>
      <c r="AX57" s="43"/>
      <c r="AY57" s="43"/>
      <c r="AZ57" s="43"/>
      <c r="BA57" s="43"/>
      <c r="BB57" s="43"/>
      <c r="BC57" s="43"/>
      <c r="BD57" s="43"/>
      <c r="BE57" s="43"/>
      <c r="BF57" s="43"/>
      <c r="BG57" s="43"/>
      <c r="BH57" s="43"/>
      <c r="BI57" s="43"/>
    </row>
    <row r="58" spans="1:61" ht="15.75" customHeight="1">
      <c r="A58" s="104" t="str">
        <f t="shared" si="0"/>
        <v>Véhicules neufsService gratuit 2</v>
      </c>
      <c r="B58" s="526" t="s">
        <v>416</v>
      </c>
      <c r="C58" s="65"/>
      <c r="D58" s="43"/>
      <c r="E58" s="88">
        <f t="shared" si="8"/>
        <v>0</v>
      </c>
      <c r="F58" s="65"/>
      <c r="G58" s="43"/>
      <c r="H58" s="88">
        <v>0</v>
      </c>
      <c r="I58" s="65"/>
      <c r="J58" s="43"/>
      <c r="K58" s="88">
        <v>0</v>
      </c>
      <c r="L58" s="65"/>
      <c r="M58" s="43"/>
      <c r="N58" s="88">
        <v>0</v>
      </c>
      <c r="O58" s="65"/>
      <c r="P58" s="43"/>
      <c r="Q58" s="88">
        <v>0</v>
      </c>
      <c r="R58" s="65"/>
      <c r="S58" s="43"/>
      <c r="T58" s="88">
        <v>0</v>
      </c>
      <c r="U58" s="65"/>
      <c r="V58" s="43"/>
      <c r="W58" s="88">
        <v>0</v>
      </c>
      <c r="X58" s="65"/>
      <c r="Y58" s="43"/>
      <c r="Z58" s="88">
        <v>0</v>
      </c>
      <c r="AA58" s="65"/>
      <c r="AB58" s="43"/>
      <c r="AC58" s="88">
        <v>0</v>
      </c>
      <c r="AD58" s="65"/>
      <c r="AE58" s="43"/>
      <c r="AF58" s="88">
        <v>0</v>
      </c>
      <c r="AG58" s="65"/>
      <c r="AH58" s="43"/>
      <c r="AI58" s="88">
        <v>0</v>
      </c>
      <c r="AJ58" s="65"/>
      <c r="AK58" s="43"/>
      <c r="AL58" s="88">
        <v>0</v>
      </c>
      <c r="AM58" s="65"/>
      <c r="AN58" s="43"/>
      <c r="AO58" s="88">
        <v>0</v>
      </c>
      <c r="AP58" s="43"/>
      <c r="AQ58" s="43"/>
      <c r="AR58" s="43"/>
      <c r="AS58" s="43"/>
      <c r="AT58" s="43"/>
      <c r="AU58" s="43"/>
      <c r="AV58" s="43"/>
      <c r="AW58" s="43"/>
      <c r="AX58" s="43"/>
      <c r="AY58" s="43"/>
      <c r="AZ58" s="43"/>
      <c r="BA58" s="43"/>
      <c r="BB58" s="43"/>
      <c r="BC58" s="43"/>
      <c r="BD58" s="43"/>
      <c r="BE58" s="43"/>
      <c r="BF58" s="43"/>
      <c r="BG58" s="43"/>
      <c r="BH58" s="43"/>
      <c r="BI58" s="43"/>
    </row>
    <row r="59" spans="1:61" ht="15.75" customHeight="1">
      <c r="A59" s="104" t="str">
        <f t="shared" si="0"/>
        <v>Véhicules neufsFrais véhicules de cie</v>
      </c>
      <c r="B59" s="523" t="s">
        <v>417</v>
      </c>
      <c r="C59" s="51"/>
      <c r="D59" s="133"/>
      <c r="E59" s="110">
        <f t="shared" si="8"/>
        <v>92571.209999999992</v>
      </c>
      <c r="F59" s="51"/>
      <c r="G59" s="133"/>
      <c r="H59" s="110">
        <v>5499.66</v>
      </c>
      <c r="I59" s="51"/>
      <c r="J59" s="133"/>
      <c r="K59" s="110">
        <v>6196.97</v>
      </c>
      <c r="L59" s="51"/>
      <c r="M59" s="133"/>
      <c r="N59" s="110">
        <v>9141.23</v>
      </c>
      <c r="O59" s="51"/>
      <c r="P59" s="133"/>
      <c r="Q59" s="110">
        <v>8435.32</v>
      </c>
      <c r="R59" s="51"/>
      <c r="S59" s="133"/>
      <c r="T59" s="110">
        <v>9801.83</v>
      </c>
      <c r="U59" s="51"/>
      <c r="V59" s="133"/>
      <c r="W59" s="110">
        <v>9596.17</v>
      </c>
      <c r="X59" s="51"/>
      <c r="Y59" s="133"/>
      <c r="Z59" s="110">
        <v>9997.42</v>
      </c>
      <c r="AA59" s="51"/>
      <c r="AB59" s="133"/>
      <c r="AC59" s="110">
        <v>8427.08</v>
      </c>
      <c r="AD59" s="51"/>
      <c r="AE59" s="133"/>
      <c r="AF59" s="110">
        <v>6262.21</v>
      </c>
      <c r="AG59" s="51"/>
      <c r="AH59" s="133"/>
      <c r="AI59" s="110">
        <v>8410.07</v>
      </c>
      <c r="AJ59" s="51"/>
      <c r="AK59" s="133"/>
      <c r="AL59" s="110">
        <v>8798.8700000000008</v>
      </c>
      <c r="AM59" s="51"/>
      <c r="AN59" s="133"/>
      <c r="AO59" s="110">
        <v>2004.38</v>
      </c>
      <c r="AP59" s="43"/>
      <c r="AQ59" s="43"/>
      <c r="AR59" s="43"/>
      <c r="AS59" s="43"/>
      <c r="AT59" s="43"/>
      <c r="AU59" s="43"/>
      <c r="AV59" s="43"/>
      <c r="AW59" s="43"/>
      <c r="AX59" s="43"/>
      <c r="AY59" s="43"/>
      <c r="AZ59" s="43"/>
      <c r="BA59" s="43"/>
      <c r="BB59" s="43"/>
      <c r="BC59" s="43"/>
      <c r="BD59" s="43"/>
      <c r="BE59" s="43"/>
      <c r="BF59" s="43"/>
      <c r="BG59" s="43"/>
      <c r="BH59" s="43"/>
      <c r="BI59" s="43"/>
    </row>
    <row r="60" spans="1:61" ht="15.75" customHeight="1">
      <c r="A60" s="104" t="str">
        <f t="shared" si="0"/>
        <v>Véhicules neufsInformatique</v>
      </c>
      <c r="B60" s="526" t="s">
        <v>418</v>
      </c>
      <c r="C60" s="65"/>
      <c r="D60" s="43"/>
      <c r="E60" s="88">
        <f t="shared" si="8"/>
        <v>58531.359999999993</v>
      </c>
      <c r="F60" s="65"/>
      <c r="G60" s="43"/>
      <c r="H60" s="88">
        <v>4595.99</v>
      </c>
      <c r="I60" s="65"/>
      <c r="J60" s="43"/>
      <c r="K60" s="88">
        <v>5591.73</v>
      </c>
      <c r="L60" s="65"/>
      <c r="M60" s="43"/>
      <c r="N60" s="88">
        <v>5052.87</v>
      </c>
      <c r="O60" s="65"/>
      <c r="P60" s="43"/>
      <c r="Q60" s="88">
        <v>4823.25</v>
      </c>
      <c r="R60" s="65"/>
      <c r="S60" s="43"/>
      <c r="T60" s="88">
        <v>5604.87</v>
      </c>
      <c r="U60" s="65"/>
      <c r="V60" s="43"/>
      <c r="W60" s="88">
        <v>4851.72</v>
      </c>
      <c r="X60" s="65"/>
      <c r="Y60" s="43"/>
      <c r="Z60" s="88">
        <v>4744.13</v>
      </c>
      <c r="AA60" s="65"/>
      <c r="AB60" s="43"/>
      <c r="AC60" s="88">
        <v>4714.76</v>
      </c>
      <c r="AD60" s="65"/>
      <c r="AE60" s="43"/>
      <c r="AF60" s="88">
        <v>4134.17</v>
      </c>
      <c r="AG60" s="65"/>
      <c r="AH60" s="43"/>
      <c r="AI60" s="88">
        <v>4221.13</v>
      </c>
      <c r="AJ60" s="65"/>
      <c r="AK60" s="43"/>
      <c r="AL60" s="88">
        <v>4705.18</v>
      </c>
      <c r="AM60" s="65"/>
      <c r="AN60" s="43"/>
      <c r="AO60" s="88">
        <v>5491.56</v>
      </c>
      <c r="AP60" s="43"/>
      <c r="AQ60" s="43"/>
      <c r="AR60" s="43"/>
      <c r="AS60" s="43"/>
      <c r="AT60" s="43"/>
      <c r="AU60" s="43"/>
      <c r="AV60" s="43"/>
      <c r="AW60" s="43"/>
      <c r="AX60" s="43"/>
      <c r="AY60" s="43"/>
      <c r="AZ60" s="43"/>
      <c r="BA60" s="43"/>
      <c r="BB60" s="43"/>
      <c r="BC60" s="43"/>
      <c r="BD60" s="43"/>
      <c r="BE60" s="43"/>
      <c r="BF60" s="43"/>
      <c r="BG60" s="43"/>
      <c r="BH60" s="43"/>
      <c r="BI60" s="43"/>
    </row>
    <row r="61" spans="1:61" ht="15.75" customHeight="1">
      <c r="A61" s="104" t="str">
        <f t="shared" si="0"/>
        <v>Véhicules neufsFrais de déplacement</v>
      </c>
      <c r="B61" s="526" t="s">
        <v>419</v>
      </c>
      <c r="C61" s="65"/>
      <c r="D61" s="43"/>
      <c r="E61" s="88">
        <f t="shared" si="8"/>
        <v>7946.19</v>
      </c>
      <c r="F61" s="65"/>
      <c r="G61" s="43"/>
      <c r="H61" s="88">
        <v>725.26</v>
      </c>
      <c r="I61" s="65"/>
      <c r="J61" s="43"/>
      <c r="K61" s="88">
        <v>928.42</v>
      </c>
      <c r="L61" s="65"/>
      <c r="M61" s="43"/>
      <c r="N61" s="88">
        <v>591.37</v>
      </c>
      <c r="O61" s="65"/>
      <c r="P61" s="43"/>
      <c r="Q61" s="88">
        <v>1180.26</v>
      </c>
      <c r="R61" s="65"/>
      <c r="S61" s="43"/>
      <c r="T61" s="88">
        <v>1141.1300000000001</v>
      </c>
      <c r="U61" s="65"/>
      <c r="V61" s="43"/>
      <c r="W61" s="88">
        <v>429.47</v>
      </c>
      <c r="X61" s="65"/>
      <c r="Y61" s="43"/>
      <c r="Z61" s="88">
        <v>646.1</v>
      </c>
      <c r="AA61" s="65"/>
      <c r="AB61" s="43"/>
      <c r="AC61" s="88">
        <v>528.05999999999995</v>
      </c>
      <c r="AD61" s="65"/>
      <c r="AE61" s="43"/>
      <c r="AF61" s="88">
        <v>-158.94</v>
      </c>
      <c r="AG61" s="65"/>
      <c r="AH61" s="43"/>
      <c r="AI61" s="88">
        <v>27.88</v>
      </c>
      <c r="AJ61" s="65"/>
      <c r="AK61" s="43"/>
      <c r="AL61" s="88">
        <v>1677.99</v>
      </c>
      <c r="AM61" s="65"/>
      <c r="AN61" s="43"/>
      <c r="AO61" s="88">
        <v>229.19</v>
      </c>
      <c r="AP61" s="43"/>
      <c r="AQ61" s="43"/>
      <c r="AR61" s="43"/>
      <c r="AS61" s="43"/>
      <c r="AT61" s="43"/>
      <c r="AU61" s="43"/>
      <c r="AV61" s="43"/>
      <c r="AW61" s="43"/>
      <c r="AX61" s="43"/>
      <c r="AY61" s="43"/>
      <c r="AZ61" s="43"/>
      <c r="BA61" s="43"/>
      <c r="BB61" s="43"/>
      <c r="BC61" s="43"/>
      <c r="BD61" s="43"/>
      <c r="BE61" s="43"/>
      <c r="BF61" s="43"/>
      <c r="BG61" s="43"/>
      <c r="BH61" s="43"/>
      <c r="BI61" s="43"/>
    </row>
    <row r="62" spans="1:61" ht="15.75" customHeight="1">
      <c r="A62" s="104" t="str">
        <f t="shared" si="0"/>
        <v>Véhicules neufsServices extérieurs</v>
      </c>
      <c r="B62" s="523" t="s">
        <v>420</v>
      </c>
      <c r="C62" s="51"/>
      <c r="D62" s="133"/>
      <c r="E62" s="110">
        <f t="shared" si="8"/>
        <v>40323.410000000003</v>
      </c>
      <c r="F62" s="51"/>
      <c r="G62" s="133"/>
      <c r="H62" s="110">
        <v>3486.68</v>
      </c>
      <c r="I62" s="51"/>
      <c r="J62" s="133"/>
      <c r="K62" s="110">
        <v>3354.83</v>
      </c>
      <c r="L62" s="51"/>
      <c r="M62" s="133"/>
      <c r="N62" s="110">
        <v>3242.45</v>
      </c>
      <c r="O62" s="51"/>
      <c r="P62" s="133"/>
      <c r="Q62" s="110">
        <v>4615.6000000000004</v>
      </c>
      <c r="R62" s="51"/>
      <c r="S62" s="133"/>
      <c r="T62" s="110">
        <v>3411.25</v>
      </c>
      <c r="U62" s="51"/>
      <c r="V62" s="133"/>
      <c r="W62" s="110">
        <v>2489.44</v>
      </c>
      <c r="X62" s="51"/>
      <c r="Y62" s="133"/>
      <c r="Z62" s="110">
        <v>3019.73</v>
      </c>
      <c r="AA62" s="51"/>
      <c r="AB62" s="133"/>
      <c r="AC62" s="110">
        <v>2793.6</v>
      </c>
      <c r="AD62" s="51"/>
      <c r="AE62" s="133"/>
      <c r="AF62" s="110">
        <v>3146.4</v>
      </c>
      <c r="AG62" s="51"/>
      <c r="AH62" s="133"/>
      <c r="AI62" s="110">
        <v>1637.7</v>
      </c>
      <c r="AJ62" s="51"/>
      <c r="AK62" s="133"/>
      <c r="AL62" s="110">
        <v>4126.96</v>
      </c>
      <c r="AM62" s="51"/>
      <c r="AN62" s="133"/>
      <c r="AO62" s="110">
        <v>4998.7700000000004</v>
      </c>
      <c r="AP62" s="43"/>
      <c r="AQ62" s="43"/>
      <c r="AR62" s="43"/>
      <c r="AS62" s="43"/>
      <c r="AT62" s="43"/>
      <c r="AU62" s="43"/>
      <c r="AV62" s="43"/>
      <c r="AW62" s="43"/>
      <c r="AX62" s="43"/>
      <c r="AY62" s="43"/>
      <c r="AZ62" s="43"/>
      <c r="BA62" s="43"/>
      <c r="BB62" s="43"/>
      <c r="BC62" s="43"/>
      <c r="BD62" s="43"/>
      <c r="BE62" s="43"/>
      <c r="BF62" s="43"/>
      <c r="BG62" s="43"/>
      <c r="BH62" s="43"/>
      <c r="BI62" s="43"/>
    </row>
    <row r="63" spans="1:61" ht="15.75" customHeight="1">
      <c r="A63" s="104" t="str">
        <f t="shared" si="0"/>
        <v>Véhicules neufsFournitures autres</v>
      </c>
      <c r="B63" s="526" t="s">
        <v>421</v>
      </c>
      <c r="C63" s="65"/>
      <c r="D63" s="43"/>
      <c r="E63" s="88">
        <f t="shared" si="8"/>
        <v>839.06000000000006</v>
      </c>
      <c r="F63" s="65"/>
      <c r="G63" s="43"/>
      <c r="H63" s="88">
        <v>119.97</v>
      </c>
      <c r="I63" s="65"/>
      <c r="J63" s="43"/>
      <c r="K63" s="88">
        <v>4.9400000000000004</v>
      </c>
      <c r="L63" s="65"/>
      <c r="M63" s="43"/>
      <c r="N63" s="88">
        <v>2.36</v>
      </c>
      <c r="O63" s="65"/>
      <c r="P63" s="43"/>
      <c r="Q63" s="88">
        <v>0</v>
      </c>
      <c r="R63" s="65"/>
      <c r="S63" s="43"/>
      <c r="T63" s="88">
        <v>0</v>
      </c>
      <c r="U63" s="65"/>
      <c r="V63" s="43"/>
      <c r="W63" s="88">
        <v>138.66</v>
      </c>
      <c r="X63" s="65"/>
      <c r="Y63" s="43"/>
      <c r="Z63" s="88">
        <v>60.91</v>
      </c>
      <c r="AA63" s="65"/>
      <c r="AB63" s="43"/>
      <c r="AC63" s="88">
        <v>0</v>
      </c>
      <c r="AD63" s="65"/>
      <c r="AE63" s="43"/>
      <c r="AF63" s="88">
        <v>113.9</v>
      </c>
      <c r="AG63" s="65"/>
      <c r="AH63" s="43"/>
      <c r="AI63" s="88">
        <v>0</v>
      </c>
      <c r="AJ63" s="65"/>
      <c r="AK63" s="43"/>
      <c r="AL63" s="88">
        <v>385.2</v>
      </c>
      <c r="AM63" s="65"/>
      <c r="AN63" s="43"/>
      <c r="AO63" s="88">
        <v>13.12</v>
      </c>
      <c r="AP63" s="43"/>
      <c r="AQ63" s="43"/>
      <c r="AR63" s="43"/>
      <c r="AS63" s="43"/>
      <c r="AT63" s="43"/>
      <c r="AU63" s="43"/>
      <c r="AV63" s="43"/>
      <c r="AW63" s="43"/>
      <c r="AX63" s="43"/>
      <c r="AY63" s="43"/>
      <c r="AZ63" s="43"/>
      <c r="BA63" s="43"/>
      <c r="BB63" s="43"/>
      <c r="BC63" s="43"/>
      <c r="BD63" s="43"/>
      <c r="BE63" s="43"/>
      <c r="BF63" s="43"/>
      <c r="BG63" s="43"/>
      <c r="BH63" s="43"/>
      <c r="BI63" s="43"/>
    </row>
    <row r="64" spans="1:61" ht="15.75" customHeight="1">
      <c r="A64" s="104" t="str">
        <f t="shared" si="0"/>
        <v>Véhicules neufsUniformes</v>
      </c>
      <c r="B64" s="526" t="s">
        <v>422</v>
      </c>
      <c r="C64" s="65"/>
      <c r="D64" s="43"/>
      <c r="E64" s="88">
        <f t="shared" si="8"/>
        <v>359.90999999999997</v>
      </c>
      <c r="F64" s="65"/>
      <c r="G64" s="43"/>
      <c r="H64" s="88">
        <v>0</v>
      </c>
      <c r="I64" s="65"/>
      <c r="J64" s="43"/>
      <c r="K64" s="88">
        <v>0</v>
      </c>
      <c r="L64" s="65"/>
      <c r="M64" s="43"/>
      <c r="N64" s="88">
        <v>62.91</v>
      </c>
      <c r="O64" s="65"/>
      <c r="P64" s="43"/>
      <c r="Q64" s="88">
        <v>297</v>
      </c>
      <c r="R64" s="65"/>
      <c r="S64" s="43"/>
      <c r="T64" s="88">
        <v>0</v>
      </c>
      <c r="U64" s="65"/>
      <c r="V64" s="43"/>
      <c r="W64" s="88">
        <v>0</v>
      </c>
      <c r="X64" s="65"/>
      <c r="Y64" s="43"/>
      <c r="Z64" s="88">
        <v>0</v>
      </c>
      <c r="AA64" s="65"/>
      <c r="AB64" s="43"/>
      <c r="AC64" s="88">
        <v>0</v>
      </c>
      <c r="AD64" s="65"/>
      <c r="AE64" s="43"/>
      <c r="AF64" s="88">
        <v>0</v>
      </c>
      <c r="AG64" s="65"/>
      <c r="AH64" s="43"/>
      <c r="AI64" s="88">
        <v>0</v>
      </c>
      <c r="AJ64" s="65"/>
      <c r="AK64" s="43"/>
      <c r="AL64" s="88">
        <v>0</v>
      </c>
      <c r="AM64" s="65"/>
      <c r="AN64" s="43"/>
      <c r="AO64" s="88">
        <v>0</v>
      </c>
      <c r="AP64" s="43"/>
      <c r="AQ64" s="43"/>
      <c r="AR64" s="43"/>
      <c r="AS64" s="43"/>
      <c r="AT64" s="43"/>
      <c r="AU64" s="43"/>
      <c r="AV64" s="43"/>
      <c r="AW64" s="43"/>
      <c r="AX64" s="43"/>
      <c r="AY64" s="43"/>
      <c r="AZ64" s="43"/>
      <c r="BA64" s="43"/>
      <c r="BB64" s="43"/>
      <c r="BC64" s="43"/>
      <c r="BD64" s="43"/>
      <c r="BE64" s="43"/>
      <c r="BF64" s="43"/>
      <c r="BG64" s="43"/>
      <c r="BH64" s="43"/>
      <c r="BI64" s="43"/>
    </row>
    <row r="65" spans="1:61" ht="15.75" customHeight="1">
      <c r="A65" s="104" t="str">
        <f t="shared" si="0"/>
        <v>Véhicules neufsPapeterie</v>
      </c>
      <c r="B65" s="526" t="s">
        <v>423</v>
      </c>
      <c r="C65" s="65"/>
      <c r="D65" s="43"/>
      <c r="E65" s="88">
        <f t="shared" si="8"/>
        <v>6265.5999999999995</v>
      </c>
      <c r="F65" s="65"/>
      <c r="G65" s="43"/>
      <c r="H65" s="88">
        <v>627.79</v>
      </c>
      <c r="I65" s="65"/>
      <c r="J65" s="43"/>
      <c r="K65" s="88">
        <v>516.23</v>
      </c>
      <c r="L65" s="65"/>
      <c r="M65" s="43"/>
      <c r="N65" s="88">
        <v>516.12</v>
      </c>
      <c r="O65" s="65"/>
      <c r="P65" s="43"/>
      <c r="Q65" s="88">
        <v>527.44000000000005</v>
      </c>
      <c r="R65" s="65"/>
      <c r="S65" s="43"/>
      <c r="T65" s="88">
        <v>368.11</v>
      </c>
      <c r="U65" s="65"/>
      <c r="V65" s="43"/>
      <c r="W65" s="88">
        <v>735.07</v>
      </c>
      <c r="X65" s="65"/>
      <c r="Y65" s="43"/>
      <c r="Z65" s="88">
        <v>336.91</v>
      </c>
      <c r="AA65" s="65"/>
      <c r="AB65" s="43"/>
      <c r="AC65" s="88">
        <v>786.32</v>
      </c>
      <c r="AD65" s="65"/>
      <c r="AE65" s="43"/>
      <c r="AF65" s="88">
        <v>605.9</v>
      </c>
      <c r="AG65" s="65"/>
      <c r="AH65" s="43"/>
      <c r="AI65" s="88">
        <v>464.45</v>
      </c>
      <c r="AJ65" s="65"/>
      <c r="AK65" s="43"/>
      <c r="AL65" s="88">
        <v>611.08000000000004</v>
      </c>
      <c r="AM65" s="65"/>
      <c r="AN65" s="43"/>
      <c r="AO65" s="88">
        <v>170.18</v>
      </c>
      <c r="AP65" s="43"/>
      <c r="AQ65" s="43"/>
      <c r="AR65" s="43"/>
      <c r="AS65" s="43"/>
      <c r="AT65" s="43"/>
      <c r="AU65" s="43"/>
      <c r="AV65" s="43"/>
      <c r="AW65" s="43"/>
      <c r="AX65" s="43"/>
      <c r="AY65" s="43"/>
      <c r="AZ65" s="43"/>
      <c r="BA65" s="43"/>
      <c r="BB65" s="43"/>
      <c r="BC65" s="43"/>
      <c r="BD65" s="43"/>
      <c r="BE65" s="43"/>
      <c r="BF65" s="43"/>
      <c r="BG65" s="43"/>
      <c r="BH65" s="43"/>
      <c r="BI65" s="43"/>
    </row>
    <row r="66" spans="1:61" ht="15.75" customHeight="1">
      <c r="A66" s="104" t="str">
        <f t="shared" si="0"/>
        <v>Véhicules neufsTéléphone</v>
      </c>
      <c r="B66" s="526" t="s">
        <v>424</v>
      </c>
      <c r="C66" s="65"/>
      <c r="D66" s="43"/>
      <c r="E66" s="88">
        <f t="shared" si="8"/>
        <v>3292.44</v>
      </c>
      <c r="F66" s="65"/>
      <c r="G66" s="43"/>
      <c r="H66" s="88">
        <v>527.77</v>
      </c>
      <c r="I66" s="65"/>
      <c r="J66" s="43"/>
      <c r="K66" s="88">
        <v>327.58999999999997</v>
      </c>
      <c r="L66" s="65"/>
      <c r="M66" s="43"/>
      <c r="N66" s="88">
        <v>563.32000000000005</v>
      </c>
      <c r="O66" s="65"/>
      <c r="P66" s="43"/>
      <c r="Q66" s="88">
        <v>183.22</v>
      </c>
      <c r="R66" s="65"/>
      <c r="S66" s="43"/>
      <c r="T66" s="88">
        <v>193.41</v>
      </c>
      <c r="U66" s="65"/>
      <c r="V66" s="43"/>
      <c r="W66" s="88">
        <v>183.2</v>
      </c>
      <c r="X66" s="65"/>
      <c r="Y66" s="43"/>
      <c r="Z66" s="88">
        <v>184.93</v>
      </c>
      <c r="AA66" s="65"/>
      <c r="AB66" s="43"/>
      <c r="AC66" s="88">
        <v>178.01</v>
      </c>
      <c r="AD66" s="65"/>
      <c r="AE66" s="43"/>
      <c r="AF66" s="88">
        <v>203.51</v>
      </c>
      <c r="AG66" s="65"/>
      <c r="AH66" s="43"/>
      <c r="AI66" s="88">
        <v>192.44</v>
      </c>
      <c r="AJ66" s="65"/>
      <c r="AK66" s="43"/>
      <c r="AL66" s="88">
        <v>204.52</v>
      </c>
      <c r="AM66" s="65"/>
      <c r="AN66" s="43"/>
      <c r="AO66" s="88">
        <v>350.52</v>
      </c>
      <c r="AP66" s="43"/>
      <c r="AQ66" s="43"/>
      <c r="AR66" s="43"/>
      <c r="AS66" s="43"/>
      <c r="AT66" s="43"/>
      <c r="AU66" s="43"/>
      <c r="AV66" s="43"/>
      <c r="AW66" s="43"/>
      <c r="AX66" s="43"/>
      <c r="AY66" s="43"/>
      <c r="AZ66" s="43"/>
      <c r="BA66" s="43"/>
      <c r="BB66" s="43"/>
      <c r="BC66" s="43"/>
      <c r="BD66" s="43"/>
      <c r="BE66" s="43"/>
      <c r="BF66" s="43"/>
      <c r="BG66" s="43"/>
      <c r="BH66" s="43"/>
      <c r="BI66" s="43"/>
    </row>
    <row r="67" spans="1:61" ht="15.75" customHeight="1">
      <c r="A67" s="104" t="str">
        <f t="shared" si="0"/>
        <v>Véhicules neufsFrais postaux</v>
      </c>
      <c r="B67" s="526" t="s">
        <v>425</v>
      </c>
      <c r="C67" s="65"/>
      <c r="D67" s="43"/>
      <c r="E67" s="88">
        <f t="shared" si="8"/>
        <v>1599.7400000000002</v>
      </c>
      <c r="F67" s="65"/>
      <c r="G67" s="43"/>
      <c r="H67" s="88">
        <v>111.32</v>
      </c>
      <c r="I67" s="65"/>
      <c r="J67" s="43"/>
      <c r="K67" s="88">
        <v>147.97999999999999</v>
      </c>
      <c r="L67" s="65"/>
      <c r="M67" s="43"/>
      <c r="N67" s="88">
        <v>158.66</v>
      </c>
      <c r="O67" s="65"/>
      <c r="P67" s="43"/>
      <c r="Q67" s="88">
        <v>222.71</v>
      </c>
      <c r="R67" s="65"/>
      <c r="S67" s="43"/>
      <c r="T67" s="88">
        <v>199.38</v>
      </c>
      <c r="U67" s="65"/>
      <c r="V67" s="43"/>
      <c r="W67" s="88">
        <v>309.75</v>
      </c>
      <c r="X67" s="65"/>
      <c r="Y67" s="43"/>
      <c r="Z67" s="88">
        <v>96.66</v>
      </c>
      <c r="AA67" s="65"/>
      <c r="AB67" s="43"/>
      <c r="AC67" s="88">
        <v>110.92</v>
      </c>
      <c r="AD67" s="65"/>
      <c r="AE67" s="43"/>
      <c r="AF67" s="88">
        <v>98.64</v>
      </c>
      <c r="AG67" s="65"/>
      <c r="AH67" s="43"/>
      <c r="AI67" s="88">
        <v>20.23</v>
      </c>
      <c r="AJ67" s="65"/>
      <c r="AK67" s="43"/>
      <c r="AL67" s="88">
        <v>34.83</v>
      </c>
      <c r="AM67" s="65"/>
      <c r="AN67" s="43"/>
      <c r="AO67" s="88">
        <v>88.66</v>
      </c>
      <c r="AP67" s="43"/>
      <c r="AQ67" s="43"/>
      <c r="AR67" s="43"/>
      <c r="AS67" s="43"/>
      <c r="AT67" s="43"/>
      <c r="AU67" s="43"/>
      <c r="AV67" s="43"/>
      <c r="AW67" s="43"/>
      <c r="AX67" s="43"/>
      <c r="AY67" s="43"/>
      <c r="AZ67" s="43"/>
      <c r="BA67" s="43"/>
      <c r="BB67" s="43"/>
      <c r="BC67" s="43"/>
      <c r="BD67" s="43"/>
      <c r="BE67" s="43"/>
      <c r="BF67" s="43"/>
      <c r="BG67" s="43"/>
      <c r="BH67" s="43"/>
      <c r="BI67" s="43"/>
    </row>
    <row r="68" spans="1:61" ht="15.75" customHeight="1">
      <c r="A68" s="104" t="str">
        <f t="shared" si="0"/>
        <v>Véhicules neufsDivers</v>
      </c>
      <c r="B68" s="526" t="s">
        <v>426</v>
      </c>
      <c r="C68" s="65"/>
      <c r="D68" s="43"/>
      <c r="E68" s="88">
        <f t="shared" si="8"/>
        <v>9635.01</v>
      </c>
      <c r="F68" s="65"/>
      <c r="G68" s="43"/>
      <c r="H68" s="88">
        <v>682.2</v>
      </c>
      <c r="I68" s="65"/>
      <c r="J68" s="43"/>
      <c r="K68" s="88">
        <v>682.2</v>
      </c>
      <c r="L68" s="65"/>
      <c r="M68" s="43"/>
      <c r="N68" s="88">
        <v>695.45</v>
      </c>
      <c r="O68" s="65"/>
      <c r="P68" s="43"/>
      <c r="Q68" s="88">
        <v>682.2</v>
      </c>
      <c r="R68" s="65"/>
      <c r="S68" s="43"/>
      <c r="T68" s="88">
        <v>866.69</v>
      </c>
      <c r="U68" s="65"/>
      <c r="V68" s="43"/>
      <c r="W68" s="88">
        <v>1827.48</v>
      </c>
      <c r="X68" s="65"/>
      <c r="Y68" s="43"/>
      <c r="Z68" s="88">
        <v>866.7</v>
      </c>
      <c r="AA68" s="65"/>
      <c r="AB68" s="43"/>
      <c r="AC68" s="88">
        <v>1520.36</v>
      </c>
      <c r="AD68" s="65"/>
      <c r="AE68" s="43"/>
      <c r="AF68" s="88">
        <v>761.51</v>
      </c>
      <c r="AG68" s="65"/>
      <c r="AH68" s="43"/>
      <c r="AI68" s="88">
        <v>248.86</v>
      </c>
      <c r="AJ68" s="65"/>
      <c r="AK68" s="43"/>
      <c r="AL68" s="88">
        <v>597.37</v>
      </c>
      <c r="AM68" s="65"/>
      <c r="AN68" s="43"/>
      <c r="AO68" s="88">
        <v>203.99</v>
      </c>
      <c r="AP68" s="43"/>
      <c r="AQ68" s="43"/>
      <c r="AR68" s="43"/>
      <c r="AS68" s="43"/>
      <c r="AT68" s="43"/>
      <c r="AU68" s="43"/>
      <c r="AV68" s="43"/>
      <c r="AW68" s="43"/>
      <c r="AX68" s="43"/>
      <c r="AY68" s="43"/>
      <c r="AZ68" s="43"/>
      <c r="BA68" s="43"/>
      <c r="BB68" s="43"/>
      <c r="BC68" s="43"/>
      <c r="BD68" s="43"/>
      <c r="BE68" s="43"/>
      <c r="BF68" s="43"/>
      <c r="BG68" s="43"/>
      <c r="BH68" s="43"/>
      <c r="BI68" s="43"/>
    </row>
    <row r="69" spans="1:61" ht="15.75" customHeight="1">
      <c r="A69" s="104" t="str">
        <f t="shared" si="0"/>
        <v>Véhicules neufsFormation</v>
      </c>
      <c r="B69" s="526" t="s">
        <v>427</v>
      </c>
      <c r="C69" s="65"/>
      <c r="D69" s="43"/>
      <c r="E69" s="88">
        <f t="shared" si="8"/>
        <v>3864.54</v>
      </c>
      <c r="F69" s="65"/>
      <c r="G69" s="43"/>
      <c r="H69" s="88">
        <v>141.22999999999999</v>
      </c>
      <c r="I69" s="65"/>
      <c r="J69" s="43"/>
      <c r="K69" s="88">
        <v>589.37</v>
      </c>
      <c r="L69" s="65"/>
      <c r="M69" s="43"/>
      <c r="N69" s="88">
        <v>524.84</v>
      </c>
      <c r="O69" s="65"/>
      <c r="P69" s="43"/>
      <c r="Q69" s="88">
        <v>548.25</v>
      </c>
      <c r="R69" s="65"/>
      <c r="S69" s="43"/>
      <c r="T69" s="88">
        <v>73.3</v>
      </c>
      <c r="U69" s="65"/>
      <c r="V69" s="43"/>
      <c r="W69" s="88">
        <v>517.53</v>
      </c>
      <c r="X69" s="65"/>
      <c r="Y69" s="43"/>
      <c r="Z69" s="88">
        <v>1094.6400000000001</v>
      </c>
      <c r="AA69" s="65"/>
      <c r="AB69" s="43"/>
      <c r="AC69" s="88">
        <v>391.57</v>
      </c>
      <c r="AD69" s="65"/>
      <c r="AE69" s="43"/>
      <c r="AF69" s="88">
        <v>-415.81</v>
      </c>
      <c r="AG69" s="65"/>
      <c r="AH69" s="43"/>
      <c r="AI69" s="88">
        <v>-1602.55</v>
      </c>
      <c r="AJ69" s="65"/>
      <c r="AK69" s="43"/>
      <c r="AL69" s="88">
        <v>1076.6400000000001</v>
      </c>
      <c r="AM69" s="65"/>
      <c r="AN69" s="43"/>
      <c r="AO69" s="88">
        <v>925.53</v>
      </c>
      <c r="AP69" s="43"/>
      <c r="AQ69" s="43"/>
      <c r="AR69" s="43"/>
      <c r="AS69" s="43"/>
      <c r="AT69" s="43"/>
      <c r="AU69" s="43"/>
      <c r="AV69" s="43"/>
      <c r="AW69" s="43"/>
      <c r="AX69" s="43"/>
      <c r="AY69" s="43"/>
      <c r="AZ69" s="43"/>
      <c r="BA69" s="43"/>
      <c r="BB69" s="43"/>
      <c r="BC69" s="43"/>
      <c r="BD69" s="43"/>
      <c r="BE69" s="43"/>
      <c r="BF69" s="43"/>
      <c r="BG69" s="43"/>
      <c r="BH69" s="43"/>
      <c r="BI69" s="43"/>
    </row>
    <row r="70" spans="1:61" ht="15.75" customHeight="1">
      <c r="A70" s="104" t="str">
        <f t="shared" si="0"/>
        <v>Véhicules neufsFrais bancaires</v>
      </c>
      <c r="B70" s="526" t="s">
        <v>428</v>
      </c>
      <c r="C70" s="65"/>
      <c r="D70" s="43"/>
      <c r="E70" s="88">
        <f t="shared" si="8"/>
        <v>34927.129999999997</v>
      </c>
      <c r="F70" s="65"/>
      <c r="G70" s="43"/>
      <c r="H70" s="88">
        <v>1960.95</v>
      </c>
      <c r="I70" s="65"/>
      <c r="J70" s="43"/>
      <c r="K70" s="88">
        <v>1540</v>
      </c>
      <c r="L70" s="65"/>
      <c r="M70" s="43"/>
      <c r="N70" s="88">
        <v>3011.32</v>
      </c>
      <c r="O70" s="65"/>
      <c r="P70" s="43"/>
      <c r="Q70" s="88">
        <v>4475.8900000000003</v>
      </c>
      <c r="R70" s="65"/>
      <c r="S70" s="43"/>
      <c r="T70" s="88">
        <v>4388.4799999999996</v>
      </c>
      <c r="U70" s="65"/>
      <c r="V70" s="43"/>
      <c r="W70" s="88">
        <v>2634.17</v>
      </c>
      <c r="X70" s="65"/>
      <c r="Y70" s="43"/>
      <c r="Z70" s="88">
        <v>3010.11</v>
      </c>
      <c r="AA70" s="65"/>
      <c r="AB70" s="43"/>
      <c r="AC70" s="88">
        <v>2835.91</v>
      </c>
      <c r="AD70" s="65"/>
      <c r="AE70" s="43"/>
      <c r="AF70" s="88">
        <v>1522.38</v>
      </c>
      <c r="AG70" s="65"/>
      <c r="AH70" s="43"/>
      <c r="AI70" s="88">
        <v>2738.78</v>
      </c>
      <c r="AJ70" s="65"/>
      <c r="AK70" s="43"/>
      <c r="AL70" s="88">
        <v>4507.29</v>
      </c>
      <c r="AM70" s="65"/>
      <c r="AN70" s="43"/>
      <c r="AO70" s="88">
        <v>2301.85</v>
      </c>
      <c r="AP70" s="43"/>
      <c r="AQ70" s="43"/>
      <c r="AR70" s="43"/>
      <c r="AS70" s="43"/>
      <c r="AT70" s="43"/>
      <c r="AU70" s="43"/>
      <c r="AV70" s="43"/>
      <c r="AW70" s="43"/>
      <c r="AX70" s="43"/>
      <c r="AY70" s="43"/>
      <c r="AZ70" s="43"/>
      <c r="BA70" s="43"/>
      <c r="BB70" s="43"/>
      <c r="BC70" s="43"/>
      <c r="BD70" s="43"/>
      <c r="BE70" s="43"/>
      <c r="BF70" s="43"/>
      <c r="BG70" s="43"/>
      <c r="BH70" s="43"/>
      <c r="BI70" s="43"/>
    </row>
    <row r="71" spans="1:61" ht="20.25" hidden="1" customHeight="1">
      <c r="A71" s="104" t="str">
        <f t="shared" si="0"/>
        <v>Véhicules neufs[...]</v>
      </c>
      <c r="B71" s="526" t="s">
        <v>330</v>
      </c>
      <c r="C71" s="65"/>
      <c r="D71" s="43"/>
      <c r="E71" s="88">
        <f t="shared" si="8"/>
        <v>0</v>
      </c>
      <c r="F71" s="65"/>
      <c r="G71" s="43"/>
      <c r="H71" s="88"/>
      <c r="I71" s="65"/>
      <c r="J71" s="43"/>
      <c r="K71" s="88"/>
      <c r="L71" s="65"/>
      <c r="M71" s="43"/>
      <c r="N71" s="88"/>
      <c r="O71" s="65"/>
      <c r="P71" s="43"/>
      <c r="Q71" s="88"/>
      <c r="R71" s="65"/>
      <c r="S71" s="43"/>
      <c r="T71" s="88"/>
      <c r="U71" s="65"/>
      <c r="V71" s="43"/>
      <c r="W71" s="88"/>
      <c r="X71" s="65"/>
      <c r="Y71" s="43"/>
      <c r="Z71" s="88"/>
      <c r="AA71" s="65"/>
      <c r="AB71" s="43"/>
      <c r="AC71" s="88"/>
      <c r="AD71" s="65"/>
      <c r="AE71" s="43"/>
      <c r="AF71" s="88"/>
      <c r="AG71" s="65"/>
      <c r="AH71" s="43"/>
      <c r="AI71" s="88"/>
      <c r="AJ71" s="65"/>
      <c r="AK71" s="43"/>
      <c r="AL71" s="88"/>
      <c r="AM71" s="65"/>
      <c r="AN71" s="43"/>
      <c r="AO71" s="88"/>
      <c r="AP71" s="43"/>
      <c r="AQ71" s="43"/>
      <c r="AR71" s="43"/>
      <c r="AS71" s="43"/>
      <c r="AT71" s="43"/>
      <c r="AU71" s="43"/>
      <c r="AV71" s="43"/>
      <c r="AW71" s="43"/>
      <c r="AX71" s="43"/>
      <c r="AY71" s="43"/>
      <c r="AZ71" s="43"/>
      <c r="BA71" s="43"/>
      <c r="BB71" s="43"/>
      <c r="BC71" s="43"/>
      <c r="BD71" s="43"/>
      <c r="BE71" s="43"/>
      <c r="BF71" s="43"/>
      <c r="BG71" s="43"/>
      <c r="BH71" s="43"/>
      <c r="BI71" s="43"/>
    </row>
    <row r="72" spans="1:61" ht="20.25" hidden="1" customHeight="1">
      <c r="A72" s="104" t="str">
        <f t="shared" si="0"/>
        <v>Véhicules neufs[...]</v>
      </c>
      <c r="B72" s="526" t="s">
        <v>330</v>
      </c>
      <c r="C72" s="65"/>
      <c r="D72" s="43"/>
      <c r="E72" s="88">
        <f t="shared" si="8"/>
        <v>0</v>
      </c>
      <c r="F72" s="65"/>
      <c r="G72" s="43"/>
      <c r="H72" s="88"/>
      <c r="I72" s="65"/>
      <c r="J72" s="43"/>
      <c r="K72" s="88"/>
      <c r="L72" s="65"/>
      <c r="M72" s="43"/>
      <c r="N72" s="88"/>
      <c r="O72" s="65"/>
      <c r="P72" s="43"/>
      <c r="Q72" s="88"/>
      <c r="R72" s="65"/>
      <c r="S72" s="43"/>
      <c r="T72" s="88"/>
      <c r="U72" s="65"/>
      <c r="V72" s="43"/>
      <c r="W72" s="88"/>
      <c r="X72" s="65"/>
      <c r="Y72" s="43"/>
      <c r="Z72" s="88"/>
      <c r="AA72" s="65"/>
      <c r="AB72" s="43"/>
      <c r="AC72" s="88"/>
      <c r="AD72" s="65"/>
      <c r="AE72" s="43"/>
      <c r="AF72" s="88">
        <v>0</v>
      </c>
      <c r="AG72" s="65"/>
      <c r="AH72" s="43"/>
      <c r="AI72" s="88">
        <v>0</v>
      </c>
      <c r="AJ72" s="65"/>
      <c r="AK72" s="43"/>
      <c r="AL72" s="88">
        <v>0</v>
      </c>
      <c r="AM72" s="65"/>
      <c r="AN72" s="43"/>
      <c r="AO72" s="88">
        <v>0</v>
      </c>
      <c r="AP72" s="43"/>
      <c r="AQ72" s="43"/>
      <c r="AR72" s="43"/>
      <c r="AS72" s="43"/>
      <c r="AT72" s="43"/>
      <c r="AU72" s="43"/>
      <c r="AV72" s="43"/>
      <c r="AW72" s="43"/>
      <c r="AX72" s="43"/>
      <c r="AY72" s="43"/>
      <c r="AZ72" s="43"/>
      <c r="BA72" s="43"/>
      <c r="BB72" s="43"/>
      <c r="BC72" s="43"/>
      <c r="BD72" s="43"/>
      <c r="BE72" s="43"/>
      <c r="BF72" s="43"/>
      <c r="BG72" s="43"/>
      <c r="BH72" s="43"/>
      <c r="BI72" s="43"/>
    </row>
    <row r="73" spans="1:61" ht="20.25" hidden="1" customHeight="1">
      <c r="A73" s="104" t="str">
        <f t="shared" si="0"/>
        <v>Véhicules neufs[...]</v>
      </c>
      <c r="B73" s="526" t="s">
        <v>330</v>
      </c>
      <c r="C73" s="51"/>
      <c r="D73" s="133"/>
      <c r="E73" s="88">
        <f t="shared" si="8"/>
        <v>0</v>
      </c>
      <c r="F73" s="51"/>
      <c r="G73" s="133"/>
      <c r="H73" s="88"/>
      <c r="I73" s="51"/>
      <c r="J73" s="133"/>
      <c r="K73" s="88"/>
      <c r="L73" s="51"/>
      <c r="M73" s="133"/>
      <c r="N73" s="88"/>
      <c r="O73" s="51"/>
      <c r="P73" s="133"/>
      <c r="Q73" s="88"/>
      <c r="R73" s="51"/>
      <c r="S73" s="133"/>
      <c r="T73" s="88"/>
      <c r="U73" s="51"/>
      <c r="V73" s="133"/>
      <c r="W73" s="88"/>
      <c r="X73" s="51"/>
      <c r="Y73" s="133"/>
      <c r="Z73" s="88"/>
      <c r="AA73" s="51"/>
      <c r="AB73" s="133"/>
      <c r="AC73" s="88"/>
      <c r="AD73" s="51"/>
      <c r="AE73" s="133"/>
      <c r="AF73" s="88">
        <v>0</v>
      </c>
      <c r="AG73" s="51"/>
      <c r="AH73" s="133"/>
      <c r="AI73" s="88">
        <v>0</v>
      </c>
      <c r="AJ73" s="51"/>
      <c r="AK73" s="133"/>
      <c r="AL73" s="88">
        <v>0</v>
      </c>
      <c r="AM73" s="51"/>
      <c r="AN73" s="133"/>
      <c r="AO73" s="88">
        <v>0</v>
      </c>
      <c r="AP73" s="43"/>
      <c r="AQ73" s="43"/>
      <c r="AR73" s="43"/>
      <c r="AS73" s="43"/>
      <c r="AT73" s="43"/>
      <c r="AU73" s="43"/>
      <c r="AV73" s="43"/>
      <c r="AW73" s="43"/>
      <c r="AX73" s="43"/>
      <c r="AY73" s="43"/>
      <c r="AZ73" s="43"/>
      <c r="BA73" s="43"/>
      <c r="BB73" s="43"/>
      <c r="BC73" s="43"/>
      <c r="BD73" s="43"/>
      <c r="BE73" s="43"/>
      <c r="BF73" s="43"/>
      <c r="BG73" s="43"/>
      <c r="BH73" s="43"/>
      <c r="BI73" s="43"/>
    </row>
    <row r="74" spans="1:61" ht="15.75" customHeight="1">
      <c r="A74" s="104" t="str">
        <f t="shared" si="0"/>
        <v>Véhicules neufsTOTAL SEMI-FIXES</v>
      </c>
      <c r="B74" s="543" t="s">
        <v>429</v>
      </c>
      <c r="C74" s="123" t="s">
        <v>404</v>
      </c>
      <c r="D74" s="121">
        <f>IFERROR(E74/E$29,0)</f>
        <v>0.17911922894863025</v>
      </c>
      <c r="E74" s="122">
        <f>+SUM(E57:E73)</f>
        <v>260155.6</v>
      </c>
      <c r="F74" s="544" t="s">
        <v>404</v>
      </c>
      <c r="G74" s="545">
        <v>0.30185444883951051</v>
      </c>
      <c r="H74" s="546">
        <v>18478.82</v>
      </c>
      <c r="I74" s="544" t="s">
        <v>404</v>
      </c>
      <c r="J74" s="545">
        <v>0.32825795057437784</v>
      </c>
      <c r="K74" s="546">
        <v>19880.260000000002</v>
      </c>
      <c r="L74" s="544" t="s">
        <v>404</v>
      </c>
      <c r="M74" s="545">
        <v>0.14714091248485001</v>
      </c>
      <c r="N74" s="546">
        <v>23562.899999999998</v>
      </c>
      <c r="O74" s="544" t="s">
        <v>404</v>
      </c>
      <c r="P74" s="545">
        <v>0.12731489622797071</v>
      </c>
      <c r="Q74" s="546">
        <v>25991.14</v>
      </c>
      <c r="R74" s="544" t="s">
        <v>404</v>
      </c>
      <c r="S74" s="545">
        <v>9.1931050926550864E-2</v>
      </c>
      <c r="T74" s="546">
        <v>26048.45</v>
      </c>
      <c r="U74" s="544" t="s">
        <v>404</v>
      </c>
      <c r="V74" s="545">
        <v>0.17920996993978511</v>
      </c>
      <c r="W74" s="546">
        <v>23712.659999999996</v>
      </c>
      <c r="X74" s="544" t="s">
        <v>404</v>
      </c>
      <c r="Y74" s="545">
        <v>0.18486262380593158</v>
      </c>
      <c r="Z74" s="546">
        <v>24058.240000000002</v>
      </c>
      <c r="AA74" s="544" t="s">
        <v>404</v>
      </c>
      <c r="AB74" s="545">
        <v>0.18186406465787541</v>
      </c>
      <c r="AC74" s="546">
        <v>22286.589999999997</v>
      </c>
      <c r="AD74" s="544" t="s">
        <v>404</v>
      </c>
      <c r="AE74" s="545">
        <v>0.22028062519373182</v>
      </c>
      <c r="AF74" s="546">
        <v>16273.869999999999</v>
      </c>
      <c r="AG74" s="544" t="s">
        <v>404</v>
      </c>
      <c r="AH74" s="545">
        <v>0.12370408941363363</v>
      </c>
      <c r="AI74" s="546">
        <v>16358.990000000003</v>
      </c>
      <c r="AJ74" s="544" t="s">
        <v>404</v>
      </c>
      <c r="AK74" s="545">
        <v>0.38940582017959646</v>
      </c>
      <c r="AL74" s="546">
        <v>26725.930000000004</v>
      </c>
      <c r="AM74" s="544" t="s">
        <v>404</v>
      </c>
      <c r="AN74" s="545">
        <v>0.32735329415623321</v>
      </c>
      <c r="AO74" s="546">
        <v>16777.750000000004</v>
      </c>
      <c r="AP74" s="43"/>
      <c r="AQ74" s="43"/>
      <c r="AR74" s="43"/>
      <c r="AS74" s="43"/>
      <c r="AT74" s="43"/>
      <c r="AU74" s="43"/>
      <c r="AV74" s="43"/>
      <c r="AW74" s="43"/>
      <c r="AX74" s="43"/>
      <c r="AY74" s="43"/>
      <c r="AZ74" s="43"/>
      <c r="BA74" s="43"/>
      <c r="BB74" s="43"/>
      <c r="BC74" s="43"/>
      <c r="BD74" s="43"/>
      <c r="BE74" s="43"/>
      <c r="BF74" s="43"/>
      <c r="BG74" s="43"/>
      <c r="BH74" s="43"/>
      <c r="BI74" s="43"/>
    </row>
    <row r="75" spans="1:61" ht="15.75" customHeight="1">
      <c r="A75" s="104" t="str">
        <f t="shared" si="0"/>
        <v>Véhicules neufs</v>
      </c>
      <c r="B75" s="523"/>
      <c r="C75" s="51"/>
      <c r="D75" s="133"/>
      <c r="E75" s="110"/>
      <c r="F75" s="51"/>
      <c r="G75" s="133"/>
      <c r="H75" s="110"/>
      <c r="I75" s="51"/>
      <c r="J75" s="133"/>
      <c r="K75" s="110"/>
      <c r="L75" s="51"/>
      <c r="M75" s="133"/>
      <c r="N75" s="110"/>
      <c r="O75" s="51"/>
      <c r="P75" s="133"/>
      <c r="Q75" s="110"/>
      <c r="R75" s="51"/>
      <c r="S75" s="133"/>
      <c r="T75" s="110"/>
      <c r="U75" s="51"/>
      <c r="V75" s="133"/>
      <c r="W75" s="110"/>
      <c r="X75" s="51"/>
      <c r="Y75" s="133"/>
      <c r="Z75" s="110"/>
      <c r="AA75" s="51"/>
      <c r="AB75" s="133"/>
      <c r="AC75" s="110"/>
      <c r="AD75" s="51"/>
      <c r="AE75" s="133"/>
      <c r="AF75" s="110"/>
      <c r="AG75" s="51"/>
      <c r="AH75" s="133"/>
      <c r="AI75" s="110"/>
      <c r="AJ75" s="51"/>
      <c r="AK75" s="133"/>
      <c r="AL75" s="110"/>
      <c r="AM75" s="51"/>
      <c r="AN75" s="133"/>
      <c r="AO75" s="110"/>
      <c r="AP75" s="43"/>
      <c r="AQ75" s="43"/>
      <c r="AR75" s="43"/>
      <c r="AS75" s="43"/>
      <c r="AT75" s="43"/>
      <c r="AU75" s="43"/>
      <c r="AV75" s="43"/>
      <c r="AW75" s="43"/>
      <c r="AX75" s="43"/>
      <c r="AY75" s="43"/>
      <c r="AZ75" s="43"/>
      <c r="BA75" s="43"/>
      <c r="BB75" s="43"/>
      <c r="BC75" s="43"/>
      <c r="BD75" s="43"/>
      <c r="BE75" s="43"/>
      <c r="BF75" s="43"/>
      <c r="BG75" s="43"/>
      <c r="BH75" s="43"/>
      <c r="BI75" s="43"/>
    </row>
    <row r="76" spans="1:61" ht="15.75" customHeight="1">
      <c r="A76" s="104" t="str">
        <f t="shared" si="0"/>
        <v>Véhicules neufsTOTAL DES DÉPENSES</v>
      </c>
      <c r="B76" s="543" t="s">
        <v>430</v>
      </c>
      <c r="C76" s="123" t="s">
        <v>404</v>
      </c>
      <c r="D76" s="121">
        <f>IFERROR(E76/E$29,0)</f>
        <v>1.1567951260458955</v>
      </c>
      <c r="E76" s="122">
        <f>E43+E56+E74</f>
        <v>1680147.53</v>
      </c>
      <c r="F76" s="544" t="s">
        <v>404</v>
      </c>
      <c r="G76" s="545">
        <v>2.0549424879916236</v>
      </c>
      <c r="H76" s="546">
        <v>125798.75</v>
      </c>
      <c r="I76" s="544" t="s">
        <v>404</v>
      </c>
      <c r="J76" s="545">
        <v>1.7461866105531239</v>
      </c>
      <c r="K76" s="546">
        <v>105754.16</v>
      </c>
      <c r="L76" s="544" t="s">
        <v>404</v>
      </c>
      <c r="M76" s="545">
        <v>0.93926313581514309</v>
      </c>
      <c r="N76" s="546">
        <v>150412.03</v>
      </c>
      <c r="O76" s="544" t="s">
        <v>404</v>
      </c>
      <c r="P76" s="545">
        <v>0.88729270845344699</v>
      </c>
      <c r="Q76" s="546">
        <v>181139.44</v>
      </c>
      <c r="R76" s="544" t="s">
        <v>404</v>
      </c>
      <c r="S76" s="545">
        <v>0.76230827088473196</v>
      </c>
      <c r="T76" s="546">
        <v>215998.28000000003</v>
      </c>
      <c r="U76" s="544" t="s">
        <v>404</v>
      </c>
      <c r="V76" s="545">
        <v>1.1514604805477726</v>
      </c>
      <c r="W76" s="546">
        <v>152358.66</v>
      </c>
      <c r="X76" s="544" t="s">
        <v>404</v>
      </c>
      <c r="Y76" s="545">
        <v>1.1412905584535207</v>
      </c>
      <c r="Z76" s="546">
        <v>148528.90000000002</v>
      </c>
      <c r="AA76" s="544" t="s">
        <v>404</v>
      </c>
      <c r="AB76" s="545">
        <v>1.0955329832261258</v>
      </c>
      <c r="AC76" s="546">
        <v>134252.44</v>
      </c>
      <c r="AD76" s="544" t="s">
        <v>404</v>
      </c>
      <c r="AE76" s="545">
        <v>1.5308533404441651</v>
      </c>
      <c r="AF76" s="546">
        <v>113096.22999999998</v>
      </c>
      <c r="AG76" s="544" t="s">
        <v>404</v>
      </c>
      <c r="AH76" s="545">
        <v>1.0488395144329841</v>
      </c>
      <c r="AI76" s="546">
        <v>138701.6</v>
      </c>
      <c r="AJ76" s="544" t="s">
        <v>404</v>
      </c>
      <c r="AK76" s="545">
        <v>1.7158581659237961</v>
      </c>
      <c r="AL76" s="546">
        <v>117763.79000000002</v>
      </c>
      <c r="AM76" s="544" t="s">
        <v>404</v>
      </c>
      <c r="AN76" s="545">
        <v>1.8797681606423691</v>
      </c>
      <c r="AO76" s="546">
        <v>96343.25</v>
      </c>
      <c r="AP76" s="43"/>
      <c r="AQ76" s="43"/>
      <c r="AR76" s="43"/>
      <c r="AS76" s="43"/>
      <c r="AT76" s="43"/>
      <c r="AU76" s="43"/>
      <c r="AV76" s="43"/>
      <c r="AW76" s="43"/>
      <c r="AX76" s="43"/>
      <c r="AY76" s="43"/>
      <c r="AZ76" s="43"/>
      <c r="BA76" s="43"/>
      <c r="BB76" s="43"/>
      <c r="BC76" s="43"/>
      <c r="BD76" s="43"/>
      <c r="BE76" s="43"/>
      <c r="BF76" s="43"/>
      <c r="BG76" s="43"/>
      <c r="BH76" s="43"/>
      <c r="BI76" s="43"/>
    </row>
    <row r="77" spans="1:61" ht="15.75" customHeight="1">
      <c r="A77" s="104" t="str">
        <f t="shared" si="0"/>
        <v>Véhicules neufsRBSC neuf</v>
      </c>
      <c r="B77" s="526" t="s">
        <v>431</v>
      </c>
      <c r="C77" s="65"/>
      <c r="D77" s="43"/>
      <c r="E77" s="88">
        <f t="shared" ref="E77:E84" si="9">+SUM(H77,K77,N77,Q77,T77,W77,Z77,AC77,AF77,AI77,AL77,AO77)</f>
        <v>400729.24000000005</v>
      </c>
      <c r="F77" s="65"/>
      <c r="G77" s="43"/>
      <c r="H77" s="88">
        <v>35649.629999999997</v>
      </c>
      <c r="I77" s="65"/>
      <c r="J77" s="43"/>
      <c r="K77" s="88">
        <v>12930.84</v>
      </c>
      <c r="L77" s="65"/>
      <c r="M77" s="43"/>
      <c r="N77" s="88">
        <v>68181.320000000007</v>
      </c>
      <c r="O77" s="65"/>
      <c r="P77" s="43"/>
      <c r="Q77" s="88">
        <v>43701.85</v>
      </c>
      <c r="R77" s="65"/>
      <c r="S77" s="43"/>
      <c r="T77" s="88">
        <v>64585.66</v>
      </c>
      <c r="U77" s="65"/>
      <c r="V77" s="43"/>
      <c r="W77" s="88">
        <v>38986.85</v>
      </c>
      <c r="X77" s="65"/>
      <c r="Y77" s="43"/>
      <c r="Z77" s="88">
        <v>21262.21</v>
      </c>
      <c r="AA77" s="65"/>
      <c r="AB77" s="43"/>
      <c r="AC77" s="88">
        <v>26024.46</v>
      </c>
      <c r="AD77" s="65"/>
      <c r="AE77" s="43"/>
      <c r="AF77" s="88">
        <v>28695.24</v>
      </c>
      <c r="AG77" s="65"/>
      <c r="AH77" s="43"/>
      <c r="AI77" s="88">
        <v>28703.58</v>
      </c>
      <c r="AJ77" s="65"/>
      <c r="AK77" s="43"/>
      <c r="AL77" s="88">
        <v>11409.6</v>
      </c>
      <c r="AM77" s="65"/>
      <c r="AN77" s="43"/>
      <c r="AO77" s="88">
        <v>20598</v>
      </c>
      <c r="AP77" s="43"/>
      <c r="AQ77" s="43"/>
      <c r="AR77" s="43"/>
      <c r="AS77" s="43"/>
      <c r="AT77" s="43"/>
      <c r="AU77" s="43"/>
      <c r="AV77" s="43"/>
      <c r="AW77" s="43"/>
      <c r="AX77" s="43"/>
      <c r="AY77" s="43"/>
      <c r="AZ77" s="43"/>
      <c r="BA77" s="43"/>
      <c r="BB77" s="43"/>
      <c r="BC77" s="43"/>
      <c r="BD77" s="43"/>
      <c r="BE77" s="43"/>
      <c r="BF77" s="43"/>
      <c r="BG77" s="43"/>
      <c r="BH77" s="43"/>
      <c r="BI77" s="43"/>
    </row>
    <row r="78" spans="1:61" ht="15.75" customHeight="1">
      <c r="A78" s="104" t="str">
        <f t="shared" si="0"/>
        <v>Véhicules neufsProgramme neuf 2</v>
      </c>
      <c r="B78" s="526" t="s">
        <v>432</v>
      </c>
      <c r="C78" s="65"/>
      <c r="D78" s="43"/>
      <c r="E78" s="88">
        <f t="shared" si="9"/>
        <v>0</v>
      </c>
      <c r="F78" s="65"/>
      <c r="G78" s="43"/>
      <c r="H78" s="88">
        <v>0</v>
      </c>
      <c r="I78" s="65"/>
      <c r="J78" s="43"/>
      <c r="K78" s="88">
        <v>0</v>
      </c>
      <c r="L78" s="65"/>
      <c r="M78" s="43"/>
      <c r="N78" s="88">
        <v>0</v>
      </c>
      <c r="O78" s="65"/>
      <c r="P78" s="43"/>
      <c r="Q78" s="88">
        <v>0</v>
      </c>
      <c r="R78" s="65"/>
      <c r="S78" s="43"/>
      <c r="T78" s="88">
        <v>0</v>
      </c>
      <c r="U78" s="65"/>
      <c r="V78" s="43"/>
      <c r="W78" s="88">
        <v>0</v>
      </c>
      <c r="X78" s="65"/>
      <c r="Y78" s="43"/>
      <c r="Z78" s="88">
        <v>0</v>
      </c>
      <c r="AA78" s="65"/>
      <c r="AB78" s="43"/>
      <c r="AC78" s="88">
        <v>0</v>
      </c>
      <c r="AD78" s="65"/>
      <c r="AE78" s="43"/>
      <c r="AF78" s="88">
        <v>0</v>
      </c>
      <c r="AG78" s="65"/>
      <c r="AH78" s="43"/>
      <c r="AI78" s="88">
        <v>0</v>
      </c>
      <c r="AJ78" s="65"/>
      <c r="AK78" s="43"/>
      <c r="AL78" s="88">
        <v>0</v>
      </c>
      <c r="AM78" s="65"/>
      <c r="AN78" s="43"/>
      <c r="AO78" s="88">
        <v>0</v>
      </c>
      <c r="AP78" s="43"/>
      <c r="AQ78" s="43"/>
      <c r="AR78" s="43"/>
      <c r="AS78" s="43"/>
      <c r="AT78" s="43"/>
      <c r="AU78" s="43"/>
      <c r="AV78" s="43"/>
      <c r="AW78" s="43"/>
      <c r="AX78" s="43"/>
      <c r="AY78" s="43"/>
      <c r="AZ78" s="43"/>
      <c r="BA78" s="43"/>
      <c r="BB78" s="43"/>
      <c r="BC78" s="43"/>
      <c r="BD78" s="43"/>
      <c r="BE78" s="43"/>
      <c r="BF78" s="43"/>
      <c r="BG78" s="43"/>
      <c r="BH78" s="43"/>
      <c r="BI78" s="43"/>
    </row>
    <row r="79" spans="1:61" ht="15.75" customHeight="1">
      <c r="A79" s="104" t="str">
        <f t="shared" si="0"/>
        <v>Véhicules neufsProgramme neuf 3</v>
      </c>
      <c r="B79" s="526" t="s">
        <v>433</v>
      </c>
      <c r="C79" s="65"/>
      <c r="D79" s="43"/>
      <c r="E79" s="88">
        <f t="shared" si="9"/>
        <v>0</v>
      </c>
      <c r="F79" s="65"/>
      <c r="G79" s="43"/>
      <c r="H79" s="88">
        <v>0</v>
      </c>
      <c r="I79" s="65"/>
      <c r="J79" s="43"/>
      <c r="K79" s="88">
        <v>0</v>
      </c>
      <c r="L79" s="65"/>
      <c r="M79" s="43"/>
      <c r="N79" s="88">
        <v>0</v>
      </c>
      <c r="O79" s="65"/>
      <c r="P79" s="43"/>
      <c r="Q79" s="88">
        <v>0</v>
      </c>
      <c r="R79" s="65"/>
      <c r="S79" s="43"/>
      <c r="T79" s="88">
        <v>0</v>
      </c>
      <c r="U79" s="65"/>
      <c r="V79" s="43"/>
      <c r="W79" s="88">
        <v>0</v>
      </c>
      <c r="X79" s="65"/>
      <c r="Y79" s="43"/>
      <c r="Z79" s="88">
        <v>0</v>
      </c>
      <c r="AA79" s="65"/>
      <c r="AB79" s="43"/>
      <c r="AC79" s="88">
        <v>0</v>
      </c>
      <c r="AD79" s="65"/>
      <c r="AE79" s="43"/>
      <c r="AF79" s="88">
        <v>0</v>
      </c>
      <c r="AG79" s="65"/>
      <c r="AH79" s="43"/>
      <c r="AI79" s="88">
        <v>0</v>
      </c>
      <c r="AJ79" s="65"/>
      <c r="AK79" s="43"/>
      <c r="AL79" s="88">
        <v>0</v>
      </c>
      <c r="AM79" s="65"/>
      <c r="AN79" s="43"/>
      <c r="AO79" s="88">
        <v>0</v>
      </c>
      <c r="AP79" s="43"/>
      <c r="AQ79" s="43"/>
      <c r="AR79" s="43"/>
      <c r="AS79" s="43"/>
      <c r="AT79" s="43"/>
      <c r="AU79" s="43"/>
      <c r="AV79" s="43"/>
      <c r="AW79" s="43"/>
      <c r="AX79" s="43"/>
      <c r="AY79" s="43"/>
      <c r="AZ79" s="43"/>
      <c r="BA79" s="43"/>
      <c r="BB79" s="43"/>
      <c r="BC79" s="43"/>
      <c r="BD79" s="43"/>
      <c r="BE79" s="43"/>
      <c r="BF79" s="43"/>
      <c r="BG79" s="43"/>
      <c r="BH79" s="43"/>
      <c r="BI79" s="43"/>
    </row>
    <row r="80" spans="1:61" ht="15.75" customHeight="1">
      <c r="A80" s="104" t="str">
        <f t="shared" si="0"/>
        <v>Véhicules neufsHoldbacks</v>
      </c>
      <c r="B80" s="526" t="s">
        <v>434</v>
      </c>
      <c r="C80" s="65"/>
      <c r="D80" s="43"/>
      <c r="E80" s="88">
        <f t="shared" si="9"/>
        <v>449866.2</v>
      </c>
      <c r="F80" s="65"/>
      <c r="G80" s="43"/>
      <c r="H80" s="88">
        <v>26726.6</v>
      </c>
      <c r="I80" s="65"/>
      <c r="J80" s="43"/>
      <c r="K80" s="88">
        <v>13544</v>
      </c>
      <c r="L80" s="65"/>
      <c r="M80" s="43"/>
      <c r="N80" s="88">
        <v>42592.800000000003</v>
      </c>
      <c r="O80" s="65"/>
      <c r="P80" s="43"/>
      <c r="Q80" s="88">
        <v>52973</v>
      </c>
      <c r="R80" s="65"/>
      <c r="S80" s="43"/>
      <c r="T80" s="88">
        <v>76338.399999999994</v>
      </c>
      <c r="U80" s="65"/>
      <c r="V80" s="43"/>
      <c r="W80" s="88">
        <v>30943.4</v>
      </c>
      <c r="X80" s="65"/>
      <c r="Y80" s="43"/>
      <c r="Z80" s="88">
        <v>29948.799999999999</v>
      </c>
      <c r="AA80" s="65"/>
      <c r="AB80" s="43"/>
      <c r="AC80" s="88">
        <v>33389.4</v>
      </c>
      <c r="AD80" s="65"/>
      <c r="AE80" s="43"/>
      <c r="AF80" s="88">
        <v>19545</v>
      </c>
      <c r="AG80" s="65"/>
      <c r="AH80" s="43"/>
      <c r="AI80" s="88">
        <v>60122.8</v>
      </c>
      <c r="AJ80" s="65"/>
      <c r="AK80" s="43"/>
      <c r="AL80" s="88">
        <v>31024</v>
      </c>
      <c r="AM80" s="65"/>
      <c r="AN80" s="43"/>
      <c r="AO80" s="88">
        <v>32718</v>
      </c>
      <c r="AP80" s="43"/>
      <c r="AQ80" s="43"/>
      <c r="AR80" s="43"/>
      <c r="AS80" s="43"/>
      <c r="AT80" s="43"/>
      <c r="AU80" s="43"/>
      <c r="AV80" s="43"/>
      <c r="AW80" s="43"/>
      <c r="AX80" s="43"/>
      <c r="AY80" s="43"/>
      <c r="AZ80" s="43"/>
      <c r="BA80" s="43"/>
      <c r="BB80" s="43"/>
      <c r="BC80" s="43"/>
      <c r="BD80" s="43"/>
      <c r="BE80" s="43"/>
      <c r="BF80" s="43"/>
      <c r="BG80" s="43"/>
      <c r="BH80" s="43"/>
      <c r="BI80" s="43"/>
    </row>
    <row r="81" spans="1:61" ht="20.25" hidden="1" customHeight="1">
      <c r="A81" s="104" t="str">
        <f t="shared" si="0"/>
        <v>Véhicules neufs[...]</v>
      </c>
      <c r="B81" s="526" t="s">
        <v>330</v>
      </c>
      <c r="C81" s="65"/>
      <c r="D81" s="43"/>
      <c r="E81" s="88">
        <f t="shared" si="9"/>
        <v>0</v>
      </c>
      <c r="F81" s="65"/>
      <c r="G81" s="43"/>
      <c r="H81" s="88"/>
      <c r="I81" s="65"/>
      <c r="J81" s="43"/>
      <c r="K81" s="88"/>
      <c r="L81" s="65"/>
      <c r="M81" s="43"/>
      <c r="N81" s="88"/>
      <c r="O81" s="65"/>
      <c r="P81" s="43"/>
      <c r="Q81" s="88"/>
      <c r="R81" s="65"/>
      <c r="S81" s="43"/>
      <c r="T81" s="88"/>
      <c r="U81" s="65"/>
      <c r="V81" s="43"/>
      <c r="W81" s="88"/>
      <c r="X81" s="65"/>
      <c r="Y81" s="43"/>
      <c r="Z81" s="88"/>
      <c r="AA81" s="65"/>
      <c r="AB81" s="43"/>
      <c r="AC81" s="88"/>
      <c r="AD81" s="65"/>
      <c r="AE81" s="43"/>
      <c r="AF81" s="88">
        <v>0</v>
      </c>
      <c r="AG81" s="65"/>
      <c r="AH81" s="43"/>
      <c r="AI81" s="88">
        <v>0</v>
      </c>
      <c r="AJ81" s="65"/>
      <c r="AK81" s="43"/>
      <c r="AL81" s="88">
        <v>0</v>
      </c>
      <c r="AM81" s="65"/>
      <c r="AN81" s="43"/>
      <c r="AO81" s="88">
        <v>0</v>
      </c>
      <c r="AP81" s="43"/>
      <c r="AQ81" s="43"/>
      <c r="AR81" s="43"/>
      <c r="AS81" s="43"/>
      <c r="AT81" s="43"/>
      <c r="AU81" s="43"/>
      <c r="AV81" s="43"/>
      <c r="AW81" s="43"/>
      <c r="AX81" s="43"/>
      <c r="AY81" s="43"/>
      <c r="AZ81" s="43"/>
      <c r="BA81" s="43"/>
      <c r="BB81" s="43"/>
      <c r="BC81" s="43"/>
      <c r="BD81" s="43"/>
      <c r="BE81" s="43"/>
      <c r="BF81" s="43"/>
      <c r="BG81" s="43"/>
      <c r="BH81" s="43"/>
      <c r="BI81" s="43"/>
    </row>
    <row r="82" spans="1:61" ht="20.25" hidden="1" customHeight="1">
      <c r="A82" s="104" t="str">
        <f t="shared" si="0"/>
        <v>Véhicules neufs[...]</v>
      </c>
      <c r="B82" s="526" t="s">
        <v>330</v>
      </c>
      <c r="C82" s="65"/>
      <c r="D82" s="43"/>
      <c r="E82" s="88">
        <f t="shared" si="9"/>
        <v>0</v>
      </c>
      <c r="F82" s="65"/>
      <c r="G82" s="43"/>
      <c r="H82" s="88"/>
      <c r="I82" s="65"/>
      <c r="J82" s="43"/>
      <c r="K82" s="88"/>
      <c r="L82" s="65"/>
      <c r="M82" s="43"/>
      <c r="N82" s="88"/>
      <c r="O82" s="65"/>
      <c r="P82" s="43"/>
      <c r="Q82" s="88"/>
      <c r="R82" s="65"/>
      <c r="S82" s="43"/>
      <c r="T82" s="88"/>
      <c r="U82" s="65"/>
      <c r="V82" s="43"/>
      <c r="W82" s="88"/>
      <c r="X82" s="65"/>
      <c r="Y82" s="43"/>
      <c r="Z82" s="88"/>
      <c r="AA82" s="65"/>
      <c r="AB82" s="43"/>
      <c r="AC82" s="88"/>
      <c r="AD82" s="65"/>
      <c r="AE82" s="43"/>
      <c r="AF82" s="88">
        <v>0</v>
      </c>
      <c r="AG82" s="65"/>
      <c r="AH82" s="43"/>
      <c r="AI82" s="88">
        <v>0</v>
      </c>
      <c r="AJ82" s="65"/>
      <c r="AK82" s="43"/>
      <c r="AL82" s="88">
        <v>0</v>
      </c>
      <c r="AM82" s="65"/>
      <c r="AN82" s="43"/>
      <c r="AO82" s="88">
        <v>0</v>
      </c>
      <c r="AP82" s="43"/>
      <c r="AQ82" s="43"/>
      <c r="AR82" s="43"/>
      <c r="AS82" s="43"/>
      <c r="AT82" s="43"/>
      <c r="AU82" s="43"/>
      <c r="AV82" s="43"/>
      <c r="AW82" s="43"/>
      <c r="AX82" s="43"/>
      <c r="AY82" s="43"/>
      <c r="AZ82" s="43"/>
      <c r="BA82" s="43"/>
      <c r="BB82" s="43"/>
      <c r="BC82" s="43"/>
      <c r="BD82" s="43"/>
      <c r="BE82" s="43"/>
      <c r="BF82" s="43"/>
      <c r="BG82" s="43"/>
      <c r="BH82" s="43"/>
      <c r="BI82" s="43"/>
    </row>
    <row r="83" spans="1:61" ht="20.25" hidden="1" customHeight="1">
      <c r="A83" s="104" t="str">
        <f t="shared" si="0"/>
        <v>Véhicules neufs[...]</v>
      </c>
      <c r="B83" s="526" t="s">
        <v>330</v>
      </c>
      <c r="C83" s="65"/>
      <c r="D83" s="43"/>
      <c r="E83" s="88">
        <f t="shared" si="9"/>
        <v>0</v>
      </c>
      <c r="F83" s="65"/>
      <c r="G83" s="43"/>
      <c r="H83" s="88"/>
      <c r="I83" s="65"/>
      <c r="J83" s="43"/>
      <c r="K83" s="88"/>
      <c r="L83" s="65"/>
      <c r="M83" s="43"/>
      <c r="N83" s="88"/>
      <c r="O83" s="65"/>
      <c r="P83" s="43"/>
      <c r="Q83" s="88"/>
      <c r="R83" s="65"/>
      <c r="S83" s="43"/>
      <c r="T83" s="88"/>
      <c r="U83" s="65"/>
      <c r="V83" s="43"/>
      <c r="W83" s="88"/>
      <c r="X83" s="65"/>
      <c r="Y83" s="43"/>
      <c r="Z83" s="88"/>
      <c r="AA83" s="65"/>
      <c r="AB83" s="43"/>
      <c r="AC83" s="88"/>
      <c r="AD83" s="65"/>
      <c r="AE83" s="43"/>
      <c r="AF83" s="88">
        <v>0</v>
      </c>
      <c r="AG83" s="65"/>
      <c r="AH83" s="43"/>
      <c r="AI83" s="88">
        <v>0</v>
      </c>
      <c r="AJ83" s="65"/>
      <c r="AK83" s="43"/>
      <c r="AL83" s="88">
        <v>0</v>
      </c>
      <c r="AM83" s="65"/>
      <c r="AN83" s="43"/>
      <c r="AO83" s="88">
        <v>0</v>
      </c>
      <c r="AP83" s="43"/>
      <c r="AQ83" s="43"/>
      <c r="AR83" s="43"/>
      <c r="AS83" s="43"/>
      <c r="AT83" s="43"/>
      <c r="AU83" s="43"/>
      <c r="AV83" s="43"/>
      <c r="AW83" s="43"/>
      <c r="AX83" s="43"/>
      <c r="AY83" s="43"/>
      <c r="AZ83" s="43"/>
      <c r="BA83" s="43"/>
      <c r="BB83" s="43"/>
      <c r="BC83" s="43"/>
      <c r="BD83" s="43"/>
      <c r="BE83" s="43"/>
      <c r="BF83" s="43"/>
      <c r="BG83" s="43"/>
      <c r="BH83" s="43"/>
      <c r="BI83" s="43"/>
    </row>
    <row r="84" spans="1:61" ht="15.75" customHeight="1">
      <c r="A84" s="104" t="str">
        <f t="shared" si="0"/>
        <v>Véhicules neufsFrais administration</v>
      </c>
      <c r="B84" s="526" t="s">
        <v>453</v>
      </c>
      <c r="C84" s="65"/>
      <c r="D84" s="43"/>
      <c r="E84" s="88">
        <f t="shared" si="9"/>
        <v>146965</v>
      </c>
      <c r="F84" s="65"/>
      <c r="G84" s="43"/>
      <c r="H84" s="88">
        <v>8330</v>
      </c>
      <c r="I84" s="65"/>
      <c r="J84" s="43"/>
      <c r="K84" s="88">
        <v>5355</v>
      </c>
      <c r="L84" s="65"/>
      <c r="M84" s="43"/>
      <c r="N84" s="88">
        <v>16065</v>
      </c>
      <c r="O84" s="65"/>
      <c r="P84" s="43"/>
      <c r="Q84" s="88">
        <v>17255</v>
      </c>
      <c r="R84" s="65"/>
      <c r="S84" s="43"/>
      <c r="T84" s="88">
        <v>26180</v>
      </c>
      <c r="U84" s="65"/>
      <c r="V84" s="43"/>
      <c r="W84" s="88">
        <v>11900</v>
      </c>
      <c r="X84" s="65"/>
      <c r="Y84" s="43"/>
      <c r="Z84" s="88">
        <v>11305</v>
      </c>
      <c r="AA84" s="65"/>
      <c r="AB84" s="43"/>
      <c r="AC84" s="88">
        <v>12495</v>
      </c>
      <c r="AD84" s="65"/>
      <c r="AE84" s="43"/>
      <c r="AF84" s="88">
        <v>9520</v>
      </c>
      <c r="AG84" s="65"/>
      <c r="AH84" s="43"/>
      <c r="AI84" s="88">
        <v>17255</v>
      </c>
      <c r="AJ84" s="65"/>
      <c r="AK84" s="43"/>
      <c r="AL84" s="88">
        <v>7140</v>
      </c>
      <c r="AM84" s="65"/>
      <c r="AN84" s="43"/>
      <c r="AO84" s="88">
        <v>4165</v>
      </c>
      <c r="AP84" s="43"/>
      <c r="AQ84" s="43"/>
      <c r="AR84" s="43"/>
      <c r="AS84" s="43"/>
      <c r="AT84" s="43"/>
      <c r="AU84" s="43"/>
      <c r="AV84" s="43"/>
      <c r="AW84" s="43"/>
      <c r="AX84" s="43"/>
      <c r="AY84" s="43"/>
      <c r="AZ84" s="43"/>
      <c r="BA84" s="43"/>
      <c r="BB84" s="43"/>
      <c r="BC84" s="43"/>
      <c r="BD84" s="43"/>
      <c r="BE84" s="43"/>
      <c r="BF84" s="43"/>
      <c r="BG84" s="43"/>
      <c r="BH84" s="43"/>
      <c r="BI84" s="43"/>
    </row>
    <row r="85" spans="1:61" ht="15.75" customHeight="1">
      <c r="A85" s="104" t="str">
        <f t="shared" si="0"/>
        <v>Véhicules neufsAUTRES REVENUS</v>
      </c>
      <c r="B85" s="550" t="s">
        <v>456</v>
      </c>
      <c r="C85" s="123"/>
      <c r="D85" s="121"/>
      <c r="E85" s="122">
        <f>+SUM(E77:E84)</f>
        <v>997560.44000000006</v>
      </c>
      <c r="F85" s="544"/>
      <c r="G85" s="545"/>
      <c r="H85" s="546">
        <v>70706.23</v>
      </c>
      <c r="I85" s="544"/>
      <c r="J85" s="545"/>
      <c r="K85" s="546">
        <v>31829.84</v>
      </c>
      <c r="L85" s="544"/>
      <c r="M85" s="545"/>
      <c r="N85" s="546">
        <v>126839.12000000001</v>
      </c>
      <c r="O85" s="544"/>
      <c r="P85" s="545"/>
      <c r="Q85" s="546">
        <v>113929.85</v>
      </c>
      <c r="R85" s="544"/>
      <c r="S85" s="545"/>
      <c r="T85" s="546">
        <v>167104.06</v>
      </c>
      <c r="U85" s="544"/>
      <c r="V85" s="545"/>
      <c r="W85" s="546">
        <v>81830.25</v>
      </c>
      <c r="X85" s="544"/>
      <c r="Y85" s="545"/>
      <c r="Z85" s="546">
        <v>62516.009999999995</v>
      </c>
      <c r="AA85" s="544"/>
      <c r="AB85" s="545"/>
      <c r="AC85" s="546">
        <v>71908.86</v>
      </c>
      <c r="AD85" s="544"/>
      <c r="AE85" s="545"/>
      <c r="AF85" s="546">
        <v>57760.240000000005</v>
      </c>
      <c r="AG85" s="544"/>
      <c r="AH85" s="545"/>
      <c r="AI85" s="546">
        <v>106081.38</v>
      </c>
      <c r="AJ85" s="544"/>
      <c r="AK85" s="545"/>
      <c r="AL85" s="546">
        <v>49573.599999999999</v>
      </c>
      <c r="AM85" s="544"/>
      <c r="AN85" s="545"/>
      <c r="AO85" s="546">
        <v>57481</v>
      </c>
      <c r="AP85" s="43"/>
      <c r="AQ85" s="43"/>
      <c r="AR85" s="43"/>
      <c r="AS85" s="43"/>
      <c r="AT85" s="43"/>
      <c r="AU85" s="43"/>
      <c r="AV85" s="43"/>
      <c r="AW85" s="43"/>
      <c r="AX85" s="43"/>
      <c r="AY85" s="43"/>
      <c r="AZ85" s="43"/>
      <c r="BA85" s="43"/>
      <c r="BB85" s="43"/>
      <c r="BC85" s="43"/>
      <c r="BD85" s="43"/>
      <c r="BE85" s="43"/>
      <c r="BF85" s="43"/>
      <c r="BG85" s="43"/>
      <c r="BH85" s="43"/>
      <c r="BI85" s="43"/>
    </row>
    <row r="86" spans="1:61" ht="15.75" customHeight="1">
      <c r="A86" s="104" t="str">
        <f t="shared" si="0"/>
        <v>Véhicules neufs</v>
      </c>
      <c r="B86" s="530"/>
      <c r="C86" s="158"/>
      <c r="D86" s="159"/>
      <c r="E86" s="156"/>
      <c r="F86" s="51"/>
      <c r="G86" s="133"/>
      <c r="H86" s="206"/>
      <c r="I86" s="51"/>
      <c r="J86" s="133"/>
      <c r="K86" s="206"/>
      <c r="L86" s="51"/>
      <c r="M86" s="133"/>
      <c r="N86" s="206"/>
      <c r="O86" s="51"/>
      <c r="P86" s="133"/>
      <c r="Q86" s="206"/>
      <c r="R86" s="51"/>
      <c r="S86" s="133"/>
      <c r="T86" s="206"/>
      <c r="U86" s="51"/>
      <c r="V86" s="133"/>
      <c r="W86" s="206"/>
      <c r="X86" s="51"/>
      <c r="Y86" s="133"/>
      <c r="Z86" s="206"/>
      <c r="AA86" s="51"/>
      <c r="AB86" s="133"/>
      <c r="AC86" s="206"/>
      <c r="AD86" s="51"/>
      <c r="AE86" s="133"/>
      <c r="AF86" s="206"/>
      <c r="AG86" s="51"/>
      <c r="AH86" s="133"/>
      <c r="AI86" s="206"/>
      <c r="AJ86" s="51"/>
      <c r="AK86" s="133"/>
      <c r="AL86" s="206"/>
      <c r="AM86" s="51"/>
      <c r="AN86" s="133"/>
      <c r="AO86" s="206"/>
      <c r="AP86" s="43"/>
      <c r="AQ86" s="43"/>
      <c r="AR86" s="43"/>
      <c r="AS86" s="43"/>
      <c r="AT86" s="43"/>
      <c r="AU86" s="43"/>
      <c r="AV86" s="43"/>
      <c r="AW86" s="43"/>
      <c r="AX86" s="43"/>
      <c r="AY86" s="43"/>
      <c r="AZ86" s="43"/>
      <c r="BA86" s="43"/>
      <c r="BB86" s="43"/>
      <c r="BC86" s="43"/>
      <c r="BD86" s="43"/>
      <c r="BE86" s="43"/>
      <c r="BF86" s="43"/>
      <c r="BG86" s="43"/>
      <c r="BH86" s="43"/>
      <c r="BI86" s="43"/>
    </row>
    <row r="87" spans="1:61" ht="15.75" customHeight="1">
      <c r="A87" s="104" t="str">
        <f t="shared" si="0"/>
        <v>Véhicules neufsPROFIT DÉPARTEMENTAL</v>
      </c>
      <c r="B87" s="551" t="s">
        <v>459</v>
      </c>
      <c r="C87" s="486"/>
      <c r="D87" s="487"/>
      <c r="E87" s="488">
        <f>E29-E76+E85</f>
        <v>769828.71999999869</v>
      </c>
      <c r="F87" s="552"/>
      <c r="G87" s="553"/>
      <c r="H87" s="554">
        <v>6125.1299999997937</v>
      </c>
      <c r="I87" s="552"/>
      <c r="J87" s="553"/>
      <c r="K87" s="554">
        <v>-13361.399999999998</v>
      </c>
      <c r="L87" s="552"/>
      <c r="M87" s="553"/>
      <c r="N87" s="554">
        <v>136565.41999999981</v>
      </c>
      <c r="O87" s="552"/>
      <c r="P87" s="553"/>
      <c r="Q87" s="554">
        <v>136938.86999999979</v>
      </c>
      <c r="R87" s="552"/>
      <c r="S87" s="553"/>
      <c r="T87" s="554">
        <v>234453.45999999956</v>
      </c>
      <c r="U87" s="552"/>
      <c r="V87" s="553"/>
      <c r="W87" s="554">
        <v>61789.339999999967</v>
      </c>
      <c r="X87" s="552"/>
      <c r="Y87" s="553"/>
      <c r="Z87" s="554">
        <v>44128.289999999848</v>
      </c>
      <c r="AA87" s="552"/>
      <c r="AB87" s="553"/>
      <c r="AC87" s="554">
        <v>60201.739999999802</v>
      </c>
      <c r="AD87" s="552"/>
      <c r="AE87" s="553"/>
      <c r="AF87" s="554">
        <v>18541.910000000018</v>
      </c>
      <c r="AG87" s="552"/>
      <c r="AH87" s="553"/>
      <c r="AI87" s="554">
        <v>99622.700000000041</v>
      </c>
      <c r="AJ87" s="552"/>
      <c r="AK87" s="553"/>
      <c r="AL87" s="554">
        <v>442.40000000005966</v>
      </c>
      <c r="AM87" s="552"/>
      <c r="AN87" s="553"/>
      <c r="AO87" s="554">
        <v>12390.480000000018</v>
      </c>
      <c r="AP87" s="43"/>
      <c r="AQ87" s="43"/>
      <c r="AR87" s="43"/>
      <c r="AS87" s="43"/>
      <c r="AT87" s="43"/>
      <c r="AU87" s="43"/>
      <c r="AV87" s="43"/>
      <c r="AW87" s="43"/>
      <c r="AX87" s="43"/>
      <c r="AY87" s="43"/>
      <c r="AZ87" s="43"/>
      <c r="BA87" s="43"/>
      <c r="BB87" s="43"/>
      <c r="BC87" s="43"/>
      <c r="BD87" s="43"/>
      <c r="BE87" s="43"/>
      <c r="BF87" s="43"/>
      <c r="BG87" s="43"/>
      <c r="BH87" s="43"/>
      <c r="BI87" s="43"/>
    </row>
    <row r="88" spans="1:61" ht="15.75" customHeight="1">
      <c r="A88" s="104"/>
      <c r="B88" s="556"/>
      <c r="C88" s="167"/>
      <c r="D88" s="167"/>
      <c r="E88" s="168"/>
      <c r="F88" s="167"/>
      <c r="G88" s="167"/>
      <c r="H88" s="168"/>
      <c r="I88" s="167"/>
      <c r="J88" s="167"/>
      <c r="K88" s="168"/>
      <c r="L88" s="167"/>
      <c r="M88" s="167"/>
      <c r="N88" s="168"/>
      <c r="O88" s="167"/>
      <c r="P88" s="167"/>
      <c r="Q88" s="168"/>
      <c r="R88" s="167"/>
      <c r="S88" s="167"/>
      <c r="T88" s="168"/>
      <c r="U88" s="167"/>
      <c r="V88" s="167"/>
      <c r="W88" s="168"/>
      <c r="X88" s="167"/>
      <c r="Y88" s="167"/>
      <c r="Z88" s="168"/>
      <c r="AA88" s="167"/>
      <c r="AB88" s="167"/>
      <c r="AC88" s="168"/>
      <c r="AD88" s="167"/>
      <c r="AE88" s="167"/>
      <c r="AF88" s="168"/>
      <c r="AG88" s="167"/>
      <c r="AH88" s="167"/>
      <c r="AI88" s="168"/>
      <c r="AJ88" s="167"/>
      <c r="AK88" s="167"/>
      <c r="AL88" s="168"/>
      <c r="AM88" s="167"/>
      <c r="AN88" s="167"/>
      <c r="AO88" s="168"/>
      <c r="AP88" s="167"/>
      <c r="AQ88" s="167"/>
      <c r="AR88" s="167"/>
      <c r="AS88" s="167"/>
      <c r="AT88" s="167"/>
      <c r="AU88" s="167"/>
      <c r="AV88" s="167"/>
      <c r="AW88" s="167"/>
      <c r="AX88" s="167"/>
      <c r="AY88" s="167"/>
      <c r="AZ88" s="167"/>
      <c r="BA88" s="167"/>
      <c r="BB88" s="167"/>
      <c r="BC88" s="167"/>
      <c r="BD88" s="167"/>
      <c r="BE88" s="167"/>
      <c r="BF88" s="167"/>
      <c r="BG88" s="167"/>
      <c r="BH88" s="167"/>
      <c r="BI88" s="167"/>
    </row>
    <row r="89" spans="1:61" ht="15.75" customHeight="1">
      <c r="A89" s="104"/>
      <c r="B89" s="556"/>
      <c r="C89" s="167"/>
      <c r="D89" s="167"/>
      <c r="E89" s="167"/>
      <c r="F89" s="167"/>
      <c r="G89" s="167"/>
      <c r="H89" s="167"/>
      <c r="I89" s="167"/>
      <c r="J89" s="167"/>
      <c r="K89" s="167"/>
      <c r="L89" s="167"/>
      <c r="M89" s="167"/>
      <c r="N89" s="167"/>
      <c r="O89" s="167"/>
      <c r="P89" s="167"/>
      <c r="Q89" s="167"/>
      <c r="R89" s="167"/>
      <c r="S89" s="167"/>
      <c r="T89" s="167"/>
      <c r="U89" s="167"/>
      <c r="V89" s="167"/>
      <c r="W89" s="167"/>
      <c r="X89" s="167"/>
      <c r="Y89" s="167"/>
      <c r="Z89" s="167"/>
      <c r="AA89" s="167"/>
      <c r="AB89" s="167"/>
      <c r="AC89" s="167"/>
      <c r="AD89" s="167"/>
      <c r="AE89" s="167"/>
      <c r="AF89" s="167"/>
      <c r="AG89" s="167"/>
      <c r="AH89" s="167"/>
      <c r="AI89" s="167"/>
      <c r="AJ89" s="167"/>
      <c r="AK89" s="167"/>
      <c r="AL89" s="167"/>
      <c r="AM89" s="167"/>
      <c r="AN89" s="167"/>
      <c r="AO89" s="167"/>
      <c r="AP89" s="167"/>
      <c r="AQ89" s="167"/>
      <c r="AR89" s="167"/>
      <c r="AS89" s="167"/>
      <c r="AT89" s="167"/>
      <c r="AU89" s="167"/>
      <c r="AV89" s="167"/>
      <c r="AW89" s="167"/>
      <c r="AX89" s="167"/>
      <c r="AY89" s="167"/>
      <c r="AZ89" s="167"/>
      <c r="BA89" s="167"/>
      <c r="BB89" s="167"/>
      <c r="BC89" s="167"/>
      <c r="BD89" s="167"/>
      <c r="BE89" s="167"/>
      <c r="BF89" s="167"/>
      <c r="BG89" s="167"/>
      <c r="BH89" s="167"/>
      <c r="BI89" s="167"/>
    </row>
    <row r="90" spans="1:61" ht="15.75" customHeight="1">
      <c r="A90" s="104"/>
      <c r="B90" s="558"/>
      <c r="C90" s="42"/>
      <c r="D90" s="42"/>
      <c r="E90" s="42"/>
      <c r="F90" s="42"/>
      <c r="G90" s="42"/>
      <c r="H90" s="42"/>
      <c r="I90" s="42"/>
      <c r="J90" s="42"/>
      <c r="K90" s="42"/>
      <c r="L90" s="42"/>
      <c r="M90" s="42"/>
      <c r="N90" s="42"/>
      <c r="O90" s="42"/>
      <c r="P90" s="42"/>
      <c r="Q90" s="42"/>
      <c r="R90" s="42"/>
      <c r="S90" s="42"/>
      <c r="T90" s="42"/>
      <c r="U90" s="42"/>
      <c r="V90" s="42"/>
      <c r="W90" s="42"/>
      <c r="X90" s="42"/>
      <c r="Y90" s="42"/>
      <c r="Z90" s="42"/>
      <c r="AA90" s="42"/>
      <c r="AB90" s="42"/>
      <c r="AC90" s="42"/>
      <c r="AD90" s="42"/>
      <c r="AE90" s="42"/>
      <c r="AF90" s="42"/>
      <c r="AG90" s="42"/>
      <c r="AH90" s="42"/>
      <c r="AI90" s="42"/>
      <c r="AJ90" s="42"/>
      <c r="AK90" s="42"/>
      <c r="AL90" s="42"/>
      <c r="AM90" s="42"/>
      <c r="AN90" s="42"/>
      <c r="AO90" s="42"/>
      <c r="AP90" s="42"/>
      <c r="AQ90" s="42"/>
      <c r="AR90" s="42"/>
      <c r="AS90" s="42"/>
      <c r="AT90" s="42"/>
      <c r="AU90" s="42"/>
      <c r="AV90" s="42"/>
      <c r="AW90" s="42"/>
      <c r="AX90" s="42"/>
      <c r="AY90" s="42"/>
      <c r="AZ90" s="42"/>
      <c r="BA90" s="42"/>
      <c r="BB90" s="42"/>
      <c r="BC90" s="42"/>
      <c r="BD90" s="42"/>
      <c r="BE90" s="42"/>
      <c r="BF90" s="42"/>
      <c r="BG90" s="42"/>
      <c r="BH90" s="42"/>
      <c r="BI90" s="42"/>
    </row>
    <row r="91" spans="1:61" ht="15.75" customHeight="1">
      <c r="A91" s="104"/>
      <c r="B91" s="560" t="str">
        <f>$B$4</f>
        <v>Réel 2025</v>
      </c>
      <c r="C91" s="35" t="s">
        <v>462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  <c r="AE91" s="35"/>
      <c r="AF91" s="35"/>
      <c r="AG91" s="35"/>
      <c r="AH91" s="35"/>
      <c r="AI91" s="35"/>
      <c r="AJ91" s="35"/>
      <c r="AK91" s="35"/>
      <c r="AL91" s="35"/>
      <c r="AM91" s="35"/>
      <c r="AN91" s="35"/>
      <c r="AO91" s="35"/>
      <c r="AP91" s="35"/>
      <c r="AQ91" s="35"/>
      <c r="AR91" s="35"/>
      <c r="AS91" s="35"/>
      <c r="AT91" s="35"/>
      <c r="AU91" s="35"/>
      <c r="AV91" s="35"/>
      <c r="AW91" s="35"/>
      <c r="AX91" s="35"/>
      <c r="AY91" s="35"/>
      <c r="AZ91" s="35"/>
      <c r="BA91" s="35"/>
      <c r="BB91" s="35"/>
      <c r="BC91" s="35"/>
      <c r="BD91" s="35"/>
      <c r="BE91" s="35"/>
      <c r="BF91" s="35"/>
      <c r="BG91" s="35"/>
      <c r="BH91" s="35"/>
      <c r="BI91" s="35"/>
    </row>
    <row r="92" spans="1:61" ht="15.75" customHeight="1">
      <c r="A92" s="104"/>
      <c r="B92" s="561"/>
      <c r="C92" s="42"/>
      <c r="D92" s="42"/>
      <c r="E92" s="42"/>
      <c r="F92" s="42"/>
      <c r="G92" s="42"/>
      <c r="H92" s="42"/>
      <c r="I92" s="42"/>
      <c r="J92" s="42"/>
      <c r="K92" s="42"/>
      <c r="L92" s="42"/>
      <c r="M92" s="42"/>
      <c r="N92" s="42"/>
      <c r="O92" s="42"/>
      <c r="P92" s="42"/>
      <c r="Q92" s="42"/>
      <c r="R92" s="42"/>
      <c r="S92" s="42"/>
      <c r="T92" s="42"/>
      <c r="U92" s="42"/>
      <c r="V92" s="42"/>
      <c r="W92" s="42"/>
      <c r="X92" s="42"/>
      <c r="Y92" s="42"/>
      <c r="Z92" s="42"/>
      <c r="AA92" s="42"/>
      <c r="AB92" s="42"/>
      <c r="AC92" s="42"/>
      <c r="AD92" s="42"/>
      <c r="AE92" s="42"/>
      <c r="AF92" s="42"/>
      <c r="AG92" s="42"/>
      <c r="AH92" s="42"/>
      <c r="AI92" s="42"/>
      <c r="AJ92" s="42"/>
      <c r="AK92" s="42"/>
      <c r="AL92" s="42"/>
      <c r="AM92" s="42"/>
      <c r="AN92" s="42"/>
      <c r="AO92" s="42"/>
      <c r="AP92" s="42"/>
      <c r="AQ92" s="42"/>
      <c r="AR92" s="42"/>
      <c r="AS92" s="42"/>
      <c r="AT92" s="42"/>
      <c r="AU92" s="42"/>
      <c r="AV92" s="42"/>
      <c r="AW92" s="42"/>
      <c r="AX92" s="42"/>
      <c r="AY92" s="42"/>
      <c r="AZ92" s="42"/>
      <c r="BA92" s="42"/>
      <c r="BB92" s="42"/>
      <c r="BC92" s="42"/>
      <c r="BD92" s="42"/>
      <c r="BE92" s="42"/>
      <c r="BF92" s="42"/>
      <c r="BG92" s="42"/>
      <c r="BH92" s="42"/>
      <c r="BI92" s="42"/>
    </row>
    <row r="93" spans="1:61" ht="15.75" customHeight="1">
      <c r="A93" s="104"/>
      <c r="B93" s="521" t="s">
        <v>12</v>
      </c>
      <c r="C93" s="464" t="s">
        <v>2110</v>
      </c>
      <c r="D93" s="465"/>
      <c r="E93" s="466"/>
      <c r="F93" s="464" t="s">
        <v>30</v>
      </c>
      <c r="G93" s="465"/>
      <c r="H93" s="466"/>
      <c r="I93" s="464" t="s">
        <v>37</v>
      </c>
      <c r="J93" s="465"/>
      <c r="K93" s="466"/>
      <c r="L93" s="464" t="s">
        <v>38</v>
      </c>
      <c r="M93" s="465"/>
      <c r="N93" s="466"/>
      <c r="O93" s="464" t="s">
        <v>45</v>
      </c>
      <c r="P93" s="465"/>
      <c r="Q93" s="466"/>
      <c r="R93" s="464" t="s">
        <v>48</v>
      </c>
      <c r="S93" s="465"/>
      <c r="T93" s="466"/>
      <c r="U93" s="464" t="s">
        <v>53</v>
      </c>
      <c r="V93" s="465"/>
      <c r="W93" s="466"/>
      <c r="X93" s="464" t="s">
        <v>58</v>
      </c>
      <c r="Y93" s="465"/>
      <c r="Z93" s="466"/>
      <c r="AA93" s="464" t="s">
        <v>66</v>
      </c>
      <c r="AB93" s="465"/>
      <c r="AC93" s="466"/>
      <c r="AD93" s="464" t="s">
        <v>18</v>
      </c>
      <c r="AE93" s="465"/>
      <c r="AF93" s="466"/>
      <c r="AG93" s="464" t="s">
        <v>75</v>
      </c>
      <c r="AH93" s="465"/>
      <c r="AI93" s="466"/>
      <c r="AJ93" s="464" t="s">
        <v>82</v>
      </c>
      <c r="AK93" s="465"/>
      <c r="AL93" s="466"/>
      <c r="AM93" s="464" t="s">
        <v>85</v>
      </c>
      <c r="AN93" s="465"/>
      <c r="AO93" s="466"/>
      <c r="AP93" s="43"/>
      <c r="AQ93" s="43"/>
      <c r="AR93" s="43"/>
      <c r="AS93" s="43"/>
      <c r="AT93" s="43"/>
      <c r="AU93" s="43"/>
      <c r="AV93" s="43"/>
      <c r="AW93" s="43"/>
      <c r="AX93" s="43"/>
      <c r="AY93" s="43"/>
      <c r="AZ93" s="43"/>
      <c r="BA93" s="43"/>
      <c r="BB93" s="43"/>
      <c r="BC93" s="43"/>
      <c r="BD93" s="43"/>
      <c r="BE93" s="43"/>
      <c r="BF93" s="43"/>
      <c r="BG93" s="43"/>
      <c r="BH93" s="43"/>
      <c r="BI93" s="43"/>
    </row>
    <row r="94" spans="1:61" ht="15.75" customHeight="1">
      <c r="A94" s="104"/>
      <c r="B94" s="526"/>
      <c r="C94" s="172" t="s">
        <v>342</v>
      </c>
      <c r="D94" s="104" t="s">
        <v>346</v>
      </c>
      <c r="E94" s="171" t="s">
        <v>344</v>
      </c>
      <c r="F94" s="172" t="s">
        <v>342</v>
      </c>
      <c r="G94" s="104" t="s">
        <v>346</v>
      </c>
      <c r="H94" s="171" t="s">
        <v>344</v>
      </c>
      <c r="I94" s="172" t="s">
        <v>342</v>
      </c>
      <c r="J94" s="104" t="s">
        <v>346</v>
      </c>
      <c r="K94" s="171" t="s">
        <v>344</v>
      </c>
      <c r="L94" s="172" t="s">
        <v>342</v>
      </c>
      <c r="M94" s="104" t="s">
        <v>346</v>
      </c>
      <c r="N94" s="171" t="s">
        <v>344</v>
      </c>
      <c r="O94" s="172" t="s">
        <v>342</v>
      </c>
      <c r="P94" s="104" t="s">
        <v>346</v>
      </c>
      <c r="Q94" s="171" t="s">
        <v>344</v>
      </c>
      <c r="R94" s="172" t="s">
        <v>342</v>
      </c>
      <c r="S94" s="104" t="s">
        <v>346</v>
      </c>
      <c r="T94" s="171" t="s">
        <v>344</v>
      </c>
      <c r="U94" s="172" t="s">
        <v>342</v>
      </c>
      <c r="V94" s="104" t="s">
        <v>346</v>
      </c>
      <c r="W94" s="171" t="s">
        <v>344</v>
      </c>
      <c r="X94" s="172" t="s">
        <v>342</v>
      </c>
      <c r="Y94" s="104" t="s">
        <v>346</v>
      </c>
      <c r="Z94" s="171" t="s">
        <v>344</v>
      </c>
      <c r="AA94" s="172" t="s">
        <v>342</v>
      </c>
      <c r="AB94" s="104" t="s">
        <v>346</v>
      </c>
      <c r="AC94" s="171" t="s">
        <v>344</v>
      </c>
      <c r="AD94" s="172" t="s">
        <v>342</v>
      </c>
      <c r="AE94" s="104" t="s">
        <v>346</v>
      </c>
      <c r="AF94" s="171" t="s">
        <v>344</v>
      </c>
      <c r="AG94" s="172" t="s">
        <v>342</v>
      </c>
      <c r="AH94" s="104" t="s">
        <v>346</v>
      </c>
      <c r="AI94" s="171" t="s">
        <v>344</v>
      </c>
      <c r="AJ94" s="172" t="s">
        <v>342</v>
      </c>
      <c r="AK94" s="104" t="s">
        <v>346</v>
      </c>
      <c r="AL94" s="171" t="s">
        <v>344</v>
      </c>
      <c r="AM94" s="172" t="s">
        <v>342</v>
      </c>
      <c r="AN94" s="104" t="s">
        <v>346</v>
      </c>
      <c r="AO94" s="171" t="s">
        <v>344</v>
      </c>
      <c r="AP94" s="43"/>
      <c r="AQ94" s="43"/>
      <c r="AR94" s="43"/>
      <c r="AS94" s="43"/>
      <c r="AT94" s="43"/>
      <c r="AU94" s="43"/>
      <c r="AV94" s="43"/>
      <c r="AW94" s="43"/>
      <c r="AX94" s="43"/>
      <c r="AY94" s="43"/>
      <c r="AZ94" s="43"/>
      <c r="BA94" s="43"/>
      <c r="BB94" s="43"/>
      <c r="BC94" s="43"/>
      <c r="BD94" s="43"/>
      <c r="BE94" s="43"/>
      <c r="BF94" s="43"/>
      <c r="BG94" s="43"/>
      <c r="BH94" s="43"/>
      <c r="BI94" s="43"/>
    </row>
    <row r="95" spans="1:61" ht="15.75" customHeight="1">
      <c r="A95" s="104" t="str">
        <f t="shared" ref="A95:A100" si="10">+$C$91&amp;B95</f>
        <v>Véhicules usagésVentes nettes</v>
      </c>
      <c r="B95" s="523" t="s">
        <v>349</v>
      </c>
      <c r="C95" s="61"/>
      <c r="D95" s="52"/>
      <c r="E95" s="467">
        <f t="shared" ref="E95:E98" si="11">+SUM(H95,K95,N95,Q95,T95,W95,Z95,AC95,AF95,AI95,AL95,AO95)</f>
        <v>14463219.90999998</v>
      </c>
      <c r="F95" s="61"/>
      <c r="G95" s="52"/>
      <c r="H95" s="63">
        <v>873195.89999999898</v>
      </c>
      <c r="I95" s="61"/>
      <c r="J95" s="52"/>
      <c r="K95" s="63">
        <v>851178.52</v>
      </c>
      <c r="L95" s="61"/>
      <c r="M95" s="52"/>
      <c r="N95" s="63">
        <v>1229159.04</v>
      </c>
      <c r="O95" s="61"/>
      <c r="P95" s="52"/>
      <c r="Q95" s="63">
        <v>1384484.48</v>
      </c>
      <c r="R95" s="61"/>
      <c r="S95" s="52"/>
      <c r="T95" s="63">
        <v>1870178.46999999</v>
      </c>
      <c r="U95" s="61"/>
      <c r="V95" s="52"/>
      <c r="W95" s="63">
        <v>1387819.46</v>
      </c>
      <c r="X95" s="61"/>
      <c r="Y95" s="52"/>
      <c r="Z95" s="63">
        <v>1404731.62</v>
      </c>
      <c r="AA95" s="61"/>
      <c r="AB95" s="52"/>
      <c r="AC95" s="63">
        <v>1193609.8199999901</v>
      </c>
      <c r="AD95" s="61"/>
      <c r="AE95" s="52"/>
      <c r="AF95" s="63">
        <v>917038.41999999993</v>
      </c>
      <c r="AG95" s="61"/>
      <c r="AH95" s="52"/>
      <c r="AI95" s="63">
        <v>1289465.2600000002</v>
      </c>
      <c r="AJ95" s="61"/>
      <c r="AK95" s="52"/>
      <c r="AL95" s="63">
        <v>1738330.6400000004</v>
      </c>
      <c r="AM95" s="61"/>
      <c r="AN95" s="52"/>
      <c r="AO95" s="63">
        <v>324028.27999999997</v>
      </c>
      <c r="AP95" s="43"/>
      <c r="AQ95" s="43"/>
      <c r="AR95" s="43"/>
      <c r="AS95" s="43"/>
      <c r="AT95" s="43"/>
      <c r="AU95" s="43"/>
      <c r="AV95" s="43"/>
      <c r="AW95" s="43"/>
      <c r="AX95" s="43"/>
      <c r="AY95" s="43"/>
      <c r="AZ95" s="43"/>
      <c r="BA95" s="43"/>
      <c r="BB95" s="43"/>
      <c r="BC95" s="43"/>
      <c r="BD95" s="43"/>
      <c r="BE95" s="43"/>
      <c r="BF95" s="43"/>
      <c r="BG95" s="43"/>
      <c r="BH95" s="43"/>
      <c r="BI95" s="43"/>
    </row>
    <row r="96" spans="1:61" ht="15.75" customHeight="1">
      <c r="A96" s="104" t="str">
        <f t="shared" si="10"/>
        <v>Véhicules usagésCertifié</v>
      </c>
      <c r="B96" s="526" t="s">
        <v>470</v>
      </c>
      <c r="C96" s="468">
        <f t="shared" ref="C96:C98" si="12">+SUM(F96,I96,L96,O96,R96,U96,X96,AA96,AD96,AG96,AJ96,AM96)</f>
        <v>54</v>
      </c>
      <c r="D96" s="66">
        <f t="shared" ref="D96:D98" si="13">IF(C96=0,0,E96/C96)</f>
        <v>2392.0279629629608</v>
      </c>
      <c r="E96" s="68">
        <f t="shared" si="11"/>
        <v>129169.50999999988</v>
      </c>
      <c r="F96" s="67">
        <v>6</v>
      </c>
      <c r="G96" s="66">
        <v>2516.6349999999998</v>
      </c>
      <c r="H96" s="68">
        <v>15099.81</v>
      </c>
      <c r="I96" s="67">
        <v>3</v>
      </c>
      <c r="J96" s="66">
        <v>3005.856666666657</v>
      </c>
      <c r="K96" s="68">
        <v>9017.5699999999706</v>
      </c>
      <c r="L96" s="67">
        <v>4</v>
      </c>
      <c r="M96" s="66">
        <v>2911.3575000000001</v>
      </c>
      <c r="N96" s="68">
        <v>11645.43</v>
      </c>
      <c r="O96" s="67">
        <v>5</v>
      </c>
      <c r="P96" s="66">
        <v>3241.2919999999999</v>
      </c>
      <c r="Q96" s="68">
        <v>16206.46</v>
      </c>
      <c r="R96" s="67">
        <v>3</v>
      </c>
      <c r="S96" s="66">
        <v>2327.88333333333</v>
      </c>
      <c r="T96" s="68">
        <v>6983.6499999999896</v>
      </c>
      <c r="U96" s="67">
        <v>6</v>
      </c>
      <c r="V96" s="66">
        <v>2132.8233333333333</v>
      </c>
      <c r="W96" s="68">
        <v>12796.94</v>
      </c>
      <c r="X96" s="67">
        <v>10</v>
      </c>
      <c r="Y96" s="66">
        <v>1754.4559999999899</v>
      </c>
      <c r="Z96" s="68">
        <v>17544.559999999899</v>
      </c>
      <c r="AA96" s="67">
        <v>4</v>
      </c>
      <c r="AB96" s="66">
        <v>1608.5999999999974</v>
      </c>
      <c r="AC96" s="68">
        <v>6434.3999999999896</v>
      </c>
      <c r="AD96" s="67">
        <v>2</v>
      </c>
      <c r="AE96" s="66">
        <v>3489.7299999999959</v>
      </c>
      <c r="AF96" s="68">
        <v>6979.4599999999919</v>
      </c>
      <c r="AG96" s="67">
        <v>4</v>
      </c>
      <c r="AH96" s="66">
        <v>1812.4475000000002</v>
      </c>
      <c r="AI96" s="68">
        <v>7249.7900000000009</v>
      </c>
      <c r="AJ96" s="67">
        <v>4</v>
      </c>
      <c r="AK96" s="66">
        <v>3394.9200000000146</v>
      </c>
      <c r="AL96" s="68">
        <v>13579.680000000058</v>
      </c>
      <c r="AM96" s="67">
        <v>3</v>
      </c>
      <c r="AN96" s="66">
        <v>1877.2533333333324</v>
      </c>
      <c r="AO96" s="68">
        <v>5631.7599999999975</v>
      </c>
      <c r="AP96" s="43"/>
      <c r="AQ96" s="43"/>
      <c r="AR96" s="43"/>
      <c r="AS96" s="43"/>
      <c r="AT96" s="43"/>
      <c r="AU96" s="43"/>
      <c r="AV96" s="43"/>
      <c r="AW96" s="43"/>
      <c r="AX96" s="43"/>
      <c r="AY96" s="43"/>
      <c r="AZ96" s="43"/>
      <c r="BA96" s="43"/>
      <c r="BB96" s="43"/>
      <c r="BC96" s="43"/>
      <c r="BD96" s="43"/>
      <c r="BE96" s="43"/>
      <c r="BF96" s="43"/>
      <c r="BG96" s="43"/>
      <c r="BH96" s="43"/>
      <c r="BI96" s="43"/>
    </row>
    <row r="97" spans="1:61" ht="15.75" customHeight="1">
      <c r="A97" s="104" t="str">
        <f t="shared" si="10"/>
        <v>Véhicules usagésNon Certifié</v>
      </c>
      <c r="B97" s="526" t="s">
        <v>478</v>
      </c>
      <c r="C97" s="468">
        <f t="shared" si="12"/>
        <v>72</v>
      </c>
      <c r="D97" s="66">
        <f t="shared" si="13"/>
        <v>1630.212361111109</v>
      </c>
      <c r="E97" s="68">
        <f t="shared" si="11"/>
        <v>117375.28999999985</v>
      </c>
      <c r="F97" s="67">
        <v>3</v>
      </c>
      <c r="G97" s="66">
        <v>464.92999999999665</v>
      </c>
      <c r="H97" s="68">
        <v>1394.78999999999</v>
      </c>
      <c r="I97" s="67">
        <v>7</v>
      </c>
      <c r="J97" s="66">
        <v>2588.0242857142716</v>
      </c>
      <c r="K97" s="68">
        <v>18116.1699999999</v>
      </c>
      <c r="L97" s="67">
        <v>5</v>
      </c>
      <c r="M97" s="66">
        <v>1005.3120000000001</v>
      </c>
      <c r="N97" s="68">
        <v>5026.5600000000004</v>
      </c>
      <c r="O97" s="67">
        <v>12</v>
      </c>
      <c r="P97" s="66">
        <v>1852.4199999999917</v>
      </c>
      <c r="Q97" s="68">
        <v>22229.039999999899</v>
      </c>
      <c r="R97" s="67">
        <v>4</v>
      </c>
      <c r="S97" s="66">
        <v>1818.9100000000026</v>
      </c>
      <c r="T97" s="68">
        <v>7275.6400000000103</v>
      </c>
      <c r="U97" s="67">
        <v>13</v>
      </c>
      <c r="V97" s="66">
        <v>1919.1207692307692</v>
      </c>
      <c r="W97" s="68">
        <v>24948.57</v>
      </c>
      <c r="X97" s="67">
        <v>1</v>
      </c>
      <c r="Y97" s="66">
        <v>1766.85</v>
      </c>
      <c r="Z97" s="68">
        <v>1766.85</v>
      </c>
      <c r="AA97" s="67">
        <v>7</v>
      </c>
      <c r="AB97" s="66">
        <v>909.37571428571425</v>
      </c>
      <c r="AC97" s="68">
        <v>6365.63</v>
      </c>
      <c r="AD97" s="67">
        <v>5</v>
      </c>
      <c r="AE97" s="66">
        <v>1836.2619999999981</v>
      </c>
      <c r="AF97" s="68">
        <v>9181.3099999999904</v>
      </c>
      <c r="AG97" s="67">
        <v>3</v>
      </c>
      <c r="AH97" s="66">
        <v>1673.1299999999999</v>
      </c>
      <c r="AI97" s="68">
        <v>5019.3899999999994</v>
      </c>
      <c r="AJ97" s="67">
        <v>10</v>
      </c>
      <c r="AK97" s="66">
        <v>1411.3990000000019</v>
      </c>
      <c r="AL97" s="68">
        <v>14113.99000000002</v>
      </c>
      <c r="AM97" s="67">
        <v>2</v>
      </c>
      <c r="AN97" s="66">
        <v>968.67500000000325</v>
      </c>
      <c r="AO97" s="68">
        <v>1937.3500000000065</v>
      </c>
      <c r="AP97" s="43"/>
      <c r="AQ97" s="43"/>
      <c r="AR97" s="43"/>
      <c r="AS97" s="43"/>
      <c r="AT97" s="43"/>
      <c r="AU97" s="43"/>
      <c r="AV97" s="43"/>
      <c r="AW97" s="43"/>
      <c r="AX97" s="43"/>
      <c r="AY97" s="43"/>
      <c r="AZ97" s="43"/>
      <c r="BA97" s="43"/>
      <c r="BB97" s="43"/>
      <c r="BC97" s="43"/>
      <c r="BD97" s="43"/>
      <c r="BE97" s="43"/>
      <c r="BF97" s="43"/>
      <c r="BG97" s="43"/>
      <c r="BH97" s="43"/>
      <c r="BI97" s="43"/>
    </row>
    <row r="98" spans="1:61" ht="15.75" customHeight="1">
      <c r="A98" s="104" t="str">
        <f t="shared" si="10"/>
        <v>Véhicules usagésAutres Marques</v>
      </c>
      <c r="B98" s="526" t="s">
        <v>2492</v>
      </c>
      <c r="C98" s="468">
        <f t="shared" si="12"/>
        <v>61</v>
      </c>
      <c r="D98" s="66">
        <f t="shared" si="13"/>
        <v>1498.5888524590159</v>
      </c>
      <c r="E98" s="68">
        <f t="shared" si="11"/>
        <v>91413.919999999969</v>
      </c>
      <c r="F98" s="67">
        <v>4</v>
      </c>
      <c r="G98" s="66">
        <v>1303.4575</v>
      </c>
      <c r="H98" s="68">
        <v>5213.83</v>
      </c>
      <c r="I98" s="67">
        <v>3</v>
      </c>
      <c r="J98" s="66">
        <v>798.81666666666661</v>
      </c>
      <c r="K98" s="68">
        <v>2396.4499999999998</v>
      </c>
      <c r="L98" s="67">
        <v>9</v>
      </c>
      <c r="M98" s="66">
        <v>1767.5655555555556</v>
      </c>
      <c r="N98" s="68">
        <v>15908.09</v>
      </c>
      <c r="O98" s="67">
        <v>5</v>
      </c>
      <c r="P98" s="66">
        <v>1888.0919999999958</v>
      </c>
      <c r="Q98" s="68">
        <v>9440.4599999999791</v>
      </c>
      <c r="R98" s="67">
        <v>8</v>
      </c>
      <c r="S98" s="66">
        <v>1148.9350000000013</v>
      </c>
      <c r="T98" s="68">
        <v>9191.4800000000105</v>
      </c>
      <c r="U98" s="67">
        <v>6</v>
      </c>
      <c r="V98" s="66">
        <v>1460.9366666666649</v>
      </c>
      <c r="W98" s="68">
        <v>8765.6199999999899</v>
      </c>
      <c r="X98" s="67">
        <v>4</v>
      </c>
      <c r="Y98" s="66">
        <v>663.05499999999995</v>
      </c>
      <c r="Z98" s="68">
        <v>2652.22</v>
      </c>
      <c r="AA98" s="67">
        <v>8</v>
      </c>
      <c r="AB98" s="66">
        <v>1538.7774999999999</v>
      </c>
      <c r="AC98" s="68">
        <v>12310.22</v>
      </c>
      <c r="AD98" s="67">
        <v>3</v>
      </c>
      <c r="AE98" s="66">
        <v>1345.849999999996</v>
      </c>
      <c r="AF98" s="68">
        <v>4037.5499999999884</v>
      </c>
      <c r="AG98" s="67">
        <v>7</v>
      </c>
      <c r="AH98" s="66">
        <v>1841.8500000000017</v>
      </c>
      <c r="AI98" s="68">
        <v>12892.950000000012</v>
      </c>
      <c r="AJ98" s="67">
        <v>4</v>
      </c>
      <c r="AK98" s="66">
        <v>2151.2624999999971</v>
      </c>
      <c r="AL98" s="68">
        <v>8605.0499999999884</v>
      </c>
      <c r="AM98" s="67">
        <v>0</v>
      </c>
      <c r="AN98" s="66">
        <v>0</v>
      </c>
      <c r="AO98" s="68">
        <v>0</v>
      </c>
      <c r="AP98" s="43"/>
      <c r="AQ98" s="43"/>
      <c r="AR98" s="43"/>
      <c r="AS98" s="43"/>
      <c r="AT98" s="43"/>
      <c r="AU98" s="43"/>
      <c r="AV98" s="43"/>
      <c r="AW98" s="43"/>
      <c r="AX98" s="43"/>
      <c r="AY98" s="43"/>
      <c r="AZ98" s="43"/>
      <c r="BA98" s="43"/>
      <c r="BB98" s="43"/>
      <c r="BC98" s="43"/>
      <c r="BD98" s="43"/>
      <c r="BE98" s="43"/>
      <c r="BF98" s="43"/>
      <c r="BG98" s="43"/>
      <c r="BH98" s="43"/>
      <c r="BI98" s="43"/>
    </row>
    <row r="99" spans="1:61" ht="15.75" customHeight="1">
      <c r="A99" s="104" t="str">
        <f t="shared" si="10"/>
        <v>Véhicules usagésTotal Usagés</v>
      </c>
      <c r="B99" s="528" t="s">
        <v>486</v>
      </c>
      <c r="C99" s="75">
        <f>+C96+C97+C98</f>
        <v>187</v>
      </c>
      <c r="D99" s="73">
        <f>IF(C99&lt;=0,0,E99/C99)</f>
        <v>1807.2658823529396</v>
      </c>
      <c r="E99" s="74">
        <f>+E96+E97+E98</f>
        <v>337958.71999999968</v>
      </c>
      <c r="F99" s="75">
        <v>13</v>
      </c>
      <c r="G99" s="73">
        <v>1669.8792307692302</v>
      </c>
      <c r="H99" s="74">
        <v>21708.429999999993</v>
      </c>
      <c r="I99" s="75">
        <v>13</v>
      </c>
      <c r="J99" s="73">
        <v>2271.5530769230672</v>
      </c>
      <c r="K99" s="74">
        <v>29530.189999999871</v>
      </c>
      <c r="L99" s="75">
        <v>18</v>
      </c>
      <c r="M99" s="73">
        <v>1810.0044444444445</v>
      </c>
      <c r="N99" s="74">
        <v>32580.080000000002</v>
      </c>
      <c r="O99" s="75">
        <v>22</v>
      </c>
      <c r="P99" s="73">
        <v>2176.1799999999944</v>
      </c>
      <c r="Q99" s="74">
        <v>47875.959999999875</v>
      </c>
      <c r="R99" s="75">
        <v>15</v>
      </c>
      <c r="S99" s="73">
        <v>1563.3846666666675</v>
      </c>
      <c r="T99" s="74">
        <v>23450.770000000011</v>
      </c>
      <c r="U99" s="75">
        <v>25</v>
      </c>
      <c r="V99" s="73">
        <v>1860.4451999999997</v>
      </c>
      <c r="W99" s="74">
        <v>46511.12999999999</v>
      </c>
      <c r="X99" s="75">
        <v>15</v>
      </c>
      <c r="Y99" s="73">
        <v>1464.2419999999934</v>
      </c>
      <c r="Z99" s="74">
        <v>21963.629999999899</v>
      </c>
      <c r="AA99" s="75">
        <v>19</v>
      </c>
      <c r="AB99" s="73">
        <v>1321.5921052631572</v>
      </c>
      <c r="AC99" s="74">
        <v>25110.249999999989</v>
      </c>
      <c r="AD99" s="75">
        <v>10</v>
      </c>
      <c r="AE99" s="73">
        <v>2019.8319999999972</v>
      </c>
      <c r="AF99" s="74">
        <v>20198.319999999971</v>
      </c>
      <c r="AG99" s="75">
        <v>14</v>
      </c>
      <c r="AH99" s="73">
        <v>1797.2950000000008</v>
      </c>
      <c r="AI99" s="74">
        <v>25162.130000000012</v>
      </c>
      <c r="AJ99" s="75">
        <v>18</v>
      </c>
      <c r="AK99" s="73">
        <v>2016.5955555555593</v>
      </c>
      <c r="AL99" s="74">
        <v>36298.720000000067</v>
      </c>
      <c r="AM99" s="75">
        <v>5</v>
      </c>
      <c r="AN99" s="73">
        <v>1513.8220000000008</v>
      </c>
      <c r="AO99" s="74">
        <v>7569.1100000000042</v>
      </c>
      <c r="AP99" s="43"/>
      <c r="AQ99" s="43"/>
      <c r="AR99" s="43"/>
      <c r="AS99" s="43"/>
      <c r="AT99" s="43"/>
      <c r="AU99" s="43"/>
      <c r="AV99" s="43"/>
      <c r="AW99" s="43"/>
      <c r="AX99" s="43"/>
      <c r="AY99" s="43"/>
      <c r="AZ99" s="43"/>
      <c r="BA99" s="43"/>
      <c r="BB99" s="43"/>
      <c r="BC99" s="43"/>
      <c r="BD99" s="43"/>
      <c r="BE99" s="43"/>
      <c r="BF99" s="43"/>
      <c r="BG99" s="43"/>
      <c r="BH99" s="43"/>
      <c r="BI99" s="43"/>
    </row>
    <row r="100" spans="1:61" ht="15.75" customHeight="1">
      <c r="A100" s="104" t="str">
        <f t="shared" si="10"/>
        <v>Véhicules usagés</v>
      </c>
      <c r="B100" s="530"/>
      <c r="C100" s="65"/>
      <c r="D100" s="43"/>
      <c r="E100" s="76"/>
      <c r="F100" s="87"/>
      <c r="G100" s="562"/>
      <c r="H100" s="563"/>
      <c r="I100" s="87"/>
      <c r="J100" s="562"/>
      <c r="K100" s="563"/>
      <c r="L100" s="87"/>
      <c r="M100" s="562"/>
      <c r="N100" s="563"/>
      <c r="O100" s="87"/>
      <c r="P100" s="562"/>
      <c r="Q100" s="563"/>
      <c r="R100" s="87"/>
      <c r="S100" s="562"/>
      <c r="T100" s="563"/>
      <c r="U100" s="87"/>
      <c r="V100" s="562"/>
      <c r="W100" s="563"/>
      <c r="X100" s="87"/>
      <c r="Y100" s="562"/>
      <c r="Z100" s="563"/>
      <c r="AA100" s="87"/>
      <c r="AB100" s="562"/>
      <c r="AC100" s="563"/>
      <c r="AD100" s="87"/>
      <c r="AE100" s="562"/>
      <c r="AF100" s="563"/>
      <c r="AG100" s="87"/>
      <c r="AH100" s="562"/>
      <c r="AI100" s="563"/>
      <c r="AJ100" s="87"/>
      <c r="AK100" s="562"/>
      <c r="AL100" s="563"/>
      <c r="AM100" s="87"/>
      <c r="AN100" s="562"/>
      <c r="AO100" s="563"/>
      <c r="AP100" s="43"/>
      <c r="AQ100" s="43"/>
      <c r="AR100" s="43"/>
      <c r="AS100" s="43"/>
      <c r="AT100" s="43"/>
      <c r="AU100" s="43"/>
      <c r="AV100" s="43"/>
      <c r="AW100" s="43"/>
      <c r="AX100" s="43"/>
      <c r="AY100" s="43"/>
      <c r="AZ100" s="43"/>
      <c r="BA100" s="43"/>
      <c r="BB100" s="43"/>
      <c r="BC100" s="43"/>
      <c r="BD100" s="43"/>
      <c r="BE100" s="43"/>
      <c r="BF100" s="43"/>
      <c r="BG100" s="43"/>
      <c r="BH100" s="43"/>
      <c r="BI100" s="43"/>
    </row>
    <row r="101" spans="1:61" ht="15.75" customHeight="1">
      <c r="A101" s="104" t="str">
        <f>+$C$4&amp;B101</f>
        <v>Véhicules neufsRachat bail</v>
      </c>
      <c r="B101" s="564" t="s">
        <v>491</v>
      </c>
      <c r="C101" s="67"/>
      <c r="D101" s="66"/>
      <c r="E101" s="68">
        <f>+SUM(H101,K101,N101,Q101,T101,W101,Z101,AC101,AF101,AI101,AL101,AO101)</f>
        <v>28009.619999999988</v>
      </c>
      <c r="F101" s="67"/>
      <c r="G101" s="66"/>
      <c r="H101" s="68">
        <v>0</v>
      </c>
      <c r="I101" s="67"/>
      <c r="J101" s="66"/>
      <c r="K101" s="68">
        <v>5939.6500000000196</v>
      </c>
      <c r="L101" s="67"/>
      <c r="M101" s="66"/>
      <c r="N101" s="68">
        <v>2990.6799999999898</v>
      </c>
      <c r="O101" s="67"/>
      <c r="P101" s="66"/>
      <c r="Q101" s="68">
        <v>3995.3899999999799</v>
      </c>
      <c r="R101" s="67"/>
      <c r="S101" s="66"/>
      <c r="T101" s="68">
        <v>2498</v>
      </c>
      <c r="U101" s="67"/>
      <c r="V101" s="66"/>
      <c r="W101" s="68">
        <v>563.25</v>
      </c>
      <c r="X101" s="67"/>
      <c r="Y101" s="66"/>
      <c r="Z101" s="68">
        <v>2498</v>
      </c>
      <c r="AA101" s="67"/>
      <c r="AB101" s="66"/>
      <c r="AC101" s="68">
        <v>3531</v>
      </c>
      <c r="AD101" s="67"/>
      <c r="AE101" s="66"/>
      <c r="AF101" s="68">
        <v>999</v>
      </c>
      <c r="AG101" s="67"/>
      <c r="AH101" s="66"/>
      <c r="AI101" s="68">
        <v>1998</v>
      </c>
      <c r="AJ101" s="67"/>
      <c r="AK101" s="66"/>
      <c r="AL101" s="68">
        <v>1997.6500000000015</v>
      </c>
      <c r="AM101" s="67"/>
      <c r="AN101" s="66"/>
      <c r="AO101" s="68">
        <v>999</v>
      </c>
      <c r="AP101" s="43"/>
      <c r="AQ101" s="43"/>
      <c r="AR101" s="43"/>
      <c r="AS101" s="43"/>
      <c r="AT101" s="43"/>
      <c r="AU101" s="43"/>
      <c r="AV101" s="43"/>
      <c r="AW101" s="43"/>
      <c r="AX101" s="43"/>
      <c r="AY101" s="43"/>
      <c r="AZ101" s="43"/>
      <c r="BA101" s="43"/>
      <c r="BB101" s="43"/>
      <c r="BC101" s="43"/>
      <c r="BD101" s="43"/>
      <c r="BE101" s="43"/>
      <c r="BF101" s="43"/>
      <c r="BG101" s="43"/>
      <c r="BH101" s="43"/>
      <c r="BI101" s="43"/>
    </row>
    <row r="102" spans="1:61" ht="15.75" customHeight="1">
      <c r="A102" s="104" t="str">
        <f t="shared" ref="A102:A136" si="14">+$C$91&amp;B102</f>
        <v>Véhicules usagés</v>
      </c>
      <c r="B102" s="526"/>
      <c r="C102" s="65"/>
      <c r="D102" s="43"/>
      <c r="E102" s="76"/>
      <c r="F102" s="67"/>
      <c r="G102" s="43"/>
      <c r="H102" s="68"/>
      <c r="I102" s="67"/>
      <c r="J102" s="43"/>
      <c r="K102" s="68"/>
      <c r="L102" s="67"/>
      <c r="M102" s="43"/>
      <c r="N102" s="68"/>
      <c r="O102" s="67"/>
      <c r="P102" s="43"/>
      <c r="Q102" s="68"/>
      <c r="R102" s="67"/>
      <c r="S102" s="43"/>
      <c r="T102" s="68"/>
      <c r="U102" s="67"/>
      <c r="V102" s="43"/>
      <c r="W102" s="68"/>
      <c r="X102" s="67"/>
      <c r="Y102" s="43"/>
      <c r="Z102" s="68"/>
      <c r="AA102" s="67"/>
      <c r="AB102" s="43"/>
      <c r="AC102" s="68"/>
      <c r="AD102" s="67"/>
      <c r="AE102" s="43"/>
      <c r="AF102" s="68"/>
      <c r="AG102" s="67"/>
      <c r="AH102" s="43"/>
      <c r="AI102" s="68"/>
      <c r="AJ102" s="67"/>
      <c r="AK102" s="43"/>
      <c r="AL102" s="68"/>
      <c r="AM102" s="67"/>
      <c r="AN102" s="43"/>
      <c r="AO102" s="68"/>
      <c r="AP102" s="43"/>
      <c r="AQ102" s="43"/>
      <c r="AR102" s="43"/>
      <c r="AS102" s="43"/>
      <c r="AT102" s="43"/>
      <c r="AU102" s="43"/>
      <c r="AV102" s="43"/>
      <c r="AW102" s="43"/>
      <c r="AX102" s="43"/>
      <c r="AY102" s="43"/>
      <c r="AZ102" s="43"/>
      <c r="BA102" s="43"/>
      <c r="BB102" s="43"/>
      <c r="BC102" s="43"/>
      <c r="BD102" s="43"/>
      <c r="BE102" s="43"/>
      <c r="BF102" s="43"/>
      <c r="BG102" s="43"/>
      <c r="BH102" s="43"/>
      <c r="BI102" s="43"/>
    </row>
    <row r="103" spans="1:61" ht="15.75" customHeight="1">
      <c r="A103" s="104" t="str">
        <f t="shared" si="14"/>
        <v>Véhicules usagésVentes au Gros</v>
      </c>
      <c r="B103" s="526" t="s">
        <v>496</v>
      </c>
      <c r="C103" s="468">
        <f>+SUM(F103,I103,L103,O103,R103,U103,X103,AA103,AD103,AG103,AJ103,AM103)</f>
        <v>200</v>
      </c>
      <c r="D103" s="66">
        <f>IF(C103=0,0,E103/C103)</f>
        <v>409.70679999999919</v>
      </c>
      <c r="E103" s="68">
        <f>+SUM(H103,K103,N103,Q103,T103,W103,Z103,AC103,AF103,AI103,AL103,AO103)</f>
        <v>81941.359999999841</v>
      </c>
      <c r="F103" s="67">
        <v>13</v>
      </c>
      <c r="G103" s="66">
        <v>367.89153846153539</v>
      </c>
      <c r="H103" s="68">
        <v>4782.5899999999601</v>
      </c>
      <c r="I103" s="67">
        <v>15</v>
      </c>
      <c r="J103" s="66">
        <v>338.43599999999799</v>
      </c>
      <c r="K103" s="68">
        <v>5076.53999999997</v>
      </c>
      <c r="L103" s="67">
        <v>12</v>
      </c>
      <c r="M103" s="66">
        <v>358.89083333333332</v>
      </c>
      <c r="N103" s="68">
        <v>4306.6899999999996</v>
      </c>
      <c r="O103" s="67">
        <v>15</v>
      </c>
      <c r="P103" s="66">
        <v>613.86400000000128</v>
      </c>
      <c r="Q103" s="68">
        <v>9207.9600000000191</v>
      </c>
      <c r="R103" s="67">
        <v>34</v>
      </c>
      <c r="S103" s="66">
        <v>500.4129411764676</v>
      </c>
      <c r="T103" s="68">
        <v>17014.039999999899</v>
      </c>
      <c r="U103" s="67">
        <v>11</v>
      </c>
      <c r="V103" s="66">
        <v>-175.90818181818091</v>
      </c>
      <c r="W103" s="68">
        <v>-1934.98999999999</v>
      </c>
      <c r="X103" s="67">
        <v>23</v>
      </c>
      <c r="Y103" s="66">
        <v>264.54652173913041</v>
      </c>
      <c r="Z103" s="68">
        <v>6084.57</v>
      </c>
      <c r="AA103" s="67">
        <v>15</v>
      </c>
      <c r="AB103" s="66">
        <v>645.38600000000008</v>
      </c>
      <c r="AC103" s="68">
        <v>9680.7900000000009</v>
      </c>
      <c r="AD103" s="67">
        <v>10</v>
      </c>
      <c r="AE103" s="66">
        <v>566.52200000000016</v>
      </c>
      <c r="AF103" s="68">
        <v>5665.2200000000012</v>
      </c>
      <c r="AG103" s="67">
        <v>20</v>
      </c>
      <c r="AH103" s="66">
        <v>577.12550000000044</v>
      </c>
      <c r="AI103" s="68">
        <v>11542.510000000009</v>
      </c>
      <c r="AJ103" s="67">
        <v>30</v>
      </c>
      <c r="AK103" s="66">
        <v>297.97799999999893</v>
      </c>
      <c r="AL103" s="68">
        <v>8939.3399999999674</v>
      </c>
      <c r="AM103" s="67">
        <v>2</v>
      </c>
      <c r="AN103" s="66">
        <v>788.04999999999927</v>
      </c>
      <c r="AO103" s="68">
        <v>1576.0999999999985</v>
      </c>
      <c r="AP103" s="43"/>
      <c r="AQ103" s="43"/>
      <c r="AR103" s="43"/>
      <c r="AS103" s="43"/>
      <c r="AT103" s="43"/>
      <c r="AU103" s="43"/>
      <c r="AV103" s="43"/>
      <c r="AW103" s="43"/>
      <c r="AX103" s="43"/>
      <c r="AY103" s="43"/>
      <c r="AZ103" s="43"/>
      <c r="BA103" s="43"/>
      <c r="BB103" s="43"/>
      <c r="BC103" s="43"/>
      <c r="BD103" s="43"/>
      <c r="BE103" s="43"/>
      <c r="BF103" s="43"/>
      <c r="BG103" s="43"/>
      <c r="BH103" s="43"/>
      <c r="BI103" s="43"/>
    </row>
    <row r="104" spans="1:61" ht="15.75" customHeight="1">
      <c r="A104" s="104" t="str">
        <f t="shared" si="14"/>
        <v>Véhicules usagés</v>
      </c>
      <c r="B104" s="523"/>
      <c r="C104" s="80"/>
      <c r="D104" s="59"/>
      <c r="E104" s="57"/>
      <c r="F104" s="80"/>
      <c r="G104" s="59"/>
      <c r="H104" s="57"/>
      <c r="I104" s="80"/>
      <c r="J104" s="59"/>
      <c r="K104" s="57"/>
      <c r="L104" s="80"/>
      <c r="M104" s="59"/>
      <c r="N104" s="57"/>
      <c r="O104" s="80"/>
      <c r="P104" s="59"/>
      <c r="Q104" s="57"/>
      <c r="R104" s="80"/>
      <c r="S104" s="59"/>
      <c r="T104" s="57"/>
      <c r="U104" s="80"/>
      <c r="V104" s="59"/>
      <c r="W104" s="57"/>
      <c r="X104" s="80"/>
      <c r="Y104" s="59"/>
      <c r="Z104" s="57"/>
      <c r="AA104" s="80"/>
      <c r="AB104" s="59"/>
      <c r="AC104" s="57"/>
      <c r="AD104" s="80"/>
      <c r="AE104" s="59"/>
      <c r="AF104" s="57"/>
      <c r="AG104" s="80"/>
      <c r="AH104" s="59"/>
      <c r="AI104" s="57"/>
      <c r="AJ104" s="80"/>
      <c r="AK104" s="59"/>
      <c r="AL104" s="57"/>
      <c r="AM104" s="80"/>
      <c r="AN104" s="59"/>
      <c r="AO104" s="57"/>
      <c r="AP104" s="43"/>
      <c r="AQ104" s="43"/>
      <c r="AR104" s="43"/>
      <c r="AS104" s="43"/>
      <c r="AT104" s="43"/>
      <c r="AU104" s="43"/>
      <c r="AV104" s="43"/>
      <c r="AW104" s="43"/>
      <c r="AX104" s="43"/>
      <c r="AY104" s="43"/>
      <c r="AZ104" s="43"/>
      <c r="BA104" s="43"/>
      <c r="BB104" s="43"/>
      <c r="BC104" s="43"/>
      <c r="BD104" s="43"/>
      <c r="BE104" s="43"/>
      <c r="BF104" s="43"/>
      <c r="BG104" s="43"/>
      <c r="BH104" s="43"/>
      <c r="BI104" s="43"/>
    </row>
    <row r="105" spans="1:61" ht="15.75" customHeight="1">
      <c r="A105" s="104" t="str">
        <f t="shared" si="14"/>
        <v>Véhicules usagésRev. Finances</v>
      </c>
      <c r="B105" s="526" t="s">
        <v>389</v>
      </c>
      <c r="C105" s="67"/>
      <c r="D105" s="66">
        <f>IF(C99=0,0,E105/C99)</f>
        <v>350.59080213903746</v>
      </c>
      <c r="E105" s="68">
        <f t="shared" ref="E105:E107" si="15">+SUM(H105,K105,N105,Q105,T105,W105,Z105,AC105,AF105,AI105,AL105,AO105)</f>
        <v>65560.48000000001</v>
      </c>
      <c r="F105" s="67"/>
      <c r="G105" s="66">
        <v>573.26538461538462</v>
      </c>
      <c r="H105" s="68">
        <v>7452.45</v>
      </c>
      <c r="I105" s="67"/>
      <c r="J105" s="66">
        <v>376.75153846153847</v>
      </c>
      <c r="K105" s="68">
        <v>4897.7700000000004</v>
      </c>
      <c r="L105" s="67"/>
      <c r="M105" s="66">
        <v>316.79999999999995</v>
      </c>
      <c r="N105" s="68">
        <v>5702.4</v>
      </c>
      <c r="O105" s="67"/>
      <c r="P105" s="66">
        <v>605.96318181818185</v>
      </c>
      <c r="Q105" s="68">
        <v>13331.19</v>
      </c>
      <c r="R105" s="67"/>
      <c r="S105" s="66">
        <v>879.48266666666666</v>
      </c>
      <c r="T105" s="68">
        <v>13192.24</v>
      </c>
      <c r="U105" s="67"/>
      <c r="V105" s="66">
        <v>336.26800000000003</v>
      </c>
      <c r="W105" s="68">
        <v>8406.7000000000007</v>
      </c>
      <c r="X105" s="67"/>
      <c r="Y105" s="66">
        <v>-51.541333333333263</v>
      </c>
      <c r="Z105" s="68">
        <v>-773.11999999999898</v>
      </c>
      <c r="AA105" s="67"/>
      <c r="AB105" s="66">
        <v>245.39684210526315</v>
      </c>
      <c r="AC105" s="68">
        <v>4662.54</v>
      </c>
      <c r="AD105" s="67"/>
      <c r="AE105" s="66">
        <v>86.942000000000007</v>
      </c>
      <c r="AF105" s="68">
        <v>869.42000000000007</v>
      </c>
      <c r="AG105" s="67"/>
      <c r="AH105" s="66">
        <v>365.34785714285715</v>
      </c>
      <c r="AI105" s="68">
        <v>5114.87</v>
      </c>
      <c r="AJ105" s="67"/>
      <c r="AK105" s="66">
        <v>-29.883888888888887</v>
      </c>
      <c r="AL105" s="68">
        <v>-537.91</v>
      </c>
      <c r="AM105" s="67"/>
      <c r="AN105" s="66">
        <v>648.38600000000008</v>
      </c>
      <c r="AO105" s="68">
        <v>3241.9300000000003</v>
      </c>
      <c r="AP105" s="43"/>
      <c r="AQ105" s="43"/>
      <c r="AR105" s="43"/>
      <c r="AS105" s="43"/>
      <c r="AT105" s="43"/>
      <c r="AU105" s="43"/>
      <c r="AV105" s="43"/>
      <c r="AW105" s="43"/>
      <c r="AX105" s="43"/>
      <c r="AY105" s="43"/>
      <c r="AZ105" s="43"/>
      <c r="BA105" s="43"/>
      <c r="BB105" s="43"/>
      <c r="BC105" s="43"/>
      <c r="BD105" s="43"/>
      <c r="BE105" s="43"/>
      <c r="BF105" s="43"/>
      <c r="BG105" s="43"/>
      <c r="BH105" s="43"/>
      <c r="BI105" s="43"/>
    </row>
    <row r="106" spans="1:61" ht="15.75" customHeight="1">
      <c r="A106" s="104" t="str">
        <f t="shared" si="14"/>
        <v>Véhicules usagésRev. Protections</v>
      </c>
      <c r="B106" s="526" t="s">
        <v>390</v>
      </c>
      <c r="C106" s="67"/>
      <c r="D106" s="66">
        <f>IF(C99=0,0,E106/C99)</f>
        <v>989.7588235294113</v>
      </c>
      <c r="E106" s="68">
        <f t="shared" si="15"/>
        <v>185084.89999999991</v>
      </c>
      <c r="F106" s="67"/>
      <c r="G106" s="66">
        <v>369.32230769230688</v>
      </c>
      <c r="H106" s="68">
        <v>4801.1899999999896</v>
      </c>
      <c r="I106" s="67"/>
      <c r="J106" s="66">
        <v>692.88846153846146</v>
      </c>
      <c r="K106" s="68">
        <v>9007.5499999999993</v>
      </c>
      <c r="L106" s="67"/>
      <c r="M106" s="66">
        <v>594.33333333333337</v>
      </c>
      <c r="N106" s="68">
        <v>10698</v>
      </c>
      <c r="O106" s="67"/>
      <c r="P106" s="66">
        <v>1538.4390909090864</v>
      </c>
      <c r="Q106" s="68">
        <v>33845.659999999902</v>
      </c>
      <c r="R106" s="67"/>
      <c r="S106" s="66">
        <v>1715.4953333333333</v>
      </c>
      <c r="T106" s="68">
        <v>25732.43</v>
      </c>
      <c r="U106" s="67"/>
      <c r="V106" s="66">
        <v>1091.8920000000001</v>
      </c>
      <c r="W106" s="68">
        <v>27297.3</v>
      </c>
      <c r="X106" s="67"/>
      <c r="Y106" s="66">
        <v>1057.0806666666665</v>
      </c>
      <c r="Z106" s="68">
        <v>15856.21</v>
      </c>
      <c r="AA106" s="67"/>
      <c r="AB106" s="66">
        <v>399.11473684210478</v>
      </c>
      <c r="AC106" s="68">
        <v>7583.1799999999903</v>
      </c>
      <c r="AD106" s="67"/>
      <c r="AE106" s="66">
        <v>1425.4470000000001</v>
      </c>
      <c r="AF106" s="68">
        <v>14254.470000000001</v>
      </c>
      <c r="AG106" s="67"/>
      <c r="AH106" s="66">
        <v>1167.2014285714286</v>
      </c>
      <c r="AI106" s="68">
        <v>16340.82</v>
      </c>
      <c r="AJ106" s="67"/>
      <c r="AK106" s="66">
        <v>465.005</v>
      </c>
      <c r="AL106" s="68">
        <v>8370.09</v>
      </c>
      <c r="AM106" s="67"/>
      <c r="AN106" s="66">
        <v>2259.6</v>
      </c>
      <c r="AO106" s="68">
        <v>11298</v>
      </c>
      <c r="AP106" s="43"/>
      <c r="AQ106" s="43"/>
      <c r="AR106" s="43"/>
      <c r="AS106" s="43"/>
      <c r="AT106" s="43"/>
      <c r="AU106" s="43"/>
      <c r="AV106" s="43"/>
      <c r="AW106" s="43"/>
      <c r="AX106" s="43"/>
      <c r="AY106" s="43"/>
      <c r="AZ106" s="43"/>
      <c r="BA106" s="43"/>
      <c r="BB106" s="43"/>
      <c r="BC106" s="43"/>
      <c r="BD106" s="43"/>
      <c r="BE106" s="43"/>
      <c r="BF106" s="43"/>
      <c r="BG106" s="43"/>
      <c r="BH106" s="43"/>
      <c r="BI106" s="43"/>
    </row>
    <row r="107" spans="1:61" ht="15.75" customHeight="1">
      <c r="A107" s="104" t="str">
        <f t="shared" si="14"/>
        <v>Véhicules usagésRev. Autres</v>
      </c>
      <c r="B107" s="526" t="s">
        <v>391</v>
      </c>
      <c r="C107" s="67"/>
      <c r="D107" s="59">
        <f>IF(C99=0,0,E107/C99)</f>
        <v>293.79860962566789</v>
      </c>
      <c r="E107" s="68">
        <f t="shared" si="15"/>
        <v>54940.339999999895</v>
      </c>
      <c r="F107" s="67">
        <v>4</v>
      </c>
      <c r="G107" s="59">
        <v>202.46153846153845</v>
      </c>
      <c r="H107" s="68">
        <v>2632</v>
      </c>
      <c r="I107" s="67">
        <v>3</v>
      </c>
      <c r="J107" s="59">
        <v>75.92307692307692</v>
      </c>
      <c r="K107" s="68">
        <v>987</v>
      </c>
      <c r="L107" s="67">
        <v>9</v>
      </c>
      <c r="M107" s="59">
        <v>182.77777777777777</v>
      </c>
      <c r="N107" s="68">
        <v>3290</v>
      </c>
      <c r="O107" s="67">
        <v>5</v>
      </c>
      <c r="P107" s="59">
        <v>191.39772727272728</v>
      </c>
      <c r="Q107" s="68">
        <v>4210.75</v>
      </c>
      <c r="R107" s="67">
        <v>8</v>
      </c>
      <c r="S107" s="59">
        <v>734.6486666666666</v>
      </c>
      <c r="T107" s="68">
        <v>11019.73</v>
      </c>
      <c r="U107" s="67">
        <v>6</v>
      </c>
      <c r="V107" s="59">
        <v>340.77799999999957</v>
      </c>
      <c r="W107" s="68">
        <v>8519.4499999999898</v>
      </c>
      <c r="X107" s="67">
        <v>4</v>
      </c>
      <c r="Y107" s="59">
        <v>768.64599999999336</v>
      </c>
      <c r="Z107" s="68">
        <v>11529.6899999999</v>
      </c>
      <c r="AA107" s="67">
        <v>8</v>
      </c>
      <c r="AB107" s="59">
        <v>194.7757894736842</v>
      </c>
      <c r="AC107" s="68">
        <v>3700.74</v>
      </c>
      <c r="AD107" s="67"/>
      <c r="AE107" s="59">
        <v>155.5</v>
      </c>
      <c r="AF107" s="68">
        <v>1555</v>
      </c>
      <c r="AG107" s="67"/>
      <c r="AH107" s="59">
        <v>226.14142857142855</v>
      </c>
      <c r="AI107" s="68">
        <v>3165.9799999999996</v>
      </c>
      <c r="AJ107" s="67"/>
      <c r="AK107" s="59">
        <v>132.88888888888889</v>
      </c>
      <c r="AL107" s="68">
        <v>2392</v>
      </c>
      <c r="AM107" s="67"/>
      <c r="AN107" s="59">
        <v>387.6</v>
      </c>
      <c r="AO107" s="68">
        <v>1938</v>
      </c>
      <c r="AP107" s="43"/>
      <c r="AQ107" s="43"/>
      <c r="AR107" s="43"/>
      <c r="AS107" s="43"/>
      <c r="AT107" s="43"/>
      <c r="AU107" s="43"/>
      <c r="AV107" s="43"/>
      <c r="AW107" s="43"/>
      <c r="AX107" s="43"/>
      <c r="AY107" s="43"/>
      <c r="AZ107" s="43"/>
      <c r="BA107" s="43"/>
      <c r="BB107" s="43"/>
      <c r="BC107" s="43"/>
      <c r="BD107" s="43"/>
      <c r="BE107" s="43"/>
      <c r="BF107" s="43"/>
      <c r="BG107" s="43"/>
      <c r="BH107" s="43"/>
      <c r="BI107" s="43"/>
    </row>
    <row r="108" spans="1:61" ht="15.75" customHeight="1">
      <c r="A108" s="104" t="str">
        <f t="shared" si="14"/>
        <v>Véhicules usagésTotal F&amp;I</v>
      </c>
      <c r="B108" s="528" t="s">
        <v>392</v>
      </c>
      <c r="C108" s="75">
        <f>C99</f>
        <v>187</v>
      </c>
      <c r="D108" s="73">
        <f>IF(C108&lt;=0,0,E108/C108)</f>
        <v>1634.1482352941166</v>
      </c>
      <c r="E108" s="74">
        <f>E105+E106+E107</f>
        <v>305585.7199999998</v>
      </c>
      <c r="F108" s="75">
        <v>13</v>
      </c>
      <c r="G108" s="73">
        <v>1145.0492307692298</v>
      </c>
      <c r="H108" s="74">
        <v>14885.639999999989</v>
      </c>
      <c r="I108" s="75">
        <v>13</v>
      </c>
      <c r="J108" s="73">
        <v>1145.563076923077</v>
      </c>
      <c r="K108" s="74">
        <v>14892.32</v>
      </c>
      <c r="L108" s="75">
        <v>18</v>
      </c>
      <c r="M108" s="73">
        <v>1093.9111111111113</v>
      </c>
      <c r="N108" s="74">
        <v>19690.400000000001</v>
      </c>
      <c r="O108" s="75">
        <v>22</v>
      </c>
      <c r="P108" s="73">
        <v>2335.7999999999956</v>
      </c>
      <c r="Q108" s="74">
        <v>51387.599999999904</v>
      </c>
      <c r="R108" s="75">
        <v>15</v>
      </c>
      <c r="S108" s="73">
        <v>3329.6266666666661</v>
      </c>
      <c r="T108" s="74">
        <v>49944.399999999994</v>
      </c>
      <c r="U108" s="75">
        <v>25</v>
      </c>
      <c r="V108" s="73">
        <v>1768.9379999999996</v>
      </c>
      <c r="W108" s="74">
        <v>44223.44999999999</v>
      </c>
      <c r="X108" s="75">
        <v>15</v>
      </c>
      <c r="Y108" s="73">
        <v>1774.1853333333268</v>
      </c>
      <c r="Z108" s="74">
        <v>26612.779999999901</v>
      </c>
      <c r="AA108" s="75">
        <v>19</v>
      </c>
      <c r="AB108" s="73">
        <v>839.28736842105207</v>
      </c>
      <c r="AC108" s="74">
        <v>15946.45999999999</v>
      </c>
      <c r="AD108" s="75">
        <v>10</v>
      </c>
      <c r="AE108" s="73">
        <v>1667.8889999999999</v>
      </c>
      <c r="AF108" s="74">
        <v>16678.89</v>
      </c>
      <c r="AG108" s="75">
        <v>14</v>
      </c>
      <c r="AH108" s="73">
        <v>1758.6907142857142</v>
      </c>
      <c r="AI108" s="74">
        <v>24621.67</v>
      </c>
      <c r="AJ108" s="75">
        <v>18</v>
      </c>
      <c r="AK108" s="73">
        <v>568.01</v>
      </c>
      <c r="AL108" s="74">
        <v>10224.18</v>
      </c>
      <c r="AM108" s="75">
        <v>5</v>
      </c>
      <c r="AN108" s="73">
        <v>3295.5860000000002</v>
      </c>
      <c r="AO108" s="74">
        <v>16477.93</v>
      </c>
      <c r="AP108" s="43"/>
      <c r="AQ108" s="43"/>
      <c r="AR108" s="43"/>
      <c r="AS108" s="43"/>
      <c r="AT108" s="43"/>
      <c r="AU108" s="43"/>
      <c r="AV108" s="43"/>
      <c r="AW108" s="43"/>
      <c r="AX108" s="43"/>
      <c r="AY108" s="43"/>
      <c r="AZ108" s="43"/>
      <c r="BA108" s="43"/>
      <c r="BB108" s="43"/>
      <c r="BC108" s="43"/>
      <c r="BD108" s="43"/>
      <c r="BE108" s="43"/>
      <c r="BF108" s="43"/>
      <c r="BG108" s="43"/>
      <c r="BH108" s="43"/>
      <c r="BI108" s="43"/>
    </row>
    <row r="109" spans="1:61" ht="15.75" customHeight="1">
      <c r="A109" s="104" t="str">
        <f t="shared" si="14"/>
        <v>Véhicules usagés</v>
      </c>
      <c r="B109" s="526"/>
      <c r="C109" s="65"/>
      <c r="D109" s="43"/>
      <c r="E109" s="88"/>
      <c r="F109" s="65"/>
      <c r="G109" s="43"/>
      <c r="H109" s="88"/>
      <c r="I109" s="65"/>
      <c r="J109" s="43"/>
      <c r="K109" s="88"/>
      <c r="L109" s="65"/>
      <c r="M109" s="43"/>
      <c r="N109" s="88"/>
      <c r="O109" s="65"/>
      <c r="P109" s="43"/>
      <c r="Q109" s="88"/>
      <c r="R109" s="65"/>
      <c r="S109" s="43"/>
      <c r="T109" s="88"/>
      <c r="U109" s="65"/>
      <c r="V109" s="43"/>
      <c r="W109" s="88"/>
      <c r="X109" s="65"/>
      <c r="Y109" s="43"/>
      <c r="Z109" s="88"/>
      <c r="AA109" s="65"/>
      <c r="AB109" s="43"/>
      <c r="AC109" s="88"/>
      <c r="AD109" s="65"/>
      <c r="AE109" s="43"/>
      <c r="AF109" s="88"/>
      <c r="AG109" s="65"/>
      <c r="AH109" s="43"/>
      <c r="AI109" s="88"/>
      <c r="AJ109" s="65"/>
      <c r="AK109" s="43"/>
      <c r="AL109" s="88"/>
      <c r="AM109" s="65"/>
      <c r="AN109" s="43"/>
      <c r="AO109" s="88"/>
      <c r="AP109" s="43"/>
      <c r="AQ109" s="43"/>
      <c r="AR109" s="43"/>
      <c r="AS109" s="43"/>
      <c r="AT109" s="43"/>
      <c r="AU109" s="43"/>
      <c r="AV109" s="43"/>
      <c r="AW109" s="43"/>
      <c r="AX109" s="43"/>
      <c r="AY109" s="43"/>
      <c r="AZ109" s="43"/>
      <c r="BA109" s="43"/>
      <c r="BB109" s="43"/>
      <c r="BC109" s="43"/>
      <c r="BD109" s="43"/>
      <c r="BE109" s="43"/>
      <c r="BF109" s="43"/>
      <c r="BG109" s="43"/>
      <c r="BH109" s="43"/>
      <c r="BI109" s="43"/>
    </row>
    <row r="110" spans="1:61" ht="15.75" customHeight="1">
      <c r="A110" s="104" t="str">
        <f t="shared" si="14"/>
        <v>Véhicules usagés</v>
      </c>
      <c r="B110" s="526"/>
      <c r="C110" s="65"/>
      <c r="D110" s="43"/>
      <c r="E110" s="88"/>
      <c r="F110" s="65"/>
      <c r="G110" s="43"/>
      <c r="H110" s="88"/>
      <c r="I110" s="65"/>
      <c r="J110" s="43"/>
      <c r="K110" s="88"/>
      <c r="L110" s="65"/>
      <c r="M110" s="43"/>
      <c r="N110" s="88"/>
      <c r="O110" s="65"/>
      <c r="P110" s="43"/>
      <c r="Q110" s="88"/>
      <c r="R110" s="65"/>
      <c r="S110" s="43"/>
      <c r="T110" s="88"/>
      <c r="U110" s="65"/>
      <c r="V110" s="43"/>
      <c r="W110" s="88"/>
      <c r="X110" s="65"/>
      <c r="Y110" s="43"/>
      <c r="Z110" s="88"/>
      <c r="AA110" s="65"/>
      <c r="AB110" s="43"/>
      <c r="AC110" s="88"/>
      <c r="AD110" s="65"/>
      <c r="AE110" s="43"/>
      <c r="AF110" s="88"/>
      <c r="AG110" s="65"/>
      <c r="AH110" s="43"/>
      <c r="AI110" s="88"/>
      <c r="AJ110" s="65"/>
      <c r="AK110" s="43"/>
      <c r="AL110" s="88"/>
      <c r="AM110" s="65"/>
      <c r="AN110" s="43"/>
      <c r="AO110" s="88"/>
      <c r="AP110" s="43"/>
      <c r="AQ110" s="43"/>
      <c r="AR110" s="43"/>
      <c r="AS110" s="43"/>
      <c r="AT110" s="43"/>
      <c r="AU110" s="43"/>
      <c r="AV110" s="43"/>
      <c r="AW110" s="43"/>
      <c r="AX110" s="43"/>
      <c r="AY110" s="43"/>
      <c r="AZ110" s="43"/>
      <c r="BA110" s="43"/>
      <c r="BB110" s="43"/>
      <c r="BC110" s="43"/>
      <c r="BD110" s="43"/>
      <c r="BE110" s="43"/>
      <c r="BF110" s="43"/>
      <c r="BG110" s="43"/>
      <c r="BH110" s="43"/>
      <c r="BI110" s="43"/>
    </row>
    <row r="111" spans="1:61" ht="15.75" customHeight="1">
      <c r="A111" s="104" t="str">
        <f t="shared" si="14"/>
        <v>Véhicules usagésTotal Dépt. Usagés</v>
      </c>
      <c r="B111" s="531" t="s">
        <v>517</v>
      </c>
      <c r="C111" s="94">
        <f>C99+C103</f>
        <v>387</v>
      </c>
      <c r="D111" s="95">
        <f>IF(C111&lt;=0,0,E111/C111)</f>
        <v>1947.0165891472852</v>
      </c>
      <c r="E111" s="93">
        <f>E99+E108+E103+E101</f>
        <v>753495.41999999934</v>
      </c>
      <c r="F111" s="532">
        <v>26</v>
      </c>
      <c r="G111" s="533">
        <v>1591.4099999999976</v>
      </c>
      <c r="H111" s="534">
        <f>H99+H108+H103+H101</f>
        <v>41376.659999999938</v>
      </c>
      <c r="I111" s="532">
        <v>28</v>
      </c>
      <c r="J111" s="533">
        <v>1767.8232142857087</v>
      </c>
      <c r="K111" s="534">
        <f>K99+K108+K103+K101</f>
        <v>55438.699999999866</v>
      </c>
      <c r="L111" s="532">
        <v>30</v>
      </c>
      <c r="M111" s="533">
        <v>1885.9056666666668</v>
      </c>
      <c r="N111" s="534">
        <f>N99+N108+N103+N101</f>
        <v>59567.85</v>
      </c>
      <c r="O111" s="532">
        <v>37</v>
      </c>
      <c r="P111" s="533">
        <v>2931.6627027026975</v>
      </c>
      <c r="Q111" s="534">
        <f>Q99+Q108+Q103+Q101</f>
        <v>112466.90999999979</v>
      </c>
      <c r="R111" s="532">
        <v>49</v>
      </c>
      <c r="S111" s="533">
        <v>1845.0859183673449</v>
      </c>
      <c r="T111" s="534">
        <f>T99+T108+T103+T101</f>
        <v>92907.209999999905</v>
      </c>
      <c r="U111" s="532">
        <v>36</v>
      </c>
      <c r="V111" s="533">
        <v>2466.6552777777779</v>
      </c>
      <c r="W111" s="534">
        <f>W99+W108+W103+W101</f>
        <v>89362.84</v>
      </c>
      <c r="X111" s="532">
        <v>38</v>
      </c>
      <c r="Y111" s="533">
        <v>1438.4468421052579</v>
      </c>
      <c r="Z111" s="534">
        <f>Z99+Z108+Z103+Z101</f>
        <v>57158.979999999799</v>
      </c>
      <c r="AA111" s="532">
        <v>34</v>
      </c>
      <c r="AB111" s="533">
        <v>1492.2794117647052</v>
      </c>
      <c r="AC111" s="534">
        <f>AC99+AC108+AC103+AC101</f>
        <v>54268.499999999978</v>
      </c>
      <c r="AD111" s="532">
        <v>20</v>
      </c>
      <c r="AE111" s="533">
        <v>2127.1214999999984</v>
      </c>
      <c r="AF111" s="534">
        <f>AF99+AF108+AF103+AF101</f>
        <v>43541.429999999971</v>
      </c>
      <c r="AG111" s="532">
        <v>34</v>
      </c>
      <c r="AH111" s="533">
        <v>1803.7150000000006</v>
      </c>
      <c r="AI111" s="534">
        <f>AI99+AI108+AI103+AI101</f>
        <v>63324.310000000019</v>
      </c>
      <c r="AJ111" s="532">
        <v>48</v>
      </c>
      <c r="AK111" s="533">
        <v>1155.463333333334</v>
      </c>
      <c r="AL111" s="534">
        <f>AL99+AL108+AL103+AL101</f>
        <v>57459.890000000036</v>
      </c>
      <c r="AM111" s="532">
        <v>7</v>
      </c>
      <c r="AN111" s="533">
        <v>3660.448571428572</v>
      </c>
      <c r="AO111" s="534">
        <f>AO99+AO108+AO103+AO101</f>
        <v>26622.140000000003</v>
      </c>
      <c r="AP111" s="43"/>
      <c r="AQ111" s="43"/>
      <c r="AR111" s="43"/>
      <c r="AS111" s="43"/>
      <c r="AT111" s="43"/>
      <c r="AU111" s="43"/>
      <c r="AV111" s="43"/>
      <c r="AW111" s="43"/>
      <c r="AX111" s="43"/>
      <c r="AY111" s="43"/>
      <c r="AZ111" s="43"/>
      <c r="BA111" s="43"/>
      <c r="BB111" s="43"/>
      <c r="BC111" s="43"/>
      <c r="BD111" s="43"/>
      <c r="BE111" s="43"/>
      <c r="BF111" s="43"/>
      <c r="BG111" s="43"/>
      <c r="BH111" s="43"/>
      <c r="BI111" s="43"/>
    </row>
    <row r="112" spans="1:61" ht="15.75" customHeight="1">
      <c r="A112" s="104" t="str">
        <f t="shared" si="14"/>
        <v>Véhicules usagés</v>
      </c>
      <c r="B112" s="536"/>
      <c r="C112" s="96"/>
      <c r="D112" s="97"/>
      <c r="E112" s="98"/>
      <c r="F112" s="537"/>
      <c r="G112" s="538"/>
      <c r="H112" s="539"/>
      <c r="I112" s="537"/>
      <c r="J112" s="538"/>
      <c r="K112" s="539"/>
      <c r="L112" s="537"/>
      <c r="M112" s="538"/>
      <c r="N112" s="539"/>
      <c r="O112" s="537"/>
      <c r="P112" s="538"/>
      <c r="Q112" s="539"/>
      <c r="R112" s="537"/>
      <c r="S112" s="538"/>
      <c r="T112" s="539"/>
      <c r="U112" s="537"/>
      <c r="V112" s="538"/>
      <c r="W112" s="539"/>
      <c r="X112" s="537"/>
      <c r="Y112" s="538"/>
      <c r="Z112" s="539"/>
      <c r="AA112" s="537"/>
      <c r="AB112" s="538"/>
      <c r="AC112" s="539"/>
      <c r="AD112" s="537"/>
      <c r="AE112" s="538"/>
      <c r="AF112" s="539"/>
      <c r="AG112" s="537"/>
      <c r="AH112" s="538"/>
      <c r="AI112" s="539"/>
      <c r="AJ112" s="537"/>
      <c r="AK112" s="538"/>
      <c r="AL112" s="539"/>
      <c r="AM112" s="537"/>
      <c r="AN112" s="538"/>
      <c r="AO112" s="539"/>
      <c r="AP112" s="43"/>
      <c r="AQ112" s="43"/>
      <c r="AR112" s="43"/>
      <c r="AS112" s="43"/>
      <c r="AT112" s="43"/>
      <c r="AU112" s="43"/>
      <c r="AV112" s="43"/>
      <c r="AW112" s="43"/>
      <c r="AX112" s="43"/>
      <c r="AY112" s="43"/>
      <c r="AZ112" s="43"/>
      <c r="BA112" s="43"/>
      <c r="BB112" s="43"/>
      <c r="BC112" s="43"/>
      <c r="BD112" s="43"/>
      <c r="BE112" s="43"/>
      <c r="BF112" s="43"/>
      <c r="BG112" s="43"/>
      <c r="BH112" s="43"/>
      <c r="BI112" s="43"/>
    </row>
    <row r="113" spans="1:61" ht="15.75" customHeight="1">
      <c r="A113" s="104" t="str">
        <f t="shared" si="14"/>
        <v>Véhicules usagés</v>
      </c>
      <c r="B113" s="530"/>
      <c r="C113" s="83"/>
      <c r="D113" s="18"/>
      <c r="E113" s="102"/>
      <c r="F113" s="83"/>
      <c r="G113" s="18"/>
      <c r="H113" s="102"/>
      <c r="I113" s="83"/>
      <c r="J113" s="18"/>
      <c r="K113" s="102"/>
      <c r="L113" s="83"/>
      <c r="M113" s="18"/>
      <c r="N113" s="102"/>
      <c r="O113" s="83"/>
      <c r="P113" s="18"/>
      <c r="Q113" s="102"/>
      <c r="R113" s="83"/>
      <c r="S113" s="18"/>
      <c r="T113" s="102"/>
      <c r="U113" s="83"/>
      <c r="V113" s="18"/>
      <c r="W113" s="102"/>
      <c r="X113" s="83"/>
      <c r="Y113" s="18"/>
      <c r="Z113" s="102"/>
      <c r="AA113" s="83"/>
      <c r="AB113" s="18"/>
      <c r="AC113" s="102"/>
      <c r="AD113" s="83"/>
      <c r="AE113" s="18"/>
      <c r="AF113" s="102"/>
      <c r="AG113" s="83"/>
      <c r="AH113" s="18"/>
      <c r="AI113" s="102"/>
      <c r="AJ113" s="83"/>
      <c r="AK113" s="18"/>
      <c r="AL113" s="102"/>
      <c r="AM113" s="83"/>
      <c r="AN113" s="18"/>
      <c r="AO113" s="102"/>
      <c r="AP113" s="43"/>
      <c r="AQ113" s="43"/>
      <c r="AR113" s="43"/>
      <c r="AS113" s="43"/>
      <c r="AT113" s="43"/>
      <c r="AU113" s="43"/>
      <c r="AV113" s="43"/>
      <c r="AW113" s="43"/>
      <c r="AX113" s="43"/>
      <c r="AY113" s="43"/>
      <c r="AZ113" s="43"/>
      <c r="BA113" s="43"/>
      <c r="BB113" s="43"/>
      <c r="BC113" s="43"/>
      <c r="BD113" s="43"/>
      <c r="BE113" s="43"/>
      <c r="BF113" s="43"/>
      <c r="BG113" s="43"/>
      <c r="BH113" s="43"/>
      <c r="BI113" s="43"/>
    </row>
    <row r="114" spans="1:61" ht="15.75" customHeight="1">
      <c r="A114" s="104" t="str">
        <f t="shared" si="14"/>
        <v>Véhicules usagésDEPENSES</v>
      </c>
      <c r="B114" s="540" t="s">
        <v>394</v>
      </c>
      <c r="C114" s="65"/>
      <c r="D114" s="104"/>
      <c r="E114" s="76"/>
      <c r="F114" s="65"/>
      <c r="G114" s="104"/>
      <c r="H114" s="68"/>
      <c r="I114" s="65"/>
      <c r="J114" s="104"/>
      <c r="K114" s="68"/>
      <c r="L114" s="65"/>
      <c r="M114" s="104"/>
      <c r="N114" s="68"/>
      <c r="O114" s="65"/>
      <c r="P114" s="104"/>
      <c r="Q114" s="68"/>
      <c r="R114" s="65"/>
      <c r="S114" s="104"/>
      <c r="T114" s="68"/>
      <c r="U114" s="65"/>
      <c r="V114" s="104"/>
      <c r="W114" s="68"/>
      <c r="X114" s="65"/>
      <c r="Y114" s="104"/>
      <c r="Z114" s="68"/>
      <c r="AA114" s="65"/>
      <c r="AB114" s="104"/>
      <c r="AC114" s="68"/>
      <c r="AD114" s="65"/>
      <c r="AE114" s="104"/>
      <c r="AF114" s="68"/>
      <c r="AG114" s="65"/>
      <c r="AH114" s="104"/>
      <c r="AI114" s="68"/>
      <c r="AJ114" s="65"/>
      <c r="AK114" s="104"/>
      <c r="AL114" s="76"/>
      <c r="AM114" s="65"/>
      <c r="AN114" s="104"/>
      <c r="AO114" s="76"/>
      <c r="AP114" s="43"/>
      <c r="AQ114" s="43"/>
      <c r="AR114" s="43"/>
      <c r="AS114" s="43"/>
      <c r="AT114" s="43"/>
      <c r="AU114" s="43"/>
      <c r="AV114" s="43"/>
      <c r="AW114" s="43"/>
      <c r="AX114" s="43"/>
      <c r="AY114" s="43"/>
      <c r="AZ114" s="43"/>
      <c r="BA114" s="43"/>
      <c r="BB114" s="43"/>
      <c r="BC114" s="43"/>
      <c r="BD114" s="43"/>
      <c r="BE114" s="43"/>
      <c r="BF114" s="43"/>
      <c r="BG114" s="43"/>
      <c r="BH114" s="43"/>
      <c r="BI114" s="43"/>
    </row>
    <row r="115" spans="1:61" ht="15.75" customHeight="1">
      <c r="A115" s="104" t="str">
        <f t="shared" si="14"/>
        <v>Véhicules usagésComm. vendeurs</v>
      </c>
      <c r="B115" s="526" t="s">
        <v>395</v>
      </c>
      <c r="C115" s="472">
        <f>E115/E99</f>
        <v>0.31452208127667225</v>
      </c>
      <c r="D115" s="101">
        <f t="shared" ref="D115:D121" si="16">IF(C$99=0,0,E115/(C$99))</f>
        <v>568.42502673796798</v>
      </c>
      <c r="E115" s="88">
        <f t="shared" ref="E115:E124" si="17">+SUM(H115,K115,N115,Q115,T115,W115,Z115,AC115,AF115,AI115,AL115,AO115)</f>
        <v>106295.48000000001</v>
      </c>
      <c r="F115" s="541">
        <f>H115/H99</f>
        <v>0.37443057835135951</v>
      </c>
      <c r="G115" s="101">
        <f t="shared" ref="G115:G121" si="18">IF(F$99=0,0,H115/(F$99))</f>
        <v>625.25384615384621</v>
      </c>
      <c r="H115" s="88">
        <v>8128.3</v>
      </c>
      <c r="I115" s="541">
        <f>K115/K99</f>
        <v>0.27257935014979701</v>
      </c>
      <c r="J115" s="101">
        <f t="shared" ref="J115:J121" si="19">IF(I$99=0,0,K115/(I$99))</f>
        <v>619.17846153846153</v>
      </c>
      <c r="K115" s="88">
        <v>8049.32</v>
      </c>
      <c r="L115" s="541">
        <f>N115/N99</f>
        <v>0.3416326786183459</v>
      </c>
      <c r="M115" s="101">
        <f t="shared" ref="M115:M121" si="20">IF(L$99=0,0,N115/(L$99))</f>
        <v>618.35666666666668</v>
      </c>
      <c r="N115" s="88">
        <v>11130.42</v>
      </c>
      <c r="O115" s="541">
        <f>Q115/Q99</f>
        <v>0.30682392582832885</v>
      </c>
      <c r="P115" s="101">
        <f t="shared" ref="P115:P121" si="21">IF(O$99=0,0,Q115/(O$99))</f>
        <v>667.70409090909095</v>
      </c>
      <c r="Q115" s="88">
        <v>14689.49</v>
      </c>
      <c r="R115" s="541">
        <f>T115/T99</f>
        <v>0.3207732624557742</v>
      </c>
      <c r="S115" s="101">
        <f t="shared" ref="S115:S121" si="22">IF(R$99=0,0,T115/(R$99))</f>
        <v>501.49200000000002</v>
      </c>
      <c r="T115" s="88">
        <v>7522.38</v>
      </c>
      <c r="U115" s="541">
        <f>W115/W99</f>
        <v>0.37513902586327191</v>
      </c>
      <c r="V115" s="101">
        <f t="shared" ref="V115:V121" si="23">IF(U$99=0,0,W115/(U$99))</f>
        <v>697.92560000000003</v>
      </c>
      <c r="W115" s="88">
        <v>17448.14</v>
      </c>
      <c r="X115" s="541">
        <f>Z115/Z99</f>
        <v>0.29214524192950025</v>
      </c>
      <c r="Y115" s="101">
        <f t="shared" ref="Y115:Y121" si="24">IF(X$99=0,0,Z115/(X$99))</f>
        <v>427.7713333333333</v>
      </c>
      <c r="Z115" s="88">
        <v>6416.57</v>
      </c>
      <c r="AA115" s="541">
        <f>AC115/AC99</f>
        <v>0.31047162015511609</v>
      </c>
      <c r="AB115" s="101">
        <f t="shared" ref="AB115:AB121" si="25">IF(AA$99=0,0,AC115/(AA$99))</f>
        <v>410.31684210526316</v>
      </c>
      <c r="AC115" s="88">
        <v>7796.02</v>
      </c>
      <c r="AD115" s="541">
        <v>0.26600083571306959</v>
      </c>
      <c r="AE115" s="101">
        <f t="shared" ref="AE115:AE121" si="26">IF(AD$99=0,0,AF115/(AD$99))</f>
        <v>537.27700000000004</v>
      </c>
      <c r="AF115" s="88">
        <v>5372.77</v>
      </c>
      <c r="AG115" s="541">
        <v>0.25429882128420755</v>
      </c>
      <c r="AH115" s="101">
        <f t="shared" ref="AH115:AH121" si="27">IF(AG$99=0,0,AI115/(AG$99))</f>
        <v>457.05</v>
      </c>
      <c r="AI115" s="88">
        <v>6398.7</v>
      </c>
      <c r="AJ115" s="541">
        <v>0.25792286890556976</v>
      </c>
      <c r="AK115" s="101">
        <f t="shared" ref="AK115:AK121" si="28">IF(AJ$99=0,0,AL115/(AJ$99))</f>
        <v>520.12611111111119</v>
      </c>
      <c r="AL115" s="88">
        <v>9362.27</v>
      </c>
      <c r="AM115" s="541">
        <v>0.5259667252821002</v>
      </c>
      <c r="AN115" s="101">
        <f t="shared" ref="AN115:AN121" si="29">IF(AM$99=0,0,AO115/(AM$99))</f>
        <v>796.22</v>
      </c>
      <c r="AO115" s="88">
        <v>3981.1</v>
      </c>
      <c r="AP115" s="43"/>
      <c r="AQ115" s="43"/>
      <c r="AR115" s="43"/>
      <c r="AS115" s="43"/>
      <c r="AT115" s="43"/>
      <c r="AU115" s="43"/>
      <c r="AV115" s="43"/>
      <c r="AW115" s="43"/>
      <c r="AX115" s="43"/>
      <c r="AY115" s="43"/>
      <c r="AZ115" s="43"/>
      <c r="BA115" s="43"/>
      <c r="BB115" s="43"/>
      <c r="BC115" s="43"/>
      <c r="BD115" s="43"/>
      <c r="BE115" s="43"/>
      <c r="BF115" s="43"/>
      <c r="BG115" s="43"/>
      <c r="BH115" s="43"/>
      <c r="BI115" s="43"/>
    </row>
    <row r="116" spans="1:61" ht="15.75" customHeight="1">
      <c r="A116" s="104" t="str">
        <f t="shared" si="14"/>
        <v>Véhicules usagésComm. F&amp;I</v>
      </c>
      <c r="B116" s="523" t="s">
        <v>396</v>
      </c>
      <c r="C116" s="473">
        <f>E116/E108</f>
        <v>0.2485631200306089</v>
      </c>
      <c r="D116" s="108">
        <f t="shared" si="16"/>
        <v>406.18898395721925</v>
      </c>
      <c r="E116" s="110">
        <f t="shared" si="17"/>
        <v>75957.34</v>
      </c>
      <c r="F116" s="542">
        <f>H116/H108</f>
        <v>0.24330630056887059</v>
      </c>
      <c r="G116" s="108">
        <f t="shared" si="18"/>
        <v>278.59769230769228</v>
      </c>
      <c r="H116" s="110">
        <v>3621.77</v>
      </c>
      <c r="I116" s="542">
        <f>K116/K108</f>
        <v>0.22996148350290618</v>
      </c>
      <c r="J116" s="108">
        <f t="shared" si="19"/>
        <v>263.43538461538458</v>
      </c>
      <c r="K116" s="110">
        <v>3424.66</v>
      </c>
      <c r="L116" s="542">
        <f>N116/N108</f>
        <v>0.20569262178523542</v>
      </c>
      <c r="M116" s="108">
        <f t="shared" si="20"/>
        <v>225.00944444444445</v>
      </c>
      <c r="N116" s="110">
        <v>4050.17</v>
      </c>
      <c r="O116" s="542">
        <f>Q116/Q108</f>
        <v>0.26125855264694259</v>
      </c>
      <c r="P116" s="108">
        <f t="shared" si="21"/>
        <v>610.24772727272727</v>
      </c>
      <c r="Q116" s="110">
        <v>13425.45</v>
      </c>
      <c r="R116" s="542">
        <f>T116/T108</f>
        <v>0.2473900977887411</v>
      </c>
      <c r="S116" s="108">
        <f t="shared" si="22"/>
        <v>823.7166666666667</v>
      </c>
      <c r="T116" s="110">
        <v>12355.75</v>
      </c>
      <c r="U116" s="542">
        <f>W116/W108</f>
        <v>0.26403616181008044</v>
      </c>
      <c r="V116" s="108">
        <f t="shared" si="23"/>
        <v>467.06360000000001</v>
      </c>
      <c r="W116" s="110">
        <v>11676.59</v>
      </c>
      <c r="X116" s="542">
        <f>Z116/Z108</f>
        <v>0.29210552223405556</v>
      </c>
      <c r="Y116" s="108">
        <f t="shared" si="24"/>
        <v>518.24933333333331</v>
      </c>
      <c r="Z116" s="110">
        <v>7773.74</v>
      </c>
      <c r="AA116" s="542">
        <f>AC116/AC108</f>
        <v>0.13319194354107441</v>
      </c>
      <c r="AB116" s="108">
        <f t="shared" si="25"/>
        <v>111.78631578947369</v>
      </c>
      <c r="AC116" s="110">
        <v>2123.94</v>
      </c>
      <c r="AD116" s="542">
        <v>0.23455157987132239</v>
      </c>
      <c r="AE116" s="108">
        <f t="shared" si="26"/>
        <v>391.20600000000002</v>
      </c>
      <c r="AF116" s="110">
        <v>3912.06</v>
      </c>
      <c r="AG116" s="542">
        <v>0.24696375184948868</v>
      </c>
      <c r="AH116" s="108">
        <f t="shared" si="27"/>
        <v>434.33285714285711</v>
      </c>
      <c r="AI116" s="110">
        <v>6080.66</v>
      </c>
      <c r="AJ116" s="542">
        <v>0.21400053598430388</v>
      </c>
      <c r="AK116" s="108">
        <f t="shared" si="28"/>
        <v>121.55444444444444</v>
      </c>
      <c r="AL116" s="110">
        <v>2187.98</v>
      </c>
      <c r="AM116" s="542">
        <v>0.32313342756037922</v>
      </c>
      <c r="AN116" s="108">
        <f t="shared" si="29"/>
        <v>1064.914</v>
      </c>
      <c r="AO116" s="110">
        <v>5324.57</v>
      </c>
      <c r="AP116" s="43"/>
      <c r="AQ116" s="43"/>
      <c r="AR116" s="43"/>
      <c r="AS116" s="43"/>
      <c r="AT116" s="43"/>
      <c r="AU116" s="43"/>
      <c r="AV116" s="43"/>
      <c r="AW116" s="43"/>
      <c r="AX116" s="43"/>
      <c r="AY116" s="43"/>
      <c r="AZ116" s="43"/>
      <c r="BA116" s="43"/>
      <c r="BB116" s="43"/>
      <c r="BC116" s="43"/>
      <c r="BD116" s="43"/>
      <c r="BE116" s="43"/>
      <c r="BF116" s="43"/>
      <c r="BG116" s="43"/>
      <c r="BH116" s="43"/>
      <c r="BI116" s="43"/>
    </row>
    <row r="117" spans="1:61" ht="15.75" customHeight="1">
      <c r="A117" s="104" t="str">
        <f t="shared" si="14"/>
        <v>Véhicules usagésFrais de livraison</v>
      </c>
      <c r="B117" s="526" t="s">
        <v>397</v>
      </c>
      <c r="C117" s="65"/>
      <c r="D117" s="101">
        <f t="shared" si="16"/>
        <v>79.64368983957219</v>
      </c>
      <c r="E117" s="88">
        <f t="shared" si="17"/>
        <v>14893.37</v>
      </c>
      <c r="F117" s="65"/>
      <c r="G117" s="101">
        <f t="shared" si="18"/>
        <v>58.972307692307695</v>
      </c>
      <c r="H117" s="88">
        <v>766.64</v>
      </c>
      <c r="I117" s="65"/>
      <c r="J117" s="101">
        <f t="shared" si="19"/>
        <v>83.379230769230773</v>
      </c>
      <c r="K117" s="88">
        <v>1083.93</v>
      </c>
      <c r="L117" s="65"/>
      <c r="M117" s="101">
        <f t="shared" si="20"/>
        <v>72.971666666666664</v>
      </c>
      <c r="N117" s="88">
        <v>1313.49</v>
      </c>
      <c r="O117" s="65"/>
      <c r="P117" s="101">
        <f t="shared" si="21"/>
        <v>80.948181818181808</v>
      </c>
      <c r="Q117" s="88">
        <v>1780.86</v>
      </c>
      <c r="R117" s="65"/>
      <c r="S117" s="101">
        <f t="shared" si="22"/>
        <v>125.02199999999999</v>
      </c>
      <c r="T117" s="88">
        <v>1875.33</v>
      </c>
      <c r="U117" s="65"/>
      <c r="V117" s="101">
        <f t="shared" si="23"/>
        <v>60.966000000000001</v>
      </c>
      <c r="W117" s="88">
        <v>1524.15</v>
      </c>
      <c r="X117" s="65"/>
      <c r="Y117" s="101">
        <f t="shared" si="24"/>
        <v>119.45733333333332</v>
      </c>
      <c r="Z117" s="88">
        <v>1791.86</v>
      </c>
      <c r="AA117" s="65"/>
      <c r="AB117" s="101">
        <f t="shared" si="25"/>
        <v>52.315263157894741</v>
      </c>
      <c r="AC117" s="88">
        <v>993.99</v>
      </c>
      <c r="AD117" s="65"/>
      <c r="AE117" s="101">
        <f t="shared" si="26"/>
        <v>116.10299999999999</v>
      </c>
      <c r="AF117" s="88">
        <v>1161.03</v>
      </c>
      <c r="AG117" s="65"/>
      <c r="AH117" s="101">
        <f t="shared" si="27"/>
        <v>76.951428571428565</v>
      </c>
      <c r="AI117" s="88">
        <v>1077.32</v>
      </c>
      <c r="AJ117" s="65"/>
      <c r="AK117" s="101">
        <f t="shared" si="28"/>
        <v>58.51166666666667</v>
      </c>
      <c r="AL117" s="88">
        <v>1053.21</v>
      </c>
      <c r="AM117" s="65"/>
      <c r="AN117" s="101">
        <f t="shared" si="29"/>
        <v>94.311999999999998</v>
      </c>
      <c r="AO117" s="88">
        <v>471.56</v>
      </c>
      <c r="AP117" s="43"/>
      <c r="AQ117" s="43"/>
      <c r="AR117" s="43"/>
      <c r="AS117" s="43"/>
      <c r="AT117" s="43"/>
      <c r="AU117" s="43"/>
      <c r="AV117" s="43"/>
      <c r="AW117" s="43"/>
      <c r="AX117" s="43"/>
      <c r="AY117" s="43"/>
      <c r="AZ117" s="43"/>
      <c r="BA117" s="43"/>
      <c r="BB117" s="43"/>
      <c r="BC117" s="43"/>
      <c r="BD117" s="43"/>
      <c r="BE117" s="43"/>
      <c r="BF117" s="43"/>
      <c r="BG117" s="43"/>
      <c r="BH117" s="43"/>
      <c r="BI117" s="43"/>
    </row>
    <row r="118" spans="1:61" ht="15.75" customHeight="1">
      <c r="A118" s="104" t="str">
        <f t="shared" si="14"/>
        <v>Véhicules usagésService gratuit 1</v>
      </c>
      <c r="B118" s="526" t="s">
        <v>398</v>
      </c>
      <c r="C118" s="65"/>
      <c r="D118" s="101">
        <f t="shared" si="16"/>
        <v>67.362085561497338</v>
      </c>
      <c r="E118" s="88">
        <f t="shared" si="17"/>
        <v>12596.710000000001</v>
      </c>
      <c r="F118" s="65"/>
      <c r="G118" s="101">
        <f t="shared" si="18"/>
        <v>85.98615384615384</v>
      </c>
      <c r="H118" s="88">
        <v>1117.82</v>
      </c>
      <c r="I118" s="65"/>
      <c r="J118" s="101">
        <f t="shared" si="19"/>
        <v>32.221538461538458</v>
      </c>
      <c r="K118" s="88">
        <v>418.88</v>
      </c>
      <c r="L118" s="65"/>
      <c r="M118" s="101">
        <f t="shared" si="20"/>
        <v>18</v>
      </c>
      <c r="N118" s="88">
        <v>324</v>
      </c>
      <c r="O118" s="65"/>
      <c r="P118" s="101">
        <f t="shared" si="21"/>
        <v>37.948181818181816</v>
      </c>
      <c r="Q118" s="88">
        <v>834.86</v>
      </c>
      <c r="R118" s="65"/>
      <c r="S118" s="101">
        <f t="shared" si="22"/>
        <v>76.418666666666667</v>
      </c>
      <c r="T118" s="88">
        <v>1146.28</v>
      </c>
      <c r="U118" s="65"/>
      <c r="V118" s="101">
        <f t="shared" si="23"/>
        <v>79.516800000000003</v>
      </c>
      <c r="W118" s="88">
        <v>1987.92</v>
      </c>
      <c r="X118" s="65"/>
      <c r="Y118" s="101">
        <f t="shared" si="24"/>
        <v>85.835999999999999</v>
      </c>
      <c r="Z118" s="88">
        <v>1287.54</v>
      </c>
      <c r="AA118" s="65"/>
      <c r="AB118" s="101">
        <f t="shared" si="25"/>
        <v>51.683157894736844</v>
      </c>
      <c r="AC118" s="88">
        <v>981.98</v>
      </c>
      <c r="AD118" s="65"/>
      <c r="AE118" s="101">
        <f t="shared" si="26"/>
        <v>14.586000000000002</v>
      </c>
      <c r="AF118" s="88">
        <v>145.86000000000001</v>
      </c>
      <c r="AG118" s="65"/>
      <c r="AH118" s="101">
        <f t="shared" si="27"/>
        <v>99.237857142857138</v>
      </c>
      <c r="AI118" s="88">
        <v>1389.33</v>
      </c>
      <c r="AJ118" s="65"/>
      <c r="AK118" s="101">
        <f t="shared" si="28"/>
        <v>153.90222222222221</v>
      </c>
      <c r="AL118" s="88">
        <v>2770.24</v>
      </c>
      <c r="AM118" s="65"/>
      <c r="AN118" s="101">
        <f t="shared" si="29"/>
        <v>38.4</v>
      </c>
      <c r="AO118" s="88">
        <v>192</v>
      </c>
      <c r="AP118" s="43"/>
      <c r="AQ118" s="43"/>
      <c r="AR118" s="43"/>
      <c r="AS118" s="43"/>
      <c r="AT118" s="43"/>
      <c r="AU118" s="43"/>
      <c r="AV118" s="43"/>
      <c r="AW118" s="43"/>
      <c r="AX118" s="43"/>
      <c r="AY118" s="43"/>
      <c r="AZ118" s="43"/>
      <c r="BA118" s="43"/>
      <c r="BB118" s="43"/>
      <c r="BC118" s="43"/>
      <c r="BD118" s="43"/>
      <c r="BE118" s="43"/>
      <c r="BF118" s="43"/>
      <c r="BG118" s="43"/>
      <c r="BH118" s="43"/>
      <c r="BI118" s="43"/>
    </row>
    <row r="119" spans="1:61" ht="15.75" customHeight="1">
      <c r="A119" s="104" t="str">
        <f t="shared" si="14"/>
        <v>Véhicules usagésEntretien stock</v>
      </c>
      <c r="B119" s="523" t="s">
        <v>399</v>
      </c>
      <c r="C119" s="51"/>
      <c r="D119" s="108">
        <f t="shared" si="16"/>
        <v>170.92967914438503</v>
      </c>
      <c r="E119" s="110">
        <f t="shared" si="17"/>
        <v>31963.850000000002</v>
      </c>
      <c r="F119" s="51"/>
      <c r="G119" s="108">
        <f t="shared" si="18"/>
        <v>154.87846153846155</v>
      </c>
      <c r="H119" s="110">
        <v>2013.42</v>
      </c>
      <c r="I119" s="51"/>
      <c r="J119" s="108">
        <f t="shared" si="19"/>
        <v>194.09846153846155</v>
      </c>
      <c r="K119" s="110">
        <v>2523.2800000000002</v>
      </c>
      <c r="L119" s="51"/>
      <c r="M119" s="108">
        <f t="shared" si="20"/>
        <v>149.69555555555556</v>
      </c>
      <c r="N119" s="110">
        <v>2694.52</v>
      </c>
      <c r="O119" s="51"/>
      <c r="P119" s="108">
        <f t="shared" si="21"/>
        <v>112.5059090909091</v>
      </c>
      <c r="Q119" s="110">
        <v>2475.13</v>
      </c>
      <c r="R119" s="51"/>
      <c r="S119" s="108">
        <f t="shared" si="22"/>
        <v>161.53133333333332</v>
      </c>
      <c r="T119" s="110">
        <v>2422.9699999999998</v>
      </c>
      <c r="U119" s="51"/>
      <c r="V119" s="108">
        <f t="shared" si="23"/>
        <v>128.67439999999999</v>
      </c>
      <c r="W119" s="110">
        <v>3216.86</v>
      </c>
      <c r="X119" s="51"/>
      <c r="Y119" s="108">
        <f t="shared" si="24"/>
        <v>337.69533333333334</v>
      </c>
      <c r="Z119" s="110">
        <v>5065.43</v>
      </c>
      <c r="AA119" s="51"/>
      <c r="AB119" s="108">
        <f t="shared" si="25"/>
        <v>154.97</v>
      </c>
      <c r="AC119" s="110">
        <v>2944.43</v>
      </c>
      <c r="AD119" s="51"/>
      <c r="AE119" s="108">
        <f t="shared" si="26"/>
        <v>231.38800000000001</v>
      </c>
      <c r="AF119" s="110">
        <v>2313.88</v>
      </c>
      <c r="AG119" s="51"/>
      <c r="AH119" s="108">
        <f t="shared" si="27"/>
        <v>130.97714285714287</v>
      </c>
      <c r="AI119" s="110">
        <v>1833.68</v>
      </c>
      <c r="AJ119" s="51"/>
      <c r="AK119" s="108">
        <f t="shared" si="28"/>
        <v>134.88499999999999</v>
      </c>
      <c r="AL119" s="110">
        <v>2427.9299999999998</v>
      </c>
      <c r="AM119" s="51"/>
      <c r="AN119" s="108">
        <f t="shared" si="29"/>
        <v>406.464</v>
      </c>
      <c r="AO119" s="110">
        <v>2032.32</v>
      </c>
      <c r="AP119" s="43"/>
      <c r="AQ119" s="43"/>
      <c r="AR119" s="43"/>
      <c r="AS119" s="43"/>
      <c r="AT119" s="43"/>
      <c r="AU119" s="43"/>
      <c r="AV119" s="43"/>
      <c r="AW119" s="43"/>
      <c r="AX119" s="43"/>
      <c r="AY119" s="43"/>
      <c r="AZ119" s="43"/>
      <c r="BA119" s="43"/>
      <c r="BB119" s="43"/>
      <c r="BC119" s="43"/>
      <c r="BD119" s="43"/>
      <c r="BE119" s="43"/>
      <c r="BF119" s="43"/>
      <c r="BG119" s="43"/>
      <c r="BH119" s="43"/>
      <c r="BI119" s="43"/>
    </row>
    <row r="120" spans="1:61" ht="15.75" customHeight="1">
      <c r="A120" s="104" t="str">
        <f t="shared" si="14"/>
        <v>Véhicules usagésPublicité 1</v>
      </c>
      <c r="B120" s="526" t="s">
        <v>400</v>
      </c>
      <c r="C120" s="65"/>
      <c r="D120" s="101">
        <f t="shared" si="16"/>
        <v>341.30080213903744</v>
      </c>
      <c r="E120" s="88">
        <f t="shared" si="17"/>
        <v>63823.25</v>
      </c>
      <c r="F120" s="65"/>
      <c r="G120" s="101">
        <f t="shared" si="18"/>
        <v>534.17384615384617</v>
      </c>
      <c r="H120" s="88">
        <v>6944.26</v>
      </c>
      <c r="I120" s="65"/>
      <c r="J120" s="101">
        <f t="shared" si="19"/>
        <v>415.85692307692312</v>
      </c>
      <c r="K120" s="88">
        <v>5406.14</v>
      </c>
      <c r="L120" s="65"/>
      <c r="M120" s="101">
        <f t="shared" si="20"/>
        <v>288.29333333333329</v>
      </c>
      <c r="N120" s="88">
        <v>5189.28</v>
      </c>
      <c r="O120" s="65"/>
      <c r="P120" s="101">
        <f t="shared" si="21"/>
        <v>225.72954545454547</v>
      </c>
      <c r="Q120" s="88">
        <v>4966.05</v>
      </c>
      <c r="R120" s="65"/>
      <c r="S120" s="101">
        <f t="shared" si="22"/>
        <v>450.2646666666667</v>
      </c>
      <c r="T120" s="88">
        <v>6753.97</v>
      </c>
      <c r="U120" s="65"/>
      <c r="V120" s="101">
        <f t="shared" si="23"/>
        <v>270.50959999999998</v>
      </c>
      <c r="W120" s="88">
        <v>6762.74</v>
      </c>
      <c r="X120" s="65"/>
      <c r="Y120" s="101">
        <f t="shared" si="24"/>
        <v>302.17933333333332</v>
      </c>
      <c r="Z120" s="88">
        <v>4532.6899999999996</v>
      </c>
      <c r="AA120" s="65"/>
      <c r="AB120" s="101">
        <f t="shared" si="25"/>
        <v>328.83789473684209</v>
      </c>
      <c r="AC120" s="88">
        <v>6247.92</v>
      </c>
      <c r="AD120" s="65"/>
      <c r="AE120" s="101">
        <f t="shared" si="26"/>
        <v>328.73500000000001</v>
      </c>
      <c r="AF120" s="88">
        <v>3287.3500000000004</v>
      </c>
      <c r="AG120" s="65"/>
      <c r="AH120" s="101">
        <f t="shared" si="27"/>
        <v>585.63857142857148</v>
      </c>
      <c r="AI120" s="88">
        <v>8198.94</v>
      </c>
      <c r="AJ120" s="65"/>
      <c r="AK120" s="101">
        <f t="shared" si="28"/>
        <v>315.96722222222223</v>
      </c>
      <c r="AL120" s="88">
        <v>5687.41</v>
      </c>
      <c r="AM120" s="65"/>
      <c r="AN120" s="101">
        <f t="shared" si="29"/>
        <v>-30.7</v>
      </c>
      <c r="AO120" s="88">
        <v>-153.5</v>
      </c>
      <c r="AP120" s="43"/>
      <c r="AQ120" s="43"/>
      <c r="AR120" s="43"/>
      <c r="AS120" s="43"/>
      <c r="AT120" s="43"/>
      <c r="AU120" s="43"/>
      <c r="AV120" s="43"/>
      <c r="AW120" s="43"/>
      <c r="AX120" s="43"/>
      <c r="AY120" s="43"/>
      <c r="AZ120" s="43"/>
      <c r="BA120" s="43"/>
      <c r="BB120" s="43"/>
      <c r="BC120" s="43"/>
      <c r="BD120" s="43"/>
      <c r="BE120" s="43"/>
      <c r="BF120" s="43"/>
      <c r="BG120" s="43"/>
      <c r="BH120" s="43"/>
      <c r="BI120" s="43"/>
    </row>
    <row r="121" spans="1:61" ht="15.75" customHeight="1">
      <c r="A121" s="104" t="str">
        <f t="shared" si="14"/>
        <v>Véhicules usagésIntérêt de gros</v>
      </c>
      <c r="B121" s="526" t="s">
        <v>401</v>
      </c>
      <c r="C121" s="65"/>
      <c r="D121" s="101">
        <f t="shared" si="16"/>
        <v>251.18229946524067</v>
      </c>
      <c r="E121" s="88">
        <f t="shared" si="17"/>
        <v>46971.090000000004</v>
      </c>
      <c r="F121" s="65"/>
      <c r="G121" s="101">
        <f t="shared" si="18"/>
        <v>304.82923076923078</v>
      </c>
      <c r="H121" s="88">
        <v>3962.78</v>
      </c>
      <c r="I121" s="65"/>
      <c r="J121" s="101">
        <f t="shared" si="19"/>
        <v>367.18538461538458</v>
      </c>
      <c r="K121" s="88">
        <v>4773.41</v>
      </c>
      <c r="L121" s="65"/>
      <c r="M121" s="101">
        <f t="shared" si="20"/>
        <v>264.29999999999995</v>
      </c>
      <c r="N121" s="88">
        <v>4757.3999999999996</v>
      </c>
      <c r="O121" s="65"/>
      <c r="P121" s="101">
        <f t="shared" si="21"/>
        <v>191.83909090909091</v>
      </c>
      <c r="Q121" s="88">
        <v>4220.46</v>
      </c>
      <c r="R121" s="65"/>
      <c r="S121" s="101">
        <f t="shared" si="22"/>
        <v>312.40400000000005</v>
      </c>
      <c r="T121" s="88">
        <v>4686.0600000000004</v>
      </c>
      <c r="U121" s="65"/>
      <c r="V121" s="101">
        <f t="shared" si="23"/>
        <v>214.69119999999998</v>
      </c>
      <c r="W121" s="88">
        <v>5367.28</v>
      </c>
      <c r="X121" s="65"/>
      <c r="Y121" s="101">
        <f t="shared" si="24"/>
        <v>306.11333333333334</v>
      </c>
      <c r="Z121" s="88">
        <v>4591.7</v>
      </c>
      <c r="AA121" s="65"/>
      <c r="AB121" s="101">
        <f t="shared" si="25"/>
        <v>171.97315789473683</v>
      </c>
      <c r="AC121" s="88">
        <v>3267.49</v>
      </c>
      <c r="AD121" s="65"/>
      <c r="AE121" s="101">
        <f t="shared" si="26"/>
        <v>271.08199999999999</v>
      </c>
      <c r="AF121" s="88">
        <v>2710.82</v>
      </c>
      <c r="AG121" s="65"/>
      <c r="AH121" s="101">
        <f t="shared" si="27"/>
        <v>231.21857142857144</v>
      </c>
      <c r="AI121" s="88">
        <v>3237.06</v>
      </c>
      <c r="AJ121" s="65"/>
      <c r="AK121" s="101">
        <f t="shared" si="28"/>
        <v>187.81777777777776</v>
      </c>
      <c r="AL121" s="88">
        <v>3380.72</v>
      </c>
      <c r="AM121" s="65"/>
      <c r="AN121" s="101">
        <f t="shared" si="29"/>
        <v>403.18200000000002</v>
      </c>
      <c r="AO121" s="88">
        <v>2015.91</v>
      </c>
      <c r="AP121" s="43"/>
      <c r="AQ121" s="43"/>
      <c r="AR121" s="43"/>
      <c r="AS121" s="43"/>
      <c r="AT121" s="43"/>
      <c r="AU121" s="43"/>
      <c r="AV121" s="43"/>
      <c r="AW121" s="43"/>
      <c r="AX121" s="43"/>
      <c r="AY121" s="43"/>
      <c r="AZ121" s="43"/>
      <c r="BA121" s="43"/>
      <c r="BB121" s="43"/>
      <c r="BC121" s="43"/>
      <c r="BD121" s="43"/>
      <c r="BE121" s="43"/>
      <c r="BF121" s="43"/>
      <c r="BG121" s="43"/>
      <c r="BH121" s="43"/>
      <c r="BI121" s="43"/>
    </row>
    <row r="122" spans="1:61" ht="20.25" hidden="1" customHeight="1">
      <c r="A122" s="104" t="str">
        <f t="shared" si="14"/>
        <v>Véhicules usagés[...]</v>
      </c>
      <c r="B122" s="526" t="s">
        <v>330</v>
      </c>
      <c r="C122" s="112"/>
      <c r="D122" s="101">
        <f t="shared" ref="D122:D124" si="30">IF(C$99=0,0,E122/(C$96+C$97))</f>
        <v>0</v>
      </c>
      <c r="E122" s="88">
        <f t="shared" si="17"/>
        <v>0</v>
      </c>
      <c r="F122" s="112"/>
      <c r="G122" s="101"/>
      <c r="H122" s="88"/>
      <c r="I122" s="112"/>
      <c r="J122" s="101"/>
      <c r="K122" s="88"/>
      <c r="L122" s="112"/>
      <c r="M122" s="101"/>
      <c r="N122" s="88"/>
      <c r="O122" s="112"/>
      <c r="P122" s="101"/>
      <c r="Q122" s="88"/>
      <c r="R122" s="112"/>
      <c r="S122" s="101"/>
      <c r="T122" s="88"/>
      <c r="U122" s="112"/>
      <c r="V122" s="101"/>
      <c r="W122" s="88"/>
      <c r="X122" s="112"/>
      <c r="Y122" s="101"/>
      <c r="Z122" s="88"/>
      <c r="AA122" s="112"/>
      <c r="AB122" s="101"/>
      <c r="AC122" s="88"/>
      <c r="AD122" s="112"/>
      <c r="AE122" s="101">
        <v>0</v>
      </c>
      <c r="AF122" s="88">
        <v>0</v>
      </c>
      <c r="AG122" s="112"/>
      <c r="AH122" s="101">
        <v>0</v>
      </c>
      <c r="AI122" s="88">
        <v>0</v>
      </c>
      <c r="AJ122" s="112"/>
      <c r="AK122" s="101">
        <v>0</v>
      </c>
      <c r="AL122" s="88">
        <v>0</v>
      </c>
      <c r="AM122" s="112"/>
      <c r="AN122" s="101">
        <v>0</v>
      </c>
      <c r="AO122" s="88">
        <v>0</v>
      </c>
      <c r="AP122" s="43"/>
      <c r="AQ122" s="43"/>
      <c r="AR122" s="43"/>
      <c r="AS122" s="43"/>
      <c r="AT122" s="43"/>
      <c r="AU122" s="43"/>
      <c r="AV122" s="43"/>
      <c r="AW122" s="43"/>
      <c r="AX122" s="43"/>
      <c r="AY122" s="43"/>
      <c r="AZ122" s="43"/>
      <c r="BA122" s="43"/>
      <c r="BB122" s="43"/>
      <c r="BC122" s="43"/>
      <c r="BD122" s="43"/>
      <c r="BE122" s="43"/>
      <c r="BF122" s="43"/>
      <c r="BG122" s="43"/>
      <c r="BH122" s="43"/>
      <c r="BI122" s="43"/>
    </row>
    <row r="123" spans="1:61" ht="20.25" hidden="1" customHeight="1">
      <c r="A123" s="104" t="str">
        <f t="shared" si="14"/>
        <v>Véhicules usagés[...]</v>
      </c>
      <c r="B123" s="526" t="s">
        <v>330</v>
      </c>
      <c r="C123" s="112"/>
      <c r="D123" s="101">
        <f t="shared" si="30"/>
        <v>0</v>
      </c>
      <c r="E123" s="88">
        <f t="shared" si="17"/>
        <v>0</v>
      </c>
      <c r="F123" s="112"/>
      <c r="G123" s="101"/>
      <c r="H123" s="88"/>
      <c r="I123" s="112"/>
      <c r="J123" s="101"/>
      <c r="K123" s="88"/>
      <c r="L123" s="112"/>
      <c r="M123" s="101"/>
      <c r="N123" s="88"/>
      <c r="O123" s="112"/>
      <c r="P123" s="101"/>
      <c r="Q123" s="88"/>
      <c r="R123" s="112"/>
      <c r="S123" s="101"/>
      <c r="T123" s="88"/>
      <c r="U123" s="112"/>
      <c r="V123" s="101"/>
      <c r="W123" s="88"/>
      <c r="X123" s="112"/>
      <c r="Y123" s="101"/>
      <c r="Z123" s="88"/>
      <c r="AA123" s="112"/>
      <c r="AB123" s="101"/>
      <c r="AC123" s="88"/>
      <c r="AD123" s="112"/>
      <c r="AE123" s="101">
        <v>0</v>
      </c>
      <c r="AF123" s="88">
        <v>0</v>
      </c>
      <c r="AG123" s="112"/>
      <c r="AH123" s="101">
        <v>0</v>
      </c>
      <c r="AI123" s="88">
        <v>0</v>
      </c>
      <c r="AJ123" s="112"/>
      <c r="AK123" s="101">
        <v>0</v>
      </c>
      <c r="AL123" s="88">
        <v>0</v>
      </c>
      <c r="AM123" s="112"/>
      <c r="AN123" s="101">
        <v>0</v>
      </c>
      <c r="AO123" s="88">
        <v>0</v>
      </c>
      <c r="AP123" s="43"/>
      <c r="AQ123" s="43"/>
      <c r="AR123" s="43"/>
      <c r="AS123" s="43"/>
      <c r="AT123" s="43"/>
      <c r="AU123" s="43"/>
      <c r="AV123" s="43"/>
      <c r="AW123" s="43"/>
      <c r="AX123" s="43"/>
      <c r="AY123" s="43"/>
      <c r="AZ123" s="43"/>
      <c r="BA123" s="43"/>
      <c r="BB123" s="43"/>
      <c r="BC123" s="43"/>
      <c r="BD123" s="43"/>
      <c r="BE123" s="43"/>
      <c r="BF123" s="43"/>
      <c r="BG123" s="43"/>
      <c r="BH123" s="43"/>
      <c r="BI123" s="43"/>
    </row>
    <row r="124" spans="1:61" ht="20.25" hidden="1" customHeight="1">
      <c r="A124" s="104" t="str">
        <f t="shared" si="14"/>
        <v>Véhicules usagés[...]</v>
      </c>
      <c r="B124" s="526" t="s">
        <v>330</v>
      </c>
      <c r="C124" s="112"/>
      <c r="D124" s="101">
        <f t="shared" si="30"/>
        <v>0</v>
      </c>
      <c r="E124" s="88">
        <f t="shared" si="17"/>
        <v>0</v>
      </c>
      <c r="F124" s="112"/>
      <c r="G124" s="101"/>
      <c r="H124" s="88"/>
      <c r="I124" s="112"/>
      <c r="J124" s="101"/>
      <c r="K124" s="88"/>
      <c r="L124" s="112"/>
      <c r="M124" s="101"/>
      <c r="N124" s="88"/>
      <c r="O124" s="112"/>
      <c r="P124" s="101"/>
      <c r="Q124" s="88"/>
      <c r="R124" s="112"/>
      <c r="S124" s="101"/>
      <c r="T124" s="88"/>
      <c r="U124" s="112"/>
      <c r="V124" s="101"/>
      <c r="W124" s="88"/>
      <c r="X124" s="112"/>
      <c r="Y124" s="101"/>
      <c r="Z124" s="88"/>
      <c r="AA124" s="112"/>
      <c r="AB124" s="101"/>
      <c r="AC124" s="88"/>
      <c r="AD124" s="112"/>
      <c r="AE124" s="101">
        <v>0</v>
      </c>
      <c r="AF124" s="88">
        <v>0</v>
      </c>
      <c r="AG124" s="112"/>
      <c r="AH124" s="101">
        <v>0</v>
      </c>
      <c r="AI124" s="88">
        <v>0</v>
      </c>
      <c r="AJ124" s="112"/>
      <c r="AK124" s="101">
        <v>0</v>
      </c>
      <c r="AL124" s="88">
        <v>0</v>
      </c>
      <c r="AM124" s="112"/>
      <c r="AN124" s="101">
        <v>0</v>
      </c>
      <c r="AO124" s="88">
        <v>0</v>
      </c>
      <c r="AP124" s="43"/>
      <c r="AQ124" s="43"/>
      <c r="AR124" s="43"/>
      <c r="AS124" s="43"/>
      <c r="AT124" s="43"/>
      <c r="AU124" s="43"/>
      <c r="AV124" s="43"/>
      <c r="AW124" s="43"/>
      <c r="AX124" s="43"/>
      <c r="AY124" s="43"/>
      <c r="AZ124" s="43"/>
      <c r="BA124" s="43"/>
      <c r="BB124" s="43"/>
      <c r="BC124" s="43"/>
      <c r="BD124" s="43"/>
      <c r="BE124" s="43"/>
      <c r="BF124" s="43"/>
      <c r="BG124" s="43"/>
      <c r="BH124" s="43"/>
      <c r="BI124" s="43"/>
    </row>
    <row r="125" spans="1:61" ht="15.75" customHeight="1">
      <c r="A125" s="104" t="str">
        <f t="shared" si="14"/>
        <v>Véhicules usagésTOTAL VARIABLES</v>
      </c>
      <c r="B125" s="543" t="s">
        <v>403</v>
      </c>
      <c r="C125" s="123" t="s">
        <v>404</v>
      </c>
      <c r="D125" s="121">
        <f>IFERROR(E125/E$111,0)</f>
        <v>0.46782114481863785</v>
      </c>
      <c r="E125" s="122">
        <f>SUM(E115:E124)</f>
        <v>352501.09</v>
      </c>
      <c r="F125" s="544" t="s">
        <v>404</v>
      </c>
      <c r="G125" s="545"/>
      <c r="H125" s="546">
        <v>26554.9899999999</v>
      </c>
      <c r="I125" s="544" t="s">
        <v>404</v>
      </c>
      <c r="J125" s="545"/>
      <c r="K125" s="546">
        <v>25679.62</v>
      </c>
      <c r="L125" s="544" t="s">
        <v>404</v>
      </c>
      <c r="M125" s="545"/>
      <c r="N125" s="546">
        <v>29459.279999999999</v>
      </c>
      <c r="O125" s="544" t="s">
        <v>404</v>
      </c>
      <c r="P125" s="545"/>
      <c r="Q125" s="546">
        <v>42392.3</v>
      </c>
      <c r="R125" s="582" t="s">
        <v>404</v>
      </c>
      <c r="S125" s="545"/>
      <c r="T125" s="546">
        <v>36762.74</v>
      </c>
      <c r="U125" s="582" t="s">
        <v>404</v>
      </c>
      <c r="V125" s="545"/>
      <c r="W125" s="546">
        <v>47983.68</v>
      </c>
      <c r="X125" s="544" t="s">
        <v>404</v>
      </c>
      <c r="Y125" s="545"/>
      <c r="Z125" s="546">
        <v>31459.53</v>
      </c>
      <c r="AA125" s="544" t="s">
        <v>404</v>
      </c>
      <c r="AB125" s="545"/>
      <c r="AC125" s="546">
        <v>24355.769999999899</v>
      </c>
      <c r="AD125" s="544" t="s">
        <v>404</v>
      </c>
      <c r="AE125" s="545">
        <v>0.44435096913834066</v>
      </c>
      <c r="AF125" s="546">
        <v>18903.770000000004</v>
      </c>
      <c r="AG125" s="544" t="s">
        <v>404</v>
      </c>
      <c r="AH125" s="545">
        <v>0.46009110934605374</v>
      </c>
      <c r="AI125" s="546">
        <v>28215.69</v>
      </c>
      <c r="AJ125" s="544" t="s">
        <v>404</v>
      </c>
      <c r="AK125" s="545">
        <v>0.48446943361825962</v>
      </c>
      <c r="AL125" s="546">
        <v>26869.759999999998</v>
      </c>
      <c r="AM125" s="544" t="s">
        <v>404</v>
      </c>
      <c r="AN125" s="545">
        <v>0.54107185926471146</v>
      </c>
      <c r="AO125" s="546">
        <v>13863.96</v>
      </c>
      <c r="AP125" s="43"/>
      <c r="AQ125" s="43"/>
      <c r="AR125" s="43"/>
      <c r="AS125" s="43"/>
      <c r="AT125" s="43"/>
      <c r="AU125" s="43"/>
      <c r="AV125" s="43"/>
      <c r="AW125" s="43"/>
      <c r="AX125" s="43"/>
      <c r="AY125" s="43"/>
      <c r="AZ125" s="43"/>
      <c r="BA125" s="43"/>
      <c r="BB125" s="43"/>
      <c r="BC125" s="43"/>
      <c r="BD125" s="43"/>
      <c r="BE125" s="43"/>
      <c r="BF125" s="43"/>
      <c r="BG125" s="43"/>
      <c r="BH125" s="43"/>
      <c r="BI125" s="43"/>
    </row>
    <row r="126" spans="1:61" ht="15.75" customHeight="1">
      <c r="A126" s="104" t="str">
        <f t="shared" si="14"/>
        <v>Véhicules usagésSalaires cadres</v>
      </c>
      <c r="B126" s="547" t="s">
        <v>405</v>
      </c>
      <c r="C126" s="65"/>
      <c r="D126" s="43"/>
      <c r="E126" s="88">
        <f t="shared" ref="E126:E137" si="31">+SUM(H126,K126,N126,Q126,T126,W126,Z126,AC126,AF126,AI126,AL126,AO126)</f>
        <v>48370.329999999994</v>
      </c>
      <c r="F126" s="65"/>
      <c r="G126" s="43"/>
      <c r="H126" s="88">
        <v>4941.7700000000004</v>
      </c>
      <c r="I126" s="65"/>
      <c r="J126" s="43"/>
      <c r="K126" s="88">
        <v>3027.94</v>
      </c>
      <c r="L126" s="65"/>
      <c r="M126" s="43"/>
      <c r="N126" s="88">
        <v>4749.6499999999996</v>
      </c>
      <c r="O126" s="65"/>
      <c r="P126" s="43"/>
      <c r="Q126" s="88">
        <v>4324.1899999999996</v>
      </c>
      <c r="R126" s="65"/>
      <c r="S126" s="43"/>
      <c r="T126" s="88">
        <v>3666.89</v>
      </c>
      <c r="U126" s="65"/>
      <c r="V126" s="43"/>
      <c r="W126" s="88">
        <v>6180.53</v>
      </c>
      <c r="X126" s="65"/>
      <c r="Y126" s="43"/>
      <c r="Z126" s="88">
        <v>3221.48</v>
      </c>
      <c r="AA126" s="65"/>
      <c r="AB126" s="43"/>
      <c r="AC126" s="88">
        <v>3444.18</v>
      </c>
      <c r="AD126" s="65"/>
      <c r="AE126" s="43"/>
      <c r="AF126" s="88">
        <v>2664.71</v>
      </c>
      <c r="AG126" s="65"/>
      <c r="AH126" s="43"/>
      <c r="AI126" s="88">
        <v>3919.93</v>
      </c>
      <c r="AJ126" s="65"/>
      <c r="AK126" s="43"/>
      <c r="AL126" s="88">
        <v>4619.41</v>
      </c>
      <c r="AM126" s="65"/>
      <c r="AN126" s="43"/>
      <c r="AO126" s="88">
        <v>3609.65</v>
      </c>
      <c r="AP126" s="43"/>
      <c r="AQ126" s="43"/>
      <c r="AR126" s="43"/>
      <c r="AS126" s="43"/>
      <c r="AT126" s="43"/>
      <c r="AU126" s="43"/>
      <c r="AV126" s="43"/>
      <c r="AW126" s="43"/>
      <c r="AX126" s="43"/>
      <c r="AY126" s="43"/>
      <c r="AZ126" s="43"/>
      <c r="BA126" s="43"/>
      <c r="BB126" s="43"/>
      <c r="BC126" s="43"/>
      <c r="BD126" s="43"/>
      <c r="BE126" s="43"/>
      <c r="BF126" s="43"/>
      <c r="BG126" s="43"/>
      <c r="BH126" s="43"/>
      <c r="BI126" s="43"/>
    </row>
    <row r="127" spans="1:61" ht="15.75" customHeight="1">
      <c r="A127" s="104" t="str">
        <f t="shared" si="14"/>
        <v>Véhicules usagésSalaires commis</v>
      </c>
      <c r="B127" s="548" t="s">
        <v>406</v>
      </c>
      <c r="C127" s="65"/>
      <c r="D127" s="43"/>
      <c r="E127" s="88">
        <f t="shared" si="31"/>
        <v>35803.82</v>
      </c>
      <c r="F127" s="65"/>
      <c r="G127" s="43"/>
      <c r="H127" s="88">
        <v>3722.1</v>
      </c>
      <c r="I127" s="65"/>
      <c r="J127" s="43"/>
      <c r="K127" s="88">
        <v>3111.23</v>
      </c>
      <c r="L127" s="65"/>
      <c r="M127" s="43"/>
      <c r="N127" s="88">
        <v>2704.83</v>
      </c>
      <c r="O127" s="65"/>
      <c r="P127" s="43"/>
      <c r="Q127" s="88">
        <v>2814.78</v>
      </c>
      <c r="R127" s="65"/>
      <c r="S127" s="43"/>
      <c r="T127" s="88">
        <v>3291.71</v>
      </c>
      <c r="U127" s="65"/>
      <c r="V127" s="43"/>
      <c r="W127" s="88">
        <v>2757.87</v>
      </c>
      <c r="X127" s="65"/>
      <c r="Y127" s="43"/>
      <c r="Z127" s="88">
        <v>2898.72</v>
      </c>
      <c r="AA127" s="65"/>
      <c r="AB127" s="43"/>
      <c r="AC127" s="88">
        <v>3065.73</v>
      </c>
      <c r="AD127" s="65"/>
      <c r="AE127" s="43"/>
      <c r="AF127" s="88">
        <v>3025.53</v>
      </c>
      <c r="AG127" s="65"/>
      <c r="AH127" s="43"/>
      <c r="AI127" s="88">
        <v>3094.78</v>
      </c>
      <c r="AJ127" s="65"/>
      <c r="AK127" s="43"/>
      <c r="AL127" s="88">
        <v>2771.17</v>
      </c>
      <c r="AM127" s="65"/>
      <c r="AN127" s="43"/>
      <c r="AO127" s="88">
        <v>2545.37</v>
      </c>
      <c r="AP127" s="43"/>
      <c r="AQ127" s="43"/>
      <c r="AR127" s="43"/>
      <c r="AS127" s="43"/>
      <c r="AT127" s="43"/>
      <c r="AU127" s="43"/>
      <c r="AV127" s="43"/>
      <c r="AW127" s="43"/>
      <c r="AX127" s="43"/>
      <c r="AY127" s="43"/>
      <c r="AZ127" s="43"/>
      <c r="BA127" s="43"/>
      <c r="BB127" s="43"/>
      <c r="BC127" s="43"/>
      <c r="BD127" s="43"/>
      <c r="BE127" s="43"/>
      <c r="BF127" s="43"/>
      <c r="BG127" s="43"/>
      <c r="BH127" s="43"/>
      <c r="BI127" s="43"/>
    </row>
    <row r="128" spans="1:61" ht="15.75" customHeight="1">
      <c r="A128" s="104" t="str">
        <f t="shared" si="14"/>
        <v>Véhicules usagésSalaires autres</v>
      </c>
      <c r="B128" s="547" t="s">
        <v>407</v>
      </c>
      <c r="C128" s="46"/>
      <c r="D128" s="130"/>
      <c r="E128" s="132">
        <f t="shared" si="31"/>
        <v>30899</v>
      </c>
      <c r="F128" s="46"/>
      <c r="G128" s="130"/>
      <c r="H128" s="132">
        <v>2809</v>
      </c>
      <c r="I128" s="46"/>
      <c r="J128" s="130"/>
      <c r="K128" s="132">
        <v>2809</v>
      </c>
      <c r="L128" s="46"/>
      <c r="M128" s="130"/>
      <c r="N128" s="132">
        <v>2809</v>
      </c>
      <c r="O128" s="46"/>
      <c r="P128" s="130"/>
      <c r="Q128" s="132">
        <v>2809</v>
      </c>
      <c r="R128" s="46"/>
      <c r="S128" s="130"/>
      <c r="T128" s="132">
        <v>2809</v>
      </c>
      <c r="U128" s="46"/>
      <c r="V128" s="130"/>
      <c r="W128" s="132">
        <v>2809</v>
      </c>
      <c r="X128" s="46"/>
      <c r="Y128" s="130"/>
      <c r="Z128" s="132">
        <v>2809</v>
      </c>
      <c r="AA128" s="46"/>
      <c r="AB128" s="130"/>
      <c r="AC128" s="132">
        <v>2809</v>
      </c>
      <c r="AD128" s="46"/>
      <c r="AE128" s="130"/>
      <c r="AF128" s="132">
        <v>2809</v>
      </c>
      <c r="AG128" s="46"/>
      <c r="AH128" s="130"/>
      <c r="AI128" s="132">
        <v>2809</v>
      </c>
      <c r="AJ128" s="46"/>
      <c r="AK128" s="130"/>
      <c r="AL128" s="132">
        <v>2809</v>
      </c>
      <c r="AM128" s="46"/>
      <c r="AN128" s="130"/>
      <c r="AO128" s="132">
        <v>0</v>
      </c>
      <c r="AP128" s="43"/>
      <c r="AQ128" s="43"/>
      <c r="AR128" s="43"/>
      <c r="AS128" s="43"/>
      <c r="AT128" s="43"/>
      <c r="AU128" s="43"/>
      <c r="AV128" s="43"/>
      <c r="AW128" s="43"/>
      <c r="AX128" s="43"/>
      <c r="AY128" s="43"/>
      <c r="AZ128" s="43"/>
      <c r="BA128" s="43"/>
      <c r="BB128" s="43"/>
      <c r="BC128" s="43"/>
      <c r="BD128" s="43"/>
      <c r="BE128" s="43"/>
      <c r="BF128" s="43"/>
      <c r="BG128" s="43"/>
      <c r="BH128" s="43"/>
      <c r="BI128" s="43"/>
    </row>
    <row r="129" spans="1:61" ht="15.75" customHeight="1">
      <c r="A129" s="104" t="str">
        <f t="shared" si="14"/>
        <v>Véhicules usagésSalaires spécialistes</v>
      </c>
      <c r="B129" s="547" t="s">
        <v>409</v>
      </c>
      <c r="C129" s="65"/>
      <c r="D129" s="43"/>
      <c r="E129" s="88">
        <f t="shared" si="31"/>
        <v>0</v>
      </c>
      <c r="F129" s="65"/>
      <c r="G129" s="43"/>
      <c r="H129" s="88">
        <v>0</v>
      </c>
      <c r="I129" s="65"/>
      <c r="J129" s="43"/>
      <c r="K129" s="88">
        <v>0</v>
      </c>
      <c r="L129" s="65"/>
      <c r="M129" s="43"/>
      <c r="N129" s="88">
        <v>0</v>
      </c>
      <c r="O129" s="65"/>
      <c r="P129" s="43"/>
      <c r="Q129" s="88">
        <v>0</v>
      </c>
      <c r="R129" s="65"/>
      <c r="S129" s="43"/>
      <c r="T129" s="88">
        <v>0</v>
      </c>
      <c r="U129" s="65"/>
      <c r="V129" s="43"/>
      <c r="W129" s="88">
        <v>0</v>
      </c>
      <c r="X129" s="65"/>
      <c r="Y129" s="43"/>
      <c r="Z129" s="88">
        <v>0</v>
      </c>
      <c r="AA129" s="65"/>
      <c r="AB129" s="43"/>
      <c r="AC129" s="88">
        <v>0</v>
      </c>
      <c r="AD129" s="65"/>
      <c r="AE129" s="43"/>
      <c r="AF129" s="88">
        <v>0</v>
      </c>
      <c r="AG129" s="65"/>
      <c r="AH129" s="43"/>
      <c r="AI129" s="88">
        <v>0</v>
      </c>
      <c r="AJ129" s="65"/>
      <c r="AK129" s="43"/>
      <c r="AL129" s="88">
        <v>0</v>
      </c>
      <c r="AM129" s="65"/>
      <c r="AN129" s="43"/>
      <c r="AO129" s="88">
        <v>0</v>
      </c>
      <c r="AP129" s="43"/>
      <c r="AQ129" s="43"/>
      <c r="AR129" s="43"/>
      <c r="AS129" s="43"/>
      <c r="AT129" s="43"/>
      <c r="AU129" s="43"/>
      <c r="AV129" s="43"/>
      <c r="AW129" s="43"/>
      <c r="AX129" s="43"/>
      <c r="AY129" s="43"/>
      <c r="AZ129" s="43"/>
      <c r="BA129" s="43"/>
      <c r="BB129" s="43"/>
      <c r="BC129" s="43"/>
      <c r="BD129" s="43"/>
      <c r="BE129" s="43"/>
      <c r="BF129" s="43"/>
      <c r="BG129" s="43"/>
      <c r="BH129" s="43"/>
      <c r="BI129" s="43"/>
    </row>
    <row r="130" spans="1:61" ht="20.25" hidden="1" customHeight="1">
      <c r="A130" s="104" t="str">
        <f t="shared" si="14"/>
        <v>Véhicules usagés[...]</v>
      </c>
      <c r="B130" s="526" t="s">
        <v>330</v>
      </c>
      <c r="C130" s="65"/>
      <c r="D130" s="43"/>
      <c r="E130" s="88">
        <f t="shared" si="31"/>
        <v>0</v>
      </c>
      <c r="F130" s="65"/>
      <c r="G130" s="43"/>
      <c r="H130" s="88"/>
      <c r="I130" s="65"/>
      <c r="J130" s="43"/>
      <c r="K130" s="88"/>
      <c r="L130" s="65"/>
      <c r="M130" s="43"/>
      <c r="N130" s="88"/>
      <c r="O130" s="65"/>
      <c r="P130" s="43"/>
      <c r="Q130" s="88"/>
      <c r="R130" s="65"/>
      <c r="S130" s="43"/>
      <c r="T130" s="88"/>
      <c r="U130" s="65"/>
      <c r="V130" s="43"/>
      <c r="W130" s="88"/>
      <c r="X130" s="65"/>
      <c r="Y130" s="43"/>
      <c r="Z130" s="88"/>
      <c r="AA130" s="65"/>
      <c r="AB130" s="43"/>
      <c r="AC130" s="88"/>
      <c r="AD130" s="65"/>
      <c r="AE130" s="43"/>
      <c r="AF130" s="88">
        <v>0</v>
      </c>
      <c r="AG130" s="65"/>
      <c r="AH130" s="43"/>
      <c r="AI130" s="88">
        <v>0</v>
      </c>
      <c r="AJ130" s="65"/>
      <c r="AK130" s="43"/>
      <c r="AL130" s="88">
        <v>0</v>
      </c>
      <c r="AM130" s="65"/>
      <c r="AN130" s="43"/>
      <c r="AO130" s="88">
        <v>0</v>
      </c>
      <c r="AP130" s="43"/>
      <c r="AQ130" s="43"/>
      <c r="AR130" s="43"/>
      <c r="AS130" s="43"/>
      <c r="AT130" s="43"/>
      <c r="AU130" s="43"/>
      <c r="AV130" s="43"/>
      <c r="AW130" s="43"/>
      <c r="AX130" s="43"/>
      <c r="AY130" s="43"/>
      <c r="AZ130" s="43"/>
      <c r="BA130" s="43"/>
      <c r="BB130" s="43"/>
      <c r="BC130" s="43"/>
      <c r="BD130" s="43"/>
      <c r="BE130" s="43"/>
      <c r="BF130" s="43"/>
      <c r="BG130" s="43"/>
      <c r="BH130" s="43"/>
      <c r="BI130" s="43"/>
    </row>
    <row r="131" spans="1:61" ht="20.25" hidden="1" customHeight="1">
      <c r="A131" s="104" t="str">
        <f t="shared" si="14"/>
        <v>Véhicules usagés[...]</v>
      </c>
      <c r="B131" s="526" t="s">
        <v>330</v>
      </c>
      <c r="C131" s="65"/>
      <c r="D131" s="43"/>
      <c r="E131" s="88">
        <f t="shared" si="31"/>
        <v>0</v>
      </c>
      <c r="F131" s="65"/>
      <c r="G131" s="43"/>
      <c r="H131" s="88"/>
      <c r="I131" s="65"/>
      <c r="J131" s="43"/>
      <c r="K131" s="88"/>
      <c r="L131" s="65"/>
      <c r="M131" s="43"/>
      <c r="N131" s="88"/>
      <c r="O131" s="65"/>
      <c r="P131" s="43"/>
      <c r="Q131" s="88"/>
      <c r="R131" s="65"/>
      <c r="S131" s="43"/>
      <c r="T131" s="88"/>
      <c r="U131" s="65"/>
      <c r="V131" s="43"/>
      <c r="W131" s="88"/>
      <c r="X131" s="65"/>
      <c r="Y131" s="43"/>
      <c r="Z131" s="88"/>
      <c r="AA131" s="65"/>
      <c r="AB131" s="43"/>
      <c r="AC131" s="88"/>
      <c r="AD131" s="65"/>
      <c r="AE131" s="43"/>
      <c r="AF131" s="88">
        <v>0</v>
      </c>
      <c r="AG131" s="65"/>
      <c r="AH131" s="43"/>
      <c r="AI131" s="88">
        <v>0</v>
      </c>
      <c r="AJ131" s="65"/>
      <c r="AK131" s="43"/>
      <c r="AL131" s="88">
        <v>0</v>
      </c>
      <c r="AM131" s="65"/>
      <c r="AN131" s="43"/>
      <c r="AO131" s="88">
        <v>0</v>
      </c>
      <c r="AP131" s="43"/>
      <c r="AQ131" s="43"/>
      <c r="AR131" s="43"/>
      <c r="AS131" s="43"/>
      <c r="AT131" s="43"/>
      <c r="AU131" s="43"/>
      <c r="AV131" s="43"/>
      <c r="AW131" s="43"/>
      <c r="AX131" s="43"/>
      <c r="AY131" s="43"/>
      <c r="AZ131" s="43"/>
      <c r="BA131" s="43"/>
      <c r="BB131" s="43"/>
      <c r="BC131" s="43"/>
      <c r="BD131" s="43"/>
      <c r="BE131" s="43"/>
      <c r="BF131" s="43"/>
      <c r="BG131" s="43"/>
      <c r="BH131" s="43"/>
      <c r="BI131" s="43"/>
    </row>
    <row r="132" spans="1:61" ht="20.25" hidden="1" customHeight="1">
      <c r="A132" s="104" t="str">
        <f t="shared" si="14"/>
        <v>Véhicules usagés[...]</v>
      </c>
      <c r="B132" s="526" t="s">
        <v>330</v>
      </c>
      <c r="C132" s="65"/>
      <c r="D132" s="43"/>
      <c r="E132" s="88">
        <f t="shared" si="31"/>
        <v>0</v>
      </c>
      <c r="F132" s="65"/>
      <c r="G132" s="43"/>
      <c r="H132" s="88"/>
      <c r="I132" s="65"/>
      <c r="J132" s="43"/>
      <c r="K132" s="88"/>
      <c r="L132" s="65"/>
      <c r="M132" s="43"/>
      <c r="N132" s="88"/>
      <c r="O132" s="65"/>
      <c r="P132" s="43"/>
      <c r="Q132" s="88"/>
      <c r="R132" s="65"/>
      <c r="S132" s="43"/>
      <c r="T132" s="88"/>
      <c r="U132" s="65"/>
      <c r="V132" s="43"/>
      <c r="W132" s="88"/>
      <c r="X132" s="65"/>
      <c r="Y132" s="43"/>
      <c r="Z132" s="88"/>
      <c r="AA132" s="65"/>
      <c r="AB132" s="43"/>
      <c r="AC132" s="88"/>
      <c r="AD132" s="65"/>
      <c r="AE132" s="43"/>
      <c r="AF132" s="88">
        <v>0</v>
      </c>
      <c r="AG132" s="65"/>
      <c r="AH132" s="43"/>
      <c r="AI132" s="88">
        <v>0</v>
      </c>
      <c r="AJ132" s="65"/>
      <c r="AK132" s="43"/>
      <c r="AL132" s="88">
        <v>0</v>
      </c>
      <c r="AM132" s="65"/>
      <c r="AN132" s="43"/>
      <c r="AO132" s="88">
        <v>0</v>
      </c>
      <c r="AP132" s="43"/>
      <c r="AQ132" s="43"/>
      <c r="AR132" s="43"/>
      <c r="AS132" s="43"/>
      <c r="AT132" s="43"/>
      <c r="AU132" s="43"/>
      <c r="AV132" s="43"/>
      <c r="AW132" s="43"/>
      <c r="AX132" s="43"/>
      <c r="AY132" s="43"/>
      <c r="AZ132" s="43"/>
      <c r="BA132" s="43"/>
      <c r="BB132" s="43"/>
      <c r="BC132" s="43"/>
      <c r="BD132" s="43"/>
      <c r="BE132" s="43"/>
      <c r="BF132" s="43"/>
      <c r="BG132" s="43"/>
      <c r="BH132" s="43"/>
      <c r="BI132" s="43"/>
    </row>
    <row r="133" spans="1:61" ht="15.75" customHeight="1">
      <c r="A133" s="104" t="str">
        <f t="shared" si="14"/>
        <v>Véhicules usagésSalaires en absences</v>
      </c>
      <c r="B133" s="548" t="s">
        <v>410</v>
      </c>
      <c r="C133" s="65"/>
      <c r="D133" s="43"/>
      <c r="E133" s="88">
        <f t="shared" si="31"/>
        <v>43711.22</v>
      </c>
      <c r="F133" s="65"/>
      <c r="G133" s="43"/>
      <c r="H133" s="88">
        <v>6169.21</v>
      </c>
      <c r="I133" s="65"/>
      <c r="J133" s="43"/>
      <c r="K133" s="88">
        <v>2785.02</v>
      </c>
      <c r="L133" s="65"/>
      <c r="M133" s="43"/>
      <c r="N133" s="88">
        <v>2973.16</v>
      </c>
      <c r="O133" s="65"/>
      <c r="P133" s="43"/>
      <c r="Q133" s="88">
        <v>4280.1400000000003</v>
      </c>
      <c r="R133" s="65"/>
      <c r="S133" s="43"/>
      <c r="T133" s="88">
        <v>4453.6400000000003</v>
      </c>
      <c r="U133" s="65"/>
      <c r="V133" s="43"/>
      <c r="W133" s="88">
        <v>4970.03</v>
      </c>
      <c r="X133" s="65"/>
      <c r="Y133" s="43"/>
      <c r="Z133" s="88">
        <v>5062.3999999999996</v>
      </c>
      <c r="AA133" s="65"/>
      <c r="AB133" s="43"/>
      <c r="AC133" s="88">
        <v>2672.07</v>
      </c>
      <c r="AD133" s="65"/>
      <c r="AE133" s="43"/>
      <c r="AF133" s="88">
        <v>2624.04</v>
      </c>
      <c r="AG133" s="65"/>
      <c r="AH133" s="43"/>
      <c r="AI133" s="88">
        <v>2783.96</v>
      </c>
      <c r="AJ133" s="65"/>
      <c r="AK133" s="43"/>
      <c r="AL133" s="88">
        <v>2882.43</v>
      </c>
      <c r="AM133" s="65"/>
      <c r="AN133" s="43"/>
      <c r="AO133" s="88">
        <v>2055.12</v>
      </c>
      <c r="AP133" s="43"/>
      <c r="AQ133" s="43"/>
      <c r="AR133" s="43"/>
      <c r="AS133" s="43"/>
      <c r="AT133" s="43"/>
      <c r="AU133" s="43"/>
      <c r="AV133" s="43"/>
      <c r="AW133" s="43"/>
      <c r="AX133" s="43"/>
      <c r="AY133" s="43"/>
      <c r="AZ133" s="43"/>
      <c r="BA133" s="43"/>
      <c r="BB133" s="43"/>
      <c r="BC133" s="43"/>
      <c r="BD133" s="43"/>
      <c r="BE133" s="43"/>
      <c r="BF133" s="43"/>
      <c r="BG133" s="43"/>
      <c r="BH133" s="43"/>
      <c r="BI133" s="43"/>
    </row>
    <row r="134" spans="1:61" ht="15.75" customHeight="1">
      <c r="A134" s="104" t="str">
        <f t="shared" si="14"/>
        <v>Véhicules usagésDéduction à la source</v>
      </c>
      <c r="B134" s="547" t="s">
        <v>411</v>
      </c>
      <c r="C134" s="46"/>
      <c r="D134" s="130"/>
      <c r="E134" s="132">
        <f t="shared" si="31"/>
        <v>43239.78</v>
      </c>
      <c r="F134" s="46"/>
      <c r="G134" s="130"/>
      <c r="H134" s="132">
        <v>5633.38</v>
      </c>
      <c r="I134" s="46"/>
      <c r="J134" s="130"/>
      <c r="K134" s="132">
        <v>3621.47</v>
      </c>
      <c r="L134" s="46"/>
      <c r="M134" s="130"/>
      <c r="N134" s="132">
        <v>3346.15</v>
      </c>
      <c r="O134" s="46"/>
      <c r="P134" s="130"/>
      <c r="Q134" s="132">
        <v>4660.29</v>
      </c>
      <c r="R134" s="46"/>
      <c r="S134" s="130"/>
      <c r="T134" s="132">
        <v>6595.11</v>
      </c>
      <c r="U134" s="46"/>
      <c r="V134" s="130"/>
      <c r="W134" s="132">
        <v>5186.22</v>
      </c>
      <c r="X134" s="46"/>
      <c r="Y134" s="130"/>
      <c r="Z134" s="132">
        <v>3049.56</v>
      </c>
      <c r="AA134" s="46"/>
      <c r="AB134" s="130"/>
      <c r="AC134" s="132">
        <v>2599.48</v>
      </c>
      <c r="AD134" s="46"/>
      <c r="AE134" s="130"/>
      <c r="AF134" s="132">
        <v>2138.27</v>
      </c>
      <c r="AG134" s="46"/>
      <c r="AH134" s="130"/>
      <c r="AI134" s="132">
        <v>2506.61</v>
      </c>
      <c r="AJ134" s="46"/>
      <c r="AK134" s="130"/>
      <c r="AL134" s="132">
        <v>1515.95</v>
      </c>
      <c r="AM134" s="46"/>
      <c r="AN134" s="130"/>
      <c r="AO134" s="132">
        <v>2387.29</v>
      </c>
      <c r="AP134" s="43"/>
      <c r="AQ134" s="43"/>
      <c r="AR134" s="43"/>
      <c r="AS134" s="43"/>
      <c r="AT134" s="43"/>
      <c r="AU134" s="43"/>
      <c r="AV134" s="43"/>
      <c r="AW134" s="43"/>
      <c r="AX134" s="43"/>
      <c r="AY134" s="43"/>
      <c r="AZ134" s="43"/>
      <c r="BA134" s="43"/>
      <c r="BB134" s="43"/>
      <c r="BC134" s="43"/>
      <c r="BD134" s="43"/>
      <c r="BE134" s="43"/>
      <c r="BF134" s="43"/>
      <c r="BG134" s="43"/>
      <c r="BH134" s="43"/>
      <c r="BI134" s="43"/>
    </row>
    <row r="135" spans="1:61" ht="15.75" customHeight="1">
      <c r="A135" s="104" t="str">
        <f t="shared" si="14"/>
        <v>Véhicules usagésBénéfices marginaux</v>
      </c>
      <c r="B135" s="547" t="s">
        <v>412</v>
      </c>
      <c r="C135" s="65"/>
      <c r="D135" s="43"/>
      <c r="E135" s="88">
        <f t="shared" si="31"/>
        <v>25319.16</v>
      </c>
      <c r="F135" s="65"/>
      <c r="G135" s="43"/>
      <c r="H135" s="88">
        <v>2784.19</v>
      </c>
      <c r="I135" s="65"/>
      <c r="J135" s="43"/>
      <c r="K135" s="88">
        <v>1885.91</v>
      </c>
      <c r="L135" s="65"/>
      <c r="M135" s="43"/>
      <c r="N135" s="88">
        <v>1840.42</v>
      </c>
      <c r="O135" s="65"/>
      <c r="P135" s="43"/>
      <c r="Q135" s="88">
        <v>2248.29</v>
      </c>
      <c r="R135" s="65"/>
      <c r="S135" s="43"/>
      <c r="T135" s="88">
        <v>2486.52</v>
      </c>
      <c r="U135" s="65"/>
      <c r="V135" s="43"/>
      <c r="W135" s="88">
        <v>2416.08</v>
      </c>
      <c r="X135" s="65"/>
      <c r="Y135" s="43"/>
      <c r="Z135" s="88">
        <v>2676.34</v>
      </c>
      <c r="AA135" s="65"/>
      <c r="AB135" s="43"/>
      <c r="AC135" s="88">
        <v>2288.75</v>
      </c>
      <c r="AD135" s="65"/>
      <c r="AE135" s="43"/>
      <c r="AF135" s="88">
        <v>1747.32</v>
      </c>
      <c r="AG135" s="65"/>
      <c r="AH135" s="43"/>
      <c r="AI135" s="88">
        <v>1890.24</v>
      </c>
      <c r="AJ135" s="65"/>
      <c r="AK135" s="43"/>
      <c r="AL135" s="88">
        <v>1671.57</v>
      </c>
      <c r="AM135" s="65"/>
      <c r="AN135" s="43"/>
      <c r="AO135" s="88">
        <v>1383.53</v>
      </c>
      <c r="AP135" s="43"/>
      <c r="AQ135" s="43"/>
      <c r="AR135" s="43"/>
      <c r="AS135" s="43"/>
      <c r="AT135" s="43"/>
      <c r="AU135" s="43"/>
      <c r="AV135" s="43"/>
      <c r="AW135" s="43"/>
      <c r="AX135" s="43"/>
      <c r="AY135" s="43"/>
      <c r="AZ135" s="43"/>
      <c r="BA135" s="43"/>
      <c r="BB135" s="43"/>
      <c r="BC135" s="43"/>
      <c r="BD135" s="43"/>
      <c r="BE135" s="43"/>
      <c r="BF135" s="43"/>
      <c r="BG135" s="43"/>
      <c r="BH135" s="43"/>
      <c r="BI135" s="43"/>
    </row>
    <row r="136" spans="1:61" ht="15.75" customHeight="1">
      <c r="A136" s="104" t="str">
        <f t="shared" si="14"/>
        <v>Véhicules usagésCsst</v>
      </c>
      <c r="B136" s="547" t="s">
        <v>413</v>
      </c>
      <c r="C136" s="65"/>
      <c r="D136" s="43"/>
      <c r="E136" s="88">
        <f t="shared" si="31"/>
        <v>7210.0899999999983</v>
      </c>
      <c r="F136" s="65"/>
      <c r="G136" s="43"/>
      <c r="H136" s="88">
        <v>874.24</v>
      </c>
      <c r="I136" s="65"/>
      <c r="J136" s="43"/>
      <c r="K136" s="88">
        <v>514.15</v>
      </c>
      <c r="L136" s="65"/>
      <c r="M136" s="43"/>
      <c r="N136" s="88">
        <v>518.58000000000004</v>
      </c>
      <c r="O136" s="65"/>
      <c r="P136" s="43"/>
      <c r="Q136" s="88">
        <v>798.12</v>
      </c>
      <c r="R136" s="65"/>
      <c r="S136" s="43"/>
      <c r="T136" s="88">
        <v>1023.73</v>
      </c>
      <c r="U136" s="65"/>
      <c r="V136" s="43"/>
      <c r="W136" s="88">
        <v>1281.33</v>
      </c>
      <c r="X136" s="65"/>
      <c r="Y136" s="43"/>
      <c r="Z136" s="88">
        <v>847.33</v>
      </c>
      <c r="AA136" s="65"/>
      <c r="AB136" s="43"/>
      <c r="AC136" s="88">
        <v>261.77999999999997</v>
      </c>
      <c r="AD136" s="65"/>
      <c r="AE136" s="43"/>
      <c r="AF136" s="88">
        <v>96.94</v>
      </c>
      <c r="AG136" s="65"/>
      <c r="AH136" s="43"/>
      <c r="AI136" s="88">
        <v>198.23</v>
      </c>
      <c r="AJ136" s="65"/>
      <c r="AK136" s="43"/>
      <c r="AL136" s="88">
        <v>174.55</v>
      </c>
      <c r="AM136" s="65"/>
      <c r="AN136" s="43"/>
      <c r="AO136" s="88">
        <v>621.11</v>
      </c>
      <c r="AP136" s="43"/>
      <c r="AQ136" s="43"/>
      <c r="AR136" s="43"/>
      <c r="AS136" s="43"/>
      <c r="AT136" s="43"/>
      <c r="AU136" s="43"/>
      <c r="AV136" s="43"/>
      <c r="AW136" s="43"/>
      <c r="AX136" s="43"/>
      <c r="AY136" s="43"/>
      <c r="AZ136" s="43"/>
      <c r="BA136" s="43"/>
      <c r="BB136" s="43"/>
      <c r="BC136" s="43"/>
      <c r="BD136" s="43"/>
      <c r="BE136" s="43"/>
      <c r="BF136" s="43"/>
      <c r="BG136" s="43"/>
      <c r="BH136" s="43"/>
      <c r="BI136" s="43"/>
    </row>
    <row r="137" spans="1:61" ht="20.25" hidden="1" customHeight="1">
      <c r="A137" s="104"/>
      <c r="B137" s="526" t="s">
        <v>330</v>
      </c>
      <c r="C137" s="51"/>
      <c r="D137" s="133"/>
      <c r="E137" s="110">
        <f t="shared" si="31"/>
        <v>0</v>
      </c>
      <c r="F137" s="51"/>
      <c r="G137" s="133"/>
      <c r="H137" s="110"/>
      <c r="I137" s="51"/>
      <c r="J137" s="133"/>
      <c r="K137" s="110"/>
      <c r="L137" s="51"/>
      <c r="M137" s="133"/>
      <c r="N137" s="110"/>
      <c r="O137" s="51"/>
      <c r="P137" s="133"/>
      <c r="Q137" s="110"/>
      <c r="R137" s="51"/>
      <c r="S137" s="133"/>
      <c r="T137" s="110"/>
      <c r="U137" s="51"/>
      <c r="V137" s="133"/>
      <c r="W137" s="110"/>
      <c r="X137" s="51"/>
      <c r="Y137" s="133"/>
      <c r="Z137" s="110"/>
      <c r="AA137" s="51"/>
      <c r="AB137" s="133"/>
      <c r="AC137" s="110"/>
      <c r="AD137" s="51"/>
      <c r="AE137" s="133"/>
      <c r="AF137" s="110">
        <v>0</v>
      </c>
      <c r="AG137" s="51"/>
      <c r="AH137" s="133"/>
      <c r="AI137" s="110">
        <v>0</v>
      </c>
      <c r="AJ137" s="51"/>
      <c r="AK137" s="133"/>
      <c r="AL137" s="110">
        <v>0</v>
      </c>
      <c r="AM137" s="51"/>
      <c r="AN137" s="133"/>
      <c r="AO137" s="110">
        <v>0</v>
      </c>
      <c r="AP137" s="43"/>
      <c r="AQ137" s="43"/>
      <c r="AR137" s="43"/>
      <c r="AS137" s="43"/>
      <c r="AT137" s="43"/>
      <c r="AU137" s="43"/>
      <c r="AV137" s="43"/>
      <c r="AW137" s="43"/>
      <c r="AX137" s="43"/>
      <c r="AY137" s="43"/>
      <c r="AZ137" s="43"/>
      <c r="BA137" s="43"/>
      <c r="BB137" s="43"/>
      <c r="BC137" s="43"/>
      <c r="BD137" s="43"/>
      <c r="BE137" s="43"/>
      <c r="BF137" s="43"/>
      <c r="BG137" s="43"/>
      <c r="BH137" s="43"/>
      <c r="BI137" s="43"/>
    </row>
    <row r="138" spans="1:61" ht="15.75" customHeight="1">
      <c r="A138" s="104" t="str">
        <f t="shared" ref="A138:A168" si="32">+$C$91&amp;B138</f>
        <v>Véhicules usagésTOTAL PERSONNEL</v>
      </c>
      <c r="B138" s="543" t="s">
        <v>414</v>
      </c>
      <c r="C138" s="123" t="s">
        <v>404</v>
      </c>
      <c r="D138" s="121">
        <f>IFERROR(E138/E$111,0)</f>
        <v>0.31128709448559116</v>
      </c>
      <c r="E138" s="122">
        <f>SUM(E126:E136)</f>
        <v>234553.4</v>
      </c>
      <c r="F138" s="544"/>
      <c r="G138" s="545"/>
      <c r="H138" s="546">
        <v>26933.89</v>
      </c>
      <c r="I138" s="544"/>
      <c r="J138" s="545"/>
      <c r="K138" s="546">
        <v>17754.72</v>
      </c>
      <c r="L138" s="544"/>
      <c r="M138" s="545"/>
      <c r="N138" s="546">
        <v>18941.79</v>
      </c>
      <c r="O138" s="544"/>
      <c r="P138" s="545"/>
      <c r="Q138" s="546">
        <v>21934.81</v>
      </c>
      <c r="R138" s="544"/>
      <c r="S138" s="545"/>
      <c r="T138" s="546">
        <v>24326.6</v>
      </c>
      <c r="U138" s="544"/>
      <c r="V138" s="545"/>
      <c r="W138" s="546">
        <v>25601.06</v>
      </c>
      <c r="X138" s="544"/>
      <c r="Y138" s="545"/>
      <c r="Z138" s="546">
        <v>20564.830000000002</v>
      </c>
      <c r="AA138" s="544"/>
      <c r="AB138" s="545"/>
      <c r="AC138" s="546">
        <v>17140.9899999999</v>
      </c>
      <c r="AD138" s="544" t="s">
        <v>404</v>
      </c>
      <c r="AE138" s="545">
        <v>0.35507633202898869</v>
      </c>
      <c r="AF138" s="546">
        <v>15105.81</v>
      </c>
      <c r="AG138" s="544" t="s">
        <v>404</v>
      </c>
      <c r="AH138" s="545">
        <v>0.28051174120862638</v>
      </c>
      <c r="AI138" s="546">
        <v>17202.75</v>
      </c>
      <c r="AJ138" s="544" t="s">
        <v>404</v>
      </c>
      <c r="AK138" s="545">
        <v>0.29649145076001243</v>
      </c>
      <c r="AL138" s="546">
        <v>16444.080000000002</v>
      </c>
      <c r="AM138" s="544" t="s">
        <v>404</v>
      </c>
      <c r="AN138" s="545">
        <v>0.49182379677119981</v>
      </c>
      <c r="AO138" s="546">
        <v>12602.070000000002</v>
      </c>
      <c r="AP138" s="43"/>
      <c r="AQ138" s="43"/>
      <c r="AR138" s="43"/>
      <c r="AS138" s="43"/>
      <c r="AT138" s="43"/>
      <c r="AU138" s="43"/>
      <c r="AV138" s="43"/>
      <c r="AW138" s="43"/>
      <c r="AX138" s="43"/>
      <c r="AY138" s="43"/>
      <c r="AZ138" s="43"/>
      <c r="BA138" s="43"/>
      <c r="BB138" s="43"/>
      <c r="BC138" s="43"/>
      <c r="BD138" s="43"/>
      <c r="BE138" s="43"/>
      <c r="BF138" s="43"/>
      <c r="BG138" s="43"/>
      <c r="BH138" s="43"/>
      <c r="BI138" s="43"/>
    </row>
    <row r="139" spans="1:61" ht="15.75" customHeight="1">
      <c r="A139" s="104" t="str">
        <f t="shared" si="32"/>
        <v>Véhicules usagésPublicité 2</v>
      </c>
      <c r="B139" s="526" t="s">
        <v>415</v>
      </c>
      <c r="C139" s="65"/>
      <c r="D139" s="43"/>
      <c r="E139" s="88">
        <f t="shared" ref="E139:E155" si="33">+SUM(H139,K139,N139,Q139,T139,W139,Z139,AC139,AF139,AI139,AL139,AO139)</f>
        <v>0</v>
      </c>
      <c r="F139" s="65"/>
      <c r="G139" s="43"/>
      <c r="H139" s="88">
        <v>0</v>
      </c>
      <c r="I139" s="65"/>
      <c r="J139" s="43"/>
      <c r="K139" s="88">
        <v>0</v>
      </c>
      <c r="L139" s="65"/>
      <c r="M139" s="43"/>
      <c r="N139" s="88">
        <v>0</v>
      </c>
      <c r="O139" s="65"/>
      <c r="P139" s="43"/>
      <c r="Q139" s="88">
        <v>0</v>
      </c>
      <c r="R139" s="65"/>
      <c r="S139" s="43"/>
      <c r="T139" s="88">
        <v>0</v>
      </c>
      <c r="U139" s="65"/>
      <c r="V139" s="43"/>
      <c r="W139" s="88">
        <v>0</v>
      </c>
      <c r="X139" s="65"/>
      <c r="Y139" s="43"/>
      <c r="Z139" s="88">
        <v>0</v>
      </c>
      <c r="AA139" s="65"/>
      <c r="AB139" s="43"/>
      <c r="AC139" s="88">
        <v>0</v>
      </c>
      <c r="AD139" s="65"/>
      <c r="AE139" s="43"/>
      <c r="AF139" s="88">
        <v>0</v>
      </c>
      <c r="AG139" s="65"/>
      <c r="AH139" s="43"/>
      <c r="AI139" s="88">
        <v>0</v>
      </c>
      <c r="AJ139" s="65"/>
      <c r="AK139" s="43"/>
      <c r="AL139" s="88">
        <v>0</v>
      </c>
      <c r="AM139" s="65"/>
      <c r="AN139" s="43"/>
      <c r="AO139" s="88">
        <v>0</v>
      </c>
      <c r="AP139" s="43"/>
      <c r="AQ139" s="43"/>
      <c r="AR139" s="43"/>
      <c r="AS139" s="43"/>
      <c r="AT139" s="43"/>
      <c r="AU139" s="43"/>
      <c r="AV139" s="43"/>
      <c r="AW139" s="43"/>
      <c r="AX139" s="43"/>
      <c r="AY139" s="43"/>
      <c r="AZ139" s="43"/>
      <c r="BA139" s="43"/>
      <c r="BB139" s="43"/>
      <c r="BC139" s="43"/>
      <c r="BD139" s="43"/>
      <c r="BE139" s="43"/>
      <c r="BF139" s="43"/>
      <c r="BG139" s="43"/>
      <c r="BH139" s="43"/>
      <c r="BI139" s="43"/>
    </row>
    <row r="140" spans="1:61" ht="15.75" customHeight="1">
      <c r="A140" s="104" t="str">
        <f t="shared" si="32"/>
        <v>Véhicules usagésService gratuit 2</v>
      </c>
      <c r="B140" s="526" t="s">
        <v>416</v>
      </c>
      <c r="C140" s="65"/>
      <c r="D140" s="43"/>
      <c r="E140" s="88">
        <f t="shared" si="33"/>
        <v>0</v>
      </c>
      <c r="F140" s="65"/>
      <c r="G140" s="43"/>
      <c r="H140" s="88">
        <v>0</v>
      </c>
      <c r="I140" s="65"/>
      <c r="J140" s="43"/>
      <c r="K140" s="88">
        <v>0</v>
      </c>
      <c r="L140" s="65"/>
      <c r="M140" s="43"/>
      <c r="N140" s="88">
        <v>0</v>
      </c>
      <c r="O140" s="65"/>
      <c r="P140" s="43"/>
      <c r="Q140" s="88">
        <v>0</v>
      </c>
      <c r="R140" s="65"/>
      <c r="S140" s="43"/>
      <c r="T140" s="88">
        <v>0</v>
      </c>
      <c r="U140" s="65"/>
      <c r="V140" s="43"/>
      <c r="W140" s="88">
        <v>0</v>
      </c>
      <c r="X140" s="65"/>
      <c r="Y140" s="43"/>
      <c r="Z140" s="88">
        <v>0</v>
      </c>
      <c r="AA140" s="65"/>
      <c r="AB140" s="43"/>
      <c r="AC140" s="88">
        <v>0</v>
      </c>
      <c r="AD140" s="65"/>
      <c r="AE140" s="43"/>
      <c r="AF140" s="88">
        <v>0</v>
      </c>
      <c r="AG140" s="65"/>
      <c r="AH140" s="43"/>
      <c r="AI140" s="88">
        <v>0</v>
      </c>
      <c r="AJ140" s="65"/>
      <c r="AK140" s="43"/>
      <c r="AL140" s="88">
        <v>0</v>
      </c>
      <c r="AM140" s="65"/>
      <c r="AN140" s="43"/>
      <c r="AO140" s="88">
        <v>0</v>
      </c>
      <c r="AP140" s="43"/>
      <c r="AQ140" s="43"/>
      <c r="AR140" s="43"/>
      <c r="AS140" s="43"/>
      <c r="AT140" s="43"/>
      <c r="AU140" s="43"/>
      <c r="AV140" s="43"/>
      <c r="AW140" s="43"/>
      <c r="AX140" s="43"/>
      <c r="AY140" s="43"/>
      <c r="AZ140" s="43"/>
      <c r="BA140" s="43"/>
      <c r="BB140" s="43"/>
      <c r="BC140" s="43"/>
      <c r="BD140" s="43"/>
      <c r="BE140" s="43"/>
      <c r="BF140" s="43"/>
      <c r="BG140" s="43"/>
      <c r="BH140" s="43"/>
      <c r="BI140" s="43"/>
    </row>
    <row r="141" spans="1:61" ht="15.75" customHeight="1">
      <c r="A141" s="104" t="str">
        <f t="shared" si="32"/>
        <v>Véhicules usagésFrais véhicules de cie</v>
      </c>
      <c r="B141" s="523" t="s">
        <v>417</v>
      </c>
      <c r="C141" s="51"/>
      <c r="D141" s="133"/>
      <c r="E141" s="110">
        <f t="shared" si="33"/>
        <v>12012.869999999999</v>
      </c>
      <c r="F141" s="51"/>
      <c r="G141" s="133"/>
      <c r="H141" s="110">
        <v>1217.75</v>
      </c>
      <c r="I141" s="51"/>
      <c r="J141" s="133"/>
      <c r="K141" s="110">
        <v>941.68</v>
      </c>
      <c r="L141" s="51"/>
      <c r="M141" s="133"/>
      <c r="N141" s="110">
        <v>1085.27</v>
      </c>
      <c r="O141" s="51"/>
      <c r="P141" s="133"/>
      <c r="Q141" s="110">
        <v>667.7</v>
      </c>
      <c r="R141" s="51"/>
      <c r="S141" s="133"/>
      <c r="T141" s="110">
        <v>993.36</v>
      </c>
      <c r="U141" s="51"/>
      <c r="V141" s="133"/>
      <c r="W141" s="110">
        <v>944.98</v>
      </c>
      <c r="X141" s="51"/>
      <c r="Y141" s="133"/>
      <c r="Z141" s="110">
        <v>1007.99</v>
      </c>
      <c r="AA141" s="51"/>
      <c r="AB141" s="133"/>
      <c r="AC141" s="110">
        <v>926.69</v>
      </c>
      <c r="AD141" s="51"/>
      <c r="AE141" s="133"/>
      <c r="AF141" s="110">
        <v>1170.1600000000001</v>
      </c>
      <c r="AG141" s="51"/>
      <c r="AH141" s="133"/>
      <c r="AI141" s="110">
        <v>1237.52</v>
      </c>
      <c r="AJ141" s="51"/>
      <c r="AK141" s="133"/>
      <c r="AL141" s="110">
        <v>1099.56</v>
      </c>
      <c r="AM141" s="51"/>
      <c r="AN141" s="133"/>
      <c r="AO141" s="110">
        <v>720.21</v>
      </c>
      <c r="AP141" s="43"/>
      <c r="AQ141" s="43"/>
      <c r="AR141" s="43"/>
      <c r="AS141" s="43"/>
      <c r="AT141" s="43"/>
      <c r="AU141" s="43"/>
      <c r="AV141" s="43"/>
      <c r="AW141" s="43"/>
      <c r="AX141" s="43"/>
      <c r="AY141" s="43"/>
      <c r="AZ141" s="43"/>
      <c r="BA141" s="43"/>
      <c r="BB141" s="43"/>
      <c r="BC141" s="43"/>
      <c r="BD141" s="43"/>
      <c r="BE141" s="43"/>
      <c r="BF141" s="43"/>
      <c r="BG141" s="43"/>
      <c r="BH141" s="43"/>
      <c r="BI141" s="43"/>
    </row>
    <row r="142" spans="1:61" ht="15.75" customHeight="1">
      <c r="A142" s="104" t="str">
        <f t="shared" si="32"/>
        <v>Véhicules usagésInformatique</v>
      </c>
      <c r="B142" s="526" t="s">
        <v>418</v>
      </c>
      <c r="C142" s="65"/>
      <c r="D142" s="43"/>
      <c r="E142" s="88">
        <f t="shared" si="33"/>
        <v>17911.490000000002</v>
      </c>
      <c r="F142" s="65"/>
      <c r="G142" s="43"/>
      <c r="H142" s="88">
        <v>1549.78</v>
      </c>
      <c r="I142" s="65"/>
      <c r="J142" s="43"/>
      <c r="K142" s="88">
        <v>1425.17</v>
      </c>
      <c r="L142" s="65"/>
      <c r="M142" s="43"/>
      <c r="N142" s="88">
        <v>1463.03</v>
      </c>
      <c r="O142" s="65"/>
      <c r="P142" s="43"/>
      <c r="Q142" s="88">
        <v>1412</v>
      </c>
      <c r="R142" s="65"/>
      <c r="S142" s="43"/>
      <c r="T142" s="88">
        <v>1959.03</v>
      </c>
      <c r="U142" s="65"/>
      <c r="V142" s="43"/>
      <c r="W142" s="88">
        <v>1418.33</v>
      </c>
      <c r="X142" s="65"/>
      <c r="Y142" s="43"/>
      <c r="Z142" s="88">
        <v>1466.88</v>
      </c>
      <c r="AA142" s="65"/>
      <c r="AB142" s="43"/>
      <c r="AC142" s="88">
        <v>1448.17</v>
      </c>
      <c r="AD142" s="65"/>
      <c r="AE142" s="43"/>
      <c r="AF142" s="88">
        <v>1293.95</v>
      </c>
      <c r="AG142" s="65"/>
      <c r="AH142" s="43"/>
      <c r="AI142" s="88">
        <v>1303.4000000000001</v>
      </c>
      <c r="AJ142" s="65"/>
      <c r="AK142" s="43"/>
      <c r="AL142" s="88">
        <v>1350.6</v>
      </c>
      <c r="AM142" s="65"/>
      <c r="AN142" s="43"/>
      <c r="AO142" s="88">
        <v>1821.15</v>
      </c>
      <c r="AP142" s="43"/>
      <c r="AQ142" s="43"/>
      <c r="AR142" s="43"/>
      <c r="AS142" s="43"/>
      <c r="AT142" s="43"/>
      <c r="AU142" s="43"/>
      <c r="AV142" s="43"/>
      <c r="AW142" s="43"/>
      <c r="AX142" s="43"/>
      <c r="AY142" s="43"/>
      <c r="AZ142" s="43"/>
      <c r="BA142" s="43"/>
      <c r="BB142" s="43"/>
      <c r="BC142" s="43"/>
      <c r="BD142" s="43"/>
      <c r="BE142" s="43"/>
      <c r="BF142" s="43"/>
      <c r="BG142" s="43"/>
      <c r="BH142" s="43"/>
      <c r="BI142" s="43"/>
    </row>
    <row r="143" spans="1:61" ht="15.75" customHeight="1">
      <c r="A143" s="104" t="str">
        <f t="shared" si="32"/>
        <v>Véhicules usagésFrais de déplacement</v>
      </c>
      <c r="B143" s="526" t="s">
        <v>419</v>
      </c>
      <c r="C143" s="65"/>
      <c r="D143" s="43"/>
      <c r="E143" s="88">
        <f t="shared" si="33"/>
        <v>1600.33</v>
      </c>
      <c r="F143" s="65"/>
      <c r="G143" s="43"/>
      <c r="H143" s="88">
        <v>163.22999999999999</v>
      </c>
      <c r="I143" s="65"/>
      <c r="J143" s="43"/>
      <c r="K143" s="88">
        <v>179.53</v>
      </c>
      <c r="L143" s="65"/>
      <c r="M143" s="43"/>
      <c r="N143" s="88">
        <v>124.2</v>
      </c>
      <c r="O143" s="65"/>
      <c r="P143" s="43"/>
      <c r="Q143" s="88">
        <v>247</v>
      </c>
      <c r="R143" s="65"/>
      <c r="S143" s="43"/>
      <c r="T143" s="88">
        <v>110.32</v>
      </c>
      <c r="U143" s="65"/>
      <c r="V143" s="43"/>
      <c r="W143" s="88">
        <v>95.44</v>
      </c>
      <c r="X143" s="65"/>
      <c r="Y143" s="43"/>
      <c r="Z143" s="88">
        <v>82.92</v>
      </c>
      <c r="AA143" s="65"/>
      <c r="AB143" s="43"/>
      <c r="AC143" s="88">
        <v>117.35</v>
      </c>
      <c r="AD143" s="65"/>
      <c r="AE143" s="43"/>
      <c r="AF143" s="88">
        <v>115.1</v>
      </c>
      <c r="AG143" s="65"/>
      <c r="AH143" s="43"/>
      <c r="AI143" s="88">
        <v>93.46</v>
      </c>
      <c r="AJ143" s="65"/>
      <c r="AK143" s="43"/>
      <c r="AL143" s="88">
        <v>220.84</v>
      </c>
      <c r="AM143" s="65"/>
      <c r="AN143" s="43"/>
      <c r="AO143" s="88">
        <v>50.94</v>
      </c>
      <c r="AP143" s="43"/>
      <c r="AQ143" s="43"/>
      <c r="AR143" s="43"/>
      <c r="AS143" s="43"/>
      <c r="AT143" s="43"/>
      <c r="AU143" s="43"/>
      <c r="AV143" s="43"/>
      <c r="AW143" s="43"/>
      <c r="AX143" s="43"/>
      <c r="AY143" s="43"/>
      <c r="AZ143" s="43"/>
      <c r="BA143" s="43"/>
      <c r="BB143" s="43"/>
      <c r="BC143" s="43"/>
      <c r="BD143" s="43"/>
      <c r="BE143" s="43"/>
      <c r="BF143" s="43"/>
      <c r="BG143" s="43"/>
      <c r="BH143" s="43"/>
      <c r="BI143" s="43"/>
    </row>
    <row r="144" spans="1:61" ht="15.75" customHeight="1">
      <c r="A144" s="104" t="str">
        <f t="shared" si="32"/>
        <v>Véhicules usagésServices extérieurs</v>
      </c>
      <c r="B144" s="523" t="s">
        <v>420</v>
      </c>
      <c r="C144" s="51"/>
      <c r="D144" s="133"/>
      <c r="E144" s="110">
        <f t="shared" si="33"/>
        <v>9138.16</v>
      </c>
      <c r="F144" s="51"/>
      <c r="G144" s="133"/>
      <c r="H144" s="110">
        <v>774.84</v>
      </c>
      <c r="I144" s="51"/>
      <c r="J144" s="133"/>
      <c r="K144" s="110">
        <v>758.72</v>
      </c>
      <c r="L144" s="51"/>
      <c r="M144" s="133"/>
      <c r="N144" s="110">
        <v>737.42</v>
      </c>
      <c r="O144" s="51"/>
      <c r="P144" s="133"/>
      <c r="Q144" s="110">
        <v>1032.31</v>
      </c>
      <c r="R144" s="51"/>
      <c r="S144" s="133"/>
      <c r="T144" s="110">
        <v>758.08</v>
      </c>
      <c r="U144" s="51"/>
      <c r="V144" s="133"/>
      <c r="W144" s="110">
        <v>553.22</v>
      </c>
      <c r="X144" s="51"/>
      <c r="Y144" s="133"/>
      <c r="Z144" s="110">
        <v>675.99</v>
      </c>
      <c r="AA144" s="51"/>
      <c r="AB144" s="133"/>
      <c r="AC144" s="110">
        <v>631.08000000000004</v>
      </c>
      <c r="AD144" s="51"/>
      <c r="AE144" s="133"/>
      <c r="AF144" s="110">
        <v>751.99</v>
      </c>
      <c r="AG144" s="51"/>
      <c r="AH144" s="133"/>
      <c r="AI144" s="110">
        <v>383.75</v>
      </c>
      <c r="AJ144" s="51"/>
      <c r="AK144" s="133"/>
      <c r="AL144" s="110">
        <v>956.72</v>
      </c>
      <c r="AM144" s="51"/>
      <c r="AN144" s="133"/>
      <c r="AO144" s="110">
        <v>1124.04</v>
      </c>
      <c r="AP144" s="43"/>
      <c r="AQ144" s="43"/>
      <c r="AR144" s="43"/>
      <c r="AS144" s="43"/>
      <c r="AT144" s="43"/>
      <c r="AU144" s="43"/>
      <c r="AV144" s="43"/>
      <c r="AW144" s="43"/>
      <c r="AX144" s="43"/>
      <c r="AY144" s="43"/>
      <c r="AZ144" s="43"/>
      <c r="BA144" s="43"/>
      <c r="BB144" s="43"/>
      <c r="BC144" s="43"/>
      <c r="BD144" s="43"/>
      <c r="BE144" s="43"/>
      <c r="BF144" s="43"/>
      <c r="BG144" s="43"/>
      <c r="BH144" s="43"/>
      <c r="BI144" s="43"/>
    </row>
    <row r="145" spans="1:61" ht="15.75" customHeight="1">
      <c r="A145" s="104" t="str">
        <f t="shared" si="32"/>
        <v>Véhicules usagésFournitures autres</v>
      </c>
      <c r="B145" s="526" t="s">
        <v>421</v>
      </c>
      <c r="C145" s="65"/>
      <c r="D145" s="43"/>
      <c r="E145" s="88">
        <f t="shared" si="33"/>
        <v>153.47</v>
      </c>
      <c r="F145" s="65"/>
      <c r="G145" s="43"/>
      <c r="H145" s="88">
        <v>79.98</v>
      </c>
      <c r="I145" s="65"/>
      <c r="J145" s="43"/>
      <c r="K145" s="88">
        <v>1.1000000000000001</v>
      </c>
      <c r="L145" s="65"/>
      <c r="M145" s="43"/>
      <c r="N145" s="88">
        <v>0.53</v>
      </c>
      <c r="O145" s="65"/>
      <c r="P145" s="43"/>
      <c r="Q145" s="88">
        <v>0</v>
      </c>
      <c r="R145" s="65"/>
      <c r="S145" s="43"/>
      <c r="T145" s="88">
        <v>0</v>
      </c>
      <c r="U145" s="65"/>
      <c r="V145" s="43"/>
      <c r="W145" s="88">
        <v>30.81</v>
      </c>
      <c r="X145" s="65"/>
      <c r="Y145" s="43"/>
      <c r="Z145" s="88">
        <v>13.54</v>
      </c>
      <c r="AA145" s="65"/>
      <c r="AB145" s="43"/>
      <c r="AC145" s="88">
        <v>0</v>
      </c>
      <c r="AD145" s="65"/>
      <c r="AE145" s="43"/>
      <c r="AF145" s="88">
        <v>24.59</v>
      </c>
      <c r="AG145" s="65"/>
      <c r="AH145" s="43"/>
      <c r="AI145" s="88">
        <v>0</v>
      </c>
      <c r="AJ145" s="65"/>
      <c r="AK145" s="43"/>
      <c r="AL145" s="88">
        <v>0</v>
      </c>
      <c r="AM145" s="65"/>
      <c r="AN145" s="43"/>
      <c r="AO145" s="88">
        <v>2.92</v>
      </c>
      <c r="AP145" s="43"/>
      <c r="AQ145" s="43"/>
      <c r="AR145" s="43"/>
      <c r="AS145" s="43"/>
      <c r="AT145" s="43"/>
      <c r="AU145" s="43"/>
      <c r="AV145" s="43"/>
      <c r="AW145" s="43"/>
      <c r="AX145" s="43"/>
      <c r="AY145" s="43"/>
      <c r="AZ145" s="43"/>
      <c r="BA145" s="43"/>
      <c r="BB145" s="43"/>
      <c r="BC145" s="43"/>
      <c r="BD145" s="43"/>
      <c r="BE145" s="43"/>
      <c r="BF145" s="43"/>
      <c r="BG145" s="43"/>
      <c r="BH145" s="43"/>
      <c r="BI145" s="43"/>
    </row>
    <row r="146" spans="1:61" ht="15.75" customHeight="1">
      <c r="A146" s="104" t="str">
        <f t="shared" si="32"/>
        <v>Véhicules usagésUniformes</v>
      </c>
      <c r="B146" s="526" t="s">
        <v>422</v>
      </c>
      <c r="C146" s="65"/>
      <c r="D146" s="43"/>
      <c r="E146" s="88">
        <f t="shared" si="33"/>
        <v>79.98</v>
      </c>
      <c r="F146" s="65"/>
      <c r="G146" s="43"/>
      <c r="H146" s="88">
        <v>0</v>
      </c>
      <c r="I146" s="65"/>
      <c r="J146" s="43"/>
      <c r="K146" s="88">
        <v>0</v>
      </c>
      <c r="L146" s="65"/>
      <c r="M146" s="43"/>
      <c r="N146" s="88">
        <v>13.98</v>
      </c>
      <c r="O146" s="65"/>
      <c r="P146" s="43"/>
      <c r="Q146" s="88">
        <v>66</v>
      </c>
      <c r="R146" s="65"/>
      <c r="S146" s="43"/>
      <c r="T146" s="88">
        <v>0</v>
      </c>
      <c r="U146" s="65"/>
      <c r="V146" s="43"/>
      <c r="W146" s="88">
        <v>0</v>
      </c>
      <c r="X146" s="65"/>
      <c r="Y146" s="43"/>
      <c r="Z146" s="88">
        <v>0</v>
      </c>
      <c r="AA146" s="65"/>
      <c r="AB146" s="43"/>
      <c r="AC146" s="88">
        <v>0</v>
      </c>
      <c r="AD146" s="65"/>
      <c r="AE146" s="43"/>
      <c r="AF146" s="88">
        <v>0</v>
      </c>
      <c r="AG146" s="65"/>
      <c r="AH146" s="43"/>
      <c r="AI146" s="88">
        <v>0</v>
      </c>
      <c r="AJ146" s="65"/>
      <c r="AK146" s="43"/>
      <c r="AL146" s="88">
        <v>0</v>
      </c>
      <c r="AM146" s="65"/>
      <c r="AN146" s="43"/>
      <c r="AO146" s="88">
        <v>0</v>
      </c>
      <c r="AP146" s="43"/>
      <c r="AQ146" s="43"/>
      <c r="AR146" s="43"/>
      <c r="AS146" s="43"/>
      <c r="AT146" s="43"/>
      <c r="AU146" s="43"/>
      <c r="AV146" s="43"/>
      <c r="AW146" s="43"/>
      <c r="AX146" s="43"/>
      <c r="AY146" s="43"/>
      <c r="AZ146" s="43"/>
      <c r="BA146" s="43"/>
      <c r="BB146" s="43"/>
      <c r="BC146" s="43"/>
      <c r="BD146" s="43"/>
      <c r="BE146" s="43"/>
      <c r="BF146" s="43"/>
      <c r="BG146" s="43"/>
      <c r="BH146" s="43"/>
      <c r="BI146" s="43"/>
    </row>
    <row r="147" spans="1:61" ht="15.75" customHeight="1">
      <c r="A147" s="104" t="str">
        <f t="shared" si="32"/>
        <v>Véhicules usagésPapeterie</v>
      </c>
      <c r="B147" s="526" t="s">
        <v>423</v>
      </c>
      <c r="C147" s="65"/>
      <c r="D147" s="43"/>
      <c r="E147" s="88">
        <f t="shared" si="33"/>
        <v>1760.98</v>
      </c>
      <c r="F147" s="65"/>
      <c r="G147" s="43"/>
      <c r="H147" s="88">
        <v>299.52</v>
      </c>
      <c r="I147" s="65"/>
      <c r="J147" s="43"/>
      <c r="K147" s="88">
        <v>114.72</v>
      </c>
      <c r="L147" s="65"/>
      <c r="M147" s="43"/>
      <c r="N147" s="88">
        <v>106.25</v>
      </c>
      <c r="O147" s="65"/>
      <c r="P147" s="43"/>
      <c r="Q147" s="88">
        <v>159.87</v>
      </c>
      <c r="R147" s="65"/>
      <c r="S147" s="43"/>
      <c r="T147" s="88">
        <v>81.81</v>
      </c>
      <c r="U147" s="65"/>
      <c r="V147" s="43"/>
      <c r="W147" s="88">
        <v>163.36000000000001</v>
      </c>
      <c r="X147" s="65"/>
      <c r="Y147" s="43"/>
      <c r="Z147" s="88">
        <v>74.87</v>
      </c>
      <c r="AA147" s="65"/>
      <c r="AB147" s="43"/>
      <c r="AC147" s="88">
        <v>233.93</v>
      </c>
      <c r="AD147" s="65"/>
      <c r="AE147" s="43"/>
      <c r="AF147" s="88">
        <v>231.32</v>
      </c>
      <c r="AG147" s="65"/>
      <c r="AH147" s="43"/>
      <c r="AI147" s="88">
        <v>121.71</v>
      </c>
      <c r="AJ147" s="65"/>
      <c r="AK147" s="43"/>
      <c r="AL147" s="88">
        <v>135.80000000000001</v>
      </c>
      <c r="AM147" s="65"/>
      <c r="AN147" s="43"/>
      <c r="AO147" s="88">
        <v>37.82</v>
      </c>
      <c r="AP147" s="43"/>
      <c r="AQ147" s="43"/>
      <c r="AR147" s="43"/>
      <c r="AS147" s="43"/>
      <c r="AT147" s="43"/>
      <c r="AU147" s="43"/>
      <c r="AV147" s="43"/>
      <c r="AW147" s="43"/>
      <c r="AX147" s="43"/>
      <c r="AY147" s="43"/>
      <c r="AZ147" s="43"/>
      <c r="BA147" s="43"/>
      <c r="BB147" s="43"/>
      <c r="BC147" s="43"/>
      <c r="BD147" s="43"/>
      <c r="BE147" s="43"/>
      <c r="BF147" s="43"/>
      <c r="BG147" s="43"/>
      <c r="BH147" s="43"/>
      <c r="BI147" s="43"/>
    </row>
    <row r="148" spans="1:61" ht="15.75" customHeight="1">
      <c r="A148" s="104" t="str">
        <f t="shared" si="32"/>
        <v>Véhicules usagésTéléphone</v>
      </c>
      <c r="B148" s="526" t="s">
        <v>424</v>
      </c>
      <c r="C148" s="65"/>
      <c r="D148" s="43"/>
      <c r="E148" s="88">
        <f t="shared" si="33"/>
        <v>989.81</v>
      </c>
      <c r="F148" s="65"/>
      <c r="G148" s="43"/>
      <c r="H148" s="88">
        <v>141.87</v>
      </c>
      <c r="I148" s="65"/>
      <c r="J148" s="43"/>
      <c r="K148" s="88">
        <v>92.46</v>
      </c>
      <c r="L148" s="65"/>
      <c r="M148" s="43"/>
      <c r="N148" s="88">
        <v>144.85</v>
      </c>
      <c r="O148" s="65"/>
      <c r="P148" s="43"/>
      <c r="Q148" s="88">
        <v>60.38</v>
      </c>
      <c r="R148" s="65"/>
      <c r="S148" s="43"/>
      <c r="T148" s="88">
        <v>67.569999999999993</v>
      </c>
      <c r="U148" s="65"/>
      <c r="V148" s="43"/>
      <c r="W148" s="88">
        <v>60.38</v>
      </c>
      <c r="X148" s="65"/>
      <c r="Y148" s="43"/>
      <c r="Z148" s="88">
        <v>60.76</v>
      </c>
      <c r="AA148" s="65"/>
      <c r="AB148" s="43"/>
      <c r="AC148" s="88">
        <v>56.77</v>
      </c>
      <c r="AD148" s="65"/>
      <c r="AE148" s="43"/>
      <c r="AF148" s="88">
        <v>74.739999999999995</v>
      </c>
      <c r="AG148" s="65"/>
      <c r="AH148" s="43"/>
      <c r="AI148" s="88">
        <v>67.349999999999994</v>
      </c>
      <c r="AJ148" s="65"/>
      <c r="AK148" s="43"/>
      <c r="AL148" s="88">
        <v>65.12</v>
      </c>
      <c r="AM148" s="65"/>
      <c r="AN148" s="43"/>
      <c r="AO148" s="88">
        <v>97.56</v>
      </c>
      <c r="AP148" s="43"/>
      <c r="AQ148" s="43"/>
      <c r="AR148" s="43"/>
      <c r="AS148" s="43"/>
      <c r="AT148" s="43"/>
      <c r="AU148" s="43"/>
      <c r="AV148" s="43"/>
      <c r="AW148" s="43"/>
      <c r="AX148" s="43"/>
      <c r="AY148" s="43"/>
      <c r="AZ148" s="43"/>
      <c r="BA148" s="43"/>
      <c r="BB148" s="43"/>
      <c r="BC148" s="43"/>
      <c r="BD148" s="43"/>
      <c r="BE148" s="43"/>
      <c r="BF148" s="43"/>
      <c r="BG148" s="43"/>
      <c r="BH148" s="43"/>
      <c r="BI148" s="43"/>
    </row>
    <row r="149" spans="1:61" ht="15.75" customHeight="1">
      <c r="A149" s="104" t="str">
        <f t="shared" si="32"/>
        <v>Véhicules usagésFrais postaux</v>
      </c>
      <c r="B149" s="526" t="s">
        <v>425</v>
      </c>
      <c r="C149" s="65"/>
      <c r="D149" s="43"/>
      <c r="E149" s="88">
        <f t="shared" si="33"/>
        <v>1221.2900000000002</v>
      </c>
      <c r="F149" s="65"/>
      <c r="G149" s="43"/>
      <c r="H149" s="88">
        <v>37.200000000000003</v>
      </c>
      <c r="I149" s="65"/>
      <c r="J149" s="43"/>
      <c r="K149" s="88">
        <v>38.99</v>
      </c>
      <c r="L149" s="65"/>
      <c r="M149" s="43"/>
      <c r="N149" s="88">
        <v>78.41</v>
      </c>
      <c r="O149" s="65"/>
      <c r="P149" s="43"/>
      <c r="Q149" s="88">
        <v>49.5</v>
      </c>
      <c r="R149" s="65"/>
      <c r="S149" s="43"/>
      <c r="T149" s="88">
        <v>81.459999999999994</v>
      </c>
      <c r="U149" s="65"/>
      <c r="V149" s="43"/>
      <c r="W149" s="88">
        <v>221.08</v>
      </c>
      <c r="X149" s="65"/>
      <c r="Y149" s="43"/>
      <c r="Z149" s="88">
        <v>164.05</v>
      </c>
      <c r="AA149" s="65"/>
      <c r="AB149" s="43"/>
      <c r="AC149" s="88">
        <v>119.66</v>
      </c>
      <c r="AD149" s="65"/>
      <c r="AE149" s="43"/>
      <c r="AF149" s="88">
        <v>148.72</v>
      </c>
      <c r="AG149" s="65"/>
      <c r="AH149" s="43"/>
      <c r="AI149" s="88">
        <v>98.62</v>
      </c>
      <c r="AJ149" s="65"/>
      <c r="AK149" s="43"/>
      <c r="AL149" s="88">
        <v>169.18</v>
      </c>
      <c r="AM149" s="65"/>
      <c r="AN149" s="43"/>
      <c r="AO149" s="88">
        <v>14.42</v>
      </c>
      <c r="AP149" s="43"/>
      <c r="AQ149" s="43"/>
      <c r="AR149" s="43"/>
      <c r="AS149" s="43"/>
      <c r="AT149" s="43"/>
      <c r="AU149" s="43"/>
      <c r="AV149" s="43"/>
      <c r="AW149" s="43"/>
      <c r="AX149" s="43"/>
      <c r="AY149" s="43"/>
      <c r="AZ149" s="43"/>
      <c r="BA149" s="43"/>
      <c r="BB149" s="43"/>
      <c r="BC149" s="43"/>
      <c r="BD149" s="43"/>
      <c r="BE149" s="43"/>
      <c r="BF149" s="43"/>
      <c r="BG149" s="43"/>
      <c r="BH149" s="43"/>
      <c r="BI149" s="43"/>
    </row>
    <row r="150" spans="1:61" ht="15.75" customHeight="1">
      <c r="A150" s="104" t="str">
        <f t="shared" si="32"/>
        <v>Véhicules usagésDivers</v>
      </c>
      <c r="B150" s="526" t="s">
        <v>426</v>
      </c>
      <c r="C150" s="65"/>
      <c r="D150" s="43"/>
      <c r="E150" s="88">
        <f t="shared" si="33"/>
        <v>2231.7799999999997</v>
      </c>
      <c r="F150" s="65"/>
      <c r="G150" s="43"/>
      <c r="H150" s="88">
        <v>151.6</v>
      </c>
      <c r="I150" s="65"/>
      <c r="J150" s="43"/>
      <c r="K150" s="88">
        <v>151.6</v>
      </c>
      <c r="L150" s="65"/>
      <c r="M150" s="43"/>
      <c r="N150" s="88">
        <v>154.55000000000001</v>
      </c>
      <c r="O150" s="65"/>
      <c r="P150" s="43"/>
      <c r="Q150" s="88">
        <v>151.6</v>
      </c>
      <c r="R150" s="65"/>
      <c r="S150" s="43"/>
      <c r="T150" s="88">
        <v>192.6</v>
      </c>
      <c r="U150" s="65"/>
      <c r="V150" s="43"/>
      <c r="W150" s="88">
        <v>406.11</v>
      </c>
      <c r="X150" s="65"/>
      <c r="Y150" s="43"/>
      <c r="Z150" s="88">
        <v>192.6</v>
      </c>
      <c r="AA150" s="65"/>
      <c r="AB150" s="43"/>
      <c r="AC150" s="88">
        <v>337.85</v>
      </c>
      <c r="AD150" s="65"/>
      <c r="AE150" s="43"/>
      <c r="AF150" s="88">
        <v>169.22</v>
      </c>
      <c r="AG150" s="65"/>
      <c r="AH150" s="43"/>
      <c r="AI150" s="88">
        <v>55.3</v>
      </c>
      <c r="AJ150" s="65"/>
      <c r="AK150" s="43"/>
      <c r="AL150" s="88">
        <v>132.75</v>
      </c>
      <c r="AM150" s="65"/>
      <c r="AN150" s="43"/>
      <c r="AO150" s="88">
        <v>136</v>
      </c>
      <c r="AP150" s="43"/>
      <c r="AQ150" s="43"/>
      <c r="AR150" s="43"/>
      <c r="AS150" s="43"/>
      <c r="AT150" s="43"/>
      <c r="AU150" s="43"/>
      <c r="AV150" s="43"/>
      <c r="AW150" s="43"/>
      <c r="AX150" s="43"/>
      <c r="AY150" s="43"/>
      <c r="AZ150" s="43"/>
      <c r="BA150" s="43"/>
      <c r="BB150" s="43"/>
      <c r="BC150" s="43"/>
      <c r="BD150" s="43"/>
      <c r="BE150" s="43"/>
      <c r="BF150" s="43"/>
      <c r="BG150" s="43"/>
      <c r="BH150" s="43"/>
      <c r="BI150" s="43"/>
    </row>
    <row r="151" spans="1:61" ht="15.75" customHeight="1">
      <c r="A151" s="104" t="str">
        <f t="shared" si="32"/>
        <v>Véhicules usagésFormation</v>
      </c>
      <c r="B151" s="526" t="s">
        <v>427</v>
      </c>
      <c r="C151" s="65"/>
      <c r="D151" s="43"/>
      <c r="E151" s="88">
        <f t="shared" si="33"/>
        <v>734.87</v>
      </c>
      <c r="F151" s="65"/>
      <c r="G151" s="43"/>
      <c r="H151" s="88">
        <v>31.38</v>
      </c>
      <c r="I151" s="65"/>
      <c r="J151" s="43"/>
      <c r="K151" s="88">
        <v>130.97</v>
      </c>
      <c r="L151" s="65"/>
      <c r="M151" s="43"/>
      <c r="N151" s="88">
        <v>116.63</v>
      </c>
      <c r="O151" s="65"/>
      <c r="P151" s="43"/>
      <c r="Q151" s="88">
        <v>121.83</v>
      </c>
      <c r="R151" s="65"/>
      <c r="S151" s="43"/>
      <c r="T151" s="88">
        <v>16.29</v>
      </c>
      <c r="U151" s="65"/>
      <c r="V151" s="43"/>
      <c r="W151" s="88">
        <v>115</v>
      </c>
      <c r="X151" s="65"/>
      <c r="Y151" s="43"/>
      <c r="Z151" s="88">
        <v>60.7</v>
      </c>
      <c r="AA151" s="65"/>
      <c r="AB151" s="43"/>
      <c r="AC151" s="88">
        <v>87.01</v>
      </c>
      <c r="AD151" s="65"/>
      <c r="AE151" s="43"/>
      <c r="AF151" s="88">
        <v>-33.74</v>
      </c>
      <c r="AG151" s="65"/>
      <c r="AH151" s="43"/>
      <c r="AI151" s="88">
        <v>-356.12</v>
      </c>
      <c r="AJ151" s="65"/>
      <c r="AK151" s="43"/>
      <c r="AL151" s="88">
        <v>239.25</v>
      </c>
      <c r="AM151" s="65"/>
      <c r="AN151" s="43"/>
      <c r="AO151" s="88">
        <v>205.67</v>
      </c>
      <c r="AP151" s="43"/>
      <c r="AQ151" s="43"/>
      <c r="AR151" s="43"/>
      <c r="AS151" s="43"/>
      <c r="AT151" s="43"/>
      <c r="AU151" s="43"/>
      <c r="AV151" s="43"/>
      <c r="AW151" s="43"/>
      <c r="AX151" s="43"/>
      <c r="AY151" s="43"/>
      <c r="AZ151" s="43"/>
      <c r="BA151" s="43"/>
      <c r="BB151" s="43"/>
      <c r="BC151" s="43"/>
      <c r="BD151" s="43"/>
      <c r="BE151" s="43"/>
      <c r="BF151" s="43"/>
      <c r="BG151" s="43"/>
      <c r="BH151" s="43"/>
      <c r="BI151" s="43"/>
    </row>
    <row r="152" spans="1:61" ht="15.75" customHeight="1">
      <c r="A152" s="104" t="str">
        <f t="shared" si="32"/>
        <v>Véhicules usagésFrais bancaires</v>
      </c>
      <c r="B152" s="526" t="s">
        <v>428</v>
      </c>
      <c r="C152" s="65"/>
      <c r="D152" s="43"/>
      <c r="E152" s="88">
        <f t="shared" si="33"/>
        <v>7761.58</v>
      </c>
      <c r="F152" s="65"/>
      <c r="G152" s="43"/>
      <c r="H152" s="88">
        <v>435.77</v>
      </c>
      <c r="I152" s="65"/>
      <c r="J152" s="43"/>
      <c r="K152" s="88">
        <v>342.23</v>
      </c>
      <c r="L152" s="65"/>
      <c r="M152" s="43"/>
      <c r="N152" s="88">
        <v>669.18</v>
      </c>
      <c r="O152" s="65"/>
      <c r="P152" s="43"/>
      <c r="Q152" s="88">
        <v>994.64</v>
      </c>
      <c r="R152" s="65"/>
      <c r="S152" s="43"/>
      <c r="T152" s="88">
        <v>975.21</v>
      </c>
      <c r="U152" s="65"/>
      <c r="V152" s="43"/>
      <c r="W152" s="88">
        <v>585.38</v>
      </c>
      <c r="X152" s="65"/>
      <c r="Y152" s="43"/>
      <c r="Z152" s="88">
        <v>668.91</v>
      </c>
      <c r="AA152" s="65"/>
      <c r="AB152" s="43"/>
      <c r="AC152" s="88">
        <v>630.20000000000005</v>
      </c>
      <c r="AD152" s="65"/>
      <c r="AE152" s="43"/>
      <c r="AF152" s="88">
        <v>338.31</v>
      </c>
      <c r="AG152" s="65"/>
      <c r="AH152" s="43"/>
      <c r="AI152" s="88">
        <v>608.62</v>
      </c>
      <c r="AJ152" s="65"/>
      <c r="AK152" s="43"/>
      <c r="AL152" s="88">
        <v>1001.61</v>
      </c>
      <c r="AM152" s="65"/>
      <c r="AN152" s="43"/>
      <c r="AO152" s="88">
        <v>511.52</v>
      </c>
      <c r="AP152" s="43"/>
      <c r="AQ152" s="43"/>
      <c r="AR152" s="43"/>
      <c r="AS152" s="43"/>
      <c r="AT152" s="43"/>
      <c r="AU152" s="43"/>
      <c r="AV152" s="43"/>
      <c r="AW152" s="43"/>
      <c r="AX152" s="43"/>
      <c r="AY152" s="43"/>
      <c r="AZ152" s="43"/>
      <c r="BA152" s="43"/>
      <c r="BB152" s="43"/>
      <c r="BC152" s="43"/>
      <c r="BD152" s="43"/>
      <c r="BE152" s="43"/>
      <c r="BF152" s="43"/>
      <c r="BG152" s="43"/>
      <c r="BH152" s="43"/>
      <c r="BI152" s="43"/>
    </row>
    <row r="153" spans="1:61" ht="20.25" hidden="1" customHeight="1">
      <c r="A153" s="104" t="str">
        <f t="shared" si="32"/>
        <v>Véhicules usagés[...]</v>
      </c>
      <c r="B153" s="526" t="s">
        <v>330</v>
      </c>
      <c r="C153" s="65"/>
      <c r="D153" s="43"/>
      <c r="E153" s="88">
        <f t="shared" si="33"/>
        <v>0</v>
      </c>
      <c r="F153" s="65"/>
      <c r="G153" s="43"/>
      <c r="H153" s="88"/>
      <c r="I153" s="65"/>
      <c r="J153" s="43"/>
      <c r="K153" s="88"/>
      <c r="L153" s="65"/>
      <c r="M153" s="43"/>
      <c r="N153" s="88"/>
      <c r="O153" s="65"/>
      <c r="P153" s="43"/>
      <c r="Q153" s="88"/>
      <c r="R153" s="65"/>
      <c r="S153" s="43"/>
      <c r="T153" s="88"/>
      <c r="U153" s="65"/>
      <c r="V153" s="43"/>
      <c r="W153" s="88"/>
      <c r="X153" s="65"/>
      <c r="Y153" s="43"/>
      <c r="Z153" s="88"/>
      <c r="AA153" s="65"/>
      <c r="AB153" s="43"/>
      <c r="AC153" s="88"/>
      <c r="AD153" s="65"/>
      <c r="AE153" s="43"/>
      <c r="AF153" s="88">
        <v>0</v>
      </c>
      <c r="AG153" s="65"/>
      <c r="AH153" s="43"/>
      <c r="AI153" s="88">
        <v>0</v>
      </c>
      <c r="AJ153" s="65"/>
      <c r="AK153" s="43"/>
      <c r="AL153" s="88">
        <v>0</v>
      </c>
      <c r="AM153" s="65"/>
      <c r="AN153" s="43"/>
      <c r="AO153" s="88">
        <v>0</v>
      </c>
      <c r="AP153" s="43"/>
      <c r="AQ153" s="43"/>
      <c r="AR153" s="43"/>
      <c r="AS153" s="43"/>
      <c r="AT153" s="43"/>
      <c r="AU153" s="43"/>
      <c r="AV153" s="43"/>
      <c r="AW153" s="43"/>
      <c r="AX153" s="43"/>
      <c r="AY153" s="43"/>
      <c r="AZ153" s="43"/>
      <c r="BA153" s="43"/>
      <c r="BB153" s="43"/>
      <c r="BC153" s="43"/>
      <c r="BD153" s="43"/>
      <c r="BE153" s="43"/>
      <c r="BF153" s="43"/>
      <c r="BG153" s="43"/>
      <c r="BH153" s="43"/>
      <c r="BI153" s="43"/>
    </row>
    <row r="154" spans="1:61" ht="20.25" hidden="1" customHeight="1">
      <c r="A154" s="104" t="str">
        <f t="shared" si="32"/>
        <v>Véhicules usagés[...]</v>
      </c>
      <c r="B154" s="526" t="s">
        <v>330</v>
      </c>
      <c r="C154" s="65"/>
      <c r="D154" s="43"/>
      <c r="E154" s="88">
        <f t="shared" si="33"/>
        <v>0</v>
      </c>
      <c r="F154" s="65"/>
      <c r="G154" s="43"/>
      <c r="H154" s="88"/>
      <c r="I154" s="65"/>
      <c r="J154" s="43"/>
      <c r="K154" s="88"/>
      <c r="L154" s="65"/>
      <c r="M154" s="43"/>
      <c r="N154" s="88"/>
      <c r="O154" s="65"/>
      <c r="P154" s="43"/>
      <c r="Q154" s="88"/>
      <c r="R154" s="65"/>
      <c r="S154" s="43"/>
      <c r="T154" s="88"/>
      <c r="U154" s="65"/>
      <c r="V154" s="43"/>
      <c r="W154" s="88"/>
      <c r="X154" s="65"/>
      <c r="Y154" s="43"/>
      <c r="Z154" s="88"/>
      <c r="AA154" s="65"/>
      <c r="AB154" s="43"/>
      <c r="AC154" s="88"/>
      <c r="AD154" s="65"/>
      <c r="AE154" s="43"/>
      <c r="AF154" s="88">
        <v>0</v>
      </c>
      <c r="AG154" s="65"/>
      <c r="AH154" s="43"/>
      <c r="AI154" s="88">
        <v>0</v>
      </c>
      <c r="AJ154" s="65"/>
      <c r="AK154" s="43"/>
      <c r="AL154" s="88">
        <v>0</v>
      </c>
      <c r="AM154" s="65"/>
      <c r="AN154" s="43"/>
      <c r="AO154" s="88">
        <v>0</v>
      </c>
      <c r="AP154" s="43"/>
      <c r="AQ154" s="43"/>
      <c r="AR154" s="43"/>
      <c r="AS154" s="43"/>
      <c r="AT154" s="43"/>
      <c r="AU154" s="43"/>
      <c r="AV154" s="43"/>
      <c r="AW154" s="43"/>
      <c r="AX154" s="43"/>
      <c r="AY154" s="43"/>
      <c r="AZ154" s="43"/>
      <c r="BA154" s="43"/>
      <c r="BB154" s="43"/>
      <c r="BC154" s="43"/>
      <c r="BD154" s="43"/>
      <c r="BE154" s="43"/>
      <c r="BF154" s="43"/>
      <c r="BG154" s="43"/>
      <c r="BH154" s="43"/>
      <c r="BI154" s="43"/>
    </row>
    <row r="155" spans="1:61" ht="20.25" hidden="1" customHeight="1">
      <c r="A155" s="104" t="str">
        <f t="shared" si="32"/>
        <v>Véhicules usagés[...]</v>
      </c>
      <c r="B155" s="526" t="s">
        <v>330</v>
      </c>
      <c r="C155" s="51"/>
      <c r="D155" s="133"/>
      <c r="E155" s="88">
        <f t="shared" si="33"/>
        <v>0</v>
      </c>
      <c r="F155" s="51"/>
      <c r="G155" s="133"/>
      <c r="H155" s="88"/>
      <c r="I155" s="51"/>
      <c r="J155" s="133"/>
      <c r="K155" s="88"/>
      <c r="L155" s="51"/>
      <c r="M155" s="133"/>
      <c r="N155" s="88"/>
      <c r="O155" s="51"/>
      <c r="P155" s="133"/>
      <c r="Q155" s="88"/>
      <c r="R155" s="51"/>
      <c r="S155" s="133"/>
      <c r="T155" s="88"/>
      <c r="U155" s="51"/>
      <c r="V155" s="133"/>
      <c r="W155" s="88"/>
      <c r="X155" s="51"/>
      <c r="Y155" s="133"/>
      <c r="Z155" s="88"/>
      <c r="AA155" s="51"/>
      <c r="AB155" s="133"/>
      <c r="AC155" s="88"/>
      <c r="AD155" s="51"/>
      <c r="AE155" s="133"/>
      <c r="AF155" s="88">
        <v>0</v>
      </c>
      <c r="AG155" s="51"/>
      <c r="AH155" s="133"/>
      <c r="AI155" s="88">
        <v>0</v>
      </c>
      <c r="AJ155" s="51"/>
      <c r="AK155" s="133"/>
      <c r="AL155" s="88">
        <v>0</v>
      </c>
      <c r="AM155" s="51"/>
      <c r="AN155" s="133"/>
      <c r="AO155" s="88">
        <v>0</v>
      </c>
      <c r="AP155" s="43"/>
      <c r="AQ155" s="43"/>
      <c r="AR155" s="43"/>
      <c r="AS155" s="43"/>
      <c r="AT155" s="43"/>
      <c r="AU155" s="43"/>
      <c r="AV155" s="43"/>
      <c r="AW155" s="43"/>
      <c r="AX155" s="43"/>
      <c r="AY155" s="43"/>
      <c r="AZ155" s="43"/>
      <c r="BA155" s="43"/>
      <c r="BB155" s="43"/>
      <c r="BC155" s="43"/>
      <c r="BD155" s="43"/>
      <c r="BE155" s="43"/>
      <c r="BF155" s="43"/>
      <c r="BG155" s="43"/>
      <c r="BH155" s="43"/>
      <c r="BI155" s="43"/>
    </row>
    <row r="156" spans="1:61" ht="15.75" customHeight="1">
      <c r="A156" s="104" t="str">
        <f t="shared" si="32"/>
        <v>Véhicules usagésTOTAL SEMI-FIXES</v>
      </c>
      <c r="B156" s="543" t="s">
        <v>429</v>
      </c>
      <c r="C156" s="123" t="s">
        <v>404</v>
      </c>
      <c r="D156" s="121">
        <f>IFERROR(E156/E$111,0)</f>
        <v>7.3784934220303633E-2</v>
      </c>
      <c r="E156" s="122">
        <f>+SUM(E139:E155)</f>
        <v>55596.610000000015</v>
      </c>
      <c r="F156" s="544"/>
      <c r="G156" s="545"/>
      <c r="H156" s="546">
        <v>4882.92</v>
      </c>
      <c r="I156" s="544"/>
      <c r="J156" s="545"/>
      <c r="K156" s="546">
        <v>4177.17</v>
      </c>
      <c r="L156" s="544"/>
      <c r="M156" s="545"/>
      <c r="N156" s="546">
        <v>4694.3</v>
      </c>
      <c r="O156" s="544"/>
      <c r="P156" s="545"/>
      <c r="Q156" s="546">
        <v>4962.83</v>
      </c>
      <c r="R156" s="544"/>
      <c r="S156" s="545"/>
      <c r="T156" s="546">
        <v>5235.7299999999996</v>
      </c>
      <c r="U156" s="544"/>
      <c r="V156" s="545"/>
      <c r="W156" s="546">
        <v>4594.09</v>
      </c>
      <c r="X156" s="544"/>
      <c r="Y156" s="545"/>
      <c r="Z156" s="546">
        <v>4469.21</v>
      </c>
      <c r="AA156" s="544"/>
      <c r="AB156" s="545"/>
      <c r="AC156" s="546">
        <v>4588.71</v>
      </c>
      <c r="AD156" s="544" t="s">
        <v>404</v>
      </c>
      <c r="AE156" s="545">
        <v>0.10070792853158606</v>
      </c>
      <c r="AF156" s="546">
        <v>4284.3599999999997</v>
      </c>
      <c r="AG156" s="544" t="s">
        <v>404</v>
      </c>
      <c r="AH156" s="545">
        <v>5.8924301820866103E-2</v>
      </c>
      <c r="AI156" s="546">
        <v>3613.61</v>
      </c>
      <c r="AJ156" s="544" t="s">
        <v>404</v>
      </c>
      <c r="AK156" s="545">
        <v>9.6848414344606282E-2</v>
      </c>
      <c r="AL156" s="546">
        <v>5371.4299999999994</v>
      </c>
      <c r="AM156" s="544" t="s">
        <v>404</v>
      </c>
      <c r="AN156" s="545">
        <v>0.18429630404392278</v>
      </c>
      <c r="AO156" s="546">
        <v>4722.25</v>
      </c>
      <c r="AP156" s="43"/>
      <c r="AQ156" s="43"/>
      <c r="AR156" s="43"/>
      <c r="AS156" s="43"/>
      <c r="AT156" s="43"/>
      <c r="AU156" s="43"/>
      <c r="AV156" s="43"/>
      <c r="AW156" s="43"/>
      <c r="AX156" s="43"/>
      <c r="AY156" s="43"/>
      <c r="AZ156" s="43"/>
      <c r="BA156" s="43"/>
      <c r="BB156" s="43"/>
      <c r="BC156" s="43"/>
      <c r="BD156" s="43"/>
      <c r="BE156" s="43"/>
      <c r="BF156" s="43"/>
      <c r="BG156" s="43"/>
      <c r="BH156" s="43"/>
      <c r="BI156" s="43"/>
    </row>
    <row r="157" spans="1:61" ht="15.75" customHeight="1">
      <c r="A157" s="104" t="str">
        <f t="shared" si="32"/>
        <v>Véhicules usagés</v>
      </c>
      <c r="B157" s="523"/>
      <c r="C157" s="51"/>
      <c r="D157" s="133"/>
      <c r="E157" s="110"/>
      <c r="F157" s="51" t="s">
        <v>404</v>
      </c>
      <c r="G157" s="133">
        <v>0</v>
      </c>
      <c r="H157" s="110"/>
      <c r="I157" s="51" t="s">
        <v>404</v>
      </c>
      <c r="J157" s="133">
        <v>0</v>
      </c>
      <c r="K157" s="110"/>
      <c r="L157" s="51" t="s">
        <v>404</v>
      </c>
      <c r="M157" s="133">
        <v>0</v>
      </c>
      <c r="N157" s="110"/>
      <c r="O157" s="51" t="s">
        <v>404</v>
      </c>
      <c r="P157" s="133">
        <v>0</v>
      </c>
      <c r="Q157" s="110"/>
      <c r="R157" s="51" t="s">
        <v>404</v>
      </c>
      <c r="S157" s="133">
        <v>0</v>
      </c>
      <c r="T157" s="110"/>
      <c r="U157" s="51" t="s">
        <v>404</v>
      </c>
      <c r="V157" s="133">
        <v>0</v>
      </c>
      <c r="W157" s="110"/>
      <c r="X157" s="51" t="s">
        <v>404</v>
      </c>
      <c r="Y157" s="133">
        <v>0</v>
      </c>
      <c r="Z157" s="110"/>
      <c r="AA157" s="51" t="s">
        <v>404</v>
      </c>
      <c r="AB157" s="133">
        <v>0</v>
      </c>
      <c r="AC157" s="110"/>
      <c r="AD157" s="51"/>
      <c r="AE157" s="133"/>
      <c r="AF157" s="110"/>
      <c r="AG157" s="51"/>
      <c r="AH157" s="133"/>
      <c r="AI157" s="110"/>
      <c r="AJ157" s="51"/>
      <c r="AK157" s="133"/>
      <c r="AL157" s="110"/>
      <c r="AM157" s="51"/>
      <c r="AN157" s="133"/>
      <c r="AO157" s="110"/>
      <c r="AP157" s="43"/>
      <c r="AQ157" s="43"/>
      <c r="AR157" s="43"/>
      <c r="AS157" s="43"/>
      <c r="AT157" s="43"/>
      <c r="AU157" s="43"/>
      <c r="AV157" s="43"/>
      <c r="AW157" s="43"/>
      <c r="AX157" s="43"/>
      <c r="AY157" s="43"/>
      <c r="AZ157" s="43"/>
      <c r="BA157" s="43"/>
      <c r="BB157" s="43"/>
      <c r="BC157" s="43"/>
      <c r="BD157" s="43"/>
      <c r="BE157" s="43"/>
      <c r="BF157" s="43"/>
      <c r="BG157" s="43"/>
      <c r="BH157" s="43"/>
      <c r="BI157" s="43"/>
    </row>
    <row r="158" spans="1:61" ht="15.75" customHeight="1">
      <c r="A158" s="104" t="str">
        <f t="shared" si="32"/>
        <v>Véhicules usagésTOTAL DES DÉPENSES</v>
      </c>
      <c r="B158" s="543" t="s">
        <v>430</v>
      </c>
      <c r="C158" s="123" t="s">
        <v>404</v>
      </c>
      <c r="D158" s="121">
        <f>IFERROR(E158/E$111,0)</f>
        <v>0.85289317352453253</v>
      </c>
      <c r="E158" s="122">
        <f>E125+E138+E156</f>
        <v>642651.1</v>
      </c>
      <c r="F158" s="544"/>
      <c r="G158" s="545"/>
      <c r="H158" s="546">
        <v>58371.799999999901</v>
      </c>
      <c r="I158" s="544"/>
      <c r="J158" s="545"/>
      <c r="K158" s="546">
        <v>47611.509999999995</v>
      </c>
      <c r="L158" s="544"/>
      <c r="M158" s="545"/>
      <c r="N158" s="546">
        <v>53095.37</v>
      </c>
      <c r="O158" s="544"/>
      <c r="P158" s="545"/>
      <c r="Q158" s="546">
        <v>69289.94</v>
      </c>
      <c r="R158" s="544"/>
      <c r="S158" s="545"/>
      <c r="T158" s="546">
        <v>66325.069999999992</v>
      </c>
      <c r="U158" s="544"/>
      <c r="V158" s="545"/>
      <c r="W158" s="546">
        <v>78178.83</v>
      </c>
      <c r="X158" s="544"/>
      <c r="Y158" s="545"/>
      <c r="Z158" s="546">
        <v>56493.57</v>
      </c>
      <c r="AA158" s="544"/>
      <c r="AB158" s="545"/>
      <c r="AC158" s="546">
        <v>46085.469999999797</v>
      </c>
      <c r="AD158" s="544" t="s">
        <v>404</v>
      </c>
      <c r="AE158" s="545">
        <v>0.90013522969891535</v>
      </c>
      <c r="AF158" s="546">
        <v>38293.94</v>
      </c>
      <c r="AG158" s="544" t="s">
        <v>404</v>
      </c>
      <c r="AH158" s="545">
        <v>0.79952715237554628</v>
      </c>
      <c r="AI158" s="546">
        <v>49032.05</v>
      </c>
      <c r="AJ158" s="544" t="s">
        <v>404</v>
      </c>
      <c r="AK158" s="545">
        <v>0.87780929872287827</v>
      </c>
      <c r="AL158" s="546">
        <v>48685.27</v>
      </c>
      <c r="AM158" s="544" t="s">
        <v>404</v>
      </c>
      <c r="AN158" s="545">
        <v>1.217191960079834</v>
      </c>
      <c r="AO158" s="546">
        <v>31188.28</v>
      </c>
      <c r="AP158" s="43"/>
      <c r="AQ158" s="43"/>
      <c r="AR158" s="43"/>
      <c r="AS158" s="43"/>
      <c r="AT158" s="43"/>
      <c r="AU158" s="43"/>
      <c r="AV158" s="43"/>
      <c r="AW158" s="43"/>
      <c r="AX158" s="43"/>
      <c r="AY158" s="43"/>
      <c r="AZ158" s="43"/>
      <c r="BA158" s="43"/>
      <c r="BB158" s="43"/>
      <c r="BC158" s="43"/>
      <c r="BD158" s="43"/>
      <c r="BE158" s="43"/>
      <c r="BF158" s="43"/>
      <c r="BG158" s="43"/>
      <c r="BH158" s="43"/>
      <c r="BI158" s="43"/>
    </row>
    <row r="159" spans="1:61" ht="15.75" customHeight="1">
      <c r="A159" s="104" t="str">
        <f t="shared" si="32"/>
        <v>Véhicules usagésRBSC used</v>
      </c>
      <c r="B159" s="526" t="s">
        <v>662</v>
      </c>
      <c r="C159" s="172"/>
      <c r="D159" s="105"/>
      <c r="E159" s="88">
        <f t="shared" ref="E159:E165" si="34">+SUM(H159,K159,N159,Q159,T159,W159,Z159,AC159,AF159,AI159,AL159,AO159)</f>
        <v>14775</v>
      </c>
      <c r="F159" s="172"/>
      <c r="G159" s="105"/>
      <c r="H159" s="88">
        <v>1500</v>
      </c>
      <c r="I159" s="172"/>
      <c r="J159" s="105"/>
      <c r="K159" s="88">
        <v>1000</v>
      </c>
      <c r="L159" s="172"/>
      <c r="M159" s="105"/>
      <c r="N159" s="88">
        <v>0</v>
      </c>
      <c r="O159" s="172"/>
      <c r="P159" s="105"/>
      <c r="Q159" s="88">
        <v>3000</v>
      </c>
      <c r="R159" s="172"/>
      <c r="S159" s="105"/>
      <c r="T159" s="88">
        <v>0</v>
      </c>
      <c r="U159" s="172"/>
      <c r="V159" s="105"/>
      <c r="W159" s="88">
        <v>1400</v>
      </c>
      <c r="X159" s="172"/>
      <c r="Y159" s="105"/>
      <c r="Z159" s="88">
        <v>5625</v>
      </c>
      <c r="AA159" s="172"/>
      <c r="AB159" s="105"/>
      <c r="AC159" s="88">
        <v>0</v>
      </c>
      <c r="AD159" s="172"/>
      <c r="AE159" s="105"/>
      <c r="AF159" s="88">
        <v>0</v>
      </c>
      <c r="AG159" s="172"/>
      <c r="AH159" s="105"/>
      <c r="AI159" s="88">
        <v>0</v>
      </c>
      <c r="AJ159" s="172"/>
      <c r="AK159" s="105"/>
      <c r="AL159" s="88">
        <v>2250</v>
      </c>
      <c r="AM159" s="172"/>
      <c r="AN159" s="105"/>
      <c r="AO159" s="88">
        <v>0</v>
      </c>
      <c r="AP159" s="43"/>
      <c r="AQ159" s="43"/>
      <c r="AR159" s="43"/>
      <c r="AS159" s="43"/>
      <c r="AT159" s="43"/>
      <c r="AU159" s="43"/>
      <c r="AV159" s="43"/>
      <c r="AW159" s="43"/>
      <c r="AX159" s="43"/>
      <c r="AY159" s="43"/>
      <c r="AZ159" s="43"/>
      <c r="BA159" s="43"/>
      <c r="BB159" s="43"/>
      <c r="BC159" s="43"/>
      <c r="BD159" s="43"/>
      <c r="BE159" s="43"/>
      <c r="BF159" s="43"/>
      <c r="BG159" s="43"/>
      <c r="BH159" s="43"/>
      <c r="BI159" s="43"/>
    </row>
    <row r="160" spans="1:61" ht="15.75" customHeight="1">
      <c r="A160" s="104" t="str">
        <f t="shared" si="32"/>
        <v>Véhicules usagésProgramme 360</v>
      </c>
      <c r="B160" s="526" t="s">
        <v>667</v>
      </c>
      <c r="C160" s="172"/>
      <c r="D160" s="105"/>
      <c r="E160" s="88">
        <f t="shared" si="34"/>
        <v>875</v>
      </c>
      <c r="F160" s="172"/>
      <c r="G160" s="105"/>
      <c r="H160" s="88">
        <v>0</v>
      </c>
      <c r="I160" s="172"/>
      <c r="J160" s="105"/>
      <c r="K160" s="88">
        <v>825</v>
      </c>
      <c r="L160" s="172"/>
      <c r="M160" s="105"/>
      <c r="N160" s="88">
        <v>2000</v>
      </c>
      <c r="O160" s="172"/>
      <c r="P160" s="105"/>
      <c r="Q160" s="88">
        <v>-2050</v>
      </c>
      <c r="R160" s="172"/>
      <c r="S160" s="105"/>
      <c r="T160" s="88">
        <v>0</v>
      </c>
      <c r="U160" s="172"/>
      <c r="V160" s="105"/>
      <c r="W160" s="88">
        <v>0</v>
      </c>
      <c r="X160" s="172"/>
      <c r="Y160" s="105"/>
      <c r="Z160" s="88">
        <v>0</v>
      </c>
      <c r="AA160" s="172"/>
      <c r="AB160" s="105"/>
      <c r="AC160" s="88">
        <v>0</v>
      </c>
      <c r="AD160" s="172"/>
      <c r="AE160" s="105"/>
      <c r="AF160" s="88">
        <v>100</v>
      </c>
      <c r="AG160" s="172"/>
      <c r="AH160" s="105"/>
      <c r="AI160" s="88">
        <v>0</v>
      </c>
      <c r="AJ160" s="172"/>
      <c r="AK160" s="105"/>
      <c r="AL160" s="88">
        <v>0</v>
      </c>
      <c r="AM160" s="172"/>
      <c r="AN160" s="105"/>
      <c r="AO160" s="88">
        <v>0</v>
      </c>
      <c r="AP160" s="43"/>
      <c r="AQ160" s="43"/>
      <c r="AR160" s="43"/>
      <c r="AS160" s="43"/>
      <c r="AT160" s="43"/>
      <c r="AU160" s="43"/>
      <c r="AV160" s="43"/>
      <c r="AW160" s="43"/>
      <c r="AX160" s="43"/>
      <c r="AY160" s="43"/>
      <c r="AZ160" s="43"/>
      <c r="BA160" s="43"/>
      <c r="BB160" s="43"/>
      <c r="BC160" s="43"/>
      <c r="BD160" s="43"/>
      <c r="BE160" s="43"/>
      <c r="BF160" s="43"/>
      <c r="BG160" s="43"/>
      <c r="BH160" s="43"/>
      <c r="BI160" s="43"/>
    </row>
    <row r="161" spans="1:61" ht="15.75" customHeight="1">
      <c r="A161" s="104" t="str">
        <f t="shared" si="32"/>
        <v>Véhicules usagésProgramme used 3</v>
      </c>
      <c r="B161" s="526" t="s">
        <v>670</v>
      </c>
      <c r="C161" s="65"/>
      <c r="D161" s="43"/>
      <c r="E161" s="88">
        <f t="shared" si="34"/>
        <v>0</v>
      </c>
      <c r="F161" s="65"/>
      <c r="G161" s="43"/>
      <c r="H161" s="88"/>
      <c r="I161" s="65"/>
      <c r="J161" s="43"/>
      <c r="K161" s="88"/>
      <c r="L161" s="65"/>
      <c r="M161" s="43"/>
      <c r="N161" s="88"/>
      <c r="O161" s="65"/>
      <c r="P161" s="43"/>
      <c r="Q161" s="88"/>
      <c r="R161" s="65"/>
      <c r="S161" s="43"/>
      <c r="T161" s="88"/>
      <c r="U161" s="65"/>
      <c r="V161" s="43"/>
      <c r="W161" s="88"/>
      <c r="X161" s="65"/>
      <c r="Y161" s="43"/>
      <c r="Z161" s="88"/>
      <c r="AA161" s="65"/>
      <c r="AB161" s="43"/>
      <c r="AC161" s="88"/>
      <c r="AD161" s="65"/>
      <c r="AE161" s="43"/>
      <c r="AF161" s="88">
        <v>0</v>
      </c>
      <c r="AG161" s="65"/>
      <c r="AH161" s="43"/>
      <c r="AI161" s="88">
        <v>0</v>
      </c>
      <c r="AJ161" s="65"/>
      <c r="AK161" s="43"/>
      <c r="AL161" s="88">
        <v>0</v>
      </c>
      <c r="AM161" s="65"/>
      <c r="AN161" s="43"/>
      <c r="AO161" s="88">
        <v>0</v>
      </c>
      <c r="AP161" s="43"/>
      <c r="AQ161" s="43"/>
      <c r="AR161" s="43"/>
      <c r="AS161" s="43"/>
      <c r="AT161" s="43"/>
      <c r="AU161" s="43"/>
      <c r="AV161" s="43"/>
      <c r="AW161" s="43"/>
      <c r="AX161" s="43"/>
      <c r="AY161" s="43"/>
      <c r="AZ161" s="43"/>
      <c r="BA161" s="43"/>
      <c r="BB161" s="43"/>
      <c r="BC161" s="43"/>
      <c r="BD161" s="43"/>
      <c r="BE161" s="43"/>
      <c r="BF161" s="43"/>
      <c r="BG161" s="43"/>
      <c r="BH161" s="43"/>
      <c r="BI161" s="43"/>
    </row>
    <row r="162" spans="1:61" ht="20.25" hidden="1" customHeight="1">
      <c r="A162" s="104" t="str">
        <f t="shared" si="32"/>
        <v>Véhicules usagés[...]</v>
      </c>
      <c r="B162" s="526" t="s">
        <v>330</v>
      </c>
      <c r="C162" s="65"/>
      <c r="D162" s="43"/>
      <c r="E162" s="88">
        <f t="shared" si="34"/>
        <v>24990</v>
      </c>
      <c r="F162" s="65"/>
      <c r="G162" s="43"/>
      <c r="H162" s="88"/>
      <c r="I162" s="65"/>
      <c r="J162" s="43"/>
      <c r="K162" s="88"/>
      <c r="L162" s="65"/>
      <c r="M162" s="43"/>
      <c r="N162" s="88"/>
      <c r="O162" s="65"/>
      <c r="P162" s="43"/>
      <c r="Q162" s="88"/>
      <c r="R162" s="65"/>
      <c r="S162" s="43"/>
      <c r="T162" s="88"/>
      <c r="U162" s="65"/>
      <c r="V162" s="43"/>
      <c r="W162" s="88"/>
      <c r="X162" s="65"/>
      <c r="Y162" s="43"/>
      <c r="Z162" s="88"/>
      <c r="AA162" s="65"/>
      <c r="AB162" s="43"/>
      <c r="AC162" s="88"/>
      <c r="AD162" s="65"/>
      <c r="AE162" s="43"/>
      <c r="AF162" s="88">
        <v>5950</v>
      </c>
      <c r="AG162" s="65"/>
      <c r="AH162" s="43"/>
      <c r="AI162" s="88">
        <v>7735</v>
      </c>
      <c r="AJ162" s="65"/>
      <c r="AK162" s="43"/>
      <c r="AL162" s="88">
        <v>8330</v>
      </c>
      <c r="AM162" s="65"/>
      <c r="AN162" s="43"/>
      <c r="AO162" s="88">
        <v>2975</v>
      </c>
      <c r="AP162" s="43"/>
      <c r="AQ162" s="43"/>
      <c r="AR162" s="43"/>
      <c r="AS162" s="43"/>
      <c r="AT162" s="43"/>
      <c r="AU162" s="43"/>
      <c r="AV162" s="43"/>
      <c r="AW162" s="43"/>
      <c r="AX162" s="43"/>
      <c r="AY162" s="43"/>
      <c r="AZ162" s="43"/>
      <c r="BA162" s="43"/>
      <c r="BB162" s="43"/>
      <c r="BC162" s="43"/>
      <c r="BD162" s="43"/>
      <c r="BE162" s="43"/>
      <c r="BF162" s="43"/>
      <c r="BG162" s="43"/>
      <c r="BH162" s="43"/>
      <c r="BI162" s="43"/>
    </row>
    <row r="163" spans="1:61" ht="20.25" hidden="1" customHeight="1">
      <c r="A163" s="104" t="str">
        <f t="shared" si="32"/>
        <v>Véhicules usagés[...]</v>
      </c>
      <c r="B163" s="526" t="s">
        <v>330</v>
      </c>
      <c r="C163" s="65"/>
      <c r="D163" s="43"/>
      <c r="E163" s="88">
        <f t="shared" si="34"/>
        <v>0</v>
      </c>
      <c r="F163" s="65"/>
      <c r="G163" s="43"/>
      <c r="H163" s="88"/>
      <c r="I163" s="65"/>
      <c r="J163" s="43"/>
      <c r="K163" s="88"/>
      <c r="L163" s="65"/>
      <c r="M163" s="43"/>
      <c r="N163" s="88"/>
      <c r="O163" s="65"/>
      <c r="P163" s="43"/>
      <c r="Q163" s="88"/>
      <c r="R163" s="65"/>
      <c r="S163" s="43"/>
      <c r="T163" s="88"/>
      <c r="U163" s="65"/>
      <c r="V163" s="43"/>
      <c r="W163" s="88"/>
      <c r="X163" s="65"/>
      <c r="Y163" s="43"/>
      <c r="Z163" s="88"/>
      <c r="AA163" s="65"/>
      <c r="AB163" s="43"/>
      <c r="AC163" s="88"/>
      <c r="AD163" s="65"/>
      <c r="AE163" s="43"/>
      <c r="AF163" s="88">
        <v>0</v>
      </c>
      <c r="AG163" s="65"/>
      <c r="AH163" s="43"/>
      <c r="AI163" s="88">
        <v>0</v>
      </c>
      <c r="AJ163" s="65"/>
      <c r="AK163" s="43"/>
      <c r="AL163" s="88">
        <v>0</v>
      </c>
      <c r="AM163" s="65"/>
      <c r="AN163" s="43"/>
      <c r="AO163" s="88">
        <v>0</v>
      </c>
      <c r="AP163" s="43"/>
      <c r="AQ163" s="43"/>
      <c r="AR163" s="43"/>
      <c r="AS163" s="43"/>
      <c r="AT163" s="43"/>
      <c r="AU163" s="43"/>
      <c r="AV163" s="43"/>
      <c r="AW163" s="43"/>
      <c r="AX163" s="43"/>
      <c r="AY163" s="43"/>
      <c r="AZ163" s="43"/>
      <c r="BA163" s="43"/>
      <c r="BB163" s="43"/>
      <c r="BC163" s="43"/>
      <c r="BD163" s="43"/>
      <c r="BE163" s="43"/>
      <c r="BF163" s="43"/>
      <c r="BG163" s="43"/>
      <c r="BH163" s="43"/>
      <c r="BI163" s="43"/>
    </row>
    <row r="164" spans="1:61" ht="20.25" hidden="1" customHeight="1">
      <c r="A164" s="104" t="str">
        <f t="shared" si="32"/>
        <v>Véhicules usagés[...]</v>
      </c>
      <c r="B164" s="526" t="s">
        <v>330</v>
      </c>
      <c r="C164" s="65"/>
      <c r="D164" s="43"/>
      <c r="E164" s="88">
        <f t="shared" si="34"/>
        <v>0</v>
      </c>
      <c r="F164" s="65"/>
      <c r="G164" s="43"/>
      <c r="H164" s="88"/>
      <c r="I164" s="65"/>
      <c r="J164" s="43"/>
      <c r="K164" s="88"/>
      <c r="L164" s="65"/>
      <c r="M164" s="43"/>
      <c r="N164" s="88"/>
      <c r="O164" s="65"/>
      <c r="P164" s="43"/>
      <c r="Q164" s="88"/>
      <c r="R164" s="65"/>
      <c r="S164" s="43"/>
      <c r="T164" s="88"/>
      <c r="U164" s="65"/>
      <c r="V164" s="43"/>
      <c r="W164" s="88"/>
      <c r="X164" s="65"/>
      <c r="Y164" s="43"/>
      <c r="Z164" s="88"/>
      <c r="AA164" s="65"/>
      <c r="AB164" s="43"/>
      <c r="AC164" s="88"/>
      <c r="AD164" s="65"/>
      <c r="AE164" s="43"/>
      <c r="AF164" s="88">
        <v>0</v>
      </c>
      <c r="AG164" s="65"/>
      <c r="AH164" s="43"/>
      <c r="AI164" s="88">
        <v>0</v>
      </c>
      <c r="AJ164" s="65"/>
      <c r="AK164" s="43"/>
      <c r="AL164" s="88">
        <v>0</v>
      </c>
      <c r="AM164" s="65"/>
      <c r="AN164" s="43"/>
      <c r="AO164" s="88">
        <v>0</v>
      </c>
      <c r="AP164" s="43"/>
      <c r="AQ164" s="43"/>
      <c r="AR164" s="43"/>
      <c r="AS164" s="43"/>
      <c r="AT164" s="43"/>
      <c r="AU164" s="43"/>
      <c r="AV164" s="43"/>
      <c r="AW164" s="43"/>
      <c r="AX164" s="43"/>
      <c r="AY164" s="43"/>
      <c r="AZ164" s="43"/>
      <c r="BA164" s="43"/>
      <c r="BB164" s="43"/>
      <c r="BC164" s="43"/>
      <c r="BD164" s="43"/>
      <c r="BE164" s="43"/>
      <c r="BF164" s="43"/>
      <c r="BG164" s="43"/>
      <c r="BH164" s="43"/>
      <c r="BI164" s="43"/>
    </row>
    <row r="165" spans="1:61" ht="15.75" customHeight="1">
      <c r="A165" s="104" t="str">
        <f t="shared" si="32"/>
        <v>Véhicules usagésFrais administration</v>
      </c>
      <c r="B165" s="526" t="s">
        <v>453</v>
      </c>
      <c r="C165" s="51"/>
      <c r="D165" s="133"/>
      <c r="E165" s="110">
        <f t="shared" si="34"/>
        <v>72590</v>
      </c>
      <c r="F165" s="65"/>
      <c r="G165" s="43"/>
      <c r="H165" s="88">
        <v>4760</v>
      </c>
      <c r="I165" s="65"/>
      <c r="J165" s="43"/>
      <c r="K165" s="88">
        <v>5950</v>
      </c>
      <c r="L165" s="65"/>
      <c r="M165" s="43"/>
      <c r="N165" s="88">
        <v>9520</v>
      </c>
      <c r="O165" s="65"/>
      <c r="P165" s="43"/>
      <c r="Q165" s="88">
        <v>12495</v>
      </c>
      <c r="R165" s="65"/>
      <c r="S165" s="43"/>
      <c r="T165" s="88">
        <v>8330</v>
      </c>
      <c r="U165" s="65"/>
      <c r="V165" s="43"/>
      <c r="W165" s="88">
        <v>14280</v>
      </c>
      <c r="X165" s="65"/>
      <c r="Y165" s="43"/>
      <c r="Z165" s="88">
        <v>7140</v>
      </c>
      <c r="AA165" s="65"/>
      <c r="AB165" s="43"/>
      <c r="AC165" s="88">
        <v>10115</v>
      </c>
      <c r="AD165" s="65"/>
      <c r="AE165" s="43"/>
      <c r="AF165" s="88">
        <v>0</v>
      </c>
      <c r="AG165" s="65"/>
      <c r="AH165" s="43"/>
      <c r="AI165" s="88">
        <v>0</v>
      </c>
      <c r="AJ165" s="65"/>
      <c r="AK165" s="43"/>
      <c r="AL165" s="88">
        <v>0</v>
      </c>
      <c r="AM165" s="65"/>
      <c r="AN165" s="43"/>
      <c r="AO165" s="88">
        <v>0</v>
      </c>
      <c r="AP165" s="43"/>
      <c r="AQ165" s="43"/>
      <c r="AR165" s="43"/>
      <c r="AS165" s="43"/>
      <c r="AT165" s="43"/>
      <c r="AU165" s="43"/>
      <c r="AV165" s="43"/>
      <c r="AW165" s="43"/>
      <c r="AX165" s="43"/>
      <c r="AY165" s="43"/>
      <c r="AZ165" s="43"/>
      <c r="BA165" s="43"/>
      <c r="BB165" s="43"/>
      <c r="BC165" s="43"/>
      <c r="BD165" s="43"/>
      <c r="BE165" s="43"/>
      <c r="BF165" s="43"/>
      <c r="BG165" s="43"/>
      <c r="BH165" s="43"/>
      <c r="BI165" s="43"/>
    </row>
    <row r="166" spans="1:61" ht="15.75" customHeight="1">
      <c r="A166" s="104" t="str">
        <f t="shared" si="32"/>
        <v>Véhicules usagésAUTRES REVENUS</v>
      </c>
      <c r="B166" s="543" t="s">
        <v>456</v>
      </c>
      <c r="C166" s="123"/>
      <c r="D166" s="121"/>
      <c r="E166" s="122">
        <f>+SUM(E159:E165)</f>
        <v>113230</v>
      </c>
      <c r="F166" s="544"/>
      <c r="G166" s="545"/>
      <c r="H166" s="546">
        <v>6260</v>
      </c>
      <c r="I166" s="544"/>
      <c r="J166" s="545"/>
      <c r="K166" s="546">
        <v>7775</v>
      </c>
      <c r="L166" s="544"/>
      <c r="M166" s="545"/>
      <c r="N166" s="546">
        <v>11520</v>
      </c>
      <c r="O166" s="544"/>
      <c r="P166" s="545"/>
      <c r="Q166" s="546">
        <v>13445</v>
      </c>
      <c r="R166" s="544"/>
      <c r="S166" s="545"/>
      <c r="T166" s="546">
        <v>8330</v>
      </c>
      <c r="U166" s="544"/>
      <c r="V166" s="545"/>
      <c r="W166" s="546">
        <v>15680</v>
      </c>
      <c r="X166" s="544"/>
      <c r="Y166" s="545"/>
      <c r="Z166" s="546">
        <v>12765</v>
      </c>
      <c r="AA166" s="544"/>
      <c r="AB166" s="545"/>
      <c r="AC166" s="546">
        <v>10115</v>
      </c>
      <c r="AD166" s="544"/>
      <c r="AE166" s="545"/>
      <c r="AF166" s="546">
        <v>6050</v>
      </c>
      <c r="AG166" s="544"/>
      <c r="AH166" s="545"/>
      <c r="AI166" s="546">
        <v>7735</v>
      </c>
      <c r="AJ166" s="544"/>
      <c r="AK166" s="545"/>
      <c r="AL166" s="546">
        <v>10580</v>
      </c>
      <c r="AM166" s="544"/>
      <c r="AN166" s="545"/>
      <c r="AO166" s="546">
        <v>2975</v>
      </c>
      <c r="AP166" s="43"/>
      <c r="AQ166" s="43"/>
      <c r="AR166" s="43"/>
      <c r="AS166" s="43"/>
      <c r="AT166" s="43"/>
      <c r="AU166" s="43"/>
      <c r="AV166" s="43"/>
      <c r="AW166" s="43"/>
      <c r="AX166" s="43"/>
      <c r="AY166" s="43"/>
      <c r="AZ166" s="43"/>
      <c r="BA166" s="43"/>
      <c r="BB166" s="43"/>
      <c r="BC166" s="43"/>
      <c r="BD166" s="43"/>
      <c r="BE166" s="43"/>
      <c r="BF166" s="43"/>
      <c r="BG166" s="43"/>
      <c r="BH166" s="43"/>
      <c r="BI166" s="43"/>
    </row>
    <row r="167" spans="1:61" ht="15.75" customHeight="1">
      <c r="A167" s="104" t="str">
        <f t="shared" si="32"/>
        <v>Véhicules usagés</v>
      </c>
      <c r="B167" s="526"/>
      <c r="C167" s="65"/>
      <c r="D167" s="43"/>
      <c r="E167" s="88"/>
      <c r="F167" s="65"/>
      <c r="G167" s="43"/>
      <c r="H167" s="88"/>
      <c r="I167" s="65"/>
      <c r="J167" s="43"/>
      <c r="K167" s="88"/>
      <c r="L167" s="65"/>
      <c r="M167" s="43"/>
      <c r="N167" s="88"/>
      <c r="O167" s="65"/>
      <c r="P167" s="43"/>
      <c r="Q167" s="88"/>
      <c r="R167" s="65"/>
      <c r="S167" s="43"/>
      <c r="T167" s="88"/>
      <c r="U167" s="65"/>
      <c r="V167" s="43"/>
      <c r="W167" s="88"/>
      <c r="X167" s="65"/>
      <c r="Y167" s="43"/>
      <c r="Z167" s="88"/>
      <c r="AA167" s="65"/>
      <c r="AB167" s="43"/>
      <c r="AC167" s="88"/>
      <c r="AD167" s="65"/>
      <c r="AE167" s="43"/>
      <c r="AF167" s="88"/>
      <c r="AG167" s="65"/>
      <c r="AH167" s="43"/>
      <c r="AI167" s="88"/>
      <c r="AJ167" s="65"/>
      <c r="AK167" s="43"/>
      <c r="AL167" s="88"/>
      <c r="AM167" s="65"/>
      <c r="AN167" s="43"/>
      <c r="AO167" s="88"/>
      <c r="AP167" s="43"/>
      <c r="AQ167" s="43"/>
      <c r="AR167" s="43"/>
      <c r="AS167" s="43"/>
      <c r="AT167" s="43"/>
      <c r="AU167" s="43"/>
      <c r="AV167" s="43"/>
      <c r="AW167" s="43"/>
      <c r="AX167" s="43"/>
      <c r="AY167" s="43"/>
      <c r="AZ167" s="43"/>
      <c r="BA167" s="43"/>
      <c r="BB167" s="43"/>
      <c r="BC167" s="43"/>
      <c r="BD167" s="43"/>
      <c r="BE167" s="43"/>
      <c r="BF167" s="43"/>
      <c r="BG167" s="43"/>
      <c r="BH167" s="43"/>
      <c r="BI167" s="43"/>
    </row>
    <row r="168" spans="1:61" ht="15.75" customHeight="1">
      <c r="A168" s="104" t="str">
        <f t="shared" si="32"/>
        <v>Véhicules usagésPROFIT DÉPARTEMENTAL</v>
      </c>
      <c r="B168" s="551" t="s">
        <v>459</v>
      </c>
      <c r="C168" s="485"/>
      <c r="D168" s="493"/>
      <c r="E168" s="488">
        <f>E111-E158+E166</f>
        <v>224074.31999999937</v>
      </c>
      <c r="F168" s="583"/>
      <c r="G168" s="584"/>
      <c r="H168" s="554">
        <v>-10735.139999999963</v>
      </c>
      <c r="I168" s="583"/>
      <c r="J168" s="584"/>
      <c r="K168" s="554">
        <v>9662.5399999998481</v>
      </c>
      <c r="L168" s="583"/>
      <c r="M168" s="584"/>
      <c r="N168" s="554">
        <v>15001.800000000003</v>
      </c>
      <c r="O168" s="583"/>
      <c r="P168" s="584"/>
      <c r="Q168" s="554">
        <v>52626.579999999798</v>
      </c>
      <c r="R168" s="583"/>
      <c r="S168" s="584"/>
      <c r="T168" s="554">
        <v>32414.139999999912</v>
      </c>
      <c r="U168" s="583"/>
      <c r="V168" s="584"/>
      <c r="W168" s="554">
        <v>26300.759999999995</v>
      </c>
      <c r="X168" s="583"/>
      <c r="Y168" s="584"/>
      <c r="Z168" s="554">
        <v>10932.4099999998</v>
      </c>
      <c r="AA168" s="583"/>
      <c r="AB168" s="584"/>
      <c r="AC168" s="554">
        <v>14767.030000000181</v>
      </c>
      <c r="AD168" s="583"/>
      <c r="AE168" s="584"/>
      <c r="AF168" s="554">
        <v>10298.489999999969</v>
      </c>
      <c r="AG168" s="583"/>
      <c r="AH168" s="584"/>
      <c r="AI168" s="554">
        <v>20029.260000000017</v>
      </c>
      <c r="AJ168" s="583"/>
      <c r="AK168" s="584"/>
      <c r="AL168" s="554">
        <v>17356.970000000038</v>
      </c>
      <c r="AM168" s="583"/>
      <c r="AN168" s="584"/>
      <c r="AO168" s="554">
        <v>-2590.1399999999958</v>
      </c>
      <c r="AP168" s="43"/>
      <c r="AQ168" s="43"/>
      <c r="AR168" s="43"/>
      <c r="AS168" s="43"/>
      <c r="AT168" s="43"/>
      <c r="AU168" s="43"/>
      <c r="AV168" s="43"/>
      <c r="AW168" s="43"/>
      <c r="AX168" s="43"/>
      <c r="AY168" s="43"/>
      <c r="AZ168" s="43"/>
      <c r="BA168" s="43"/>
      <c r="BB168" s="43"/>
      <c r="BC168" s="43"/>
      <c r="BD168" s="43"/>
      <c r="BE168" s="43"/>
      <c r="BF168" s="43"/>
      <c r="BG168" s="43"/>
      <c r="BH168" s="43"/>
      <c r="BI168" s="43"/>
    </row>
    <row r="169" spans="1:61" ht="15.75" customHeight="1">
      <c r="A169" s="104"/>
      <c r="B169" s="558"/>
      <c r="C169" s="42"/>
      <c r="D169" s="42"/>
      <c r="E169" s="188"/>
      <c r="F169" s="42"/>
      <c r="G169" s="42"/>
      <c r="H169" s="188"/>
      <c r="I169" s="42"/>
      <c r="J169" s="42"/>
      <c r="K169" s="188"/>
      <c r="L169" s="42"/>
      <c r="M169" s="42"/>
      <c r="N169" s="188"/>
      <c r="O169" s="42"/>
      <c r="P169" s="42"/>
      <c r="Q169" s="188"/>
      <c r="R169" s="42"/>
      <c r="S169" s="42"/>
      <c r="T169" s="188"/>
      <c r="U169" s="42"/>
      <c r="V169" s="42"/>
      <c r="W169" s="188"/>
      <c r="X169" s="42"/>
      <c r="Y169" s="42"/>
      <c r="Z169" s="188"/>
      <c r="AA169" s="42"/>
      <c r="AB169" s="42"/>
      <c r="AC169" s="188"/>
      <c r="AD169" s="42"/>
      <c r="AE169" s="42"/>
      <c r="AF169" s="188"/>
      <c r="AG169" s="42"/>
      <c r="AH169" s="42"/>
      <c r="AI169" s="188"/>
      <c r="AJ169" s="42"/>
      <c r="AK169" s="42"/>
      <c r="AL169" s="188"/>
      <c r="AM169" s="42"/>
      <c r="AN169" s="42"/>
      <c r="AO169" s="188"/>
      <c r="AP169" s="42"/>
      <c r="AQ169" s="42"/>
      <c r="AR169" s="42"/>
      <c r="AS169" s="42"/>
      <c r="AT169" s="42"/>
      <c r="AU169" s="42"/>
      <c r="AV169" s="42"/>
      <c r="AW169" s="42"/>
      <c r="AX169" s="42"/>
      <c r="AY169" s="42"/>
      <c r="AZ169" s="42"/>
      <c r="BA169" s="42"/>
      <c r="BB169" s="42"/>
      <c r="BC169" s="42"/>
      <c r="BD169" s="42"/>
      <c r="BE169" s="42"/>
      <c r="BF169" s="42"/>
      <c r="BG169" s="42"/>
      <c r="BH169" s="42"/>
      <c r="BI169" s="42"/>
    </row>
    <row r="170" spans="1:61" ht="15.75" customHeight="1">
      <c r="A170" s="104"/>
      <c r="B170" s="558"/>
      <c r="C170" s="42"/>
      <c r="D170" s="42"/>
      <c r="E170" s="42"/>
      <c r="F170" s="42"/>
      <c r="G170" s="42"/>
      <c r="H170" s="42"/>
      <c r="I170" s="42"/>
      <c r="J170" s="42"/>
      <c r="K170" s="42"/>
      <c r="L170" s="42"/>
      <c r="M170" s="42"/>
      <c r="N170" s="42"/>
      <c r="O170" s="42"/>
      <c r="P170" s="42"/>
      <c r="Q170" s="42"/>
      <c r="R170" s="42"/>
      <c r="S170" s="42"/>
      <c r="T170" s="42"/>
      <c r="U170" s="42"/>
      <c r="V170" s="42"/>
      <c r="W170" s="42"/>
      <c r="X170" s="42"/>
      <c r="Y170" s="42"/>
      <c r="Z170" s="42"/>
      <c r="AA170" s="42"/>
      <c r="AB170" s="42"/>
      <c r="AC170" s="42"/>
      <c r="AD170" s="42"/>
      <c r="AE170" s="42"/>
      <c r="AF170" s="42"/>
      <c r="AG170" s="42"/>
      <c r="AH170" s="42"/>
      <c r="AI170" s="42"/>
      <c r="AJ170" s="42"/>
      <c r="AK170" s="42"/>
      <c r="AL170" s="42"/>
      <c r="AM170" s="42"/>
      <c r="AN170" s="42"/>
      <c r="AO170" s="42"/>
      <c r="AP170" s="42"/>
      <c r="AQ170" s="42"/>
      <c r="AR170" s="42"/>
      <c r="AS170" s="42"/>
      <c r="AT170" s="42"/>
      <c r="AU170" s="42"/>
      <c r="AV170" s="42"/>
      <c r="AW170" s="42"/>
      <c r="AX170" s="42"/>
      <c r="AY170" s="42"/>
      <c r="AZ170" s="42"/>
      <c r="BA170" s="42"/>
      <c r="BB170" s="42"/>
      <c r="BC170" s="42"/>
      <c r="BD170" s="42"/>
      <c r="BE170" s="42"/>
      <c r="BF170" s="42"/>
      <c r="BG170" s="42"/>
      <c r="BH170" s="42"/>
      <c r="BI170" s="42"/>
    </row>
    <row r="171" spans="1:61" ht="15.75" customHeight="1">
      <c r="A171" s="104"/>
      <c r="B171" s="560" t="str">
        <f>$B$4</f>
        <v>Réel 2025</v>
      </c>
      <c r="C171" s="35" t="s">
        <v>686</v>
      </c>
      <c r="D171" s="35"/>
      <c r="E171" s="35"/>
      <c r="F171" s="35"/>
      <c r="G171" s="35"/>
      <c r="H171" s="35"/>
      <c r="I171" s="35"/>
      <c r="J171" s="35"/>
      <c r="K171" s="35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  <c r="AE171" s="35"/>
      <c r="AF171" s="35"/>
      <c r="AG171" s="35"/>
      <c r="AH171" s="35"/>
      <c r="AI171" s="35"/>
      <c r="AJ171" s="35"/>
      <c r="AK171" s="35"/>
      <c r="AL171" s="35"/>
      <c r="AM171" s="35"/>
      <c r="AN171" s="35"/>
      <c r="AO171" s="35"/>
      <c r="AP171" s="35"/>
      <c r="AQ171" s="35"/>
      <c r="AR171" s="35"/>
      <c r="AS171" s="35"/>
      <c r="AT171" s="35"/>
      <c r="AU171" s="35"/>
      <c r="AV171" s="35"/>
      <c r="AW171" s="35"/>
      <c r="AX171" s="35"/>
      <c r="AY171" s="35"/>
      <c r="AZ171" s="35"/>
      <c r="BA171" s="35"/>
      <c r="BB171" s="35"/>
      <c r="BC171" s="35"/>
      <c r="BD171" s="35"/>
      <c r="BE171" s="35"/>
      <c r="BF171" s="35"/>
      <c r="BG171" s="35"/>
      <c r="BH171" s="35"/>
      <c r="BI171" s="35"/>
    </row>
    <row r="172" spans="1:61" ht="15.75" customHeight="1">
      <c r="A172" s="104"/>
      <c r="B172" s="561"/>
      <c r="C172" s="42"/>
      <c r="D172" s="42"/>
      <c r="E172" s="42"/>
      <c r="F172" s="42"/>
      <c r="G172" s="42"/>
      <c r="H172" s="42"/>
      <c r="I172" s="42"/>
      <c r="J172" s="42"/>
      <c r="K172" s="42"/>
      <c r="L172" s="42"/>
      <c r="M172" s="42"/>
      <c r="N172" s="42"/>
      <c r="O172" s="42"/>
      <c r="P172" s="42"/>
      <c r="Q172" s="42"/>
      <c r="R172" s="42"/>
      <c r="S172" s="42"/>
      <c r="T172" s="42"/>
      <c r="U172" s="42"/>
      <c r="V172" s="42"/>
      <c r="W172" s="42"/>
      <c r="X172" s="42"/>
      <c r="Y172" s="42"/>
      <c r="Z172" s="42"/>
      <c r="AA172" s="42"/>
      <c r="AB172" s="42"/>
      <c r="AC172" s="42"/>
      <c r="AD172" s="42"/>
      <c r="AE172" s="42"/>
      <c r="AF172" s="42"/>
      <c r="AG172" s="42"/>
      <c r="AH172" s="42"/>
      <c r="AI172" s="42"/>
      <c r="AJ172" s="42"/>
      <c r="AK172" s="42"/>
      <c r="AL172" s="42"/>
      <c r="AM172" s="42"/>
      <c r="AN172" s="42"/>
      <c r="AO172" s="42"/>
      <c r="AP172" s="42"/>
      <c r="AQ172" s="42"/>
      <c r="AR172" s="42"/>
      <c r="AS172" s="42"/>
      <c r="AT172" s="42"/>
      <c r="AU172" s="42"/>
      <c r="AV172" s="42"/>
      <c r="AW172" s="42"/>
      <c r="AX172" s="42"/>
      <c r="AY172" s="42"/>
      <c r="AZ172" s="42"/>
      <c r="BA172" s="42"/>
      <c r="BB172" s="42"/>
      <c r="BC172" s="42"/>
      <c r="BD172" s="42"/>
      <c r="BE172" s="42"/>
      <c r="BF172" s="42"/>
      <c r="BG172" s="42"/>
      <c r="BH172" s="42"/>
      <c r="BI172" s="42"/>
    </row>
    <row r="173" spans="1:61" ht="15.75" customHeight="1">
      <c r="A173" s="104"/>
      <c r="B173" s="521" t="s">
        <v>12</v>
      </c>
      <c r="C173" s="464" t="s">
        <v>2110</v>
      </c>
      <c r="D173" s="465"/>
      <c r="E173" s="466"/>
      <c r="F173" s="464" t="s">
        <v>30</v>
      </c>
      <c r="G173" s="465"/>
      <c r="H173" s="466"/>
      <c r="I173" s="464" t="s">
        <v>37</v>
      </c>
      <c r="J173" s="465"/>
      <c r="K173" s="466"/>
      <c r="L173" s="464" t="s">
        <v>38</v>
      </c>
      <c r="M173" s="465"/>
      <c r="N173" s="466"/>
      <c r="O173" s="464" t="s">
        <v>45</v>
      </c>
      <c r="P173" s="465"/>
      <c r="Q173" s="466"/>
      <c r="R173" s="464" t="s">
        <v>48</v>
      </c>
      <c r="S173" s="465"/>
      <c r="T173" s="466"/>
      <c r="U173" s="464" t="s">
        <v>53</v>
      </c>
      <c r="V173" s="465"/>
      <c r="W173" s="466"/>
      <c r="X173" s="464" t="s">
        <v>58</v>
      </c>
      <c r="Y173" s="465"/>
      <c r="Z173" s="466"/>
      <c r="AA173" s="464" t="s">
        <v>66</v>
      </c>
      <c r="AB173" s="465"/>
      <c r="AC173" s="466"/>
      <c r="AD173" s="464" t="s">
        <v>18</v>
      </c>
      <c r="AE173" s="465"/>
      <c r="AF173" s="466"/>
      <c r="AG173" s="464" t="s">
        <v>75</v>
      </c>
      <c r="AH173" s="465"/>
      <c r="AI173" s="466"/>
      <c r="AJ173" s="464" t="s">
        <v>82</v>
      </c>
      <c r="AK173" s="465"/>
      <c r="AL173" s="466"/>
      <c r="AM173" s="464" t="s">
        <v>85</v>
      </c>
      <c r="AN173" s="465"/>
      <c r="AO173" s="466"/>
      <c r="AP173" s="43"/>
      <c r="AQ173" s="43"/>
      <c r="AR173" s="43"/>
      <c r="AS173" s="43"/>
      <c r="AT173" s="43"/>
      <c r="AU173" s="43"/>
      <c r="AV173" s="43"/>
      <c r="AW173" s="43"/>
      <c r="AX173" s="43"/>
      <c r="AY173" s="43"/>
      <c r="AZ173" s="43"/>
      <c r="BA173" s="43"/>
      <c r="BB173" s="43"/>
      <c r="BC173" s="43"/>
      <c r="BD173" s="43"/>
      <c r="BE173" s="43"/>
      <c r="BF173" s="43"/>
      <c r="BG173" s="43"/>
      <c r="BH173" s="43"/>
      <c r="BI173" s="43"/>
    </row>
    <row r="174" spans="1:61" ht="15.75" customHeight="1">
      <c r="A174" s="104" t="str">
        <f t="shared" ref="A174:A236" si="35">+$C$171&amp;B174</f>
        <v>Service</v>
      </c>
      <c r="B174" s="526"/>
      <c r="C174" s="172" t="s">
        <v>687</v>
      </c>
      <c r="D174" s="104" t="s">
        <v>688</v>
      </c>
      <c r="E174" s="171" t="s">
        <v>344</v>
      </c>
      <c r="F174" s="172" t="s">
        <v>687</v>
      </c>
      <c r="G174" s="104" t="s">
        <v>688</v>
      </c>
      <c r="H174" s="171" t="s">
        <v>344</v>
      </c>
      <c r="I174" s="172" t="s">
        <v>687</v>
      </c>
      <c r="J174" s="104" t="s">
        <v>688</v>
      </c>
      <c r="K174" s="171" t="s">
        <v>344</v>
      </c>
      <c r="L174" s="172" t="s">
        <v>687</v>
      </c>
      <c r="M174" s="104" t="s">
        <v>688</v>
      </c>
      <c r="N174" s="171" t="s">
        <v>344</v>
      </c>
      <c r="O174" s="172" t="s">
        <v>687</v>
      </c>
      <c r="P174" s="104" t="s">
        <v>688</v>
      </c>
      <c r="Q174" s="171" t="s">
        <v>344</v>
      </c>
      <c r="R174" s="172" t="s">
        <v>687</v>
      </c>
      <c r="S174" s="104" t="s">
        <v>688</v>
      </c>
      <c r="T174" s="171" t="s">
        <v>344</v>
      </c>
      <c r="U174" s="172" t="s">
        <v>687</v>
      </c>
      <c r="V174" s="104" t="s">
        <v>688</v>
      </c>
      <c r="W174" s="171" t="s">
        <v>344</v>
      </c>
      <c r="X174" s="172" t="s">
        <v>687</v>
      </c>
      <c r="Y174" s="104" t="s">
        <v>688</v>
      </c>
      <c r="Z174" s="171" t="s">
        <v>344</v>
      </c>
      <c r="AA174" s="172" t="s">
        <v>687</v>
      </c>
      <c r="AB174" s="104" t="s">
        <v>688</v>
      </c>
      <c r="AC174" s="171" t="s">
        <v>344</v>
      </c>
      <c r="AD174" s="172" t="s">
        <v>687</v>
      </c>
      <c r="AE174" s="104" t="s">
        <v>688</v>
      </c>
      <c r="AF174" s="171" t="s">
        <v>344</v>
      </c>
      <c r="AG174" s="172" t="s">
        <v>687</v>
      </c>
      <c r="AH174" s="104" t="s">
        <v>688</v>
      </c>
      <c r="AI174" s="171" t="s">
        <v>344</v>
      </c>
      <c r="AJ174" s="172" t="s">
        <v>687</v>
      </c>
      <c r="AK174" s="104" t="s">
        <v>688</v>
      </c>
      <c r="AL174" s="171" t="s">
        <v>344</v>
      </c>
      <c r="AM174" s="172" t="s">
        <v>687</v>
      </c>
      <c r="AN174" s="104" t="s">
        <v>688</v>
      </c>
      <c r="AO174" s="171" t="s">
        <v>344</v>
      </c>
      <c r="AP174" s="43"/>
      <c r="AQ174" s="43"/>
      <c r="AR174" s="43"/>
      <c r="AS174" s="43"/>
      <c r="AT174" s="43"/>
      <c r="AU174" s="43"/>
      <c r="AV174" s="43"/>
      <c r="AW174" s="43"/>
      <c r="AX174" s="43"/>
      <c r="AY174" s="43"/>
      <c r="AZ174" s="43"/>
      <c r="BA174" s="43"/>
      <c r="BB174" s="43"/>
      <c r="BC174" s="43"/>
      <c r="BD174" s="43"/>
      <c r="BE174" s="43"/>
      <c r="BF174" s="43"/>
      <c r="BG174" s="43"/>
      <c r="BH174" s="43"/>
      <c r="BI174" s="43"/>
    </row>
    <row r="175" spans="1:61" ht="15.75" customHeight="1">
      <c r="A175" s="104" t="str">
        <f t="shared" si="35"/>
        <v>ServiceM/O Client</v>
      </c>
      <c r="B175" s="526" t="s">
        <v>693</v>
      </c>
      <c r="C175" s="89">
        <f t="shared" ref="C175:E175" si="36">+SUM(F175,I175,L175,O175,R175,U175,X175,AA175,AD175,AG175,AJ175,AM175)</f>
        <v>2433</v>
      </c>
      <c r="D175" s="101">
        <f t="shared" si="36"/>
        <v>804321.94</v>
      </c>
      <c r="E175" s="88">
        <f t="shared" si="36"/>
        <v>635273.32999999984</v>
      </c>
      <c r="F175" s="89">
        <v>107</v>
      </c>
      <c r="G175" s="101">
        <v>41904.410000000003</v>
      </c>
      <c r="H175" s="88">
        <v>33698.44</v>
      </c>
      <c r="I175" s="89">
        <v>91</v>
      </c>
      <c r="J175" s="101">
        <v>37107.5</v>
      </c>
      <c r="K175" s="88">
        <v>29517.7399999999</v>
      </c>
      <c r="L175" s="89">
        <v>141</v>
      </c>
      <c r="M175" s="101">
        <v>53888.86</v>
      </c>
      <c r="N175" s="88">
        <v>42029.66</v>
      </c>
      <c r="O175" s="89">
        <v>399</v>
      </c>
      <c r="P175" s="101">
        <v>116282.79</v>
      </c>
      <c r="Q175" s="88">
        <v>92508.09</v>
      </c>
      <c r="R175" s="89">
        <v>247</v>
      </c>
      <c r="S175" s="101">
        <v>83486.519999999902</v>
      </c>
      <c r="T175" s="88">
        <v>66185.599999999904</v>
      </c>
      <c r="U175" s="89">
        <v>158</v>
      </c>
      <c r="V175" s="101">
        <v>59393.53</v>
      </c>
      <c r="W175" s="88">
        <v>48037.3</v>
      </c>
      <c r="X175" s="89">
        <v>191</v>
      </c>
      <c r="Y175" s="101">
        <v>71461.8</v>
      </c>
      <c r="Z175" s="88">
        <v>56493.51</v>
      </c>
      <c r="AA175" s="89">
        <v>172</v>
      </c>
      <c r="AB175" s="101">
        <v>56536.49</v>
      </c>
      <c r="AC175" s="88">
        <v>43980.97</v>
      </c>
      <c r="AD175" s="89">
        <v>106</v>
      </c>
      <c r="AE175" s="101">
        <v>39247.96</v>
      </c>
      <c r="AF175" s="88">
        <v>31146.079999999994</v>
      </c>
      <c r="AG175" s="89">
        <v>296</v>
      </c>
      <c r="AH175" s="101">
        <v>91456.92</v>
      </c>
      <c r="AI175" s="88">
        <v>71739.75</v>
      </c>
      <c r="AJ175" s="89">
        <v>403</v>
      </c>
      <c r="AK175" s="101">
        <v>109912.62</v>
      </c>
      <c r="AL175" s="88">
        <v>86139.42</v>
      </c>
      <c r="AM175" s="89">
        <v>122</v>
      </c>
      <c r="AN175" s="101">
        <v>43642.539999999994</v>
      </c>
      <c r="AO175" s="88">
        <v>33796.769999999997</v>
      </c>
      <c r="AP175" s="43"/>
      <c r="AQ175" s="43"/>
      <c r="AR175" s="43"/>
      <c r="AS175" s="43"/>
      <c r="AT175" s="43"/>
      <c r="AU175" s="43"/>
      <c r="AV175" s="43"/>
      <c r="AW175" s="43"/>
      <c r="AX175" s="43"/>
      <c r="AY175" s="43"/>
      <c r="AZ175" s="43"/>
      <c r="BA175" s="43"/>
      <c r="BB175" s="43"/>
      <c r="BC175" s="43"/>
      <c r="BD175" s="43"/>
      <c r="BE175" s="43"/>
      <c r="BF175" s="43"/>
      <c r="BG175" s="43"/>
      <c r="BH175" s="43"/>
      <c r="BI175" s="43"/>
    </row>
    <row r="176" spans="1:61" ht="15.75" customHeight="1">
      <c r="A176" s="104" t="str">
        <f t="shared" si="35"/>
        <v>Service% profit / ventes</v>
      </c>
      <c r="B176" s="526" t="s">
        <v>703</v>
      </c>
      <c r="C176" s="89"/>
      <c r="D176" s="43"/>
      <c r="E176" s="191">
        <f>IF(E175=0,0,E175/D175)</f>
        <v>0.78982469382844378</v>
      </c>
      <c r="F176" s="89"/>
      <c r="G176" s="43"/>
      <c r="H176" s="191">
        <v>0.80417407141634978</v>
      </c>
      <c r="I176" s="89"/>
      <c r="J176" s="43"/>
      <c r="K176" s="191">
        <v>0.79546560668328237</v>
      </c>
      <c r="L176" s="89"/>
      <c r="M176" s="43"/>
      <c r="N176" s="191">
        <v>0.7799322531595585</v>
      </c>
      <c r="O176" s="89"/>
      <c r="P176" s="43"/>
      <c r="Q176" s="191">
        <v>0.7955441213613812</v>
      </c>
      <c r="R176" s="89"/>
      <c r="S176" s="43"/>
      <c r="T176" s="191">
        <v>0.79276989866148428</v>
      </c>
      <c r="U176" s="89"/>
      <c r="V176" s="43"/>
      <c r="W176" s="191">
        <v>0.80879685043135174</v>
      </c>
      <c r="X176" s="89"/>
      <c r="Y176" s="43"/>
      <c r="Z176" s="191">
        <v>0.79054138014995423</v>
      </c>
      <c r="AA176" s="89"/>
      <c r="AB176" s="43"/>
      <c r="AC176" s="191">
        <v>0.77792183419947014</v>
      </c>
      <c r="AD176" s="89"/>
      <c r="AE176" s="43"/>
      <c r="AF176" s="191">
        <v>0.79357194615974935</v>
      </c>
      <c r="AG176" s="89"/>
      <c r="AH176" s="43"/>
      <c r="AI176" s="191">
        <v>0.78441029940654028</v>
      </c>
      <c r="AJ176" s="89"/>
      <c r="AK176" s="43"/>
      <c r="AL176" s="191">
        <v>0.78370818564783551</v>
      </c>
      <c r="AM176" s="89"/>
      <c r="AN176" s="43"/>
      <c r="AO176" s="191">
        <v>0.77439970267541725</v>
      </c>
      <c r="AP176" s="43"/>
      <c r="AQ176" s="43"/>
      <c r="AR176" s="43"/>
      <c r="AS176" s="43"/>
      <c r="AT176" s="43"/>
      <c r="AU176" s="43"/>
      <c r="AV176" s="43"/>
      <c r="AW176" s="43"/>
      <c r="AX176" s="43"/>
      <c r="AY176" s="43"/>
      <c r="AZ176" s="43"/>
      <c r="BA176" s="43"/>
      <c r="BB176" s="43"/>
      <c r="BC176" s="43"/>
      <c r="BD176" s="43"/>
      <c r="BE176" s="43"/>
      <c r="BF176" s="43"/>
      <c r="BG176" s="43"/>
      <c r="BH176" s="43"/>
      <c r="BI176" s="43"/>
    </row>
    <row r="177" spans="1:61" ht="15.75" customHeight="1">
      <c r="A177" s="104" t="str">
        <f t="shared" si="35"/>
        <v>Service</v>
      </c>
      <c r="B177" s="523"/>
      <c r="C177" s="195"/>
      <c r="D177" s="240">
        <f>IFERROR(D175/C175,0)</f>
        <v>330.58854911631727</v>
      </c>
      <c r="E177" s="194"/>
      <c r="F177" s="195"/>
      <c r="G177" s="240">
        <v>391.63000000000005</v>
      </c>
      <c r="H177" s="194"/>
      <c r="I177" s="195"/>
      <c r="J177" s="240">
        <v>407.77472527472526</v>
      </c>
      <c r="K177" s="194"/>
      <c r="L177" s="195"/>
      <c r="M177" s="240">
        <v>382.19049645390072</v>
      </c>
      <c r="N177" s="194"/>
      <c r="O177" s="195"/>
      <c r="P177" s="240">
        <v>291.43556390977443</v>
      </c>
      <c r="Q177" s="194"/>
      <c r="R177" s="195"/>
      <c r="S177" s="240">
        <v>338.00210526315749</v>
      </c>
      <c r="T177" s="194"/>
      <c r="U177" s="195"/>
      <c r="V177" s="240">
        <v>375.90841772151896</v>
      </c>
      <c r="W177" s="194"/>
      <c r="X177" s="195"/>
      <c r="Y177" s="240">
        <v>374.14554973821993</v>
      </c>
      <c r="Z177" s="194"/>
      <c r="AA177" s="195"/>
      <c r="AB177" s="240">
        <v>328.70052325581395</v>
      </c>
      <c r="AC177" s="194"/>
      <c r="AD177" s="195"/>
      <c r="AE177" s="240">
        <v>370.26377358490566</v>
      </c>
      <c r="AF177" s="194"/>
      <c r="AG177" s="195"/>
      <c r="AH177" s="240">
        <v>308.97608108108108</v>
      </c>
      <c r="AI177" s="194"/>
      <c r="AJ177" s="195"/>
      <c r="AK177" s="240">
        <v>272.73602977667491</v>
      </c>
      <c r="AL177" s="194"/>
      <c r="AM177" s="195"/>
      <c r="AN177" s="240">
        <v>357.725737704918</v>
      </c>
      <c r="AO177" s="194"/>
      <c r="AP177" s="43"/>
      <c r="AQ177" s="43"/>
      <c r="AR177" s="43"/>
      <c r="AS177" s="43"/>
      <c r="AT177" s="43"/>
      <c r="AU177" s="43"/>
      <c r="AV177" s="43"/>
      <c r="AW177" s="43"/>
      <c r="AX177" s="43"/>
      <c r="AY177" s="43"/>
      <c r="AZ177" s="43"/>
      <c r="BA177" s="43"/>
      <c r="BB177" s="43"/>
      <c r="BC177" s="43"/>
      <c r="BD177" s="43"/>
      <c r="BE177" s="43"/>
      <c r="BF177" s="43"/>
      <c r="BG177" s="43"/>
      <c r="BH177" s="43"/>
      <c r="BI177" s="43"/>
    </row>
    <row r="178" spans="1:61" ht="15.75" customHeight="1">
      <c r="A178" s="104" t="str">
        <f t="shared" si="35"/>
        <v>ServiceM/O Garantie</v>
      </c>
      <c r="B178" s="522" t="s">
        <v>710</v>
      </c>
      <c r="C178" s="198">
        <f t="shared" ref="C178:E178" si="37">+SUM(F178,I178,L178,O178,R178,U178,X178,AA178,AD178,AG178,AJ178,AM178)</f>
        <v>2291</v>
      </c>
      <c r="D178" s="238">
        <f t="shared" si="37"/>
        <v>432942.08999999985</v>
      </c>
      <c r="E178" s="132">
        <f t="shared" si="37"/>
        <v>287685.04999999964</v>
      </c>
      <c r="F178" s="198">
        <v>89</v>
      </c>
      <c r="G178" s="238">
        <v>25047.72</v>
      </c>
      <c r="H178" s="132">
        <v>15368.03</v>
      </c>
      <c r="I178" s="198">
        <v>135</v>
      </c>
      <c r="J178" s="238">
        <v>33479.46</v>
      </c>
      <c r="K178" s="132">
        <v>22326.12</v>
      </c>
      <c r="L178" s="198">
        <v>193</v>
      </c>
      <c r="M178" s="238">
        <v>37166.080000000002</v>
      </c>
      <c r="N178" s="132">
        <v>23908.999999999902</v>
      </c>
      <c r="O178" s="198">
        <v>134</v>
      </c>
      <c r="P178" s="238">
        <v>22562.369999999901</v>
      </c>
      <c r="Q178" s="132">
        <v>15261.7699999999</v>
      </c>
      <c r="R178" s="198">
        <v>220</v>
      </c>
      <c r="S178" s="238">
        <v>39106.79</v>
      </c>
      <c r="T178" s="132">
        <v>25490.15</v>
      </c>
      <c r="U178" s="198">
        <v>251</v>
      </c>
      <c r="V178" s="238">
        <v>50362.03</v>
      </c>
      <c r="W178" s="132">
        <v>35338.44</v>
      </c>
      <c r="X178" s="198">
        <v>212</v>
      </c>
      <c r="Y178" s="238">
        <v>45755.069999999898</v>
      </c>
      <c r="Z178" s="132">
        <v>31394.639999999901</v>
      </c>
      <c r="AA178" s="198">
        <v>306</v>
      </c>
      <c r="AB178" s="238">
        <v>56695.519999999997</v>
      </c>
      <c r="AC178" s="132">
        <v>38384.749999999898</v>
      </c>
      <c r="AD178" s="198">
        <v>194</v>
      </c>
      <c r="AE178" s="238">
        <v>42719.65</v>
      </c>
      <c r="AF178" s="132">
        <v>27709.489999999998</v>
      </c>
      <c r="AG178" s="198">
        <v>180</v>
      </c>
      <c r="AH178" s="238">
        <v>27444.34</v>
      </c>
      <c r="AI178" s="132">
        <v>18003.13</v>
      </c>
      <c r="AJ178" s="198">
        <v>198</v>
      </c>
      <c r="AK178" s="238">
        <v>28635.54</v>
      </c>
      <c r="AL178" s="132">
        <v>18463.02</v>
      </c>
      <c r="AM178" s="198">
        <v>179</v>
      </c>
      <c r="AN178" s="238">
        <v>23967.52</v>
      </c>
      <c r="AO178" s="132">
        <v>16036.509999999998</v>
      </c>
      <c r="AP178" s="43"/>
      <c r="AQ178" s="43"/>
      <c r="AR178" s="43"/>
      <c r="AS178" s="43"/>
      <c r="AT178" s="43"/>
      <c r="AU178" s="43"/>
      <c r="AV178" s="43"/>
      <c r="AW178" s="43"/>
      <c r="AX178" s="43"/>
      <c r="AY178" s="43"/>
      <c r="AZ178" s="43"/>
      <c r="BA178" s="43"/>
      <c r="BB178" s="43"/>
      <c r="BC178" s="43"/>
      <c r="BD178" s="43"/>
      <c r="BE178" s="43"/>
      <c r="BF178" s="43"/>
      <c r="BG178" s="43"/>
      <c r="BH178" s="43"/>
      <c r="BI178" s="43"/>
    </row>
    <row r="179" spans="1:61" ht="15.75" customHeight="1">
      <c r="A179" s="104" t="str">
        <f t="shared" si="35"/>
        <v>Service% profit / ventes</v>
      </c>
      <c r="B179" s="526" t="s">
        <v>703</v>
      </c>
      <c r="C179" s="65"/>
      <c r="D179" s="43"/>
      <c r="E179" s="191">
        <f>IF(E178=0,0,E178/D178)</f>
        <v>0.66448852316484119</v>
      </c>
      <c r="F179" s="65"/>
      <c r="G179" s="43"/>
      <c r="H179" s="191">
        <v>0.61355005565376808</v>
      </c>
      <c r="I179" s="65"/>
      <c r="J179" s="43"/>
      <c r="K179" s="191">
        <v>0.66686021817556196</v>
      </c>
      <c r="L179" s="65"/>
      <c r="M179" s="43"/>
      <c r="N179" s="191">
        <v>0.64330163417825881</v>
      </c>
      <c r="O179" s="65"/>
      <c r="P179" s="43"/>
      <c r="Q179" s="191">
        <v>0.67642583647019205</v>
      </c>
      <c r="R179" s="65"/>
      <c r="S179" s="43"/>
      <c r="T179" s="191">
        <v>0.65180880353514059</v>
      </c>
      <c r="U179" s="65"/>
      <c r="V179" s="43"/>
      <c r="W179" s="191">
        <v>0.70168815673236373</v>
      </c>
      <c r="X179" s="65"/>
      <c r="Y179" s="43"/>
      <c r="Z179" s="191">
        <v>0.68614560091373422</v>
      </c>
      <c r="AA179" s="65"/>
      <c r="AB179" s="43"/>
      <c r="AC179" s="191">
        <v>0.67703321179521592</v>
      </c>
      <c r="AD179" s="65"/>
      <c r="AE179" s="43"/>
      <c r="AF179" s="191">
        <v>0.64863569809209576</v>
      </c>
      <c r="AG179" s="65"/>
      <c r="AH179" s="43"/>
      <c r="AI179" s="191">
        <v>0.65598699039583397</v>
      </c>
      <c r="AJ179" s="65"/>
      <c r="AK179" s="43"/>
      <c r="AL179" s="191">
        <v>0.64475892544718905</v>
      </c>
      <c r="AM179" s="65"/>
      <c r="AN179" s="43"/>
      <c r="AO179" s="191">
        <v>0.6690934230992609</v>
      </c>
      <c r="AP179" s="43"/>
      <c r="AQ179" s="43"/>
      <c r="AR179" s="43"/>
      <c r="AS179" s="43"/>
      <c r="AT179" s="43"/>
      <c r="AU179" s="43"/>
      <c r="AV179" s="43"/>
      <c r="AW179" s="43"/>
      <c r="AX179" s="43"/>
      <c r="AY179" s="43"/>
      <c r="AZ179" s="43"/>
      <c r="BA179" s="43"/>
      <c r="BB179" s="43"/>
      <c r="BC179" s="43"/>
      <c r="BD179" s="43"/>
      <c r="BE179" s="43"/>
      <c r="BF179" s="43"/>
      <c r="BG179" s="43"/>
      <c r="BH179" s="43"/>
      <c r="BI179" s="43"/>
    </row>
    <row r="180" spans="1:61" ht="15.75" customHeight="1">
      <c r="A180" s="104" t="str">
        <f t="shared" si="35"/>
        <v>Service</v>
      </c>
      <c r="B180" s="523"/>
      <c r="C180" s="51"/>
      <c r="D180" s="240">
        <f>IFERROR(D178/C178,0)</f>
        <v>188.97515931907458</v>
      </c>
      <c r="E180" s="194"/>
      <c r="F180" s="51"/>
      <c r="G180" s="240">
        <v>281.4350561797753</v>
      </c>
      <c r="H180" s="194"/>
      <c r="I180" s="51"/>
      <c r="J180" s="240">
        <v>247.99599999999998</v>
      </c>
      <c r="K180" s="194"/>
      <c r="L180" s="51"/>
      <c r="M180" s="240">
        <v>192.57036269430051</v>
      </c>
      <c r="N180" s="194"/>
      <c r="O180" s="51"/>
      <c r="P180" s="240">
        <v>168.37589552238731</v>
      </c>
      <c r="Q180" s="194"/>
      <c r="R180" s="51"/>
      <c r="S180" s="240">
        <v>177.75813636363637</v>
      </c>
      <c r="T180" s="194"/>
      <c r="U180" s="51"/>
      <c r="V180" s="240">
        <v>200.64553784860558</v>
      </c>
      <c r="W180" s="194"/>
      <c r="X180" s="51"/>
      <c r="Y180" s="240">
        <v>215.82580188679196</v>
      </c>
      <c r="Z180" s="194"/>
      <c r="AA180" s="51"/>
      <c r="AB180" s="240">
        <v>185.27947712418299</v>
      </c>
      <c r="AC180" s="194"/>
      <c r="AD180" s="51"/>
      <c r="AE180" s="240"/>
      <c r="AF180" s="194"/>
      <c r="AG180" s="51"/>
      <c r="AH180" s="240"/>
      <c r="AI180" s="194"/>
      <c r="AJ180" s="51"/>
      <c r="AK180" s="240"/>
      <c r="AL180" s="194"/>
      <c r="AM180" s="51"/>
      <c r="AN180" s="240"/>
      <c r="AO180" s="194"/>
      <c r="AP180" s="43"/>
      <c r="AQ180" s="43"/>
      <c r="AR180" s="43"/>
      <c r="AS180" s="43"/>
      <c r="AT180" s="43"/>
      <c r="AU180" s="43"/>
      <c r="AV180" s="43"/>
      <c r="AW180" s="43"/>
      <c r="AX180" s="43"/>
      <c r="AY180" s="43"/>
      <c r="AZ180" s="43"/>
      <c r="BA180" s="43"/>
      <c r="BB180" s="43"/>
      <c r="BC180" s="43"/>
      <c r="BD180" s="43"/>
      <c r="BE180" s="43"/>
      <c r="BF180" s="43"/>
      <c r="BG180" s="43"/>
      <c r="BH180" s="43"/>
      <c r="BI180" s="43"/>
    </row>
    <row r="181" spans="1:61" ht="15.75" customHeight="1">
      <c r="A181" s="104" t="str">
        <f t="shared" si="35"/>
        <v>ServiceM/O Interne</v>
      </c>
      <c r="B181" s="526" t="s">
        <v>721</v>
      </c>
      <c r="C181" s="89">
        <f t="shared" ref="C181:E181" si="38">+SUM(F181,I181,L181,O181,R181,U181,X181,AA181,AD181,AG181,AJ181,AM181)</f>
        <v>1576</v>
      </c>
      <c r="D181" s="101">
        <f t="shared" si="38"/>
        <v>624331.51999999967</v>
      </c>
      <c r="E181" s="88">
        <f t="shared" si="38"/>
        <v>470396.9099999998</v>
      </c>
      <c r="F181" s="89">
        <v>79</v>
      </c>
      <c r="G181" s="101">
        <v>24866.41</v>
      </c>
      <c r="H181" s="88">
        <v>15467.9199999999</v>
      </c>
      <c r="I181" s="89">
        <v>92</v>
      </c>
      <c r="J181" s="101">
        <v>37720.46</v>
      </c>
      <c r="K181" s="88">
        <v>26315.41</v>
      </c>
      <c r="L181" s="89">
        <v>133</v>
      </c>
      <c r="M181" s="101">
        <v>57900.02</v>
      </c>
      <c r="N181" s="88">
        <v>44436.44</v>
      </c>
      <c r="O181" s="89">
        <v>115</v>
      </c>
      <c r="P181" s="101">
        <v>42655.229999999901</v>
      </c>
      <c r="Q181" s="88">
        <v>32705.46</v>
      </c>
      <c r="R181" s="89">
        <v>172</v>
      </c>
      <c r="S181" s="101">
        <v>85427.169999999896</v>
      </c>
      <c r="T181" s="88">
        <v>66309.999999999898</v>
      </c>
      <c r="U181" s="89">
        <v>173</v>
      </c>
      <c r="V181" s="101">
        <v>76166.460000000006</v>
      </c>
      <c r="W181" s="88">
        <v>61651.01</v>
      </c>
      <c r="X181" s="89">
        <v>147</v>
      </c>
      <c r="Y181" s="101">
        <v>61596.59</v>
      </c>
      <c r="Z181" s="88">
        <v>46782.64</v>
      </c>
      <c r="AA181" s="89">
        <v>142</v>
      </c>
      <c r="AB181" s="101">
        <v>42296.289999999899</v>
      </c>
      <c r="AC181" s="88">
        <v>31688.709999999901</v>
      </c>
      <c r="AD181" s="89">
        <v>153</v>
      </c>
      <c r="AE181" s="101">
        <v>57371.26</v>
      </c>
      <c r="AF181" s="88">
        <v>40919.449999999997</v>
      </c>
      <c r="AG181" s="89">
        <v>136</v>
      </c>
      <c r="AH181" s="101">
        <v>51267.160000000011</v>
      </c>
      <c r="AI181" s="88">
        <v>39875.350000000013</v>
      </c>
      <c r="AJ181" s="89">
        <v>152</v>
      </c>
      <c r="AK181" s="101">
        <v>59224.63</v>
      </c>
      <c r="AL181" s="88">
        <v>44867.889999999992</v>
      </c>
      <c r="AM181" s="89">
        <v>82</v>
      </c>
      <c r="AN181" s="101">
        <v>27839.84</v>
      </c>
      <c r="AO181" s="88">
        <v>19376.63</v>
      </c>
      <c r="AP181" s="43"/>
      <c r="AQ181" s="43"/>
      <c r="AR181" s="43"/>
      <c r="AS181" s="43"/>
      <c r="AT181" s="43"/>
      <c r="AU181" s="43"/>
      <c r="AV181" s="43"/>
      <c r="AW181" s="43"/>
      <c r="AX181" s="43"/>
      <c r="AY181" s="43"/>
      <c r="AZ181" s="43"/>
      <c r="BA181" s="43"/>
      <c r="BB181" s="43"/>
      <c r="BC181" s="43"/>
      <c r="BD181" s="43"/>
      <c r="BE181" s="43"/>
      <c r="BF181" s="43"/>
      <c r="BG181" s="43"/>
      <c r="BH181" s="43"/>
      <c r="BI181" s="43"/>
    </row>
    <row r="182" spans="1:61" ht="15.75" customHeight="1">
      <c r="A182" s="104" t="str">
        <f t="shared" si="35"/>
        <v>Service% profit / ventes</v>
      </c>
      <c r="B182" s="526" t="s">
        <v>703</v>
      </c>
      <c r="C182" s="89"/>
      <c r="D182" s="177"/>
      <c r="E182" s="191">
        <f>IF(E181=0,0,E181/D181)</f>
        <v>0.75344091228967591</v>
      </c>
      <c r="F182" s="89"/>
      <c r="G182" s="177"/>
      <c r="H182" s="191">
        <v>0.62204073688159656</v>
      </c>
      <c r="I182" s="89"/>
      <c r="J182" s="177"/>
      <c r="K182" s="191">
        <v>0.69764287073911613</v>
      </c>
      <c r="L182" s="89"/>
      <c r="M182" s="177"/>
      <c r="N182" s="191">
        <v>0.76746847410415409</v>
      </c>
      <c r="O182" s="89"/>
      <c r="P182" s="177"/>
      <c r="Q182" s="191">
        <v>0.76673974094149944</v>
      </c>
      <c r="R182" s="89"/>
      <c r="S182" s="177"/>
      <c r="T182" s="191">
        <v>0.77621674696703613</v>
      </c>
      <c r="U182" s="89"/>
      <c r="V182" s="177"/>
      <c r="W182" s="191">
        <v>0.8094246470165477</v>
      </c>
      <c r="X182" s="89"/>
      <c r="Y182" s="177"/>
      <c r="Z182" s="191">
        <v>0.75950048533530834</v>
      </c>
      <c r="AA182" s="89"/>
      <c r="AB182" s="177"/>
      <c r="AC182" s="191">
        <v>0.74920779103793678</v>
      </c>
      <c r="AD182" s="89"/>
      <c r="AE182" s="177"/>
      <c r="AF182" s="191">
        <v>0.71323952097269605</v>
      </c>
      <c r="AG182" s="89"/>
      <c r="AH182" s="177"/>
      <c r="AI182" s="191">
        <v>0.77779518116470669</v>
      </c>
      <c r="AJ182" s="89"/>
      <c r="AK182" s="177"/>
      <c r="AL182" s="191">
        <v>0.7575883547098563</v>
      </c>
      <c r="AM182" s="89"/>
      <c r="AN182" s="177"/>
      <c r="AO182" s="191">
        <v>0.69600364082552202</v>
      </c>
      <c r="AP182" s="43"/>
      <c r="AQ182" s="43"/>
      <c r="AR182" s="43"/>
      <c r="AS182" s="43"/>
      <c r="AT182" s="43"/>
      <c r="AU182" s="43"/>
      <c r="AV182" s="43"/>
      <c r="AW182" s="43"/>
      <c r="AX182" s="43"/>
      <c r="AY182" s="43"/>
      <c r="AZ182" s="43"/>
      <c r="BA182" s="43"/>
      <c r="BB182" s="43"/>
      <c r="BC182" s="43"/>
      <c r="BD182" s="43"/>
      <c r="BE182" s="43"/>
      <c r="BF182" s="43"/>
      <c r="BG182" s="43"/>
      <c r="BH182" s="43"/>
      <c r="BI182" s="43"/>
    </row>
    <row r="183" spans="1:61" ht="15.75" customHeight="1">
      <c r="A183" s="104" t="str">
        <f t="shared" si="35"/>
        <v>Service</v>
      </c>
      <c r="B183" s="526"/>
      <c r="C183" s="89"/>
      <c r="D183" s="202">
        <f>IFERROR(D181/C181,0)</f>
        <v>396.14944162436529</v>
      </c>
      <c r="E183" s="191"/>
      <c r="F183" s="89"/>
      <c r="G183" s="202">
        <v>314.76468354430381</v>
      </c>
      <c r="H183" s="191"/>
      <c r="I183" s="89"/>
      <c r="J183" s="202">
        <v>410.005</v>
      </c>
      <c r="K183" s="191"/>
      <c r="L183" s="89"/>
      <c r="M183" s="202">
        <v>435.3384962406015</v>
      </c>
      <c r="N183" s="191"/>
      <c r="O183" s="89"/>
      <c r="P183" s="202">
        <v>370.91504347826003</v>
      </c>
      <c r="Q183" s="191"/>
      <c r="R183" s="89"/>
      <c r="S183" s="202">
        <v>496.66959302325523</v>
      </c>
      <c r="T183" s="191"/>
      <c r="U183" s="89"/>
      <c r="V183" s="202">
        <v>440.26855491329485</v>
      </c>
      <c r="W183" s="191"/>
      <c r="X183" s="89"/>
      <c r="Y183" s="202">
        <v>419.02442176870744</v>
      </c>
      <c r="Z183" s="191"/>
      <c r="AA183" s="89"/>
      <c r="AB183" s="202">
        <v>297.86119718309789</v>
      </c>
      <c r="AC183" s="191"/>
      <c r="AD183" s="89"/>
      <c r="AE183" s="202"/>
      <c r="AF183" s="191"/>
      <c r="AG183" s="89"/>
      <c r="AH183" s="202"/>
      <c r="AI183" s="191"/>
      <c r="AJ183" s="89"/>
      <c r="AK183" s="202"/>
      <c r="AL183" s="191"/>
      <c r="AM183" s="89"/>
      <c r="AN183" s="202"/>
      <c r="AO183" s="191"/>
      <c r="AP183" s="43"/>
      <c r="AQ183" s="43"/>
      <c r="AR183" s="43"/>
      <c r="AS183" s="43"/>
      <c r="AT183" s="43"/>
      <c r="AU183" s="43"/>
      <c r="AV183" s="43"/>
      <c r="AW183" s="43"/>
      <c r="AX183" s="43"/>
      <c r="AY183" s="43"/>
      <c r="AZ183" s="43"/>
      <c r="BA183" s="43"/>
      <c r="BB183" s="43"/>
      <c r="BC183" s="43"/>
      <c r="BD183" s="43"/>
      <c r="BE183" s="43"/>
      <c r="BF183" s="43"/>
      <c r="BG183" s="43"/>
      <c r="BH183" s="43"/>
      <c r="BI183" s="43"/>
    </row>
    <row r="184" spans="1:61" ht="15.75" customHeight="1">
      <c r="A184" s="104" t="str">
        <f t="shared" si="35"/>
        <v>ServiceM/O Esthétique</v>
      </c>
      <c r="B184" s="522" t="s">
        <v>732</v>
      </c>
      <c r="C184" s="198">
        <f t="shared" ref="C184:E184" si="39">+SUM(F184,I184,L184,O184,R184,U184,X184,AA184,AD184,AG184,AJ184,AM184)</f>
        <v>528</v>
      </c>
      <c r="D184" s="238">
        <f t="shared" si="39"/>
        <v>112227.75999999991</v>
      </c>
      <c r="E184" s="132">
        <f t="shared" si="39"/>
        <v>80379.069999999978</v>
      </c>
      <c r="F184" s="198">
        <v>13</v>
      </c>
      <c r="G184" s="238">
        <v>2399.4499999999998</v>
      </c>
      <c r="H184" s="132">
        <v>956.44999999999902</v>
      </c>
      <c r="I184" s="198">
        <v>18</v>
      </c>
      <c r="J184" s="238">
        <v>3815.06</v>
      </c>
      <c r="K184" s="132">
        <v>2392.87</v>
      </c>
      <c r="L184" s="198">
        <v>35</v>
      </c>
      <c r="M184" s="238">
        <v>7939.48</v>
      </c>
      <c r="N184" s="132">
        <v>4265.4199999999901</v>
      </c>
      <c r="O184" s="198">
        <v>101</v>
      </c>
      <c r="P184" s="238">
        <v>20603.629999999899</v>
      </c>
      <c r="Q184" s="132">
        <v>14990.73</v>
      </c>
      <c r="R184" s="198">
        <v>60</v>
      </c>
      <c r="S184" s="238">
        <v>13150.83</v>
      </c>
      <c r="T184" s="132">
        <v>9055.48</v>
      </c>
      <c r="U184" s="198">
        <v>37</v>
      </c>
      <c r="V184" s="238">
        <v>7395.25</v>
      </c>
      <c r="W184" s="132">
        <v>5104.9699999999903</v>
      </c>
      <c r="X184" s="198">
        <v>35</v>
      </c>
      <c r="Y184" s="238">
        <v>6415.65</v>
      </c>
      <c r="Z184" s="132">
        <v>5118.3599999999997</v>
      </c>
      <c r="AA184" s="198">
        <v>48</v>
      </c>
      <c r="AB184" s="238">
        <v>8091.08</v>
      </c>
      <c r="AC184" s="132">
        <v>6505.32</v>
      </c>
      <c r="AD184" s="198">
        <v>27</v>
      </c>
      <c r="AE184" s="238">
        <v>5318.66</v>
      </c>
      <c r="AF184" s="132">
        <v>3709.99</v>
      </c>
      <c r="AG184" s="198">
        <v>68</v>
      </c>
      <c r="AH184" s="238">
        <v>15993.25</v>
      </c>
      <c r="AI184" s="132">
        <v>12514.12</v>
      </c>
      <c r="AJ184" s="198">
        <v>77</v>
      </c>
      <c r="AK184" s="238">
        <v>19154.560000000001</v>
      </c>
      <c r="AL184" s="132">
        <v>14421.500000000002</v>
      </c>
      <c r="AM184" s="198">
        <v>9</v>
      </c>
      <c r="AN184" s="238">
        <v>1950.8600000000001</v>
      </c>
      <c r="AO184" s="132">
        <v>1343.8600000000001</v>
      </c>
      <c r="AP184" s="43"/>
      <c r="AQ184" s="43"/>
      <c r="AR184" s="43"/>
      <c r="AS184" s="43"/>
      <c r="AT184" s="43"/>
      <c r="AU184" s="43"/>
      <c r="AV184" s="43"/>
      <c r="AW184" s="43"/>
      <c r="AX184" s="43"/>
      <c r="AY184" s="43"/>
      <c r="AZ184" s="43"/>
      <c r="BA184" s="43"/>
      <c r="BB184" s="43"/>
      <c r="BC184" s="43"/>
      <c r="BD184" s="43"/>
      <c r="BE184" s="43"/>
      <c r="BF184" s="43"/>
      <c r="BG184" s="43"/>
      <c r="BH184" s="43"/>
      <c r="BI184" s="43"/>
    </row>
    <row r="185" spans="1:61" ht="15.75" customHeight="1">
      <c r="A185" s="104" t="str">
        <f t="shared" si="35"/>
        <v>Service% profit / ventes</v>
      </c>
      <c r="B185" s="526" t="s">
        <v>703</v>
      </c>
      <c r="C185" s="205"/>
      <c r="D185" s="204">
        <f>IF(C185&lt;=0,0,E185/C185)</f>
        <v>0</v>
      </c>
      <c r="E185" s="191">
        <f>IF(E184=0,0,E184/D184)</f>
        <v>0.71621379594496093</v>
      </c>
      <c r="F185" s="205"/>
      <c r="G185" s="204">
        <v>0</v>
      </c>
      <c r="H185" s="191">
        <v>0.39861218195836506</v>
      </c>
      <c r="I185" s="205"/>
      <c r="J185" s="204">
        <v>0</v>
      </c>
      <c r="K185" s="191">
        <v>0.6272168720806488</v>
      </c>
      <c r="L185" s="205"/>
      <c r="M185" s="204">
        <v>0</v>
      </c>
      <c r="N185" s="191">
        <v>0.53724173371555695</v>
      </c>
      <c r="O185" s="205"/>
      <c r="P185" s="204">
        <v>0</v>
      </c>
      <c r="Q185" s="191">
        <v>0.7275771308259793</v>
      </c>
      <c r="R185" s="205"/>
      <c r="S185" s="204">
        <v>0</v>
      </c>
      <c r="T185" s="191">
        <v>0.6885861957001953</v>
      </c>
      <c r="U185" s="205"/>
      <c r="V185" s="204">
        <v>0</v>
      </c>
      <c r="W185" s="191">
        <v>0.6903039112944106</v>
      </c>
      <c r="X185" s="205"/>
      <c r="Y185" s="204">
        <v>0</v>
      </c>
      <c r="Z185" s="191">
        <v>0.79779289705641676</v>
      </c>
      <c r="AA185" s="205"/>
      <c r="AB185" s="204">
        <v>0</v>
      </c>
      <c r="AC185" s="191">
        <v>0.8040113309966036</v>
      </c>
      <c r="AD185" s="205"/>
      <c r="AE185" s="204"/>
      <c r="AF185" s="191">
        <v>0.69754223808252447</v>
      </c>
      <c r="AG185" s="205"/>
      <c r="AH185" s="204"/>
      <c r="AI185" s="191">
        <v>0.78246260140996993</v>
      </c>
      <c r="AJ185" s="205"/>
      <c r="AK185" s="204"/>
      <c r="AL185" s="191">
        <v>0.75290165892612526</v>
      </c>
      <c r="AM185" s="205"/>
      <c r="AN185" s="204"/>
      <c r="AO185" s="191">
        <v>0.68885517156536091</v>
      </c>
      <c r="AP185" s="43"/>
      <c r="AQ185" s="43"/>
      <c r="AR185" s="43"/>
      <c r="AS185" s="43"/>
      <c r="AT185" s="43"/>
      <c r="AU185" s="43"/>
      <c r="AV185" s="43"/>
      <c r="AW185" s="43"/>
      <c r="AX185" s="43"/>
      <c r="AY185" s="43"/>
      <c r="AZ185" s="43"/>
      <c r="BA185" s="43"/>
      <c r="BB185" s="43"/>
      <c r="BC185" s="43"/>
      <c r="BD185" s="43"/>
      <c r="BE185" s="43"/>
      <c r="BF185" s="43"/>
      <c r="BG185" s="43"/>
      <c r="BH185" s="43"/>
      <c r="BI185" s="43"/>
    </row>
    <row r="186" spans="1:61" ht="15.75" customHeight="1">
      <c r="A186" s="104" t="str">
        <f t="shared" si="35"/>
        <v>Service</v>
      </c>
      <c r="B186" s="523"/>
      <c r="C186" s="209"/>
      <c r="D186" s="494">
        <f>IFERROR(D184/C184,0)</f>
        <v>212.5525757575756</v>
      </c>
      <c r="E186" s="194"/>
      <c r="F186" s="209"/>
      <c r="G186" s="494">
        <v>184.57307692307691</v>
      </c>
      <c r="H186" s="194"/>
      <c r="I186" s="209"/>
      <c r="J186" s="494">
        <v>211.94777777777779</v>
      </c>
      <c r="K186" s="194"/>
      <c r="L186" s="209"/>
      <c r="M186" s="494">
        <v>226.84228571428571</v>
      </c>
      <c r="N186" s="194"/>
      <c r="O186" s="209"/>
      <c r="P186" s="494">
        <v>203.99633663366237</v>
      </c>
      <c r="Q186" s="194"/>
      <c r="R186" s="209"/>
      <c r="S186" s="494">
        <v>219.18049999999999</v>
      </c>
      <c r="T186" s="194"/>
      <c r="U186" s="209"/>
      <c r="V186" s="494">
        <v>199.87162162162161</v>
      </c>
      <c r="W186" s="194"/>
      <c r="X186" s="209"/>
      <c r="Y186" s="494">
        <v>183.3042857142857</v>
      </c>
      <c r="Z186" s="194"/>
      <c r="AA186" s="209"/>
      <c r="AB186" s="494">
        <v>168.56416666666667</v>
      </c>
      <c r="AC186" s="194"/>
      <c r="AD186" s="209"/>
      <c r="AE186" s="494"/>
      <c r="AF186" s="194"/>
      <c r="AG186" s="209"/>
      <c r="AH186" s="494"/>
      <c r="AI186" s="194"/>
      <c r="AJ186" s="209"/>
      <c r="AK186" s="494"/>
      <c r="AL186" s="194"/>
      <c r="AM186" s="209"/>
      <c r="AN186" s="494"/>
      <c r="AO186" s="194"/>
      <c r="AP186" s="43"/>
      <c r="AQ186" s="43"/>
      <c r="AR186" s="43"/>
      <c r="AS186" s="43"/>
      <c r="AT186" s="43"/>
      <c r="AU186" s="43"/>
      <c r="AV186" s="43"/>
      <c r="AW186" s="43"/>
      <c r="AX186" s="43"/>
      <c r="AY186" s="43"/>
      <c r="AZ186" s="43"/>
      <c r="BA186" s="43"/>
      <c r="BB186" s="43"/>
      <c r="BC186" s="43"/>
      <c r="BD186" s="43"/>
      <c r="BE186" s="43"/>
      <c r="BF186" s="43"/>
      <c r="BG186" s="43"/>
      <c r="BH186" s="43"/>
      <c r="BI186" s="43"/>
    </row>
    <row r="187" spans="1:61" ht="15.75" customHeight="1">
      <c r="A187" s="104" t="str">
        <f t="shared" si="35"/>
        <v>ServiceAjustement M/O</v>
      </c>
      <c r="B187" s="526" t="s">
        <v>746</v>
      </c>
      <c r="C187" s="89"/>
      <c r="D187" s="101"/>
      <c r="E187" s="88">
        <f>+SUM(H187,K187,N187,Q187,T187,W187,Z187,AC187,AF187,AI187,AL187,AO187)</f>
        <v>-30143.919999999998</v>
      </c>
      <c r="F187" s="89"/>
      <c r="G187" s="101"/>
      <c r="H187" s="88">
        <v>-945.67</v>
      </c>
      <c r="I187" s="89"/>
      <c r="J187" s="101"/>
      <c r="K187" s="88">
        <v>-1752.17</v>
      </c>
      <c r="L187" s="89"/>
      <c r="M187" s="101"/>
      <c r="N187" s="88">
        <v>-1491.59</v>
      </c>
      <c r="O187" s="89"/>
      <c r="P187" s="101"/>
      <c r="Q187" s="88">
        <v>-2018.56</v>
      </c>
      <c r="R187" s="89"/>
      <c r="S187" s="101"/>
      <c r="T187" s="88">
        <v>-3612.24</v>
      </c>
      <c r="U187" s="89"/>
      <c r="V187" s="101"/>
      <c r="W187" s="88">
        <v>-1666.92</v>
      </c>
      <c r="X187" s="89"/>
      <c r="Y187" s="101"/>
      <c r="Z187" s="88">
        <v>-2250.91</v>
      </c>
      <c r="AA187" s="89"/>
      <c r="AB187" s="101"/>
      <c r="AC187" s="88">
        <v>-3582.27</v>
      </c>
      <c r="AD187" s="89"/>
      <c r="AE187" s="101"/>
      <c r="AF187" s="88">
        <v>-2042.71</v>
      </c>
      <c r="AG187" s="89"/>
      <c r="AH187" s="101"/>
      <c r="AI187" s="88">
        <v>-3782.41</v>
      </c>
      <c r="AJ187" s="89"/>
      <c r="AK187" s="101"/>
      <c r="AL187" s="88">
        <v>-3306.25</v>
      </c>
      <c r="AM187" s="89"/>
      <c r="AN187" s="101"/>
      <c r="AO187" s="88">
        <v>-3692.2200000000003</v>
      </c>
      <c r="AP187" s="43"/>
      <c r="AQ187" s="43"/>
      <c r="AR187" s="43"/>
      <c r="AS187" s="43"/>
      <c r="AT187" s="43"/>
      <c r="AU187" s="43"/>
      <c r="AV187" s="43"/>
      <c r="AW187" s="43"/>
      <c r="AX187" s="43"/>
      <c r="AY187" s="43"/>
      <c r="AZ187" s="43"/>
      <c r="BA187" s="43"/>
      <c r="BB187" s="43"/>
      <c r="BC187" s="43"/>
      <c r="BD187" s="43"/>
      <c r="BE187" s="43"/>
      <c r="BF187" s="43"/>
      <c r="BG187" s="43"/>
      <c r="BH187" s="43"/>
      <c r="BI187" s="43"/>
    </row>
    <row r="188" spans="1:61" ht="15.75" customHeight="1">
      <c r="A188" s="104" t="str">
        <f t="shared" si="35"/>
        <v>ServiceSous-total M/O</v>
      </c>
      <c r="B188" s="531" t="s">
        <v>750</v>
      </c>
      <c r="C188" s="215">
        <f t="shared" ref="C188:E188" si="40">C175+C178+C181+C184+C187</f>
        <v>6828</v>
      </c>
      <c r="D188" s="213">
        <f t="shared" si="40"/>
        <v>1973823.3099999994</v>
      </c>
      <c r="E188" s="214">
        <f t="shared" si="40"/>
        <v>1443590.4399999992</v>
      </c>
      <c r="F188" s="532">
        <v>288</v>
      </c>
      <c r="G188" s="585">
        <v>94217.99</v>
      </c>
      <c r="H188" s="534">
        <v>64545.169999999896</v>
      </c>
      <c r="I188" s="532">
        <v>336</v>
      </c>
      <c r="J188" s="585">
        <v>112122.47999999998</v>
      </c>
      <c r="K188" s="534">
        <v>78799.969999999899</v>
      </c>
      <c r="L188" s="532">
        <v>502</v>
      </c>
      <c r="M188" s="585">
        <v>156894.44</v>
      </c>
      <c r="N188" s="534">
        <v>113148.92999999989</v>
      </c>
      <c r="O188" s="532">
        <v>749</v>
      </c>
      <c r="P188" s="585">
        <v>202104.01999999967</v>
      </c>
      <c r="Q188" s="534">
        <v>153447.4899999999</v>
      </c>
      <c r="R188" s="532">
        <v>699</v>
      </c>
      <c r="S188" s="585">
        <v>221171.30999999979</v>
      </c>
      <c r="T188" s="534">
        <v>163428.98999999985</v>
      </c>
      <c r="U188" s="532">
        <v>619</v>
      </c>
      <c r="V188" s="585">
        <v>193317.27000000002</v>
      </c>
      <c r="W188" s="534">
        <v>148464.79999999999</v>
      </c>
      <c r="X188" s="532">
        <v>585</v>
      </c>
      <c r="Y188" s="585">
        <v>185229.1099999999</v>
      </c>
      <c r="Z188" s="534">
        <v>137538.2399999999</v>
      </c>
      <c r="AA188" s="532">
        <v>668</v>
      </c>
      <c r="AB188" s="585">
        <v>163619.37999999989</v>
      </c>
      <c r="AC188" s="534">
        <v>116977.47999999979</v>
      </c>
      <c r="AD188" s="532">
        <v>480</v>
      </c>
      <c r="AE188" s="585">
        <v>144657.53</v>
      </c>
      <c r="AF188" s="534">
        <v>101442.29999999999</v>
      </c>
      <c r="AG188" s="532">
        <v>680</v>
      </c>
      <c r="AH188" s="585">
        <v>186161.67</v>
      </c>
      <c r="AI188" s="534">
        <v>138349.94</v>
      </c>
      <c r="AJ188" s="532">
        <v>830</v>
      </c>
      <c r="AK188" s="585">
        <v>216927.35</v>
      </c>
      <c r="AL188" s="534">
        <v>160585.57999999999</v>
      </c>
      <c r="AM188" s="532">
        <v>392</v>
      </c>
      <c r="AN188" s="585">
        <v>97400.76</v>
      </c>
      <c r="AO188" s="534">
        <v>66861.55</v>
      </c>
      <c r="AP188" s="43"/>
      <c r="AQ188" s="43"/>
      <c r="AR188" s="43"/>
      <c r="AS188" s="43"/>
      <c r="AT188" s="43"/>
      <c r="AU188" s="43"/>
      <c r="AV188" s="43"/>
      <c r="AW188" s="43"/>
      <c r="AX188" s="43"/>
      <c r="AY188" s="43"/>
      <c r="AZ188" s="43"/>
      <c r="BA188" s="43"/>
      <c r="BB188" s="43"/>
      <c r="BC188" s="43"/>
      <c r="BD188" s="43"/>
      <c r="BE188" s="43"/>
      <c r="BF188" s="43"/>
      <c r="BG188" s="43"/>
      <c r="BH188" s="43"/>
      <c r="BI188" s="43"/>
    </row>
    <row r="189" spans="1:61" ht="15.75" customHeight="1">
      <c r="A189" s="104" t="str">
        <f t="shared" si="35"/>
        <v>Service% protit / ventes</v>
      </c>
      <c r="B189" s="529" t="s">
        <v>756</v>
      </c>
      <c r="C189" s="220"/>
      <c r="D189" s="221">
        <f>IFERROR(D188/C188,0)</f>
        <v>289.07781341534849</v>
      </c>
      <c r="E189" s="78">
        <f>IF(E188=0,0,E188/D188)</f>
        <v>0.73136761162274433</v>
      </c>
      <c r="F189" s="209"/>
      <c r="G189" s="586">
        <v>327.1457986111111</v>
      </c>
      <c r="H189" s="78">
        <v>0.68506205661997133</v>
      </c>
      <c r="I189" s="209"/>
      <c r="J189" s="586">
        <v>333.69785714285706</v>
      </c>
      <c r="K189" s="78">
        <v>0.70280259587550964</v>
      </c>
      <c r="L189" s="209"/>
      <c r="M189" s="586">
        <v>312.53872509960161</v>
      </c>
      <c r="N189" s="78">
        <v>0.72117871098555109</v>
      </c>
      <c r="O189" s="209"/>
      <c r="P189" s="586">
        <v>269.83180240320382</v>
      </c>
      <c r="Q189" s="78">
        <v>0.75925006340794288</v>
      </c>
      <c r="R189" s="209"/>
      <c r="S189" s="586">
        <v>316.41103004291818</v>
      </c>
      <c r="T189" s="78">
        <v>0.73892490847931402</v>
      </c>
      <c r="U189" s="209"/>
      <c r="V189" s="586">
        <v>312.30576736672054</v>
      </c>
      <c r="W189" s="78">
        <v>0.76798518828659212</v>
      </c>
      <c r="X189" s="209"/>
      <c r="Y189" s="586">
        <v>316.63095726495709</v>
      </c>
      <c r="Z189" s="78">
        <v>0.74253037225088425</v>
      </c>
      <c r="AA189" s="209"/>
      <c r="AB189" s="586">
        <v>244.93919161676629</v>
      </c>
      <c r="AC189" s="78">
        <v>0.71493658025106732</v>
      </c>
      <c r="AD189" s="209"/>
      <c r="AE189" s="586">
        <v>301.36985416666664</v>
      </c>
      <c r="AF189" s="78">
        <v>0.70125834444981872</v>
      </c>
      <c r="AG189" s="209"/>
      <c r="AH189" s="586">
        <v>273.76716176470592</v>
      </c>
      <c r="AI189" s="78">
        <v>0.7431709223493751</v>
      </c>
      <c r="AJ189" s="209"/>
      <c r="AK189" s="586">
        <v>261.35825301204818</v>
      </c>
      <c r="AL189" s="78">
        <v>0.74027355241282389</v>
      </c>
      <c r="AM189" s="209"/>
      <c r="AN189" s="586">
        <v>248.47132653061223</v>
      </c>
      <c r="AO189" s="78">
        <v>0.68645819601407632</v>
      </c>
      <c r="AP189" s="43"/>
      <c r="AQ189" s="43"/>
      <c r="AR189" s="43"/>
      <c r="AS189" s="43"/>
      <c r="AT189" s="43"/>
      <c r="AU189" s="43"/>
      <c r="AV189" s="43"/>
      <c r="AW189" s="43"/>
      <c r="AX189" s="43"/>
      <c r="AY189" s="43"/>
      <c r="AZ189" s="43"/>
      <c r="BA189" s="43"/>
      <c r="BB189" s="43"/>
      <c r="BC189" s="43"/>
      <c r="BD189" s="43"/>
      <c r="BE189" s="43"/>
      <c r="BF189" s="43"/>
      <c r="BG189" s="43"/>
      <c r="BH189" s="43"/>
      <c r="BI189" s="43"/>
    </row>
    <row r="190" spans="1:61" ht="15.75" customHeight="1">
      <c r="A190" s="104" t="str">
        <f t="shared" si="35"/>
        <v>Service</v>
      </c>
      <c r="B190" s="528"/>
      <c r="C190" s="89"/>
      <c r="D190" s="101"/>
      <c r="E190" s="132"/>
      <c r="F190" s="89"/>
      <c r="G190" s="101"/>
      <c r="H190" s="132"/>
      <c r="I190" s="89"/>
      <c r="J190" s="101"/>
      <c r="K190" s="132"/>
      <c r="L190" s="89"/>
      <c r="M190" s="101"/>
      <c r="N190" s="132"/>
      <c r="O190" s="89"/>
      <c r="P190" s="101"/>
      <c r="Q190" s="132"/>
      <c r="R190" s="89"/>
      <c r="S190" s="101"/>
      <c r="T190" s="132"/>
      <c r="U190" s="89"/>
      <c r="V190" s="101"/>
      <c r="W190" s="132"/>
      <c r="X190" s="89"/>
      <c r="Y190" s="101"/>
      <c r="Z190" s="132"/>
      <c r="AA190" s="89"/>
      <c r="AB190" s="101"/>
      <c r="AC190" s="132"/>
      <c r="AD190" s="89"/>
      <c r="AE190" s="101"/>
      <c r="AF190" s="132"/>
      <c r="AG190" s="89"/>
      <c r="AH190" s="101"/>
      <c r="AI190" s="132"/>
      <c r="AJ190" s="89"/>
      <c r="AK190" s="101"/>
      <c r="AL190" s="132"/>
      <c r="AM190" s="89"/>
      <c r="AN190" s="101"/>
      <c r="AO190" s="132"/>
      <c r="AP190" s="43"/>
      <c r="AQ190" s="43"/>
      <c r="AR190" s="43"/>
      <c r="AS190" s="43"/>
      <c r="AT190" s="43"/>
      <c r="AU190" s="43"/>
      <c r="AV190" s="43"/>
      <c r="AW190" s="43"/>
      <c r="AX190" s="43"/>
      <c r="AY190" s="43"/>
      <c r="AZ190" s="43"/>
      <c r="BA190" s="43"/>
      <c r="BB190" s="43"/>
      <c r="BC190" s="43"/>
      <c r="BD190" s="43"/>
      <c r="BE190" s="43"/>
      <c r="BF190" s="43"/>
      <c r="BG190" s="43"/>
      <c r="BH190" s="43"/>
      <c r="BI190" s="43"/>
    </row>
    <row r="191" spans="1:61" ht="15.75" customHeight="1">
      <c r="A191" s="104" t="str">
        <f t="shared" si="35"/>
        <v>ServiceSous-traitement</v>
      </c>
      <c r="B191" s="526" t="s">
        <v>760</v>
      </c>
      <c r="C191" s="89">
        <f t="shared" ref="C191:E191" si="41">+SUM(F191,I191,L191,O191,R191,U191,X191,AA191,AD191,AG191,AJ191,AM191)</f>
        <v>0</v>
      </c>
      <c r="D191" s="177">
        <f t="shared" si="41"/>
        <v>78803.109999999986</v>
      </c>
      <c r="E191" s="88">
        <f t="shared" si="41"/>
        <v>11643.53999999999</v>
      </c>
      <c r="F191" s="89">
        <v>0</v>
      </c>
      <c r="G191" s="177">
        <v>3109.0499999999902</v>
      </c>
      <c r="H191" s="88">
        <v>1222.04999999999</v>
      </c>
      <c r="I191" s="89">
        <v>0</v>
      </c>
      <c r="J191" s="177">
        <v>5922.63</v>
      </c>
      <c r="K191" s="88">
        <v>1489.23</v>
      </c>
      <c r="L191" s="89">
        <v>0</v>
      </c>
      <c r="M191" s="177">
        <v>6456.75</v>
      </c>
      <c r="N191" s="88">
        <v>1461.75</v>
      </c>
      <c r="O191" s="89">
        <v>0</v>
      </c>
      <c r="P191" s="177">
        <v>7292.78</v>
      </c>
      <c r="Q191" s="88">
        <v>1083.05</v>
      </c>
      <c r="R191" s="89">
        <v>0</v>
      </c>
      <c r="S191" s="177">
        <v>8149.76</v>
      </c>
      <c r="T191" s="88">
        <v>1530.75</v>
      </c>
      <c r="U191" s="89">
        <v>0</v>
      </c>
      <c r="V191" s="177">
        <v>7824.33</v>
      </c>
      <c r="W191" s="88">
        <v>238.01999999999899</v>
      </c>
      <c r="X191" s="89">
        <v>0</v>
      </c>
      <c r="Y191" s="177">
        <v>4300</v>
      </c>
      <c r="Z191" s="88">
        <v>360.4</v>
      </c>
      <c r="AA191" s="89">
        <v>0</v>
      </c>
      <c r="AB191" s="177">
        <v>6115.35</v>
      </c>
      <c r="AC191" s="88">
        <v>1445.39</v>
      </c>
      <c r="AD191" s="89"/>
      <c r="AE191" s="177">
        <v>18681.54</v>
      </c>
      <c r="AF191" s="88">
        <v>2090.4600000000009</v>
      </c>
      <c r="AG191" s="89"/>
      <c r="AH191" s="177">
        <v>6152.42</v>
      </c>
      <c r="AI191" s="88">
        <v>157.75</v>
      </c>
      <c r="AJ191" s="89"/>
      <c r="AK191" s="177">
        <v>4466.7</v>
      </c>
      <c r="AL191" s="88">
        <v>564.6899999999996</v>
      </c>
      <c r="AM191" s="89"/>
      <c r="AN191" s="177">
        <v>331.8</v>
      </c>
      <c r="AO191" s="88">
        <v>0</v>
      </c>
      <c r="AP191" s="43"/>
      <c r="AQ191" s="43"/>
      <c r="AR191" s="43"/>
      <c r="AS191" s="43"/>
      <c r="AT191" s="43"/>
      <c r="AU191" s="43"/>
      <c r="AV191" s="43"/>
      <c r="AW191" s="43"/>
      <c r="AX191" s="43"/>
      <c r="AY191" s="43"/>
      <c r="AZ191" s="43"/>
      <c r="BA191" s="43"/>
      <c r="BB191" s="43"/>
      <c r="BC191" s="43"/>
      <c r="BD191" s="43"/>
      <c r="BE191" s="43"/>
      <c r="BF191" s="43"/>
      <c r="BG191" s="43"/>
      <c r="BH191" s="43"/>
      <c r="BI191" s="43"/>
    </row>
    <row r="192" spans="1:61" ht="15.75" customHeight="1">
      <c r="A192" s="104" t="str">
        <f t="shared" si="35"/>
        <v>Service% profit / ventes</v>
      </c>
      <c r="B192" s="526" t="s">
        <v>703</v>
      </c>
      <c r="C192" s="89"/>
      <c r="D192" s="177"/>
      <c r="E192" s="191">
        <f>IF(E191=0,0,E191/D191)</f>
        <v>0.1477548284579123</v>
      </c>
      <c r="F192" s="89"/>
      <c r="G192" s="177"/>
      <c r="H192" s="191">
        <v>0.393062189414771</v>
      </c>
      <c r="I192" s="89"/>
      <c r="J192" s="177"/>
      <c r="K192" s="191">
        <v>0.25144741440880147</v>
      </c>
      <c r="L192" s="89"/>
      <c r="M192" s="177"/>
      <c r="N192" s="191">
        <v>0.22639098617725636</v>
      </c>
      <c r="O192" s="89"/>
      <c r="P192" s="177"/>
      <c r="Q192" s="191">
        <v>0.14850989608900858</v>
      </c>
      <c r="R192" s="89"/>
      <c r="S192" s="177"/>
      <c r="T192" s="191">
        <v>0.18782761700958064</v>
      </c>
      <c r="U192" s="89"/>
      <c r="V192" s="177"/>
      <c r="W192" s="191">
        <v>3.0420496068033809E-2</v>
      </c>
      <c r="X192" s="89"/>
      <c r="Y192" s="177"/>
      <c r="Z192" s="191">
        <v>8.3813953488372089E-2</v>
      </c>
      <c r="AA192" s="89"/>
      <c r="AB192" s="177"/>
      <c r="AC192" s="191">
        <v>0.23635441961621168</v>
      </c>
      <c r="AD192" s="89"/>
      <c r="AE192" s="177"/>
      <c r="AF192" s="191">
        <v>0.11189976843450812</v>
      </c>
      <c r="AG192" s="89"/>
      <c r="AH192" s="177"/>
      <c r="AI192" s="191">
        <v>2.5640317143498004E-2</v>
      </c>
      <c r="AJ192" s="89"/>
      <c r="AK192" s="177"/>
      <c r="AL192" s="191">
        <v>0.12642219087917245</v>
      </c>
      <c r="AM192" s="89"/>
      <c r="AN192" s="177"/>
      <c r="AO192" s="191">
        <v>0</v>
      </c>
      <c r="AP192" s="43"/>
      <c r="AQ192" s="43"/>
      <c r="AR192" s="43"/>
      <c r="AS192" s="43"/>
      <c r="AT192" s="43"/>
      <c r="AU192" s="43"/>
      <c r="AV192" s="43"/>
      <c r="AW192" s="43"/>
      <c r="AX192" s="43"/>
      <c r="AY192" s="43"/>
      <c r="AZ192" s="43"/>
      <c r="BA192" s="43"/>
      <c r="BB192" s="43"/>
      <c r="BC192" s="43"/>
      <c r="BD192" s="43"/>
      <c r="BE192" s="43"/>
      <c r="BF192" s="43"/>
      <c r="BG192" s="43"/>
      <c r="BH192" s="43"/>
      <c r="BI192" s="43"/>
    </row>
    <row r="193" spans="1:61" ht="15.75" customHeight="1">
      <c r="A193" s="104" t="str">
        <f t="shared" si="35"/>
        <v>Service</v>
      </c>
      <c r="B193" s="526"/>
      <c r="C193" s="89"/>
      <c r="D193" s="177"/>
      <c r="E193" s="191"/>
      <c r="F193" s="89"/>
      <c r="G193" s="177"/>
      <c r="H193" s="191"/>
      <c r="I193" s="89"/>
      <c r="J193" s="177"/>
      <c r="K193" s="191"/>
      <c r="L193" s="89"/>
      <c r="M193" s="177"/>
      <c r="N193" s="191"/>
      <c r="O193" s="89"/>
      <c r="P193" s="177"/>
      <c r="Q193" s="191"/>
      <c r="R193" s="89"/>
      <c r="S193" s="177"/>
      <c r="T193" s="191"/>
      <c r="U193" s="89"/>
      <c r="V193" s="177"/>
      <c r="W193" s="191"/>
      <c r="X193" s="89"/>
      <c r="Y193" s="177"/>
      <c r="Z193" s="191"/>
      <c r="AA193" s="89"/>
      <c r="AB193" s="177"/>
      <c r="AC193" s="191"/>
      <c r="AD193" s="89"/>
      <c r="AE193" s="177"/>
      <c r="AF193" s="191"/>
      <c r="AG193" s="89"/>
      <c r="AH193" s="177"/>
      <c r="AI193" s="191"/>
      <c r="AJ193" s="89"/>
      <c r="AK193" s="177"/>
      <c r="AL193" s="191"/>
      <c r="AM193" s="89"/>
      <c r="AN193" s="177"/>
      <c r="AO193" s="191"/>
      <c r="AP193" s="43"/>
      <c r="AQ193" s="43"/>
      <c r="AR193" s="43"/>
      <c r="AS193" s="43"/>
      <c r="AT193" s="43"/>
      <c r="AU193" s="43"/>
      <c r="AV193" s="43"/>
      <c r="AW193" s="43"/>
      <c r="AX193" s="43"/>
      <c r="AY193" s="43"/>
      <c r="AZ193" s="43"/>
      <c r="BA193" s="43"/>
      <c r="BB193" s="43"/>
      <c r="BC193" s="43"/>
      <c r="BD193" s="43"/>
      <c r="BE193" s="43"/>
      <c r="BF193" s="43"/>
      <c r="BG193" s="43"/>
      <c r="BH193" s="43"/>
      <c r="BI193" s="43"/>
    </row>
    <row r="194" spans="1:61" ht="15.75" customHeight="1">
      <c r="A194" s="104" t="str">
        <f t="shared" si="35"/>
        <v>ServiceM.O. Recond. MCPA</v>
      </c>
      <c r="B194" s="522" t="s">
        <v>768</v>
      </c>
      <c r="C194" s="198">
        <f t="shared" ref="C194:E194" si="42">+SUM(F194,I194,L194,O194,R194,U194,X194,AA194,AD194,AG194,AJ194,AM194)</f>
        <v>0</v>
      </c>
      <c r="D194" s="499">
        <f t="shared" si="42"/>
        <v>0</v>
      </c>
      <c r="E194" s="132">
        <f t="shared" si="42"/>
        <v>0</v>
      </c>
      <c r="F194" s="198">
        <v>0</v>
      </c>
      <c r="G194" s="499">
        <v>0</v>
      </c>
      <c r="H194" s="132">
        <v>0</v>
      </c>
      <c r="I194" s="198">
        <v>0</v>
      </c>
      <c r="J194" s="499">
        <v>0</v>
      </c>
      <c r="K194" s="132">
        <v>0</v>
      </c>
      <c r="L194" s="198">
        <v>0</v>
      </c>
      <c r="M194" s="499">
        <v>0</v>
      </c>
      <c r="N194" s="132">
        <v>0</v>
      </c>
      <c r="O194" s="198">
        <v>0</v>
      </c>
      <c r="P194" s="499">
        <v>0</v>
      </c>
      <c r="Q194" s="132">
        <v>0</v>
      </c>
      <c r="R194" s="198">
        <v>0</v>
      </c>
      <c r="S194" s="499">
        <v>0</v>
      </c>
      <c r="T194" s="132">
        <v>0</v>
      </c>
      <c r="U194" s="198">
        <v>0</v>
      </c>
      <c r="V194" s="499">
        <v>0</v>
      </c>
      <c r="W194" s="132">
        <v>0</v>
      </c>
      <c r="X194" s="198">
        <v>0</v>
      </c>
      <c r="Y194" s="499">
        <v>0</v>
      </c>
      <c r="Z194" s="132">
        <v>0</v>
      </c>
      <c r="AA194" s="198">
        <v>0</v>
      </c>
      <c r="AB194" s="499">
        <v>0</v>
      </c>
      <c r="AC194" s="132">
        <v>0</v>
      </c>
      <c r="AD194" s="198"/>
      <c r="AE194" s="499">
        <v>0</v>
      </c>
      <c r="AF194" s="132"/>
      <c r="AG194" s="198"/>
      <c r="AH194" s="499">
        <v>0</v>
      </c>
      <c r="AI194" s="132"/>
      <c r="AJ194" s="198"/>
      <c r="AK194" s="499">
        <v>0</v>
      </c>
      <c r="AL194" s="132"/>
      <c r="AM194" s="198"/>
      <c r="AN194" s="499">
        <v>0</v>
      </c>
      <c r="AO194" s="132"/>
      <c r="AP194" s="43"/>
      <c r="AQ194" s="43"/>
      <c r="AR194" s="43"/>
      <c r="AS194" s="43"/>
      <c r="AT194" s="43"/>
      <c r="AU194" s="43"/>
      <c r="AV194" s="43"/>
      <c r="AW194" s="43"/>
      <c r="AX194" s="43"/>
      <c r="AY194" s="43"/>
      <c r="AZ194" s="43"/>
      <c r="BA194" s="43"/>
      <c r="BB194" s="43"/>
      <c r="BC194" s="43"/>
      <c r="BD194" s="43"/>
      <c r="BE194" s="43"/>
      <c r="BF194" s="43"/>
      <c r="BG194" s="43"/>
      <c r="BH194" s="43"/>
      <c r="BI194" s="43"/>
    </row>
    <row r="195" spans="1:61" ht="15.75" customHeight="1">
      <c r="A195" s="104" t="str">
        <f t="shared" si="35"/>
        <v>Service% profit / ventes</v>
      </c>
      <c r="B195" s="523" t="s">
        <v>703</v>
      </c>
      <c r="C195" s="195"/>
      <c r="D195" s="193"/>
      <c r="E195" s="194">
        <f>IF(E194=0,0,E194/D194)</f>
        <v>0</v>
      </c>
      <c r="F195" s="195"/>
      <c r="G195" s="193"/>
      <c r="H195" s="194">
        <v>0</v>
      </c>
      <c r="I195" s="195"/>
      <c r="J195" s="193"/>
      <c r="K195" s="194">
        <v>0</v>
      </c>
      <c r="L195" s="195"/>
      <c r="M195" s="193"/>
      <c r="N195" s="194">
        <v>0</v>
      </c>
      <c r="O195" s="195"/>
      <c r="P195" s="193"/>
      <c r="Q195" s="194">
        <v>0</v>
      </c>
      <c r="R195" s="195"/>
      <c r="S195" s="193"/>
      <c r="T195" s="194">
        <v>0</v>
      </c>
      <c r="U195" s="195"/>
      <c r="V195" s="193"/>
      <c r="W195" s="194">
        <v>0</v>
      </c>
      <c r="X195" s="195"/>
      <c r="Y195" s="193"/>
      <c r="Z195" s="194">
        <v>0</v>
      </c>
      <c r="AA195" s="195"/>
      <c r="AB195" s="193"/>
      <c r="AC195" s="194">
        <v>0</v>
      </c>
      <c r="AD195" s="195"/>
      <c r="AE195" s="193"/>
      <c r="AF195" s="194">
        <v>0</v>
      </c>
      <c r="AG195" s="195"/>
      <c r="AH195" s="193"/>
      <c r="AI195" s="194">
        <v>0</v>
      </c>
      <c r="AJ195" s="195"/>
      <c r="AK195" s="193"/>
      <c r="AL195" s="194">
        <v>0</v>
      </c>
      <c r="AM195" s="195"/>
      <c r="AN195" s="193"/>
      <c r="AO195" s="194">
        <v>0</v>
      </c>
      <c r="AP195" s="43"/>
      <c r="AQ195" s="43"/>
      <c r="AR195" s="43"/>
      <c r="AS195" s="43"/>
      <c r="AT195" s="43"/>
      <c r="AU195" s="43"/>
      <c r="AV195" s="43"/>
      <c r="AW195" s="43"/>
      <c r="AX195" s="43"/>
      <c r="AY195" s="43"/>
      <c r="AZ195" s="43"/>
      <c r="BA195" s="43"/>
      <c r="BB195" s="43"/>
      <c r="BC195" s="43"/>
      <c r="BD195" s="43"/>
      <c r="BE195" s="43"/>
      <c r="BF195" s="43"/>
      <c r="BG195" s="43"/>
      <c r="BH195" s="43"/>
      <c r="BI195" s="43"/>
    </row>
    <row r="196" spans="1:61" ht="15.75" customHeight="1">
      <c r="A196" s="104" t="str">
        <f t="shared" si="35"/>
        <v>Service</v>
      </c>
      <c r="B196" s="528"/>
      <c r="C196" s="230"/>
      <c r="D196" s="228"/>
      <c r="E196" s="229"/>
      <c r="F196" s="225"/>
      <c r="G196" s="223"/>
      <c r="H196" s="224"/>
      <c r="I196" s="225"/>
      <c r="J196" s="223"/>
      <c r="K196" s="224"/>
      <c r="L196" s="225"/>
      <c r="M196" s="223"/>
      <c r="N196" s="224"/>
      <c r="O196" s="225"/>
      <c r="P196" s="223"/>
      <c r="Q196" s="224"/>
      <c r="R196" s="225"/>
      <c r="S196" s="223"/>
      <c r="T196" s="224"/>
      <c r="U196" s="225"/>
      <c r="V196" s="223"/>
      <c r="W196" s="224"/>
      <c r="X196" s="225"/>
      <c r="Y196" s="223"/>
      <c r="Z196" s="224"/>
      <c r="AA196" s="225"/>
      <c r="AB196" s="223"/>
      <c r="AC196" s="224"/>
      <c r="AD196" s="225"/>
      <c r="AE196" s="223"/>
      <c r="AF196" s="224"/>
      <c r="AG196" s="225"/>
      <c r="AH196" s="223"/>
      <c r="AI196" s="224"/>
      <c r="AJ196" s="225"/>
      <c r="AK196" s="223"/>
      <c r="AL196" s="224"/>
      <c r="AM196" s="225"/>
      <c r="AN196" s="223"/>
      <c r="AO196" s="224"/>
      <c r="AP196" s="43"/>
      <c r="AQ196" s="43"/>
      <c r="AR196" s="43"/>
      <c r="AS196" s="43"/>
      <c r="AT196" s="43"/>
      <c r="AU196" s="43"/>
      <c r="AV196" s="43"/>
      <c r="AW196" s="43"/>
      <c r="AX196" s="43"/>
      <c r="AY196" s="43"/>
      <c r="AZ196" s="43"/>
      <c r="BA196" s="43"/>
      <c r="BB196" s="43"/>
      <c r="BC196" s="43"/>
      <c r="BD196" s="43"/>
      <c r="BE196" s="43"/>
      <c r="BF196" s="43"/>
      <c r="BG196" s="43"/>
      <c r="BH196" s="43"/>
      <c r="BI196" s="43"/>
    </row>
    <row r="197" spans="1:61" ht="15.75" customHeight="1">
      <c r="A197" s="104" t="str">
        <f t="shared" si="35"/>
        <v>ServiceTotal Mécanique</v>
      </c>
      <c r="B197" s="531" t="s">
        <v>775</v>
      </c>
      <c r="C197" s="94"/>
      <c r="D197" s="91">
        <f t="shared" ref="D197:E197" si="43">D188+D191+D194</f>
        <v>2052626.4199999995</v>
      </c>
      <c r="E197" s="93">
        <f t="shared" si="43"/>
        <v>1455233.9799999993</v>
      </c>
      <c r="F197" s="532"/>
      <c r="G197" s="585">
        <v>97327.039999999994</v>
      </c>
      <c r="H197" s="534">
        <v>65767.219999999885</v>
      </c>
      <c r="I197" s="532"/>
      <c r="J197" s="585">
        <v>118045.10999999999</v>
      </c>
      <c r="K197" s="534">
        <v>80289.199999999895</v>
      </c>
      <c r="L197" s="532"/>
      <c r="M197" s="585">
        <v>163351.19</v>
      </c>
      <c r="N197" s="534">
        <v>114610.67999999989</v>
      </c>
      <c r="O197" s="532"/>
      <c r="P197" s="585">
        <v>209396.79999999967</v>
      </c>
      <c r="Q197" s="534">
        <v>154530.53999999989</v>
      </c>
      <c r="R197" s="532"/>
      <c r="S197" s="585">
        <v>229321.0699999998</v>
      </c>
      <c r="T197" s="534">
        <v>164959.73999999985</v>
      </c>
      <c r="U197" s="532"/>
      <c r="V197" s="585">
        <v>201141.6</v>
      </c>
      <c r="W197" s="534">
        <v>148702.81999999998</v>
      </c>
      <c r="X197" s="532"/>
      <c r="Y197" s="585">
        <v>189529.1099999999</v>
      </c>
      <c r="Z197" s="534">
        <v>137898.6399999999</v>
      </c>
      <c r="AA197" s="532"/>
      <c r="AB197" s="585">
        <v>169734.72999999989</v>
      </c>
      <c r="AC197" s="534">
        <v>118422.86999999979</v>
      </c>
      <c r="AD197" s="532"/>
      <c r="AE197" s="585">
        <v>163339.07</v>
      </c>
      <c r="AF197" s="534">
        <v>103532.76</v>
      </c>
      <c r="AG197" s="532"/>
      <c r="AH197" s="585">
        <v>192314.09000000003</v>
      </c>
      <c r="AI197" s="534">
        <v>138507.69</v>
      </c>
      <c r="AJ197" s="532"/>
      <c r="AK197" s="585">
        <v>221394.05000000002</v>
      </c>
      <c r="AL197" s="534">
        <v>161150.26999999999</v>
      </c>
      <c r="AM197" s="532"/>
      <c r="AN197" s="585">
        <v>97732.56</v>
      </c>
      <c r="AO197" s="534">
        <v>66861.55</v>
      </c>
      <c r="AP197" s="43"/>
      <c r="AQ197" s="43"/>
      <c r="AR197" s="43"/>
      <c r="AS197" s="43"/>
      <c r="AT197" s="43"/>
      <c r="AU197" s="43"/>
      <c r="AV197" s="43"/>
      <c r="AW197" s="43"/>
      <c r="AX197" s="43"/>
      <c r="AY197" s="43"/>
      <c r="AZ197" s="43"/>
      <c r="BA197" s="43"/>
      <c r="BB197" s="43"/>
      <c r="BC197" s="43"/>
      <c r="BD197" s="43"/>
      <c r="BE197" s="43"/>
      <c r="BF197" s="43"/>
      <c r="BG197" s="43"/>
      <c r="BH197" s="43"/>
      <c r="BI197" s="43"/>
    </row>
    <row r="198" spans="1:61" ht="15.75" customHeight="1">
      <c r="A198" s="104" t="str">
        <f t="shared" si="35"/>
        <v>Service</v>
      </c>
      <c r="B198" s="536"/>
      <c r="C198" s="96"/>
      <c r="D198" s="97"/>
      <c r="E198" s="100">
        <f>IFERROR(E197/D197,0)</f>
        <v>0.70896192596020446</v>
      </c>
      <c r="F198" s="537"/>
      <c r="G198" s="538"/>
      <c r="H198" s="587">
        <v>0.6757343077525001</v>
      </c>
      <c r="I198" s="537"/>
      <c r="J198" s="538"/>
      <c r="K198" s="587">
        <v>0.68015693322662751</v>
      </c>
      <c r="L198" s="537"/>
      <c r="M198" s="538"/>
      <c r="N198" s="587">
        <v>0.70162133498996782</v>
      </c>
      <c r="O198" s="537"/>
      <c r="P198" s="538"/>
      <c r="Q198" s="587">
        <v>0.73797947246567352</v>
      </c>
      <c r="R198" s="537"/>
      <c r="S198" s="538"/>
      <c r="T198" s="587">
        <v>0.71933965771221975</v>
      </c>
      <c r="U198" s="537"/>
      <c r="V198" s="538"/>
      <c r="W198" s="587">
        <v>0.73929420865698581</v>
      </c>
      <c r="X198" s="537"/>
      <c r="Y198" s="538"/>
      <c r="Z198" s="587">
        <v>0.72758554081744997</v>
      </c>
      <c r="AA198" s="537"/>
      <c r="AB198" s="538"/>
      <c r="AC198" s="587">
        <v>0.69769380727208785</v>
      </c>
      <c r="AD198" s="537"/>
      <c r="AE198" s="538"/>
      <c r="AF198" s="587">
        <v>0.6338517783895794</v>
      </c>
      <c r="AG198" s="537"/>
      <c r="AH198" s="538"/>
      <c r="AI198" s="587">
        <v>0.72021602785318528</v>
      </c>
      <c r="AJ198" s="537"/>
      <c r="AK198" s="538"/>
      <c r="AL198" s="587">
        <v>0.72788889312969329</v>
      </c>
      <c r="AM198" s="537"/>
      <c r="AN198" s="538"/>
      <c r="AO198" s="587">
        <v>0.68412768477567765</v>
      </c>
      <c r="AP198" s="43"/>
      <c r="AQ198" s="43"/>
      <c r="AR198" s="43"/>
      <c r="AS198" s="43"/>
      <c r="AT198" s="43"/>
      <c r="AU198" s="43"/>
      <c r="AV198" s="43"/>
      <c r="AW198" s="43"/>
      <c r="AX198" s="43"/>
      <c r="AY198" s="43"/>
      <c r="AZ198" s="43"/>
      <c r="BA198" s="43"/>
      <c r="BB198" s="43"/>
      <c r="BC198" s="43"/>
      <c r="BD198" s="43"/>
      <c r="BE198" s="43"/>
      <c r="BF198" s="43"/>
      <c r="BG198" s="43"/>
      <c r="BH198" s="43"/>
      <c r="BI198" s="43"/>
    </row>
    <row r="199" spans="1:61" ht="15.75" customHeight="1">
      <c r="A199" s="104" t="str">
        <f t="shared" si="35"/>
        <v>Service</v>
      </c>
      <c r="B199" s="530"/>
      <c r="C199" s="153"/>
      <c r="D199" s="155"/>
      <c r="E199" s="503"/>
      <c r="F199" s="83"/>
      <c r="G199" s="18"/>
      <c r="H199" s="78"/>
      <c r="I199" s="83"/>
      <c r="J199" s="18"/>
      <c r="K199" s="78"/>
      <c r="L199" s="83"/>
      <c r="M199" s="18"/>
      <c r="N199" s="78"/>
      <c r="O199" s="83"/>
      <c r="P199" s="18"/>
      <c r="Q199" s="78"/>
      <c r="R199" s="83"/>
      <c r="S199" s="18"/>
      <c r="T199" s="78"/>
      <c r="U199" s="83"/>
      <c r="V199" s="18"/>
      <c r="W199" s="78"/>
      <c r="X199" s="83"/>
      <c r="Y199" s="18"/>
      <c r="Z199" s="78"/>
      <c r="AA199" s="83"/>
      <c r="AB199" s="18"/>
      <c r="AC199" s="78"/>
      <c r="AD199" s="83"/>
      <c r="AE199" s="18"/>
      <c r="AF199" s="78"/>
      <c r="AG199" s="83"/>
      <c r="AH199" s="18"/>
      <c r="AI199" s="78"/>
      <c r="AJ199" s="83"/>
      <c r="AK199" s="18"/>
      <c r="AL199" s="78"/>
      <c r="AM199" s="83"/>
      <c r="AN199" s="18"/>
      <c r="AO199" s="78"/>
      <c r="AP199" s="43"/>
      <c r="AQ199" s="43"/>
      <c r="AR199" s="43"/>
      <c r="AS199" s="43"/>
      <c r="AT199" s="43"/>
      <c r="AU199" s="43"/>
      <c r="AV199" s="43"/>
      <c r="AW199" s="43"/>
      <c r="AX199" s="43"/>
      <c r="AY199" s="43"/>
      <c r="AZ199" s="43"/>
      <c r="BA199" s="43"/>
      <c r="BB199" s="43"/>
      <c r="BC199" s="43"/>
      <c r="BD199" s="43"/>
      <c r="BE199" s="43"/>
      <c r="BF199" s="43"/>
      <c r="BG199" s="43"/>
      <c r="BH199" s="43"/>
      <c r="BI199" s="43"/>
    </row>
    <row r="200" spans="1:61" ht="15.75" customHeight="1">
      <c r="A200" s="104" t="str">
        <f t="shared" si="35"/>
        <v>ServiceDEPENSES</v>
      </c>
      <c r="B200" s="540" t="s">
        <v>394</v>
      </c>
      <c r="C200" s="65"/>
      <c r="D200" s="43"/>
      <c r="E200" s="76"/>
      <c r="F200" s="65"/>
      <c r="G200" s="43"/>
      <c r="H200" s="76"/>
      <c r="I200" s="65"/>
      <c r="J200" s="43"/>
      <c r="K200" s="76"/>
      <c r="L200" s="65"/>
      <c r="M200" s="43"/>
      <c r="N200" s="76"/>
      <c r="O200" s="65"/>
      <c r="P200" s="43"/>
      <c r="Q200" s="76"/>
      <c r="R200" s="65"/>
      <c r="S200" s="43"/>
      <c r="T200" s="76"/>
      <c r="U200" s="65"/>
      <c r="V200" s="43"/>
      <c r="W200" s="76"/>
      <c r="X200" s="65"/>
      <c r="Y200" s="43"/>
      <c r="Z200" s="76"/>
      <c r="AA200" s="65"/>
      <c r="AB200" s="43"/>
      <c r="AC200" s="76"/>
      <c r="AD200" s="65"/>
      <c r="AE200" s="43"/>
      <c r="AF200" s="76"/>
      <c r="AG200" s="65"/>
      <c r="AH200" s="43"/>
      <c r="AI200" s="76"/>
      <c r="AJ200" s="65"/>
      <c r="AK200" s="43"/>
      <c r="AL200" s="76"/>
      <c r="AM200" s="65"/>
      <c r="AN200" s="43"/>
      <c r="AO200" s="76"/>
      <c r="AP200" s="43"/>
      <c r="AQ200" s="43"/>
      <c r="AR200" s="43"/>
      <c r="AS200" s="43"/>
      <c r="AT200" s="43"/>
      <c r="AU200" s="43"/>
      <c r="AV200" s="43"/>
      <c r="AW200" s="43"/>
      <c r="AX200" s="43"/>
      <c r="AY200" s="43"/>
      <c r="AZ200" s="43"/>
      <c r="BA200" s="43"/>
      <c r="BB200" s="43"/>
      <c r="BC200" s="43"/>
      <c r="BD200" s="43"/>
      <c r="BE200" s="43"/>
      <c r="BF200" s="43"/>
      <c r="BG200" s="43"/>
      <c r="BH200" s="43"/>
      <c r="BI200" s="43"/>
    </row>
    <row r="201" spans="1:61" ht="15.75" customHeight="1">
      <c r="A201" s="104" t="str">
        <f t="shared" si="35"/>
        <v>ServiceSalaires cadres</v>
      </c>
      <c r="B201" s="547" t="s">
        <v>405</v>
      </c>
      <c r="C201" s="65"/>
      <c r="D201" s="43"/>
      <c r="E201" s="88">
        <f t="shared" ref="E201:E212" si="44">+SUM(H201,K201,N201,Q201,T201,W201,Z201,AC201,AF201,AI201,AL201,AO201)</f>
        <v>148696.42000000001</v>
      </c>
      <c r="F201" s="65"/>
      <c r="G201" s="43"/>
      <c r="H201" s="88">
        <v>12757.77</v>
      </c>
      <c r="I201" s="65"/>
      <c r="J201" s="43"/>
      <c r="K201" s="88">
        <v>12847.5</v>
      </c>
      <c r="L201" s="65"/>
      <c r="M201" s="43"/>
      <c r="N201" s="88">
        <v>12850</v>
      </c>
      <c r="O201" s="65"/>
      <c r="P201" s="43"/>
      <c r="Q201" s="88">
        <v>13099.41</v>
      </c>
      <c r="R201" s="65"/>
      <c r="S201" s="43"/>
      <c r="T201" s="88">
        <v>11889.91</v>
      </c>
      <c r="U201" s="65"/>
      <c r="V201" s="43"/>
      <c r="W201" s="88">
        <v>11518.62</v>
      </c>
      <c r="X201" s="65"/>
      <c r="Y201" s="43"/>
      <c r="Z201" s="88">
        <v>12343.02</v>
      </c>
      <c r="AA201" s="65"/>
      <c r="AB201" s="43"/>
      <c r="AC201" s="88">
        <v>11881.85</v>
      </c>
      <c r="AD201" s="65"/>
      <c r="AE201" s="43"/>
      <c r="AF201" s="88">
        <v>12817.44</v>
      </c>
      <c r="AG201" s="65"/>
      <c r="AH201" s="43"/>
      <c r="AI201" s="88">
        <v>11552.71</v>
      </c>
      <c r="AJ201" s="65"/>
      <c r="AK201" s="43"/>
      <c r="AL201" s="88">
        <v>13111.66</v>
      </c>
      <c r="AM201" s="65"/>
      <c r="AN201" s="43"/>
      <c r="AO201" s="88">
        <v>12026.53</v>
      </c>
      <c r="AP201" s="43"/>
      <c r="AQ201" s="43"/>
      <c r="AR201" s="43"/>
      <c r="AS201" s="43"/>
      <c r="AT201" s="43"/>
      <c r="AU201" s="43"/>
      <c r="AV201" s="43"/>
      <c r="AW201" s="43"/>
      <c r="AX201" s="43"/>
      <c r="AY201" s="43"/>
      <c r="AZ201" s="43"/>
      <c r="BA201" s="43"/>
      <c r="BB201" s="43"/>
      <c r="BC201" s="43"/>
      <c r="BD201" s="43"/>
      <c r="BE201" s="43"/>
      <c r="BF201" s="43"/>
      <c r="BG201" s="43"/>
      <c r="BH201" s="43"/>
      <c r="BI201" s="43"/>
    </row>
    <row r="202" spans="1:61" ht="15.75" customHeight="1">
      <c r="A202" s="104" t="str">
        <f t="shared" si="35"/>
        <v>ServiceSalaires commis</v>
      </c>
      <c r="B202" s="548" t="s">
        <v>406</v>
      </c>
      <c r="C202" s="65"/>
      <c r="D202" s="43"/>
      <c r="E202" s="88">
        <f t="shared" si="44"/>
        <v>57302</v>
      </c>
      <c r="F202" s="65"/>
      <c r="G202" s="43"/>
      <c r="H202" s="88">
        <v>5752.69</v>
      </c>
      <c r="I202" s="65"/>
      <c r="J202" s="43"/>
      <c r="K202" s="88">
        <v>4773.1499999999996</v>
      </c>
      <c r="L202" s="65"/>
      <c r="M202" s="43"/>
      <c r="N202" s="88">
        <v>4648.21</v>
      </c>
      <c r="O202" s="65"/>
      <c r="P202" s="43"/>
      <c r="Q202" s="88">
        <v>4760.12</v>
      </c>
      <c r="R202" s="65"/>
      <c r="S202" s="43"/>
      <c r="T202" s="88">
        <v>5777.88</v>
      </c>
      <c r="U202" s="65"/>
      <c r="V202" s="43"/>
      <c r="W202" s="88">
        <v>5194.9399999999996</v>
      </c>
      <c r="X202" s="65"/>
      <c r="Y202" s="43"/>
      <c r="Z202" s="88">
        <v>4215.83</v>
      </c>
      <c r="AA202" s="65"/>
      <c r="AB202" s="43"/>
      <c r="AC202" s="88">
        <v>5254.63</v>
      </c>
      <c r="AD202" s="65"/>
      <c r="AE202" s="43"/>
      <c r="AF202" s="88">
        <v>5066.99</v>
      </c>
      <c r="AG202" s="65"/>
      <c r="AH202" s="43"/>
      <c r="AI202" s="88">
        <v>6010.93</v>
      </c>
      <c r="AJ202" s="65"/>
      <c r="AK202" s="43"/>
      <c r="AL202" s="88">
        <v>3465.26</v>
      </c>
      <c r="AM202" s="65"/>
      <c r="AN202" s="43"/>
      <c r="AO202" s="88">
        <v>2381.37</v>
      </c>
      <c r="AP202" s="43"/>
      <c r="AQ202" s="43"/>
      <c r="AR202" s="43"/>
      <c r="AS202" s="43"/>
      <c r="AT202" s="43"/>
      <c r="AU202" s="43"/>
      <c r="AV202" s="43"/>
      <c r="AW202" s="43"/>
      <c r="AX202" s="43"/>
      <c r="AY202" s="43"/>
      <c r="AZ202" s="43"/>
      <c r="BA202" s="43"/>
      <c r="BB202" s="43"/>
      <c r="BC202" s="43"/>
      <c r="BD202" s="43"/>
      <c r="BE202" s="43"/>
      <c r="BF202" s="43"/>
      <c r="BG202" s="43"/>
      <c r="BH202" s="43"/>
      <c r="BI202" s="43"/>
    </row>
    <row r="203" spans="1:61" ht="15.75" customHeight="1">
      <c r="A203" s="104" t="str">
        <f t="shared" si="35"/>
        <v>ServiceSalaires autres</v>
      </c>
      <c r="B203" s="547" t="s">
        <v>407</v>
      </c>
      <c r="C203" s="46"/>
      <c r="D203" s="130"/>
      <c r="E203" s="132">
        <f t="shared" si="44"/>
        <v>91472.339999999982</v>
      </c>
      <c r="F203" s="46"/>
      <c r="G203" s="130"/>
      <c r="H203" s="132">
        <v>4460.9799999999996</v>
      </c>
      <c r="I203" s="46"/>
      <c r="J203" s="130"/>
      <c r="K203" s="132">
        <v>7721</v>
      </c>
      <c r="L203" s="46"/>
      <c r="M203" s="130"/>
      <c r="N203" s="132">
        <v>9323.0300000000007</v>
      </c>
      <c r="O203" s="46"/>
      <c r="P203" s="130"/>
      <c r="Q203" s="132">
        <v>11398.89</v>
      </c>
      <c r="R203" s="46"/>
      <c r="S203" s="130"/>
      <c r="T203" s="132">
        <v>10735.72</v>
      </c>
      <c r="U203" s="46"/>
      <c r="V203" s="130"/>
      <c r="W203" s="132">
        <v>9055.86</v>
      </c>
      <c r="X203" s="46"/>
      <c r="Y203" s="130"/>
      <c r="Z203" s="132">
        <v>6749.91</v>
      </c>
      <c r="AA203" s="46"/>
      <c r="AB203" s="130"/>
      <c r="AC203" s="132">
        <v>5418.53</v>
      </c>
      <c r="AD203" s="46"/>
      <c r="AE203" s="130"/>
      <c r="AF203" s="132">
        <v>2985.91</v>
      </c>
      <c r="AG203" s="46"/>
      <c r="AH203" s="130"/>
      <c r="AI203" s="132">
        <v>6369.01</v>
      </c>
      <c r="AJ203" s="46"/>
      <c r="AK203" s="130"/>
      <c r="AL203" s="132">
        <v>11459.71</v>
      </c>
      <c r="AM203" s="46"/>
      <c r="AN203" s="130"/>
      <c r="AO203" s="132">
        <v>5793.79</v>
      </c>
      <c r="AP203" s="43"/>
      <c r="AQ203" s="43"/>
      <c r="AR203" s="43"/>
      <c r="AS203" s="43"/>
      <c r="AT203" s="43"/>
      <c r="AU203" s="43"/>
      <c r="AV203" s="43"/>
      <c r="AW203" s="43"/>
      <c r="AX203" s="43"/>
      <c r="AY203" s="43"/>
      <c r="AZ203" s="43"/>
      <c r="BA203" s="43"/>
      <c r="BB203" s="43"/>
      <c r="BC203" s="43"/>
      <c r="BD203" s="43"/>
      <c r="BE203" s="43"/>
      <c r="BF203" s="43"/>
      <c r="BG203" s="43"/>
      <c r="BH203" s="43"/>
      <c r="BI203" s="43"/>
    </row>
    <row r="204" spans="1:61" ht="15.75" customHeight="1">
      <c r="A204" s="104" t="str">
        <f t="shared" si="35"/>
        <v>ServiceSalaires spécialistes</v>
      </c>
      <c r="B204" s="547" t="s">
        <v>409</v>
      </c>
      <c r="C204" s="65"/>
      <c r="D204" s="43"/>
      <c r="E204" s="88">
        <f t="shared" si="44"/>
        <v>174720.71000000002</v>
      </c>
      <c r="F204" s="65"/>
      <c r="G204" s="43"/>
      <c r="H204" s="88">
        <v>10355.39</v>
      </c>
      <c r="I204" s="65"/>
      <c r="J204" s="43"/>
      <c r="K204" s="88">
        <v>13794.78</v>
      </c>
      <c r="L204" s="65"/>
      <c r="M204" s="43"/>
      <c r="N204" s="88">
        <v>13379.33</v>
      </c>
      <c r="O204" s="65"/>
      <c r="P204" s="43"/>
      <c r="Q204" s="88">
        <v>16301.36</v>
      </c>
      <c r="R204" s="65"/>
      <c r="S204" s="43"/>
      <c r="T204" s="88">
        <v>16151.34</v>
      </c>
      <c r="U204" s="65"/>
      <c r="V204" s="43"/>
      <c r="W204" s="88">
        <v>12665.43</v>
      </c>
      <c r="X204" s="65"/>
      <c r="Y204" s="43"/>
      <c r="Z204" s="88">
        <v>14553.25</v>
      </c>
      <c r="AA204" s="65"/>
      <c r="AB204" s="43"/>
      <c r="AC204" s="88">
        <v>13870.82</v>
      </c>
      <c r="AD204" s="65"/>
      <c r="AE204" s="43"/>
      <c r="AF204" s="88">
        <v>14362.52</v>
      </c>
      <c r="AG204" s="65"/>
      <c r="AH204" s="43"/>
      <c r="AI204" s="88">
        <v>18459.82</v>
      </c>
      <c r="AJ204" s="65"/>
      <c r="AK204" s="43"/>
      <c r="AL204" s="88">
        <v>18518</v>
      </c>
      <c r="AM204" s="65"/>
      <c r="AN204" s="43"/>
      <c r="AO204" s="88">
        <v>12308.67</v>
      </c>
      <c r="AP204" s="43"/>
      <c r="AQ204" s="43"/>
      <c r="AR204" s="43"/>
      <c r="AS204" s="43"/>
      <c r="AT204" s="43"/>
      <c r="AU204" s="43"/>
      <c r="AV204" s="43"/>
      <c r="AW204" s="43"/>
      <c r="AX204" s="43"/>
      <c r="AY204" s="43"/>
      <c r="AZ204" s="43"/>
      <c r="BA204" s="43"/>
      <c r="BB204" s="43"/>
      <c r="BC204" s="43"/>
      <c r="BD204" s="43"/>
      <c r="BE204" s="43"/>
      <c r="BF204" s="43"/>
      <c r="BG204" s="43"/>
      <c r="BH204" s="43"/>
      <c r="BI204" s="43"/>
    </row>
    <row r="205" spans="1:61" ht="20.25" hidden="1" customHeight="1">
      <c r="A205" s="104" t="str">
        <f t="shared" si="35"/>
        <v>Service[...]</v>
      </c>
      <c r="B205" s="526" t="s">
        <v>330</v>
      </c>
      <c r="C205" s="65"/>
      <c r="D205" s="43"/>
      <c r="E205" s="88">
        <f t="shared" si="44"/>
        <v>0</v>
      </c>
      <c r="F205" s="65"/>
      <c r="G205" s="43"/>
      <c r="H205" s="88"/>
      <c r="I205" s="65"/>
      <c r="J205" s="43"/>
      <c r="K205" s="88"/>
      <c r="L205" s="65"/>
      <c r="M205" s="43"/>
      <c r="N205" s="88"/>
      <c r="O205" s="65"/>
      <c r="P205" s="43"/>
      <c r="Q205" s="88"/>
      <c r="R205" s="65"/>
      <c r="S205" s="43"/>
      <c r="T205" s="88"/>
      <c r="U205" s="65"/>
      <c r="V205" s="43"/>
      <c r="W205" s="88"/>
      <c r="X205" s="65"/>
      <c r="Y205" s="43"/>
      <c r="Z205" s="88"/>
      <c r="AA205" s="65"/>
      <c r="AB205" s="43"/>
      <c r="AC205" s="88"/>
      <c r="AD205" s="65"/>
      <c r="AE205" s="43"/>
      <c r="AF205" s="88">
        <v>0</v>
      </c>
      <c r="AG205" s="65"/>
      <c r="AH205" s="43"/>
      <c r="AI205" s="88">
        <v>0</v>
      </c>
      <c r="AJ205" s="65"/>
      <c r="AK205" s="43"/>
      <c r="AL205" s="88">
        <v>0</v>
      </c>
      <c r="AM205" s="65"/>
      <c r="AN205" s="43"/>
      <c r="AO205" s="88">
        <v>0</v>
      </c>
      <c r="AP205" s="43"/>
      <c r="AQ205" s="43"/>
      <c r="AR205" s="43"/>
      <c r="AS205" s="43"/>
      <c r="AT205" s="43"/>
      <c r="AU205" s="43"/>
      <c r="AV205" s="43"/>
      <c r="AW205" s="43"/>
      <c r="AX205" s="43"/>
      <c r="AY205" s="43"/>
      <c r="AZ205" s="43"/>
      <c r="BA205" s="43"/>
      <c r="BB205" s="43"/>
      <c r="BC205" s="43"/>
      <c r="BD205" s="43"/>
      <c r="BE205" s="43"/>
      <c r="BF205" s="43"/>
      <c r="BG205" s="43"/>
      <c r="BH205" s="43"/>
      <c r="BI205" s="43"/>
    </row>
    <row r="206" spans="1:61" ht="20.25" hidden="1" customHeight="1">
      <c r="A206" s="104" t="str">
        <f t="shared" si="35"/>
        <v>Service[...]</v>
      </c>
      <c r="B206" s="526" t="s">
        <v>330</v>
      </c>
      <c r="C206" s="65"/>
      <c r="D206" s="43"/>
      <c r="E206" s="88">
        <f t="shared" si="44"/>
        <v>0</v>
      </c>
      <c r="F206" s="65"/>
      <c r="G206" s="43"/>
      <c r="H206" s="88"/>
      <c r="I206" s="65"/>
      <c r="J206" s="43"/>
      <c r="K206" s="88"/>
      <c r="L206" s="65"/>
      <c r="M206" s="43"/>
      <c r="N206" s="88"/>
      <c r="O206" s="65"/>
      <c r="P206" s="43"/>
      <c r="Q206" s="88"/>
      <c r="R206" s="65"/>
      <c r="S206" s="43"/>
      <c r="T206" s="88"/>
      <c r="U206" s="65"/>
      <c r="V206" s="43"/>
      <c r="W206" s="88"/>
      <c r="X206" s="65"/>
      <c r="Y206" s="43"/>
      <c r="Z206" s="88"/>
      <c r="AA206" s="65"/>
      <c r="AB206" s="43"/>
      <c r="AC206" s="88"/>
      <c r="AD206" s="65"/>
      <c r="AE206" s="43"/>
      <c r="AF206" s="88">
        <v>0</v>
      </c>
      <c r="AG206" s="65"/>
      <c r="AH206" s="43"/>
      <c r="AI206" s="88">
        <v>0</v>
      </c>
      <c r="AJ206" s="65"/>
      <c r="AK206" s="43"/>
      <c r="AL206" s="88">
        <v>0</v>
      </c>
      <c r="AM206" s="65"/>
      <c r="AN206" s="43"/>
      <c r="AO206" s="88">
        <v>0</v>
      </c>
      <c r="AP206" s="43"/>
      <c r="AQ206" s="43"/>
      <c r="AR206" s="43"/>
      <c r="AS206" s="43"/>
      <c r="AT206" s="43"/>
      <c r="AU206" s="43"/>
      <c r="AV206" s="43"/>
      <c r="AW206" s="43"/>
      <c r="AX206" s="43"/>
      <c r="AY206" s="43"/>
      <c r="AZ206" s="43"/>
      <c r="BA206" s="43"/>
      <c r="BB206" s="43"/>
      <c r="BC206" s="43"/>
      <c r="BD206" s="43"/>
      <c r="BE206" s="43"/>
      <c r="BF206" s="43"/>
      <c r="BG206" s="43"/>
      <c r="BH206" s="43"/>
      <c r="BI206" s="43"/>
    </row>
    <row r="207" spans="1:61" ht="20.25" hidden="1" customHeight="1">
      <c r="A207" s="104" t="str">
        <f t="shared" si="35"/>
        <v>Service[...]</v>
      </c>
      <c r="B207" s="526" t="s">
        <v>330</v>
      </c>
      <c r="C207" s="65"/>
      <c r="D207" s="43"/>
      <c r="E207" s="88">
        <f t="shared" si="44"/>
        <v>0</v>
      </c>
      <c r="F207" s="65"/>
      <c r="G207" s="43"/>
      <c r="H207" s="88"/>
      <c r="I207" s="65"/>
      <c r="J207" s="43"/>
      <c r="K207" s="88"/>
      <c r="L207" s="65"/>
      <c r="M207" s="43"/>
      <c r="N207" s="88"/>
      <c r="O207" s="65"/>
      <c r="P207" s="43"/>
      <c r="Q207" s="88"/>
      <c r="R207" s="65"/>
      <c r="S207" s="43"/>
      <c r="T207" s="88"/>
      <c r="U207" s="65"/>
      <c r="V207" s="43"/>
      <c r="W207" s="88"/>
      <c r="X207" s="65"/>
      <c r="Y207" s="43"/>
      <c r="Z207" s="88"/>
      <c r="AA207" s="65"/>
      <c r="AB207" s="43"/>
      <c r="AC207" s="88"/>
      <c r="AD207" s="65"/>
      <c r="AE207" s="43"/>
      <c r="AF207" s="88">
        <v>0</v>
      </c>
      <c r="AG207" s="65"/>
      <c r="AH207" s="43"/>
      <c r="AI207" s="88">
        <v>0</v>
      </c>
      <c r="AJ207" s="65"/>
      <c r="AK207" s="43"/>
      <c r="AL207" s="88">
        <v>0</v>
      </c>
      <c r="AM207" s="65"/>
      <c r="AN207" s="43"/>
      <c r="AO207" s="88">
        <v>0</v>
      </c>
      <c r="AP207" s="43"/>
      <c r="AQ207" s="43"/>
      <c r="AR207" s="43"/>
      <c r="AS207" s="43"/>
      <c r="AT207" s="43"/>
      <c r="AU207" s="43"/>
      <c r="AV207" s="43"/>
      <c r="AW207" s="43"/>
      <c r="AX207" s="43"/>
      <c r="AY207" s="43"/>
      <c r="AZ207" s="43"/>
      <c r="BA207" s="43"/>
      <c r="BB207" s="43"/>
      <c r="BC207" s="43"/>
      <c r="BD207" s="43"/>
      <c r="BE207" s="43"/>
      <c r="BF207" s="43"/>
      <c r="BG207" s="43"/>
      <c r="BH207" s="43"/>
      <c r="BI207" s="43"/>
    </row>
    <row r="208" spans="1:61" ht="15.75" customHeight="1">
      <c r="A208" s="104" t="str">
        <f t="shared" si="35"/>
        <v>ServiceSalaires en absences</v>
      </c>
      <c r="B208" s="548" t="s">
        <v>410</v>
      </c>
      <c r="C208" s="65"/>
      <c r="D208" s="43"/>
      <c r="E208" s="88">
        <f t="shared" si="44"/>
        <v>116044.52000000002</v>
      </c>
      <c r="F208" s="65"/>
      <c r="G208" s="43"/>
      <c r="H208" s="88">
        <v>11499.54</v>
      </c>
      <c r="I208" s="65"/>
      <c r="J208" s="43"/>
      <c r="K208" s="88">
        <v>5023.3599999999997</v>
      </c>
      <c r="L208" s="65"/>
      <c r="M208" s="43"/>
      <c r="N208" s="88">
        <v>6322.68</v>
      </c>
      <c r="O208" s="65"/>
      <c r="P208" s="43"/>
      <c r="Q208" s="88">
        <v>10475.219999999999</v>
      </c>
      <c r="R208" s="65"/>
      <c r="S208" s="43"/>
      <c r="T208" s="88">
        <v>9765.11</v>
      </c>
      <c r="U208" s="65"/>
      <c r="V208" s="43"/>
      <c r="W208" s="88">
        <v>13496.62</v>
      </c>
      <c r="X208" s="65"/>
      <c r="Y208" s="43"/>
      <c r="Z208" s="88">
        <v>13922.95</v>
      </c>
      <c r="AA208" s="65"/>
      <c r="AB208" s="43"/>
      <c r="AC208" s="88">
        <v>7342.35</v>
      </c>
      <c r="AD208" s="65"/>
      <c r="AE208" s="43"/>
      <c r="AF208" s="88">
        <v>11665.44</v>
      </c>
      <c r="AG208" s="65"/>
      <c r="AH208" s="43"/>
      <c r="AI208" s="88">
        <v>9358.86</v>
      </c>
      <c r="AJ208" s="65"/>
      <c r="AK208" s="43"/>
      <c r="AL208" s="88">
        <v>5519.87</v>
      </c>
      <c r="AM208" s="65"/>
      <c r="AN208" s="43"/>
      <c r="AO208" s="88">
        <v>11652.52</v>
      </c>
      <c r="AP208" s="43"/>
      <c r="AQ208" s="43"/>
      <c r="AR208" s="43"/>
      <c r="AS208" s="43"/>
      <c r="AT208" s="43"/>
      <c r="AU208" s="43"/>
      <c r="AV208" s="43"/>
      <c r="AW208" s="43"/>
      <c r="AX208" s="43"/>
      <c r="AY208" s="43"/>
      <c r="AZ208" s="43"/>
      <c r="BA208" s="43"/>
      <c r="BB208" s="43"/>
      <c r="BC208" s="43"/>
      <c r="BD208" s="43"/>
      <c r="BE208" s="43"/>
      <c r="BF208" s="43"/>
      <c r="BG208" s="43"/>
      <c r="BH208" s="43"/>
      <c r="BI208" s="43"/>
    </row>
    <row r="209" spans="1:61" ht="15.75" customHeight="1">
      <c r="A209" s="104" t="str">
        <f t="shared" si="35"/>
        <v>ServiceDéduction à la source</v>
      </c>
      <c r="B209" s="547" t="s">
        <v>411</v>
      </c>
      <c r="C209" s="46"/>
      <c r="D209" s="130"/>
      <c r="E209" s="132">
        <f t="shared" si="44"/>
        <v>155115.19999999998</v>
      </c>
      <c r="F209" s="46"/>
      <c r="G209" s="130"/>
      <c r="H209" s="132">
        <v>12631.23</v>
      </c>
      <c r="I209" s="46"/>
      <c r="J209" s="130"/>
      <c r="K209" s="132">
        <v>10435.459999999999</v>
      </c>
      <c r="L209" s="46"/>
      <c r="M209" s="130"/>
      <c r="N209" s="132">
        <v>11584.37</v>
      </c>
      <c r="O209" s="46"/>
      <c r="P209" s="130"/>
      <c r="Q209" s="132">
        <v>15236.5</v>
      </c>
      <c r="R209" s="46"/>
      <c r="S209" s="130"/>
      <c r="T209" s="132">
        <v>15455.73</v>
      </c>
      <c r="U209" s="46"/>
      <c r="V209" s="130"/>
      <c r="W209" s="132">
        <v>13675</v>
      </c>
      <c r="X209" s="46"/>
      <c r="Y209" s="130"/>
      <c r="Z209" s="132">
        <v>15432.49</v>
      </c>
      <c r="AA209" s="46"/>
      <c r="AB209" s="130"/>
      <c r="AC209" s="132">
        <v>13527.81</v>
      </c>
      <c r="AD209" s="46"/>
      <c r="AE209" s="130"/>
      <c r="AF209" s="132">
        <v>12106.42</v>
      </c>
      <c r="AG209" s="46"/>
      <c r="AH209" s="130"/>
      <c r="AI209" s="132">
        <v>13294.95</v>
      </c>
      <c r="AJ209" s="46"/>
      <c r="AK209" s="130"/>
      <c r="AL209" s="132">
        <v>10325.31</v>
      </c>
      <c r="AM209" s="46"/>
      <c r="AN209" s="130"/>
      <c r="AO209" s="132">
        <v>11409.93</v>
      </c>
      <c r="AP209" s="43"/>
      <c r="AQ209" s="43"/>
      <c r="AR209" s="43"/>
      <c r="AS209" s="43"/>
      <c r="AT209" s="43"/>
      <c r="AU209" s="43"/>
      <c r="AV209" s="43"/>
      <c r="AW209" s="43"/>
      <c r="AX209" s="43"/>
      <c r="AY209" s="43"/>
      <c r="AZ209" s="43"/>
      <c r="BA209" s="43"/>
      <c r="BB209" s="43"/>
      <c r="BC209" s="43"/>
      <c r="BD209" s="43"/>
      <c r="BE209" s="43"/>
      <c r="BF209" s="43"/>
      <c r="BG209" s="43"/>
      <c r="BH209" s="43"/>
      <c r="BI209" s="43"/>
    </row>
    <row r="210" spans="1:61" ht="15.75" customHeight="1">
      <c r="A210" s="104" t="str">
        <f t="shared" si="35"/>
        <v>ServiceBénéfices marginaux</v>
      </c>
      <c r="B210" s="547" t="s">
        <v>412</v>
      </c>
      <c r="C210" s="65"/>
      <c r="D210" s="43"/>
      <c r="E210" s="88">
        <f t="shared" si="44"/>
        <v>70437.22</v>
      </c>
      <c r="F210" s="65"/>
      <c r="G210" s="43"/>
      <c r="H210" s="88">
        <v>5414.88</v>
      </c>
      <c r="I210" s="65"/>
      <c r="J210" s="43"/>
      <c r="K210" s="88">
        <v>4335.25</v>
      </c>
      <c r="L210" s="65"/>
      <c r="M210" s="43"/>
      <c r="N210" s="88">
        <v>4498.51</v>
      </c>
      <c r="O210" s="65"/>
      <c r="P210" s="43"/>
      <c r="Q210" s="88">
        <v>6154.09</v>
      </c>
      <c r="R210" s="65"/>
      <c r="S210" s="43"/>
      <c r="T210" s="88">
        <v>6653.89</v>
      </c>
      <c r="U210" s="65"/>
      <c r="V210" s="43"/>
      <c r="W210" s="88">
        <v>5750.48</v>
      </c>
      <c r="X210" s="65"/>
      <c r="Y210" s="43"/>
      <c r="Z210" s="88">
        <v>6808.22</v>
      </c>
      <c r="AA210" s="65"/>
      <c r="AB210" s="43"/>
      <c r="AC210" s="88">
        <v>6283.32</v>
      </c>
      <c r="AD210" s="65"/>
      <c r="AE210" s="43"/>
      <c r="AF210" s="88">
        <v>6554</v>
      </c>
      <c r="AG210" s="65"/>
      <c r="AH210" s="43"/>
      <c r="AI210" s="88">
        <v>6986.79</v>
      </c>
      <c r="AJ210" s="65"/>
      <c r="AK210" s="43"/>
      <c r="AL210" s="88">
        <v>5948.95</v>
      </c>
      <c r="AM210" s="65"/>
      <c r="AN210" s="43"/>
      <c r="AO210" s="88">
        <v>5048.84</v>
      </c>
      <c r="AP210" s="43"/>
      <c r="AQ210" s="43"/>
      <c r="AR210" s="43"/>
      <c r="AS210" s="43"/>
      <c r="AT210" s="43"/>
      <c r="AU210" s="43"/>
      <c r="AV210" s="43"/>
      <c r="AW210" s="43"/>
      <c r="AX210" s="43"/>
      <c r="AY210" s="43"/>
      <c r="AZ210" s="43"/>
      <c r="BA210" s="43"/>
      <c r="BB210" s="43"/>
      <c r="BC210" s="43"/>
      <c r="BD210" s="43"/>
      <c r="BE210" s="43"/>
      <c r="BF210" s="43"/>
      <c r="BG210" s="43"/>
      <c r="BH210" s="43"/>
      <c r="BI210" s="43"/>
    </row>
    <row r="211" spans="1:61" ht="15.75" customHeight="1">
      <c r="A211" s="104" t="str">
        <f t="shared" si="35"/>
        <v>ServiceCsst</v>
      </c>
      <c r="B211" s="547" t="s">
        <v>413</v>
      </c>
      <c r="C211" s="65"/>
      <c r="D211" s="43"/>
      <c r="E211" s="88">
        <f t="shared" si="44"/>
        <v>26206.68</v>
      </c>
      <c r="F211" s="65"/>
      <c r="G211" s="43"/>
      <c r="H211" s="88">
        <v>1923</v>
      </c>
      <c r="I211" s="65"/>
      <c r="J211" s="43"/>
      <c r="K211" s="88">
        <v>1508.89</v>
      </c>
      <c r="L211" s="65"/>
      <c r="M211" s="43"/>
      <c r="N211" s="88">
        <v>1826.64</v>
      </c>
      <c r="O211" s="65"/>
      <c r="P211" s="43"/>
      <c r="Q211" s="88">
        <v>2555.58</v>
      </c>
      <c r="R211" s="65"/>
      <c r="S211" s="43"/>
      <c r="T211" s="88">
        <v>2353.08</v>
      </c>
      <c r="U211" s="65"/>
      <c r="V211" s="43"/>
      <c r="W211" s="88">
        <v>2741.43</v>
      </c>
      <c r="X211" s="65"/>
      <c r="Y211" s="43"/>
      <c r="Z211" s="88">
        <v>2737.99</v>
      </c>
      <c r="AA211" s="65"/>
      <c r="AB211" s="43"/>
      <c r="AC211" s="88">
        <v>2148.3000000000002</v>
      </c>
      <c r="AD211" s="65"/>
      <c r="AE211" s="43"/>
      <c r="AF211" s="88">
        <v>2007.56</v>
      </c>
      <c r="AG211" s="65"/>
      <c r="AH211" s="43"/>
      <c r="AI211" s="88">
        <v>2048.4499999999998</v>
      </c>
      <c r="AJ211" s="65"/>
      <c r="AK211" s="43"/>
      <c r="AL211" s="88">
        <v>1941.18</v>
      </c>
      <c r="AM211" s="65"/>
      <c r="AN211" s="43"/>
      <c r="AO211" s="88">
        <v>2414.58</v>
      </c>
      <c r="AP211" s="43"/>
      <c r="AQ211" s="43"/>
      <c r="AR211" s="43"/>
      <c r="AS211" s="43"/>
      <c r="AT211" s="43"/>
      <c r="AU211" s="43"/>
      <c r="AV211" s="43"/>
      <c r="AW211" s="43"/>
      <c r="AX211" s="43"/>
      <c r="AY211" s="43"/>
      <c r="AZ211" s="43"/>
      <c r="BA211" s="43"/>
      <c r="BB211" s="43"/>
      <c r="BC211" s="43"/>
      <c r="BD211" s="43"/>
      <c r="BE211" s="43"/>
      <c r="BF211" s="43"/>
      <c r="BG211" s="43"/>
      <c r="BH211" s="43"/>
      <c r="BI211" s="43"/>
    </row>
    <row r="212" spans="1:61" ht="20.25" hidden="1" customHeight="1">
      <c r="A212" s="104" t="str">
        <f t="shared" si="35"/>
        <v>Service[...]</v>
      </c>
      <c r="B212" s="526" t="s">
        <v>330</v>
      </c>
      <c r="C212" s="51"/>
      <c r="D212" s="133"/>
      <c r="E212" s="110">
        <f t="shared" si="44"/>
        <v>0</v>
      </c>
      <c r="F212" s="51"/>
      <c r="G212" s="133"/>
      <c r="H212" s="110"/>
      <c r="I212" s="51"/>
      <c r="J212" s="133"/>
      <c r="K212" s="110"/>
      <c r="L212" s="51"/>
      <c r="M212" s="133"/>
      <c r="N212" s="110"/>
      <c r="O212" s="51"/>
      <c r="P212" s="133"/>
      <c r="Q212" s="110"/>
      <c r="R212" s="51"/>
      <c r="S212" s="133"/>
      <c r="T212" s="110"/>
      <c r="U212" s="51"/>
      <c r="V212" s="133"/>
      <c r="W212" s="110"/>
      <c r="X212" s="51"/>
      <c r="Y212" s="133"/>
      <c r="Z212" s="110"/>
      <c r="AA212" s="51"/>
      <c r="AB212" s="133"/>
      <c r="AC212" s="110"/>
      <c r="AD212" s="51"/>
      <c r="AE212" s="133"/>
      <c r="AF212" s="110">
        <v>0</v>
      </c>
      <c r="AG212" s="51"/>
      <c r="AH212" s="133"/>
      <c r="AI212" s="110">
        <v>0</v>
      </c>
      <c r="AJ212" s="51"/>
      <c r="AK212" s="133"/>
      <c r="AL212" s="110">
        <v>0</v>
      </c>
      <c r="AM212" s="51"/>
      <c r="AN212" s="133"/>
      <c r="AO212" s="110">
        <v>0</v>
      </c>
      <c r="AP212" s="43"/>
      <c r="AQ212" s="43"/>
      <c r="AR212" s="43"/>
      <c r="AS212" s="43"/>
      <c r="AT212" s="43"/>
      <c r="AU212" s="43"/>
      <c r="AV212" s="43"/>
      <c r="AW212" s="43"/>
      <c r="AX212" s="43"/>
      <c r="AY212" s="43"/>
      <c r="AZ212" s="43"/>
      <c r="BA212" s="43"/>
      <c r="BB212" s="43"/>
      <c r="BC212" s="43"/>
      <c r="BD212" s="43"/>
      <c r="BE212" s="43"/>
      <c r="BF212" s="43"/>
      <c r="BG212" s="43"/>
      <c r="BH212" s="43"/>
      <c r="BI212" s="43"/>
    </row>
    <row r="213" spans="1:61" ht="15.75" customHeight="1">
      <c r="A213" s="104" t="str">
        <f t="shared" si="35"/>
        <v>ServiceTOTAL PERSONNEL</v>
      </c>
      <c r="B213" s="543" t="s">
        <v>414</v>
      </c>
      <c r="C213" s="123" t="s">
        <v>810</v>
      </c>
      <c r="D213" s="121">
        <f>IFERROR(E213/E$197,0)</f>
        <v>0.57722338918996408</v>
      </c>
      <c r="E213" s="122">
        <f>+SUM(E201:E212)</f>
        <v>839995.09</v>
      </c>
      <c r="F213" s="544" t="s">
        <v>810</v>
      </c>
      <c r="G213" s="545">
        <v>0</v>
      </c>
      <c r="H213" s="546">
        <v>64795.48</v>
      </c>
      <c r="I213" s="544" t="s">
        <v>810</v>
      </c>
      <c r="J213" s="545">
        <v>0</v>
      </c>
      <c r="K213" s="546">
        <v>60439.39</v>
      </c>
      <c r="L213" s="544" t="s">
        <v>810</v>
      </c>
      <c r="M213" s="545">
        <v>0</v>
      </c>
      <c r="N213" s="546">
        <v>64432.770000000004</v>
      </c>
      <c r="O213" s="544" t="s">
        <v>810</v>
      </c>
      <c r="P213" s="545">
        <v>0</v>
      </c>
      <c r="Q213" s="546">
        <v>79981.17</v>
      </c>
      <c r="R213" s="544" t="s">
        <v>810</v>
      </c>
      <c r="S213" s="545">
        <v>0</v>
      </c>
      <c r="T213" s="546">
        <v>78782.66</v>
      </c>
      <c r="U213" s="544" t="s">
        <v>810</v>
      </c>
      <c r="V213" s="545">
        <v>0</v>
      </c>
      <c r="W213" s="546">
        <v>74098.37999999999</v>
      </c>
      <c r="X213" s="544" t="s">
        <v>810</v>
      </c>
      <c r="Y213" s="545">
        <v>0</v>
      </c>
      <c r="Z213" s="546">
        <v>76763.66</v>
      </c>
      <c r="AA213" s="544" t="s">
        <v>810</v>
      </c>
      <c r="AB213" s="545">
        <v>0</v>
      </c>
      <c r="AC213" s="546">
        <v>65727.61</v>
      </c>
      <c r="AD213" s="544" t="s">
        <v>810</v>
      </c>
      <c r="AE213" s="545">
        <v>0.65260773498166191</v>
      </c>
      <c r="AF213" s="546">
        <v>67566.28</v>
      </c>
      <c r="AG213" s="544" t="s">
        <v>810</v>
      </c>
      <c r="AH213" s="545">
        <v>0.5348549239396021</v>
      </c>
      <c r="AI213" s="546">
        <v>74081.51999999999</v>
      </c>
      <c r="AJ213" s="544" t="s">
        <v>810</v>
      </c>
      <c r="AK213" s="545">
        <v>0.43617637128377129</v>
      </c>
      <c r="AL213" s="546">
        <v>70289.939999999988</v>
      </c>
      <c r="AM213" s="544" t="s">
        <v>810</v>
      </c>
      <c r="AN213" s="545">
        <v>0.94278744659673619</v>
      </c>
      <c r="AO213" s="546">
        <v>63036.23000000001</v>
      </c>
      <c r="AP213" s="43"/>
      <c r="AQ213" s="43"/>
      <c r="AR213" s="43"/>
      <c r="AS213" s="43"/>
      <c r="AT213" s="43"/>
      <c r="AU213" s="43"/>
      <c r="AV213" s="43"/>
      <c r="AW213" s="43"/>
      <c r="AX213" s="43"/>
      <c r="AY213" s="43"/>
      <c r="AZ213" s="43"/>
      <c r="BA213" s="43"/>
      <c r="BB213" s="43"/>
      <c r="BC213" s="43"/>
      <c r="BD213" s="43"/>
      <c r="BE213" s="43"/>
      <c r="BF213" s="43"/>
      <c r="BG213" s="43"/>
      <c r="BH213" s="43"/>
      <c r="BI213" s="43"/>
    </row>
    <row r="214" spans="1:61" ht="15.75" customHeight="1">
      <c r="A214" s="104" t="str">
        <f t="shared" si="35"/>
        <v>ServicePublicité 2</v>
      </c>
      <c r="B214" s="526" t="s">
        <v>415</v>
      </c>
      <c r="C214" s="65"/>
      <c r="D214" s="43"/>
      <c r="E214" s="88">
        <f t="shared" ref="E214:E231" si="45">+SUM(H214,K214,N214,Q214,T214,W214,Z214,AC214,AF214,AI214,AL214,AO214)</f>
        <v>81781.36</v>
      </c>
      <c r="F214" s="65"/>
      <c r="G214" s="43"/>
      <c r="H214" s="88">
        <v>4804.29</v>
      </c>
      <c r="I214" s="65"/>
      <c r="J214" s="43"/>
      <c r="K214" s="88">
        <v>6458.72</v>
      </c>
      <c r="L214" s="65"/>
      <c r="M214" s="43"/>
      <c r="N214" s="88">
        <v>6685.66</v>
      </c>
      <c r="O214" s="65"/>
      <c r="P214" s="43"/>
      <c r="Q214" s="88">
        <v>9394.91</v>
      </c>
      <c r="R214" s="65"/>
      <c r="S214" s="43"/>
      <c r="T214" s="88">
        <v>5952.71</v>
      </c>
      <c r="U214" s="65"/>
      <c r="V214" s="43"/>
      <c r="W214" s="88">
        <v>4428.6099999999997</v>
      </c>
      <c r="X214" s="65"/>
      <c r="Y214" s="43"/>
      <c r="Z214" s="88">
        <v>4692.8500000000004</v>
      </c>
      <c r="AA214" s="65"/>
      <c r="AB214" s="43"/>
      <c r="AC214" s="88">
        <v>5186.6499999999996</v>
      </c>
      <c r="AD214" s="65"/>
      <c r="AE214" s="43"/>
      <c r="AF214" s="88">
        <v>3646.98</v>
      </c>
      <c r="AG214" s="65"/>
      <c r="AH214" s="43"/>
      <c r="AI214" s="88">
        <v>14052.77</v>
      </c>
      <c r="AJ214" s="65"/>
      <c r="AK214" s="43"/>
      <c r="AL214" s="88">
        <v>15095.15</v>
      </c>
      <c r="AM214" s="65"/>
      <c r="AN214" s="43"/>
      <c r="AO214" s="88">
        <v>1382.06</v>
      </c>
      <c r="AP214" s="43"/>
      <c r="AQ214" s="43"/>
      <c r="AR214" s="43"/>
      <c r="AS214" s="43"/>
      <c r="AT214" s="43"/>
      <c r="AU214" s="43"/>
      <c r="AV214" s="43"/>
      <c r="AW214" s="43"/>
      <c r="AX214" s="43"/>
      <c r="AY214" s="43"/>
      <c r="AZ214" s="43"/>
      <c r="BA214" s="43"/>
      <c r="BB214" s="43"/>
      <c r="BC214" s="43"/>
      <c r="BD214" s="43"/>
      <c r="BE214" s="43"/>
      <c r="BF214" s="43"/>
      <c r="BG214" s="43"/>
      <c r="BH214" s="43"/>
      <c r="BI214" s="43"/>
    </row>
    <row r="215" spans="1:61" ht="15.75" customHeight="1">
      <c r="A215" s="104" t="str">
        <f t="shared" si="35"/>
        <v>ServiceService gratuit 2</v>
      </c>
      <c r="B215" s="526" t="s">
        <v>416</v>
      </c>
      <c r="C215" s="65"/>
      <c r="D215" s="43"/>
      <c r="E215" s="88">
        <f t="shared" si="45"/>
        <v>38037.480000000003</v>
      </c>
      <c r="F215" s="65"/>
      <c r="G215" s="43"/>
      <c r="H215" s="88">
        <v>1007.42</v>
      </c>
      <c r="I215" s="65"/>
      <c r="J215" s="43"/>
      <c r="K215" s="88">
        <v>2697.76</v>
      </c>
      <c r="L215" s="65"/>
      <c r="M215" s="43"/>
      <c r="N215" s="88">
        <v>2768.39</v>
      </c>
      <c r="O215" s="65"/>
      <c r="P215" s="43"/>
      <c r="Q215" s="88">
        <v>3250.11</v>
      </c>
      <c r="R215" s="65"/>
      <c r="S215" s="43"/>
      <c r="T215" s="88">
        <v>3195.41</v>
      </c>
      <c r="U215" s="65"/>
      <c r="V215" s="43"/>
      <c r="W215" s="88">
        <v>6361.04</v>
      </c>
      <c r="X215" s="65"/>
      <c r="Y215" s="43"/>
      <c r="Z215" s="88">
        <v>4203.25</v>
      </c>
      <c r="AA215" s="65"/>
      <c r="AB215" s="43"/>
      <c r="AC215" s="88">
        <v>2993.26</v>
      </c>
      <c r="AD215" s="65"/>
      <c r="AE215" s="43"/>
      <c r="AF215" s="88">
        <v>2839.97</v>
      </c>
      <c r="AG215" s="65"/>
      <c r="AH215" s="43"/>
      <c r="AI215" s="88">
        <v>2172.25</v>
      </c>
      <c r="AJ215" s="65"/>
      <c r="AK215" s="43"/>
      <c r="AL215" s="88">
        <v>5473.3899999999994</v>
      </c>
      <c r="AM215" s="65"/>
      <c r="AN215" s="43"/>
      <c r="AO215" s="88">
        <v>1075.23</v>
      </c>
      <c r="AP215" s="43"/>
      <c r="AQ215" s="43"/>
      <c r="AR215" s="43"/>
      <c r="AS215" s="43"/>
      <c r="AT215" s="43"/>
      <c r="AU215" s="43"/>
      <c r="AV215" s="43"/>
      <c r="AW215" s="43"/>
      <c r="AX215" s="43"/>
      <c r="AY215" s="43"/>
      <c r="AZ215" s="43"/>
      <c r="BA215" s="43"/>
      <c r="BB215" s="43"/>
      <c r="BC215" s="43"/>
      <c r="BD215" s="43"/>
      <c r="BE215" s="43"/>
      <c r="BF215" s="43"/>
      <c r="BG215" s="43"/>
      <c r="BH215" s="43"/>
      <c r="BI215" s="43"/>
    </row>
    <row r="216" spans="1:61" ht="15.75" customHeight="1">
      <c r="A216" s="104" t="str">
        <f t="shared" si="35"/>
        <v>ServiceFrais véhicules de cie</v>
      </c>
      <c r="B216" s="523" t="s">
        <v>417</v>
      </c>
      <c r="C216" s="51"/>
      <c r="D216" s="133"/>
      <c r="E216" s="110">
        <f t="shared" si="45"/>
        <v>68936.5</v>
      </c>
      <c r="F216" s="51"/>
      <c r="G216" s="133"/>
      <c r="H216" s="110">
        <v>3855.67</v>
      </c>
      <c r="I216" s="51"/>
      <c r="J216" s="133"/>
      <c r="K216" s="110">
        <v>5947.23</v>
      </c>
      <c r="L216" s="51"/>
      <c r="M216" s="133"/>
      <c r="N216" s="110">
        <v>6301.74</v>
      </c>
      <c r="O216" s="51"/>
      <c r="P216" s="133"/>
      <c r="Q216" s="110">
        <v>6132.15</v>
      </c>
      <c r="R216" s="51"/>
      <c r="S216" s="133"/>
      <c r="T216" s="110">
        <v>8136.62</v>
      </c>
      <c r="U216" s="51"/>
      <c r="V216" s="133"/>
      <c r="W216" s="110">
        <v>4629.1000000000004</v>
      </c>
      <c r="X216" s="51"/>
      <c r="Y216" s="133"/>
      <c r="Z216" s="110">
        <v>6466.99</v>
      </c>
      <c r="AA216" s="51"/>
      <c r="AB216" s="133"/>
      <c r="AC216" s="110">
        <v>6303.08</v>
      </c>
      <c r="AD216" s="51"/>
      <c r="AE216" s="133"/>
      <c r="AF216" s="110">
        <v>5632.89</v>
      </c>
      <c r="AG216" s="51"/>
      <c r="AH216" s="133"/>
      <c r="AI216" s="110">
        <v>5402.15</v>
      </c>
      <c r="AJ216" s="51"/>
      <c r="AK216" s="133"/>
      <c r="AL216" s="110">
        <v>7720</v>
      </c>
      <c r="AM216" s="51"/>
      <c r="AN216" s="133"/>
      <c r="AO216" s="110">
        <v>2408.88</v>
      </c>
      <c r="AP216" s="43"/>
      <c r="AQ216" s="43"/>
      <c r="AR216" s="43"/>
      <c r="AS216" s="43"/>
      <c r="AT216" s="43"/>
      <c r="AU216" s="43"/>
      <c r="AV216" s="43"/>
      <c r="AW216" s="43"/>
      <c r="AX216" s="43"/>
      <c r="AY216" s="43"/>
      <c r="AZ216" s="43"/>
      <c r="BA216" s="43"/>
      <c r="BB216" s="43"/>
      <c r="BC216" s="43"/>
      <c r="BD216" s="43"/>
      <c r="BE216" s="43"/>
      <c r="BF216" s="43"/>
      <c r="BG216" s="43"/>
      <c r="BH216" s="43"/>
      <c r="BI216" s="43"/>
    </row>
    <row r="217" spans="1:61" ht="15.75" customHeight="1">
      <c r="A217" s="104" t="str">
        <f t="shared" si="35"/>
        <v>ServiceInformatique</v>
      </c>
      <c r="B217" s="526" t="s">
        <v>418</v>
      </c>
      <c r="C217" s="65"/>
      <c r="D217" s="43"/>
      <c r="E217" s="88">
        <f t="shared" si="45"/>
        <v>75313.95</v>
      </c>
      <c r="F217" s="65"/>
      <c r="G217" s="43"/>
      <c r="H217" s="88">
        <v>5969.39</v>
      </c>
      <c r="I217" s="65"/>
      <c r="J217" s="43"/>
      <c r="K217" s="88">
        <v>7590.95</v>
      </c>
      <c r="L217" s="65"/>
      <c r="M217" s="43"/>
      <c r="N217" s="88">
        <v>6106.27</v>
      </c>
      <c r="O217" s="65"/>
      <c r="P217" s="43"/>
      <c r="Q217" s="88">
        <v>5978.7</v>
      </c>
      <c r="R217" s="65"/>
      <c r="S217" s="43"/>
      <c r="T217" s="88">
        <v>6275.57</v>
      </c>
      <c r="U217" s="65"/>
      <c r="V217" s="43"/>
      <c r="W217" s="88">
        <v>5994.52</v>
      </c>
      <c r="X217" s="65"/>
      <c r="Y217" s="43"/>
      <c r="Z217" s="88">
        <v>6092.24</v>
      </c>
      <c r="AA217" s="65"/>
      <c r="AB217" s="43"/>
      <c r="AC217" s="88">
        <v>7044.76</v>
      </c>
      <c r="AD217" s="65"/>
      <c r="AE217" s="43"/>
      <c r="AF217" s="88">
        <v>6173.99</v>
      </c>
      <c r="AG217" s="65"/>
      <c r="AH217" s="43"/>
      <c r="AI217" s="88">
        <v>6052.64</v>
      </c>
      <c r="AJ217" s="65"/>
      <c r="AK217" s="43"/>
      <c r="AL217" s="88">
        <v>5987.14</v>
      </c>
      <c r="AM217" s="65"/>
      <c r="AN217" s="43"/>
      <c r="AO217" s="88">
        <v>6047.78</v>
      </c>
      <c r="AP217" s="43"/>
      <c r="AQ217" s="43"/>
      <c r="AR217" s="43"/>
      <c r="AS217" s="43"/>
      <c r="AT217" s="43"/>
      <c r="AU217" s="43"/>
      <c r="AV217" s="43"/>
      <c r="AW217" s="43"/>
      <c r="AX217" s="43"/>
      <c r="AY217" s="43"/>
      <c r="AZ217" s="43"/>
      <c r="BA217" s="43"/>
      <c r="BB217" s="43"/>
      <c r="BC217" s="43"/>
      <c r="BD217" s="43"/>
      <c r="BE217" s="43"/>
      <c r="BF217" s="43"/>
      <c r="BG217" s="43"/>
      <c r="BH217" s="43"/>
      <c r="BI217" s="43"/>
    </row>
    <row r="218" spans="1:61" ht="15.75" customHeight="1">
      <c r="A218" s="104" t="str">
        <f t="shared" si="35"/>
        <v>ServiceFrais de déplacement</v>
      </c>
      <c r="B218" s="526" t="s">
        <v>419</v>
      </c>
      <c r="C218" s="65"/>
      <c r="D218" s="43"/>
      <c r="E218" s="88">
        <f t="shared" si="45"/>
        <v>10968.210000000001</v>
      </c>
      <c r="F218" s="65"/>
      <c r="G218" s="43"/>
      <c r="H218" s="88">
        <v>386.06</v>
      </c>
      <c r="I218" s="65"/>
      <c r="J218" s="43"/>
      <c r="K218" s="88">
        <v>1223.28</v>
      </c>
      <c r="L218" s="65"/>
      <c r="M218" s="43"/>
      <c r="N218" s="88">
        <v>5675.77</v>
      </c>
      <c r="O218" s="65"/>
      <c r="P218" s="43"/>
      <c r="Q218" s="88">
        <v>846.92</v>
      </c>
      <c r="R218" s="65"/>
      <c r="S218" s="43"/>
      <c r="T218" s="88">
        <v>275.81</v>
      </c>
      <c r="U218" s="65"/>
      <c r="V218" s="43"/>
      <c r="W218" s="88">
        <v>324.36</v>
      </c>
      <c r="X218" s="65"/>
      <c r="Y218" s="43"/>
      <c r="Z218" s="88">
        <v>1258.22</v>
      </c>
      <c r="AA218" s="65"/>
      <c r="AB218" s="43"/>
      <c r="AC218" s="88">
        <v>293.37</v>
      </c>
      <c r="AD218" s="65"/>
      <c r="AE218" s="43"/>
      <c r="AF218" s="88">
        <v>-10.84</v>
      </c>
      <c r="AG218" s="65"/>
      <c r="AH218" s="43"/>
      <c r="AI218" s="88">
        <v>-55.57</v>
      </c>
      <c r="AJ218" s="65"/>
      <c r="AK218" s="43"/>
      <c r="AL218" s="88">
        <v>500.99</v>
      </c>
      <c r="AM218" s="65"/>
      <c r="AN218" s="43"/>
      <c r="AO218" s="88">
        <v>249.84</v>
      </c>
      <c r="AP218" s="43"/>
      <c r="AQ218" s="43"/>
      <c r="AR218" s="43"/>
      <c r="AS218" s="43"/>
      <c r="AT218" s="43"/>
      <c r="AU218" s="43"/>
      <c r="AV218" s="43"/>
      <c r="AW218" s="43"/>
      <c r="AX218" s="43"/>
      <c r="AY218" s="43"/>
      <c r="AZ218" s="43"/>
      <c r="BA218" s="43"/>
      <c r="BB218" s="43"/>
      <c r="BC218" s="43"/>
      <c r="BD218" s="43"/>
      <c r="BE218" s="43"/>
      <c r="BF218" s="43"/>
      <c r="BG218" s="43"/>
      <c r="BH218" s="43"/>
      <c r="BI218" s="43"/>
    </row>
    <row r="219" spans="1:61" ht="15.75" customHeight="1">
      <c r="A219" s="104" t="str">
        <f t="shared" si="35"/>
        <v>ServiceServices extérieurs</v>
      </c>
      <c r="B219" s="523" t="s">
        <v>420</v>
      </c>
      <c r="C219" s="51"/>
      <c r="D219" s="133"/>
      <c r="E219" s="110">
        <f t="shared" si="45"/>
        <v>33254.880000000005</v>
      </c>
      <c r="F219" s="51"/>
      <c r="G219" s="133"/>
      <c r="H219" s="110">
        <v>4544.5600000000004</v>
      </c>
      <c r="I219" s="51"/>
      <c r="J219" s="133"/>
      <c r="K219" s="110">
        <v>1847.31</v>
      </c>
      <c r="L219" s="51"/>
      <c r="M219" s="133"/>
      <c r="N219" s="110">
        <v>2992.04</v>
      </c>
      <c r="O219" s="51"/>
      <c r="P219" s="133"/>
      <c r="Q219" s="110">
        <v>2555.9899999999998</v>
      </c>
      <c r="R219" s="51"/>
      <c r="S219" s="133"/>
      <c r="T219" s="110">
        <v>2428.63</v>
      </c>
      <c r="U219" s="51"/>
      <c r="V219" s="133"/>
      <c r="W219" s="110">
        <v>1417.29</v>
      </c>
      <c r="X219" s="51"/>
      <c r="Y219" s="133"/>
      <c r="Z219" s="110">
        <v>2685.77</v>
      </c>
      <c r="AA219" s="51"/>
      <c r="AB219" s="133"/>
      <c r="AC219" s="110">
        <v>2038.99</v>
      </c>
      <c r="AD219" s="51"/>
      <c r="AE219" s="133"/>
      <c r="AF219" s="110">
        <v>3169.86</v>
      </c>
      <c r="AG219" s="51"/>
      <c r="AH219" s="133"/>
      <c r="AI219" s="110">
        <v>987.86</v>
      </c>
      <c r="AJ219" s="51"/>
      <c r="AK219" s="133"/>
      <c r="AL219" s="110">
        <v>2475.0100000000002</v>
      </c>
      <c r="AM219" s="51"/>
      <c r="AN219" s="133"/>
      <c r="AO219" s="110">
        <v>6111.57</v>
      </c>
      <c r="AP219" s="43"/>
      <c r="AQ219" s="43"/>
      <c r="AR219" s="43"/>
      <c r="AS219" s="43"/>
      <c r="AT219" s="43"/>
      <c r="AU219" s="43"/>
      <c r="AV219" s="43"/>
      <c r="AW219" s="43"/>
      <c r="AX219" s="43"/>
      <c r="AY219" s="43"/>
      <c r="AZ219" s="43"/>
      <c r="BA219" s="43"/>
      <c r="BB219" s="43"/>
      <c r="BC219" s="43"/>
      <c r="BD219" s="43"/>
      <c r="BE219" s="43"/>
      <c r="BF219" s="43"/>
      <c r="BG219" s="43"/>
      <c r="BH219" s="43"/>
      <c r="BI219" s="43"/>
    </row>
    <row r="220" spans="1:61" ht="15.75" customHeight="1">
      <c r="A220" s="104" t="str">
        <f t="shared" si="35"/>
        <v>ServiceFournitures d'atelier</v>
      </c>
      <c r="B220" s="526" t="s">
        <v>828</v>
      </c>
      <c r="C220" s="65"/>
      <c r="D220" s="43"/>
      <c r="E220" s="88">
        <f t="shared" si="45"/>
        <v>0</v>
      </c>
      <c r="F220" s="65"/>
      <c r="G220" s="43"/>
      <c r="H220" s="88">
        <v>0</v>
      </c>
      <c r="I220" s="65"/>
      <c r="J220" s="43"/>
      <c r="K220" s="88">
        <v>0</v>
      </c>
      <c r="L220" s="65"/>
      <c r="M220" s="43"/>
      <c r="N220" s="88">
        <v>0</v>
      </c>
      <c r="O220" s="65"/>
      <c r="P220" s="43"/>
      <c r="Q220" s="88">
        <v>0</v>
      </c>
      <c r="R220" s="65"/>
      <c r="S220" s="43"/>
      <c r="T220" s="88">
        <v>0</v>
      </c>
      <c r="U220" s="65"/>
      <c r="V220" s="43"/>
      <c r="W220" s="88">
        <v>0</v>
      </c>
      <c r="X220" s="65"/>
      <c r="Y220" s="43"/>
      <c r="Z220" s="88">
        <v>0</v>
      </c>
      <c r="AA220" s="65"/>
      <c r="AB220" s="43"/>
      <c r="AC220" s="88">
        <v>0</v>
      </c>
      <c r="AD220" s="65"/>
      <c r="AE220" s="43"/>
      <c r="AF220" s="88">
        <v>0</v>
      </c>
      <c r="AG220" s="65"/>
      <c r="AH220" s="43"/>
      <c r="AI220" s="88">
        <v>0</v>
      </c>
      <c r="AJ220" s="65"/>
      <c r="AK220" s="43"/>
      <c r="AL220" s="88">
        <v>0</v>
      </c>
      <c r="AM220" s="65"/>
      <c r="AN220" s="43"/>
      <c r="AO220" s="88">
        <v>0</v>
      </c>
      <c r="AP220" s="43"/>
      <c r="AQ220" s="43"/>
      <c r="AR220" s="43"/>
      <c r="AS220" s="43"/>
      <c r="AT220" s="43"/>
      <c r="AU220" s="43"/>
      <c r="AV220" s="43"/>
      <c r="AW220" s="43"/>
      <c r="AX220" s="43"/>
      <c r="AY220" s="43"/>
      <c r="AZ220" s="43"/>
      <c r="BA220" s="43"/>
      <c r="BB220" s="43"/>
      <c r="BC220" s="43"/>
      <c r="BD220" s="43"/>
      <c r="BE220" s="43"/>
      <c r="BF220" s="43"/>
      <c r="BG220" s="43"/>
      <c r="BH220" s="43"/>
      <c r="BI220" s="43"/>
    </row>
    <row r="221" spans="1:61" ht="15.75" customHeight="1">
      <c r="A221" s="104" t="str">
        <f t="shared" si="35"/>
        <v>ServiceFournitures autres</v>
      </c>
      <c r="B221" s="526" t="s">
        <v>421</v>
      </c>
      <c r="C221" s="65"/>
      <c r="D221" s="43"/>
      <c r="E221" s="88">
        <f t="shared" si="45"/>
        <v>35076.86</v>
      </c>
      <c r="F221" s="65"/>
      <c r="G221" s="43"/>
      <c r="H221" s="88">
        <v>834.73</v>
      </c>
      <c r="I221" s="65"/>
      <c r="J221" s="43"/>
      <c r="K221" s="88">
        <v>3041.06</v>
      </c>
      <c r="L221" s="65"/>
      <c r="M221" s="43"/>
      <c r="N221" s="88">
        <v>5169.72</v>
      </c>
      <c r="O221" s="65"/>
      <c r="P221" s="43"/>
      <c r="Q221" s="88">
        <v>2310.04</v>
      </c>
      <c r="R221" s="65"/>
      <c r="S221" s="43"/>
      <c r="T221" s="88">
        <v>2693.81</v>
      </c>
      <c r="U221" s="65"/>
      <c r="V221" s="43"/>
      <c r="W221" s="88">
        <v>3555.28</v>
      </c>
      <c r="X221" s="65"/>
      <c r="Y221" s="43"/>
      <c r="Z221" s="88">
        <v>1862.54</v>
      </c>
      <c r="AA221" s="65"/>
      <c r="AB221" s="43"/>
      <c r="AC221" s="88">
        <v>3473.35</v>
      </c>
      <c r="AD221" s="65"/>
      <c r="AE221" s="43"/>
      <c r="AF221" s="88">
        <v>2667.5</v>
      </c>
      <c r="AG221" s="65"/>
      <c r="AH221" s="43"/>
      <c r="AI221" s="88">
        <v>4269.1499999999996</v>
      </c>
      <c r="AJ221" s="65"/>
      <c r="AK221" s="43"/>
      <c r="AL221" s="88">
        <v>3462.69</v>
      </c>
      <c r="AM221" s="65"/>
      <c r="AN221" s="43"/>
      <c r="AO221" s="88">
        <v>1736.99</v>
      </c>
      <c r="AP221" s="43"/>
      <c r="AQ221" s="43"/>
      <c r="AR221" s="43"/>
      <c r="AS221" s="43"/>
      <c r="AT221" s="43"/>
      <c r="AU221" s="43"/>
      <c r="AV221" s="43"/>
      <c r="AW221" s="43"/>
      <c r="AX221" s="43"/>
      <c r="AY221" s="43"/>
      <c r="AZ221" s="43"/>
      <c r="BA221" s="43"/>
      <c r="BB221" s="43"/>
      <c r="BC221" s="43"/>
      <c r="BD221" s="43"/>
      <c r="BE221" s="43"/>
      <c r="BF221" s="43"/>
      <c r="BG221" s="43"/>
      <c r="BH221" s="43"/>
      <c r="BI221" s="43"/>
    </row>
    <row r="222" spans="1:61" ht="15.75" customHeight="1">
      <c r="A222" s="104" t="str">
        <f t="shared" si="35"/>
        <v>ServiceUniformes</v>
      </c>
      <c r="B222" s="526" t="s">
        <v>422</v>
      </c>
      <c r="C222" s="65"/>
      <c r="D222" s="43"/>
      <c r="E222" s="88">
        <f t="shared" si="45"/>
        <v>14997.280000000002</v>
      </c>
      <c r="F222" s="65"/>
      <c r="G222" s="43"/>
      <c r="H222" s="88">
        <v>1898.07</v>
      </c>
      <c r="I222" s="65"/>
      <c r="J222" s="43"/>
      <c r="K222" s="88">
        <v>1193.76</v>
      </c>
      <c r="L222" s="65"/>
      <c r="M222" s="43"/>
      <c r="N222" s="88">
        <v>1708.35</v>
      </c>
      <c r="O222" s="65"/>
      <c r="P222" s="43"/>
      <c r="Q222" s="88">
        <v>1706.96</v>
      </c>
      <c r="R222" s="65"/>
      <c r="S222" s="43"/>
      <c r="T222" s="88">
        <v>801.81</v>
      </c>
      <c r="U222" s="65"/>
      <c r="V222" s="43"/>
      <c r="W222" s="88">
        <v>478.84</v>
      </c>
      <c r="X222" s="65"/>
      <c r="Y222" s="43"/>
      <c r="Z222" s="88">
        <v>903.4</v>
      </c>
      <c r="AA222" s="65"/>
      <c r="AB222" s="43"/>
      <c r="AC222" s="88">
        <v>459.52</v>
      </c>
      <c r="AD222" s="65"/>
      <c r="AE222" s="43"/>
      <c r="AF222" s="88">
        <v>1680.6</v>
      </c>
      <c r="AG222" s="65"/>
      <c r="AH222" s="43"/>
      <c r="AI222" s="88">
        <v>897.7</v>
      </c>
      <c r="AJ222" s="65"/>
      <c r="AK222" s="43"/>
      <c r="AL222" s="88">
        <v>2583.73</v>
      </c>
      <c r="AM222" s="65"/>
      <c r="AN222" s="43"/>
      <c r="AO222" s="88">
        <v>684.54</v>
      </c>
      <c r="AP222" s="43"/>
      <c r="AQ222" s="43"/>
      <c r="AR222" s="43"/>
      <c r="AS222" s="43"/>
      <c r="AT222" s="43"/>
      <c r="AU222" s="43"/>
      <c r="AV222" s="43"/>
      <c r="AW222" s="43"/>
      <c r="AX222" s="43"/>
      <c r="AY222" s="43"/>
      <c r="AZ222" s="43"/>
      <c r="BA222" s="43"/>
      <c r="BB222" s="43"/>
      <c r="BC222" s="43"/>
      <c r="BD222" s="43"/>
      <c r="BE222" s="43"/>
      <c r="BF222" s="43"/>
      <c r="BG222" s="43"/>
      <c r="BH222" s="43"/>
      <c r="BI222" s="43"/>
    </row>
    <row r="223" spans="1:61" ht="15.75" customHeight="1">
      <c r="A223" s="104" t="str">
        <f t="shared" si="35"/>
        <v>ServicePapeterie</v>
      </c>
      <c r="B223" s="526" t="s">
        <v>423</v>
      </c>
      <c r="C223" s="65"/>
      <c r="D223" s="43"/>
      <c r="E223" s="88">
        <f t="shared" si="45"/>
        <v>6019.2000000000007</v>
      </c>
      <c r="F223" s="65"/>
      <c r="G223" s="43"/>
      <c r="H223" s="88">
        <v>148.78</v>
      </c>
      <c r="I223" s="65"/>
      <c r="J223" s="43"/>
      <c r="K223" s="88">
        <v>663.76</v>
      </c>
      <c r="L223" s="65"/>
      <c r="M223" s="43"/>
      <c r="N223" s="88">
        <v>265.63</v>
      </c>
      <c r="O223" s="65"/>
      <c r="P223" s="43"/>
      <c r="Q223" s="88">
        <v>548.49</v>
      </c>
      <c r="R223" s="65"/>
      <c r="S223" s="43"/>
      <c r="T223" s="88">
        <v>555</v>
      </c>
      <c r="U223" s="65"/>
      <c r="V223" s="43"/>
      <c r="W223" s="88">
        <v>1097.3900000000001</v>
      </c>
      <c r="X223" s="65"/>
      <c r="Y223" s="43"/>
      <c r="Z223" s="88">
        <v>686.18</v>
      </c>
      <c r="AA223" s="65"/>
      <c r="AB223" s="43"/>
      <c r="AC223" s="88">
        <v>706.86</v>
      </c>
      <c r="AD223" s="65"/>
      <c r="AE223" s="43"/>
      <c r="AF223" s="88">
        <v>559.76</v>
      </c>
      <c r="AG223" s="65"/>
      <c r="AH223" s="43"/>
      <c r="AI223" s="88">
        <v>288.31</v>
      </c>
      <c r="AJ223" s="65"/>
      <c r="AK223" s="43"/>
      <c r="AL223" s="88">
        <v>339.49</v>
      </c>
      <c r="AM223" s="65"/>
      <c r="AN223" s="43"/>
      <c r="AO223" s="88">
        <v>159.55000000000001</v>
      </c>
      <c r="AP223" s="43"/>
      <c r="AQ223" s="43"/>
      <c r="AR223" s="43"/>
      <c r="AS223" s="43"/>
      <c r="AT223" s="43"/>
      <c r="AU223" s="43"/>
      <c r="AV223" s="43"/>
      <c r="AW223" s="43"/>
      <c r="AX223" s="43"/>
      <c r="AY223" s="43"/>
      <c r="AZ223" s="43"/>
      <c r="BA223" s="43"/>
      <c r="BB223" s="43"/>
      <c r="BC223" s="43"/>
      <c r="BD223" s="43"/>
      <c r="BE223" s="43"/>
      <c r="BF223" s="43"/>
      <c r="BG223" s="43"/>
      <c r="BH223" s="43"/>
      <c r="BI223" s="43"/>
    </row>
    <row r="224" spans="1:61" ht="15.75" customHeight="1">
      <c r="A224" s="104" t="str">
        <f t="shared" si="35"/>
        <v>ServiceTéléphone</v>
      </c>
      <c r="B224" s="526" t="s">
        <v>424</v>
      </c>
      <c r="C224" s="65"/>
      <c r="D224" s="43"/>
      <c r="E224" s="88">
        <f t="shared" si="45"/>
        <v>1930.5200000000002</v>
      </c>
      <c r="F224" s="65"/>
      <c r="G224" s="43"/>
      <c r="H224" s="88">
        <v>308.58</v>
      </c>
      <c r="I224" s="65"/>
      <c r="J224" s="43"/>
      <c r="K224" s="88">
        <v>194.29</v>
      </c>
      <c r="L224" s="65"/>
      <c r="M224" s="43"/>
      <c r="N224" s="88">
        <v>325.26</v>
      </c>
      <c r="O224" s="65"/>
      <c r="P224" s="43"/>
      <c r="Q224" s="88">
        <v>114.1</v>
      </c>
      <c r="R224" s="65"/>
      <c r="S224" s="43"/>
      <c r="T224" s="88">
        <v>122.83</v>
      </c>
      <c r="U224" s="65"/>
      <c r="V224" s="43"/>
      <c r="W224" s="88">
        <v>106.68</v>
      </c>
      <c r="X224" s="65"/>
      <c r="Y224" s="43"/>
      <c r="Z224" s="88">
        <v>107.64</v>
      </c>
      <c r="AA224" s="65"/>
      <c r="AB224" s="43"/>
      <c r="AC224" s="88">
        <v>114.26</v>
      </c>
      <c r="AD224" s="65"/>
      <c r="AE224" s="43"/>
      <c r="AF224" s="88">
        <v>105.66</v>
      </c>
      <c r="AG224" s="65"/>
      <c r="AH224" s="43"/>
      <c r="AI224" s="88">
        <v>113.04</v>
      </c>
      <c r="AJ224" s="65"/>
      <c r="AK224" s="43"/>
      <c r="AL224" s="88">
        <v>118.53</v>
      </c>
      <c r="AM224" s="65"/>
      <c r="AN224" s="43"/>
      <c r="AO224" s="88">
        <v>199.65</v>
      </c>
      <c r="AP224" s="43"/>
      <c r="AQ224" s="43"/>
      <c r="AR224" s="43"/>
      <c r="AS224" s="43"/>
      <c r="AT224" s="43"/>
      <c r="AU224" s="43"/>
      <c r="AV224" s="43"/>
      <c r="AW224" s="43"/>
      <c r="AX224" s="43"/>
      <c r="AY224" s="43"/>
      <c r="AZ224" s="43"/>
      <c r="BA224" s="43"/>
      <c r="BB224" s="43"/>
      <c r="BC224" s="43"/>
      <c r="BD224" s="43"/>
      <c r="BE224" s="43"/>
      <c r="BF224" s="43"/>
      <c r="BG224" s="43"/>
      <c r="BH224" s="43"/>
      <c r="BI224" s="43"/>
    </row>
    <row r="225" spans="1:61" ht="15.75" customHeight="1">
      <c r="A225" s="104" t="str">
        <f t="shared" si="35"/>
        <v>ServiceFrais postaux</v>
      </c>
      <c r="B225" s="526" t="s">
        <v>425</v>
      </c>
      <c r="C225" s="65"/>
      <c r="D225" s="43"/>
      <c r="E225" s="88">
        <f t="shared" si="45"/>
        <v>1689.7100000000003</v>
      </c>
      <c r="F225" s="65"/>
      <c r="G225" s="43"/>
      <c r="H225" s="88">
        <v>456.5</v>
      </c>
      <c r="I225" s="65"/>
      <c r="J225" s="43"/>
      <c r="K225" s="88">
        <v>84.59</v>
      </c>
      <c r="L225" s="65"/>
      <c r="M225" s="43"/>
      <c r="N225" s="88">
        <v>47.16</v>
      </c>
      <c r="O225" s="65"/>
      <c r="P225" s="43"/>
      <c r="Q225" s="88">
        <v>170.36</v>
      </c>
      <c r="R225" s="65"/>
      <c r="S225" s="43"/>
      <c r="T225" s="88">
        <v>107.17</v>
      </c>
      <c r="U225" s="65"/>
      <c r="V225" s="43"/>
      <c r="W225" s="88">
        <v>18.25</v>
      </c>
      <c r="X225" s="65"/>
      <c r="Y225" s="43"/>
      <c r="Z225" s="88">
        <v>27.37</v>
      </c>
      <c r="AA225" s="65"/>
      <c r="AB225" s="43"/>
      <c r="AC225" s="88">
        <v>359.98</v>
      </c>
      <c r="AD225" s="65"/>
      <c r="AE225" s="43"/>
      <c r="AF225" s="88">
        <v>205.11</v>
      </c>
      <c r="AG225" s="65"/>
      <c r="AH225" s="43"/>
      <c r="AI225" s="88">
        <v>56.23</v>
      </c>
      <c r="AJ225" s="65"/>
      <c r="AK225" s="43"/>
      <c r="AL225" s="88">
        <v>43.25</v>
      </c>
      <c r="AM225" s="65"/>
      <c r="AN225" s="43"/>
      <c r="AO225" s="88">
        <v>113.74</v>
      </c>
      <c r="AP225" s="43"/>
      <c r="AQ225" s="43"/>
      <c r="AR225" s="43"/>
      <c r="AS225" s="43"/>
      <c r="AT225" s="43"/>
      <c r="AU225" s="43"/>
      <c r="AV225" s="43"/>
      <c r="AW225" s="43"/>
      <c r="AX225" s="43"/>
      <c r="AY225" s="43"/>
      <c r="AZ225" s="43"/>
      <c r="BA225" s="43"/>
      <c r="BB225" s="43"/>
      <c r="BC225" s="43"/>
      <c r="BD225" s="43"/>
      <c r="BE225" s="43"/>
      <c r="BF225" s="43"/>
      <c r="BG225" s="43"/>
      <c r="BH225" s="43"/>
      <c r="BI225" s="43"/>
    </row>
    <row r="226" spans="1:61" ht="15.75" customHeight="1">
      <c r="A226" s="104" t="str">
        <f t="shared" si="35"/>
        <v>ServiceDivers</v>
      </c>
      <c r="B226" s="526" t="s">
        <v>426</v>
      </c>
      <c r="C226" s="65"/>
      <c r="D226" s="43"/>
      <c r="E226" s="88">
        <f t="shared" si="45"/>
        <v>9239.4800000000014</v>
      </c>
      <c r="F226" s="65"/>
      <c r="G226" s="43"/>
      <c r="H226" s="88">
        <v>379</v>
      </c>
      <c r="I226" s="65"/>
      <c r="J226" s="43"/>
      <c r="K226" s="88">
        <v>379</v>
      </c>
      <c r="L226" s="65"/>
      <c r="M226" s="43"/>
      <c r="N226" s="88">
        <v>386.36</v>
      </c>
      <c r="O226" s="65"/>
      <c r="P226" s="43"/>
      <c r="Q226" s="88">
        <v>379</v>
      </c>
      <c r="R226" s="65"/>
      <c r="S226" s="43"/>
      <c r="T226" s="88">
        <v>1481.5</v>
      </c>
      <c r="U226" s="65"/>
      <c r="V226" s="43"/>
      <c r="W226" s="88">
        <v>2015.27</v>
      </c>
      <c r="X226" s="65"/>
      <c r="Y226" s="43"/>
      <c r="Z226" s="88">
        <v>1481.5</v>
      </c>
      <c r="AA226" s="65"/>
      <c r="AB226" s="43"/>
      <c r="AC226" s="88">
        <v>1844.65</v>
      </c>
      <c r="AD226" s="65"/>
      <c r="AE226" s="43"/>
      <c r="AF226" s="88">
        <v>423.07</v>
      </c>
      <c r="AG226" s="65"/>
      <c r="AH226" s="43"/>
      <c r="AI226" s="88">
        <v>138.26</v>
      </c>
      <c r="AJ226" s="65"/>
      <c r="AK226" s="43"/>
      <c r="AL226" s="88">
        <v>331.87</v>
      </c>
      <c r="AM226" s="65"/>
      <c r="AN226" s="43"/>
      <c r="AO226" s="88">
        <v>0</v>
      </c>
      <c r="AP226" s="43"/>
      <c r="AQ226" s="43"/>
      <c r="AR226" s="43"/>
      <c r="AS226" s="43"/>
      <c r="AT226" s="43"/>
      <c r="AU226" s="43"/>
      <c r="AV226" s="43"/>
      <c r="AW226" s="43"/>
      <c r="AX226" s="43"/>
      <c r="AY226" s="43"/>
      <c r="AZ226" s="43"/>
      <c r="BA226" s="43"/>
      <c r="BB226" s="43"/>
      <c r="BC226" s="43"/>
      <c r="BD226" s="43"/>
      <c r="BE226" s="43"/>
      <c r="BF226" s="43"/>
      <c r="BG226" s="43"/>
      <c r="BH226" s="43"/>
      <c r="BI226" s="43"/>
    </row>
    <row r="227" spans="1:61" ht="15.75" customHeight="1">
      <c r="A227" s="104" t="str">
        <f t="shared" si="35"/>
        <v>ServiceFormation</v>
      </c>
      <c r="B227" s="526" t="s">
        <v>427</v>
      </c>
      <c r="C227" s="65"/>
      <c r="D227" s="43"/>
      <c r="E227" s="88">
        <f t="shared" si="45"/>
        <v>17447.870000000003</v>
      </c>
      <c r="F227" s="65"/>
      <c r="G227" s="43"/>
      <c r="H227" s="88">
        <v>3186.4</v>
      </c>
      <c r="I227" s="65"/>
      <c r="J227" s="43"/>
      <c r="K227" s="88">
        <v>2267.85</v>
      </c>
      <c r="L227" s="65"/>
      <c r="M227" s="43"/>
      <c r="N227" s="88">
        <v>1629.41</v>
      </c>
      <c r="O227" s="65"/>
      <c r="P227" s="43"/>
      <c r="Q227" s="88">
        <v>1632.11</v>
      </c>
      <c r="R227" s="65"/>
      <c r="S227" s="43"/>
      <c r="T227" s="88">
        <v>1729.49</v>
      </c>
      <c r="U227" s="65"/>
      <c r="V227" s="43"/>
      <c r="W227" s="88">
        <v>1374.52</v>
      </c>
      <c r="X227" s="65"/>
      <c r="Y227" s="43"/>
      <c r="Z227" s="88">
        <v>1295.19</v>
      </c>
      <c r="AA227" s="65"/>
      <c r="AB227" s="43"/>
      <c r="AC227" s="88">
        <v>2007.36</v>
      </c>
      <c r="AD227" s="65"/>
      <c r="AE227" s="43"/>
      <c r="AF227" s="88">
        <v>1191.3399999999999</v>
      </c>
      <c r="AG227" s="65"/>
      <c r="AH227" s="43"/>
      <c r="AI227" s="88">
        <v>-788.11</v>
      </c>
      <c r="AJ227" s="65"/>
      <c r="AK227" s="43"/>
      <c r="AL227" s="88">
        <v>1048.1300000000001</v>
      </c>
      <c r="AM227" s="65"/>
      <c r="AN227" s="43"/>
      <c r="AO227" s="88">
        <v>874.18</v>
      </c>
      <c r="AP227" s="43"/>
      <c r="AQ227" s="43"/>
      <c r="AR227" s="43"/>
      <c r="AS227" s="43"/>
      <c r="AT227" s="43"/>
      <c r="AU227" s="43"/>
      <c r="AV227" s="43"/>
      <c r="AW227" s="43"/>
      <c r="AX227" s="43"/>
      <c r="AY227" s="43"/>
      <c r="AZ227" s="43"/>
      <c r="BA227" s="43"/>
      <c r="BB227" s="43"/>
      <c r="BC227" s="43"/>
      <c r="BD227" s="43"/>
      <c r="BE227" s="43"/>
      <c r="BF227" s="43"/>
      <c r="BG227" s="43"/>
      <c r="BH227" s="43"/>
      <c r="BI227" s="43"/>
    </row>
    <row r="228" spans="1:61" ht="15.75" customHeight="1">
      <c r="A228" s="104" t="str">
        <f t="shared" si="35"/>
        <v>ServiceFrais bancaires</v>
      </c>
      <c r="B228" s="526" t="s">
        <v>428</v>
      </c>
      <c r="C228" s="65"/>
      <c r="D228" s="43"/>
      <c r="E228" s="88">
        <f t="shared" si="45"/>
        <v>19404.02</v>
      </c>
      <c r="F228" s="65"/>
      <c r="G228" s="43"/>
      <c r="H228" s="88">
        <v>1089.42</v>
      </c>
      <c r="I228" s="65"/>
      <c r="J228" s="43"/>
      <c r="K228" s="88">
        <v>855.55</v>
      </c>
      <c r="L228" s="65"/>
      <c r="M228" s="43"/>
      <c r="N228" s="88">
        <v>1672.96</v>
      </c>
      <c r="O228" s="65"/>
      <c r="P228" s="43"/>
      <c r="Q228" s="88">
        <v>2486.62</v>
      </c>
      <c r="R228" s="65"/>
      <c r="S228" s="43"/>
      <c r="T228" s="88">
        <v>2438.04</v>
      </c>
      <c r="U228" s="65"/>
      <c r="V228" s="43"/>
      <c r="W228" s="88">
        <v>1463.43</v>
      </c>
      <c r="X228" s="65"/>
      <c r="Y228" s="43"/>
      <c r="Z228" s="88">
        <v>1672.3</v>
      </c>
      <c r="AA228" s="65"/>
      <c r="AB228" s="43"/>
      <c r="AC228" s="88">
        <v>1575.51</v>
      </c>
      <c r="AD228" s="65"/>
      <c r="AE228" s="43"/>
      <c r="AF228" s="88">
        <v>845.77</v>
      </c>
      <c r="AG228" s="65"/>
      <c r="AH228" s="43"/>
      <c r="AI228" s="88">
        <v>1521.55</v>
      </c>
      <c r="AJ228" s="65"/>
      <c r="AK228" s="43"/>
      <c r="AL228" s="88">
        <v>2504.06</v>
      </c>
      <c r="AM228" s="65"/>
      <c r="AN228" s="43"/>
      <c r="AO228" s="88">
        <v>1278.81</v>
      </c>
      <c r="AP228" s="43"/>
      <c r="AQ228" s="43"/>
      <c r="AR228" s="43"/>
      <c r="AS228" s="43"/>
      <c r="AT228" s="43"/>
      <c r="AU228" s="43"/>
      <c r="AV228" s="43"/>
      <c r="AW228" s="43"/>
      <c r="AX228" s="43"/>
      <c r="AY228" s="43"/>
      <c r="AZ228" s="43"/>
      <c r="BA228" s="43"/>
      <c r="BB228" s="43"/>
      <c r="BC228" s="43"/>
      <c r="BD228" s="43"/>
      <c r="BE228" s="43"/>
      <c r="BF228" s="43"/>
      <c r="BG228" s="43"/>
      <c r="BH228" s="43"/>
      <c r="BI228" s="43"/>
    </row>
    <row r="229" spans="1:61" ht="20.25" hidden="1" customHeight="1">
      <c r="A229" s="104" t="str">
        <f t="shared" si="35"/>
        <v>Service[...]</v>
      </c>
      <c r="B229" s="526" t="s">
        <v>330</v>
      </c>
      <c r="C229" s="65"/>
      <c r="D229" s="43"/>
      <c r="E229" s="88">
        <f t="shared" si="45"/>
        <v>0</v>
      </c>
      <c r="F229" s="65"/>
      <c r="G229" s="43"/>
      <c r="H229" s="88"/>
      <c r="I229" s="65"/>
      <c r="J229" s="43"/>
      <c r="K229" s="88"/>
      <c r="L229" s="65"/>
      <c r="M229" s="43"/>
      <c r="N229" s="88"/>
      <c r="O229" s="65"/>
      <c r="P229" s="43"/>
      <c r="Q229" s="88"/>
      <c r="R229" s="65"/>
      <c r="S229" s="43"/>
      <c r="T229" s="88"/>
      <c r="U229" s="65"/>
      <c r="V229" s="43"/>
      <c r="W229" s="88"/>
      <c r="X229" s="65"/>
      <c r="Y229" s="43"/>
      <c r="Z229" s="88"/>
      <c r="AA229" s="65"/>
      <c r="AB229" s="43"/>
      <c r="AC229" s="88"/>
      <c r="AD229" s="65"/>
      <c r="AE229" s="43"/>
      <c r="AF229" s="88">
        <v>0</v>
      </c>
      <c r="AG229" s="65"/>
      <c r="AH229" s="43"/>
      <c r="AI229" s="88">
        <v>0</v>
      </c>
      <c r="AJ229" s="65"/>
      <c r="AK229" s="43"/>
      <c r="AL229" s="88">
        <v>0</v>
      </c>
      <c r="AM229" s="65"/>
      <c r="AN229" s="43"/>
      <c r="AO229" s="88">
        <v>0</v>
      </c>
      <c r="AP229" s="43"/>
      <c r="AQ229" s="43"/>
      <c r="AR229" s="43"/>
      <c r="AS229" s="43"/>
      <c r="AT229" s="43"/>
      <c r="AU229" s="43"/>
      <c r="AV229" s="43"/>
      <c r="AW229" s="43"/>
      <c r="AX229" s="43"/>
      <c r="AY229" s="43"/>
      <c r="AZ229" s="43"/>
      <c r="BA229" s="43"/>
      <c r="BB229" s="43"/>
      <c r="BC229" s="43"/>
      <c r="BD229" s="43"/>
      <c r="BE229" s="43"/>
      <c r="BF229" s="43"/>
      <c r="BG229" s="43"/>
      <c r="BH229" s="43"/>
      <c r="BI229" s="43"/>
    </row>
    <row r="230" spans="1:61" ht="20.25" hidden="1" customHeight="1">
      <c r="A230" s="104" t="str">
        <f t="shared" si="35"/>
        <v>Service[...]</v>
      </c>
      <c r="B230" s="526" t="s">
        <v>330</v>
      </c>
      <c r="C230" s="65"/>
      <c r="D230" s="43"/>
      <c r="E230" s="88">
        <f t="shared" si="45"/>
        <v>0</v>
      </c>
      <c r="F230" s="65"/>
      <c r="G230" s="43"/>
      <c r="H230" s="88"/>
      <c r="I230" s="65"/>
      <c r="J230" s="43"/>
      <c r="K230" s="88"/>
      <c r="L230" s="65"/>
      <c r="M230" s="43"/>
      <c r="N230" s="88"/>
      <c r="O230" s="65"/>
      <c r="P230" s="43"/>
      <c r="Q230" s="88"/>
      <c r="R230" s="65"/>
      <c r="S230" s="43"/>
      <c r="T230" s="88"/>
      <c r="U230" s="65"/>
      <c r="V230" s="43"/>
      <c r="W230" s="88"/>
      <c r="X230" s="65"/>
      <c r="Y230" s="43"/>
      <c r="Z230" s="88"/>
      <c r="AA230" s="65"/>
      <c r="AB230" s="43"/>
      <c r="AC230" s="88"/>
      <c r="AD230" s="65"/>
      <c r="AE230" s="43"/>
      <c r="AF230" s="88">
        <v>0</v>
      </c>
      <c r="AG230" s="65"/>
      <c r="AH230" s="43"/>
      <c r="AI230" s="88">
        <v>0</v>
      </c>
      <c r="AJ230" s="65"/>
      <c r="AK230" s="43"/>
      <c r="AL230" s="88">
        <v>0</v>
      </c>
      <c r="AM230" s="65"/>
      <c r="AN230" s="43"/>
      <c r="AO230" s="88">
        <v>0</v>
      </c>
      <c r="AP230" s="43"/>
      <c r="AQ230" s="43"/>
      <c r="AR230" s="43"/>
      <c r="AS230" s="43"/>
      <c r="AT230" s="43"/>
      <c r="AU230" s="43"/>
      <c r="AV230" s="43"/>
      <c r="AW230" s="43"/>
      <c r="AX230" s="43"/>
      <c r="AY230" s="43"/>
      <c r="AZ230" s="43"/>
      <c r="BA230" s="43"/>
      <c r="BB230" s="43"/>
      <c r="BC230" s="43"/>
      <c r="BD230" s="43"/>
      <c r="BE230" s="43"/>
      <c r="BF230" s="43"/>
      <c r="BG230" s="43"/>
      <c r="BH230" s="43"/>
      <c r="BI230" s="43"/>
    </row>
    <row r="231" spans="1:61" ht="20.25" hidden="1" customHeight="1">
      <c r="A231" s="104" t="str">
        <f t="shared" si="35"/>
        <v>Service[...]</v>
      </c>
      <c r="B231" s="526" t="s">
        <v>330</v>
      </c>
      <c r="C231" s="65"/>
      <c r="D231" s="43"/>
      <c r="E231" s="88">
        <f t="shared" si="45"/>
        <v>0</v>
      </c>
      <c r="F231" s="65"/>
      <c r="G231" s="43"/>
      <c r="H231" s="88"/>
      <c r="I231" s="65"/>
      <c r="J231" s="43"/>
      <c r="K231" s="88"/>
      <c r="L231" s="65"/>
      <c r="M231" s="43"/>
      <c r="N231" s="88"/>
      <c r="O231" s="65"/>
      <c r="P231" s="43"/>
      <c r="Q231" s="88"/>
      <c r="R231" s="65"/>
      <c r="S231" s="43"/>
      <c r="T231" s="88"/>
      <c r="U231" s="65"/>
      <c r="V231" s="43"/>
      <c r="W231" s="88"/>
      <c r="X231" s="65"/>
      <c r="Y231" s="43"/>
      <c r="Z231" s="88"/>
      <c r="AA231" s="65"/>
      <c r="AB231" s="43"/>
      <c r="AC231" s="88"/>
      <c r="AD231" s="65"/>
      <c r="AE231" s="43"/>
      <c r="AF231" s="88">
        <v>0</v>
      </c>
      <c r="AG231" s="65"/>
      <c r="AH231" s="43"/>
      <c r="AI231" s="88">
        <v>0</v>
      </c>
      <c r="AJ231" s="65"/>
      <c r="AK231" s="43"/>
      <c r="AL231" s="88">
        <v>0</v>
      </c>
      <c r="AM231" s="65"/>
      <c r="AN231" s="43"/>
      <c r="AO231" s="88">
        <v>0</v>
      </c>
      <c r="AP231" s="43"/>
      <c r="AQ231" s="43"/>
      <c r="AR231" s="43"/>
      <c r="AS231" s="43"/>
      <c r="AT231" s="43"/>
      <c r="AU231" s="43"/>
      <c r="AV231" s="43"/>
      <c r="AW231" s="43"/>
      <c r="AX231" s="43"/>
      <c r="AY231" s="43"/>
      <c r="AZ231" s="43"/>
      <c r="BA231" s="43"/>
      <c r="BB231" s="43"/>
      <c r="BC231" s="43"/>
      <c r="BD231" s="43"/>
      <c r="BE231" s="43"/>
      <c r="BF231" s="43"/>
      <c r="BG231" s="43"/>
      <c r="BH231" s="43"/>
      <c r="BI231" s="43"/>
    </row>
    <row r="232" spans="1:61" ht="15.75" customHeight="1">
      <c r="A232" s="104" t="str">
        <f t="shared" si="35"/>
        <v>ServiceTOTAL SEMI-FIXES</v>
      </c>
      <c r="B232" s="543" t="s">
        <v>429</v>
      </c>
      <c r="C232" s="123" t="s">
        <v>810</v>
      </c>
      <c r="D232" s="121">
        <f>IFERROR(E232/E$197,0)</f>
        <v>0.28455720914378335</v>
      </c>
      <c r="E232" s="122">
        <f>+SUM(E214:E231)</f>
        <v>414097.32000000007</v>
      </c>
      <c r="F232" s="544" t="s">
        <v>810</v>
      </c>
      <c r="G232" s="545">
        <v>0</v>
      </c>
      <c r="H232" s="546">
        <v>28868.870000000003</v>
      </c>
      <c r="I232" s="544" t="s">
        <v>810</v>
      </c>
      <c r="J232" s="545">
        <v>0</v>
      </c>
      <c r="K232" s="546">
        <v>34445.11</v>
      </c>
      <c r="L232" s="544" t="s">
        <v>810</v>
      </c>
      <c r="M232" s="545">
        <v>0</v>
      </c>
      <c r="N232" s="546">
        <v>41734.720000000001</v>
      </c>
      <c r="O232" s="544" t="s">
        <v>810</v>
      </c>
      <c r="P232" s="545">
        <v>0</v>
      </c>
      <c r="Q232" s="546">
        <v>37506.460000000006</v>
      </c>
      <c r="R232" s="544" t="s">
        <v>810</v>
      </c>
      <c r="S232" s="545">
        <v>0</v>
      </c>
      <c r="T232" s="546">
        <v>36194.400000000001</v>
      </c>
      <c r="U232" s="544" t="s">
        <v>810</v>
      </c>
      <c r="V232" s="545">
        <v>0</v>
      </c>
      <c r="W232" s="546">
        <v>33264.58</v>
      </c>
      <c r="X232" s="544" t="s">
        <v>810</v>
      </c>
      <c r="Y232" s="545">
        <v>0</v>
      </c>
      <c r="Z232" s="546">
        <v>33435.440000000002</v>
      </c>
      <c r="AA232" s="544" t="s">
        <v>810</v>
      </c>
      <c r="AB232" s="545">
        <v>0</v>
      </c>
      <c r="AC232" s="546">
        <v>34401.599999999999</v>
      </c>
      <c r="AD232" s="544" t="s">
        <v>810</v>
      </c>
      <c r="AE232" s="545">
        <v>0.28137625230893104</v>
      </c>
      <c r="AF232" s="546">
        <v>29131.66</v>
      </c>
      <c r="AG232" s="544" t="s">
        <v>810</v>
      </c>
      <c r="AH232" s="545">
        <v>0.25347495146298377</v>
      </c>
      <c r="AI232" s="546">
        <v>35108.230000000003</v>
      </c>
      <c r="AJ232" s="544" t="s">
        <v>810</v>
      </c>
      <c r="AK232" s="545">
        <v>0.29589419862591609</v>
      </c>
      <c r="AL232" s="546">
        <v>47683.43</v>
      </c>
      <c r="AM232" s="544" t="s">
        <v>810</v>
      </c>
      <c r="AN232" s="545">
        <v>0.33386632526467014</v>
      </c>
      <c r="AO232" s="546">
        <v>22322.820000000007</v>
      </c>
      <c r="AP232" s="43"/>
      <c r="AQ232" s="43"/>
      <c r="AR232" s="43"/>
      <c r="AS232" s="43"/>
      <c r="AT232" s="43"/>
      <c r="AU232" s="43"/>
      <c r="AV232" s="43"/>
      <c r="AW232" s="43"/>
      <c r="AX232" s="43"/>
      <c r="AY232" s="43"/>
      <c r="AZ232" s="43"/>
      <c r="BA232" s="43"/>
      <c r="BB232" s="43"/>
      <c r="BC232" s="43"/>
      <c r="BD232" s="43"/>
      <c r="BE232" s="43"/>
      <c r="BF232" s="43"/>
      <c r="BG232" s="43"/>
      <c r="BH232" s="43"/>
      <c r="BI232" s="43"/>
    </row>
    <row r="233" spans="1:61" ht="15.75" customHeight="1">
      <c r="A233" s="104" t="str">
        <f t="shared" si="35"/>
        <v>Service</v>
      </c>
      <c r="B233" s="523"/>
      <c r="C233" s="51"/>
      <c r="D233" s="133"/>
      <c r="E233" s="110"/>
      <c r="F233" s="51"/>
      <c r="G233" s="133"/>
      <c r="H233" s="110"/>
      <c r="I233" s="51"/>
      <c r="J233" s="133"/>
      <c r="K233" s="110"/>
      <c r="L233" s="51"/>
      <c r="M233" s="133"/>
      <c r="N233" s="110"/>
      <c r="O233" s="51"/>
      <c r="P233" s="133"/>
      <c r="Q233" s="110"/>
      <c r="R233" s="51"/>
      <c r="S233" s="133"/>
      <c r="T233" s="110"/>
      <c r="U233" s="51"/>
      <c r="V233" s="133"/>
      <c r="W233" s="110"/>
      <c r="X233" s="51"/>
      <c r="Y233" s="133"/>
      <c r="Z233" s="110"/>
      <c r="AA233" s="51"/>
      <c r="AB233" s="133"/>
      <c r="AC233" s="110"/>
      <c r="AD233" s="51"/>
      <c r="AE233" s="133"/>
      <c r="AF233" s="110"/>
      <c r="AG233" s="51"/>
      <c r="AH233" s="133"/>
      <c r="AI233" s="110"/>
      <c r="AJ233" s="51"/>
      <c r="AK233" s="133"/>
      <c r="AL233" s="110"/>
      <c r="AM233" s="51"/>
      <c r="AN233" s="133"/>
      <c r="AO233" s="110"/>
      <c r="AP233" s="43"/>
      <c r="AQ233" s="43"/>
      <c r="AR233" s="43"/>
      <c r="AS233" s="43"/>
      <c r="AT233" s="43"/>
      <c r="AU233" s="43"/>
      <c r="AV233" s="43"/>
      <c r="AW233" s="43"/>
      <c r="AX233" s="43"/>
      <c r="AY233" s="43"/>
      <c r="AZ233" s="43"/>
      <c r="BA233" s="43"/>
      <c r="BB233" s="43"/>
      <c r="BC233" s="43"/>
      <c r="BD233" s="43"/>
      <c r="BE233" s="43"/>
      <c r="BF233" s="43"/>
      <c r="BG233" s="43"/>
      <c r="BH233" s="43"/>
      <c r="BI233" s="43"/>
    </row>
    <row r="234" spans="1:61" ht="15.75" customHeight="1">
      <c r="A234" s="104" t="str">
        <f t="shared" si="35"/>
        <v>ServiceTOTAL DES DÉPENSES</v>
      </c>
      <c r="B234" s="543" t="s">
        <v>430</v>
      </c>
      <c r="C234" s="123" t="s">
        <v>404</v>
      </c>
      <c r="D234" s="121">
        <f>IFERROR(E234/E$197,0)</f>
        <v>0.86178059833374754</v>
      </c>
      <c r="E234" s="122">
        <f>E213+E232</f>
        <v>1254092.4100000001</v>
      </c>
      <c r="F234" s="544" t="s">
        <v>404</v>
      </c>
      <c r="G234" s="545">
        <v>0</v>
      </c>
      <c r="H234" s="546">
        <v>93664.35</v>
      </c>
      <c r="I234" s="544" t="s">
        <v>404</v>
      </c>
      <c r="J234" s="545">
        <v>0</v>
      </c>
      <c r="K234" s="546">
        <v>94884.5</v>
      </c>
      <c r="L234" s="544" t="s">
        <v>404</v>
      </c>
      <c r="M234" s="545">
        <v>0</v>
      </c>
      <c r="N234" s="546">
        <v>106167.49</v>
      </c>
      <c r="O234" s="544" t="s">
        <v>404</v>
      </c>
      <c r="P234" s="545">
        <v>0</v>
      </c>
      <c r="Q234" s="546">
        <v>117487.63</v>
      </c>
      <c r="R234" s="544" t="s">
        <v>404</v>
      </c>
      <c r="S234" s="545">
        <v>0</v>
      </c>
      <c r="T234" s="546">
        <v>114977.06</v>
      </c>
      <c r="U234" s="544" t="s">
        <v>404</v>
      </c>
      <c r="V234" s="545">
        <v>0</v>
      </c>
      <c r="W234" s="546">
        <v>107362.95999999999</v>
      </c>
      <c r="X234" s="544" t="s">
        <v>404</v>
      </c>
      <c r="Y234" s="545">
        <v>0</v>
      </c>
      <c r="Z234" s="546">
        <v>110199.1</v>
      </c>
      <c r="AA234" s="544" t="s">
        <v>404</v>
      </c>
      <c r="AB234" s="545">
        <v>0</v>
      </c>
      <c r="AC234" s="546">
        <v>100129.20999999999</v>
      </c>
      <c r="AD234" s="544" t="s">
        <v>404</v>
      </c>
      <c r="AE234" s="545">
        <v>0.93398398729059295</v>
      </c>
      <c r="AF234" s="546">
        <v>96697.94</v>
      </c>
      <c r="AG234" s="544" t="s">
        <v>404</v>
      </c>
      <c r="AH234" s="545">
        <v>0.78832987540258592</v>
      </c>
      <c r="AI234" s="546">
        <v>109189.75</v>
      </c>
      <c r="AJ234" s="544" t="s">
        <v>404</v>
      </c>
      <c r="AK234" s="545">
        <v>0.73207056990968744</v>
      </c>
      <c r="AL234" s="546">
        <v>117973.37</v>
      </c>
      <c r="AM234" s="544" t="s">
        <v>404</v>
      </c>
      <c r="AN234" s="545">
        <v>1.2766537718614064</v>
      </c>
      <c r="AO234" s="546">
        <v>85359.050000000017</v>
      </c>
      <c r="AP234" s="43"/>
      <c r="AQ234" s="43"/>
      <c r="AR234" s="43"/>
      <c r="AS234" s="43"/>
      <c r="AT234" s="43"/>
      <c r="AU234" s="43"/>
      <c r="AV234" s="43"/>
      <c r="AW234" s="43"/>
      <c r="AX234" s="43"/>
      <c r="AY234" s="43"/>
      <c r="AZ234" s="43"/>
      <c r="BA234" s="43"/>
      <c r="BB234" s="43"/>
      <c r="BC234" s="43"/>
      <c r="BD234" s="43"/>
      <c r="BE234" s="43"/>
      <c r="BF234" s="43"/>
      <c r="BG234" s="43"/>
      <c r="BH234" s="43"/>
      <c r="BI234" s="43"/>
    </row>
    <row r="235" spans="1:61" ht="15.75" customHeight="1">
      <c r="A235" s="104" t="str">
        <f t="shared" si="35"/>
        <v>Service</v>
      </c>
      <c r="B235" s="526"/>
      <c r="C235" s="65"/>
      <c r="D235" s="43"/>
      <c r="E235" s="88"/>
      <c r="F235" s="65"/>
      <c r="G235" s="43"/>
      <c r="H235" s="88"/>
      <c r="I235" s="65"/>
      <c r="J235" s="43"/>
      <c r="K235" s="88"/>
      <c r="L235" s="65"/>
      <c r="M235" s="43"/>
      <c r="N235" s="88"/>
      <c r="O235" s="65"/>
      <c r="P235" s="43"/>
      <c r="Q235" s="88"/>
      <c r="R235" s="65"/>
      <c r="S235" s="43"/>
      <c r="T235" s="88"/>
      <c r="U235" s="65"/>
      <c r="V235" s="43"/>
      <c r="W235" s="88"/>
      <c r="X235" s="65"/>
      <c r="Y235" s="43"/>
      <c r="Z235" s="88"/>
      <c r="AA235" s="65"/>
      <c r="AB235" s="43"/>
      <c r="AC235" s="88"/>
      <c r="AD235" s="65"/>
      <c r="AE235" s="43"/>
      <c r="AF235" s="88"/>
      <c r="AG235" s="65"/>
      <c r="AH235" s="43"/>
      <c r="AI235" s="88"/>
      <c r="AJ235" s="65"/>
      <c r="AK235" s="43"/>
      <c r="AL235" s="88"/>
      <c r="AM235" s="65"/>
      <c r="AN235" s="43"/>
      <c r="AO235" s="88"/>
      <c r="AP235" s="43"/>
      <c r="AQ235" s="43"/>
      <c r="AR235" s="43"/>
      <c r="AS235" s="43"/>
      <c r="AT235" s="43"/>
      <c r="AU235" s="43"/>
      <c r="AV235" s="43"/>
      <c r="AW235" s="43"/>
      <c r="AX235" s="43"/>
      <c r="AY235" s="43"/>
      <c r="AZ235" s="43"/>
      <c r="BA235" s="43"/>
      <c r="BB235" s="43"/>
      <c r="BC235" s="43"/>
      <c r="BD235" s="43"/>
      <c r="BE235" s="43"/>
      <c r="BF235" s="43"/>
      <c r="BG235" s="43"/>
      <c r="BH235" s="43"/>
      <c r="BI235" s="43"/>
    </row>
    <row r="236" spans="1:61" ht="15.75" customHeight="1">
      <c r="A236" s="104" t="str">
        <f t="shared" si="35"/>
        <v>ServicePROFIT DÉPARTEMENTAL</v>
      </c>
      <c r="B236" s="551" t="s">
        <v>459</v>
      </c>
      <c r="C236" s="485"/>
      <c r="D236" s="493"/>
      <c r="E236" s="488">
        <f>E197-E234</f>
        <v>201141.56999999913</v>
      </c>
      <c r="F236" s="583"/>
      <c r="G236" s="584"/>
      <c r="H236" s="554">
        <v>-27897.130000000121</v>
      </c>
      <c r="I236" s="583"/>
      <c r="J236" s="584"/>
      <c r="K236" s="554">
        <v>-14595.300000000105</v>
      </c>
      <c r="L236" s="583"/>
      <c r="M236" s="584"/>
      <c r="N236" s="554">
        <v>8443.1899999998859</v>
      </c>
      <c r="O236" s="583"/>
      <c r="P236" s="584"/>
      <c r="Q236" s="554">
        <v>37042.909999999887</v>
      </c>
      <c r="R236" s="583"/>
      <c r="S236" s="584"/>
      <c r="T236" s="554">
        <v>49982.679999999847</v>
      </c>
      <c r="U236" s="583"/>
      <c r="V236" s="584"/>
      <c r="W236" s="554">
        <v>41339.859999999986</v>
      </c>
      <c r="X236" s="583"/>
      <c r="Y236" s="584"/>
      <c r="Z236" s="554">
        <v>27699.539999999892</v>
      </c>
      <c r="AA236" s="583"/>
      <c r="AB236" s="584"/>
      <c r="AC236" s="554">
        <v>18293.6599999998</v>
      </c>
      <c r="AD236" s="583"/>
      <c r="AE236" s="584"/>
      <c r="AF236" s="554">
        <v>6834.8199999999924</v>
      </c>
      <c r="AG236" s="583"/>
      <c r="AH236" s="584"/>
      <c r="AI236" s="554">
        <v>29317.940000000002</v>
      </c>
      <c r="AJ236" s="583"/>
      <c r="AK236" s="584"/>
      <c r="AL236" s="554">
        <v>43176.899999999994</v>
      </c>
      <c r="AM236" s="583"/>
      <c r="AN236" s="584"/>
      <c r="AO236" s="554">
        <v>-18497.500000000015</v>
      </c>
      <c r="AP236" s="43"/>
      <c r="AQ236" s="43"/>
      <c r="AR236" s="43"/>
      <c r="AS236" s="43"/>
      <c r="AT236" s="43"/>
      <c r="AU236" s="43"/>
      <c r="AV236" s="43"/>
      <c r="AW236" s="43"/>
      <c r="AX236" s="43"/>
      <c r="AY236" s="43"/>
      <c r="AZ236" s="43"/>
      <c r="BA236" s="43"/>
      <c r="BB236" s="43"/>
      <c r="BC236" s="43"/>
      <c r="BD236" s="43"/>
      <c r="BE236" s="43"/>
      <c r="BF236" s="43"/>
      <c r="BG236" s="43"/>
      <c r="BH236" s="43"/>
      <c r="BI236" s="43"/>
    </row>
    <row r="237" spans="1:61" ht="15.75" customHeight="1">
      <c r="A237" s="104"/>
      <c r="B237" s="588"/>
      <c r="C237" s="43"/>
      <c r="D237" s="43"/>
      <c r="E237" s="101"/>
      <c r="F237" s="43"/>
      <c r="G237" s="43"/>
      <c r="H237" s="101"/>
      <c r="I237" s="43"/>
      <c r="J237" s="43"/>
      <c r="K237" s="101"/>
      <c r="L237" s="43"/>
      <c r="M237" s="43"/>
      <c r="N237" s="101"/>
      <c r="O237" s="43"/>
      <c r="P237" s="43"/>
      <c r="Q237" s="101"/>
      <c r="R237" s="43"/>
      <c r="S237" s="43"/>
      <c r="T237" s="101"/>
      <c r="U237" s="43"/>
      <c r="V237" s="43"/>
      <c r="W237" s="101"/>
      <c r="X237" s="43"/>
      <c r="Y237" s="43"/>
      <c r="Z237" s="101"/>
      <c r="AA237" s="43"/>
      <c r="AB237" s="43"/>
      <c r="AC237" s="101"/>
      <c r="AD237" s="43"/>
      <c r="AE237" s="43"/>
      <c r="AF237" s="101"/>
      <c r="AG237" s="43"/>
      <c r="AH237" s="43"/>
      <c r="AI237" s="101"/>
      <c r="AJ237" s="43"/>
      <c r="AK237" s="43"/>
      <c r="AL237" s="101"/>
      <c r="AM237" s="43"/>
      <c r="AN237" s="43"/>
      <c r="AO237" s="101"/>
      <c r="AP237" s="43"/>
      <c r="AQ237" s="43"/>
      <c r="AR237" s="43"/>
      <c r="AS237" s="43"/>
      <c r="AT237" s="43"/>
      <c r="AU237" s="43"/>
      <c r="AV237" s="43"/>
      <c r="AW237" s="43"/>
      <c r="AX237" s="43"/>
      <c r="AY237" s="43"/>
      <c r="AZ237" s="43"/>
      <c r="BA237" s="43"/>
      <c r="BB237" s="43"/>
      <c r="BC237" s="43"/>
      <c r="BD237" s="43"/>
      <c r="BE237" s="43"/>
      <c r="BF237" s="43"/>
      <c r="BG237" s="43"/>
      <c r="BH237" s="43"/>
      <c r="BI237" s="43"/>
    </row>
    <row r="238" spans="1:61" ht="15.75" customHeight="1">
      <c r="A238" s="104"/>
      <c r="B238" s="558"/>
      <c r="C238" s="42"/>
      <c r="D238" s="42"/>
      <c r="E238" s="188"/>
      <c r="F238" s="42"/>
      <c r="G238" s="42"/>
      <c r="H238" s="188"/>
      <c r="I238" s="42"/>
      <c r="J238" s="42"/>
      <c r="K238" s="188"/>
      <c r="L238" s="42"/>
      <c r="M238" s="42"/>
      <c r="N238" s="188"/>
      <c r="O238" s="42"/>
      <c r="P238" s="42"/>
      <c r="Q238" s="188"/>
      <c r="R238" s="42"/>
      <c r="S238" s="42"/>
      <c r="T238" s="188"/>
      <c r="U238" s="42"/>
      <c r="V238" s="42"/>
      <c r="W238" s="188"/>
      <c r="X238" s="42"/>
      <c r="Y238" s="42"/>
      <c r="Z238" s="188"/>
      <c r="AA238" s="42"/>
      <c r="AB238" s="42"/>
      <c r="AC238" s="188"/>
      <c r="AD238" s="42"/>
      <c r="AE238" s="42"/>
      <c r="AF238" s="188"/>
      <c r="AG238" s="42"/>
      <c r="AH238" s="42"/>
      <c r="AI238" s="188"/>
      <c r="AJ238" s="42"/>
      <c r="AK238" s="42"/>
      <c r="AL238" s="188"/>
      <c r="AM238" s="42"/>
      <c r="AN238" s="42"/>
      <c r="AO238" s="188"/>
      <c r="AP238" s="42"/>
      <c r="AQ238" s="42"/>
      <c r="AR238" s="42"/>
      <c r="AS238" s="42"/>
      <c r="AT238" s="42"/>
      <c r="AU238" s="42"/>
      <c r="AV238" s="42"/>
      <c r="AW238" s="42"/>
      <c r="AX238" s="42"/>
      <c r="AY238" s="42"/>
      <c r="AZ238" s="42"/>
      <c r="BA238" s="42"/>
      <c r="BB238" s="42"/>
      <c r="BC238" s="42"/>
      <c r="BD238" s="42"/>
      <c r="BE238" s="42"/>
      <c r="BF238" s="42"/>
      <c r="BG238" s="42"/>
      <c r="BH238" s="42"/>
      <c r="BI238" s="42"/>
    </row>
    <row r="239" spans="1:61" ht="15.75" customHeight="1">
      <c r="A239" s="104"/>
      <c r="B239" s="560" t="str">
        <f>$B$4</f>
        <v>Réel 2025</v>
      </c>
      <c r="C239" s="35" t="s">
        <v>861</v>
      </c>
      <c r="D239" s="35"/>
      <c r="E239" s="35"/>
      <c r="F239" s="35"/>
      <c r="G239" s="35"/>
      <c r="H239" s="35"/>
      <c r="I239" s="35"/>
      <c r="J239" s="35"/>
      <c r="K239" s="35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  <c r="AE239" s="35"/>
      <c r="AF239" s="35"/>
      <c r="AG239" s="35"/>
      <c r="AH239" s="35"/>
      <c r="AI239" s="35"/>
      <c r="AJ239" s="35"/>
      <c r="AK239" s="35"/>
      <c r="AL239" s="35"/>
      <c r="AM239" s="35"/>
      <c r="AN239" s="35"/>
      <c r="AO239" s="35"/>
      <c r="AP239" s="35"/>
      <c r="AQ239" s="35"/>
      <c r="AR239" s="35"/>
      <c r="AS239" s="35"/>
      <c r="AT239" s="35"/>
      <c r="AU239" s="35"/>
      <c r="AV239" s="35"/>
      <c r="AW239" s="35"/>
      <c r="AX239" s="35"/>
      <c r="AY239" s="35"/>
      <c r="AZ239" s="35"/>
      <c r="BA239" s="35"/>
      <c r="BB239" s="35"/>
      <c r="BC239" s="35"/>
      <c r="BD239" s="35"/>
      <c r="BE239" s="35"/>
      <c r="BF239" s="35"/>
      <c r="BG239" s="35"/>
      <c r="BH239" s="35"/>
      <c r="BI239" s="35"/>
    </row>
    <row r="240" spans="1:61" ht="15.75" customHeight="1">
      <c r="A240" s="104"/>
      <c r="B240" s="561"/>
      <c r="C240" s="42"/>
      <c r="D240" s="42"/>
      <c r="E240" s="42"/>
      <c r="F240" s="42"/>
      <c r="G240" s="42"/>
      <c r="H240" s="42"/>
      <c r="I240" s="42"/>
      <c r="J240" s="42"/>
      <c r="K240" s="42"/>
      <c r="L240" s="42"/>
      <c r="M240" s="42"/>
      <c r="N240" s="42"/>
      <c r="O240" s="42"/>
      <c r="P240" s="42"/>
      <c r="Q240" s="42"/>
      <c r="R240" s="42"/>
      <c r="S240" s="42"/>
      <c r="T240" s="42"/>
      <c r="U240" s="42"/>
      <c r="V240" s="42"/>
      <c r="W240" s="42"/>
      <c r="X240" s="42"/>
      <c r="Y240" s="42"/>
      <c r="Z240" s="42"/>
      <c r="AA240" s="42"/>
      <c r="AB240" s="42"/>
      <c r="AC240" s="42"/>
      <c r="AD240" s="42"/>
      <c r="AE240" s="42"/>
      <c r="AF240" s="42"/>
      <c r="AG240" s="42"/>
      <c r="AH240" s="42"/>
      <c r="AI240" s="42"/>
      <c r="AJ240" s="42"/>
      <c r="AK240" s="42"/>
      <c r="AL240" s="42"/>
      <c r="AM240" s="42"/>
      <c r="AN240" s="42"/>
      <c r="AO240" s="42"/>
      <c r="AP240" s="42"/>
      <c r="AQ240" s="42"/>
      <c r="AR240" s="42"/>
      <c r="AS240" s="42"/>
      <c r="AT240" s="42"/>
      <c r="AU240" s="42"/>
      <c r="AV240" s="42"/>
      <c r="AW240" s="42"/>
      <c r="AX240" s="42"/>
      <c r="AY240" s="42"/>
      <c r="AZ240" s="42"/>
      <c r="BA240" s="42"/>
      <c r="BB240" s="42"/>
      <c r="BC240" s="42"/>
      <c r="BD240" s="42"/>
      <c r="BE240" s="42"/>
      <c r="BF240" s="42"/>
      <c r="BG240" s="42"/>
      <c r="BH240" s="42"/>
      <c r="BI240" s="42"/>
    </row>
    <row r="241" spans="1:61" ht="15.75" customHeight="1">
      <c r="A241" s="104"/>
      <c r="B241" s="521" t="s">
        <v>12</v>
      </c>
      <c r="C241" s="464" t="s">
        <v>2110</v>
      </c>
      <c r="D241" s="465"/>
      <c r="E241" s="466"/>
      <c r="F241" s="464" t="s">
        <v>30</v>
      </c>
      <c r="G241" s="465"/>
      <c r="H241" s="466"/>
      <c r="I241" s="464" t="s">
        <v>37</v>
      </c>
      <c r="J241" s="465"/>
      <c r="K241" s="466"/>
      <c r="L241" s="464" t="s">
        <v>38</v>
      </c>
      <c r="M241" s="465"/>
      <c r="N241" s="466"/>
      <c r="O241" s="464" t="s">
        <v>45</v>
      </c>
      <c r="P241" s="465"/>
      <c r="Q241" s="466"/>
      <c r="R241" s="464" t="s">
        <v>48</v>
      </c>
      <c r="S241" s="465"/>
      <c r="T241" s="466"/>
      <c r="U241" s="464" t="s">
        <v>53</v>
      </c>
      <c r="V241" s="465"/>
      <c r="W241" s="466"/>
      <c r="X241" s="464" t="s">
        <v>58</v>
      </c>
      <c r="Y241" s="465"/>
      <c r="Z241" s="466"/>
      <c r="AA241" s="464" t="s">
        <v>66</v>
      </c>
      <c r="AB241" s="465"/>
      <c r="AC241" s="466"/>
      <c r="AD241" s="464" t="s">
        <v>18</v>
      </c>
      <c r="AE241" s="465"/>
      <c r="AF241" s="466"/>
      <c r="AG241" s="464" t="s">
        <v>75</v>
      </c>
      <c r="AH241" s="465"/>
      <c r="AI241" s="466"/>
      <c r="AJ241" s="464" t="s">
        <v>82</v>
      </c>
      <c r="AK241" s="465"/>
      <c r="AL241" s="466"/>
      <c r="AM241" s="464" t="s">
        <v>85</v>
      </c>
      <c r="AN241" s="465"/>
      <c r="AO241" s="466"/>
      <c r="AP241" s="43"/>
      <c r="AQ241" s="43"/>
      <c r="AR241" s="43"/>
      <c r="AS241" s="43"/>
      <c r="AT241" s="43"/>
      <c r="AU241" s="43"/>
      <c r="AV241" s="43"/>
      <c r="AW241" s="43"/>
      <c r="AX241" s="43"/>
      <c r="AY241" s="43"/>
      <c r="AZ241" s="43"/>
      <c r="BA241" s="43"/>
      <c r="BB241" s="43"/>
      <c r="BC241" s="43"/>
      <c r="BD241" s="43"/>
      <c r="BE241" s="43"/>
      <c r="BF241" s="43"/>
      <c r="BG241" s="43"/>
      <c r="BH241" s="43"/>
      <c r="BI241" s="43"/>
    </row>
    <row r="242" spans="1:61" ht="15.75" customHeight="1">
      <c r="A242" s="104" t="str">
        <f t="shared" ref="A242:A292" si="46">+$C$239&amp;B242</f>
        <v>Carrosserie</v>
      </c>
      <c r="B242" s="526"/>
      <c r="C242" s="172" t="s">
        <v>687</v>
      </c>
      <c r="D242" s="104" t="s">
        <v>688</v>
      </c>
      <c r="E242" s="171" t="s">
        <v>344</v>
      </c>
      <c r="F242" s="172" t="s">
        <v>687</v>
      </c>
      <c r="G242" s="104" t="s">
        <v>688</v>
      </c>
      <c r="H242" s="171" t="s">
        <v>344</v>
      </c>
      <c r="I242" s="172" t="s">
        <v>687</v>
      </c>
      <c r="J242" s="104" t="s">
        <v>688</v>
      </c>
      <c r="K242" s="171" t="s">
        <v>344</v>
      </c>
      <c r="L242" s="172" t="s">
        <v>687</v>
      </c>
      <c r="M242" s="104" t="s">
        <v>688</v>
      </c>
      <c r="N242" s="171" t="s">
        <v>344</v>
      </c>
      <c r="O242" s="172" t="s">
        <v>687</v>
      </c>
      <c r="P242" s="104" t="s">
        <v>688</v>
      </c>
      <c r="Q242" s="171" t="s">
        <v>344</v>
      </c>
      <c r="R242" s="172" t="s">
        <v>687</v>
      </c>
      <c r="S242" s="104" t="s">
        <v>688</v>
      </c>
      <c r="T242" s="171" t="s">
        <v>344</v>
      </c>
      <c r="U242" s="172" t="s">
        <v>687</v>
      </c>
      <c r="V242" s="104" t="s">
        <v>688</v>
      </c>
      <c r="W242" s="171" t="s">
        <v>344</v>
      </c>
      <c r="X242" s="172" t="s">
        <v>687</v>
      </c>
      <c r="Y242" s="104" t="s">
        <v>688</v>
      </c>
      <c r="Z242" s="171" t="s">
        <v>344</v>
      </c>
      <c r="AA242" s="172" t="s">
        <v>687</v>
      </c>
      <c r="AB242" s="104" t="s">
        <v>688</v>
      </c>
      <c r="AC242" s="171" t="s">
        <v>344</v>
      </c>
      <c r="AD242" s="172" t="s">
        <v>687</v>
      </c>
      <c r="AE242" s="104" t="s">
        <v>688</v>
      </c>
      <c r="AF242" s="171" t="s">
        <v>344</v>
      </c>
      <c r="AG242" s="172" t="s">
        <v>687</v>
      </c>
      <c r="AH242" s="104" t="s">
        <v>688</v>
      </c>
      <c r="AI242" s="171" t="s">
        <v>344</v>
      </c>
      <c r="AJ242" s="172" t="s">
        <v>687</v>
      </c>
      <c r="AK242" s="104" t="s">
        <v>688</v>
      </c>
      <c r="AL242" s="171" t="s">
        <v>344</v>
      </c>
      <c r="AM242" s="172" t="s">
        <v>687</v>
      </c>
      <c r="AN242" s="104" t="s">
        <v>688</v>
      </c>
      <c r="AO242" s="171" t="s">
        <v>344</v>
      </c>
      <c r="AP242" s="43"/>
      <c r="AQ242" s="43"/>
      <c r="AR242" s="43"/>
      <c r="AS242" s="43"/>
      <c r="AT242" s="43"/>
      <c r="AU242" s="43"/>
      <c r="AV242" s="43"/>
      <c r="AW242" s="43"/>
      <c r="AX242" s="43"/>
      <c r="AY242" s="43"/>
      <c r="AZ242" s="43"/>
      <c r="BA242" s="43"/>
      <c r="BB242" s="43"/>
      <c r="BC242" s="43"/>
      <c r="BD242" s="43"/>
      <c r="BE242" s="43"/>
      <c r="BF242" s="43"/>
      <c r="BG242" s="43"/>
      <c r="BH242" s="43"/>
      <c r="BI242" s="43"/>
    </row>
    <row r="243" spans="1:61" ht="15.75" customHeight="1">
      <c r="A243" s="104" t="str">
        <f t="shared" si="46"/>
        <v>Carrosserie</v>
      </c>
      <c r="B243" s="526"/>
      <c r="C243" s="172"/>
      <c r="D243" s="104"/>
      <c r="E243" s="171"/>
      <c r="F243" s="172"/>
      <c r="G243" s="104"/>
      <c r="H243" s="171"/>
      <c r="I243" s="172"/>
      <c r="J243" s="104"/>
      <c r="K243" s="171"/>
      <c r="L243" s="172"/>
      <c r="M243" s="104"/>
      <c r="N243" s="171"/>
      <c r="O243" s="172"/>
      <c r="P243" s="104"/>
      <c r="Q243" s="171"/>
      <c r="R243" s="172"/>
      <c r="S243" s="104"/>
      <c r="T243" s="171"/>
      <c r="U243" s="172"/>
      <c r="V243" s="104"/>
      <c r="W243" s="171"/>
      <c r="X243" s="172"/>
      <c r="Y243" s="104"/>
      <c r="Z243" s="171"/>
      <c r="AA243" s="172"/>
      <c r="AB243" s="104"/>
      <c r="AC243" s="171"/>
      <c r="AD243" s="172"/>
      <c r="AE243" s="104"/>
      <c r="AF243" s="171"/>
      <c r="AG243" s="172"/>
      <c r="AH243" s="104"/>
      <c r="AI243" s="171"/>
      <c r="AJ243" s="172"/>
      <c r="AK243" s="104"/>
      <c r="AL243" s="171"/>
      <c r="AM243" s="172"/>
      <c r="AN243" s="104"/>
      <c r="AO243" s="171"/>
      <c r="AP243" s="43"/>
      <c r="AQ243" s="43"/>
      <c r="AR243" s="43"/>
      <c r="AS243" s="43"/>
      <c r="AT243" s="43"/>
      <c r="AU243" s="43"/>
      <c r="AV243" s="43"/>
      <c r="AW243" s="43"/>
      <c r="AX243" s="43"/>
      <c r="AY243" s="43"/>
      <c r="AZ243" s="43"/>
      <c r="BA243" s="43"/>
      <c r="BB243" s="43"/>
      <c r="BC243" s="43"/>
      <c r="BD243" s="43"/>
      <c r="BE243" s="43"/>
      <c r="BF243" s="43"/>
      <c r="BG243" s="43"/>
      <c r="BH243" s="43"/>
      <c r="BI243" s="43"/>
    </row>
    <row r="244" spans="1:61" ht="15.75" customHeight="1">
      <c r="A244" s="104" t="str">
        <f t="shared" si="46"/>
        <v>CarrosserieM/O Sous-traitement</v>
      </c>
      <c r="B244" s="526" t="s">
        <v>864</v>
      </c>
      <c r="C244" s="507">
        <f t="shared" ref="C244:E244" si="47">+SUM(F244,I244,L244,O244,R244,U244,X244,AA244,AD244,AG244,AJ244,AM244)</f>
        <v>10</v>
      </c>
      <c r="D244" s="256">
        <f t="shared" si="47"/>
        <v>4637.87</v>
      </c>
      <c r="E244" s="508">
        <f t="shared" si="47"/>
        <v>0</v>
      </c>
      <c r="F244" s="89">
        <v>0</v>
      </c>
      <c r="G244" s="101">
        <v>0</v>
      </c>
      <c r="H244" s="88">
        <v>0</v>
      </c>
      <c r="I244" s="89">
        <v>8</v>
      </c>
      <c r="J244" s="101">
        <v>0</v>
      </c>
      <c r="K244" s="88">
        <v>0</v>
      </c>
      <c r="L244" s="89">
        <v>0</v>
      </c>
      <c r="M244" s="101">
        <v>0</v>
      </c>
      <c r="N244" s="88">
        <v>0</v>
      </c>
      <c r="O244" s="89">
        <v>0</v>
      </c>
      <c r="P244" s="101">
        <v>0</v>
      </c>
      <c r="Q244" s="88">
        <v>0</v>
      </c>
      <c r="R244" s="89">
        <v>1</v>
      </c>
      <c r="S244" s="101">
        <v>4637.87</v>
      </c>
      <c r="T244" s="88">
        <v>0</v>
      </c>
      <c r="U244" s="89">
        <v>0</v>
      </c>
      <c r="V244" s="101">
        <v>0</v>
      </c>
      <c r="W244" s="88">
        <v>0</v>
      </c>
      <c r="X244" s="89">
        <v>1</v>
      </c>
      <c r="Y244" s="101">
        <v>0</v>
      </c>
      <c r="Z244" s="88">
        <v>0</v>
      </c>
      <c r="AA244" s="89">
        <v>0</v>
      </c>
      <c r="AB244" s="101">
        <v>0</v>
      </c>
      <c r="AC244" s="88">
        <v>0</v>
      </c>
      <c r="AD244" s="89">
        <v>0</v>
      </c>
      <c r="AE244" s="101">
        <v>0</v>
      </c>
      <c r="AF244" s="88">
        <v>0</v>
      </c>
      <c r="AG244" s="89">
        <v>0</v>
      </c>
      <c r="AH244" s="101">
        <v>0</v>
      </c>
      <c r="AI244" s="88">
        <v>0</v>
      </c>
      <c r="AJ244" s="89">
        <v>0</v>
      </c>
      <c r="AK244" s="101">
        <v>0</v>
      </c>
      <c r="AL244" s="88">
        <v>0</v>
      </c>
      <c r="AM244" s="89">
        <v>0</v>
      </c>
      <c r="AN244" s="101">
        <v>0</v>
      </c>
      <c r="AO244" s="88">
        <v>0</v>
      </c>
      <c r="AP244" s="43"/>
      <c r="AQ244" s="43"/>
      <c r="AR244" s="43"/>
      <c r="AS244" s="43"/>
      <c r="AT244" s="43"/>
      <c r="AU244" s="43"/>
      <c r="AV244" s="43"/>
      <c r="AW244" s="43"/>
      <c r="AX244" s="43"/>
      <c r="AY244" s="43"/>
      <c r="AZ244" s="43"/>
      <c r="BA244" s="43"/>
      <c r="BB244" s="43"/>
      <c r="BC244" s="43"/>
      <c r="BD244" s="43"/>
      <c r="BE244" s="43"/>
      <c r="BF244" s="43"/>
      <c r="BG244" s="43"/>
      <c r="BH244" s="43"/>
      <c r="BI244" s="43"/>
    </row>
    <row r="245" spans="1:61" ht="15.75" customHeight="1">
      <c r="A245" s="104" t="str">
        <f t="shared" si="46"/>
        <v>Carrosserie% profit / ventes</v>
      </c>
      <c r="B245" s="526" t="s">
        <v>703</v>
      </c>
      <c r="C245" s="89"/>
      <c r="D245" s="43"/>
      <c r="E245" s="191">
        <f>IFERROR(E244/D244,0)</f>
        <v>0</v>
      </c>
      <c r="F245" s="89"/>
      <c r="G245" s="43"/>
      <c r="H245" s="191">
        <v>0</v>
      </c>
      <c r="I245" s="89"/>
      <c r="J245" s="43"/>
      <c r="K245" s="191">
        <v>0</v>
      </c>
      <c r="L245" s="89"/>
      <c r="M245" s="43"/>
      <c r="N245" s="191">
        <v>0</v>
      </c>
      <c r="O245" s="89"/>
      <c r="P245" s="43"/>
      <c r="Q245" s="191">
        <v>0</v>
      </c>
      <c r="R245" s="89"/>
      <c r="S245" s="43"/>
      <c r="T245" s="191">
        <v>0</v>
      </c>
      <c r="U245" s="89"/>
      <c r="V245" s="43"/>
      <c r="W245" s="191">
        <v>0</v>
      </c>
      <c r="X245" s="89"/>
      <c r="Y245" s="43"/>
      <c r="Z245" s="191">
        <v>0</v>
      </c>
      <c r="AA245" s="89"/>
      <c r="AB245" s="43"/>
      <c r="AC245" s="191">
        <v>0</v>
      </c>
      <c r="AD245" s="89"/>
      <c r="AE245" s="43"/>
      <c r="AF245" s="191">
        <v>0</v>
      </c>
      <c r="AG245" s="89"/>
      <c r="AH245" s="43"/>
      <c r="AI245" s="191">
        <v>0</v>
      </c>
      <c r="AJ245" s="89"/>
      <c r="AK245" s="43"/>
      <c r="AL245" s="191">
        <v>0</v>
      </c>
      <c r="AM245" s="89"/>
      <c r="AN245" s="43"/>
      <c r="AO245" s="191">
        <v>0</v>
      </c>
      <c r="AP245" s="43"/>
      <c r="AQ245" s="43"/>
      <c r="AR245" s="43"/>
      <c r="AS245" s="43"/>
      <c r="AT245" s="43"/>
      <c r="AU245" s="43"/>
      <c r="AV245" s="43"/>
      <c r="AW245" s="43"/>
      <c r="AX245" s="43"/>
      <c r="AY245" s="43"/>
      <c r="AZ245" s="43"/>
      <c r="BA245" s="43"/>
      <c r="BB245" s="43"/>
      <c r="BC245" s="43"/>
      <c r="BD245" s="43"/>
      <c r="BE245" s="43"/>
      <c r="BF245" s="43"/>
      <c r="BG245" s="43"/>
      <c r="BH245" s="43"/>
      <c r="BI245" s="43"/>
    </row>
    <row r="246" spans="1:61" ht="15.75" customHeight="1">
      <c r="A246" s="104" t="str">
        <f t="shared" si="46"/>
        <v>Carrosserie</v>
      </c>
      <c r="B246" s="526"/>
      <c r="C246" s="172"/>
      <c r="D246" s="104"/>
      <c r="E246" s="171"/>
      <c r="F246" s="172"/>
      <c r="G246" s="104"/>
      <c r="H246" s="171"/>
      <c r="I246" s="172"/>
      <c r="J246" s="104"/>
      <c r="K246" s="171"/>
      <c r="L246" s="172"/>
      <c r="M246" s="104"/>
      <c r="N246" s="171"/>
      <c r="O246" s="172"/>
      <c r="P246" s="104"/>
      <c r="Q246" s="171"/>
      <c r="R246" s="172"/>
      <c r="S246" s="104"/>
      <c r="T246" s="171"/>
      <c r="U246" s="172"/>
      <c r="V246" s="104"/>
      <c r="W246" s="171"/>
      <c r="X246" s="172"/>
      <c r="Y246" s="104"/>
      <c r="Z246" s="171"/>
      <c r="AA246" s="172"/>
      <c r="AB246" s="104"/>
      <c r="AC246" s="171"/>
      <c r="AD246" s="172"/>
      <c r="AE246" s="104"/>
      <c r="AF246" s="171"/>
      <c r="AG246" s="172"/>
      <c r="AH246" s="104"/>
      <c r="AI246" s="171"/>
      <c r="AJ246" s="172"/>
      <c r="AK246" s="104"/>
      <c r="AL246" s="171"/>
      <c r="AM246" s="172"/>
      <c r="AN246" s="104"/>
      <c r="AO246" s="171"/>
      <c r="AP246" s="43"/>
      <c r="AQ246" s="43"/>
      <c r="AR246" s="43"/>
      <c r="AS246" s="43"/>
      <c r="AT246" s="43"/>
      <c r="AU246" s="43"/>
      <c r="AV246" s="43"/>
      <c r="AW246" s="43"/>
      <c r="AX246" s="43"/>
      <c r="AY246" s="43"/>
      <c r="AZ246" s="43"/>
      <c r="BA246" s="43"/>
      <c r="BB246" s="43"/>
      <c r="BC246" s="43"/>
      <c r="BD246" s="43"/>
      <c r="BE246" s="43"/>
      <c r="BF246" s="43"/>
      <c r="BG246" s="43"/>
      <c r="BH246" s="43"/>
      <c r="BI246" s="43"/>
    </row>
    <row r="247" spans="1:61" ht="15.75" customHeight="1">
      <c r="A247" s="104" t="str">
        <f t="shared" si="46"/>
        <v>CarrosserieM/O Carrosserie</v>
      </c>
      <c r="B247" s="522" t="s">
        <v>877</v>
      </c>
      <c r="C247" s="198">
        <f t="shared" ref="C247:E247" si="48">+SUM(F247,I247,L247,O247,R247,U247,X247,AA247,AD247,AG247,AJ247,AM247)</f>
        <v>0</v>
      </c>
      <c r="D247" s="238">
        <f t="shared" si="48"/>
        <v>0</v>
      </c>
      <c r="E247" s="132">
        <f t="shared" si="48"/>
        <v>0</v>
      </c>
      <c r="F247" s="198">
        <v>0</v>
      </c>
      <c r="G247" s="238">
        <v>0</v>
      </c>
      <c r="H247" s="132">
        <v>0</v>
      </c>
      <c r="I247" s="198">
        <v>0</v>
      </c>
      <c r="J247" s="238">
        <v>0</v>
      </c>
      <c r="K247" s="132">
        <v>0</v>
      </c>
      <c r="L247" s="198">
        <v>0</v>
      </c>
      <c r="M247" s="238">
        <v>0</v>
      </c>
      <c r="N247" s="132">
        <v>0</v>
      </c>
      <c r="O247" s="198">
        <v>0</v>
      </c>
      <c r="P247" s="238">
        <v>0</v>
      </c>
      <c r="Q247" s="132">
        <v>0</v>
      </c>
      <c r="R247" s="198">
        <v>0</v>
      </c>
      <c r="S247" s="238">
        <v>0</v>
      </c>
      <c r="T247" s="132">
        <v>0</v>
      </c>
      <c r="U247" s="198">
        <v>0</v>
      </c>
      <c r="V247" s="238">
        <v>0</v>
      </c>
      <c r="W247" s="132">
        <v>0</v>
      </c>
      <c r="X247" s="198">
        <v>0</v>
      </c>
      <c r="Y247" s="238">
        <v>0</v>
      </c>
      <c r="Z247" s="132">
        <v>0</v>
      </c>
      <c r="AA247" s="198">
        <v>0</v>
      </c>
      <c r="AB247" s="238">
        <v>0</v>
      </c>
      <c r="AC247" s="132">
        <v>0</v>
      </c>
      <c r="AD247" s="198">
        <v>0</v>
      </c>
      <c r="AE247" s="238">
        <v>0</v>
      </c>
      <c r="AF247" s="132">
        <v>0</v>
      </c>
      <c r="AG247" s="198">
        <v>0</v>
      </c>
      <c r="AH247" s="238">
        <v>0</v>
      </c>
      <c r="AI247" s="132">
        <v>0</v>
      </c>
      <c r="AJ247" s="198">
        <v>0</v>
      </c>
      <c r="AK247" s="238">
        <v>0</v>
      </c>
      <c r="AL247" s="132">
        <v>0</v>
      </c>
      <c r="AM247" s="198">
        <v>0</v>
      </c>
      <c r="AN247" s="238">
        <v>0</v>
      </c>
      <c r="AO247" s="132">
        <v>0</v>
      </c>
      <c r="AP247" s="43"/>
      <c r="AQ247" s="43"/>
      <c r="AR247" s="43"/>
      <c r="AS247" s="43"/>
      <c r="AT247" s="43"/>
      <c r="AU247" s="43"/>
      <c r="AV247" s="43"/>
      <c r="AW247" s="43"/>
      <c r="AX247" s="43"/>
      <c r="AY247" s="43"/>
      <c r="AZ247" s="43"/>
      <c r="BA247" s="43"/>
      <c r="BB247" s="43"/>
      <c r="BC247" s="43"/>
      <c r="BD247" s="43"/>
      <c r="BE247" s="43"/>
      <c r="BF247" s="43"/>
      <c r="BG247" s="43"/>
      <c r="BH247" s="43"/>
      <c r="BI247" s="43"/>
    </row>
    <row r="248" spans="1:61" ht="15.75" customHeight="1">
      <c r="A248" s="104" t="str">
        <f t="shared" si="46"/>
        <v>Carrosserie% profit / ventes</v>
      </c>
      <c r="B248" s="526" t="s">
        <v>703</v>
      </c>
      <c r="C248" s="89"/>
      <c r="D248" s="43"/>
      <c r="E248" s="191">
        <f>IFERROR(E247/D247,0)</f>
        <v>0</v>
      </c>
      <c r="F248" s="89"/>
      <c r="G248" s="43"/>
      <c r="H248" s="191">
        <v>0</v>
      </c>
      <c r="I248" s="89"/>
      <c r="J248" s="43"/>
      <c r="K248" s="191">
        <v>0</v>
      </c>
      <c r="L248" s="89"/>
      <c r="M248" s="43"/>
      <c r="N248" s="191">
        <v>0</v>
      </c>
      <c r="O248" s="89"/>
      <c r="P248" s="43"/>
      <c r="Q248" s="191">
        <v>0</v>
      </c>
      <c r="R248" s="89"/>
      <c r="S248" s="43"/>
      <c r="T248" s="191">
        <v>0</v>
      </c>
      <c r="U248" s="89"/>
      <c r="V248" s="43"/>
      <c r="W248" s="191">
        <v>0</v>
      </c>
      <c r="X248" s="89"/>
      <c r="Y248" s="43"/>
      <c r="Z248" s="191">
        <v>0</v>
      </c>
      <c r="AA248" s="89"/>
      <c r="AB248" s="43"/>
      <c r="AC248" s="191">
        <v>0</v>
      </c>
      <c r="AD248" s="89"/>
      <c r="AE248" s="43"/>
      <c r="AF248" s="191">
        <v>0</v>
      </c>
      <c r="AG248" s="89"/>
      <c r="AH248" s="43"/>
      <c r="AI248" s="191">
        <v>0</v>
      </c>
      <c r="AJ248" s="89"/>
      <c r="AK248" s="43"/>
      <c r="AL248" s="191">
        <v>0</v>
      </c>
      <c r="AM248" s="89"/>
      <c r="AN248" s="43"/>
      <c r="AO248" s="191">
        <v>0</v>
      </c>
      <c r="AP248" s="43"/>
      <c r="AQ248" s="43"/>
      <c r="AR248" s="43"/>
      <c r="AS248" s="43"/>
      <c r="AT248" s="43"/>
      <c r="AU248" s="43"/>
      <c r="AV248" s="43"/>
      <c r="AW248" s="43"/>
      <c r="AX248" s="43"/>
      <c r="AY248" s="43"/>
      <c r="AZ248" s="43"/>
      <c r="BA248" s="43"/>
      <c r="BB248" s="43"/>
      <c r="BC248" s="43"/>
      <c r="BD248" s="43"/>
      <c r="BE248" s="43"/>
      <c r="BF248" s="43"/>
      <c r="BG248" s="43"/>
      <c r="BH248" s="43"/>
      <c r="BI248" s="43"/>
    </row>
    <row r="249" spans="1:61" ht="15.75" customHeight="1">
      <c r="A249" s="104" t="str">
        <f t="shared" si="46"/>
        <v>Carrosserie</v>
      </c>
      <c r="B249" s="523"/>
      <c r="C249" s="195"/>
      <c r="D249" s="240"/>
      <c r="E249" s="194"/>
      <c r="F249" s="195"/>
      <c r="G249" s="240"/>
      <c r="H249" s="194"/>
      <c r="I249" s="195"/>
      <c r="J249" s="240"/>
      <c r="K249" s="194"/>
      <c r="L249" s="195"/>
      <c r="M249" s="240"/>
      <c r="N249" s="194"/>
      <c r="O249" s="195"/>
      <c r="P249" s="240"/>
      <c r="Q249" s="194"/>
      <c r="R249" s="195"/>
      <c r="S249" s="240"/>
      <c r="T249" s="194"/>
      <c r="U249" s="195"/>
      <c r="V249" s="240"/>
      <c r="W249" s="194"/>
      <c r="X249" s="195"/>
      <c r="Y249" s="240"/>
      <c r="Z249" s="194"/>
      <c r="AA249" s="195"/>
      <c r="AB249" s="240"/>
      <c r="AC249" s="194"/>
      <c r="AD249" s="195"/>
      <c r="AE249" s="240"/>
      <c r="AF249" s="194"/>
      <c r="AG249" s="195"/>
      <c r="AH249" s="240"/>
      <c r="AI249" s="194"/>
      <c r="AJ249" s="195"/>
      <c r="AK249" s="240"/>
      <c r="AL249" s="194"/>
      <c r="AM249" s="195"/>
      <c r="AN249" s="240"/>
      <c r="AO249" s="194"/>
      <c r="AP249" s="43"/>
      <c r="AQ249" s="43"/>
      <c r="AR249" s="43"/>
      <c r="AS249" s="43"/>
      <c r="AT249" s="43"/>
      <c r="AU249" s="43"/>
      <c r="AV249" s="43"/>
      <c r="AW249" s="43"/>
      <c r="AX249" s="43"/>
      <c r="AY249" s="43"/>
      <c r="AZ249" s="43"/>
      <c r="BA249" s="43"/>
      <c r="BB249" s="43"/>
      <c r="BC249" s="43"/>
      <c r="BD249" s="43"/>
      <c r="BE249" s="43"/>
      <c r="BF249" s="43"/>
      <c r="BG249" s="43"/>
      <c r="BH249" s="43"/>
      <c r="BI249" s="43"/>
    </row>
    <row r="250" spans="1:61" ht="15.75" customHeight="1">
      <c r="A250" s="104" t="str">
        <f t="shared" si="46"/>
        <v>CarrosserieM/O Esthétique Carr.</v>
      </c>
      <c r="B250" s="522" t="s">
        <v>893</v>
      </c>
      <c r="C250" s="198">
        <f t="shared" ref="C250:E250" si="49">+SUM(F250,I250,L250,O250,R250,U250,X250,AA250,AD250,AG250,AJ250,AM250)</f>
        <v>0</v>
      </c>
      <c r="D250" s="238">
        <f t="shared" si="49"/>
        <v>0</v>
      </c>
      <c r="E250" s="132">
        <f t="shared" si="49"/>
        <v>0</v>
      </c>
      <c r="F250" s="198">
        <v>0</v>
      </c>
      <c r="G250" s="238">
        <v>0</v>
      </c>
      <c r="H250" s="132">
        <v>0</v>
      </c>
      <c r="I250" s="198">
        <v>0</v>
      </c>
      <c r="J250" s="238">
        <v>0</v>
      </c>
      <c r="K250" s="132">
        <v>0</v>
      </c>
      <c r="L250" s="198">
        <v>0</v>
      </c>
      <c r="M250" s="238">
        <v>0</v>
      </c>
      <c r="N250" s="132">
        <v>0</v>
      </c>
      <c r="O250" s="198">
        <v>0</v>
      </c>
      <c r="P250" s="238">
        <v>0</v>
      </c>
      <c r="Q250" s="132">
        <v>0</v>
      </c>
      <c r="R250" s="198">
        <v>0</v>
      </c>
      <c r="S250" s="238">
        <v>0</v>
      </c>
      <c r="T250" s="132">
        <v>0</v>
      </c>
      <c r="U250" s="198">
        <v>0</v>
      </c>
      <c r="V250" s="238">
        <v>0</v>
      </c>
      <c r="W250" s="132">
        <v>0</v>
      </c>
      <c r="X250" s="198">
        <v>0</v>
      </c>
      <c r="Y250" s="238">
        <v>0</v>
      </c>
      <c r="Z250" s="132">
        <v>0</v>
      </c>
      <c r="AA250" s="198">
        <v>0</v>
      </c>
      <c r="AB250" s="238">
        <v>0</v>
      </c>
      <c r="AC250" s="132">
        <v>0</v>
      </c>
      <c r="AD250" s="198">
        <v>0</v>
      </c>
      <c r="AE250" s="238">
        <v>0</v>
      </c>
      <c r="AF250" s="132">
        <v>0</v>
      </c>
      <c r="AG250" s="198">
        <v>0</v>
      </c>
      <c r="AH250" s="238">
        <v>0</v>
      </c>
      <c r="AI250" s="132">
        <v>0</v>
      </c>
      <c r="AJ250" s="198">
        <v>0</v>
      </c>
      <c r="AK250" s="238">
        <v>0</v>
      </c>
      <c r="AL250" s="132">
        <v>0</v>
      </c>
      <c r="AM250" s="198">
        <v>0</v>
      </c>
      <c r="AN250" s="238">
        <v>0</v>
      </c>
      <c r="AO250" s="132">
        <v>0</v>
      </c>
      <c r="AP250" s="43"/>
      <c r="AQ250" s="43"/>
      <c r="AR250" s="43"/>
      <c r="AS250" s="43"/>
      <c r="AT250" s="43"/>
      <c r="AU250" s="43"/>
      <c r="AV250" s="43"/>
      <c r="AW250" s="43"/>
      <c r="AX250" s="43"/>
      <c r="AY250" s="43"/>
      <c r="AZ250" s="43"/>
      <c r="BA250" s="43"/>
      <c r="BB250" s="43"/>
      <c r="BC250" s="43"/>
      <c r="BD250" s="43"/>
      <c r="BE250" s="43"/>
      <c r="BF250" s="43"/>
      <c r="BG250" s="43"/>
      <c r="BH250" s="43"/>
      <c r="BI250" s="43"/>
    </row>
    <row r="251" spans="1:61" ht="15.75" customHeight="1">
      <c r="A251" s="104" t="str">
        <f t="shared" si="46"/>
        <v>Carrosserie% profit / ventes</v>
      </c>
      <c r="B251" s="526" t="s">
        <v>703</v>
      </c>
      <c r="C251" s="65"/>
      <c r="D251" s="43"/>
      <c r="E251" s="191">
        <f>IFERROR(E250/D250,0)</f>
        <v>0</v>
      </c>
      <c r="F251" s="65"/>
      <c r="G251" s="43"/>
      <c r="H251" s="191">
        <v>0</v>
      </c>
      <c r="I251" s="65"/>
      <c r="J251" s="43"/>
      <c r="K251" s="191">
        <v>0</v>
      </c>
      <c r="L251" s="65"/>
      <c r="M251" s="43"/>
      <c r="N251" s="191">
        <v>0</v>
      </c>
      <c r="O251" s="65"/>
      <c r="P251" s="43"/>
      <c r="Q251" s="191">
        <v>0</v>
      </c>
      <c r="R251" s="65"/>
      <c r="S251" s="43"/>
      <c r="T251" s="191">
        <v>0</v>
      </c>
      <c r="U251" s="65"/>
      <c r="V251" s="43"/>
      <c r="W251" s="191">
        <v>0</v>
      </c>
      <c r="X251" s="65"/>
      <c r="Y251" s="43"/>
      <c r="Z251" s="191">
        <v>0</v>
      </c>
      <c r="AA251" s="65"/>
      <c r="AB251" s="43"/>
      <c r="AC251" s="191">
        <v>0</v>
      </c>
      <c r="AD251" s="65"/>
      <c r="AE251" s="43"/>
      <c r="AF251" s="191">
        <v>0</v>
      </c>
      <c r="AG251" s="65"/>
      <c r="AH251" s="43"/>
      <c r="AI251" s="191">
        <v>0</v>
      </c>
      <c r="AJ251" s="65"/>
      <c r="AK251" s="43"/>
      <c r="AL251" s="191">
        <v>0</v>
      </c>
      <c r="AM251" s="65"/>
      <c r="AN251" s="43"/>
      <c r="AO251" s="191">
        <v>0</v>
      </c>
      <c r="AP251" s="43"/>
      <c r="AQ251" s="43"/>
      <c r="AR251" s="43"/>
      <c r="AS251" s="43"/>
      <c r="AT251" s="43"/>
      <c r="AU251" s="43"/>
      <c r="AV251" s="43"/>
      <c r="AW251" s="43"/>
      <c r="AX251" s="43"/>
      <c r="AY251" s="43"/>
      <c r="AZ251" s="43"/>
      <c r="BA251" s="43"/>
      <c r="BB251" s="43"/>
      <c r="BC251" s="43"/>
      <c r="BD251" s="43"/>
      <c r="BE251" s="43"/>
      <c r="BF251" s="43"/>
      <c r="BG251" s="43"/>
      <c r="BH251" s="43"/>
      <c r="BI251" s="43"/>
    </row>
    <row r="252" spans="1:61" ht="15.75" customHeight="1">
      <c r="A252" s="104" t="str">
        <f t="shared" si="46"/>
        <v>Carrosserie</v>
      </c>
      <c r="B252" s="526"/>
      <c r="C252" s="65"/>
      <c r="D252" s="43"/>
      <c r="E252" s="191"/>
      <c r="F252" s="65"/>
      <c r="G252" s="43"/>
      <c r="H252" s="191"/>
      <c r="I252" s="65"/>
      <c r="J252" s="43"/>
      <c r="K252" s="191"/>
      <c r="L252" s="65"/>
      <c r="M252" s="43"/>
      <c r="N252" s="191"/>
      <c r="O252" s="65"/>
      <c r="P252" s="43"/>
      <c r="Q252" s="191"/>
      <c r="R252" s="65"/>
      <c r="S252" s="43"/>
      <c r="T252" s="191"/>
      <c r="U252" s="65"/>
      <c r="V252" s="43"/>
      <c r="W252" s="191"/>
      <c r="X252" s="65"/>
      <c r="Y252" s="43"/>
      <c r="Z252" s="191"/>
      <c r="AA252" s="65"/>
      <c r="AB252" s="43"/>
      <c r="AC252" s="191"/>
      <c r="AD252" s="65"/>
      <c r="AE252" s="43"/>
      <c r="AF252" s="191"/>
      <c r="AG252" s="65"/>
      <c r="AH252" s="43"/>
      <c r="AI252" s="191"/>
      <c r="AJ252" s="65"/>
      <c r="AK252" s="43"/>
      <c r="AL252" s="191"/>
      <c r="AM252" s="65"/>
      <c r="AN252" s="43"/>
      <c r="AO252" s="191"/>
      <c r="AP252" s="43"/>
      <c r="AQ252" s="43"/>
      <c r="AR252" s="43"/>
      <c r="AS252" s="43"/>
      <c r="AT252" s="43"/>
      <c r="AU252" s="43"/>
      <c r="AV252" s="43"/>
      <c r="AW252" s="43"/>
      <c r="AX252" s="43"/>
      <c r="AY252" s="43"/>
      <c r="AZ252" s="43"/>
      <c r="BA252" s="43"/>
      <c r="BB252" s="43"/>
      <c r="BC252" s="43"/>
      <c r="BD252" s="43"/>
      <c r="BE252" s="43"/>
      <c r="BF252" s="43"/>
      <c r="BG252" s="43"/>
      <c r="BH252" s="43"/>
      <c r="BI252" s="43"/>
    </row>
    <row r="253" spans="1:61" ht="15.75" customHeight="1">
      <c r="A253" s="104" t="str">
        <f t="shared" si="46"/>
        <v>CarrosserieTotal Mécanique</v>
      </c>
      <c r="B253" s="531" t="s">
        <v>775</v>
      </c>
      <c r="C253" s="94"/>
      <c r="D253" s="91">
        <f t="shared" ref="D253:E253" si="50">D247+D250+D244</f>
        <v>4637.87</v>
      </c>
      <c r="E253" s="93">
        <f t="shared" si="50"/>
        <v>0</v>
      </c>
      <c r="F253" s="532"/>
      <c r="G253" s="585">
        <v>0</v>
      </c>
      <c r="H253" s="534">
        <v>0</v>
      </c>
      <c r="I253" s="532"/>
      <c r="J253" s="585">
        <v>0</v>
      </c>
      <c r="K253" s="534">
        <v>0</v>
      </c>
      <c r="L253" s="532"/>
      <c r="M253" s="585">
        <v>0</v>
      </c>
      <c r="N253" s="534">
        <v>0</v>
      </c>
      <c r="O253" s="532"/>
      <c r="P253" s="585">
        <v>0</v>
      </c>
      <c r="Q253" s="534">
        <v>0</v>
      </c>
      <c r="R253" s="532"/>
      <c r="S253" s="585">
        <v>4637.87</v>
      </c>
      <c r="T253" s="534">
        <v>0</v>
      </c>
      <c r="U253" s="532"/>
      <c r="V253" s="585">
        <v>0</v>
      </c>
      <c r="W253" s="534">
        <v>0</v>
      </c>
      <c r="X253" s="532"/>
      <c r="Y253" s="585">
        <v>0</v>
      </c>
      <c r="Z253" s="534">
        <v>0</v>
      </c>
      <c r="AA253" s="532"/>
      <c r="AB253" s="585">
        <v>0</v>
      </c>
      <c r="AC253" s="534">
        <v>0</v>
      </c>
      <c r="AD253" s="532"/>
      <c r="AE253" s="585">
        <v>0</v>
      </c>
      <c r="AF253" s="534">
        <v>0</v>
      </c>
      <c r="AG253" s="532"/>
      <c r="AH253" s="585">
        <v>0</v>
      </c>
      <c r="AI253" s="534">
        <v>0</v>
      </c>
      <c r="AJ253" s="532"/>
      <c r="AK253" s="585">
        <v>0</v>
      </c>
      <c r="AL253" s="534">
        <v>0</v>
      </c>
      <c r="AM253" s="532"/>
      <c r="AN253" s="585">
        <v>0</v>
      </c>
      <c r="AO253" s="534">
        <v>0</v>
      </c>
      <c r="AP253" s="43"/>
      <c r="AQ253" s="43"/>
      <c r="AR253" s="43"/>
      <c r="AS253" s="43"/>
      <c r="AT253" s="43"/>
      <c r="AU253" s="43"/>
      <c r="AV253" s="43"/>
      <c r="AW253" s="43"/>
      <c r="AX253" s="43"/>
      <c r="AY253" s="43"/>
      <c r="AZ253" s="43"/>
      <c r="BA253" s="43"/>
      <c r="BB253" s="43"/>
      <c r="BC253" s="43"/>
      <c r="BD253" s="43"/>
      <c r="BE253" s="43"/>
      <c r="BF253" s="43"/>
      <c r="BG253" s="43"/>
      <c r="BH253" s="43"/>
      <c r="BI253" s="43"/>
    </row>
    <row r="254" spans="1:61" ht="15.75" customHeight="1">
      <c r="A254" s="104" t="str">
        <f t="shared" si="46"/>
        <v>Carrosserie</v>
      </c>
      <c r="B254" s="536"/>
      <c r="C254" s="96"/>
      <c r="D254" s="97"/>
      <c r="E254" s="100">
        <f>IFERROR(E253/D253,0)</f>
        <v>0</v>
      </c>
      <c r="F254" s="537"/>
      <c r="G254" s="538"/>
      <c r="H254" s="587">
        <v>0</v>
      </c>
      <c r="I254" s="537"/>
      <c r="J254" s="538"/>
      <c r="K254" s="587">
        <v>0</v>
      </c>
      <c r="L254" s="537"/>
      <c r="M254" s="538"/>
      <c r="N254" s="587">
        <v>0</v>
      </c>
      <c r="O254" s="537"/>
      <c r="P254" s="538"/>
      <c r="Q254" s="587">
        <v>0</v>
      </c>
      <c r="R254" s="537"/>
      <c r="S254" s="538"/>
      <c r="T254" s="587">
        <v>0</v>
      </c>
      <c r="U254" s="537"/>
      <c r="V254" s="538"/>
      <c r="W254" s="587">
        <v>0</v>
      </c>
      <c r="X254" s="537"/>
      <c r="Y254" s="538"/>
      <c r="Z254" s="587">
        <v>0</v>
      </c>
      <c r="AA254" s="537"/>
      <c r="AB254" s="538"/>
      <c r="AC254" s="587">
        <v>0</v>
      </c>
      <c r="AD254" s="537"/>
      <c r="AE254" s="538"/>
      <c r="AF254" s="587">
        <v>0</v>
      </c>
      <c r="AG254" s="537"/>
      <c r="AH254" s="538"/>
      <c r="AI254" s="587">
        <v>0</v>
      </c>
      <c r="AJ254" s="537"/>
      <c r="AK254" s="538"/>
      <c r="AL254" s="587">
        <v>0</v>
      </c>
      <c r="AM254" s="537"/>
      <c r="AN254" s="538"/>
      <c r="AO254" s="587">
        <v>0</v>
      </c>
      <c r="AP254" s="43"/>
      <c r="AQ254" s="43"/>
      <c r="AR254" s="43"/>
      <c r="AS254" s="43"/>
      <c r="AT254" s="43"/>
      <c r="AU254" s="43"/>
      <c r="AV254" s="43"/>
      <c r="AW254" s="43"/>
      <c r="AX254" s="43"/>
      <c r="AY254" s="43"/>
      <c r="AZ254" s="43"/>
      <c r="BA254" s="43"/>
      <c r="BB254" s="43"/>
      <c r="BC254" s="43"/>
      <c r="BD254" s="43"/>
      <c r="BE254" s="43"/>
      <c r="BF254" s="43"/>
      <c r="BG254" s="43"/>
      <c r="BH254" s="43"/>
      <c r="BI254" s="43"/>
    </row>
    <row r="255" spans="1:61" ht="15.75" customHeight="1">
      <c r="A255" s="104" t="str">
        <f t="shared" si="46"/>
        <v>Carrosserie</v>
      </c>
      <c r="B255" s="526"/>
      <c r="C255" s="65"/>
      <c r="D255" s="43"/>
      <c r="E255" s="76"/>
      <c r="F255" s="65"/>
      <c r="G255" s="43"/>
      <c r="H255" s="76"/>
      <c r="I255" s="65"/>
      <c r="J255" s="43"/>
      <c r="K255" s="76"/>
      <c r="L255" s="65"/>
      <c r="M255" s="43"/>
      <c r="N255" s="76"/>
      <c r="O255" s="65"/>
      <c r="P255" s="43"/>
      <c r="Q255" s="76"/>
      <c r="R255" s="65"/>
      <c r="S255" s="43"/>
      <c r="T255" s="76"/>
      <c r="U255" s="65"/>
      <c r="V255" s="43"/>
      <c r="W255" s="76"/>
      <c r="X255" s="65"/>
      <c r="Y255" s="43"/>
      <c r="Z255" s="76"/>
      <c r="AA255" s="65"/>
      <c r="AB255" s="43"/>
      <c r="AC255" s="76"/>
      <c r="AD255" s="65"/>
      <c r="AE255" s="43"/>
      <c r="AF255" s="76"/>
      <c r="AG255" s="65"/>
      <c r="AH255" s="43"/>
      <c r="AI255" s="76"/>
      <c r="AJ255" s="65"/>
      <c r="AK255" s="43"/>
      <c r="AL255" s="76"/>
      <c r="AM255" s="65"/>
      <c r="AN255" s="43"/>
      <c r="AO255" s="76"/>
      <c r="AP255" s="43"/>
      <c r="AQ255" s="43"/>
      <c r="AR255" s="43"/>
      <c r="AS255" s="43"/>
      <c r="AT255" s="43"/>
      <c r="AU255" s="43"/>
      <c r="AV255" s="43"/>
      <c r="AW255" s="43"/>
      <c r="AX255" s="43"/>
      <c r="AY255" s="43"/>
      <c r="AZ255" s="43"/>
      <c r="BA255" s="43"/>
      <c r="BB255" s="43"/>
      <c r="BC255" s="43"/>
      <c r="BD255" s="43"/>
      <c r="BE255" s="43"/>
      <c r="BF255" s="43"/>
      <c r="BG255" s="43"/>
      <c r="BH255" s="43"/>
      <c r="BI255" s="43"/>
    </row>
    <row r="256" spans="1:61" ht="15.75" customHeight="1">
      <c r="A256" s="104" t="str">
        <f t="shared" si="46"/>
        <v>CarrosserieDEPENSES</v>
      </c>
      <c r="B256" s="540" t="s">
        <v>394</v>
      </c>
      <c r="C256" s="65"/>
      <c r="D256" s="43"/>
      <c r="E256" s="76"/>
      <c r="F256" s="65"/>
      <c r="G256" s="43"/>
      <c r="H256" s="76"/>
      <c r="I256" s="65"/>
      <c r="J256" s="43"/>
      <c r="K256" s="76"/>
      <c r="L256" s="65"/>
      <c r="M256" s="43"/>
      <c r="N256" s="76"/>
      <c r="O256" s="65"/>
      <c r="P256" s="43"/>
      <c r="Q256" s="76"/>
      <c r="R256" s="65"/>
      <c r="S256" s="43"/>
      <c r="T256" s="76"/>
      <c r="U256" s="65"/>
      <c r="V256" s="43"/>
      <c r="W256" s="76"/>
      <c r="X256" s="65"/>
      <c r="Y256" s="43"/>
      <c r="Z256" s="76"/>
      <c r="AA256" s="65"/>
      <c r="AB256" s="43"/>
      <c r="AC256" s="76"/>
      <c r="AD256" s="65"/>
      <c r="AE256" s="43"/>
      <c r="AF256" s="76"/>
      <c r="AG256" s="65"/>
      <c r="AH256" s="43"/>
      <c r="AI256" s="76"/>
      <c r="AJ256" s="65"/>
      <c r="AK256" s="43"/>
      <c r="AL256" s="76"/>
      <c r="AM256" s="65"/>
      <c r="AN256" s="43"/>
      <c r="AO256" s="76"/>
      <c r="AP256" s="43"/>
      <c r="AQ256" s="43"/>
      <c r="AR256" s="43"/>
      <c r="AS256" s="43"/>
      <c r="AT256" s="43"/>
      <c r="AU256" s="43"/>
      <c r="AV256" s="43"/>
      <c r="AW256" s="43"/>
      <c r="AX256" s="43"/>
      <c r="AY256" s="43"/>
      <c r="AZ256" s="43"/>
      <c r="BA256" s="43"/>
      <c r="BB256" s="43"/>
      <c r="BC256" s="43"/>
      <c r="BD256" s="43"/>
      <c r="BE256" s="43"/>
      <c r="BF256" s="43"/>
      <c r="BG256" s="43"/>
      <c r="BH256" s="43"/>
      <c r="BI256" s="43"/>
    </row>
    <row r="257" spans="1:61" ht="15.75" customHeight="1">
      <c r="A257" s="104" t="str">
        <f t="shared" si="46"/>
        <v>CarrosserieSalaires cadres</v>
      </c>
      <c r="B257" s="547" t="s">
        <v>405</v>
      </c>
      <c r="C257" s="65"/>
      <c r="D257" s="43"/>
      <c r="E257" s="88">
        <f t="shared" ref="E257:E268" si="51">+SUM(H257,K257,N257,Q257,T257,W257,Z257,AC257,AF257,AI257,AL257,AO257)</f>
        <v>0</v>
      </c>
      <c r="F257" s="65"/>
      <c r="G257" s="43"/>
      <c r="H257" s="88">
        <v>0</v>
      </c>
      <c r="I257" s="65"/>
      <c r="J257" s="43"/>
      <c r="K257" s="88">
        <v>0</v>
      </c>
      <c r="L257" s="65"/>
      <c r="M257" s="43"/>
      <c r="N257" s="88">
        <v>0</v>
      </c>
      <c r="O257" s="65"/>
      <c r="P257" s="43"/>
      <c r="Q257" s="88">
        <v>0</v>
      </c>
      <c r="R257" s="65"/>
      <c r="S257" s="43"/>
      <c r="T257" s="88">
        <v>0</v>
      </c>
      <c r="U257" s="65"/>
      <c r="V257" s="43"/>
      <c r="W257" s="88">
        <v>0</v>
      </c>
      <c r="X257" s="65"/>
      <c r="Y257" s="43"/>
      <c r="Z257" s="88">
        <v>0</v>
      </c>
      <c r="AA257" s="65"/>
      <c r="AB257" s="43"/>
      <c r="AC257" s="88">
        <v>0</v>
      </c>
      <c r="AD257" s="65"/>
      <c r="AE257" s="43"/>
      <c r="AF257" s="88">
        <v>0</v>
      </c>
      <c r="AG257" s="65"/>
      <c r="AH257" s="43"/>
      <c r="AI257" s="88">
        <v>0</v>
      </c>
      <c r="AJ257" s="65"/>
      <c r="AK257" s="43"/>
      <c r="AL257" s="88">
        <v>0</v>
      </c>
      <c r="AM257" s="65"/>
      <c r="AN257" s="43"/>
      <c r="AO257" s="88">
        <v>0</v>
      </c>
      <c r="AP257" s="43"/>
      <c r="AQ257" s="43"/>
      <c r="AR257" s="43"/>
      <c r="AS257" s="43"/>
      <c r="AT257" s="43"/>
      <c r="AU257" s="43"/>
      <c r="AV257" s="43"/>
      <c r="AW257" s="43"/>
      <c r="AX257" s="43"/>
      <c r="AY257" s="43"/>
      <c r="AZ257" s="43"/>
      <c r="BA257" s="43"/>
      <c r="BB257" s="43"/>
      <c r="BC257" s="43"/>
      <c r="BD257" s="43"/>
      <c r="BE257" s="43"/>
      <c r="BF257" s="43"/>
      <c r="BG257" s="43"/>
      <c r="BH257" s="43"/>
      <c r="BI257" s="43"/>
    </row>
    <row r="258" spans="1:61" ht="15.75" customHeight="1">
      <c r="A258" s="104" t="str">
        <f t="shared" si="46"/>
        <v>CarrosserieSalaires commis</v>
      </c>
      <c r="B258" s="548" t="s">
        <v>406</v>
      </c>
      <c r="C258" s="65"/>
      <c r="D258" s="43"/>
      <c r="E258" s="88">
        <f t="shared" si="51"/>
        <v>0</v>
      </c>
      <c r="F258" s="65"/>
      <c r="G258" s="43"/>
      <c r="H258" s="88">
        <v>0</v>
      </c>
      <c r="I258" s="65"/>
      <c r="J258" s="43"/>
      <c r="K258" s="88">
        <v>0</v>
      </c>
      <c r="L258" s="65"/>
      <c r="M258" s="43"/>
      <c r="N258" s="88">
        <v>0</v>
      </c>
      <c r="O258" s="65"/>
      <c r="P258" s="43"/>
      <c r="Q258" s="88">
        <v>0</v>
      </c>
      <c r="R258" s="65"/>
      <c r="S258" s="43"/>
      <c r="T258" s="88">
        <v>0</v>
      </c>
      <c r="U258" s="65"/>
      <c r="V258" s="43"/>
      <c r="W258" s="88">
        <v>0</v>
      </c>
      <c r="X258" s="65"/>
      <c r="Y258" s="43"/>
      <c r="Z258" s="88">
        <v>0</v>
      </c>
      <c r="AA258" s="65"/>
      <c r="AB258" s="43"/>
      <c r="AC258" s="88">
        <v>0</v>
      </c>
      <c r="AD258" s="65"/>
      <c r="AE258" s="43"/>
      <c r="AF258" s="88">
        <v>0</v>
      </c>
      <c r="AG258" s="65"/>
      <c r="AH258" s="43"/>
      <c r="AI258" s="88">
        <v>0</v>
      </c>
      <c r="AJ258" s="65"/>
      <c r="AK258" s="43"/>
      <c r="AL258" s="88">
        <v>0</v>
      </c>
      <c r="AM258" s="65"/>
      <c r="AN258" s="43"/>
      <c r="AO258" s="88">
        <v>0</v>
      </c>
      <c r="AP258" s="43"/>
      <c r="AQ258" s="43"/>
      <c r="AR258" s="43"/>
      <c r="AS258" s="43"/>
      <c r="AT258" s="43"/>
      <c r="AU258" s="43"/>
      <c r="AV258" s="43"/>
      <c r="AW258" s="43"/>
      <c r="AX258" s="43"/>
      <c r="AY258" s="43"/>
      <c r="AZ258" s="43"/>
      <c r="BA258" s="43"/>
      <c r="BB258" s="43"/>
      <c r="BC258" s="43"/>
      <c r="BD258" s="43"/>
      <c r="BE258" s="43"/>
      <c r="BF258" s="43"/>
      <c r="BG258" s="43"/>
      <c r="BH258" s="43"/>
      <c r="BI258" s="43"/>
    </row>
    <row r="259" spans="1:61" ht="15.75" customHeight="1">
      <c r="A259" s="104" t="str">
        <f t="shared" si="46"/>
        <v>CarrosserieSalaires autres</v>
      </c>
      <c r="B259" s="547" t="s">
        <v>407</v>
      </c>
      <c r="C259" s="46"/>
      <c r="D259" s="130"/>
      <c r="E259" s="132">
        <f t="shared" si="51"/>
        <v>0</v>
      </c>
      <c r="F259" s="46"/>
      <c r="G259" s="130"/>
      <c r="H259" s="132">
        <v>0</v>
      </c>
      <c r="I259" s="46"/>
      <c r="J259" s="130"/>
      <c r="K259" s="132">
        <v>0</v>
      </c>
      <c r="L259" s="46"/>
      <c r="M259" s="130"/>
      <c r="N259" s="132">
        <v>0</v>
      </c>
      <c r="O259" s="46"/>
      <c r="P259" s="130"/>
      <c r="Q259" s="132">
        <v>0</v>
      </c>
      <c r="R259" s="46"/>
      <c r="S259" s="130"/>
      <c r="T259" s="132">
        <v>0</v>
      </c>
      <c r="U259" s="46"/>
      <c r="V259" s="130"/>
      <c r="W259" s="132">
        <v>0</v>
      </c>
      <c r="X259" s="46"/>
      <c r="Y259" s="130"/>
      <c r="Z259" s="132">
        <v>0</v>
      </c>
      <c r="AA259" s="46"/>
      <c r="AB259" s="130"/>
      <c r="AC259" s="132">
        <v>0</v>
      </c>
      <c r="AD259" s="46"/>
      <c r="AE259" s="130"/>
      <c r="AF259" s="132">
        <v>0</v>
      </c>
      <c r="AG259" s="46"/>
      <c r="AH259" s="130"/>
      <c r="AI259" s="132">
        <v>0</v>
      </c>
      <c r="AJ259" s="46"/>
      <c r="AK259" s="130"/>
      <c r="AL259" s="132">
        <v>0</v>
      </c>
      <c r="AM259" s="46"/>
      <c r="AN259" s="130"/>
      <c r="AO259" s="132">
        <v>0</v>
      </c>
      <c r="AP259" s="43"/>
      <c r="AQ259" s="43"/>
      <c r="AR259" s="43"/>
      <c r="AS259" s="43"/>
      <c r="AT259" s="43"/>
      <c r="AU259" s="43"/>
      <c r="AV259" s="43"/>
      <c r="AW259" s="43"/>
      <c r="AX259" s="43"/>
      <c r="AY259" s="43"/>
      <c r="AZ259" s="43"/>
      <c r="BA259" s="43"/>
      <c r="BB259" s="43"/>
      <c r="BC259" s="43"/>
      <c r="BD259" s="43"/>
      <c r="BE259" s="43"/>
      <c r="BF259" s="43"/>
      <c r="BG259" s="43"/>
      <c r="BH259" s="43"/>
      <c r="BI259" s="43"/>
    </row>
    <row r="260" spans="1:61" ht="15.75" customHeight="1">
      <c r="A260" s="104" t="str">
        <f t="shared" si="46"/>
        <v>CarrosserieSalaires spécialistes</v>
      </c>
      <c r="B260" s="547" t="s">
        <v>409</v>
      </c>
      <c r="C260" s="65"/>
      <c r="D260" s="43"/>
      <c r="E260" s="88">
        <f t="shared" si="51"/>
        <v>0</v>
      </c>
      <c r="F260" s="65"/>
      <c r="G260" s="43"/>
      <c r="H260" s="88">
        <v>0</v>
      </c>
      <c r="I260" s="65"/>
      <c r="J260" s="43"/>
      <c r="K260" s="88">
        <v>0</v>
      </c>
      <c r="L260" s="65"/>
      <c r="M260" s="43"/>
      <c r="N260" s="88">
        <v>0</v>
      </c>
      <c r="O260" s="65"/>
      <c r="P260" s="43"/>
      <c r="Q260" s="88">
        <v>0</v>
      </c>
      <c r="R260" s="65"/>
      <c r="S260" s="43"/>
      <c r="T260" s="88">
        <v>0</v>
      </c>
      <c r="U260" s="65"/>
      <c r="V260" s="43"/>
      <c r="W260" s="88">
        <v>0</v>
      </c>
      <c r="X260" s="65"/>
      <c r="Y260" s="43"/>
      <c r="Z260" s="88">
        <v>0</v>
      </c>
      <c r="AA260" s="65"/>
      <c r="AB260" s="43"/>
      <c r="AC260" s="88">
        <v>0</v>
      </c>
      <c r="AD260" s="65"/>
      <c r="AE260" s="43"/>
      <c r="AF260" s="88">
        <v>0</v>
      </c>
      <c r="AG260" s="65"/>
      <c r="AH260" s="43"/>
      <c r="AI260" s="88">
        <v>0</v>
      </c>
      <c r="AJ260" s="65"/>
      <c r="AK260" s="43"/>
      <c r="AL260" s="88">
        <v>0</v>
      </c>
      <c r="AM260" s="65"/>
      <c r="AN260" s="43"/>
      <c r="AO260" s="88">
        <v>0</v>
      </c>
      <c r="AP260" s="43"/>
      <c r="AQ260" s="43"/>
      <c r="AR260" s="43"/>
      <c r="AS260" s="43"/>
      <c r="AT260" s="43"/>
      <c r="AU260" s="43"/>
      <c r="AV260" s="43"/>
      <c r="AW260" s="43"/>
      <c r="AX260" s="43"/>
      <c r="AY260" s="43"/>
      <c r="AZ260" s="43"/>
      <c r="BA260" s="43"/>
      <c r="BB260" s="43"/>
      <c r="BC260" s="43"/>
      <c r="BD260" s="43"/>
      <c r="BE260" s="43"/>
      <c r="BF260" s="43"/>
      <c r="BG260" s="43"/>
      <c r="BH260" s="43"/>
      <c r="BI260" s="43"/>
    </row>
    <row r="261" spans="1:61" ht="20.25" hidden="1" customHeight="1">
      <c r="A261" s="104" t="str">
        <f t="shared" si="46"/>
        <v>Carrosserie[...]</v>
      </c>
      <c r="B261" s="526" t="s">
        <v>330</v>
      </c>
      <c r="C261" s="65"/>
      <c r="D261" s="43"/>
      <c r="E261" s="88">
        <f t="shared" si="51"/>
        <v>0</v>
      </c>
      <c r="F261" s="65"/>
      <c r="G261" s="43"/>
      <c r="H261" s="88"/>
      <c r="I261" s="65"/>
      <c r="J261" s="43"/>
      <c r="K261" s="88"/>
      <c r="L261" s="65"/>
      <c r="M261" s="43"/>
      <c r="N261" s="88"/>
      <c r="O261" s="65"/>
      <c r="P261" s="43"/>
      <c r="Q261" s="88"/>
      <c r="R261" s="65"/>
      <c r="S261" s="43"/>
      <c r="T261" s="88"/>
      <c r="U261" s="65"/>
      <c r="V261" s="43"/>
      <c r="W261" s="88"/>
      <c r="X261" s="65"/>
      <c r="Y261" s="43"/>
      <c r="Z261" s="88"/>
      <c r="AA261" s="65"/>
      <c r="AB261" s="43"/>
      <c r="AC261" s="88"/>
      <c r="AD261" s="65"/>
      <c r="AE261" s="43"/>
      <c r="AF261" s="88">
        <v>0</v>
      </c>
      <c r="AG261" s="65"/>
      <c r="AH261" s="43"/>
      <c r="AI261" s="88">
        <v>0</v>
      </c>
      <c r="AJ261" s="65"/>
      <c r="AK261" s="43"/>
      <c r="AL261" s="88">
        <v>0</v>
      </c>
      <c r="AM261" s="65"/>
      <c r="AN261" s="43"/>
      <c r="AO261" s="88">
        <v>0</v>
      </c>
      <c r="AP261" s="43"/>
      <c r="AQ261" s="43"/>
      <c r="AR261" s="43"/>
      <c r="AS261" s="43"/>
      <c r="AT261" s="43"/>
      <c r="AU261" s="43"/>
      <c r="AV261" s="43"/>
      <c r="AW261" s="43"/>
      <c r="AX261" s="43"/>
      <c r="AY261" s="43"/>
      <c r="AZ261" s="43"/>
      <c r="BA261" s="43"/>
      <c r="BB261" s="43"/>
      <c r="BC261" s="43"/>
      <c r="BD261" s="43"/>
      <c r="BE261" s="43"/>
      <c r="BF261" s="43"/>
      <c r="BG261" s="43"/>
      <c r="BH261" s="43"/>
      <c r="BI261" s="43"/>
    </row>
    <row r="262" spans="1:61" ht="20.25" hidden="1" customHeight="1">
      <c r="A262" s="104" t="str">
        <f t="shared" si="46"/>
        <v>Carrosserie[...]</v>
      </c>
      <c r="B262" s="526" t="s">
        <v>330</v>
      </c>
      <c r="C262" s="65"/>
      <c r="D262" s="43"/>
      <c r="E262" s="88">
        <f t="shared" si="51"/>
        <v>0</v>
      </c>
      <c r="F262" s="65"/>
      <c r="G262" s="43"/>
      <c r="H262" s="88"/>
      <c r="I262" s="65"/>
      <c r="J262" s="43"/>
      <c r="K262" s="88"/>
      <c r="L262" s="65"/>
      <c r="M262" s="43"/>
      <c r="N262" s="88"/>
      <c r="O262" s="65"/>
      <c r="P262" s="43"/>
      <c r="Q262" s="88"/>
      <c r="R262" s="65"/>
      <c r="S262" s="43"/>
      <c r="T262" s="88"/>
      <c r="U262" s="65"/>
      <c r="V262" s="43"/>
      <c r="W262" s="88"/>
      <c r="X262" s="65"/>
      <c r="Y262" s="43"/>
      <c r="Z262" s="88"/>
      <c r="AA262" s="65"/>
      <c r="AB262" s="43"/>
      <c r="AC262" s="88"/>
      <c r="AD262" s="65"/>
      <c r="AE262" s="43"/>
      <c r="AF262" s="88">
        <v>0</v>
      </c>
      <c r="AG262" s="65"/>
      <c r="AH262" s="43"/>
      <c r="AI262" s="88">
        <v>0</v>
      </c>
      <c r="AJ262" s="65"/>
      <c r="AK262" s="43"/>
      <c r="AL262" s="88">
        <v>0</v>
      </c>
      <c r="AM262" s="65"/>
      <c r="AN262" s="43"/>
      <c r="AO262" s="88">
        <v>0</v>
      </c>
      <c r="AP262" s="43"/>
      <c r="AQ262" s="43"/>
      <c r="AR262" s="43"/>
      <c r="AS262" s="43"/>
      <c r="AT262" s="43"/>
      <c r="AU262" s="43"/>
      <c r="AV262" s="43"/>
      <c r="AW262" s="43"/>
      <c r="AX262" s="43"/>
      <c r="AY262" s="43"/>
      <c r="AZ262" s="43"/>
      <c r="BA262" s="43"/>
      <c r="BB262" s="43"/>
      <c r="BC262" s="43"/>
      <c r="BD262" s="43"/>
      <c r="BE262" s="43"/>
      <c r="BF262" s="43"/>
      <c r="BG262" s="43"/>
      <c r="BH262" s="43"/>
      <c r="BI262" s="43"/>
    </row>
    <row r="263" spans="1:61" ht="20.25" hidden="1" customHeight="1">
      <c r="A263" s="104" t="str">
        <f t="shared" si="46"/>
        <v>Carrosserie[...]</v>
      </c>
      <c r="B263" s="526" t="s">
        <v>330</v>
      </c>
      <c r="C263" s="65"/>
      <c r="D263" s="43"/>
      <c r="E263" s="88">
        <f t="shared" si="51"/>
        <v>0</v>
      </c>
      <c r="F263" s="65"/>
      <c r="G263" s="43"/>
      <c r="H263" s="88"/>
      <c r="I263" s="65"/>
      <c r="J263" s="43"/>
      <c r="K263" s="88"/>
      <c r="L263" s="65"/>
      <c r="M263" s="43"/>
      <c r="N263" s="88"/>
      <c r="O263" s="65"/>
      <c r="P263" s="43"/>
      <c r="Q263" s="88"/>
      <c r="R263" s="65"/>
      <c r="S263" s="43"/>
      <c r="T263" s="88"/>
      <c r="U263" s="65"/>
      <c r="V263" s="43"/>
      <c r="W263" s="88"/>
      <c r="X263" s="65"/>
      <c r="Y263" s="43"/>
      <c r="Z263" s="88"/>
      <c r="AA263" s="65"/>
      <c r="AB263" s="43"/>
      <c r="AC263" s="88"/>
      <c r="AD263" s="65"/>
      <c r="AE263" s="43"/>
      <c r="AF263" s="88">
        <v>0</v>
      </c>
      <c r="AG263" s="65"/>
      <c r="AH263" s="43"/>
      <c r="AI263" s="88">
        <v>0</v>
      </c>
      <c r="AJ263" s="65"/>
      <c r="AK263" s="43"/>
      <c r="AL263" s="88">
        <v>0</v>
      </c>
      <c r="AM263" s="65"/>
      <c r="AN263" s="43"/>
      <c r="AO263" s="88">
        <v>0</v>
      </c>
      <c r="AP263" s="43"/>
      <c r="AQ263" s="43"/>
      <c r="AR263" s="43"/>
      <c r="AS263" s="43"/>
      <c r="AT263" s="43"/>
      <c r="AU263" s="43"/>
      <c r="AV263" s="43"/>
      <c r="AW263" s="43"/>
      <c r="AX263" s="43"/>
      <c r="AY263" s="43"/>
      <c r="AZ263" s="43"/>
      <c r="BA263" s="43"/>
      <c r="BB263" s="43"/>
      <c r="BC263" s="43"/>
      <c r="BD263" s="43"/>
      <c r="BE263" s="43"/>
      <c r="BF263" s="43"/>
      <c r="BG263" s="43"/>
      <c r="BH263" s="43"/>
      <c r="BI263" s="43"/>
    </row>
    <row r="264" spans="1:61" ht="15.75" customHeight="1">
      <c r="A264" s="104" t="str">
        <f t="shared" si="46"/>
        <v>CarrosserieSalaires en absences</v>
      </c>
      <c r="B264" s="548" t="s">
        <v>410</v>
      </c>
      <c r="C264" s="65"/>
      <c r="D264" s="43"/>
      <c r="E264" s="88">
        <f t="shared" si="51"/>
        <v>0</v>
      </c>
      <c r="F264" s="65"/>
      <c r="G264" s="43"/>
      <c r="H264" s="88">
        <v>0</v>
      </c>
      <c r="I264" s="65"/>
      <c r="J264" s="43"/>
      <c r="K264" s="88">
        <v>0</v>
      </c>
      <c r="L264" s="65"/>
      <c r="M264" s="43"/>
      <c r="N264" s="88">
        <v>0</v>
      </c>
      <c r="O264" s="65"/>
      <c r="P264" s="43"/>
      <c r="Q264" s="88">
        <v>0</v>
      </c>
      <c r="R264" s="65"/>
      <c r="S264" s="43"/>
      <c r="T264" s="88">
        <v>0</v>
      </c>
      <c r="U264" s="65"/>
      <c r="V264" s="43"/>
      <c r="W264" s="88">
        <v>0</v>
      </c>
      <c r="X264" s="65"/>
      <c r="Y264" s="43"/>
      <c r="Z264" s="88">
        <v>0</v>
      </c>
      <c r="AA264" s="65"/>
      <c r="AB264" s="43"/>
      <c r="AC264" s="88">
        <v>0</v>
      </c>
      <c r="AD264" s="65"/>
      <c r="AE264" s="43"/>
      <c r="AF264" s="88">
        <v>0</v>
      </c>
      <c r="AG264" s="65"/>
      <c r="AH264" s="43"/>
      <c r="AI264" s="88">
        <v>0</v>
      </c>
      <c r="AJ264" s="65"/>
      <c r="AK264" s="43"/>
      <c r="AL264" s="88">
        <v>0</v>
      </c>
      <c r="AM264" s="65"/>
      <c r="AN264" s="43"/>
      <c r="AO264" s="88">
        <v>0</v>
      </c>
      <c r="AP264" s="43"/>
      <c r="AQ264" s="43"/>
      <c r="AR264" s="43"/>
      <c r="AS264" s="43"/>
      <c r="AT264" s="43"/>
      <c r="AU264" s="43"/>
      <c r="AV264" s="43"/>
      <c r="AW264" s="43"/>
      <c r="AX264" s="43"/>
      <c r="AY264" s="43"/>
      <c r="AZ264" s="43"/>
      <c r="BA264" s="43"/>
      <c r="BB264" s="43"/>
      <c r="BC264" s="43"/>
      <c r="BD264" s="43"/>
      <c r="BE264" s="43"/>
      <c r="BF264" s="43"/>
      <c r="BG264" s="43"/>
      <c r="BH264" s="43"/>
      <c r="BI264" s="43"/>
    </row>
    <row r="265" spans="1:61" ht="15.75" customHeight="1">
      <c r="A265" s="104" t="str">
        <f t="shared" si="46"/>
        <v>CarrosserieDéduction à la source</v>
      </c>
      <c r="B265" s="547" t="s">
        <v>411</v>
      </c>
      <c r="C265" s="46"/>
      <c r="D265" s="130"/>
      <c r="E265" s="132">
        <f t="shared" si="51"/>
        <v>0</v>
      </c>
      <c r="F265" s="46"/>
      <c r="G265" s="130"/>
      <c r="H265" s="132">
        <v>0</v>
      </c>
      <c r="I265" s="46"/>
      <c r="J265" s="130"/>
      <c r="K265" s="132">
        <v>0</v>
      </c>
      <c r="L265" s="46"/>
      <c r="M265" s="130"/>
      <c r="N265" s="132">
        <v>0</v>
      </c>
      <c r="O265" s="46"/>
      <c r="P265" s="130"/>
      <c r="Q265" s="132">
        <v>0</v>
      </c>
      <c r="R265" s="46"/>
      <c r="S265" s="130"/>
      <c r="T265" s="132">
        <v>0</v>
      </c>
      <c r="U265" s="46"/>
      <c r="V265" s="130"/>
      <c r="W265" s="132">
        <v>0</v>
      </c>
      <c r="X265" s="46"/>
      <c r="Y265" s="130"/>
      <c r="Z265" s="132">
        <v>0</v>
      </c>
      <c r="AA265" s="46"/>
      <c r="AB265" s="130"/>
      <c r="AC265" s="132">
        <v>0</v>
      </c>
      <c r="AD265" s="46"/>
      <c r="AE265" s="130"/>
      <c r="AF265" s="132">
        <v>0</v>
      </c>
      <c r="AG265" s="46"/>
      <c r="AH265" s="130"/>
      <c r="AI265" s="132">
        <v>0</v>
      </c>
      <c r="AJ265" s="46"/>
      <c r="AK265" s="130"/>
      <c r="AL265" s="132">
        <v>0</v>
      </c>
      <c r="AM265" s="46"/>
      <c r="AN265" s="130"/>
      <c r="AO265" s="132">
        <v>0</v>
      </c>
      <c r="AP265" s="43"/>
      <c r="AQ265" s="43"/>
      <c r="AR265" s="43"/>
      <c r="AS265" s="43"/>
      <c r="AT265" s="43"/>
      <c r="AU265" s="43"/>
      <c r="AV265" s="43"/>
      <c r="AW265" s="43"/>
      <c r="AX265" s="43"/>
      <c r="AY265" s="43"/>
      <c r="AZ265" s="43"/>
      <c r="BA265" s="43"/>
      <c r="BB265" s="43"/>
      <c r="BC265" s="43"/>
      <c r="BD265" s="43"/>
      <c r="BE265" s="43"/>
      <c r="BF265" s="43"/>
      <c r="BG265" s="43"/>
      <c r="BH265" s="43"/>
      <c r="BI265" s="43"/>
    </row>
    <row r="266" spans="1:61" ht="15.75" customHeight="1">
      <c r="A266" s="104" t="str">
        <f t="shared" si="46"/>
        <v>CarrosserieBénéfices marginaux</v>
      </c>
      <c r="B266" s="547" t="s">
        <v>412</v>
      </c>
      <c r="C266" s="65"/>
      <c r="D266" s="43"/>
      <c r="E266" s="88">
        <f t="shared" si="51"/>
        <v>0</v>
      </c>
      <c r="F266" s="65"/>
      <c r="G266" s="43"/>
      <c r="H266" s="88">
        <v>0</v>
      </c>
      <c r="I266" s="65"/>
      <c r="J266" s="43"/>
      <c r="K266" s="88">
        <v>0</v>
      </c>
      <c r="L266" s="65"/>
      <c r="M266" s="43"/>
      <c r="N266" s="88">
        <v>0</v>
      </c>
      <c r="O266" s="65"/>
      <c r="P266" s="43"/>
      <c r="Q266" s="88">
        <v>0</v>
      </c>
      <c r="R266" s="65"/>
      <c r="S266" s="43"/>
      <c r="T266" s="88">
        <v>0</v>
      </c>
      <c r="U266" s="65"/>
      <c r="V266" s="43"/>
      <c r="W266" s="88">
        <v>0</v>
      </c>
      <c r="X266" s="65"/>
      <c r="Y266" s="43"/>
      <c r="Z266" s="88">
        <v>0</v>
      </c>
      <c r="AA266" s="65"/>
      <c r="AB266" s="43"/>
      <c r="AC266" s="88">
        <v>0</v>
      </c>
      <c r="AD266" s="65"/>
      <c r="AE266" s="43"/>
      <c r="AF266" s="88">
        <v>0</v>
      </c>
      <c r="AG266" s="65"/>
      <c r="AH266" s="43"/>
      <c r="AI266" s="88">
        <v>0</v>
      </c>
      <c r="AJ266" s="65"/>
      <c r="AK266" s="43"/>
      <c r="AL266" s="88">
        <v>0</v>
      </c>
      <c r="AM266" s="65"/>
      <c r="AN266" s="43"/>
      <c r="AO266" s="88">
        <v>0</v>
      </c>
      <c r="AP266" s="43"/>
      <c r="AQ266" s="43"/>
      <c r="AR266" s="43"/>
      <c r="AS266" s="43"/>
      <c r="AT266" s="43"/>
      <c r="AU266" s="43"/>
      <c r="AV266" s="43"/>
      <c r="AW266" s="43"/>
      <c r="AX266" s="43"/>
      <c r="AY266" s="43"/>
      <c r="AZ266" s="43"/>
      <c r="BA266" s="43"/>
      <c r="BB266" s="43"/>
      <c r="BC266" s="43"/>
      <c r="BD266" s="43"/>
      <c r="BE266" s="43"/>
      <c r="BF266" s="43"/>
      <c r="BG266" s="43"/>
      <c r="BH266" s="43"/>
      <c r="BI266" s="43"/>
    </row>
    <row r="267" spans="1:61" ht="15.75" customHeight="1">
      <c r="A267" s="104" t="str">
        <f t="shared" si="46"/>
        <v>CarrosserieCsst</v>
      </c>
      <c r="B267" s="547" t="s">
        <v>413</v>
      </c>
      <c r="C267" s="65"/>
      <c r="D267" s="43"/>
      <c r="E267" s="88">
        <f t="shared" si="51"/>
        <v>0</v>
      </c>
      <c r="F267" s="65"/>
      <c r="G267" s="43"/>
      <c r="H267" s="88">
        <v>0</v>
      </c>
      <c r="I267" s="65"/>
      <c r="J267" s="43"/>
      <c r="K267" s="88">
        <v>0</v>
      </c>
      <c r="L267" s="65"/>
      <c r="M267" s="43"/>
      <c r="N267" s="88">
        <v>0</v>
      </c>
      <c r="O267" s="65"/>
      <c r="P267" s="43"/>
      <c r="Q267" s="88">
        <v>0</v>
      </c>
      <c r="R267" s="65"/>
      <c r="S267" s="43"/>
      <c r="T267" s="88">
        <v>0</v>
      </c>
      <c r="U267" s="65"/>
      <c r="V267" s="43"/>
      <c r="W267" s="88">
        <v>0</v>
      </c>
      <c r="X267" s="65"/>
      <c r="Y267" s="43"/>
      <c r="Z267" s="88">
        <v>0</v>
      </c>
      <c r="AA267" s="65"/>
      <c r="AB267" s="43"/>
      <c r="AC267" s="88">
        <v>0</v>
      </c>
      <c r="AD267" s="65"/>
      <c r="AE267" s="43"/>
      <c r="AF267" s="88">
        <v>0</v>
      </c>
      <c r="AG267" s="65"/>
      <c r="AH267" s="43"/>
      <c r="AI267" s="88">
        <v>0</v>
      </c>
      <c r="AJ267" s="65"/>
      <c r="AK267" s="43"/>
      <c r="AL267" s="88">
        <v>0</v>
      </c>
      <c r="AM267" s="65"/>
      <c r="AN267" s="43"/>
      <c r="AO267" s="88">
        <v>0</v>
      </c>
      <c r="AP267" s="43"/>
      <c r="AQ267" s="43"/>
      <c r="AR267" s="43"/>
      <c r="AS267" s="43"/>
      <c r="AT267" s="43"/>
      <c r="AU267" s="43"/>
      <c r="AV267" s="43"/>
      <c r="AW267" s="43"/>
      <c r="AX267" s="43"/>
      <c r="AY267" s="43"/>
      <c r="AZ267" s="43"/>
      <c r="BA267" s="43"/>
      <c r="BB267" s="43"/>
      <c r="BC267" s="43"/>
      <c r="BD267" s="43"/>
      <c r="BE267" s="43"/>
      <c r="BF267" s="43"/>
      <c r="BG267" s="43"/>
      <c r="BH267" s="43"/>
      <c r="BI267" s="43"/>
    </row>
    <row r="268" spans="1:61" ht="20.25" hidden="1" customHeight="1">
      <c r="A268" s="104" t="str">
        <f t="shared" si="46"/>
        <v>Carrosserie[...]</v>
      </c>
      <c r="B268" s="526" t="s">
        <v>330</v>
      </c>
      <c r="C268" s="51"/>
      <c r="D268" s="133"/>
      <c r="E268" s="110">
        <f t="shared" si="51"/>
        <v>0</v>
      </c>
      <c r="F268" s="51"/>
      <c r="G268" s="133"/>
      <c r="H268" s="110"/>
      <c r="I268" s="51"/>
      <c r="J268" s="133"/>
      <c r="K268" s="110"/>
      <c r="L268" s="51"/>
      <c r="M268" s="133"/>
      <c r="N268" s="110"/>
      <c r="O268" s="51"/>
      <c r="P268" s="133"/>
      <c r="Q268" s="110"/>
      <c r="R268" s="51"/>
      <c r="S268" s="133"/>
      <c r="T268" s="110"/>
      <c r="U268" s="51"/>
      <c r="V268" s="133"/>
      <c r="W268" s="110"/>
      <c r="X268" s="51"/>
      <c r="Y268" s="133"/>
      <c r="Z268" s="110"/>
      <c r="AA268" s="51"/>
      <c r="AB268" s="133"/>
      <c r="AC268" s="110"/>
      <c r="AD268" s="51"/>
      <c r="AE268" s="133"/>
      <c r="AF268" s="110">
        <v>0</v>
      </c>
      <c r="AG268" s="51"/>
      <c r="AH268" s="133"/>
      <c r="AI268" s="110">
        <v>0</v>
      </c>
      <c r="AJ268" s="51"/>
      <c r="AK268" s="133"/>
      <c r="AL268" s="110">
        <v>0</v>
      </c>
      <c r="AM268" s="51"/>
      <c r="AN268" s="133"/>
      <c r="AO268" s="110">
        <v>0</v>
      </c>
      <c r="AP268" s="43"/>
      <c r="AQ268" s="43"/>
      <c r="AR268" s="43"/>
      <c r="AS268" s="43"/>
      <c r="AT268" s="43"/>
      <c r="AU268" s="43"/>
      <c r="AV268" s="43"/>
      <c r="AW268" s="43"/>
      <c r="AX268" s="43"/>
      <c r="AY268" s="43"/>
      <c r="AZ268" s="43"/>
      <c r="BA268" s="43"/>
      <c r="BB268" s="43"/>
      <c r="BC268" s="43"/>
      <c r="BD268" s="43"/>
      <c r="BE268" s="43"/>
      <c r="BF268" s="43"/>
      <c r="BG268" s="43"/>
      <c r="BH268" s="43"/>
      <c r="BI268" s="43"/>
    </row>
    <row r="269" spans="1:61" ht="15.75" customHeight="1">
      <c r="A269" s="104" t="str">
        <f t="shared" si="46"/>
        <v>CarrosserieTOTAL PERSONNEL</v>
      </c>
      <c r="B269" s="543" t="s">
        <v>414</v>
      </c>
      <c r="C269" s="123" t="s">
        <v>404</v>
      </c>
      <c r="D269" s="121">
        <f>IFERROR(E269/E$247,0)</f>
        <v>0</v>
      </c>
      <c r="E269" s="122">
        <f>+SUM(E257:E268)</f>
        <v>0</v>
      </c>
      <c r="F269" s="544" t="s">
        <v>404</v>
      </c>
      <c r="G269" s="545">
        <v>0</v>
      </c>
      <c r="H269" s="546">
        <v>0</v>
      </c>
      <c r="I269" s="544" t="s">
        <v>404</v>
      </c>
      <c r="J269" s="545">
        <v>0</v>
      </c>
      <c r="K269" s="546">
        <v>0</v>
      </c>
      <c r="L269" s="544" t="s">
        <v>404</v>
      </c>
      <c r="M269" s="545">
        <v>0</v>
      </c>
      <c r="N269" s="546">
        <v>0</v>
      </c>
      <c r="O269" s="544" t="s">
        <v>404</v>
      </c>
      <c r="P269" s="545">
        <v>0</v>
      </c>
      <c r="Q269" s="546">
        <v>0</v>
      </c>
      <c r="R269" s="544" t="s">
        <v>404</v>
      </c>
      <c r="S269" s="545">
        <v>0</v>
      </c>
      <c r="T269" s="546">
        <v>0</v>
      </c>
      <c r="U269" s="544" t="s">
        <v>404</v>
      </c>
      <c r="V269" s="545">
        <v>0</v>
      </c>
      <c r="W269" s="546">
        <v>0</v>
      </c>
      <c r="X269" s="544" t="s">
        <v>404</v>
      </c>
      <c r="Y269" s="545">
        <v>0</v>
      </c>
      <c r="Z269" s="546">
        <v>0</v>
      </c>
      <c r="AA269" s="544" t="s">
        <v>404</v>
      </c>
      <c r="AB269" s="545">
        <v>0</v>
      </c>
      <c r="AC269" s="546">
        <v>0</v>
      </c>
      <c r="AD269" s="544" t="s">
        <v>404</v>
      </c>
      <c r="AE269" s="545">
        <v>0</v>
      </c>
      <c r="AF269" s="546">
        <v>0</v>
      </c>
      <c r="AG269" s="544" t="s">
        <v>404</v>
      </c>
      <c r="AH269" s="545">
        <v>0</v>
      </c>
      <c r="AI269" s="546">
        <v>0</v>
      </c>
      <c r="AJ269" s="544" t="s">
        <v>404</v>
      </c>
      <c r="AK269" s="545">
        <v>0</v>
      </c>
      <c r="AL269" s="546">
        <v>0</v>
      </c>
      <c r="AM269" s="544" t="s">
        <v>404</v>
      </c>
      <c r="AN269" s="545">
        <v>0</v>
      </c>
      <c r="AO269" s="546">
        <v>0</v>
      </c>
      <c r="AP269" s="43"/>
      <c r="AQ269" s="43"/>
      <c r="AR269" s="43"/>
      <c r="AS269" s="43"/>
      <c r="AT269" s="43"/>
      <c r="AU269" s="43"/>
      <c r="AV269" s="43"/>
      <c r="AW269" s="43"/>
      <c r="AX269" s="43"/>
      <c r="AY269" s="43"/>
      <c r="AZ269" s="43"/>
      <c r="BA269" s="43"/>
      <c r="BB269" s="43"/>
      <c r="BC269" s="43"/>
      <c r="BD269" s="43"/>
      <c r="BE269" s="43"/>
      <c r="BF269" s="43"/>
      <c r="BG269" s="43"/>
      <c r="BH269" s="43"/>
      <c r="BI269" s="43"/>
    </row>
    <row r="270" spans="1:61" ht="15.75" customHeight="1">
      <c r="A270" s="104" t="str">
        <f t="shared" si="46"/>
        <v>CarrosseriePublicité 2</v>
      </c>
      <c r="B270" s="589" t="s">
        <v>415</v>
      </c>
      <c r="C270" s="65"/>
      <c r="D270" s="43"/>
      <c r="E270" s="88">
        <f t="shared" ref="E270:E287" si="52">+SUM(H270,K270,N270,Q270,T270,W270,Z270,AC270,AF270,AI270,AL270,AO270)</f>
        <v>0</v>
      </c>
      <c r="F270" s="65"/>
      <c r="G270" s="43"/>
      <c r="H270" s="88">
        <v>0</v>
      </c>
      <c r="I270" s="65"/>
      <c r="J270" s="43"/>
      <c r="K270" s="88">
        <v>0</v>
      </c>
      <c r="L270" s="65"/>
      <c r="M270" s="43"/>
      <c r="N270" s="88">
        <v>0</v>
      </c>
      <c r="O270" s="65"/>
      <c r="P270" s="43"/>
      <c r="Q270" s="88">
        <v>0</v>
      </c>
      <c r="R270" s="65"/>
      <c r="S270" s="43"/>
      <c r="T270" s="88">
        <v>0</v>
      </c>
      <c r="U270" s="65"/>
      <c r="V270" s="43"/>
      <c r="W270" s="88">
        <v>0</v>
      </c>
      <c r="X270" s="65"/>
      <c r="Y270" s="43"/>
      <c r="Z270" s="88">
        <v>0</v>
      </c>
      <c r="AA270" s="65"/>
      <c r="AB270" s="43"/>
      <c r="AC270" s="88">
        <v>0</v>
      </c>
      <c r="AD270" s="65"/>
      <c r="AE270" s="43"/>
      <c r="AF270" s="88">
        <v>0</v>
      </c>
      <c r="AG270" s="65"/>
      <c r="AH270" s="43"/>
      <c r="AI270" s="88">
        <v>0</v>
      </c>
      <c r="AJ270" s="65"/>
      <c r="AK270" s="43"/>
      <c r="AL270" s="88">
        <v>0</v>
      </c>
      <c r="AM270" s="65"/>
      <c r="AN270" s="43"/>
      <c r="AO270" s="88">
        <v>0</v>
      </c>
      <c r="AP270" s="43"/>
      <c r="AQ270" s="43"/>
      <c r="AR270" s="43"/>
      <c r="AS270" s="43"/>
      <c r="AT270" s="43"/>
      <c r="AU270" s="43"/>
      <c r="AV270" s="43"/>
      <c r="AW270" s="43"/>
      <c r="AX270" s="43"/>
      <c r="AY270" s="43"/>
      <c r="AZ270" s="43"/>
      <c r="BA270" s="43"/>
      <c r="BB270" s="43"/>
      <c r="BC270" s="43"/>
      <c r="BD270" s="43"/>
      <c r="BE270" s="43"/>
      <c r="BF270" s="43"/>
      <c r="BG270" s="43"/>
      <c r="BH270" s="43"/>
      <c r="BI270" s="43"/>
    </row>
    <row r="271" spans="1:61" ht="15.75" customHeight="1">
      <c r="A271" s="104" t="str">
        <f t="shared" si="46"/>
        <v>CarrosserieService gratuit 2</v>
      </c>
      <c r="B271" s="547" t="s">
        <v>416</v>
      </c>
      <c r="C271" s="65"/>
      <c r="D271" s="43"/>
      <c r="E271" s="88">
        <f t="shared" si="52"/>
        <v>0</v>
      </c>
      <c r="F271" s="65"/>
      <c r="G271" s="43"/>
      <c r="H271" s="88">
        <v>0</v>
      </c>
      <c r="I271" s="65"/>
      <c r="J271" s="43"/>
      <c r="K271" s="88">
        <v>0</v>
      </c>
      <c r="L271" s="65"/>
      <c r="M271" s="43"/>
      <c r="N271" s="88">
        <v>0</v>
      </c>
      <c r="O271" s="65"/>
      <c r="P271" s="43"/>
      <c r="Q271" s="88">
        <v>0</v>
      </c>
      <c r="R271" s="65"/>
      <c r="S271" s="43"/>
      <c r="T271" s="88">
        <v>0</v>
      </c>
      <c r="U271" s="65"/>
      <c r="V271" s="43"/>
      <c r="W271" s="88">
        <v>0</v>
      </c>
      <c r="X271" s="65"/>
      <c r="Y271" s="43"/>
      <c r="Z271" s="88">
        <v>0</v>
      </c>
      <c r="AA271" s="65"/>
      <c r="AB271" s="43"/>
      <c r="AC271" s="88">
        <v>0</v>
      </c>
      <c r="AD271" s="65"/>
      <c r="AE271" s="43"/>
      <c r="AF271" s="88">
        <v>0</v>
      </c>
      <c r="AG271" s="65"/>
      <c r="AH271" s="43"/>
      <c r="AI271" s="88">
        <v>0</v>
      </c>
      <c r="AJ271" s="65"/>
      <c r="AK271" s="43"/>
      <c r="AL271" s="88">
        <v>0</v>
      </c>
      <c r="AM271" s="65"/>
      <c r="AN271" s="43"/>
      <c r="AO271" s="88">
        <v>0</v>
      </c>
      <c r="AP271" s="43"/>
      <c r="AQ271" s="43"/>
      <c r="AR271" s="43"/>
      <c r="AS271" s="43"/>
      <c r="AT271" s="43"/>
      <c r="AU271" s="43"/>
      <c r="AV271" s="43"/>
      <c r="AW271" s="43"/>
      <c r="AX271" s="43"/>
      <c r="AY271" s="43"/>
      <c r="AZ271" s="43"/>
      <c r="BA271" s="43"/>
      <c r="BB271" s="43"/>
      <c r="BC271" s="43"/>
      <c r="BD271" s="43"/>
      <c r="BE271" s="43"/>
      <c r="BF271" s="43"/>
      <c r="BG271" s="43"/>
      <c r="BH271" s="43"/>
      <c r="BI271" s="43"/>
    </row>
    <row r="272" spans="1:61" ht="15.75" customHeight="1">
      <c r="A272" s="104" t="str">
        <f t="shared" si="46"/>
        <v>CarrosserieFrais véhicules de cie</v>
      </c>
      <c r="B272" s="548" t="s">
        <v>417</v>
      </c>
      <c r="C272" s="51"/>
      <c r="D272" s="133"/>
      <c r="E272" s="110">
        <f t="shared" si="52"/>
        <v>0</v>
      </c>
      <c r="F272" s="51"/>
      <c r="G272" s="133"/>
      <c r="H272" s="110">
        <v>0</v>
      </c>
      <c r="I272" s="51"/>
      <c r="J272" s="133"/>
      <c r="K272" s="110">
        <v>0</v>
      </c>
      <c r="L272" s="51"/>
      <c r="M272" s="133"/>
      <c r="N272" s="110">
        <v>0</v>
      </c>
      <c r="O272" s="51"/>
      <c r="P272" s="133"/>
      <c r="Q272" s="110">
        <v>0</v>
      </c>
      <c r="R272" s="51"/>
      <c r="S272" s="133"/>
      <c r="T272" s="110">
        <v>0</v>
      </c>
      <c r="U272" s="51"/>
      <c r="V272" s="133"/>
      <c r="W272" s="110">
        <v>0</v>
      </c>
      <c r="X272" s="51"/>
      <c r="Y272" s="133"/>
      <c r="Z272" s="110">
        <v>0</v>
      </c>
      <c r="AA272" s="51"/>
      <c r="AB272" s="133"/>
      <c r="AC272" s="110">
        <v>0</v>
      </c>
      <c r="AD272" s="51"/>
      <c r="AE272" s="133"/>
      <c r="AF272" s="110">
        <v>0</v>
      </c>
      <c r="AG272" s="51"/>
      <c r="AH272" s="133"/>
      <c r="AI272" s="110">
        <v>0</v>
      </c>
      <c r="AJ272" s="51"/>
      <c r="AK272" s="133"/>
      <c r="AL272" s="110">
        <v>0</v>
      </c>
      <c r="AM272" s="51"/>
      <c r="AN272" s="133"/>
      <c r="AO272" s="110">
        <v>0</v>
      </c>
      <c r="AP272" s="43"/>
      <c r="AQ272" s="43"/>
      <c r="AR272" s="43"/>
      <c r="AS272" s="43"/>
      <c r="AT272" s="43"/>
      <c r="AU272" s="43"/>
      <c r="AV272" s="43"/>
      <c r="AW272" s="43"/>
      <c r="AX272" s="43"/>
      <c r="AY272" s="43"/>
      <c r="AZ272" s="43"/>
      <c r="BA272" s="43"/>
      <c r="BB272" s="43"/>
      <c r="BC272" s="43"/>
      <c r="BD272" s="43"/>
      <c r="BE272" s="43"/>
      <c r="BF272" s="43"/>
      <c r="BG272" s="43"/>
      <c r="BH272" s="43"/>
      <c r="BI272" s="43"/>
    </row>
    <row r="273" spans="1:61" ht="15.75" customHeight="1">
      <c r="A273" s="104" t="str">
        <f t="shared" si="46"/>
        <v>CarrosserieInformatique</v>
      </c>
      <c r="B273" s="547" t="s">
        <v>418</v>
      </c>
      <c r="C273" s="65"/>
      <c r="D273" s="43"/>
      <c r="E273" s="88">
        <f t="shared" si="52"/>
        <v>0</v>
      </c>
      <c r="F273" s="65"/>
      <c r="G273" s="43"/>
      <c r="H273" s="88">
        <v>0</v>
      </c>
      <c r="I273" s="65"/>
      <c r="J273" s="43"/>
      <c r="K273" s="88">
        <v>0</v>
      </c>
      <c r="L273" s="65"/>
      <c r="M273" s="43"/>
      <c r="N273" s="88">
        <v>0</v>
      </c>
      <c r="O273" s="65"/>
      <c r="P273" s="43"/>
      <c r="Q273" s="88">
        <v>0</v>
      </c>
      <c r="R273" s="65"/>
      <c r="S273" s="43"/>
      <c r="T273" s="88">
        <v>0</v>
      </c>
      <c r="U273" s="65"/>
      <c r="V273" s="43"/>
      <c r="W273" s="88">
        <v>0</v>
      </c>
      <c r="X273" s="65"/>
      <c r="Y273" s="43"/>
      <c r="Z273" s="88">
        <v>0</v>
      </c>
      <c r="AA273" s="65"/>
      <c r="AB273" s="43"/>
      <c r="AC273" s="88">
        <v>0</v>
      </c>
      <c r="AD273" s="65"/>
      <c r="AE273" s="43"/>
      <c r="AF273" s="88">
        <v>0</v>
      </c>
      <c r="AG273" s="65"/>
      <c r="AH273" s="43"/>
      <c r="AI273" s="88">
        <v>0</v>
      </c>
      <c r="AJ273" s="65"/>
      <c r="AK273" s="43"/>
      <c r="AL273" s="88">
        <v>0</v>
      </c>
      <c r="AM273" s="65"/>
      <c r="AN273" s="43"/>
      <c r="AO273" s="88">
        <v>0</v>
      </c>
      <c r="AP273" s="43"/>
      <c r="AQ273" s="43"/>
      <c r="AR273" s="43"/>
      <c r="AS273" s="43"/>
      <c r="AT273" s="43"/>
      <c r="AU273" s="43"/>
      <c r="AV273" s="43"/>
      <c r="AW273" s="43"/>
      <c r="AX273" s="43"/>
      <c r="AY273" s="43"/>
      <c r="AZ273" s="43"/>
      <c r="BA273" s="43"/>
      <c r="BB273" s="43"/>
      <c r="BC273" s="43"/>
      <c r="BD273" s="43"/>
      <c r="BE273" s="43"/>
      <c r="BF273" s="43"/>
      <c r="BG273" s="43"/>
      <c r="BH273" s="43"/>
      <c r="BI273" s="43"/>
    </row>
    <row r="274" spans="1:61" ht="15.75" customHeight="1">
      <c r="A274" s="104" t="str">
        <f t="shared" si="46"/>
        <v>CarrosserieFrais de déplacement</v>
      </c>
      <c r="B274" s="547" t="s">
        <v>419</v>
      </c>
      <c r="C274" s="65"/>
      <c r="D274" s="43"/>
      <c r="E274" s="88">
        <f t="shared" si="52"/>
        <v>0</v>
      </c>
      <c r="F274" s="65"/>
      <c r="G274" s="43"/>
      <c r="H274" s="88">
        <v>0</v>
      </c>
      <c r="I274" s="65"/>
      <c r="J274" s="43"/>
      <c r="K274" s="88">
        <v>0</v>
      </c>
      <c r="L274" s="65"/>
      <c r="M274" s="43"/>
      <c r="N274" s="88">
        <v>0</v>
      </c>
      <c r="O274" s="65"/>
      <c r="P274" s="43"/>
      <c r="Q274" s="88">
        <v>0</v>
      </c>
      <c r="R274" s="65"/>
      <c r="S274" s="43"/>
      <c r="T274" s="88">
        <v>0</v>
      </c>
      <c r="U274" s="65"/>
      <c r="V274" s="43"/>
      <c r="W274" s="88">
        <v>0</v>
      </c>
      <c r="X274" s="65"/>
      <c r="Y274" s="43"/>
      <c r="Z274" s="88">
        <v>0</v>
      </c>
      <c r="AA274" s="65"/>
      <c r="AB274" s="43"/>
      <c r="AC274" s="88">
        <v>0</v>
      </c>
      <c r="AD274" s="65"/>
      <c r="AE274" s="43"/>
      <c r="AF274" s="88">
        <v>0</v>
      </c>
      <c r="AG274" s="65"/>
      <c r="AH274" s="43"/>
      <c r="AI274" s="88">
        <v>0</v>
      </c>
      <c r="AJ274" s="65"/>
      <c r="AK274" s="43"/>
      <c r="AL274" s="88">
        <v>0</v>
      </c>
      <c r="AM274" s="65"/>
      <c r="AN274" s="43"/>
      <c r="AO274" s="88">
        <v>0</v>
      </c>
      <c r="AP274" s="43"/>
      <c r="AQ274" s="43"/>
      <c r="AR274" s="43"/>
      <c r="AS274" s="43"/>
      <c r="AT274" s="43"/>
      <c r="AU274" s="43"/>
      <c r="AV274" s="43"/>
      <c r="AW274" s="43"/>
      <c r="AX274" s="43"/>
      <c r="AY274" s="43"/>
      <c r="AZ274" s="43"/>
      <c r="BA274" s="43"/>
      <c r="BB274" s="43"/>
      <c r="BC274" s="43"/>
      <c r="BD274" s="43"/>
      <c r="BE274" s="43"/>
      <c r="BF274" s="43"/>
      <c r="BG274" s="43"/>
      <c r="BH274" s="43"/>
      <c r="BI274" s="43"/>
    </row>
    <row r="275" spans="1:61" ht="15.75" customHeight="1">
      <c r="A275" s="104" t="str">
        <f t="shared" si="46"/>
        <v>CarrosserieServices extérieurs</v>
      </c>
      <c r="B275" s="547" t="s">
        <v>420</v>
      </c>
      <c r="C275" s="51"/>
      <c r="D275" s="133"/>
      <c r="E275" s="110">
        <f t="shared" si="52"/>
        <v>0</v>
      </c>
      <c r="F275" s="51"/>
      <c r="G275" s="133"/>
      <c r="H275" s="110">
        <v>0</v>
      </c>
      <c r="I275" s="51"/>
      <c r="J275" s="133"/>
      <c r="K275" s="110">
        <v>0</v>
      </c>
      <c r="L275" s="51"/>
      <c r="M275" s="133"/>
      <c r="N275" s="110">
        <v>0</v>
      </c>
      <c r="O275" s="51"/>
      <c r="P275" s="133"/>
      <c r="Q275" s="110">
        <v>0</v>
      </c>
      <c r="R275" s="51"/>
      <c r="S275" s="133"/>
      <c r="T275" s="110">
        <v>0</v>
      </c>
      <c r="U275" s="51"/>
      <c r="V275" s="133"/>
      <c r="W275" s="110">
        <v>0</v>
      </c>
      <c r="X275" s="51"/>
      <c r="Y275" s="133"/>
      <c r="Z275" s="110">
        <v>0</v>
      </c>
      <c r="AA275" s="51"/>
      <c r="AB275" s="133"/>
      <c r="AC275" s="110">
        <v>0</v>
      </c>
      <c r="AD275" s="51"/>
      <c r="AE275" s="133"/>
      <c r="AF275" s="110">
        <v>0</v>
      </c>
      <c r="AG275" s="51"/>
      <c r="AH275" s="133"/>
      <c r="AI275" s="110">
        <v>0</v>
      </c>
      <c r="AJ275" s="51"/>
      <c r="AK275" s="133"/>
      <c r="AL275" s="110">
        <v>0</v>
      </c>
      <c r="AM275" s="51"/>
      <c r="AN275" s="133"/>
      <c r="AO275" s="110">
        <v>0</v>
      </c>
      <c r="AP275" s="43"/>
      <c r="AQ275" s="43"/>
      <c r="AR275" s="43"/>
      <c r="AS275" s="43"/>
      <c r="AT275" s="43"/>
      <c r="AU275" s="43"/>
      <c r="AV275" s="43"/>
      <c r="AW275" s="43"/>
      <c r="AX275" s="43"/>
      <c r="AY275" s="43"/>
      <c r="AZ275" s="43"/>
      <c r="BA275" s="43"/>
      <c r="BB275" s="43"/>
      <c r="BC275" s="43"/>
      <c r="BD275" s="43"/>
      <c r="BE275" s="43"/>
      <c r="BF275" s="43"/>
      <c r="BG275" s="43"/>
      <c r="BH275" s="43"/>
      <c r="BI275" s="43"/>
    </row>
    <row r="276" spans="1:61" ht="15.75" customHeight="1">
      <c r="A276" s="104" t="str">
        <f t="shared" si="46"/>
        <v>CarrosserieFournitures d'atelier</v>
      </c>
      <c r="B276" s="590" t="s">
        <v>828</v>
      </c>
      <c r="C276" s="65"/>
      <c r="D276" s="43"/>
      <c r="E276" s="88">
        <f t="shared" si="52"/>
        <v>0</v>
      </c>
      <c r="F276" s="65"/>
      <c r="G276" s="43"/>
      <c r="H276" s="88">
        <v>0</v>
      </c>
      <c r="I276" s="65"/>
      <c r="J276" s="43"/>
      <c r="K276" s="88">
        <v>0</v>
      </c>
      <c r="L276" s="65"/>
      <c r="M276" s="43"/>
      <c r="N276" s="88">
        <v>0</v>
      </c>
      <c r="O276" s="65"/>
      <c r="P276" s="43"/>
      <c r="Q276" s="88">
        <v>0</v>
      </c>
      <c r="R276" s="65"/>
      <c r="S276" s="43"/>
      <c r="T276" s="88">
        <v>0</v>
      </c>
      <c r="U276" s="65"/>
      <c r="V276" s="43"/>
      <c r="W276" s="88">
        <v>0</v>
      </c>
      <c r="X276" s="65"/>
      <c r="Y276" s="43"/>
      <c r="Z276" s="88">
        <v>0</v>
      </c>
      <c r="AA276" s="65"/>
      <c r="AB276" s="43"/>
      <c r="AC276" s="88">
        <v>0</v>
      </c>
      <c r="AD276" s="65"/>
      <c r="AE276" s="43"/>
      <c r="AF276" s="88">
        <v>0</v>
      </c>
      <c r="AG276" s="65"/>
      <c r="AH276" s="43"/>
      <c r="AI276" s="88">
        <v>0</v>
      </c>
      <c r="AJ276" s="65"/>
      <c r="AK276" s="43"/>
      <c r="AL276" s="88">
        <v>0</v>
      </c>
      <c r="AM276" s="65"/>
      <c r="AN276" s="43"/>
      <c r="AO276" s="88">
        <v>0</v>
      </c>
      <c r="AP276" s="43"/>
      <c r="AQ276" s="43"/>
      <c r="AR276" s="43"/>
      <c r="AS276" s="43"/>
      <c r="AT276" s="43"/>
      <c r="AU276" s="43"/>
      <c r="AV276" s="43"/>
      <c r="AW276" s="43"/>
      <c r="AX276" s="43"/>
      <c r="AY276" s="43"/>
      <c r="AZ276" s="43"/>
      <c r="BA276" s="43"/>
      <c r="BB276" s="43"/>
      <c r="BC276" s="43"/>
      <c r="BD276" s="43"/>
      <c r="BE276" s="43"/>
      <c r="BF276" s="43"/>
      <c r="BG276" s="43"/>
      <c r="BH276" s="43"/>
      <c r="BI276" s="43"/>
    </row>
    <row r="277" spans="1:61" ht="15.75" customHeight="1">
      <c r="A277" s="104" t="str">
        <f t="shared" si="46"/>
        <v>CarrosserieFournitures autres</v>
      </c>
      <c r="B277" s="547" t="s">
        <v>421</v>
      </c>
      <c r="C277" s="65"/>
      <c r="D277" s="43"/>
      <c r="E277" s="88">
        <f t="shared" si="52"/>
        <v>0</v>
      </c>
      <c r="F277" s="65"/>
      <c r="G277" s="43"/>
      <c r="H277" s="88">
        <v>0</v>
      </c>
      <c r="I277" s="65"/>
      <c r="J277" s="43"/>
      <c r="K277" s="88">
        <v>0</v>
      </c>
      <c r="L277" s="65"/>
      <c r="M277" s="43"/>
      <c r="N277" s="88">
        <v>0</v>
      </c>
      <c r="O277" s="65"/>
      <c r="P277" s="43"/>
      <c r="Q277" s="88">
        <v>0</v>
      </c>
      <c r="R277" s="65"/>
      <c r="S277" s="43"/>
      <c r="T277" s="88">
        <v>0</v>
      </c>
      <c r="U277" s="65"/>
      <c r="V277" s="43"/>
      <c r="W277" s="88">
        <v>0</v>
      </c>
      <c r="X277" s="65"/>
      <c r="Y277" s="43"/>
      <c r="Z277" s="88">
        <v>0</v>
      </c>
      <c r="AA277" s="65"/>
      <c r="AB277" s="43"/>
      <c r="AC277" s="88">
        <v>0</v>
      </c>
      <c r="AD277" s="65"/>
      <c r="AE277" s="43"/>
      <c r="AF277" s="88">
        <v>0</v>
      </c>
      <c r="AG277" s="65"/>
      <c r="AH277" s="43"/>
      <c r="AI277" s="88">
        <v>0</v>
      </c>
      <c r="AJ277" s="65"/>
      <c r="AK277" s="43"/>
      <c r="AL277" s="88">
        <v>0</v>
      </c>
      <c r="AM277" s="65"/>
      <c r="AN277" s="43"/>
      <c r="AO277" s="88">
        <v>0</v>
      </c>
      <c r="AP277" s="43"/>
      <c r="AQ277" s="43"/>
      <c r="AR277" s="43"/>
      <c r="AS277" s="43"/>
      <c r="AT277" s="43"/>
      <c r="AU277" s="43"/>
      <c r="AV277" s="43"/>
      <c r="AW277" s="43"/>
      <c r="AX277" s="43"/>
      <c r="AY277" s="43"/>
      <c r="AZ277" s="43"/>
      <c r="BA277" s="43"/>
      <c r="BB277" s="43"/>
      <c r="BC277" s="43"/>
      <c r="BD277" s="43"/>
      <c r="BE277" s="43"/>
      <c r="BF277" s="43"/>
      <c r="BG277" s="43"/>
      <c r="BH277" s="43"/>
      <c r="BI277" s="43"/>
    </row>
    <row r="278" spans="1:61" ht="15.75" customHeight="1">
      <c r="A278" s="104" t="str">
        <f t="shared" si="46"/>
        <v>CarrosserieUniformes</v>
      </c>
      <c r="B278" s="547" t="s">
        <v>422</v>
      </c>
      <c r="C278" s="65"/>
      <c r="D278" s="43"/>
      <c r="E278" s="88">
        <f t="shared" si="52"/>
        <v>0</v>
      </c>
      <c r="F278" s="65"/>
      <c r="G278" s="43"/>
      <c r="H278" s="88">
        <v>0</v>
      </c>
      <c r="I278" s="65"/>
      <c r="J278" s="43"/>
      <c r="K278" s="88">
        <v>0</v>
      </c>
      <c r="L278" s="65"/>
      <c r="M278" s="43"/>
      <c r="N278" s="88">
        <v>0</v>
      </c>
      <c r="O278" s="65"/>
      <c r="P278" s="43"/>
      <c r="Q278" s="88">
        <v>0</v>
      </c>
      <c r="R278" s="65"/>
      <c r="S278" s="43"/>
      <c r="T278" s="88">
        <v>0</v>
      </c>
      <c r="U278" s="65"/>
      <c r="V278" s="43"/>
      <c r="W278" s="88">
        <v>0</v>
      </c>
      <c r="X278" s="65"/>
      <c r="Y278" s="43"/>
      <c r="Z278" s="88">
        <v>0</v>
      </c>
      <c r="AA278" s="65"/>
      <c r="AB278" s="43"/>
      <c r="AC278" s="88">
        <v>0</v>
      </c>
      <c r="AD278" s="65"/>
      <c r="AE278" s="43"/>
      <c r="AF278" s="88">
        <v>0</v>
      </c>
      <c r="AG278" s="65"/>
      <c r="AH278" s="43"/>
      <c r="AI278" s="88">
        <v>0</v>
      </c>
      <c r="AJ278" s="65"/>
      <c r="AK278" s="43"/>
      <c r="AL278" s="88">
        <v>0</v>
      </c>
      <c r="AM278" s="65"/>
      <c r="AN278" s="43"/>
      <c r="AO278" s="88">
        <v>0</v>
      </c>
      <c r="AP278" s="43"/>
      <c r="AQ278" s="43"/>
      <c r="AR278" s="43"/>
      <c r="AS278" s="43"/>
      <c r="AT278" s="43"/>
      <c r="AU278" s="43"/>
      <c r="AV278" s="43"/>
      <c r="AW278" s="43"/>
      <c r="AX278" s="43"/>
      <c r="AY278" s="43"/>
      <c r="AZ278" s="43"/>
      <c r="BA278" s="43"/>
      <c r="BB278" s="43"/>
      <c r="BC278" s="43"/>
      <c r="BD278" s="43"/>
      <c r="BE278" s="43"/>
      <c r="BF278" s="43"/>
      <c r="BG278" s="43"/>
      <c r="BH278" s="43"/>
      <c r="BI278" s="43"/>
    </row>
    <row r="279" spans="1:61" ht="15.75" customHeight="1">
      <c r="A279" s="104" t="str">
        <f t="shared" si="46"/>
        <v>CarrosseriePapeterie</v>
      </c>
      <c r="B279" s="547" t="s">
        <v>423</v>
      </c>
      <c r="C279" s="65"/>
      <c r="D279" s="43"/>
      <c r="E279" s="88">
        <f t="shared" si="52"/>
        <v>0</v>
      </c>
      <c r="F279" s="65"/>
      <c r="G279" s="43"/>
      <c r="H279" s="88">
        <v>0</v>
      </c>
      <c r="I279" s="65"/>
      <c r="J279" s="43"/>
      <c r="K279" s="88">
        <v>0</v>
      </c>
      <c r="L279" s="65"/>
      <c r="M279" s="43"/>
      <c r="N279" s="88">
        <v>0</v>
      </c>
      <c r="O279" s="65"/>
      <c r="P279" s="43"/>
      <c r="Q279" s="88">
        <v>0</v>
      </c>
      <c r="R279" s="65"/>
      <c r="S279" s="43"/>
      <c r="T279" s="88">
        <v>0</v>
      </c>
      <c r="U279" s="65"/>
      <c r="V279" s="43"/>
      <c r="W279" s="88">
        <v>0</v>
      </c>
      <c r="X279" s="65"/>
      <c r="Y279" s="43"/>
      <c r="Z279" s="88">
        <v>0</v>
      </c>
      <c r="AA279" s="65"/>
      <c r="AB279" s="43"/>
      <c r="AC279" s="88">
        <v>0</v>
      </c>
      <c r="AD279" s="65"/>
      <c r="AE279" s="43"/>
      <c r="AF279" s="88">
        <v>0</v>
      </c>
      <c r="AG279" s="65"/>
      <c r="AH279" s="43"/>
      <c r="AI279" s="88">
        <v>0</v>
      </c>
      <c r="AJ279" s="65"/>
      <c r="AK279" s="43"/>
      <c r="AL279" s="88">
        <v>0</v>
      </c>
      <c r="AM279" s="65"/>
      <c r="AN279" s="43"/>
      <c r="AO279" s="88">
        <v>0</v>
      </c>
      <c r="AP279" s="43"/>
      <c r="AQ279" s="43"/>
      <c r="AR279" s="43"/>
      <c r="AS279" s="43"/>
      <c r="AT279" s="43"/>
      <c r="AU279" s="43"/>
      <c r="AV279" s="43"/>
      <c r="AW279" s="43"/>
      <c r="AX279" s="43"/>
      <c r="AY279" s="43"/>
      <c r="AZ279" s="43"/>
      <c r="BA279" s="43"/>
      <c r="BB279" s="43"/>
      <c r="BC279" s="43"/>
      <c r="BD279" s="43"/>
      <c r="BE279" s="43"/>
      <c r="BF279" s="43"/>
      <c r="BG279" s="43"/>
      <c r="BH279" s="43"/>
      <c r="BI279" s="43"/>
    </row>
    <row r="280" spans="1:61" ht="15.75" customHeight="1">
      <c r="A280" s="104" t="str">
        <f t="shared" si="46"/>
        <v>CarrosserieTéléphone</v>
      </c>
      <c r="B280" s="547" t="s">
        <v>424</v>
      </c>
      <c r="C280" s="65"/>
      <c r="D280" s="43"/>
      <c r="E280" s="88">
        <f t="shared" si="52"/>
        <v>0</v>
      </c>
      <c r="F280" s="65"/>
      <c r="G280" s="43"/>
      <c r="H280" s="88">
        <v>0</v>
      </c>
      <c r="I280" s="65"/>
      <c r="J280" s="43"/>
      <c r="K280" s="88">
        <v>0</v>
      </c>
      <c r="L280" s="65"/>
      <c r="M280" s="43"/>
      <c r="N280" s="88">
        <v>0</v>
      </c>
      <c r="O280" s="65"/>
      <c r="P280" s="43"/>
      <c r="Q280" s="88">
        <v>0</v>
      </c>
      <c r="R280" s="65"/>
      <c r="S280" s="43"/>
      <c r="T280" s="88">
        <v>0</v>
      </c>
      <c r="U280" s="65"/>
      <c r="V280" s="43"/>
      <c r="W280" s="88">
        <v>0</v>
      </c>
      <c r="X280" s="65"/>
      <c r="Y280" s="43"/>
      <c r="Z280" s="88">
        <v>0</v>
      </c>
      <c r="AA280" s="65"/>
      <c r="AB280" s="43"/>
      <c r="AC280" s="88">
        <v>0</v>
      </c>
      <c r="AD280" s="65"/>
      <c r="AE280" s="43"/>
      <c r="AF280" s="88">
        <v>0</v>
      </c>
      <c r="AG280" s="65"/>
      <c r="AH280" s="43"/>
      <c r="AI280" s="88">
        <v>0</v>
      </c>
      <c r="AJ280" s="65"/>
      <c r="AK280" s="43"/>
      <c r="AL280" s="88">
        <v>0</v>
      </c>
      <c r="AM280" s="65"/>
      <c r="AN280" s="43"/>
      <c r="AO280" s="88">
        <v>0</v>
      </c>
      <c r="AP280" s="43"/>
      <c r="AQ280" s="43"/>
      <c r="AR280" s="43"/>
      <c r="AS280" s="43"/>
      <c r="AT280" s="43"/>
      <c r="AU280" s="43"/>
      <c r="AV280" s="43"/>
      <c r="AW280" s="43"/>
      <c r="AX280" s="43"/>
      <c r="AY280" s="43"/>
      <c r="AZ280" s="43"/>
      <c r="BA280" s="43"/>
      <c r="BB280" s="43"/>
      <c r="BC280" s="43"/>
      <c r="BD280" s="43"/>
      <c r="BE280" s="43"/>
      <c r="BF280" s="43"/>
      <c r="BG280" s="43"/>
      <c r="BH280" s="43"/>
      <c r="BI280" s="43"/>
    </row>
    <row r="281" spans="1:61" ht="15.75" customHeight="1">
      <c r="A281" s="104" t="str">
        <f t="shared" si="46"/>
        <v>CarrosserieFrais postaux</v>
      </c>
      <c r="B281" s="547" t="s">
        <v>425</v>
      </c>
      <c r="C281" s="65"/>
      <c r="D281" s="43"/>
      <c r="E281" s="88">
        <f t="shared" si="52"/>
        <v>0</v>
      </c>
      <c r="F281" s="65"/>
      <c r="G281" s="43"/>
      <c r="H281" s="88">
        <v>0</v>
      </c>
      <c r="I281" s="65"/>
      <c r="J281" s="43"/>
      <c r="K281" s="88">
        <v>0</v>
      </c>
      <c r="L281" s="65"/>
      <c r="M281" s="43"/>
      <c r="N281" s="88">
        <v>0</v>
      </c>
      <c r="O281" s="65"/>
      <c r="P281" s="43"/>
      <c r="Q281" s="88">
        <v>0</v>
      </c>
      <c r="R281" s="65"/>
      <c r="S281" s="43"/>
      <c r="T281" s="88">
        <v>0</v>
      </c>
      <c r="U281" s="65"/>
      <c r="V281" s="43"/>
      <c r="W281" s="88">
        <v>0</v>
      </c>
      <c r="X281" s="65"/>
      <c r="Y281" s="43"/>
      <c r="Z281" s="88">
        <v>0</v>
      </c>
      <c r="AA281" s="65"/>
      <c r="AB281" s="43"/>
      <c r="AC281" s="88">
        <v>0</v>
      </c>
      <c r="AD281" s="65"/>
      <c r="AE281" s="43"/>
      <c r="AF281" s="88">
        <v>0</v>
      </c>
      <c r="AG281" s="65"/>
      <c r="AH281" s="43"/>
      <c r="AI281" s="88">
        <v>0</v>
      </c>
      <c r="AJ281" s="65"/>
      <c r="AK281" s="43"/>
      <c r="AL281" s="88">
        <v>0</v>
      </c>
      <c r="AM281" s="65"/>
      <c r="AN281" s="43"/>
      <c r="AO281" s="88">
        <v>0</v>
      </c>
      <c r="AP281" s="43"/>
      <c r="AQ281" s="43"/>
      <c r="AR281" s="43"/>
      <c r="AS281" s="43"/>
      <c r="AT281" s="43"/>
      <c r="AU281" s="43"/>
      <c r="AV281" s="43"/>
      <c r="AW281" s="43"/>
      <c r="AX281" s="43"/>
      <c r="AY281" s="43"/>
      <c r="AZ281" s="43"/>
      <c r="BA281" s="43"/>
      <c r="BB281" s="43"/>
      <c r="BC281" s="43"/>
      <c r="BD281" s="43"/>
      <c r="BE281" s="43"/>
      <c r="BF281" s="43"/>
      <c r="BG281" s="43"/>
      <c r="BH281" s="43"/>
      <c r="BI281" s="43"/>
    </row>
    <row r="282" spans="1:61" ht="15.75" customHeight="1">
      <c r="A282" s="104" t="str">
        <f t="shared" si="46"/>
        <v>CarrosserieDivers</v>
      </c>
      <c r="B282" s="547" t="s">
        <v>426</v>
      </c>
      <c r="C282" s="65"/>
      <c r="D282" s="43"/>
      <c r="E282" s="88">
        <f t="shared" si="52"/>
        <v>0</v>
      </c>
      <c r="F282" s="65"/>
      <c r="G282" s="43"/>
      <c r="H282" s="88">
        <v>0</v>
      </c>
      <c r="I282" s="65"/>
      <c r="J282" s="43"/>
      <c r="K282" s="88">
        <v>0</v>
      </c>
      <c r="L282" s="65"/>
      <c r="M282" s="43"/>
      <c r="N282" s="88">
        <v>0</v>
      </c>
      <c r="O282" s="65"/>
      <c r="P282" s="43"/>
      <c r="Q282" s="88">
        <v>0</v>
      </c>
      <c r="R282" s="65"/>
      <c r="S282" s="43"/>
      <c r="T282" s="88">
        <v>0</v>
      </c>
      <c r="U282" s="65"/>
      <c r="V282" s="43"/>
      <c r="W282" s="88">
        <v>0</v>
      </c>
      <c r="X282" s="65"/>
      <c r="Y282" s="43"/>
      <c r="Z282" s="88">
        <v>0</v>
      </c>
      <c r="AA282" s="65"/>
      <c r="AB282" s="43"/>
      <c r="AC282" s="88">
        <v>0</v>
      </c>
      <c r="AD282" s="65"/>
      <c r="AE282" s="43"/>
      <c r="AF282" s="88">
        <v>0</v>
      </c>
      <c r="AG282" s="65"/>
      <c r="AH282" s="43"/>
      <c r="AI282" s="88">
        <v>0</v>
      </c>
      <c r="AJ282" s="65"/>
      <c r="AK282" s="43"/>
      <c r="AL282" s="88">
        <v>0</v>
      </c>
      <c r="AM282" s="65"/>
      <c r="AN282" s="43"/>
      <c r="AO282" s="88">
        <v>0</v>
      </c>
      <c r="AP282" s="43"/>
      <c r="AQ282" s="43"/>
      <c r="AR282" s="43"/>
      <c r="AS282" s="43"/>
      <c r="AT282" s="43"/>
      <c r="AU282" s="43"/>
      <c r="AV282" s="43"/>
      <c r="AW282" s="43"/>
      <c r="AX282" s="43"/>
      <c r="AY282" s="43"/>
      <c r="AZ282" s="43"/>
      <c r="BA282" s="43"/>
      <c r="BB282" s="43"/>
      <c r="BC282" s="43"/>
      <c r="BD282" s="43"/>
      <c r="BE282" s="43"/>
      <c r="BF282" s="43"/>
      <c r="BG282" s="43"/>
      <c r="BH282" s="43"/>
      <c r="BI282" s="43"/>
    </row>
    <row r="283" spans="1:61" ht="15.75" customHeight="1">
      <c r="A283" s="104" t="str">
        <f t="shared" si="46"/>
        <v>CarrosserieFormation</v>
      </c>
      <c r="B283" s="547" t="s">
        <v>427</v>
      </c>
      <c r="C283" s="65"/>
      <c r="D283" s="43"/>
      <c r="E283" s="88">
        <f t="shared" si="52"/>
        <v>0</v>
      </c>
      <c r="F283" s="65"/>
      <c r="G283" s="43"/>
      <c r="H283" s="88">
        <v>0</v>
      </c>
      <c r="I283" s="65"/>
      <c r="J283" s="43"/>
      <c r="K283" s="88">
        <v>0</v>
      </c>
      <c r="L283" s="65"/>
      <c r="M283" s="43"/>
      <c r="N283" s="88">
        <v>0</v>
      </c>
      <c r="O283" s="65"/>
      <c r="P283" s="43"/>
      <c r="Q283" s="88">
        <v>0</v>
      </c>
      <c r="R283" s="65"/>
      <c r="S283" s="43"/>
      <c r="T283" s="88">
        <v>0</v>
      </c>
      <c r="U283" s="65"/>
      <c r="V283" s="43"/>
      <c r="W283" s="88">
        <v>0</v>
      </c>
      <c r="X283" s="65"/>
      <c r="Y283" s="43"/>
      <c r="Z283" s="88">
        <v>0</v>
      </c>
      <c r="AA283" s="65"/>
      <c r="AB283" s="43"/>
      <c r="AC283" s="88">
        <v>0</v>
      </c>
      <c r="AD283" s="65"/>
      <c r="AE283" s="43"/>
      <c r="AF283" s="88">
        <v>0</v>
      </c>
      <c r="AG283" s="65"/>
      <c r="AH283" s="43"/>
      <c r="AI283" s="88">
        <v>0</v>
      </c>
      <c r="AJ283" s="65"/>
      <c r="AK283" s="43"/>
      <c r="AL283" s="88">
        <v>0</v>
      </c>
      <c r="AM283" s="65"/>
      <c r="AN283" s="43"/>
      <c r="AO283" s="88">
        <v>0</v>
      </c>
      <c r="AP283" s="43"/>
      <c r="AQ283" s="43"/>
      <c r="AR283" s="43"/>
      <c r="AS283" s="43"/>
      <c r="AT283" s="43"/>
      <c r="AU283" s="43"/>
      <c r="AV283" s="43"/>
      <c r="AW283" s="43"/>
      <c r="AX283" s="43"/>
      <c r="AY283" s="43"/>
      <c r="AZ283" s="43"/>
      <c r="BA283" s="43"/>
      <c r="BB283" s="43"/>
      <c r="BC283" s="43"/>
      <c r="BD283" s="43"/>
      <c r="BE283" s="43"/>
      <c r="BF283" s="43"/>
      <c r="BG283" s="43"/>
      <c r="BH283" s="43"/>
      <c r="BI283" s="43"/>
    </row>
    <row r="284" spans="1:61" ht="15.75" customHeight="1">
      <c r="A284" s="104" t="str">
        <f t="shared" si="46"/>
        <v>CarrosserieFrais bancaires</v>
      </c>
      <c r="B284" s="547" t="s">
        <v>428</v>
      </c>
      <c r="C284" s="65"/>
      <c r="D284" s="43"/>
      <c r="E284" s="88">
        <f t="shared" si="52"/>
        <v>0</v>
      </c>
      <c r="F284" s="65"/>
      <c r="G284" s="43"/>
      <c r="H284" s="88">
        <v>0</v>
      </c>
      <c r="I284" s="65"/>
      <c r="J284" s="43"/>
      <c r="K284" s="88">
        <v>0</v>
      </c>
      <c r="L284" s="65"/>
      <c r="M284" s="43"/>
      <c r="N284" s="88">
        <v>0</v>
      </c>
      <c r="O284" s="65"/>
      <c r="P284" s="43"/>
      <c r="Q284" s="88">
        <v>0</v>
      </c>
      <c r="R284" s="65"/>
      <c r="S284" s="43"/>
      <c r="T284" s="88">
        <v>0</v>
      </c>
      <c r="U284" s="65"/>
      <c r="V284" s="43"/>
      <c r="W284" s="88">
        <v>0</v>
      </c>
      <c r="X284" s="65"/>
      <c r="Y284" s="43"/>
      <c r="Z284" s="88">
        <v>0</v>
      </c>
      <c r="AA284" s="65"/>
      <c r="AB284" s="43"/>
      <c r="AC284" s="88">
        <v>0</v>
      </c>
      <c r="AD284" s="65"/>
      <c r="AE284" s="43"/>
      <c r="AF284" s="88">
        <v>0</v>
      </c>
      <c r="AG284" s="65"/>
      <c r="AH284" s="43"/>
      <c r="AI284" s="88">
        <v>0</v>
      </c>
      <c r="AJ284" s="65"/>
      <c r="AK284" s="43"/>
      <c r="AL284" s="88">
        <v>0</v>
      </c>
      <c r="AM284" s="65"/>
      <c r="AN284" s="43"/>
      <c r="AO284" s="88">
        <v>0</v>
      </c>
      <c r="AP284" s="43"/>
      <c r="AQ284" s="43"/>
      <c r="AR284" s="43"/>
      <c r="AS284" s="43"/>
      <c r="AT284" s="43"/>
      <c r="AU284" s="43"/>
      <c r="AV284" s="43"/>
      <c r="AW284" s="43"/>
      <c r="AX284" s="43"/>
      <c r="AY284" s="43"/>
      <c r="AZ284" s="43"/>
      <c r="BA284" s="43"/>
      <c r="BB284" s="43"/>
      <c r="BC284" s="43"/>
      <c r="BD284" s="43"/>
      <c r="BE284" s="43"/>
      <c r="BF284" s="43"/>
      <c r="BG284" s="43"/>
      <c r="BH284" s="43"/>
      <c r="BI284" s="43"/>
    </row>
    <row r="285" spans="1:61" ht="20.25" hidden="1" customHeight="1">
      <c r="A285" s="104" t="str">
        <f t="shared" si="46"/>
        <v>Carrosserie[...]</v>
      </c>
      <c r="B285" s="547" t="s">
        <v>330</v>
      </c>
      <c r="C285" s="65"/>
      <c r="D285" s="43"/>
      <c r="E285" s="88">
        <f t="shared" si="52"/>
        <v>0</v>
      </c>
      <c r="F285" s="65"/>
      <c r="G285" s="43"/>
      <c r="H285" s="88"/>
      <c r="I285" s="65"/>
      <c r="J285" s="43"/>
      <c r="K285" s="88"/>
      <c r="L285" s="65"/>
      <c r="M285" s="43"/>
      <c r="N285" s="88"/>
      <c r="O285" s="65"/>
      <c r="P285" s="43"/>
      <c r="Q285" s="88"/>
      <c r="R285" s="65"/>
      <c r="S285" s="43"/>
      <c r="T285" s="88"/>
      <c r="U285" s="65"/>
      <c r="V285" s="43"/>
      <c r="W285" s="88"/>
      <c r="X285" s="65"/>
      <c r="Y285" s="43"/>
      <c r="Z285" s="88"/>
      <c r="AA285" s="65"/>
      <c r="AB285" s="43"/>
      <c r="AC285" s="88"/>
      <c r="AD285" s="65"/>
      <c r="AE285" s="43"/>
      <c r="AF285" s="88">
        <v>0</v>
      </c>
      <c r="AG285" s="65"/>
      <c r="AH285" s="43"/>
      <c r="AI285" s="88">
        <v>0</v>
      </c>
      <c r="AJ285" s="65"/>
      <c r="AK285" s="43"/>
      <c r="AL285" s="88">
        <v>0</v>
      </c>
      <c r="AM285" s="65"/>
      <c r="AN285" s="43"/>
      <c r="AO285" s="88">
        <v>0</v>
      </c>
      <c r="AP285" s="43"/>
      <c r="AQ285" s="43"/>
      <c r="AR285" s="43"/>
      <c r="AS285" s="43"/>
      <c r="AT285" s="43"/>
      <c r="AU285" s="43"/>
      <c r="AV285" s="43"/>
      <c r="AW285" s="43"/>
      <c r="AX285" s="43"/>
      <c r="AY285" s="43"/>
      <c r="AZ285" s="43"/>
      <c r="BA285" s="43"/>
      <c r="BB285" s="43"/>
      <c r="BC285" s="43"/>
      <c r="BD285" s="43"/>
      <c r="BE285" s="43"/>
      <c r="BF285" s="43"/>
      <c r="BG285" s="43"/>
      <c r="BH285" s="43"/>
      <c r="BI285" s="43"/>
    </row>
    <row r="286" spans="1:61" ht="20.25" hidden="1" customHeight="1">
      <c r="A286" s="104" t="str">
        <f t="shared" si="46"/>
        <v>Carrosserie[...]</v>
      </c>
      <c r="B286" s="547" t="s">
        <v>330</v>
      </c>
      <c r="C286" s="65"/>
      <c r="D286" s="43"/>
      <c r="E286" s="88">
        <f t="shared" si="52"/>
        <v>0</v>
      </c>
      <c r="F286" s="65"/>
      <c r="G286" s="43"/>
      <c r="H286" s="88"/>
      <c r="I286" s="65"/>
      <c r="J286" s="43"/>
      <c r="K286" s="88"/>
      <c r="L286" s="65"/>
      <c r="M286" s="43"/>
      <c r="N286" s="88"/>
      <c r="O286" s="65"/>
      <c r="P286" s="43"/>
      <c r="Q286" s="88"/>
      <c r="R286" s="65"/>
      <c r="S286" s="43"/>
      <c r="T286" s="88"/>
      <c r="U286" s="65"/>
      <c r="V286" s="43"/>
      <c r="W286" s="88"/>
      <c r="X286" s="65"/>
      <c r="Y286" s="43"/>
      <c r="Z286" s="88"/>
      <c r="AA286" s="65"/>
      <c r="AB286" s="43"/>
      <c r="AC286" s="88"/>
      <c r="AD286" s="65"/>
      <c r="AE286" s="43"/>
      <c r="AF286" s="88">
        <v>0</v>
      </c>
      <c r="AG286" s="65"/>
      <c r="AH286" s="43"/>
      <c r="AI286" s="88">
        <v>0</v>
      </c>
      <c r="AJ286" s="65"/>
      <c r="AK286" s="43"/>
      <c r="AL286" s="88">
        <v>0</v>
      </c>
      <c r="AM286" s="65"/>
      <c r="AN286" s="43"/>
      <c r="AO286" s="88">
        <v>0</v>
      </c>
      <c r="AP286" s="43"/>
      <c r="AQ286" s="43"/>
      <c r="AR286" s="43"/>
      <c r="AS286" s="43"/>
      <c r="AT286" s="43"/>
      <c r="AU286" s="43"/>
      <c r="AV286" s="43"/>
      <c r="AW286" s="43"/>
      <c r="AX286" s="43"/>
      <c r="AY286" s="43"/>
      <c r="AZ286" s="43"/>
      <c r="BA286" s="43"/>
      <c r="BB286" s="43"/>
      <c r="BC286" s="43"/>
      <c r="BD286" s="43"/>
      <c r="BE286" s="43"/>
      <c r="BF286" s="43"/>
      <c r="BG286" s="43"/>
      <c r="BH286" s="43"/>
      <c r="BI286" s="43"/>
    </row>
    <row r="287" spans="1:61" ht="20.25" hidden="1" customHeight="1">
      <c r="A287" s="104" t="str">
        <f t="shared" si="46"/>
        <v>Carrosserie[...]</v>
      </c>
      <c r="B287" s="547" t="s">
        <v>330</v>
      </c>
      <c r="C287" s="65"/>
      <c r="D287" s="43"/>
      <c r="E287" s="88">
        <f t="shared" si="52"/>
        <v>0</v>
      </c>
      <c r="F287" s="65"/>
      <c r="G287" s="43"/>
      <c r="H287" s="88"/>
      <c r="I287" s="65"/>
      <c r="J287" s="43"/>
      <c r="K287" s="88"/>
      <c r="L287" s="65"/>
      <c r="M287" s="43"/>
      <c r="N287" s="88"/>
      <c r="O287" s="65"/>
      <c r="P287" s="43"/>
      <c r="Q287" s="88"/>
      <c r="R287" s="65"/>
      <c r="S287" s="43"/>
      <c r="T287" s="88"/>
      <c r="U287" s="65"/>
      <c r="V287" s="43"/>
      <c r="W287" s="88"/>
      <c r="X287" s="65"/>
      <c r="Y287" s="43"/>
      <c r="Z287" s="88"/>
      <c r="AA287" s="65"/>
      <c r="AB287" s="43"/>
      <c r="AC287" s="88"/>
      <c r="AD287" s="65"/>
      <c r="AE287" s="43"/>
      <c r="AF287" s="88">
        <v>0</v>
      </c>
      <c r="AG287" s="65"/>
      <c r="AH287" s="43"/>
      <c r="AI287" s="88">
        <v>0</v>
      </c>
      <c r="AJ287" s="65"/>
      <c r="AK287" s="43"/>
      <c r="AL287" s="88">
        <v>0</v>
      </c>
      <c r="AM287" s="65"/>
      <c r="AN287" s="43"/>
      <c r="AO287" s="88">
        <v>0</v>
      </c>
      <c r="AP287" s="43"/>
      <c r="AQ287" s="43"/>
      <c r="AR287" s="43"/>
      <c r="AS287" s="43"/>
      <c r="AT287" s="43"/>
      <c r="AU287" s="43"/>
      <c r="AV287" s="43"/>
      <c r="AW287" s="43"/>
      <c r="AX287" s="43"/>
      <c r="AY287" s="43"/>
      <c r="AZ287" s="43"/>
      <c r="BA287" s="43"/>
      <c r="BB287" s="43"/>
      <c r="BC287" s="43"/>
      <c r="BD287" s="43"/>
      <c r="BE287" s="43"/>
      <c r="BF287" s="43"/>
      <c r="BG287" s="43"/>
      <c r="BH287" s="43"/>
      <c r="BI287" s="43"/>
    </row>
    <row r="288" spans="1:61" ht="15.75" customHeight="1">
      <c r="A288" s="104" t="str">
        <f t="shared" si="46"/>
        <v>CarrosserieTOTAL SEMI-FIXES</v>
      </c>
      <c r="B288" s="591" t="s">
        <v>429</v>
      </c>
      <c r="C288" s="123" t="s">
        <v>404</v>
      </c>
      <c r="D288" s="121">
        <f>IFERROR(E288/E$247,0)</f>
        <v>0</v>
      </c>
      <c r="E288" s="122">
        <f>+SUM(E270:E287)</f>
        <v>0</v>
      </c>
      <c r="F288" s="544" t="s">
        <v>404</v>
      </c>
      <c r="G288" s="545">
        <v>0</v>
      </c>
      <c r="H288" s="546">
        <v>0</v>
      </c>
      <c r="I288" s="544" t="s">
        <v>404</v>
      </c>
      <c r="J288" s="545">
        <v>0</v>
      </c>
      <c r="K288" s="546">
        <v>0</v>
      </c>
      <c r="L288" s="544" t="s">
        <v>404</v>
      </c>
      <c r="M288" s="545">
        <v>0</v>
      </c>
      <c r="N288" s="546">
        <v>0</v>
      </c>
      <c r="O288" s="544" t="s">
        <v>404</v>
      </c>
      <c r="P288" s="545">
        <v>0</v>
      </c>
      <c r="Q288" s="546">
        <v>0</v>
      </c>
      <c r="R288" s="544" t="s">
        <v>404</v>
      </c>
      <c r="S288" s="545">
        <v>0</v>
      </c>
      <c r="T288" s="546">
        <v>0</v>
      </c>
      <c r="U288" s="544" t="s">
        <v>404</v>
      </c>
      <c r="V288" s="545">
        <v>0</v>
      </c>
      <c r="W288" s="546">
        <v>0</v>
      </c>
      <c r="X288" s="544" t="s">
        <v>404</v>
      </c>
      <c r="Y288" s="545">
        <v>0</v>
      </c>
      <c r="Z288" s="546">
        <v>0</v>
      </c>
      <c r="AA288" s="544" t="s">
        <v>404</v>
      </c>
      <c r="AB288" s="545">
        <v>0</v>
      </c>
      <c r="AC288" s="546">
        <v>0</v>
      </c>
      <c r="AD288" s="544" t="s">
        <v>404</v>
      </c>
      <c r="AE288" s="545">
        <v>0</v>
      </c>
      <c r="AF288" s="546">
        <v>0</v>
      </c>
      <c r="AG288" s="544" t="s">
        <v>404</v>
      </c>
      <c r="AH288" s="545">
        <v>0</v>
      </c>
      <c r="AI288" s="546">
        <v>0</v>
      </c>
      <c r="AJ288" s="544" t="s">
        <v>404</v>
      </c>
      <c r="AK288" s="545">
        <v>0</v>
      </c>
      <c r="AL288" s="546">
        <v>0</v>
      </c>
      <c r="AM288" s="544" t="s">
        <v>404</v>
      </c>
      <c r="AN288" s="545">
        <v>0</v>
      </c>
      <c r="AO288" s="546">
        <v>0</v>
      </c>
      <c r="AP288" s="43"/>
      <c r="AQ288" s="43"/>
      <c r="AR288" s="43"/>
      <c r="AS288" s="43"/>
      <c r="AT288" s="43"/>
      <c r="AU288" s="43"/>
      <c r="AV288" s="43"/>
      <c r="AW288" s="43"/>
      <c r="AX288" s="43"/>
      <c r="AY288" s="43"/>
      <c r="AZ288" s="43"/>
      <c r="BA288" s="43"/>
      <c r="BB288" s="43"/>
      <c r="BC288" s="43"/>
      <c r="BD288" s="43"/>
      <c r="BE288" s="43"/>
      <c r="BF288" s="43"/>
      <c r="BG288" s="43"/>
      <c r="BH288" s="43"/>
      <c r="BI288" s="43"/>
    </row>
    <row r="289" spans="1:61" ht="15.75" customHeight="1">
      <c r="A289" s="104" t="str">
        <f t="shared" si="46"/>
        <v>Carrosserie</v>
      </c>
      <c r="B289" s="523"/>
      <c r="C289" s="51"/>
      <c r="D289" s="133"/>
      <c r="E289" s="110"/>
      <c r="F289" s="51"/>
      <c r="G289" s="133"/>
      <c r="H289" s="110"/>
      <c r="I289" s="51"/>
      <c r="J289" s="133"/>
      <c r="K289" s="110"/>
      <c r="L289" s="51"/>
      <c r="M289" s="133"/>
      <c r="N289" s="110"/>
      <c r="O289" s="51"/>
      <c r="P289" s="133"/>
      <c r="Q289" s="110"/>
      <c r="R289" s="51"/>
      <c r="S289" s="133"/>
      <c r="T289" s="110"/>
      <c r="U289" s="51"/>
      <c r="V289" s="133"/>
      <c r="W289" s="110"/>
      <c r="X289" s="51"/>
      <c r="Y289" s="133"/>
      <c r="Z289" s="110"/>
      <c r="AA289" s="51"/>
      <c r="AB289" s="133"/>
      <c r="AC289" s="110"/>
      <c r="AD289" s="51"/>
      <c r="AE289" s="133"/>
      <c r="AF289" s="110"/>
      <c r="AG289" s="51"/>
      <c r="AH289" s="133"/>
      <c r="AI289" s="110"/>
      <c r="AJ289" s="51"/>
      <c r="AK289" s="133"/>
      <c r="AL289" s="110"/>
      <c r="AM289" s="51"/>
      <c r="AN289" s="133"/>
      <c r="AO289" s="110"/>
      <c r="AP289" s="43"/>
      <c r="AQ289" s="43"/>
      <c r="AR289" s="43"/>
      <c r="AS289" s="43"/>
      <c r="AT289" s="43"/>
      <c r="AU289" s="43"/>
      <c r="AV289" s="43"/>
      <c r="AW289" s="43"/>
      <c r="AX289" s="43"/>
      <c r="AY289" s="43"/>
      <c r="AZ289" s="43"/>
      <c r="BA289" s="43"/>
      <c r="BB289" s="43"/>
      <c r="BC289" s="43"/>
      <c r="BD289" s="43"/>
      <c r="BE289" s="43"/>
      <c r="BF289" s="43"/>
      <c r="BG289" s="43"/>
      <c r="BH289" s="43"/>
      <c r="BI289" s="43"/>
    </row>
    <row r="290" spans="1:61" ht="15.75" customHeight="1">
      <c r="A290" s="104" t="str">
        <f t="shared" si="46"/>
        <v>CarrosserieTOTAL DES DÉPENSES</v>
      </c>
      <c r="B290" s="543" t="s">
        <v>430</v>
      </c>
      <c r="C290" s="123" t="s">
        <v>404</v>
      </c>
      <c r="D290" s="121">
        <f>IFERROR(E290/E$247,0)</f>
        <v>0</v>
      </c>
      <c r="E290" s="122">
        <f>E269+E288</f>
        <v>0</v>
      </c>
      <c r="F290" s="544" t="s">
        <v>404</v>
      </c>
      <c r="G290" s="545">
        <v>0</v>
      </c>
      <c r="H290" s="546">
        <v>0</v>
      </c>
      <c r="I290" s="544" t="s">
        <v>404</v>
      </c>
      <c r="J290" s="545">
        <v>0</v>
      </c>
      <c r="K290" s="546">
        <v>0</v>
      </c>
      <c r="L290" s="544" t="s">
        <v>404</v>
      </c>
      <c r="M290" s="545">
        <v>0</v>
      </c>
      <c r="N290" s="546">
        <v>0</v>
      </c>
      <c r="O290" s="544" t="s">
        <v>404</v>
      </c>
      <c r="P290" s="545">
        <v>0</v>
      </c>
      <c r="Q290" s="546">
        <v>0</v>
      </c>
      <c r="R290" s="544" t="s">
        <v>404</v>
      </c>
      <c r="S290" s="545">
        <v>0</v>
      </c>
      <c r="T290" s="546">
        <v>0</v>
      </c>
      <c r="U290" s="544" t="s">
        <v>404</v>
      </c>
      <c r="V290" s="545">
        <v>0</v>
      </c>
      <c r="W290" s="546">
        <v>0</v>
      </c>
      <c r="X290" s="544" t="s">
        <v>404</v>
      </c>
      <c r="Y290" s="545">
        <v>0</v>
      </c>
      <c r="Z290" s="546">
        <v>0</v>
      </c>
      <c r="AA290" s="544" t="s">
        <v>404</v>
      </c>
      <c r="AB290" s="545">
        <v>0</v>
      </c>
      <c r="AC290" s="546">
        <v>0</v>
      </c>
      <c r="AD290" s="544" t="s">
        <v>404</v>
      </c>
      <c r="AE290" s="545">
        <v>0</v>
      </c>
      <c r="AF290" s="546">
        <v>0</v>
      </c>
      <c r="AG290" s="544" t="s">
        <v>404</v>
      </c>
      <c r="AH290" s="545">
        <v>0</v>
      </c>
      <c r="AI290" s="546">
        <v>0</v>
      </c>
      <c r="AJ290" s="544" t="s">
        <v>404</v>
      </c>
      <c r="AK290" s="545">
        <v>0</v>
      </c>
      <c r="AL290" s="546">
        <v>0</v>
      </c>
      <c r="AM290" s="544" t="s">
        <v>404</v>
      </c>
      <c r="AN290" s="545">
        <v>0</v>
      </c>
      <c r="AO290" s="546">
        <v>0</v>
      </c>
      <c r="AP290" s="43"/>
      <c r="AQ290" s="43"/>
      <c r="AR290" s="43"/>
      <c r="AS290" s="43"/>
      <c r="AT290" s="43"/>
      <c r="AU290" s="43"/>
      <c r="AV290" s="43"/>
      <c r="AW290" s="43"/>
      <c r="AX290" s="43"/>
      <c r="AY290" s="43"/>
      <c r="AZ290" s="43"/>
      <c r="BA290" s="43"/>
      <c r="BB290" s="43"/>
      <c r="BC290" s="43"/>
      <c r="BD290" s="43"/>
      <c r="BE290" s="43"/>
      <c r="BF290" s="43"/>
      <c r="BG290" s="43"/>
      <c r="BH290" s="43"/>
      <c r="BI290" s="43"/>
    </row>
    <row r="291" spans="1:61" ht="15.75" customHeight="1">
      <c r="A291" s="104" t="str">
        <f t="shared" si="46"/>
        <v>Carrosserie</v>
      </c>
      <c r="B291" s="526"/>
      <c r="C291" s="65"/>
      <c r="D291" s="43"/>
      <c r="E291" s="88"/>
      <c r="F291" s="65"/>
      <c r="G291" s="43"/>
      <c r="H291" s="88"/>
      <c r="I291" s="65"/>
      <c r="J291" s="43"/>
      <c r="K291" s="88"/>
      <c r="L291" s="65"/>
      <c r="M291" s="43"/>
      <c r="N291" s="88"/>
      <c r="O291" s="65"/>
      <c r="P291" s="43"/>
      <c r="Q291" s="88"/>
      <c r="R291" s="65"/>
      <c r="S291" s="43"/>
      <c r="T291" s="88"/>
      <c r="U291" s="65"/>
      <c r="V291" s="43"/>
      <c r="W291" s="88"/>
      <c r="X291" s="65"/>
      <c r="Y291" s="43"/>
      <c r="Z291" s="88"/>
      <c r="AA291" s="65"/>
      <c r="AB291" s="43"/>
      <c r="AC291" s="88"/>
      <c r="AD291" s="65"/>
      <c r="AE291" s="43"/>
      <c r="AF291" s="88"/>
      <c r="AG291" s="65"/>
      <c r="AH291" s="43"/>
      <c r="AI291" s="88"/>
      <c r="AJ291" s="65"/>
      <c r="AK291" s="43"/>
      <c r="AL291" s="88"/>
      <c r="AM291" s="65"/>
      <c r="AN291" s="43"/>
      <c r="AO291" s="88"/>
      <c r="AP291" s="43"/>
      <c r="AQ291" s="43"/>
      <c r="AR291" s="43"/>
      <c r="AS291" s="43"/>
      <c r="AT291" s="43"/>
      <c r="AU291" s="43"/>
      <c r="AV291" s="43"/>
      <c r="AW291" s="43"/>
      <c r="AX291" s="43"/>
      <c r="AY291" s="43"/>
      <c r="AZ291" s="43"/>
      <c r="BA291" s="43"/>
      <c r="BB291" s="43"/>
      <c r="BC291" s="43"/>
      <c r="BD291" s="43"/>
      <c r="BE291" s="43"/>
      <c r="BF291" s="43"/>
      <c r="BG291" s="43"/>
      <c r="BH291" s="43"/>
      <c r="BI291" s="43"/>
    </row>
    <row r="292" spans="1:61" ht="15.75" customHeight="1">
      <c r="A292" s="104" t="str">
        <f t="shared" si="46"/>
        <v>CarrosseriePROFIT DÉPARTEMENTAL</v>
      </c>
      <c r="B292" s="551" t="s">
        <v>459</v>
      </c>
      <c r="C292" s="485"/>
      <c r="D292" s="493"/>
      <c r="E292" s="488">
        <f>E253-E290</f>
        <v>0</v>
      </c>
      <c r="F292" s="583"/>
      <c r="G292" s="584"/>
      <c r="H292" s="554">
        <v>0</v>
      </c>
      <c r="I292" s="583"/>
      <c r="J292" s="584"/>
      <c r="K292" s="554">
        <v>0</v>
      </c>
      <c r="L292" s="583"/>
      <c r="M292" s="584"/>
      <c r="N292" s="554">
        <v>0</v>
      </c>
      <c r="O292" s="583"/>
      <c r="P292" s="584"/>
      <c r="Q292" s="554">
        <v>0</v>
      </c>
      <c r="R292" s="583"/>
      <c r="S292" s="584"/>
      <c r="T292" s="554">
        <v>0</v>
      </c>
      <c r="U292" s="583"/>
      <c r="V292" s="584"/>
      <c r="W292" s="554">
        <v>0</v>
      </c>
      <c r="X292" s="583"/>
      <c r="Y292" s="584"/>
      <c r="Z292" s="554">
        <v>0</v>
      </c>
      <c r="AA292" s="583"/>
      <c r="AB292" s="584"/>
      <c r="AC292" s="554">
        <v>0</v>
      </c>
      <c r="AD292" s="583"/>
      <c r="AE292" s="584"/>
      <c r="AF292" s="554">
        <v>0</v>
      </c>
      <c r="AG292" s="583"/>
      <c r="AH292" s="584"/>
      <c r="AI292" s="554">
        <v>0</v>
      </c>
      <c r="AJ292" s="583"/>
      <c r="AK292" s="584"/>
      <c r="AL292" s="554">
        <v>0</v>
      </c>
      <c r="AM292" s="583"/>
      <c r="AN292" s="584"/>
      <c r="AO292" s="554">
        <v>0</v>
      </c>
      <c r="AP292" s="43"/>
      <c r="AQ292" s="43"/>
      <c r="AR292" s="43"/>
      <c r="AS292" s="43"/>
      <c r="AT292" s="43"/>
      <c r="AU292" s="43"/>
      <c r="AV292" s="43"/>
      <c r="AW292" s="43"/>
      <c r="AX292" s="43"/>
      <c r="AY292" s="43"/>
      <c r="AZ292" s="43"/>
      <c r="BA292" s="43"/>
      <c r="BB292" s="43"/>
      <c r="BC292" s="43"/>
      <c r="BD292" s="43"/>
      <c r="BE292" s="43"/>
      <c r="BF292" s="43"/>
      <c r="BG292" s="43"/>
      <c r="BH292" s="43"/>
      <c r="BI292" s="43"/>
    </row>
    <row r="293" spans="1:61" ht="15.75" customHeight="1">
      <c r="A293" s="104"/>
      <c r="B293" s="588"/>
      <c r="C293" s="43"/>
      <c r="D293" s="43"/>
      <c r="E293" s="101"/>
      <c r="F293" s="43"/>
      <c r="G293" s="43"/>
      <c r="H293" s="101"/>
      <c r="I293" s="43"/>
      <c r="J293" s="43"/>
      <c r="K293" s="101"/>
      <c r="L293" s="43"/>
      <c r="M293" s="43"/>
      <c r="N293" s="101"/>
      <c r="O293" s="43"/>
      <c r="P293" s="43"/>
      <c r="Q293" s="101"/>
      <c r="R293" s="43"/>
      <c r="S293" s="43"/>
      <c r="T293" s="101"/>
      <c r="U293" s="43"/>
      <c r="V293" s="43"/>
      <c r="W293" s="101"/>
      <c r="X293" s="43"/>
      <c r="Y293" s="43"/>
      <c r="Z293" s="101"/>
      <c r="AA293" s="43"/>
      <c r="AB293" s="43"/>
      <c r="AC293" s="101"/>
      <c r="AD293" s="43"/>
      <c r="AE293" s="43"/>
      <c r="AF293" s="101"/>
      <c r="AG293" s="43"/>
      <c r="AH293" s="43"/>
      <c r="AI293" s="101"/>
      <c r="AJ293" s="43"/>
      <c r="AK293" s="43"/>
      <c r="AL293" s="101"/>
      <c r="AM293" s="43"/>
      <c r="AN293" s="43"/>
      <c r="AO293" s="101"/>
      <c r="AP293" s="43"/>
      <c r="AQ293" s="43"/>
      <c r="AR293" s="43"/>
      <c r="AS293" s="43"/>
      <c r="AT293" s="43"/>
      <c r="AU293" s="43"/>
      <c r="AV293" s="43"/>
      <c r="AW293" s="43"/>
      <c r="AX293" s="43"/>
      <c r="AY293" s="43"/>
      <c r="AZ293" s="43"/>
      <c r="BA293" s="43"/>
      <c r="BB293" s="43"/>
      <c r="BC293" s="43"/>
      <c r="BD293" s="43"/>
      <c r="BE293" s="43"/>
      <c r="BF293" s="43"/>
      <c r="BG293" s="43"/>
      <c r="BH293" s="43"/>
      <c r="BI293" s="43"/>
    </row>
    <row r="294" spans="1:61" ht="15.75" customHeight="1">
      <c r="A294" s="104"/>
      <c r="B294" s="560" t="str">
        <f>$B$4</f>
        <v>Réel 2025</v>
      </c>
      <c r="C294" s="35" t="s">
        <v>987</v>
      </c>
      <c r="D294" s="35"/>
      <c r="E294" s="35"/>
      <c r="F294" s="35"/>
      <c r="G294" s="35"/>
      <c r="H294" s="35"/>
      <c r="I294" s="35"/>
      <c r="J294" s="35"/>
      <c r="K294" s="35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  <c r="AE294" s="35"/>
      <c r="AF294" s="35"/>
      <c r="AG294" s="35"/>
      <c r="AH294" s="35"/>
      <c r="AI294" s="35"/>
      <c r="AJ294" s="35"/>
      <c r="AK294" s="35"/>
      <c r="AL294" s="35"/>
      <c r="AM294" s="35"/>
      <c r="AN294" s="35"/>
      <c r="AO294" s="35"/>
      <c r="AP294" s="43"/>
      <c r="AQ294" s="43"/>
      <c r="AR294" s="43"/>
      <c r="AS294" s="43"/>
      <c r="AT294" s="43"/>
      <c r="AU294" s="43"/>
      <c r="AV294" s="43"/>
      <c r="AW294" s="43"/>
      <c r="AX294" s="43"/>
      <c r="AY294" s="43"/>
      <c r="AZ294" s="43"/>
      <c r="BA294" s="43"/>
      <c r="BB294" s="43"/>
      <c r="BC294" s="43"/>
      <c r="BD294" s="43"/>
      <c r="BE294" s="43"/>
      <c r="BF294" s="43"/>
      <c r="BG294" s="43"/>
      <c r="BH294" s="43"/>
      <c r="BI294" s="43"/>
    </row>
    <row r="295" spans="1:61" ht="15.75" customHeight="1">
      <c r="A295" s="104"/>
      <c r="B295" s="561"/>
      <c r="C295" s="42"/>
      <c r="D295" s="42"/>
      <c r="E295" s="42"/>
      <c r="F295" s="42"/>
      <c r="G295" s="42"/>
      <c r="H295" s="42"/>
      <c r="I295" s="42"/>
      <c r="J295" s="42"/>
      <c r="K295" s="42"/>
      <c r="L295" s="42"/>
      <c r="M295" s="42"/>
      <c r="N295" s="42"/>
      <c r="O295" s="42"/>
      <c r="P295" s="42"/>
      <c r="Q295" s="42"/>
      <c r="R295" s="42"/>
      <c r="S295" s="42"/>
      <c r="T295" s="42"/>
      <c r="U295" s="42"/>
      <c r="V295" s="42"/>
      <c r="W295" s="42"/>
      <c r="X295" s="42"/>
      <c r="Y295" s="42"/>
      <c r="Z295" s="42"/>
      <c r="AA295" s="42"/>
      <c r="AB295" s="42"/>
      <c r="AC295" s="42"/>
      <c r="AD295" s="42"/>
      <c r="AE295" s="42"/>
      <c r="AF295" s="42"/>
      <c r="AG295" s="42"/>
      <c r="AH295" s="42"/>
      <c r="AI295" s="42"/>
      <c r="AJ295" s="42"/>
      <c r="AK295" s="42"/>
      <c r="AL295" s="42"/>
      <c r="AM295" s="42"/>
      <c r="AN295" s="42"/>
      <c r="AO295" s="42"/>
      <c r="AP295" s="43"/>
      <c r="AQ295" s="43"/>
      <c r="AR295" s="43"/>
      <c r="AS295" s="43"/>
      <c r="AT295" s="43"/>
      <c r="AU295" s="43"/>
      <c r="AV295" s="43"/>
      <c r="AW295" s="43"/>
      <c r="AX295" s="43"/>
      <c r="AY295" s="43"/>
      <c r="AZ295" s="43"/>
      <c r="BA295" s="43"/>
      <c r="BB295" s="43"/>
      <c r="BC295" s="43"/>
      <c r="BD295" s="43"/>
      <c r="BE295" s="43"/>
      <c r="BF295" s="43"/>
      <c r="BG295" s="43"/>
      <c r="BH295" s="43"/>
      <c r="BI295" s="43"/>
    </row>
    <row r="296" spans="1:61" ht="15.75" customHeight="1">
      <c r="A296" s="104"/>
      <c r="B296" s="521" t="s">
        <v>12</v>
      </c>
      <c r="C296" s="464" t="s">
        <v>2110</v>
      </c>
      <c r="D296" s="465"/>
      <c r="E296" s="466"/>
      <c r="F296" s="464" t="s">
        <v>30</v>
      </c>
      <c r="G296" s="465"/>
      <c r="H296" s="466"/>
      <c r="I296" s="464" t="s">
        <v>37</v>
      </c>
      <c r="J296" s="465"/>
      <c r="K296" s="466"/>
      <c r="L296" s="464" t="s">
        <v>38</v>
      </c>
      <c r="M296" s="465"/>
      <c r="N296" s="466"/>
      <c r="O296" s="464" t="s">
        <v>45</v>
      </c>
      <c r="P296" s="465"/>
      <c r="Q296" s="466"/>
      <c r="R296" s="464" t="s">
        <v>48</v>
      </c>
      <c r="S296" s="465"/>
      <c r="T296" s="466"/>
      <c r="U296" s="464" t="s">
        <v>53</v>
      </c>
      <c r="V296" s="465"/>
      <c r="W296" s="466"/>
      <c r="X296" s="464" t="s">
        <v>58</v>
      </c>
      <c r="Y296" s="465"/>
      <c r="Z296" s="466"/>
      <c r="AA296" s="464" t="s">
        <v>66</v>
      </c>
      <c r="AB296" s="465"/>
      <c r="AC296" s="466"/>
      <c r="AD296" s="464" t="s">
        <v>18</v>
      </c>
      <c r="AE296" s="465"/>
      <c r="AF296" s="466"/>
      <c r="AG296" s="464" t="s">
        <v>75</v>
      </c>
      <c r="AH296" s="465"/>
      <c r="AI296" s="466"/>
      <c r="AJ296" s="464" t="s">
        <v>82</v>
      </c>
      <c r="AK296" s="465"/>
      <c r="AL296" s="466"/>
      <c r="AM296" s="464" t="s">
        <v>85</v>
      </c>
      <c r="AN296" s="465"/>
      <c r="AO296" s="466"/>
      <c r="AP296" s="43"/>
      <c r="AQ296" s="43"/>
      <c r="AR296" s="43"/>
      <c r="AS296" s="43"/>
      <c r="AT296" s="43"/>
      <c r="AU296" s="43"/>
      <c r="AV296" s="43"/>
      <c r="AW296" s="43"/>
      <c r="AX296" s="43"/>
      <c r="AY296" s="43"/>
      <c r="AZ296" s="43"/>
      <c r="BA296" s="43"/>
      <c r="BB296" s="43"/>
      <c r="BC296" s="43"/>
      <c r="BD296" s="43"/>
      <c r="BE296" s="43"/>
      <c r="BF296" s="43"/>
      <c r="BG296" s="43"/>
      <c r="BH296" s="43"/>
      <c r="BI296" s="43"/>
    </row>
    <row r="297" spans="1:61" ht="15.75" customHeight="1">
      <c r="A297" s="104" t="str">
        <f t="shared" ref="A297:A356" si="53">+$C$294&amp;B297</f>
        <v>Pièces</v>
      </c>
      <c r="B297" s="526"/>
      <c r="C297" s="172" t="s">
        <v>688</v>
      </c>
      <c r="D297" s="104" t="s">
        <v>990</v>
      </c>
      <c r="E297" s="171" t="s">
        <v>344</v>
      </c>
      <c r="F297" s="172" t="s">
        <v>688</v>
      </c>
      <c r="G297" s="104" t="s">
        <v>990</v>
      </c>
      <c r="H297" s="171" t="s">
        <v>344</v>
      </c>
      <c r="I297" s="172" t="s">
        <v>688</v>
      </c>
      <c r="J297" s="104" t="s">
        <v>990</v>
      </c>
      <c r="K297" s="171" t="s">
        <v>344</v>
      </c>
      <c r="L297" s="172" t="s">
        <v>688</v>
      </c>
      <c r="M297" s="104" t="s">
        <v>990</v>
      </c>
      <c r="N297" s="171" t="s">
        <v>344</v>
      </c>
      <c r="O297" s="172" t="s">
        <v>688</v>
      </c>
      <c r="P297" s="104" t="s">
        <v>990</v>
      </c>
      <c r="Q297" s="171" t="s">
        <v>344</v>
      </c>
      <c r="R297" s="172" t="s">
        <v>688</v>
      </c>
      <c r="S297" s="104" t="s">
        <v>990</v>
      </c>
      <c r="T297" s="171" t="s">
        <v>344</v>
      </c>
      <c r="U297" s="172" t="s">
        <v>688</v>
      </c>
      <c r="V297" s="104" t="s">
        <v>990</v>
      </c>
      <c r="W297" s="171" t="s">
        <v>344</v>
      </c>
      <c r="X297" s="172" t="s">
        <v>688</v>
      </c>
      <c r="Y297" s="104" t="s">
        <v>990</v>
      </c>
      <c r="Z297" s="171" t="s">
        <v>344</v>
      </c>
      <c r="AA297" s="172" t="s">
        <v>688</v>
      </c>
      <c r="AB297" s="104" t="s">
        <v>990</v>
      </c>
      <c r="AC297" s="171" t="s">
        <v>344</v>
      </c>
      <c r="AD297" s="172" t="s">
        <v>688</v>
      </c>
      <c r="AE297" s="104" t="s">
        <v>990</v>
      </c>
      <c r="AF297" s="171" t="s">
        <v>344</v>
      </c>
      <c r="AG297" s="172" t="s">
        <v>688</v>
      </c>
      <c r="AH297" s="104" t="s">
        <v>990</v>
      </c>
      <c r="AI297" s="171" t="s">
        <v>344</v>
      </c>
      <c r="AJ297" s="172" t="s">
        <v>688</v>
      </c>
      <c r="AK297" s="104" t="s">
        <v>990</v>
      </c>
      <c r="AL297" s="171" t="s">
        <v>344</v>
      </c>
      <c r="AM297" s="172" t="s">
        <v>688</v>
      </c>
      <c r="AN297" s="104" t="s">
        <v>990</v>
      </c>
      <c r="AO297" s="171" t="s">
        <v>344</v>
      </c>
      <c r="AP297" s="43"/>
      <c r="AQ297" s="43"/>
      <c r="AR297" s="43"/>
      <c r="AS297" s="43"/>
      <c r="AT297" s="43"/>
      <c r="AU297" s="43"/>
      <c r="AV297" s="43"/>
      <c r="AW297" s="43"/>
      <c r="AX297" s="43"/>
      <c r="AY297" s="43"/>
      <c r="AZ297" s="43"/>
      <c r="BA297" s="43"/>
      <c r="BB297" s="43"/>
      <c r="BC297" s="43"/>
      <c r="BD297" s="43"/>
      <c r="BE297" s="43"/>
      <c r="BF297" s="43"/>
      <c r="BG297" s="43"/>
      <c r="BH297" s="43"/>
      <c r="BI297" s="43"/>
    </row>
    <row r="298" spans="1:61" ht="15.75" customHeight="1">
      <c r="A298" s="104" t="str">
        <f t="shared" si="53"/>
        <v>PiècesPièces Ro Clients</v>
      </c>
      <c r="B298" s="526" t="s">
        <v>991</v>
      </c>
      <c r="C298" s="89">
        <f t="shared" ref="C298:C306" si="54">+SUM(F298,I298,L298,O298,R298,U298,X298,AA298,AD298,AG298,AJ298,AM298)</f>
        <v>685102.1799999997</v>
      </c>
      <c r="D298" s="105">
        <f t="shared" ref="D298:D307" si="55">IF(C298&lt;=0,0,E298/C298)</f>
        <v>0.40209127636989822</v>
      </c>
      <c r="E298" s="88">
        <f t="shared" ref="E298:E306" si="56">+SUM(H298,K298,N298,Q298,T298,W298,Z298,AC298,AF298,AI298,AL298,AO298)</f>
        <v>275473.60999999964</v>
      </c>
      <c r="F298" s="89">
        <v>42365.77</v>
      </c>
      <c r="G298" s="105">
        <v>0.42598989703243917</v>
      </c>
      <c r="H298" s="88">
        <v>18047.39</v>
      </c>
      <c r="I298" s="89">
        <v>39938.219999999899</v>
      </c>
      <c r="J298" s="105">
        <v>0.4288037874497147</v>
      </c>
      <c r="K298" s="88">
        <v>17125.659999999902</v>
      </c>
      <c r="L298" s="89">
        <v>64634.28</v>
      </c>
      <c r="M298" s="105">
        <v>0.35379151744244697</v>
      </c>
      <c r="N298" s="88">
        <v>22867.06</v>
      </c>
      <c r="O298" s="89">
        <v>64717.729999999901</v>
      </c>
      <c r="P298" s="105">
        <v>0.37632114105361758</v>
      </c>
      <c r="Q298" s="88">
        <v>24354.6499999999</v>
      </c>
      <c r="R298" s="89">
        <v>65511.2599999999</v>
      </c>
      <c r="S298" s="105">
        <v>0.41723987601520629</v>
      </c>
      <c r="T298" s="88">
        <v>27333.909999999902</v>
      </c>
      <c r="U298" s="89">
        <v>60262.31</v>
      </c>
      <c r="V298" s="105">
        <v>0.40968940619766986</v>
      </c>
      <c r="W298" s="88">
        <v>24688.8299999999</v>
      </c>
      <c r="X298" s="89">
        <v>69391.56</v>
      </c>
      <c r="Y298" s="105">
        <v>0.42826317782738993</v>
      </c>
      <c r="Z298" s="88">
        <v>29717.85</v>
      </c>
      <c r="AA298" s="89">
        <v>59394.13</v>
      </c>
      <c r="AB298" s="105">
        <v>0.43643488001255343</v>
      </c>
      <c r="AC298" s="88">
        <v>25921.67</v>
      </c>
      <c r="AD298" s="89">
        <v>39550.31</v>
      </c>
      <c r="AE298" s="105">
        <v>0.36886714667976045</v>
      </c>
      <c r="AF298" s="88">
        <v>14588.809999999996</v>
      </c>
      <c r="AG298" s="89">
        <v>63975.58</v>
      </c>
      <c r="AH298" s="105">
        <v>0.40223613447506062</v>
      </c>
      <c r="AI298" s="88">
        <v>25733.29</v>
      </c>
      <c r="AJ298" s="89">
        <v>67696.600000000006</v>
      </c>
      <c r="AK298" s="105">
        <v>0.36578380598139354</v>
      </c>
      <c r="AL298" s="88">
        <v>24762.320000000007</v>
      </c>
      <c r="AM298" s="89">
        <v>47664.43</v>
      </c>
      <c r="AN298" s="105">
        <v>0.42656903691075293</v>
      </c>
      <c r="AO298" s="88">
        <v>20332.169999999998</v>
      </c>
      <c r="AP298" s="43"/>
      <c r="AQ298" s="43"/>
      <c r="AR298" s="43"/>
      <c r="AS298" s="43"/>
      <c r="AT298" s="43"/>
      <c r="AU298" s="43"/>
      <c r="AV298" s="43"/>
      <c r="AW298" s="43"/>
      <c r="AX298" s="43"/>
      <c r="AY298" s="43"/>
      <c r="AZ298" s="43"/>
      <c r="BA298" s="43"/>
      <c r="BB298" s="43"/>
      <c r="BC298" s="43"/>
      <c r="BD298" s="43"/>
      <c r="BE298" s="43"/>
      <c r="BF298" s="43"/>
      <c r="BG298" s="43"/>
      <c r="BH298" s="43"/>
      <c r="BI298" s="43"/>
    </row>
    <row r="299" spans="1:61" ht="15.75" customHeight="1">
      <c r="A299" s="104" t="str">
        <f t="shared" si="53"/>
        <v>PiècesPièces Ro Carrosserie</v>
      </c>
      <c r="B299" s="526" t="s">
        <v>1007</v>
      </c>
      <c r="C299" s="89">
        <f t="shared" si="54"/>
        <v>5835.08</v>
      </c>
      <c r="D299" s="105">
        <f t="shared" si="55"/>
        <v>0.2995982917115102</v>
      </c>
      <c r="E299" s="88">
        <f t="shared" si="56"/>
        <v>1748.1799999999989</v>
      </c>
      <c r="F299" s="89">
        <v>0</v>
      </c>
      <c r="G299" s="105">
        <v>0</v>
      </c>
      <c r="H299" s="88">
        <v>0</v>
      </c>
      <c r="I299" s="89">
        <v>507.77</v>
      </c>
      <c r="J299" s="105">
        <v>0.47671189711877426</v>
      </c>
      <c r="K299" s="88">
        <v>242.06</v>
      </c>
      <c r="L299" s="89">
        <v>0</v>
      </c>
      <c r="M299" s="105">
        <v>0</v>
      </c>
      <c r="N299" s="88">
        <v>0</v>
      </c>
      <c r="O299" s="89">
        <v>0</v>
      </c>
      <c r="P299" s="105">
        <v>0</v>
      </c>
      <c r="Q299" s="88">
        <v>0</v>
      </c>
      <c r="R299" s="89">
        <v>2268.4899999999998</v>
      </c>
      <c r="S299" s="105">
        <v>0.27864791116557669</v>
      </c>
      <c r="T299" s="88">
        <v>632.10999999999899</v>
      </c>
      <c r="U299" s="89">
        <v>3058.82</v>
      </c>
      <c r="V299" s="105">
        <v>0.28573436815504016</v>
      </c>
      <c r="W299" s="88">
        <v>874.01</v>
      </c>
      <c r="X299" s="89">
        <v>0</v>
      </c>
      <c r="Y299" s="105">
        <v>0</v>
      </c>
      <c r="Z299" s="88">
        <v>0</v>
      </c>
      <c r="AA299" s="89">
        <v>0</v>
      </c>
      <c r="AB299" s="105">
        <v>0</v>
      </c>
      <c r="AC299" s="88">
        <v>0</v>
      </c>
      <c r="AD299" s="89">
        <v>0</v>
      </c>
      <c r="AE299" s="105">
        <v>0</v>
      </c>
      <c r="AF299" s="88">
        <v>0</v>
      </c>
      <c r="AG299" s="89">
        <v>0</v>
      </c>
      <c r="AH299" s="105">
        <v>0</v>
      </c>
      <c r="AI299" s="88">
        <v>0</v>
      </c>
      <c r="AJ299" s="89">
        <v>0</v>
      </c>
      <c r="AK299" s="105">
        <v>0</v>
      </c>
      <c r="AL299" s="88">
        <v>0</v>
      </c>
      <c r="AM299" s="89">
        <v>0</v>
      </c>
      <c r="AN299" s="105">
        <v>0</v>
      </c>
      <c r="AO299" s="88">
        <v>0</v>
      </c>
      <c r="AP299" s="43"/>
      <c r="AQ299" s="43"/>
      <c r="AR299" s="43"/>
      <c r="AS299" s="43"/>
      <c r="AT299" s="43"/>
      <c r="AU299" s="43"/>
      <c r="AV299" s="43"/>
      <c r="AW299" s="43"/>
      <c r="AX299" s="43"/>
      <c r="AY299" s="43"/>
      <c r="AZ299" s="43"/>
      <c r="BA299" s="43"/>
      <c r="BB299" s="43"/>
      <c r="BC299" s="43"/>
      <c r="BD299" s="43"/>
      <c r="BE299" s="43"/>
      <c r="BF299" s="43"/>
      <c r="BG299" s="43"/>
      <c r="BH299" s="43"/>
      <c r="BI299" s="43"/>
    </row>
    <row r="300" spans="1:61" ht="15.75" customHeight="1">
      <c r="A300" s="104" t="str">
        <f t="shared" si="53"/>
        <v>PiècesP/A Garantie</v>
      </c>
      <c r="B300" s="526" t="s">
        <v>1014</v>
      </c>
      <c r="C300" s="89">
        <f t="shared" si="54"/>
        <v>778292.1</v>
      </c>
      <c r="D300" s="105">
        <f t="shared" si="55"/>
        <v>0.27681239472943364</v>
      </c>
      <c r="E300" s="88">
        <f t="shared" si="56"/>
        <v>215440.89999999982</v>
      </c>
      <c r="F300" s="89">
        <v>59620.77</v>
      </c>
      <c r="G300" s="105">
        <v>0.28022197633475715</v>
      </c>
      <c r="H300" s="88">
        <v>16707.05</v>
      </c>
      <c r="I300" s="89">
        <v>59603.33</v>
      </c>
      <c r="J300" s="105">
        <v>0.28471764916490239</v>
      </c>
      <c r="K300" s="88">
        <v>16970.119999999901</v>
      </c>
      <c r="L300" s="89">
        <v>77079.78</v>
      </c>
      <c r="M300" s="105">
        <v>0.28732399080536947</v>
      </c>
      <c r="N300" s="88">
        <v>22146.869999999901</v>
      </c>
      <c r="O300" s="89">
        <v>56399.72</v>
      </c>
      <c r="P300" s="105">
        <v>0.27891503716685118</v>
      </c>
      <c r="Q300" s="88">
        <v>15730.73</v>
      </c>
      <c r="R300" s="89">
        <v>83552.850000000006</v>
      </c>
      <c r="S300" s="105">
        <v>0.2531612027596904</v>
      </c>
      <c r="T300" s="88">
        <v>21152.34</v>
      </c>
      <c r="U300" s="89">
        <v>66450.84</v>
      </c>
      <c r="V300" s="105">
        <v>0.28603746769792526</v>
      </c>
      <c r="W300" s="88">
        <v>19007.43</v>
      </c>
      <c r="X300" s="89">
        <v>84145.25</v>
      </c>
      <c r="Y300" s="105">
        <v>0.26860957689233794</v>
      </c>
      <c r="Z300" s="88">
        <v>22602.22</v>
      </c>
      <c r="AA300" s="89">
        <v>83246.25</v>
      </c>
      <c r="AB300" s="105">
        <v>0.26271802033124614</v>
      </c>
      <c r="AC300" s="88">
        <v>21870.29</v>
      </c>
      <c r="AD300" s="89">
        <v>102128.39</v>
      </c>
      <c r="AE300" s="105">
        <v>0.28571702736134402</v>
      </c>
      <c r="AF300" s="88">
        <v>29179.820000000011</v>
      </c>
      <c r="AG300" s="89">
        <v>38383.699999999997</v>
      </c>
      <c r="AH300" s="105">
        <v>0.28603678123786919</v>
      </c>
      <c r="AI300" s="88">
        <v>10979.149999999998</v>
      </c>
      <c r="AJ300" s="89">
        <v>41301.49</v>
      </c>
      <c r="AK300" s="105">
        <v>0.27899162959980384</v>
      </c>
      <c r="AL300" s="88">
        <v>11522.770000000002</v>
      </c>
      <c r="AM300" s="89">
        <v>26379.730000000003</v>
      </c>
      <c r="AN300" s="105">
        <v>0.28704274077103925</v>
      </c>
      <c r="AO300" s="88">
        <v>7572.1100000000079</v>
      </c>
      <c r="AP300" s="43"/>
      <c r="AQ300" s="43"/>
      <c r="AR300" s="43"/>
      <c r="AS300" s="43"/>
      <c r="AT300" s="43"/>
      <c r="AU300" s="43"/>
      <c r="AV300" s="43"/>
      <c r="AW300" s="43"/>
      <c r="AX300" s="43"/>
      <c r="AY300" s="43"/>
      <c r="AZ300" s="43"/>
      <c r="BA300" s="43"/>
      <c r="BB300" s="43"/>
      <c r="BC300" s="43"/>
      <c r="BD300" s="43"/>
      <c r="BE300" s="43"/>
      <c r="BF300" s="43"/>
      <c r="BG300" s="43"/>
      <c r="BH300" s="43"/>
      <c r="BI300" s="43"/>
    </row>
    <row r="301" spans="1:61" ht="15.75" customHeight="1">
      <c r="A301" s="104" t="str">
        <f t="shared" si="53"/>
        <v>PiècesVentes Internes</v>
      </c>
      <c r="B301" s="526" t="s">
        <v>1023</v>
      </c>
      <c r="C301" s="89">
        <f t="shared" si="54"/>
        <v>249559.72999999989</v>
      </c>
      <c r="D301" s="105">
        <f t="shared" si="55"/>
        <v>0.3383538281596955</v>
      </c>
      <c r="E301" s="88">
        <f t="shared" si="56"/>
        <v>84439.489999999976</v>
      </c>
      <c r="F301" s="89">
        <v>10897.52</v>
      </c>
      <c r="G301" s="105">
        <v>0.43634515008919456</v>
      </c>
      <c r="H301" s="88">
        <v>4755.08</v>
      </c>
      <c r="I301" s="89">
        <v>14844.9399999999</v>
      </c>
      <c r="J301" s="105">
        <v>0.34725771879172468</v>
      </c>
      <c r="K301" s="88">
        <v>5155.0199999999904</v>
      </c>
      <c r="L301" s="89">
        <v>16471.04</v>
      </c>
      <c r="M301" s="105">
        <v>0.38205298511812247</v>
      </c>
      <c r="N301" s="88">
        <v>6292.81</v>
      </c>
      <c r="O301" s="89">
        <v>20132.62</v>
      </c>
      <c r="P301" s="105">
        <v>0.35222986377331866</v>
      </c>
      <c r="Q301" s="88">
        <v>7091.3099999999904</v>
      </c>
      <c r="R301" s="89">
        <v>41963.360000000001</v>
      </c>
      <c r="S301" s="105">
        <v>0.3080882941690084</v>
      </c>
      <c r="T301" s="88">
        <v>12928.42</v>
      </c>
      <c r="U301" s="89">
        <v>23272.43</v>
      </c>
      <c r="V301" s="105">
        <v>0.32713128796606111</v>
      </c>
      <c r="W301" s="88">
        <v>7613.14</v>
      </c>
      <c r="X301" s="89">
        <v>16698.669999999998</v>
      </c>
      <c r="Y301" s="105">
        <v>0.37965957767894098</v>
      </c>
      <c r="Z301" s="88">
        <v>6339.81</v>
      </c>
      <c r="AA301" s="89">
        <v>19834.52</v>
      </c>
      <c r="AB301" s="105">
        <v>0.34487297902848169</v>
      </c>
      <c r="AC301" s="88">
        <v>6840.39</v>
      </c>
      <c r="AD301" s="89">
        <v>16277.330000000002</v>
      </c>
      <c r="AE301" s="105">
        <v>0.33547270959057784</v>
      </c>
      <c r="AF301" s="88">
        <v>5460.6000000000013</v>
      </c>
      <c r="AG301" s="89">
        <v>24634.07</v>
      </c>
      <c r="AH301" s="105">
        <v>0.35360376908890812</v>
      </c>
      <c r="AI301" s="88">
        <v>8710.6999999999989</v>
      </c>
      <c r="AJ301" s="89">
        <v>30393.85</v>
      </c>
      <c r="AK301" s="105">
        <v>0.31035620693002036</v>
      </c>
      <c r="AL301" s="88">
        <v>9432.9199999999983</v>
      </c>
      <c r="AM301" s="89">
        <v>14139.380000000001</v>
      </c>
      <c r="AN301" s="105">
        <v>0.2701172187182182</v>
      </c>
      <c r="AO301" s="88">
        <v>3819.2900000000004</v>
      </c>
      <c r="AP301" s="43"/>
      <c r="AQ301" s="43"/>
      <c r="AR301" s="43"/>
      <c r="AS301" s="43"/>
      <c r="AT301" s="43"/>
      <c r="AU301" s="43"/>
      <c r="AV301" s="43"/>
      <c r="AW301" s="43"/>
      <c r="AX301" s="43"/>
      <c r="AY301" s="43"/>
      <c r="AZ301" s="43"/>
      <c r="BA301" s="43"/>
      <c r="BB301" s="43"/>
      <c r="BC301" s="43"/>
      <c r="BD301" s="43"/>
      <c r="BE301" s="43"/>
      <c r="BF301" s="43"/>
      <c r="BG301" s="43"/>
      <c r="BH301" s="43"/>
      <c r="BI301" s="43"/>
    </row>
    <row r="302" spans="1:61" ht="15.75" customHeight="1">
      <c r="A302" s="104" t="str">
        <f t="shared" si="53"/>
        <v>PiècesVentes Détails</v>
      </c>
      <c r="B302" s="526" t="s">
        <v>1032</v>
      </c>
      <c r="C302" s="89">
        <f t="shared" si="54"/>
        <v>208673.93</v>
      </c>
      <c r="D302" s="105">
        <f t="shared" si="55"/>
        <v>0.33056635296991821</v>
      </c>
      <c r="E302" s="88">
        <f t="shared" si="56"/>
        <v>68980.58</v>
      </c>
      <c r="F302" s="89">
        <v>11998.51</v>
      </c>
      <c r="G302" s="105">
        <v>0.30664890890618918</v>
      </c>
      <c r="H302" s="88">
        <v>3679.33</v>
      </c>
      <c r="I302" s="89">
        <v>8088.5</v>
      </c>
      <c r="J302" s="105">
        <v>0.29297150275081907</v>
      </c>
      <c r="K302" s="88">
        <v>2369.6999999999998</v>
      </c>
      <c r="L302" s="89">
        <v>18055.36</v>
      </c>
      <c r="M302" s="105">
        <v>0.29885529837123154</v>
      </c>
      <c r="N302" s="88">
        <v>5395.94</v>
      </c>
      <c r="O302" s="89">
        <v>17037.740000000002</v>
      </c>
      <c r="P302" s="105">
        <v>0.28554139222690328</v>
      </c>
      <c r="Q302" s="88">
        <v>4864.9799999999996</v>
      </c>
      <c r="R302" s="89">
        <v>22031.26</v>
      </c>
      <c r="S302" s="105">
        <v>0.33702384702463639</v>
      </c>
      <c r="T302" s="88">
        <v>7425.0599999999904</v>
      </c>
      <c r="U302" s="89">
        <v>18082.54</v>
      </c>
      <c r="V302" s="105">
        <v>0.32192103542975709</v>
      </c>
      <c r="W302" s="88">
        <v>5821.15</v>
      </c>
      <c r="X302" s="89">
        <v>17857.32</v>
      </c>
      <c r="Y302" s="105">
        <v>0.3781877683773377</v>
      </c>
      <c r="Z302" s="88">
        <v>6753.42</v>
      </c>
      <c r="AA302" s="89">
        <v>16735.09</v>
      </c>
      <c r="AB302" s="105">
        <v>0.38941887973115175</v>
      </c>
      <c r="AC302" s="88">
        <v>6516.96</v>
      </c>
      <c r="AD302" s="89">
        <v>16589.210000000003</v>
      </c>
      <c r="AE302" s="105">
        <v>0.37189293522717476</v>
      </c>
      <c r="AF302" s="88">
        <v>6169.4100000000008</v>
      </c>
      <c r="AG302" s="89">
        <v>28011.840000000004</v>
      </c>
      <c r="AH302" s="105">
        <v>0.36361767024229763</v>
      </c>
      <c r="AI302" s="88">
        <v>10185.600000000004</v>
      </c>
      <c r="AJ302" s="89">
        <v>20308.849999999999</v>
      </c>
      <c r="AK302" s="105">
        <v>0.27080558475738403</v>
      </c>
      <c r="AL302" s="88">
        <v>5499.7499999999982</v>
      </c>
      <c r="AM302" s="89">
        <v>13877.710000000001</v>
      </c>
      <c r="AN302" s="105">
        <v>0.30979750981970378</v>
      </c>
      <c r="AO302" s="88">
        <v>4299.2800000000016</v>
      </c>
      <c r="AP302" s="43"/>
      <c r="AQ302" s="43"/>
      <c r="AR302" s="43"/>
      <c r="AS302" s="43"/>
      <c r="AT302" s="43"/>
      <c r="AU302" s="43"/>
      <c r="AV302" s="43"/>
      <c r="AW302" s="43"/>
      <c r="AX302" s="43"/>
      <c r="AY302" s="43"/>
      <c r="AZ302" s="43"/>
      <c r="BA302" s="43"/>
      <c r="BB302" s="43"/>
      <c r="BC302" s="43"/>
      <c r="BD302" s="43"/>
      <c r="BE302" s="43"/>
      <c r="BF302" s="43"/>
      <c r="BG302" s="43"/>
      <c r="BH302" s="43"/>
      <c r="BI302" s="43"/>
    </row>
    <row r="303" spans="1:61" ht="15.75" customHeight="1">
      <c r="A303" s="104" t="str">
        <f t="shared" si="53"/>
        <v>PiècesVentes de Gros</v>
      </c>
      <c r="B303" s="526" t="s">
        <v>1042</v>
      </c>
      <c r="C303" s="89">
        <f t="shared" si="54"/>
        <v>646813.34000000008</v>
      </c>
      <c r="D303" s="105">
        <f t="shared" si="55"/>
        <v>0.19266297136048485</v>
      </c>
      <c r="E303" s="88">
        <f t="shared" si="56"/>
        <v>124616.97999999957</v>
      </c>
      <c r="F303" s="89">
        <v>30135.23</v>
      </c>
      <c r="G303" s="105">
        <v>0.23333984840998392</v>
      </c>
      <c r="H303" s="88">
        <v>7031.75</v>
      </c>
      <c r="I303" s="89">
        <v>59213.71</v>
      </c>
      <c r="J303" s="105">
        <v>0.21187711426964972</v>
      </c>
      <c r="K303" s="88">
        <v>12546.029999999901</v>
      </c>
      <c r="L303" s="89">
        <v>66953.62</v>
      </c>
      <c r="M303" s="105">
        <v>0.18876126488754305</v>
      </c>
      <c r="N303" s="88">
        <v>12638.2499999999</v>
      </c>
      <c r="O303" s="89">
        <v>72740.67</v>
      </c>
      <c r="P303" s="105">
        <v>0.19281758059143395</v>
      </c>
      <c r="Q303" s="88">
        <v>14025.6799999999</v>
      </c>
      <c r="R303" s="89">
        <v>83638.080000000002</v>
      </c>
      <c r="S303" s="105">
        <v>0.16678575117936709</v>
      </c>
      <c r="T303" s="88">
        <v>13949.64</v>
      </c>
      <c r="U303" s="89">
        <v>56850.57</v>
      </c>
      <c r="V303" s="105">
        <v>0.18463948558475315</v>
      </c>
      <c r="W303" s="88">
        <v>10496.86</v>
      </c>
      <c r="X303" s="89">
        <v>38006.58</v>
      </c>
      <c r="Y303" s="105">
        <v>0.18203347946592405</v>
      </c>
      <c r="Z303" s="88">
        <v>6918.47</v>
      </c>
      <c r="AA303" s="89">
        <v>50297.27</v>
      </c>
      <c r="AB303" s="105">
        <v>0.21691256801810319</v>
      </c>
      <c r="AC303" s="88">
        <v>10910.109999999901</v>
      </c>
      <c r="AD303" s="89">
        <v>46917.64</v>
      </c>
      <c r="AE303" s="105">
        <v>0.19223686442881602</v>
      </c>
      <c r="AF303" s="88">
        <v>9019.2999999999956</v>
      </c>
      <c r="AG303" s="89">
        <v>44070.080000000002</v>
      </c>
      <c r="AH303" s="105">
        <v>0.19408905089348594</v>
      </c>
      <c r="AI303" s="88">
        <v>8553.5199999999968</v>
      </c>
      <c r="AJ303" s="89">
        <v>50422.46</v>
      </c>
      <c r="AK303" s="105">
        <v>0.18355133803467741</v>
      </c>
      <c r="AL303" s="88">
        <v>9255.11</v>
      </c>
      <c r="AM303" s="89">
        <v>47567.43</v>
      </c>
      <c r="AN303" s="105">
        <v>0.19492875692464365</v>
      </c>
      <c r="AO303" s="88">
        <v>9272.260000000002</v>
      </c>
      <c r="AP303" s="43"/>
      <c r="AQ303" s="43"/>
      <c r="AR303" s="43"/>
      <c r="AS303" s="43"/>
      <c r="AT303" s="43"/>
      <c r="AU303" s="43"/>
      <c r="AV303" s="43"/>
      <c r="AW303" s="43"/>
      <c r="AX303" s="43"/>
      <c r="AY303" s="43"/>
      <c r="AZ303" s="43"/>
      <c r="BA303" s="43"/>
      <c r="BB303" s="43"/>
      <c r="BC303" s="43"/>
      <c r="BD303" s="43"/>
      <c r="BE303" s="43"/>
      <c r="BF303" s="43"/>
      <c r="BG303" s="43"/>
      <c r="BH303" s="43"/>
      <c r="BI303" s="43"/>
    </row>
    <row r="304" spans="1:61" ht="20.25" hidden="1" customHeight="1">
      <c r="A304" s="104" t="str">
        <f t="shared" si="53"/>
        <v>Pièces[...]</v>
      </c>
      <c r="B304" s="526" t="s">
        <v>330</v>
      </c>
      <c r="C304" s="89">
        <f t="shared" si="54"/>
        <v>0</v>
      </c>
      <c r="D304" s="105">
        <f t="shared" si="55"/>
        <v>0</v>
      </c>
      <c r="E304" s="88">
        <f t="shared" si="56"/>
        <v>0</v>
      </c>
      <c r="F304" s="89"/>
      <c r="G304" s="105"/>
      <c r="H304" s="88"/>
      <c r="I304" s="89"/>
      <c r="J304" s="105"/>
      <c r="K304" s="88"/>
      <c r="L304" s="89"/>
      <c r="M304" s="105"/>
      <c r="N304" s="88"/>
      <c r="O304" s="89"/>
      <c r="P304" s="105"/>
      <c r="Q304" s="88"/>
      <c r="R304" s="89"/>
      <c r="S304" s="105"/>
      <c r="T304" s="88"/>
      <c r="U304" s="89"/>
      <c r="V304" s="105"/>
      <c r="W304" s="88"/>
      <c r="X304" s="89"/>
      <c r="Y304" s="105"/>
      <c r="Z304" s="88"/>
      <c r="AA304" s="89"/>
      <c r="AB304" s="105"/>
      <c r="AC304" s="88"/>
      <c r="AD304" s="89">
        <v>0</v>
      </c>
      <c r="AE304" s="105">
        <v>0</v>
      </c>
      <c r="AF304" s="88">
        <v>0</v>
      </c>
      <c r="AG304" s="89">
        <v>0</v>
      </c>
      <c r="AH304" s="105">
        <v>0</v>
      </c>
      <c r="AI304" s="88">
        <v>0</v>
      </c>
      <c r="AJ304" s="89">
        <v>0</v>
      </c>
      <c r="AK304" s="105">
        <v>0</v>
      </c>
      <c r="AL304" s="88">
        <v>0</v>
      </c>
      <c r="AM304" s="89">
        <v>0</v>
      </c>
      <c r="AN304" s="105">
        <v>0</v>
      </c>
      <c r="AO304" s="88">
        <v>0</v>
      </c>
      <c r="AP304" s="43"/>
      <c r="AQ304" s="43"/>
      <c r="AR304" s="43"/>
      <c r="AS304" s="43"/>
      <c r="AT304" s="43"/>
      <c r="AU304" s="43"/>
      <c r="AV304" s="43"/>
      <c r="AW304" s="43"/>
      <c r="AX304" s="43"/>
      <c r="AY304" s="43"/>
      <c r="AZ304" s="43"/>
      <c r="BA304" s="43"/>
      <c r="BB304" s="43"/>
      <c r="BC304" s="43"/>
      <c r="BD304" s="43"/>
      <c r="BE304" s="43"/>
      <c r="BF304" s="43"/>
      <c r="BG304" s="43"/>
      <c r="BH304" s="43"/>
      <c r="BI304" s="43"/>
    </row>
    <row r="305" spans="1:61" ht="15.75" customHeight="1">
      <c r="A305" s="104" t="str">
        <f t="shared" si="53"/>
        <v>PiècesEscomptes</v>
      </c>
      <c r="B305" s="526" t="s">
        <v>1055</v>
      </c>
      <c r="C305" s="89">
        <f t="shared" si="54"/>
        <v>0</v>
      </c>
      <c r="D305" s="105">
        <f t="shared" si="55"/>
        <v>0</v>
      </c>
      <c r="E305" s="88">
        <f t="shared" si="56"/>
        <v>96033.59</v>
      </c>
      <c r="F305" s="89">
        <v>0</v>
      </c>
      <c r="G305" s="105">
        <v>0</v>
      </c>
      <c r="H305" s="88">
        <v>14000.68</v>
      </c>
      <c r="I305" s="89">
        <v>0</v>
      </c>
      <c r="J305" s="105">
        <v>0</v>
      </c>
      <c r="K305" s="88">
        <v>10061.57</v>
      </c>
      <c r="L305" s="89">
        <v>0</v>
      </c>
      <c r="M305" s="105">
        <v>0</v>
      </c>
      <c r="N305" s="88">
        <v>3172.85</v>
      </c>
      <c r="O305" s="89">
        <v>0</v>
      </c>
      <c r="P305" s="105">
        <v>0</v>
      </c>
      <c r="Q305" s="88">
        <v>20142.95</v>
      </c>
      <c r="R305" s="89">
        <v>0</v>
      </c>
      <c r="S305" s="105">
        <v>0</v>
      </c>
      <c r="T305" s="88">
        <v>5281.11</v>
      </c>
      <c r="U305" s="89">
        <v>0</v>
      </c>
      <c r="V305" s="105">
        <v>0</v>
      </c>
      <c r="W305" s="88">
        <v>4225.6499999999996</v>
      </c>
      <c r="X305" s="89">
        <v>0</v>
      </c>
      <c r="Y305" s="105">
        <v>0</v>
      </c>
      <c r="Z305" s="88">
        <v>3265.21</v>
      </c>
      <c r="AA305" s="89">
        <v>0</v>
      </c>
      <c r="AB305" s="105">
        <v>0</v>
      </c>
      <c r="AC305" s="88">
        <v>951</v>
      </c>
      <c r="AD305" s="89">
        <v>0</v>
      </c>
      <c r="AE305" s="105">
        <v>0</v>
      </c>
      <c r="AF305" s="88">
        <v>6663.95</v>
      </c>
      <c r="AG305" s="89">
        <v>0</v>
      </c>
      <c r="AH305" s="105">
        <v>0</v>
      </c>
      <c r="AI305" s="88">
        <v>20561.64</v>
      </c>
      <c r="AJ305" s="89">
        <v>0</v>
      </c>
      <c r="AK305" s="105">
        <v>0</v>
      </c>
      <c r="AL305" s="88">
        <v>7662.76</v>
      </c>
      <c r="AM305" s="89">
        <v>0</v>
      </c>
      <c r="AN305" s="105">
        <v>0</v>
      </c>
      <c r="AO305" s="88">
        <v>44.22</v>
      </c>
      <c r="AP305" s="43"/>
      <c r="AQ305" s="43"/>
      <c r="AR305" s="43"/>
      <c r="AS305" s="43"/>
      <c r="AT305" s="43"/>
      <c r="AU305" s="43"/>
      <c r="AV305" s="43"/>
      <c r="AW305" s="43"/>
      <c r="AX305" s="43"/>
      <c r="AY305" s="43"/>
      <c r="AZ305" s="43"/>
      <c r="BA305" s="43"/>
      <c r="BB305" s="43"/>
      <c r="BC305" s="43"/>
      <c r="BD305" s="43"/>
      <c r="BE305" s="43"/>
      <c r="BF305" s="43"/>
      <c r="BG305" s="43"/>
      <c r="BH305" s="43"/>
      <c r="BI305" s="43"/>
    </row>
    <row r="306" spans="1:61" ht="15.75" customHeight="1">
      <c r="A306" s="104" t="str">
        <f t="shared" si="53"/>
        <v>PiècesRectif. Inventaire</v>
      </c>
      <c r="B306" s="523" t="s">
        <v>1062</v>
      </c>
      <c r="C306" s="89">
        <f t="shared" si="54"/>
        <v>0</v>
      </c>
      <c r="D306" s="105">
        <f t="shared" si="55"/>
        <v>0</v>
      </c>
      <c r="E306" s="88">
        <f t="shared" si="56"/>
        <v>20577.169999999998</v>
      </c>
      <c r="F306" s="89">
        <v>0</v>
      </c>
      <c r="G306" s="105">
        <v>0</v>
      </c>
      <c r="H306" s="88">
        <v>0</v>
      </c>
      <c r="I306" s="89">
        <v>0</v>
      </c>
      <c r="J306" s="105">
        <v>0</v>
      </c>
      <c r="K306" s="88">
        <v>0</v>
      </c>
      <c r="L306" s="89">
        <v>0</v>
      </c>
      <c r="M306" s="105">
        <v>0</v>
      </c>
      <c r="N306" s="88">
        <v>0</v>
      </c>
      <c r="O306" s="89">
        <v>0</v>
      </c>
      <c r="P306" s="105">
        <v>0</v>
      </c>
      <c r="Q306" s="88">
        <v>0</v>
      </c>
      <c r="R306" s="89">
        <v>0</v>
      </c>
      <c r="S306" s="105">
        <v>0</v>
      </c>
      <c r="T306" s="88">
        <v>0</v>
      </c>
      <c r="U306" s="89">
        <v>0</v>
      </c>
      <c r="V306" s="105">
        <v>0</v>
      </c>
      <c r="W306" s="88">
        <v>0</v>
      </c>
      <c r="X306" s="89">
        <v>0</v>
      </c>
      <c r="Y306" s="105">
        <v>0</v>
      </c>
      <c r="Z306" s="88">
        <v>0</v>
      </c>
      <c r="AA306" s="89">
        <v>0</v>
      </c>
      <c r="AB306" s="105">
        <v>0</v>
      </c>
      <c r="AC306" s="88">
        <v>0</v>
      </c>
      <c r="AD306" s="89">
        <v>0</v>
      </c>
      <c r="AE306" s="105">
        <v>0</v>
      </c>
      <c r="AF306" s="88">
        <v>0</v>
      </c>
      <c r="AG306" s="89">
        <v>0</v>
      </c>
      <c r="AH306" s="105">
        <v>0</v>
      </c>
      <c r="AI306" s="88">
        <v>0</v>
      </c>
      <c r="AJ306" s="89">
        <v>0</v>
      </c>
      <c r="AK306" s="105">
        <v>0</v>
      </c>
      <c r="AL306" s="88">
        <v>20577.169999999998</v>
      </c>
      <c r="AM306" s="89">
        <v>0</v>
      </c>
      <c r="AN306" s="105">
        <v>0</v>
      </c>
      <c r="AO306" s="88">
        <v>0</v>
      </c>
      <c r="AP306" s="43"/>
      <c r="AQ306" s="43"/>
      <c r="AR306" s="43"/>
      <c r="AS306" s="43"/>
      <c r="AT306" s="43"/>
      <c r="AU306" s="43"/>
      <c r="AV306" s="43"/>
      <c r="AW306" s="43"/>
      <c r="AX306" s="43"/>
      <c r="AY306" s="43"/>
      <c r="AZ306" s="43"/>
      <c r="BA306" s="43"/>
      <c r="BB306" s="43"/>
      <c r="BC306" s="43"/>
      <c r="BD306" s="43"/>
      <c r="BE306" s="43"/>
      <c r="BF306" s="43"/>
      <c r="BG306" s="43"/>
      <c r="BH306" s="43"/>
      <c r="BI306" s="43"/>
    </row>
    <row r="307" spans="1:61" ht="15.75" customHeight="1">
      <c r="A307" s="104" t="str">
        <f t="shared" si="53"/>
        <v>PiècesSous-total Pièces</v>
      </c>
      <c r="B307" s="530" t="s">
        <v>1067</v>
      </c>
      <c r="C307" s="225">
        <f>SUM(C298:C306)</f>
        <v>2574276.3599999994</v>
      </c>
      <c r="D307" s="243">
        <f t="shared" si="55"/>
        <v>0.34468346669663674</v>
      </c>
      <c r="E307" s="224">
        <f>SUM(E298:E306)</f>
        <v>887310.49999999907</v>
      </c>
      <c r="F307" s="225">
        <v>155017.79999999999</v>
      </c>
      <c r="G307" s="243">
        <v>0.41428326295431889</v>
      </c>
      <c r="H307" s="224">
        <v>64221.280000000006</v>
      </c>
      <c r="I307" s="225">
        <v>182196.4699999998</v>
      </c>
      <c r="J307" s="243">
        <v>0.35384966569330217</v>
      </c>
      <c r="K307" s="224">
        <v>64470.159999999691</v>
      </c>
      <c r="L307" s="225">
        <v>243194.08000000002</v>
      </c>
      <c r="M307" s="243">
        <v>0.29817247196148772</v>
      </c>
      <c r="N307" s="224">
        <v>72513.77999999981</v>
      </c>
      <c r="O307" s="225">
        <v>231028.47999999986</v>
      </c>
      <c r="P307" s="243">
        <v>0.37315875514568531</v>
      </c>
      <c r="Q307" s="224">
        <v>86210.299999999799</v>
      </c>
      <c r="R307" s="225">
        <v>298965.29999999993</v>
      </c>
      <c r="S307" s="243">
        <v>0.29669861351802335</v>
      </c>
      <c r="T307" s="224">
        <v>88702.58999999988</v>
      </c>
      <c r="U307" s="225">
        <v>227977.51</v>
      </c>
      <c r="V307" s="243">
        <v>0.31900984443597041</v>
      </c>
      <c r="W307" s="224">
        <v>72727.069999999891</v>
      </c>
      <c r="X307" s="225">
        <v>226099.38</v>
      </c>
      <c r="Y307" s="243">
        <v>0.33435288500127686</v>
      </c>
      <c r="Z307" s="224">
        <v>75596.98</v>
      </c>
      <c r="AA307" s="225">
        <v>229507.25999999998</v>
      </c>
      <c r="AB307" s="243">
        <v>0.31811812837641784</v>
      </c>
      <c r="AC307" s="224">
        <v>73010.419999999896</v>
      </c>
      <c r="AD307" s="225">
        <v>221462.88</v>
      </c>
      <c r="AE307" s="243">
        <v>0.32096525611876808</v>
      </c>
      <c r="AF307" s="224">
        <v>71081.89</v>
      </c>
      <c r="AG307" s="225">
        <v>199075.27000000002</v>
      </c>
      <c r="AH307" s="243">
        <v>0.42558726656505347</v>
      </c>
      <c r="AI307" s="224">
        <v>84723.9</v>
      </c>
      <c r="AJ307" s="225">
        <v>210123.25</v>
      </c>
      <c r="AK307" s="243">
        <v>0.42219411702417509</v>
      </c>
      <c r="AL307" s="224">
        <v>88712.8</v>
      </c>
      <c r="AM307" s="225">
        <v>149628.68000000002</v>
      </c>
      <c r="AN307" s="243">
        <v>0.30301229684041858</v>
      </c>
      <c r="AO307" s="224">
        <v>45339.330000000009</v>
      </c>
      <c r="AP307" s="43"/>
      <c r="AQ307" s="43"/>
      <c r="AR307" s="43"/>
      <c r="AS307" s="43"/>
      <c r="AT307" s="43"/>
      <c r="AU307" s="43"/>
      <c r="AV307" s="43"/>
      <c r="AW307" s="43"/>
      <c r="AX307" s="43"/>
      <c r="AY307" s="43"/>
      <c r="AZ307" s="43"/>
      <c r="BA307" s="43"/>
      <c r="BB307" s="43"/>
      <c r="BC307" s="43"/>
      <c r="BD307" s="43"/>
      <c r="BE307" s="43"/>
      <c r="BF307" s="43"/>
      <c r="BG307" s="43"/>
      <c r="BH307" s="43"/>
      <c r="BI307" s="43"/>
    </row>
    <row r="308" spans="1:61" ht="15.75" customHeight="1">
      <c r="A308" s="104" t="str">
        <f t="shared" si="53"/>
        <v>Pièces</v>
      </c>
      <c r="B308" s="526"/>
      <c r="C308" s="65"/>
      <c r="D308" s="43"/>
      <c r="E308" s="76"/>
      <c r="F308" s="65"/>
      <c r="G308" s="43"/>
      <c r="H308" s="76"/>
      <c r="I308" s="65"/>
      <c r="J308" s="43"/>
      <c r="K308" s="76"/>
      <c r="L308" s="65"/>
      <c r="M308" s="43"/>
      <c r="N308" s="76"/>
      <c r="O308" s="65"/>
      <c r="P308" s="43"/>
      <c r="Q308" s="76"/>
      <c r="R308" s="65"/>
      <c r="S308" s="43"/>
      <c r="T308" s="76"/>
      <c r="U308" s="65"/>
      <c r="V308" s="43"/>
      <c r="W308" s="76"/>
      <c r="X308" s="65"/>
      <c r="Y308" s="43"/>
      <c r="Z308" s="76"/>
      <c r="AA308" s="65"/>
      <c r="AB308" s="43"/>
      <c r="AC308" s="76"/>
      <c r="AD308" s="65"/>
      <c r="AE308" s="43"/>
      <c r="AF308" s="76"/>
      <c r="AG308" s="65"/>
      <c r="AH308" s="43"/>
      <c r="AI308" s="76"/>
      <c r="AJ308" s="65"/>
      <c r="AK308" s="43"/>
      <c r="AL308" s="76"/>
      <c r="AM308" s="65"/>
      <c r="AN308" s="43"/>
      <c r="AO308" s="76"/>
      <c r="AP308" s="43"/>
      <c r="AQ308" s="43"/>
      <c r="AR308" s="43"/>
      <c r="AS308" s="43"/>
      <c r="AT308" s="43"/>
      <c r="AU308" s="43"/>
      <c r="AV308" s="43"/>
      <c r="AW308" s="43"/>
      <c r="AX308" s="43"/>
      <c r="AY308" s="43"/>
      <c r="AZ308" s="43"/>
      <c r="BA308" s="43"/>
      <c r="BB308" s="43"/>
      <c r="BC308" s="43"/>
      <c r="BD308" s="43"/>
      <c r="BE308" s="43"/>
      <c r="BF308" s="43"/>
      <c r="BG308" s="43"/>
      <c r="BH308" s="43"/>
      <c r="BI308" s="43"/>
    </row>
    <row r="309" spans="1:61" ht="15.75" customHeight="1">
      <c r="A309" s="104" t="str">
        <f t="shared" si="53"/>
        <v>Pièces</v>
      </c>
      <c r="B309" s="523"/>
      <c r="C309" s="51"/>
      <c r="D309" s="133"/>
      <c r="E309" s="245"/>
      <c r="F309" s="51">
        <v>0</v>
      </c>
      <c r="G309" s="133">
        <v>0</v>
      </c>
      <c r="H309" s="245">
        <v>0</v>
      </c>
      <c r="I309" s="51">
        <v>0</v>
      </c>
      <c r="J309" s="133">
        <v>0</v>
      </c>
      <c r="K309" s="245">
        <v>0</v>
      </c>
      <c r="L309" s="51">
        <v>0</v>
      </c>
      <c r="M309" s="133">
        <v>0</v>
      </c>
      <c r="N309" s="245">
        <v>0</v>
      </c>
      <c r="O309" s="51">
        <v>0</v>
      </c>
      <c r="P309" s="133">
        <v>0</v>
      </c>
      <c r="Q309" s="245">
        <v>0</v>
      </c>
      <c r="R309" s="51">
        <v>0</v>
      </c>
      <c r="S309" s="133">
        <v>0</v>
      </c>
      <c r="T309" s="245">
        <v>0</v>
      </c>
      <c r="U309" s="51">
        <v>0</v>
      </c>
      <c r="V309" s="133">
        <v>0</v>
      </c>
      <c r="W309" s="245">
        <v>0</v>
      </c>
      <c r="X309" s="51">
        <v>0</v>
      </c>
      <c r="Y309" s="133">
        <v>0</v>
      </c>
      <c r="Z309" s="245">
        <v>0</v>
      </c>
      <c r="AA309" s="51">
        <v>0</v>
      </c>
      <c r="AB309" s="133">
        <v>0</v>
      </c>
      <c r="AC309" s="245">
        <v>0</v>
      </c>
      <c r="AD309" s="51"/>
      <c r="AE309" s="133"/>
      <c r="AF309" s="245"/>
      <c r="AG309" s="51"/>
      <c r="AH309" s="133"/>
      <c r="AI309" s="245"/>
      <c r="AJ309" s="51"/>
      <c r="AK309" s="133"/>
      <c r="AL309" s="245"/>
      <c r="AM309" s="51"/>
      <c r="AN309" s="133"/>
      <c r="AO309" s="245"/>
      <c r="AP309" s="43"/>
      <c r="AQ309" s="43"/>
      <c r="AR309" s="43"/>
      <c r="AS309" s="43"/>
      <c r="AT309" s="43"/>
      <c r="AU309" s="43"/>
      <c r="AV309" s="43"/>
      <c r="AW309" s="43"/>
      <c r="AX309" s="43"/>
      <c r="AY309" s="43"/>
      <c r="AZ309" s="43"/>
      <c r="BA309" s="43"/>
      <c r="BB309" s="43"/>
      <c r="BC309" s="43"/>
      <c r="BD309" s="43"/>
      <c r="BE309" s="43"/>
      <c r="BF309" s="43"/>
      <c r="BG309" s="43"/>
      <c r="BH309" s="43"/>
      <c r="BI309" s="43"/>
    </row>
    <row r="310" spans="1:61" ht="15.75" customHeight="1">
      <c r="A310" s="104" t="str">
        <f t="shared" si="53"/>
        <v>PiècesVentes Pneus</v>
      </c>
      <c r="B310" s="526" t="s">
        <v>1072</v>
      </c>
      <c r="C310" s="89">
        <f t="shared" ref="C310:C311" si="57">+SUM(F310,I310,L310,O310,R310,U310,X310,AA310,AD310,AG310,AJ310,AM310)</f>
        <v>929937.22000000009</v>
      </c>
      <c r="D310" s="105">
        <f t="shared" ref="D310:D312" si="58">IF(C310&lt;=0,0,E310/C310)</f>
        <v>0.2524249647734283</v>
      </c>
      <c r="E310" s="88">
        <f t="shared" ref="E310:E311" si="59">+SUM(H310,K310,N310,Q310,T310,W310,Z310,AC310,AF310,AI310,AL310,AO310)</f>
        <v>234739.36999999988</v>
      </c>
      <c r="F310" s="89">
        <v>35233.71</v>
      </c>
      <c r="G310" s="105">
        <v>0.26669572974290817</v>
      </c>
      <c r="H310" s="88">
        <v>9396.68</v>
      </c>
      <c r="I310" s="89">
        <v>46608.89</v>
      </c>
      <c r="J310" s="105">
        <v>0.26208755454163357</v>
      </c>
      <c r="K310" s="88">
        <v>12215.61</v>
      </c>
      <c r="L310" s="89">
        <v>65382.42</v>
      </c>
      <c r="M310" s="105">
        <v>0.23347147444221245</v>
      </c>
      <c r="N310" s="88">
        <v>15264.93</v>
      </c>
      <c r="O310" s="89">
        <v>123870.27</v>
      </c>
      <c r="P310" s="105">
        <v>0.23530569522452804</v>
      </c>
      <c r="Q310" s="88">
        <v>29147.38</v>
      </c>
      <c r="R310" s="89">
        <v>101694.56</v>
      </c>
      <c r="S310" s="105">
        <v>0.23758802830751222</v>
      </c>
      <c r="T310" s="88">
        <v>24161.41</v>
      </c>
      <c r="U310" s="89">
        <v>52130.46</v>
      </c>
      <c r="V310" s="105">
        <v>0.26498864579364734</v>
      </c>
      <c r="W310" s="88">
        <v>13813.9799999999</v>
      </c>
      <c r="X310" s="89">
        <v>51192.24</v>
      </c>
      <c r="Y310" s="105">
        <v>0.26016990075058255</v>
      </c>
      <c r="Z310" s="88">
        <v>13318.68</v>
      </c>
      <c r="AA310" s="89">
        <v>49674.36</v>
      </c>
      <c r="AB310" s="105">
        <v>0.25887137750743039</v>
      </c>
      <c r="AC310" s="88">
        <v>12859.27</v>
      </c>
      <c r="AD310" s="89">
        <v>75313.929999999993</v>
      </c>
      <c r="AE310" s="105">
        <v>0.32085910269189244</v>
      </c>
      <c r="AF310" s="88">
        <v>24165.159999999996</v>
      </c>
      <c r="AG310" s="89">
        <v>71250.720000000001</v>
      </c>
      <c r="AH310" s="105">
        <v>0.23677781782415677</v>
      </c>
      <c r="AI310" s="88">
        <v>16870.590000000004</v>
      </c>
      <c r="AJ310" s="89">
        <v>204347.3</v>
      </c>
      <c r="AK310" s="105">
        <v>0.24262987570670119</v>
      </c>
      <c r="AL310" s="88">
        <v>49580.75999999998</v>
      </c>
      <c r="AM310" s="89">
        <v>53238.36</v>
      </c>
      <c r="AN310" s="105">
        <v>0.26193368841564613</v>
      </c>
      <c r="AO310" s="88">
        <v>13944.919999999998</v>
      </c>
      <c r="AP310" s="43"/>
      <c r="AQ310" s="43"/>
      <c r="AR310" s="43"/>
      <c r="AS310" s="43"/>
      <c r="AT310" s="43"/>
      <c r="AU310" s="43"/>
      <c r="AV310" s="43"/>
      <c r="AW310" s="43"/>
      <c r="AX310" s="43"/>
      <c r="AY310" s="43"/>
      <c r="AZ310" s="43"/>
      <c r="BA310" s="43"/>
      <c r="BB310" s="43"/>
      <c r="BC310" s="43"/>
      <c r="BD310" s="43"/>
      <c r="BE310" s="43"/>
      <c r="BF310" s="43"/>
      <c r="BG310" s="43"/>
      <c r="BH310" s="43"/>
      <c r="BI310" s="43"/>
    </row>
    <row r="311" spans="1:61" ht="15.75" customHeight="1">
      <c r="A311" s="104" t="str">
        <f t="shared" si="53"/>
        <v>PiècesHuiles et Graisse</v>
      </c>
      <c r="B311" s="523" t="s">
        <v>1081</v>
      </c>
      <c r="C311" s="89">
        <f t="shared" si="57"/>
        <v>139294.44999999981</v>
      </c>
      <c r="D311" s="105">
        <f t="shared" si="58"/>
        <v>0.3549836335905705</v>
      </c>
      <c r="E311" s="88">
        <f t="shared" si="59"/>
        <v>49447.249999999978</v>
      </c>
      <c r="F311" s="89">
        <v>6728.86</v>
      </c>
      <c r="G311" s="105">
        <v>0.3558641434061624</v>
      </c>
      <c r="H311" s="88">
        <v>2394.5599999999899</v>
      </c>
      <c r="I311" s="89">
        <v>6821.75</v>
      </c>
      <c r="J311" s="105">
        <v>0.351370249569392</v>
      </c>
      <c r="K311" s="88">
        <v>2396.96</v>
      </c>
      <c r="L311" s="89">
        <v>11187.6899999999</v>
      </c>
      <c r="M311" s="105">
        <v>0.35300048535488787</v>
      </c>
      <c r="N311" s="88">
        <v>3949.2599999999902</v>
      </c>
      <c r="O311" s="89">
        <v>12727.68</v>
      </c>
      <c r="P311" s="105">
        <v>0.37178338864584903</v>
      </c>
      <c r="Q311" s="88">
        <v>4731.9399999999996</v>
      </c>
      <c r="R311" s="89">
        <v>14277.5</v>
      </c>
      <c r="S311" s="105">
        <v>0.35857748205218004</v>
      </c>
      <c r="T311" s="88">
        <v>5119.59</v>
      </c>
      <c r="U311" s="89">
        <v>11683.48</v>
      </c>
      <c r="V311" s="105">
        <v>0.35906082776706943</v>
      </c>
      <c r="W311" s="88">
        <v>4195.08</v>
      </c>
      <c r="X311" s="89">
        <v>15796.7599999999</v>
      </c>
      <c r="Y311" s="105">
        <v>0.35621798394101234</v>
      </c>
      <c r="Z311" s="88">
        <v>5627.0899999999901</v>
      </c>
      <c r="AA311" s="89">
        <v>15950.48</v>
      </c>
      <c r="AB311" s="105">
        <v>0.3265274775429956</v>
      </c>
      <c r="AC311" s="88">
        <v>5208.2700000000004</v>
      </c>
      <c r="AD311" s="89">
        <v>10164.970000000001</v>
      </c>
      <c r="AE311" s="105">
        <v>0.33665519917914183</v>
      </c>
      <c r="AF311" s="88">
        <v>3422.0900000000015</v>
      </c>
      <c r="AG311" s="89">
        <v>13462.53</v>
      </c>
      <c r="AH311" s="105">
        <v>0.35435687051393755</v>
      </c>
      <c r="AI311" s="88">
        <v>4770.54</v>
      </c>
      <c r="AJ311" s="89">
        <v>12387.68</v>
      </c>
      <c r="AK311" s="105">
        <v>0.38427373002854459</v>
      </c>
      <c r="AL311" s="88">
        <v>4760.2600000000011</v>
      </c>
      <c r="AM311" s="89">
        <v>8105.07</v>
      </c>
      <c r="AN311" s="105">
        <v>0.35429798878973284</v>
      </c>
      <c r="AO311" s="88">
        <v>2871.6099999999997</v>
      </c>
      <c r="AP311" s="43"/>
      <c r="AQ311" s="43"/>
      <c r="AR311" s="43"/>
      <c r="AS311" s="43"/>
      <c r="AT311" s="43"/>
      <c r="AU311" s="43"/>
      <c r="AV311" s="43"/>
      <c r="AW311" s="43"/>
      <c r="AX311" s="43"/>
      <c r="AY311" s="43"/>
      <c r="AZ311" s="43"/>
      <c r="BA311" s="43"/>
      <c r="BB311" s="43"/>
      <c r="BC311" s="43"/>
      <c r="BD311" s="43"/>
      <c r="BE311" s="43"/>
      <c r="BF311" s="43"/>
      <c r="BG311" s="43"/>
      <c r="BH311" s="43"/>
      <c r="BI311" s="43"/>
    </row>
    <row r="312" spans="1:61" ht="15.75" customHeight="1">
      <c r="A312" s="104" t="str">
        <f t="shared" si="53"/>
        <v>PiècesSous-total Pièces et Acc.</v>
      </c>
      <c r="B312" s="530" t="s">
        <v>1088</v>
      </c>
      <c r="C312" s="225">
        <f>C307+C310+C311</f>
        <v>3643508.0299999993</v>
      </c>
      <c r="D312" s="243">
        <f t="shared" si="58"/>
        <v>0.32152999536548277</v>
      </c>
      <c r="E312" s="224">
        <f>E307+E310+E311</f>
        <v>1171497.1199999989</v>
      </c>
      <c r="F312" s="225">
        <v>196980.36999999997</v>
      </c>
      <c r="G312" s="243">
        <v>0.38588880709280832</v>
      </c>
      <c r="H312" s="224">
        <v>76012.51999999999</v>
      </c>
      <c r="I312" s="225">
        <v>235627.10999999981</v>
      </c>
      <c r="J312" s="243">
        <v>0.33562661783697034</v>
      </c>
      <c r="K312" s="224">
        <v>79082.729999999705</v>
      </c>
      <c r="L312" s="225">
        <v>319764.18999999989</v>
      </c>
      <c r="M312" s="243">
        <v>0.28686129613200229</v>
      </c>
      <c r="N312" s="224">
        <v>91727.969999999812</v>
      </c>
      <c r="O312" s="225">
        <v>367626.42999999988</v>
      </c>
      <c r="P312" s="243">
        <v>0.32666209554084524</v>
      </c>
      <c r="Q312" s="224">
        <v>120089.61999999981</v>
      </c>
      <c r="R312" s="225">
        <v>414937.35999999993</v>
      </c>
      <c r="S312" s="243">
        <v>0.28434072554951401</v>
      </c>
      <c r="T312" s="224">
        <v>117983.58999999988</v>
      </c>
      <c r="U312" s="225">
        <v>291791.45</v>
      </c>
      <c r="V312" s="243">
        <v>0.31096226431583168</v>
      </c>
      <c r="W312" s="224">
        <v>90736.129999999786</v>
      </c>
      <c r="X312" s="225">
        <v>293088.37999999989</v>
      </c>
      <c r="Y312" s="243">
        <v>0.3225742009969827</v>
      </c>
      <c r="Z312" s="224">
        <v>94542.75</v>
      </c>
      <c r="AA312" s="225">
        <v>295132.09999999998</v>
      </c>
      <c r="AB312" s="243">
        <v>0.30860065712946816</v>
      </c>
      <c r="AC312" s="224">
        <v>91077.959999999905</v>
      </c>
      <c r="AD312" s="225">
        <v>306941.78000000003</v>
      </c>
      <c r="AE312" s="243">
        <v>0.32145881215649424</v>
      </c>
      <c r="AF312" s="224">
        <v>98669.139999999985</v>
      </c>
      <c r="AG312" s="225">
        <v>283788.52</v>
      </c>
      <c r="AH312" s="243">
        <v>0.37480385041650022</v>
      </c>
      <c r="AI312" s="224">
        <v>106365.02999999998</v>
      </c>
      <c r="AJ312" s="225">
        <v>426858.23</v>
      </c>
      <c r="AK312" s="243">
        <v>0.33513192424566818</v>
      </c>
      <c r="AL312" s="224">
        <v>143053.82</v>
      </c>
      <c r="AM312" s="225">
        <v>210972.11000000004</v>
      </c>
      <c r="AN312" s="243">
        <v>0.2946164779790087</v>
      </c>
      <c r="AO312" s="224">
        <v>62155.860000000008</v>
      </c>
      <c r="AP312" s="43"/>
      <c r="AQ312" s="43"/>
      <c r="AR312" s="43"/>
      <c r="AS312" s="43"/>
      <c r="AT312" s="43"/>
      <c r="AU312" s="43"/>
      <c r="AV312" s="43"/>
      <c r="AW312" s="43"/>
      <c r="AX312" s="43"/>
      <c r="AY312" s="43"/>
      <c r="AZ312" s="43"/>
      <c r="BA312" s="43"/>
      <c r="BB312" s="43"/>
      <c r="BC312" s="43"/>
      <c r="BD312" s="43"/>
      <c r="BE312" s="43"/>
      <c r="BF312" s="43"/>
      <c r="BG312" s="43"/>
      <c r="BH312" s="43"/>
      <c r="BI312" s="43"/>
    </row>
    <row r="313" spans="1:61" ht="15.75" customHeight="1">
      <c r="A313" s="104" t="str">
        <f t="shared" si="53"/>
        <v>Pièces</v>
      </c>
      <c r="B313" s="526"/>
      <c r="C313" s="65"/>
      <c r="D313" s="43"/>
      <c r="E313" s="76"/>
      <c r="F313" s="65"/>
      <c r="G313" s="43"/>
      <c r="H313" s="76"/>
      <c r="I313" s="65"/>
      <c r="J313" s="43"/>
      <c r="K313" s="76"/>
      <c r="L313" s="65"/>
      <c r="M313" s="43"/>
      <c r="N313" s="76"/>
      <c r="O313" s="65"/>
      <c r="P313" s="43"/>
      <c r="Q313" s="76"/>
      <c r="R313" s="65"/>
      <c r="S313" s="43"/>
      <c r="T313" s="76"/>
      <c r="U313" s="65"/>
      <c r="V313" s="43"/>
      <c r="W313" s="76"/>
      <c r="X313" s="65"/>
      <c r="Y313" s="43"/>
      <c r="Z313" s="76"/>
      <c r="AA313" s="65"/>
      <c r="AB313" s="43"/>
      <c r="AC313" s="76"/>
      <c r="AD313" s="65"/>
      <c r="AE313" s="43"/>
      <c r="AF313" s="76"/>
      <c r="AG313" s="65"/>
      <c r="AH313" s="43"/>
      <c r="AI313" s="76"/>
      <c r="AJ313" s="65"/>
      <c r="AK313" s="43"/>
      <c r="AL313" s="76"/>
      <c r="AM313" s="65"/>
      <c r="AN313" s="43"/>
      <c r="AO313" s="76"/>
      <c r="AP313" s="43"/>
      <c r="AQ313" s="43"/>
      <c r="AR313" s="43"/>
      <c r="AS313" s="43"/>
      <c r="AT313" s="43"/>
      <c r="AU313" s="43"/>
      <c r="AV313" s="43"/>
      <c r="AW313" s="43"/>
      <c r="AX313" s="43"/>
      <c r="AY313" s="43"/>
      <c r="AZ313" s="43"/>
      <c r="BA313" s="43"/>
      <c r="BB313" s="43"/>
      <c r="BC313" s="43"/>
      <c r="BD313" s="43"/>
      <c r="BE313" s="43"/>
      <c r="BF313" s="43"/>
      <c r="BG313" s="43"/>
      <c r="BH313" s="43"/>
      <c r="BI313" s="43"/>
    </row>
    <row r="314" spans="1:61" ht="15.75" customHeight="1">
      <c r="A314" s="104" t="str">
        <f t="shared" si="53"/>
        <v>Pièces</v>
      </c>
      <c r="B314" s="526"/>
      <c r="C314" s="65"/>
      <c r="D314" s="43"/>
      <c r="E314" s="76"/>
      <c r="F314" s="65"/>
      <c r="G314" s="105"/>
      <c r="H314" s="76"/>
      <c r="I314" s="65"/>
      <c r="J314" s="105"/>
      <c r="K314" s="76"/>
      <c r="L314" s="65"/>
      <c r="M314" s="105"/>
      <c r="N314" s="76"/>
      <c r="O314" s="65"/>
      <c r="P314" s="105"/>
      <c r="Q314" s="76"/>
      <c r="R314" s="65"/>
      <c r="S314" s="105"/>
      <c r="T314" s="76"/>
      <c r="U314" s="65"/>
      <c r="V314" s="105"/>
      <c r="W314" s="76"/>
      <c r="X314" s="65"/>
      <c r="Y314" s="105"/>
      <c r="Z314" s="76"/>
      <c r="AA314" s="65"/>
      <c r="AB314" s="105"/>
      <c r="AC314" s="76"/>
      <c r="AD314" s="65"/>
      <c r="AE314" s="105"/>
      <c r="AF314" s="76"/>
      <c r="AG314" s="65"/>
      <c r="AH314" s="105"/>
      <c r="AI314" s="76"/>
      <c r="AJ314" s="65"/>
      <c r="AK314" s="105"/>
      <c r="AL314" s="76"/>
      <c r="AM314" s="65"/>
      <c r="AN314" s="105"/>
      <c r="AO314" s="76"/>
      <c r="AP314" s="43"/>
      <c r="AQ314" s="43"/>
      <c r="AR314" s="43"/>
      <c r="AS314" s="43"/>
      <c r="AT314" s="43"/>
      <c r="AU314" s="43"/>
      <c r="AV314" s="43"/>
      <c r="AW314" s="43"/>
      <c r="AX314" s="43"/>
      <c r="AY314" s="43"/>
      <c r="AZ314" s="43"/>
      <c r="BA314" s="43"/>
      <c r="BB314" s="43"/>
      <c r="BC314" s="43"/>
      <c r="BD314" s="43"/>
      <c r="BE314" s="43"/>
      <c r="BF314" s="43"/>
      <c r="BG314" s="43"/>
      <c r="BH314" s="43"/>
      <c r="BI314" s="43"/>
    </row>
    <row r="315" spans="1:61" ht="15.75" customHeight="1">
      <c r="A315" s="104" t="str">
        <f t="shared" si="53"/>
        <v>PiècesAutostock</v>
      </c>
      <c r="B315" s="523" t="s">
        <v>1095</v>
      </c>
      <c r="C315" s="195">
        <f>+SUM(F315,I315,L315,O315,R315,U315,X315,AA315,AD315,AG315,AJ315,AM315)</f>
        <v>0</v>
      </c>
      <c r="D315" s="107">
        <f>IF(C315&lt;=0,0,E315/C315)</f>
        <v>0</v>
      </c>
      <c r="E315" s="110">
        <f>+SUM(H315,K315,N315,Q315,T315,W315,Z315,AC315,AF315,AI315,AL315,AO315)</f>
        <v>0</v>
      </c>
      <c r="F315" s="195">
        <v>0</v>
      </c>
      <c r="G315" s="107">
        <v>0</v>
      </c>
      <c r="H315" s="110">
        <v>0</v>
      </c>
      <c r="I315" s="195">
        <v>0</v>
      </c>
      <c r="J315" s="107">
        <v>0</v>
      </c>
      <c r="K315" s="110">
        <v>0</v>
      </c>
      <c r="L315" s="195">
        <v>0</v>
      </c>
      <c r="M315" s="107">
        <v>0</v>
      </c>
      <c r="N315" s="110">
        <v>0</v>
      </c>
      <c r="O315" s="195">
        <v>0</v>
      </c>
      <c r="P315" s="107">
        <v>0</v>
      </c>
      <c r="Q315" s="110">
        <v>0</v>
      </c>
      <c r="R315" s="195">
        <v>0</v>
      </c>
      <c r="S315" s="107">
        <v>0</v>
      </c>
      <c r="T315" s="110">
        <v>0</v>
      </c>
      <c r="U315" s="195">
        <v>0</v>
      </c>
      <c r="V315" s="107">
        <v>0</v>
      </c>
      <c r="W315" s="110">
        <v>0</v>
      </c>
      <c r="X315" s="195">
        <v>0</v>
      </c>
      <c r="Y315" s="107">
        <v>0</v>
      </c>
      <c r="Z315" s="110">
        <v>0</v>
      </c>
      <c r="AA315" s="195">
        <v>0</v>
      </c>
      <c r="AB315" s="107">
        <v>0</v>
      </c>
      <c r="AC315" s="110">
        <v>0</v>
      </c>
      <c r="AD315" s="195">
        <v>0</v>
      </c>
      <c r="AE315" s="107">
        <v>0</v>
      </c>
      <c r="AF315" s="110">
        <v>0</v>
      </c>
      <c r="AG315" s="195">
        <v>0</v>
      </c>
      <c r="AH315" s="107">
        <v>0</v>
      </c>
      <c r="AI315" s="110">
        <v>0</v>
      </c>
      <c r="AJ315" s="195">
        <v>0</v>
      </c>
      <c r="AK315" s="107">
        <v>0</v>
      </c>
      <c r="AL315" s="110">
        <v>0</v>
      </c>
      <c r="AM315" s="195">
        <v>0</v>
      </c>
      <c r="AN315" s="107">
        <v>0</v>
      </c>
      <c r="AO315" s="110">
        <v>0</v>
      </c>
      <c r="AP315" s="43"/>
      <c r="AQ315" s="43"/>
      <c r="AR315" s="43"/>
      <c r="AS315" s="43"/>
      <c r="AT315" s="43"/>
      <c r="AU315" s="43"/>
      <c r="AV315" s="43"/>
      <c r="AW315" s="43"/>
      <c r="AX315" s="43"/>
      <c r="AY315" s="43"/>
      <c r="AZ315" s="43"/>
      <c r="BA315" s="43"/>
      <c r="BB315" s="43"/>
      <c r="BC315" s="43"/>
      <c r="BD315" s="43"/>
      <c r="BE315" s="43"/>
      <c r="BF315" s="43"/>
      <c r="BG315" s="43"/>
      <c r="BH315" s="43"/>
      <c r="BI315" s="43"/>
    </row>
    <row r="316" spans="1:61" ht="15.75" customHeight="1">
      <c r="A316" s="104" t="str">
        <f t="shared" si="53"/>
        <v>Pièces</v>
      </c>
      <c r="B316" s="526"/>
      <c r="C316" s="89"/>
      <c r="D316" s="105"/>
      <c r="E316" s="88"/>
      <c r="F316" s="89"/>
      <c r="G316" s="105"/>
      <c r="H316" s="88"/>
      <c r="I316" s="89"/>
      <c r="J316" s="105"/>
      <c r="K316" s="88"/>
      <c r="L316" s="89"/>
      <c r="M316" s="105"/>
      <c r="N316" s="88"/>
      <c r="O316" s="89"/>
      <c r="P316" s="105"/>
      <c r="Q316" s="88"/>
      <c r="R316" s="89"/>
      <c r="S316" s="105"/>
      <c r="T316" s="88"/>
      <c r="U316" s="89"/>
      <c r="V316" s="105"/>
      <c r="W316" s="88"/>
      <c r="X316" s="89"/>
      <c r="Y316" s="105"/>
      <c r="Z316" s="88"/>
      <c r="AA316" s="89"/>
      <c r="AB316" s="105"/>
      <c r="AC316" s="88"/>
      <c r="AD316" s="89"/>
      <c r="AE316" s="105"/>
      <c r="AF316" s="88"/>
      <c r="AG316" s="89"/>
      <c r="AH316" s="105"/>
      <c r="AI316" s="88"/>
      <c r="AJ316" s="89"/>
      <c r="AK316" s="105"/>
      <c r="AL316" s="88"/>
      <c r="AM316" s="89"/>
      <c r="AN316" s="105"/>
      <c r="AO316" s="88"/>
      <c r="AP316" s="43"/>
      <c r="AQ316" s="43"/>
      <c r="AR316" s="43"/>
      <c r="AS316" s="43"/>
      <c r="AT316" s="43"/>
      <c r="AU316" s="43"/>
      <c r="AV316" s="43"/>
      <c r="AW316" s="43"/>
      <c r="AX316" s="43"/>
      <c r="AY316" s="43"/>
      <c r="AZ316" s="43"/>
      <c r="BA316" s="43"/>
      <c r="BB316" s="43"/>
      <c r="BC316" s="43"/>
      <c r="BD316" s="43"/>
      <c r="BE316" s="43"/>
      <c r="BF316" s="43"/>
      <c r="BG316" s="43"/>
      <c r="BH316" s="43"/>
      <c r="BI316" s="43"/>
    </row>
    <row r="317" spans="1:61" ht="15.75" customHeight="1">
      <c r="A317" s="104" t="str">
        <f t="shared" si="53"/>
        <v>PiècesTotal Dépt. Pièces</v>
      </c>
      <c r="B317" s="531" t="s">
        <v>1104</v>
      </c>
      <c r="C317" s="94">
        <f>C312+C315</f>
        <v>3643508.0299999993</v>
      </c>
      <c r="D317" s="246">
        <f>IF(C317&lt;=0,0,E317/C317)</f>
        <v>0.32152999536548277</v>
      </c>
      <c r="E317" s="93">
        <f>E312+E315</f>
        <v>1171497.1199999989</v>
      </c>
      <c r="F317" s="532">
        <v>196980.36999999997</v>
      </c>
      <c r="G317" s="626">
        <v>0.38588880709280832</v>
      </c>
      <c r="H317" s="534">
        <v>76012.51999999999</v>
      </c>
      <c r="I317" s="532">
        <v>235627.10999999981</v>
      </c>
      <c r="J317" s="626">
        <v>0.33562661783697034</v>
      </c>
      <c r="K317" s="534">
        <v>79082.729999999705</v>
      </c>
      <c r="L317" s="532">
        <v>319764.18999999989</v>
      </c>
      <c r="M317" s="626">
        <v>0.28686129613200229</v>
      </c>
      <c r="N317" s="534">
        <v>91727.969999999812</v>
      </c>
      <c r="O317" s="532">
        <v>367626.42999999988</v>
      </c>
      <c r="P317" s="626">
        <v>0.32666209554084524</v>
      </c>
      <c r="Q317" s="534">
        <v>120089.61999999981</v>
      </c>
      <c r="R317" s="532">
        <v>414937.35999999993</v>
      </c>
      <c r="S317" s="626">
        <v>0.28434072554951401</v>
      </c>
      <c r="T317" s="534">
        <v>117983.58999999988</v>
      </c>
      <c r="U317" s="532">
        <v>291791.45</v>
      </c>
      <c r="V317" s="626">
        <v>0.31096226431583168</v>
      </c>
      <c r="W317" s="534">
        <v>90736.129999999786</v>
      </c>
      <c r="X317" s="532">
        <v>293088.37999999989</v>
      </c>
      <c r="Y317" s="626">
        <v>0.3225742009969827</v>
      </c>
      <c r="Z317" s="534">
        <v>94542.75</v>
      </c>
      <c r="AA317" s="532">
        <v>295132.09999999998</v>
      </c>
      <c r="AB317" s="626">
        <v>0.30860065712946816</v>
      </c>
      <c r="AC317" s="534">
        <v>91077.959999999905</v>
      </c>
      <c r="AD317" s="532">
        <v>306941.78000000003</v>
      </c>
      <c r="AE317" s="626">
        <v>0.32145881215649424</v>
      </c>
      <c r="AF317" s="534">
        <v>98669.139999999985</v>
      </c>
      <c r="AG317" s="532">
        <v>283788.52</v>
      </c>
      <c r="AH317" s="626">
        <v>0.37480385041650022</v>
      </c>
      <c r="AI317" s="534">
        <v>106365.02999999998</v>
      </c>
      <c r="AJ317" s="532">
        <v>426858.23</v>
      </c>
      <c r="AK317" s="626">
        <v>0.33513192424566818</v>
      </c>
      <c r="AL317" s="534">
        <v>143053.82</v>
      </c>
      <c r="AM317" s="532">
        <v>210972.11000000004</v>
      </c>
      <c r="AN317" s="626">
        <v>0.2946164779790087</v>
      </c>
      <c r="AO317" s="534">
        <v>62155.860000000008</v>
      </c>
      <c r="AP317" s="43"/>
      <c r="AQ317" s="43"/>
      <c r="AR317" s="43"/>
      <c r="AS317" s="43"/>
      <c r="AT317" s="43"/>
      <c r="AU317" s="43"/>
      <c r="AV317" s="43"/>
      <c r="AW317" s="43"/>
      <c r="AX317" s="43"/>
      <c r="AY317" s="43"/>
      <c r="AZ317" s="43"/>
      <c r="BA317" s="43"/>
      <c r="BB317" s="43"/>
      <c r="BC317" s="43"/>
      <c r="BD317" s="43"/>
      <c r="BE317" s="43"/>
      <c r="BF317" s="43"/>
      <c r="BG317" s="43"/>
      <c r="BH317" s="43"/>
      <c r="BI317" s="43"/>
    </row>
    <row r="318" spans="1:61" ht="15.75" customHeight="1">
      <c r="A318" s="104" t="str">
        <f t="shared" si="53"/>
        <v>Pièces</v>
      </c>
      <c r="B318" s="627"/>
      <c r="C318" s="251"/>
      <c r="D318" s="250"/>
      <c r="E318" s="164"/>
      <c r="F318" s="628"/>
      <c r="G318" s="629"/>
      <c r="H318" s="630"/>
      <c r="I318" s="628"/>
      <c r="J318" s="629"/>
      <c r="K318" s="630"/>
      <c r="L318" s="628"/>
      <c r="M318" s="629"/>
      <c r="N318" s="630"/>
      <c r="O318" s="628"/>
      <c r="P318" s="629"/>
      <c r="Q318" s="630"/>
      <c r="R318" s="628"/>
      <c r="S318" s="629"/>
      <c r="T318" s="630"/>
      <c r="U318" s="628"/>
      <c r="V318" s="629"/>
      <c r="W318" s="630"/>
      <c r="X318" s="628"/>
      <c r="Y318" s="629"/>
      <c r="Z318" s="630"/>
      <c r="AA318" s="628"/>
      <c r="AB318" s="629"/>
      <c r="AC318" s="630"/>
      <c r="AD318" s="628"/>
      <c r="AE318" s="629"/>
      <c r="AF318" s="630"/>
      <c r="AG318" s="628"/>
      <c r="AH318" s="629"/>
      <c r="AI318" s="630"/>
      <c r="AJ318" s="628"/>
      <c r="AK318" s="629"/>
      <c r="AL318" s="630"/>
      <c r="AM318" s="628"/>
      <c r="AN318" s="629"/>
      <c r="AO318" s="630"/>
      <c r="AP318" s="43"/>
      <c r="AQ318" s="43"/>
      <c r="AR318" s="43"/>
      <c r="AS318" s="43"/>
      <c r="AT318" s="43"/>
      <c r="AU318" s="43"/>
      <c r="AV318" s="43"/>
      <c r="AW318" s="43"/>
      <c r="AX318" s="43"/>
      <c r="AY318" s="43"/>
      <c r="AZ318" s="43"/>
      <c r="BA318" s="43"/>
      <c r="BB318" s="43"/>
      <c r="BC318" s="43"/>
      <c r="BD318" s="43"/>
      <c r="BE318" s="43"/>
      <c r="BF318" s="43"/>
      <c r="BG318" s="43"/>
      <c r="BH318" s="43"/>
      <c r="BI318" s="43"/>
    </row>
    <row r="319" spans="1:61" ht="15.75" customHeight="1">
      <c r="A319" s="104" t="str">
        <f t="shared" si="53"/>
        <v>Pièces</v>
      </c>
      <c r="B319" s="530"/>
      <c r="C319" s="510"/>
      <c r="D319" s="511"/>
      <c r="E319" s="156"/>
      <c r="F319" s="205"/>
      <c r="G319" s="204"/>
      <c r="H319" s="206"/>
      <c r="I319" s="205"/>
      <c r="J319" s="204"/>
      <c r="K319" s="206"/>
      <c r="L319" s="205"/>
      <c r="M319" s="204"/>
      <c r="N319" s="206"/>
      <c r="O319" s="205"/>
      <c r="P319" s="204"/>
      <c r="Q319" s="206"/>
      <c r="R319" s="205"/>
      <c r="S319" s="204"/>
      <c r="T319" s="206"/>
      <c r="U319" s="205"/>
      <c r="V319" s="204"/>
      <c r="W319" s="206"/>
      <c r="X319" s="205"/>
      <c r="Y319" s="204"/>
      <c r="Z319" s="206"/>
      <c r="AA319" s="205"/>
      <c r="AB319" s="204"/>
      <c r="AC319" s="206"/>
      <c r="AD319" s="205"/>
      <c r="AE319" s="204"/>
      <c r="AF319" s="206"/>
      <c r="AG319" s="205"/>
      <c r="AH319" s="204"/>
      <c r="AI319" s="206"/>
      <c r="AJ319" s="205"/>
      <c r="AK319" s="204"/>
      <c r="AL319" s="206"/>
      <c r="AM319" s="205"/>
      <c r="AN319" s="204"/>
      <c r="AO319" s="206"/>
      <c r="AP319" s="43"/>
      <c r="AQ319" s="43"/>
      <c r="AR319" s="43"/>
      <c r="AS319" s="43"/>
      <c r="AT319" s="43"/>
      <c r="AU319" s="43"/>
      <c r="AV319" s="43"/>
      <c r="AW319" s="43"/>
      <c r="AX319" s="43"/>
      <c r="AY319" s="43"/>
      <c r="AZ319" s="43"/>
      <c r="BA319" s="43"/>
      <c r="BB319" s="43"/>
      <c r="BC319" s="43"/>
      <c r="BD319" s="43"/>
      <c r="BE319" s="43"/>
      <c r="BF319" s="43"/>
      <c r="BG319" s="43"/>
      <c r="BH319" s="43"/>
      <c r="BI319" s="43"/>
    </row>
    <row r="320" spans="1:61" ht="15.75" customHeight="1">
      <c r="A320" s="104" t="str">
        <f t="shared" si="53"/>
        <v>PiècesDEPENSES</v>
      </c>
      <c r="B320" s="540" t="s">
        <v>394</v>
      </c>
      <c r="C320" s="65"/>
      <c r="D320" s="43"/>
      <c r="E320" s="76"/>
      <c r="F320" s="65"/>
      <c r="G320" s="43"/>
      <c r="H320" s="43"/>
      <c r="I320" s="65"/>
      <c r="J320" s="43"/>
      <c r="K320" s="43"/>
      <c r="L320" s="65"/>
      <c r="M320" s="43"/>
      <c r="N320" s="76"/>
      <c r="O320" s="65"/>
      <c r="P320" s="43"/>
      <c r="Q320" s="76"/>
      <c r="R320" s="65"/>
      <c r="S320" s="43"/>
      <c r="T320" s="76"/>
      <c r="U320" s="65"/>
      <c r="V320" s="43"/>
      <c r="W320" s="76"/>
      <c r="X320" s="65"/>
      <c r="Y320" s="43"/>
      <c r="Z320" s="76"/>
      <c r="AA320" s="65"/>
      <c r="AB320" s="43"/>
      <c r="AC320" s="76"/>
      <c r="AD320" s="65"/>
      <c r="AE320" s="43"/>
      <c r="AF320" s="76"/>
      <c r="AG320" s="65"/>
      <c r="AH320" s="43"/>
      <c r="AI320" s="76"/>
      <c r="AJ320" s="65"/>
      <c r="AK320" s="43"/>
      <c r="AL320" s="76"/>
      <c r="AM320" s="65"/>
      <c r="AN320" s="43"/>
      <c r="AO320" s="76"/>
      <c r="AP320" s="43"/>
      <c r="AQ320" s="43"/>
      <c r="AR320" s="43"/>
      <c r="AS320" s="43"/>
      <c r="AT320" s="43"/>
      <c r="AU320" s="43"/>
      <c r="AV320" s="43"/>
      <c r="AW320" s="43"/>
      <c r="AX320" s="43"/>
      <c r="AY320" s="43"/>
      <c r="AZ320" s="43"/>
      <c r="BA320" s="43"/>
      <c r="BB320" s="43"/>
      <c r="BC320" s="43"/>
      <c r="BD320" s="43"/>
      <c r="BE320" s="43"/>
      <c r="BF320" s="43"/>
      <c r="BG320" s="43"/>
      <c r="BH320" s="43"/>
      <c r="BI320" s="43"/>
    </row>
    <row r="321" spans="1:61" ht="15.75" customHeight="1">
      <c r="A321" s="104" t="str">
        <f t="shared" si="53"/>
        <v>PiècesSalaires cadres</v>
      </c>
      <c r="B321" s="547" t="s">
        <v>405</v>
      </c>
      <c r="C321" s="65"/>
      <c r="D321" s="43"/>
      <c r="E321" s="88">
        <f t="shared" ref="E321:E332" si="60">+SUM(H321,K321,N321,Q321,T321,W321,Z321,AC321,AF321,AI321,AL321,AO321)</f>
        <v>46685.819999999992</v>
      </c>
      <c r="F321" s="65"/>
      <c r="G321" s="43"/>
      <c r="H321" s="88">
        <v>3078.55</v>
      </c>
      <c r="I321" s="65"/>
      <c r="J321" s="43"/>
      <c r="K321" s="88">
        <v>3289.34</v>
      </c>
      <c r="L321" s="65"/>
      <c r="M321" s="43"/>
      <c r="N321" s="88">
        <v>3277.53</v>
      </c>
      <c r="O321" s="65"/>
      <c r="P321" s="43"/>
      <c r="Q321" s="88">
        <v>3271.86</v>
      </c>
      <c r="R321" s="65"/>
      <c r="S321" s="43"/>
      <c r="T321" s="88">
        <v>2969.49</v>
      </c>
      <c r="U321" s="65"/>
      <c r="V321" s="43"/>
      <c r="W321" s="88">
        <v>4248.16</v>
      </c>
      <c r="X321" s="65"/>
      <c r="Y321" s="43"/>
      <c r="Z321" s="88">
        <v>4407.5200000000004</v>
      </c>
      <c r="AA321" s="65"/>
      <c r="AB321" s="43"/>
      <c r="AC321" s="88">
        <v>4246.05</v>
      </c>
      <c r="AD321" s="65"/>
      <c r="AE321" s="43"/>
      <c r="AF321" s="88">
        <v>4560.49</v>
      </c>
      <c r="AG321" s="65"/>
      <c r="AH321" s="43"/>
      <c r="AI321" s="88">
        <v>4239.6099999999997</v>
      </c>
      <c r="AJ321" s="65"/>
      <c r="AK321" s="43"/>
      <c r="AL321" s="88">
        <v>4626.13</v>
      </c>
      <c r="AM321" s="65"/>
      <c r="AN321" s="43"/>
      <c r="AO321" s="88">
        <v>4471.09</v>
      </c>
      <c r="AP321" s="43"/>
      <c r="AQ321" s="43"/>
      <c r="AR321" s="43"/>
      <c r="AS321" s="43"/>
      <c r="AT321" s="43"/>
      <c r="AU321" s="43"/>
      <c r="AV321" s="43"/>
      <c r="AW321" s="43"/>
      <c r="AX321" s="43"/>
      <c r="AY321" s="43"/>
      <c r="AZ321" s="43"/>
      <c r="BA321" s="43"/>
      <c r="BB321" s="43"/>
      <c r="BC321" s="43"/>
      <c r="BD321" s="43"/>
      <c r="BE321" s="43"/>
      <c r="BF321" s="43"/>
      <c r="BG321" s="43"/>
      <c r="BH321" s="43"/>
      <c r="BI321" s="43"/>
    </row>
    <row r="322" spans="1:61" ht="15.75" customHeight="1">
      <c r="A322" s="104" t="str">
        <f t="shared" si="53"/>
        <v>PiècesSalaires commis</v>
      </c>
      <c r="B322" s="548" t="s">
        <v>406</v>
      </c>
      <c r="C322" s="65"/>
      <c r="D322" s="43"/>
      <c r="E322" s="88">
        <f t="shared" si="60"/>
        <v>32821.380000000005</v>
      </c>
      <c r="F322" s="65"/>
      <c r="G322" s="43"/>
      <c r="H322" s="88">
        <v>2904.69</v>
      </c>
      <c r="I322" s="65"/>
      <c r="J322" s="43"/>
      <c r="K322" s="88">
        <v>2780.43</v>
      </c>
      <c r="L322" s="65"/>
      <c r="M322" s="43"/>
      <c r="N322" s="88">
        <v>2596.67</v>
      </c>
      <c r="O322" s="65"/>
      <c r="P322" s="43"/>
      <c r="Q322" s="88">
        <v>2682.61</v>
      </c>
      <c r="R322" s="65"/>
      <c r="S322" s="43"/>
      <c r="T322" s="88">
        <v>3144.66</v>
      </c>
      <c r="U322" s="65"/>
      <c r="V322" s="43"/>
      <c r="W322" s="88">
        <v>2912.87</v>
      </c>
      <c r="X322" s="65"/>
      <c r="Y322" s="43"/>
      <c r="Z322" s="88">
        <v>2584.0700000000002</v>
      </c>
      <c r="AA322" s="65"/>
      <c r="AB322" s="43"/>
      <c r="AC322" s="88">
        <v>2530.29</v>
      </c>
      <c r="AD322" s="65"/>
      <c r="AE322" s="43"/>
      <c r="AF322" s="88">
        <v>3003.91</v>
      </c>
      <c r="AG322" s="65"/>
      <c r="AH322" s="43"/>
      <c r="AI322" s="88">
        <v>3003.9</v>
      </c>
      <c r="AJ322" s="65"/>
      <c r="AK322" s="43"/>
      <c r="AL322" s="88">
        <v>2772.21</v>
      </c>
      <c r="AM322" s="65"/>
      <c r="AN322" s="43"/>
      <c r="AO322" s="88">
        <v>1905.07</v>
      </c>
      <c r="AP322" s="43"/>
      <c r="AQ322" s="43"/>
      <c r="AR322" s="43"/>
      <c r="AS322" s="43"/>
      <c r="AT322" s="43"/>
      <c r="AU322" s="43"/>
      <c r="AV322" s="43"/>
      <c r="AW322" s="43"/>
      <c r="AX322" s="43"/>
      <c r="AY322" s="43"/>
      <c r="AZ322" s="43"/>
      <c r="BA322" s="43"/>
      <c r="BB322" s="43"/>
      <c r="BC322" s="43"/>
      <c r="BD322" s="43"/>
      <c r="BE322" s="43"/>
      <c r="BF322" s="43"/>
      <c r="BG322" s="43"/>
      <c r="BH322" s="43"/>
      <c r="BI322" s="43"/>
    </row>
    <row r="323" spans="1:61" ht="15.75" customHeight="1">
      <c r="A323" s="104" t="str">
        <f t="shared" si="53"/>
        <v>PiècesSalaires autres</v>
      </c>
      <c r="B323" s="547" t="s">
        <v>407</v>
      </c>
      <c r="C323" s="46"/>
      <c r="D323" s="130"/>
      <c r="E323" s="132">
        <f t="shared" si="60"/>
        <v>170838.55000000002</v>
      </c>
      <c r="F323" s="46"/>
      <c r="G323" s="130"/>
      <c r="H323" s="132">
        <v>12776.68</v>
      </c>
      <c r="I323" s="46"/>
      <c r="J323" s="130"/>
      <c r="K323" s="132">
        <v>13968.54</v>
      </c>
      <c r="L323" s="46"/>
      <c r="M323" s="130"/>
      <c r="N323" s="132">
        <v>13054.53</v>
      </c>
      <c r="O323" s="46"/>
      <c r="P323" s="130"/>
      <c r="Q323" s="132">
        <v>14705.29</v>
      </c>
      <c r="R323" s="46"/>
      <c r="S323" s="130"/>
      <c r="T323" s="132">
        <v>11625.86</v>
      </c>
      <c r="U323" s="46"/>
      <c r="V323" s="130"/>
      <c r="W323" s="132">
        <v>14404.7</v>
      </c>
      <c r="X323" s="46"/>
      <c r="Y323" s="130"/>
      <c r="Z323" s="132">
        <v>11880.96</v>
      </c>
      <c r="AA323" s="46"/>
      <c r="AB323" s="130"/>
      <c r="AC323" s="132">
        <v>12794.72</v>
      </c>
      <c r="AD323" s="46"/>
      <c r="AE323" s="130"/>
      <c r="AF323" s="132">
        <v>15492.59</v>
      </c>
      <c r="AG323" s="46"/>
      <c r="AH323" s="130"/>
      <c r="AI323" s="132">
        <v>15464.15</v>
      </c>
      <c r="AJ323" s="46"/>
      <c r="AK323" s="130"/>
      <c r="AL323" s="132">
        <v>21041.61</v>
      </c>
      <c r="AM323" s="46"/>
      <c r="AN323" s="130"/>
      <c r="AO323" s="132">
        <v>13628.92</v>
      </c>
      <c r="AP323" s="43"/>
      <c r="AQ323" s="43"/>
      <c r="AR323" s="43"/>
      <c r="AS323" s="43"/>
      <c r="AT323" s="43"/>
      <c r="AU323" s="43"/>
      <c r="AV323" s="43"/>
      <c r="AW323" s="43"/>
      <c r="AX323" s="43"/>
      <c r="AY323" s="43"/>
      <c r="AZ323" s="43"/>
      <c r="BA323" s="43"/>
      <c r="BB323" s="43"/>
      <c r="BC323" s="43"/>
      <c r="BD323" s="43"/>
      <c r="BE323" s="43"/>
      <c r="BF323" s="43"/>
      <c r="BG323" s="43"/>
      <c r="BH323" s="43"/>
      <c r="BI323" s="43"/>
    </row>
    <row r="324" spans="1:61" ht="15.75" customHeight="1">
      <c r="A324" s="104" t="str">
        <f t="shared" si="53"/>
        <v>PiècesSalaires spécialistes</v>
      </c>
      <c r="B324" s="547" t="s">
        <v>409</v>
      </c>
      <c r="C324" s="65"/>
      <c r="D324" s="43"/>
      <c r="E324" s="88">
        <f t="shared" si="60"/>
        <v>0</v>
      </c>
      <c r="F324" s="65"/>
      <c r="G324" s="43"/>
      <c r="H324" s="88">
        <v>0</v>
      </c>
      <c r="I324" s="65"/>
      <c r="J324" s="43"/>
      <c r="K324" s="88">
        <v>0</v>
      </c>
      <c r="L324" s="65"/>
      <c r="M324" s="43"/>
      <c r="N324" s="88">
        <v>0</v>
      </c>
      <c r="O324" s="65"/>
      <c r="P324" s="43"/>
      <c r="Q324" s="88">
        <v>0</v>
      </c>
      <c r="R324" s="65"/>
      <c r="S324" s="43"/>
      <c r="T324" s="88">
        <v>0</v>
      </c>
      <c r="U324" s="65"/>
      <c r="V324" s="43"/>
      <c r="W324" s="88">
        <v>0</v>
      </c>
      <c r="X324" s="65"/>
      <c r="Y324" s="43"/>
      <c r="Z324" s="88">
        <v>0</v>
      </c>
      <c r="AA324" s="65"/>
      <c r="AB324" s="43"/>
      <c r="AC324" s="88">
        <v>0</v>
      </c>
      <c r="AD324" s="65"/>
      <c r="AE324" s="43"/>
      <c r="AF324" s="88">
        <v>0</v>
      </c>
      <c r="AG324" s="65"/>
      <c r="AH324" s="43"/>
      <c r="AI324" s="88">
        <v>0</v>
      </c>
      <c r="AJ324" s="65"/>
      <c r="AK324" s="43"/>
      <c r="AL324" s="88">
        <v>0</v>
      </c>
      <c r="AM324" s="65"/>
      <c r="AN324" s="43"/>
      <c r="AO324" s="88">
        <v>0</v>
      </c>
      <c r="AP324" s="43"/>
      <c r="AQ324" s="43"/>
      <c r="AR324" s="43"/>
      <c r="AS324" s="43"/>
      <c r="AT324" s="43"/>
      <c r="AU324" s="43"/>
      <c r="AV324" s="43"/>
      <c r="AW324" s="43"/>
      <c r="AX324" s="43"/>
      <c r="AY324" s="43"/>
      <c r="AZ324" s="43"/>
      <c r="BA324" s="43"/>
      <c r="BB324" s="43"/>
      <c r="BC324" s="43"/>
      <c r="BD324" s="43"/>
      <c r="BE324" s="43"/>
      <c r="BF324" s="43"/>
      <c r="BG324" s="43"/>
      <c r="BH324" s="43"/>
      <c r="BI324" s="43"/>
    </row>
    <row r="325" spans="1:61" ht="20.25" hidden="1" customHeight="1">
      <c r="A325" s="104" t="str">
        <f t="shared" si="53"/>
        <v>Pièces[...]</v>
      </c>
      <c r="B325" s="526" t="s">
        <v>330</v>
      </c>
      <c r="C325" s="65"/>
      <c r="D325" s="43"/>
      <c r="E325" s="88">
        <f t="shared" si="60"/>
        <v>0</v>
      </c>
      <c r="F325" s="65"/>
      <c r="G325" s="43"/>
      <c r="H325" s="88"/>
      <c r="I325" s="65"/>
      <c r="J325" s="43"/>
      <c r="K325" s="88"/>
      <c r="L325" s="65"/>
      <c r="M325" s="43"/>
      <c r="N325" s="88"/>
      <c r="O325" s="65"/>
      <c r="P325" s="43"/>
      <c r="Q325" s="88"/>
      <c r="R325" s="65"/>
      <c r="S325" s="43"/>
      <c r="T325" s="88"/>
      <c r="U325" s="65"/>
      <c r="V325" s="43"/>
      <c r="W325" s="88"/>
      <c r="X325" s="65"/>
      <c r="Y325" s="43"/>
      <c r="Z325" s="88"/>
      <c r="AA325" s="65"/>
      <c r="AB325" s="43"/>
      <c r="AC325" s="88"/>
      <c r="AD325" s="65"/>
      <c r="AE325" s="43"/>
      <c r="AF325" s="88">
        <v>0</v>
      </c>
      <c r="AG325" s="65"/>
      <c r="AH325" s="43"/>
      <c r="AI325" s="88">
        <v>0</v>
      </c>
      <c r="AJ325" s="65"/>
      <c r="AK325" s="43"/>
      <c r="AL325" s="88">
        <v>0</v>
      </c>
      <c r="AM325" s="65"/>
      <c r="AN325" s="43"/>
      <c r="AO325" s="88">
        <v>0</v>
      </c>
      <c r="AP325" s="43"/>
      <c r="AQ325" s="43"/>
      <c r="AR325" s="43"/>
      <c r="AS325" s="43"/>
      <c r="AT325" s="43"/>
      <c r="AU325" s="43"/>
      <c r="AV325" s="43"/>
      <c r="AW325" s="43"/>
      <c r="AX325" s="43"/>
      <c r="AY325" s="43"/>
      <c r="AZ325" s="43"/>
      <c r="BA325" s="43"/>
      <c r="BB325" s="43"/>
      <c r="BC325" s="43"/>
      <c r="BD325" s="43"/>
      <c r="BE325" s="43"/>
      <c r="BF325" s="43"/>
      <c r="BG325" s="43"/>
      <c r="BH325" s="43"/>
      <c r="BI325" s="43"/>
    </row>
    <row r="326" spans="1:61" ht="20.25" hidden="1" customHeight="1">
      <c r="A326" s="104" t="str">
        <f t="shared" si="53"/>
        <v>Pièces[...]</v>
      </c>
      <c r="B326" s="526" t="s">
        <v>330</v>
      </c>
      <c r="C326" s="65"/>
      <c r="D326" s="43"/>
      <c r="E326" s="88">
        <f t="shared" si="60"/>
        <v>0</v>
      </c>
      <c r="F326" s="65"/>
      <c r="G326" s="43"/>
      <c r="H326" s="88"/>
      <c r="I326" s="65"/>
      <c r="J326" s="43"/>
      <c r="K326" s="88"/>
      <c r="L326" s="65"/>
      <c r="M326" s="43"/>
      <c r="N326" s="88"/>
      <c r="O326" s="65"/>
      <c r="P326" s="43"/>
      <c r="Q326" s="88"/>
      <c r="R326" s="65"/>
      <c r="S326" s="43"/>
      <c r="T326" s="88"/>
      <c r="U326" s="65"/>
      <c r="V326" s="43"/>
      <c r="W326" s="88"/>
      <c r="X326" s="65"/>
      <c r="Y326" s="43"/>
      <c r="Z326" s="88"/>
      <c r="AA326" s="65"/>
      <c r="AB326" s="43"/>
      <c r="AC326" s="88"/>
      <c r="AD326" s="65"/>
      <c r="AE326" s="43"/>
      <c r="AF326" s="88">
        <v>0</v>
      </c>
      <c r="AG326" s="65"/>
      <c r="AH326" s="43"/>
      <c r="AI326" s="88">
        <v>0</v>
      </c>
      <c r="AJ326" s="65"/>
      <c r="AK326" s="43"/>
      <c r="AL326" s="88">
        <v>0</v>
      </c>
      <c r="AM326" s="65"/>
      <c r="AN326" s="43"/>
      <c r="AO326" s="88">
        <v>0</v>
      </c>
      <c r="AP326" s="43"/>
      <c r="AQ326" s="43"/>
      <c r="AR326" s="43"/>
      <c r="AS326" s="43"/>
      <c r="AT326" s="43"/>
      <c r="AU326" s="43"/>
      <c r="AV326" s="43"/>
      <c r="AW326" s="43"/>
      <c r="AX326" s="43"/>
      <c r="AY326" s="43"/>
      <c r="AZ326" s="43"/>
      <c r="BA326" s="43"/>
      <c r="BB326" s="43"/>
      <c r="BC326" s="43"/>
      <c r="BD326" s="43"/>
      <c r="BE326" s="43"/>
      <c r="BF326" s="43"/>
      <c r="BG326" s="43"/>
      <c r="BH326" s="43"/>
      <c r="BI326" s="43"/>
    </row>
    <row r="327" spans="1:61" ht="20.25" hidden="1" customHeight="1">
      <c r="A327" s="104" t="str">
        <f t="shared" si="53"/>
        <v>Pièces[...]</v>
      </c>
      <c r="B327" s="526" t="s">
        <v>330</v>
      </c>
      <c r="C327" s="65"/>
      <c r="D327" s="43"/>
      <c r="E327" s="88">
        <f t="shared" si="60"/>
        <v>0</v>
      </c>
      <c r="F327" s="65"/>
      <c r="G327" s="43"/>
      <c r="H327" s="88"/>
      <c r="I327" s="65"/>
      <c r="J327" s="43"/>
      <c r="K327" s="88"/>
      <c r="L327" s="65"/>
      <c r="M327" s="43"/>
      <c r="N327" s="88"/>
      <c r="O327" s="65"/>
      <c r="P327" s="43"/>
      <c r="Q327" s="88"/>
      <c r="R327" s="65"/>
      <c r="S327" s="43"/>
      <c r="T327" s="88"/>
      <c r="U327" s="65"/>
      <c r="V327" s="43"/>
      <c r="W327" s="88"/>
      <c r="X327" s="65"/>
      <c r="Y327" s="43"/>
      <c r="Z327" s="88"/>
      <c r="AA327" s="65"/>
      <c r="AB327" s="43"/>
      <c r="AC327" s="88"/>
      <c r="AD327" s="65"/>
      <c r="AE327" s="43"/>
      <c r="AF327" s="88">
        <v>0</v>
      </c>
      <c r="AG327" s="65"/>
      <c r="AH327" s="43"/>
      <c r="AI327" s="88">
        <v>0</v>
      </c>
      <c r="AJ327" s="65"/>
      <c r="AK327" s="43"/>
      <c r="AL327" s="88">
        <v>0</v>
      </c>
      <c r="AM327" s="65"/>
      <c r="AN327" s="43"/>
      <c r="AO327" s="88">
        <v>0</v>
      </c>
      <c r="AP327" s="43"/>
      <c r="AQ327" s="43"/>
      <c r="AR327" s="43"/>
      <c r="AS327" s="43"/>
      <c r="AT327" s="43"/>
      <c r="AU327" s="43"/>
      <c r="AV327" s="43"/>
      <c r="AW327" s="43"/>
      <c r="AX327" s="43"/>
      <c r="AY327" s="43"/>
      <c r="AZ327" s="43"/>
      <c r="BA327" s="43"/>
      <c r="BB327" s="43"/>
      <c r="BC327" s="43"/>
      <c r="BD327" s="43"/>
      <c r="BE327" s="43"/>
      <c r="BF327" s="43"/>
      <c r="BG327" s="43"/>
      <c r="BH327" s="43"/>
      <c r="BI327" s="43"/>
    </row>
    <row r="328" spans="1:61" ht="15.75" customHeight="1">
      <c r="A328" s="104" t="str">
        <f t="shared" si="53"/>
        <v>PiècesSalaires en absences</v>
      </c>
      <c r="B328" s="548" t="s">
        <v>410</v>
      </c>
      <c r="C328" s="65"/>
      <c r="D328" s="43"/>
      <c r="E328" s="88">
        <f t="shared" si="60"/>
        <v>31011.19</v>
      </c>
      <c r="F328" s="65"/>
      <c r="G328" s="43"/>
      <c r="H328" s="88">
        <v>3077.64</v>
      </c>
      <c r="I328" s="65"/>
      <c r="J328" s="43"/>
      <c r="K328" s="88">
        <v>2634.48</v>
      </c>
      <c r="L328" s="65"/>
      <c r="M328" s="43"/>
      <c r="N328" s="88">
        <v>2096.39</v>
      </c>
      <c r="O328" s="65"/>
      <c r="P328" s="43"/>
      <c r="Q328" s="88">
        <v>2762.84</v>
      </c>
      <c r="R328" s="65"/>
      <c r="S328" s="43"/>
      <c r="T328" s="88">
        <v>2394.98</v>
      </c>
      <c r="U328" s="65"/>
      <c r="V328" s="43"/>
      <c r="W328" s="88">
        <v>2715.79</v>
      </c>
      <c r="X328" s="65"/>
      <c r="Y328" s="43"/>
      <c r="Z328" s="88">
        <v>3424.88</v>
      </c>
      <c r="AA328" s="65"/>
      <c r="AB328" s="43"/>
      <c r="AC328" s="88">
        <v>3128.05</v>
      </c>
      <c r="AD328" s="65"/>
      <c r="AE328" s="43"/>
      <c r="AF328" s="88">
        <v>3906.46</v>
      </c>
      <c r="AG328" s="65"/>
      <c r="AH328" s="43"/>
      <c r="AI328" s="88">
        <v>3081.07</v>
      </c>
      <c r="AJ328" s="65"/>
      <c r="AK328" s="43"/>
      <c r="AL328" s="88">
        <v>2147.5500000000002</v>
      </c>
      <c r="AM328" s="65"/>
      <c r="AN328" s="43"/>
      <c r="AO328" s="88">
        <v>-358.94</v>
      </c>
      <c r="AP328" s="43"/>
      <c r="AQ328" s="43"/>
      <c r="AR328" s="43"/>
      <c r="AS328" s="43"/>
      <c r="AT328" s="43"/>
      <c r="AU328" s="43"/>
      <c r="AV328" s="43"/>
      <c r="AW328" s="43"/>
      <c r="AX328" s="43"/>
      <c r="AY328" s="43"/>
      <c r="AZ328" s="43"/>
      <c r="BA328" s="43"/>
      <c r="BB328" s="43"/>
      <c r="BC328" s="43"/>
      <c r="BD328" s="43"/>
      <c r="BE328" s="43"/>
      <c r="BF328" s="43"/>
      <c r="BG328" s="43"/>
      <c r="BH328" s="43"/>
      <c r="BI328" s="43"/>
    </row>
    <row r="329" spans="1:61" ht="15.75" customHeight="1">
      <c r="A329" s="104" t="str">
        <f t="shared" si="53"/>
        <v>PiècesDéduction à la source</v>
      </c>
      <c r="B329" s="547" t="s">
        <v>411</v>
      </c>
      <c r="C329" s="46"/>
      <c r="D329" s="130"/>
      <c r="E329" s="132">
        <f t="shared" si="60"/>
        <v>43830.820000000007</v>
      </c>
      <c r="F329" s="46"/>
      <c r="G329" s="130"/>
      <c r="H329" s="132">
        <v>3743.91</v>
      </c>
      <c r="I329" s="46"/>
      <c r="J329" s="130"/>
      <c r="K329" s="132">
        <v>3661.78</v>
      </c>
      <c r="L329" s="46"/>
      <c r="M329" s="130"/>
      <c r="N329" s="132">
        <v>3493.71</v>
      </c>
      <c r="O329" s="46"/>
      <c r="P329" s="130"/>
      <c r="Q329" s="132">
        <v>3493.23</v>
      </c>
      <c r="R329" s="46"/>
      <c r="S329" s="130"/>
      <c r="T329" s="132">
        <v>3291.54</v>
      </c>
      <c r="U329" s="46"/>
      <c r="V329" s="130"/>
      <c r="W329" s="132">
        <v>3673.68</v>
      </c>
      <c r="X329" s="46"/>
      <c r="Y329" s="130"/>
      <c r="Z329" s="132">
        <v>4926.8500000000004</v>
      </c>
      <c r="AA329" s="46"/>
      <c r="AB329" s="130"/>
      <c r="AC329" s="132">
        <v>4141.62</v>
      </c>
      <c r="AD329" s="46"/>
      <c r="AE329" s="130"/>
      <c r="AF329" s="132">
        <v>4131.46</v>
      </c>
      <c r="AG329" s="46"/>
      <c r="AH329" s="130"/>
      <c r="AI329" s="132">
        <v>3938.26</v>
      </c>
      <c r="AJ329" s="46"/>
      <c r="AK329" s="130"/>
      <c r="AL329" s="132">
        <v>1804.92</v>
      </c>
      <c r="AM329" s="46"/>
      <c r="AN329" s="130"/>
      <c r="AO329" s="132">
        <v>3529.86</v>
      </c>
      <c r="AP329" s="43"/>
      <c r="AQ329" s="43"/>
      <c r="AR329" s="43"/>
      <c r="AS329" s="43"/>
      <c r="AT329" s="43"/>
      <c r="AU329" s="43"/>
      <c r="AV329" s="43"/>
      <c r="AW329" s="43"/>
      <c r="AX329" s="43"/>
      <c r="AY329" s="43"/>
      <c r="AZ329" s="43"/>
      <c r="BA329" s="43"/>
      <c r="BB329" s="43"/>
      <c r="BC329" s="43"/>
      <c r="BD329" s="43"/>
      <c r="BE329" s="43"/>
      <c r="BF329" s="43"/>
      <c r="BG329" s="43"/>
      <c r="BH329" s="43"/>
      <c r="BI329" s="43"/>
    </row>
    <row r="330" spans="1:61" ht="15.75" customHeight="1">
      <c r="A330" s="104" t="str">
        <f t="shared" si="53"/>
        <v>PiècesBénéfices marginaux</v>
      </c>
      <c r="B330" s="547" t="s">
        <v>412</v>
      </c>
      <c r="C330" s="65"/>
      <c r="D330" s="43"/>
      <c r="E330" s="88">
        <f t="shared" si="60"/>
        <v>25601.510000000002</v>
      </c>
      <c r="F330" s="65"/>
      <c r="G330" s="43"/>
      <c r="H330" s="88">
        <v>1860.41</v>
      </c>
      <c r="I330" s="65"/>
      <c r="J330" s="43"/>
      <c r="K330" s="88">
        <v>1641.01</v>
      </c>
      <c r="L330" s="65"/>
      <c r="M330" s="43"/>
      <c r="N330" s="88">
        <v>1731.8</v>
      </c>
      <c r="O330" s="65"/>
      <c r="P330" s="43"/>
      <c r="Q330" s="88">
        <v>1800.74</v>
      </c>
      <c r="R330" s="65"/>
      <c r="S330" s="43"/>
      <c r="T330" s="88">
        <v>1691.85</v>
      </c>
      <c r="U330" s="65"/>
      <c r="V330" s="43"/>
      <c r="W330" s="88">
        <v>1683.65</v>
      </c>
      <c r="X330" s="65"/>
      <c r="Y330" s="43"/>
      <c r="Z330" s="88">
        <v>2818.49</v>
      </c>
      <c r="AA330" s="65"/>
      <c r="AB330" s="43"/>
      <c r="AC330" s="88">
        <v>2433.58</v>
      </c>
      <c r="AD330" s="65"/>
      <c r="AE330" s="43"/>
      <c r="AF330" s="88">
        <v>2532.77</v>
      </c>
      <c r="AG330" s="65"/>
      <c r="AH330" s="43"/>
      <c r="AI330" s="88">
        <v>2781.79</v>
      </c>
      <c r="AJ330" s="65"/>
      <c r="AK330" s="43"/>
      <c r="AL330" s="88">
        <v>2334.4699999999998</v>
      </c>
      <c r="AM330" s="65"/>
      <c r="AN330" s="43"/>
      <c r="AO330" s="88">
        <v>2290.9499999999998</v>
      </c>
      <c r="AP330" s="43"/>
      <c r="AQ330" s="43"/>
      <c r="AR330" s="43"/>
      <c r="AS330" s="43"/>
      <c r="AT330" s="43"/>
      <c r="AU330" s="43"/>
      <c r="AV330" s="43"/>
      <c r="AW330" s="43"/>
      <c r="AX330" s="43"/>
      <c r="AY330" s="43"/>
      <c r="AZ330" s="43"/>
      <c r="BA330" s="43"/>
      <c r="BB330" s="43"/>
      <c r="BC330" s="43"/>
      <c r="BD330" s="43"/>
      <c r="BE330" s="43"/>
      <c r="BF330" s="43"/>
      <c r="BG330" s="43"/>
      <c r="BH330" s="43"/>
      <c r="BI330" s="43"/>
    </row>
    <row r="331" spans="1:61" ht="15.75" customHeight="1">
      <c r="A331" s="104" t="str">
        <f t="shared" si="53"/>
        <v>PiècesCsst</v>
      </c>
      <c r="B331" s="547" t="s">
        <v>413</v>
      </c>
      <c r="C331" s="65"/>
      <c r="D331" s="43"/>
      <c r="E331" s="88">
        <f t="shared" si="60"/>
        <v>7072.0000000000009</v>
      </c>
      <c r="F331" s="65"/>
      <c r="G331" s="43"/>
      <c r="H331" s="88">
        <v>424.24</v>
      </c>
      <c r="I331" s="65"/>
      <c r="J331" s="43"/>
      <c r="K331" s="88">
        <v>384.34</v>
      </c>
      <c r="L331" s="65"/>
      <c r="M331" s="43"/>
      <c r="N331" s="88">
        <v>461.95</v>
      </c>
      <c r="O331" s="65"/>
      <c r="P331" s="43"/>
      <c r="Q331" s="88">
        <v>567.48</v>
      </c>
      <c r="R331" s="65"/>
      <c r="S331" s="43"/>
      <c r="T331" s="88">
        <v>310.98</v>
      </c>
      <c r="U331" s="65"/>
      <c r="V331" s="43"/>
      <c r="W331" s="88">
        <v>934.32</v>
      </c>
      <c r="X331" s="65"/>
      <c r="Y331" s="43"/>
      <c r="Z331" s="88">
        <v>871.61</v>
      </c>
      <c r="AA331" s="65"/>
      <c r="AB331" s="43"/>
      <c r="AC331" s="88">
        <v>529.39</v>
      </c>
      <c r="AD331" s="65"/>
      <c r="AE331" s="43"/>
      <c r="AF331" s="88">
        <v>861.79</v>
      </c>
      <c r="AG331" s="65"/>
      <c r="AH331" s="43"/>
      <c r="AI331" s="88">
        <v>544.67999999999995</v>
      </c>
      <c r="AJ331" s="65"/>
      <c r="AK331" s="43"/>
      <c r="AL331" s="88">
        <v>439.14</v>
      </c>
      <c r="AM331" s="65"/>
      <c r="AN331" s="43"/>
      <c r="AO331" s="88">
        <v>742.08</v>
      </c>
      <c r="AP331" s="43"/>
      <c r="AQ331" s="43"/>
      <c r="AR331" s="43"/>
      <c r="AS331" s="43"/>
      <c r="AT331" s="43"/>
      <c r="AU331" s="43"/>
      <c r="AV331" s="43"/>
      <c r="AW331" s="43"/>
      <c r="AX331" s="43"/>
      <c r="AY331" s="43"/>
      <c r="AZ331" s="43"/>
      <c r="BA331" s="43"/>
      <c r="BB331" s="43"/>
      <c r="BC331" s="43"/>
      <c r="BD331" s="43"/>
      <c r="BE331" s="43"/>
      <c r="BF331" s="43"/>
      <c r="BG331" s="43"/>
      <c r="BH331" s="43"/>
      <c r="BI331" s="43"/>
    </row>
    <row r="332" spans="1:61" ht="20.25" hidden="1" customHeight="1">
      <c r="A332" s="104" t="str">
        <f t="shared" si="53"/>
        <v>Pièces[...]</v>
      </c>
      <c r="B332" s="526" t="s">
        <v>330</v>
      </c>
      <c r="C332" s="51"/>
      <c r="D332" s="133"/>
      <c r="E332" s="110">
        <f t="shared" si="60"/>
        <v>0</v>
      </c>
      <c r="F332" s="51"/>
      <c r="G332" s="133"/>
      <c r="H332" s="110"/>
      <c r="I332" s="51"/>
      <c r="J332" s="133"/>
      <c r="K332" s="110"/>
      <c r="L332" s="51"/>
      <c r="M332" s="133"/>
      <c r="N332" s="110"/>
      <c r="O332" s="51"/>
      <c r="P332" s="133"/>
      <c r="Q332" s="110"/>
      <c r="R332" s="51"/>
      <c r="S332" s="133"/>
      <c r="T332" s="110"/>
      <c r="U332" s="51"/>
      <c r="V332" s="133"/>
      <c r="W332" s="110"/>
      <c r="X332" s="51"/>
      <c r="Y332" s="133"/>
      <c r="Z332" s="110"/>
      <c r="AA332" s="51"/>
      <c r="AB332" s="133"/>
      <c r="AC332" s="110"/>
      <c r="AD332" s="51"/>
      <c r="AE332" s="133"/>
      <c r="AF332" s="110">
        <v>0</v>
      </c>
      <c r="AG332" s="51"/>
      <c r="AH332" s="133"/>
      <c r="AI332" s="110">
        <v>0</v>
      </c>
      <c r="AJ332" s="51"/>
      <c r="AK332" s="133"/>
      <c r="AL332" s="110">
        <v>0</v>
      </c>
      <c r="AM332" s="51"/>
      <c r="AN332" s="133"/>
      <c r="AO332" s="110">
        <v>0</v>
      </c>
      <c r="AP332" s="43"/>
      <c r="AQ332" s="43"/>
      <c r="AR332" s="43"/>
      <c r="AS332" s="43"/>
      <c r="AT332" s="43"/>
      <c r="AU332" s="43"/>
      <c r="AV332" s="43"/>
      <c r="AW332" s="43"/>
      <c r="AX332" s="43"/>
      <c r="AY332" s="43"/>
      <c r="AZ332" s="43"/>
      <c r="BA332" s="43"/>
      <c r="BB332" s="43"/>
      <c r="BC332" s="43"/>
      <c r="BD332" s="43"/>
      <c r="BE332" s="43"/>
      <c r="BF332" s="43"/>
      <c r="BG332" s="43"/>
      <c r="BH332" s="43"/>
      <c r="BI332" s="43"/>
    </row>
    <row r="333" spans="1:61" ht="15.75" customHeight="1">
      <c r="A333" s="104" t="str">
        <f t="shared" si="53"/>
        <v>PiècesTOTAL PERSONNEL</v>
      </c>
      <c r="B333" s="543" t="s">
        <v>414</v>
      </c>
      <c r="C333" s="123" t="s">
        <v>404</v>
      </c>
      <c r="D333" s="121">
        <f>IFERROR(E333/E$317,0)</f>
        <v>0.30547345263640113</v>
      </c>
      <c r="E333" s="122">
        <f>+SUM(E321:E332)</f>
        <v>357861.27</v>
      </c>
      <c r="F333" s="544"/>
      <c r="G333" s="545"/>
      <c r="H333" s="546">
        <v>27866.12</v>
      </c>
      <c r="I333" s="544"/>
      <c r="J333" s="545"/>
      <c r="K333" s="546">
        <v>28359.919999999998</v>
      </c>
      <c r="L333" s="544"/>
      <c r="M333" s="545"/>
      <c r="N333" s="546">
        <v>26712.58</v>
      </c>
      <c r="O333" s="544"/>
      <c r="P333" s="545"/>
      <c r="Q333" s="546">
        <v>29284.05</v>
      </c>
      <c r="R333" s="544"/>
      <c r="S333" s="545"/>
      <c r="T333" s="546">
        <v>25429.360000000001</v>
      </c>
      <c r="U333" s="544"/>
      <c r="V333" s="545"/>
      <c r="W333" s="546">
        <v>30573.17</v>
      </c>
      <c r="X333" s="544"/>
      <c r="Y333" s="545"/>
      <c r="Z333" s="546">
        <v>30914.379999999899</v>
      </c>
      <c r="AA333" s="544"/>
      <c r="AB333" s="545"/>
      <c r="AC333" s="546">
        <v>29803.699999999899</v>
      </c>
      <c r="AD333" s="544" t="s">
        <v>404</v>
      </c>
      <c r="AE333" s="545">
        <v>0.34954667690424784</v>
      </c>
      <c r="AF333" s="546">
        <v>34489.469999999994</v>
      </c>
      <c r="AG333" s="544" t="s">
        <v>404</v>
      </c>
      <c r="AH333" s="545">
        <v>0.31075495395432129</v>
      </c>
      <c r="AI333" s="546">
        <v>33053.46</v>
      </c>
      <c r="AJ333" s="544" t="s">
        <v>404</v>
      </c>
      <c r="AK333" s="545">
        <v>0.24582377457658941</v>
      </c>
      <c r="AL333" s="546">
        <v>35166.03</v>
      </c>
      <c r="AM333" s="544" t="s">
        <v>404</v>
      </c>
      <c r="AN333" s="545">
        <v>0.4216662757139874</v>
      </c>
      <c r="AO333" s="546">
        <v>26209.030000000006</v>
      </c>
      <c r="AP333" s="43"/>
      <c r="AQ333" s="43"/>
      <c r="AR333" s="43"/>
      <c r="AS333" s="43"/>
      <c r="AT333" s="43"/>
      <c r="AU333" s="43"/>
      <c r="AV333" s="43"/>
      <c r="AW333" s="43"/>
      <c r="AX333" s="43"/>
      <c r="AY333" s="43"/>
      <c r="AZ333" s="43"/>
      <c r="BA333" s="43"/>
      <c r="BB333" s="43"/>
      <c r="BC333" s="43"/>
      <c r="BD333" s="43"/>
      <c r="BE333" s="43"/>
      <c r="BF333" s="43"/>
      <c r="BG333" s="43"/>
      <c r="BH333" s="43"/>
      <c r="BI333" s="43"/>
    </row>
    <row r="334" spans="1:61" ht="15.75" customHeight="1">
      <c r="A334" s="104" t="str">
        <f t="shared" si="53"/>
        <v>PiècesPublicité 2</v>
      </c>
      <c r="B334" s="589" t="s">
        <v>415</v>
      </c>
      <c r="C334" s="65"/>
      <c r="D334" s="43"/>
      <c r="E334" s="88">
        <f t="shared" ref="E334:E351" si="61">+SUM(H334,K334,N334,Q334,T334,W334,Z334,AC334,AF334,AI334,AL334,AO334)</f>
        <v>41843.94</v>
      </c>
      <c r="F334" s="65"/>
      <c r="G334" s="43"/>
      <c r="H334" s="88">
        <v>2482.8000000000002</v>
      </c>
      <c r="I334" s="65"/>
      <c r="J334" s="43"/>
      <c r="K334" s="88">
        <v>3271.76</v>
      </c>
      <c r="L334" s="65"/>
      <c r="M334" s="43"/>
      <c r="N334" s="88">
        <v>3363.75</v>
      </c>
      <c r="O334" s="65"/>
      <c r="P334" s="43"/>
      <c r="Q334" s="88">
        <v>4993</v>
      </c>
      <c r="R334" s="65"/>
      <c r="S334" s="43"/>
      <c r="T334" s="88">
        <v>2986.44</v>
      </c>
      <c r="U334" s="65"/>
      <c r="V334" s="43"/>
      <c r="W334" s="88">
        <v>2208.88</v>
      </c>
      <c r="X334" s="65"/>
      <c r="Y334" s="43"/>
      <c r="Z334" s="88">
        <v>2421.9499999999998</v>
      </c>
      <c r="AA334" s="65"/>
      <c r="AB334" s="43"/>
      <c r="AC334" s="88">
        <v>2654.79</v>
      </c>
      <c r="AD334" s="65"/>
      <c r="AE334" s="43"/>
      <c r="AF334" s="88">
        <v>1914.43</v>
      </c>
      <c r="AG334" s="65"/>
      <c r="AH334" s="43"/>
      <c r="AI334" s="88">
        <v>7165.58</v>
      </c>
      <c r="AJ334" s="65"/>
      <c r="AK334" s="43"/>
      <c r="AL334" s="88">
        <v>7567.43</v>
      </c>
      <c r="AM334" s="65"/>
      <c r="AN334" s="43"/>
      <c r="AO334" s="88">
        <v>813.13</v>
      </c>
      <c r="AP334" s="43"/>
      <c r="AQ334" s="43"/>
      <c r="AR334" s="43"/>
      <c r="AS334" s="43"/>
      <c r="AT334" s="43"/>
      <c r="AU334" s="43"/>
      <c r="AV334" s="43"/>
      <c r="AW334" s="43"/>
      <c r="AX334" s="43"/>
      <c r="AY334" s="43"/>
      <c r="AZ334" s="43"/>
      <c r="BA334" s="43"/>
      <c r="BB334" s="43"/>
      <c r="BC334" s="43"/>
      <c r="BD334" s="43"/>
      <c r="BE334" s="43"/>
      <c r="BF334" s="43"/>
      <c r="BG334" s="43"/>
      <c r="BH334" s="43"/>
      <c r="BI334" s="43"/>
    </row>
    <row r="335" spans="1:61" ht="15.75" customHeight="1">
      <c r="A335" s="104" t="str">
        <f t="shared" si="53"/>
        <v>PiècesService gratuit 2</v>
      </c>
      <c r="B335" s="547" t="s">
        <v>416</v>
      </c>
      <c r="C335" s="65"/>
      <c r="D335" s="43"/>
      <c r="E335" s="88">
        <f t="shared" si="61"/>
        <v>7515.5599999999977</v>
      </c>
      <c r="F335" s="65"/>
      <c r="G335" s="43"/>
      <c r="H335" s="88">
        <v>140.76999999999899</v>
      </c>
      <c r="I335" s="65"/>
      <c r="J335" s="43"/>
      <c r="K335" s="88">
        <v>350.3</v>
      </c>
      <c r="L335" s="65"/>
      <c r="M335" s="43"/>
      <c r="N335" s="88">
        <v>207.35</v>
      </c>
      <c r="O335" s="65"/>
      <c r="P335" s="43"/>
      <c r="Q335" s="88">
        <v>260.11</v>
      </c>
      <c r="R335" s="65"/>
      <c r="S335" s="43"/>
      <c r="T335" s="88">
        <v>231.83999999999901</v>
      </c>
      <c r="U335" s="65"/>
      <c r="V335" s="43"/>
      <c r="W335" s="88">
        <v>447.1</v>
      </c>
      <c r="X335" s="65"/>
      <c r="Y335" s="43"/>
      <c r="Z335" s="88">
        <v>0</v>
      </c>
      <c r="AA335" s="65"/>
      <c r="AB335" s="43"/>
      <c r="AC335" s="88">
        <v>631.47</v>
      </c>
      <c r="AD335" s="65"/>
      <c r="AE335" s="43"/>
      <c r="AF335" s="88">
        <v>371</v>
      </c>
      <c r="AG335" s="65"/>
      <c r="AH335" s="43"/>
      <c r="AI335" s="88">
        <v>1785.26</v>
      </c>
      <c r="AJ335" s="65"/>
      <c r="AK335" s="43"/>
      <c r="AL335" s="88">
        <v>3090.3599999999997</v>
      </c>
      <c r="AM335" s="65"/>
      <c r="AN335" s="43"/>
      <c r="AO335" s="88">
        <v>0</v>
      </c>
      <c r="AP335" s="43"/>
      <c r="AQ335" s="43"/>
      <c r="AR335" s="43"/>
      <c r="AS335" s="43"/>
      <c r="AT335" s="43"/>
      <c r="AU335" s="43"/>
      <c r="AV335" s="43"/>
      <c r="AW335" s="43"/>
      <c r="AX335" s="43"/>
      <c r="AY335" s="43"/>
      <c r="AZ335" s="43"/>
      <c r="BA335" s="43"/>
      <c r="BB335" s="43"/>
      <c r="BC335" s="43"/>
      <c r="BD335" s="43"/>
      <c r="BE335" s="43"/>
      <c r="BF335" s="43"/>
      <c r="BG335" s="43"/>
      <c r="BH335" s="43"/>
      <c r="BI335" s="43"/>
    </row>
    <row r="336" spans="1:61" ht="15.75" customHeight="1">
      <c r="A336" s="104" t="str">
        <f t="shared" si="53"/>
        <v>PiècesFrais véhicules de cie</v>
      </c>
      <c r="B336" s="548" t="s">
        <v>417</v>
      </c>
      <c r="C336" s="51"/>
      <c r="D336" s="133"/>
      <c r="E336" s="110">
        <f t="shared" si="61"/>
        <v>60160.549999999959</v>
      </c>
      <c r="F336" s="51"/>
      <c r="G336" s="133"/>
      <c r="H336" s="110">
        <v>2993.2199999999898</v>
      </c>
      <c r="I336" s="51"/>
      <c r="J336" s="133"/>
      <c r="K336" s="110">
        <v>5255.7999999999902</v>
      </c>
      <c r="L336" s="51"/>
      <c r="M336" s="133"/>
      <c r="N336" s="110">
        <v>5513.44</v>
      </c>
      <c r="O336" s="51"/>
      <c r="P336" s="133"/>
      <c r="Q336" s="110">
        <v>5490.18</v>
      </c>
      <c r="R336" s="51"/>
      <c r="S336" s="133"/>
      <c r="T336" s="110">
        <v>7331.8699999999899</v>
      </c>
      <c r="U336" s="51"/>
      <c r="V336" s="133"/>
      <c r="W336" s="110">
        <v>3862.5299999999902</v>
      </c>
      <c r="X336" s="51"/>
      <c r="Y336" s="133"/>
      <c r="Z336" s="110">
        <v>5672.7599999999902</v>
      </c>
      <c r="AA336" s="51"/>
      <c r="AB336" s="133"/>
      <c r="AC336" s="110">
        <v>5573.98</v>
      </c>
      <c r="AD336" s="51"/>
      <c r="AE336" s="133"/>
      <c r="AF336" s="110">
        <v>4817.5599999999995</v>
      </c>
      <c r="AG336" s="51"/>
      <c r="AH336" s="133"/>
      <c r="AI336" s="110">
        <v>4542.76</v>
      </c>
      <c r="AJ336" s="51"/>
      <c r="AK336" s="133"/>
      <c r="AL336" s="110">
        <v>6964.09</v>
      </c>
      <c r="AM336" s="51"/>
      <c r="AN336" s="133"/>
      <c r="AO336" s="110">
        <v>2142.3599999999997</v>
      </c>
      <c r="AP336" s="43"/>
      <c r="AQ336" s="43"/>
      <c r="AR336" s="43"/>
      <c r="AS336" s="43"/>
      <c r="AT336" s="43"/>
      <c r="AU336" s="43"/>
      <c r="AV336" s="43"/>
      <c r="AW336" s="43"/>
      <c r="AX336" s="43"/>
      <c r="AY336" s="43"/>
      <c r="AZ336" s="43"/>
      <c r="BA336" s="43"/>
      <c r="BB336" s="43"/>
      <c r="BC336" s="43"/>
      <c r="BD336" s="43"/>
      <c r="BE336" s="43"/>
      <c r="BF336" s="43"/>
      <c r="BG336" s="43"/>
      <c r="BH336" s="43"/>
      <c r="BI336" s="43"/>
    </row>
    <row r="337" spans="1:61" ht="15.75" customHeight="1">
      <c r="A337" s="104" t="str">
        <f t="shared" si="53"/>
        <v>PiècesInformatique</v>
      </c>
      <c r="B337" s="547" t="s">
        <v>418</v>
      </c>
      <c r="C337" s="65"/>
      <c r="D337" s="43"/>
      <c r="E337" s="88">
        <f t="shared" si="61"/>
        <v>22889.45</v>
      </c>
      <c r="F337" s="65"/>
      <c r="G337" s="43"/>
      <c r="H337" s="88">
        <v>1821.53</v>
      </c>
      <c r="I337" s="65"/>
      <c r="J337" s="43"/>
      <c r="K337" s="88">
        <v>2222.5500000000002</v>
      </c>
      <c r="L337" s="65"/>
      <c r="M337" s="43"/>
      <c r="N337" s="88">
        <v>2120.02</v>
      </c>
      <c r="O337" s="65"/>
      <c r="P337" s="43"/>
      <c r="Q337" s="88">
        <v>1828.98</v>
      </c>
      <c r="R337" s="65"/>
      <c r="S337" s="43"/>
      <c r="T337" s="88">
        <v>2348.7800000000002</v>
      </c>
      <c r="U337" s="65"/>
      <c r="V337" s="43"/>
      <c r="W337" s="88">
        <v>1841.62</v>
      </c>
      <c r="X337" s="65"/>
      <c r="Y337" s="43"/>
      <c r="Z337" s="88">
        <v>2052.11</v>
      </c>
      <c r="AA337" s="65"/>
      <c r="AB337" s="43"/>
      <c r="AC337" s="88">
        <v>1909.51</v>
      </c>
      <c r="AD337" s="65"/>
      <c r="AE337" s="43"/>
      <c r="AF337" s="88">
        <v>1487.64</v>
      </c>
      <c r="AG337" s="65"/>
      <c r="AH337" s="43"/>
      <c r="AI337" s="88">
        <v>1583.43</v>
      </c>
      <c r="AJ337" s="65"/>
      <c r="AK337" s="43"/>
      <c r="AL337" s="88">
        <v>1786.18</v>
      </c>
      <c r="AM337" s="65"/>
      <c r="AN337" s="43"/>
      <c r="AO337" s="88">
        <v>1887.1</v>
      </c>
      <c r="AP337" s="43"/>
      <c r="AQ337" s="43"/>
      <c r="AR337" s="43"/>
      <c r="AS337" s="43"/>
      <c r="AT337" s="43"/>
      <c r="AU337" s="43"/>
      <c r="AV337" s="43"/>
      <c r="AW337" s="43"/>
      <c r="AX337" s="43"/>
      <c r="AY337" s="43"/>
      <c r="AZ337" s="43"/>
      <c r="BA337" s="43"/>
      <c r="BB337" s="43"/>
      <c r="BC337" s="43"/>
      <c r="BD337" s="43"/>
      <c r="BE337" s="43"/>
      <c r="BF337" s="43"/>
      <c r="BG337" s="43"/>
      <c r="BH337" s="43"/>
      <c r="BI337" s="43"/>
    </row>
    <row r="338" spans="1:61" ht="15.75" customHeight="1">
      <c r="A338" s="104" t="str">
        <f t="shared" si="53"/>
        <v>PiècesFrais de déplacement</v>
      </c>
      <c r="B338" s="547" t="s">
        <v>419</v>
      </c>
      <c r="C338" s="65"/>
      <c r="D338" s="43"/>
      <c r="E338" s="88">
        <f t="shared" si="61"/>
        <v>2507.7499999999995</v>
      </c>
      <c r="F338" s="65"/>
      <c r="G338" s="43"/>
      <c r="H338" s="88">
        <v>308.83</v>
      </c>
      <c r="I338" s="65"/>
      <c r="J338" s="43"/>
      <c r="K338" s="88">
        <v>359.03</v>
      </c>
      <c r="L338" s="65"/>
      <c r="M338" s="43"/>
      <c r="N338" s="88">
        <v>248.38</v>
      </c>
      <c r="O338" s="65"/>
      <c r="P338" s="43"/>
      <c r="Q338" s="88">
        <v>494</v>
      </c>
      <c r="R338" s="65"/>
      <c r="S338" s="43"/>
      <c r="T338" s="88">
        <v>220.64</v>
      </c>
      <c r="U338" s="65"/>
      <c r="V338" s="43"/>
      <c r="W338" s="88">
        <v>190.86</v>
      </c>
      <c r="X338" s="65"/>
      <c r="Y338" s="43"/>
      <c r="Z338" s="88">
        <v>165.84</v>
      </c>
      <c r="AA338" s="65"/>
      <c r="AB338" s="43"/>
      <c r="AC338" s="88">
        <v>234.69</v>
      </c>
      <c r="AD338" s="65"/>
      <c r="AE338" s="43"/>
      <c r="AF338" s="88">
        <v>-149</v>
      </c>
      <c r="AG338" s="65"/>
      <c r="AH338" s="43"/>
      <c r="AI338" s="88">
        <v>-68.11</v>
      </c>
      <c r="AJ338" s="65"/>
      <c r="AK338" s="43"/>
      <c r="AL338" s="88">
        <v>400.77</v>
      </c>
      <c r="AM338" s="65"/>
      <c r="AN338" s="43"/>
      <c r="AO338" s="88">
        <v>101.82</v>
      </c>
      <c r="AP338" s="43"/>
      <c r="AQ338" s="43"/>
      <c r="AR338" s="43"/>
      <c r="AS338" s="43"/>
      <c r="AT338" s="43"/>
      <c r="AU338" s="43"/>
      <c r="AV338" s="43"/>
      <c r="AW338" s="43"/>
      <c r="AX338" s="43"/>
      <c r="AY338" s="43"/>
      <c r="AZ338" s="43"/>
      <c r="BA338" s="43"/>
      <c r="BB338" s="43"/>
      <c r="BC338" s="43"/>
      <c r="BD338" s="43"/>
      <c r="BE338" s="43"/>
      <c r="BF338" s="43"/>
      <c r="BG338" s="43"/>
      <c r="BH338" s="43"/>
      <c r="BI338" s="43"/>
    </row>
    <row r="339" spans="1:61" ht="15.75" customHeight="1">
      <c r="A339" s="104" t="str">
        <f t="shared" si="53"/>
        <v>PiècesServices extérieurs</v>
      </c>
      <c r="B339" s="547" t="s">
        <v>420</v>
      </c>
      <c r="C339" s="51"/>
      <c r="D339" s="133"/>
      <c r="E339" s="110">
        <f t="shared" si="61"/>
        <v>24919.30999999999</v>
      </c>
      <c r="F339" s="51"/>
      <c r="G339" s="133"/>
      <c r="H339" s="110">
        <v>1879.6</v>
      </c>
      <c r="I339" s="51"/>
      <c r="J339" s="133"/>
      <c r="K339" s="110">
        <v>2297.83</v>
      </c>
      <c r="L339" s="51"/>
      <c r="M339" s="133"/>
      <c r="N339" s="110">
        <v>2174.17</v>
      </c>
      <c r="O339" s="51"/>
      <c r="P339" s="133"/>
      <c r="Q339" s="110">
        <v>2944.8199999999902</v>
      </c>
      <c r="R339" s="51"/>
      <c r="S339" s="133"/>
      <c r="T339" s="110">
        <v>2261.39</v>
      </c>
      <c r="U339" s="51"/>
      <c r="V339" s="133"/>
      <c r="W339" s="110">
        <v>1633.15</v>
      </c>
      <c r="X339" s="51"/>
      <c r="Y339" s="133"/>
      <c r="Z339" s="110">
        <v>2035.41</v>
      </c>
      <c r="AA339" s="51"/>
      <c r="AB339" s="133"/>
      <c r="AC339" s="110">
        <v>1906.32</v>
      </c>
      <c r="AD339" s="51"/>
      <c r="AE339" s="133"/>
      <c r="AF339" s="110">
        <v>1975.6</v>
      </c>
      <c r="AG339" s="51"/>
      <c r="AH339" s="133"/>
      <c r="AI339" s="110">
        <v>1258.01</v>
      </c>
      <c r="AJ339" s="51"/>
      <c r="AK339" s="133"/>
      <c r="AL339" s="110">
        <v>2344.59</v>
      </c>
      <c r="AM339" s="51"/>
      <c r="AN339" s="133"/>
      <c r="AO339" s="110">
        <v>2208.42</v>
      </c>
      <c r="AP339" s="43"/>
      <c r="AQ339" s="43"/>
      <c r="AR339" s="43"/>
      <c r="AS339" s="43"/>
      <c r="AT339" s="43"/>
      <c r="AU339" s="43"/>
      <c r="AV339" s="43"/>
      <c r="AW339" s="43"/>
      <c r="AX339" s="43"/>
      <c r="AY339" s="43"/>
      <c r="AZ339" s="43"/>
      <c r="BA339" s="43"/>
      <c r="BB339" s="43"/>
      <c r="BC339" s="43"/>
      <c r="BD339" s="43"/>
      <c r="BE339" s="43"/>
      <c r="BF339" s="43"/>
      <c r="BG339" s="43"/>
      <c r="BH339" s="43"/>
      <c r="BI339" s="43"/>
    </row>
    <row r="340" spans="1:61" ht="15.75" customHeight="1">
      <c r="A340" s="104" t="str">
        <f t="shared" si="53"/>
        <v>PiècesFournitures d'atelier</v>
      </c>
      <c r="B340" s="590" t="s">
        <v>828</v>
      </c>
      <c r="C340" s="65"/>
      <c r="D340" s="43"/>
      <c r="E340" s="88">
        <f t="shared" si="61"/>
        <v>0</v>
      </c>
      <c r="F340" s="65"/>
      <c r="G340" s="43"/>
      <c r="H340" s="88">
        <v>0</v>
      </c>
      <c r="I340" s="65"/>
      <c r="J340" s="43"/>
      <c r="K340" s="88">
        <v>0</v>
      </c>
      <c r="L340" s="65"/>
      <c r="M340" s="43"/>
      <c r="N340" s="88">
        <v>0</v>
      </c>
      <c r="O340" s="65"/>
      <c r="P340" s="43"/>
      <c r="Q340" s="88">
        <v>0</v>
      </c>
      <c r="R340" s="65"/>
      <c r="S340" s="43"/>
      <c r="T340" s="88">
        <v>0</v>
      </c>
      <c r="U340" s="65"/>
      <c r="V340" s="43"/>
      <c r="W340" s="88">
        <v>0</v>
      </c>
      <c r="X340" s="65"/>
      <c r="Y340" s="43"/>
      <c r="Z340" s="88">
        <v>0</v>
      </c>
      <c r="AA340" s="65"/>
      <c r="AB340" s="43"/>
      <c r="AC340" s="88">
        <v>0</v>
      </c>
      <c r="AD340" s="65"/>
      <c r="AE340" s="43"/>
      <c r="AF340" s="88">
        <v>0</v>
      </c>
      <c r="AG340" s="65"/>
      <c r="AH340" s="43"/>
      <c r="AI340" s="88">
        <v>0</v>
      </c>
      <c r="AJ340" s="65"/>
      <c r="AK340" s="43"/>
      <c r="AL340" s="88">
        <v>0</v>
      </c>
      <c r="AM340" s="65"/>
      <c r="AN340" s="43"/>
      <c r="AO340" s="88">
        <v>0</v>
      </c>
      <c r="AP340" s="43"/>
      <c r="AQ340" s="43"/>
      <c r="AR340" s="43"/>
      <c r="AS340" s="43"/>
      <c r="AT340" s="43"/>
      <c r="AU340" s="43"/>
      <c r="AV340" s="43"/>
      <c r="AW340" s="43"/>
      <c r="AX340" s="43"/>
      <c r="AY340" s="43"/>
      <c r="AZ340" s="43"/>
      <c r="BA340" s="43"/>
      <c r="BB340" s="43"/>
      <c r="BC340" s="43"/>
      <c r="BD340" s="43"/>
      <c r="BE340" s="43"/>
      <c r="BF340" s="43"/>
      <c r="BG340" s="43"/>
      <c r="BH340" s="43"/>
      <c r="BI340" s="43"/>
    </row>
    <row r="341" spans="1:61" ht="15.75" customHeight="1">
      <c r="A341" s="104" t="str">
        <f t="shared" si="53"/>
        <v>PiècesFournitures autres</v>
      </c>
      <c r="B341" s="547" t="s">
        <v>421</v>
      </c>
      <c r="C341" s="65"/>
      <c r="D341" s="43"/>
      <c r="E341" s="88">
        <f t="shared" si="61"/>
        <v>179.44</v>
      </c>
      <c r="F341" s="65"/>
      <c r="G341" s="43"/>
      <c r="H341" s="88">
        <v>0</v>
      </c>
      <c r="I341" s="65"/>
      <c r="J341" s="43"/>
      <c r="K341" s="88">
        <v>2.19</v>
      </c>
      <c r="L341" s="65"/>
      <c r="M341" s="43"/>
      <c r="N341" s="88">
        <v>1.05</v>
      </c>
      <c r="O341" s="65"/>
      <c r="P341" s="43"/>
      <c r="Q341" s="88">
        <v>0</v>
      </c>
      <c r="R341" s="65"/>
      <c r="S341" s="43"/>
      <c r="T341" s="88">
        <v>0</v>
      </c>
      <c r="U341" s="65"/>
      <c r="V341" s="43"/>
      <c r="W341" s="88">
        <v>61.61</v>
      </c>
      <c r="X341" s="65"/>
      <c r="Y341" s="43"/>
      <c r="Z341" s="88">
        <v>27.06</v>
      </c>
      <c r="AA341" s="65"/>
      <c r="AB341" s="43"/>
      <c r="AC341" s="88">
        <v>32.549999999999997</v>
      </c>
      <c r="AD341" s="65"/>
      <c r="AE341" s="43"/>
      <c r="AF341" s="88">
        <v>49.16</v>
      </c>
      <c r="AG341" s="65"/>
      <c r="AH341" s="43"/>
      <c r="AI341" s="88">
        <v>0</v>
      </c>
      <c r="AJ341" s="65"/>
      <c r="AK341" s="43"/>
      <c r="AL341" s="88">
        <v>0</v>
      </c>
      <c r="AM341" s="65"/>
      <c r="AN341" s="43"/>
      <c r="AO341" s="88">
        <v>5.82</v>
      </c>
      <c r="AP341" s="43"/>
      <c r="AQ341" s="43"/>
      <c r="AR341" s="43"/>
      <c r="AS341" s="43"/>
      <c r="AT341" s="43"/>
      <c r="AU341" s="43"/>
      <c r="AV341" s="43"/>
      <c r="AW341" s="43"/>
      <c r="AX341" s="43"/>
      <c r="AY341" s="43"/>
      <c r="AZ341" s="43"/>
      <c r="BA341" s="43"/>
      <c r="BB341" s="43"/>
      <c r="BC341" s="43"/>
      <c r="BD341" s="43"/>
      <c r="BE341" s="43"/>
      <c r="BF341" s="43"/>
      <c r="BG341" s="43"/>
      <c r="BH341" s="43"/>
      <c r="BI341" s="43"/>
    </row>
    <row r="342" spans="1:61" ht="15.75" customHeight="1">
      <c r="A342" s="104" t="str">
        <f t="shared" si="53"/>
        <v>PiècesUniformes</v>
      </c>
      <c r="B342" s="547" t="s">
        <v>422</v>
      </c>
      <c r="C342" s="65"/>
      <c r="D342" s="43"/>
      <c r="E342" s="88">
        <f t="shared" si="61"/>
        <v>450.40999999999997</v>
      </c>
      <c r="F342" s="65"/>
      <c r="G342" s="43"/>
      <c r="H342" s="88">
        <v>0</v>
      </c>
      <c r="I342" s="65"/>
      <c r="J342" s="43"/>
      <c r="K342" s="88">
        <v>0</v>
      </c>
      <c r="L342" s="65"/>
      <c r="M342" s="43"/>
      <c r="N342" s="88">
        <v>27.96</v>
      </c>
      <c r="O342" s="65"/>
      <c r="P342" s="43"/>
      <c r="Q342" s="88">
        <v>132</v>
      </c>
      <c r="R342" s="65"/>
      <c r="S342" s="43"/>
      <c r="T342" s="88">
        <v>0</v>
      </c>
      <c r="U342" s="65"/>
      <c r="V342" s="43"/>
      <c r="W342" s="88">
        <v>0</v>
      </c>
      <c r="X342" s="65"/>
      <c r="Y342" s="43"/>
      <c r="Z342" s="88">
        <v>0</v>
      </c>
      <c r="AA342" s="65"/>
      <c r="AB342" s="43"/>
      <c r="AC342" s="88">
        <v>0</v>
      </c>
      <c r="AD342" s="65"/>
      <c r="AE342" s="43"/>
      <c r="AF342" s="88">
        <v>0</v>
      </c>
      <c r="AG342" s="65"/>
      <c r="AH342" s="43"/>
      <c r="AI342" s="88">
        <v>0</v>
      </c>
      <c r="AJ342" s="65"/>
      <c r="AK342" s="43"/>
      <c r="AL342" s="88">
        <v>290.45</v>
      </c>
      <c r="AM342" s="65"/>
      <c r="AN342" s="43"/>
      <c r="AO342" s="88">
        <v>0</v>
      </c>
      <c r="AP342" s="43"/>
      <c r="AQ342" s="43"/>
      <c r="AR342" s="43"/>
      <c r="AS342" s="43"/>
      <c r="AT342" s="43"/>
      <c r="AU342" s="43"/>
      <c r="AV342" s="43"/>
      <c r="AW342" s="43"/>
      <c r="AX342" s="43"/>
      <c r="AY342" s="43"/>
      <c r="AZ342" s="43"/>
      <c r="BA342" s="43"/>
      <c r="BB342" s="43"/>
      <c r="BC342" s="43"/>
      <c r="BD342" s="43"/>
      <c r="BE342" s="43"/>
      <c r="BF342" s="43"/>
      <c r="BG342" s="43"/>
      <c r="BH342" s="43"/>
      <c r="BI342" s="43"/>
    </row>
    <row r="343" spans="1:61" ht="15.75" customHeight="1">
      <c r="A343" s="104" t="str">
        <f t="shared" si="53"/>
        <v>PiècesPapeterie</v>
      </c>
      <c r="B343" s="547" t="s">
        <v>423</v>
      </c>
      <c r="C343" s="65"/>
      <c r="D343" s="43"/>
      <c r="E343" s="88">
        <f t="shared" si="61"/>
        <v>2924.54</v>
      </c>
      <c r="F343" s="65"/>
      <c r="G343" s="43"/>
      <c r="H343" s="88">
        <v>118.98</v>
      </c>
      <c r="I343" s="65"/>
      <c r="J343" s="43"/>
      <c r="K343" s="88">
        <v>229.42</v>
      </c>
      <c r="L343" s="65"/>
      <c r="M343" s="43"/>
      <c r="N343" s="88">
        <v>212.5</v>
      </c>
      <c r="O343" s="65"/>
      <c r="P343" s="43"/>
      <c r="Q343" s="88">
        <v>191.75</v>
      </c>
      <c r="R343" s="65"/>
      <c r="S343" s="43"/>
      <c r="T343" s="88">
        <v>558.59</v>
      </c>
      <c r="U343" s="65"/>
      <c r="V343" s="43"/>
      <c r="W343" s="88">
        <v>326.68</v>
      </c>
      <c r="X343" s="65"/>
      <c r="Y343" s="43"/>
      <c r="Z343" s="88">
        <v>149.72</v>
      </c>
      <c r="AA343" s="65"/>
      <c r="AB343" s="43"/>
      <c r="AC343" s="88">
        <v>290.27999999999997</v>
      </c>
      <c r="AD343" s="65"/>
      <c r="AE343" s="43"/>
      <c r="AF343" s="88">
        <v>277.62</v>
      </c>
      <c r="AG343" s="65"/>
      <c r="AH343" s="43"/>
      <c r="AI343" s="88">
        <v>182.31</v>
      </c>
      <c r="AJ343" s="65"/>
      <c r="AK343" s="43"/>
      <c r="AL343" s="88">
        <v>271.57</v>
      </c>
      <c r="AM343" s="65"/>
      <c r="AN343" s="43"/>
      <c r="AO343" s="88">
        <v>115.12</v>
      </c>
      <c r="AP343" s="43"/>
      <c r="AQ343" s="43"/>
      <c r="AR343" s="43"/>
      <c r="AS343" s="43"/>
      <c r="AT343" s="43"/>
      <c r="AU343" s="43"/>
      <c r="AV343" s="43"/>
      <c r="AW343" s="43"/>
      <c r="AX343" s="43"/>
      <c r="AY343" s="43"/>
      <c r="AZ343" s="43"/>
      <c r="BA343" s="43"/>
      <c r="BB343" s="43"/>
      <c r="BC343" s="43"/>
      <c r="BD343" s="43"/>
      <c r="BE343" s="43"/>
      <c r="BF343" s="43"/>
      <c r="BG343" s="43"/>
      <c r="BH343" s="43"/>
      <c r="BI343" s="43"/>
    </row>
    <row r="344" spans="1:61" ht="15.75" customHeight="1">
      <c r="A344" s="104" t="str">
        <f t="shared" si="53"/>
        <v>PiècesTéléphone</v>
      </c>
      <c r="B344" s="547" t="s">
        <v>424</v>
      </c>
      <c r="C344" s="65"/>
      <c r="D344" s="43"/>
      <c r="E344" s="88">
        <f t="shared" si="61"/>
        <v>1740.26</v>
      </c>
      <c r="F344" s="65"/>
      <c r="G344" s="43"/>
      <c r="H344" s="88">
        <v>256.08999999999997</v>
      </c>
      <c r="I344" s="65"/>
      <c r="J344" s="43"/>
      <c r="K344" s="88">
        <v>162.82</v>
      </c>
      <c r="L344" s="65"/>
      <c r="M344" s="43"/>
      <c r="N344" s="88">
        <v>267.58999999999997</v>
      </c>
      <c r="O344" s="65"/>
      <c r="P344" s="43"/>
      <c r="Q344" s="88">
        <v>98.66</v>
      </c>
      <c r="R344" s="65"/>
      <c r="S344" s="43"/>
      <c r="T344" s="88">
        <v>107.48</v>
      </c>
      <c r="U344" s="65"/>
      <c r="V344" s="43"/>
      <c r="W344" s="88">
        <v>106.04</v>
      </c>
      <c r="X344" s="65"/>
      <c r="Y344" s="43"/>
      <c r="Z344" s="88">
        <v>106.82</v>
      </c>
      <c r="AA344" s="65"/>
      <c r="AB344" s="43"/>
      <c r="AC344" s="88">
        <v>117.28</v>
      </c>
      <c r="AD344" s="65"/>
      <c r="AE344" s="43"/>
      <c r="AF344" s="88">
        <v>105.23</v>
      </c>
      <c r="AG344" s="65"/>
      <c r="AH344" s="43"/>
      <c r="AI344" s="88">
        <v>116.31</v>
      </c>
      <c r="AJ344" s="65"/>
      <c r="AK344" s="43"/>
      <c r="AL344" s="88">
        <v>115.51</v>
      </c>
      <c r="AM344" s="65"/>
      <c r="AN344" s="43"/>
      <c r="AO344" s="88">
        <v>180.43</v>
      </c>
      <c r="AP344" s="43"/>
      <c r="AQ344" s="43"/>
      <c r="AR344" s="43"/>
      <c r="AS344" s="43"/>
      <c r="AT344" s="43"/>
      <c r="AU344" s="43"/>
      <c r="AV344" s="43"/>
      <c r="AW344" s="43"/>
      <c r="AX344" s="43"/>
      <c r="AY344" s="43"/>
      <c r="AZ344" s="43"/>
      <c r="BA344" s="43"/>
      <c r="BB344" s="43"/>
      <c r="BC344" s="43"/>
      <c r="BD344" s="43"/>
      <c r="BE344" s="43"/>
      <c r="BF344" s="43"/>
      <c r="BG344" s="43"/>
      <c r="BH344" s="43"/>
      <c r="BI344" s="43"/>
    </row>
    <row r="345" spans="1:61" ht="15.75" customHeight="1">
      <c r="A345" s="104" t="str">
        <f t="shared" si="53"/>
        <v>PiècesFrais postaux</v>
      </c>
      <c r="B345" s="547" t="s">
        <v>425</v>
      </c>
      <c r="C345" s="65"/>
      <c r="D345" s="43"/>
      <c r="E345" s="88">
        <f t="shared" si="61"/>
        <v>9268.89</v>
      </c>
      <c r="F345" s="65"/>
      <c r="G345" s="43"/>
      <c r="H345" s="88">
        <v>1478.93</v>
      </c>
      <c r="I345" s="65"/>
      <c r="J345" s="43"/>
      <c r="K345" s="88">
        <v>773.71</v>
      </c>
      <c r="L345" s="65"/>
      <c r="M345" s="43"/>
      <c r="N345" s="88">
        <v>653.91999999999996</v>
      </c>
      <c r="O345" s="65"/>
      <c r="P345" s="43"/>
      <c r="Q345" s="88">
        <v>966.51</v>
      </c>
      <c r="R345" s="65"/>
      <c r="S345" s="43"/>
      <c r="T345" s="88">
        <v>530.38</v>
      </c>
      <c r="U345" s="65"/>
      <c r="V345" s="43"/>
      <c r="W345" s="88">
        <v>480.69</v>
      </c>
      <c r="X345" s="65"/>
      <c r="Y345" s="43"/>
      <c r="Z345" s="88">
        <v>165.58</v>
      </c>
      <c r="AA345" s="65"/>
      <c r="AB345" s="43"/>
      <c r="AC345" s="88">
        <v>1895.16</v>
      </c>
      <c r="AD345" s="65"/>
      <c r="AE345" s="43"/>
      <c r="AF345" s="88">
        <v>394.99</v>
      </c>
      <c r="AG345" s="65"/>
      <c r="AH345" s="43"/>
      <c r="AI345" s="88">
        <v>526.95000000000005</v>
      </c>
      <c r="AJ345" s="65"/>
      <c r="AK345" s="43"/>
      <c r="AL345" s="88">
        <v>922.74</v>
      </c>
      <c r="AM345" s="65"/>
      <c r="AN345" s="43"/>
      <c r="AO345" s="88">
        <v>479.33</v>
      </c>
      <c r="AP345" s="43"/>
      <c r="AQ345" s="43"/>
      <c r="AR345" s="43"/>
      <c r="AS345" s="43"/>
      <c r="AT345" s="43"/>
      <c r="AU345" s="43"/>
      <c r="AV345" s="43"/>
      <c r="AW345" s="43"/>
      <c r="AX345" s="43"/>
      <c r="AY345" s="43"/>
      <c r="AZ345" s="43"/>
      <c r="BA345" s="43"/>
      <c r="BB345" s="43"/>
      <c r="BC345" s="43"/>
      <c r="BD345" s="43"/>
      <c r="BE345" s="43"/>
      <c r="BF345" s="43"/>
      <c r="BG345" s="43"/>
      <c r="BH345" s="43"/>
      <c r="BI345" s="43"/>
    </row>
    <row r="346" spans="1:61" ht="15.75" customHeight="1">
      <c r="A346" s="104" t="str">
        <f t="shared" si="53"/>
        <v>PiècesDivers</v>
      </c>
      <c r="B346" s="547" t="s">
        <v>426</v>
      </c>
      <c r="C346" s="65"/>
      <c r="D346" s="43"/>
      <c r="E346" s="88">
        <f t="shared" si="61"/>
        <v>4191.5299999999988</v>
      </c>
      <c r="F346" s="65"/>
      <c r="G346" s="43"/>
      <c r="H346" s="88">
        <v>303.2</v>
      </c>
      <c r="I346" s="65"/>
      <c r="J346" s="43"/>
      <c r="K346" s="88">
        <v>303.2</v>
      </c>
      <c r="L346" s="65"/>
      <c r="M346" s="43"/>
      <c r="N346" s="88">
        <v>309.08999999999997</v>
      </c>
      <c r="O346" s="65"/>
      <c r="P346" s="43"/>
      <c r="Q346" s="88">
        <v>303.2</v>
      </c>
      <c r="R346" s="65"/>
      <c r="S346" s="43"/>
      <c r="T346" s="88">
        <v>385.18999999999897</v>
      </c>
      <c r="U346" s="65"/>
      <c r="V346" s="43"/>
      <c r="W346" s="88">
        <v>812.2</v>
      </c>
      <c r="X346" s="65"/>
      <c r="Y346" s="43"/>
      <c r="Z346" s="88">
        <v>385.18999999999897</v>
      </c>
      <c r="AA346" s="65"/>
      <c r="AB346" s="43"/>
      <c r="AC346" s="88">
        <v>675.71</v>
      </c>
      <c r="AD346" s="65"/>
      <c r="AE346" s="43"/>
      <c r="AF346" s="88">
        <v>338.44</v>
      </c>
      <c r="AG346" s="65"/>
      <c r="AH346" s="43"/>
      <c r="AI346" s="88">
        <v>110.61</v>
      </c>
      <c r="AJ346" s="65"/>
      <c r="AK346" s="43"/>
      <c r="AL346" s="88">
        <v>265.5</v>
      </c>
      <c r="AM346" s="65"/>
      <c r="AN346" s="43"/>
      <c r="AO346" s="88">
        <v>0</v>
      </c>
      <c r="AP346" s="43"/>
      <c r="AQ346" s="43"/>
      <c r="AR346" s="43"/>
      <c r="AS346" s="43"/>
      <c r="AT346" s="43"/>
      <c r="AU346" s="43"/>
      <c r="AV346" s="43"/>
      <c r="AW346" s="43"/>
      <c r="AX346" s="43"/>
      <c r="AY346" s="43"/>
      <c r="AZ346" s="43"/>
      <c r="BA346" s="43"/>
      <c r="BB346" s="43"/>
      <c r="BC346" s="43"/>
      <c r="BD346" s="43"/>
      <c r="BE346" s="43"/>
      <c r="BF346" s="43"/>
      <c r="BG346" s="43"/>
      <c r="BH346" s="43"/>
      <c r="BI346" s="43"/>
    </row>
    <row r="347" spans="1:61" ht="15.75" customHeight="1">
      <c r="A347" s="104" t="str">
        <f t="shared" si="53"/>
        <v>PiècesFormation</v>
      </c>
      <c r="B347" s="547" t="s">
        <v>427</v>
      </c>
      <c r="C347" s="65"/>
      <c r="D347" s="43"/>
      <c r="E347" s="88">
        <f t="shared" si="61"/>
        <v>1469.8600000000001</v>
      </c>
      <c r="F347" s="65"/>
      <c r="G347" s="43"/>
      <c r="H347" s="88">
        <v>62.77</v>
      </c>
      <c r="I347" s="65"/>
      <c r="J347" s="43"/>
      <c r="K347" s="88">
        <v>261.94</v>
      </c>
      <c r="L347" s="65"/>
      <c r="M347" s="43"/>
      <c r="N347" s="88">
        <v>233.26</v>
      </c>
      <c r="O347" s="65"/>
      <c r="P347" s="43"/>
      <c r="Q347" s="88">
        <v>243.68</v>
      </c>
      <c r="R347" s="65"/>
      <c r="S347" s="43"/>
      <c r="T347" s="88">
        <v>32.58</v>
      </c>
      <c r="U347" s="65"/>
      <c r="V347" s="43"/>
      <c r="W347" s="88">
        <v>230.03</v>
      </c>
      <c r="X347" s="65"/>
      <c r="Y347" s="43"/>
      <c r="Z347" s="88">
        <v>121.42</v>
      </c>
      <c r="AA347" s="65"/>
      <c r="AB347" s="43"/>
      <c r="AC347" s="88">
        <v>174.04</v>
      </c>
      <c r="AD347" s="65"/>
      <c r="AE347" s="43"/>
      <c r="AF347" s="88">
        <v>-67.47</v>
      </c>
      <c r="AG347" s="65"/>
      <c r="AH347" s="43"/>
      <c r="AI347" s="88">
        <v>-712.25</v>
      </c>
      <c r="AJ347" s="65"/>
      <c r="AK347" s="43"/>
      <c r="AL347" s="88">
        <v>478.51</v>
      </c>
      <c r="AM347" s="65"/>
      <c r="AN347" s="43"/>
      <c r="AO347" s="88">
        <v>411.35</v>
      </c>
      <c r="AP347" s="42"/>
      <c r="AQ347" s="42"/>
      <c r="AR347" s="42"/>
      <c r="AS347" s="42"/>
      <c r="AT347" s="42"/>
      <c r="AU347" s="42"/>
      <c r="AV347" s="42"/>
      <c r="AW347" s="42"/>
      <c r="AX347" s="42"/>
      <c r="AY347" s="42"/>
      <c r="AZ347" s="42"/>
      <c r="BA347" s="42"/>
      <c r="BB347" s="42"/>
      <c r="BC347" s="42"/>
      <c r="BD347" s="42"/>
      <c r="BE347" s="42"/>
      <c r="BF347" s="42"/>
      <c r="BG347" s="42"/>
      <c r="BH347" s="42"/>
      <c r="BI347" s="42"/>
    </row>
    <row r="348" spans="1:61" ht="15.75" customHeight="1">
      <c r="A348" s="104" t="str">
        <f t="shared" si="53"/>
        <v>PiècesFrais bancaires</v>
      </c>
      <c r="B348" s="547" t="s">
        <v>428</v>
      </c>
      <c r="C348" s="65"/>
      <c r="D348" s="43"/>
      <c r="E348" s="88">
        <f t="shared" si="61"/>
        <v>15523.07</v>
      </c>
      <c r="F348" s="65"/>
      <c r="G348" s="43"/>
      <c r="H348" s="88">
        <v>871.54</v>
      </c>
      <c r="I348" s="65"/>
      <c r="J348" s="43"/>
      <c r="K348" s="88">
        <v>684.44</v>
      </c>
      <c r="L348" s="65"/>
      <c r="M348" s="43"/>
      <c r="N348" s="88">
        <v>1338.34</v>
      </c>
      <c r="O348" s="65"/>
      <c r="P348" s="43"/>
      <c r="Q348" s="88">
        <v>1989.28</v>
      </c>
      <c r="R348" s="65"/>
      <c r="S348" s="43"/>
      <c r="T348" s="88">
        <v>1950.43</v>
      </c>
      <c r="U348" s="65"/>
      <c r="V348" s="43"/>
      <c r="W348" s="88">
        <v>1170.72</v>
      </c>
      <c r="X348" s="65"/>
      <c r="Y348" s="43"/>
      <c r="Z348" s="88">
        <v>1337.84</v>
      </c>
      <c r="AA348" s="65"/>
      <c r="AB348" s="43"/>
      <c r="AC348" s="88">
        <v>1260.42</v>
      </c>
      <c r="AD348" s="65"/>
      <c r="AE348" s="43"/>
      <c r="AF348" s="88">
        <v>676.59</v>
      </c>
      <c r="AG348" s="65"/>
      <c r="AH348" s="43"/>
      <c r="AI348" s="88">
        <v>1217.23</v>
      </c>
      <c r="AJ348" s="65"/>
      <c r="AK348" s="43"/>
      <c r="AL348" s="88">
        <v>2003.24</v>
      </c>
      <c r="AM348" s="65"/>
      <c r="AN348" s="43"/>
      <c r="AO348" s="88">
        <v>1023</v>
      </c>
      <c r="AP348" s="42"/>
      <c r="AQ348" s="42"/>
      <c r="AR348" s="42"/>
      <c r="AS348" s="42"/>
      <c r="AT348" s="42"/>
      <c r="AU348" s="42"/>
      <c r="AV348" s="42"/>
      <c r="AW348" s="42"/>
      <c r="AX348" s="42"/>
      <c r="AY348" s="42"/>
      <c r="AZ348" s="42"/>
      <c r="BA348" s="42"/>
      <c r="BB348" s="42"/>
      <c r="BC348" s="42"/>
      <c r="BD348" s="42"/>
      <c r="BE348" s="42"/>
      <c r="BF348" s="42"/>
      <c r="BG348" s="42"/>
      <c r="BH348" s="42"/>
      <c r="BI348" s="42"/>
    </row>
    <row r="349" spans="1:61" ht="20.25" hidden="1" customHeight="1">
      <c r="A349" s="104" t="str">
        <f t="shared" si="53"/>
        <v>Pièces[...]</v>
      </c>
      <c r="B349" s="547" t="s">
        <v>330</v>
      </c>
      <c r="C349" s="65"/>
      <c r="D349" s="43"/>
      <c r="E349" s="88">
        <f t="shared" si="61"/>
        <v>0</v>
      </c>
      <c r="F349" s="65"/>
      <c r="G349" s="43"/>
      <c r="H349" s="88"/>
      <c r="I349" s="65"/>
      <c r="J349" s="43"/>
      <c r="K349" s="88"/>
      <c r="L349" s="65"/>
      <c r="M349" s="43"/>
      <c r="N349" s="88"/>
      <c r="O349" s="65"/>
      <c r="P349" s="43"/>
      <c r="Q349" s="88"/>
      <c r="R349" s="65"/>
      <c r="S349" s="43"/>
      <c r="T349" s="88"/>
      <c r="U349" s="65"/>
      <c r="V349" s="43"/>
      <c r="W349" s="88"/>
      <c r="X349" s="65"/>
      <c r="Y349" s="43"/>
      <c r="Z349" s="88"/>
      <c r="AA349" s="65"/>
      <c r="AB349" s="43"/>
      <c r="AC349" s="88"/>
      <c r="AD349" s="65"/>
      <c r="AE349" s="43"/>
      <c r="AF349" s="88">
        <v>0</v>
      </c>
      <c r="AG349" s="65"/>
      <c r="AH349" s="43"/>
      <c r="AI349" s="88">
        <v>0</v>
      </c>
      <c r="AJ349" s="65"/>
      <c r="AK349" s="43"/>
      <c r="AL349" s="88">
        <v>0</v>
      </c>
      <c r="AM349" s="65"/>
      <c r="AN349" s="43"/>
      <c r="AO349" s="88">
        <v>0</v>
      </c>
      <c r="AP349" s="42"/>
      <c r="AQ349" s="42"/>
      <c r="AR349" s="42"/>
      <c r="AS349" s="42"/>
      <c r="AT349" s="42"/>
      <c r="AU349" s="42"/>
      <c r="AV349" s="42"/>
      <c r="AW349" s="42"/>
      <c r="AX349" s="42"/>
      <c r="AY349" s="42"/>
      <c r="AZ349" s="42"/>
      <c r="BA349" s="42"/>
      <c r="BB349" s="42"/>
      <c r="BC349" s="42"/>
      <c r="BD349" s="42"/>
      <c r="BE349" s="42"/>
      <c r="BF349" s="42"/>
      <c r="BG349" s="42"/>
      <c r="BH349" s="42"/>
      <c r="BI349" s="42"/>
    </row>
    <row r="350" spans="1:61" ht="20.25" hidden="1" customHeight="1">
      <c r="A350" s="104" t="str">
        <f t="shared" si="53"/>
        <v>Pièces[...]</v>
      </c>
      <c r="B350" s="547" t="s">
        <v>330</v>
      </c>
      <c r="C350" s="65"/>
      <c r="D350" s="43"/>
      <c r="E350" s="88">
        <f t="shared" si="61"/>
        <v>0</v>
      </c>
      <c r="F350" s="65"/>
      <c r="G350" s="43"/>
      <c r="H350" s="88"/>
      <c r="I350" s="65"/>
      <c r="J350" s="43"/>
      <c r="K350" s="88"/>
      <c r="L350" s="65"/>
      <c r="M350" s="43"/>
      <c r="N350" s="88"/>
      <c r="O350" s="65"/>
      <c r="P350" s="43"/>
      <c r="Q350" s="88"/>
      <c r="R350" s="65"/>
      <c r="S350" s="43"/>
      <c r="T350" s="88"/>
      <c r="U350" s="65"/>
      <c r="V350" s="43"/>
      <c r="W350" s="88"/>
      <c r="X350" s="65"/>
      <c r="Y350" s="43"/>
      <c r="Z350" s="88"/>
      <c r="AA350" s="65"/>
      <c r="AB350" s="43"/>
      <c r="AC350" s="88"/>
      <c r="AD350" s="65"/>
      <c r="AE350" s="43"/>
      <c r="AF350" s="88">
        <v>0</v>
      </c>
      <c r="AG350" s="65"/>
      <c r="AH350" s="43"/>
      <c r="AI350" s="88">
        <v>0</v>
      </c>
      <c r="AJ350" s="65"/>
      <c r="AK350" s="43"/>
      <c r="AL350" s="88">
        <v>0</v>
      </c>
      <c r="AM350" s="65"/>
      <c r="AN350" s="43"/>
      <c r="AO350" s="88">
        <v>0</v>
      </c>
      <c r="AP350" s="43"/>
      <c r="AQ350" s="43"/>
      <c r="AR350" s="43"/>
      <c r="AS350" s="43"/>
      <c r="AT350" s="43"/>
      <c r="AU350" s="43"/>
      <c r="AV350" s="43"/>
      <c r="AW350" s="43"/>
      <c r="AX350" s="43"/>
      <c r="AY350" s="43"/>
      <c r="AZ350" s="43"/>
      <c r="BA350" s="43"/>
      <c r="BB350" s="43"/>
      <c r="BC350" s="43"/>
      <c r="BD350" s="43"/>
      <c r="BE350" s="43"/>
      <c r="BF350" s="43"/>
      <c r="BG350" s="43"/>
      <c r="BH350" s="43"/>
      <c r="BI350" s="43"/>
    </row>
    <row r="351" spans="1:61" ht="20.25" hidden="1" customHeight="1">
      <c r="A351" s="104" t="str">
        <f t="shared" si="53"/>
        <v>Pièces[...]</v>
      </c>
      <c r="B351" s="547" t="s">
        <v>330</v>
      </c>
      <c r="C351" s="65"/>
      <c r="D351" s="43"/>
      <c r="E351" s="88">
        <f t="shared" si="61"/>
        <v>0</v>
      </c>
      <c r="F351" s="65"/>
      <c r="G351" s="43"/>
      <c r="H351" s="88"/>
      <c r="I351" s="65"/>
      <c r="J351" s="43"/>
      <c r="K351" s="88"/>
      <c r="L351" s="65"/>
      <c r="M351" s="43"/>
      <c r="N351" s="88"/>
      <c r="O351" s="65"/>
      <c r="P351" s="43"/>
      <c r="Q351" s="88"/>
      <c r="R351" s="65"/>
      <c r="S351" s="43"/>
      <c r="T351" s="88"/>
      <c r="U351" s="65"/>
      <c r="V351" s="43"/>
      <c r="W351" s="88"/>
      <c r="X351" s="65"/>
      <c r="Y351" s="43"/>
      <c r="Z351" s="88"/>
      <c r="AA351" s="65"/>
      <c r="AB351" s="43"/>
      <c r="AC351" s="88"/>
      <c r="AD351" s="65"/>
      <c r="AE351" s="43"/>
      <c r="AF351" s="88">
        <v>0</v>
      </c>
      <c r="AG351" s="65"/>
      <c r="AH351" s="43"/>
      <c r="AI351" s="88">
        <v>0</v>
      </c>
      <c r="AJ351" s="65"/>
      <c r="AK351" s="43"/>
      <c r="AL351" s="88">
        <v>0</v>
      </c>
      <c r="AM351" s="65"/>
      <c r="AN351" s="43"/>
      <c r="AO351" s="88">
        <v>0</v>
      </c>
      <c r="AP351" s="43"/>
      <c r="AQ351" s="43"/>
      <c r="AR351" s="43"/>
      <c r="AS351" s="43"/>
      <c r="AT351" s="43"/>
      <c r="AU351" s="43"/>
      <c r="AV351" s="43"/>
      <c r="AW351" s="43"/>
      <c r="AX351" s="43"/>
      <c r="AY351" s="43"/>
      <c r="AZ351" s="43"/>
      <c r="BA351" s="43"/>
      <c r="BB351" s="43"/>
      <c r="BC351" s="43"/>
      <c r="BD351" s="43"/>
      <c r="BE351" s="43"/>
      <c r="BF351" s="43"/>
      <c r="BG351" s="43"/>
      <c r="BH351" s="43"/>
      <c r="BI351" s="43"/>
    </row>
    <row r="352" spans="1:61" ht="15.75" customHeight="1">
      <c r="A352" s="104" t="str">
        <f t="shared" si="53"/>
        <v>PiècesTOTAL SEMI-FIXES</v>
      </c>
      <c r="B352" s="543" t="s">
        <v>429</v>
      </c>
      <c r="C352" s="123" t="s">
        <v>404</v>
      </c>
      <c r="D352" s="121">
        <f>IFERROR(E352/E$317,0)</f>
        <v>0.16695265968728984</v>
      </c>
      <c r="E352" s="122">
        <f>+SUM(E334:E351)</f>
        <v>195584.55999999997</v>
      </c>
      <c r="F352" s="544" t="s">
        <v>404</v>
      </c>
      <c r="G352" s="545">
        <v>0.16731796288295656</v>
      </c>
      <c r="H352" s="546">
        <v>12718.259999999991</v>
      </c>
      <c r="I352" s="544" t="s">
        <v>404</v>
      </c>
      <c r="J352" s="545">
        <v>0.20453251929972638</v>
      </c>
      <c r="K352" s="546">
        <v>16174.989999999991</v>
      </c>
      <c r="L352" s="544" t="s">
        <v>404</v>
      </c>
      <c r="M352" s="545">
        <v>0.18174194850273073</v>
      </c>
      <c r="N352" s="546">
        <v>16670.819999999996</v>
      </c>
      <c r="O352" s="544" t="s">
        <v>404</v>
      </c>
      <c r="P352" s="545">
        <v>0.16601076762504555</v>
      </c>
      <c r="Q352" s="546">
        <v>19936.169999999991</v>
      </c>
      <c r="R352" s="544" t="s">
        <v>404</v>
      </c>
      <c r="S352" s="545">
        <v>0.16057834822622374</v>
      </c>
      <c r="T352" s="546">
        <v>18945.60999999999</v>
      </c>
      <c r="U352" s="544" t="s">
        <v>404</v>
      </c>
      <c r="V352" s="545">
        <v>0.14737359858746482</v>
      </c>
      <c r="W352" s="546">
        <v>13372.109999999993</v>
      </c>
      <c r="X352" s="544" t="s">
        <v>404</v>
      </c>
      <c r="Y352" s="545">
        <v>0.15486856474980881</v>
      </c>
      <c r="Z352" s="546">
        <v>14641.699999999988</v>
      </c>
      <c r="AA352" s="544" t="s">
        <v>404</v>
      </c>
      <c r="AB352" s="545">
        <v>0.19056421553578959</v>
      </c>
      <c r="AC352" s="546">
        <v>17356.200000000004</v>
      </c>
      <c r="AD352" s="544" t="s">
        <v>404</v>
      </c>
      <c r="AE352" s="545">
        <v>0.1235623417818378</v>
      </c>
      <c r="AF352" s="546">
        <v>12191.79</v>
      </c>
      <c r="AG352" s="544" t="s">
        <v>404</v>
      </c>
      <c r="AH352" s="545">
        <v>0.16648413487026711</v>
      </c>
      <c r="AI352" s="546">
        <v>17708.090000000004</v>
      </c>
      <c r="AJ352" s="544" t="s">
        <v>404</v>
      </c>
      <c r="AK352" s="545">
        <v>0.18525153679922704</v>
      </c>
      <c r="AL352" s="546">
        <v>26500.940000000002</v>
      </c>
      <c r="AM352" s="544" t="s">
        <v>404</v>
      </c>
      <c r="AN352" s="545">
        <v>0.15071595823788775</v>
      </c>
      <c r="AO352" s="546">
        <v>9367.8799999999992</v>
      </c>
      <c r="AP352" s="42"/>
      <c r="AQ352" s="42"/>
      <c r="AR352" s="42"/>
      <c r="AS352" s="42"/>
      <c r="AT352" s="42"/>
      <c r="AU352" s="42"/>
      <c r="AV352" s="42"/>
      <c r="AW352" s="42"/>
      <c r="AX352" s="42"/>
      <c r="AY352" s="42"/>
      <c r="AZ352" s="42"/>
      <c r="BA352" s="42"/>
      <c r="BB352" s="42"/>
      <c r="BC352" s="42"/>
      <c r="BD352" s="42"/>
      <c r="BE352" s="42"/>
      <c r="BF352" s="42"/>
      <c r="BG352" s="42"/>
      <c r="BH352" s="42"/>
      <c r="BI352" s="42"/>
    </row>
    <row r="353" spans="1:61" ht="15.75" customHeight="1">
      <c r="A353" s="104" t="str">
        <f t="shared" si="53"/>
        <v>Pièces</v>
      </c>
      <c r="B353" s="523"/>
      <c r="C353" s="51"/>
      <c r="D353" s="133"/>
      <c r="E353" s="110"/>
      <c r="F353" s="51"/>
      <c r="G353" s="133"/>
      <c r="H353" s="110"/>
      <c r="I353" s="51"/>
      <c r="J353" s="133"/>
      <c r="K353" s="110"/>
      <c r="L353" s="51"/>
      <c r="M353" s="133"/>
      <c r="N353" s="110"/>
      <c r="O353" s="51"/>
      <c r="P353" s="133"/>
      <c r="Q353" s="110"/>
      <c r="R353" s="51"/>
      <c r="S353" s="133"/>
      <c r="T353" s="110"/>
      <c r="U353" s="51"/>
      <c r="V353" s="133"/>
      <c r="W353" s="110"/>
      <c r="X353" s="51"/>
      <c r="Y353" s="133"/>
      <c r="Z353" s="110"/>
      <c r="AA353" s="51"/>
      <c r="AB353" s="133"/>
      <c r="AC353" s="110"/>
      <c r="AD353" s="51"/>
      <c r="AE353" s="133"/>
      <c r="AF353" s="110"/>
      <c r="AG353" s="51"/>
      <c r="AH353" s="133"/>
      <c r="AI353" s="110"/>
      <c r="AJ353" s="51"/>
      <c r="AK353" s="133"/>
      <c r="AL353" s="110"/>
      <c r="AM353" s="51"/>
      <c r="AN353" s="133"/>
      <c r="AO353" s="110"/>
      <c r="AP353" s="42"/>
      <c r="AQ353" s="42"/>
      <c r="AR353" s="42"/>
      <c r="AS353" s="42"/>
      <c r="AT353" s="42"/>
      <c r="AU353" s="42"/>
      <c r="AV353" s="42"/>
      <c r="AW353" s="42"/>
      <c r="AX353" s="42"/>
      <c r="AY353" s="42"/>
      <c r="AZ353" s="42"/>
      <c r="BA353" s="42"/>
      <c r="BB353" s="42"/>
      <c r="BC353" s="42"/>
      <c r="BD353" s="42"/>
      <c r="BE353" s="42"/>
      <c r="BF353" s="42"/>
      <c r="BG353" s="42"/>
      <c r="BH353" s="42"/>
      <c r="BI353" s="42"/>
    </row>
    <row r="354" spans="1:61" ht="15.75" customHeight="1">
      <c r="A354" s="104" t="str">
        <f t="shared" si="53"/>
        <v>PiècesTOTAL DES DÉPENSES</v>
      </c>
      <c r="B354" s="543" t="s">
        <v>430</v>
      </c>
      <c r="C354" s="123" t="s">
        <v>404</v>
      </c>
      <c r="D354" s="121">
        <f>IFERROR(E354/E$317,0)</f>
        <v>0.47242611232369097</v>
      </c>
      <c r="E354" s="122">
        <f>E333+E352</f>
        <v>553445.82999999996</v>
      </c>
      <c r="F354" s="544" t="s">
        <v>404</v>
      </c>
      <c r="G354" s="545">
        <v>0.53391704419219355</v>
      </c>
      <c r="H354" s="546">
        <v>40584.37999999999</v>
      </c>
      <c r="I354" s="544" t="s">
        <v>404</v>
      </c>
      <c r="J354" s="545">
        <v>0.56314330575082772</v>
      </c>
      <c r="K354" s="546">
        <v>44534.909999999989</v>
      </c>
      <c r="L354" s="544" t="s">
        <v>404</v>
      </c>
      <c r="M354" s="545">
        <v>0.47295715799662941</v>
      </c>
      <c r="N354" s="546">
        <v>43383.399999999994</v>
      </c>
      <c r="O354" s="544" t="s">
        <v>404</v>
      </c>
      <c r="P354" s="545">
        <v>0.40986240109678146</v>
      </c>
      <c r="Q354" s="546">
        <v>49220.219999999987</v>
      </c>
      <c r="R354" s="544" t="s">
        <v>404</v>
      </c>
      <c r="S354" s="545">
        <v>0.37611137277650247</v>
      </c>
      <c r="T354" s="546">
        <v>44374.969999999987</v>
      </c>
      <c r="U354" s="544" t="s">
        <v>404</v>
      </c>
      <c r="V354" s="545">
        <v>0.48431953181163989</v>
      </c>
      <c r="W354" s="546">
        <v>43945.279999999992</v>
      </c>
      <c r="X354" s="544" t="s">
        <v>404</v>
      </c>
      <c r="Y354" s="545">
        <v>0.48185693773451571</v>
      </c>
      <c r="Z354" s="546">
        <v>45556.079999999885</v>
      </c>
      <c r="AA354" s="544" t="s">
        <v>404</v>
      </c>
      <c r="AB354" s="545">
        <v>0.51779706089156974</v>
      </c>
      <c r="AC354" s="546">
        <v>47159.899999999907</v>
      </c>
      <c r="AD354" s="544" t="s">
        <v>404</v>
      </c>
      <c r="AE354" s="545">
        <v>0.47310901868608568</v>
      </c>
      <c r="AF354" s="546">
        <v>46681.259999999995</v>
      </c>
      <c r="AG354" s="544" t="s">
        <v>404</v>
      </c>
      <c r="AH354" s="545">
        <v>0.47723908882458843</v>
      </c>
      <c r="AI354" s="546">
        <v>50761.55</v>
      </c>
      <c r="AJ354" s="544" t="s">
        <v>404</v>
      </c>
      <c r="AK354" s="545">
        <v>0.43107531137581645</v>
      </c>
      <c r="AL354" s="546">
        <v>61666.97</v>
      </c>
      <c r="AM354" s="544" t="s">
        <v>404</v>
      </c>
      <c r="AN354" s="545">
        <v>0.57238223395187515</v>
      </c>
      <c r="AO354" s="546">
        <v>35576.910000000003</v>
      </c>
      <c r="AP354" s="42"/>
      <c r="AQ354" s="42"/>
      <c r="AR354" s="42"/>
      <c r="AS354" s="42"/>
      <c r="AT354" s="42"/>
      <c r="AU354" s="42"/>
      <c r="AV354" s="42"/>
      <c r="AW354" s="42"/>
      <c r="AX354" s="42"/>
      <c r="AY354" s="42"/>
      <c r="AZ354" s="42"/>
      <c r="BA354" s="42"/>
      <c r="BB354" s="42"/>
      <c r="BC354" s="42"/>
      <c r="BD354" s="42"/>
      <c r="BE354" s="42"/>
      <c r="BF354" s="42"/>
      <c r="BG354" s="42"/>
      <c r="BH354" s="42"/>
      <c r="BI354" s="42"/>
    </row>
    <row r="355" spans="1:61" ht="15.75" customHeight="1">
      <c r="A355" s="104" t="str">
        <f t="shared" si="53"/>
        <v>Pièces</v>
      </c>
      <c r="B355" s="526"/>
      <c r="C355" s="65"/>
      <c r="D355" s="43"/>
      <c r="E355" s="88"/>
      <c r="F355" s="65"/>
      <c r="G355" s="43"/>
      <c r="H355" s="88"/>
      <c r="I355" s="65"/>
      <c r="J355" s="43"/>
      <c r="K355" s="88"/>
      <c r="L355" s="65"/>
      <c r="M355" s="43"/>
      <c r="N355" s="88"/>
      <c r="O355" s="65"/>
      <c r="P355" s="43"/>
      <c r="Q355" s="88"/>
      <c r="R355" s="65"/>
      <c r="S355" s="43"/>
      <c r="T355" s="88"/>
      <c r="U355" s="65"/>
      <c r="V355" s="43"/>
      <c r="W355" s="88"/>
      <c r="X355" s="65"/>
      <c r="Y355" s="43"/>
      <c r="Z355" s="88"/>
      <c r="AA355" s="65"/>
      <c r="AB355" s="43"/>
      <c r="AC355" s="88"/>
      <c r="AD355" s="65"/>
      <c r="AE355" s="43"/>
      <c r="AF355" s="88"/>
      <c r="AG355" s="65"/>
      <c r="AH355" s="43"/>
      <c r="AI355" s="88"/>
      <c r="AJ355" s="65"/>
      <c r="AK355" s="43"/>
      <c r="AL355" s="88"/>
      <c r="AM355" s="65"/>
      <c r="AN355" s="43"/>
      <c r="AO355" s="88"/>
      <c r="AP355" s="42"/>
      <c r="AQ355" s="42"/>
      <c r="AR355" s="42"/>
      <c r="AS355" s="42"/>
      <c r="AT355" s="42"/>
      <c r="AU355" s="42"/>
      <c r="AV355" s="42"/>
      <c r="AW355" s="42"/>
      <c r="AX355" s="42"/>
      <c r="AY355" s="42"/>
      <c r="AZ355" s="42"/>
      <c r="BA355" s="42"/>
      <c r="BB355" s="42"/>
      <c r="BC355" s="42"/>
      <c r="BD355" s="42"/>
      <c r="BE355" s="42"/>
      <c r="BF355" s="42"/>
      <c r="BG355" s="42"/>
      <c r="BH355" s="42"/>
      <c r="BI355" s="42"/>
    </row>
    <row r="356" spans="1:61" ht="15.75" customHeight="1">
      <c r="A356" s="104" t="str">
        <f t="shared" si="53"/>
        <v>PiècesPROFIT DÉPARTEMENTAL</v>
      </c>
      <c r="B356" s="551" t="s">
        <v>459</v>
      </c>
      <c r="C356" s="485"/>
      <c r="D356" s="493"/>
      <c r="E356" s="488">
        <f>E317-E354</f>
        <v>618051.28999999899</v>
      </c>
      <c r="F356" s="583"/>
      <c r="G356" s="584"/>
      <c r="H356" s="554">
        <v>35428.14</v>
      </c>
      <c r="I356" s="583"/>
      <c r="J356" s="584"/>
      <c r="K356" s="554">
        <v>34547.819999999716</v>
      </c>
      <c r="L356" s="583"/>
      <c r="M356" s="584"/>
      <c r="N356" s="554">
        <v>48344.569999999818</v>
      </c>
      <c r="O356" s="583"/>
      <c r="P356" s="584"/>
      <c r="Q356" s="554">
        <v>70869.39999999982</v>
      </c>
      <c r="R356" s="583"/>
      <c r="S356" s="584"/>
      <c r="T356" s="554">
        <v>73608.619999999893</v>
      </c>
      <c r="U356" s="583"/>
      <c r="V356" s="584"/>
      <c r="W356" s="554">
        <v>46790.849999999795</v>
      </c>
      <c r="X356" s="583"/>
      <c r="Y356" s="584"/>
      <c r="Z356" s="554">
        <v>48986.670000000115</v>
      </c>
      <c r="AA356" s="583"/>
      <c r="AB356" s="584"/>
      <c r="AC356" s="554">
        <v>43918.06</v>
      </c>
      <c r="AD356" s="583"/>
      <c r="AE356" s="584"/>
      <c r="AF356" s="554">
        <v>51987.87999999999</v>
      </c>
      <c r="AG356" s="583"/>
      <c r="AH356" s="584"/>
      <c r="AI356" s="554">
        <v>55603.479999999981</v>
      </c>
      <c r="AJ356" s="583"/>
      <c r="AK356" s="584"/>
      <c r="AL356" s="554">
        <v>81386.850000000006</v>
      </c>
      <c r="AM356" s="583"/>
      <c r="AN356" s="584"/>
      <c r="AO356" s="554">
        <v>26578.950000000004</v>
      </c>
      <c r="AP356" s="42"/>
      <c r="AQ356" s="42"/>
      <c r="AR356" s="42"/>
      <c r="AS356" s="42"/>
      <c r="AT356" s="42"/>
      <c r="AU356" s="42"/>
      <c r="AV356" s="42"/>
      <c r="AW356" s="42"/>
      <c r="AX356" s="42"/>
      <c r="AY356" s="42"/>
      <c r="AZ356" s="42"/>
      <c r="BA356" s="42"/>
      <c r="BB356" s="42"/>
      <c r="BC356" s="42"/>
      <c r="BD356" s="42"/>
      <c r="BE356" s="42"/>
      <c r="BF356" s="42"/>
      <c r="BG356" s="42"/>
      <c r="BH356" s="42"/>
      <c r="BI356" s="42"/>
    </row>
    <row r="357" spans="1:61" ht="15.75" customHeight="1">
      <c r="A357" s="104"/>
      <c r="B357" s="631"/>
      <c r="C357" s="18"/>
      <c r="D357" s="18"/>
      <c r="E357" s="134"/>
      <c r="F357" s="18"/>
      <c r="G357" s="18"/>
      <c r="H357" s="134"/>
      <c r="I357" s="18"/>
      <c r="J357" s="18"/>
      <c r="K357" s="134"/>
      <c r="L357" s="18"/>
      <c r="M357" s="18"/>
      <c r="N357" s="134"/>
      <c r="O357" s="18"/>
      <c r="P357" s="18"/>
      <c r="Q357" s="134"/>
      <c r="R357" s="18"/>
      <c r="S357" s="18"/>
      <c r="T357" s="134"/>
      <c r="U357" s="18"/>
      <c r="V357" s="18"/>
      <c r="W357" s="134"/>
      <c r="X357" s="18"/>
      <c r="Y357" s="18"/>
      <c r="Z357" s="134"/>
      <c r="AA357" s="18"/>
      <c r="AB357" s="18"/>
      <c r="AC357" s="134"/>
      <c r="AD357" s="18"/>
      <c r="AE357" s="18"/>
      <c r="AF357" s="134"/>
      <c r="AG357" s="18"/>
      <c r="AH357" s="18"/>
      <c r="AI357" s="134"/>
      <c r="AJ357" s="18"/>
      <c r="AK357" s="18"/>
      <c r="AL357" s="134"/>
      <c r="AM357" s="18"/>
      <c r="AN357" s="18"/>
      <c r="AO357" s="134"/>
      <c r="AP357" s="42"/>
      <c r="AQ357" s="42"/>
      <c r="AR357" s="42"/>
      <c r="AS357" s="42"/>
      <c r="AT357" s="42"/>
      <c r="AU357" s="42"/>
      <c r="AV357" s="42"/>
      <c r="AW357" s="42"/>
      <c r="AX357" s="42"/>
      <c r="AY357" s="42"/>
      <c r="AZ357" s="42"/>
      <c r="BA357" s="42"/>
      <c r="BB357" s="42"/>
      <c r="BC357" s="42"/>
      <c r="BD357" s="42"/>
      <c r="BE357" s="42"/>
      <c r="BF357" s="42"/>
      <c r="BG357" s="42"/>
      <c r="BH357" s="42"/>
      <c r="BI357" s="42"/>
    </row>
    <row r="358" spans="1:61" ht="15.75" customHeight="1">
      <c r="A358" s="104"/>
      <c r="B358" s="631"/>
      <c r="C358" s="18"/>
      <c r="D358" s="18"/>
      <c r="E358" s="134"/>
      <c r="F358" s="18"/>
      <c r="G358" s="18"/>
      <c r="H358" s="134"/>
      <c r="I358" s="18"/>
      <c r="J358" s="18"/>
      <c r="K358" s="134"/>
      <c r="L358" s="18"/>
      <c r="M358" s="18"/>
      <c r="N358" s="134"/>
      <c r="O358" s="18"/>
      <c r="P358" s="18"/>
      <c r="Q358" s="134"/>
      <c r="R358" s="18"/>
      <c r="S358" s="18"/>
      <c r="T358" s="134"/>
      <c r="U358" s="18"/>
      <c r="V358" s="18"/>
      <c r="W358" s="134"/>
      <c r="X358" s="18"/>
      <c r="Y358" s="18"/>
      <c r="Z358" s="134"/>
      <c r="AA358" s="18"/>
      <c r="AB358" s="18"/>
      <c r="AC358" s="134"/>
      <c r="AD358" s="18"/>
      <c r="AE358" s="18"/>
      <c r="AF358" s="134"/>
      <c r="AG358" s="18"/>
      <c r="AH358" s="18"/>
      <c r="AI358" s="134"/>
      <c r="AJ358" s="18"/>
      <c r="AK358" s="18"/>
      <c r="AL358" s="134"/>
      <c r="AM358" s="18"/>
      <c r="AN358" s="18"/>
      <c r="AO358" s="134"/>
      <c r="AP358" s="42"/>
      <c r="AQ358" s="42"/>
      <c r="AR358" s="42"/>
      <c r="AS358" s="42"/>
      <c r="AT358" s="42"/>
      <c r="AU358" s="42"/>
      <c r="AV358" s="42"/>
      <c r="AW358" s="42"/>
      <c r="AX358" s="42"/>
      <c r="AY358" s="42"/>
      <c r="AZ358" s="42"/>
      <c r="BA358" s="42"/>
      <c r="BB358" s="42"/>
      <c r="BC358" s="42"/>
      <c r="BD358" s="42"/>
      <c r="BE358" s="42"/>
      <c r="BF358" s="42"/>
      <c r="BG358" s="42"/>
      <c r="BH358" s="42"/>
      <c r="BI358" s="42"/>
    </row>
    <row r="359" spans="1:61" ht="15.75" customHeight="1">
      <c r="A359" s="104"/>
      <c r="B359" s="560" t="str">
        <f>$B$4</f>
        <v>Réel 2025</v>
      </c>
      <c r="C359" s="35" t="s">
        <v>1222</v>
      </c>
      <c r="D359" s="35"/>
      <c r="E359" s="35"/>
      <c r="F359" s="35"/>
      <c r="G359" s="35"/>
      <c r="H359" s="35"/>
      <c r="I359" s="35"/>
      <c r="J359" s="35"/>
      <c r="K359" s="35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  <c r="AE359" s="35"/>
      <c r="AF359" s="35"/>
      <c r="AG359" s="35"/>
      <c r="AH359" s="35"/>
      <c r="AI359" s="35"/>
      <c r="AJ359" s="35"/>
      <c r="AK359" s="35"/>
      <c r="AL359" s="35"/>
      <c r="AM359" s="35"/>
      <c r="AN359" s="35"/>
      <c r="AO359" s="35"/>
      <c r="AP359" s="42"/>
      <c r="AQ359" s="42"/>
      <c r="AR359" s="42"/>
      <c r="AS359" s="42"/>
      <c r="AT359" s="42"/>
      <c r="AU359" s="42"/>
      <c r="AV359" s="42"/>
      <c r="AW359" s="42"/>
      <c r="AX359" s="42"/>
      <c r="AY359" s="42"/>
      <c r="AZ359" s="42"/>
      <c r="BA359" s="42"/>
      <c r="BB359" s="42"/>
      <c r="BC359" s="42"/>
      <c r="BD359" s="42"/>
      <c r="BE359" s="42"/>
      <c r="BF359" s="42"/>
      <c r="BG359" s="42"/>
      <c r="BH359" s="42"/>
      <c r="BI359" s="42"/>
    </row>
    <row r="360" spans="1:61" ht="15.75" customHeight="1">
      <c r="A360" s="104"/>
      <c r="B360" s="561"/>
      <c r="C360" s="42"/>
      <c r="D360" s="42"/>
      <c r="E360" s="42"/>
      <c r="F360" s="42"/>
      <c r="G360" s="42"/>
      <c r="H360" s="42"/>
      <c r="I360" s="42"/>
      <c r="J360" s="42"/>
      <c r="K360" s="42"/>
      <c r="L360" s="42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  <c r="AB360" s="42"/>
      <c r="AC360" s="42"/>
      <c r="AD360" s="42"/>
      <c r="AE360" s="42"/>
      <c r="AF360" s="42"/>
      <c r="AG360" s="42"/>
      <c r="AH360" s="42"/>
      <c r="AI360" s="42"/>
      <c r="AJ360" s="42"/>
      <c r="AK360" s="42"/>
      <c r="AL360" s="42"/>
      <c r="AM360" s="42"/>
      <c r="AN360" s="42"/>
      <c r="AO360" s="42"/>
      <c r="AP360" s="42"/>
      <c r="AQ360" s="42"/>
      <c r="AR360" s="42"/>
      <c r="AS360" s="42"/>
      <c r="AT360" s="42"/>
      <c r="AU360" s="42"/>
      <c r="AV360" s="42"/>
      <c r="AW360" s="42"/>
      <c r="AX360" s="42"/>
      <c r="AY360" s="42"/>
      <c r="AZ360" s="42"/>
      <c r="BA360" s="42"/>
      <c r="BB360" s="42"/>
      <c r="BC360" s="42"/>
      <c r="BD360" s="42"/>
      <c r="BE360" s="42"/>
      <c r="BF360" s="42"/>
      <c r="BG360" s="42"/>
      <c r="BH360" s="42"/>
      <c r="BI360" s="42"/>
    </row>
    <row r="361" spans="1:61" ht="15.75" customHeight="1">
      <c r="A361" s="104"/>
      <c r="B361" s="521" t="s">
        <v>12</v>
      </c>
      <c r="C361" s="464" t="s">
        <v>2110</v>
      </c>
      <c r="D361" s="465"/>
      <c r="E361" s="466"/>
      <c r="F361" s="464" t="s">
        <v>30</v>
      </c>
      <c r="G361" s="465"/>
      <c r="H361" s="466"/>
      <c r="I361" s="464" t="s">
        <v>37</v>
      </c>
      <c r="J361" s="465"/>
      <c r="K361" s="466"/>
      <c r="L361" s="464" t="s">
        <v>38</v>
      </c>
      <c r="M361" s="465"/>
      <c r="N361" s="466"/>
      <c r="O361" s="464" t="s">
        <v>45</v>
      </c>
      <c r="P361" s="465"/>
      <c r="Q361" s="466"/>
      <c r="R361" s="464" t="s">
        <v>48</v>
      </c>
      <c r="S361" s="465"/>
      <c r="T361" s="466"/>
      <c r="U361" s="464" t="s">
        <v>53</v>
      </c>
      <c r="V361" s="465"/>
      <c r="W361" s="466"/>
      <c r="X361" s="464" t="s">
        <v>58</v>
      </c>
      <c r="Y361" s="465"/>
      <c r="Z361" s="466"/>
      <c r="AA361" s="464" t="s">
        <v>66</v>
      </c>
      <c r="AB361" s="465"/>
      <c r="AC361" s="466"/>
      <c r="AD361" s="464" t="s">
        <v>18</v>
      </c>
      <c r="AE361" s="465"/>
      <c r="AF361" s="466"/>
      <c r="AG361" s="464" t="s">
        <v>75</v>
      </c>
      <c r="AH361" s="465"/>
      <c r="AI361" s="466"/>
      <c r="AJ361" s="464" t="s">
        <v>82</v>
      </c>
      <c r="AK361" s="465"/>
      <c r="AL361" s="466"/>
      <c r="AM361" s="464" t="s">
        <v>85</v>
      </c>
      <c r="AN361" s="465"/>
      <c r="AO361" s="466"/>
      <c r="AP361" s="42"/>
      <c r="AQ361" s="42"/>
      <c r="AR361" s="42"/>
      <c r="AS361" s="42"/>
      <c r="AT361" s="42"/>
      <c r="AU361" s="42"/>
      <c r="AV361" s="42"/>
      <c r="AW361" s="42"/>
      <c r="AX361" s="42"/>
      <c r="AY361" s="42"/>
      <c r="AZ361" s="42"/>
      <c r="BA361" s="42"/>
      <c r="BB361" s="42"/>
      <c r="BC361" s="42"/>
      <c r="BD361" s="42"/>
      <c r="BE361" s="42"/>
      <c r="BF361" s="42"/>
      <c r="BG361" s="42"/>
      <c r="BH361" s="42"/>
      <c r="BI361" s="42"/>
    </row>
    <row r="362" spans="1:61" ht="15.75" customHeight="1">
      <c r="A362" s="104"/>
      <c r="B362" s="526"/>
      <c r="C362" s="172" t="s">
        <v>688</v>
      </c>
      <c r="D362" s="104" t="s">
        <v>990</v>
      </c>
      <c r="E362" s="171" t="s">
        <v>344</v>
      </c>
      <c r="F362" s="172" t="s">
        <v>688</v>
      </c>
      <c r="G362" s="104" t="s">
        <v>990</v>
      </c>
      <c r="H362" s="171" t="s">
        <v>344</v>
      </c>
      <c r="I362" s="172" t="s">
        <v>688</v>
      </c>
      <c r="J362" s="104" t="s">
        <v>990</v>
      </c>
      <c r="K362" s="171" t="s">
        <v>344</v>
      </c>
      <c r="L362" s="172" t="s">
        <v>688</v>
      </c>
      <c r="M362" s="104" t="s">
        <v>990</v>
      </c>
      <c r="N362" s="171" t="s">
        <v>344</v>
      </c>
      <c r="O362" s="172" t="s">
        <v>688</v>
      </c>
      <c r="P362" s="104" t="s">
        <v>990</v>
      </c>
      <c r="Q362" s="171" t="s">
        <v>344</v>
      </c>
      <c r="R362" s="172" t="s">
        <v>688</v>
      </c>
      <c r="S362" s="104" t="s">
        <v>990</v>
      </c>
      <c r="T362" s="171" t="s">
        <v>344</v>
      </c>
      <c r="U362" s="172" t="s">
        <v>688</v>
      </c>
      <c r="V362" s="104" t="s">
        <v>990</v>
      </c>
      <c r="W362" s="171" t="s">
        <v>344</v>
      </c>
      <c r="X362" s="172" t="s">
        <v>688</v>
      </c>
      <c r="Y362" s="104" t="s">
        <v>990</v>
      </c>
      <c r="Z362" s="171" t="s">
        <v>344</v>
      </c>
      <c r="AA362" s="172" t="s">
        <v>688</v>
      </c>
      <c r="AB362" s="104" t="s">
        <v>990</v>
      </c>
      <c r="AC362" s="171" t="s">
        <v>344</v>
      </c>
      <c r="AD362" s="172" t="s">
        <v>688</v>
      </c>
      <c r="AE362" s="104" t="s">
        <v>990</v>
      </c>
      <c r="AF362" s="171" t="s">
        <v>344</v>
      </c>
      <c r="AG362" s="172" t="s">
        <v>688</v>
      </c>
      <c r="AH362" s="104" t="s">
        <v>990</v>
      </c>
      <c r="AI362" s="171" t="s">
        <v>344</v>
      </c>
      <c r="AJ362" s="172" t="s">
        <v>688</v>
      </c>
      <c r="AK362" s="104" t="s">
        <v>990</v>
      </c>
      <c r="AL362" s="171" t="s">
        <v>344</v>
      </c>
      <c r="AM362" s="172" t="s">
        <v>688</v>
      </c>
      <c r="AN362" s="104" t="s">
        <v>990</v>
      </c>
      <c r="AO362" s="171" t="s">
        <v>344</v>
      </c>
      <c r="AP362" s="42"/>
      <c r="AQ362" s="42"/>
      <c r="AR362" s="42"/>
      <c r="AS362" s="42"/>
      <c r="AT362" s="42"/>
      <c r="AU362" s="42"/>
      <c r="AV362" s="42"/>
      <c r="AW362" s="42"/>
      <c r="AX362" s="42"/>
      <c r="AY362" s="42"/>
      <c r="AZ362" s="42"/>
      <c r="BA362" s="42"/>
      <c r="BB362" s="42"/>
      <c r="BC362" s="42"/>
      <c r="BD362" s="42"/>
      <c r="BE362" s="42"/>
      <c r="BF362" s="42"/>
      <c r="BG362" s="42"/>
      <c r="BH362" s="42"/>
      <c r="BI362" s="42"/>
    </row>
    <row r="363" spans="1:61" ht="15.75" customHeight="1">
      <c r="A363" s="104" t="str">
        <f t="shared" ref="A363:A402" si="62">+$C$359&amp;B363</f>
        <v>BoutiqueBoutique</v>
      </c>
      <c r="B363" s="531" t="s">
        <v>1222</v>
      </c>
      <c r="C363" s="94">
        <f>+SUM(F363,I363,L363,O363,R363,U363,X363,AA363,AD363,AG363,AJ363,AM363)</f>
        <v>0</v>
      </c>
      <c r="D363" s="246">
        <f>IF(C363&lt;=0,0,E363/C363)</f>
        <v>0</v>
      </c>
      <c r="E363" s="93">
        <f>+SUM(H363,K363,N363,Q363,T363,W363,Z363,AC363,AF363,AI363,AL363,AO363)</f>
        <v>0</v>
      </c>
      <c r="F363" s="532">
        <v>0</v>
      </c>
      <c r="G363" s="626">
        <v>0</v>
      </c>
      <c r="H363" s="534">
        <v>0</v>
      </c>
      <c r="I363" s="532">
        <v>0</v>
      </c>
      <c r="J363" s="626">
        <v>0</v>
      </c>
      <c r="K363" s="534">
        <v>0</v>
      </c>
      <c r="L363" s="532">
        <v>0</v>
      </c>
      <c r="M363" s="626">
        <v>0</v>
      </c>
      <c r="N363" s="534">
        <v>0</v>
      </c>
      <c r="O363" s="532">
        <v>0</v>
      </c>
      <c r="P363" s="626">
        <v>0</v>
      </c>
      <c r="Q363" s="534">
        <v>0</v>
      </c>
      <c r="R363" s="532">
        <v>0</v>
      </c>
      <c r="S363" s="626">
        <v>0</v>
      </c>
      <c r="T363" s="534">
        <v>0</v>
      </c>
      <c r="U363" s="532">
        <v>0</v>
      </c>
      <c r="V363" s="626">
        <v>0</v>
      </c>
      <c r="W363" s="534">
        <v>0</v>
      </c>
      <c r="X363" s="532">
        <v>0</v>
      </c>
      <c r="Y363" s="626">
        <v>0</v>
      </c>
      <c r="Z363" s="534">
        <v>0</v>
      </c>
      <c r="AA363" s="532">
        <v>0</v>
      </c>
      <c r="AB363" s="626">
        <v>0</v>
      </c>
      <c r="AC363" s="534">
        <v>0</v>
      </c>
      <c r="AD363" s="532">
        <v>0</v>
      </c>
      <c r="AE363" s="626">
        <v>0</v>
      </c>
      <c r="AF363" s="534">
        <v>0</v>
      </c>
      <c r="AG363" s="532">
        <v>0</v>
      </c>
      <c r="AH363" s="626">
        <v>0</v>
      </c>
      <c r="AI363" s="534">
        <v>0</v>
      </c>
      <c r="AJ363" s="532">
        <v>0</v>
      </c>
      <c r="AK363" s="626">
        <v>0</v>
      </c>
      <c r="AL363" s="534">
        <v>0</v>
      </c>
      <c r="AM363" s="532"/>
      <c r="AN363" s="626">
        <v>0</v>
      </c>
      <c r="AO363" s="534"/>
      <c r="AP363" s="42"/>
      <c r="AQ363" s="42"/>
      <c r="AR363" s="42"/>
      <c r="AS363" s="42"/>
      <c r="AT363" s="42"/>
      <c r="AU363" s="42"/>
      <c r="AV363" s="42"/>
      <c r="AW363" s="42"/>
      <c r="AX363" s="42"/>
      <c r="AY363" s="42"/>
      <c r="AZ363" s="42"/>
      <c r="BA363" s="42"/>
      <c r="BB363" s="42"/>
      <c r="BC363" s="42"/>
      <c r="BD363" s="42"/>
      <c r="BE363" s="42"/>
      <c r="BF363" s="42"/>
      <c r="BG363" s="42"/>
      <c r="BH363" s="42"/>
      <c r="BI363" s="42"/>
    </row>
    <row r="364" spans="1:61" ht="15.75" customHeight="1">
      <c r="A364" s="104" t="str">
        <f t="shared" si="62"/>
        <v>Boutique</v>
      </c>
      <c r="B364" s="627"/>
      <c r="C364" s="251"/>
      <c r="D364" s="250"/>
      <c r="E364" s="164"/>
      <c r="F364" s="628"/>
      <c r="G364" s="629"/>
      <c r="H364" s="630"/>
      <c r="I364" s="628"/>
      <c r="J364" s="629"/>
      <c r="K364" s="630"/>
      <c r="L364" s="628"/>
      <c r="M364" s="629"/>
      <c r="N364" s="630"/>
      <c r="O364" s="628"/>
      <c r="P364" s="629"/>
      <c r="Q364" s="630"/>
      <c r="R364" s="628"/>
      <c r="S364" s="629"/>
      <c r="T364" s="630"/>
      <c r="U364" s="628"/>
      <c r="V364" s="629"/>
      <c r="W364" s="630"/>
      <c r="X364" s="628"/>
      <c r="Y364" s="629"/>
      <c r="Z364" s="630"/>
      <c r="AA364" s="628"/>
      <c r="AB364" s="629"/>
      <c r="AC364" s="630"/>
      <c r="AD364" s="628"/>
      <c r="AE364" s="629"/>
      <c r="AF364" s="630"/>
      <c r="AG364" s="628"/>
      <c r="AH364" s="629"/>
      <c r="AI364" s="630"/>
      <c r="AJ364" s="628"/>
      <c r="AK364" s="629"/>
      <c r="AL364" s="630"/>
      <c r="AM364" s="628"/>
      <c r="AN364" s="629"/>
      <c r="AO364" s="630"/>
      <c r="AP364" s="42"/>
      <c r="AQ364" s="42"/>
      <c r="AR364" s="42"/>
      <c r="AS364" s="42"/>
      <c r="AT364" s="42"/>
      <c r="AU364" s="42"/>
      <c r="AV364" s="42"/>
      <c r="AW364" s="42"/>
      <c r="AX364" s="42"/>
      <c r="AY364" s="42"/>
      <c r="AZ364" s="42"/>
      <c r="BA364" s="42"/>
      <c r="BB364" s="42"/>
      <c r="BC364" s="42"/>
      <c r="BD364" s="42"/>
      <c r="BE364" s="42"/>
      <c r="BF364" s="42"/>
      <c r="BG364" s="42"/>
      <c r="BH364" s="42"/>
      <c r="BI364" s="42"/>
    </row>
    <row r="365" spans="1:61" ht="15.75" customHeight="1">
      <c r="A365" s="104" t="str">
        <f t="shared" si="62"/>
        <v>BoutiqueTotal Dépt. Boutique</v>
      </c>
      <c r="B365" s="530" t="s">
        <v>1238</v>
      </c>
      <c r="C365" s="510">
        <f>+C363</f>
        <v>0</v>
      </c>
      <c r="D365" s="511">
        <f>IF(C365&lt;=0,0,E365/C365)</f>
        <v>0</v>
      </c>
      <c r="E365" s="156">
        <f>+E363</f>
        <v>0</v>
      </c>
      <c r="F365" s="205">
        <v>0</v>
      </c>
      <c r="G365" s="204">
        <v>0</v>
      </c>
      <c r="H365" s="206">
        <v>0</v>
      </c>
      <c r="I365" s="205">
        <v>0</v>
      </c>
      <c r="J365" s="204">
        <v>0</v>
      </c>
      <c r="K365" s="206">
        <v>0</v>
      </c>
      <c r="L365" s="205">
        <v>0</v>
      </c>
      <c r="M365" s="204">
        <v>0</v>
      </c>
      <c r="N365" s="206">
        <v>0</v>
      </c>
      <c r="O365" s="205">
        <v>0</v>
      </c>
      <c r="P365" s="204">
        <v>0</v>
      </c>
      <c r="Q365" s="206">
        <v>0</v>
      </c>
      <c r="R365" s="205">
        <v>0</v>
      </c>
      <c r="S365" s="204">
        <v>0</v>
      </c>
      <c r="T365" s="206">
        <v>0</v>
      </c>
      <c r="U365" s="205">
        <v>0</v>
      </c>
      <c r="V365" s="204">
        <v>0</v>
      </c>
      <c r="W365" s="206">
        <v>0</v>
      </c>
      <c r="X365" s="205">
        <v>0</v>
      </c>
      <c r="Y365" s="204">
        <v>0</v>
      </c>
      <c r="Z365" s="206">
        <v>0</v>
      </c>
      <c r="AA365" s="205">
        <v>0</v>
      </c>
      <c r="AB365" s="204">
        <v>0</v>
      </c>
      <c r="AC365" s="206">
        <v>0</v>
      </c>
      <c r="AD365" s="205">
        <v>0</v>
      </c>
      <c r="AE365" s="204">
        <v>0</v>
      </c>
      <c r="AF365" s="206">
        <v>0</v>
      </c>
      <c r="AG365" s="205">
        <v>0</v>
      </c>
      <c r="AH365" s="204">
        <v>0</v>
      </c>
      <c r="AI365" s="206">
        <v>0</v>
      </c>
      <c r="AJ365" s="205">
        <v>0</v>
      </c>
      <c r="AK365" s="204">
        <v>0</v>
      </c>
      <c r="AL365" s="206">
        <v>0</v>
      </c>
      <c r="AM365" s="205">
        <v>0</v>
      </c>
      <c r="AN365" s="204">
        <v>0</v>
      </c>
      <c r="AO365" s="206">
        <v>0</v>
      </c>
      <c r="AP365" s="42"/>
      <c r="AQ365" s="42"/>
      <c r="AR365" s="42"/>
      <c r="AS365" s="42"/>
      <c r="AT365" s="42"/>
      <c r="AU365" s="42"/>
      <c r="AV365" s="42"/>
      <c r="AW365" s="42"/>
      <c r="AX365" s="42"/>
      <c r="AY365" s="42"/>
      <c r="AZ365" s="42"/>
      <c r="BA365" s="42"/>
      <c r="BB365" s="42"/>
      <c r="BC365" s="42"/>
      <c r="BD365" s="42"/>
      <c r="BE365" s="42"/>
      <c r="BF365" s="42"/>
      <c r="BG365" s="42"/>
      <c r="BH365" s="42"/>
      <c r="BI365" s="42"/>
    </row>
    <row r="366" spans="1:61" ht="15.75" customHeight="1">
      <c r="A366" s="104" t="str">
        <f t="shared" si="62"/>
        <v>Boutique</v>
      </c>
      <c r="B366" s="540"/>
      <c r="C366" s="65"/>
      <c r="D366" s="43"/>
      <c r="E366" s="76"/>
      <c r="F366" s="65"/>
      <c r="G366" s="43"/>
      <c r="H366" s="76"/>
      <c r="I366" s="65"/>
      <c r="J366" s="43"/>
      <c r="K366" s="76"/>
      <c r="L366" s="65"/>
      <c r="M366" s="43"/>
      <c r="N366" s="76"/>
      <c r="O366" s="65"/>
      <c r="P366" s="43"/>
      <c r="Q366" s="76"/>
      <c r="R366" s="65"/>
      <c r="S366" s="43"/>
      <c r="T366" s="76"/>
      <c r="U366" s="65"/>
      <c r="V366" s="43"/>
      <c r="W366" s="76"/>
      <c r="X366" s="65"/>
      <c r="Y366" s="43"/>
      <c r="Z366" s="76"/>
      <c r="AA366" s="65"/>
      <c r="AB366" s="43"/>
      <c r="AC366" s="76"/>
      <c r="AD366" s="65"/>
      <c r="AE366" s="43"/>
      <c r="AF366" s="76"/>
      <c r="AG366" s="65"/>
      <c r="AH366" s="43"/>
      <c r="AI366" s="76"/>
      <c r="AJ366" s="65"/>
      <c r="AK366" s="43"/>
      <c r="AL366" s="76"/>
      <c r="AM366" s="65"/>
      <c r="AN366" s="43"/>
      <c r="AO366" s="76"/>
      <c r="AP366" s="42"/>
      <c r="AQ366" s="42"/>
      <c r="AR366" s="42"/>
      <c r="AS366" s="42"/>
      <c r="AT366" s="42"/>
      <c r="AU366" s="42"/>
      <c r="AV366" s="42"/>
      <c r="AW366" s="42"/>
      <c r="AX366" s="42"/>
      <c r="AY366" s="42"/>
      <c r="AZ366" s="42"/>
      <c r="BA366" s="42"/>
      <c r="BB366" s="42"/>
      <c r="BC366" s="42"/>
      <c r="BD366" s="42"/>
      <c r="BE366" s="42"/>
      <c r="BF366" s="42"/>
      <c r="BG366" s="42"/>
      <c r="BH366" s="42"/>
      <c r="BI366" s="42"/>
    </row>
    <row r="367" spans="1:61" ht="15.75" customHeight="1">
      <c r="A367" s="104" t="str">
        <f t="shared" si="62"/>
        <v>BoutiqueDEPENSES</v>
      </c>
      <c r="B367" s="540" t="s">
        <v>394</v>
      </c>
      <c r="C367" s="65"/>
      <c r="D367" s="43"/>
      <c r="E367" s="76"/>
      <c r="F367" s="65"/>
      <c r="G367" s="43"/>
      <c r="H367" s="76"/>
      <c r="I367" s="65"/>
      <c r="J367" s="43"/>
      <c r="K367" s="76"/>
      <c r="L367" s="65"/>
      <c r="M367" s="43"/>
      <c r="N367" s="76"/>
      <c r="O367" s="65"/>
      <c r="P367" s="43"/>
      <c r="Q367" s="76"/>
      <c r="R367" s="65"/>
      <c r="S367" s="43"/>
      <c r="T367" s="76"/>
      <c r="U367" s="65"/>
      <c r="V367" s="43"/>
      <c r="W367" s="76"/>
      <c r="X367" s="65"/>
      <c r="Y367" s="43"/>
      <c r="Z367" s="76"/>
      <c r="AA367" s="65"/>
      <c r="AB367" s="43"/>
      <c r="AC367" s="76"/>
      <c r="AD367" s="65"/>
      <c r="AE367" s="43"/>
      <c r="AF367" s="76"/>
      <c r="AG367" s="65"/>
      <c r="AH367" s="43"/>
      <c r="AI367" s="76"/>
      <c r="AJ367" s="65"/>
      <c r="AK367" s="43"/>
      <c r="AL367" s="76"/>
      <c r="AM367" s="65"/>
      <c r="AN367" s="43"/>
      <c r="AO367" s="76"/>
      <c r="AP367" s="42"/>
      <c r="AQ367" s="42"/>
      <c r="AR367" s="42"/>
      <c r="AS367" s="42"/>
      <c r="AT367" s="42"/>
      <c r="AU367" s="42"/>
      <c r="AV367" s="42"/>
      <c r="AW367" s="42"/>
      <c r="AX367" s="42"/>
      <c r="AY367" s="42"/>
      <c r="AZ367" s="42"/>
      <c r="BA367" s="42"/>
      <c r="BB367" s="42"/>
      <c r="BC367" s="42"/>
      <c r="BD367" s="42"/>
      <c r="BE367" s="42"/>
      <c r="BF367" s="42"/>
      <c r="BG367" s="42"/>
      <c r="BH367" s="42"/>
      <c r="BI367" s="42"/>
    </row>
    <row r="368" spans="1:61" ht="15.75" customHeight="1">
      <c r="A368" s="104" t="str">
        <f t="shared" si="62"/>
        <v>BoutiqueSalaires cadres</v>
      </c>
      <c r="B368" s="547" t="s">
        <v>405</v>
      </c>
      <c r="C368" s="65"/>
      <c r="D368" s="43"/>
      <c r="E368" s="88">
        <f t="shared" ref="E368:E379" si="63">+SUM(H368,K368,N368,Q368,T368,W368,Z368,AC368,AF368,AI368,AL368,AO368)</f>
        <v>0</v>
      </c>
      <c r="F368" s="65"/>
      <c r="G368" s="43"/>
      <c r="H368" s="88">
        <v>0</v>
      </c>
      <c r="I368" s="65"/>
      <c r="J368" s="43"/>
      <c r="K368" s="88">
        <v>0</v>
      </c>
      <c r="L368" s="65"/>
      <c r="M368" s="43"/>
      <c r="N368" s="88">
        <v>0</v>
      </c>
      <c r="O368" s="65"/>
      <c r="P368" s="43"/>
      <c r="Q368" s="88">
        <v>0</v>
      </c>
      <c r="R368" s="65"/>
      <c r="S368" s="43"/>
      <c r="T368" s="88">
        <v>0</v>
      </c>
      <c r="U368" s="65"/>
      <c r="V368" s="43"/>
      <c r="W368" s="88">
        <v>0</v>
      </c>
      <c r="X368" s="65"/>
      <c r="Y368" s="43"/>
      <c r="Z368" s="88">
        <v>0</v>
      </c>
      <c r="AA368" s="65"/>
      <c r="AB368" s="43"/>
      <c r="AC368" s="88">
        <v>0</v>
      </c>
      <c r="AD368" s="65"/>
      <c r="AE368" s="43"/>
      <c r="AF368" s="88">
        <v>0</v>
      </c>
      <c r="AG368" s="65"/>
      <c r="AH368" s="43"/>
      <c r="AI368" s="88">
        <v>0</v>
      </c>
      <c r="AJ368" s="65"/>
      <c r="AK368" s="43"/>
      <c r="AL368" s="88">
        <v>0</v>
      </c>
      <c r="AM368" s="65"/>
      <c r="AN368" s="43"/>
      <c r="AO368" s="88"/>
      <c r="AP368" s="42"/>
      <c r="AQ368" s="42"/>
      <c r="AR368" s="42"/>
      <c r="AS368" s="42"/>
      <c r="AT368" s="42"/>
      <c r="AU368" s="42"/>
      <c r="AV368" s="42"/>
      <c r="AW368" s="42"/>
      <c r="AX368" s="42"/>
      <c r="AY368" s="42"/>
      <c r="AZ368" s="42"/>
      <c r="BA368" s="42"/>
      <c r="BB368" s="42"/>
      <c r="BC368" s="42"/>
      <c r="BD368" s="42"/>
      <c r="BE368" s="42"/>
      <c r="BF368" s="42"/>
      <c r="BG368" s="42"/>
      <c r="BH368" s="42"/>
      <c r="BI368" s="42"/>
    </row>
    <row r="369" spans="1:61" ht="15.75" customHeight="1">
      <c r="A369" s="104" t="str">
        <f t="shared" si="62"/>
        <v>BoutiqueSalaires commis</v>
      </c>
      <c r="B369" s="548" t="s">
        <v>406</v>
      </c>
      <c r="C369" s="65"/>
      <c r="D369" s="43"/>
      <c r="E369" s="88">
        <f t="shared" si="63"/>
        <v>0</v>
      </c>
      <c r="F369" s="65"/>
      <c r="G369" s="43"/>
      <c r="H369" s="88">
        <v>0</v>
      </c>
      <c r="I369" s="65"/>
      <c r="J369" s="43"/>
      <c r="K369" s="88">
        <v>0</v>
      </c>
      <c r="L369" s="65"/>
      <c r="M369" s="43"/>
      <c r="N369" s="88">
        <v>0</v>
      </c>
      <c r="O369" s="65"/>
      <c r="P369" s="43"/>
      <c r="Q369" s="88">
        <v>0</v>
      </c>
      <c r="R369" s="65"/>
      <c r="S369" s="43"/>
      <c r="T369" s="88">
        <v>0</v>
      </c>
      <c r="U369" s="65"/>
      <c r="V369" s="43"/>
      <c r="W369" s="88">
        <v>0</v>
      </c>
      <c r="X369" s="65"/>
      <c r="Y369" s="43"/>
      <c r="Z369" s="88">
        <v>0</v>
      </c>
      <c r="AA369" s="65"/>
      <c r="AB369" s="43"/>
      <c r="AC369" s="88">
        <v>0</v>
      </c>
      <c r="AD369" s="65"/>
      <c r="AE369" s="43"/>
      <c r="AF369" s="88">
        <v>0</v>
      </c>
      <c r="AG369" s="65"/>
      <c r="AH369" s="43"/>
      <c r="AI369" s="88">
        <v>0</v>
      </c>
      <c r="AJ369" s="65"/>
      <c r="AK369" s="43"/>
      <c r="AL369" s="88">
        <v>0</v>
      </c>
      <c r="AM369" s="65"/>
      <c r="AN369" s="43"/>
      <c r="AO369" s="88"/>
      <c r="AP369" s="42"/>
      <c r="AQ369" s="42"/>
      <c r="AR369" s="42"/>
      <c r="AS369" s="42"/>
      <c r="AT369" s="42"/>
      <c r="AU369" s="42"/>
      <c r="AV369" s="42"/>
      <c r="AW369" s="42"/>
      <c r="AX369" s="42"/>
      <c r="AY369" s="42"/>
      <c r="AZ369" s="42"/>
      <c r="BA369" s="42"/>
      <c r="BB369" s="42"/>
      <c r="BC369" s="42"/>
      <c r="BD369" s="42"/>
      <c r="BE369" s="42"/>
      <c r="BF369" s="42"/>
      <c r="BG369" s="42"/>
      <c r="BH369" s="42"/>
      <c r="BI369" s="42"/>
    </row>
    <row r="370" spans="1:61" ht="15.75" customHeight="1">
      <c r="A370" s="104" t="str">
        <f t="shared" si="62"/>
        <v>BoutiqueSalaires autres</v>
      </c>
      <c r="B370" s="547" t="s">
        <v>407</v>
      </c>
      <c r="C370" s="46"/>
      <c r="D370" s="130"/>
      <c r="E370" s="132">
        <f t="shared" si="63"/>
        <v>0</v>
      </c>
      <c r="F370" s="46"/>
      <c r="G370" s="130"/>
      <c r="H370" s="132">
        <v>0</v>
      </c>
      <c r="I370" s="46"/>
      <c r="J370" s="130"/>
      <c r="K370" s="132">
        <v>0</v>
      </c>
      <c r="L370" s="46"/>
      <c r="M370" s="130"/>
      <c r="N370" s="132">
        <v>0</v>
      </c>
      <c r="O370" s="46"/>
      <c r="P370" s="130"/>
      <c r="Q370" s="132">
        <v>0</v>
      </c>
      <c r="R370" s="46"/>
      <c r="S370" s="130"/>
      <c r="T370" s="132">
        <v>0</v>
      </c>
      <c r="U370" s="46"/>
      <c r="V370" s="130"/>
      <c r="W370" s="132">
        <v>0</v>
      </c>
      <c r="X370" s="46"/>
      <c r="Y370" s="130"/>
      <c r="Z370" s="132">
        <v>0</v>
      </c>
      <c r="AA370" s="46"/>
      <c r="AB370" s="130"/>
      <c r="AC370" s="132">
        <v>0</v>
      </c>
      <c r="AD370" s="46"/>
      <c r="AE370" s="130"/>
      <c r="AF370" s="132">
        <v>0</v>
      </c>
      <c r="AG370" s="46"/>
      <c r="AH370" s="130"/>
      <c r="AI370" s="132">
        <v>0</v>
      </c>
      <c r="AJ370" s="46"/>
      <c r="AK370" s="130"/>
      <c r="AL370" s="132">
        <v>0</v>
      </c>
      <c r="AM370" s="46"/>
      <c r="AN370" s="130"/>
      <c r="AO370" s="132"/>
      <c r="AP370" s="42"/>
      <c r="AQ370" s="42"/>
      <c r="AR370" s="42"/>
      <c r="AS370" s="42"/>
      <c r="AT370" s="42"/>
      <c r="AU370" s="42"/>
      <c r="AV370" s="42"/>
      <c r="AW370" s="42"/>
      <c r="AX370" s="42"/>
      <c r="AY370" s="42"/>
      <c r="AZ370" s="42"/>
      <c r="BA370" s="42"/>
      <c r="BB370" s="42"/>
      <c r="BC370" s="42"/>
      <c r="BD370" s="42"/>
      <c r="BE370" s="42"/>
      <c r="BF370" s="42"/>
      <c r="BG370" s="42"/>
      <c r="BH370" s="42"/>
      <c r="BI370" s="42"/>
    </row>
    <row r="371" spans="1:61" ht="15.75" customHeight="1">
      <c r="A371" s="104" t="str">
        <f t="shared" si="62"/>
        <v>BoutiqueSalaires spécialistes</v>
      </c>
      <c r="B371" s="547" t="s">
        <v>409</v>
      </c>
      <c r="C371" s="65"/>
      <c r="D371" s="43"/>
      <c r="E371" s="88">
        <f t="shared" si="63"/>
        <v>0</v>
      </c>
      <c r="F371" s="65"/>
      <c r="G371" s="43"/>
      <c r="H371" s="88">
        <v>0</v>
      </c>
      <c r="I371" s="65"/>
      <c r="J371" s="43"/>
      <c r="K371" s="88">
        <v>0</v>
      </c>
      <c r="L371" s="65"/>
      <c r="M371" s="43"/>
      <c r="N371" s="88">
        <v>0</v>
      </c>
      <c r="O371" s="65"/>
      <c r="P371" s="43"/>
      <c r="Q371" s="88">
        <v>0</v>
      </c>
      <c r="R371" s="65"/>
      <c r="S371" s="43"/>
      <c r="T371" s="88">
        <v>0</v>
      </c>
      <c r="U371" s="65"/>
      <c r="V371" s="43"/>
      <c r="W371" s="88">
        <v>0</v>
      </c>
      <c r="X371" s="65"/>
      <c r="Y371" s="43"/>
      <c r="Z371" s="88">
        <v>0</v>
      </c>
      <c r="AA371" s="65"/>
      <c r="AB371" s="43"/>
      <c r="AC371" s="88">
        <v>0</v>
      </c>
      <c r="AD371" s="65"/>
      <c r="AE371" s="43"/>
      <c r="AF371" s="88">
        <v>0</v>
      </c>
      <c r="AG371" s="65"/>
      <c r="AH371" s="43"/>
      <c r="AI371" s="88">
        <v>0</v>
      </c>
      <c r="AJ371" s="65"/>
      <c r="AK371" s="43"/>
      <c r="AL371" s="88">
        <v>0</v>
      </c>
      <c r="AM371" s="65"/>
      <c r="AN371" s="43"/>
      <c r="AO371" s="88"/>
      <c r="AP371" s="42"/>
      <c r="AQ371" s="42"/>
      <c r="AR371" s="42"/>
      <c r="AS371" s="42"/>
      <c r="AT371" s="42"/>
      <c r="AU371" s="42"/>
      <c r="AV371" s="42"/>
      <c r="AW371" s="42"/>
      <c r="AX371" s="42"/>
      <c r="AY371" s="42"/>
      <c r="AZ371" s="42"/>
      <c r="BA371" s="42"/>
      <c r="BB371" s="42"/>
      <c r="BC371" s="42"/>
      <c r="BD371" s="42"/>
      <c r="BE371" s="42"/>
      <c r="BF371" s="42"/>
      <c r="BG371" s="42"/>
      <c r="BH371" s="42"/>
      <c r="BI371" s="42"/>
    </row>
    <row r="372" spans="1:61" ht="20.25" hidden="1" customHeight="1">
      <c r="A372" s="104" t="str">
        <f t="shared" si="62"/>
        <v>Boutique[...]</v>
      </c>
      <c r="B372" s="526" t="s">
        <v>330</v>
      </c>
      <c r="C372" s="65"/>
      <c r="D372" s="43"/>
      <c r="E372" s="88">
        <f t="shared" si="63"/>
        <v>0</v>
      </c>
      <c r="F372" s="65"/>
      <c r="G372" s="43"/>
      <c r="H372" s="88"/>
      <c r="I372" s="65"/>
      <c r="J372" s="43"/>
      <c r="K372" s="88"/>
      <c r="L372" s="65"/>
      <c r="M372" s="43"/>
      <c r="N372" s="88"/>
      <c r="O372" s="65"/>
      <c r="P372" s="43"/>
      <c r="Q372" s="88"/>
      <c r="R372" s="65"/>
      <c r="S372" s="43"/>
      <c r="T372" s="88"/>
      <c r="U372" s="65"/>
      <c r="V372" s="43"/>
      <c r="W372" s="88"/>
      <c r="X372" s="65"/>
      <c r="Y372" s="43"/>
      <c r="Z372" s="88"/>
      <c r="AA372" s="65"/>
      <c r="AB372" s="43"/>
      <c r="AC372" s="88"/>
      <c r="AD372" s="65"/>
      <c r="AE372" s="43"/>
      <c r="AF372" s="88">
        <v>0</v>
      </c>
      <c r="AG372" s="65"/>
      <c r="AH372" s="43"/>
      <c r="AI372" s="88">
        <v>0</v>
      </c>
      <c r="AJ372" s="65"/>
      <c r="AK372" s="43"/>
      <c r="AL372" s="88">
        <v>0</v>
      </c>
      <c r="AM372" s="65"/>
      <c r="AN372" s="43"/>
      <c r="AO372" s="88"/>
      <c r="AP372" s="42"/>
      <c r="AQ372" s="42"/>
      <c r="AR372" s="42"/>
      <c r="AS372" s="42"/>
      <c r="AT372" s="42"/>
      <c r="AU372" s="42"/>
      <c r="AV372" s="42"/>
      <c r="AW372" s="42"/>
      <c r="AX372" s="42"/>
      <c r="AY372" s="42"/>
      <c r="AZ372" s="42"/>
      <c r="BA372" s="42"/>
      <c r="BB372" s="42"/>
      <c r="BC372" s="42"/>
      <c r="BD372" s="42"/>
      <c r="BE372" s="42"/>
      <c r="BF372" s="42"/>
      <c r="BG372" s="42"/>
      <c r="BH372" s="42"/>
      <c r="BI372" s="42"/>
    </row>
    <row r="373" spans="1:61" ht="20.25" hidden="1" customHeight="1">
      <c r="A373" s="104" t="str">
        <f t="shared" si="62"/>
        <v>Boutique[...]</v>
      </c>
      <c r="B373" s="526" t="s">
        <v>330</v>
      </c>
      <c r="C373" s="65"/>
      <c r="D373" s="43"/>
      <c r="E373" s="88">
        <f t="shared" si="63"/>
        <v>0</v>
      </c>
      <c r="F373" s="65"/>
      <c r="G373" s="43"/>
      <c r="H373" s="88"/>
      <c r="I373" s="65"/>
      <c r="J373" s="43"/>
      <c r="K373" s="88"/>
      <c r="L373" s="65"/>
      <c r="M373" s="43"/>
      <c r="N373" s="88"/>
      <c r="O373" s="65"/>
      <c r="P373" s="43"/>
      <c r="Q373" s="88"/>
      <c r="R373" s="65"/>
      <c r="S373" s="43"/>
      <c r="T373" s="88"/>
      <c r="U373" s="65"/>
      <c r="V373" s="43"/>
      <c r="W373" s="88"/>
      <c r="X373" s="65"/>
      <c r="Y373" s="43"/>
      <c r="Z373" s="88"/>
      <c r="AA373" s="65"/>
      <c r="AB373" s="43"/>
      <c r="AC373" s="88"/>
      <c r="AD373" s="65"/>
      <c r="AE373" s="43"/>
      <c r="AF373" s="88">
        <v>0</v>
      </c>
      <c r="AG373" s="65"/>
      <c r="AH373" s="43"/>
      <c r="AI373" s="88">
        <v>0</v>
      </c>
      <c r="AJ373" s="65"/>
      <c r="AK373" s="43"/>
      <c r="AL373" s="88">
        <v>0</v>
      </c>
      <c r="AM373" s="65"/>
      <c r="AN373" s="43"/>
      <c r="AO373" s="88"/>
      <c r="AP373" s="42"/>
      <c r="AQ373" s="42"/>
      <c r="AR373" s="42"/>
      <c r="AS373" s="42"/>
      <c r="AT373" s="42"/>
      <c r="AU373" s="42"/>
      <c r="AV373" s="42"/>
      <c r="AW373" s="42"/>
      <c r="AX373" s="42"/>
      <c r="AY373" s="42"/>
      <c r="AZ373" s="42"/>
      <c r="BA373" s="42"/>
      <c r="BB373" s="42"/>
      <c r="BC373" s="42"/>
      <c r="BD373" s="42"/>
      <c r="BE373" s="42"/>
      <c r="BF373" s="42"/>
      <c r="BG373" s="42"/>
      <c r="BH373" s="42"/>
      <c r="BI373" s="42"/>
    </row>
    <row r="374" spans="1:61" ht="20.25" hidden="1" customHeight="1">
      <c r="A374" s="104" t="str">
        <f t="shared" si="62"/>
        <v>Boutique[...]</v>
      </c>
      <c r="B374" s="526" t="s">
        <v>330</v>
      </c>
      <c r="C374" s="65"/>
      <c r="D374" s="43"/>
      <c r="E374" s="88">
        <f t="shared" si="63"/>
        <v>0</v>
      </c>
      <c r="F374" s="65"/>
      <c r="G374" s="43"/>
      <c r="H374" s="88"/>
      <c r="I374" s="65"/>
      <c r="J374" s="43"/>
      <c r="K374" s="88"/>
      <c r="L374" s="65"/>
      <c r="M374" s="43"/>
      <c r="N374" s="88"/>
      <c r="O374" s="65"/>
      <c r="P374" s="43"/>
      <c r="Q374" s="88"/>
      <c r="R374" s="65"/>
      <c r="S374" s="43"/>
      <c r="T374" s="88"/>
      <c r="U374" s="65"/>
      <c r="V374" s="43"/>
      <c r="W374" s="88"/>
      <c r="X374" s="65"/>
      <c r="Y374" s="43"/>
      <c r="Z374" s="88"/>
      <c r="AA374" s="65"/>
      <c r="AB374" s="43"/>
      <c r="AC374" s="88"/>
      <c r="AD374" s="65"/>
      <c r="AE374" s="43"/>
      <c r="AF374" s="88">
        <v>0</v>
      </c>
      <c r="AG374" s="65"/>
      <c r="AH374" s="43"/>
      <c r="AI374" s="88">
        <v>0</v>
      </c>
      <c r="AJ374" s="65"/>
      <c r="AK374" s="43"/>
      <c r="AL374" s="88">
        <v>0</v>
      </c>
      <c r="AM374" s="65"/>
      <c r="AN374" s="43"/>
      <c r="AO374" s="88"/>
      <c r="AP374" s="42"/>
      <c r="AQ374" s="42"/>
      <c r="AR374" s="42"/>
      <c r="AS374" s="42"/>
      <c r="AT374" s="42"/>
      <c r="AU374" s="42"/>
      <c r="AV374" s="42"/>
      <c r="AW374" s="42"/>
      <c r="AX374" s="42"/>
      <c r="AY374" s="42"/>
      <c r="AZ374" s="42"/>
      <c r="BA374" s="42"/>
      <c r="BB374" s="42"/>
      <c r="BC374" s="42"/>
      <c r="BD374" s="42"/>
      <c r="BE374" s="42"/>
      <c r="BF374" s="42"/>
      <c r="BG374" s="42"/>
      <c r="BH374" s="42"/>
      <c r="BI374" s="42"/>
    </row>
    <row r="375" spans="1:61" ht="15.75" customHeight="1">
      <c r="A375" s="104" t="str">
        <f t="shared" si="62"/>
        <v>BoutiqueSalaires en absences</v>
      </c>
      <c r="B375" s="548" t="s">
        <v>410</v>
      </c>
      <c r="C375" s="65"/>
      <c r="D375" s="43"/>
      <c r="E375" s="88">
        <f t="shared" si="63"/>
        <v>0</v>
      </c>
      <c r="F375" s="65"/>
      <c r="G375" s="43"/>
      <c r="H375" s="88">
        <v>0</v>
      </c>
      <c r="I375" s="65"/>
      <c r="J375" s="43"/>
      <c r="K375" s="88">
        <v>0</v>
      </c>
      <c r="L375" s="65"/>
      <c r="M375" s="43"/>
      <c r="N375" s="88">
        <v>0</v>
      </c>
      <c r="O375" s="65"/>
      <c r="P375" s="43"/>
      <c r="Q375" s="88">
        <v>0</v>
      </c>
      <c r="R375" s="65"/>
      <c r="S375" s="43"/>
      <c r="T375" s="88">
        <v>0</v>
      </c>
      <c r="U375" s="65"/>
      <c r="V375" s="43"/>
      <c r="W375" s="88">
        <v>0</v>
      </c>
      <c r="X375" s="65"/>
      <c r="Y375" s="43"/>
      <c r="Z375" s="88">
        <v>0</v>
      </c>
      <c r="AA375" s="65"/>
      <c r="AB375" s="43"/>
      <c r="AC375" s="88">
        <v>0</v>
      </c>
      <c r="AD375" s="65"/>
      <c r="AE375" s="43"/>
      <c r="AF375" s="88">
        <v>0</v>
      </c>
      <c r="AG375" s="65"/>
      <c r="AH375" s="43"/>
      <c r="AI375" s="88">
        <v>0</v>
      </c>
      <c r="AJ375" s="65"/>
      <c r="AK375" s="43"/>
      <c r="AL375" s="88">
        <v>0</v>
      </c>
      <c r="AM375" s="65"/>
      <c r="AN375" s="43"/>
      <c r="AO375" s="88"/>
      <c r="AP375" s="42"/>
      <c r="AQ375" s="42"/>
      <c r="AR375" s="42"/>
      <c r="AS375" s="42"/>
      <c r="AT375" s="42"/>
      <c r="AU375" s="42"/>
      <c r="AV375" s="42"/>
      <c r="AW375" s="42"/>
      <c r="AX375" s="42"/>
      <c r="AY375" s="42"/>
      <c r="AZ375" s="42"/>
      <c r="BA375" s="42"/>
      <c r="BB375" s="42"/>
      <c r="BC375" s="42"/>
      <c r="BD375" s="42"/>
      <c r="BE375" s="42"/>
      <c r="BF375" s="42"/>
      <c r="BG375" s="42"/>
      <c r="BH375" s="42"/>
      <c r="BI375" s="42"/>
    </row>
    <row r="376" spans="1:61" ht="15.75" customHeight="1">
      <c r="A376" s="104" t="str">
        <f t="shared" si="62"/>
        <v>BoutiqueDéduction à la source</v>
      </c>
      <c r="B376" s="547" t="s">
        <v>411</v>
      </c>
      <c r="C376" s="46"/>
      <c r="D376" s="130"/>
      <c r="E376" s="132">
        <f t="shared" si="63"/>
        <v>0</v>
      </c>
      <c r="F376" s="46"/>
      <c r="G376" s="130"/>
      <c r="H376" s="132">
        <v>0</v>
      </c>
      <c r="I376" s="46"/>
      <c r="J376" s="130"/>
      <c r="K376" s="132">
        <v>0</v>
      </c>
      <c r="L376" s="46"/>
      <c r="M376" s="130"/>
      <c r="N376" s="132">
        <v>0</v>
      </c>
      <c r="O376" s="46"/>
      <c r="P376" s="130"/>
      <c r="Q376" s="132">
        <v>0</v>
      </c>
      <c r="R376" s="46"/>
      <c r="S376" s="130"/>
      <c r="T376" s="132">
        <v>0</v>
      </c>
      <c r="U376" s="46"/>
      <c r="V376" s="130"/>
      <c r="W376" s="132">
        <v>0</v>
      </c>
      <c r="X376" s="46"/>
      <c r="Y376" s="130"/>
      <c r="Z376" s="132">
        <v>0</v>
      </c>
      <c r="AA376" s="46"/>
      <c r="AB376" s="130"/>
      <c r="AC376" s="132">
        <v>0</v>
      </c>
      <c r="AD376" s="46"/>
      <c r="AE376" s="130"/>
      <c r="AF376" s="132">
        <v>0</v>
      </c>
      <c r="AG376" s="46"/>
      <c r="AH376" s="130"/>
      <c r="AI376" s="132">
        <v>0</v>
      </c>
      <c r="AJ376" s="46"/>
      <c r="AK376" s="130"/>
      <c r="AL376" s="132">
        <v>0</v>
      </c>
      <c r="AM376" s="46"/>
      <c r="AN376" s="130"/>
      <c r="AO376" s="132"/>
      <c r="AP376" s="42"/>
      <c r="AQ376" s="42"/>
      <c r="AR376" s="42"/>
      <c r="AS376" s="42"/>
      <c r="AT376" s="42"/>
      <c r="AU376" s="42"/>
      <c r="AV376" s="42"/>
      <c r="AW376" s="42"/>
      <c r="AX376" s="42"/>
      <c r="AY376" s="42"/>
      <c r="AZ376" s="42"/>
      <c r="BA376" s="42"/>
      <c r="BB376" s="42"/>
      <c r="BC376" s="42"/>
      <c r="BD376" s="42"/>
      <c r="BE376" s="42"/>
      <c r="BF376" s="42"/>
      <c r="BG376" s="42"/>
      <c r="BH376" s="42"/>
      <c r="BI376" s="42"/>
    </row>
    <row r="377" spans="1:61" ht="15.75" customHeight="1">
      <c r="A377" s="104" t="str">
        <f t="shared" si="62"/>
        <v>BoutiqueBénéfices marginaux</v>
      </c>
      <c r="B377" s="547" t="s">
        <v>412</v>
      </c>
      <c r="C377" s="65"/>
      <c r="D377" s="43"/>
      <c r="E377" s="88">
        <f t="shared" si="63"/>
        <v>0</v>
      </c>
      <c r="F377" s="65"/>
      <c r="G377" s="43"/>
      <c r="H377" s="88">
        <v>0</v>
      </c>
      <c r="I377" s="65"/>
      <c r="J377" s="43"/>
      <c r="K377" s="88">
        <v>0</v>
      </c>
      <c r="L377" s="65"/>
      <c r="M377" s="43"/>
      <c r="N377" s="88">
        <v>0</v>
      </c>
      <c r="O377" s="65"/>
      <c r="P377" s="43"/>
      <c r="Q377" s="88">
        <v>0</v>
      </c>
      <c r="R377" s="65"/>
      <c r="S377" s="43"/>
      <c r="T377" s="88">
        <v>0</v>
      </c>
      <c r="U377" s="65"/>
      <c r="V377" s="43"/>
      <c r="W377" s="88">
        <v>0</v>
      </c>
      <c r="X377" s="65"/>
      <c r="Y377" s="43"/>
      <c r="Z377" s="88">
        <v>0</v>
      </c>
      <c r="AA377" s="65"/>
      <c r="AB377" s="43"/>
      <c r="AC377" s="88">
        <v>0</v>
      </c>
      <c r="AD377" s="65"/>
      <c r="AE377" s="43"/>
      <c r="AF377" s="88">
        <v>0</v>
      </c>
      <c r="AG377" s="65"/>
      <c r="AH377" s="43"/>
      <c r="AI377" s="88">
        <v>0</v>
      </c>
      <c r="AJ377" s="65"/>
      <c r="AK377" s="43"/>
      <c r="AL377" s="88">
        <v>0</v>
      </c>
      <c r="AM377" s="65"/>
      <c r="AN377" s="43"/>
      <c r="AO377" s="88"/>
      <c r="AP377" s="42"/>
      <c r="AQ377" s="42"/>
      <c r="AR377" s="42"/>
      <c r="AS377" s="42"/>
      <c r="AT377" s="42"/>
      <c r="AU377" s="42"/>
      <c r="AV377" s="42"/>
      <c r="AW377" s="42"/>
      <c r="AX377" s="42"/>
      <c r="AY377" s="42"/>
      <c r="AZ377" s="42"/>
      <c r="BA377" s="42"/>
      <c r="BB377" s="42"/>
      <c r="BC377" s="42"/>
      <c r="BD377" s="42"/>
      <c r="BE377" s="42"/>
      <c r="BF377" s="42"/>
      <c r="BG377" s="42"/>
      <c r="BH377" s="42"/>
      <c r="BI377" s="42"/>
    </row>
    <row r="378" spans="1:61" ht="15.75" customHeight="1">
      <c r="A378" s="104" t="str">
        <f t="shared" si="62"/>
        <v>BoutiqueCsst</v>
      </c>
      <c r="B378" s="547" t="s">
        <v>413</v>
      </c>
      <c r="C378" s="65"/>
      <c r="D378" s="43"/>
      <c r="E378" s="88">
        <f t="shared" si="63"/>
        <v>0</v>
      </c>
      <c r="F378" s="65"/>
      <c r="G378" s="43"/>
      <c r="H378" s="88">
        <v>0</v>
      </c>
      <c r="I378" s="65"/>
      <c r="J378" s="43"/>
      <c r="K378" s="88">
        <v>0</v>
      </c>
      <c r="L378" s="65"/>
      <c r="M378" s="43"/>
      <c r="N378" s="88">
        <v>0</v>
      </c>
      <c r="O378" s="65"/>
      <c r="P378" s="43"/>
      <c r="Q378" s="88">
        <v>0</v>
      </c>
      <c r="R378" s="65"/>
      <c r="S378" s="43"/>
      <c r="T378" s="88">
        <v>0</v>
      </c>
      <c r="U378" s="65"/>
      <c r="V378" s="43"/>
      <c r="W378" s="88">
        <v>0</v>
      </c>
      <c r="X378" s="65"/>
      <c r="Y378" s="43"/>
      <c r="Z378" s="88">
        <v>0</v>
      </c>
      <c r="AA378" s="65"/>
      <c r="AB378" s="43"/>
      <c r="AC378" s="88">
        <v>0</v>
      </c>
      <c r="AD378" s="65"/>
      <c r="AE378" s="43"/>
      <c r="AF378" s="88">
        <v>0</v>
      </c>
      <c r="AG378" s="65"/>
      <c r="AH378" s="43"/>
      <c r="AI378" s="88">
        <v>0</v>
      </c>
      <c r="AJ378" s="65"/>
      <c r="AK378" s="43"/>
      <c r="AL378" s="88">
        <v>0</v>
      </c>
      <c r="AM378" s="65"/>
      <c r="AN378" s="43"/>
      <c r="AO378" s="88"/>
      <c r="AP378" s="42"/>
      <c r="AQ378" s="42"/>
      <c r="AR378" s="42"/>
      <c r="AS378" s="42"/>
      <c r="AT378" s="42"/>
      <c r="AU378" s="42"/>
      <c r="AV378" s="42"/>
      <c r="AW378" s="42"/>
      <c r="AX378" s="42"/>
      <c r="AY378" s="42"/>
      <c r="AZ378" s="42"/>
      <c r="BA378" s="42"/>
      <c r="BB378" s="42"/>
      <c r="BC378" s="42"/>
      <c r="BD378" s="42"/>
      <c r="BE378" s="42"/>
      <c r="BF378" s="42"/>
      <c r="BG378" s="42"/>
      <c r="BH378" s="42"/>
      <c r="BI378" s="42"/>
    </row>
    <row r="379" spans="1:61" ht="20.25" hidden="1" customHeight="1">
      <c r="A379" s="104" t="str">
        <f t="shared" si="62"/>
        <v>Boutique[...]</v>
      </c>
      <c r="B379" s="526" t="s">
        <v>330</v>
      </c>
      <c r="C379" s="51"/>
      <c r="D379" s="133"/>
      <c r="E379" s="110">
        <f t="shared" si="63"/>
        <v>0</v>
      </c>
      <c r="F379" s="51"/>
      <c r="G379" s="133"/>
      <c r="H379" s="110"/>
      <c r="I379" s="51"/>
      <c r="J379" s="133"/>
      <c r="K379" s="110"/>
      <c r="L379" s="51"/>
      <c r="M379" s="133"/>
      <c r="N379" s="110"/>
      <c r="O379" s="51"/>
      <c r="P379" s="133"/>
      <c r="Q379" s="110"/>
      <c r="R379" s="51"/>
      <c r="S379" s="133"/>
      <c r="T379" s="110"/>
      <c r="U379" s="51"/>
      <c r="V379" s="133"/>
      <c r="W379" s="110"/>
      <c r="X379" s="51"/>
      <c r="Y379" s="133"/>
      <c r="Z379" s="110"/>
      <c r="AA379" s="51"/>
      <c r="AB379" s="133"/>
      <c r="AC379" s="110"/>
      <c r="AD379" s="51" t="s">
        <v>404</v>
      </c>
      <c r="AE379" s="133">
        <v>0</v>
      </c>
      <c r="AF379" s="110">
        <v>0</v>
      </c>
      <c r="AG379" s="51" t="s">
        <v>404</v>
      </c>
      <c r="AH379" s="133">
        <v>0</v>
      </c>
      <c r="AI379" s="110">
        <v>0</v>
      </c>
      <c r="AJ379" s="51"/>
      <c r="AK379" s="133"/>
      <c r="AL379" s="110">
        <v>0</v>
      </c>
      <c r="AM379" s="51"/>
      <c r="AN379" s="133"/>
      <c r="AO379" s="110"/>
      <c r="AP379" s="42"/>
      <c r="AQ379" s="42"/>
      <c r="AR379" s="42"/>
      <c r="AS379" s="42"/>
      <c r="AT379" s="42"/>
      <c r="AU379" s="42"/>
      <c r="AV379" s="42"/>
      <c r="AW379" s="42"/>
      <c r="AX379" s="42"/>
      <c r="AY379" s="42"/>
      <c r="AZ379" s="42"/>
      <c r="BA379" s="42"/>
      <c r="BB379" s="42"/>
      <c r="BC379" s="42"/>
      <c r="BD379" s="42"/>
      <c r="BE379" s="42"/>
      <c r="BF379" s="42"/>
      <c r="BG379" s="42"/>
      <c r="BH379" s="42"/>
      <c r="BI379" s="42"/>
    </row>
    <row r="380" spans="1:61" ht="15.75" customHeight="1">
      <c r="A380" s="104" t="str">
        <f t="shared" si="62"/>
        <v>BoutiqueTOTAL PERSONNEL</v>
      </c>
      <c r="B380" s="543" t="s">
        <v>414</v>
      </c>
      <c r="C380" s="123" t="s">
        <v>404</v>
      </c>
      <c r="D380" s="121">
        <f>IFERROR(E380/E$363,0)</f>
        <v>0</v>
      </c>
      <c r="E380" s="122">
        <f>+SUM(E368:E379)</f>
        <v>0</v>
      </c>
      <c r="F380" s="544"/>
      <c r="G380" s="545"/>
      <c r="H380" s="546">
        <v>0</v>
      </c>
      <c r="I380" s="544"/>
      <c r="J380" s="545"/>
      <c r="K380" s="546">
        <v>0</v>
      </c>
      <c r="L380" s="544"/>
      <c r="M380" s="545"/>
      <c r="N380" s="546">
        <v>0</v>
      </c>
      <c r="O380" s="544"/>
      <c r="P380" s="545"/>
      <c r="Q380" s="546">
        <v>0</v>
      </c>
      <c r="R380" s="544"/>
      <c r="S380" s="545"/>
      <c r="T380" s="546">
        <v>0</v>
      </c>
      <c r="U380" s="544"/>
      <c r="V380" s="545"/>
      <c r="W380" s="546">
        <v>0</v>
      </c>
      <c r="X380" s="544"/>
      <c r="Y380" s="545"/>
      <c r="Z380" s="546">
        <v>0</v>
      </c>
      <c r="AA380" s="544"/>
      <c r="AB380" s="545"/>
      <c r="AC380" s="546">
        <v>0</v>
      </c>
      <c r="AD380" s="544"/>
      <c r="AE380" s="545"/>
      <c r="AF380" s="546">
        <v>0</v>
      </c>
      <c r="AG380" s="544"/>
      <c r="AH380" s="545"/>
      <c r="AI380" s="546">
        <v>0</v>
      </c>
      <c r="AJ380" s="544" t="s">
        <v>404</v>
      </c>
      <c r="AK380" s="545">
        <v>0</v>
      </c>
      <c r="AL380" s="546">
        <v>0</v>
      </c>
      <c r="AM380" s="544" t="s">
        <v>404</v>
      </c>
      <c r="AN380" s="545">
        <v>0</v>
      </c>
      <c r="AO380" s="546">
        <v>0</v>
      </c>
      <c r="AP380" s="42"/>
      <c r="AQ380" s="42"/>
      <c r="AR380" s="42"/>
      <c r="AS380" s="42"/>
      <c r="AT380" s="42"/>
      <c r="AU380" s="42"/>
      <c r="AV380" s="42"/>
      <c r="AW380" s="42"/>
      <c r="AX380" s="42"/>
      <c r="AY380" s="42"/>
      <c r="AZ380" s="42"/>
      <c r="BA380" s="42"/>
      <c r="BB380" s="42"/>
      <c r="BC380" s="42"/>
      <c r="BD380" s="42"/>
      <c r="BE380" s="42"/>
      <c r="BF380" s="42"/>
      <c r="BG380" s="42"/>
      <c r="BH380" s="42"/>
      <c r="BI380" s="42"/>
    </row>
    <row r="381" spans="1:61" ht="15.75" customHeight="1">
      <c r="A381" s="104" t="str">
        <f t="shared" si="62"/>
        <v>BoutiquePublicité 2</v>
      </c>
      <c r="B381" s="589" t="s">
        <v>415</v>
      </c>
      <c r="C381" s="65"/>
      <c r="D381" s="43"/>
      <c r="E381" s="88">
        <f t="shared" ref="E381:E397" si="64">+SUM(H381,K381,N381,Q381,T381,W381,Z381,AC381,AF381,AI381,AL381,AO381)</f>
        <v>0</v>
      </c>
      <c r="F381" s="65"/>
      <c r="G381" s="43"/>
      <c r="H381" s="88">
        <v>0</v>
      </c>
      <c r="I381" s="65"/>
      <c r="J381" s="43"/>
      <c r="K381" s="88">
        <v>0</v>
      </c>
      <c r="L381" s="65"/>
      <c r="M381" s="43"/>
      <c r="N381" s="88">
        <v>0</v>
      </c>
      <c r="O381" s="65"/>
      <c r="P381" s="43"/>
      <c r="Q381" s="88">
        <v>0</v>
      </c>
      <c r="R381" s="65"/>
      <c r="S381" s="43"/>
      <c r="T381" s="88">
        <v>0</v>
      </c>
      <c r="U381" s="65"/>
      <c r="V381" s="43"/>
      <c r="W381" s="88">
        <v>0</v>
      </c>
      <c r="X381" s="65"/>
      <c r="Y381" s="43"/>
      <c r="Z381" s="88">
        <v>0</v>
      </c>
      <c r="AA381" s="65"/>
      <c r="AB381" s="43"/>
      <c r="AC381" s="88">
        <v>0</v>
      </c>
      <c r="AD381" s="65"/>
      <c r="AE381" s="43"/>
      <c r="AF381" s="88">
        <v>0</v>
      </c>
      <c r="AG381" s="65"/>
      <c r="AH381" s="43"/>
      <c r="AI381" s="88">
        <v>0</v>
      </c>
      <c r="AJ381" s="65"/>
      <c r="AK381" s="43"/>
      <c r="AL381" s="88">
        <v>0</v>
      </c>
      <c r="AM381" s="65"/>
      <c r="AN381" s="43"/>
      <c r="AO381" s="88"/>
      <c r="AP381" s="42"/>
      <c r="AQ381" s="42"/>
      <c r="AR381" s="42"/>
      <c r="AS381" s="42"/>
      <c r="AT381" s="42"/>
      <c r="AU381" s="42"/>
      <c r="AV381" s="42"/>
      <c r="AW381" s="42"/>
      <c r="AX381" s="42"/>
      <c r="AY381" s="42"/>
      <c r="AZ381" s="42"/>
      <c r="BA381" s="42"/>
      <c r="BB381" s="42"/>
      <c r="BC381" s="42"/>
      <c r="BD381" s="42"/>
      <c r="BE381" s="42"/>
      <c r="BF381" s="42"/>
      <c r="BG381" s="42"/>
      <c r="BH381" s="42"/>
      <c r="BI381" s="42"/>
    </row>
    <row r="382" spans="1:61" ht="15.75" customHeight="1">
      <c r="A382" s="104" t="str">
        <f t="shared" si="62"/>
        <v>BoutiqueService gratuit 2</v>
      </c>
      <c r="B382" s="547" t="s">
        <v>416</v>
      </c>
      <c r="C382" s="65"/>
      <c r="D382" s="43"/>
      <c r="E382" s="88">
        <f t="shared" si="64"/>
        <v>0</v>
      </c>
      <c r="F382" s="65"/>
      <c r="G382" s="43"/>
      <c r="H382" s="88">
        <v>0</v>
      </c>
      <c r="I382" s="65"/>
      <c r="J382" s="43"/>
      <c r="K382" s="88">
        <v>0</v>
      </c>
      <c r="L382" s="65"/>
      <c r="M382" s="43"/>
      <c r="N382" s="88">
        <v>0</v>
      </c>
      <c r="O382" s="65"/>
      <c r="P382" s="43"/>
      <c r="Q382" s="88">
        <v>0</v>
      </c>
      <c r="R382" s="65"/>
      <c r="S382" s="43"/>
      <c r="T382" s="88">
        <v>0</v>
      </c>
      <c r="U382" s="65"/>
      <c r="V382" s="43"/>
      <c r="W382" s="88">
        <v>0</v>
      </c>
      <c r="X382" s="65"/>
      <c r="Y382" s="43"/>
      <c r="Z382" s="88">
        <v>0</v>
      </c>
      <c r="AA382" s="65"/>
      <c r="AB382" s="43"/>
      <c r="AC382" s="88">
        <v>0</v>
      </c>
      <c r="AD382" s="65"/>
      <c r="AE382" s="43"/>
      <c r="AF382" s="88">
        <v>0</v>
      </c>
      <c r="AG382" s="65"/>
      <c r="AH382" s="43"/>
      <c r="AI382" s="88">
        <v>0</v>
      </c>
      <c r="AJ382" s="65"/>
      <c r="AK382" s="43"/>
      <c r="AL382" s="88">
        <v>0</v>
      </c>
      <c r="AM382" s="65"/>
      <c r="AN382" s="43"/>
      <c r="AO382" s="88"/>
      <c r="AP382" s="42"/>
      <c r="AQ382" s="42"/>
      <c r="AR382" s="42"/>
      <c r="AS382" s="42"/>
      <c r="AT382" s="42"/>
      <c r="AU382" s="42"/>
      <c r="AV382" s="42"/>
      <c r="AW382" s="42"/>
      <c r="AX382" s="42"/>
      <c r="AY382" s="42"/>
      <c r="AZ382" s="42"/>
      <c r="BA382" s="42"/>
      <c r="BB382" s="42"/>
      <c r="BC382" s="42"/>
      <c r="BD382" s="42"/>
      <c r="BE382" s="42"/>
      <c r="BF382" s="42"/>
      <c r="BG382" s="42"/>
      <c r="BH382" s="42"/>
      <c r="BI382" s="42"/>
    </row>
    <row r="383" spans="1:61" ht="15.75" customHeight="1">
      <c r="A383" s="104" t="str">
        <f t="shared" si="62"/>
        <v>BoutiqueFrais véhicules de cie</v>
      </c>
      <c r="B383" s="548" t="s">
        <v>417</v>
      </c>
      <c r="C383" s="51"/>
      <c r="D383" s="133"/>
      <c r="E383" s="110">
        <f t="shared" si="64"/>
        <v>0</v>
      </c>
      <c r="F383" s="51"/>
      <c r="G383" s="133"/>
      <c r="H383" s="110">
        <v>0</v>
      </c>
      <c r="I383" s="51"/>
      <c r="J383" s="133"/>
      <c r="K383" s="110">
        <v>0</v>
      </c>
      <c r="L383" s="51"/>
      <c r="M383" s="133"/>
      <c r="N383" s="110">
        <v>0</v>
      </c>
      <c r="O383" s="51"/>
      <c r="P383" s="133"/>
      <c r="Q383" s="110">
        <v>0</v>
      </c>
      <c r="R383" s="51"/>
      <c r="S383" s="133"/>
      <c r="T383" s="110">
        <v>0</v>
      </c>
      <c r="U383" s="51"/>
      <c r="V383" s="133"/>
      <c r="W383" s="110">
        <v>0</v>
      </c>
      <c r="X383" s="51"/>
      <c r="Y383" s="133"/>
      <c r="Z383" s="110">
        <v>0</v>
      </c>
      <c r="AA383" s="51"/>
      <c r="AB383" s="133"/>
      <c r="AC383" s="110">
        <v>0</v>
      </c>
      <c r="AD383" s="51"/>
      <c r="AE383" s="133"/>
      <c r="AF383" s="110">
        <v>0</v>
      </c>
      <c r="AG383" s="51"/>
      <c r="AH383" s="133"/>
      <c r="AI383" s="110">
        <v>0</v>
      </c>
      <c r="AJ383" s="51"/>
      <c r="AK383" s="133"/>
      <c r="AL383" s="110">
        <v>0</v>
      </c>
      <c r="AM383" s="51"/>
      <c r="AN383" s="133"/>
      <c r="AO383" s="110"/>
      <c r="AP383" s="42"/>
      <c r="AQ383" s="42"/>
      <c r="AR383" s="42"/>
      <c r="AS383" s="42"/>
      <c r="AT383" s="42"/>
      <c r="AU383" s="42"/>
      <c r="AV383" s="42"/>
      <c r="AW383" s="42"/>
      <c r="AX383" s="42"/>
      <c r="AY383" s="42"/>
      <c r="AZ383" s="42"/>
      <c r="BA383" s="42"/>
      <c r="BB383" s="42"/>
      <c r="BC383" s="42"/>
      <c r="BD383" s="42"/>
      <c r="BE383" s="42"/>
      <c r="BF383" s="42"/>
      <c r="BG383" s="42"/>
      <c r="BH383" s="42"/>
      <c r="BI383" s="42"/>
    </row>
    <row r="384" spans="1:61" ht="15.75" customHeight="1">
      <c r="A384" s="104" t="str">
        <f t="shared" si="62"/>
        <v>BoutiqueInformatique</v>
      </c>
      <c r="B384" s="547" t="s">
        <v>418</v>
      </c>
      <c r="C384" s="65"/>
      <c r="D384" s="43"/>
      <c r="E384" s="88">
        <f t="shared" si="64"/>
        <v>0</v>
      </c>
      <c r="F384" s="65"/>
      <c r="G384" s="43"/>
      <c r="H384" s="88">
        <v>0</v>
      </c>
      <c r="I384" s="65"/>
      <c r="J384" s="43"/>
      <c r="K384" s="88">
        <v>0</v>
      </c>
      <c r="L384" s="65"/>
      <c r="M384" s="43"/>
      <c r="N384" s="88">
        <v>0</v>
      </c>
      <c r="O384" s="65"/>
      <c r="P384" s="43"/>
      <c r="Q384" s="88">
        <v>0</v>
      </c>
      <c r="R384" s="65"/>
      <c r="S384" s="43"/>
      <c r="T384" s="88">
        <v>0</v>
      </c>
      <c r="U384" s="65"/>
      <c r="V384" s="43"/>
      <c r="W384" s="88">
        <v>0</v>
      </c>
      <c r="X384" s="65"/>
      <c r="Y384" s="43"/>
      <c r="Z384" s="88">
        <v>0</v>
      </c>
      <c r="AA384" s="65"/>
      <c r="AB384" s="43"/>
      <c r="AC384" s="88">
        <v>0</v>
      </c>
      <c r="AD384" s="65"/>
      <c r="AE384" s="43"/>
      <c r="AF384" s="88">
        <v>0</v>
      </c>
      <c r="AG384" s="65"/>
      <c r="AH384" s="43"/>
      <c r="AI384" s="88">
        <v>0</v>
      </c>
      <c r="AJ384" s="65"/>
      <c r="AK384" s="43"/>
      <c r="AL384" s="88">
        <v>0</v>
      </c>
      <c r="AM384" s="65"/>
      <c r="AN384" s="43"/>
      <c r="AO384" s="88"/>
      <c r="AP384" s="42"/>
      <c r="AQ384" s="42"/>
      <c r="AR384" s="42"/>
      <c r="AS384" s="42"/>
      <c r="AT384" s="42"/>
      <c r="AU384" s="42"/>
      <c r="AV384" s="42"/>
      <c r="AW384" s="42"/>
      <c r="AX384" s="42"/>
      <c r="AY384" s="42"/>
      <c r="AZ384" s="42"/>
      <c r="BA384" s="42"/>
      <c r="BB384" s="42"/>
      <c r="BC384" s="42"/>
      <c r="BD384" s="42"/>
      <c r="BE384" s="42"/>
      <c r="BF384" s="42"/>
      <c r="BG384" s="42"/>
      <c r="BH384" s="42"/>
      <c r="BI384" s="42"/>
    </row>
    <row r="385" spans="1:61" ht="15.75" customHeight="1">
      <c r="A385" s="104" t="str">
        <f t="shared" si="62"/>
        <v>BoutiqueFrais de déplacement</v>
      </c>
      <c r="B385" s="547" t="s">
        <v>419</v>
      </c>
      <c r="C385" s="65"/>
      <c r="D385" s="43"/>
      <c r="E385" s="88">
        <f t="shared" si="64"/>
        <v>0</v>
      </c>
      <c r="F385" s="65"/>
      <c r="G385" s="43"/>
      <c r="H385" s="88">
        <v>0</v>
      </c>
      <c r="I385" s="65"/>
      <c r="J385" s="43"/>
      <c r="K385" s="88">
        <v>0</v>
      </c>
      <c r="L385" s="65"/>
      <c r="M385" s="43"/>
      <c r="N385" s="88">
        <v>0</v>
      </c>
      <c r="O385" s="65"/>
      <c r="P385" s="43"/>
      <c r="Q385" s="88">
        <v>0</v>
      </c>
      <c r="R385" s="65"/>
      <c r="S385" s="43"/>
      <c r="T385" s="88">
        <v>0</v>
      </c>
      <c r="U385" s="65"/>
      <c r="V385" s="43"/>
      <c r="W385" s="88">
        <v>0</v>
      </c>
      <c r="X385" s="65"/>
      <c r="Y385" s="43"/>
      <c r="Z385" s="88">
        <v>0</v>
      </c>
      <c r="AA385" s="65"/>
      <c r="AB385" s="43"/>
      <c r="AC385" s="88">
        <v>0</v>
      </c>
      <c r="AD385" s="65"/>
      <c r="AE385" s="43"/>
      <c r="AF385" s="88">
        <v>0</v>
      </c>
      <c r="AG385" s="65"/>
      <c r="AH385" s="43"/>
      <c r="AI385" s="88">
        <v>0</v>
      </c>
      <c r="AJ385" s="65"/>
      <c r="AK385" s="43"/>
      <c r="AL385" s="88">
        <v>0</v>
      </c>
      <c r="AM385" s="65"/>
      <c r="AN385" s="43"/>
      <c r="AO385" s="88"/>
      <c r="AP385" s="42"/>
      <c r="AQ385" s="42"/>
      <c r="AR385" s="42"/>
      <c r="AS385" s="42"/>
      <c r="AT385" s="42"/>
      <c r="AU385" s="42"/>
      <c r="AV385" s="42"/>
      <c r="AW385" s="42"/>
      <c r="AX385" s="42"/>
      <c r="AY385" s="42"/>
      <c r="AZ385" s="42"/>
      <c r="BA385" s="42"/>
      <c r="BB385" s="42"/>
      <c r="BC385" s="42"/>
      <c r="BD385" s="42"/>
      <c r="BE385" s="42"/>
      <c r="BF385" s="42"/>
      <c r="BG385" s="42"/>
      <c r="BH385" s="42"/>
      <c r="BI385" s="42"/>
    </row>
    <row r="386" spans="1:61" ht="15.75" customHeight="1">
      <c r="A386" s="104" t="str">
        <f t="shared" si="62"/>
        <v>BoutiqueServices extérieurs</v>
      </c>
      <c r="B386" s="547" t="s">
        <v>420</v>
      </c>
      <c r="C386" s="51"/>
      <c r="D386" s="133"/>
      <c r="E386" s="110">
        <f t="shared" si="64"/>
        <v>0</v>
      </c>
      <c r="F386" s="51"/>
      <c r="G386" s="133"/>
      <c r="H386" s="110">
        <v>0</v>
      </c>
      <c r="I386" s="51"/>
      <c r="J386" s="133"/>
      <c r="K386" s="110">
        <v>0</v>
      </c>
      <c r="L386" s="51"/>
      <c r="M386" s="133"/>
      <c r="N386" s="110">
        <v>0</v>
      </c>
      <c r="O386" s="51"/>
      <c r="P386" s="133"/>
      <c r="Q386" s="110">
        <v>0</v>
      </c>
      <c r="R386" s="51"/>
      <c r="S386" s="133"/>
      <c r="T386" s="110">
        <v>0</v>
      </c>
      <c r="U386" s="51"/>
      <c r="V386" s="133"/>
      <c r="W386" s="110">
        <v>0</v>
      </c>
      <c r="X386" s="51"/>
      <c r="Y386" s="133"/>
      <c r="Z386" s="110">
        <v>0</v>
      </c>
      <c r="AA386" s="51"/>
      <c r="AB386" s="133"/>
      <c r="AC386" s="110">
        <v>0</v>
      </c>
      <c r="AD386" s="51"/>
      <c r="AE386" s="133"/>
      <c r="AF386" s="110">
        <v>0</v>
      </c>
      <c r="AG386" s="51"/>
      <c r="AH386" s="133"/>
      <c r="AI386" s="110">
        <v>0</v>
      </c>
      <c r="AJ386" s="51"/>
      <c r="AK386" s="133"/>
      <c r="AL386" s="110">
        <v>0</v>
      </c>
      <c r="AM386" s="51"/>
      <c r="AN386" s="133"/>
      <c r="AO386" s="110"/>
      <c r="AP386" s="42"/>
      <c r="AQ386" s="42"/>
      <c r="AR386" s="42"/>
      <c r="AS386" s="42"/>
      <c r="AT386" s="42"/>
      <c r="AU386" s="42"/>
      <c r="AV386" s="42"/>
      <c r="AW386" s="42"/>
      <c r="AX386" s="42"/>
      <c r="AY386" s="42"/>
      <c r="AZ386" s="42"/>
      <c r="BA386" s="42"/>
      <c r="BB386" s="42"/>
      <c r="BC386" s="42"/>
      <c r="BD386" s="42"/>
      <c r="BE386" s="42"/>
      <c r="BF386" s="42"/>
      <c r="BG386" s="42"/>
      <c r="BH386" s="42"/>
      <c r="BI386" s="42"/>
    </row>
    <row r="387" spans="1:61" ht="20.25" hidden="1" customHeight="1">
      <c r="A387" s="104" t="str">
        <f t="shared" si="62"/>
        <v>BoutiqueFournitures autres</v>
      </c>
      <c r="B387" s="589" t="s">
        <v>421</v>
      </c>
      <c r="C387" s="65"/>
      <c r="D387" s="43"/>
      <c r="E387" s="88">
        <f t="shared" si="64"/>
        <v>0</v>
      </c>
      <c r="F387" s="65"/>
      <c r="G387" s="43"/>
      <c r="H387" s="88">
        <v>0</v>
      </c>
      <c r="I387" s="65"/>
      <c r="J387" s="43"/>
      <c r="K387" s="88">
        <v>0</v>
      </c>
      <c r="L387" s="65"/>
      <c r="M387" s="43"/>
      <c r="N387" s="88">
        <v>0</v>
      </c>
      <c r="O387" s="65"/>
      <c r="P387" s="43"/>
      <c r="Q387" s="88">
        <v>0</v>
      </c>
      <c r="R387" s="65"/>
      <c r="S387" s="43"/>
      <c r="T387" s="88">
        <v>0</v>
      </c>
      <c r="U387" s="65"/>
      <c r="V387" s="43"/>
      <c r="W387" s="88">
        <v>0</v>
      </c>
      <c r="X387" s="65"/>
      <c r="Y387" s="43"/>
      <c r="Z387" s="88">
        <v>0</v>
      </c>
      <c r="AA387" s="65"/>
      <c r="AB387" s="43"/>
      <c r="AC387" s="88">
        <v>0</v>
      </c>
      <c r="AD387" s="65"/>
      <c r="AE387" s="43"/>
      <c r="AF387" s="88">
        <v>0</v>
      </c>
      <c r="AG387" s="65"/>
      <c r="AH387" s="43"/>
      <c r="AI387" s="88">
        <v>0</v>
      </c>
      <c r="AJ387" s="65"/>
      <c r="AK387" s="43"/>
      <c r="AL387" s="88">
        <v>0</v>
      </c>
      <c r="AM387" s="65"/>
      <c r="AN387" s="43"/>
      <c r="AO387" s="88"/>
      <c r="AP387" s="42"/>
      <c r="AQ387" s="42"/>
      <c r="AR387" s="42"/>
      <c r="AS387" s="42"/>
      <c r="AT387" s="42"/>
      <c r="AU387" s="42"/>
      <c r="AV387" s="42"/>
      <c r="AW387" s="42"/>
      <c r="AX387" s="42"/>
      <c r="AY387" s="42"/>
      <c r="AZ387" s="42"/>
      <c r="BA387" s="42"/>
      <c r="BB387" s="42"/>
      <c r="BC387" s="42"/>
      <c r="BD387" s="42"/>
      <c r="BE387" s="42"/>
      <c r="BF387" s="42"/>
      <c r="BG387" s="42"/>
      <c r="BH387" s="42"/>
      <c r="BI387" s="42"/>
    </row>
    <row r="388" spans="1:61" ht="20.25" hidden="1" customHeight="1">
      <c r="A388" s="104" t="str">
        <f t="shared" si="62"/>
        <v>BoutiqueUniformes</v>
      </c>
      <c r="B388" s="547" t="s">
        <v>422</v>
      </c>
      <c r="C388" s="65"/>
      <c r="D388" s="43"/>
      <c r="E388" s="88">
        <f t="shared" si="64"/>
        <v>0</v>
      </c>
      <c r="F388" s="65"/>
      <c r="G388" s="43"/>
      <c r="H388" s="88">
        <v>0</v>
      </c>
      <c r="I388" s="65"/>
      <c r="J388" s="43"/>
      <c r="K388" s="88">
        <v>0</v>
      </c>
      <c r="L388" s="65"/>
      <c r="M388" s="43"/>
      <c r="N388" s="88">
        <v>0</v>
      </c>
      <c r="O388" s="65"/>
      <c r="P388" s="43"/>
      <c r="Q388" s="88">
        <v>0</v>
      </c>
      <c r="R388" s="65"/>
      <c r="S388" s="43"/>
      <c r="T388" s="88">
        <v>0</v>
      </c>
      <c r="U388" s="65"/>
      <c r="V388" s="43"/>
      <c r="W388" s="88">
        <v>0</v>
      </c>
      <c r="X388" s="65"/>
      <c r="Y388" s="43"/>
      <c r="Z388" s="88">
        <v>0</v>
      </c>
      <c r="AA388" s="65"/>
      <c r="AB388" s="43"/>
      <c r="AC388" s="88">
        <v>0</v>
      </c>
      <c r="AD388" s="65"/>
      <c r="AE388" s="43"/>
      <c r="AF388" s="88">
        <v>0</v>
      </c>
      <c r="AG388" s="65"/>
      <c r="AH388" s="43"/>
      <c r="AI388" s="88">
        <v>0</v>
      </c>
      <c r="AJ388" s="65"/>
      <c r="AK388" s="43"/>
      <c r="AL388" s="88">
        <v>0</v>
      </c>
      <c r="AM388" s="65"/>
      <c r="AN388" s="43"/>
      <c r="AO388" s="88"/>
      <c r="AP388" s="42"/>
      <c r="AQ388" s="42"/>
      <c r="AR388" s="42"/>
      <c r="AS388" s="42"/>
      <c r="AT388" s="42"/>
      <c r="AU388" s="42"/>
      <c r="AV388" s="42"/>
      <c r="AW388" s="42"/>
      <c r="AX388" s="42"/>
      <c r="AY388" s="42"/>
      <c r="AZ388" s="42"/>
      <c r="BA388" s="42"/>
      <c r="BB388" s="42"/>
      <c r="BC388" s="42"/>
      <c r="BD388" s="42"/>
      <c r="BE388" s="42"/>
      <c r="BF388" s="42"/>
      <c r="BG388" s="42"/>
      <c r="BH388" s="42"/>
      <c r="BI388" s="42"/>
    </row>
    <row r="389" spans="1:61" ht="20.25" hidden="1" customHeight="1">
      <c r="A389" s="104" t="str">
        <f t="shared" si="62"/>
        <v>BoutiquePapeterie</v>
      </c>
      <c r="B389" s="547" t="s">
        <v>423</v>
      </c>
      <c r="C389" s="65"/>
      <c r="D389" s="43"/>
      <c r="E389" s="88">
        <f t="shared" si="64"/>
        <v>0</v>
      </c>
      <c r="F389" s="65"/>
      <c r="G389" s="43"/>
      <c r="H389" s="88">
        <v>0</v>
      </c>
      <c r="I389" s="65"/>
      <c r="J389" s="43"/>
      <c r="K389" s="88">
        <v>0</v>
      </c>
      <c r="L389" s="65"/>
      <c r="M389" s="43"/>
      <c r="N389" s="88">
        <v>0</v>
      </c>
      <c r="O389" s="65"/>
      <c r="P389" s="43"/>
      <c r="Q389" s="88">
        <v>0</v>
      </c>
      <c r="R389" s="65"/>
      <c r="S389" s="43"/>
      <c r="T389" s="88">
        <v>0</v>
      </c>
      <c r="U389" s="65"/>
      <c r="V389" s="43"/>
      <c r="W389" s="88">
        <v>0</v>
      </c>
      <c r="X389" s="65"/>
      <c r="Y389" s="43"/>
      <c r="Z389" s="88">
        <v>0</v>
      </c>
      <c r="AA389" s="65"/>
      <c r="AB389" s="43"/>
      <c r="AC389" s="88">
        <v>0</v>
      </c>
      <c r="AD389" s="65"/>
      <c r="AE389" s="43"/>
      <c r="AF389" s="88">
        <v>0</v>
      </c>
      <c r="AG389" s="65"/>
      <c r="AH389" s="43"/>
      <c r="AI389" s="88">
        <v>0</v>
      </c>
      <c r="AJ389" s="65"/>
      <c r="AK389" s="43"/>
      <c r="AL389" s="88">
        <v>0</v>
      </c>
      <c r="AM389" s="65"/>
      <c r="AN389" s="43"/>
      <c r="AO389" s="88"/>
      <c r="AP389" s="42"/>
      <c r="AQ389" s="42"/>
      <c r="AR389" s="42"/>
      <c r="AS389" s="42"/>
      <c r="AT389" s="42"/>
      <c r="AU389" s="42"/>
      <c r="AV389" s="42"/>
      <c r="AW389" s="42"/>
      <c r="AX389" s="42"/>
      <c r="AY389" s="42"/>
      <c r="AZ389" s="42"/>
      <c r="BA389" s="42"/>
      <c r="BB389" s="42"/>
      <c r="BC389" s="42"/>
      <c r="BD389" s="42"/>
      <c r="BE389" s="42"/>
      <c r="BF389" s="42"/>
      <c r="BG389" s="42"/>
      <c r="BH389" s="42"/>
      <c r="BI389" s="42"/>
    </row>
    <row r="390" spans="1:61" ht="20.25" hidden="1" customHeight="1">
      <c r="A390" s="104" t="str">
        <f t="shared" si="62"/>
        <v>BoutiqueTéléphone</v>
      </c>
      <c r="B390" s="547" t="s">
        <v>424</v>
      </c>
      <c r="C390" s="65"/>
      <c r="D390" s="43"/>
      <c r="E390" s="88">
        <f t="shared" si="64"/>
        <v>0</v>
      </c>
      <c r="F390" s="65"/>
      <c r="G390" s="43"/>
      <c r="H390" s="88">
        <v>0</v>
      </c>
      <c r="I390" s="65"/>
      <c r="J390" s="43"/>
      <c r="K390" s="88">
        <v>0</v>
      </c>
      <c r="L390" s="65"/>
      <c r="M390" s="43"/>
      <c r="N390" s="88">
        <v>0</v>
      </c>
      <c r="O390" s="65"/>
      <c r="P390" s="43"/>
      <c r="Q390" s="88">
        <v>0</v>
      </c>
      <c r="R390" s="65"/>
      <c r="S390" s="43"/>
      <c r="T390" s="88">
        <v>0</v>
      </c>
      <c r="U390" s="65"/>
      <c r="V390" s="43"/>
      <c r="W390" s="88">
        <v>0</v>
      </c>
      <c r="X390" s="65"/>
      <c r="Y390" s="43"/>
      <c r="Z390" s="88">
        <v>0</v>
      </c>
      <c r="AA390" s="65"/>
      <c r="AB390" s="43"/>
      <c r="AC390" s="88">
        <v>0</v>
      </c>
      <c r="AD390" s="65"/>
      <c r="AE390" s="43"/>
      <c r="AF390" s="88">
        <v>0</v>
      </c>
      <c r="AG390" s="65"/>
      <c r="AH390" s="43"/>
      <c r="AI390" s="88">
        <v>0</v>
      </c>
      <c r="AJ390" s="65"/>
      <c r="AK390" s="43"/>
      <c r="AL390" s="88">
        <v>0</v>
      </c>
      <c r="AM390" s="65"/>
      <c r="AN390" s="43"/>
      <c r="AO390" s="88"/>
      <c r="AP390" s="42"/>
      <c r="AQ390" s="42"/>
      <c r="AR390" s="42"/>
      <c r="AS390" s="42"/>
      <c r="AT390" s="42"/>
      <c r="AU390" s="42"/>
      <c r="AV390" s="42"/>
      <c r="AW390" s="42"/>
      <c r="AX390" s="42"/>
      <c r="AY390" s="42"/>
      <c r="AZ390" s="42"/>
      <c r="BA390" s="42"/>
      <c r="BB390" s="42"/>
      <c r="BC390" s="42"/>
      <c r="BD390" s="42"/>
      <c r="BE390" s="42"/>
      <c r="BF390" s="42"/>
      <c r="BG390" s="42"/>
      <c r="BH390" s="42"/>
      <c r="BI390" s="42"/>
    </row>
    <row r="391" spans="1:61" ht="20.25" hidden="1" customHeight="1">
      <c r="A391" s="104" t="str">
        <f t="shared" si="62"/>
        <v>BoutiqueFrais postaux</v>
      </c>
      <c r="B391" s="547" t="s">
        <v>425</v>
      </c>
      <c r="C391" s="65"/>
      <c r="D391" s="43"/>
      <c r="E391" s="88">
        <f t="shared" si="64"/>
        <v>0</v>
      </c>
      <c r="F391" s="65"/>
      <c r="G391" s="43"/>
      <c r="H391" s="88">
        <v>0</v>
      </c>
      <c r="I391" s="65"/>
      <c r="J391" s="43"/>
      <c r="K391" s="88">
        <v>0</v>
      </c>
      <c r="L391" s="65"/>
      <c r="M391" s="43"/>
      <c r="N391" s="88">
        <v>0</v>
      </c>
      <c r="O391" s="65"/>
      <c r="P391" s="43"/>
      <c r="Q391" s="88">
        <v>0</v>
      </c>
      <c r="R391" s="65"/>
      <c r="S391" s="43"/>
      <c r="T391" s="88">
        <v>0</v>
      </c>
      <c r="U391" s="65"/>
      <c r="V391" s="43"/>
      <c r="W391" s="88">
        <v>0</v>
      </c>
      <c r="X391" s="65"/>
      <c r="Y391" s="43"/>
      <c r="Z391" s="88">
        <v>0</v>
      </c>
      <c r="AA391" s="65"/>
      <c r="AB391" s="43"/>
      <c r="AC391" s="88">
        <v>0</v>
      </c>
      <c r="AD391" s="65"/>
      <c r="AE391" s="43"/>
      <c r="AF391" s="88">
        <v>0</v>
      </c>
      <c r="AG391" s="65"/>
      <c r="AH391" s="43"/>
      <c r="AI391" s="88">
        <v>0</v>
      </c>
      <c r="AJ391" s="65"/>
      <c r="AK391" s="43"/>
      <c r="AL391" s="88">
        <v>0</v>
      </c>
      <c r="AM391" s="65"/>
      <c r="AN391" s="43"/>
      <c r="AO391" s="88"/>
      <c r="AP391" s="42"/>
      <c r="AQ391" s="42"/>
      <c r="AR391" s="42"/>
      <c r="AS391" s="42"/>
      <c r="AT391" s="42"/>
      <c r="AU391" s="42"/>
      <c r="AV391" s="42"/>
      <c r="AW391" s="42"/>
      <c r="AX391" s="42"/>
      <c r="AY391" s="42"/>
      <c r="AZ391" s="42"/>
      <c r="BA391" s="42"/>
      <c r="BB391" s="42"/>
      <c r="BC391" s="42"/>
      <c r="BD391" s="42"/>
      <c r="BE391" s="42"/>
      <c r="BF391" s="42"/>
      <c r="BG391" s="42"/>
      <c r="BH391" s="42"/>
      <c r="BI391" s="42"/>
    </row>
    <row r="392" spans="1:61" ht="20.25" hidden="1" customHeight="1">
      <c r="A392" s="104" t="str">
        <f t="shared" si="62"/>
        <v>BoutiqueDivers</v>
      </c>
      <c r="B392" s="547" t="s">
        <v>426</v>
      </c>
      <c r="C392" s="65"/>
      <c r="D392" s="43"/>
      <c r="E392" s="88">
        <f t="shared" si="64"/>
        <v>0</v>
      </c>
      <c r="F392" s="65"/>
      <c r="G392" s="43"/>
      <c r="H392" s="88">
        <v>0</v>
      </c>
      <c r="I392" s="65"/>
      <c r="J392" s="43"/>
      <c r="K392" s="88">
        <v>0</v>
      </c>
      <c r="L392" s="65"/>
      <c r="M392" s="43"/>
      <c r="N392" s="88">
        <v>0</v>
      </c>
      <c r="O392" s="65"/>
      <c r="P392" s="43"/>
      <c r="Q392" s="88">
        <v>0</v>
      </c>
      <c r="R392" s="65"/>
      <c r="S392" s="43"/>
      <c r="T392" s="88">
        <v>0</v>
      </c>
      <c r="U392" s="65"/>
      <c r="V392" s="43"/>
      <c r="W392" s="88">
        <v>0</v>
      </c>
      <c r="X392" s="65"/>
      <c r="Y392" s="43"/>
      <c r="Z392" s="88">
        <v>0</v>
      </c>
      <c r="AA392" s="65"/>
      <c r="AB392" s="43"/>
      <c r="AC392" s="88">
        <v>0</v>
      </c>
      <c r="AD392" s="65"/>
      <c r="AE392" s="43"/>
      <c r="AF392" s="88">
        <v>0</v>
      </c>
      <c r="AG392" s="65"/>
      <c r="AH392" s="43"/>
      <c r="AI392" s="88">
        <v>0</v>
      </c>
      <c r="AJ392" s="65"/>
      <c r="AK392" s="43"/>
      <c r="AL392" s="88">
        <v>0</v>
      </c>
      <c r="AM392" s="65"/>
      <c r="AN392" s="43"/>
      <c r="AO392" s="88"/>
      <c r="AP392" s="42"/>
      <c r="AQ392" s="42"/>
      <c r="AR392" s="42"/>
      <c r="AS392" s="42"/>
      <c r="AT392" s="42"/>
      <c r="AU392" s="42"/>
      <c r="AV392" s="42"/>
      <c r="AW392" s="42"/>
      <c r="AX392" s="42"/>
      <c r="AY392" s="42"/>
      <c r="AZ392" s="42"/>
      <c r="BA392" s="42"/>
      <c r="BB392" s="42"/>
      <c r="BC392" s="42"/>
      <c r="BD392" s="42"/>
      <c r="BE392" s="42"/>
      <c r="BF392" s="42"/>
      <c r="BG392" s="42"/>
      <c r="BH392" s="42"/>
      <c r="BI392" s="42"/>
    </row>
    <row r="393" spans="1:61" ht="20.25" hidden="1" customHeight="1">
      <c r="A393" s="104" t="str">
        <f t="shared" si="62"/>
        <v>BoutiqueFormation</v>
      </c>
      <c r="B393" s="547" t="s">
        <v>427</v>
      </c>
      <c r="C393" s="65"/>
      <c r="D393" s="43"/>
      <c r="E393" s="88">
        <f t="shared" si="64"/>
        <v>0</v>
      </c>
      <c r="F393" s="65"/>
      <c r="G393" s="43"/>
      <c r="H393" s="88">
        <v>0</v>
      </c>
      <c r="I393" s="65"/>
      <c r="J393" s="43"/>
      <c r="K393" s="88">
        <v>0</v>
      </c>
      <c r="L393" s="65"/>
      <c r="M393" s="43"/>
      <c r="N393" s="88">
        <v>0</v>
      </c>
      <c r="O393" s="65"/>
      <c r="P393" s="43"/>
      <c r="Q393" s="88">
        <v>0</v>
      </c>
      <c r="R393" s="65"/>
      <c r="S393" s="43"/>
      <c r="T393" s="88">
        <v>0</v>
      </c>
      <c r="U393" s="65"/>
      <c r="V393" s="43"/>
      <c r="W393" s="88">
        <v>0</v>
      </c>
      <c r="X393" s="65"/>
      <c r="Y393" s="43"/>
      <c r="Z393" s="88">
        <v>0</v>
      </c>
      <c r="AA393" s="65"/>
      <c r="AB393" s="43"/>
      <c r="AC393" s="88">
        <v>0</v>
      </c>
      <c r="AD393" s="65"/>
      <c r="AE393" s="43"/>
      <c r="AF393" s="88">
        <v>0</v>
      </c>
      <c r="AG393" s="65"/>
      <c r="AH393" s="43"/>
      <c r="AI393" s="88">
        <v>0</v>
      </c>
      <c r="AJ393" s="65"/>
      <c r="AK393" s="43"/>
      <c r="AL393" s="88">
        <v>0</v>
      </c>
      <c r="AM393" s="65"/>
      <c r="AN393" s="43"/>
      <c r="AO393" s="88"/>
      <c r="AP393" s="42"/>
      <c r="AQ393" s="42"/>
      <c r="AR393" s="42"/>
      <c r="AS393" s="42"/>
      <c r="AT393" s="42"/>
      <c r="AU393" s="42"/>
      <c r="AV393" s="42"/>
      <c r="AW393" s="42"/>
      <c r="AX393" s="42"/>
      <c r="AY393" s="42"/>
      <c r="AZ393" s="42"/>
      <c r="BA393" s="42"/>
      <c r="BB393" s="42"/>
      <c r="BC393" s="42"/>
      <c r="BD393" s="42"/>
      <c r="BE393" s="42"/>
      <c r="BF393" s="42"/>
      <c r="BG393" s="42"/>
      <c r="BH393" s="42"/>
      <c r="BI393" s="42"/>
    </row>
    <row r="394" spans="1:61" ht="20.25" hidden="1" customHeight="1">
      <c r="A394" s="104" t="str">
        <f t="shared" si="62"/>
        <v>BoutiqueFrais bancaires</v>
      </c>
      <c r="B394" s="547" t="s">
        <v>428</v>
      </c>
      <c r="C394" s="65"/>
      <c r="D394" s="43"/>
      <c r="E394" s="88">
        <f t="shared" si="64"/>
        <v>0</v>
      </c>
      <c r="F394" s="65"/>
      <c r="G394" s="43"/>
      <c r="H394" s="88"/>
      <c r="I394" s="65"/>
      <c r="J394" s="43"/>
      <c r="K394" s="88"/>
      <c r="L394" s="65"/>
      <c r="M394" s="43"/>
      <c r="N394" s="88"/>
      <c r="O394" s="65"/>
      <c r="P394" s="43"/>
      <c r="Q394" s="88"/>
      <c r="R394" s="65"/>
      <c r="S394" s="43"/>
      <c r="T394" s="88"/>
      <c r="U394" s="65"/>
      <c r="V394" s="43"/>
      <c r="W394" s="88"/>
      <c r="X394" s="65"/>
      <c r="Y394" s="43"/>
      <c r="Z394" s="88"/>
      <c r="AA394" s="65"/>
      <c r="AB394" s="43"/>
      <c r="AC394" s="88"/>
      <c r="AD394" s="65"/>
      <c r="AE394" s="43"/>
      <c r="AF394" s="88"/>
      <c r="AG394" s="65"/>
      <c r="AH394" s="43"/>
      <c r="AI394" s="88"/>
      <c r="AJ394" s="65"/>
      <c r="AK394" s="43"/>
      <c r="AL394" s="88">
        <v>0</v>
      </c>
      <c r="AM394" s="65"/>
      <c r="AN394" s="43"/>
      <c r="AO394" s="88"/>
      <c r="AP394" s="42"/>
      <c r="AQ394" s="42"/>
      <c r="AR394" s="42"/>
      <c r="AS394" s="42"/>
      <c r="AT394" s="42"/>
      <c r="AU394" s="42"/>
      <c r="AV394" s="42"/>
      <c r="AW394" s="42"/>
      <c r="AX394" s="42"/>
      <c r="AY394" s="42"/>
      <c r="AZ394" s="42"/>
      <c r="BA394" s="42"/>
      <c r="BB394" s="42"/>
      <c r="BC394" s="42"/>
      <c r="BD394" s="42"/>
      <c r="BE394" s="42"/>
      <c r="BF394" s="42"/>
      <c r="BG394" s="42"/>
      <c r="BH394" s="42"/>
      <c r="BI394" s="42"/>
    </row>
    <row r="395" spans="1:61" ht="20.25" hidden="1" customHeight="1">
      <c r="A395" s="104" t="str">
        <f t="shared" si="62"/>
        <v>Boutique[...]</v>
      </c>
      <c r="B395" s="547" t="s">
        <v>330</v>
      </c>
      <c r="C395" s="65"/>
      <c r="D395" s="43"/>
      <c r="E395" s="88">
        <f t="shared" si="64"/>
        <v>0</v>
      </c>
      <c r="F395" s="65"/>
      <c r="G395" s="43"/>
      <c r="H395" s="88"/>
      <c r="I395" s="65"/>
      <c r="J395" s="43"/>
      <c r="K395" s="88"/>
      <c r="L395" s="65"/>
      <c r="M395" s="43"/>
      <c r="N395" s="88"/>
      <c r="O395" s="65"/>
      <c r="P395" s="43"/>
      <c r="Q395" s="88"/>
      <c r="R395" s="65"/>
      <c r="S395" s="43"/>
      <c r="T395" s="88"/>
      <c r="U395" s="65"/>
      <c r="V395" s="43"/>
      <c r="W395" s="88"/>
      <c r="X395" s="65"/>
      <c r="Y395" s="43"/>
      <c r="Z395" s="88"/>
      <c r="AA395" s="65"/>
      <c r="AB395" s="43"/>
      <c r="AC395" s="88"/>
      <c r="AD395" s="65"/>
      <c r="AE395" s="43"/>
      <c r="AF395" s="88"/>
      <c r="AG395" s="65"/>
      <c r="AH395" s="43"/>
      <c r="AI395" s="88"/>
      <c r="AJ395" s="65"/>
      <c r="AK395" s="43"/>
      <c r="AL395" s="88"/>
      <c r="AM395" s="65"/>
      <c r="AN395" s="43"/>
      <c r="AO395" s="88"/>
      <c r="AP395" s="42"/>
      <c r="AQ395" s="42"/>
      <c r="AR395" s="42"/>
      <c r="AS395" s="42"/>
      <c r="AT395" s="42"/>
      <c r="AU395" s="42"/>
      <c r="AV395" s="42"/>
      <c r="AW395" s="42"/>
      <c r="AX395" s="42"/>
      <c r="AY395" s="42"/>
      <c r="AZ395" s="42"/>
      <c r="BA395" s="42"/>
      <c r="BB395" s="42"/>
      <c r="BC395" s="42"/>
      <c r="BD395" s="42"/>
      <c r="BE395" s="42"/>
      <c r="BF395" s="42"/>
      <c r="BG395" s="42"/>
      <c r="BH395" s="42"/>
      <c r="BI395" s="42"/>
    </row>
    <row r="396" spans="1:61" ht="20.25" hidden="1" customHeight="1">
      <c r="A396" s="104" t="str">
        <f t="shared" si="62"/>
        <v>Boutique[...]</v>
      </c>
      <c r="B396" s="547" t="s">
        <v>330</v>
      </c>
      <c r="C396" s="65"/>
      <c r="D396" s="43"/>
      <c r="E396" s="88">
        <f t="shared" si="64"/>
        <v>0</v>
      </c>
      <c r="F396" s="65"/>
      <c r="G396" s="43"/>
      <c r="H396" s="88"/>
      <c r="I396" s="65"/>
      <c r="J396" s="43"/>
      <c r="K396" s="88"/>
      <c r="L396" s="65"/>
      <c r="M396" s="43"/>
      <c r="N396" s="88"/>
      <c r="O396" s="65"/>
      <c r="P396" s="43"/>
      <c r="Q396" s="88"/>
      <c r="R396" s="65"/>
      <c r="S396" s="43"/>
      <c r="T396" s="88"/>
      <c r="U396" s="65"/>
      <c r="V396" s="43"/>
      <c r="W396" s="88"/>
      <c r="X396" s="65"/>
      <c r="Y396" s="43"/>
      <c r="Z396" s="88"/>
      <c r="AA396" s="65"/>
      <c r="AB396" s="43"/>
      <c r="AC396" s="88"/>
      <c r="AD396" s="65"/>
      <c r="AE396" s="43"/>
      <c r="AF396" s="88"/>
      <c r="AG396" s="65"/>
      <c r="AH396" s="43"/>
      <c r="AI396" s="88"/>
      <c r="AJ396" s="65"/>
      <c r="AK396" s="43"/>
      <c r="AL396" s="88"/>
      <c r="AM396" s="65"/>
      <c r="AN396" s="43"/>
      <c r="AO396" s="88"/>
      <c r="AP396" s="42"/>
      <c r="AQ396" s="42"/>
      <c r="AR396" s="42"/>
      <c r="AS396" s="42"/>
      <c r="AT396" s="42"/>
      <c r="AU396" s="42"/>
      <c r="AV396" s="42"/>
      <c r="AW396" s="42"/>
      <c r="AX396" s="42"/>
      <c r="AY396" s="42"/>
      <c r="AZ396" s="42"/>
      <c r="BA396" s="42"/>
      <c r="BB396" s="42"/>
      <c r="BC396" s="42"/>
      <c r="BD396" s="42"/>
      <c r="BE396" s="42"/>
      <c r="BF396" s="42"/>
      <c r="BG396" s="42"/>
      <c r="BH396" s="42"/>
      <c r="BI396" s="42"/>
    </row>
    <row r="397" spans="1:61" ht="20.25" hidden="1" customHeight="1">
      <c r="A397" s="104" t="str">
        <f t="shared" si="62"/>
        <v>Boutique[...]</v>
      </c>
      <c r="B397" s="547" t="s">
        <v>330</v>
      </c>
      <c r="C397" s="51"/>
      <c r="D397" s="133"/>
      <c r="E397" s="88">
        <f t="shared" si="64"/>
        <v>0</v>
      </c>
      <c r="F397" s="51"/>
      <c r="G397" s="133"/>
      <c r="H397" s="88"/>
      <c r="I397" s="51"/>
      <c r="J397" s="133"/>
      <c r="K397" s="88"/>
      <c r="L397" s="51"/>
      <c r="M397" s="133"/>
      <c r="N397" s="88"/>
      <c r="O397" s="51"/>
      <c r="P397" s="133"/>
      <c r="Q397" s="88"/>
      <c r="R397" s="51"/>
      <c r="S397" s="133"/>
      <c r="T397" s="88"/>
      <c r="U397" s="51"/>
      <c r="V397" s="133"/>
      <c r="W397" s="88"/>
      <c r="X397" s="51"/>
      <c r="Y397" s="133"/>
      <c r="Z397" s="88"/>
      <c r="AA397" s="51"/>
      <c r="AB397" s="133"/>
      <c r="AC397" s="88"/>
      <c r="AD397" s="51"/>
      <c r="AE397" s="133"/>
      <c r="AF397" s="88"/>
      <c r="AG397" s="51"/>
      <c r="AH397" s="133"/>
      <c r="AI397" s="88"/>
      <c r="AJ397" s="51"/>
      <c r="AK397" s="133"/>
      <c r="AL397" s="88"/>
      <c r="AM397" s="51"/>
      <c r="AN397" s="133"/>
      <c r="AO397" s="88"/>
      <c r="AP397" s="42"/>
      <c r="AQ397" s="42"/>
      <c r="AR397" s="42"/>
      <c r="AS397" s="42"/>
      <c r="AT397" s="42"/>
      <c r="AU397" s="42"/>
      <c r="AV397" s="42"/>
      <c r="AW397" s="42"/>
      <c r="AX397" s="42"/>
      <c r="AY397" s="42"/>
      <c r="AZ397" s="42"/>
      <c r="BA397" s="42"/>
      <c r="BB397" s="42"/>
      <c r="BC397" s="42"/>
      <c r="BD397" s="42"/>
      <c r="BE397" s="42"/>
      <c r="BF397" s="42"/>
      <c r="BG397" s="42"/>
      <c r="BH397" s="42"/>
      <c r="BI397" s="42"/>
    </row>
    <row r="398" spans="1:61" ht="15.75" customHeight="1">
      <c r="A398" s="104" t="str">
        <f t="shared" si="62"/>
        <v>BoutiqueTOTAL SEMI-FIXES</v>
      </c>
      <c r="B398" s="543" t="s">
        <v>429</v>
      </c>
      <c r="C398" s="123" t="s">
        <v>404</v>
      </c>
      <c r="D398" s="121">
        <f>IFERROR(E398/E$363,0)</f>
        <v>0</v>
      </c>
      <c r="E398" s="122">
        <f>+SUM(E381:E397)</f>
        <v>0</v>
      </c>
      <c r="F398" s="544" t="s">
        <v>404</v>
      </c>
      <c r="G398" s="545">
        <v>0</v>
      </c>
      <c r="H398" s="546">
        <v>0</v>
      </c>
      <c r="I398" s="544" t="s">
        <v>404</v>
      </c>
      <c r="J398" s="545">
        <v>0</v>
      </c>
      <c r="K398" s="546">
        <v>0</v>
      </c>
      <c r="L398" s="544" t="s">
        <v>404</v>
      </c>
      <c r="M398" s="545">
        <v>0</v>
      </c>
      <c r="N398" s="546">
        <v>0</v>
      </c>
      <c r="O398" s="544" t="s">
        <v>404</v>
      </c>
      <c r="P398" s="545">
        <v>0</v>
      </c>
      <c r="Q398" s="546">
        <v>0</v>
      </c>
      <c r="R398" s="544" t="s">
        <v>404</v>
      </c>
      <c r="S398" s="545">
        <v>0</v>
      </c>
      <c r="T398" s="546">
        <v>0</v>
      </c>
      <c r="U398" s="544" t="s">
        <v>404</v>
      </c>
      <c r="V398" s="545">
        <v>0</v>
      </c>
      <c r="W398" s="546">
        <v>0</v>
      </c>
      <c r="X398" s="544" t="s">
        <v>404</v>
      </c>
      <c r="Y398" s="545">
        <v>0</v>
      </c>
      <c r="Z398" s="546">
        <v>0</v>
      </c>
      <c r="AA398" s="544" t="s">
        <v>404</v>
      </c>
      <c r="AB398" s="545">
        <v>0</v>
      </c>
      <c r="AC398" s="546">
        <v>0</v>
      </c>
      <c r="AD398" s="544" t="s">
        <v>404</v>
      </c>
      <c r="AE398" s="545">
        <v>0</v>
      </c>
      <c r="AF398" s="546">
        <v>0</v>
      </c>
      <c r="AG398" s="544" t="s">
        <v>404</v>
      </c>
      <c r="AH398" s="545">
        <v>0</v>
      </c>
      <c r="AI398" s="546">
        <v>0</v>
      </c>
      <c r="AJ398" s="544" t="s">
        <v>404</v>
      </c>
      <c r="AK398" s="545">
        <v>0</v>
      </c>
      <c r="AL398" s="546">
        <v>0</v>
      </c>
      <c r="AM398" s="544" t="s">
        <v>404</v>
      </c>
      <c r="AN398" s="545">
        <v>0</v>
      </c>
      <c r="AO398" s="546">
        <v>0</v>
      </c>
      <c r="AP398" s="42"/>
      <c r="AQ398" s="42"/>
      <c r="AR398" s="42"/>
      <c r="AS398" s="42"/>
      <c r="AT398" s="42"/>
      <c r="AU398" s="42"/>
      <c r="AV398" s="42"/>
      <c r="AW398" s="42"/>
      <c r="AX398" s="42"/>
      <c r="AY398" s="42"/>
      <c r="AZ398" s="42"/>
      <c r="BA398" s="42"/>
      <c r="BB398" s="42"/>
      <c r="BC398" s="42"/>
      <c r="BD398" s="42"/>
      <c r="BE398" s="42"/>
      <c r="BF398" s="42"/>
      <c r="BG398" s="42"/>
      <c r="BH398" s="42"/>
      <c r="BI398" s="42"/>
    </row>
    <row r="399" spans="1:61" ht="15.75" customHeight="1">
      <c r="A399" s="104" t="str">
        <f t="shared" si="62"/>
        <v>Boutique</v>
      </c>
      <c r="B399" s="526"/>
      <c r="C399" s="65"/>
      <c r="D399" s="43"/>
      <c r="E399" s="76"/>
      <c r="F399" s="65"/>
      <c r="G399" s="43"/>
      <c r="H399" s="76"/>
      <c r="I399" s="65"/>
      <c r="J399" s="43"/>
      <c r="K399" s="76"/>
      <c r="L399" s="65"/>
      <c r="M399" s="43"/>
      <c r="N399" s="76"/>
      <c r="O399" s="65"/>
      <c r="P399" s="43"/>
      <c r="Q399" s="76"/>
      <c r="R399" s="65"/>
      <c r="S399" s="43"/>
      <c r="T399" s="76"/>
      <c r="U399" s="65"/>
      <c r="V399" s="43"/>
      <c r="W399" s="76"/>
      <c r="X399" s="65"/>
      <c r="Y399" s="43"/>
      <c r="Z399" s="76"/>
      <c r="AA399" s="65"/>
      <c r="AB399" s="43"/>
      <c r="AC399" s="76"/>
      <c r="AD399" s="65"/>
      <c r="AE399" s="43"/>
      <c r="AF399" s="76"/>
      <c r="AG399" s="65"/>
      <c r="AH399" s="43"/>
      <c r="AI399" s="76"/>
      <c r="AJ399" s="65"/>
      <c r="AK399" s="43"/>
      <c r="AL399" s="76"/>
      <c r="AM399" s="65"/>
      <c r="AN399" s="43"/>
      <c r="AO399" s="76"/>
      <c r="AP399" s="42"/>
      <c r="AQ399" s="42"/>
      <c r="AR399" s="42"/>
      <c r="AS399" s="42"/>
      <c r="AT399" s="42"/>
      <c r="AU399" s="42"/>
      <c r="AV399" s="42"/>
      <c r="AW399" s="42"/>
      <c r="AX399" s="42"/>
      <c r="AY399" s="42"/>
      <c r="AZ399" s="42"/>
      <c r="BA399" s="42"/>
      <c r="BB399" s="42"/>
      <c r="BC399" s="42"/>
      <c r="BD399" s="42"/>
      <c r="BE399" s="42"/>
      <c r="BF399" s="42"/>
      <c r="BG399" s="42"/>
      <c r="BH399" s="42"/>
      <c r="BI399" s="42"/>
    </row>
    <row r="400" spans="1:61" ht="15.75" customHeight="1">
      <c r="A400" s="104" t="str">
        <f t="shared" si="62"/>
        <v>BoutiqueTOTAL DES DÉPENSES</v>
      </c>
      <c r="B400" s="543" t="s">
        <v>430</v>
      </c>
      <c r="C400" s="123" t="s">
        <v>404</v>
      </c>
      <c r="D400" s="121">
        <f>IFERROR(E400/E$363,0)</f>
        <v>0</v>
      </c>
      <c r="E400" s="122">
        <f>E380+E398</f>
        <v>0</v>
      </c>
      <c r="F400" s="544" t="s">
        <v>404</v>
      </c>
      <c r="G400" s="545">
        <v>0</v>
      </c>
      <c r="H400" s="546">
        <v>0</v>
      </c>
      <c r="I400" s="544" t="s">
        <v>404</v>
      </c>
      <c r="J400" s="545">
        <v>0</v>
      </c>
      <c r="K400" s="546">
        <v>0</v>
      </c>
      <c r="L400" s="544" t="s">
        <v>404</v>
      </c>
      <c r="M400" s="545">
        <v>0</v>
      </c>
      <c r="N400" s="546">
        <v>0</v>
      </c>
      <c r="O400" s="544" t="s">
        <v>404</v>
      </c>
      <c r="P400" s="545">
        <v>0</v>
      </c>
      <c r="Q400" s="546">
        <v>0</v>
      </c>
      <c r="R400" s="544" t="s">
        <v>404</v>
      </c>
      <c r="S400" s="545">
        <v>0</v>
      </c>
      <c r="T400" s="546">
        <v>0</v>
      </c>
      <c r="U400" s="544" t="s">
        <v>404</v>
      </c>
      <c r="V400" s="545">
        <v>0</v>
      </c>
      <c r="W400" s="546">
        <v>0</v>
      </c>
      <c r="X400" s="544" t="s">
        <v>404</v>
      </c>
      <c r="Y400" s="545">
        <v>0</v>
      </c>
      <c r="Z400" s="546">
        <v>0</v>
      </c>
      <c r="AA400" s="544" t="s">
        <v>404</v>
      </c>
      <c r="AB400" s="545">
        <v>0</v>
      </c>
      <c r="AC400" s="546">
        <v>0</v>
      </c>
      <c r="AD400" s="544" t="s">
        <v>404</v>
      </c>
      <c r="AE400" s="545">
        <v>0</v>
      </c>
      <c r="AF400" s="546">
        <v>0</v>
      </c>
      <c r="AG400" s="544" t="s">
        <v>404</v>
      </c>
      <c r="AH400" s="545">
        <v>0</v>
      </c>
      <c r="AI400" s="546">
        <v>0</v>
      </c>
      <c r="AJ400" s="544" t="s">
        <v>404</v>
      </c>
      <c r="AK400" s="545">
        <v>0</v>
      </c>
      <c r="AL400" s="546">
        <v>0</v>
      </c>
      <c r="AM400" s="544" t="s">
        <v>404</v>
      </c>
      <c r="AN400" s="545">
        <v>0</v>
      </c>
      <c r="AO400" s="546">
        <v>0</v>
      </c>
      <c r="AP400" s="42"/>
      <c r="AQ400" s="42"/>
      <c r="AR400" s="42"/>
      <c r="AS400" s="42"/>
      <c r="AT400" s="42"/>
      <c r="AU400" s="42"/>
      <c r="AV400" s="42"/>
      <c r="AW400" s="42"/>
      <c r="AX400" s="42"/>
      <c r="AY400" s="42"/>
      <c r="AZ400" s="42"/>
      <c r="BA400" s="42"/>
      <c r="BB400" s="42"/>
      <c r="BC400" s="42"/>
      <c r="BD400" s="42"/>
      <c r="BE400" s="42"/>
      <c r="BF400" s="42"/>
      <c r="BG400" s="42"/>
      <c r="BH400" s="42"/>
      <c r="BI400" s="42"/>
    </row>
    <row r="401" spans="1:61" ht="15.75" customHeight="1">
      <c r="A401" s="104" t="str">
        <f t="shared" si="62"/>
        <v>Boutique</v>
      </c>
      <c r="B401" s="526"/>
      <c r="C401" s="65"/>
      <c r="D401" s="43"/>
      <c r="E401" s="88"/>
      <c r="F401" s="65"/>
      <c r="G401" s="43"/>
      <c r="H401" s="88"/>
      <c r="I401" s="65"/>
      <c r="J401" s="43"/>
      <c r="K401" s="88"/>
      <c r="L401" s="65"/>
      <c r="M401" s="43"/>
      <c r="N401" s="88"/>
      <c r="O401" s="65"/>
      <c r="P401" s="43"/>
      <c r="Q401" s="88"/>
      <c r="R401" s="65"/>
      <c r="S401" s="43"/>
      <c r="T401" s="88"/>
      <c r="U401" s="65"/>
      <c r="V401" s="43"/>
      <c r="W401" s="88"/>
      <c r="X401" s="65"/>
      <c r="Y401" s="43"/>
      <c r="Z401" s="88"/>
      <c r="AA401" s="65"/>
      <c r="AB401" s="43"/>
      <c r="AC401" s="88"/>
      <c r="AD401" s="65"/>
      <c r="AE401" s="43"/>
      <c r="AF401" s="88"/>
      <c r="AG401" s="65"/>
      <c r="AH401" s="43"/>
      <c r="AI401" s="88"/>
      <c r="AJ401" s="65"/>
      <c r="AK401" s="43"/>
      <c r="AL401" s="88"/>
      <c r="AM401" s="65"/>
      <c r="AN401" s="43"/>
      <c r="AO401" s="88"/>
      <c r="AP401" s="42"/>
      <c r="AQ401" s="42"/>
      <c r="AR401" s="42"/>
      <c r="AS401" s="42"/>
      <c r="AT401" s="42"/>
      <c r="AU401" s="42"/>
      <c r="AV401" s="42"/>
      <c r="AW401" s="42"/>
      <c r="AX401" s="42"/>
      <c r="AY401" s="42"/>
      <c r="AZ401" s="42"/>
      <c r="BA401" s="42"/>
      <c r="BB401" s="42"/>
      <c r="BC401" s="42"/>
      <c r="BD401" s="42"/>
      <c r="BE401" s="42"/>
      <c r="BF401" s="42"/>
      <c r="BG401" s="42"/>
      <c r="BH401" s="42"/>
      <c r="BI401" s="42"/>
    </row>
    <row r="402" spans="1:61" ht="15.75" customHeight="1">
      <c r="A402" s="104" t="str">
        <f t="shared" si="62"/>
        <v>BoutiquePROFIT DÉPARTEMENTAL</v>
      </c>
      <c r="B402" s="632" t="s">
        <v>459</v>
      </c>
      <c r="C402" s="265"/>
      <c r="D402" s="266"/>
      <c r="E402" s="264">
        <f>E365-E400</f>
        <v>0</v>
      </c>
      <c r="F402" s="633"/>
      <c r="G402" s="634"/>
      <c r="H402" s="635">
        <v>0</v>
      </c>
      <c r="I402" s="633"/>
      <c r="J402" s="634"/>
      <c r="K402" s="635">
        <v>0</v>
      </c>
      <c r="L402" s="633"/>
      <c r="M402" s="634"/>
      <c r="N402" s="635">
        <v>0</v>
      </c>
      <c r="O402" s="633"/>
      <c r="P402" s="634"/>
      <c r="Q402" s="635">
        <v>0</v>
      </c>
      <c r="R402" s="633"/>
      <c r="S402" s="634"/>
      <c r="T402" s="635">
        <v>0</v>
      </c>
      <c r="U402" s="633"/>
      <c r="V402" s="634"/>
      <c r="W402" s="635">
        <v>0</v>
      </c>
      <c r="X402" s="633"/>
      <c r="Y402" s="634"/>
      <c r="Z402" s="635">
        <v>0</v>
      </c>
      <c r="AA402" s="633"/>
      <c r="AB402" s="634"/>
      <c r="AC402" s="635">
        <v>0</v>
      </c>
      <c r="AD402" s="633"/>
      <c r="AE402" s="634"/>
      <c r="AF402" s="635">
        <v>0</v>
      </c>
      <c r="AG402" s="633"/>
      <c r="AH402" s="634"/>
      <c r="AI402" s="635">
        <v>0</v>
      </c>
      <c r="AJ402" s="633"/>
      <c r="AK402" s="634"/>
      <c r="AL402" s="635">
        <v>0</v>
      </c>
      <c r="AM402" s="633"/>
      <c r="AN402" s="634"/>
      <c r="AO402" s="635">
        <v>0</v>
      </c>
      <c r="AP402" s="42"/>
      <c r="AQ402" s="42"/>
      <c r="AR402" s="42"/>
      <c r="AS402" s="42"/>
      <c r="AT402" s="42"/>
      <c r="AU402" s="42"/>
      <c r="AV402" s="42"/>
      <c r="AW402" s="42"/>
      <c r="AX402" s="42"/>
      <c r="AY402" s="42"/>
      <c r="AZ402" s="42"/>
      <c r="BA402" s="42"/>
      <c r="BB402" s="42"/>
      <c r="BC402" s="42"/>
      <c r="BD402" s="42"/>
      <c r="BE402" s="42"/>
      <c r="BF402" s="42"/>
      <c r="BG402" s="42"/>
      <c r="BH402" s="42"/>
      <c r="BI402" s="42"/>
    </row>
    <row r="403" spans="1:61" ht="15.75" customHeight="1">
      <c r="A403" s="104"/>
      <c r="B403" s="631"/>
      <c r="C403" s="18"/>
      <c r="D403" s="18"/>
      <c r="E403" s="134"/>
      <c r="F403" s="18"/>
      <c r="G403" s="18"/>
      <c r="H403" s="134"/>
      <c r="I403" s="18"/>
      <c r="J403" s="18"/>
      <c r="K403" s="134"/>
      <c r="L403" s="18"/>
      <c r="M403" s="18"/>
      <c r="N403" s="134"/>
      <c r="O403" s="18"/>
      <c r="P403" s="18"/>
      <c r="Q403" s="134"/>
      <c r="R403" s="18"/>
      <c r="S403" s="18"/>
      <c r="T403" s="134"/>
      <c r="U403" s="18"/>
      <c r="V403" s="18"/>
      <c r="W403" s="134"/>
      <c r="X403" s="18"/>
      <c r="Y403" s="18"/>
      <c r="Z403" s="134"/>
      <c r="AA403" s="18"/>
      <c r="AB403" s="18"/>
      <c r="AC403" s="134"/>
      <c r="AD403" s="18"/>
      <c r="AE403" s="18"/>
      <c r="AF403" s="134"/>
      <c r="AG403" s="18"/>
      <c r="AH403" s="18"/>
      <c r="AI403" s="134"/>
      <c r="AJ403" s="18"/>
      <c r="AK403" s="18"/>
      <c r="AL403" s="134"/>
      <c r="AM403" s="18"/>
      <c r="AN403" s="18"/>
      <c r="AO403" s="134"/>
      <c r="AP403" s="42"/>
      <c r="AQ403" s="42"/>
      <c r="AR403" s="42"/>
      <c r="AS403" s="42"/>
      <c r="AT403" s="42"/>
      <c r="AU403" s="42"/>
      <c r="AV403" s="42"/>
      <c r="AW403" s="42"/>
      <c r="AX403" s="42"/>
      <c r="AY403" s="42"/>
      <c r="AZ403" s="42"/>
      <c r="BA403" s="42"/>
      <c r="BB403" s="42"/>
      <c r="BC403" s="42"/>
      <c r="BD403" s="42"/>
      <c r="BE403" s="42"/>
      <c r="BF403" s="42"/>
      <c r="BG403" s="42"/>
      <c r="BH403" s="42"/>
      <c r="BI403" s="42"/>
    </row>
    <row r="404" spans="1:61" ht="15.75" customHeight="1">
      <c r="A404" s="104"/>
      <c r="B404" s="588"/>
      <c r="C404" s="43"/>
      <c r="D404" s="43"/>
      <c r="E404" s="101"/>
      <c r="F404" s="43"/>
      <c r="G404" s="43"/>
      <c r="H404" s="101">
        <v>0</v>
      </c>
      <c r="I404" s="43"/>
      <c r="J404" s="43"/>
      <c r="K404" s="101">
        <v>0</v>
      </c>
      <c r="L404" s="43"/>
      <c r="M404" s="43"/>
      <c r="N404" s="101">
        <v>0</v>
      </c>
      <c r="O404" s="43"/>
      <c r="P404" s="43"/>
      <c r="Q404" s="101">
        <v>0</v>
      </c>
      <c r="R404" s="43"/>
      <c r="S404" s="43"/>
      <c r="T404" s="101">
        <v>0</v>
      </c>
      <c r="U404" s="43"/>
      <c r="V404" s="43"/>
      <c r="W404" s="101">
        <v>0</v>
      </c>
      <c r="X404" s="43"/>
      <c r="Y404" s="43"/>
      <c r="Z404" s="101">
        <v>0</v>
      </c>
      <c r="AA404" s="43"/>
      <c r="AB404" s="43"/>
      <c r="AC404" s="101">
        <v>0</v>
      </c>
      <c r="AD404" s="43"/>
      <c r="AE404" s="43"/>
      <c r="AF404" s="101">
        <v>0</v>
      </c>
      <c r="AG404" s="43"/>
      <c r="AH404" s="43"/>
      <c r="AI404" s="101">
        <v>0</v>
      </c>
      <c r="AJ404" s="43"/>
      <c r="AK404" s="43"/>
      <c r="AL404" s="101">
        <v>0</v>
      </c>
      <c r="AM404" s="43"/>
      <c r="AN404" s="43"/>
      <c r="AO404" s="101"/>
      <c r="AP404" s="42"/>
      <c r="AQ404" s="42"/>
      <c r="AR404" s="42"/>
      <c r="AS404" s="42"/>
      <c r="AT404" s="42"/>
      <c r="AU404" s="42"/>
      <c r="AV404" s="42"/>
      <c r="AW404" s="42"/>
      <c r="AX404" s="42"/>
      <c r="AY404" s="42"/>
      <c r="AZ404" s="42"/>
      <c r="BA404" s="42"/>
      <c r="BB404" s="42"/>
      <c r="BC404" s="42"/>
      <c r="BD404" s="42"/>
      <c r="BE404" s="42"/>
      <c r="BF404" s="42"/>
      <c r="BG404" s="42"/>
      <c r="BH404" s="42"/>
      <c r="BI404" s="42"/>
    </row>
    <row r="405" spans="1:61" ht="15.75" customHeight="1">
      <c r="A405" s="104"/>
      <c r="B405" s="560" t="str">
        <f>$B$4</f>
        <v>Réel 2025</v>
      </c>
      <c r="C405" s="35" t="s">
        <v>1344</v>
      </c>
      <c r="D405" s="35"/>
      <c r="E405" s="35"/>
      <c r="F405" s="35"/>
      <c r="G405" s="35"/>
      <c r="H405" s="35"/>
      <c r="I405" s="35"/>
      <c r="J405" s="35"/>
      <c r="K405" s="35"/>
      <c r="L405" s="35"/>
      <c r="M405" s="35"/>
      <c r="N405" s="35"/>
      <c r="O405" s="35"/>
      <c r="P405" s="35"/>
      <c r="Q405" s="35"/>
      <c r="R405" s="35"/>
      <c r="S405" s="35"/>
      <c r="T405" s="35"/>
      <c r="U405" s="35"/>
      <c r="V405" s="35"/>
      <c r="W405" s="35"/>
      <c r="X405" s="35"/>
      <c r="Y405" s="35"/>
      <c r="Z405" s="35"/>
      <c r="AA405" s="35"/>
      <c r="AB405" s="35"/>
      <c r="AC405" s="35"/>
      <c r="AD405" s="35"/>
      <c r="AE405" s="35"/>
      <c r="AF405" s="35"/>
      <c r="AG405" s="35"/>
      <c r="AH405" s="35"/>
      <c r="AI405" s="35"/>
      <c r="AJ405" s="35"/>
      <c r="AK405" s="35"/>
      <c r="AL405" s="35"/>
      <c r="AM405" s="35"/>
      <c r="AN405" s="35"/>
      <c r="AO405" s="35"/>
      <c r="AP405" s="42"/>
      <c r="AQ405" s="42"/>
      <c r="AR405" s="42"/>
      <c r="AS405" s="42"/>
      <c r="AT405" s="42"/>
      <c r="AU405" s="42"/>
      <c r="AV405" s="42"/>
      <c r="AW405" s="42"/>
      <c r="AX405" s="42"/>
      <c r="AY405" s="42"/>
      <c r="AZ405" s="42"/>
      <c r="BA405" s="42"/>
      <c r="BB405" s="42"/>
      <c r="BC405" s="42"/>
      <c r="BD405" s="42"/>
      <c r="BE405" s="42"/>
      <c r="BF405" s="42"/>
      <c r="BG405" s="42"/>
      <c r="BH405" s="42"/>
      <c r="BI405" s="42"/>
    </row>
    <row r="406" spans="1:61" ht="15.75" customHeight="1">
      <c r="A406" s="104"/>
      <c r="B406" s="636"/>
      <c r="C406" s="272"/>
      <c r="D406" s="272"/>
      <c r="E406" s="272"/>
      <c r="F406" s="512"/>
      <c r="G406" s="512"/>
      <c r="H406" s="637"/>
      <c r="I406" s="512"/>
      <c r="J406" s="512"/>
      <c r="K406" s="637"/>
      <c r="L406" s="512"/>
      <c r="M406" s="512"/>
      <c r="N406" s="637"/>
      <c r="O406" s="512"/>
      <c r="P406" s="512"/>
      <c r="Q406" s="637"/>
      <c r="R406" s="512"/>
      <c r="S406" s="512"/>
      <c r="T406" s="637"/>
      <c r="U406" s="512"/>
      <c r="V406" s="512"/>
      <c r="W406" s="637"/>
      <c r="X406" s="512"/>
      <c r="Y406" s="512"/>
      <c r="Z406" s="637"/>
      <c r="AA406" s="512"/>
      <c r="AB406" s="512"/>
      <c r="AC406" s="637"/>
      <c r="AD406" s="512"/>
      <c r="AE406" s="512"/>
      <c r="AF406" s="637">
        <v>5281290.8870769497</v>
      </c>
      <c r="AG406" s="512"/>
      <c r="AH406" s="512"/>
      <c r="AI406" s="637">
        <v>5281290.8870769497</v>
      </c>
      <c r="AJ406" s="512"/>
      <c r="AK406" s="512"/>
      <c r="AL406" s="637">
        <v>3573970.449556808</v>
      </c>
      <c r="AM406" s="512"/>
      <c r="AN406" s="512"/>
      <c r="AO406" s="637"/>
      <c r="AP406" s="42"/>
      <c r="AQ406" s="42"/>
      <c r="AR406" s="42"/>
      <c r="AS406" s="42"/>
      <c r="AT406" s="42"/>
      <c r="AU406" s="42"/>
      <c r="AV406" s="42"/>
      <c r="AW406" s="42"/>
      <c r="AX406" s="42"/>
      <c r="AY406" s="42"/>
      <c r="AZ406" s="42"/>
      <c r="BA406" s="42"/>
      <c r="BB406" s="42"/>
      <c r="BC406" s="42"/>
      <c r="BD406" s="42"/>
      <c r="BE406" s="42"/>
      <c r="BF406" s="42"/>
      <c r="BG406" s="42"/>
      <c r="BH406" s="42"/>
      <c r="BI406" s="42"/>
    </row>
    <row r="407" spans="1:61" ht="15.75" customHeight="1">
      <c r="A407" s="104"/>
      <c r="B407" s="521" t="s">
        <v>12</v>
      </c>
      <c r="C407" s="464" t="s">
        <v>2110</v>
      </c>
      <c r="D407" s="465"/>
      <c r="E407" s="466"/>
      <c r="F407" s="464" t="s">
        <v>30</v>
      </c>
      <c r="G407" s="465"/>
      <c r="H407" s="466"/>
      <c r="I407" s="464" t="s">
        <v>37</v>
      </c>
      <c r="J407" s="465"/>
      <c r="K407" s="466"/>
      <c r="L407" s="464" t="s">
        <v>38</v>
      </c>
      <c r="M407" s="465"/>
      <c r="N407" s="466"/>
      <c r="O407" s="464" t="s">
        <v>45</v>
      </c>
      <c r="P407" s="465"/>
      <c r="Q407" s="466"/>
      <c r="R407" s="464" t="s">
        <v>48</v>
      </c>
      <c r="S407" s="465"/>
      <c r="T407" s="466"/>
      <c r="U407" s="464" t="s">
        <v>53</v>
      </c>
      <c r="V407" s="465"/>
      <c r="W407" s="466"/>
      <c r="X407" s="464" t="s">
        <v>58</v>
      </c>
      <c r="Y407" s="465"/>
      <c r="Z407" s="466"/>
      <c r="AA407" s="464" t="s">
        <v>66</v>
      </c>
      <c r="AB407" s="465"/>
      <c r="AC407" s="466"/>
      <c r="AD407" s="45" t="s">
        <v>18</v>
      </c>
      <c r="AE407" s="465"/>
      <c r="AF407" s="466"/>
      <c r="AG407" s="464" t="s">
        <v>75</v>
      </c>
      <c r="AH407" s="465"/>
      <c r="AI407" s="466"/>
      <c r="AJ407" s="464" t="s">
        <v>82</v>
      </c>
      <c r="AK407" s="465"/>
      <c r="AL407" s="466"/>
      <c r="AM407" s="464" t="s">
        <v>85</v>
      </c>
      <c r="AN407" s="465"/>
      <c r="AO407" s="466"/>
      <c r="AP407" s="42"/>
      <c r="AQ407" s="42"/>
      <c r="AR407" s="42"/>
      <c r="AS407" s="42"/>
      <c r="AT407" s="42"/>
      <c r="AU407" s="42"/>
      <c r="AV407" s="42"/>
      <c r="AW407" s="42"/>
      <c r="AX407" s="42"/>
      <c r="AY407" s="42"/>
      <c r="AZ407" s="42"/>
      <c r="BA407" s="42"/>
      <c r="BB407" s="42"/>
      <c r="BC407" s="42"/>
      <c r="BD407" s="42"/>
      <c r="BE407" s="42"/>
      <c r="BF407" s="42"/>
      <c r="BG407" s="42"/>
      <c r="BH407" s="42"/>
      <c r="BI407" s="42"/>
    </row>
    <row r="408" spans="1:61" ht="15.75" customHeight="1">
      <c r="A408" s="104"/>
      <c r="B408" s="523"/>
      <c r="C408" s="173" t="s">
        <v>1353</v>
      </c>
      <c r="D408" s="237" t="s">
        <v>1354</v>
      </c>
      <c r="E408" s="174" t="s">
        <v>1355</v>
      </c>
      <c r="F408" s="173" t="s">
        <v>1353</v>
      </c>
      <c r="G408" s="237" t="s">
        <v>1354</v>
      </c>
      <c r="H408" s="174" t="s">
        <v>1355</v>
      </c>
      <c r="I408" s="173" t="s">
        <v>1353</v>
      </c>
      <c r="J408" s="237" t="s">
        <v>1354</v>
      </c>
      <c r="K408" s="174" t="s">
        <v>1355</v>
      </c>
      <c r="L408" s="173" t="s">
        <v>1353</v>
      </c>
      <c r="M408" s="237" t="s">
        <v>1354</v>
      </c>
      <c r="N408" s="174" t="s">
        <v>1355</v>
      </c>
      <c r="O408" s="173" t="s">
        <v>1353</v>
      </c>
      <c r="P408" s="237" t="s">
        <v>1354</v>
      </c>
      <c r="Q408" s="174" t="s">
        <v>1355</v>
      </c>
      <c r="R408" s="173" t="s">
        <v>1353</v>
      </c>
      <c r="S408" s="237" t="s">
        <v>1354</v>
      </c>
      <c r="T408" s="174" t="s">
        <v>1355</v>
      </c>
      <c r="U408" s="173" t="s">
        <v>1353</v>
      </c>
      <c r="V408" s="237" t="s">
        <v>1354</v>
      </c>
      <c r="W408" s="174" t="s">
        <v>1355</v>
      </c>
      <c r="X408" s="173" t="s">
        <v>1353</v>
      </c>
      <c r="Y408" s="237" t="s">
        <v>1354</v>
      </c>
      <c r="Z408" s="174" t="s">
        <v>1355</v>
      </c>
      <c r="AA408" s="173" t="s">
        <v>1353</v>
      </c>
      <c r="AB408" s="237" t="s">
        <v>1354</v>
      </c>
      <c r="AC408" s="174" t="s">
        <v>1355</v>
      </c>
      <c r="AD408" s="173" t="s">
        <v>1353</v>
      </c>
      <c r="AE408" s="237" t="s">
        <v>1354</v>
      </c>
      <c r="AF408" s="174" t="s">
        <v>1355</v>
      </c>
      <c r="AG408" s="173" t="s">
        <v>1353</v>
      </c>
      <c r="AH408" s="237" t="s">
        <v>1354</v>
      </c>
      <c r="AI408" s="174" t="s">
        <v>1355</v>
      </c>
      <c r="AJ408" s="173" t="s">
        <v>1353</v>
      </c>
      <c r="AK408" s="237" t="s">
        <v>1354</v>
      </c>
      <c r="AL408" s="174" t="s">
        <v>1355</v>
      </c>
      <c r="AM408" s="173" t="s">
        <v>1353</v>
      </c>
      <c r="AN408" s="237" t="s">
        <v>1354</v>
      </c>
      <c r="AO408" s="174" t="s">
        <v>1355</v>
      </c>
      <c r="AP408" s="42"/>
      <c r="AQ408" s="42"/>
      <c r="AR408" s="42"/>
      <c r="AS408" s="42"/>
      <c r="AT408" s="42"/>
      <c r="AU408" s="42"/>
      <c r="AV408" s="42"/>
      <c r="AW408" s="42"/>
      <c r="AX408" s="42"/>
      <c r="AY408" s="42"/>
      <c r="AZ408" s="42"/>
      <c r="BA408" s="42"/>
      <c r="BB408" s="42"/>
      <c r="BC408" s="42"/>
      <c r="BD408" s="42"/>
      <c r="BE408" s="42"/>
      <c r="BF408" s="42"/>
      <c r="BG408" s="42"/>
      <c r="BH408" s="42"/>
      <c r="BI408" s="42"/>
    </row>
    <row r="409" spans="1:61" ht="15.75" customHeight="1">
      <c r="A409" s="104" t="str">
        <f t="shared" ref="A409:A418" si="65">B409</f>
        <v>Ventes nettes</v>
      </c>
      <c r="B409" s="548" t="s">
        <v>349</v>
      </c>
      <c r="C409" s="513"/>
      <c r="D409" s="288"/>
      <c r="E409" s="514">
        <f>+SUM(H409,K409,N409,Q409,T409,W409,Z409,AC409,AF409,AI409,AL409,AO409)</f>
        <v>43431073.489999965</v>
      </c>
      <c r="F409" s="513"/>
      <c r="G409" s="288"/>
      <c r="H409" s="514">
        <v>2321643.5699999891</v>
      </c>
      <c r="I409" s="513"/>
      <c r="J409" s="288"/>
      <c r="K409" s="514">
        <v>2099807.2699999996</v>
      </c>
      <c r="L409" s="513"/>
      <c r="M409" s="288"/>
      <c r="N409" s="514">
        <v>4129529.3</v>
      </c>
      <c r="O409" s="513"/>
      <c r="P409" s="288"/>
      <c r="Q409" s="514">
        <v>4784256.5199999996</v>
      </c>
      <c r="R409" s="513"/>
      <c r="S409" s="288"/>
      <c r="T409" s="514">
        <v>6366734.2599999905</v>
      </c>
      <c r="U409" s="513"/>
      <c r="V409" s="288"/>
      <c r="W409" s="514">
        <v>3813571.54999999</v>
      </c>
      <c r="X409" s="513"/>
      <c r="Y409" s="288"/>
      <c r="Z409" s="514">
        <v>3552385.36</v>
      </c>
      <c r="AA409" s="513"/>
      <c r="AB409" s="288"/>
      <c r="AC409" s="514">
        <v>3709615.7899999898</v>
      </c>
      <c r="AD409" s="513"/>
      <c r="AE409" s="288"/>
      <c r="AF409" s="514">
        <v>2670881.0499999998</v>
      </c>
      <c r="AG409" s="513"/>
      <c r="AH409" s="288"/>
      <c r="AI409" s="514">
        <v>4464713.04</v>
      </c>
      <c r="AJ409" s="513"/>
      <c r="AK409" s="288"/>
      <c r="AL409" s="514">
        <v>3548065.4500000007</v>
      </c>
      <c r="AM409" s="513"/>
      <c r="AN409" s="288"/>
      <c r="AO409" s="514">
        <v>1969870.3300000003</v>
      </c>
      <c r="AP409" s="42"/>
      <c r="AQ409" s="42"/>
      <c r="AR409" s="42"/>
      <c r="AS409" s="42"/>
      <c r="AT409" s="42"/>
      <c r="AU409" s="42"/>
      <c r="AV409" s="42"/>
      <c r="AW409" s="42"/>
      <c r="AX409" s="42"/>
      <c r="AY409" s="42"/>
      <c r="AZ409" s="42"/>
      <c r="BA409" s="42"/>
      <c r="BB409" s="42"/>
      <c r="BC409" s="42"/>
      <c r="BD409" s="42"/>
      <c r="BE409" s="42"/>
      <c r="BF409" s="42"/>
      <c r="BG409" s="42"/>
      <c r="BH409" s="42"/>
      <c r="BI409" s="42"/>
    </row>
    <row r="410" spans="1:61" ht="15.75" customHeight="1">
      <c r="A410" s="104" t="str">
        <f t="shared" si="65"/>
        <v>Profit brut</v>
      </c>
      <c r="B410" s="638" t="s">
        <v>1361</v>
      </c>
      <c r="C410" s="515"/>
      <c r="D410" s="296"/>
      <c r="E410" s="516">
        <f>E29+E111+E197+E253+E317+E365</f>
        <v>4832642.3299999963</v>
      </c>
      <c r="F410" s="639"/>
      <c r="G410" s="640"/>
      <c r="H410" s="641">
        <v>244374.04999999961</v>
      </c>
      <c r="I410" s="639"/>
      <c r="J410" s="640"/>
      <c r="K410" s="641">
        <v>269433.89999999944</v>
      </c>
      <c r="L410" s="639"/>
      <c r="M410" s="640"/>
      <c r="N410" s="641">
        <v>423054.1499999995</v>
      </c>
      <c r="O410" s="639"/>
      <c r="P410" s="640"/>
      <c r="Q410" s="641">
        <v>587240.1399999992</v>
      </c>
      <c r="R410" s="639"/>
      <c r="S410" s="640"/>
      <c r="T410" s="641">
        <v>656700.21999999916</v>
      </c>
      <c r="U410" s="639"/>
      <c r="V410" s="640"/>
      <c r="W410" s="641">
        <v>460556.28999999969</v>
      </c>
      <c r="X410" s="639"/>
      <c r="Y410" s="640"/>
      <c r="Z410" s="641">
        <v>417243.54999999958</v>
      </c>
      <c r="AA410" s="639"/>
      <c r="AB410" s="640"/>
      <c r="AC410" s="641">
        <v>382783.6499999995</v>
      </c>
      <c r="AD410" s="639"/>
      <c r="AE410" s="640"/>
      <c r="AF410" s="641">
        <v>318622.23</v>
      </c>
      <c r="AG410" s="639"/>
      <c r="AH410" s="640"/>
      <c r="AI410" s="641">
        <v>438441.95</v>
      </c>
      <c r="AJ410" s="639"/>
      <c r="AK410" s="640"/>
      <c r="AL410" s="641">
        <v>428298.9200000001</v>
      </c>
      <c r="AM410" s="639"/>
      <c r="AN410" s="640"/>
      <c r="AO410" s="641">
        <v>205893.28000000006</v>
      </c>
      <c r="AP410" s="42"/>
      <c r="AQ410" s="42"/>
      <c r="AR410" s="42"/>
      <c r="AS410" s="42"/>
      <c r="AT410" s="42"/>
      <c r="AU410" s="42"/>
      <c r="AV410" s="42"/>
      <c r="AW410" s="42"/>
      <c r="AX410" s="42"/>
      <c r="AY410" s="42"/>
      <c r="AZ410" s="42"/>
      <c r="BA410" s="42"/>
      <c r="BB410" s="42"/>
      <c r="BC410" s="42"/>
      <c r="BD410" s="42"/>
      <c r="BE410" s="42"/>
      <c r="BF410" s="42"/>
      <c r="BG410" s="42"/>
      <c r="BH410" s="42"/>
      <c r="BI410" s="42"/>
    </row>
    <row r="411" spans="1:61" ht="15.75" customHeight="1">
      <c r="A411" s="104" t="str">
        <f t="shared" si="65"/>
        <v>DÉPENSES</v>
      </c>
      <c r="B411" s="642" t="s">
        <v>1366</v>
      </c>
      <c r="C411" s="517"/>
      <c r="D411" s="301"/>
      <c r="E411" s="518"/>
      <c r="F411" s="517"/>
      <c r="G411" s="301">
        <v>0</v>
      </c>
      <c r="H411" s="518"/>
      <c r="I411" s="517"/>
      <c r="J411" s="301">
        <v>0</v>
      </c>
      <c r="K411" s="518"/>
      <c r="L411" s="517"/>
      <c r="M411" s="301">
        <v>0</v>
      </c>
      <c r="N411" s="518"/>
      <c r="O411" s="517"/>
      <c r="P411" s="301">
        <v>0</v>
      </c>
      <c r="Q411" s="518"/>
      <c r="R411" s="517"/>
      <c r="S411" s="301">
        <v>0</v>
      </c>
      <c r="T411" s="518"/>
      <c r="U411" s="517"/>
      <c r="V411" s="301">
        <v>0</v>
      </c>
      <c r="W411" s="518"/>
      <c r="X411" s="517"/>
      <c r="Y411" s="301">
        <v>0</v>
      </c>
      <c r="Z411" s="518"/>
      <c r="AA411" s="517"/>
      <c r="AB411" s="301">
        <v>0</v>
      </c>
      <c r="AC411" s="518"/>
      <c r="AD411" s="517"/>
      <c r="AE411" s="301"/>
      <c r="AF411" s="518"/>
      <c r="AG411" s="517"/>
      <c r="AH411" s="301"/>
      <c r="AI411" s="518"/>
      <c r="AJ411" s="517"/>
      <c r="AK411" s="301"/>
      <c r="AL411" s="518"/>
      <c r="AM411" s="517"/>
      <c r="AN411" s="301"/>
      <c r="AO411" s="518"/>
      <c r="AP411" s="42"/>
      <c r="AQ411" s="42"/>
      <c r="AR411" s="42"/>
      <c r="AS411" s="42"/>
      <c r="AT411" s="42"/>
      <c r="AU411" s="42"/>
      <c r="AV411" s="42"/>
      <c r="AW411" s="42"/>
      <c r="AX411" s="42"/>
      <c r="AY411" s="42"/>
      <c r="AZ411" s="42"/>
      <c r="BA411" s="42"/>
      <c r="BB411" s="42"/>
      <c r="BC411" s="42"/>
      <c r="BD411" s="42"/>
      <c r="BE411" s="42"/>
      <c r="BF411" s="42"/>
      <c r="BG411" s="42"/>
      <c r="BH411" s="42"/>
      <c r="BI411" s="42"/>
    </row>
    <row r="412" spans="1:61" ht="15.75" customHeight="1">
      <c r="A412" s="104" t="str">
        <f t="shared" si="65"/>
        <v>Comm. vendeurs</v>
      </c>
      <c r="B412" s="547" t="s">
        <v>395</v>
      </c>
      <c r="C412" s="519">
        <f>E412/(E16+E18+E99)</f>
        <v>0.27718057895132353</v>
      </c>
      <c r="D412" s="309">
        <f t="shared" ref="D412:D418" si="66">IF(E412=0,0,E412/(C$16+C$99))</f>
        <v>933.0934871794874</v>
      </c>
      <c r="E412" s="518">
        <f t="shared" ref="E412:E421" si="67">+SUM(H412,K412,N412,Q412,T412,W412,Z412,AC412,AF412,AI412,AL412,AO412)</f>
        <v>363906.46000000008</v>
      </c>
      <c r="F412" s="127">
        <f>H412/(H16+H18+H99)</f>
        <v>0.30315661456677284</v>
      </c>
      <c r="G412" s="309">
        <v>1223.3087499999999</v>
      </c>
      <c r="H412" s="518">
        <v>19572.939999999999</v>
      </c>
      <c r="I412" s="127">
        <f>K412/(K16+K18+K99)</f>
        <v>0.25290915232577887</v>
      </c>
      <c r="J412" s="309">
        <v>1902.5633333333333</v>
      </c>
      <c r="K412" s="518">
        <v>17123.07</v>
      </c>
      <c r="L412" s="127">
        <f>N412/(N16+N18+N99)</f>
        <v>0.27292964280965376</v>
      </c>
      <c r="M412" s="309">
        <v>1184.6191428571428</v>
      </c>
      <c r="N412" s="518">
        <v>41461.67</v>
      </c>
      <c r="O412" s="127">
        <f>Q412/(Q16+Q18+Q99)</f>
        <v>0.26495976833382129</v>
      </c>
      <c r="P412" s="309">
        <v>1778.2811538461538</v>
      </c>
      <c r="Q412" s="518">
        <v>46235.31</v>
      </c>
      <c r="R412" s="127">
        <f>T412/(T16+T18+T99)</f>
        <v>0.26911836139953899</v>
      </c>
      <c r="S412" s="309">
        <v>1322.3148837209303</v>
      </c>
      <c r="T412" s="518">
        <v>56859.54</v>
      </c>
      <c r="U412" s="127">
        <f>W412/(W16+W18+W99)</f>
        <v>0.29846729497891333</v>
      </c>
      <c r="V412" s="309">
        <v>1811.0022727272728</v>
      </c>
      <c r="W412" s="518">
        <v>39842.050000000003</v>
      </c>
      <c r="X412" s="127">
        <f>Z412/(Z16+Z18+Z99)</f>
        <v>0.28589936826855167</v>
      </c>
      <c r="Y412" s="309">
        <v>1466.5478947368422</v>
      </c>
      <c r="Z412" s="518">
        <v>27864.41</v>
      </c>
      <c r="AA412" s="127">
        <f>AC412/(AC16+AC18+AC99)</f>
        <v>0.28832592438106486</v>
      </c>
      <c r="AB412" s="309">
        <v>1087.5548148148148</v>
      </c>
      <c r="AC412" s="518">
        <v>29363.98</v>
      </c>
      <c r="AD412" s="127"/>
      <c r="AE412" s="309">
        <v>928.61954545454546</v>
      </c>
      <c r="AF412" s="518">
        <v>20429.63</v>
      </c>
      <c r="AG412" s="127"/>
      <c r="AH412" s="309">
        <v>764.84263157894736</v>
      </c>
      <c r="AI412" s="518">
        <v>29064.02</v>
      </c>
      <c r="AJ412" s="127"/>
      <c r="AK412" s="309">
        <v>851.1648148148148</v>
      </c>
      <c r="AL412" s="518">
        <v>22981.45</v>
      </c>
      <c r="AM412" s="127"/>
      <c r="AN412" s="309">
        <v>1008.3376923076924</v>
      </c>
      <c r="AO412" s="518">
        <v>13108.390000000001</v>
      </c>
      <c r="AP412" s="42"/>
      <c r="AQ412" s="42"/>
      <c r="AR412" s="42"/>
      <c r="AS412" s="42"/>
      <c r="AT412" s="42"/>
      <c r="AU412" s="42"/>
      <c r="AV412" s="42"/>
      <c r="AW412" s="42"/>
      <c r="AX412" s="42"/>
      <c r="AY412" s="42"/>
      <c r="AZ412" s="42"/>
      <c r="BA412" s="42"/>
      <c r="BB412" s="42"/>
      <c r="BC412" s="42"/>
      <c r="BD412" s="42"/>
      <c r="BE412" s="42"/>
      <c r="BF412" s="42"/>
      <c r="BG412" s="42"/>
      <c r="BH412" s="42"/>
      <c r="BI412" s="42"/>
    </row>
    <row r="413" spans="1:61" ht="15.75" customHeight="1">
      <c r="A413" s="104" t="str">
        <f t="shared" si="65"/>
        <v>Comm. F&amp;I</v>
      </c>
      <c r="B413" s="548" t="s">
        <v>396</v>
      </c>
      <c r="C413" s="520">
        <f>E413/(E26+E108)</f>
        <v>0.28109780455679978</v>
      </c>
      <c r="D413" s="314">
        <f t="shared" si="66"/>
        <v>556.92879487179493</v>
      </c>
      <c r="E413" s="514">
        <f t="shared" si="67"/>
        <v>217202.23</v>
      </c>
      <c r="F413" s="128">
        <f>H413/(H26+H108)</f>
        <v>0.24662437631455558</v>
      </c>
      <c r="G413" s="314">
        <v>512.484375</v>
      </c>
      <c r="H413" s="514">
        <v>8199.75</v>
      </c>
      <c r="I413" s="128">
        <f>K413/(K26+K108)</f>
        <v>0.25474269615061251</v>
      </c>
      <c r="J413" s="314">
        <v>887.10888888888883</v>
      </c>
      <c r="K413" s="514">
        <v>7983.98</v>
      </c>
      <c r="L413" s="128">
        <f>N413/(N26+N108)</f>
        <v>0.19160302117756225</v>
      </c>
      <c r="M413" s="314">
        <v>314.80228571428569</v>
      </c>
      <c r="N413" s="514">
        <v>11018.08</v>
      </c>
      <c r="O413" s="128">
        <f>Q413/(Q26+Q108)</f>
        <v>0.3109336283125626</v>
      </c>
      <c r="P413" s="314">
        <v>1493.883846153846</v>
      </c>
      <c r="Q413" s="514">
        <v>38840.979999999996</v>
      </c>
      <c r="R413" s="128">
        <f>T413/(T26+T108)</f>
        <v>0.30523244793131926</v>
      </c>
      <c r="S413" s="314">
        <v>1014.8202325581397</v>
      </c>
      <c r="T413" s="514">
        <v>43637.270000000004</v>
      </c>
      <c r="U413" s="128">
        <f>W413/(W26+W108)</f>
        <v>0.30380959604046059</v>
      </c>
      <c r="V413" s="314">
        <v>1229.0513636363637</v>
      </c>
      <c r="W413" s="514">
        <v>27039.13</v>
      </c>
      <c r="X413" s="128">
        <f>Z413/(Z26+Z108)</f>
        <v>0.32567226542998728</v>
      </c>
      <c r="Y413" s="314">
        <v>1300.5684210526317</v>
      </c>
      <c r="Z413" s="514">
        <v>24710.800000000003</v>
      </c>
      <c r="AA413" s="128">
        <f>AC413/(AC26+AC108)</f>
        <v>0.16879021474540981</v>
      </c>
      <c r="AB413" s="314">
        <v>364.01185185185182</v>
      </c>
      <c r="AC413" s="514">
        <v>9828.32</v>
      </c>
      <c r="AD413" s="128"/>
      <c r="AE413" s="314">
        <v>477.0559090909091</v>
      </c>
      <c r="AF413" s="514">
        <v>10495.23</v>
      </c>
      <c r="AG413" s="128"/>
      <c r="AH413" s="314">
        <v>452.55394736842101</v>
      </c>
      <c r="AI413" s="514">
        <v>17197.05</v>
      </c>
      <c r="AJ413" s="128"/>
      <c r="AK413" s="314">
        <v>306.2166666666667</v>
      </c>
      <c r="AL413" s="514">
        <v>8267.85</v>
      </c>
      <c r="AM413" s="128"/>
      <c r="AN413" s="314">
        <v>767.98384615384623</v>
      </c>
      <c r="AO413" s="514">
        <v>9983.7900000000009</v>
      </c>
      <c r="AP413" s="42"/>
      <c r="AQ413" s="42"/>
      <c r="AR413" s="42"/>
      <c r="AS413" s="42"/>
      <c r="AT413" s="42"/>
      <c r="AU413" s="42"/>
      <c r="AV413" s="42"/>
      <c r="AW413" s="42"/>
      <c r="AX413" s="42"/>
      <c r="AY413" s="42"/>
      <c r="AZ413" s="42"/>
      <c r="BA413" s="42"/>
      <c r="BB413" s="42"/>
      <c r="BC413" s="42"/>
      <c r="BD413" s="42"/>
      <c r="BE413" s="42"/>
      <c r="BF413" s="42"/>
      <c r="BG413" s="42"/>
      <c r="BH413" s="42"/>
      <c r="BI413" s="42"/>
    </row>
    <row r="414" spans="1:61" ht="15.75" customHeight="1">
      <c r="A414" s="104" t="str">
        <f t="shared" si="65"/>
        <v>Frais de livraison</v>
      </c>
      <c r="B414" s="547" t="s">
        <v>397</v>
      </c>
      <c r="C414" s="127"/>
      <c r="D414" s="309">
        <f t="shared" si="66"/>
        <v>112.20479487179487</v>
      </c>
      <c r="E414" s="518">
        <f t="shared" si="67"/>
        <v>43759.87</v>
      </c>
      <c r="F414" s="127"/>
      <c r="G414" s="309">
        <v>13.334375000000001</v>
      </c>
      <c r="H414" s="518">
        <v>213.35000000000002</v>
      </c>
      <c r="I414" s="127"/>
      <c r="J414" s="309">
        <v>244.49777777777777</v>
      </c>
      <c r="K414" s="518">
        <v>2200.48</v>
      </c>
      <c r="L414" s="127"/>
      <c r="M414" s="309">
        <v>99.214857142857156</v>
      </c>
      <c r="N414" s="518">
        <v>3472.5200000000004</v>
      </c>
      <c r="O414" s="127"/>
      <c r="P414" s="309">
        <v>216.13230769230768</v>
      </c>
      <c r="Q414" s="518">
        <v>5619.44</v>
      </c>
      <c r="R414" s="127"/>
      <c r="S414" s="309">
        <v>122.82023255813955</v>
      </c>
      <c r="T414" s="518">
        <v>5281.27</v>
      </c>
      <c r="U414" s="127"/>
      <c r="V414" s="309">
        <v>257.78181818181821</v>
      </c>
      <c r="W414" s="518">
        <v>5671.2000000000007</v>
      </c>
      <c r="X414" s="127"/>
      <c r="Y414" s="309">
        <v>235.26210526315788</v>
      </c>
      <c r="Z414" s="518">
        <v>4469.9799999999996</v>
      </c>
      <c r="AA414" s="127"/>
      <c r="AB414" s="309">
        <v>223.42370370370369</v>
      </c>
      <c r="AC414" s="518">
        <v>6032.44</v>
      </c>
      <c r="AD414" s="127"/>
      <c r="AE414" s="309">
        <v>223.70136363636365</v>
      </c>
      <c r="AF414" s="518">
        <v>4921.43</v>
      </c>
      <c r="AG414" s="127"/>
      <c r="AH414" s="309">
        <v>65.517894736842095</v>
      </c>
      <c r="AI414" s="518">
        <v>2489.6799999999998</v>
      </c>
      <c r="AJ414" s="127"/>
      <c r="AK414" s="309">
        <v>107.88222222222221</v>
      </c>
      <c r="AL414" s="518">
        <v>2912.8199999999997</v>
      </c>
      <c r="AM414" s="127"/>
      <c r="AN414" s="309">
        <v>36.558461538461536</v>
      </c>
      <c r="AO414" s="518">
        <v>475.26</v>
      </c>
      <c r="AP414" s="42"/>
      <c r="AQ414" s="42"/>
      <c r="AR414" s="42"/>
      <c r="AS414" s="42"/>
      <c r="AT414" s="42"/>
      <c r="AU414" s="42"/>
      <c r="AV414" s="42"/>
      <c r="AW414" s="42"/>
      <c r="AX414" s="42"/>
      <c r="AY414" s="42"/>
      <c r="AZ414" s="42"/>
      <c r="BA414" s="42"/>
      <c r="BB414" s="42"/>
      <c r="BC414" s="42"/>
      <c r="BD414" s="42"/>
      <c r="BE414" s="42"/>
      <c r="BF414" s="42"/>
      <c r="BG414" s="42"/>
      <c r="BH414" s="42"/>
      <c r="BI414" s="42"/>
    </row>
    <row r="415" spans="1:61" ht="15.75" customHeight="1">
      <c r="A415" s="104" t="str">
        <f t="shared" si="65"/>
        <v>Service gratuit 1</v>
      </c>
      <c r="B415" s="547" t="s">
        <v>398</v>
      </c>
      <c r="C415" s="127"/>
      <c r="D415" s="309">
        <f t="shared" si="66"/>
        <v>51.948179487179488</v>
      </c>
      <c r="E415" s="518">
        <f t="shared" si="67"/>
        <v>20259.79</v>
      </c>
      <c r="F415" s="127"/>
      <c r="G415" s="309">
        <v>75.850624999999994</v>
      </c>
      <c r="H415" s="518">
        <v>1213.6099999999999</v>
      </c>
      <c r="I415" s="127"/>
      <c r="J415" s="309">
        <v>145.22333333333333</v>
      </c>
      <c r="K415" s="518">
        <v>1307.01</v>
      </c>
      <c r="L415" s="127"/>
      <c r="M415" s="309">
        <v>9.257142857142858</v>
      </c>
      <c r="N415" s="518">
        <v>324</v>
      </c>
      <c r="O415" s="127"/>
      <c r="P415" s="309">
        <v>102.06730769230769</v>
      </c>
      <c r="Q415" s="518">
        <v>2653.75</v>
      </c>
      <c r="R415" s="127"/>
      <c r="S415" s="309">
        <v>66.07093023255814</v>
      </c>
      <c r="T415" s="518">
        <v>2841.05</v>
      </c>
      <c r="U415" s="127"/>
      <c r="V415" s="309">
        <v>90.36</v>
      </c>
      <c r="W415" s="518">
        <v>1987.92</v>
      </c>
      <c r="X415" s="127"/>
      <c r="Y415" s="309">
        <v>91.081052631578942</v>
      </c>
      <c r="Z415" s="518">
        <v>1730.54</v>
      </c>
      <c r="AA415" s="127"/>
      <c r="AB415" s="309">
        <v>67.470370370370375</v>
      </c>
      <c r="AC415" s="518">
        <v>1821.7</v>
      </c>
      <c r="AD415" s="127"/>
      <c r="AE415" s="309">
        <v>6.6300000000000008</v>
      </c>
      <c r="AF415" s="518">
        <v>145.86000000000001</v>
      </c>
      <c r="AG415" s="127"/>
      <c r="AH415" s="309">
        <v>41.896842105263154</v>
      </c>
      <c r="AI415" s="518">
        <v>1592.08</v>
      </c>
      <c r="AJ415" s="127"/>
      <c r="AK415" s="309">
        <v>164.8248148148148</v>
      </c>
      <c r="AL415" s="518">
        <v>4450.2699999999995</v>
      </c>
      <c r="AM415" s="127"/>
      <c r="AN415" s="309">
        <v>14.76923076923077</v>
      </c>
      <c r="AO415" s="518">
        <v>192</v>
      </c>
      <c r="AP415" s="42"/>
      <c r="AQ415" s="42"/>
      <c r="AR415" s="42"/>
      <c r="AS415" s="42"/>
      <c r="AT415" s="42"/>
      <c r="AU415" s="42"/>
      <c r="AV415" s="42"/>
      <c r="AW415" s="42"/>
      <c r="AX415" s="42"/>
      <c r="AY415" s="42"/>
      <c r="AZ415" s="42"/>
      <c r="BA415" s="42"/>
      <c r="BB415" s="42"/>
      <c r="BC415" s="42"/>
      <c r="BD415" s="42"/>
      <c r="BE415" s="42"/>
      <c r="BF415" s="42"/>
      <c r="BG415" s="42"/>
      <c r="BH415" s="42"/>
      <c r="BI415" s="42"/>
    </row>
    <row r="416" spans="1:61" ht="15.75" customHeight="1">
      <c r="A416" s="104" t="str">
        <f t="shared" si="65"/>
        <v>Entretien stock</v>
      </c>
      <c r="B416" s="548" t="s">
        <v>399</v>
      </c>
      <c r="C416" s="128"/>
      <c r="D416" s="314">
        <f t="shared" si="66"/>
        <v>143.51348717948719</v>
      </c>
      <c r="E416" s="514">
        <f t="shared" si="67"/>
        <v>55970.26</v>
      </c>
      <c r="F416" s="128"/>
      <c r="G416" s="314">
        <v>262.04312500000003</v>
      </c>
      <c r="H416" s="514">
        <v>4192.6900000000005</v>
      </c>
      <c r="I416" s="128"/>
      <c r="J416" s="314">
        <v>477.51888888888891</v>
      </c>
      <c r="K416" s="514">
        <v>4297.67</v>
      </c>
      <c r="L416" s="128"/>
      <c r="M416" s="314">
        <v>102.37914285714285</v>
      </c>
      <c r="N416" s="514">
        <v>3583.27</v>
      </c>
      <c r="O416" s="128"/>
      <c r="P416" s="314">
        <v>136.71615384615384</v>
      </c>
      <c r="Q416" s="514">
        <v>3554.62</v>
      </c>
      <c r="R416" s="128"/>
      <c r="S416" s="314">
        <v>96.001162790697663</v>
      </c>
      <c r="T416" s="514">
        <v>4128.0499999999993</v>
      </c>
      <c r="U416" s="128"/>
      <c r="V416" s="314">
        <v>240.46863636363634</v>
      </c>
      <c r="W416" s="514">
        <v>5290.3099999999995</v>
      </c>
      <c r="X416" s="128"/>
      <c r="Y416" s="314">
        <v>441.80421052631584</v>
      </c>
      <c r="Z416" s="514">
        <v>8394.2800000000007</v>
      </c>
      <c r="AA416" s="128"/>
      <c r="AB416" s="314">
        <v>180.51407407407407</v>
      </c>
      <c r="AC416" s="514">
        <v>4873.88</v>
      </c>
      <c r="AD416" s="128"/>
      <c r="AE416" s="314">
        <v>227.27272727272728</v>
      </c>
      <c r="AF416" s="514">
        <v>5000</v>
      </c>
      <c r="AG416" s="128"/>
      <c r="AH416" s="314">
        <v>78.353421052631589</v>
      </c>
      <c r="AI416" s="514">
        <v>2977.4300000000003</v>
      </c>
      <c r="AJ416" s="128"/>
      <c r="AK416" s="314">
        <v>177.5137037037037</v>
      </c>
      <c r="AL416" s="514">
        <v>4792.87</v>
      </c>
      <c r="AM416" s="128"/>
      <c r="AN416" s="314">
        <v>375.78384615384613</v>
      </c>
      <c r="AO416" s="514">
        <v>4885.1899999999996</v>
      </c>
      <c r="AP416" s="42"/>
      <c r="AQ416" s="42"/>
      <c r="AR416" s="42"/>
      <c r="AS416" s="42"/>
      <c r="AT416" s="42"/>
      <c r="AU416" s="42"/>
      <c r="AV416" s="42"/>
      <c r="AW416" s="42"/>
      <c r="AX416" s="42"/>
      <c r="AY416" s="42"/>
      <c r="AZ416" s="42"/>
      <c r="BA416" s="42"/>
      <c r="BB416" s="42"/>
      <c r="BC416" s="42"/>
      <c r="BD416" s="42"/>
      <c r="BE416" s="42"/>
      <c r="BF416" s="42"/>
      <c r="BG416" s="42"/>
      <c r="BH416" s="42"/>
      <c r="BI416" s="42"/>
    </row>
    <row r="417" spans="1:61" ht="15.75" customHeight="1">
      <c r="A417" s="104" t="str">
        <f t="shared" si="65"/>
        <v>Publicité 1</v>
      </c>
      <c r="B417" s="547" t="s">
        <v>400</v>
      </c>
      <c r="C417" s="127"/>
      <c r="D417" s="309">
        <f t="shared" si="66"/>
        <v>555.2681794871794</v>
      </c>
      <c r="E417" s="518">
        <f t="shared" si="67"/>
        <v>216554.58999999997</v>
      </c>
      <c r="F417" s="127"/>
      <c r="G417" s="309">
        <v>996.87625000000003</v>
      </c>
      <c r="H417" s="518">
        <v>15950.02</v>
      </c>
      <c r="I417" s="127"/>
      <c r="J417" s="309">
        <v>1675.4099999999999</v>
      </c>
      <c r="K417" s="518">
        <v>15078.689999999999</v>
      </c>
      <c r="L417" s="127"/>
      <c r="M417" s="309">
        <v>588.99114285714279</v>
      </c>
      <c r="N417" s="518">
        <v>20614.689999999999</v>
      </c>
      <c r="O417" s="127"/>
      <c r="P417" s="309">
        <v>854.81346153846141</v>
      </c>
      <c r="Q417" s="518">
        <v>22225.149999999998</v>
      </c>
      <c r="R417" s="127"/>
      <c r="S417" s="309">
        <v>588.23465116279067</v>
      </c>
      <c r="T417" s="518">
        <v>25294.09</v>
      </c>
      <c r="U417" s="127"/>
      <c r="V417" s="309">
        <v>770.06136363636358</v>
      </c>
      <c r="W417" s="518">
        <v>16941.349999999999</v>
      </c>
      <c r="X417" s="127"/>
      <c r="Y417" s="309">
        <v>776.70789473684215</v>
      </c>
      <c r="Z417" s="518">
        <v>14757.45</v>
      </c>
      <c r="AA417" s="127"/>
      <c r="AB417" s="309">
        <v>672.21148148148143</v>
      </c>
      <c r="AC417" s="518">
        <v>18149.71</v>
      </c>
      <c r="AD417" s="127"/>
      <c r="AE417" s="309">
        <v>688.22727272727275</v>
      </c>
      <c r="AF417" s="518">
        <v>15141</v>
      </c>
      <c r="AG417" s="127"/>
      <c r="AH417" s="309">
        <v>693.96789473684203</v>
      </c>
      <c r="AI417" s="518">
        <v>26370.78</v>
      </c>
      <c r="AJ417" s="127"/>
      <c r="AK417" s="309">
        <v>577.05962962962963</v>
      </c>
      <c r="AL417" s="518">
        <v>15580.61</v>
      </c>
      <c r="AM417" s="127"/>
      <c r="AN417" s="309">
        <v>803.926923076923</v>
      </c>
      <c r="AO417" s="518">
        <v>10451.049999999999</v>
      </c>
      <c r="AP417" s="42"/>
      <c r="AQ417" s="42"/>
      <c r="AR417" s="42"/>
      <c r="AS417" s="42"/>
      <c r="AT417" s="42"/>
      <c r="AU417" s="42"/>
      <c r="AV417" s="42"/>
      <c r="AW417" s="42"/>
      <c r="AX417" s="42"/>
      <c r="AY417" s="42"/>
      <c r="AZ417" s="42"/>
      <c r="BA417" s="42"/>
      <c r="BB417" s="42"/>
      <c r="BC417" s="42"/>
      <c r="BD417" s="42"/>
      <c r="BE417" s="42"/>
      <c r="BF417" s="42"/>
      <c r="BG417" s="42"/>
      <c r="BH417" s="42"/>
      <c r="BI417" s="42"/>
    </row>
    <row r="418" spans="1:61" ht="15.75" customHeight="1">
      <c r="A418" s="104" t="str">
        <f t="shared" si="65"/>
        <v>Intérêt de gros</v>
      </c>
      <c r="B418" s="547" t="s">
        <v>401</v>
      </c>
      <c r="C418" s="127"/>
      <c r="D418" s="309">
        <f t="shared" si="66"/>
        <v>835.0740512820513</v>
      </c>
      <c r="E418" s="518">
        <f t="shared" si="67"/>
        <v>325678.88</v>
      </c>
      <c r="F418" s="127"/>
      <c r="G418" s="309"/>
      <c r="H418" s="518">
        <v>27832.129999999997</v>
      </c>
      <c r="I418" s="127"/>
      <c r="J418" s="309"/>
      <c r="K418" s="518">
        <v>23856.71</v>
      </c>
      <c r="L418" s="127"/>
      <c r="M418" s="309"/>
      <c r="N418" s="518">
        <v>29678.17</v>
      </c>
      <c r="O418" s="127"/>
      <c r="P418" s="309"/>
      <c r="Q418" s="518">
        <v>28976.94</v>
      </c>
      <c r="R418" s="127"/>
      <c r="S418" s="309"/>
      <c r="T418" s="518">
        <v>31088</v>
      </c>
      <c r="U418" s="127"/>
      <c r="V418" s="309"/>
      <c r="W418" s="518">
        <v>28645.27</v>
      </c>
      <c r="X418" s="127"/>
      <c r="Y418" s="309"/>
      <c r="Z418" s="518">
        <v>26667.22</v>
      </c>
      <c r="AA418" s="127"/>
      <c r="AB418" s="309"/>
      <c r="AC418" s="518">
        <v>25234.58</v>
      </c>
      <c r="AD418" s="127"/>
      <c r="AE418" s="309">
        <v>1045.4775</v>
      </c>
      <c r="AF418" s="518">
        <v>25091.46</v>
      </c>
      <c r="AG418" s="127"/>
      <c r="AH418" s="309">
        <v>582.50354166666671</v>
      </c>
      <c r="AI418" s="518">
        <v>27960.170000000002</v>
      </c>
      <c r="AJ418" s="127"/>
      <c r="AK418" s="309">
        <v>1449.9466666666667</v>
      </c>
      <c r="AL418" s="518">
        <v>26099.040000000001</v>
      </c>
      <c r="AM418" s="127"/>
      <c r="AN418" s="309">
        <v>1534.3243749999999</v>
      </c>
      <c r="AO418" s="518">
        <v>24549.19</v>
      </c>
      <c r="AP418" s="42"/>
      <c r="AQ418" s="42"/>
      <c r="AR418" s="42"/>
      <c r="AS418" s="42"/>
      <c r="AT418" s="42"/>
      <c r="AU418" s="42"/>
      <c r="AV418" s="42"/>
      <c r="AW418" s="42"/>
      <c r="AX418" s="42"/>
      <c r="AY418" s="42"/>
      <c r="AZ418" s="42"/>
      <c r="BA418" s="42"/>
      <c r="BB418" s="42"/>
      <c r="BC418" s="42"/>
      <c r="BD418" s="42"/>
      <c r="BE418" s="42"/>
      <c r="BF418" s="42"/>
      <c r="BG418" s="42"/>
      <c r="BH418" s="42"/>
      <c r="BI418" s="42"/>
    </row>
    <row r="419" spans="1:61" ht="20.25" hidden="1" customHeight="1">
      <c r="A419" s="104"/>
      <c r="B419" s="526" t="s">
        <v>330</v>
      </c>
      <c r="C419" s="127"/>
      <c r="D419" s="309"/>
      <c r="E419" s="518">
        <f t="shared" si="67"/>
        <v>0</v>
      </c>
      <c r="F419" s="127"/>
      <c r="G419" s="309"/>
      <c r="H419" s="518"/>
      <c r="I419" s="127"/>
      <c r="J419" s="309"/>
      <c r="K419" s="518"/>
      <c r="L419" s="127"/>
      <c r="M419" s="309"/>
      <c r="N419" s="518"/>
      <c r="O419" s="127"/>
      <c r="P419" s="309"/>
      <c r="Q419" s="518"/>
      <c r="R419" s="127"/>
      <c r="S419" s="309"/>
      <c r="T419" s="518"/>
      <c r="U419" s="127"/>
      <c r="V419" s="309"/>
      <c r="W419" s="518"/>
      <c r="X419" s="127"/>
      <c r="Y419" s="309"/>
      <c r="Z419" s="518"/>
      <c r="AA419" s="127"/>
      <c r="AB419" s="309"/>
      <c r="AC419" s="518"/>
      <c r="AD419" s="127"/>
      <c r="AE419" s="309">
        <v>0</v>
      </c>
      <c r="AF419" s="518">
        <v>0</v>
      </c>
      <c r="AG419" s="127"/>
      <c r="AH419" s="309">
        <v>0</v>
      </c>
      <c r="AI419" s="518">
        <v>0</v>
      </c>
      <c r="AJ419" s="127"/>
      <c r="AK419" s="309">
        <v>0</v>
      </c>
      <c r="AL419" s="518">
        <v>0</v>
      </c>
      <c r="AM419" s="127"/>
      <c r="AN419" s="309">
        <v>0</v>
      </c>
      <c r="AO419" s="518">
        <v>0</v>
      </c>
      <c r="AP419" s="42"/>
      <c r="AQ419" s="42"/>
      <c r="AR419" s="42"/>
      <c r="AS419" s="42"/>
      <c r="AT419" s="42"/>
      <c r="AU419" s="42"/>
      <c r="AV419" s="42"/>
      <c r="AW419" s="42"/>
      <c r="AX419" s="42"/>
      <c r="AY419" s="42"/>
      <c r="AZ419" s="42"/>
      <c r="BA419" s="42"/>
      <c r="BB419" s="42"/>
      <c r="BC419" s="42"/>
      <c r="BD419" s="42"/>
      <c r="BE419" s="42"/>
      <c r="BF419" s="42"/>
      <c r="BG419" s="42"/>
      <c r="BH419" s="42"/>
      <c r="BI419" s="42"/>
    </row>
    <row r="420" spans="1:61" ht="20.25" hidden="1" customHeight="1">
      <c r="A420" s="104"/>
      <c r="B420" s="526" t="s">
        <v>330</v>
      </c>
      <c r="C420" s="127"/>
      <c r="D420" s="309"/>
      <c r="E420" s="518">
        <f t="shared" si="67"/>
        <v>0</v>
      </c>
      <c r="F420" s="127"/>
      <c r="G420" s="309"/>
      <c r="H420" s="518"/>
      <c r="I420" s="127"/>
      <c r="J420" s="309"/>
      <c r="K420" s="518"/>
      <c r="L420" s="127"/>
      <c r="M420" s="309"/>
      <c r="N420" s="518"/>
      <c r="O420" s="127"/>
      <c r="P420" s="309"/>
      <c r="Q420" s="518"/>
      <c r="R420" s="127"/>
      <c r="S420" s="309"/>
      <c r="T420" s="518"/>
      <c r="U420" s="127"/>
      <c r="V420" s="309"/>
      <c r="W420" s="518"/>
      <c r="X420" s="127"/>
      <c r="Y420" s="309"/>
      <c r="Z420" s="518"/>
      <c r="AA420" s="127"/>
      <c r="AB420" s="309"/>
      <c r="AC420" s="518"/>
      <c r="AD420" s="127"/>
      <c r="AE420" s="309">
        <v>0</v>
      </c>
      <c r="AF420" s="518">
        <v>0</v>
      </c>
      <c r="AG420" s="127"/>
      <c r="AH420" s="309">
        <v>0</v>
      </c>
      <c r="AI420" s="518">
        <v>0</v>
      </c>
      <c r="AJ420" s="127"/>
      <c r="AK420" s="309">
        <v>0</v>
      </c>
      <c r="AL420" s="518">
        <v>0</v>
      </c>
      <c r="AM420" s="127"/>
      <c r="AN420" s="309">
        <v>0</v>
      </c>
      <c r="AO420" s="518">
        <v>0</v>
      </c>
      <c r="AP420" s="42"/>
      <c r="AQ420" s="42"/>
      <c r="AR420" s="42"/>
      <c r="AS420" s="42"/>
      <c r="AT420" s="42"/>
      <c r="AU420" s="42"/>
      <c r="AV420" s="42"/>
      <c r="AW420" s="42"/>
      <c r="AX420" s="42"/>
      <c r="AY420" s="42"/>
      <c r="AZ420" s="42"/>
      <c r="BA420" s="42"/>
      <c r="BB420" s="42"/>
      <c r="BC420" s="42"/>
      <c r="BD420" s="42"/>
      <c r="BE420" s="42"/>
      <c r="BF420" s="42"/>
      <c r="BG420" s="42"/>
      <c r="BH420" s="42"/>
      <c r="BI420" s="42"/>
    </row>
    <row r="421" spans="1:61" ht="20.25" hidden="1" customHeight="1">
      <c r="A421" s="104"/>
      <c r="B421" s="523" t="s">
        <v>330</v>
      </c>
      <c r="C421" s="127"/>
      <c r="D421" s="309"/>
      <c r="E421" s="518">
        <f t="shared" si="67"/>
        <v>0</v>
      </c>
      <c r="F421" s="127"/>
      <c r="G421" s="309"/>
      <c r="H421" s="518"/>
      <c r="I421" s="127"/>
      <c r="J421" s="309"/>
      <c r="K421" s="518"/>
      <c r="L421" s="127"/>
      <c r="M421" s="309"/>
      <c r="N421" s="518"/>
      <c r="O421" s="127"/>
      <c r="P421" s="309"/>
      <c r="Q421" s="518"/>
      <c r="R421" s="127"/>
      <c r="S421" s="309"/>
      <c r="T421" s="518"/>
      <c r="U421" s="127"/>
      <c r="V421" s="309"/>
      <c r="W421" s="518"/>
      <c r="X421" s="127"/>
      <c r="Y421" s="309"/>
      <c r="Z421" s="518"/>
      <c r="AA421" s="127"/>
      <c r="AB421" s="309"/>
      <c r="AC421" s="518"/>
      <c r="AD421" s="127"/>
      <c r="AE421" s="309">
        <v>0</v>
      </c>
      <c r="AF421" s="518">
        <v>0</v>
      </c>
      <c r="AG421" s="127"/>
      <c r="AH421" s="309">
        <v>0</v>
      </c>
      <c r="AI421" s="518">
        <v>0</v>
      </c>
      <c r="AJ421" s="127"/>
      <c r="AK421" s="309">
        <v>0</v>
      </c>
      <c r="AL421" s="518">
        <v>0</v>
      </c>
      <c r="AM421" s="127"/>
      <c r="AN421" s="309">
        <v>0</v>
      </c>
      <c r="AO421" s="518">
        <v>0</v>
      </c>
      <c r="AP421" s="42"/>
      <c r="AQ421" s="42"/>
      <c r="AR421" s="42"/>
      <c r="AS421" s="42"/>
      <c r="AT421" s="42"/>
      <c r="AU421" s="42"/>
      <c r="AV421" s="42"/>
      <c r="AW421" s="42"/>
      <c r="AX421" s="42"/>
      <c r="AY421" s="42"/>
      <c r="AZ421" s="42"/>
      <c r="BA421" s="42"/>
      <c r="BB421" s="42"/>
      <c r="BC421" s="42"/>
      <c r="BD421" s="42"/>
      <c r="BE421" s="42"/>
      <c r="BF421" s="42"/>
      <c r="BG421" s="42"/>
      <c r="BH421" s="42"/>
      <c r="BI421" s="42"/>
    </row>
    <row r="422" spans="1:61" ht="15.75" customHeight="1">
      <c r="A422" s="104" t="str">
        <f t="shared" ref="A422:A434" si="68">B422</f>
        <v>TOTAL VARIABLES</v>
      </c>
      <c r="B422" s="643" t="s">
        <v>403</v>
      </c>
      <c r="C422" s="524">
        <f>IFERROR(E422/E410,0)</f>
        <v>0.257277902045774</v>
      </c>
      <c r="D422" s="319"/>
      <c r="E422" s="525">
        <f>SUM(E412:E418)</f>
        <v>1243332.08</v>
      </c>
      <c r="F422" s="644"/>
      <c r="G422" s="645"/>
      <c r="H422" s="646">
        <v>77174.489999999903</v>
      </c>
      <c r="I422" s="644"/>
      <c r="J422" s="645"/>
      <c r="K422" s="646">
        <v>71847.609999999899</v>
      </c>
      <c r="L422" s="644"/>
      <c r="M422" s="645"/>
      <c r="N422" s="646">
        <v>110152.4</v>
      </c>
      <c r="O422" s="644"/>
      <c r="P422" s="645"/>
      <c r="Q422" s="646">
        <v>148106.18999999901</v>
      </c>
      <c r="R422" s="644"/>
      <c r="S422" s="645"/>
      <c r="T422" s="646">
        <v>169129.27</v>
      </c>
      <c r="U422" s="644"/>
      <c r="V422" s="645"/>
      <c r="W422" s="646">
        <v>125417.23</v>
      </c>
      <c r="X422" s="644"/>
      <c r="Y422" s="645"/>
      <c r="Z422" s="646">
        <v>108594.68</v>
      </c>
      <c r="AA422" s="644"/>
      <c r="AB422" s="645"/>
      <c r="AC422" s="646">
        <v>95304.61</v>
      </c>
      <c r="AD422" s="644">
        <v>0.25492449161503894</v>
      </c>
      <c r="AE422" s="645"/>
      <c r="AF422" s="646">
        <v>81224.61</v>
      </c>
      <c r="AG422" s="644">
        <v>0.24553127272607014</v>
      </c>
      <c r="AH422" s="645"/>
      <c r="AI422" s="646">
        <v>107651.21</v>
      </c>
      <c r="AJ422" s="644">
        <v>0.19865777387437722</v>
      </c>
      <c r="AK422" s="645"/>
      <c r="AL422" s="646">
        <v>85084.91</v>
      </c>
      <c r="AM422" s="644">
        <v>0.30911581961295664</v>
      </c>
      <c r="AN422" s="645"/>
      <c r="AO422" s="646">
        <v>63644.869999999995</v>
      </c>
      <c r="AP422" s="42"/>
      <c r="AQ422" s="42"/>
      <c r="AR422" s="42"/>
      <c r="AS422" s="42"/>
      <c r="AT422" s="42"/>
      <c r="AU422" s="42"/>
      <c r="AV422" s="42"/>
      <c r="AW422" s="42"/>
      <c r="AX422" s="42"/>
      <c r="AY422" s="42"/>
      <c r="AZ422" s="42"/>
      <c r="BA422" s="42"/>
      <c r="BB422" s="42"/>
      <c r="BC422" s="42"/>
      <c r="BD422" s="42"/>
      <c r="BE422" s="42"/>
      <c r="BF422" s="42"/>
      <c r="BG422" s="42"/>
      <c r="BH422" s="42"/>
      <c r="BI422" s="42"/>
    </row>
    <row r="423" spans="1:61" ht="15.75" customHeight="1">
      <c r="A423" s="104" t="str">
        <f t="shared" si="68"/>
        <v>Salaires propriétaire</v>
      </c>
      <c r="B423" s="547" t="s">
        <v>1393</v>
      </c>
      <c r="C423" s="127"/>
      <c r="D423" s="309"/>
      <c r="E423" s="518">
        <f t="shared" ref="E423:E435" si="69">+SUM(H423,K423,N423,Q423,T423,W423,Z423,AC423,AF423,AI423,AL423,AO423)</f>
        <v>177787.4899999999</v>
      </c>
      <c r="F423" s="127"/>
      <c r="G423" s="309"/>
      <c r="H423" s="518">
        <v>14940.02</v>
      </c>
      <c r="I423" s="127"/>
      <c r="J423" s="309"/>
      <c r="K423" s="518">
        <v>14643.31</v>
      </c>
      <c r="L423" s="127"/>
      <c r="M423" s="309"/>
      <c r="N423" s="518">
        <v>13051.16</v>
      </c>
      <c r="O423" s="127"/>
      <c r="P423" s="309"/>
      <c r="Q423" s="518">
        <v>15867.17</v>
      </c>
      <c r="R423" s="127"/>
      <c r="S423" s="309"/>
      <c r="T423" s="518">
        <v>15867.1699999999</v>
      </c>
      <c r="U423" s="127"/>
      <c r="V423" s="309"/>
      <c r="W423" s="518">
        <v>13693.94</v>
      </c>
      <c r="X423" s="127"/>
      <c r="Y423" s="309"/>
      <c r="Z423" s="518">
        <v>13081.7</v>
      </c>
      <c r="AA423" s="127"/>
      <c r="AB423" s="309"/>
      <c r="AC423" s="518">
        <v>12500.18</v>
      </c>
      <c r="AD423" s="127"/>
      <c r="AE423" s="309"/>
      <c r="AF423" s="518">
        <v>15408.03</v>
      </c>
      <c r="AG423" s="127"/>
      <c r="AH423" s="309"/>
      <c r="AI423" s="518">
        <v>24481.5</v>
      </c>
      <c r="AJ423" s="127"/>
      <c r="AK423" s="309"/>
      <c r="AL423" s="518">
        <v>9774.1</v>
      </c>
      <c r="AM423" s="127"/>
      <c r="AN423" s="309"/>
      <c r="AO423" s="518">
        <v>14479.21</v>
      </c>
      <c r="AP423" s="42"/>
      <c r="AQ423" s="42"/>
      <c r="AR423" s="42"/>
      <c r="AS423" s="42"/>
      <c r="AT423" s="42"/>
      <c r="AU423" s="42"/>
      <c r="AV423" s="42"/>
      <c r="AW423" s="42"/>
      <c r="AX423" s="42"/>
      <c r="AY423" s="42"/>
      <c r="AZ423" s="42"/>
      <c r="BA423" s="42"/>
      <c r="BB423" s="42"/>
      <c r="BC423" s="42"/>
      <c r="BD423" s="42"/>
      <c r="BE423" s="42"/>
      <c r="BF423" s="42"/>
      <c r="BG423" s="42"/>
      <c r="BH423" s="42"/>
      <c r="BI423" s="42"/>
    </row>
    <row r="424" spans="1:61" ht="15.75" customHeight="1">
      <c r="A424" s="104" t="str">
        <f t="shared" si="68"/>
        <v>Salaires cadres</v>
      </c>
      <c r="B424" s="547" t="s">
        <v>405</v>
      </c>
      <c r="C424" s="127"/>
      <c r="D424" s="309"/>
      <c r="E424" s="518">
        <f t="shared" si="69"/>
        <v>393964.34999999992</v>
      </c>
      <c r="F424" s="127"/>
      <c r="G424" s="309"/>
      <c r="H424" s="518">
        <v>33672.29</v>
      </c>
      <c r="I424" s="127"/>
      <c r="J424" s="309"/>
      <c r="K424" s="518">
        <v>28504.73</v>
      </c>
      <c r="L424" s="127"/>
      <c r="M424" s="309"/>
      <c r="N424" s="518">
        <v>37749</v>
      </c>
      <c r="O424" s="127"/>
      <c r="P424" s="309"/>
      <c r="Q424" s="518">
        <v>34021.32</v>
      </c>
      <c r="R424" s="127"/>
      <c r="S424" s="309"/>
      <c r="T424" s="518">
        <v>34438.83</v>
      </c>
      <c r="U424" s="127"/>
      <c r="V424" s="309"/>
      <c r="W424" s="518">
        <v>34371.800000000003</v>
      </c>
      <c r="X424" s="304"/>
      <c r="Y424" s="309"/>
      <c r="Z424" s="518">
        <v>31689.3999999999</v>
      </c>
      <c r="AA424" s="127"/>
      <c r="AB424" s="309"/>
      <c r="AC424" s="518">
        <v>32100.7</v>
      </c>
      <c r="AD424" s="127"/>
      <c r="AE424" s="309"/>
      <c r="AF424" s="518">
        <v>28708.019999999997</v>
      </c>
      <c r="AG424" s="127"/>
      <c r="AH424" s="309"/>
      <c r="AI424" s="518">
        <v>35361.869999999995</v>
      </c>
      <c r="AJ424" s="127"/>
      <c r="AK424" s="309"/>
      <c r="AL424" s="518">
        <v>32970.15</v>
      </c>
      <c r="AM424" s="127"/>
      <c r="AN424" s="309"/>
      <c r="AO424" s="518">
        <v>30376.240000000002</v>
      </c>
      <c r="AP424" s="42"/>
      <c r="AQ424" s="42"/>
      <c r="AR424" s="42"/>
      <c r="AS424" s="42"/>
      <c r="AT424" s="42"/>
      <c r="AU424" s="42"/>
      <c r="AV424" s="42"/>
      <c r="AW424" s="42"/>
      <c r="AX424" s="42"/>
      <c r="AY424" s="42"/>
      <c r="AZ424" s="42"/>
      <c r="BA424" s="42"/>
      <c r="BB424" s="42"/>
      <c r="BC424" s="42"/>
      <c r="BD424" s="42"/>
      <c r="BE424" s="42"/>
      <c r="BF424" s="42"/>
      <c r="BG424" s="42"/>
      <c r="BH424" s="42"/>
      <c r="BI424" s="42"/>
    </row>
    <row r="425" spans="1:61" ht="15.75" customHeight="1">
      <c r="A425" s="104" t="str">
        <f t="shared" si="68"/>
        <v>Salaires commis</v>
      </c>
      <c r="B425" s="548" t="s">
        <v>406</v>
      </c>
      <c r="C425" s="128"/>
      <c r="D425" s="314"/>
      <c r="E425" s="514">
        <f t="shared" si="69"/>
        <v>235790.70999999982</v>
      </c>
      <c r="F425" s="128"/>
      <c r="G425" s="314"/>
      <c r="H425" s="514">
        <v>23130.28</v>
      </c>
      <c r="I425" s="128"/>
      <c r="J425" s="314"/>
      <c r="K425" s="514">
        <v>20116.949999999899</v>
      </c>
      <c r="L425" s="128"/>
      <c r="M425" s="314"/>
      <c r="N425" s="514">
        <v>18404.269999999899</v>
      </c>
      <c r="O425" s="128"/>
      <c r="P425" s="314"/>
      <c r="Q425" s="514">
        <v>19029.84</v>
      </c>
      <c r="R425" s="128"/>
      <c r="S425" s="314"/>
      <c r="T425" s="514">
        <v>22482.82</v>
      </c>
      <c r="U425" s="128"/>
      <c r="V425" s="314"/>
      <c r="W425" s="514">
        <v>19836.55</v>
      </c>
      <c r="X425" s="647"/>
      <c r="Y425" s="314"/>
      <c r="Z425" s="514">
        <v>18496.57</v>
      </c>
      <c r="AA425" s="128"/>
      <c r="AB425" s="314"/>
      <c r="AC425" s="514">
        <v>19887.689999999999</v>
      </c>
      <c r="AD425" s="128"/>
      <c r="AE425" s="314"/>
      <c r="AF425" s="514">
        <v>20684.649999999998</v>
      </c>
      <c r="AG425" s="128"/>
      <c r="AH425" s="314"/>
      <c r="AI425" s="514">
        <v>21826.450000000004</v>
      </c>
      <c r="AJ425" s="128"/>
      <c r="AK425" s="314"/>
      <c r="AL425" s="514">
        <v>17818.32</v>
      </c>
      <c r="AM425" s="128"/>
      <c r="AN425" s="314"/>
      <c r="AO425" s="514">
        <v>14076.32</v>
      </c>
      <c r="AP425" s="42"/>
      <c r="AQ425" s="42"/>
      <c r="AR425" s="42"/>
      <c r="AS425" s="42"/>
      <c r="AT425" s="42"/>
      <c r="AU425" s="42"/>
      <c r="AV425" s="42"/>
      <c r="AW425" s="42"/>
      <c r="AX425" s="42"/>
      <c r="AY425" s="42"/>
      <c r="AZ425" s="42"/>
      <c r="BA425" s="42"/>
      <c r="BB425" s="42"/>
      <c r="BC425" s="42"/>
      <c r="BD425" s="42"/>
      <c r="BE425" s="42"/>
      <c r="BF425" s="42"/>
      <c r="BG425" s="42"/>
      <c r="BH425" s="42"/>
      <c r="BI425" s="42"/>
    </row>
    <row r="426" spans="1:61" ht="15.75" customHeight="1">
      <c r="A426" s="104" t="str">
        <f t="shared" si="68"/>
        <v>Salaires autres</v>
      </c>
      <c r="B426" s="547" t="s">
        <v>407</v>
      </c>
      <c r="C426" s="127"/>
      <c r="D426" s="309"/>
      <c r="E426" s="518">
        <f t="shared" si="69"/>
        <v>296971.89</v>
      </c>
      <c r="F426" s="127"/>
      <c r="G426" s="309"/>
      <c r="H426" s="518">
        <v>20388.66</v>
      </c>
      <c r="I426" s="127"/>
      <c r="J426" s="309"/>
      <c r="K426" s="518">
        <v>24840.54</v>
      </c>
      <c r="L426" s="127"/>
      <c r="M426" s="309"/>
      <c r="N426" s="518">
        <v>25528.560000000001</v>
      </c>
      <c r="O426" s="127"/>
      <c r="P426" s="309"/>
      <c r="Q426" s="518">
        <v>29255.18</v>
      </c>
      <c r="R426" s="127"/>
      <c r="S426" s="309"/>
      <c r="T426" s="518">
        <v>25512.58</v>
      </c>
      <c r="U426" s="127"/>
      <c r="V426" s="309"/>
      <c r="W426" s="518">
        <v>26611.56</v>
      </c>
      <c r="X426" s="648"/>
      <c r="Y426" s="309"/>
      <c r="Z426" s="518">
        <v>21781.87</v>
      </c>
      <c r="AA426" s="127"/>
      <c r="AB426" s="309"/>
      <c r="AC426" s="518">
        <v>21364.25</v>
      </c>
      <c r="AD426" s="127"/>
      <c r="AE426" s="309"/>
      <c r="AF426" s="518">
        <v>21629.5</v>
      </c>
      <c r="AG426" s="127"/>
      <c r="AH426" s="309"/>
      <c r="AI426" s="518">
        <v>24984.16</v>
      </c>
      <c r="AJ426" s="127"/>
      <c r="AK426" s="309"/>
      <c r="AL426" s="518">
        <v>35652.32</v>
      </c>
      <c r="AM426" s="127"/>
      <c r="AN426" s="309"/>
      <c r="AO426" s="518">
        <v>19422.71</v>
      </c>
      <c r="AP426" s="42"/>
      <c r="AQ426" s="42"/>
      <c r="AR426" s="42"/>
      <c r="AS426" s="42"/>
      <c r="AT426" s="42"/>
      <c r="AU426" s="42"/>
      <c r="AV426" s="42"/>
      <c r="AW426" s="42"/>
      <c r="AX426" s="42"/>
      <c r="AY426" s="42"/>
      <c r="AZ426" s="42"/>
      <c r="BA426" s="42"/>
      <c r="BB426" s="42"/>
      <c r="BC426" s="42"/>
      <c r="BD426" s="42"/>
      <c r="BE426" s="42"/>
      <c r="BF426" s="42"/>
      <c r="BG426" s="42"/>
      <c r="BH426" s="42"/>
      <c r="BI426" s="42"/>
    </row>
    <row r="427" spans="1:61" ht="15.75" customHeight="1">
      <c r="A427" s="104" t="str">
        <f t="shared" si="68"/>
        <v>Salaires spécialistes</v>
      </c>
      <c r="B427" s="547" t="s">
        <v>409</v>
      </c>
      <c r="C427" s="127"/>
      <c r="D427" s="309"/>
      <c r="E427" s="518">
        <f t="shared" si="69"/>
        <v>174720.71000000002</v>
      </c>
      <c r="F427" s="127"/>
      <c r="G427" s="309"/>
      <c r="H427" s="518">
        <v>10355.39</v>
      </c>
      <c r="I427" s="127"/>
      <c r="J427" s="309"/>
      <c r="K427" s="518">
        <v>13794.78</v>
      </c>
      <c r="L427" s="127"/>
      <c r="M427" s="309"/>
      <c r="N427" s="518">
        <v>13379.33</v>
      </c>
      <c r="O427" s="127"/>
      <c r="P427" s="309"/>
      <c r="Q427" s="518">
        <v>16301.36</v>
      </c>
      <c r="R427" s="127"/>
      <c r="S427" s="309"/>
      <c r="T427" s="518">
        <v>16151.34</v>
      </c>
      <c r="U427" s="127"/>
      <c r="V427" s="309"/>
      <c r="W427" s="518">
        <v>12665.43</v>
      </c>
      <c r="X427" s="648"/>
      <c r="Y427" s="309"/>
      <c r="Z427" s="518">
        <v>14553.25</v>
      </c>
      <c r="AA427" s="127"/>
      <c r="AB427" s="309"/>
      <c r="AC427" s="518">
        <v>13870.82</v>
      </c>
      <c r="AD427" s="127"/>
      <c r="AE427" s="309"/>
      <c r="AF427" s="518">
        <v>14362.52</v>
      </c>
      <c r="AG427" s="127"/>
      <c r="AH427" s="309"/>
      <c r="AI427" s="518">
        <v>18459.82</v>
      </c>
      <c r="AJ427" s="127"/>
      <c r="AK427" s="309"/>
      <c r="AL427" s="518">
        <v>18518</v>
      </c>
      <c r="AM427" s="127"/>
      <c r="AN427" s="309"/>
      <c r="AO427" s="518">
        <v>12308.67</v>
      </c>
      <c r="AP427" s="42"/>
      <c r="AQ427" s="42"/>
      <c r="AR427" s="42"/>
      <c r="AS427" s="42"/>
      <c r="AT427" s="42"/>
      <c r="AU427" s="42"/>
      <c r="AV427" s="42"/>
      <c r="AW427" s="42"/>
      <c r="AX427" s="42"/>
      <c r="AY427" s="42"/>
      <c r="AZ427" s="42"/>
      <c r="BA427" s="42"/>
      <c r="BB427" s="42"/>
      <c r="BC427" s="42"/>
      <c r="BD427" s="42"/>
      <c r="BE427" s="42"/>
      <c r="BF427" s="42"/>
      <c r="BG427" s="42"/>
      <c r="BH427" s="42"/>
      <c r="BI427" s="42"/>
    </row>
    <row r="428" spans="1:61" ht="20.25" hidden="1" customHeight="1">
      <c r="A428" s="104" t="str">
        <f t="shared" si="68"/>
        <v>[...]</v>
      </c>
      <c r="B428" s="526" t="s">
        <v>330</v>
      </c>
      <c r="C428" s="127"/>
      <c r="D428" s="309"/>
      <c r="E428" s="518">
        <f t="shared" si="69"/>
        <v>0</v>
      </c>
      <c r="F428" s="127"/>
      <c r="G428" s="309"/>
      <c r="H428" s="518"/>
      <c r="I428" s="127"/>
      <c r="J428" s="309"/>
      <c r="K428" s="518"/>
      <c r="L428" s="127"/>
      <c r="M428" s="309"/>
      <c r="N428" s="518"/>
      <c r="O428" s="127"/>
      <c r="P428" s="309"/>
      <c r="Q428" s="518"/>
      <c r="R428" s="127"/>
      <c r="S428" s="309"/>
      <c r="T428" s="518"/>
      <c r="U428" s="127"/>
      <c r="V428" s="309"/>
      <c r="W428" s="518"/>
      <c r="X428" s="648"/>
      <c r="Y428" s="309"/>
      <c r="Z428" s="518"/>
      <c r="AA428" s="127"/>
      <c r="AB428" s="309"/>
      <c r="AC428" s="518"/>
      <c r="AD428" s="127"/>
      <c r="AE428" s="309"/>
      <c r="AF428" s="518">
        <v>0</v>
      </c>
      <c r="AG428" s="127"/>
      <c r="AH428" s="309"/>
      <c r="AI428" s="518">
        <v>0</v>
      </c>
      <c r="AJ428" s="127"/>
      <c r="AK428" s="309"/>
      <c r="AL428" s="518">
        <v>0</v>
      </c>
      <c r="AM428" s="127"/>
      <c r="AN428" s="309"/>
      <c r="AO428" s="518">
        <v>0</v>
      </c>
      <c r="AP428" s="42"/>
      <c r="AQ428" s="42"/>
      <c r="AR428" s="42"/>
      <c r="AS428" s="42"/>
      <c r="AT428" s="42"/>
      <c r="AU428" s="42"/>
      <c r="AV428" s="42"/>
      <c r="AW428" s="42"/>
      <c r="AX428" s="42"/>
      <c r="AY428" s="42"/>
      <c r="AZ428" s="42"/>
      <c r="BA428" s="42"/>
      <c r="BB428" s="42"/>
      <c r="BC428" s="42"/>
      <c r="BD428" s="42"/>
      <c r="BE428" s="42"/>
      <c r="BF428" s="42"/>
      <c r="BG428" s="42"/>
      <c r="BH428" s="42"/>
      <c r="BI428" s="42"/>
    </row>
    <row r="429" spans="1:61" ht="20.25" hidden="1" customHeight="1">
      <c r="A429" s="104" t="str">
        <f t="shared" si="68"/>
        <v>[...]</v>
      </c>
      <c r="B429" s="526" t="s">
        <v>330</v>
      </c>
      <c r="C429" s="127"/>
      <c r="D429" s="309"/>
      <c r="E429" s="518">
        <f t="shared" si="69"/>
        <v>0</v>
      </c>
      <c r="F429" s="127"/>
      <c r="G429" s="309"/>
      <c r="H429" s="518"/>
      <c r="I429" s="127"/>
      <c r="J429" s="309"/>
      <c r="K429" s="518"/>
      <c r="L429" s="127"/>
      <c r="M429" s="309"/>
      <c r="N429" s="518"/>
      <c r="O429" s="127"/>
      <c r="P429" s="309"/>
      <c r="Q429" s="518"/>
      <c r="R429" s="127"/>
      <c r="S429" s="309"/>
      <c r="T429" s="518"/>
      <c r="U429" s="127"/>
      <c r="V429" s="309"/>
      <c r="W429" s="518"/>
      <c r="X429" s="648"/>
      <c r="Y429" s="309"/>
      <c r="Z429" s="518"/>
      <c r="AA429" s="127"/>
      <c r="AB429" s="309"/>
      <c r="AC429" s="518"/>
      <c r="AD429" s="127"/>
      <c r="AE429" s="309"/>
      <c r="AF429" s="518">
        <v>0</v>
      </c>
      <c r="AG429" s="127"/>
      <c r="AH429" s="309"/>
      <c r="AI429" s="518">
        <v>0</v>
      </c>
      <c r="AJ429" s="127"/>
      <c r="AK429" s="309"/>
      <c r="AL429" s="518">
        <v>0</v>
      </c>
      <c r="AM429" s="127"/>
      <c r="AN429" s="309"/>
      <c r="AO429" s="518">
        <v>0</v>
      </c>
      <c r="AP429" s="42"/>
      <c r="AQ429" s="42"/>
      <c r="AR429" s="42"/>
      <c r="AS429" s="42"/>
      <c r="AT429" s="42"/>
      <c r="AU429" s="42"/>
      <c r="AV429" s="42"/>
      <c r="AW429" s="42"/>
      <c r="AX429" s="42"/>
      <c r="AY429" s="42"/>
      <c r="AZ429" s="42"/>
      <c r="BA429" s="42"/>
      <c r="BB429" s="42"/>
      <c r="BC429" s="42"/>
      <c r="BD429" s="42"/>
      <c r="BE429" s="42"/>
      <c r="BF429" s="42"/>
      <c r="BG429" s="42"/>
      <c r="BH429" s="42"/>
      <c r="BI429" s="42"/>
    </row>
    <row r="430" spans="1:61" ht="20.25" hidden="1" customHeight="1">
      <c r="A430" s="104" t="str">
        <f t="shared" si="68"/>
        <v>[...]</v>
      </c>
      <c r="B430" s="526" t="s">
        <v>330</v>
      </c>
      <c r="C430" s="127"/>
      <c r="D430" s="309"/>
      <c r="E430" s="518">
        <f t="shared" si="69"/>
        <v>0</v>
      </c>
      <c r="F430" s="127"/>
      <c r="G430" s="309"/>
      <c r="H430" s="518"/>
      <c r="I430" s="127"/>
      <c r="J430" s="309"/>
      <c r="K430" s="518"/>
      <c r="L430" s="127"/>
      <c r="M430" s="309"/>
      <c r="N430" s="518"/>
      <c r="O430" s="127"/>
      <c r="P430" s="309"/>
      <c r="Q430" s="518"/>
      <c r="R430" s="127"/>
      <c r="S430" s="309"/>
      <c r="T430" s="518"/>
      <c r="U430" s="127"/>
      <c r="V430" s="309"/>
      <c r="W430" s="518"/>
      <c r="X430" s="648"/>
      <c r="Y430" s="309"/>
      <c r="Z430" s="518"/>
      <c r="AA430" s="127"/>
      <c r="AB430" s="309"/>
      <c r="AC430" s="518"/>
      <c r="AD430" s="127"/>
      <c r="AE430" s="309"/>
      <c r="AF430" s="518">
        <v>0</v>
      </c>
      <c r="AG430" s="127"/>
      <c r="AH430" s="309"/>
      <c r="AI430" s="518">
        <v>0</v>
      </c>
      <c r="AJ430" s="127"/>
      <c r="AK430" s="309"/>
      <c r="AL430" s="518">
        <v>0</v>
      </c>
      <c r="AM430" s="127"/>
      <c r="AN430" s="309"/>
      <c r="AO430" s="518">
        <v>0</v>
      </c>
      <c r="AP430" s="42"/>
      <c r="AQ430" s="42"/>
      <c r="AR430" s="42"/>
      <c r="AS430" s="42"/>
      <c r="AT430" s="42"/>
      <c r="AU430" s="42"/>
      <c r="AV430" s="42"/>
      <c r="AW430" s="42"/>
      <c r="AX430" s="42"/>
      <c r="AY430" s="42"/>
      <c r="AZ430" s="42"/>
      <c r="BA430" s="42"/>
      <c r="BB430" s="42"/>
      <c r="BC430" s="42"/>
      <c r="BD430" s="42"/>
      <c r="BE430" s="42"/>
      <c r="BF430" s="42"/>
      <c r="BG430" s="42"/>
      <c r="BH430" s="42"/>
      <c r="BI430" s="42"/>
    </row>
    <row r="431" spans="1:61" ht="15.75" customHeight="1">
      <c r="A431" s="104" t="str">
        <f t="shared" si="68"/>
        <v>Salaires en absences</v>
      </c>
      <c r="B431" s="548" t="s">
        <v>410</v>
      </c>
      <c r="C431" s="128"/>
      <c r="D431" s="314"/>
      <c r="E431" s="514">
        <f t="shared" si="69"/>
        <v>279524.40000000008</v>
      </c>
      <c r="F431" s="128"/>
      <c r="G431" s="289">
        <v>0.17357559889766289</v>
      </c>
      <c r="H431" s="514">
        <v>32784.730000000003</v>
      </c>
      <c r="I431" s="128"/>
      <c r="J431" s="289">
        <v>9.2830764787658462E-2</v>
      </c>
      <c r="K431" s="514">
        <v>16438.12</v>
      </c>
      <c r="L431" s="128"/>
      <c r="M431" s="289">
        <v>7.3440535478686078E-2</v>
      </c>
      <c r="N431" s="514">
        <v>18091.86</v>
      </c>
      <c r="O431" s="128"/>
      <c r="P431" s="289">
        <v>9.2192397238008705E-2</v>
      </c>
      <c r="Q431" s="514">
        <v>26967.66</v>
      </c>
      <c r="R431" s="128"/>
      <c r="S431" s="289">
        <v>8.0185121838861576E-2</v>
      </c>
      <c r="T431" s="514">
        <v>26003.25</v>
      </c>
      <c r="U431" s="128"/>
      <c r="V431" s="289">
        <v>0.11917629817987721</v>
      </c>
      <c r="W431" s="514">
        <v>30958.799999999999</v>
      </c>
      <c r="X431" s="647"/>
      <c r="Y431" s="289">
        <v>0.15041590027440474</v>
      </c>
      <c r="Z431" s="514">
        <v>33318.42</v>
      </c>
      <c r="AA431" s="128"/>
      <c r="AB431" s="289">
        <v>9.3857152106286937E-2</v>
      </c>
      <c r="AC431" s="514">
        <v>19758.939999999999</v>
      </c>
      <c r="AD431" s="128"/>
      <c r="AE431" s="289"/>
      <c r="AF431" s="514">
        <v>23886.720000000001</v>
      </c>
      <c r="AG431" s="128"/>
      <c r="AH431" s="289"/>
      <c r="AI431" s="514">
        <v>21008.36</v>
      </c>
      <c r="AJ431" s="128"/>
      <c r="AK431" s="289"/>
      <c r="AL431" s="514">
        <v>16779.2</v>
      </c>
      <c r="AM431" s="128"/>
      <c r="AN431" s="289"/>
      <c r="AO431" s="514">
        <v>13528.34</v>
      </c>
      <c r="AP431" s="42"/>
      <c r="AQ431" s="42"/>
      <c r="AR431" s="42"/>
      <c r="AS431" s="42"/>
      <c r="AT431" s="42"/>
      <c r="AU431" s="42"/>
      <c r="AV431" s="42"/>
      <c r="AW431" s="42"/>
      <c r="AX431" s="42"/>
      <c r="AY431" s="42"/>
      <c r="AZ431" s="42"/>
      <c r="BA431" s="42"/>
      <c r="BB431" s="42"/>
      <c r="BC431" s="42"/>
      <c r="BD431" s="42"/>
      <c r="BE431" s="42"/>
      <c r="BF431" s="42"/>
      <c r="BG431" s="42"/>
      <c r="BH431" s="42"/>
      <c r="BI431" s="42"/>
    </row>
    <row r="432" spans="1:61" ht="15.75" customHeight="1">
      <c r="A432" s="104" t="str">
        <f t="shared" si="68"/>
        <v>Déduction à la source</v>
      </c>
      <c r="B432" s="547" t="s">
        <v>411</v>
      </c>
      <c r="C432" s="127"/>
      <c r="D432" s="309"/>
      <c r="E432" s="518">
        <f t="shared" si="69"/>
        <v>349018.60999999975</v>
      </c>
      <c r="F432" s="127"/>
      <c r="G432" s="305">
        <v>0.18620190484177471</v>
      </c>
      <c r="H432" s="518">
        <v>35169.57</v>
      </c>
      <c r="I432" s="127"/>
      <c r="J432" s="305">
        <v>0.15370314284454148</v>
      </c>
      <c r="K432" s="518">
        <v>27217.17</v>
      </c>
      <c r="L432" s="127"/>
      <c r="M432" s="305">
        <v>0.10996088201742701</v>
      </c>
      <c r="N432" s="518">
        <v>27088.54</v>
      </c>
      <c r="O432" s="127"/>
      <c r="P432" s="305">
        <v>0.11759447831412179</v>
      </c>
      <c r="Q432" s="518">
        <v>34398.15</v>
      </c>
      <c r="R432" s="127"/>
      <c r="S432" s="305">
        <v>0.12310732414647982</v>
      </c>
      <c r="T432" s="518">
        <v>39922.5</v>
      </c>
      <c r="U432" s="127"/>
      <c r="V432" s="305">
        <v>0.13268781879018784</v>
      </c>
      <c r="W432" s="518">
        <v>34468.729999999901</v>
      </c>
      <c r="X432" s="648"/>
      <c r="Y432" s="305">
        <v>0.14193699812056945</v>
      </c>
      <c r="Z432" s="518">
        <v>31440.269999999899</v>
      </c>
      <c r="AA432" s="127"/>
      <c r="AB432" s="305">
        <v>0.13023558981483163</v>
      </c>
      <c r="AC432" s="518">
        <v>27417.38</v>
      </c>
      <c r="AD432" s="127"/>
      <c r="AE432" s="305"/>
      <c r="AF432" s="518">
        <v>24666.699999999997</v>
      </c>
      <c r="AG432" s="127"/>
      <c r="AH432" s="305"/>
      <c r="AI432" s="518">
        <v>26631.599999999999</v>
      </c>
      <c r="AJ432" s="127"/>
      <c r="AK432" s="305"/>
      <c r="AL432" s="518">
        <v>16474.370000000003</v>
      </c>
      <c r="AM432" s="127"/>
      <c r="AN432" s="305"/>
      <c r="AO432" s="518">
        <v>24123.63</v>
      </c>
      <c r="AP432" s="42"/>
      <c r="AQ432" s="42"/>
      <c r="AR432" s="42"/>
      <c r="AS432" s="42"/>
      <c r="AT432" s="42"/>
      <c r="AU432" s="42"/>
      <c r="AV432" s="42"/>
      <c r="AW432" s="42"/>
      <c r="AX432" s="42"/>
      <c r="AY432" s="42"/>
      <c r="AZ432" s="42"/>
      <c r="BA432" s="42"/>
      <c r="BB432" s="42"/>
      <c r="BC432" s="42"/>
      <c r="BD432" s="42"/>
      <c r="BE432" s="42"/>
      <c r="BF432" s="42"/>
      <c r="BG432" s="42"/>
      <c r="BH432" s="42"/>
      <c r="BI432" s="42"/>
    </row>
    <row r="433" spans="1:61" ht="15.75" customHeight="1">
      <c r="A433" s="104" t="str">
        <f t="shared" si="68"/>
        <v>Bénéfices marginaux</v>
      </c>
      <c r="B433" s="547" t="s">
        <v>412</v>
      </c>
      <c r="C433" s="127"/>
      <c r="D433" s="309"/>
      <c r="E433" s="518">
        <f t="shared" si="69"/>
        <v>174835.9599999999</v>
      </c>
      <c r="F433" s="127"/>
      <c r="G433" s="305">
        <v>8.3590641357722359E-2</v>
      </c>
      <c r="H433" s="518">
        <v>15788.49</v>
      </c>
      <c r="I433" s="127"/>
      <c r="J433" s="305">
        <v>6.6879847947954235E-2</v>
      </c>
      <c r="K433" s="518">
        <v>11842.83</v>
      </c>
      <c r="L433" s="127"/>
      <c r="M433" s="305">
        <v>4.8725241535255204E-2</v>
      </c>
      <c r="N433" s="518">
        <v>12003.32</v>
      </c>
      <c r="O433" s="127"/>
      <c r="P433" s="305">
        <v>5.0951949440133169E-2</v>
      </c>
      <c r="Q433" s="518">
        <v>14904.21</v>
      </c>
      <c r="R433" s="127"/>
      <c r="S433" s="305">
        <v>4.9234973821750599E-2</v>
      </c>
      <c r="T433" s="518">
        <v>15966.42</v>
      </c>
      <c r="U433" s="127"/>
      <c r="V433" s="305">
        <v>5.5623882269886432E-2</v>
      </c>
      <c r="W433" s="518">
        <v>14449.5899999999</v>
      </c>
      <c r="X433" s="648"/>
      <c r="Y433" s="305">
        <v>8.0636451952233221E-2</v>
      </c>
      <c r="Z433" s="518">
        <v>17861.669999999998</v>
      </c>
      <c r="AA433" s="127"/>
      <c r="AB433" s="305">
        <v>7.5020778171683331E-2</v>
      </c>
      <c r="AC433" s="518">
        <v>15793.48</v>
      </c>
      <c r="AD433" s="127"/>
      <c r="AE433" s="305"/>
      <c r="AF433" s="518">
        <v>14496.53</v>
      </c>
      <c r="AG433" s="127"/>
      <c r="AH433" s="305"/>
      <c r="AI433" s="518">
        <v>15723.45</v>
      </c>
      <c r="AJ433" s="127"/>
      <c r="AK433" s="305"/>
      <c r="AL433" s="518">
        <v>13559.96</v>
      </c>
      <c r="AM433" s="127"/>
      <c r="AN433" s="305"/>
      <c r="AO433" s="518">
        <v>12446.010000000002</v>
      </c>
      <c r="AP433" s="42"/>
      <c r="AQ433" s="42"/>
      <c r="AR433" s="42"/>
      <c r="AS433" s="42"/>
      <c r="AT433" s="42"/>
      <c r="AU433" s="42"/>
      <c r="AV433" s="42"/>
      <c r="AW433" s="42"/>
      <c r="AX433" s="42"/>
      <c r="AY433" s="42"/>
      <c r="AZ433" s="42"/>
      <c r="BA433" s="42"/>
      <c r="BB433" s="42"/>
      <c r="BC433" s="42"/>
      <c r="BD433" s="42"/>
      <c r="BE433" s="42"/>
      <c r="BF433" s="42"/>
      <c r="BG433" s="42"/>
      <c r="BH433" s="42"/>
      <c r="BI433" s="42"/>
    </row>
    <row r="434" spans="1:61" ht="15.75" customHeight="1">
      <c r="A434" s="104" t="str">
        <f t="shared" si="68"/>
        <v>Csst</v>
      </c>
      <c r="B434" s="547" t="s">
        <v>413</v>
      </c>
      <c r="C434" s="127"/>
      <c r="D434" s="309"/>
      <c r="E434" s="518">
        <f t="shared" si="69"/>
        <v>56744.070000000007</v>
      </c>
      <c r="F434" s="127"/>
      <c r="G434" s="305"/>
      <c r="H434" s="518">
        <v>5006.51</v>
      </c>
      <c r="I434" s="127"/>
      <c r="J434" s="305"/>
      <c r="K434" s="518">
        <v>3504.8200000000006</v>
      </c>
      <c r="L434" s="127"/>
      <c r="M434" s="305"/>
      <c r="N434" s="518">
        <v>3998.2699999999995</v>
      </c>
      <c r="O434" s="127"/>
      <c r="P434" s="305"/>
      <c r="Q434" s="518">
        <v>5756.7199999999993</v>
      </c>
      <c r="R434" s="127"/>
      <c r="S434" s="305"/>
      <c r="T434" s="518">
        <v>5644.18</v>
      </c>
      <c r="U434" s="127"/>
      <c r="V434" s="305"/>
      <c r="W434" s="518">
        <v>8122.6</v>
      </c>
      <c r="X434" s="648"/>
      <c r="Y434" s="305"/>
      <c r="Z434" s="518">
        <v>6436.9299999999994</v>
      </c>
      <c r="AA434" s="127"/>
      <c r="AB434" s="305"/>
      <c r="AC434" s="518">
        <v>3496.05</v>
      </c>
      <c r="AD434" s="127"/>
      <c r="AE434" s="305"/>
      <c r="AF434" s="518">
        <v>3228.44</v>
      </c>
      <c r="AG434" s="127"/>
      <c r="AH434" s="305"/>
      <c r="AI434" s="518">
        <v>3249.1099999999997</v>
      </c>
      <c r="AJ434" s="127"/>
      <c r="AK434" s="305"/>
      <c r="AL434" s="518">
        <v>2950.44</v>
      </c>
      <c r="AM434" s="127"/>
      <c r="AN434" s="305"/>
      <c r="AO434" s="518">
        <v>5350</v>
      </c>
      <c r="AP434" s="42"/>
      <c r="AQ434" s="42"/>
      <c r="AR434" s="42"/>
      <c r="AS434" s="42"/>
      <c r="AT434" s="42"/>
      <c r="AU434" s="42"/>
      <c r="AV434" s="42"/>
      <c r="AW434" s="42"/>
      <c r="AX434" s="42"/>
      <c r="AY434" s="42"/>
      <c r="AZ434" s="42"/>
      <c r="BA434" s="42"/>
      <c r="BB434" s="42"/>
      <c r="BC434" s="42"/>
      <c r="BD434" s="42"/>
      <c r="BE434" s="42"/>
      <c r="BF434" s="42"/>
      <c r="BG434" s="42"/>
      <c r="BH434" s="42"/>
      <c r="BI434" s="42"/>
    </row>
    <row r="435" spans="1:61" ht="20.25" hidden="1" customHeight="1">
      <c r="A435" s="104"/>
      <c r="B435" s="526" t="s">
        <v>330</v>
      </c>
      <c r="C435" s="127"/>
      <c r="D435" s="309"/>
      <c r="E435" s="518">
        <f t="shared" si="69"/>
        <v>0</v>
      </c>
      <c r="F435" s="127"/>
      <c r="G435" s="309"/>
      <c r="H435" s="518"/>
      <c r="I435" s="127"/>
      <c r="J435" s="309"/>
      <c r="K435" s="518"/>
      <c r="L435" s="127"/>
      <c r="M435" s="309"/>
      <c r="N435" s="518"/>
      <c r="O435" s="127"/>
      <c r="P435" s="309"/>
      <c r="Q435" s="518"/>
      <c r="R435" s="127"/>
      <c r="S435" s="309"/>
      <c r="T435" s="518"/>
      <c r="U435" s="127"/>
      <c r="V435" s="309"/>
      <c r="W435" s="518"/>
      <c r="X435" s="127"/>
      <c r="Y435" s="309"/>
      <c r="Z435" s="518"/>
      <c r="AA435" s="127"/>
      <c r="AB435" s="309"/>
      <c r="AC435" s="518"/>
      <c r="AD435" s="127"/>
      <c r="AE435" s="309"/>
      <c r="AF435" s="518">
        <v>0</v>
      </c>
      <c r="AG435" s="127"/>
      <c r="AH435" s="309"/>
      <c r="AI435" s="518">
        <v>0</v>
      </c>
      <c r="AJ435" s="127"/>
      <c r="AK435" s="309"/>
      <c r="AL435" s="518">
        <v>0</v>
      </c>
      <c r="AM435" s="127"/>
      <c r="AN435" s="309"/>
      <c r="AO435" s="518">
        <v>0</v>
      </c>
      <c r="AP435" s="42"/>
      <c r="AQ435" s="42"/>
      <c r="AR435" s="42"/>
      <c r="AS435" s="42"/>
      <c r="AT435" s="42"/>
      <c r="AU435" s="42"/>
      <c r="AV435" s="42"/>
      <c r="AW435" s="42"/>
      <c r="AX435" s="42"/>
      <c r="AY435" s="42"/>
      <c r="AZ435" s="42"/>
      <c r="BA435" s="42"/>
      <c r="BB435" s="42"/>
      <c r="BC435" s="42"/>
      <c r="BD435" s="42"/>
      <c r="BE435" s="42"/>
      <c r="BF435" s="42"/>
      <c r="BG435" s="42"/>
      <c r="BH435" s="42"/>
      <c r="BI435" s="42"/>
    </row>
    <row r="436" spans="1:61" ht="15.75" customHeight="1">
      <c r="A436" s="104" t="str">
        <f t="shared" ref="A436:A474" si="70">B436</f>
        <v>TOTAL PERSONNEL</v>
      </c>
      <c r="B436" s="643" t="s">
        <v>414</v>
      </c>
      <c r="C436" s="524">
        <f>IFERROR(E436/E410,0)</f>
        <v>0.44268912199839983</v>
      </c>
      <c r="D436" s="328"/>
      <c r="E436" s="525">
        <f>SUM(E423:E434)</f>
        <v>2139358.1899999995</v>
      </c>
      <c r="F436" s="644"/>
      <c r="G436" s="649"/>
      <c r="H436" s="646">
        <v>191235.94</v>
      </c>
      <c r="I436" s="644"/>
      <c r="J436" s="649"/>
      <c r="K436" s="646">
        <v>160903.24999999901</v>
      </c>
      <c r="L436" s="644"/>
      <c r="M436" s="649"/>
      <c r="N436" s="646">
        <v>169294.31</v>
      </c>
      <c r="O436" s="644"/>
      <c r="P436" s="649"/>
      <c r="Q436" s="646">
        <v>196501.61</v>
      </c>
      <c r="R436" s="644"/>
      <c r="S436" s="649"/>
      <c r="T436" s="646">
        <v>201989.09</v>
      </c>
      <c r="U436" s="644"/>
      <c r="V436" s="649"/>
      <c r="W436" s="646">
        <v>195179</v>
      </c>
      <c r="X436" s="644"/>
      <c r="Y436" s="649"/>
      <c r="Z436" s="646">
        <v>188660.079999999</v>
      </c>
      <c r="AA436" s="644"/>
      <c r="AB436" s="649"/>
      <c r="AC436" s="646">
        <v>166189.49</v>
      </c>
      <c r="AD436" s="644">
        <v>0.5243548449208959</v>
      </c>
      <c r="AE436" s="649"/>
      <c r="AF436" s="646">
        <v>167071.11000000002</v>
      </c>
      <c r="AG436" s="644">
        <v>0.43729009051255252</v>
      </c>
      <c r="AH436" s="649"/>
      <c r="AI436" s="646">
        <v>191726.32000000004</v>
      </c>
      <c r="AJ436" s="644">
        <v>0.38407021899564897</v>
      </c>
      <c r="AK436" s="649"/>
      <c r="AL436" s="646">
        <v>164496.85999999999</v>
      </c>
      <c r="AM436" s="644">
        <v>0.7096449675288089</v>
      </c>
      <c r="AN436" s="649"/>
      <c r="AO436" s="646">
        <v>146111.13</v>
      </c>
      <c r="AP436" s="42"/>
      <c r="AQ436" s="42"/>
      <c r="AR436" s="42"/>
      <c r="AS436" s="42"/>
      <c r="AT436" s="42"/>
      <c r="AU436" s="42"/>
      <c r="AV436" s="42"/>
      <c r="AW436" s="42"/>
      <c r="AX436" s="42"/>
      <c r="AY436" s="42"/>
      <c r="AZ436" s="42"/>
      <c r="BA436" s="42"/>
      <c r="BB436" s="42"/>
      <c r="BC436" s="42"/>
      <c r="BD436" s="42"/>
      <c r="BE436" s="42"/>
      <c r="BF436" s="42"/>
      <c r="BG436" s="42"/>
      <c r="BH436" s="42"/>
      <c r="BI436" s="42"/>
    </row>
    <row r="437" spans="1:61" ht="15.75" customHeight="1">
      <c r="A437" s="104" t="str">
        <f t="shared" si="70"/>
        <v>Publicité 2</v>
      </c>
      <c r="B437" s="589" t="s">
        <v>415</v>
      </c>
      <c r="C437" s="241"/>
      <c r="D437" s="335"/>
      <c r="E437" s="535">
        <f t="shared" ref="E437:E454" si="71">+SUM(H437,K437,N437,Q437,T437,W437,Z437,AC437,AF437,AI437,AL437,AO437)</f>
        <v>123625.3</v>
      </c>
      <c r="F437" s="241"/>
      <c r="G437" s="335"/>
      <c r="H437" s="535">
        <v>7287.09</v>
      </c>
      <c r="I437" s="241"/>
      <c r="J437" s="335"/>
      <c r="K437" s="535">
        <v>9730.48</v>
      </c>
      <c r="L437" s="241"/>
      <c r="M437" s="335"/>
      <c r="N437" s="535">
        <v>10049.41</v>
      </c>
      <c r="O437" s="241"/>
      <c r="P437" s="335"/>
      <c r="Q437" s="535">
        <v>14387.91</v>
      </c>
      <c r="R437" s="241"/>
      <c r="S437" s="335"/>
      <c r="T437" s="535">
        <v>8939.15</v>
      </c>
      <c r="U437" s="241"/>
      <c r="V437" s="335"/>
      <c r="W437" s="535">
        <v>6637.49</v>
      </c>
      <c r="X437" s="241"/>
      <c r="Y437" s="335"/>
      <c r="Z437" s="535">
        <v>7114.8</v>
      </c>
      <c r="AA437" s="241"/>
      <c r="AB437" s="335"/>
      <c r="AC437" s="535">
        <v>7841.44</v>
      </c>
      <c r="AD437" s="241"/>
      <c r="AE437" s="335"/>
      <c r="AF437" s="535">
        <v>5561.41</v>
      </c>
      <c r="AG437" s="241"/>
      <c r="AH437" s="335"/>
      <c r="AI437" s="535">
        <v>21218.35</v>
      </c>
      <c r="AJ437" s="241"/>
      <c r="AK437" s="335"/>
      <c r="AL437" s="535">
        <v>22662.58</v>
      </c>
      <c r="AM437" s="241"/>
      <c r="AN437" s="335"/>
      <c r="AO437" s="535">
        <v>2195.19</v>
      </c>
      <c r="AP437" s="42"/>
      <c r="AQ437" s="42"/>
      <c r="AR437" s="42"/>
      <c r="AS437" s="42"/>
      <c r="AT437" s="42"/>
      <c r="AU437" s="42"/>
      <c r="AV437" s="42"/>
      <c r="AW437" s="42"/>
      <c r="AX437" s="42"/>
      <c r="AY437" s="42"/>
      <c r="AZ437" s="42"/>
      <c r="BA437" s="42"/>
      <c r="BB437" s="42"/>
      <c r="BC437" s="42"/>
      <c r="BD437" s="42"/>
      <c r="BE437" s="42"/>
      <c r="BF437" s="42"/>
      <c r="BG437" s="42"/>
      <c r="BH437" s="42"/>
      <c r="BI437" s="42"/>
    </row>
    <row r="438" spans="1:61" ht="15.75" customHeight="1">
      <c r="A438" s="104" t="str">
        <f t="shared" si="70"/>
        <v>Service gratuit 2</v>
      </c>
      <c r="B438" s="547" t="s">
        <v>416</v>
      </c>
      <c r="C438" s="127"/>
      <c r="D438" s="309"/>
      <c r="E438" s="518">
        <f t="shared" si="71"/>
        <v>45553.04</v>
      </c>
      <c r="F438" s="127"/>
      <c r="G438" s="309"/>
      <c r="H438" s="518">
        <v>1148.19</v>
      </c>
      <c r="I438" s="127"/>
      <c r="J438" s="309"/>
      <c r="K438" s="518">
        <v>3048.06</v>
      </c>
      <c r="L438" s="127"/>
      <c r="M438" s="309"/>
      <c r="N438" s="518">
        <v>2975.74</v>
      </c>
      <c r="O438" s="127"/>
      <c r="P438" s="309"/>
      <c r="Q438" s="518">
        <v>3510.22</v>
      </c>
      <c r="R438" s="127"/>
      <c r="S438" s="309"/>
      <c r="T438" s="518">
        <v>3427.25</v>
      </c>
      <c r="U438" s="127"/>
      <c r="V438" s="309"/>
      <c r="W438" s="518">
        <v>6808.14</v>
      </c>
      <c r="X438" s="127"/>
      <c r="Y438" s="309"/>
      <c r="Z438" s="518">
        <v>4203.25</v>
      </c>
      <c r="AA438" s="127"/>
      <c r="AB438" s="309"/>
      <c r="AC438" s="518">
        <v>3624.73</v>
      </c>
      <c r="AD438" s="127"/>
      <c r="AE438" s="309"/>
      <c r="AF438" s="518">
        <v>3210.97</v>
      </c>
      <c r="AG438" s="127"/>
      <c r="AH438" s="309"/>
      <c r="AI438" s="518">
        <v>3957.51</v>
      </c>
      <c r="AJ438" s="127"/>
      <c r="AK438" s="309"/>
      <c r="AL438" s="518">
        <v>8563.75</v>
      </c>
      <c r="AM438" s="127"/>
      <c r="AN438" s="309"/>
      <c r="AO438" s="518">
        <v>1075.23</v>
      </c>
      <c r="AP438" s="42"/>
      <c r="AQ438" s="42"/>
      <c r="AR438" s="42"/>
      <c r="AS438" s="42"/>
      <c r="AT438" s="42"/>
      <c r="AU438" s="42"/>
      <c r="AV438" s="42"/>
      <c r="AW438" s="42"/>
      <c r="AX438" s="42"/>
      <c r="AY438" s="42"/>
      <c r="AZ438" s="42"/>
      <c r="BA438" s="42"/>
      <c r="BB438" s="42"/>
      <c r="BC438" s="42"/>
      <c r="BD438" s="42"/>
      <c r="BE438" s="42"/>
      <c r="BF438" s="42"/>
      <c r="BG438" s="42"/>
      <c r="BH438" s="42"/>
      <c r="BI438" s="42"/>
    </row>
    <row r="439" spans="1:61" ht="15.75" customHeight="1">
      <c r="A439" s="104" t="str">
        <f t="shared" si="70"/>
        <v>Frais véhicules de cie</v>
      </c>
      <c r="B439" s="548" t="s">
        <v>417</v>
      </c>
      <c r="C439" s="128"/>
      <c r="D439" s="314"/>
      <c r="E439" s="514">
        <f t="shared" si="71"/>
        <v>233681.13</v>
      </c>
      <c r="F439" s="128"/>
      <c r="G439" s="314"/>
      <c r="H439" s="514">
        <v>13566.3</v>
      </c>
      <c r="I439" s="128"/>
      <c r="J439" s="314"/>
      <c r="K439" s="514">
        <v>18341.68</v>
      </c>
      <c r="L439" s="128"/>
      <c r="M439" s="314"/>
      <c r="N439" s="514">
        <v>22041.68</v>
      </c>
      <c r="O439" s="128"/>
      <c r="P439" s="314"/>
      <c r="Q439" s="514">
        <v>20725.349999999999</v>
      </c>
      <c r="R439" s="128"/>
      <c r="S439" s="314"/>
      <c r="T439" s="514">
        <v>26263.68</v>
      </c>
      <c r="U439" s="128"/>
      <c r="V439" s="314"/>
      <c r="W439" s="514">
        <v>19032.78</v>
      </c>
      <c r="X439" s="128"/>
      <c r="Y439" s="314"/>
      <c r="Z439" s="514">
        <v>23145.16</v>
      </c>
      <c r="AA439" s="128"/>
      <c r="AB439" s="314"/>
      <c r="AC439" s="514">
        <v>21230.83</v>
      </c>
      <c r="AD439" s="128"/>
      <c r="AE439" s="314"/>
      <c r="AF439" s="514">
        <v>17882.82</v>
      </c>
      <c r="AG439" s="128"/>
      <c r="AH439" s="314"/>
      <c r="AI439" s="514">
        <v>19592.5</v>
      </c>
      <c r="AJ439" s="128"/>
      <c r="AK439" s="314"/>
      <c r="AL439" s="514">
        <v>24582.52</v>
      </c>
      <c r="AM439" s="128"/>
      <c r="AN439" s="314"/>
      <c r="AO439" s="514">
        <v>7275.83</v>
      </c>
      <c r="AP439" s="42"/>
      <c r="AQ439" s="42"/>
      <c r="AR439" s="42"/>
      <c r="AS439" s="42"/>
      <c r="AT439" s="42"/>
      <c r="AU439" s="42"/>
      <c r="AV439" s="42"/>
      <c r="AW439" s="42"/>
      <c r="AX439" s="42"/>
      <c r="AY439" s="42"/>
      <c r="AZ439" s="42"/>
      <c r="BA439" s="42"/>
      <c r="BB439" s="42"/>
      <c r="BC439" s="42"/>
      <c r="BD439" s="42"/>
      <c r="BE439" s="42"/>
      <c r="BF439" s="42"/>
      <c r="BG439" s="42"/>
      <c r="BH439" s="42"/>
      <c r="BI439" s="42"/>
    </row>
    <row r="440" spans="1:61" ht="15.75" customHeight="1">
      <c r="A440" s="104" t="str">
        <f t="shared" si="70"/>
        <v>Informatique</v>
      </c>
      <c r="B440" s="547" t="s">
        <v>418</v>
      </c>
      <c r="C440" s="127"/>
      <c r="D440" s="309"/>
      <c r="E440" s="518">
        <f t="shared" si="71"/>
        <v>174646.2499999998</v>
      </c>
      <c r="F440" s="127"/>
      <c r="G440" s="309"/>
      <c r="H440" s="518">
        <v>13936.69</v>
      </c>
      <c r="I440" s="127"/>
      <c r="J440" s="309"/>
      <c r="K440" s="518">
        <v>16830.3999999999</v>
      </c>
      <c r="L440" s="127"/>
      <c r="M440" s="309"/>
      <c r="N440" s="518">
        <v>14742.19</v>
      </c>
      <c r="O440" s="127"/>
      <c r="P440" s="309"/>
      <c r="Q440" s="518">
        <v>14042.93</v>
      </c>
      <c r="R440" s="127"/>
      <c r="S440" s="309"/>
      <c r="T440" s="518">
        <v>16188.25</v>
      </c>
      <c r="U440" s="127"/>
      <c r="V440" s="309"/>
      <c r="W440" s="518">
        <v>14106.1899999999</v>
      </c>
      <c r="X440" s="127"/>
      <c r="Y440" s="309"/>
      <c r="Z440" s="518">
        <v>14355.36</v>
      </c>
      <c r="AA440" s="127"/>
      <c r="AB440" s="309"/>
      <c r="AC440" s="518">
        <v>15117.2</v>
      </c>
      <c r="AD440" s="127"/>
      <c r="AE440" s="309"/>
      <c r="AF440" s="518">
        <v>13089.75</v>
      </c>
      <c r="AG440" s="127"/>
      <c r="AH440" s="309"/>
      <c r="AI440" s="518">
        <v>13160.600000000002</v>
      </c>
      <c r="AJ440" s="127"/>
      <c r="AK440" s="309"/>
      <c r="AL440" s="518">
        <v>13829.100000000002</v>
      </c>
      <c r="AM440" s="127"/>
      <c r="AN440" s="309"/>
      <c r="AO440" s="518">
        <v>15247.590000000002</v>
      </c>
      <c r="AP440" s="42"/>
      <c r="AQ440" s="42"/>
      <c r="AR440" s="42"/>
      <c r="AS440" s="42"/>
      <c r="AT440" s="42"/>
      <c r="AU440" s="42"/>
      <c r="AV440" s="42"/>
      <c r="AW440" s="42"/>
      <c r="AX440" s="42"/>
      <c r="AY440" s="42"/>
      <c r="AZ440" s="42"/>
      <c r="BA440" s="42"/>
      <c r="BB440" s="42"/>
      <c r="BC440" s="42"/>
      <c r="BD440" s="42"/>
      <c r="BE440" s="42"/>
      <c r="BF440" s="42"/>
      <c r="BG440" s="42"/>
      <c r="BH440" s="42"/>
      <c r="BI440" s="42"/>
    </row>
    <row r="441" spans="1:61" ht="15.75" customHeight="1">
      <c r="A441" s="104" t="str">
        <f t="shared" si="70"/>
        <v>Frais de déplacement</v>
      </c>
      <c r="B441" s="547" t="s">
        <v>419</v>
      </c>
      <c r="C441" s="127"/>
      <c r="D441" s="309"/>
      <c r="E441" s="518">
        <f t="shared" si="71"/>
        <v>23022.479999999989</v>
      </c>
      <c r="F441" s="127"/>
      <c r="G441" s="309"/>
      <c r="H441" s="518">
        <v>1583.3799999999901</v>
      </c>
      <c r="I441" s="127"/>
      <c r="J441" s="309"/>
      <c r="K441" s="518">
        <v>2690.26</v>
      </c>
      <c r="L441" s="127"/>
      <c r="M441" s="309"/>
      <c r="N441" s="518">
        <v>6639.72</v>
      </c>
      <c r="O441" s="127"/>
      <c r="P441" s="309"/>
      <c r="Q441" s="518">
        <v>2768.18</v>
      </c>
      <c r="R441" s="127"/>
      <c r="S441" s="309"/>
      <c r="T441" s="518">
        <v>1747.9</v>
      </c>
      <c r="U441" s="127"/>
      <c r="V441" s="309"/>
      <c r="W441" s="518">
        <v>1040.1300000000001</v>
      </c>
      <c r="X441" s="127"/>
      <c r="Y441" s="309"/>
      <c r="Z441" s="518">
        <v>2153.08</v>
      </c>
      <c r="AA441" s="127"/>
      <c r="AB441" s="309"/>
      <c r="AC441" s="518">
        <v>1173.47</v>
      </c>
      <c r="AD441" s="127"/>
      <c r="AE441" s="309"/>
      <c r="AF441" s="518">
        <v>-203.68</v>
      </c>
      <c r="AG441" s="127"/>
      <c r="AH441" s="309"/>
      <c r="AI441" s="518">
        <v>-2.3400000000000176</v>
      </c>
      <c r="AJ441" s="127"/>
      <c r="AK441" s="309"/>
      <c r="AL441" s="518">
        <v>2800.5899999999997</v>
      </c>
      <c r="AM441" s="127"/>
      <c r="AN441" s="309"/>
      <c r="AO441" s="518">
        <v>631.79</v>
      </c>
      <c r="AP441" s="42"/>
      <c r="AQ441" s="42"/>
      <c r="AR441" s="42"/>
      <c r="AS441" s="42"/>
      <c r="AT441" s="42"/>
      <c r="AU441" s="42"/>
      <c r="AV441" s="42"/>
      <c r="AW441" s="42"/>
      <c r="AX441" s="42"/>
      <c r="AY441" s="42"/>
      <c r="AZ441" s="42"/>
      <c r="BA441" s="42"/>
      <c r="BB441" s="42"/>
      <c r="BC441" s="42"/>
      <c r="BD441" s="42"/>
      <c r="BE441" s="42"/>
      <c r="BF441" s="42"/>
      <c r="BG441" s="42"/>
      <c r="BH441" s="42"/>
      <c r="BI441" s="42"/>
    </row>
    <row r="442" spans="1:61" ht="15.75" customHeight="1">
      <c r="A442" s="104" t="str">
        <f t="shared" si="70"/>
        <v>Services extérieurs</v>
      </c>
      <c r="B442" s="548" t="s">
        <v>420</v>
      </c>
      <c r="C442" s="127"/>
      <c r="D442" s="309"/>
      <c r="E442" s="514">
        <f t="shared" si="71"/>
        <v>107635.76000000002</v>
      </c>
      <c r="F442" s="128"/>
      <c r="G442" s="314"/>
      <c r="H442" s="514">
        <v>10685.68</v>
      </c>
      <c r="I442" s="128"/>
      <c r="J442" s="314"/>
      <c r="K442" s="514">
        <v>8258.69</v>
      </c>
      <c r="L442" s="128"/>
      <c r="M442" s="314"/>
      <c r="N442" s="514">
        <v>9146.08</v>
      </c>
      <c r="O442" s="128"/>
      <c r="P442" s="314"/>
      <c r="Q442" s="514">
        <v>11148.72</v>
      </c>
      <c r="R442" s="128"/>
      <c r="S442" s="314"/>
      <c r="T442" s="514">
        <v>8859.35</v>
      </c>
      <c r="U442" s="128"/>
      <c r="V442" s="314"/>
      <c r="W442" s="514">
        <v>6093.1</v>
      </c>
      <c r="X442" s="128"/>
      <c r="Y442" s="314"/>
      <c r="Z442" s="514">
        <v>8416.9</v>
      </c>
      <c r="AA442" s="128"/>
      <c r="AB442" s="314"/>
      <c r="AC442" s="514">
        <v>7369.99</v>
      </c>
      <c r="AD442" s="128"/>
      <c r="AE442" s="314"/>
      <c r="AF442" s="514">
        <v>9043.85</v>
      </c>
      <c r="AG442" s="128"/>
      <c r="AH442" s="314"/>
      <c r="AI442" s="514">
        <v>4267.32</v>
      </c>
      <c r="AJ442" s="128"/>
      <c r="AK442" s="314"/>
      <c r="AL442" s="514">
        <v>9903.2800000000007</v>
      </c>
      <c r="AM442" s="128"/>
      <c r="AN442" s="314"/>
      <c r="AO442" s="514">
        <v>14442.800000000001</v>
      </c>
      <c r="AP442" s="42"/>
      <c r="AQ442" s="42"/>
      <c r="AR442" s="42"/>
      <c r="AS442" s="42"/>
      <c r="AT442" s="42"/>
      <c r="AU442" s="42"/>
      <c r="AV442" s="42"/>
      <c r="AW442" s="42"/>
      <c r="AX442" s="42"/>
      <c r="AY442" s="42"/>
      <c r="AZ442" s="42"/>
      <c r="BA442" s="42"/>
      <c r="BB442" s="42"/>
      <c r="BC442" s="42"/>
      <c r="BD442" s="42"/>
      <c r="BE442" s="42"/>
      <c r="BF442" s="42"/>
      <c r="BG442" s="42"/>
      <c r="BH442" s="42"/>
      <c r="BI442" s="42"/>
    </row>
    <row r="443" spans="1:61" ht="15.75" customHeight="1">
      <c r="A443" s="104" t="str">
        <f t="shared" si="70"/>
        <v>Fournitures d'atelier</v>
      </c>
      <c r="B443" s="589" t="s">
        <v>828</v>
      </c>
      <c r="C443" s="241"/>
      <c r="D443" s="335"/>
      <c r="E443" s="518">
        <f t="shared" si="71"/>
        <v>0</v>
      </c>
      <c r="F443" s="127"/>
      <c r="G443" s="309"/>
      <c r="H443" s="518">
        <v>0</v>
      </c>
      <c r="I443" s="127"/>
      <c r="J443" s="309"/>
      <c r="K443" s="518">
        <v>0</v>
      </c>
      <c r="L443" s="127"/>
      <c r="M443" s="309"/>
      <c r="N443" s="518">
        <v>0</v>
      </c>
      <c r="O443" s="127"/>
      <c r="P443" s="309"/>
      <c r="Q443" s="518">
        <v>0</v>
      </c>
      <c r="R443" s="127"/>
      <c r="S443" s="309"/>
      <c r="T443" s="518">
        <v>0</v>
      </c>
      <c r="U443" s="127"/>
      <c r="V443" s="309"/>
      <c r="W443" s="518">
        <v>0</v>
      </c>
      <c r="X443" s="127"/>
      <c r="Y443" s="309"/>
      <c r="Z443" s="518">
        <v>0</v>
      </c>
      <c r="AA443" s="127"/>
      <c r="AB443" s="309"/>
      <c r="AC443" s="518">
        <v>0</v>
      </c>
      <c r="AD443" s="127"/>
      <c r="AE443" s="309"/>
      <c r="AF443" s="518">
        <v>0</v>
      </c>
      <c r="AG443" s="127"/>
      <c r="AH443" s="309"/>
      <c r="AI443" s="518">
        <v>0</v>
      </c>
      <c r="AJ443" s="127"/>
      <c r="AK443" s="309"/>
      <c r="AL443" s="518">
        <v>0</v>
      </c>
      <c r="AM443" s="127"/>
      <c r="AN443" s="309"/>
      <c r="AO443" s="518">
        <v>0</v>
      </c>
      <c r="AP443" s="42"/>
      <c r="AQ443" s="42"/>
      <c r="AR443" s="42"/>
      <c r="AS443" s="42"/>
      <c r="AT443" s="42"/>
      <c r="AU443" s="42"/>
      <c r="AV443" s="42"/>
      <c r="AW443" s="42"/>
      <c r="AX443" s="42"/>
      <c r="AY443" s="42"/>
      <c r="AZ443" s="42"/>
      <c r="BA443" s="42"/>
      <c r="BB443" s="42"/>
      <c r="BC443" s="42"/>
      <c r="BD443" s="42"/>
      <c r="BE443" s="42"/>
      <c r="BF443" s="42"/>
      <c r="BG443" s="42"/>
      <c r="BH443" s="42"/>
      <c r="BI443" s="42"/>
    </row>
    <row r="444" spans="1:61" ht="15.75" customHeight="1">
      <c r="A444" s="104" t="str">
        <f t="shared" si="70"/>
        <v>Fournitures autres</v>
      </c>
      <c r="B444" s="547" t="s">
        <v>421</v>
      </c>
      <c r="C444" s="127"/>
      <c r="D444" s="309"/>
      <c r="E444" s="518">
        <f t="shared" si="71"/>
        <v>36248.83</v>
      </c>
      <c r="F444" s="127"/>
      <c r="G444" s="309"/>
      <c r="H444" s="518">
        <v>1034.68</v>
      </c>
      <c r="I444" s="127"/>
      <c r="J444" s="309"/>
      <c r="K444" s="518">
        <v>3049.29</v>
      </c>
      <c r="L444" s="127"/>
      <c r="M444" s="309"/>
      <c r="N444" s="518">
        <v>5173.66</v>
      </c>
      <c r="O444" s="127"/>
      <c r="P444" s="309"/>
      <c r="Q444" s="518">
        <v>2310.04</v>
      </c>
      <c r="R444" s="127"/>
      <c r="S444" s="309"/>
      <c r="T444" s="518">
        <v>2693.81</v>
      </c>
      <c r="U444" s="127"/>
      <c r="V444" s="309"/>
      <c r="W444" s="518">
        <v>3786.36</v>
      </c>
      <c r="X444" s="127"/>
      <c r="Y444" s="309"/>
      <c r="Z444" s="518">
        <v>1964.05</v>
      </c>
      <c r="AA444" s="127"/>
      <c r="AB444" s="309"/>
      <c r="AC444" s="518">
        <v>3505.9</v>
      </c>
      <c r="AD444" s="127"/>
      <c r="AE444" s="309"/>
      <c r="AF444" s="518">
        <v>2855.1499999999996</v>
      </c>
      <c r="AG444" s="127"/>
      <c r="AH444" s="309"/>
      <c r="AI444" s="518">
        <v>4269.1499999999996</v>
      </c>
      <c r="AJ444" s="127"/>
      <c r="AK444" s="309"/>
      <c r="AL444" s="518">
        <v>3847.89</v>
      </c>
      <c r="AM444" s="127"/>
      <c r="AN444" s="309"/>
      <c r="AO444" s="518">
        <v>1758.85</v>
      </c>
      <c r="AP444" s="42"/>
      <c r="AQ444" s="42"/>
      <c r="AR444" s="42"/>
      <c r="AS444" s="42"/>
      <c r="AT444" s="42"/>
      <c r="AU444" s="42"/>
      <c r="AV444" s="42"/>
      <c r="AW444" s="42"/>
      <c r="AX444" s="42"/>
      <c r="AY444" s="42"/>
      <c r="AZ444" s="42"/>
      <c r="BA444" s="42"/>
      <c r="BB444" s="42"/>
      <c r="BC444" s="42"/>
      <c r="BD444" s="42"/>
      <c r="BE444" s="42"/>
      <c r="BF444" s="42"/>
      <c r="BG444" s="42"/>
      <c r="BH444" s="42"/>
      <c r="BI444" s="42"/>
    </row>
    <row r="445" spans="1:61" ht="15.75" customHeight="1">
      <c r="A445" s="104" t="str">
        <f t="shared" si="70"/>
        <v>Uniformes</v>
      </c>
      <c r="B445" s="547" t="s">
        <v>422</v>
      </c>
      <c r="C445" s="127"/>
      <c r="D445" s="309"/>
      <c r="E445" s="518">
        <f t="shared" si="71"/>
        <v>15887.580000000002</v>
      </c>
      <c r="F445" s="127"/>
      <c r="G445" s="309"/>
      <c r="H445" s="518">
        <v>1898.07</v>
      </c>
      <c r="I445" s="127"/>
      <c r="J445" s="309"/>
      <c r="K445" s="518">
        <v>1193.76</v>
      </c>
      <c r="L445" s="127"/>
      <c r="M445" s="309"/>
      <c r="N445" s="518">
        <v>1813.2</v>
      </c>
      <c r="O445" s="127"/>
      <c r="P445" s="309"/>
      <c r="Q445" s="518">
        <v>2201.96</v>
      </c>
      <c r="R445" s="127"/>
      <c r="S445" s="309"/>
      <c r="T445" s="518">
        <v>801.81</v>
      </c>
      <c r="U445" s="127"/>
      <c r="V445" s="309"/>
      <c r="W445" s="518">
        <v>478.84</v>
      </c>
      <c r="X445" s="127"/>
      <c r="Y445" s="309"/>
      <c r="Z445" s="518">
        <v>903.4</v>
      </c>
      <c r="AA445" s="127"/>
      <c r="AB445" s="309"/>
      <c r="AC445" s="518">
        <v>459.52</v>
      </c>
      <c r="AD445" s="127"/>
      <c r="AE445" s="309"/>
      <c r="AF445" s="518">
        <v>1680.6</v>
      </c>
      <c r="AG445" s="127"/>
      <c r="AH445" s="309"/>
      <c r="AI445" s="518">
        <v>897.7</v>
      </c>
      <c r="AJ445" s="127"/>
      <c r="AK445" s="309"/>
      <c r="AL445" s="518">
        <v>2874.18</v>
      </c>
      <c r="AM445" s="127"/>
      <c r="AN445" s="309"/>
      <c r="AO445" s="518">
        <v>684.54</v>
      </c>
      <c r="AP445" s="42"/>
      <c r="AQ445" s="42"/>
      <c r="AR445" s="42"/>
      <c r="AS445" s="42"/>
      <c r="AT445" s="42"/>
      <c r="AU445" s="42"/>
      <c r="AV445" s="42"/>
      <c r="AW445" s="42"/>
      <c r="AX445" s="42"/>
      <c r="AY445" s="42"/>
      <c r="AZ445" s="42"/>
      <c r="BA445" s="42"/>
      <c r="BB445" s="42"/>
      <c r="BC445" s="42"/>
      <c r="BD445" s="42"/>
      <c r="BE445" s="42"/>
      <c r="BF445" s="42"/>
      <c r="BG445" s="42"/>
      <c r="BH445" s="42"/>
      <c r="BI445" s="42"/>
    </row>
    <row r="446" spans="1:61" ht="15.75" customHeight="1">
      <c r="A446" s="104" t="str">
        <f t="shared" si="70"/>
        <v>Papeterie</v>
      </c>
      <c r="B446" s="547" t="s">
        <v>423</v>
      </c>
      <c r="C446" s="127"/>
      <c r="D446" s="309"/>
      <c r="E446" s="518">
        <f t="shared" si="71"/>
        <v>16970.32</v>
      </c>
      <c r="F446" s="127"/>
      <c r="G446" s="309"/>
      <c r="H446" s="518">
        <v>1195.07</v>
      </c>
      <c r="I446" s="127"/>
      <c r="J446" s="309"/>
      <c r="K446" s="518">
        <v>1524.13</v>
      </c>
      <c r="L446" s="127"/>
      <c r="M446" s="309"/>
      <c r="N446" s="518">
        <v>1100.5</v>
      </c>
      <c r="O446" s="127"/>
      <c r="P446" s="309"/>
      <c r="Q446" s="518">
        <v>1427.55</v>
      </c>
      <c r="R446" s="127"/>
      <c r="S446" s="309"/>
      <c r="T446" s="518">
        <v>1563.51</v>
      </c>
      <c r="U446" s="127"/>
      <c r="V446" s="309"/>
      <c r="W446" s="518">
        <v>2322.5</v>
      </c>
      <c r="X446" s="127"/>
      <c r="Y446" s="309"/>
      <c r="Z446" s="518">
        <v>1247.68</v>
      </c>
      <c r="AA446" s="127"/>
      <c r="AB446" s="309"/>
      <c r="AC446" s="518">
        <v>2017.39</v>
      </c>
      <c r="AD446" s="127"/>
      <c r="AE446" s="309"/>
      <c r="AF446" s="518">
        <v>1674.6</v>
      </c>
      <c r="AG446" s="127"/>
      <c r="AH446" s="309"/>
      <c r="AI446" s="518">
        <v>1056.78</v>
      </c>
      <c r="AJ446" s="127"/>
      <c r="AK446" s="309"/>
      <c r="AL446" s="518">
        <v>1357.94</v>
      </c>
      <c r="AM446" s="127"/>
      <c r="AN446" s="309"/>
      <c r="AO446" s="518">
        <v>482.67</v>
      </c>
      <c r="AP446" s="42"/>
      <c r="AQ446" s="42"/>
      <c r="AR446" s="42"/>
      <c r="AS446" s="42"/>
      <c r="AT446" s="42"/>
      <c r="AU446" s="42"/>
      <c r="AV446" s="42"/>
      <c r="AW446" s="42"/>
      <c r="AX446" s="42"/>
      <c r="AY446" s="42"/>
      <c r="AZ446" s="42"/>
      <c r="BA446" s="42"/>
      <c r="BB446" s="42"/>
      <c r="BC446" s="42"/>
      <c r="BD446" s="42"/>
      <c r="BE446" s="42"/>
      <c r="BF446" s="42"/>
      <c r="BG446" s="42"/>
      <c r="BH446" s="42"/>
      <c r="BI446" s="42"/>
    </row>
    <row r="447" spans="1:61" ht="15.75" customHeight="1">
      <c r="A447" s="104" t="str">
        <f t="shared" si="70"/>
        <v>Téléphone</v>
      </c>
      <c r="B447" s="547" t="s">
        <v>424</v>
      </c>
      <c r="C447" s="127"/>
      <c r="D447" s="309"/>
      <c r="E447" s="518">
        <f t="shared" si="71"/>
        <v>7953.03</v>
      </c>
      <c r="F447" s="127"/>
      <c r="G447" s="309"/>
      <c r="H447" s="518">
        <v>1234.31</v>
      </c>
      <c r="I447" s="127"/>
      <c r="J447" s="309"/>
      <c r="K447" s="518">
        <v>777.15999999999894</v>
      </c>
      <c r="L447" s="127"/>
      <c r="M447" s="309"/>
      <c r="N447" s="518">
        <v>1301.02</v>
      </c>
      <c r="O447" s="127"/>
      <c r="P447" s="309"/>
      <c r="Q447" s="518">
        <v>456.36</v>
      </c>
      <c r="R447" s="127"/>
      <c r="S447" s="309"/>
      <c r="T447" s="518">
        <v>491.29</v>
      </c>
      <c r="U447" s="127"/>
      <c r="V447" s="309"/>
      <c r="W447" s="518">
        <v>456.3</v>
      </c>
      <c r="X447" s="127"/>
      <c r="Y447" s="309"/>
      <c r="Z447" s="518">
        <v>460.15</v>
      </c>
      <c r="AA447" s="127"/>
      <c r="AB447" s="309"/>
      <c r="AC447" s="518">
        <v>466.32</v>
      </c>
      <c r="AD447" s="127"/>
      <c r="AE447" s="309"/>
      <c r="AF447" s="518">
        <v>489.14</v>
      </c>
      <c r="AG447" s="127"/>
      <c r="AH447" s="309"/>
      <c r="AI447" s="518">
        <v>489.14</v>
      </c>
      <c r="AJ447" s="127"/>
      <c r="AK447" s="309"/>
      <c r="AL447" s="518">
        <v>503.67999999999995</v>
      </c>
      <c r="AM447" s="127"/>
      <c r="AN447" s="309"/>
      <c r="AO447" s="518">
        <v>828.16000000000008</v>
      </c>
      <c r="AP447" s="42"/>
      <c r="AQ447" s="42"/>
      <c r="AR447" s="42"/>
      <c r="AS447" s="42"/>
      <c r="AT447" s="42"/>
      <c r="AU447" s="42"/>
      <c r="AV447" s="42"/>
      <c r="AW447" s="42"/>
      <c r="AX447" s="42"/>
      <c r="AY447" s="42"/>
      <c r="AZ447" s="42"/>
      <c r="BA447" s="42"/>
      <c r="BB447" s="42"/>
      <c r="BC447" s="42"/>
      <c r="BD447" s="42"/>
      <c r="BE447" s="42"/>
      <c r="BF447" s="42"/>
      <c r="BG447" s="42"/>
      <c r="BH447" s="42"/>
      <c r="BI447" s="42"/>
    </row>
    <row r="448" spans="1:61" ht="15.75" customHeight="1">
      <c r="A448" s="104" t="str">
        <f t="shared" si="70"/>
        <v>Frais postaux</v>
      </c>
      <c r="B448" s="547" t="s">
        <v>425</v>
      </c>
      <c r="C448" s="127"/>
      <c r="D448" s="309"/>
      <c r="E448" s="518">
        <f t="shared" si="71"/>
        <v>13779.630000000001</v>
      </c>
      <c r="F448" s="127"/>
      <c r="G448" s="309"/>
      <c r="H448" s="518">
        <v>2083.9499999999998</v>
      </c>
      <c r="I448" s="127"/>
      <c r="J448" s="309"/>
      <c r="K448" s="518">
        <v>1045.27</v>
      </c>
      <c r="L448" s="127"/>
      <c r="M448" s="309"/>
      <c r="N448" s="518">
        <v>938.15</v>
      </c>
      <c r="O448" s="127"/>
      <c r="P448" s="309"/>
      <c r="Q448" s="518">
        <v>1409.08</v>
      </c>
      <c r="R448" s="127"/>
      <c r="S448" s="309"/>
      <c r="T448" s="518">
        <v>918.39</v>
      </c>
      <c r="U448" s="127"/>
      <c r="V448" s="309"/>
      <c r="W448" s="518">
        <v>1029.77</v>
      </c>
      <c r="X448" s="127"/>
      <c r="Y448" s="309"/>
      <c r="Z448" s="518">
        <v>453.66</v>
      </c>
      <c r="AA448" s="127"/>
      <c r="AB448" s="309"/>
      <c r="AC448" s="518">
        <v>2485.7199999999998</v>
      </c>
      <c r="AD448" s="127"/>
      <c r="AE448" s="309"/>
      <c r="AF448" s="518">
        <v>847.46</v>
      </c>
      <c r="AG448" s="127"/>
      <c r="AH448" s="309"/>
      <c r="AI448" s="518">
        <v>702.03000000000009</v>
      </c>
      <c r="AJ448" s="127"/>
      <c r="AK448" s="309"/>
      <c r="AL448" s="518">
        <v>1170</v>
      </c>
      <c r="AM448" s="127"/>
      <c r="AN448" s="309"/>
      <c r="AO448" s="518">
        <v>696.15</v>
      </c>
      <c r="AP448" s="42"/>
      <c r="AQ448" s="42"/>
      <c r="AR448" s="42"/>
      <c r="AS448" s="42"/>
      <c r="AT448" s="42"/>
      <c r="AU448" s="42"/>
      <c r="AV448" s="42"/>
      <c r="AW448" s="42"/>
      <c r="AX448" s="42"/>
      <c r="AY448" s="42"/>
      <c r="AZ448" s="42"/>
      <c r="BA448" s="42"/>
      <c r="BB448" s="42"/>
      <c r="BC448" s="42"/>
      <c r="BD448" s="42"/>
      <c r="BE448" s="42"/>
      <c r="BF448" s="42"/>
      <c r="BG448" s="42"/>
      <c r="BH448" s="42"/>
      <c r="BI448" s="42"/>
    </row>
    <row r="449" spans="1:61" ht="15.75" customHeight="1">
      <c r="A449" s="104" t="str">
        <f t="shared" si="70"/>
        <v>Divers</v>
      </c>
      <c r="B449" s="547" t="s">
        <v>426</v>
      </c>
      <c r="C449" s="127"/>
      <c r="D449" s="309"/>
      <c r="E449" s="518">
        <f t="shared" si="71"/>
        <v>25297.800000000007</v>
      </c>
      <c r="F449" s="127"/>
      <c r="G449" s="309"/>
      <c r="H449" s="518">
        <v>1516</v>
      </c>
      <c r="I449" s="127"/>
      <c r="J449" s="309"/>
      <c r="K449" s="518">
        <v>1516</v>
      </c>
      <c r="L449" s="127"/>
      <c r="M449" s="309"/>
      <c r="N449" s="518">
        <v>1545.45</v>
      </c>
      <c r="O449" s="127"/>
      <c r="P449" s="309"/>
      <c r="Q449" s="518">
        <v>1516</v>
      </c>
      <c r="R449" s="127"/>
      <c r="S449" s="309"/>
      <c r="T449" s="518">
        <v>2925.98</v>
      </c>
      <c r="U449" s="127"/>
      <c r="V449" s="309"/>
      <c r="W449" s="518">
        <v>5061.0600000000004</v>
      </c>
      <c r="X449" s="127"/>
      <c r="Y449" s="309"/>
      <c r="Z449" s="518">
        <v>2925.99</v>
      </c>
      <c r="AA449" s="127"/>
      <c r="AB449" s="309"/>
      <c r="AC449" s="518">
        <v>4378.57</v>
      </c>
      <c r="AD449" s="127"/>
      <c r="AE449" s="309"/>
      <c r="AF449" s="518">
        <v>1692.24</v>
      </c>
      <c r="AG449" s="127"/>
      <c r="AH449" s="309"/>
      <c r="AI449" s="518">
        <v>553.03</v>
      </c>
      <c r="AJ449" s="127"/>
      <c r="AK449" s="309"/>
      <c r="AL449" s="518">
        <v>1327.49</v>
      </c>
      <c r="AM449" s="127"/>
      <c r="AN449" s="309"/>
      <c r="AO449" s="518">
        <v>339.99</v>
      </c>
      <c r="AP449" s="42"/>
      <c r="AQ449" s="42"/>
      <c r="AR449" s="42"/>
      <c r="AS449" s="42"/>
      <c r="AT449" s="42"/>
      <c r="AU449" s="42"/>
      <c r="AV449" s="42"/>
      <c r="AW449" s="42"/>
      <c r="AX449" s="42"/>
      <c r="AY449" s="42"/>
      <c r="AZ449" s="42"/>
      <c r="BA449" s="42"/>
      <c r="BB449" s="42"/>
      <c r="BC449" s="42"/>
      <c r="BD449" s="42"/>
      <c r="BE449" s="42"/>
      <c r="BF449" s="42"/>
      <c r="BG449" s="42"/>
      <c r="BH449" s="42"/>
      <c r="BI449" s="42"/>
    </row>
    <row r="450" spans="1:61" ht="15.75" customHeight="1">
      <c r="A450" s="104" t="str">
        <f t="shared" si="70"/>
        <v>Formation</v>
      </c>
      <c r="B450" s="547" t="s">
        <v>427</v>
      </c>
      <c r="C450" s="127"/>
      <c r="D450" s="309"/>
      <c r="E450" s="518">
        <f t="shared" si="71"/>
        <v>23517.139999999989</v>
      </c>
      <c r="F450" s="127"/>
      <c r="G450" s="309"/>
      <c r="H450" s="518">
        <v>3421.78</v>
      </c>
      <c r="I450" s="127"/>
      <c r="J450" s="309"/>
      <c r="K450" s="518">
        <v>3250.13</v>
      </c>
      <c r="L450" s="127"/>
      <c r="M450" s="309"/>
      <c r="N450" s="518">
        <v>2504.14</v>
      </c>
      <c r="O450" s="127"/>
      <c r="P450" s="309"/>
      <c r="Q450" s="518">
        <v>2545.87</v>
      </c>
      <c r="R450" s="127"/>
      <c r="S450" s="309"/>
      <c r="T450" s="518">
        <v>1851.6599999999901</v>
      </c>
      <c r="U450" s="127"/>
      <c r="V450" s="309"/>
      <c r="W450" s="518">
        <v>2237.08</v>
      </c>
      <c r="X450" s="127"/>
      <c r="Y450" s="309"/>
      <c r="Z450" s="518">
        <v>2571.9499999999998</v>
      </c>
      <c r="AA450" s="127"/>
      <c r="AB450" s="309"/>
      <c r="AC450" s="518">
        <v>2659.98</v>
      </c>
      <c r="AD450" s="127"/>
      <c r="AE450" s="309"/>
      <c r="AF450" s="518">
        <v>674.31999999999994</v>
      </c>
      <c r="AG450" s="127"/>
      <c r="AH450" s="309"/>
      <c r="AI450" s="518">
        <v>-3459.03</v>
      </c>
      <c r="AJ450" s="127"/>
      <c r="AK450" s="309"/>
      <c r="AL450" s="518">
        <v>2842.5300000000007</v>
      </c>
      <c r="AM450" s="127"/>
      <c r="AN450" s="309"/>
      <c r="AO450" s="518">
        <v>2416.73</v>
      </c>
      <c r="AP450" s="42"/>
      <c r="AQ450" s="42"/>
      <c r="AR450" s="42"/>
      <c r="AS450" s="42"/>
      <c r="AT450" s="42"/>
      <c r="AU450" s="42"/>
      <c r="AV450" s="42"/>
      <c r="AW450" s="42"/>
      <c r="AX450" s="42"/>
      <c r="AY450" s="42"/>
      <c r="AZ450" s="42"/>
      <c r="BA450" s="42"/>
      <c r="BB450" s="42"/>
      <c r="BC450" s="42"/>
      <c r="BD450" s="42"/>
      <c r="BE450" s="42"/>
      <c r="BF450" s="42"/>
      <c r="BG450" s="42"/>
      <c r="BH450" s="42"/>
      <c r="BI450" s="42"/>
    </row>
    <row r="451" spans="1:61" ht="15.75" customHeight="1">
      <c r="A451" s="104" t="str">
        <f t="shared" si="70"/>
        <v>Frais bancaires</v>
      </c>
      <c r="B451" s="547" t="s">
        <v>428</v>
      </c>
      <c r="C451" s="127"/>
      <c r="D451" s="309"/>
      <c r="E451" s="518">
        <f t="shared" si="71"/>
        <v>77615.799999999988</v>
      </c>
      <c r="F451" s="127"/>
      <c r="G451" s="309"/>
      <c r="H451" s="518">
        <v>4357.68</v>
      </c>
      <c r="I451" s="127"/>
      <c r="J451" s="309"/>
      <c r="K451" s="518">
        <v>3422.22</v>
      </c>
      <c r="L451" s="127"/>
      <c r="M451" s="309"/>
      <c r="N451" s="518">
        <v>6691.8</v>
      </c>
      <c r="O451" s="127"/>
      <c r="P451" s="309"/>
      <c r="Q451" s="518">
        <v>9946.43</v>
      </c>
      <c r="R451" s="127"/>
      <c r="S451" s="309"/>
      <c r="T451" s="518">
        <v>9752.16</v>
      </c>
      <c r="U451" s="127"/>
      <c r="V451" s="309"/>
      <c r="W451" s="518">
        <v>5853.7</v>
      </c>
      <c r="X451" s="127"/>
      <c r="Y451" s="309"/>
      <c r="Z451" s="518">
        <v>6689.16</v>
      </c>
      <c r="AA451" s="127"/>
      <c r="AB451" s="309"/>
      <c r="AC451" s="518">
        <v>6302.04</v>
      </c>
      <c r="AD451" s="127"/>
      <c r="AE451" s="309"/>
      <c r="AF451" s="518">
        <v>3383.05</v>
      </c>
      <c r="AG451" s="127"/>
      <c r="AH451" s="309"/>
      <c r="AI451" s="518">
        <v>6086.18</v>
      </c>
      <c r="AJ451" s="127"/>
      <c r="AK451" s="309"/>
      <c r="AL451" s="518">
        <v>10016.199999999999</v>
      </c>
      <c r="AM451" s="127"/>
      <c r="AN451" s="309"/>
      <c r="AO451" s="518">
        <v>5115.18</v>
      </c>
      <c r="AP451" s="42"/>
      <c r="AQ451" s="42"/>
      <c r="AR451" s="42"/>
      <c r="AS451" s="42"/>
      <c r="AT451" s="42"/>
      <c r="AU451" s="42"/>
      <c r="AV451" s="42"/>
      <c r="AW451" s="42"/>
      <c r="AX451" s="42"/>
      <c r="AY451" s="42"/>
      <c r="AZ451" s="42"/>
      <c r="BA451" s="42"/>
      <c r="BB451" s="42"/>
      <c r="BC451" s="42"/>
      <c r="BD451" s="42"/>
      <c r="BE451" s="42"/>
      <c r="BF451" s="42"/>
      <c r="BG451" s="42"/>
      <c r="BH451" s="42"/>
      <c r="BI451" s="42"/>
    </row>
    <row r="452" spans="1:61" ht="20.25" hidden="1" customHeight="1">
      <c r="A452" s="104" t="str">
        <f t="shared" si="70"/>
        <v>[...]</v>
      </c>
      <c r="B452" s="547" t="s">
        <v>330</v>
      </c>
      <c r="C452" s="127"/>
      <c r="D452" s="309"/>
      <c r="E452" s="518">
        <f t="shared" si="71"/>
        <v>0</v>
      </c>
      <c r="F452" s="127"/>
      <c r="G452" s="309"/>
      <c r="H452" s="518"/>
      <c r="I452" s="127"/>
      <c r="J452" s="309"/>
      <c r="K452" s="518"/>
      <c r="L452" s="127"/>
      <c r="M452" s="309"/>
      <c r="N452" s="518"/>
      <c r="O452" s="127"/>
      <c r="P452" s="309"/>
      <c r="Q452" s="518"/>
      <c r="R452" s="127"/>
      <c r="S452" s="309"/>
      <c r="T452" s="518"/>
      <c r="U452" s="127"/>
      <c r="V452" s="309"/>
      <c r="W452" s="518"/>
      <c r="X452" s="127"/>
      <c r="Y452" s="309"/>
      <c r="Z452" s="518"/>
      <c r="AA452" s="127"/>
      <c r="AB452" s="309"/>
      <c r="AC452" s="518"/>
      <c r="AD452" s="127"/>
      <c r="AE452" s="309"/>
      <c r="AF452" s="518">
        <v>0</v>
      </c>
      <c r="AG452" s="127"/>
      <c r="AH452" s="309"/>
      <c r="AI452" s="518">
        <v>0</v>
      </c>
      <c r="AJ452" s="127"/>
      <c r="AK452" s="309"/>
      <c r="AL452" s="518">
        <v>0</v>
      </c>
      <c r="AM452" s="127"/>
      <c r="AN452" s="309"/>
      <c r="AO452" s="518">
        <v>0</v>
      </c>
      <c r="AP452" s="42"/>
      <c r="AQ452" s="42"/>
      <c r="AR452" s="42"/>
      <c r="AS452" s="42"/>
      <c r="AT452" s="42"/>
      <c r="AU452" s="42"/>
      <c r="AV452" s="42"/>
      <c r="AW452" s="42"/>
      <c r="AX452" s="42"/>
      <c r="AY452" s="42"/>
      <c r="AZ452" s="42"/>
      <c r="BA452" s="42"/>
      <c r="BB452" s="42"/>
      <c r="BC452" s="42"/>
      <c r="BD452" s="42"/>
      <c r="BE452" s="42"/>
      <c r="BF452" s="42"/>
      <c r="BG452" s="42"/>
      <c r="BH452" s="42"/>
      <c r="BI452" s="42"/>
    </row>
    <row r="453" spans="1:61" ht="20.25" hidden="1" customHeight="1">
      <c r="A453" s="104" t="str">
        <f t="shared" si="70"/>
        <v>[...]</v>
      </c>
      <c r="B453" s="547" t="s">
        <v>330</v>
      </c>
      <c r="C453" s="127"/>
      <c r="D453" s="309"/>
      <c r="E453" s="518">
        <f t="shared" si="71"/>
        <v>0</v>
      </c>
      <c r="F453" s="127"/>
      <c r="G453" s="309"/>
      <c r="H453" s="518"/>
      <c r="I453" s="127"/>
      <c r="J453" s="309"/>
      <c r="K453" s="518"/>
      <c r="L453" s="127"/>
      <c r="M453" s="309"/>
      <c r="N453" s="518"/>
      <c r="O453" s="127"/>
      <c r="P453" s="309"/>
      <c r="Q453" s="518"/>
      <c r="R453" s="127"/>
      <c r="S453" s="309"/>
      <c r="T453" s="518"/>
      <c r="U453" s="127"/>
      <c r="V453" s="309"/>
      <c r="W453" s="518"/>
      <c r="X453" s="127"/>
      <c r="Y453" s="309"/>
      <c r="Z453" s="518"/>
      <c r="AA453" s="127"/>
      <c r="AB453" s="309"/>
      <c r="AC453" s="518"/>
      <c r="AD453" s="127"/>
      <c r="AE453" s="309"/>
      <c r="AF453" s="518">
        <v>0</v>
      </c>
      <c r="AG453" s="127"/>
      <c r="AH453" s="309"/>
      <c r="AI453" s="518">
        <v>0</v>
      </c>
      <c r="AJ453" s="127"/>
      <c r="AK453" s="309"/>
      <c r="AL453" s="518">
        <v>0</v>
      </c>
      <c r="AM453" s="127"/>
      <c r="AN453" s="309"/>
      <c r="AO453" s="518">
        <v>0</v>
      </c>
      <c r="AP453" s="42"/>
      <c r="AQ453" s="42"/>
      <c r="AR453" s="42"/>
      <c r="AS453" s="42"/>
      <c r="AT453" s="42"/>
      <c r="AU453" s="42"/>
      <c r="AV453" s="42"/>
      <c r="AW453" s="42"/>
      <c r="AX453" s="42"/>
      <c r="AY453" s="42"/>
      <c r="AZ453" s="42"/>
      <c r="BA453" s="42"/>
      <c r="BB453" s="42"/>
      <c r="BC453" s="42"/>
      <c r="BD453" s="42"/>
      <c r="BE453" s="42"/>
      <c r="BF453" s="42"/>
      <c r="BG453" s="42"/>
      <c r="BH453" s="42"/>
      <c r="BI453" s="42"/>
    </row>
    <row r="454" spans="1:61" ht="20.25" hidden="1" customHeight="1">
      <c r="A454" s="104">
        <f t="shared" si="70"/>
        <v>0</v>
      </c>
      <c r="B454" s="547"/>
      <c r="C454" s="127"/>
      <c r="D454" s="309"/>
      <c r="E454" s="518">
        <f t="shared" si="71"/>
        <v>0</v>
      </c>
      <c r="F454" s="127"/>
      <c r="G454" s="309"/>
      <c r="H454" s="518"/>
      <c r="I454" s="127"/>
      <c r="J454" s="309"/>
      <c r="K454" s="518"/>
      <c r="L454" s="127"/>
      <c r="M454" s="309"/>
      <c r="N454" s="518"/>
      <c r="O454" s="127"/>
      <c r="P454" s="309"/>
      <c r="Q454" s="518"/>
      <c r="R454" s="127"/>
      <c r="S454" s="309"/>
      <c r="T454" s="518"/>
      <c r="U454" s="127"/>
      <c r="V454" s="309"/>
      <c r="W454" s="518"/>
      <c r="X454" s="127"/>
      <c r="Y454" s="309"/>
      <c r="Z454" s="518"/>
      <c r="AA454" s="127"/>
      <c r="AB454" s="309"/>
      <c r="AC454" s="518"/>
      <c r="AD454" s="127"/>
      <c r="AE454" s="309"/>
      <c r="AF454" s="518">
        <v>0</v>
      </c>
      <c r="AG454" s="127"/>
      <c r="AH454" s="309"/>
      <c r="AI454" s="518">
        <v>0</v>
      </c>
      <c r="AJ454" s="127"/>
      <c r="AK454" s="309"/>
      <c r="AL454" s="518">
        <v>0</v>
      </c>
      <c r="AM454" s="127"/>
      <c r="AN454" s="309"/>
      <c r="AO454" s="518">
        <v>0</v>
      </c>
      <c r="AP454" s="42"/>
      <c r="AQ454" s="42"/>
      <c r="AR454" s="42"/>
      <c r="AS454" s="42"/>
      <c r="AT454" s="42"/>
      <c r="AU454" s="42"/>
      <c r="AV454" s="42"/>
      <c r="AW454" s="42"/>
      <c r="AX454" s="42"/>
      <c r="AY454" s="42"/>
      <c r="AZ454" s="42"/>
      <c r="BA454" s="42"/>
      <c r="BB454" s="42"/>
      <c r="BC454" s="42"/>
      <c r="BD454" s="42"/>
      <c r="BE454" s="42"/>
      <c r="BF454" s="42"/>
      <c r="BG454" s="42"/>
      <c r="BH454" s="42"/>
      <c r="BI454" s="42"/>
    </row>
    <row r="455" spans="1:61" ht="15.75" customHeight="1">
      <c r="A455" s="104" t="str">
        <f t="shared" si="70"/>
        <v>TOTAL SEMI-FIXES</v>
      </c>
      <c r="B455" s="643" t="s">
        <v>429</v>
      </c>
      <c r="C455" s="524">
        <f>IFERROR(E455/E410,0)</f>
        <v>0.19149649959714696</v>
      </c>
      <c r="D455" s="319"/>
      <c r="E455" s="525">
        <f>+SUM(E437:E454)</f>
        <v>925434.08999999962</v>
      </c>
      <c r="F455" s="644"/>
      <c r="G455" s="645"/>
      <c r="H455" s="646">
        <v>64948.869999999901</v>
      </c>
      <c r="I455" s="644"/>
      <c r="J455" s="645"/>
      <c r="K455" s="646">
        <v>74677.53</v>
      </c>
      <c r="L455" s="644"/>
      <c r="M455" s="645"/>
      <c r="N455" s="646">
        <v>86662.74</v>
      </c>
      <c r="O455" s="644"/>
      <c r="P455" s="645"/>
      <c r="Q455" s="646">
        <v>88396.6</v>
      </c>
      <c r="R455" s="644"/>
      <c r="S455" s="645"/>
      <c r="T455" s="646">
        <v>86424.1899999999</v>
      </c>
      <c r="U455" s="644"/>
      <c r="V455" s="645"/>
      <c r="W455" s="646">
        <v>74943.4399999999</v>
      </c>
      <c r="X455" s="644"/>
      <c r="Y455" s="645"/>
      <c r="Z455" s="646">
        <v>76604.59</v>
      </c>
      <c r="AA455" s="644"/>
      <c r="AB455" s="645"/>
      <c r="AC455" s="646">
        <v>78633.099999999904</v>
      </c>
      <c r="AD455" s="644">
        <v>0.19421645501633705</v>
      </c>
      <c r="AE455" s="645"/>
      <c r="AF455" s="646">
        <v>61881.679999999993</v>
      </c>
      <c r="AG455" s="644">
        <v>0.1660172344366227</v>
      </c>
      <c r="AH455" s="645"/>
      <c r="AI455" s="646">
        <v>72788.920000000013</v>
      </c>
      <c r="AJ455" s="644">
        <v>0.24814848937746556</v>
      </c>
      <c r="AK455" s="645"/>
      <c r="AL455" s="646">
        <v>106281.73</v>
      </c>
      <c r="AM455" s="644">
        <v>0.25834111730115716</v>
      </c>
      <c r="AN455" s="645"/>
      <c r="AO455" s="646">
        <v>53190.700000000012</v>
      </c>
      <c r="AP455" s="42"/>
      <c r="AQ455" s="42"/>
      <c r="AR455" s="42"/>
      <c r="AS455" s="42"/>
      <c r="AT455" s="42"/>
      <c r="AU455" s="42"/>
      <c r="AV455" s="42"/>
      <c r="AW455" s="42"/>
      <c r="AX455" s="42"/>
      <c r="AY455" s="42"/>
      <c r="AZ455" s="42"/>
      <c r="BA455" s="42"/>
      <c r="BB455" s="42"/>
      <c r="BC455" s="42"/>
      <c r="BD455" s="42"/>
      <c r="BE455" s="42"/>
      <c r="BF455" s="42"/>
      <c r="BG455" s="42"/>
      <c r="BH455" s="42"/>
      <c r="BI455" s="42"/>
    </row>
    <row r="456" spans="1:61" ht="15.75" customHeight="1">
      <c r="A456" s="104" t="str">
        <f t="shared" si="70"/>
        <v>Loyer</v>
      </c>
      <c r="B456" s="547" t="s">
        <v>1444</v>
      </c>
      <c r="C456" s="127"/>
      <c r="D456" s="309"/>
      <c r="E456" s="518">
        <f t="shared" ref="E456:E468" si="72">+SUM(H456,K456,N456,Q456,T456,W456,Z456,AC456,AF456,AI456,AL456,AO456)</f>
        <v>590000</v>
      </c>
      <c r="F456" s="127"/>
      <c r="G456" s="309"/>
      <c r="H456" s="518">
        <v>50000</v>
      </c>
      <c r="I456" s="127"/>
      <c r="J456" s="309"/>
      <c r="K456" s="518">
        <v>50000</v>
      </c>
      <c r="L456" s="127"/>
      <c r="M456" s="309"/>
      <c r="N456" s="518">
        <v>50000</v>
      </c>
      <c r="O456" s="127"/>
      <c r="P456" s="309"/>
      <c r="Q456" s="518">
        <v>50000</v>
      </c>
      <c r="R456" s="127"/>
      <c r="S456" s="309"/>
      <c r="T456" s="518">
        <v>50000</v>
      </c>
      <c r="U456" s="127"/>
      <c r="V456" s="309"/>
      <c r="W456" s="518">
        <v>50000</v>
      </c>
      <c r="X456" s="127"/>
      <c r="Y456" s="309"/>
      <c r="Z456" s="518">
        <v>50000</v>
      </c>
      <c r="AA456" s="127"/>
      <c r="AB456" s="309"/>
      <c r="AC456" s="518">
        <v>50000</v>
      </c>
      <c r="AD456" s="127"/>
      <c r="AE456" s="309"/>
      <c r="AF456" s="518">
        <v>50000</v>
      </c>
      <c r="AG456" s="127"/>
      <c r="AH456" s="309"/>
      <c r="AI456" s="518">
        <v>50000</v>
      </c>
      <c r="AJ456" s="127"/>
      <c r="AK456" s="309"/>
      <c r="AL456" s="518">
        <v>50000</v>
      </c>
      <c r="AM456" s="127"/>
      <c r="AN456" s="309"/>
      <c r="AO456" s="518">
        <v>40000</v>
      </c>
      <c r="AP456" s="42"/>
      <c r="AQ456" s="42"/>
      <c r="AR456" s="42"/>
      <c r="AS456" s="42"/>
      <c r="AT456" s="42"/>
      <c r="AU456" s="42"/>
      <c r="AV456" s="42"/>
      <c r="AW456" s="42"/>
      <c r="AX456" s="42"/>
      <c r="AY456" s="42"/>
      <c r="AZ456" s="42"/>
      <c r="BA456" s="42"/>
      <c r="BB456" s="42"/>
      <c r="BC456" s="42"/>
      <c r="BD456" s="42"/>
      <c r="BE456" s="42"/>
      <c r="BF456" s="42"/>
      <c r="BG456" s="42"/>
      <c r="BH456" s="42"/>
      <c r="BI456" s="42"/>
    </row>
    <row r="457" spans="1:61" ht="15.75" customHeight="1">
      <c r="A457" s="104" t="str">
        <f t="shared" si="70"/>
        <v>Taxes foncières</v>
      </c>
      <c r="B457" s="547" t="s">
        <v>1450</v>
      </c>
      <c r="C457" s="127"/>
      <c r="D457" s="309"/>
      <c r="E457" s="518">
        <f t="shared" si="72"/>
        <v>67813.439999999988</v>
      </c>
      <c r="F457" s="127"/>
      <c r="G457" s="309"/>
      <c r="H457" s="518">
        <v>6163.5</v>
      </c>
      <c r="I457" s="127"/>
      <c r="J457" s="309"/>
      <c r="K457" s="518">
        <v>6163.5</v>
      </c>
      <c r="L457" s="127"/>
      <c r="M457" s="309"/>
      <c r="N457" s="518">
        <v>6163.5</v>
      </c>
      <c r="O457" s="127"/>
      <c r="P457" s="309"/>
      <c r="Q457" s="518">
        <v>6163.5</v>
      </c>
      <c r="R457" s="127"/>
      <c r="S457" s="309"/>
      <c r="T457" s="518">
        <v>6163.5</v>
      </c>
      <c r="U457" s="127"/>
      <c r="V457" s="309"/>
      <c r="W457" s="518">
        <v>6163.5</v>
      </c>
      <c r="X457" s="127"/>
      <c r="Y457" s="309"/>
      <c r="Z457" s="518">
        <v>6166.78999999999</v>
      </c>
      <c r="AA457" s="127"/>
      <c r="AB457" s="309"/>
      <c r="AC457" s="518">
        <v>6166.7999999999902</v>
      </c>
      <c r="AD457" s="127"/>
      <c r="AE457" s="309"/>
      <c r="AF457" s="518">
        <v>6166.7999999999993</v>
      </c>
      <c r="AG457" s="127"/>
      <c r="AH457" s="309"/>
      <c r="AI457" s="518">
        <v>6163.6900000000005</v>
      </c>
      <c r="AJ457" s="127"/>
      <c r="AK457" s="309"/>
      <c r="AL457" s="518">
        <v>6168.3600000000006</v>
      </c>
      <c r="AM457" s="127"/>
      <c r="AN457" s="309"/>
      <c r="AO457" s="518">
        <v>0</v>
      </c>
      <c r="AP457" s="42"/>
      <c r="AQ457" s="42"/>
      <c r="AR457" s="42"/>
      <c r="AS457" s="42"/>
      <c r="AT457" s="42"/>
      <c r="AU457" s="42"/>
      <c r="AV457" s="42"/>
      <c r="AW457" s="42"/>
      <c r="AX457" s="42"/>
      <c r="AY457" s="42"/>
      <c r="AZ457" s="42"/>
      <c r="BA457" s="42"/>
      <c r="BB457" s="42"/>
      <c r="BC457" s="42"/>
      <c r="BD457" s="42"/>
      <c r="BE457" s="42"/>
      <c r="BF457" s="42"/>
      <c r="BG457" s="42"/>
      <c r="BH457" s="42"/>
      <c r="BI457" s="42"/>
    </row>
    <row r="458" spans="1:61" ht="15.75" customHeight="1">
      <c r="A458" s="104" t="str">
        <f t="shared" si="70"/>
        <v>Taxes d`affaires</v>
      </c>
      <c r="B458" s="548" t="s">
        <v>1454</v>
      </c>
      <c r="C458" s="128"/>
      <c r="D458" s="314"/>
      <c r="E458" s="514">
        <f t="shared" si="72"/>
        <v>29212.920000000006</v>
      </c>
      <c r="F458" s="128"/>
      <c r="G458" s="314"/>
      <c r="H458" s="514">
        <v>2641.5</v>
      </c>
      <c r="I458" s="128"/>
      <c r="J458" s="314"/>
      <c r="K458" s="514">
        <v>2641.5</v>
      </c>
      <c r="L458" s="128"/>
      <c r="M458" s="314"/>
      <c r="N458" s="514">
        <v>2641.5</v>
      </c>
      <c r="O458" s="128"/>
      <c r="P458" s="314"/>
      <c r="Q458" s="514">
        <v>2641.5</v>
      </c>
      <c r="R458" s="128"/>
      <c r="S458" s="314"/>
      <c r="T458" s="514">
        <v>2641.5</v>
      </c>
      <c r="U458" s="128"/>
      <c r="V458" s="314"/>
      <c r="W458" s="514">
        <v>2641.5</v>
      </c>
      <c r="X458" s="128"/>
      <c r="Y458" s="314"/>
      <c r="Z458" s="514">
        <v>2642.91</v>
      </c>
      <c r="AA458" s="128"/>
      <c r="AB458" s="314"/>
      <c r="AC458" s="514">
        <v>2642.93</v>
      </c>
      <c r="AD458" s="128"/>
      <c r="AE458" s="314"/>
      <c r="AF458" s="514">
        <v>2642.92</v>
      </c>
      <c r="AG458" s="128"/>
      <c r="AH458" s="314"/>
      <c r="AI458" s="514">
        <v>2641.58</v>
      </c>
      <c r="AJ458" s="128"/>
      <c r="AK458" s="314"/>
      <c r="AL458" s="514">
        <v>2643.58</v>
      </c>
      <c r="AM458" s="128"/>
      <c r="AN458" s="314"/>
      <c r="AO458" s="514">
        <v>150</v>
      </c>
      <c r="AP458" s="42"/>
      <c r="AQ458" s="42"/>
      <c r="AR458" s="42"/>
      <c r="AS458" s="42"/>
      <c r="AT458" s="42"/>
      <c r="AU458" s="42"/>
      <c r="AV458" s="42"/>
      <c r="AW458" s="42"/>
      <c r="AX458" s="42"/>
      <c r="AY458" s="42"/>
      <c r="AZ458" s="42"/>
      <c r="BA458" s="42"/>
      <c r="BB458" s="42"/>
      <c r="BC458" s="42"/>
      <c r="BD458" s="42"/>
      <c r="BE458" s="42"/>
      <c r="BF458" s="42"/>
      <c r="BG458" s="42"/>
      <c r="BH458" s="42"/>
      <c r="BI458" s="42"/>
    </row>
    <row r="459" spans="1:61" ht="15.75" customHeight="1">
      <c r="A459" s="104" t="str">
        <f t="shared" si="70"/>
        <v>Taxe sur le capital</v>
      </c>
      <c r="B459" s="547" t="s">
        <v>1458</v>
      </c>
      <c r="C459" s="127"/>
      <c r="D459" s="309"/>
      <c r="E459" s="518">
        <f t="shared" si="72"/>
        <v>0</v>
      </c>
      <c r="F459" s="127"/>
      <c r="G459" s="309"/>
      <c r="H459" s="518">
        <v>0</v>
      </c>
      <c r="I459" s="127"/>
      <c r="J459" s="309"/>
      <c r="K459" s="518">
        <v>0</v>
      </c>
      <c r="L459" s="127"/>
      <c r="M459" s="309"/>
      <c r="N459" s="518">
        <v>0</v>
      </c>
      <c r="O459" s="127"/>
      <c r="P459" s="309"/>
      <c r="Q459" s="518">
        <v>0</v>
      </c>
      <c r="R459" s="127"/>
      <c r="S459" s="309"/>
      <c r="T459" s="518">
        <v>0</v>
      </c>
      <c r="U459" s="127"/>
      <c r="V459" s="309"/>
      <c r="W459" s="518">
        <v>0</v>
      </c>
      <c r="X459" s="127"/>
      <c r="Y459" s="309"/>
      <c r="Z459" s="518">
        <v>0</v>
      </c>
      <c r="AA459" s="127"/>
      <c r="AB459" s="309"/>
      <c r="AC459" s="518">
        <v>0</v>
      </c>
      <c r="AD459" s="127"/>
      <c r="AE459" s="309"/>
      <c r="AF459" s="518">
        <v>0</v>
      </c>
      <c r="AG459" s="127"/>
      <c r="AH459" s="309"/>
      <c r="AI459" s="518">
        <v>0</v>
      </c>
      <c r="AJ459" s="127"/>
      <c r="AK459" s="309"/>
      <c r="AL459" s="518">
        <v>0</v>
      </c>
      <c r="AM459" s="127"/>
      <c r="AN459" s="309"/>
      <c r="AO459" s="518">
        <v>0</v>
      </c>
      <c r="AP459" s="42"/>
      <c r="AQ459" s="42"/>
      <c r="AR459" s="42"/>
      <c r="AS459" s="42"/>
      <c r="AT459" s="42"/>
      <c r="AU459" s="42"/>
      <c r="AV459" s="42"/>
      <c r="AW459" s="42"/>
      <c r="AX459" s="42"/>
      <c r="AY459" s="42"/>
      <c r="AZ459" s="42"/>
      <c r="BA459" s="42"/>
      <c r="BB459" s="42"/>
      <c r="BC459" s="42"/>
      <c r="BD459" s="42"/>
      <c r="BE459" s="42"/>
      <c r="BF459" s="42"/>
      <c r="BG459" s="42"/>
      <c r="BH459" s="42"/>
      <c r="BI459" s="42"/>
    </row>
    <row r="460" spans="1:61" ht="15.75" customHeight="1">
      <c r="A460" s="104" t="str">
        <f t="shared" si="70"/>
        <v>Assurances</v>
      </c>
      <c r="B460" s="548" t="s">
        <v>1460</v>
      </c>
      <c r="C460" s="128"/>
      <c r="D460" s="314"/>
      <c r="E460" s="514">
        <f t="shared" si="72"/>
        <v>56963.30000000001</v>
      </c>
      <c r="F460" s="128"/>
      <c r="G460" s="314"/>
      <c r="H460" s="514">
        <v>4853.83</v>
      </c>
      <c r="I460" s="128"/>
      <c r="J460" s="314"/>
      <c r="K460" s="514">
        <v>4853.83</v>
      </c>
      <c r="L460" s="128"/>
      <c r="M460" s="314"/>
      <c r="N460" s="514">
        <v>4853.83</v>
      </c>
      <c r="O460" s="128"/>
      <c r="P460" s="314"/>
      <c r="Q460" s="514">
        <v>4853.83</v>
      </c>
      <c r="R460" s="128"/>
      <c r="S460" s="314"/>
      <c r="T460" s="514">
        <v>4853.83</v>
      </c>
      <c r="U460" s="128"/>
      <c r="V460" s="314"/>
      <c r="W460" s="514">
        <v>4853.83</v>
      </c>
      <c r="X460" s="128"/>
      <c r="Y460" s="314"/>
      <c r="Z460" s="514">
        <v>4853.83</v>
      </c>
      <c r="AA460" s="128"/>
      <c r="AB460" s="314"/>
      <c r="AC460" s="514">
        <v>4853.83</v>
      </c>
      <c r="AD460" s="128"/>
      <c r="AE460" s="314"/>
      <c r="AF460" s="514">
        <v>4853.83</v>
      </c>
      <c r="AG460" s="128"/>
      <c r="AH460" s="314"/>
      <c r="AI460" s="514">
        <v>4853.83</v>
      </c>
      <c r="AJ460" s="128"/>
      <c r="AK460" s="314"/>
      <c r="AL460" s="514">
        <v>4853.83</v>
      </c>
      <c r="AM460" s="128"/>
      <c r="AN460" s="314"/>
      <c r="AO460" s="514">
        <v>3571.17</v>
      </c>
      <c r="AP460" s="42"/>
      <c r="AQ460" s="42"/>
      <c r="AR460" s="42"/>
      <c r="AS460" s="42"/>
      <c r="AT460" s="42"/>
      <c r="AU460" s="42"/>
      <c r="AV460" s="42"/>
      <c r="AW460" s="42"/>
      <c r="AX460" s="42"/>
      <c r="AY460" s="42"/>
      <c r="AZ460" s="42"/>
      <c r="BA460" s="42"/>
      <c r="BB460" s="42"/>
      <c r="BC460" s="42"/>
      <c r="BD460" s="42"/>
      <c r="BE460" s="42"/>
      <c r="BF460" s="42"/>
      <c r="BG460" s="42"/>
      <c r="BH460" s="42"/>
      <c r="BI460" s="42"/>
    </row>
    <row r="461" spans="1:61" ht="15.75" customHeight="1">
      <c r="A461" s="104" t="str">
        <f t="shared" si="70"/>
        <v>Chauffage, éclairage</v>
      </c>
      <c r="B461" s="547" t="s">
        <v>1466</v>
      </c>
      <c r="C461" s="127"/>
      <c r="D461" s="309"/>
      <c r="E461" s="518">
        <f t="shared" si="72"/>
        <v>73650.850000000006</v>
      </c>
      <c r="F461" s="127"/>
      <c r="G461" s="309"/>
      <c r="H461" s="518">
        <v>5102.83</v>
      </c>
      <c r="I461" s="127"/>
      <c r="J461" s="309"/>
      <c r="K461" s="518">
        <v>5369.25</v>
      </c>
      <c r="L461" s="127"/>
      <c r="M461" s="309"/>
      <c r="N461" s="518">
        <v>7864.39</v>
      </c>
      <c r="O461" s="127"/>
      <c r="P461" s="309"/>
      <c r="Q461" s="518">
        <v>6454.11</v>
      </c>
      <c r="R461" s="127"/>
      <c r="S461" s="309"/>
      <c r="T461" s="518">
        <v>5414.6</v>
      </c>
      <c r="U461" s="127"/>
      <c r="V461" s="309"/>
      <c r="W461" s="518">
        <v>5363.8</v>
      </c>
      <c r="X461" s="127"/>
      <c r="Y461" s="309"/>
      <c r="Z461" s="518">
        <v>5094.8500000000004</v>
      </c>
      <c r="AA461" s="127"/>
      <c r="AB461" s="309"/>
      <c r="AC461" s="518">
        <v>5506.44</v>
      </c>
      <c r="AD461" s="127"/>
      <c r="AE461" s="309"/>
      <c r="AF461" s="518">
        <v>4994.3599999999997</v>
      </c>
      <c r="AG461" s="127"/>
      <c r="AH461" s="309"/>
      <c r="AI461" s="518">
        <v>4165.4399999999996</v>
      </c>
      <c r="AJ461" s="127"/>
      <c r="AK461" s="309"/>
      <c r="AL461" s="518">
        <v>7266.5</v>
      </c>
      <c r="AM461" s="127"/>
      <c r="AN461" s="309"/>
      <c r="AO461" s="518">
        <v>11054.28</v>
      </c>
      <c r="AP461" s="42"/>
      <c r="AQ461" s="42"/>
      <c r="AR461" s="42"/>
      <c r="AS461" s="42"/>
      <c r="AT461" s="42"/>
      <c r="AU461" s="42"/>
      <c r="AV461" s="42"/>
      <c r="AW461" s="42"/>
      <c r="AX461" s="42"/>
      <c r="AY461" s="42"/>
      <c r="AZ461" s="42"/>
      <c r="BA461" s="42"/>
      <c r="BB461" s="42"/>
      <c r="BC461" s="42"/>
      <c r="BD461" s="42"/>
      <c r="BE461" s="42"/>
      <c r="BF461" s="42"/>
      <c r="BG461" s="42"/>
      <c r="BH461" s="42"/>
      <c r="BI461" s="42"/>
    </row>
    <row r="462" spans="1:61" ht="15.75" customHeight="1">
      <c r="A462" s="104" t="str">
        <f t="shared" si="70"/>
        <v>Honoraires</v>
      </c>
      <c r="B462" s="547" t="s">
        <v>1470</v>
      </c>
      <c r="C462" s="127"/>
      <c r="D462" s="309"/>
      <c r="E462" s="518">
        <f t="shared" si="72"/>
        <v>69380.63</v>
      </c>
      <c r="F462" s="127"/>
      <c r="G462" s="309"/>
      <c r="H462" s="518">
        <v>6307.33</v>
      </c>
      <c r="I462" s="127"/>
      <c r="J462" s="309"/>
      <c r="K462" s="518">
        <v>6307.33</v>
      </c>
      <c r="L462" s="127"/>
      <c r="M462" s="309"/>
      <c r="N462" s="518">
        <v>6307.33</v>
      </c>
      <c r="O462" s="127"/>
      <c r="P462" s="309"/>
      <c r="Q462" s="518">
        <v>6307.33</v>
      </c>
      <c r="R462" s="127"/>
      <c r="S462" s="309"/>
      <c r="T462" s="518">
        <v>6307.33</v>
      </c>
      <c r="U462" s="127"/>
      <c r="V462" s="309"/>
      <c r="W462" s="518">
        <v>6307.33</v>
      </c>
      <c r="X462" s="127"/>
      <c r="Y462" s="309"/>
      <c r="Z462" s="518">
        <v>6307.33</v>
      </c>
      <c r="AA462" s="127"/>
      <c r="AB462" s="309"/>
      <c r="AC462" s="518">
        <v>6307.33</v>
      </c>
      <c r="AD462" s="127"/>
      <c r="AE462" s="309"/>
      <c r="AF462" s="518">
        <v>6307.33</v>
      </c>
      <c r="AG462" s="127"/>
      <c r="AH462" s="309"/>
      <c r="AI462" s="518">
        <v>6307.33</v>
      </c>
      <c r="AJ462" s="127"/>
      <c r="AK462" s="309"/>
      <c r="AL462" s="518">
        <v>6307.33</v>
      </c>
      <c r="AM462" s="127"/>
      <c r="AN462" s="309"/>
      <c r="AO462" s="518">
        <v>0</v>
      </c>
      <c r="AP462" s="42"/>
      <c r="AQ462" s="42"/>
      <c r="AR462" s="42"/>
      <c r="AS462" s="42"/>
      <c r="AT462" s="42"/>
      <c r="AU462" s="42"/>
      <c r="AV462" s="42"/>
      <c r="AW462" s="42"/>
      <c r="AX462" s="42"/>
      <c r="AY462" s="42"/>
      <c r="AZ462" s="42"/>
      <c r="BA462" s="42"/>
      <c r="BB462" s="42"/>
      <c r="BC462" s="42"/>
      <c r="BD462" s="42"/>
      <c r="BE462" s="42"/>
      <c r="BF462" s="42"/>
      <c r="BG462" s="42"/>
      <c r="BH462" s="42"/>
      <c r="BI462" s="42"/>
    </row>
    <row r="463" spans="1:61" ht="15.75" customHeight="1">
      <c r="A463" s="104" t="str">
        <f t="shared" si="70"/>
        <v>Réparation équipement</v>
      </c>
      <c r="B463" s="548" t="s">
        <v>1472</v>
      </c>
      <c r="C463" s="128"/>
      <c r="D463" s="314"/>
      <c r="E463" s="514">
        <f t="shared" si="72"/>
        <v>4362.8999999999996</v>
      </c>
      <c r="F463" s="128"/>
      <c r="G463" s="314"/>
      <c r="H463" s="514">
        <v>400</v>
      </c>
      <c r="I463" s="128"/>
      <c r="J463" s="314"/>
      <c r="K463" s="514">
        <v>400</v>
      </c>
      <c r="L463" s="128"/>
      <c r="M463" s="314"/>
      <c r="N463" s="514">
        <v>400</v>
      </c>
      <c r="O463" s="128"/>
      <c r="P463" s="314"/>
      <c r="Q463" s="514">
        <v>2791.9</v>
      </c>
      <c r="R463" s="128"/>
      <c r="S463" s="314"/>
      <c r="T463" s="514">
        <v>400</v>
      </c>
      <c r="U463" s="128"/>
      <c r="V463" s="314"/>
      <c r="W463" s="514">
        <v>400</v>
      </c>
      <c r="X463" s="128"/>
      <c r="Y463" s="314"/>
      <c r="Z463" s="514">
        <v>400</v>
      </c>
      <c r="AA463" s="128"/>
      <c r="AB463" s="314"/>
      <c r="AC463" s="514">
        <v>400</v>
      </c>
      <c r="AD463" s="128"/>
      <c r="AE463" s="314"/>
      <c r="AF463" s="514">
        <v>0</v>
      </c>
      <c r="AG463" s="128"/>
      <c r="AH463" s="314"/>
      <c r="AI463" s="514">
        <v>-1600</v>
      </c>
      <c r="AJ463" s="128"/>
      <c r="AK463" s="314"/>
      <c r="AL463" s="514">
        <v>0</v>
      </c>
      <c r="AM463" s="128"/>
      <c r="AN463" s="314"/>
      <c r="AO463" s="514">
        <v>371</v>
      </c>
      <c r="AP463" s="42"/>
      <c r="AQ463" s="42"/>
      <c r="AR463" s="42"/>
      <c r="AS463" s="42"/>
      <c r="AT463" s="42"/>
      <c r="AU463" s="42"/>
      <c r="AV463" s="42"/>
      <c r="AW463" s="42"/>
      <c r="AX463" s="42"/>
      <c r="AY463" s="42"/>
      <c r="AZ463" s="42"/>
      <c r="BA463" s="42"/>
      <c r="BB463" s="42"/>
      <c r="BC463" s="42"/>
      <c r="BD463" s="42"/>
      <c r="BE463" s="42"/>
      <c r="BF463" s="42"/>
      <c r="BG463" s="42"/>
      <c r="BH463" s="42"/>
      <c r="BI463" s="42"/>
    </row>
    <row r="464" spans="1:61" ht="15.75" customHeight="1">
      <c r="A464" s="104" t="str">
        <f t="shared" si="70"/>
        <v>Location équipement</v>
      </c>
      <c r="B464" s="547" t="s">
        <v>1476</v>
      </c>
      <c r="C464" s="127"/>
      <c r="D464" s="309"/>
      <c r="E464" s="518">
        <f t="shared" si="72"/>
        <v>3210.8999999999992</v>
      </c>
      <c r="F464" s="127"/>
      <c r="G464" s="309"/>
      <c r="H464" s="518">
        <v>173.96</v>
      </c>
      <c r="I464" s="127"/>
      <c r="J464" s="309"/>
      <c r="K464" s="518">
        <v>383.86</v>
      </c>
      <c r="L464" s="127"/>
      <c r="M464" s="309"/>
      <c r="N464" s="518">
        <v>173.96</v>
      </c>
      <c r="O464" s="127"/>
      <c r="P464" s="309"/>
      <c r="Q464" s="518">
        <v>173.96</v>
      </c>
      <c r="R464" s="127"/>
      <c r="S464" s="309"/>
      <c r="T464" s="518">
        <v>218.95999999999901</v>
      </c>
      <c r="U464" s="127"/>
      <c r="V464" s="309"/>
      <c r="W464" s="518">
        <v>221.18</v>
      </c>
      <c r="X464" s="127"/>
      <c r="Y464" s="309"/>
      <c r="Z464" s="518">
        <v>164</v>
      </c>
      <c r="AA464" s="127"/>
      <c r="AB464" s="309"/>
      <c r="AC464" s="518">
        <v>164</v>
      </c>
      <c r="AD464" s="127"/>
      <c r="AE464" s="309"/>
      <c r="AF464" s="518">
        <v>164</v>
      </c>
      <c r="AG464" s="127"/>
      <c r="AH464" s="309"/>
      <c r="AI464" s="518">
        <v>164</v>
      </c>
      <c r="AJ464" s="127"/>
      <c r="AK464" s="309"/>
      <c r="AL464" s="518">
        <v>863.42</v>
      </c>
      <c r="AM464" s="127"/>
      <c r="AN464" s="309"/>
      <c r="AO464" s="518">
        <v>345.59999999999997</v>
      </c>
      <c r="AP464" s="42"/>
      <c r="AQ464" s="42"/>
      <c r="AR464" s="42"/>
      <c r="AS464" s="42"/>
      <c r="AT464" s="42"/>
      <c r="AU464" s="42"/>
      <c r="AV464" s="42"/>
      <c r="AW464" s="42"/>
      <c r="AX464" s="42"/>
      <c r="AY464" s="42"/>
      <c r="AZ464" s="42"/>
      <c r="BA464" s="42"/>
      <c r="BB464" s="42"/>
      <c r="BC464" s="42"/>
      <c r="BD464" s="42"/>
      <c r="BE464" s="42"/>
      <c r="BF464" s="42"/>
      <c r="BG464" s="42"/>
      <c r="BH464" s="42"/>
      <c r="BI464" s="42"/>
    </row>
    <row r="465" spans="1:61" ht="15.75" customHeight="1">
      <c r="A465" s="104" t="str">
        <f t="shared" si="70"/>
        <v>Dons</v>
      </c>
      <c r="B465" s="547" t="s">
        <v>1479</v>
      </c>
      <c r="C465" s="127"/>
      <c r="D465" s="309"/>
      <c r="E465" s="518">
        <f t="shared" si="72"/>
        <v>0</v>
      </c>
      <c r="F465" s="127"/>
      <c r="G465" s="309"/>
      <c r="H465" s="518">
        <v>0</v>
      </c>
      <c r="I465" s="127"/>
      <c r="J465" s="309"/>
      <c r="K465" s="518">
        <v>0</v>
      </c>
      <c r="L465" s="127"/>
      <c r="M465" s="309"/>
      <c r="N465" s="518">
        <v>0</v>
      </c>
      <c r="O465" s="127"/>
      <c r="P465" s="309"/>
      <c r="Q465" s="518">
        <v>0</v>
      </c>
      <c r="R465" s="127"/>
      <c r="S465" s="309"/>
      <c r="T465" s="518">
        <v>0</v>
      </c>
      <c r="U465" s="127"/>
      <c r="V465" s="309"/>
      <c r="W465" s="518">
        <v>0</v>
      </c>
      <c r="X465" s="127"/>
      <c r="Y465" s="309"/>
      <c r="Z465" s="518">
        <v>0</v>
      </c>
      <c r="AA465" s="127"/>
      <c r="AB465" s="309"/>
      <c r="AC465" s="518">
        <v>0</v>
      </c>
      <c r="AD465" s="127"/>
      <c r="AE465" s="309"/>
      <c r="AF465" s="518">
        <v>0</v>
      </c>
      <c r="AG465" s="127"/>
      <c r="AH465" s="309"/>
      <c r="AI465" s="518">
        <v>0</v>
      </c>
      <c r="AJ465" s="127"/>
      <c r="AK465" s="309"/>
      <c r="AL465" s="518">
        <v>0</v>
      </c>
      <c r="AM465" s="127"/>
      <c r="AN465" s="309"/>
      <c r="AO465" s="518">
        <v>0</v>
      </c>
      <c r="AP465" s="42"/>
      <c r="AQ465" s="42"/>
      <c r="AR465" s="42"/>
      <c r="AS465" s="42"/>
      <c r="AT465" s="42"/>
      <c r="AU465" s="42"/>
      <c r="AV465" s="42"/>
      <c r="AW465" s="42"/>
      <c r="AX465" s="42"/>
      <c r="AY465" s="42"/>
      <c r="AZ465" s="42"/>
      <c r="BA465" s="42"/>
      <c r="BB465" s="42"/>
      <c r="BC465" s="42"/>
      <c r="BD465" s="42"/>
      <c r="BE465" s="42"/>
      <c r="BF465" s="42"/>
      <c r="BG465" s="42"/>
      <c r="BH465" s="42"/>
      <c r="BI465" s="42"/>
    </row>
    <row r="466" spans="1:61" ht="20.25" hidden="1" customHeight="1">
      <c r="A466" s="104" t="str">
        <f t="shared" si="70"/>
        <v>[...]</v>
      </c>
      <c r="B466" s="547" t="s">
        <v>330</v>
      </c>
      <c r="C466" s="127"/>
      <c r="D466" s="309"/>
      <c r="E466" s="518">
        <f t="shared" si="72"/>
        <v>0</v>
      </c>
      <c r="F466" s="127"/>
      <c r="G466" s="309"/>
      <c r="H466" s="518"/>
      <c r="I466" s="127"/>
      <c r="J466" s="309"/>
      <c r="K466" s="518"/>
      <c r="L466" s="127"/>
      <c r="M466" s="309"/>
      <c r="N466" s="518"/>
      <c r="O466" s="127"/>
      <c r="P466" s="309"/>
      <c r="Q466" s="518"/>
      <c r="R466" s="127"/>
      <c r="S466" s="309"/>
      <c r="T466" s="518"/>
      <c r="U466" s="127"/>
      <c r="V466" s="309"/>
      <c r="W466" s="518"/>
      <c r="X466" s="127"/>
      <c r="Y466" s="309"/>
      <c r="Z466" s="518"/>
      <c r="AA466" s="127"/>
      <c r="AB466" s="309"/>
      <c r="AC466" s="518"/>
      <c r="AD466" s="127"/>
      <c r="AE466" s="309"/>
      <c r="AF466" s="518">
        <v>0</v>
      </c>
      <c r="AG466" s="127"/>
      <c r="AH466" s="309"/>
      <c r="AI466" s="518">
        <v>0</v>
      </c>
      <c r="AJ466" s="127"/>
      <c r="AK466" s="309"/>
      <c r="AL466" s="518">
        <v>0</v>
      </c>
      <c r="AM466" s="127"/>
      <c r="AN466" s="309"/>
      <c r="AO466" s="518">
        <v>0</v>
      </c>
      <c r="AP466" s="42"/>
      <c r="AQ466" s="42"/>
      <c r="AR466" s="42"/>
      <c r="AS466" s="42"/>
      <c r="AT466" s="42"/>
      <c r="AU466" s="42"/>
      <c r="AV466" s="42"/>
      <c r="AW466" s="42"/>
      <c r="AX466" s="42"/>
      <c r="AY466" s="42"/>
      <c r="AZ466" s="42"/>
      <c r="BA466" s="42"/>
      <c r="BB466" s="42"/>
      <c r="BC466" s="42"/>
      <c r="BD466" s="42"/>
      <c r="BE466" s="42"/>
      <c r="BF466" s="42"/>
      <c r="BG466" s="42"/>
      <c r="BH466" s="42"/>
      <c r="BI466" s="42"/>
    </row>
    <row r="467" spans="1:61" ht="20.25" hidden="1" customHeight="1">
      <c r="A467" s="104" t="str">
        <f t="shared" si="70"/>
        <v>[...]</v>
      </c>
      <c r="B467" s="547" t="s">
        <v>330</v>
      </c>
      <c r="C467" s="127"/>
      <c r="D467" s="309"/>
      <c r="E467" s="518">
        <f t="shared" si="72"/>
        <v>0</v>
      </c>
      <c r="F467" s="127"/>
      <c r="G467" s="309"/>
      <c r="H467" s="518"/>
      <c r="I467" s="127"/>
      <c r="J467" s="309"/>
      <c r="K467" s="518"/>
      <c r="L467" s="127"/>
      <c r="M467" s="309"/>
      <c r="N467" s="518"/>
      <c r="O467" s="127"/>
      <c r="P467" s="309"/>
      <c r="Q467" s="518"/>
      <c r="R467" s="127"/>
      <c r="S467" s="309"/>
      <c r="T467" s="518"/>
      <c r="U467" s="127"/>
      <c r="V467" s="309"/>
      <c r="W467" s="518"/>
      <c r="X467" s="127"/>
      <c r="Y467" s="309"/>
      <c r="Z467" s="518"/>
      <c r="AA467" s="127"/>
      <c r="AB467" s="309"/>
      <c r="AC467" s="518"/>
      <c r="AD467" s="127"/>
      <c r="AE467" s="309"/>
      <c r="AF467" s="518">
        <v>0</v>
      </c>
      <c r="AG467" s="127"/>
      <c r="AH467" s="309"/>
      <c r="AI467" s="518">
        <v>0</v>
      </c>
      <c r="AJ467" s="127"/>
      <c r="AK467" s="309"/>
      <c r="AL467" s="518">
        <v>0</v>
      </c>
      <c r="AM467" s="127"/>
      <c r="AN467" s="309"/>
      <c r="AO467" s="518">
        <v>0</v>
      </c>
      <c r="AP467" s="42"/>
      <c r="AQ467" s="42"/>
      <c r="AR467" s="42"/>
      <c r="AS467" s="42"/>
      <c r="AT467" s="42"/>
      <c r="AU467" s="42"/>
      <c r="AV467" s="42"/>
      <c r="AW467" s="42"/>
      <c r="AX467" s="42"/>
      <c r="AY467" s="42"/>
      <c r="AZ467" s="42"/>
      <c r="BA467" s="42"/>
      <c r="BB467" s="42"/>
      <c r="BC467" s="42"/>
      <c r="BD467" s="42"/>
      <c r="BE467" s="42"/>
      <c r="BF467" s="42"/>
      <c r="BG467" s="42"/>
      <c r="BH467" s="42"/>
      <c r="BI467" s="42"/>
    </row>
    <row r="468" spans="1:61" ht="20.25" hidden="1" customHeight="1">
      <c r="A468" s="104" t="str">
        <f t="shared" si="70"/>
        <v>[...]</v>
      </c>
      <c r="B468" s="547" t="s">
        <v>330</v>
      </c>
      <c r="C468" s="127"/>
      <c r="D468" s="309"/>
      <c r="E468" s="518">
        <f t="shared" si="72"/>
        <v>0</v>
      </c>
      <c r="F468" s="127"/>
      <c r="G468" s="309"/>
      <c r="H468" s="518"/>
      <c r="I468" s="127"/>
      <c r="J468" s="309"/>
      <c r="K468" s="518"/>
      <c r="L468" s="127"/>
      <c r="M468" s="309"/>
      <c r="N468" s="518"/>
      <c r="O468" s="127"/>
      <c r="P468" s="309"/>
      <c r="Q468" s="518"/>
      <c r="R468" s="127"/>
      <c r="S468" s="309"/>
      <c r="T468" s="518"/>
      <c r="U468" s="127"/>
      <c r="V468" s="309"/>
      <c r="W468" s="518"/>
      <c r="X468" s="127"/>
      <c r="Y468" s="309"/>
      <c r="Z468" s="518"/>
      <c r="AA468" s="127"/>
      <c r="AB468" s="309"/>
      <c r="AC468" s="518"/>
      <c r="AD468" s="127"/>
      <c r="AE468" s="309"/>
      <c r="AF468" s="518">
        <v>0</v>
      </c>
      <c r="AG468" s="127"/>
      <c r="AH468" s="309"/>
      <c r="AI468" s="518">
        <v>0</v>
      </c>
      <c r="AJ468" s="127"/>
      <c r="AK468" s="309"/>
      <c r="AL468" s="518">
        <v>0</v>
      </c>
      <c r="AM468" s="127"/>
      <c r="AN468" s="309"/>
      <c r="AO468" s="518">
        <v>0</v>
      </c>
      <c r="AP468" s="42"/>
      <c r="AQ468" s="42"/>
      <c r="AR468" s="42"/>
      <c r="AS468" s="42"/>
      <c r="AT468" s="42"/>
      <c r="AU468" s="42"/>
      <c r="AV468" s="42"/>
      <c r="AW468" s="42"/>
      <c r="AX468" s="42"/>
      <c r="AY468" s="42"/>
      <c r="AZ468" s="42"/>
      <c r="BA468" s="42"/>
      <c r="BB468" s="42"/>
      <c r="BC468" s="42"/>
      <c r="BD468" s="42"/>
      <c r="BE468" s="42"/>
      <c r="BF468" s="42"/>
      <c r="BG468" s="42"/>
      <c r="BH468" s="42"/>
      <c r="BI468" s="42"/>
    </row>
    <row r="469" spans="1:61" ht="15.75" customHeight="1">
      <c r="A469" s="104" t="str">
        <f t="shared" si="70"/>
        <v>TOTAL DÉPENSES FIXES</v>
      </c>
      <c r="B469" s="643" t="s">
        <v>1483</v>
      </c>
      <c r="C469" s="524">
        <f>IFERROR(E469/E410,0)</f>
        <v>0.18511507347575643</v>
      </c>
      <c r="D469" s="319"/>
      <c r="E469" s="525">
        <f>SUM(E456:E468)</f>
        <v>894594.94000000006</v>
      </c>
      <c r="F469" s="644"/>
      <c r="G469" s="645"/>
      <c r="H469" s="646">
        <v>75642.950000000012</v>
      </c>
      <c r="I469" s="644"/>
      <c r="J469" s="645"/>
      <c r="K469" s="646">
        <v>76119.27</v>
      </c>
      <c r="L469" s="644"/>
      <c r="M469" s="645"/>
      <c r="N469" s="646">
        <v>78404.510000000009</v>
      </c>
      <c r="O469" s="644"/>
      <c r="P469" s="645"/>
      <c r="Q469" s="646">
        <v>79386.13</v>
      </c>
      <c r="R469" s="644"/>
      <c r="S469" s="645"/>
      <c r="T469" s="646">
        <v>75999.72</v>
      </c>
      <c r="U469" s="644"/>
      <c r="V469" s="645"/>
      <c r="W469" s="646">
        <v>75951.14</v>
      </c>
      <c r="X469" s="644"/>
      <c r="Y469" s="645"/>
      <c r="Z469" s="646">
        <v>75629.710000000006</v>
      </c>
      <c r="AA469" s="644"/>
      <c r="AB469" s="645"/>
      <c r="AC469" s="646">
        <v>76041.329999999987</v>
      </c>
      <c r="AD469" s="644">
        <v>0.23579409383959182</v>
      </c>
      <c r="AE469" s="645"/>
      <c r="AF469" s="646">
        <v>75129.240000000005</v>
      </c>
      <c r="AG469" s="644">
        <v>0.16580500565696327</v>
      </c>
      <c r="AH469" s="645"/>
      <c r="AI469" s="646">
        <v>72695.87000000001</v>
      </c>
      <c r="AJ469" s="644">
        <v>0.18235633188148126</v>
      </c>
      <c r="AK469" s="645"/>
      <c r="AL469" s="646">
        <v>78103.02</v>
      </c>
      <c r="AM469" s="644">
        <v>0.26951850978332065</v>
      </c>
      <c r="AN469" s="645"/>
      <c r="AO469" s="646">
        <v>55492.049999999996</v>
      </c>
      <c r="AP469" s="42"/>
      <c r="AQ469" s="42"/>
      <c r="AR469" s="42"/>
      <c r="AS469" s="42"/>
      <c r="AT469" s="42"/>
      <c r="AU469" s="42"/>
      <c r="AV469" s="42"/>
      <c r="AW469" s="42"/>
      <c r="AX469" s="42"/>
      <c r="AY469" s="42"/>
      <c r="AZ469" s="42"/>
      <c r="BA469" s="42"/>
      <c r="BB469" s="42"/>
      <c r="BC469" s="42"/>
      <c r="BD469" s="42"/>
      <c r="BE469" s="42"/>
      <c r="BF469" s="42"/>
      <c r="BG469" s="42"/>
      <c r="BH469" s="42"/>
      <c r="BI469" s="42"/>
    </row>
    <row r="470" spans="1:61" ht="15.75" customHeight="1">
      <c r="A470" s="104">
        <f t="shared" si="70"/>
        <v>0</v>
      </c>
      <c r="B470" s="650"/>
      <c r="C470" s="127"/>
      <c r="D470" s="301"/>
      <c r="E470" s="549"/>
      <c r="F470" s="651"/>
      <c r="G470" s="652"/>
      <c r="H470" s="653"/>
      <c r="I470" s="651"/>
      <c r="J470" s="652"/>
      <c r="K470" s="653"/>
      <c r="L470" s="651"/>
      <c r="M470" s="652"/>
      <c r="N470" s="653"/>
      <c r="O470" s="651"/>
      <c r="P470" s="652"/>
      <c r="Q470" s="653"/>
      <c r="R470" s="651"/>
      <c r="S470" s="652"/>
      <c r="T470" s="653"/>
      <c r="U470" s="651"/>
      <c r="V470" s="652"/>
      <c r="W470" s="653"/>
      <c r="X470" s="651"/>
      <c r="Y470" s="652"/>
      <c r="Z470" s="653"/>
      <c r="AA470" s="651"/>
      <c r="AB470" s="652"/>
      <c r="AC470" s="653"/>
      <c r="AD470" s="651"/>
      <c r="AE470" s="652"/>
      <c r="AF470" s="653"/>
      <c r="AG470" s="651"/>
      <c r="AH470" s="652"/>
      <c r="AI470" s="653"/>
      <c r="AJ470" s="651"/>
      <c r="AK470" s="652"/>
      <c r="AL470" s="653"/>
      <c r="AM470" s="651"/>
      <c r="AN470" s="652"/>
      <c r="AO470" s="653"/>
      <c r="AP470" s="42"/>
      <c r="AQ470" s="42"/>
      <c r="AR470" s="42"/>
      <c r="AS470" s="42"/>
      <c r="AT470" s="42"/>
      <c r="AU470" s="42"/>
      <c r="AV470" s="42"/>
      <c r="AW470" s="42"/>
      <c r="AX470" s="42"/>
      <c r="AY470" s="42"/>
      <c r="AZ470" s="42"/>
      <c r="BA470" s="42"/>
      <c r="BB470" s="42"/>
      <c r="BC470" s="42"/>
      <c r="BD470" s="42"/>
      <c r="BE470" s="42"/>
      <c r="BF470" s="42"/>
      <c r="BG470" s="42"/>
      <c r="BH470" s="42"/>
      <c r="BI470" s="42"/>
    </row>
    <row r="471" spans="1:61" ht="15.75" customHeight="1">
      <c r="A471" s="104" t="str">
        <f t="shared" si="70"/>
        <v>TOTAL DES DÉPENSES</v>
      </c>
      <c r="B471" s="643" t="s">
        <v>430</v>
      </c>
      <c r="C471" s="524">
        <f>IFERROR(E471/E410,0)</f>
        <v>1.0765785971170774</v>
      </c>
      <c r="D471" s="319"/>
      <c r="E471" s="525">
        <f>E422+E436+E455+E469</f>
        <v>5202719.3</v>
      </c>
      <c r="F471" s="644"/>
      <c r="G471" s="645"/>
      <c r="H471" s="646">
        <v>409002.25</v>
      </c>
      <c r="I471" s="644"/>
      <c r="J471" s="645"/>
      <c r="K471" s="646">
        <v>383547.66</v>
      </c>
      <c r="L471" s="644"/>
      <c r="M471" s="645"/>
      <c r="N471" s="646">
        <v>444513.95999999897</v>
      </c>
      <c r="O471" s="644"/>
      <c r="P471" s="645"/>
      <c r="Q471" s="646">
        <v>512390.52999999898</v>
      </c>
      <c r="R471" s="644"/>
      <c r="S471" s="645"/>
      <c r="T471" s="646">
        <v>533542.27</v>
      </c>
      <c r="U471" s="644"/>
      <c r="V471" s="645"/>
      <c r="W471" s="646">
        <v>471490.81</v>
      </c>
      <c r="X471" s="644"/>
      <c r="Y471" s="645"/>
      <c r="Z471" s="646">
        <v>449489.06</v>
      </c>
      <c r="AA471" s="644"/>
      <c r="AB471" s="645"/>
      <c r="AC471" s="646">
        <v>416168.53</v>
      </c>
      <c r="AD471" s="644">
        <v>1.2092898853918637</v>
      </c>
      <c r="AE471" s="645"/>
      <c r="AF471" s="646">
        <v>385306.64</v>
      </c>
      <c r="AG471" s="644">
        <v>1.0146436033322086</v>
      </c>
      <c r="AH471" s="645"/>
      <c r="AI471" s="646">
        <v>444862.32000000007</v>
      </c>
      <c r="AJ471" s="644">
        <v>1.013232814128973</v>
      </c>
      <c r="AK471" s="645"/>
      <c r="AL471" s="646">
        <v>433966.52</v>
      </c>
      <c r="AM471" s="644">
        <v>1.5466204142262434</v>
      </c>
      <c r="AN471" s="645"/>
      <c r="AO471" s="646">
        <v>318438.75</v>
      </c>
      <c r="AP471" s="42"/>
      <c r="AQ471" s="42"/>
      <c r="AR471" s="42"/>
      <c r="AS471" s="42"/>
      <c r="AT471" s="42"/>
      <c r="AU471" s="42"/>
      <c r="AV471" s="42"/>
      <c r="AW471" s="42"/>
      <c r="AX471" s="42"/>
      <c r="AY471" s="42"/>
      <c r="AZ471" s="42"/>
      <c r="BA471" s="42"/>
      <c r="BB471" s="42"/>
      <c r="BC471" s="42"/>
      <c r="BD471" s="42"/>
      <c r="BE471" s="42"/>
      <c r="BF471" s="42"/>
      <c r="BG471" s="42"/>
      <c r="BH471" s="42"/>
      <c r="BI471" s="42"/>
    </row>
    <row r="472" spans="1:61" ht="18" customHeight="1">
      <c r="A472" s="104" t="str">
        <f t="shared" si="70"/>
        <v>Revenus autres</v>
      </c>
      <c r="B472" s="547" t="s">
        <v>1488</v>
      </c>
      <c r="C472" s="555"/>
      <c r="D472" s="352"/>
      <c r="E472" s="557">
        <f t="shared" ref="E472:E483" si="73">+SUM(H472,K472,N472,Q472,T472,W472,Z472,AC472,AF472,AI472,AL472,AO472)</f>
        <v>20402.569999999992</v>
      </c>
      <c r="F472" s="555"/>
      <c r="G472" s="352"/>
      <c r="H472" s="535">
        <v>374.18</v>
      </c>
      <c r="I472" s="555"/>
      <c r="J472" s="352"/>
      <c r="K472" s="535">
        <v>4442.01</v>
      </c>
      <c r="L472" s="555"/>
      <c r="M472" s="352"/>
      <c r="N472" s="535">
        <v>-1.9</v>
      </c>
      <c r="O472" s="555"/>
      <c r="P472" s="352"/>
      <c r="Q472" s="535">
        <v>-3.14</v>
      </c>
      <c r="R472" s="555"/>
      <c r="S472" s="352"/>
      <c r="T472" s="535">
        <v>1753.9399999999998</v>
      </c>
      <c r="U472" s="555"/>
      <c r="V472" s="352"/>
      <c r="W472" s="535">
        <v>1033.1599999999901</v>
      </c>
      <c r="X472" s="555"/>
      <c r="Y472" s="352"/>
      <c r="Z472" s="535">
        <v>-19.98</v>
      </c>
      <c r="AA472" s="555"/>
      <c r="AB472" s="352"/>
      <c r="AC472" s="535">
        <v>9960.7999999999993</v>
      </c>
      <c r="AD472" s="555"/>
      <c r="AE472" s="352"/>
      <c r="AF472" s="535">
        <v>1777.17</v>
      </c>
      <c r="AG472" s="555"/>
      <c r="AH472" s="352"/>
      <c r="AI472" s="535">
        <v>0.66</v>
      </c>
      <c r="AJ472" s="555"/>
      <c r="AK472" s="352"/>
      <c r="AL472" s="535">
        <v>1085.52</v>
      </c>
      <c r="AM472" s="555"/>
      <c r="AN472" s="352"/>
      <c r="AO472" s="535">
        <v>0.15</v>
      </c>
      <c r="AP472" s="42"/>
      <c r="AQ472" s="42"/>
      <c r="AR472" s="42"/>
      <c r="AS472" s="42"/>
      <c r="AT472" s="42"/>
      <c r="AU472" s="42"/>
      <c r="AV472" s="42"/>
      <c r="AW472" s="42"/>
      <c r="AX472" s="42"/>
      <c r="AY472" s="42"/>
      <c r="AZ472" s="42"/>
      <c r="BA472" s="42"/>
      <c r="BB472" s="42"/>
      <c r="BC472" s="42"/>
      <c r="BD472" s="42"/>
      <c r="BE472" s="42"/>
      <c r="BF472" s="42"/>
      <c r="BG472" s="42"/>
      <c r="BH472" s="42"/>
      <c r="BI472" s="42"/>
    </row>
    <row r="473" spans="1:61" ht="18" customHeight="1">
      <c r="A473" s="104" t="str">
        <f t="shared" si="70"/>
        <v>Holdbacks</v>
      </c>
      <c r="B473" s="547" t="s">
        <v>434</v>
      </c>
      <c r="C473" s="559"/>
      <c r="D473" s="345"/>
      <c r="E473" s="518">
        <f t="shared" si="73"/>
        <v>449866.2</v>
      </c>
      <c r="F473" s="559"/>
      <c r="G473" s="345"/>
      <c r="H473" s="518">
        <v>26726.6</v>
      </c>
      <c r="I473" s="559"/>
      <c r="J473" s="345"/>
      <c r="K473" s="518">
        <v>13544</v>
      </c>
      <c r="L473" s="559"/>
      <c r="M473" s="345"/>
      <c r="N473" s="518">
        <v>42592.800000000003</v>
      </c>
      <c r="O473" s="559"/>
      <c r="P473" s="345"/>
      <c r="Q473" s="518">
        <v>52973</v>
      </c>
      <c r="R473" s="559"/>
      <c r="S473" s="345"/>
      <c r="T473" s="518">
        <v>76338.399999999994</v>
      </c>
      <c r="U473" s="559"/>
      <c r="V473" s="345"/>
      <c r="W473" s="518">
        <v>30943.4</v>
      </c>
      <c r="X473" s="559"/>
      <c r="Y473" s="345"/>
      <c r="Z473" s="518">
        <v>29948.799999999999</v>
      </c>
      <c r="AA473" s="559"/>
      <c r="AB473" s="345"/>
      <c r="AC473" s="518">
        <v>33389.4</v>
      </c>
      <c r="AD473" s="559"/>
      <c r="AE473" s="345"/>
      <c r="AF473" s="518">
        <v>19545</v>
      </c>
      <c r="AG473" s="559"/>
      <c r="AH473" s="345"/>
      <c r="AI473" s="518">
        <v>60122.8</v>
      </c>
      <c r="AJ473" s="559"/>
      <c r="AK473" s="345"/>
      <c r="AL473" s="518">
        <v>31024</v>
      </c>
      <c r="AM473" s="559"/>
      <c r="AN473" s="345"/>
      <c r="AO473" s="518">
        <v>32718</v>
      </c>
      <c r="AP473" s="42"/>
      <c r="AQ473" s="42"/>
      <c r="AR473" s="42"/>
      <c r="AS473" s="42"/>
      <c r="AT473" s="42"/>
      <c r="AU473" s="42"/>
      <c r="AV473" s="42"/>
      <c r="AW473" s="42"/>
      <c r="AX473" s="42"/>
      <c r="AY473" s="42"/>
      <c r="AZ473" s="42"/>
      <c r="BA473" s="42"/>
      <c r="BB473" s="42"/>
      <c r="BC473" s="42"/>
      <c r="BD473" s="42"/>
      <c r="BE473" s="42"/>
      <c r="BF473" s="42"/>
      <c r="BG473" s="42"/>
      <c r="BH473" s="42"/>
      <c r="BI473" s="42"/>
    </row>
    <row r="474" spans="1:61" ht="18" customHeight="1">
      <c r="A474" s="104" t="str">
        <f t="shared" si="70"/>
        <v>RBSC neuf</v>
      </c>
      <c r="B474" s="547" t="s">
        <v>431</v>
      </c>
      <c r="C474" s="559"/>
      <c r="D474" s="345"/>
      <c r="E474" s="518">
        <f t="shared" si="73"/>
        <v>400729.24000000005</v>
      </c>
      <c r="F474" s="559"/>
      <c r="G474" s="345"/>
      <c r="H474" s="518">
        <v>35649.629999999997</v>
      </c>
      <c r="I474" s="559"/>
      <c r="J474" s="345"/>
      <c r="K474" s="518">
        <v>12930.84</v>
      </c>
      <c r="L474" s="559"/>
      <c r="M474" s="345"/>
      <c r="N474" s="518">
        <v>68181.320000000007</v>
      </c>
      <c r="O474" s="559"/>
      <c r="P474" s="345"/>
      <c r="Q474" s="518">
        <v>43701.85</v>
      </c>
      <c r="R474" s="559"/>
      <c r="S474" s="345"/>
      <c r="T474" s="518">
        <v>64585.66</v>
      </c>
      <c r="U474" s="559"/>
      <c r="V474" s="345"/>
      <c r="W474" s="518">
        <v>38986.85</v>
      </c>
      <c r="X474" s="559"/>
      <c r="Y474" s="345"/>
      <c r="Z474" s="518">
        <v>21262.21</v>
      </c>
      <c r="AA474" s="559"/>
      <c r="AB474" s="345"/>
      <c r="AC474" s="518">
        <v>26024.46</v>
      </c>
      <c r="AD474" s="559"/>
      <c r="AE474" s="345"/>
      <c r="AF474" s="518">
        <v>28695.24</v>
      </c>
      <c r="AG474" s="559"/>
      <c r="AH474" s="345"/>
      <c r="AI474" s="518">
        <v>28703.58</v>
      </c>
      <c r="AJ474" s="559"/>
      <c r="AK474" s="345"/>
      <c r="AL474" s="518">
        <v>11409.6</v>
      </c>
      <c r="AM474" s="559"/>
      <c r="AN474" s="345"/>
      <c r="AO474" s="518">
        <v>20598</v>
      </c>
      <c r="AP474" s="42"/>
      <c r="AQ474" s="42"/>
      <c r="AR474" s="42"/>
      <c r="AS474" s="42"/>
      <c r="AT474" s="42"/>
      <c r="AU474" s="42"/>
      <c r="AV474" s="42"/>
      <c r="AW474" s="42"/>
      <c r="AX474" s="42"/>
      <c r="AY474" s="42"/>
      <c r="AZ474" s="42"/>
      <c r="BA474" s="42"/>
      <c r="BB474" s="42"/>
      <c r="BC474" s="42"/>
      <c r="BD474" s="42"/>
      <c r="BE474" s="42"/>
      <c r="BF474" s="42"/>
      <c r="BG474" s="42"/>
      <c r="BH474" s="42"/>
      <c r="BI474" s="42"/>
    </row>
    <row r="475" spans="1:61" ht="18" customHeight="1">
      <c r="A475" s="104"/>
      <c r="B475" s="547" t="s">
        <v>432</v>
      </c>
      <c r="C475" s="559"/>
      <c r="D475" s="345"/>
      <c r="E475" s="518">
        <f t="shared" si="73"/>
        <v>0</v>
      </c>
      <c r="F475" s="559"/>
      <c r="G475" s="345"/>
      <c r="H475" s="518">
        <v>0</v>
      </c>
      <c r="I475" s="559"/>
      <c r="J475" s="345"/>
      <c r="K475" s="518">
        <v>0</v>
      </c>
      <c r="L475" s="559"/>
      <c r="M475" s="345"/>
      <c r="N475" s="518">
        <v>0</v>
      </c>
      <c r="O475" s="559"/>
      <c r="P475" s="345"/>
      <c r="Q475" s="518">
        <v>0</v>
      </c>
      <c r="R475" s="559"/>
      <c r="S475" s="345"/>
      <c r="T475" s="518">
        <v>0</v>
      </c>
      <c r="U475" s="559"/>
      <c r="V475" s="345"/>
      <c r="W475" s="518">
        <v>0</v>
      </c>
      <c r="X475" s="559"/>
      <c r="Y475" s="345"/>
      <c r="Z475" s="518">
        <v>0</v>
      </c>
      <c r="AA475" s="559"/>
      <c r="AB475" s="345"/>
      <c r="AC475" s="518">
        <v>0</v>
      </c>
      <c r="AD475" s="559"/>
      <c r="AE475" s="345"/>
      <c r="AF475" s="518">
        <v>0</v>
      </c>
      <c r="AG475" s="559"/>
      <c r="AH475" s="345"/>
      <c r="AI475" s="518">
        <v>0</v>
      </c>
      <c r="AJ475" s="559"/>
      <c r="AK475" s="345"/>
      <c r="AL475" s="518">
        <v>0</v>
      </c>
      <c r="AM475" s="559"/>
      <c r="AN475" s="345"/>
      <c r="AO475" s="518">
        <v>0</v>
      </c>
      <c r="AP475" s="42"/>
      <c r="AQ475" s="42"/>
      <c r="AR475" s="42"/>
      <c r="AS475" s="42"/>
      <c r="AT475" s="42"/>
      <c r="AU475" s="42"/>
      <c r="AV475" s="42"/>
      <c r="AW475" s="42"/>
      <c r="AX475" s="42"/>
      <c r="AY475" s="42"/>
      <c r="AZ475" s="42"/>
      <c r="BA475" s="42"/>
      <c r="BB475" s="42"/>
      <c r="BC475" s="42"/>
      <c r="BD475" s="42"/>
      <c r="BE475" s="42"/>
      <c r="BF475" s="42"/>
      <c r="BG475" s="42"/>
      <c r="BH475" s="42"/>
      <c r="BI475" s="42"/>
    </row>
    <row r="476" spans="1:61" ht="18" customHeight="1">
      <c r="A476" s="104" t="str">
        <f t="shared" ref="A476:A486" si="74">B476</f>
        <v>Programme neuf 3</v>
      </c>
      <c r="B476" s="547" t="s">
        <v>433</v>
      </c>
      <c r="C476" s="559"/>
      <c r="D476" s="345"/>
      <c r="E476" s="518">
        <f t="shared" si="73"/>
        <v>0</v>
      </c>
      <c r="F476" s="559"/>
      <c r="G476" s="345"/>
      <c r="H476" s="518">
        <v>0</v>
      </c>
      <c r="I476" s="559"/>
      <c r="J476" s="345"/>
      <c r="K476" s="518">
        <v>0</v>
      </c>
      <c r="L476" s="559"/>
      <c r="M476" s="345"/>
      <c r="N476" s="518">
        <v>0</v>
      </c>
      <c r="O476" s="559"/>
      <c r="P476" s="345"/>
      <c r="Q476" s="518">
        <v>0</v>
      </c>
      <c r="R476" s="559"/>
      <c r="S476" s="345"/>
      <c r="T476" s="518">
        <v>0</v>
      </c>
      <c r="U476" s="559"/>
      <c r="V476" s="345"/>
      <c r="W476" s="518">
        <v>0</v>
      </c>
      <c r="X476" s="559"/>
      <c r="Y476" s="345"/>
      <c r="Z476" s="518">
        <v>0</v>
      </c>
      <c r="AA476" s="559"/>
      <c r="AB476" s="345"/>
      <c r="AC476" s="518">
        <v>0</v>
      </c>
      <c r="AD476" s="559"/>
      <c r="AE476" s="345"/>
      <c r="AF476" s="518">
        <v>0</v>
      </c>
      <c r="AG476" s="559"/>
      <c r="AH476" s="345"/>
      <c r="AI476" s="518">
        <v>0</v>
      </c>
      <c r="AJ476" s="559"/>
      <c r="AK476" s="345"/>
      <c r="AL476" s="518">
        <v>0</v>
      </c>
      <c r="AM476" s="559"/>
      <c r="AN476" s="345"/>
      <c r="AO476" s="518">
        <v>0</v>
      </c>
      <c r="AP476" s="42"/>
      <c r="AQ476" s="42"/>
      <c r="AR476" s="42"/>
      <c r="AS476" s="42"/>
      <c r="AT476" s="42"/>
      <c r="AU476" s="42"/>
      <c r="AV476" s="42"/>
      <c r="AW476" s="42"/>
      <c r="AX476" s="42"/>
      <c r="AY476" s="42"/>
      <c r="AZ476" s="42"/>
      <c r="BA476" s="42"/>
      <c r="BB476" s="42"/>
      <c r="BC476" s="42"/>
      <c r="BD476" s="42"/>
      <c r="BE476" s="42"/>
      <c r="BF476" s="42"/>
      <c r="BG476" s="42"/>
      <c r="BH476" s="42"/>
      <c r="BI476" s="42"/>
    </row>
    <row r="477" spans="1:61" ht="18" customHeight="1">
      <c r="A477" s="104" t="str">
        <f t="shared" si="74"/>
        <v>RBSC used</v>
      </c>
      <c r="B477" s="547" t="s">
        <v>662</v>
      </c>
      <c r="C477" s="559"/>
      <c r="D477" s="345"/>
      <c r="E477" s="518">
        <f t="shared" si="73"/>
        <v>14775</v>
      </c>
      <c r="F477" s="559"/>
      <c r="G477" s="345"/>
      <c r="H477" s="518">
        <v>1500</v>
      </c>
      <c r="I477" s="559"/>
      <c r="J477" s="345"/>
      <c r="K477" s="518">
        <v>1000</v>
      </c>
      <c r="L477" s="559"/>
      <c r="M477" s="345"/>
      <c r="N477" s="518">
        <v>0</v>
      </c>
      <c r="O477" s="559"/>
      <c r="P477" s="345"/>
      <c r="Q477" s="518">
        <v>3000</v>
      </c>
      <c r="R477" s="559"/>
      <c r="S477" s="345"/>
      <c r="T477" s="518">
        <v>0</v>
      </c>
      <c r="U477" s="559"/>
      <c r="V477" s="345"/>
      <c r="W477" s="518">
        <v>1400</v>
      </c>
      <c r="X477" s="559"/>
      <c r="Y477" s="345"/>
      <c r="Z477" s="518">
        <v>5625</v>
      </c>
      <c r="AA477" s="559"/>
      <c r="AB477" s="345"/>
      <c r="AC477" s="518">
        <v>0</v>
      </c>
      <c r="AD477" s="559"/>
      <c r="AE477" s="345"/>
      <c r="AF477" s="518">
        <v>0</v>
      </c>
      <c r="AG477" s="559"/>
      <c r="AH477" s="345"/>
      <c r="AI477" s="518">
        <v>0</v>
      </c>
      <c r="AJ477" s="559"/>
      <c r="AK477" s="345"/>
      <c r="AL477" s="518">
        <v>2250</v>
      </c>
      <c r="AM477" s="559"/>
      <c r="AN477" s="345"/>
      <c r="AO477" s="518">
        <v>0</v>
      </c>
      <c r="AP477" s="42"/>
      <c r="AQ477" s="42"/>
      <c r="AR477" s="42"/>
      <c r="AS477" s="42"/>
      <c r="AT477" s="42"/>
      <c r="AU477" s="42"/>
      <c r="AV477" s="42"/>
      <c r="AW477" s="42"/>
      <c r="AX477" s="42"/>
      <c r="AY477" s="42"/>
      <c r="AZ477" s="42"/>
      <c r="BA477" s="42"/>
      <c r="BB477" s="42"/>
      <c r="BC477" s="42"/>
      <c r="BD477" s="42"/>
      <c r="BE477" s="42"/>
      <c r="BF477" s="42"/>
      <c r="BG477" s="42"/>
      <c r="BH477" s="42"/>
      <c r="BI477" s="42"/>
    </row>
    <row r="478" spans="1:61" ht="18" customHeight="1">
      <c r="A478" s="104" t="str">
        <f t="shared" si="74"/>
        <v>Programme 360</v>
      </c>
      <c r="B478" s="547" t="s">
        <v>667</v>
      </c>
      <c r="C478" s="559"/>
      <c r="D478" s="345"/>
      <c r="E478" s="518">
        <f t="shared" si="73"/>
        <v>875</v>
      </c>
      <c r="F478" s="559"/>
      <c r="G478" s="345"/>
      <c r="H478" s="518">
        <v>0</v>
      </c>
      <c r="I478" s="559"/>
      <c r="J478" s="345"/>
      <c r="K478" s="518">
        <v>825</v>
      </c>
      <c r="L478" s="559"/>
      <c r="M478" s="345"/>
      <c r="N478" s="518">
        <v>2000</v>
      </c>
      <c r="O478" s="559"/>
      <c r="P478" s="345"/>
      <c r="Q478" s="518">
        <v>-2050</v>
      </c>
      <c r="R478" s="559"/>
      <c r="S478" s="345"/>
      <c r="T478" s="518">
        <v>0</v>
      </c>
      <c r="U478" s="559"/>
      <c r="V478" s="345"/>
      <c r="W478" s="518">
        <v>0</v>
      </c>
      <c r="X478" s="559"/>
      <c r="Y478" s="345"/>
      <c r="Z478" s="518">
        <v>0</v>
      </c>
      <c r="AA478" s="559"/>
      <c r="AB478" s="345"/>
      <c r="AC478" s="518">
        <v>0</v>
      </c>
      <c r="AD478" s="559"/>
      <c r="AE478" s="345"/>
      <c r="AF478" s="518">
        <v>100</v>
      </c>
      <c r="AG478" s="559"/>
      <c r="AH478" s="345"/>
      <c r="AI478" s="518">
        <v>0</v>
      </c>
      <c r="AJ478" s="559"/>
      <c r="AK478" s="345"/>
      <c r="AL478" s="518">
        <v>0</v>
      </c>
      <c r="AM478" s="559"/>
      <c r="AN478" s="345"/>
      <c r="AO478" s="518">
        <v>0</v>
      </c>
      <c r="AP478" s="42"/>
      <c r="AQ478" s="42"/>
      <c r="AR478" s="42"/>
      <c r="AS478" s="42"/>
      <c r="AT478" s="42"/>
      <c r="AU478" s="42"/>
      <c r="AV478" s="42"/>
      <c r="AW478" s="42"/>
      <c r="AX478" s="42"/>
      <c r="AY478" s="42"/>
      <c r="AZ478" s="42"/>
      <c r="BA478" s="42"/>
      <c r="BB478" s="42"/>
      <c r="BC478" s="42"/>
      <c r="BD478" s="42"/>
      <c r="BE478" s="42"/>
      <c r="BF478" s="42"/>
      <c r="BG478" s="42"/>
      <c r="BH478" s="42"/>
      <c r="BI478" s="42"/>
    </row>
    <row r="479" spans="1:61" ht="18" customHeight="1">
      <c r="A479" s="104" t="str">
        <f t="shared" si="74"/>
        <v>Programme used 3</v>
      </c>
      <c r="B479" s="547" t="s">
        <v>670</v>
      </c>
      <c r="C479" s="559"/>
      <c r="D479" s="345"/>
      <c r="E479" s="518">
        <f t="shared" si="73"/>
        <v>0</v>
      </c>
      <c r="F479" s="559"/>
      <c r="G479" s="345"/>
      <c r="H479" s="518">
        <v>0</v>
      </c>
      <c r="I479" s="559"/>
      <c r="J479" s="345"/>
      <c r="K479" s="518">
        <v>0</v>
      </c>
      <c r="L479" s="559"/>
      <c r="M479" s="345"/>
      <c r="N479" s="518">
        <v>0</v>
      </c>
      <c r="O479" s="559"/>
      <c r="P479" s="345"/>
      <c r="Q479" s="518">
        <v>0</v>
      </c>
      <c r="R479" s="559"/>
      <c r="S479" s="345"/>
      <c r="T479" s="518">
        <v>0</v>
      </c>
      <c r="U479" s="559"/>
      <c r="V479" s="345"/>
      <c r="W479" s="518">
        <v>0</v>
      </c>
      <c r="X479" s="559"/>
      <c r="Y479" s="345"/>
      <c r="Z479" s="518">
        <v>0</v>
      </c>
      <c r="AA479" s="559"/>
      <c r="AB479" s="345"/>
      <c r="AC479" s="518">
        <v>0</v>
      </c>
      <c r="AD479" s="559"/>
      <c r="AE479" s="345"/>
      <c r="AF479" s="518">
        <v>0</v>
      </c>
      <c r="AG479" s="559"/>
      <c r="AH479" s="345"/>
      <c r="AI479" s="518">
        <v>0</v>
      </c>
      <c r="AJ479" s="559"/>
      <c r="AK479" s="345"/>
      <c r="AL479" s="518">
        <v>0</v>
      </c>
      <c r="AM479" s="559"/>
      <c r="AN479" s="345"/>
      <c r="AO479" s="518">
        <v>0</v>
      </c>
      <c r="AP479" s="42"/>
      <c r="AQ479" s="42"/>
      <c r="AR479" s="42"/>
      <c r="AS479" s="42"/>
      <c r="AT479" s="42"/>
      <c r="AU479" s="42"/>
      <c r="AV479" s="42"/>
      <c r="AW479" s="42"/>
      <c r="AX479" s="42"/>
      <c r="AY479" s="42"/>
      <c r="AZ479" s="42"/>
      <c r="BA479" s="42"/>
      <c r="BB479" s="42"/>
      <c r="BC479" s="42"/>
      <c r="BD479" s="42"/>
      <c r="BE479" s="42"/>
      <c r="BF479" s="42"/>
      <c r="BG479" s="42"/>
      <c r="BH479" s="42"/>
      <c r="BI479" s="42"/>
    </row>
    <row r="480" spans="1:61" ht="18" customHeight="1">
      <c r="A480" s="104" t="str">
        <f t="shared" si="74"/>
        <v>Facility Fund</v>
      </c>
      <c r="B480" s="526" t="s">
        <v>1501</v>
      </c>
      <c r="C480" s="559"/>
      <c r="D480" s="345"/>
      <c r="E480" s="518">
        <f t="shared" si="73"/>
        <v>245871.14</v>
      </c>
      <c r="F480" s="559"/>
      <c r="G480" s="345"/>
      <c r="H480" s="518">
        <v>16714.39</v>
      </c>
      <c r="I480" s="559"/>
      <c r="J480" s="345"/>
      <c r="K480" s="518">
        <v>17207.54</v>
      </c>
      <c r="L480" s="559"/>
      <c r="M480" s="345"/>
      <c r="N480" s="518">
        <v>30033.08</v>
      </c>
      <c r="O480" s="559"/>
      <c r="P480" s="345"/>
      <c r="Q480" s="518">
        <v>25984.97</v>
      </c>
      <c r="R480" s="559"/>
      <c r="S480" s="345"/>
      <c r="T480" s="518">
        <v>37391.64</v>
      </c>
      <c r="U480" s="559"/>
      <c r="V480" s="345"/>
      <c r="W480" s="518">
        <v>19152.21</v>
      </c>
      <c r="X480" s="559"/>
      <c r="Y480" s="345"/>
      <c r="Z480" s="518">
        <v>17324.45</v>
      </c>
      <c r="AA480" s="559"/>
      <c r="AB480" s="345"/>
      <c r="AC480" s="518">
        <v>21204.92</v>
      </c>
      <c r="AD480" s="559"/>
      <c r="AE480" s="345"/>
      <c r="AF480" s="518">
        <v>15393.29</v>
      </c>
      <c r="AG480" s="559"/>
      <c r="AH480" s="345"/>
      <c r="AI480" s="518">
        <v>25259.85</v>
      </c>
      <c r="AJ480" s="559"/>
      <c r="AK480" s="345"/>
      <c r="AL480" s="518">
        <v>10040.799999999999</v>
      </c>
      <c r="AM480" s="559"/>
      <c r="AN480" s="345"/>
      <c r="AO480" s="518">
        <v>10164</v>
      </c>
      <c r="AP480" s="42"/>
      <c r="AQ480" s="42"/>
      <c r="AR480" s="42"/>
      <c r="AS480" s="42"/>
      <c r="AT480" s="42"/>
      <c r="AU480" s="42"/>
      <c r="AV480" s="42"/>
      <c r="AW480" s="42"/>
      <c r="AX480" s="42"/>
      <c r="AY480" s="42"/>
      <c r="AZ480" s="42"/>
      <c r="BA480" s="42"/>
      <c r="BB480" s="42"/>
      <c r="BC480" s="42"/>
      <c r="BD480" s="42"/>
      <c r="BE480" s="42"/>
      <c r="BF480" s="42"/>
      <c r="BG480" s="42"/>
      <c r="BH480" s="42"/>
      <c r="BI480" s="42"/>
    </row>
    <row r="481" spans="1:61" ht="18" hidden="1" customHeight="1">
      <c r="A481" s="104" t="str">
        <f t="shared" si="74"/>
        <v>[...]</v>
      </c>
      <c r="B481" s="526" t="s">
        <v>330</v>
      </c>
      <c r="C481" s="559"/>
      <c r="D481" s="345"/>
      <c r="E481" s="518">
        <f t="shared" si="73"/>
        <v>0</v>
      </c>
      <c r="F481" s="559"/>
      <c r="G481" s="345"/>
      <c r="H481" s="518"/>
      <c r="I481" s="559"/>
      <c r="J481" s="345"/>
      <c r="K481" s="518"/>
      <c r="L481" s="559"/>
      <c r="M481" s="345"/>
      <c r="N481" s="518"/>
      <c r="O481" s="559"/>
      <c r="P481" s="345"/>
      <c r="Q481" s="518"/>
      <c r="R481" s="559"/>
      <c r="S481" s="345"/>
      <c r="T481" s="518"/>
      <c r="U481" s="559"/>
      <c r="V481" s="345"/>
      <c r="W481" s="518"/>
      <c r="X481" s="559"/>
      <c r="Y481" s="345"/>
      <c r="Z481" s="518"/>
      <c r="AA481" s="559"/>
      <c r="AB481" s="345"/>
      <c r="AC481" s="518"/>
      <c r="AD481" s="559"/>
      <c r="AE481" s="345"/>
      <c r="AF481" s="518">
        <v>0</v>
      </c>
      <c r="AG481" s="559"/>
      <c r="AH481" s="345"/>
      <c r="AI481" s="518">
        <v>0</v>
      </c>
      <c r="AJ481" s="559"/>
      <c r="AK481" s="345"/>
      <c r="AL481" s="518">
        <v>0</v>
      </c>
      <c r="AM481" s="559"/>
      <c r="AN481" s="345"/>
      <c r="AO481" s="518">
        <v>0</v>
      </c>
      <c r="AP481" s="42"/>
      <c r="AQ481" s="42"/>
      <c r="AR481" s="42"/>
      <c r="AS481" s="42"/>
      <c r="AT481" s="42"/>
      <c r="AU481" s="42"/>
      <c r="AV481" s="42"/>
      <c r="AW481" s="42"/>
      <c r="AX481" s="42"/>
      <c r="AY481" s="42"/>
      <c r="AZ481" s="42"/>
      <c r="BA481" s="42"/>
      <c r="BB481" s="42"/>
      <c r="BC481" s="42"/>
      <c r="BD481" s="42"/>
      <c r="BE481" s="42"/>
      <c r="BF481" s="42"/>
      <c r="BG481" s="42"/>
      <c r="BH481" s="42"/>
      <c r="BI481" s="42"/>
    </row>
    <row r="482" spans="1:61" ht="18" hidden="1" customHeight="1">
      <c r="A482" s="104" t="str">
        <f t="shared" si="74"/>
        <v>[...]</v>
      </c>
      <c r="B482" s="526" t="s">
        <v>330</v>
      </c>
      <c r="C482" s="559"/>
      <c r="D482" s="345"/>
      <c r="E482" s="518">
        <f t="shared" si="73"/>
        <v>0</v>
      </c>
      <c r="F482" s="559"/>
      <c r="G482" s="345"/>
      <c r="H482" s="518"/>
      <c r="I482" s="559"/>
      <c r="J482" s="345"/>
      <c r="K482" s="518"/>
      <c r="L482" s="559"/>
      <c r="M482" s="345"/>
      <c r="N482" s="518"/>
      <c r="O482" s="559"/>
      <c r="P482" s="345"/>
      <c r="Q482" s="518"/>
      <c r="R482" s="559"/>
      <c r="S482" s="345"/>
      <c r="T482" s="518"/>
      <c r="U482" s="559"/>
      <c r="V482" s="345"/>
      <c r="W482" s="518"/>
      <c r="X482" s="559"/>
      <c r="Y482" s="345"/>
      <c r="Z482" s="518"/>
      <c r="AA482" s="559"/>
      <c r="AB482" s="345"/>
      <c r="AC482" s="518"/>
      <c r="AD482" s="559"/>
      <c r="AE482" s="345"/>
      <c r="AF482" s="518">
        <v>0</v>
      </c>
      <c r="AG482" s="559"/>
      <c r="AH482" s="345"/>
      <c r="AI482" s="518">
        <v>0</v>
      </c>
      <c r="AJ482" s="559"/>
      <c r="AK482" s="345"/>
      <c r="AL482" s="518">
        <v>0</v>
      </c>
      <c r="AM482" s="559"/>
      <c r="AN482" s="345"/>
      <c r="AO482" s="518">
        <v>0</v>
      </c>
      <c r="AP482" s="42"/>
      <c r="AQ482" s="42"/>
      <c r="AR482" s="42"/>
      <c r="AS482" s="42"/>
      <c r="AT482" s="42"/>
      <c r="AU482" s="42"/>
      <c r="AV482" s="42"/>
      <c r="AW482" s="42"/>
      <c r="AX482" s="42"/>
      <c r="AY482" s="42"/>
      <c r="AZ482" s="42"/>
      <c r="BA482" s="42"/>
      <c r="BB482" s="42"/>
      <c r="BC482" s="42"/>
      <c r="BD482" s="42"/>
      <c r="BE482" s="42"/>
      <c r="BF482" s="42"/>
      <c r="BG482" s="42"/>
      <c r="BH482" s="42"/>
      <c r="BI482" s="42"/>
    </row>
    <row r="483" spans="1:61" ht="18" customHeight="1">
      <c r="A483" s="104" t="str">
        <f t="shared" si="74"/>
        <v>Frais administration</v>
      </c>
      <c r="B483" s="548" t="s">
        <v>453</v>
      </c>
      <c r="C483" s="565"/>
      <c r="D483" s="345"/>
      <c r="E483" s="518">
        <f t="shared" si="73"/>
        <v>244545</v>
      </c>
      <c r="F483" s="565"/>
      <c r="G483" s="345"/>
      <c r="H483" s="518">
        <v>13090</v>
      </c>
      <c r="I483" s="565"/>
      <c r="J483" s="345"/>
      <c r="K483" s="518">
        <v>11305</v>
      </c>
      <c r="L483" s="565"/>
      <c r="M483" s="345"/>
      <c r="N483" s="518">
        <v>25585</v>
      </c>
      <c r="O483" s="565"/>
      <c r="P483" s="345"/>
      <c r="Q483" s="518">
        <v>29750</v>
      </c>
      <c r="R483" s="565"/>
      <c r="S483" s="345"/>
      <c r="T483" s="518">
        <v>34510</v>
      </c>
      <c r="U483" s="565"/>
      <c r="V483" s="345"/>
      <c r="W483" s="518">
        <v>26180</v>
      </c>
      <c r="X483" s="565"/>
      <c r="Y483" s="345"/>
      <c r="Z483" s="518">
        <v>18445</v>
      </c>
      <c r="AA483" s="565"/>
      <c r="AB483" s="345"/>
      <c r="AC483" s="518">
        <v>22610</v>
      </c>
      <c r="AD483" s="565"/>
      <c r="AE483" s="345"/>
      <c r="AF483" s="518">
        <v>15470</v>
      </c>
      <c r="AG483" s="565"/>
      <c r="AH483" s="345"/>
      <c r="AI483" s="518">
        <v>24990</v>
      </c>
      <c r="AJ483" s="565"/>
      <c r="AK483" s="345"/>
      <c r="AL483" s="518">
        <v>15470</v>
      </c>
      <c r="AM483" s="565"/>
      <c r="AN483" s="345"/>
      <c r="AO483" s="518">
        <v>7140</v>
      </c>
      <c r="AP483" s="42"/>
      <c r="AQ483" s="42"/>
      <c r="AR483" s="42"/>
      <c r="AS483" s="42"/>
      <c r="AT483" s="42"/>
      <c r="AU483" s="42"/>
      <c r="AV483" s="42"/>
      <c r="AW483" s="42"/>
      <c r="AX483" s="42"/>
      <c r="AY483" s="42"/>
      <c r="AZ483" s="42"/>
      <c r="BA483" s="42"/>
      <c r="BB483" s="42"/>
      <c r="BC483" s="42"/>
      <c r="BD483" s="42"/>
      <c r="BE483" s="42"/>
      <c r="BF483" s="42"/>
      <c r="BG483" s="42"/>
      <c r="BH483" s="42"/>
      <c r="BI483" s="42"/>
    </row>
    <row r="484" spans="1:61" ht="15.75" customHeight="1">
      <c r="A484" s="104" t="str">
        <f t="shared" si="74"/>
        <v>TOTAL AUTRES REVENUS</v>
      </c>
      <c r="B484" s="643" t="s">
        <v>1506</v>
      </c>
      <c r="C484" s="524">
        <f>IFERROR(E484/+E410,0)</f>
        <v>0.28495056243899619</v>
      </c>
      <c r="D484" s="341"/>
      <c r="E484" s="525">
        <f>SUM(E472:E483)</f>
        <v>1377064.15</v>
      </c>
      <c r="F484" s="644"/>
      <c r="G484" s="654"/>
      <c r="H484" s="646">
        <v>94054.799999999988</v>
      </c>
      <c r="I484" s="644"/>
      <c r="J484" s="654"/>
      <c r="K484" s="646">
        <v>61254.39</v>
      </c>
      <c r="L484" s="644"/>
      <c r="M484" s="654"/>
      <c r="N484" s="646">
        <v>168390.3</v>
      </c>
      <c r="O484" s="644"/>
      <c r="P484" s="654"/>
      <c r="Q484" s="646">
        <v>153356.68</v>
      </c>
      <c r="R484" s="644"/>
      <c r="S484" s="654"/>
      <c r="T484" s="646">
        <v>214579.64</v>
      </c>
      <c r="U484" s="644"/>
      <c r="V484" s="654"/>
      <c r="W484" s="646">
        <v>117695.62</v>
      </c>
      <c r="X484" s="644"/>
      <c r="Y484" s="654"/>
      <c r="Z484" s="646">
        <v>92585.48</v>
      </c>
      <c r="AA484" s="644"/>
      <c r="AB484" s="654"/>
      <c r="AC484" s="646">
        <v>113189.58</v>
      </c>
      <c r="AD484" s="644">
        <v>0.25415897691758677</v>
      </c>
      <c r="AE484" s="654"/>
      <c r="AF484" s="646">
        <v>80980.700000000012</v>
      </c>
      <c r="AG484" s="644">
        <v>0.31720707838289652</v>
      </c>
      <c r="AH484" s="654"/>
      <c r="AI484" s="646">
        <v>139076.89000000001</v>
      </c>
      <c r="AJ484" s="644">
        <v>0.1664256356284998</v>
      </c>
      <c r="AK484" s="654"/>
      <c r="AL484" s="646">
        <v>71279.92</v>
      </c>
      <c r="AM484" s="644">
        <v>0.34299395298379809</v>
      </c>
      <c r="AN484" s="654"/>
      <c r="AO484" s="646">
        <v>70620.149999999994</v>
      </c>
      <c r="AP484" s="42"/>
      <c r="AQ484" s="42"/>
      <c r="AR484" s="42"/>
      <c r="AS484" s="42"/>
      <c r="AT484" s="42"/>
      <c r="AU484" s="42"/>
      <c r="AV484" s="42"/>
      <c r="AW484" s="42"/>
      <c r="AX484" s="42"/>
      <c r="AY484" s="42"/>
      <c r="AZ484" s="42"/>
      <c r="BA484" s="42"/>
      <c r="BB484" s="42"/>
      <c r="BC484" s="42"/>
      <c r="BD484" s="42"/>
      <c r="BE484" s="42"/>
      <c r="BF484" s="42"/>
      <c r="BG484" s="42"/>
      <c r="BH484" s="42"/>
      <c r="BI484" s="42"/>
    </row>
    <row r="485" spans="1:61" ht="15.75" customHeight="1">
      <c r="A485" s="104">
        <f t="shared" si="74"/>
        <v>0</v>
      </c>
      <c r="B485" s="655"/>
      <c r="C485" s="364"/>
      <c r="D485" s="368"/>
      <c r="E485" s="557"/>
      <c r="F485" s="656"/>
      <c r="G485" s="657"/>
      <c r="H485" s="658"/>
      <c r="I485" s="656"/>
      <c r="J485" s="657"/>
      <c r="K485" s="658"/>
      <c r="L485" s="656"/>
      <c r="M485" s="657"/>
      <c r="N485" s="658"/>
      <c r="O485" s="656"/>
      <c r="P485" s="657"/>
      <c r="Q485" s="658"/>
      <c r="R485" s="656"/>
      <c r="S485" s="657"/>
      <c r="T485" s="658"/>
      <c r="U485" s="656"/>
      <c r="V485" s="657"/>
      <c r="W485" s="658"/>
      <c r="X485" s="656"/>
      <c r="Y485" s="657"/>
      <c r="Z485" s="658"/>
      <c r="AA485" s="656"/>
      <c r="AB485" s="657"/>
      <c r="AC485" s="658"/>
      <c r="AD485" s="656"/>
      <c r="AE485" s="657"/>
      <c r="AF485" s="658"/>
      <c r="AG485" s="656"/>
      <c r="AH485" s="657"/>
      <c r="AI485" s="658"/>
      <c r="AJ485" s="656"/>
      <c r="AK485" s="657"/>
      <c r="AL485" s="658"/>
      <c r="AM485" s="656"/>
      <c r="AN485" s="657"/>
      <c r="AO485" s="658"/>
      <c r="AP485" s="42"/>
      <c r="AQ485" s="42"/>
      <c r="AR485" s="42"/>
      <c r="AS485" s="42"/>
      <c r="AT485" s="42"/>
      <c r="AU485" s="42"/>
      <c r="AV485" s="42"/>
      <c r="AW485" s="42"/>
      <c r="AX485" s="42"/>
      <c r="AY485" s="42"/>
      <c r="AZ485" s="42"/>
      <c r="BA485" s="42"/>
      <c r="BB485" s="42"/>
      <c r="BC485" s="42"/>
      <c r="BD485" s="42"/>
      <c r="BE485" s="42"/>
      <c r="BF485" s="42"/>
      <c r="BG485" s="42"/>
      <c r="BH485" s="42"/>
      <c r="BI485" s="42"/>
    </row>
    <row r="486" spans="1:61" ht="15.75" customHeight="1">
      <c r="A486" s="104" t="str">
        <f t="shared" si="74"/>
        <v>BAIIA OPÉRATIONNEL</v>
      </c>
      <c r="B486" s="659" t="s">
        <v>1511</v>
      </c>
      <c r="C486" s="566" t="s">
        <v>1512</v>
      </c>
      <c r="D486" s="380">
        <f>IFERROR(E486/E409,0)</f>
        <v>2.3185868989212436E-2</v>
      </c>
      <c r="E486" s="567">
        <f>E410-E471+E484</f>
        <v>1006987.1799999964</v>
      </c>
      <c r="F486" s="660" t="s">
        <v>1512</v>
      </c>
      <c r="G486" s="661">
        <v>-3.0398033923872619E-2</v>
      </c>
      <c r="H486" s="662">
        <v>-70573.400000000402</v>
      </c>
      <c r="I486" s="660" t="s">
        <v>1512</v>
      </c>
      <c r="J486" s="661">
        <v>-2.5173438893751683E-2</v>
      </c>
      <c r="K486" s="662">
        <v>-52859.370000000534</v>
      </c>
      <c r="L486" s="660" t="s">
        <v>1512</v>
      </c>
      <c r="M486" s="661">
        <v>3.5580444967420508E-2</v>
      </c>
      <c r="N486" s="662">
        <v>146930.49000000051</v>
      </c>
      <c r="O486" s="660" t="s">
        <v>1512</v>
      </c>
      <c r="P486" s="661">
        <v>4.7699426033284732E-2</v>
      </c>
      <c r="Q486" s="662">
        <v>228206.29000000021</v>
      </c>
      <c r="R486" s="660" t="s">
        <v>1512</v>
      </c>
      <c r="S486" s="661">
        <v>5.3047225815892565E-2</v>
      </c>
      <c r="T486" s="662">
        <v>337737.58999999915</v>
      </c>
      <c r="U486" s="660" t="s">
        <v>1512</v>
      </c>
      <c r="V486" s="661">
        <v>2.7995043124338381E-2</v>
      </c>
      <c r="W486" s="662">
        <v>106761.09999999969</v>
      </c>
      <c r="X486" s="660" t="s">
        <v>1512</v>
      </c>
      <c r="Y486" s="661">
        <v>1.6985761364583369E-2</v>
      </c>
      <c r="Z486" s="662">
        <v>60339.969999999579</v>
      </c>
      <c r="AA486" s="660" t="s">
        <v>1512</v>
      </c>
      <c r="AB486" s="661">
        <v>2.1512928701438293E-2</v>
      </c>
      <c r="AC486" s="662">
        <v>79804.699999999473</v>
      </c>
      <c r="AD486" s="660" t="s">
        <v>1512</v>
      </c>
      <c r="AE486" s="661">
        <v>5.3526494562533885E-3</v>
      </c>
      <c r="AF486" s="662">
        <v>14296.289999999979</v>
      </c>
      <c r="AG486" s="660" t="s">
        <v>1512</v>
      </c>
      <c r="AH486" s="661">
        <v>2.9712216398122635E-2</v>
      </c>
      <c r="AI486" s="662">
        <v>132656.51999999996</v>
      </c>
      <c r="AJ486" s="660" t="s">
        <v>1512</v>
      </c>
      <c r="AK486" s="661">
        <v>1.8492420989584639E-2</v>
      </c>
      <c r="AL486" s="662">
        <v>65612.32000000008</v>
      </c>
      <c r="AM486" s="660" t="s">
        <v>1512</v>
      </c>
      <c r="AN486" s="661">
        <v>-2.128328924066791E-2</v>
      </c>
      <c r="AO486" s="662">
        <v>-41925.319999999949</v>
      </c>
      <c r="AP486" s="42"/>
      <c r="AQ486" s="42"/>
      <c r="AR486" s="42"/>
      <c r="AS486" s="42"/>
      <c r="AT486" s="42"/>
      <c r="AU486" s="42"/>
      <c r="AV486" s="42"/>
      <c r="AW486" s="42"/>
      <c r="AX486" s="42"/>
      <c r="AY486" s="42"/>
      <c r="AZ486" s="42"/>
      <c r="BA486" s="42"/>
      <c r="BB486" s="42"/>
      <c r="BC486" s="42"/>
      <c r="BD486" s="42"/>
      <c r="BE486" s="42"/>
      <c r="BF486" s="42"/>
      <c r="BG486" s="42"/>
      <c r="BH486" s="42"/>
      <c r="BI486" s="42"/>
    </row>
    <row r="487" spans="1:61" ht="15.75" customHeight="1">
      <c r="A487" s="104"/>
      <c r="B487" s="560"/>
      <c r="C487" s="43"/>
      <c r="D487" s="43"/>
      <c r="E487" s="388"/>
      <c r="F487" s="43"/>
      <c r="G487" s="43"/>
      <c r="H487" s="388"/>
      <c r="I487" s="43"/>
      <c r="J487" s="43"/>
      <c r="K487" s="388"/>
      <c r="L487" s="43"/>
      <c r="M487" s="43"/>
      <c r="N487" s="388"/>
      <c r="O487" s="43"/>
      <c r="P487" s="43"/>
      <c r="Q487" s="388"/>
      <c r="R487" s="43"/>
      <c r="S487" s="43"/>
      <c r="T487" s="388"/>
      <c r="U487" s="43"/>
      <c r="V487" s="43"/>
      <c r="W487" s="388"/>
      <c r="X487" s="43"/>
      <c r="Y487" s="43"/>
      <c r="Z487" s="388"/>
      <c r="AA487" s="43"/>
      <c r="AB487" s="43"/>
      <c r="AC487" s="388"/>
      <c r="AD487" s="43"/>
      <c r="AE487" s="43"/>
      <c r="AF487" s="388"/>
      <c r="AG487" s="43"/>
      <c r="AH487" s="43"/>
      <c r="AI487" s="388"/>
      <c r="AJ487" s="43"/>
      <c r="AK487" s="43"/>
      <c r="AL487" s="388"/>
      <c r="AM487" s="43"/>
      <c r="AN487" s="43"/>
      <c r="AO487" s="388"/>
      <c r="AP487" s="42"/>
      <c r="AQ487" s="42"/>
      <c r="AR487" s="42"/>
      <c r="AS487" s="42"/>
      <c r="AT487" s="42"/>
      <c r="AU487" s="42"/>
      <c r="AV487" s="42"/>
      <c r="AW487" s="42"/>
      <c r="AX487" s="42"/>
      <c r="AY487" s="42"/>
      <c r="AZ487" s="42"/>
      <c r="BA487" s="42"/>
      <c r="BB487" s="42"/>
      <c r="BC487" s="42"/>
      <c r="BD487" s="42"/>
      <c r="BE487" s="42"/>
      <c r="BF487" s="42"/>
      <c r="BG487" s="42"/>
      <c r="BH487" s="42"/>
      <c r="BI487" s="42"/>
    </row>
    <row r="488" spans="1:61" ht="15.75" customHeight="1">
      <c r="A488" s="104"/>
      <c r="B488" s="560" t="str">
        <f>$B$4</f>
        <v>Réel 2025</v>
      </c>
      <c r="C488" s="35" t="s">
        <v>1517</v>
      </c>
      <c r="D488" s="35"/>
      <c r="E488" s="35"/>
      <c r="F488" s="35"/>
      <c r="G488" s="35"/>
      <c r="H488" s="35"/>
      <c r="I488" s="35"/>
      <c r="J488" s="35"/>
      <c r="K488" s="35"/>
      <c r="L488" s="35"/>
      <c r="M488" s="35"/>
      <c r="N488" s="35"/>
      <c r="O488" s="35"/>
      <c r="P488" s="35"/>
      <c r="Q488" s="35"/>
      <c r="R488" s="35"/>
      <c r="S488" s="35"/>
      <c r="T488" s="35"/>
      <c r="U488" s="35"/>
      <c r="V488" s="35"/>
      <c r="W488" s="35"/>
      <c r="X488" s="35"/>
      <c r="Y488" s="35"/>
      <c r="Z488" s="35"/>
      <c r="AA488" s="35"/>
      <c r="AB488" s="35"/>
      <c r="AC488" s="35"/>
      <c r="AD488" s="35"/>
      <c r="AE488" s="35" t="s">
        <v>1517</v>
      </c>
      <c r="AF488" s="35"/>
      <c r="AG488" s="35"/>
      <c r="AH488" s="35" t="s">
        <v>1517</v>
      </c>
      <c r="AI488" s="35"/>
      <c r="AJ488" s="35"/>
      <c r="AK488" s="35" t="s">
        <v>1517</v>
      </c>
      <c r="AL488" s="35"/>
      <c r="AM488" s="35"/>
      <c r="AN488" s="35" t="s">
        <v>1517</v>
      </c>
      <c r="AO488" s="35"/>
      <c r="AP488" s="42"/>
      <c r="AQ488" s="42"/>
      <c r="AR488" s="42"/>
      <c r="AS488" s="42"/>
      <c r="AT488" s="42"/>
      <c r="AU488" s="42"/>
      <c r="AV488" s="42"/>
      <c r="AW488" s="42"/>
      <c r="AX488" s="42"/>
      <c r="AY488" s="42"/>
      <c r="AZ488" s="42"/>
      <c r="BA488" s="42"/>
      <c r="BB488" s="42"/>
      <c r="BC488" s="42"/>
      <c r="BD488" s="42"/>
      <c r="BE488" s="42"/>
      <c r="BF488" s="42"/>
      <c r="BG488" s="42"/>
      <c r="BH488" s="42"/>
      <c r="BI488" s="42"/>
    </row>
    <row r="489" spans="1:61" ht="15.75" customHeight="1">
      <c r="A489" s="104"/>
      <c r="B489" s="560"/>
      <c r="C489" s="43"/>
      <c r="D489" s="43"/>
      <c r="E489" s="305"/>
      <c r="F489" s="43"/>
      <c r="G489" s="43"/>
      <c r="H489" s="388"/>
      <c r="I489" s="43"/>
      <c r="J489" s="43"/>
      <c r="K489" s="388"/>
      <c r="L489" s="43"/>
      <c r="M489" s="43"/>
      <c r="N489" s="388"/>
      <c r="O489" s="43"/>
      <c r="P489" s="43"/>
      <c r="Q489" s="388"/>
      <c r="R489" s="43"/>
      <c r="S489" s="43"/>
      <c r="T489" s="388"/>
      <c r="U489" s="43"/>
      <c r="V489" s="43"/>
      <c r="W489" s="388"/>
      <c r="X489" s="43"/>
      <c r="Y489" s="43"/>
      <c r="Z489" s="388"/>
      <c r="AA489" s="43"/>
      <c r="AB489" s="43"/>
      <c r="AC489" s="388"/>
      <c r="AD489" s="43"/>
      <c r="AE489" s="43"/>
      <c r="AF489" s="388"/>
      <c r="AG489" s="43"/>
      <c r="AH489" s="43"/>
      <c r="AI489" s="388"/>
      <c r="AJ489" s="43"/>
      <c r="AK489" s="43"/>
      <c r="AL489" s="388"/>
      <c r="AM489" s="43"/>
      <c r="AN489" s="43"/>
      <c r="AO489" s="388"/>
      <c r="AP489" s="42"/>
      <c r="AQ489" s="42"/>
      <c r="AR489" s="42"/>
      <c r="AS489" s="42"/>
      <c r="AT489" s="42"/>
      <c r="AU489" s="42"/>
      <c r="AV489" s="42"/>
      <c r="AW489" s="42"/>
      <c r="AX489" s="42"/>
      <c r="AY489" s="42"/>
      <c r="AZ489" s="42"/>
      <c r="BA489" s="42"/>
      <c r="BB489" s="42"/>
      <c r="BC489" s="42"/>
      <c r="BD489" s="42"/>
      <c r="BE489" s="42"/>
      <c r="BF489" s="42"/>
      <c r="BG489" s="42"/>
      <c r="BH489" s="42"/>
      <c r="BI489" s="42"/>
    </row>
    <row r="490" spans="1:61" ht="15.75" customHeight="1">
      <c r="A490" s="104"/>
      <c r="B490" s="560"/>
      <c r="C490" s="43"/>
      <c r="D490" s="43"/>
      <c r="E490" s="305"/>
      <c r="F490" s="43"/>
      <c r="G490" s="43"/>
      <c r="H490" s="388"/>
      <c r="I490" s="43"/>
      <c r="J490" s="43"/>
      <c r="K490" s="388"/>
      <c r="L490" s="43"/>
      <c r="M490" s="43"/>
      <c r="N490" s="388"/>
      <c r="O490" s="43"/>
      <c r="P490" s="43"/>
      <c r="Q490" s="388"/>
      <c r="R490" s="43"/>
      <c r="S490" s="43"/>
      <c r="T490" s="388"/>
      <c r="U490" s="43"/>
      <c r="V490" s="43"/>
      <c r="W490" s="388"/>
      <c r="X490" s="43"/>
      <c r="Y490" s="43"/>
      <c r="Z490" s="388"/>
      <c r="AA490" s="43"/>
      <c r="AB490" s="43"/>
      <c r="AC490" s="388"/>
      <c r="AD490" s="43"/>
      <c r="AE490" s="43"/>
      <c r="AF490" s="388"/>
      <c r="AG490" s="43"/>
      <c r="AH490" s="43"/>
      <c r="AI490" s="388"/>
      <c r="AJ490" s="43"/>
      <c r="AK490" s="43"/>
      <c r="AL490" s="388"/>
      <c r="AM490" s="43"/>
      <c r="AN490" s="43"/>
      <c r="AO490" s="388"/>
      <c r="AP490" s="42"/>
      <c r="AQ490" s="42"/>
      <c r="AR490" s="42"/>
      <c r="AS490" s="42"/>
      <c r="AT490" s="42"/>
      <c r="AU490" s="42"/>
      <c r="AV490" s="42"/>
      <c r="AW490" s="42"/>
      <c r="AX490" s="42"/>
      <c r="AY490" s="42"/>
      <c r="AZ490" s="42"/>
      <c r="BA490" s="42"/>
      <c r="BB490" s="42"/>
      <c r="BC490" s="42"/>
      <c r="BD490" s="42"/>
      <c r="BE490" s="42"/>
      <c r="BF490" s="42"/>
      <c r="BG490" s="42"/>
      <c r="BH490" s="42"/>
      <c r="BI490" s="42"/>
    </row>
    <row r="491" spans="1:61" ht="21" hidden="1" customHeight="1">
      <c r="A491" s="104"/>
      <c r="B491" s="663" t="s">
        <v>1518</v>
      </c>
      <c r="C491" s="44"/>
      <c r="D491" s="664"/>
      <c r="E491" s="665"/>
      <c r="F491" s="666"/>
      <c r="G491" s="667"/>
      <c r="H491" s="668"/>
      <c r="I491" s="669"/>
      <c r="J491" s="667"/>
      <c r="K491" s="668"/>
      <c r="L491" s="669"/>
      <c r="M491" s="667"/>
      <c r="N491" s="668"/>
      <c r="O491" s="669"/>
      <c r="P491" s="667"/>
      <c r="Q491" s="668"/>
      <c r="R491" s="669"/>
      <c r="S491" s="667"/>
      <c r="T491" s="668"/>
      <c r="U491" s="669"/>
      <c r="V491" s="667"/>
      <c r="W491" s="668"/>
      <c r="X491" s="669"/>
      <c r="Y491" s="667"/>
      <c r="Z491" s="668"/>
      <c r="AA491" s="669"/>
      <c r="AB491" s="667"/>
      <c r="AC491" s="668"/>
      <c r="AD491" s="669" t="s">
        <v>1512</v>
      </c>
      <c r="AE491" s="667">
        <v>1.47471000252894E-2</v>
      </c>
      <c r="AF491" s="668">
        <v>39387.749999999978</v>
      </c>
      <c r="AG491" s="669" t="s">
        <v>1512</v>
      </c>
      <c r="AH491" s="667">
        <v>3.5974695027656239E-2</v>
      </c>
      <c r="AI491" s="668">
        <v>160616.68999999997</v>
      </c>
      <c r="AJ491" s="669" t="s">
        <v>1512</v>
      </c>
      <c r="AK491" s="667">
        <v>2.5848271767365524E-2</v>
      </c>
      <c r="AL491" s="668">
        <v>91711.360000000073</v>
      </c>
      <c r="AM491" s="669" t="s">
        <v>1512</v>
      </c>
      <c r="AN491" s="667">
        <v>-8.8209511739790244E-3</v>
      </c>
      <c r="AO491" s="668">
        <v>-17376.12999999995</v>
      </c>
      <c r="AP491" s="42"/>
      <c r="AQ491" s="42"/>
      <c r="AR491" s="42"/>
      <c r="AS491" s="42"/>
      <c r="AT491" s="42"/>
      <c r="AU491" s="42"/>
      <c r="AV491" s="42"/>
      <c r="AW491" s="42"/>
      <c r="AX491" s="42"/>
      <c r="AY491" s="42"/>
      <c r="AZ491" s="42"/>
      <c r="BA491" s="42"/>
      <c r="BB491" s="42"/>
      <c r="BC491" s="42"/>
      <c r="BD491" s="42"/>
      <c r="BE491" s="42"/>
      <c r="BF491" s="42"/>
      <c r="BG491" s="42"/>
      <c r="BH491" s="42"/>
      <c r="BI491" s="42"/>
    </row>
    <row r="492" spans="1:61" ht="15.75" customHeight="1">
      <c r="A492" s="104"/>
      <c r="B492" s="663" t="s">
        <v>1511</v>
      </c>
      <c r="C492" s="670" t="s">
        <v>1512</v>
      </c>
      <c r="D492" s="297">
        <f>IFERROR(E492/E409,0)</f>
        <v>2.3185868989212436E-2</v>
      </c>
      <c r="E492" s="516">
        <f>E486</f>
        <v>1006987.1799999964</v>
      </c>
      <c r="F492" s="666" t="s">
        <v>1512</v>
      </c>
      <c r="G492" s="667">
        <v>-3.0398033923872619E-2</v>
      </c>
      <c r="H492" s="668">
        <v>-70573.400000000402</v>
      </c>
      <c r="I492" s="669" t="s">
        <v>1512</v>
      </c>
      <c r="J492" s="667">
        <v>-2.5173438893751683E-2</v>
      </c>
      <c r="K492" s="668">
        <v>-52859.370000000534</v>
      </c>
      <c r="L492" s="669" t="s">
        <v>1512</v>
      </c>
      <c r="M492" s="667">
        <v>3.5580444967420508E-2</v>
      </c>
      <c r="N492" s="668">
        <v>146930.49000000051</v>
      </c>
      <c r="O492" s="669" t="s">
        <v>1512</v>
      </c>
      <c r="P492" s="667">
        <v>4.7699426033284732E-2</v>
      </c>
      <c r="Q492" s="668">
        <v>228206.29000000021</v>
      </c>
      <c r="R492" s="669" t="s">
        <v>1512</v>
      </c>
      <c r="S492" s="667">
        <v>5.3047225815892565E-2</v>
      </c>
      <c r="T492" s="668">
        <v>337737.58999999915</v>
      </c>
      <c r="U492" s="669" t="s">
        <v>1512</v>
      </c>
      <c r="V492" s="667">
        <v>2.7995043124338381E-2</v>
      </c>
      <c r="W492" s="668">
        <v>106761.09999999969</v>
      </c>
      <c r="X492" s="669" t="s">
        <v>1512</v>
      </c>
      <c r="Y492" s="667">
        <v>1.6985761364583369E-2</v>
      </c>
      <c r="Z492" s="668">
        <v>60339.969999999579</v>
      </c>
      <c r="AA492" s="669" t="s">
        <v>1512</v>
      </c>
      <c r="AB492" s="667">
        <v>2.1512928701438293E-2</v>
      </c>
      <c r="AC492" s="668">
        <v>79804.699999999473</v>
      </c>
      <c r="AD492" s="669" t="s">
        <v>1512</v>
      </c>
      <c r="AE492" s="667">
        <v>5.3526494562533885E-3</v>
      </c>
      <c r="AF492" s="668">
        <v>14296.289999999979</v>
      </c>
      <c r="AG492" s="669" t="s">
        <v>1512</v>
      </c>
      <c r="AH492" s="667">
        <v>2.9712216398122635E-2</v>
      </c>
      <c r="AI492" s="668">
        <v>132656.51999999996</v>
      </c>
      <c r="AJ492" s="669" t="s">
        <v>1512</v>
      </c>
      <c r="AK492" s="667">
        <v>1.8492420989584639E-2</v>
      </c>
      <c r="AL492" s="668">
        <v>65612.32000000008</v>
      </c>
      <c r="AM492" s="669" t="s">
        <v>1512</v>
      </c>
      <c r="AN492" s="667">
        <v>-2.128328924066791E-2</v>
      </c>
      <c r="AO492" s="668">
        <v>-41925.319999999949</v>
      </c>
      <c r="AP492" s="42"/>
      <c r="AQ492" s="42"/>
      <c r="AR492" s="42"/>
      <c r="AS492" s="42"/>
      <c r="AT492" s="42"/>
      <c r="AU492" s="42"/>
      <c r="AV492" s="42"/>
      <c r="AW492" s="42"/>
      <c r="AX492" s="42"/>
      <c r="AY492" s="42"/>
      <c r="AZ492" s="42"/>
      <c r="BA492" s="42"/>
      <c r="BB492" s="42"/>
      <c r="BC492" s="42"/>
      <c r="BD492" s="42"/>
      <c r="BE492" s="42"/>
      <c r="BF492" s="42"/>
      <c r="BG492" s="42"/>
      <c r="BH492" s="42"/>
      <c r="BI492" s="42"/>
    </row>
    <row r="493" spans="1:61" ht="15.75" customHeight="1">
      <c r="A493" s="104">
        <f t="shared" ref="A493:A499" si="75">B493</f>
        <v>0</v>
      </c>
      <c r="B493" s="671"/>
      <c r="C493" s="394"/>
      <c r="D493" s="42"/>
      <c r="E493" s="399"/>
      <c r="F493" s="42"/>
      <c r="G493" s="42"/>
      <c r="H493" s="399"/>
      <c r="I493" s="394"/>
      <c r="J493" s="42"/>
      <c r="K493" s="399"/>
      <c r="L493" s="394"/>
      <c r="M493" s="42"/>
      <c r="N493" s="399"/>
      <c r="O493" s="394"/>
      <c r="P493" s="42"/>
      <c r="Q493" s="399"/>
      <c r="R493" s="394"/>
      <c r="S493" s="42"/>
      <c r="T493" s="399"/>
      <c r="U493" s="394"/>
      <c r="V493" s="42"/>
      <c r="W493" s="399"/>
      <c r="X493" s="394"/>
      <c r="Y493" s="42"/>
      <c r="Z493" s="399"/>
      <c r="AA493" s="394"/>
      <c r="AB493" s="42"/>
      <c r="AC493" s="399"/>
      <c r="AD493" s="394"/>
      <c r="AE493" s="42"/>
      <c r="AF493" s="399"/>
      <c r="AG493" s="394"/>
      <c r="AH493" s="42"/>
      <c r="AI493" s="399"/>
      <c r="AJ493" s="394"/>
      <c r="AK493" s="42"/>
      <c r="AL493" s="399"/>
      <c r="AM493" s="394"/>
      <c r="AN493" s="42"/>
      <c r="AO493" s="399"/>
      <c r="AP493" s="42"/>
      <c r="AQ493" s="42"/>
      <c r="AR493" s="42"/>
      <c r="AS493" s="42"/>
      <c r="AT493" s="42"/>
      <c r="AU493" s="42"/>
      <c r="AV493" s="42"/>
      <c r="AW493" s="42"/>
      <c r="AX493" s="42"/>
      <c r="AY493" s="42"/>
      <c r="AZ493" s="42"/>
      <c r="BA493" s="42"/>
      <c r="BB493" s="42"/>
      <c r="BC493" s="42"/>
      <c r="BD493" s="42"/>
      <c r="BE493" s="42"/>
      <c r="BF493" s="42"/>
      <c r="BG493" s="42"/>
      <c r="BH493" s="42"/>
      <c r="BI493" s="42"/>
    </row>
    <row r="494" spans="1:61" ht="15.75" customHeight="1">
      <c r="A494" s="104" t="str">
        <f t="shared" si="75"/>
        <v>Amortissement</v>
      </c>
      <c r="B494" s="547" t="s">
        <v>1524</v>
      </c>
      <c r="C494" s="127"/>
      <c r="D494" s="309"/>
      <c r="E494" s="518">
        <f t="shared" ref="E494:E497" si="76">+SUM(H494,K494,N494,Q494,T494,W494,Z494,AC494,AF494,AI494,AL494,AO494)</f>
        <v>207111.66</v>
      </c>
      <c r="F494" s="301"/>
      <c r="G494" s="309"/>
      <c r="H494" s="518">
        <v>19300</v>
      </c>
      <c r="I494" s="127"/>
      <c r="J494" s="309"/>
      <c r="K494" s="518">
        <v>19300</v>
      </c>
      <c r="L494" s="127"/>
      <c r="M494" s="309"/>
      <c r="N494" s="518">
        <v>19300</v>
      </c>
      <c r="O494" s="127"/>
      <c r="P494" s="309"/>
      <c r="Q494" s="518">
        <v>19300</v>
      </c>
      <c r="R494" s="127"/>
      <c r="S494" s="309"/>
      <c r="T494" s="518">
        <v>19300</v>
      </c>
      <c r="U494" s="127"/>
      <c r="V494" s="309"/>
      <c r="W494" s="518">
        <v>19300</v>
      </c>
      <c r="X494" s="127"/>
      <c r="Y494" s="309"/>
      <c r="Z494" s="518">
        <v>19300</v>
      </c>
      <c r="AA494" s="127"/>
      <c r="AB494" s="309"/>
      <c r="AC494" s="518">
        <v>19300</v>
      </c>
      <c r="AD494" s="127"/>
      <c r="AE494" s="309"/>
      <c r="AF494" s="518">
        <v>15300</v>
      </c>
      <c r="AG494" s="127"/>
      <c r="AH494" s="309"/>
      <c r="AI494" s="518">
        <v>15300</v>
      </c>
      <c r="AJ494" s="127"/>
      <c r="AK494" s="309"/>
      <c r="AL494" s="518">
        <v>18360.41</v>
      </c>
      <c r="AM494" s="127"/>
      <c r="AN494" s="309"/>
      <c r="AO494" s="518">
        <v>3751.2499999999995</v>
      </c>
      <c r="AP494" s="42"/>
      <c r="AQ494" s="42"/>
      <c r="AR494" s="42"/>
      <c r="AS494" s="42"/>
      <c r="AT494" s="42"/>
      <c r="AU494" s="42"/>
      <c r="AV494" s="42"/>
      <c r="AW494" s="42"/>
      <c r="AX494" s="42"/>
      <c r="AY494" s="42"/>
      <c r="AZ494" s="42"/>
      <c r="BA494" s="42"/>
      <c r="BB494" s="42"/>
      <c r="BC494" s="42"/>
      <c r="BD494" s="42"/>
      <c r="BE494" s="42"/>
      <c r="BF494" s="42"/>
      <c r="BG494" s="42"/>
      <c r="BH494" s="42"/>
      <c r="BI494" s="42"/>
    </row>
    <row r="495" spans="1:61" ht="15.75" customHeight="1">
      <c r="A495" s="104" t="str">
        <f t="shared" si="75"/>
        <v>Intérêts sur marge</v>
      </c>
      <c r="B495" s="547" t="s">
        <v>1530</v>
      </c>
      <c r="C495" s="394"/>
      <c r="D495" s="43"/>
      <c r="E495" s="518">
        <f t="shared" si="76"/>
        <v>0</v>
      </c>
      <c r="F495" s="42"/>
      <c r="G495" s="43"/>
      <c r="H495" s="518">
        <v>0</v>
      </c>
      <c r="I495" s="394"/>
      <c r="J495" s="43"/>
      <c r="K495" s="518">
        <v>0</v>
      </c>
      <c r="L495" s="394"/>
      <c r="M495" s="43"/>
      <c r="N495" s="518">
        <v>0</v>
      </c>
      <c r="O495" s="394"/>
      <c r="P495" s="43"/>
      <c r="Q495" s="518">
        <v>0</v>
      </c>
      <c r="R495" s="394"/>
      <c r="S495" s="43"/>
      <c r="T495" s="518">
        <v>0</v>
      </c>
      <c r="U495" s="394"/>
      <c r="V495" s="43"/>
      <c r="W495" s="518">
        <v>0</v>
      </c>
      <c r="X495" s="394"/>
      <c r="Y495" s="43"/>
      <c r="Z495" s="518">
        <v>0</v>
      </c>
      <c r="AA495" s="394"/>
      <c r="AB495" s="43"/>
      <c r="AC495" s="518">
        <v>0</v>
      </c>
      <c r="AD495" s="394"/>
      <c r="AE495" s="43"/>
      <c r="AF495" s="518">
        <v>0</v>
      </c>
      <c r="AG495" s="394"/>
      <c r="AH495" s="43"/>
      <c r="AI495" s="518">
        <v>0</v>
      </c>
      <c r="AJ495" s="394"/>
      <c r="AK495" s="43"/>
      <c r="AL495" s="518">
        <v>0</v>
      </c>
      <c r="AM495" s="394"/>
      <c r="AN495" s="43"/>
      <c r="AO495" s="518">
        <v>0</v>
      </c>
      <c r="AP495" s="42"/>
      <c r="AQ495" s="42"/>
      <c r="AR495" s="42"/>
      <c r="AS495" s="42"/>
      <c r="AT495" s="42"/>
      <c r="AU495" s="42"/>
      <c r="AV495" s="42"/>
      <c r="AW495" s="42"/>
      <c r="AX495" s="42"/>
      <c r="AY495" s="42"/>
      <c r="AZ495" s="42"/>
      <c r="BA495" s="42"/>
      <c r="BB495" s="42"/>
      <c r="BC495" s="42"/>
      <c r="BD495" s="42"/>
      <c r="BE495" s="42"/>
      <c r="BF495" s="42"/>
      <c r="BG495" s="42"/>
      <c r="BH495" s="42"/>
      <c r="BI495" s="42"/>
    </row>
    <row r="496" spans="1:61" ht="15.75" customHeight="1">
      <c r="A496" s="104" t="str">
        <f t="shared" si="75"/>
        <v>Intérêts sur prêt</v>
      </c>
      <c r="B496" s="547" t="s">
        <v>1535</v>
      </c>
      <c r="C496" s="65"/>
      <c r="D496" s="43"/>
      <c r="E496" s="518">
        <f t="shared" si="76"/>
        <v>0</v>
      </c>
      <c r="F496" s="43"/>
      <c r="G496" s="43"/>
      <c r="H496" s="518">
        <v>0</v>
      </c>
      <c r="I496" s="65"/>
      <c r="J496" s="43"/>
      <c r="K496" s="518">
        <v>0</v>
      </c>
      <c r="L496" s="65"/>
      <c r="M496" s="43"/>
      <c r="N496" s="518">
        <v>0</v>
      </c>
      <c r="O496" s="65"/>
      <c r="P496" s="43"/>
      <c r="Q496" s="518">
        <v>0</v>
      </c>
      <c r="R496" s="65"/>
      <c r="S496" s="43"/>
      <c r="T496" s="518">
        <v>0</v>
      </c>
      <c r="U496" s="65"/>
      <c r="V496" s="43"/>
      <c r="W496" s="518">
        <v>0</v>
      </c>
      <c r="X496" s="65"/>
      <c r="Y496" s="43"/>
      <c r="Z496" s="518">
        <v>0</v>
      </c>
      <c r="AA496" s="65"/>
      <c r="AB496" s="43"/>
      <c r="AC496" s="518">
        <v>0</v>
      </c>
      <c r="AD496" s="65"/>
      <c r="AE496" s="43"/>
      <c r="AF496" s="518">
        <v>0</v>
      </c>
      <c r="AG496" s="65"/>
      <c r="AH496" s="43"/>
      <c r="AI496" s="518">
        <v>0</v>
      </c>
      <c r="AJ496" s="65"/>
      <c r="AK496" s="43"/>
      <c r="AL496" s="518">
        <v>0</v>
      </c>
      <c r="AM496" s="65"/>
      <c r="AN496" s="43"/>
      <c r="AO496" s="518">
        <v>0</v>
      </c>
      <c r="AP496" s="42"/>
      <c r="AQ496" s="42"/>
      <c r="AR496" s="42"/>
      <c r="AS496" s="42"/>
      <c r="AT496" s="42"/>
      <c r="AU496" s="42"/>
      <c r="AV496" s="42"/>
      <c r="AW496" s="42"/>
      <c r="AX496" s="42"/>
      <c r="AY496" s="42"/>
      <c r="AZ496" s="42"/>
      <c r="BA496" s="42"/>
      <c r="BB496" s="42"/>
      <c r="BC496" s="42"/>
      <c r="BD496" s="42"/>
      <c r="BE496" s="42"/>
      <c r="BF496" s="42"/>
      <c r="BG496" s="42"/>
      <c r="BH496" s="42"/>
      <c r="BI496" s="42"/>
    </row>
    <row r="497" spans="1:61" ht="15.75" customHeight="1">
      <c r="A497" s="104" t="str">
        <f t="shared" si="75"/>
        <v>Intérêts sur avance</v>
      </c>
      <c r="B497" s="547" t="s">
        <v>1537</v>
      </c>
      <c r="C497" s="83"/>
      <c r="D497" s="18"/>
      <c r="E497" s="518">
        <f t="shared" si="76"/>
        <v>0</v>
      </c>
      <c r="F497" s="18"/>
      <c r="G497" s="18"/>
      <c r="H497" s="518">
        <v>0</v>
      </c>
      <c r="I497" s="83"/>
      <c r="J497" s="18"/>
      <c r="K497" s="518">
        <v>0</v>
      </c>
      <c r="L497" s="83"/>
      <c r="M497" s="18"/>
      <c r="N497" s="518">
        <v>0</v>
      </c>
      <c r="O497" s="83"/>
      <c r="P497" s="18"/>
      <c r="Q497" s="518">
        <v>0</v>
      </c>
      <c r="R497" s="83"/>
      <c r="S497" s="18"/>
      <c r="T497" s="518">
        <v>0</v>
      </c>
      <c r="U497" s="83"/>
      <c r="V497" s="18"/>
      <c r="W497" s="518">
        <v>0</v>
      </c>
      <c r="X497" s="83"/>
      <c r="Y497" s="18"/>
      <c r="Z497" s="518">
        <v>0</v>
      </c>
      <c r="AA497" s="83"/>
      <c r="AB497" s="18"/>
      <c r="AC497" s="518">
        <v>0</v>
      </c>
      <c r="AD497" s="83"/>
      <c r="AE497" s="18"/>
      <c r="AF497" s="518">
        <v>0</v>
      </c>
      <c r="AG497" s="83"/>
      <c r="AH497" s="18"/>
      <c r="AI497" s="518">
        <v>0</v>
      </c>
      <c r="AJ497" s="83"/>
      <c r="AK497" s="18"/>
      <c r="AL497" s="518">
        <v>0</v>
      </c>
      <c r="AM497" s="83"/>
      <c r="AN497" s="18"/>
      <c r="AO497" s="518">
        <v>0</v>
      </c>
      <c r="AP497" s="42"/>
      <c r="AQ497" s="42"/>
      <c r="AR497" s="42"/>
      <c r="AS497" s="42"/>
      <c r="AT497" s="42"/>
      <c r="AU497" s="42"/>
      <c r="AV497" s="42"/>
      <c r="AW497" s="42"/>
      <c r="AX497" s="42"/>
      <c r="AY497" s="42"/>
      <c r="AZ497" s="42"/>
      <c r="BA497" s="42"/>
      <c r="BB497" s="42"/>
      <c r="BC497" s="42"/>
      <c r="BD497" s="42"/>
      <c r="BE497" s="42"/>
      <c r="BF497" s="42"/>
      <c r="BG497" s="42"/>
      <c r="BH497" s="42"/>
      <c r="BI497" s="42"/>
    </row>
    <row r="498" spans="1:61" ht="15.75" customHeight="1">
      <c r="A498" s="104" t="str">
        <f t="shared" si="75"/>
        <v>[...]</v>
      </c>
      <c r="B498" s="526" t="s">
        <v>330</v>
      </c>
      <c r="C498" s="83"/>
      <c r="D498" s="18"/>
      <c r="E498" s="518"/>
      <c r="F498" s="18"/>
      <c r="G498" s="18"/>
      <c r="H498" s="518">
        <v>0</v>
      </c>
      <c r="I498" s="83"/>
      <c r="J498" s="18"/>
      <c r="K498" s="518">
        <v>0</v>
      </c>
      <c r="L498" s="83"/>
      <c r="M498" s="18"/>
      <c r="N498" s="518">
        <v>0</v>
      </c>
      <c r="O498" s="83"/>
      <c r="P498" s="18"/>
      <c r="Q498" s="518">
        <v>0</v>
      </c>
      <c r="R498" s="83"/>
      <c r="S498" s="18"/>
      <c r="T498" s="518">
        <v>0</v>
      </c>
      <c r="U498" s="83"/>
      <c r="V498" s="18"/>
      <c r="W498" s="518">
        <v>0</v>
      </c>
      <c r="X498" s="83"/>
      <c r="Y498" s="18"/>
      <c r="Z498" s="518">
        <v>0</v>
      </c>
      <c r="AA498" s="83"/>
      <c r="AB498" s="18"/>
      <c r="AC498" s="518">
        <v>0</v>
      </c>
      <c r="AD498" s="83"/>
      <c r="AE498" s="18"/>
      <c r="AF498" s="518">
        <v>0</v>
      </c>
      <c r="AG498" s="83"/>
      <c r="AH498" s="18"/>
      <c r="AI498" s="518">
        <v>0</v>
      </c>
      <c r="AJ498" s="83"/>
      <c r="AK498" s="18"/>
      <c r="AL498" s="518">
        <v>0</v>
      </c>
      <c r="AM498" s="83"/>
      <c r="AN498" s="18"/>
      <c r="AO498" s="518">
        <v>0</v>
      </c>
      <c r="AP498" s="42"/>
      <c r="AQ498" s="42"/>
      <c r="AR498" s="42"/>
      <c r="AS498" s="42"/>
      <c r="AT498" s="42"/>
      <c r="AU498" s="42"/>
      <c r="AV498" s="42"/>
      <c r="AW498" s="42"/>
      <c r="AX498" s="42"/>
      <c r="AY498" s="42"/>
      <c r="AZ498" s="42"/>
      <c r="BA498" s="42"/>
      <c r="BB498" s="42"/>
      <c r="BC498" s="42"/>
      <c r="BD498" s="42"/>
      <c r="BE498" s="42"/>
      <c r="BF498" s="42"/>
      <c r="BG498" s="42"/>
      <c r="BH498" s="42"/>
      <c r="BI498" s="42"/>
    </row>
    <row r="499" spans="1:61" ht="21" customHeight="1">
      <c r="A499" s="104" t="str">
        <f t="shared" si="75"/>
        <v>Revenus d'intérêts Floor plan</v>
      </c>
      <c r="B499" s="526" t="s">
        <v>1540</v>
      </c>
      <c r="C499" s="83"/>
      <c r="D499" s="18"/>
      <c r="E499" s="518">
        <f>+SUM(H499,K499,N499,Q499,T499,W499,Z499,AC499,AF499,AI499,AL499,AO499)</f>
        <v>-31479.010000000002</v>
      </c>
      <c r="F499" s="18"/>
      <c r="G499" s="18"/>
      <c r="H499" s="518">
        <v>-2632.46</v>
      </c>
      <c r="I499" s="83"/>
      <c r="J499" s="18"/>
      <c r="K499" s="518">
        <v>-2462.62</v>
      </c>
      <c r="L499" s="83"/>
      <c r="M499" s="18"/>
      <c r="N499" s="518">
        <v>-2632.46</v>
      </c>
      <c r="O499" s="83"/>
      <c r="P499" s="18"/>
      <c r="Q499" s="518">
        <v>-2547.54</v>
      </c>
      <c r="R499" s="83"/>
      <c r="S499" s="18"/>
      <c r="T499" s="518">
        <v>-2632.46</v>
      </c>
      <c r="U499" s="83"/>
      <c r="V499" s="18"/>
      <c r="W499" s="518">
        <v>-2547.54</v>
      </c>
      <c r="X499" s="83"/>
      <c r="Y499" s="18"/>
      <c r="Z499" s="518">
        <v>-2632.46</v>
      </c>
      <c r="AA499" s="83"/>
      <c r="AB499" s="18"/>
      <c r="AC499" s="518">
        <v>-2632.46</v>
      </c>
      <c r="AD499" s="83"/>
      <c r="AE499" s="18"/>
      <c r="AF499" s="518">
        <v>-2547.54</v>
      </c>
      <c r="AG499" s="83"/>
      <c r="AH499" s="18"/>
      <c r="AI499" s="518">
        <v>-2632.46</v>
      </c>
      <c r="AJ499" s="83"/>
      <c r="AK499" s="18"/>
      <c r="AL499" s="518">
        <v>-2547.54</v>
      </c>
      <c r="AM499" s="83"/>
      <c r="AN499" s="18"/>
      <c r="AO499" s="518">
        <v>-3031.47</v>
      </c>
      <c r="AP499" s="42"/>
      <c r="AQ499" s="42"/>
      <c r="AR499" s="42"/>
      <c r="AS499" s="42"/>
      <c r="AT499" s="42"/>
      <c r="AU499" s="42"/>
      <c r="AV499" s="42"/>
      <c r="AW499" s="42"/>
      <c r="AX499" s="42"/>
      <c r="AY499" s="42"/>
      <c r="AZ499" s="42"/>
      <c r="BA499" s="42"/>
      <c r="BB499" s="42"/>
      <c r="BC499" s="42"/>
      <c r="BD499" s="42"/>
      <c r="BE499" s="42"/>
      <c r="BF499" s="42"/>
      <c r="BG499" s="42"/>
      <c r="BH499" s="42"/>
      <c r="BI499" s="42"/>
    </row>
    <row r="500" spans="1:61" ht="15.75" customHeight="1">
      <c r="A500" s="435"/>
      <c r="B500" s="523" t="s">
        <v>330</v>
      </c>
      <c r="C500" s="83"/>
      <c r="D500" s="18"/>
      <c r="E500" s="518"/>
      <c r="F500" s="18"/>
      <c r="G500" s="18"/>
      <c r="H500" s="518"/>
      <c r="I500" s="83"/>
      <c r="J500" s="18"/>
      <c r="K500" s="518"/>
      <c r="L500" s="83"/>
      <c r="M500" s="18"/>
      <c r="N500" s="518"/>
      <c r="O500" s="83"/>
      <c r="P500" s="18"/>
      <c r="Q500" s="518"/>
      <c r="R500" s="83"/>
      <c r="S500" s="18"/>
      <c r="T500" s="518"/>
      <c r="U500" s="83"/>
      <c r="V500" s="18"/>
      <c r="W500" s="518"/>
      <c r="X500" s="83"/>
      <c r="Y500" s="18"/>
      <c r="Z500" s="518"/>
      <c r="AA500" s="83"/>
      <c r="AB500" s="18"/>
      <c r="AC500" s="518"/>
      <c r="AD500" s="83"/>
      <c r="AE500" s="18"/>
      <c r="AF500" s="518">
        <v>0</v>
      </c>
      <c r="AG500" s="83"/>
      <c r="AH500" s="18"/>
      <c r="AI500" s="518">
        <v>0</v>
      </c>
      <c r="AJ500" s="83"/>
      <c r="AK500" s="18"/>
      <c r="AL500" s="518">
        <v>0</v>
      </c>
      <c r="AM500" s="83"/>
      <c r="AN500" s="18"/>
      <c r="AO500" s="518">
        <v>0</v>
      </c>
      <c r="AP500" s="42"/>
      <c r="AQ500" s="42"/>
      <c r="AR500" s="42"/>
      <c r="AS500" s="42"/>
      <c r="AT500" s="42"/>
      <c r="AU500" s="42"/>
      <c r="AV500" s="42"/>
      <c r="AW500" s="42"/>
      <c r="AX500" s="42"/>
      <c r="AY500" s="42"/>
      <c r="AZ500" s="42"/>
      <c r="BA500" s="42"/>
      <c r="BB500" s="42"/>
      <c r="BC500" s="42"/>
      <c r="BD500" s="42"/>
      <c r="BE500" s="42"/>
      <c r="BF500" s="42"/>
      <c r="BG500" s="42"/>
      <c r="BH500" s="42"/>
      <c r="BI500" s="42"/>
    </row>
    <row r="501" spans="1:61" ht="15.75" customHeight="1">
      <c r="A501" s="435"/>
      <c r="B501" s="659" t="s">
        <v>1543</v>
      </c>
      <c r="C501" s="566" t="s">
        <v>1512</v>
      </c>
      <c r="D501" s="380">
        <f>IFERROR(E501/E409,0)</f>
        <v>1.9141929111916065E-2</v>
      </c>
      <c r="E501" s="567">
        <f>E492-E494-E495-E496-E497-E499</f>
        <v>831354.52999999642</v>
      </c>
      <c r="F501" s="672" t="s">
        <v>1512</v>
      </c>
      <c r="G501" s="661">
        <v>3.0090147187851302</v>
      </c>
      <c r="H501" s="662">
        <v>-87240.940000000395</v>
      </c>
      <c r="I501" s="660" t="s">
        <v>1512</v>
      </c>
      <c r="J501" s="661">
        <v>3.0090147187851302</v>
      </c>
      <c r="K501" s="662">
        <v>-69696.750000000538</v>
      </c>
      <c r="L501" s="660" t="s">
        <v>1512</v>
      </c>
      <c r="M501" s="661">
        <v>3.0090147187851302</v>
      </c>
      <c r="N501" s="662">
        <v>130262.95000000052</v>
      </c>
      <c r="O501" s="660" t="s">
        <v>1512</v>
      </c>
      <c r="P501" s="661">
        <v>3.0090147187851302</v>
      </c>
      <c r="Q501" s="662">
        <v>211453.83000000022</v>
      </c>
      <c r="R501" s="660" t="s">
        <v>1512</v>
      </c>
      <c r="S501" s="661">
        <v>3.0090147187851302</v>
      </c>
      <c r="T501" s="662">
        <v>321070.04999999917</v>
      </c>
      <c r="U501" s="660" t="s">
        <v>1512</v>
      </c>
      <c r="V501" s="661">
        <v>3.0090147187851302</v>
      </c>
      <c r="W501" s="662">
        <v>90008.639999999679</v>
      </c>
      <c r="X501" s="660" t="s">
        <v>1512</v>
      </c>
      <c r="Y501" s="661">
        <v>3.0090147187851302</v>
      </c>
      <c r="Z501" s="662">
        <v>43672.429999999578</v>
      </c>
      <c r="AA501" s="660" t="s">
        <v>1512</v>
      </c>
      <c r="AB501" s="661">
        <v>3.0090147187851302</v>
      </c>
      <c r="AC501" s="662">
        <v>63137.159999999472</v>
      </c>
      <c r="AD501" s="660" t="s">
        <v>1512</v>
      </c>
      <c r="AE501" s="661">
        <v>5.7802274646412248E-4</v>
      </c>
      <c r="AF501" s="662">
        <v>1543.829999999979</v>
      </c>
      <c r="AG501" s="660" t="s">
        <v>1512</v>
      </c>
      <c r="AH501" s="661">
        <v>2.6874959023122338E-2</v>
      </c>
      <c r="AI501" s="662">
        <v>119988.97999999997</v>
      </c>
      <c r="AJ501" s="660" t="s">
        <v>1512</v>
      </c>
      <c r="AK501" s="661">
        <v>1.4035662729953324E-2</v>
      </c>
      <c r="AL501" s="662">
        <v>49799.450000000077</v>
      </c>
      <c r="AM501" s="660" t="s">
        <v>1512</v>
      </c>
      <c r="AN501" s="661">
        <v>-2.1648683850169947E-2</v>
      </c>
      <c r="AO501" s="662">
        <v>-42645.099999999948</v>
      </c>
      <c r="AP501" s="42"/>
      <c r="AQ501" s="42"/>
      <c r="AR501" s="42"/>
      <c r="AS501" s="42"/>
      <c r="AT501" s="42"/>
      <c r="AU501" s="42"/>
      <c r="AV501" s="42"/>
      <c r="AW501" s="42"/>
      <c r="AX501" s="42"/>
      <c r="AY501" s="42"/>
      <c r="AZ501" s="42"/>
      <c r="BA501" s="42"/>
      <c r="BB501" s="42"/>
      <c r="BC501" s="42"/>
      <c r="BD501" s="42"/>
      <c r="BE501" s="42"/>
      <c r="BF501" s="42"/>
      <c r="BG501" s="42"/>
      <c r="BH501" s="42"/>
      <c r="BI501" s="42"/>
    </row>
    <row r="502" spans="1:61" ht="15.75" customHeight="1">
      <c r="A502" s="435"/>
      <c r="B502" s="42"/>
      <c r="C502" s="42"/>
      <c r="D502" s="42"/>
      <c r="E502" s="42"/>
      <c r="F502" s="42"/>
      <c r="G502" s="42"/>
      <c r="H502" s="42"/>
      <c r="I502" s="42"/>
      <c r="J502" s="42"/>
      <c r="K502" s="42"/>
      <c r="L502" s="42"/>
      <c r="M502" s="42"/>
      <c r="N502" s="42"/>
      <c r="O502" s="42"/>
      <c r="P502" s="42"/>
      <c r="Q502" s="42"/>
      <c r="R502" s="42"/>
      <c r="S502" s="42"/>
      <c r="T502" s="42"/>
      <c r="U502" s="42"/>
      <c r="V502" s="42"/>
      <c r="W502" s="42"/>
      <c r="X502" s="42"/>
      <c r="Y502" s="42"/>
      <c r="Z502" s="42"/>
      <c r="AA502" s="42"/>
      <c r="AB502" s="42"/>
      <c r="AC502" s="42"/>
      <c r="AD502" s="42"/>
      <c r="AE502" s="42"/>
      <c r="AF502" s="42"/>
      <c r="AG502" s="42"/>
      <c r="AH502" s="42"/>
      <c r="AI502" s="42"/>
      <c r="AJ502" s="42"/>
      <c r="AK502" s="42"/>
      <c r="AL502" s="42"/>
      <c r="AM502" s="42"/>
      <c r="AN502" s="42"/>
      <c r="AO502" s="42"/>
      <c r="AP502" s="42"/>
      <c r="AQ502" s="42"/>
      <c r="AR502" s="42"/>
      <c r="AS502" s="42"/>
      <c r="AT502" s="42"/>
      <c r="AU502" s="42"/>
      <c r="AV502" s="42"/>
      <c r="AW502" s="42"/>
      <c r="AX502" s="42"/>
      <c r="AY502" s="42"/>
      <c r="AZ502" s="42"/>
      <c r="BA502" s="42"/>
      <c r="BB502" s="42"/>
      <c r="BC502" s="42"/>
      <c r="BD502" s="42"/>
      <c r="BE502" s="42"/>
      <c r="BF502" s="42"/>
      <c r="BG502" s="42"/>
      <c r="BH502" s="42"/>
      <c r="BI502" s="42"/>
    </row>
    <row r="503" spans="1:61" ht="15.75" customHeight="1">
      <c r="A503" s="435"/>
      <c r="B503" s="42"/>
      <c r="C503" s="42"/>
      <c r="D503" s="42"/>
      <c r="E503" s="42"/>
      <c r="F503" s="42"/>
      <c r="G503" s="42"/>
      <c r="H503" s="42"/>
      <c r="I503" s="42"/>
      <c r="J503" s="42"/>
      <c r="K503" s="42"/>
      <c r="L503" s="42"/>
      <c r="M503" s="42"/>
      <c r="N503" s="42"/>
      <c r="O503" s="42"/>
      <c r="P503" s="42"/>
      <c r="Q503" s="42"/>
      <c r="R503" s="42"/>
      <c r="S503" s="42"/>
      <c r="T503" s="42"/>
      <c r="U503" s="42"/>
      <c r="V503" s="42"/>
      <c r="W503" s="42"/>
      <c r="X503" s="42"/>
      <c r="Y503" s="42"/>
      <c r="Z503" s="42"/>
      <c r="AA503" s="42"/>
      <c r="AB503" s="42"/>
      <c r="AC503" s="42"/>
      <c r="AD503" s="42"/>
      <c r="AE503" s="42"/>
      <c r="AF503" s="42"/>
      <c r="AG503" s="42"/>
      <c r="AH503" s="42"/>
      <c r="AI503" s="42"/>
      <c r="AJ503" s="42"/>
      <c r="AK503" s="42"/>
      <c r="AL503" s="42"/>
      <c r="AM503" s="42"/>
      <c r="AN503" s="42"/>
      <c r="AO503" s="42"/>
      <c r="AP503" s="42"/>
      <c r="AQ503" s="42"/>
      <c r="AR503" s="42"/>
      <c r="AS503" s="42"/>
      <c r="AT503" s="42"/>
      <c r="AU503" s="42"/>
      <c r="AV503" s="42"/>
      <c r="AW503" s="42"/>
      <c r="AX503" s="42"/>
      <c r="AY503" s="42"/>
      <c r="AZ503" s="42"/>
      <c r="BA503" s="42"/>
      <c r="BB503" s="42"/>
      <c r="BC503" s="42"/>
      <c r="BD503" s="42"/>
      <c r="BE503" s="42"/>
      <c r="BF503" s="42"/>
      <c r="BG503" s="42"/>
      <c r="BH503" s="42"/>
      <c r="BI503" s="42"/>
    </row>
    <row r="504" spans="1:61" ht="15.75" customHeight="1">
      <c r="A504" s="435"/>
      <c r="B504" s="42"/>
      <c r="C504" s="42"/>
      <c r="D504" s="42"/>
      <c r="E504" s="42"/>
      <c r="F504" s="42"/>
      <c r="G504" s="42"/>
      <c r="H504" s="42"/>
      <c r="I504" s="42"/>
      <c r="J504" s="42"/>
      <c r="K504" s="42"/>
      <c r="L504" s="42"/>
      <c r="M504" s="42"/>
      <c r="N504" s="42"/>
      <c r="O504" s="42"/>
      <c r="P504" s="42"/>
      <c r="Q504" s="42"/>
      <c r="R504" s="42"/>
      <c r="S504" s="42"/>
      <c r="T504" s="42"/>
      <c r="U504" s="42"/>
      <c r="V504" s="42"/>
      <c r="W504" s="42"/>
      <c r="X504" s="42"/>
      <c r="Y504" s="42"/>
      <c r="Z504" s="42"/>
      <c r="AA504" s="42"/>
      <c r="AB504" s="42"/>
      <c r="AC504" s="42"/>
      <c r="AD504" s="42"/>
      <c r="AE504" s="42"/>
      <c r="AF504" s="42"/>
      <c r="AG504" s="42"/>
      <c r="AH504" s="42"/>
      <c r="AI504" s="42"/>
      <c r="AJ504" s="42"/>
      <c r="AK504" s="42"/>
      <c r="AL504" s="42"/>
      <c r="AM504" s="42"/>
      <c r="AN504" s="42"/>
      <c r="AO504" s="42"/>
      <c r="AP504" s="42"/>
      <c r="AQ504" s="42"/>
      <c r="AR504" s="42"/>
      <c r="AS504" s="42"/>
      <c r="AT504" s="42"/>
      <c r="AU504" s="42"/>
      <c r="AV504" s="42"/>
      <c r="AW504" s="42"/>
      <c r="AX504" s="42"/>
      <c r="AY504" s="42"/>
      <c r="AZ504" s="42"/>
      <c r="BA504" s="42"/>
      <c r="BB504" s="42"/>
      <c r="BC504" s="42"/>
      <c r="BD504" s="42"/>
      <c r="BE504" s="42"/>
      <c r="BF504" s="42"/>
      <c r="BG504" s="42"/>
      <c r="BH504" s="42"/>
      <c r="BI504" s="42"/>
    </row>
    <row r="505" spans="1:61" ht="15.75" customHeight="1">
      <c r="A505" s="435"/>
      <c r="B505" s="42"/>
      <c r="C505" s="42"/>
      <c r="D505" s="42"/>
      <c r="E505" s="42"/>
      <c r="F505" s="42"/>
      <c r="G505" s="42"/>
      <c r="H505" s="42"/>
      <c r="I505" s="42"/>
      <c r="J505" s="42"/>
      <c r="K505" s="42"/>
      <c r="L505" s="42"/>
      <c r="M505" s="42"/>
      <c r="N505" s="42"/>
      <c r="O505" s="42"/>
      <c r="P505" s="42"/>
      <c r="Q505" s="42"/>
      <c r="R505" s="42"/>
      <c r="S505" s="42"/>
      <c r="T505" s="42"/>
      <c r="U505" s="42"/>
      <c r="V505" s="42"/>
      <c r="W505" s="42"/>
      <c r="X505" s="42"/>
      <c r="Y505" s="42"/>
      <c r="Z505" s="42"/>
      <c r="AA505" s="42"/>
      <c r="AB505" s="42"/>
      <c r="AC505" s="42"/>
      <c r="AD505" s="42"/>
      <c r="AE505" s="42"/>
      <c r="AF505" s="42"/>
      <c r="AG505" s="42"/>
      <c r="AH505" s="42"/>
      <c r="AI505" s="42"/>
      <c r="AJ505" s="42"/>
      <c r="AK505" s="42"/>
      <c r="AL505" s="42"/>
      <c r="AM505" s="42"/>
      <c r="AN505" s="42"/>
      <c r="AO505" s="42"/>
      <c r="AP505" s="42"/>
      <c r="AQ505" s="42"/>
      <c r="AR505" s="42"/>
      <c r="AS505" s="42"/>
      <c r="AT505" s="42"/>
      <c r="AU505" s="42"/>
      <c r="AV505" s="42"/>
      <c r="AW505" s="42"/>
      <c r="AX505" s="42"/>
      <c r="AY505" s="42"/>
      <c r="AZ505" s="42"/>
      <c r="BA505" s="42"/>
      <c r="BB505" s="42"/>
      <c r="BC505" s="42"/>
      <c r="BD505" s="42"/>
      <c r="BE505" s="42"/>
      <c r="BF505" s="42"/>
      <c r="BG505" s="42"/>
      <c r="BH505" s="42"/>
      <c r="BI505" s="42"/>
    </row>
    <row r="506" spans="1:61" ht="15.75" customHeight="1">
      <c r="A506" s="435"/>
      <c r="B506" s="42"/>
      <c r="C506" s="42"/>
      <c r="D506" s="42"/>
      <c r="E506" s="42"/>
      <c r="F506" s="42"/>
      <c r="G506" s="42"/>
      <c r="H506" s="42"/>
      <c r="I506" s="42"/>
      <c r="J506" s="42"/>
      <c r="K506" s="42"/>
      <c r="L506" s="42"/>
      <c r="M506" s="42"/>
      <c r="N506" s="42"/>
      <c r="O506" s="42"/>
      <c r="P506" s="42"/>
      <c r="Q506" s="42"/>
      <c r="R506" s="42"/>
      <c r="S506" s="42"/>
      <c r="T506" s="42"/>
      <c r="U506" s="42"/>
      <c r="V506" s="42"/>
      <c r="W506" s="42"/>
      <c r="X506" s="42"/>
      <c r="Y506" s="42"/>
      <c r="Z506" s="42"/>
      <c r="AA506" s="42"/>
      <c r="AB506" s="42"/>
      <c r="AC506" s="42"/>
      <c r="AD506" s="42"/>
      <c r="AE506" s="42"/>
      <c r="AF506" s="42"/>
      <c r="AG506" s="42"/>
      <c r="AH506" s="42"/>
      <c r="AI506" s="42"/>
      <c r="AJ506" s="42"/>
      <c r="AK506" s="42"/>
      <c r="AL506" s="42"/>
      <c r="AM506" s="42"/>
      <c r="AN506" s="42"/>
      <c r="AO506" s="42"/>
      <c r="AP506" s="42"/>
      <c r="AQ506" s="42"/>
      <c r="AR506" s="42"/>
      <c r="AS506" s="42"/>
      <c r="AT506" s="42"/>
      <c r="AU506" s="42"/>
      <c r="AV506" s="42"/>
      <c r="AW506" s="42"/>
      <c r="AX506" s="42"/>
      <c r="AY506" s="42"/>
      <c r="AZ506" s="42"/>
      <c r="BA506" s="42"/>
      <c r="BB506" s="42"/>
      <c r="BC506" s="42"/>
      <c r="BD506" s="42"/>
      <c r="BE506" s="42"/>
      <c r="BF506" s="42"/>
      <c r="BG506" s="42"/>
      <c r="BH506" s="42"/>
      <c r="BI506" s="42"/>
    </row>
    <row r="507" spans="1:61" ht="15.75" customHeight="1">
      <c r="A507" s="435"/>
      <c r="B507" s="42"/>
      <c r="C507" s="42"/>
      <c r="D507" s="42"/>
      <c r="E507" s="42"/>
      <c r="F507" s="42"/>
      <c r="G507" s="42"/>
      <c r="H507" s="42"/>
      <c r="I507" s="42"/>
      <c r="J507" s="42"/>
      <c r="K507" s="42"/>
      <c r="L507" s="42"/>
      <c r="M507" s="42"/>
      <c r="N507" s="42"/>
      <c r="O507" s="42"/>
      <c r="P507" s="42"/>
      <c r="Q507" s="42"/>
      <c r="R507" s="42"/>
      <c r="S507" s="42"/>
      <c r="T507" s="42"/>
      <c r="U507" s="42"/>
      <c r="V507" s="42"/>
      <c r="W507" s="42"/>
      <c r="X507" s="42"/>
      <c r="Y507" s="42"/>
      <c r="Z507" s="42"/>
      <c r="AA507" s="42"/>
      <c r="AB507" s="42"/>
      <c r="AC507" s="42"/>
      <c r="AD507" s="42"/>
      <c r="AE507" s="42"/>
      <c r="AF507" s="42"/>
      <c r="AG507" s="42"/>
      <c r="AH507" s="42"/>
      <c r="AI507" s="42"/>
      <c r="AJ507" s="42"/>
      <c r="AK507" s="42"/>
      <c r="AL507" s="42"/>
      <c r="AM507" s="42"/>
      <c r="AN507" s="42"/>
      <c r="AO507" s="42"/>
      <c r="AP507" s="42"/>
      <c r="AQ507" s="42"/>
      <c r="AR507" s="42"/>
      <c r="AS507" s="42"/>
      <c r="AT507" s="42"/>
      <c r="AU507" s="42"/>
      <c r="AV507" s="42"/>
      <c r="AW507" s="42"/>
      <c r="AX507" s="42"/>
      <c r="AY507" s="42"/>
      <c r="AZ507" s="42"/>
      <c r="BA507" s="42"/>
      <c r="BB507" s="42"/>
      <c r="BC507" s="42"/>
      <c r="BD507" s="42"/>
      <c r="BE507" s="42"/>
      <c r="BF507" s="42"/>
      <c r="BG507" s="42"/>
      <c r="BH507" s="42"/>
      <c r="BI507" s="42"/>
    </row>
    <row r="508" spans="1:61" ht="15.75" customHeight="1">
      <c r="A508" s="435"/>
      <c r="B508" s="42"/>
      <c r="C508" s="42"/>
      <c r="D508" s="42"/>
      <c r="E508" s="42"/>
      <c r="F508" s="42"/>
      <c r="G508" s="42"/>
      <c r="H508" s="42"/>
      <c r="I508" s="42"/>
      <c r="J508" s="42"/>
      <c r="K508" s="42"/>
      <c r="L508" s="42"/>
      <c r="M508" s="42"/>
      <c r="N508" s="42"/>
      <c r="O508" s="42"/>
      <c r="P508" s="42"/>
      <c r="Q508" s="42"/>
      <c r="R508" s="42"/>
      <c r="S508" s="42"/>
      <c r="T508" s="42"/>
      <c r="U508" s="42"/>
      <c r="V508" s="42"/>
      <c r="W508" s="42"/>
      <c r="X508" s="42"/>
      <c r="Y508" s="42"/>
      <c r="Z508" s="42"/>
      <c r="AA508" s="42"/>
      <c r="AB508" s="42"/>
      <c r="AC508" s="42"/>
      <c r="AD508" s="42"/>
      <c r="AE508" s="42"/>
      <c r="AF508" s="42"/>
      <c r="AG508" s="42"/>
      <c r="AH508" s="42"/>
      <c r="AI508" s="42"/>
      <c r="AJ508" s="42"/>
      <c r="AK508" s="42"/>
      <c r="AL508" s="42"/>
      <c r="AM508" s="42"/>
      <c r="AN508" s="42"/>
      <c r="AO508" s="42"/>
      <c r="AP508" s="42"/>
      <c r="AQ508" s="42"/>
      <c r="AR508" s="42"/>
      <c r="AS508" s="42"/>
      <c r="AT508" s="42"/>
      <c r="AU508" s="42"/>
      <c r="AV508" s="42"/>
      <c r="AW508" s="42"/>
      <c r="AX508" s="42"/>
      <c r="AY508" s="42"/>
      <c r="AZ508" s="42"/>
      <c r="BA508" s="42"/>
      <c r="BB508" s="42"/>
      <c r="BC508" s="42"/>
      <c r="BD508" s="42"/>
      <c r="BE508" s="42"/>
      <c r="BF508" s="42"/>
      <c r="BG508" s="42"/>
      <c r="BH508" s="42"/>
      <c r="BI508" s="42"/>
    </row>
    <row r="509" spans="1:61" ht="15.75" customHeight="1">
      <c r="A509" s="435"/>
      <c r="B509" s="42"/>
      <c r="C509" s="42"/>
      <c r="D509" s="42"/>
      <c r="E509" s="42"/>
      <c r="F509" s="42"/>
      <c r="G509" s="42"/>
      <c r="H509" s="42"/>
      <c r="I509" s="42"/>
      <c r="J509" s="42"/>
      <c r="K509" s="42"/>
      <c r="L509" s="42"/>
      <c r="M509" s="42"/>
      <c r="N509" s="42"/>
      <c r="O509" s="42"/>
      <c r="P509" s="42"/>
      <c r="Q509" s="42"/>
      <c r="R509" s="42"/>
      <c r="S509" s="42"/>
      <c r="T509" s="42"/>
      <c r="U509" s="42"/>
      <c r="V509" s="42"/>
      <c r="W509" s="42"/>
      <c r="X509" s="42"/>
      <c r="Y509" s="42"/>
      <c r="Z509" s="42"/>
      <c r="AA509" s="42"/>
      <c r="AB509" s="42"/>
      <c r="AC509" s="42"/>
      <c r="AD509" s="42"/>
      <c r="AE509" s="42"/>
      <c r="AF509" s="42"/>
      <c r="AG509" s="42"/>
      <c r="AH509" s="42"/>
      <c r="AI509" s="42"/>
      <c r="AJ509" s="42"/>
      <c r="AK509" s="42"/>
      <c r="AL509" s="42"/>
      <c r="AM509" s="42"/>
      <c r="AN509" s="42"/>
      <c r="AO509" s="42"/>
      <c r="AP509" s="42"/>
      <c r="AQ509" s="42"/>
      <c r="AR509" s="42"/>
      <c r="AS509" s="42"/>
      <c r="AT509" s="42"/>
      <c r="AU509" s="42"/>
      <c r="AV509" s="42"/>
      <c r="AW509" s="42"/>
      <c r="AX509" s="42"/>
      <c r="AY509" s="42"/>
      <c r="AZ509" s="42"/>
      <c r="BA509" s="42"/>
      <c r="BB509" s="42"/>
      <c r="BC509" s="42"/>
      <c r="BD509" s="42"/>
      <c r="BE509" s="42"/>
      <c r="BF509" s="42"/>
      <c r="BG509" s="42"/>
      <c r="BH509" s="42"/>
      <c r="BI509" s="42"/>
    </row>
    <row r="510" spans="1:61" ht="15.75" customHeight="1">
      <c r="A510" s="435"/>
      <c r="B510" s="42"/>
      <c r="C510" s="42"/>
      <c r="D510" s="42"/>
      <c r="E510" s="42"/>
      <c r="F510" s="42"/>
      <c r="G510" s="42"/>
      <c r="H510" s="42"/>
      <c r="I510" s="42"/>
      <c r="J510" s="42"/>
      <c r="K510" s="42"/>
      <c r="L510" s="42"/>
      <c r="M510" s="42"/>
      <c r="N510" s="42"/>
      <c r="O510" s="42"/>
      <c r="P510" s="42"/>
      <c r="Q510" s="42"/>
      <c r="R510" s="42"/>
      <c r="S510" s="42"/>
      <c r="T510" s="42"/>
      <c r="U510" s="42"/>
      <c r="V510" s="42"/>
      <c r="W510" s="42"/>
      <c r="X510" s="42"/>
      <c r="Y510" s="42"/>
      <c r="Z510" s="42"/>
      <c r="AA510" s="42"/>
      <c r="AB510" s="42"/>
      <c r="AC510" s="42"/>
      <c r="AD510" s="42"/>
      <c r="AE510" s="42"/>
      <c r="AF510" s="42"/>
      <c r="AG510" s="42"/>
      <c r="AH510" s="42"/>
      <c r="AI510" s="42"/>
      <c r="AJ510" s="42"/>
      <c r="AK510" s="42"/>
      <c r="AL510" s="42"/>
      <c r="AM510" s="42"/>
      <c r="AN510" s="42"/>
      <c r="AO510" s="42"/>
      <c r="AP510" s="42"/>
      <c r="AQ510" s="42"/>
      <c r="AR510" s="42"/>
      <c r="AS510" s="42"/>
      <c r="AT510" s="42"/>
      <c r="AU510" s="42"/>
      <c r="AV510" s="42"/>
      <c r="AW510" s="42"/>
      <c r="AX510" s="42"/>
      <c r="AY510" s="42"/>
      <c r="AZ510" s="42"/>
      <c r="BA510" s="42"/>
      <c r="BB510" s="42"/>
      <c r="BC510" s="42"/>
      <c r="BD510" s="42"/>
      <c r="BE510" s="42"/>
      <c r="BF510" s="42"/>
      <c r="BG510" s="42"/>
      <c r="BH510" s="42"/>
      <c r="BI510" s="42"/>
    </row>
    <row r="511" spans="1:61" ht="15.75" customHeight="1">
      <c r="A511" s="435"/>
      <c r="B511" s="42"/>
      <c r="C511" s="42"/>
      <c r="D511" s="42"/>
      <c r="E511" s="42"/>
      <c r="F511" s="42"/>
      <c r="G511" s="42"/>
      <c r="H511" s="42"/>
      <c r="I511" s="42"/>
      <c r="J511" s="42"/>
      <c r="K511" s="42"/>
      <c r="L511" s="42"/>
      <c r="M511" s="42"/>
      <c r="N511" s="42"/>
      <c r="O511" s="42"/>
      <c r="P511" s="42"/>
      <c r="Q511" s="42"/>
      <c r="R511" s="42"/>
      <c r="S511" s="42"/>
      <c r="T511" s="42"/>
      <c r="U511" s="42"/>
      <c r="V511" s="42"/>
      <c r="W511" s="42"/>
      <c r="X511" s="42"/>
      <c r="Y511" s="42"/>
      <c r="Z511" s="42"/>
      <c r="AA511" s="42"/>
      <c r="AB511" s="42"/>
      <c r="AC511" s="42"/>
      <c r="AD511" s="42"/>
      <c r="AE511" s="42"/>
      <c r="AF511" s="42"/>
      <c r="AG511" s="42"/>
      <c r="AH511" s="42"/>
      <c r="AI511" s="42"/>
      <c r="AJ511" s="42"/>
      <c r="AK511" s="42"/>
      <c r="AL511" s="42"/>
      <c r="AM511" s="42"/>
      <c r="AN511" s="42"/>
      <c r="AO511" s="42"/>
      <c r="AP511" s="42"/>
      <c r="AQ511" s="42"/>
      <c r="AR511" s="42"/>
      <c r="AS511" s="42"/>
      <c r="AT511" s="42"/>
      <c r="AU511" s="42"/>
      <c r="AV511" s="42"/>
      <c r="AW511" s="42"/>
      <c r="AX511" s="42"/>
      <c r="AY511" s="42"/>
      <c r="AZ511" s="42"/>
      <c r="BA511" s="42"/>
      <c r="BB511" s="42"/>
      <c r="BC511" s="42"/>
      <c r="BD511" s="42"/>
      <c r="BE511" s="42"/>
      <c r="BF511" s="42"/>
      <c r="BG511" s="42"/>
      <c r="BH511" s="42"/>
      <c r="BI511" s="42"/>
    </row>
    <row r="512" spans="1:61" ht="15.75" customHeight="1">
      <c r="A512" s="435"/>
      <c r="B512" s="42"/>
      <c r="C512" s="42"/>
      <c r="D512" s="42"/>
      <c r="E512" s="42"/>
      <c r="F512" s="42"/>
      <c r="G512" s="42"/>
      <c r="H512" s="42"/>
      <c r="I512" s="42"/>
      <c r="J512" s="42"/>
      <c r="K512" s="42"/>
      <c r="L512" s="42"/>
      <c r="M512" s="42"/>
      <c r="N512" s="42"/>
      <c r="O512" s="42"/>
      <c r="P512" s="42"/>
      <c r="Q512" s="42"/>
      <c r="R512" s="42"/>
      <c r="S512" s="42"/>
      <c r="T512" s="42"/>
      <c r="U512" s="42"/>
      <c r="V512" s="42"/>
      <c r="W512" s="42"/>
      <c r="X512" s="42"/>
      <c r="Y512" s="42"/>
      <c r="Z512" s="42"/>
      <c r="AA512" s="42"/>
      <c r="AB512" s="42"/>
      <c r="AC512" s="42"/>
      <c r="AD512" s="42"/>
      <c r="AE512" s="42"/>
      <c r="AF512" s="42"/>
      <c r="AG512" s="42"/>
      <c r="AH512" s="42"/>
      <c r="AI512" s="42"/>
      <c r="AJ512" s="42"/>
      <c r="AK512" s="42"/>
      <c r="AL512" s="42"/>
      <c r="AM512" s="42"/>
      <c r="AN512" s="42"/>
      <c r="AO512" s="42"/>
      <c r="AP512" s="42"/>
      <c r="AQ512" s="42"/>
      <c r="AR512" s="42"/>
      <c r="AS512" s="42"/>
      <c r="AT512" s="42"/>
      <c r="AU512" s="42"/>
      <c r="AV512" s="42"/>
      <c r="AW512" s="42"/>
      <c r="AX512" s="42"/>
      <c r="AY512" s="42"/>
      <c r="AZ512" s="42"/>
      <c r="BA512" s="42"/>
      <c r="BB512" s="42"/>
      <c r="BC512" s="42"/>
      <c r="BD512" s="42"/>
      <c r="BE512" s="42"/>
      <c r="BF512" s="42"/>
      <c r="BG512" s="42"/>
      <c r="BH512" s="42"/>
      <c r="BI512" s="42"/>
    </row>
    <row r="513" spans="1:61" ht="15.75" customHeight="1">
      <c r="A513" s="435"/>
      <c r="B513" s="42"/>
      <c r="C513" s="42"/>
      <c r="D513" s="42"/>
      <c r="E513" s="42"/>
      <c r="F513" s="42"/>
      <c r="G513" s="42"/>
      <c r="H513" s="42"/>
      <c r="I513" s="42"/>
      <c r="J513" s="42"/>
      <c r="K513" s="42"/>
      <c r="L513" s="42"/>
      <c r="M513" s="42"/>
      <c r="N513" s="42"/>
      <c r="O513" s="42"/>
      <c r="P513" s="42"/>
      <c r="Q513" s="42"/>
      <c r="R513" s="42"/>
      <c r="S513" s="42"/>
      <c r="T513" s="42"/>
      <c r="U513" s="42"/>
      <c r="V513" s="42"/>
      <c r="W513" s="42"/>
      <c r="X513" s="42"/>
      <c r="Y513" s="42"/>
      <c r="Z513" s="42"/>
      <c r="AA513" s="42"/>
      <c r="AB513" s="42"/>
      <c r="AC513" s="42"/>
      <c r="AD513" s="42"/>
      <c r="AE513" s="42"/>
      <c r="AF513" s="42"/>
      <c r="AG513" s="42"/>
      <c r="AH513" s="42"/>
      <c r="AI513" s="42"/>
      <c r="AJ513" s="42"/>
      <c r="AK513" s="42"/>
      <c r="AL513" s="42"/>
      <c r="AM513" s="42"/>
      <c r="AN513" s="42"/>
      <c r="AO513" s="42"/>
      <c r="AP513" s="42"/>
      <c r="AQ513" s="42"/>
      <c r="AR513" s="42"/>
      <c r="AS513" s="42"/>
      <c r="AT513" s="42"/>
      <c r="AU513" s="42"/>
      <c r="AV513" s="42"/>
      <c r="AW513" s="42"/>
      <c r="AX513" s="42"/>
      <c r="AY513" s="42"/>
      <c r="AZ513" s="42"/>
      <c r="BA513" s="42"/>
      <c r="BB513" s="42"/>
      <c r="BC513" s="42"/>
      <c r="BD513" s="42"/>
      <c r="BE513" s="42"/>
      <c r="BF513" s="42"/>
      <c r="BG513" s="42"/>
      <c r="BH513" s="42"/>
      <c r="BI513" s="42"/>
    </row>
    <row r="514" spans="1:61" ht="15.75" customHeight="1">
      <c r="A514" s="435"/>
      <c r="B514" s="42"/>
      <c r="C514" s="42"/>
      <c r="D514" s="42"/>
      <c r="E514" s="42"/>
      <c r="F514" s="42"/>
      <c r="G514" s="42"/>
      <c r="H514" s="42"/>
      <c r="I514" s="42"/>
      <c r="J514" s="42"/>
      <c r="K514" s="42"/>
      <c r="L514" s="42"/>
      <c r="M514" s="42"/>
      <c r="N514" s="42"/>
      <c r="O514" s="42"/>
      <c r="P514" s="42"/>
      <c r="Q514" s="42"/>
      <c r="R514" s="42"/>
      <c r="S514" s="42"/>
      <c r="T514" s="42"/>
      <c r="U514" s="42"/>
      <c r="V514" s="42"/>
      <c r="W514" s="42"/>
      <c r="X514" s="42"/>
      <c r="Y514" s="42"/>
      <c r="Z514" s="42"/>
      <c r="AA514" s="42"/>
      <c r="AB514" s="42"/>
      <c r="AC514" s="42"/>
      <c r="AD514" s="42"/>
      <c r="AE514" s="42"/>
      <c r="AF514" s="42"/>
      <c r="AG514" s="42"/>
      <c r="AH514" s="42"/>
      <c r="AI514" s="42"/>
      <c r="AJ514" s="42"/>
      <c r="AK514" s="42"/>
      <c r="AL514" s="42"/>
      <c r="AM514" s="42"/>
      <c r="AN514" s="42"/>
      <c r="AO514" s="42"/>
      <c r="AP514" s="42"/>
      <c r="AQ514" s="42"/>
      <c r="AR514" s="42"/>
      <c r="AS514" s="42"/>
      <c r="AT514" s="42"/>
      <c r="AU514" s="42"/>
      <c r="AV514" s="42"/>
      <c r="AW514" s="42"/>
      <c r="AX514" s="42"/>
      <c r="AY514" s="42"/>
      <c r="AZ514" s="42"/>
      <c r="BA514" s="42"/>
      <c r="BB514" s="42"/>
      <c r="BC514" s="42"/>
      <c r="BD514" s="42"/>
      <c r="BE514" s="42"/>
      <c r="BF514" s="42"/>
      <c r="BG514" s="42"/>
      <c r="BH514" s="42"/>
      <c r="BI514" s="42"/>
    </row>
    <row r="515" spans="1:61" ht="15.75" customHeight="1">
      <c r="A515" s="435"/>
      <c r="B515" s="42"/>
      <c r="C515" s="42"/>
      <c r="D515" s="42"/>
      <c r="E515" s="42"/>
      <c r="F515" s="42"/>
      <c r="G515" s="42"/>
      <c r="H515" s="42"/>
      <c r="I515" s="42"/>
      <c r="J515" s="42"/>
      <c r="K515" s="42"/>
      <c r="L515" s="42"/>
      <c r="M515" s="42"/>
      <c r="N515" s="42"/>
      <c r="O515" s="42"/>
      <c r="P515" s="42"/>
      <c r="Q515" s="42"/>
      <c r="R515" s="42"/>
      <c r="S515" s="42"/>
      <c r="T515" s="42"/>
      <c r="U515" s="42"/>
      <c r="V515" s="42"/>
      <c r="W515" s="42"/>
      <c r="X515" s="42"/>
      <c r="Y515" s="42"/>
      <c r="Z515" s="42"/>
      <c r="AA515" s="42"/>
      <c r="AB515" s="42"/>
      <c r="AC515" s="42"/>
      <c r="AD515" s="42"/>
      <c r="AE515" s="42"/>
      <c r="AF515" s="42"/>
      <c r="AG515" s="42"/>
      <c r="AH515" s="42"/>
      <c r="AI515" s="42"/>
      <c r="AJ515" s="42"/>
      <c r="AK515" s="42"/>
      <c r="AL515" s="42"/>
      <c r="AM515" s="42"/>
      <c r="AN515" s="42"/>
      <c r="AO515" s="42"/>
      <c r="AP515" s="42"/>
      <c r="AQ515" s="42"/>
      <c r="AR515" s="42"/>
      <c r="AS515" s="42"/>
      <c r="AT515" s="42"/>
      <c r="AU515" s="42"/>
      <c r="AV515" s="42"/>
      <c r="AW515" s="42"/>
      <c r="AX515" s="42"/>
      <c r="AY515" s="42"/>
      <c r="AZ515" s="42"/>
      <c r="BA515" s="42"/>
      <c r="BB515" s="42"/>
      <c r="BC515" s="42"/>
      <c r="BD515" s="42"/>
      <c r="BE515" s="42"/>
      <c r="BF515" s="42"/>
      <c r="BG515" s="42"/>
      <c r="BH515" s="42"/>
      <c r="BI515" s="42"/>
    </row>
    <row r="516" spans="1:61" ht="15.75" customHeight="1">
      <c r="A516" s="435"/>
      <c r="B516" s="403"/>
      <c r="C516" s="346"/>
      <c r="D516" s="346"/>
      <c r="E516" s="346"/>
      <c r="F516" s="346"/>
      <c r="G516" s="346"/>
      <c r="H516" s="346"/>
      <c r="I516" s="346"/>
      <c r="J516" s="346"/>
      <c r="K516" s="346"/>
      <c r="L516" s="346"/>
      <c r="M516" s="346"/>
      <c r="N516" s="346"/>
      <c r="O516" s="346"/>
      <c r="P516" s="346"/>
      <c r="Q516" s="346"/>
      <c r="R516" s="346"/>
      <c r="S516" s="346"/>
      <c r="T516" s="346"/>
      <c r="U516" s="346"/>
      <c r="V516" s="346"/>
      <c r="W516" s="346"/>
      <c r="X516" s="346"/>
      <c r="Y516" s="346"/>
      <c r="Z516" s="346"/>
      <c r="AA516" s="346"/>
      <c r="AB516" s="346"/>
      <c r="AC516" s="346"/>
      <c r="AD516" s="346"/>
      <c r="AE516" s="346"/>
      <c r="AF516" s="346"/>
      <c r="AG516" s="346"/>
      <c r="AH516" s="346"/>
      <c r="AI516" s="346"/>
      <c r="AJ516" s="346"/>
      <c r="AK516" s="346"/>
      <c r="AL516" s="346"/>
      <c r="AM516" s="346"/>
      <c r="AN516" s="346"/>
      <c r="AO516" s="346"/>
      <c r="AP516" s="42"/>
      <c r="AQ516" s="42"/>
      <c r="AR516" s="42"/>
      <c r="AS516" s="42"/>
      <c r="AT516" s="42"/>
      <c r="AU516" s="42"/>
      <c r="AV516" s="42"/>
      <c r="AW516" s="42"/>
      <c r="AX516" s="42"/>
      <c r="AY516" s="42"/>
      <c r="AZ516" s="42"/>
      <c r="BA516" s="42"/>
      <c r="BB516" s="42"/>
      <c r="BC516" s="42"/>
      <c r="BD516" s="42"/>
      <c r="BE516" s="42"/>
      <c r="BF516" s="42"/>
      <c r="BG516" s="42"/>
      <c r="BH516" s="42"/>
      <c r="BI516" s="42"/>
    </row>
    <row r="517" spans="1:61" ht="15.75" customHeight="1">
      <c r="A517" s="435"/>
      <c r="B517" s="405"/>
      <c r="C517" s="346"/>
      <c r="D517" s="346"/>
      <c r="E517" s="346"/>
      <c r="F517" s="346"/>
      <c r="G517" s="346"/>
      <c r="H517" s="346"/>
      <c r="I517" s="346"/>
      <c r="J517" s="346"/>
      <c r="K517" s="346"/>
      <c r="L517" s="346"/>
      <c r="M517" s="346"/>
      <c r="N517" s="346"/>
      <c r="O517" s="346"/>
      <c r="P517" s="346"/>
      <c r="Q517" s="346"/>
      <c r="R517" s="346"/>
      <c r="S517" s="346"/>
      <c r="T517" s="346"/>
      <c r="U517" s="346"/>
      <c r="V517" s="346"/>
      <c r="W517" s="346"/>
      <c r="X517" s="346"/>
      <c r="Y517" s="346"/>
      <c r="Z517" s="346"/>
      <c r="AA517" s="346"/>
      <c r="AB517" s="346"/>
      <c r="AC517" s="346"/>
      <c r="AD517" s="346"/>
      <c r="AE517" s="346"/>
      <c r="AF517" s="346"/>
      <c r="AG517" s="346"/>
      <c r="AH517" s="346"/>
      <c r="AI517" s="346"/>
      <c r="AJ517" s="346"/>
      <c r="AK517" s="346"/>
      <c r="AL517" s="346"/>
      <c r="AM517" s="346"/>
      <c r="AN517" s="346"/>
      <c r="AO517" s="346"/>
      <c r="AP517" s="42"/>
      <c r="AQ517" s="42"/>
      <c r="AR517" s="42"/>
      <c r="AS517" s="42"/>
      <c r="AT517" s="42"/>
      <c r="AU517" s="42"/>
      <c r="AV517" s="42"/>
      <c r="AW517" s="42"/>
      <c r="AX517" s="42"/>
      <c r="AY517" s="42"/>
      <c r="AZ517" s="42"/>
      <c r="BA517" s="42"/>
      <c r="BB517" s="42"/>
      <c r="BC517" s="42"/>
      <c r="BD517" s="42"/>
      <c r="BE517" s="42"/>
      <c r="BF517" s="42"/>
      <c r="BG517" s="42"/>
      <c r="BH517" s="42"/>
      <c r="BI517" s="42"/>
    </row>
    <row r="518" spans="1:61" ht="15.75" customHeight="1">
      <c r="A518" s="435"/>
      <c r="B518" s="346"/>
      <c r="C518" s="346"/>
      <c r="D518" s="346"/>
      <c r="E518" s="346"/>
      <c r="F518" s="346"/>
      <c r="G518" s="346"/>
      <c r="H518" s="346"/>
      <c r="I518" s="346"/>
      <c r="J518" s="346"/>
      <c r="K518" s="346"/>
      <c r="L518" s="346"/>
      <c r="M518" s="346"/>
      <c r="N518" s="346"/>
      <c r="O518" s="346"/>
      <c r="P518" s="346"/>
      <c r="Q518" s="346"/>
      <c r="R518" s="346"/>
      <c r="S518" s="346"/>
      <c r="T518" s="346"/>
      <c r="U518" s="346"/>
      <c r="V518" s="346"/>
      <c r="W518" s="346"/>
      <c r="X518" s="346"/>
      <c r="Y518" s="346"/>
      <c r="Z518" s="346"/>
      <c r="AA518" s="346"/>
      <c r="AB518" s="346"/>
      <c r="AC518" s="346"/>
      <c r="AD518" s="346"/>
      <c r="AE518" s="346"/>
      <c r="AF518" s="346"/>
      <c r="AG518" s="346"/>
      <c r="AH518" s="346"/>
      <c r="AI518" s="346"/>
      <c r="AJ518" s="346"/>
      <c r="AK518" s="346"/>
      <c r="AL518" s="346"/>
      <c r="AM518" s="346"/>
      <c r="AN518" s="346"/>
      <c r="AO518" s="346"/>
      <c r="AP518" s="42"/>
      <c r="AQ518" s="42"/>
      <c r="AR518" s="42"/>
      <c r="AS518" s="42"/>
      <c r="AT518" s="42"/>
      <c r="AU518" s="42"/>
      <c r="AV518" s="42"/>
      <c r="AW518" s="42"/>
      <c r="AX518" s="42"/>
      <c r="AY518" s="42"/>
      <c r="AZ518" s="42"/>
      <c r="BA518" s="42"/>
      <c r="BB518" s="42"/>
      <c r="BC518" s="42"/>
      <c r="BD518" s="42"/>
      <c r="BE518" s="42"/>
      <c r="BF518" s="42"/>
      <c r="BG518" s="42"/>
      <c r="BH518" s="42"/>
      <c r="BI518" s="42"/>
    </row>
    <row r="519" spans="1:61" ht="15.75" customHeight="1">
      <c r="A519" s="435"/>
      <c r="B519" s="346"/>
      <c r="C519" s="403"/>
      <c r="D519" s="403"/>
      <c r="E519" s="403"/>
      <c r="F519" s="403"/>
      <c r="G519" s="403"/>
      <c r="H519" s="403"/>
      <c r="I519" s="403"/>
      <c r="J519" s="403"/>
      <c r="K519" s="403"/>
      <c r="L519" s="403"/>
      <c r="M519" s="403"/>
      <c r="N519" s="403"/>
      <c r="O519" s="403"/>
      <c r="P519" s="403"/>
      <c r="Q519" s="403"/>
      <c r="R519" s="403"/>
      <c r="S519" s="403"/>
      <c r="T519" s="403"/>
      <c r="U519" s="403"/>
      <c r="V519" s="403"/>
      <c r="W519" s="403"/>
      <c r="X519" s="403"/>
      <c r="Y519" s="403"/>
      <c r="Z519" s="403"/>
      <c r="AA519" s="403"/>
      <c r="AB519" s="403"/>
      <c r="AC519" s="403"/>
      <c r="AD519" s="403"/>
      <c r="AE519" s="403"/>
      <c r="AF519" s="403"/>
      <c r="AG519" s="403"/>
      <c r="AH519" s="403"/>
      <c r="AI519" s="403"/>
      <c r="AJ519" s="403"/>
      <c r="AK519" s="403"/>
      <c r="AL519" s="403"/>
      <c r="AM519" s="403"/>
      <c r="AN519" s="403"/>
      <c r="AO519" s="403"/>
      <c r="AP519" s="42"/>
      <c r="AQ519" s="42"/>
      <c r="AR519" s="42"/>
      <c r="AS519" s="42"/>
      <c r="AT519" s="42"/>
      <c r="AU519" s="42"/>
      <c r="AV519" s="42"/>
      <c r="AW519" s="42"/>
      <c r="AX519" s="42"/>
      <c r="AY519" s="42"/>
      <c r="AZ519" s="42"/>
      <c r="BA519" s="42"/>
      <c r="BB519" s="42"/>
      <c r="BC519" s="42"/>
      <c r="BD519" s="42"/>
      <c r="BE519" s="42"/>
      <c r="BF519" s="42"/>
      <c r="BG519" s="42"/>
      <c r="BH519" s="42"/>
      <c r="BI519" s="42"/>
    </row>
    <row r="520" spans="1:61" ht="15.75" customHeight="1">
      <c r="A520" s="435"/>
      <c r="B520" s="346"/>
      <c r="C520" s="346"/>
      <c r="D520" s="346"/>
      <c r="E520" s="346"/>
      <c r="F520" s="346"/>
      <c r="G520" s="346"/>
      <c r="H520" s="346"/>
      <c r="I520" s="346"/>
      <c r="J520" s="346"/>
      <c r="K520" s="346"/>
      <c r="L520" s="346"/>
      <c r="M520" s="346"/>
      <c r="N520" s="346"/>
      <c r="O520" s="346"/>
      <c r="P520" s="346"/>
      <c r="Q520" s="346"/>
      <c r="R520" s="346"/>
      <c r="S520" s="346"/>
      <c r="T520" s="346"/>
      <c r="U520" s="346"/>
      <c r="V520" s="346"/>
      <c r="W520" s="346"/>
      <c r="X520" s="346"/>
      <c r="Y520" s="346"/>
      <c r="Z520" s="346"/>
      <c r="AA520" s="346"/>
      <c r="AB520" s="346"/>
      <c r="AC520" s="346"/>
      <c r="AD520" s="346"/>
      <c r="AE520" s="346"/>
      <c r="AF520" s="346"/>
      <c r="AG520" s="346"/>
      <c r="AH520" s="346"/>
      <c r="AI520" s="346"/>
      <c r="AJ520" s="346"/>
      <c r="AK520" s="346"/>
      <c r="AL520" s="346"/>
      <c r="AM520" s="346"/>
      <c r="AN520" s="346"/>
      <c r="AO520" s="346"/>
      <c r="AP520" s="42"/>
      <c r="AQ520" s="42"/>
      <c r="AR520" s="42"/>
      <c r="AS520" s="42"/>
      <c r="AT520" s="42"/>
      <c r="AU520" s="42"/>
      <c r="AV520" s="42"/>
      <c r="AW520" s="42"/>
      <c r="AX520" s="42"/>
      <c r="AY520" s="42"/>
      <c r="AZ520" s="42"/>
      <c r="BA520" s="42"/>
      <c r="BB520" s="42"/>
      <c r="BC520" s="42"/>
      <c r="BD520" s="42"/>
      <c r="BE520" s="42"/>
      <c r="BF520" s="42"/>
      <c r="BG520" s="42"/>
      <c r="BH520" s="42"/>
      <c r="BI520" s="42"/>
    </row>
    <row r="521" spans="1:61" ht="15.75" customHeight="1">
      <c r="A521" s="435"/>
      <c r="B521" s="346"/>
      <c r="C521" s="346"/>
      <c r="D521" s="346"/>
      <c r="E521" s="346"/>
      <c r="F521" s="346"/>
      <c r="G521" s="346"/>
      <c r="H521" s="346"/>
      <c r="I521" s="346"/>
      <c r="J521" s="346"/>
      <c r="K521" s="346"/>
      <c r="L521" s="346"/>
      <c r="M521" s="346"/>
      <c r="N521" s="346"/>
      <c r="O521" s="346"/>
      <c r="P521" s="346"/>
      <c r="Q521" s="346"/>
      <c r="R521" s="346"/>
      <c r="S521" s="346"/>
      <c r="T521" s="346"/>
      <c r="U521" s="346"/>
      <c r="V521" s="346"/>
      <c r="W521" s="346"/>
      <c r="X521" s="346"/>
      <c r="Y521" s="346"/>
      <c r="Z521" s="346"/>
      <c r="AA521" s="346"/>
      <c r="AB521" s="346"/>
      <c r="AC521" s="346"/>
      <c r="AD521" s="346"/>
      <c r="AE521" s="346"/>
      <c r="AF521" s="346"/>
      <c r="AG521" s="346"/>
      <c r="AH521" s="346"/>
      <c r="AI521" s="346"/>
      <c r="AJ521" s="346"/>
      <c r="AK521" s="346"/>
      <c r="AL521" s="346"/>
      <c r="AM521" s="346"/>
      <c r="AN521" s="346"/>
      <c r="AO521" s="346"/>
      <c r="AP521" s="42"/>
      <c r="AQ521" s="42"/>
      <c r="AR521" s="42"/>
      <c r="AS521" s="42"/>
      <c r="AT521" s="42"/>
      <c r="AU521" s="42"/>
      <c r="AV521" s="42"/>
      <c r="AW521" s="42"/>
      <c r="AX521" s="42"/>
      <c r="AY521" s="42"/>
      <c r="AZ521" s="42"/>
      <c r="BA521" s="42"/>
      <c r="BB521" s="42"/>
      <c r="BC521" s="42"/>
      <c r="BD521" s="42"/>
      <c r="BE521" s="42"/>
      <c r="BF521" s="42"/>
      <c r="BG521" s="42"/>
      <c r="BH521" s="42"/>
      <c r="BI521" s="42"/>
    </row>
    <row r="522" spans="1:61" ht="15.75" customHeight="1">
      <c r="A522" s="435"/>
      <c r="B522" s="346"/>
      <c r="C522" s="346"/>
      <c r="D522" s="346"/>
      <c r="E522" s="346"/>
      <c r="F522" s="346"/>
      <c r="G522" s="346"/>
      <c r="H522" s="346"/>
      <c r="I522" s="346"/>
      <c r="J522" s="346"/>
      <c r="K522" s="346"/>
      <c r="L522" s="346"/>
      <c r="M522" s="346"/>
      <c r="N522" s="346"/>
      <c r="O522" s="346"/>
      <c r="P522" s="346"/>
      <c r="Q522" s="346"/>
      <c r="R522" s="346"/>
      <c r="S522" s="346"/>
      <c r="T522" s="346"/>
      <c r="U522" s="346"/>
      <c r="V522" s="346"/>
      <c r="W522" s="346"/>
      <c r="X522" s="346"/>
      <c r="Y522" s="346"/>
      <c r="Z522" s="346"/>
      <c r="AA522" s="346"/>
      <c r="AB522" s="346"/>
      <c r="AC522" s="346"/>
      <c r="AD522" s="346"/>
      <c r="AE522" s="346"/>
      <c r="AF522" s="346"/>
      <c r="AG522" s="346"/>
      <c r="AH522" s="346"/>
      <c r="AI522" s="346"/>
      <c r="AJ522" s="346"/>
      <c r="AK522" s="346"/>
      <c r="AL522" s="346"/>
      <c r="AM522" s="346"/>
      <c r="AN522" s="346"/>
      <c r="AO522" s="346"/>
      <c r="AP522" s="42"/>
      <c r="AQ522" s="42"/>
      <c r="AR522" s="42"/>
      <c r="AS522" s="42"/>
      <c r="AT522" s="42"/>
      <c r="AU522" s="42"/>
      <c r="AV522" s="42"/>
      <c r="AW522" s="42"/>
      <c r="AX522" s="42"/>
      <c r="AY522" s="42"/>
      <c r="AZ522" s="42"/>
      <c r="BA522" s="42"/>
      <c r="BB522" s="42"/>
      <c r="BC522" s="42"/>
      <c r="BD522" s="42"/>
      <c r="BE522" s="42"/>
      <c r="BF522" s="42"/>
      <c r="BG522" s="42"/>
      <c r="BH522" s="42"/>
      <c r="BI522" s="42"/>
    </row>
    <row r="523" spans="1:61" ht="15.75" customHeight="1">
      <c r="A523" s="435"/>
      <c r="B523" s="346"/>
      <c r="C523" s="346"/>
      <c r="D523" s="346"/>
      <c r="E523" s="346"/>
      <c r="F523" s="346"/>
      <c r="G523" s="346"/>
      <c r="H523" s="346"/>
      <c r="I523" s="346"/>
      <c r="J523" s="346"/>
      <c r="K523" s="346"/>
      <c r="L523" s="346"/>
      <c r="M523" s="346"/>
      <c r="N523" s="346"/>
      <c r="O523" s="346"/>
      <c r="P523" s="346"/>
      <c r="Q523" s="346"/>
      <c r="R523" s="346"/>
      <c r="S523" s="346"/>
      <c r="T523" s="346"/>
      <c r="U523" s="346"/>
      <c r="V523" s="346"/>
      <c r="W523" s="346"/>
      <c r="X523" s="346"/>
      <c r="Y523" s="346"/>
      <c r="Z523" s="346"/>
      <c r="AA523" s="346"/>
      <c r="AB523" s="346"/>
      <c r="AC523" s="346"/>
      <c r="AD523" s="346"/>
      <c r="AE523" s="346"/>
      <c r="AF523" s="346"/>
      <c r="AG523" s="346"/>
      <c r="AH523" s="346"/>
      <c r="AI523" s="346"/>
      <c r="AJ523" s="346"/>
      <c r="AK523" s="346"/>
      <c r="AL523" s="346"/>
      <c r="AM523" s="346"/>
      <c r="AN523" s="346"/>
      <c r="AO523" s="346"/>
      <c r="AP523" s="42"/>
      <c r="AQ523" s="42"/>
      <c r="AR523" s="42"/>
      <c r="AS523" s="42"/>
      <c r="AT523" s="42"/>
      <c r="AU523" s="42"/>
      <c r="AV523" s="42"/>
      <c r="AW523" s="42"/>
      <c r="AX523" s="42"/>
      <c r="AY523" s="42"/>
      <c r="AZ523" s="42"/>
      <c r="BA523" s="42"/>
      <c r="BB523" s="42"/>
      <c r="BC523" s="42"/>
      <c r="BD523" s="42"/>
      <c r="BE523" s="42"/>
      <c r="BF523" s="42"/>
      <c r="BG523" s="42"/>
      <c r="BH523" s="42"/>
      <c r="BI523" s="42"/>
    </row>
    <row r="524" spans="1:61" ht="15.75" customHeight="1">
      <c r="A524" s="435"/>
      <c r="B524" s="346"/>
      <c r="C524" s="403"/>
      <c r="D524" s="403"/>
      <c r="E524" s="403"/>
      <c r="F524" s="403"/>
      <c r="G524" s="403"/>
      <c r="H524" s="403"/>
      <c r="I524" s="403"/>
      <c r="J524" s="403"/>
      <c r="K524" s="403"/>
      <c r="L524" s="403"/>
      <c r="M524" s="403"/>
      <c r="N524" s="403"/>
      <c r="O524" s="403"/>
      <c r="P524" s="403"/>
      <c r="Q524" s="403"/>
      <c r="R524" s="403"/>
      <c r="S524" s="403"/>
      <c r="T524" s="403"/>
      <c r="U524" s="403"/>
      <c r="V524" s="403"/>
      <c r="W524" s="403"/>
      <c r="X524" s="403"/>
      <c r="Y524" s="403"/>
      <c r="Z524" s="403"/>
      <c r="AA524" s="403"/>
      <c r="AB524" s="403"/>
      <c r="AC524" s="403"/>
      <c r="AD524" s="403"/>
      <c r="AE524" s="403"/>
      <c r="AF524" s="403"/>
      <c r="AG524" s="403"/>
      <c r="AH524" s="403"/>
      <c r="AI524" s="403"/>
      <c r="AJ524" s="403"/>
      <c r="AK524" s="403"/>
      <c r="AL524" s="403"/>
      <c r="AM524" s="403"/>
      <c r="AN524" s="403"/>
      <c r="AO524" s="403"/>
      <c r="AP524" s="42"/>
      <c r="AQ524" s="42"/>
      <c r="AR524" s="42"/>
      <c r="AS524" s="42"/>
      <c r="AT524" s="42"/>
      <c r="AU524" s="42"/>
      <c r="AV524" s="42"/>
      <c r="AW524" s="42"/>
      <c r="AX524" s="42"/>
      <c r="AY524" s="42"/>
      <c r="AZ524" s="42"/>
      <c r="BA524" s="42"/>
      <c r="BB524" s="42"/>
      <c r="BC524" s="42"/>
      <c r="BD524" s="42"/>
      <c r="BE524" s="42"/>
      <c r="BF524" s="42"/>
      <c r="BG524" s="42"/>
      <c r="BH524" s="42"/>
      <c r="BI524" s="42"/>
    </row>
    <row r="525" spans="1:61" ht="15.75" customHeight="1">
      <c r="A525" s="435"/>
      <c r="B525" s="346"/>
      <c r="C525" s="346"/>
      <c r="D525" s="346"/>
      <c r="E525" s="346"/>
      <c r="F525" s="346"/>
      <c r="G525" s="346"/>
      <c r="H525" s="346"/>
      <c r="I525" s="346"/>
      <c r="J525" s="346"/>
      <c r="K525" s="346"/>
      <c r="L525" s="346"/>
      <c r="M525" s="346"/>
      <c r="N525" s="346"/>
      <c r="O525" s="346"/>
      <c r="P525" s="346"/>
      <c r="Q525" s="346"/>
      <c r="R525" s="346"/>
      <c r="S525" s="346"/>
      <c r="T525" s="346"/>
      <c r="U525" s="346"/>
      <c r="V525" s="346"/>
      <c r="W525" s="346"/>
      <c r="X525" s="346"/>
      <c r="Y525" s="346"/>
      <c r="Z525" s="346"/>
      <c r="AA525" s="346"/>
      <c r="AB525" s="346"/>
      <c r="AC525" s="346"/>
      <c r="AD525" s="346"/>
      <c r="AE525" s="346"/>
      <c r="AF525" s="346"/>
      <c r="AG525" s="346"/>
      <c r="AH525" s="346"/>
      <c r="AI525" s="346"/>
      <c r="AJ525" s="346"/>
      <c r="AK525" s="346"/>
      <c r="AL525" s="346"/>
      <c r="AM525" s="346"/>
      <c r="AN525" s="346"/>
      <c r="AO525" s="346"/>
      <c r="AP525" s="42"/>
      <c r="AQ525" s="42"/>
      <c r="AR525" s="42"/>
      <c r="AS525" s="42"/>
      <c r="AT525" s="42"/>
      <c r="AU525" s="42"/>
      <c r="AV525" s="42"/>
      <c r="AW525" s="42"/>
      <c r="AX525" s="42"/>
      <c r="AY525" s="42"/>
      <c r="AZ525" s="42"/>
      <c r="BA525" s="42"/>
      <c r="BB525" s="42"/>
      <c r="BC525" s="42"/>
      <c r="BD525" s="42"/>
      <c r="BE525" s="42"/>
      <c r="BF525" s="42"/>
      <c r="BG525" s="42"/>
      <c r="BH525" s="42"/>
      <c r="BI525" s="42"/>
    </row>
    <row r="526" spans="1:61" ht="15.75" customHeight="1">
      <c r="A526" s="435"/>
      <c r="B526" s="346"/>
      <c r="C526" s="346"/>
      <c r="D526" s="346"/>
      <c r="E526" s="346"/>
      <c r="F526" s="346"/>
      <c r="G526" s="346"/>
      <c r="H526" s="346"/>
      <c r="I526" s="346"/>
      <c r="J526" s="346"/>
      <c r="K526" s="346"/>
      <c r="L526" s="346"/>
      <c r="M526" s="346"/>
      <c r="N526" s="346"/>
      <c r="O526" s="346"/>
      <c r="P526" s="346"/>
      <c r="Q526" s="346"/>
      <c r="R526" s="346"/>
      <c r="S526" s="346"/>
      <c r="T526" s="346"/>
      <c r="U526" s="346"/>
      <c r="V526" s="346"/>
      <c r="W526" s="346"/>
      <c r="X526" s="346"/>
      <c r="Y526" s="346"/>
      <c r="Z526" s="346"/>
      <c r="AA526" s="346"/>
      <c r="AB526" s="346"/>
      <c r="AC526" s="346"/>
      <c r="AD526" s="346"/>
      <c r="AE526" s="346"/>
      <c r="AF526" s="346"/>
      <c r="AG526" s="346"/>
      <c r="AH526" s="346"/>
      <c r="AI526" s="346"/>
      <c r="AJ526" s="346"/>
      <c r="AK526" s="346"/>
      <c r="AL526" s="346"/>
      <c r="AM526" s="346"/>
      <c r="AN526" s="346"/>
      <c r="AO526" s="346"/>
      <c r="AP526" s="42"/>
      <c r="AQ526" s="42"/>
      <c r="AR526" s="42"/>
      <c r="AS526" s="42"/>
      <c r="AT526" s="42"/>
      <c r="AU526" s="42"/>
      <c r="AV526" s="42"/>
      <c r="AW526" s="42"/>
      <c r="AX526" s="42"/>
      <c r="AY526" s="42"/>
      <c r="AZ526" s="42"/>
      <c r="BA526" s="42"/>
      <c r="BB526" s="42"/>
      <c r="BC526" s="42"/>
      <c r="BD526" s="42"/>
      <c r="BE526" s="42"/>
      <c r="BF526" s="42"/>
      <c r="BG526" s="42"/>
      <c r="BH526" s="42"/>
      <c r="BI526" s="42"/>
    </row>
    <row r="527" spans="1:61" ht="15.75" customHeight="1">
      <c r="A527" s="435"/>
      <c r="B527" s="346"/>
      <c r="C527" s="346"/>
      <c r="D527" s="346"/>
      <c r="E527" s="346"/>
      <c r="F527" s="346"/>
      <c r="G527" s="346"/>
      <c r="H527" s="346"/>
      <c r="I527" s="346"/>
      <c r="J527" s="346"/>
      <c r="K527" s="346"/>
      <c r="L527" s="346"/>
      <c r="M527" s="346"/>
      <c r="N527" s="346"/>
      <c r="O527" s="346"/>
      <c r="P527" s="346"/>
      <c r="Q527" s="346"/>
      <c r="R527" s="346"/>
      <c r="S527" s="346"/>
      <c r="T527" s="346"/>
      <c r="U527" s="346"/>
      <c r="V527" s="346"/>
      <c r="W527" s="346"/>
      <c r="X527" s="346"/>
      <c r="Y527" s="346"/>
      <c r="Z527" s="346"/>
      <c r="AA527" s="346"/>
      <c r="AB527" s="346"/>
      <c r="AC527" s="346"/>
      <c r="AD527" s="346"/>
      <c r="AE527" s="346"/>
      <c r="AF527" s="346"/>
      <c r="AG527" s="346"/>
      <c r="AH527" s="346"/>
      <c r="AI527" s="346"/>
      <c r="AJ527" s="346"/>
      <c r="AK527" s="346"/>
      <c r="AL527" s="346"/>
      <c r="AM527" s="346"/>
      <c r="AN527" s="346"/>
      <c r="AO527" s="346"/>
      <c r="AP527" s="42"/>
      <c r="AQ527" s="42"/>
      <c r="AR527" s="42"/>
      <c r="AS527" s="42"/>
      <c r="AT527" s="42"/>
      <c r="AU527" s="42"/>
      <c r="AV527" s="42"/>
      <c r="AW527" s="42"/>
      <c r="AX527" s="42"/>
      <c r="AY527" s="42"/>
      <c r="AZ527" s="42"/>
      <c r="BA527" s="42"/>
      <c r="BB527" s="42"/>
      <c r="BC527" s="42"/>
      <c r="BD527" s="42"/>
      <c r="BE527" s="42"/>
      <c r="BF527" s="42"/>
      <c r="BG527" s="42"/>
      <c r="BH527" s="42"/>
      <c r="BI527" s="42"/>
    </row>
    <row r="528" spans="1:61" ht="15.75" customHeight="1">
      <c r="A528" s="435"/>
      <c r="B528" s="407"/>
      <c r="C528" s="408"/>
      <c r="D528" s="408"/>
      <c r="E528" s="408"/>
      <c r="F528" s="408"/>
      <c r="G528" s="408"/>
      <c r="H528" s="408"/>
      <c r="I528" s="408"/>
      <c r="J528" s="408"/>
      <c r="K528" s="408"/>
      <c r="L528" s="408"/>
      <c r="M528" s="408"/>
      <c r="N528" s="408"/>
      <c r="O528" s="408"/>
      <c r="P528" s="408"/>
      <c r="Q528" s="408"/>
      <c r="R528" s="408"/>
      <c r="S528" s="408"/>
      <c r="T528" s="408"/>
      <c r="U528" s="408"/>
      <c r="V528" s="408"/>
      <c r="W528" s="408"/>
      <c r="X528" s="408"/>
      <c r="Y528" s="408"/>
      <c r="Z528" s="408"/>
      <c r="AA528" s="408"/>
      <c r="AB528" s="408"/>
      <c r="AC528" s="408"/>
      <c r="AD528" s="408"/>
      <c r="AE528" s="408"/>
      <c r="AF528" s="408"/>
      <c r="AG528" s="408"/>
      <c r="AH528" s="408"/>
      <c r="AI528" s="408"/>
      <c r="AJ528" s="408"/>
      <c r="AK528" s="408"/>
      <c r="AL528" s="408"/>
      <c r="AM528" s="408"/>
      <c r="AN528" s="408"/>
      <c r="AO528" s="408"/>
      <c r="AP528" s="42"/>
      <c r="AQ528" s="42"/>
      <c r="AR528" s="42"/>
      <c r="AS528" s="42"/>
      <c r="AT528" s="42"/>
      <c r="AU528" s="42"/>
      <c r="AV528" s="42"/>
      <c r="AW528" s="42"/>
      <c r="AX528" s="42"/>
      <c r="AY528" s="42"/>
      <c r="AZ528" s="42"/>
      <c r="BA528" s="42"/>
      <c r="BB528" s="42"/>
      <c r="BC528" s="42"/>
      <c r="BD528" s="42"/>
      <c r="BE528" s="42"/>
      <c r="BF528" s="42"/>
      <c r="BG528" s="42"/>
      <c r="BH528" s="42"/>
      <c r="BI528" s="42"/>
    </row>
    <row r="529" spans="1:61" ht="15.75" customHeight="1">
      <c r="A529" s="435"/>
      <c r="B529" s="346"/>
      <c r="C529" s="346"/>
      <c r="D529" s="346"/>
      <c r="E529" s="346"/>
      <c r="F529" s="346"/>
      <c r="G529" s="346"/>
      <c r="H529" s="346"/>
      <c r="I529" s="346"/>
      <c r="J529" s="346"/>
      <c r="K529" s="346"/>
      <c r="L529" s="346"/>
      <c r="M529" s="346"/>
      <c r="N529" s="346"/>
      <c r="O529" s="346"/>
      <c r="P529" s="346"/>
      <c r="Q529" s="346"/>
      <c r="R529" s="346"/>
      <c r="S529" s="346"/>
      <c r="T529" s="346"/>
      <c r="U529" s="346"/>
      <c r="V529" s="346"/>
      <c r="W529" s="346"/>
      <c r="X529" s="346"/>
      <c r="Y529" s="346"/>
      <c r="Z529" s="346"/>
      <c r="AA529" s="346"/>
      <c r="AB529" s="346"/>
      <c r="AC529" s="346"/>
      <c r="AD529" s="346"/>
      <c r="AE529" s="346"/>
      <c r="AF529" s="346"/>
      <c r="AG529" s="346"/>
      <c r="AH529" s="346"/>
      <c r="AI529" s="346"/>
      <c r="AJ529" s="346"/>
      <c r="AK529" s="346"/>
      <c r="AL529" s="346"/>
      <c r="AM529" s="346"/>
      <c r="AN529" s="346"/>
      <c r="AO529" s="346"/>
      <c r="AP529" s="42"/>
      <c r="AQ529" s="42"/>
      <c r="AR529" s="42"/>
      <c r="AS529" s="42"/>
      <c r="AT529" s="42"/>
      <c r="AU529" s="42"/>
      <c r="AV529" s="42"/>
      <c r="AW529" s="42"/>
      <c r="AX529" s="42"/>
      <c r="AY529" s="42"/>
      <c r="AZ529" s="42"/>
      <c r="BA529" s="42"/>
      <c r="BB529" s="42"/>
      <c r="BC529" s="42"/>
      <c r="BD529" s="42"/>
      <c r="BE529" s="42"/>
      <c r="BF529" s="42"/>
      <c r="BG529" s="42"/>
      <c r="BH529" s="42"/>
      <c r="BI529" s="42"/>
    </row>
    <row r="530" spans="1:61" ht="15.75" customHeight="1">
      <c r="A530" s="435"/>
      <c r="B530" s="346"/>
      <c r="C530" s="346"/>
      <c r="D530" s="346"/>
      <c r="E530" s="410"/>
      <c r="F530" s="346"/>
      <c r="G530" s="346"/>
      <c r="H530" s="410"/>
      <c r="I530" s="346"/>
      <c r="J530" s="346"/>
      <c r="K530" s="410"/>
      <c r="L530" s="346"/>
      <c r="M530" s="346"/>
      <c r="N530" s="410"/>
      <c r="O530" s="346"/>
      <c r="P530" s="346"/>
      <c r="Q530" s="410"/>
      <c r="R530" s="346"/>
      <c r="S530" s="346"/>
      <c r="T530" s="410"/>
      <c r="U530" s="346"/>
      <c r="V530" s="346"/>
      <c r="W530" s="410"/>
      <c r="X530" s="346"/>
      <c r="Y530" s="346"/>
      <c r="Z530" s="410"/>
      <c r="AA530" s="346"/>
      <c r="AB530" s="346"/>
      <c r="AC530" s="410"/>
      <c r="AD530" s="346"/>
      <c r="AE530" s="346"/>
      <c r="AF530" s="410"/>
      <c r="AG530" s="346"/>
      <c r="AH530" s="346"/>
      <c r="AI530" s="410"/>
      <c r="AJ530" s="346"/>
      <c r="AK530" s="346"/>
      <c r="AL530" s="410"/>
      <c r="AM530" s="346"/>
      <c r="AN530" s="346"/>
      <c r="AO530" s="410"/>
      <c r="AP530" s="42"/>
      <c r="AQ530" s="42"/>
      <c r="AR530" s="42"/>
      <c r="AS530" s="42"/>
      <c r="AT530" s="42"/>
      <c r="AU530" s="42"/>
      <c r="AV530" s="42"/>
      <c r="AW530" s="42"/>
      <c r="AX530" s="42"/>
      <c r="AY530" s="42"/>
      <c r="AZ530" s="42"/>
      <c r="BA530" s="42"/>
      <c r="BB530" s="42"/>
      <c r="BC530" s="42"/>
      <c r="BD530" s="42"/>
      <c r="BE530" s="42"/>
      <c r="BF530" s="42"/>
      <c r="BG530" s="42"/>
      <c r="BH530" s="42"/>
      <c r="BI530" s="42"/>
    </row>
    <row r="531" spans="1:61" ht="15.75" customHeight="1">
      <c r="A531" s="435"/>
      <c r="B531" s="346"/>
      <c r="C531" s="411"/>
      <c r="D531" s="403"/>
      <c r="E531" s="410"/>
      <c r="F531" s="411"/>
      <c r="G531" s="403"/>
      <c r="H531" s="410"/>
      <c r="I531" s="411"/>
      <c r="J531" s="403"/>
      <c r="K531" s="410"/>
      <c r="L531" s="411"/>
      <c r="M531" s="403"/>
      <c r="N531" s="410"/>
      <c r="O531" s="411"/>
      <c r="P531" s="403"/>
      <c r="Q531" s="410"/>
      <c r="R531" s="411"/>
      <c r="S531" s="403"/>
      <c r="T531" s="410"/>
      <c r="U531" s="411"/>
      <c r="V531" s="403"/>
      <c r="W531" s="410"/>
      <c r="X531" s="411"/>
      <c r="Y531" s="403"/>
      <c r="Z531" s="410"/>
      <c r="AA531" s="411"/>
      <c r="AB531" s="403"/>
      <c r="AC531" s="410"/>
      <c r="AD531" s="411"/>
      <c r="AE531" s="403"/>
      <c r="AF531" s="410"/>
      <c r="AG531" s="411"/>
      <c r="AH531" s="403"/>
      <c r="AI531" s="410"/>
      <c r="AJ531" s="411"/>
      <c r="AK531" s="403"/>
      <c r="AL531" s="410"/>
      <c r="AM531" s="411"/>
      <c r="AN531" s="403"/>
      <c r="AO531" s="410"/>
      <c r="AP531" s="42"/>
      <c r="AQ531" s="42"/>
      <c r="AR531" s="42"/>
      <c r="AS531" s="42"/>
      <c r="AT531" s="42"/>
      <c r="AU531" s="42"/>
      <c r="AV531" s="42"/>
      <c r="AW531" s="42"/>
      <c r="AX531" s="42"/>
      <c r="AY531" s="42"/>
      <c r="AZ531" s="42"/>
      <c r="BA531" s="42"/>
      <c r="BB531" s="42"/>
      <c r="BC531" s="42"/>
      <c r="BD531" s="42"/>
      <c r="BE531" s="42"/>
      <c r="BF531" s="42"/>
      <c r="BG531" s="42"/>
      <c r="BH531" s="42"/>
      <c r="BI531" s="42"/>
    </row>
    <row r="532" spans="1:61" ht="15.75" customHeight="1">
      <c r="A532" s="435"/>
      <c r="B532" s="346"/>
      <c r="C532" s="412"/>
      <c r="D532" s="412"/>
      <c r="E532" s="412"/>
      <c r="F532" s="412"/>
      <c r="G532" s="412"/>
      <c r="H532" s="412"/>
      <c r="I532" s="412"/>
      <c r="J532" s="412"/>
      <c r="K532" s="412"/>
      <c r="L532" s="412"/>
      <c r="M532" s="412"/>
      <c r="N532" s="412"/>
      <c r="O532" s="412"/>
      <c r="P532" s="412"/>
      <c r="Q532" s="412"/>
      <c r="R532" s="412"/>
      <c r="S532" s="412"/>
      <c r="T532" s="412"/>
      <c r="U532" s="412"/>
      <c r="V532" s="412"/>
      <c r="W532" s="412"/>
      <c r="X532" s="412"/>
      <c r="Y532" s="412"/>
      <c r="Z532" s="412"/>
      <c r="AA532" s="412"/>
      <c r="AB532" s="412"/>
      <c r="AC532" s="412"/>
      <c r="AD532" s="412"/>
      <c r="AE532" s="412"/>
      <c r="AF532" s="412"/>
      <c r="AG532" s="412"/>
      <c r="AH532" s="412"/>
      <c r="AI532" s="412"/>
      <c r="AJ532" s="412"/>
      <c r="AK532" s="412"/>
      <c r="AL532" s="412"/>
      <c r="AM532" s="412"/>
      <c r="AN532" s="412"/>
      <c r="AO532" s="412"/>
      <c r="AP532" s="42"/>
      <c r="AQ532" s="42"/>
      <c r="AR532" s="42"/>
      <c r="AS532" s="42"/>
      <c r="AT532" s="42"/>
      <c r="AU532" s="42"/>
      <c r="AV532" s="42"/>
      <c r="AW532" s="42"/>
      <c r="AX532" s="42"/>
      <c r="AY532" s="42"/>
      <c r="AZ532" s="42"/>
      <c r="BA532" s="42"/>
      <c r="BB532" s="42"/>
      <c r="BC532" s="42"/>
      <c r="BD532" s="42"/>
      <c r="BE532" s="42"/>
      <c r="BF532" s="42"/>
      <c r="BG532" s="42"/>
      <c r="BH532" s="42"/>
      <c r="BI532" s="42"/>
    </row>
    <row r="533" spans="1:61" ht="15.75" customHeight="1">
      <c r="A533" s="435"/>
      <c r="B533" s="403"/>
      <c r="C533" s="346"/>
      <c r="D533" s="346"/>
      <c r="E533" s="346"/>
      <c r="F533" s="346"/>
      <c r="G533" s="346"/>
      <c r="H533" s="346"/>
      <c r="I533" s="346"/>
      <c r="J533" s="346"/>
      <c r="K533" s="346"/>
      <c r="L533" s="346"/>
      <c r="M533" s="346"/>
      <c r="N533" s="346"/>
      <c r="O533" s="346"/>
      <c r="P533" s="346"/>
      <c r="Q533" s="346"/>
      <c r="R533" s="346"/>
      <c r="S533" s="346"/>
      <c r="T533" s="346"/>
      <c r="U533" s="346"/>
      <c r="V533" s="346"/>
      <c r="W533" s="346"/>
      <c r="X533" s="346"/>
      <c r="Y533" s="346"/>
      <c r="Z533" s="346"/>
      <c r="AA533" s="346"/>
      <c r="AB533" s="346"/>
      <c r="AC533" s="346"/>
      <c r="AD533" s="346"/>
      <c r="AE533" s="346"/>
      <c r="AF533" s="346"/>
      <c r="AG533" s="346"/>
      <c r="AH533" s="346"/>
      <c r="AI533" s="346"/>
      <c r="AJ533" s="346"/>
      <c r="AK533" s="346"/>
      <c r="AL533" s="346"/>
      <c r="AM533" s="346"/>
      <c r="AN533" s="346"/>
      <c r="AO533" s="346"/>
      <c r="AP533" s="42"/>
      <c r="AQ533" s="42"/>
      <c r="AR533" s="42"/>
      <c r="AS533" s="42"/>
      <c r="AT533" s="42"/>
      <c r="AU533" s="42"/>
      <c r="AV533" s="42"/>
      <c r="AW533" s="42"/>
      <c r="AX533" s="42"/>
      <c r="AY533" s="42"/>
      <c r="AZ533" s="42"/>
      <c r="BA533" s="42"/>
      <c r="BB533" s="42"/>
      <c r="BC533" s="42"/>
      <c r="BD533" s="42"/>
      <c r="BE533" s="42"/>
      <c r="BF533" s="42"/>
      <c r="BG533" s="42"/>
      <c r="BH533" s="42"/>
      <c r="BI533" s="42"/>
    </row>
    <row r="534" spans="1:61" ht="15.75" customHeight="1">
      <c r="A534" s="435"/>
      <c r="B534" s="346"/>
      <c r="C534" s="346"/>
      <c r="D534" s="346"/>
      <c r="E534" s="346"/>
      <c r="F534" s="346"/>
      <c r="G534" s="346"/>
      <c r="H534" s="346"/>
      <c r="I534" s="346"/>
      <c r="J534" s="346"/>
      <c r="K534" s="346"/>
      <c r="L534" s="346"/>
      <c r="M534" s="346"/>
      <c r="N534" s="346"/>
      <c r="O534" s="346"/>
      <c r="P534" s="346"/>
      <c r="Q534" s="346"/>
      <c r="R534" s="346"/>
      <c r="S534" s="346"/>
      <c r="T534" s="346"/>
      <c r="U534" s="346"/>
      <c r="V534" s="346"/>
      <c r="W534" s="346"/>
      <c r="X534" s="346"/>
      <c r="Y534" s="346"/>
      <c r="Z534" s="346"/>
      <c r="AA534" s="346"/>
      <c r="AB534" s="346"/>
      <c r="AC534" s="346"/>
      <c r="AD534" s="346"/>
      <c r="AE534" s="346"/>
      <c r="AF534" s="346"/>
      <c r="AG534" s="346"/>
      <c r="AH534" s="346"/>
      <c r="AI534" s="346"/>
      <c r="AJ534" s="346"/>
      <c r="AK534" s="346"/>
      <c r="AL534" s="346"/>
      <c r="AM534" s="346"/>
      <c r="AN534" s="346"/>
      <c r="AO534" s="346"/>
      <c r="AP534" s="42"/>
      <c r="AQ534" s="42"/>
      <c r="AR534" s="42"/>
      <c r="AS534" s="42"/>
      <c r="AT534" s="42"/>
      <c r="AU534" s="42"/>
      <c r="AV534" s="42"/>
      <c r="AW534" s="42"/>
      <c r="AX534" s="42"/>
      <c r="AY534" s="42"/>
      <c r="AZ534" s="42"/>
      <c r="BA534" s="42"/>
      <c r="BB534" s="42"/>
      <c r="BC534" s="42"/>
      <c r="BD534" s="42"/>
      <c r="BE534" s="42"/>
      <c r="BF534" s="42"/>
      <c r="BG534" s="42"/>
      <c r="BH534" s="42"/>
      <c r="BI534" s="42"/>
    </row>
    <row r="535" spans="1:61" ht="15.75" customHeight="1">
      <c r="A535" s="435"/>
      <c r="B535" s="346"/>
      <c r="C535" s="414"/>
      <c r="D535" s="404"/>
      <c r="E535" s="414"/>
      <c r="F535" s="414"/>
      <c r="G535" s="404"/>
      <c r="H535" s="414"/>
      <c r="I535" s="414"/>
      <c r="J535" s="404"/>
      <c r="K535" s="414"/>
      <c r="L535" s="414"/>
      <c r="M535" s="404"/>
      <c r="N535" s="414"/>
      <c r="O535" s="414"/>
      <c r="P535" s="404"/>
      <c r="Q535" s="414"/>
      <c r="R535" s="414"/>
      <c r="S535" s="404"/>
      <c r="T535" s="414"/>
      <c r="U535" s="414"/>
      <c r="V535" s="404"/>
      <c r="W535" s="414"/>
      <c r="X535" s="414"/>
      <c r="Y535" s="404"/>
      <c r="Z535" s="414"/>
      <c r="AA535" s="414"/>
      <c r="AB535" s="404"/>
      <c r="AC535" s="414"/>
      <c r="AD535" s="414"/>
      <c r="AE535" s="404"/>
      <c r="AF535" s="414"/>
      <c r="AG535" s="414"/>
      <c r="AH535" s="404"/>
      <c r="AI535" s="414"/>
      <c r="AJ535" s="414"/>
      <c r="AK535" s="404"/>
      <c r="AL535" s="414"/>
      <c r="AM535" s="414"/>
      <c r="AN535" s="404"/>
      <c r="AO535" s="414"/>
      <c r="AP535" s="42"/>
      <c r="AQ535" s="42"/>
      <c r="AR535" s="42"/>
      <c r="AS535" s="42"/>
      <c r="AT535" s="42"/>
      <c r="AU535" s="42"/>
      <c r="AV535" s="42"/>
      <c r="AW535" s="42"/>
      <c r="AX535" s="42"/>
      <c r="AY535" s="42"/>
      <c r="AZ535" s="42"/>
      <c r="BA535" s="42"/>
      <c r="BB535" s="42"/>
      <c r="BC535" s="42"/>
      <c r="BD535" s="42"/>
      <c r="BE535" s="42"/>
      <c r="BF535" s="42"/>
      <c r="BG535" s="42"/>
      <c r="BH535" s="42"/>
      <c r="BI535" s="42"/>
    </row>
    <row r="536" spans="1:61" ht="15.75" customHeight="1">
      <c r="A536" s="435"/>
      <c r="B536" s="346"/>
      <c r="C536" s="414"/>
      <c r="D536" s="404"/>
      <c r="E536" s="414"/>
      <c r="F536" s="414"/>
      <c r="G536" s="404"/>
      <c r="H536" s="414"/>
      <c r="I536" s="414"/>
      <c r="J536" s="404"/>
      <c r="K536" s="414"/>
      <c r="L536" s="414"/>
      <c r="M536" s="404"/>
      <c r="N536" s="414"/>
      <c r="O536" s="414"/>
      <c r="P536" s="404"/>
      <c r="Q536" s="414"/>
      <c r="R536" s="414"/>
      <c r="S536" s="404"/>
      <c r="T536" s="414"/>
      <c r="U536" s="414"/>
      <c r="V536" s="404"/>
      <c r="W536" s="414"/>
      <c r="X536" s="414"/>
      <c r="Y536" s="404"/>
      <c r="Z536" s="414"/>
      <c r="AA536" s="414"/>
      <c r="AB536" s="404"/>
      <c r="AC536" s="414"/>
      <c r="AD536" s="414"/>
      <c r="AE536" s="404"/>
      <c r="AF536" s="414"/>
      <c r="AG536" s="414"/>
      <c r="AH536" s="404"/>
      <c r="AI536" s="414"/>
      <c r="AJ536" s="414"/>
      <c r="AK536" s="404"/>
      <c r="AL536" s="414"/>
      <c r="AM536" s="414"/>
      <c r="AN536" s="404"/>
      <c r="AO536" s="414"/>
      <c r="AP536" s="42"/>
      <c r="AQ536" s="42"/>
      <c r="AR536" s="42"/>
      <c r="AS536" s="42"/>
      <c r="AT536" s="42"/>
      <c r="AU536" s="42"/>
      <c r="AV536" s="42"/>
      <c r="AW536" s="42"/>
      <c r="AX536" s="42"/>
      <c r="AY536" s="42"/>
      <c r="AZ536" s="42"/>
      <c r="BA536" s="42"/>
      <c r="BB536" s="42"/>
      <c r="BC536" s="42"/>
      <c r="BD536" s="42"/>
      <c r="BE536" s="42"/>
      <c r="BF536" s="42"/>
      <c r="BG536" s="42"/>
      <c r="BH536" s="42"/>
      <c r="BI536" s="42"/>
    </row>
    <row r="537" spans="1:61" ht="15.75" customHeight="1">
      <c r="A537" s="435"/>
      <c r="B537" s="346"/>
      <c r="C537" s="414"/>
      <c r="D537" s="404"/>
      <c r="E537" s="414"/>
      <c r="F537" s="414"/>
      <c r="G537" s="404"/>
      <c r="H537" s="414"/>
      <c r="I537" s="414"/>
      <c r="J537" s="404"/>
      <c r="K537" s="414"/>
      <c r="L537" s="414"/>
      <c r="M537" s="404"/>
      <c r="N537" s="414"/>
      <c r="O537" s="414"/>
      <c r="P537" s="404"/>
      <c r="Q537" s="414"/>
      <c r="R537" s="414"/>
      <c r="S537" s="404"/>
      <c r="T537" s="414"/>
      <c r="U537" s="414"/>
      <c r="V537" s="404"/>
      <c r="W537" s="414"/>
      <c r="X537" s="414"/>
      <c r="Y537" s="404"/>
      <c r="Z537" s="414"/>
      <c r="AA537" s="414"/>
      <c r="AB537" s="404"/>
      <c r="AC537" s="414"/>
      <c r="AD537" s="414"/>
      <c r="AE537" s="404"/>
      <c r="AF537" s="414"/>
      <c r="AG537" s="414"/>
      <c r="AH537" s="404"/>
      <c r="AI537" s="414"/>
      <c r="AJ537" s="414"/>
      <c r="AK537" s="404"/>
      <c r="AL537" s="414"/>
      <c r="AM537" s="414"/>
      <c r="AN537" s="404"/>
      <c r="AO537" s="414"/>
      <c r="AP537" s="42"/>
      <c r="AQ537" s="42"/>
      <c r="AR537" s="42"/>
      <c r="AS537" s="42"/>
      <c r="AT537" s="42"/>
      <c r="AU537" s="42"/>
      <c r="AV537" s="42"/>
      <c r="AW537" s="42"/>
      <c r="AX537" s="42"/>
      <c r="AY537" s="42"/>
      <c r="AZ537" s="42"/>
      <c r="BA537" s="42"/>
      <c r="BB537" s="42"/>
      <c r="BC537" s="42"/>
      <c r="BD537" s="42"/>
      <c r="BE537" s="42"/>
      <c r="BF537" s="42"/>
      <c r="BG537" s="42"/>
      <c r="BH537" s="42"/>
      <c r="BI537" s="42"/>
    </row>
    <row r="538" spans="1:61" ht="15.75" customHeight="1">
      <c r="A538" s="435"/>
      <c r="B538" s="346"/>
      <c r="C538" s="414"/>
      <c r="D538" s="404"/>
      <c r="E538" s="414"/>
      <c r="F538" s="414"/>
      <c r="G538" s="404"/>
      <c r="H538" s="414"/>
      <c r="I538" s="414"/>
      <c r="J538" s="404"/>
      <c r="K538" s="414"/>
      <c r="L538" s="414"/>
      <c r="M538" s="404"/>
      <c r="N538" s="414"/>
      <c r="O538" s="414"/>
      <c r="P538" s="404"/>
      <c r="Q538" s="414"/>
      <c r="R538" s="414"/>
      <c r="S538" s="404"/>
      <c r="T538" s="414"/>
      <c r="U538" s="414"/>
      <c r="V538" s="404"/>
      <c r="W538" s="414"/>
      <c r="X538" s="414"/>
      <c r="Y538" s="404"/>
      <c r="Z538" s="414"/>
      <c r="AA538" s="414"/>
      <c r="AB538" s="404"/>
      <c r="AC538" s="414"/>
      <c r="AD538" s="414"/>
      <c r="AE538" s="404"/>
      <c r="AF538" s="414"/>
      <c r="AG538" s="414"/>
      <c r="AH538" s="404"/>
      <c r="AI538" s="414"/>
      <c r="AJ538" s="414"/>
      <c r="AK538" s="404"/>
      <c r="AL538" s="414"/>
      <c r="AM538" s="414"/>
      <c r="AN538" s="404"/>
      <c r="AO538" s="414"/>
      <c r="AP538" s="42"/>
      <c r="AQ538" s="42"/>
      <c r="AR538" s="42"/>
      <c r="AS538" s="42"/>
      <c r="AT538" s="42"/>
      <c r="AU538" s="42"/>
      <c r="AV538" s="42"/>
      <c r="AW538" s="42"/>
      <c r="AX538" s="42"/>
      <c r="AY538" s="42"/>
      <c r="AZ538" s="42"/>
      <c r="BA538" s="42"/>
      <c r="BB538" s="42"/>
      <c r="BC538" s="42"/>
      <c r="BD538" s="42"/>
      <c r="BE538" s="42"/>
      <c r="BF538" s="42"/>
      <c r="BG538" s="42"/>
      <c r="BH538" s="42"/>
      <c r="BI538" s="42"/>
    </row>
    <row r="539" spans="1:61" ht="15.75" customHeight="1">
      <c r="A539" s="435"/>
      <c r="B539" s="346"/>
      <c r="C539" s="414"/>
      <c r="D539" s="404"/>
      <c r="E539" s="414"/>
      <c r="F539" s="414"/>
      <c r="G539" s="404"/>
      <c r="H539" s="414"/>
      <c r="I539" s="414"/>
      <c r="J539" s="404"/>
      <c r="K539" s="414"/>
      <c r="L539" s="414"/>
      <c r="M539" s="404"/>
      <c r="N539" s="414"/>
      <c r="O539" s="414"/>
      <c r="P539" s="404"/>
      <c r="Q539" s="414"/>
      <c r="R539" s="414"/>
      <c r="S539" s="404"/>
      <c r="T539" s="414"/>
      <c r="U539" s="414"/>
      <c r="V539" s="404"/>
      <c r="W539" s="414"/>
      <c r="X539" s="414"/>
      <c r="Y539" s="404"/>
      <c r="Z539" s="414"/>
      <c r="AA539" s="414"/>
      <c r="AB539" s="404"/>
      <c r="AC539" s="414"/>
      <c r="AD539" s="414"/>
      <c r="AE539" s="404"/>
      <c r="AF539" s="414"/>
      <c r="AG539" s="414"/>
      <c r="AH539" s="404"/>
      <c r="AI539" s="414"/>
      <c r="AJ539" s="414"/>
      <c r="AK539" s="404"/>
      <c r="AL539" s="414"/>
      <c r="AM539" s="414"/>
      <c r="AN539" s="404"/>
      <c r="AO539" s="414"/>
      <c r="AP539" s="42"/>
      <c r="AQ539" s="42"/>
      <c r="AR539" s="42"/>
      <c r="AS539" s="42"/>
      <c r="AT539" s="42"/>
      <c r="AU539" s="42"/>
      <c r="AV539" s="42"/>
      <c r="AW539" s="42"/>
      <c r="AX539" s="42"/>
      <c r="AY539" s="42"/>
      <c r="AZ539" s="42"/>
      <c r="BA539" s="42"/>
      <c r="BB539" s="42"/>
      <c r="BC539" s="42"/>
      <c r="BD539" s="42"/>
      <c r="BE539" s="42"/>
      <c r="BF539" s="42"/>
      <c r="BG539" s="42"/>
      <c r="BH539" s="42"/>
      <c r="BI539" s="42"/>
    </row>
    <row r="540" spans="1:61" ht="15.75" customHeight="1">
      <c r="A540" s="435"/>
      <c r="B540" s="346"/>
      <c r="C540" s="414"/>
      <c r="D540" s="404"/>
      <c r="E540" s="414"/>
      <c r="F540" s="414"/>
      <c r="G540" s="404"/>
      <c r="H540" s="414"/>
      <c r="I540" s="414"/>
      <c r="J540" s="404"/>
      <c r="K540" s="414"/>
      <c r="L540" s="414"/>
      <c r="M540" s="404"/>
      <c r="N540" s="414"/>
      <c r="O540" s="414"/>
      <c r="P540" s="404"/>
      <c r="Q540" s="414"/>
      <c r="R540" s="414"/>
      <c r="S540" s="404"/>
      <c r="T540" s="414"/>
      <c r="U540" s="414"/>
      <c r="V540" s="404"/>
      <c r="W540" s="414"/>
      <c r="X540" s="414"/>
      <c r="Y540" s="404"/>
      <c r="Z540" s="414"/>
      <c r="AA540" s="414"/>
      <c r="AB540" s="404"/>
      <c r="AC540" s="414"/>
      <c r="AD540" s="414"/>
      <c r="AE540" s="404"/>
      <c r="AF540" s="414"/>
      <c r="AG540" s="414"/>
      <c r="AH540" s="404"/>
      <c r="AI540" s="414"/>
      <c r="AJ540" s="414"/>
      <c r="AK540" s="404"/>
      <c r="AL540" s="414"/>
      <c r="AM540" s="414"/>
      <c r="AN540" s="404"/>
      <c r="AO540" s="414"/>
      <c r="AP540" s="42"/>
      <c r="AQ540" s="42"/>
      <c r="AR540" s="42"/>
      <c r="AS540" s="42"/>
      <c r="AT540" s="42"/>
      <c r="AU540" s="42"/>
      <c r="AV540" s="42"/>
      <c r="AW540" s="42"/>
      <c r="AX540" s="42"/>
      <c r="AY540" s="42"/>
      <c r="AZ540" s="42"/>
      <c r="BA540" s="42"/>
      <c r="BB540" s="42"/>
      <c r="BC540" s="42"/>
      <c r="BD540" s="42"/>
      <c r="BE540" s="42"/>
      <c r="BF540" s="42"/>
      <c r="BG540" s="42"/>
      <c r="BH540" s="42"/>
      <c r="BI540" s="42"/>
    </row>
    <row r="541" spans="1:61" ht="15.75" customHeight="1">
      <c r="A541" s="435"/>
      <c r="B541" s="346"/>
      <c r="C541" s="414"/>
      <c r="D541" s="404"/>
      <c r="E541" s="414"/>
      <c r="F541" s="414"/>
      <c r="G541" s="404"/>
      <c r="H541" s="414"/>
      <c r="I541" s="414"/>
      <c r="J541" s="404"/>
      <c r="K541" s="414"/>
      <c r="L541" s="414"/>
      <c r="M541" s="404"/>
      <c r="N541" s="414"/>
      <c r="O541" s="414"/>
      <c r="P541" s="404"/>
      <c r="Q541" s="414"/>
      <c r="R541" s="414"/>
      <c r="S541" s="404"/>
      <c r="T541" s="414"/>
      <c r="U541" s="414"/>
      <c r="V541" s="404"/>
      <c r="W541" s="414"/>
      <c r="X541" s="414"/>
      <c r="Y541" s="404"/>
      <c r="Z541" s="414"/>
      <c r="AA541" s="414"/>
      <c r="AB541" s="404"/>
      <c r="AC541" s="414"/>
      <c r="AD541" s="414"/>
      <c r="AE541" s="404"/>
      <c r="AF541" s="414"/>
      <c r="AG541" s="414"/>
      <c r="AH541" s="404"/>
      <c r="AI541" s="414"/>
      <c r="AJ541" s="414"/>
      <c r="AK541" s="404"/>
      <c r="AL541" s="414"/>
      <c r="AM541" s="414"/>
      <c r="AN541" s="404"/>
      <c r="AO541" s="414"/>
      <c r="AP541" s="42"/>
      <c r="AQ541" s="42"/>
      <c r="AR541" s="42"/>
      <c r="AS541" s="42"/>
      <c r="AT541" s="42"/>
      <c r="AU541" s="42"/>
      <c r="AV541" s="42"/>
      <c r="AW541" s="42"/>
      <c r="AX541" s="42"/>
      <c r="AY541" s="42"/>
      <c r="AZ541" s="42"/>
      <c r="BA541" s="42"/>
      <c r="BB541" s="42"/>
      <c r="BC541" s="42"/>
      <c r="BD541" s="42"/>
      <c r="BE541" s="42"/>
      <c r="BF541" s="42"/>
      <c r="BG541" s="42"/>
      <c r="BH541" s="42"/>
      <c r="BI541" s="42"/>
    </row>
    <row r="542" spans="1:61" ht="15.75" customHeight="1">
      <c r="A542" s="435"/>
      <c r="B542" s="403"/>
      <c r="C542" s="416"/>
      <c r="D542" s="406"/>
      <c r="E542" s="416"/>
      <c r="F542" s="416"/>
      <c r="G542" s="406"/>
      <c r="H542" s="416"/>
      <c r="I542" s="416"/>
      <c r="J542" s="406"/>
      <c r="K542" s="416"/>
      <c r="L542" s="416"/>
      <c r="M542" s="406"/>
      <c r="N542" s="416"/>
      <c r="O542" s="416"/>
      <c r="P542" s="406"/>
      <c r="Q542" s="416"/>
      <c r="R542" s="416"/>
      <c r="S542" s="406"/>
      <c r="T542" s="416"/>
      <c r="U542" s="416"/>
      <c r="V542" s="406"/>
      <c r="W542" s="416"/>
      <c r="X542" s="416"/>
      <c r="Y542" s="406"/>
      <c r="Z542" s="416"/>
      <c r="AA542" s="416"/>
      <c r="AB542" s="406"/>
      <c r="AC542" s="416"/>
      <c r="AD542" s="416"/>
      <c r="AE542" s="406"/>
      <c r="AF542" s="416"/>
      <c r="AG542" s="416"/>
      <c r="AH542" s="406"/>
      <c r="AI542" s="416"/>
      <c r="AJ542" s="416"/>
      <c r="AK542" s="406"/>
      <c r="AL542" s="416"/>
      <c r="AM542" s="416"/>
      <c r="AN542" s="406"/>
      <c r="AO542" s="416"/>
      <c r="AP542" s="42"/>
      <c r="AQ542" s="42"/>
      <c r="AR542" s="42"/>
      <c r="AS542" s="42"/>
      <c r="AT542" s="42"/>
      <c r="AU542" s="42"/>
      <c r="AV542" s="42"/>
      <c r="AW542" s="42"/>
      <c r="AX542" s="42"/>
      <c r="AY542" s="42"/>
      <c r="AZ542" s="42"/>
      <c r="BA542" s="42"/>
      <c r="BB542" s="42"/>
      <c r="BC542" s="42"/>
      <c r="BD542" s="42"/>
      <c r="BE542" s="42"/>
      <c r="BF542" s="42"/>
      <c r="BG542" s="42"/>
      <c r="BH542" s="42"/>
      <c r="BI542" s="42"/>
    </row>
    <row r="543" spans="1:61" ht="15.75" customHeight="1">
      <c r="A543" s="435"/>
      <c r="B543" s="346"/>
      <c r="C543" s="414"/>
      <c r="D543" s="404"/>
      <c r="E543" s="414"/>
      <c r="F543" s="414"/>
      <c r="G543" s="404"/>
      <c r="H543" s="414"/>
      <c r="I543" s="414"/>
      <c r="J543" s="404"/>
      <c r="K543" s="414"/>
      <c r="L543" s="414"/>
      <c r="M543" s="404"/>
      <c r="N543" s="414"/>
      <c r="O543" s="414"/>
      <c r="P543" s="404"/>
      <c r="Q543" s="414"/>
      <c r="R543" s="414"/>
      <c r="S543" s="404"/>
      <c r="T543" s="414"/>
      <c r="U543" s="414"/>
      <c r="V543" s="404"/>
      <c r="W543" s="414"/>
      <c r="X543" s="414"/>
      <c r="Y543" s="404"/>
      <c r="Z543" s="414"/>
      <c r="AA543" s="414"/>
      <c r="AB543" s="404"/>
      <c r="AC543" s="414"/>
      <c r="AD543" s="414"/>
      <c r="AE543" s="404"/>
      <c r="AF543" s="414"/>
      <c r="AG543" s="414"/>
      <c r="AH543" s="404"/>
      <c r="AI543" s="414"/>
      <c r="AJ543" s="414"/>
      <c r="AK543" s="404"/>
      <c r="AL543" s="414"/>
      <c r="AM543" s="414"/>
      <c r="AN543" s="404"/>
      <c r="AO543" s="414"/>
      <c r="AP543" s="42"/>
      <c r="AQ543" s="42"/>
      <c r="AR543" s="42"/>
      <c r="AS543" s="42"/>
      <c r="AT543" s="42"/>
      <c r="AU543" s="42"/>
      <c r="AV543" s="42"/>
      <c r="AW543" s="42"/>
      <c r="AX543" s="42"/>
      <c r="AY543" s="42"/>
      <c r="AZ543" s="42"/>
      <c r="BA543" s="42"/>
      <c r="BB543" s="42"/>
      <c r="BC543" s="42"/>
      <c r="BD543" s="42"/>
      <c r="BE543" s="42"/>
      <c r="BF543" s="42"/>
      <c r="BG543" s="42"/>
      <c r="BH543" s="42"/>
      <c r="BI543" s="42"/>
    </row>
    <row r="544" spans="1:61" ht="15.75" customHeight="1">
      <c r="A544" s="435"/>
      <c r="B544" s="346"/>
      <c r="C544" s="414"/>
      <c r="D544" s="404"/>
      <c r="E544" s="414"/>
      <c r="F544" s="414"/>
      <c r="G544" s="404"/>
      <c r="H544" s="414"/>
      <c r="I544" s="414"/>
      <c r="J544" s="404"/>
      <c r="K544" s="414"/>
      <c r="L544" s="414"/>
      <c r="M544" s="404"/>
      <c r="N544" s="414"/>
      <c r="O544" s="414"/>
      <c r="P544" s="404"/>
      <c r="Q544" s="414"/>
      <c r="R544" s="414"/>
      <c r="S544" s="404"/>
      <c r="T544" s="414"/>
      <c r="U544" s="414"/>
      <c r="V544" s="404"/>
      <c r="W544" s="414"/>
      <c r="X544" s="414"/>
      <c r="Y544" s="404"/>
      <c r="Z544" s="414"/>
      <c r="AA544" s="414"/>
      <c r="AB544" s="404"/>
      <c r="AC544" s="414"/>
      <c r="AD544" s="414"/>
      <c r="AE544" s="404"/>
      <c r="AF544" s="414"/>
      <c r="AG544" s="414"/>
      <c r="AH544" s="404"/>
      <c r="AI544" s="414"/>
      <c r="AJ544" s="414"/>
      <c r="AK544" s="404"/>
      <c r="AL544" s="414"/>
      <c r="AM544" s="414"/>
      <c r="AN544" s="404"/>
      <c r="AO544" s="414"/>
      <c r="AP544" s="42"/>
      <c r="AQ544" s="42"/>
      <c r="AR544" s="42"/>
      <c r="AS544" s="42"/>
      <c r="AT544" s="42"/>
      <c r="AU544" s="42"/>
      <c r="AV544" s="42"/>
      <c r="AW544" s="42"/>
      <c r="AX544" s="42"/>
      <c r="AY544" s="42"/>
      <c r="AZ544" s="42"/>
      <c r="BA544" s="42"/>
      <c r="BB544" s="42"/>
      <c r="BC544" s="42"/>
      <c r="BD544" s="42"/>
      <c r="BE544" s="42"/>
      <c r="BF544" s="42"/>
      <c r="BG544" s="42"/>
      <c r="BH544" s="42"/>
      <c r="BI544" s="42"/>
    </row>
    <row r="545" spans="1:61" ht="15.75" customHeight="1">
      <c r="A545" s="435"/>
      <c r="B545" s="403"/>
      <c r="C545" s="414"/>
      <c r="D545" s="404"/>
      <c r="E545" s="414"/>
      <c r="F545" s="414"/>
      <c r="G545" s="404"/>
      <c r="H545" s="414"/>
      <c r="I545" s="414"/>
      <c r="J545" s="404"/>
      <c r="K545" s="414"/>
      <c r="L545" s="414"/>
      <c r="M545" s="404"/>
      <c r="N545" s="414"/>
      <c r="O545" s="414"/>
      <c r="P545" s="404"/>
      <c r="Q545" s="414"/>
      <c r="R545" s="414"/>
      <c r="S545" s="404"/>
      <c r="T545" s="414"/>
      <c r="U545" s="414"/>
      <c r="V545" s="404"/>
      <c r="W545" s="414"/>
      <c r="X545" s="414"/>
      <c r="Y545" s="404"/>
      <c r="Z545" s="414"/>
      <c r="AA545" s="414"/>
      <c r="AB545" s="404"/>
      <c r="AC545" s="414"/>
      <c r="AD545" s="414"/>
      <c r="AE545" s="404"/>
      <c r="AF545" s="414"/>
      <c r="AG545" s="414"/>
      <c r="AH545" s="404"/>
      <c r="AI545" s="414"/>
      <c r="AJ545" s="414"/>
      <c r="AK545" s="404"/>
      <c r="AL545" s="414"/>
      <c r="AM545" s="414"/>
      <c r="AN545" s="404"/>
      <c r="AO545" s="414"/>
      <c r="AP545" s="42"/>
      <c r="AQ545" s="42"/>
      <c r="AR545" s="42"/>
      <c r="AS545" s="42"/>
      <c r="AT545" s="42"/>
      <c r="AU545" s="42"/>
      <c r="AV545" s="42"/>
      <c r="AW545" s="42"/>
      <c r="AX545" s="42"/>
      <c r="AY545" s="42"/>
      <c r="AZ545" s="42"/>
      <c r="BA545" s="42"/>
      <c r="BB545" s="42"/>
      <c r="BC545" s="42"/>
      <c r="BD545" s="42"/>
      <c r="BE545" s="42"/>
      <c r="BF545" s="42"/>
      <c r="BG545" s="42"/>
      <c r="BH545" s="42"/>
      <c r="BI545" s="42"/>
    </row>
    <row r="546" spans="1:61" ht="15.75" customHeight="1">
      <c r="A546" s="435"/>
      <c r="B546" s="346"/>
      <c r="C546" s="346"/>
      <c r="D546" s="346"/>
      <c r="E546" s="346"/>
      <c r="F546" s="346"/>
      <c r="G546" s="346"/>
      <c r="H546" s="346"/>
      <c r="I546" s="346"/>
      <c r="J546" s="346"/>
      <c r="K546" s="346"/>
      <c r="L546" s="346"/>
      <c r="M546" s="346"/>
      <c r="N546" s="346"/>
      <c r="O546" s="346"/>
      <c r="P546" s="346"/>
      <c r="Q546" s="346"/>
      <c r="R546" s="346"/>
      <c r="S546" s="346"/>
      <c r="T546" s="346"/>
      <c r="U546" s="346"/>
      <c r="V546" s="346"/>
      <c r="W546" s="346"/>
      <c r="X546" s="346"/>
      <c r="Y546" s="346"/>
      <c r="Z546" s="346"/>
      <c r="AA546" s="346"/>
      <c r="AB546" s="346"/>
      <c r="AC546" s="346"/>
      <c r="AD546" s="346"/>
      <c r="AE546" s="346"/>
      <c r="AF546" s="346"/>
      <c r="AG546" s="346"/>
      <c r="AH546" s="346"/>
      <c r="AI546" s="346"/>
      <c r="AJ546" s="346"/>
      <c r="AK546" s="346"/>
      <c r="AL546" s="346"/>
      <c r="AM546" s="346"/>
      <c r="AN546" s="346"/>
      <c r="AO546" s="346"/>
      <c r="AP546" s="42"/>
      <c r="AQ546" s="42"/>
      <c r="AR546" s="42"/>
      <c r="AS546" s="42"/>
      <c r="AT546" s="42"/>
      <c r="AU546" s="42"/>
      <c r="AV546" s="42"/>
      <c r="AW546" s="42"/>
      <c r="AX546" s="42"/>
      <c r="AY546" s="42"/>
      <c r="AZ546" s="42"/>
      <c r="BA546" s="42"/>
      <c r="BB546" s="42"/>
      <c r="BC546" s="42"/>
      <c r="BD546" s="42"/>
      <c r="BE546" s="42"/>
      <c r="BF546" s="42"/>
      <c r="BG546" s="42"/>
      <c r="BH546" s="42"/>
      <c r="BI546" s="42"/>
    </row>
    <row r="547" spans="1:61" ht="15.75" customHeight="1">
      <c r="A547" s="435"/>
      <c r="B547" s="346"/>
      <c r="C547" s="414"/>
      <c r="D547" s="346"/>
      <c r="E547" s="414"/>
      <c r="F547" s="414"/>
      <c r="G547" s="346"/>
      <c r="H547" s="414"/>
      <c r="I547" s="414"/>
      <c r="J547" s="346"/>
      <c r="K547" s="414"/>
      <c r="L547" s="414"/>
      <c r="M547" s="346"/>
      <c r="N547" s="414"/>
      <c r="O547" s="414"/>
      <c r="P547" s="346"/>
      <c r="Q547" s="414"/>
      <c r="R547" s="414"/>
      <c r="S547" s="346"/>
      <c r="T547" s="414"/>
      <c r="U547" s="414"/>
      <c r="V547" s="346"/>
      <c r="W547" s="414"/>
      <c r="X547" s="414"/>
      <c r="Y547" s="346"/>
      <c r="Z547" s="414"/>
      <c r="AA547" s="414"/>
      <c r="AB547" s="346"/>
      <c r="AC547" s="414"/>
      <c r="AD547" s="414"/>
      <c r="AE547" s="346"/>
      <c r="AF547" s="414"/>
      <c r="AG547" s="414"/>
      <c r="AH547" s="346"/>
      <c r="AI547" s="414"/>
      <c r="AJ547" s="414"/>
      <c r="AK547" s="346"/>
      <c r="AL547" s="414"/>
      <c r="AM547" s="414"/>
      <c r="AN547" s="346"/>
      <c r="AO547" s="414"/>
      <c r="AP547" s="42"/>
      <c r="AQ547" s="42"/>
      <c r="AR547" s="42"/>
      <c r="AS547" s="42"/>
      <c r="AT547" s="42"/>
      <c r="AU547" s="42"/>
      <c r="AV547" s="42"/>
      <c r="AW547" s="42"/>
      <c r="AX547" s="42"/>
      <c r="AY547" s="42"/>
      <c r="AZ547" s="42"/>
      <c r="BA547" s="42"/>
      <c r="BB547" s="42"/>
      <c r="BC547" s="42"/>
      <c r="BD547" s="42"/>
      <c r="BE547" s="42"/>
      <c r="BF547" s="42"/>
      <c r="BG547" s="42"/>
      <c r="BH547" s="42"/>
      <c r="BI547" s="42"/>
    </row>
    <row r="548" spans="1:61" ht="15.75" customHeight="1">
      <c r="A548" s="435"/>
      <c r="B548" s="346"/>
      <c r="C548" s="414"/>
      <c r="D548" s="404"/>
      <c r="E548" s="414"/>
      <c r="F548" s="414"/>
      <c r="G548" s="404"/>
      <c r="H548" s="414"/>
      <c r="I548" s="414"/>
      <c r="J548" s="404"/>
      <c r="K548" s="414"/>
      <c r="L548" s="414"/>
      <c r="M548" s="404"/>
      <c r="N548" s="414"/>
      <c r="O548" s="414"/>
      <c r="P548" s="404"/>
      <c r="Q548" s="414"/>
      <c r="R548" s="414"/>
      <c r="S548" s="404"/>
      <c r="T548" s="414"/>
      <c r="U548" s="414"/>
      <c r="V548" s="404"/>
      <c r="W548" s="414"/>
      <c r="X548" s="414"/>
      <c r="Y548" s="404"/>
      <c r="Z548" s="414"/>
      <c r="AA548" s="414"/>
      <c r="AB548" s="404"/>
      <c r="AC548" s="414"/>
      <c r="AD548" s="414"/>
      <c r="AE548" s="404"/>
      <c r="AF548" s="414"/>
      <c r="AG548" s="414"/>
      <c r="AH548" s="404"/>
      <c r="AI548" s="414"/>
      <c r="AJ548" s="414"/>
      <c r="AK548" s="404"/>
      <c r="AL548" s="414"/>
      <c r="AM548" s="414"/>
      <c r="AN548" s="404"/>
      <c r="AO548" s="414"/>
      <c r="AP548" s="42"/>
      <c r="AQ548" s="42"/>
      <c r="AR548" s="42"/>
      <c r="AS548" s="42"/>
      <c r="AT548" s="42"/>
      <c r="AU548" s="42"/>
      <c r="AV548" s="42"/>
      <c r="AW548" s="42"/>
      <c r="AX548" s="42"/>
      <c r="AY548" s="42"/>
      <c r="AZ548" s="42"/>
      <c r="BA548" s="42"/>
      <c r="BB548" s="42"/>
      <c r="BC548" s="42"/>
      <c r="BD548" s="42"/>
      <c r="BE548" s="42"/>
      <c r="BF548" s="42"/>
      <c r="BG548" s="42"/>
      <c r="BH548" s="42"/>
      <c r="BI548" s="42"/>
    </row>
    <row r="549" spans="1:61" ht="15.75" customHeight="1">
      <c r="A549" s="435"/>
      <c r="B549" s="346"/>
      <c r="C549" s="414"/>
      <c r="D549" s="404"/>
      <c r="E549" s="414"/>
      <c r="F549" s="414"/>
      <c r="G549" s="404"/>
      <c r="H549" s="414"/>
      <c r="I549" s="414"/>
      <c r="J549" s="404"/>
      <c r="K549" s="414"/>
      <c r="L549" s="414"/>
      <c r="M549" s="404"/>
      <c r="N549" s="414"/>
      <c r="O549" s="414"/>
      <c r="P549" s="404"/>
      <c r="Q549" s="414"/>
      <c r="R549" s="414"/>
      <c r="S549" s="404"/>
      <c r="T549" s="414"/>
      <c r="U549" s="414"/>
      <c r="V549" s="404"/>
      <c r="W549" s="414"/>
      <c r="X549" s="414"/>
      <c r="Y549" s="404"/>
      <c r="Z549" s="414"/>
      <c r="AA549" s="414"/>
      <c r="AB549" s="404"/>
      <c r="AC549" s="414"/>
      <c r="AD549" s="414"/>
      <c r="AE549" s="404"/>
      <c r="AF549" s="414"/>
      <c r="AG549" s="414"/>
      <c r="AH549" s="404"/>
      <c r="AI549" s="414"/>
      <c r="AJ549" s="414"/>
      <c r="AK549" s="404"/>
      <c r="AL549" s="414"/>
      <c r="AM549" s="414"/>
      <c r="AN549" s="404"/>
      <c r="AO549" s="414"/>
      <c r="AP549" s="42"/>
      <c r="AQ549" s="42"/>
      <c r="AR549" s="42"/>
      <c r="AS549" s="42"/>
      <c r="AT549" s="42"/>
      <c r="AU549" s="42"/>
      <c r="AV549" s="42"/>
      <c r="AW549" s="42"/>
      <c r="AX549" s="42"/>
      <c r="AY549" s="42"/>
      <c r="AZ549" s="42"/>
      <c r="BA549" s="42"/>
      <c r="BB549" s="42"/>
      <c r="BC549" s="42"/>
      <c r="BD549" s="42"/>
      <c r="BE549" s="42"/>
      <c r="BF549" s="42"/>
      <c r="BG549" s="42"/>
      <c r="BH549" s="42"/>
      <c r="BI549" s="42"/>
    </row>
    <row r="550" spans="1:61" ht="15.75" customHeight="1">
      <c r="A550" s="435"/>
      <c r="B550" s="346"/>
      <c r="C550" s="414"/>
      <c r="D550" s="404"/>
      <c r="E550" s="414"/>
      <c r="F550" s="414"/>
      <c r="G550" s="404"/>
      <c r="H550" s="414"/>
      <c r="I550" s="414"/>
      <c r="J550" s="404"/>
      <c r="K550" s="414"/>
      <c r="L550" s="414"/>
      <c r="M550" s="404"/>
      <c r="N550" s="414"/>
      <c r="O550" s="414"/>
      <c r="P550" s="404"/>
      <c r="Q550" s="414"/>
      <c r="R550" s="414"/>
      <c r="S550" s="404"/>
      <c r="T550" s="414"/>
      <c r="U550" s="414"/>
      <c r="V550" s="404"/>
      <c r="W550" s="414"/>
      <c r="X550" s="414"/>
      <c r="Y550" s="404"/>
      <c r="Z550" s="414"/>
      <c r="AA550" s="414"/>
      <c r="AB550" s="404"/>
      <c r="AC550" s="414"/>
      <c r="AD550" s="414"/>
      <c r="AE550" s="404"/>
      <c r="AF550" s="414"/>
      <c r="AG550" s="414"/>
      <c r="AH550" s="404"/>
      <c r="AI550" s="414"/>
      <c r="AJ550" s="414"/>
      <c r="AK550" s="404"/>
      <c r="AL550" s="414"/>
      <c r="AM550" s="414"/>
      <c r="AN550" s="404"/>
      <c r="AO550" s="414"/>
      <c r="AP550" s="42"/>
      <c r="AQ550" s="42"/>
      <c r="AR550" s="42"/>
      <c r="AS550" s="42"/>
      <c r="AT550" s="42"/>
      <c r="AU550" s="42"/>
      <c r="AV550" s="42"/>
      <c r="AW550" s="42"/>
      <c r="AX550" s="42"/>
      <c r="AY550" s="42"/>
      <c r="AZ550" s="42"/>
      <c r="BA550" s="42"/>
      <c r="BB550" s="42"/>
      <c r="BC550" s="42"/>
      <c r="BD550" s="42"/>
      <c r="BE550" s="42"/>
      <c r="BF550" s="42"/>
      <c r="BG550" s="42"/>
      <c r="BH550" s="42"/>
      <c r="BI550" s="42"/>
    </row>
    <row r="551" spans="1:61" ht="15.75" customHeight="1">
      <c r="A551" s="435"/>
      <c r="B551" s="403"/>
      <c r="C551" s="416"/>
      <c r="D551" s="406"/>
      <c r="E551" s="416"/>
      <c r="F551" s="416"/>
      <c r="G551" s="406"/>
      <c r="H551" s="416"/>
      <c r="I551" s="416"/>
      <c r="J551" s="406"/>
      <c r="K551" s="416"/>
      <c r="L551" s="416"/>
      <c r="M551" s="406"/>
      <c r="N551" s="416"/>
      <c r="O551" s="416"/>
      <c r="P551" s="406"/>
      <c r="Q551" s="416"/>
      <c r="R551" s="416"/>
      <c r="S551" s="406"/>
      <c r="T551" s="416"/>
      <c r="U551" s="416"/>
      <c r="V551" s="406"/>
      <c r="W551" s="416"/>
      <c r="X551" s="416"/>
      <c r="Y551" s="406"/>
      <c r="Z551" s="416"/>
      <c r="AA551" s="416"/>
      <c r="AB551" s="406"/>
      <c r="AC551" s="416"/>
      <c r="AD551" s="416"/>
      <c r="AE551" s="406"/>
      <c r="AF551" s="416"/>
      <c r="AG551" s="416"/>
      <c r="AH551" s="406"/>
      <c r="AI551" s="416"/>
      <c r="AJ551" s="416"/>
      <c r="AK551" s="406"/>
      <c r="AL551" s="416"/>
      <c r="AM551" s="416"/>
      <c r="AN551" s="406"/>
      <c r="AO551" s="416"/>
      <c r="AP551" s="42"/>
      <c r="AQ551" s="42"/>
      <c r="AR551" s="42"/>
      <c r="AS551" s="42"/>
      <c r="AT551" s="42"/>
      <c r="AU551" s="42"/>
      <c r="AV551" s="42"/>
      <c r="AW551" s="42"/>
      <c r="AX551" s="42"/>
      <c r="AY551" s="42"/>
      <c r="AZ551" s="42"/>
      <c r="BA551" s="42"/>
      <c r="BB551" s="42"/>
      <c r="BC551" s="42"/>
      <c r="BD551" s="42"/>
      <c r="BE551" s="42"/>
      <c r="BF551" s="42"/>
      <c r="BG551" s="42"/>
      <c r="BH551" s="42"/>
      <c r="BI551" s="42"/>
    </row>
    <row r="552" spans="1:61" ht="15.75" customHeight="1">
      <c r="A552" s="435"/>
      <c r="B552" s="346"/>
      <c r="C552" s="346"/>
      <c r="D552" s="346"/>
      <c r="E552" s="346"/>
      <c r="F552" s="346"/>
      <c r="G552" s="346"/>
      <c r="H552" s="346"/>
      <c r="I552" s="346"/>
      <c r="J552" s="346"/>
      <c r="K552" s="346"/>
      <c r="L552" s="346"/>
      <c r="M552" s="346"/>
      <c r="N552" s="346"/>
      <c r="O552" s="346"/>
      <c r="P552" s="346"/>
      <c r="Q552" s="346"/>
      <c r="R552" s="346"/>
      <c r="S552" s="346"/>
      <c r="T552" s="346"/>
      <c r="U552" s="346"/>
      <c r="V552" s="346"/>
      <c r="W552" s="346"/>
      <c r="X552" s="346"/>
      <c r="Y552" s="346"/>
      <c r="Z552" s="346"/>
      <c r="AA552" s="346"/>
      <c r="AB552" s="346"/>
      <c r="AC552" s="346"/>
      <c r="AD552" s="346"/>
      <c r="AE552" s="346"/>
      <c r="AF552" s="346"/>
      <c r="AG552" s="346"/>
      <c r="AH552" s="346"/>
      <c r="AI552" s="346"/>
      <c r="AJ552" s="346"/>
      <c r="AK552" s="346"/>
      <c r="AL552" s="346"/>
      <c r="AM552" s="346"/>
      <c r="AN552" s="346"/>
      <c r="AO552" s="346"/>
      <c r="AP552" s="42"/>
      <c r="AQ552" s="42"/>
      <c r="AR552" s="42"/>
      <c r="AS552" s="42"/>
      <c r="AT552" s="42"/>
      <c r="AU552" s="42"/>
      <c r="AV552" s="42"/>
      <c r="AW552" s="42"/>
      <c r="AX552" s="42"/>
      <c r="AY552" s="42"/>
      <c r="AZ552" s="42"/>
      <c r="BA552" s="42"/>
      <c r="BB552" s="42"/>
      <c r="BC552" s="42"/>
      <c r="BD552" s="42"/>
      <c r="BE552" s="42"/>
      <c r="BF552" s="42"/>
      <c r="BG552" s="42"/>
      <c r="BH552" s="42"/>
      <c r="BI552" s="42"/>
    </row>
    <row r="553" spans="1:61" ht="15.75" customHeight="1">
      <c r="A553" s="435"/>
      <c r="B553" s="346"/>
      <c r="C553" s="414"/>
      <c r="D553" s="404"/>
      <c r="E553" s="414"/>
      <c r="F553" s="414"/>
      <c r="G553" s="404"/>
      <c r="H553" s="414"/>
      <c r="I553" s="414"/>
      <c r="J553" s="404"/>
      <c r="K553" s="414"/>
      <c r="L553" s="414"/>
      <c r="M553" s="404"/>
      <c r="N553" s="414"/>
      <c r="O553" s="414"/>
      <c r="P553" s="404"/>
      <c r="Q553" s="414"/>
      <c r="R553" s="414"/>
      <c r="S553" s="404"/>
      <c r="T553" s="414"/>
      <c r="U553" s="414"/>
      <c r="V553" s="404"/>
      <c r="W553" s="414"/>
      <c r="X553" s="414"/>
      <c r="Y553" s="404"/>
      <c r="Z553" s="414"/>
      <c r="AA553" s="414"/>
      <c r="AB553" s="404"/>
      <c r="AC553" s="414"/>
      <c r="AD553" s="414"/>
      <c r="AE553" s="404"/>
      <c r="AF553" s="414"/>
      <c r="AG553" s="414"/>
      <c r="AH553" s="404"/>
      <c r="AI553" s="414"/>
      <c r="AJ553" s="414"/>
      <c r="AK553" s="404"/>
      <c r="AL553" s="414"/>
      <c r="AM553" s="414"/>
      <c r="AN553" s="404"/>
      <c r="AO553" s="414"/>
      <c r="AP553" s="42"/>
      <c r="AQ553" s="42"/>
      <c r="AR553" s="42"/>
      <c r="AS553" s="42"/>
      <c r="AT553" s="42"/>
      <c r="AU553" s="42"/>
      <c r="AV553" s="42"/>
      <c r="AW553" s="42"/>
      <c r="AX553" s="42"/>
      <c r="AY553" s="42"/>
      <c r="AZ553" s="42"/>
      <c r="BA553" s="42"/>
      <c r="BB553" s="42"/>
      <c r="BC553" s="42"/>
      <c r="BD553" s="42"/>
      <c r="BE553" s="42"/>
      <c r="BF553" s="42"/>
      <c r="BG553" s="42"/>
      <c r="BH553" s="42"/>
      <c r="BI553" s="42"/>
    </row>
    <row r="554" spans="1:61" ht="15.75" customHeight="1">
      <c r="A554" s="435"/>
      <c r="B554" s="403"/>
      <c r="C554" s="414"/>
      <c r="D554" s="404"/>
      <c r="E554" s="414"/>
      <c r="F554" s="414"/>
      <c r="G554" s="404"/>
      <c r="H554" s="414"/>
      <c r="I554" s="414"/>
      <c r="J554" s="404"/>
      <c r="K554" s="414"/>
      <c r="L554" s="414"/>
      <c r="M554" s="404"/>
      <c r="N554" s="414"/>
      <c r="O554" s="414"/>
      <c r="P554" s="404"/>
      <c r="Q554" s="414"/>
      <c r="R554" s="414"/>
      <c r="S554" s="404"/>
      <c r="T554" s="414"/>
      <c r="U554" s="414"/>
      <c r="V554" s="404"/>
      <c r="W554" s="414"/>
      <c r="X554" s="414"/>
      <c r="Y554" s="404"/>
      <c r="Z554" s="414"/>
      <c r="AA554" s="414"/>
      <c r="AB554" s="404"/>
      <c r="AC554" s="414"/>
      <c r="AD554" s="414"/>
      <c r="AE554" s="404"/>
      <c r="AF554" s="414"/>
      <c r="AG554" s="414"/>
      <c r="AH554" s="404"/>
      <c r="AI554" s="414"/>
      <c r="AJ554" s="414"/>
      <c r="AK554" s="404"/>
      <c r="AL554" s="414"/>
      <c r="AM554" s="414"/>
      <c r="AN554" s="404"/>
      <c r="AO554" s="414"/>
      <c r="AP554" s="42"/>
      <c r="AQ554" s="42"/>
      <c r="AR554" s="42"/>
      <c r="AS554" s="42"/>
      <c r="AT554" s="42"/>
      <c r="AU554" s="42"/>
      <c r="AV554" s="42"/>
      <c r="AW554" s="42"/>
      <c r="AX554" s="42"/>
      <c r="AY554" s="42"/>
      <c r="AZ554" s="42"/>
      <c r="BA554" s="42"/>
      <c r="BB554" s="42"/>
      <c r="BC554" s="42"/>
      <c r="BD554" s="42"/>
      <c r="BE554" s="42"/>
      <c r="BF554" s="42"/>
      <c r="BG554" s="42"/>
      <c r="BH554" s="42"/>
      <c r="BI554" s="42"/>
    </row>
    <row r="555" spans="1:61" ht="15.75" customHeight="1">
      <c r="A555" s="435"/>
      <c r="B555" s="346"/>
      <c r="C555" s="414"/>
      <c r="D555" s="404"/>
      <c r="E555" s="414"/>
      <c r="F555" s="414"/>
      <c r="G555" s="404"/>
      <c r="H555" s="414"/>
      <c r="I555" s="414"/>
      <c r="J555" s="404"/>
      <c r="K555" s="414"/>
      <c r="L555" s="414"/>
      <c r="M555" s="404"/>
      <c r="N555" s="414"/>
      <c r="O555" s="414"/>
      <c r="P555" s="404"/>
      <c r="Q555" s="414"/>
      <c r="R555" s="414"/>
      <c r="S555" s="404"/>
      <c r="T555" s="414"/>
      <c r="U555" s="414"/>
      <c r="V555" s="404"/>
      <c r="W555" s="414"/>
      <c r="X555" s="414"/>
      <c r="Y555" s="404"/>
      <c r="Z555" s="414"/>
      <c r="AA555" s="414"/>
      <c r="AB555" s="404"/>
      <c r="AC555" s="414"/>
      <c r="AD555" s="414"/>
      <c r="AE555" s="404"/>
      <c r="AF555" s="414"/>
      <c r="AG555" s="414"/>
      <c r="AH555" s="404"/>
      <c r="AI555" s="414"/>
      <c r="AJ555" s="414"/>
      <c r="AK555" s="404"/>
      <c r="AL555" s="414"/>
      <c r="AM555" s="414"/>
      <c r="AN555" s="404"/>
      <c r="AO555" s="414"/>
      <c r="AP555" s="42"/>
      <c r="AQ555" s="42"/>
      <c r="AR555" s="42"/>
      <c r="AS555" s="42"/>
      <c r="AT555" s="42"/>
      <c r="AU555" s="42"/>
      <c r="AV555" s="42"/>
      <c r="AW555" s="42"/>
      <c r="AX555" s="42"/>
      <c r="AY555" s="42"/>
      <c r="AZ555" s="42"/>
      <c r="BA555" s="42"/>
      <c r="BB555" s="42"/>
      <c r="BC555" s="42"/>
      <c r="BD555" s="42"/>
      <c r="BE555" s="42"/>
      <c r="BF555" s="42"/>
      <c r="BG555" s="42"/>
      <c r="BH555" s="42"/>
      <c r="BI555" s="42"/>
    </row>
    <row r="556" spans="1:61" ht="15.75" customHeight="1">
      <c r="A556" s="435"/>
      <c r="B556" s="346"/>
      <c r="C556" s="346"/>
      <c r="D556" s="346"/>
      <c r="E556" s="346"/>
      <c r="F556" s="346"/>
      <c r="G556" s="346"/>
      <c r="H556" s="346"/>
      <c r="I556" s="346"/>
      <c r="J556" s="346"/>
      <c r="K556" s="346"/>
      <c r="L556" s="346"/>
      <c r="M556" s="346"/>
      <c r="N556" s="346"/>
      <c r="O556" s="346"/>
      <c r="P556" s="346"/>
      <c r="Q556" s="346"/>
      <c r="R556" s="346"/>
      <c r="S556" s="346"/>
      <c r="T556" s="346"/>
      <c r="U556" s="346"/>
      <c r="V556" s="346"/>
      <c r="W556" s="346"/>
      <c r="X556" s="346"/>
      <c r="Y556" s="346"/>
      <c r="Z556" s="346"/>
      <c r="AA556" s="346"/>
      <c r="AB556" s="346"/>
      <c r="AC556" s="346"/>
      <c r="AD556" s="346"/>
      <c r="AE556" s="346"/>
      <c r="AF556" s="346"/>
      <c r="AG556" s="346"/>
      <c r="AH556" s="346"/>
      <c r="AI556" s="346"/>
      <c r="AJ556" s="346"/>
      <c r="AK556" s="346"/>
      <c r="AL556" s="346"/>
      <c r="AM556" s="346"/>
      <c r="AN556" s="346"/>
      <c r="AO556" s="346"/>
      <c r="AP556" s="42"/>
      <c r="AQ556" s="42"/>
      <c r="AR556" s="42"/>
      <c r="AS556" s="42"/>
      <c r="AT556" s="42"/>
      <c r="AU556" s="42"/>
      <c r="AV556" s="42"/>
      <c r="AW556" s="42"/>
      <c r="AX556" s="42"/>
      <c r="AY556" s="42"/>
      <c r="AZ556" s="42"/>
      <c r="BA556" s="42"/>
      <c r="BB556" s="42"/>
      <c r="BC556" s="42"/>
      <c r="BD556" s="42"/>
      <c r="BE556" s="42"/>
      <c r="BF556" s="42"/>
      <c r="BG556" s="42"/>
      <c r="BH556" s="42"/>
      <c r="BI556" s="42"/>
    </row>
    <row r="557" spans="1:61" ht="15.75" customHeight="1">
      <c r="A557" s="435"/>
      <c r="B557" s="346"/>
      <c r="C557" s="346"/>
      <c r="D557" s="346"/>
      <c r="E557" s="346"/>
      <c r="F557" s="346"/>
      <c r="G557" s="346"/>
      <c r="H557" s="346"/>
      <c r="I557" s="346"/>
      <c r="J557" s="346"/>
      <c r="K557" s="346"/>
      <c r="L557" s="346"/>
      <c r="M557" s="346"/>
      <c r="N557" s="346"/>
      <c r="O557" s="346"/>
      <c r="P557" s="346"/>
      <c r="Q557" s="346"/>
      <c r="R557" s="346"/>
      <c r="S557" s="346"/>
      <c r="T557" s="346"/>
      <c r="U557" s="346"/>
      <c r="V557" s="346"/>
      <c r="W557" s="346"/>
      <c r="X557" s="346"/>
      <c r="Y557" s="346"/>
      <c r="Z557" s="346"/>
      <c r="AA557" s="346"/>
      <c r="AB557" s="346"/>
      <c r="AC557" s="346"/>
      <c r="AD557" s="346"/>
      <c r="AE557" s="346"/>
      <c r="AF557" s="346"/>
      <c r="AG557" s="346"/>
      <c r="AH557" s="346"/>
      <c r="AI557" s="346"/>
      <c r="AJ557" s="346"/>
      <c r="AK557" s="346"/>
      <c r="AL557" s="346"/>
      <c r="AM557" s="346"/>
      <c r="AN557" s="346"/>
      <c r="AO557" s="346"/>
      <c r="AP557" s="42"/>
      <c r="AQ557" s="42"/>
      <c r="AR557" s="42"/>
      <c r="AS557" s="42"/>
      <c r="AT557" s="42"/>
      <c r="AU557" s="42"/>
      <c r="AV557" s="42"/>
      <c r="AW557" s="42"/>
      <c r="AX557" s="42"/>
      <c r="AY557" s="42"/>
      <c r="AZ557" s="42"/>
      <c r="BA557" s="42"/>
      <c r="BB557" s="42"/>
      <c r="BC557" s="42"/>
      <c r="BD557" s="42"/>
      <c r="BE557" s="42"/>
      <c r="BF557" s="42"/>
      <c r="BG557" s="42"/>
      <c r="BH557" s="42"/>
      <c r="BI557" s="42"/>
    </row>
    <row r="558" spans="1:61" ht="15.75" customHeight="1">
      <c r="A558" s="435"/>
      <c r="B558" s="346"/>
      <c r="C558" s="346"/>
      <c r="D558" s="346"/>
      <c r="E558" s="346"/>
      <c r="F558" s="346"/>
      <c r="G558" s="346"/>
      <c r="H558" s="346"/>
      <c r="I558" s="346"/>
      <c r="J558" s="346"/>
      <c r="K558" s="346"/>
      <c r="L558" s="346"/>
      <c r="M558" s="346"/>
      <c r="N558" s="346"/>
      <c r="O558" s="346"/>
      <c r="P558" s="346"/>
      <c r="Q558" s="346"/>
      <c r="R558" s="346"/>
      <c r="S558" s="346"/>
      <c r="T558" s="346"/>
      <c r="U558" s="346"/>
      <c r="V558" s="346"/>
      <c r="W558" s="346"/>
      <c r="X558" s="346"/>
      <c r="Y558" s="346"/>
      <c r="Z558" s="346"/>
      <c r="AA558" s="346"/>
      <c r="AB558" s="346"/>
      <c r="AC558" s="346"/>
      <c r="AD558" s="346"/>
      <c r="AE558" s="346"/>
      <c r="AF558" s="346"/>
      <c r="AG558" s="346"/>
      <c r="AH558" s="346"/>
      <c r="AI558" s="346"/>
      <c r="AJ558" s="346"/>
      <c r="AK558" s="346"/>
      <c r="AL558" s="346"/>
      <c r="AM558" s="346"/>
      <c r="AN558" s="346"/>
      <c r="AO558" s="346"/>
      <c r="AP558" s="42"/>
      <c r="AQ558" s="42"/>
      <c r="AR558" s="42"/>
      <c r="AS558" s="42"/>
      <c r="AT558" s="42"/>
      <c r="AU558" s="42"/>
      <c r="AV558" s="42"/>
      <c r="AW558" s="42"/>
      <c r="AX558" s="42"/>
      <c r="AY558" s="42"/>
      <c r="AZ558" s="42"/>
      <c r="BA558" s="42"/>
      <c r="BB558" s="42"/>
      <c r="BC558" s="42"/>
      <c r="BD558" s="42"/>
      <c r="BE558" s="42"/>
      <c r="BF558" s="42"/>
      <c r="BG558" s="42"/>
      <c r="BH558" s="42"/>
      <c r="BI558" s="42"/>
    </row>
    <row r="559" spans="1:61" ht="15.75" customHeight="1">
      <c r="A559" s="435"/>
      <c r="B559" s="346"/>
      <c r="C559" s="346"/>
      <c r="D559" s="346"/>
      <c r="E559" s="346"/>
      <c r="F559" s="346"/>
      <c r="G559" s="346"/>
      <c r="H559" s="346"/>
      <c r="I559" s="346"/>
      <c r="J559" s="346"/>
      <c r="K559" s="346"/>
      <c r="L559" s="346"/>
      <c r="M559" s="346"/>
      <c r="N559" s="346"/>
      <c r="O559" s="346"/>
      <c r="P559" s="346"/>
      <c r="Q559" s="346"/>
      <c r="R559" s="346"/>
      <c r="S559" s="346"/>
      <c r="T559" s="346"/>
      <c r="U559" s="346"/>
      <c r="V559" s="346"/>
      <c r="W559" s="346"/>
      <c r="X559" s="346"/>
      <c r="Y559" s="346"/>
      <c r="Z559" s="346"/>
      <c r="AA559" s="346"/>
      <c r="AB559" s="346"/>
      <c r="AC559" s="346"/>
      <c r="AD559" s="346"/>
      <c r="AE559" s="346"/>
      <c r="AF559" s="346"/>
      <c r="AG559" s="346"/>
      <c r="AH559" s="346"/>
      <c r="AI559" s="346"/>
      <c r="AJ559" s="346"/>
      <c r="AK559" s="346"/>
      <c r="AL559" s="346"/>
      <c r="AM559" s="346"/>
      <c r="AN559" s="346"/>
      <c r="AO559" s="346"/>
      <c r="AP559" s="42"/>
      <c r="AQ559" s="42"/>
      <c r="AR559" s="42"/>
      <c r="AS559" s="42"/>
      <c r="AT559" s="42"/>
      <c r="AU559" s="42"/>
      <c r="AV559" s="42"/>
      <c r="AW559" s="42"/>
      <c r="AX559" s="42"/>
      <c r="AY559" s="42"/>
      <c r="AZ559" s="42"/>
      <c r="BA559" s="42"/>
      <c r="BB559" s="42"/>
      <c r="BC559" s="42"/>
      <c r="BD559" s="42"/>
      <c r="BE559" s="42"/>
      <c r="BF559" s="42"/>
      <c r="BG559" s="42"/>
      <c r="BH559" s="42"/>
      <c r="BI559" s="42"/>
    </row>
    <row r="560" spans="1:61" ht="15.75" customHeight="1">
      <c r="A560" s="435"/>
      <c r="B560" s="346"/>
      <c r="C560" s="346"/>
      <c r="D560" s="346"/>
      <c r="E560" s="346"/>
      <c r="F560" s="346"/>
      <c r="G560" s="346"/>
      <c r="H560" s="346"/>
      <c r="I560" s="346"/>
      <c r="J560" s="346"/>
      <c r="K560" s="346"/>
      <c r="L560" s="346"/>
      <c r="M560" s="346"/>
      <c r="N560" s="346"/>
      <c r="O560" s="346"/>
      <c r="P560" s="346"/>
      <c r="Q560" s="346"/>
      <c r="R560" s="346"/>
      <c r="S560" s="346"/>
      <c r="T560" s="346"/>
      <c r="U560" s="346"/>
      <c r="V560" s="346"/>
      <c r="W560" s="346"/>
      <c r="X560" s="346"/>
      <c r="Y560" s="346"/>
      <c r="Z560" s="346"/>
      <c r="AA560" s="346"/>
      <c r="AB560" s="346"/>
      <c r="AC560" s="346"/>
      <c r="AD560" s="346"/>
      <c r="AE560" s="346"/>
      <c r="AF560" s="346"/>
      <c r="AG560" s="346"/>
      <c r="AH560" s="346"/>
      <c r="AI560" s="346"/>
      <c r="AJ560" s="346"/>
      <c r="AK560" s="346"/>
      <c r="AL560" s="346"/>
      <c r="AM560" s="346"/>
      <c r="AN560" s="346"/>
      <c r="AO560" s="346"/>
      <c r="AP560" s="42"/>
      <c r="AQ560" s="42"/>
      <c r="AR560" s="42"/>
      <c r="AS560" s="42"/>
      <c r="AT560" s="42"/>
      <c r="AU560" s="42"/>
      <c r="AV560" s="42"/>
      <c r="AW560" s="42"/>
      <c r="AX560" s="42"/>
      <c r="AY560" s="42"/>
      <c r="AZ560" s="42"/>
      <c r="BA560" s="42"/>
      <c r="BB560" s="42"/>
      <c r="BC560" s="42"/>
      <c r="BD560" s="42"/>
      <c r="BE560" s="42"/>
      <c r="BF560" s="42"/>
      <c r="BG560" s="42"/>
      <c r="BH560" s="42"/>
      <c r="BI560" s="42"/>
    </row>
    <row r="561" spans="1:61" ht="15.75" customHeight="1">
      <c r="A561" s="435"/>
      <c r="B561" s="346"/>
      <c r="C561" s="346"/>
      <c r="D561" s="346"/>
      <c r="E561" s="346"/>
      <c r="F561" s="346"/>
      <c r="G561" s="346"/>
      <c r="H561" s="346"/>
      <c r="I561" s="346"/>
      <c r="J561" s="346"/>
      <c r="K561" s="346"/>
      <c r="L561" s="346"/>
      <c r="M561" s="346"/>
      <c r="N561" s="346"/>
      <c r="O561" s="346"/>
      <c r="P561" s="346"/>
      <c r="Q561" s="346"/>
      <c r="R561" s="346"/>
      <c r="S561" s="346"/>
      <c r="T561" s="346"/>
      <c r="U561" s="346"/>
      <c r="V561" s="346"/>
      <c r="W561" s="346"/>
      <c r="X561" s="346"/>
      <c r="Y561" s="346"/>
      <c r="Z561" s="346"/>
      <c r="AA561" s="346"/>
      <c r="AB561" s="346"/>
      <c r="AC561" s="346"/>
      <c r="AD561" s="346"/>
      <c r="AE561" s="346"/>
      <c r="AF561" s="346"/>
      <c r="AG561" s="346"/>
      <c r="AH561" s="346"/>
      <c r="AI561" s="346"/>
      <c r="AJ561" s="346"/>
      <c r="AK561" s="346"/>
      <c r="AL561" s="346"/>
      <c r="AM561" s="346"/>
      <c r="AN561" s="346"/>
      <c r="AO561" s="346"/>
      <c r="AP561" s="42"/>
      <c r="AQ561" s="42"/>
      <c r="AR561" s="42"/>
      <c r="AS561" s="42"/>
      <c r="AT561" s="42"/>
      <c r="AU561" s="42"/>
      <c r="AV561" s="42"/>
      <c r="AW561" s="42"/>
      <c r="AX561" s="42"/>
      <c r="AY561" s="42"/>
      <c r="AZ561" s="42"/>
      <c r="BA561" s="42"/>
      <c r="BB561" s="42"/>
      <c r="BC561" s="42"/>
      <c r="BD561" s="42"/>
      <c r="BE561" s="42"/>
      <c r="BF561" s="42"/>
      <c r="BG561" s="42"/>
      <c r="BH561" s="42"/>
      <c r="BI561" s="42"/>
    </row>
    <row r="562" spans="1:61" ht="15.75" customHeight="1">
      <c r="A562" s="435"/>
      <c r="B562" s="346"/>
      <c r="C562" s="346"/>
      <c r="D562" s="346"/>
      <c r="E562" s="346"/>
      <c r="F562" s="346"/>
      <c r="G562" s="346"/>
      <c r="H562" s="346"/>
      <c r="I562" s="346"/>
      <c r="J562" s="346"/>
      <c r="K562" s="346"/>
      <c r="L562" s="346"/>
      <c r="M562" s="346"/>
      <c r="N562" s="346"/>
      <c r="O562" s="346"/>
      <c r="P562" s="346"/>
      <c r="Q562" s="346"/>
      <c r="R562" s="346"/>
      <c r="S562" s="346"/>
      <c r="T562" s="346"/>
      <c r="U562" s="346"/>
      <c r="V562" s="346"/>
      <c r="W562" s="346"/>
      <c r="X562" s="346"/>
      <c r="Y562" s="346"/>
      <c r="Z562" s="346"/>
      <c r="AA562" s="346"/>
      <c r="AB562" s="346"/>
      <c r="AC562" s="346"/>
      <c r="AD562" s="346"/>
      <c r="AE562" s="346"/>
      <c r="AF562" s="346"/>
      <c r="AG562" s="346"/>
      <c r="AH562" s="346"/>
      <c r="AI562" s="346"/>
      <c r="AJ562" s="346"/>
      <c r="AK562" s="346"/>
      <c r="AL562" s="346"/>
      <c r="AM562" s="346"/>
      <c r="AN562" s="346"/>
      <c r="AO562" s="346"/>
      <c r="AP562" s="42"/>
      <c r="AQ562" s="42"/>
      <c r="AR562" s="42"/>
      <c r="AS562" s="42"/>
      <c r="AT562" s="42"/>
      <c r="AU562" s="42"/>
      <c r="AV562" s="42"/>
      <c r="AW562" s="42"/>
      <c r="AX562" s="42"/>
      <c r="AY562" s="42"/>
      <c r="AZ562" s="42"/>
      <c r="BA562" s="42"/>
      <c r="BB562" s="42"/>
      <c r="BC562" s="42"/>
      <c r="BD562" s="42"/>
      <c r="BE562" s="42"/>
      <c r="BF562" s="42"/>
      <c r="BG562" s="42"/>
      <c r="BH562" s="42"/>
      <c r="BI562" s="42"/>
    </row>
    <row r="563" spans="1:61" ht="15.75" customHeight="1">
      <c r="A563" s="435"/>
      <c r="B563" s="346"/>
      <c r="C563" s="346"/>
      <c r="D563" s="346"/>
      <c r="E563" s="346"/>
      <c r="F563" s="346"/>
      <c r="G563" s="346"/>
      <c r="H563" s="346"/>
      <c r="I563" s="346"/>
      <c r="J563" s="346"/>
      <c r="K563" s="346"/>
      <c r="L563" s="346"/>
      <c r="M563" s="346"/>
      <c r="N563" s="346"/>
      <c r="O563" s="346"/>
      <c r="P563" s="346"/>
      <c r="Q563" s="346"/>
      <c r="R563" s="346"/>
      <c r="S563" s="346"/>
      <c r="T563" s="346"/>
      <c r="U563" s="346"/>
      <c r="V563" s="346"/>
      <c r="W563" s="346"/>
      <c r="X563" s="346"/>
      <c r="Y563" s="346"/>
      <c r="Z563" s="346"/>
      <c r="AA563" s="346"/>
      <c r="AB563" s="346"/>
      <c r="AC563" s="346"/>
      <c r="AD563" s="346"/>
      <c r="AE563" s="346"/>
      <c r="AF563" s="346"/>
      <c r="AG563" s="346"/>
      <c r="AH563" s="346"/>
      <c r="AI563" s="346"/>
      <c r="AJ563" s="346"/>
      <c r="AK563" s="346"/>
      <c r="AL563" s="346"/>
      <c r="AM563" s="346"/>
      <c r="AN563" s="346"/>
      <c r="AO563" s="346"/>
      <c r="AP563" s="42"/>
      <c r="AQ563" s="42"/>
      <c r="AR563" s="42"/>
      <c r="AS563" s="42"/>
      <c r="AT563" s="42"/>
      <c r="AU563" s="42"/>
      <c r="AV563" s="42"/>
      <c r="AW563" s="42"/>
      <c r="AX563" s="42"/>
      <c r="AY563" s="42"/>
      <c r="AZ563" s="42"/>
      <c r="BA563" s="42"/>
      <c r="BB563" s="42"/>
      <c r="BC563" s="42"/>
      <c r="BD563" s="42"/>
      <c r="BE563" s="42"/>
      <c r="BF563" s="42"/>
      <c r="BG563" s="42"/>
      <c r="BH563" s="42"/>
      <c r="BI563" s="42"/>
    </row>
    <row r="564" spans="1:61" ht="15.75" customHeight="1">
      <c r="A564" s="435"/>
      <c r="B564" s="403"/>
      <c r="C564" s="346"/>
      <c r="D564" s="346"/>
      <c r="E564" s="346"/>
      <c r="F564" s="346"/>
      <c r="G564" s="346"/>
      <c r="H564" s="346"/>
      <c r="I564" s="346"/>
      <c r="J564" s="346"/>
      <c r="K564" s="346"/>
      <c r="L564" s="346"/>
      <c r="M564" s="346"/>
      <c r="N564" s="346"/>
      <c r="O564" s="346"/>
      <c r="P564" s="346"/>
      <c r="Q564" s="346"/>
      <c r="R564" s="346"/>
      <c r="S564" s="346"/>
      <c r="T564" s="346"/>
      <c r="U564" s="346"/>
      <c r="V564" s="346"/>
      <c r="W564" s="346"/>
      <c r="X564" s="346"/>
      <c r="Y564" s="346"/>
      <c r="Z564" s="346"/>
      <c r="AA564" s="346"/>
      <c r="AB564" s="346"/>
      <c r="AC564" s="346"/>
      <c r="AD564" s="346"/>
      <c r="AE564" s="346"/>
      <c r="AF564" s="346"/>
      <c r="AG564" s="346"/>
      <c r="AH564" s="346"/>
      <c r="AI564" s="346"/>
      <c r="AJ564" s="346"/>
      <c r="AK564" s="346"/>
      <c r="AL564" s="346"/>
      <c r="AM564" s="346"/>
      <c r="AN564" s="346"/>
      <c r="AO564" s="346"/>
      <c r="AP564" s="42"/>
      <c r="AQ564" s="42"/>
      <c r="AR564" s="42"/>
      <c r="AS564" s="42"/>
      <c r="AT564" s="42"/>
      <c r="AU564" s="42"/>
      <c r="AV564" s="42"/>
      <c r="AW564" s="42"/>
      <c r="AX564" s="42"/>
      <c r="AY564" s="42"/>
      <c r="AZ564" s="42"/>
      <c r="BA564" s="42"/>
      <c r="BB564" s="42"/>
      <c r="BC564" s="42"/>
      <c r="BD564" s="42"/>
      <c r="BE564" s="42"/>
      <c r="BF564" s="42"/>
      <c r="BG564" s="42"/>
      <c r="BH564" s="42"/>
      <c r="BI564" s="42"/>
    </row>
    <row r="565" spans="1:61" ht="15.75" customHeight="1">
      <c r="A565" s="435"/>
      <c r="B565" s="346"/>
      <c r="C565" s="346"/>
      <c r="D565" s="346"/>
      <c r="E565" s="346"/>
      <c r="F565" s="346"/>
      <c r="G565" s="346"/>
      <c r="H565" s="346"/>
      <c r="I565" s="346"/>
      <c r="J565" s="346"/>
      <c r="K565" s="346"/>
      <c r="L565" s="346"/>
      <c r="M565" s="346"/>
      <c r="N565" s="346"/>
      <c r="O565" s="346"/>
      <c r="P565" s="346"/>
      <c r="Q565" s="346"/>
      <c r="R565" s="346"/>
      <c r="S565" s="346"/>
      <c r="T565" s="346"/>
      <c r="U565" s="346"/>
      <c r="V565" s="346"/>
      <c r="W565" s="346"/>
      <c r="X565" s="346"/>
      <c r="Y565" s="346"/>
      <c r="Z565" s="346"/>
      <c r="AA565" s="346"/>
      <c r="AB565" s="346"/>
      <c r="AC565" s="346"/>
      <c r="AD565" s="346"/>
      <c r="AE565" s="346"/>
      <c r="AF565" s="346"/>
      <c r="AG565" s="346"/>
      <c r="AH565" s="346"/>
      <c r="AI565" s="346"/>
      <c r="AJ565" s="346"/>
      <c r="AK565" s="346"/>
      <c r="AL565" s="346"/>
      <c r="AM565" s="346"/>
      <c r="AN565" s="346"/>
      <c r="AO565" s="346"/>
      <c r="AP565" s="42"/>
      <c r="AQ565" s="42"/>
      <c r="AR565" s="42"/>
      <c r="AS565" s="42"/>
      <c r="AT565" s="42"/>
      <c r="AU565" s="42"/>
      <c r="AV565" s="42"/>
      <c r="AW565" s="42"/>
      <c r="AX565" s="42"/>
      <c r="AY565" s="42"/>
      <c r="AZ565" s="42"/>
      <c r="BA565" s="42"/>
      <c r="BB565" s="42"/>
      <c r="BC565" s="42"/>
      <c r="BD565" s="42"/>
      <c r="BE565" s="42"/>
      <c r="BF565" s="42"/>
      <c r="BG565" s="42"/>
      <c r="BH565" s="42"/>
      <c r="BI565" s="42"/>
    </row>
    <row r="566" spans="1:61" ht="15.75" customHeight="1">
      <c r="A566" s="435"/>
      <c r="B566" s="346"/>
      <c r="C566" s="346"/>
      <c r="D566" s="346"/>
      <c r="E566" s="346"/>
      <c r="F566" s="346"/>
      <c r="G566" s="346"/>
      <c r="H566" s="346"/>
      <c r="I566" s="346"/>
      <c r="J566" s="346"/>
      <c r="K566" s="346"/>
      <c r="L566" s="346"/>
      <c r="M566" s="346"/>
      <c r="N566" s="346"/>
      <c r="O566" s="346"/>
      <c r="P566" s="346"/>
      <c r="Q566" s="346"/>
      <c r="R566" s="346"/>
      <c r="S566" s="346"/>
      <c r="T566" s="346"/>
      <c r="U566" s="346"/>
      <c r="V566" s="346"/>
      <c r="W566" s="346"/>
      <c r="X566" s="346"/>
      <c r="Y566" s="346"/>
      <c r="Z566" s="346"/>
      <c r="AA566" s="346"/>
      <c r="AB566" s="346"/>
      <c r="AC566" s="346"/>
      <c r="AD566" s="346"/>
      <c r="AE566" s="346"/>
      <c r="AF566" s="346"/>
      <c r="AG566" s="346"/>
      <c r="AH566" s="346"/>
      <c r="AI566" s="346"/>
      <c r="AJ566" s="346"/>
      <c r="AK566" s="346"/>
      <c r="AL566" s="346"/>
      <c r="AM566" s="346"/>
      <c r="AN566" s="346"/>
      <c r="AO566" s="346"/>
      <c r="AP566" s="42"/>
      <c r="AQ566" s="42"/>
      <c r="AR566" s="42"/>
      <c r="AS566" s="42"/>
      <c r="AT566" s="42"/>
      <c r="AU566" s="42"/>
      <c r="AV566" s="42"/>
      <c r="AW566" s="42"/>
      <c r="AX566" s="42"/>
      <c r="AY566" s="42"/>
      <c r="AZ566" s="42"/>
      <c r="BA566" s="42"/>
      <c r="BB566" s="42"/>
      <c r="BC566" s="42"/>
      <c r="BD566" s="42"/>
      <c r="BE566" s="42"/>
      <c r="BF566" s="42"/>
      <c r="BG566" s="42"/>
      <c r="BH566" s="42"/>
      <c r="BI566" s="42"/>
    </row>
    <row r="567" spans="1:61" ht="15.75" customHeight="1">
      <c r="A567" s="435"/>
      <c r="B567" s="346"/>
      <c r="C567" s="346"/>
      <c r="D567" s="346"/>
      <c r="E567" s="346"/>
      <c r="F567" s="346"/>
      <c r="G567" s="346"/>
      <c r="H567" s="346"/>
      <c r="I567" s="346"/>
      <c r="J567" s="346"/>
      <c r="K567" s="346"/>
      <c r="L567" s="346"/>
      <c r="M567" s="346"/>
      <c r="N567" s="346"/>
      <c r="O567" s="346"/>
      <c r="P567" s="346"/>
      <c r="Q567" s="346"/>
      <c r="R567" s="346"/>
      <c r="S567" s="346"/>
      <c r="T567" s="346"/>
      <c r="U567" s="346"/>
      <c r="V567" s="346"/>
      <c r="W567" s="346"/>
      <c r="X567" s="346"/>
      <c r="Y567" s="346"/>
      <c r="Z567" s="346"/>
      <c r="AA567" s="346"/>
      <c r="AB567" s="346"/>
      <c r="AC567" s="346"/>
      <c r="AD567" s="346"/>
      <c r="AE567" s="346"/>
      <c r="AF567" s="346"/>
      <c r="AG567" s="346"/>
      <c r="AH567" s="346"/>
      <c r="AI567" s="346"/>
      <c r="AJ567" s="346"/>
      <c r="AK567" s="346"/>
      <c r="AL567" s="346"/>
      <c r="AM567" s="346"/>
      <c r="AN567" s="346"/>
      <c r="AO567" s="346"/>
      <c r="AP567" s="42"/>
      <c r="AQ567" s="42"/>
      <c r="AR567" s="42"/>
      <c r="AS567" s="42"/>
      <c r="AT567" s="42"/>
      <c r="AU567" s="42"/>
      <c r="AV567" s="42"/>
      <c r="AW567" s="42"/>
      <c r="AX567" s="42"/>
      <c r="AY567" s="42"/>
      <c r="AZ567" s="42"/>
      <c r="BA567" s="42"/>
      <c r="BB567" s="42"/>
      <c r="BC567" s="42"/>
      <c r="BD567" s="42"/>
      <c r="BE567" s="42"/>
      <c r="BF567" s="42"/>
      <c r="BG567" s="42"/>
      <c r="BH567" s="42"/>
      <c r="BI567" s="42"/>
    </row>
    <row r="568" spans="1:61" ht="15.75" customHeight="1">
      <c r="A568" s="435"/>
      <c r="B568" s="403"/>
      <c r="C568" s="346"/>
      <c r="D568" s="346"/>
      <c r="E568" s="346"/>
      <c r="F568" s="346"/>
      <c r="G568" s="346"/>
      <c r="H568" s="346"/>
      <c r="I568" s="346"/>
      <c r="J568" s="346"/>
      <c r="K568" s="346"/>
      <c r="L568" s="346"/>
      <c r="M568" s="346"/>
      <c r="N568" s="346"/>
      <c r="O568" s="346"/>
      <c r="P568" s="346"/>
      <c r="Q568" s="346"/>
      <c r="R568" s="346"/>
      <c r="S568" s="346"/>
      <c r="T568" s="346"/>
      <c r="U568" s="346"/>
      <c r="V568" s="346"/>
      <c r="W568" s="346"/>
      <c r="X568" s="346"/>
      <c r="Y568" s="346"/>
      <c r="Z568" s="346"/>
      <c r="AA568" s="346"/>
      <c r="AB568" s="346"/>
      <c r="AC568" s="346"/>
      <c r="AD568" s="346"/>
      <c r="AE568" s="346"/>
      <c r="AF568" s="346"/>
      <c r="AG568" s="346"/>
      <c r="AH568" s="346"/>
      <c r="AI568" s="346"/>
      <c r="AJ568" s="346"/>
      <c r="AK568" s="346"/>
      <c r="AL568" s="346"/>
      <c r="AM568" s="346"/>
      <c r="AN568" s="346"/>
      <c r="AO568" s="346"/>
      <c r="AP568" s="42"/>
      <c r="AQ568" s="42"/>
      <c r="AR568" s="42"/>
      <c r="AS568" s="42"/>
      <c r="AT568" s="42"/>
      <c r="AU568" s="42"/>
      <c r="AV568" s="42"/>
      <c r="AW568" s="42"/>
      <c r="AX568" s="42"/>
      <c r="AY568" s="42"/>
      <c r="AZ568" s="42"/>
      <c r="BA568" s="42"/>
      <c r="BB568" s="42"/>
      <c r="BC568" s="42"/>
      <c r="BD568" s="42"/>
      <c r="BE568" s="42"/>
      <c r="BF568" s="42"/>
      <c r="BG568" s="42"/>
      <c r="BH568" s="42"/>
      <c r="BI568" s="42"/>
    </row>
    <row r="569" spans="1:61" ht="15.75" customHeight="1">
      <c r="A569" s="435"/>
      <c r="B569" s="346"/>
      <c r="C569" s="346"/>
      <c r="D569" s="346"/>
      <c r="E569" s="346"/>
      <c r="F569" s="346"/>
      <c r="G569" s="346"/>
      <c r="H569" s="346"/>
      <c r="I569" s="346"/>
      <c r="J569" s="346"/>
      <c r="K569" s="346"/>
      <c r="L569" s="346"/>
      <c r="M569" s="346"/>
      <c r="N569" s="346"/>
      <c r="O569" s="346"/>
      <c r="P569" s="346"/>
      <c r="Q569" s="346"/>
      <c r="R569" s="346"/>
      <c r="S569" s="346"/>
      <c r="T569" s="346"/>
      <c r="U569" s="346"/>
      <c r="V569" s="346"/>
      <c r="W569" s="346"/>
      <c r="X569" s="346"/>
      <c r="Y569" s="346"/>
      <c r="Z569" s="346"/>
      <c r="AA569" s="346"/>
      <c r="AB569" s="346"/>
      <c r="AC569" s="346"/>
      <c r="AD569" s="346"/>
      <c r="AE569" s="346"/>
      <c r="AF569" s="346"/>
      <c r="AG569" s="346"/>
      <c r="AH569" s="346"/>
      <c r="AI569" s="346"/>
      <c r="AJ569" s="346"/>
      <c r="AK569" s="346"/>
      <c r="AL569" s="346"/>
      <c r="AM569" s="346"/>
      <c r="AN569" s="346"/>
      <c r="AO569" s="346"/>
      <c r="AP569" s="42"/>
      <c r="AQ569" s="42"/>
      <c r="AR569" s="42"/>
      <c r="AS569" s="42"/>
      <c r="AT569" s="42"/>
      <c r="AU569" s="42"/>
      <c r="AV569" s="42"/>
      <c r="AW569" s="42"/>
      <c r="AX569" s="42"/>
      <c r="AY569" s="42"/>
      <c r="AZ569" s="42"/>
      <c r="BA569" s="42"/>
      <c r="BB569" s="42"/>
      <c r="BC569" s="42"/>
      <c r="BD569" s="42"/>
      <c r="BE569" s="42"/>
      <c r="BF569" s="42"/>
      <c r="BG569" s="42"/>
      <c r="BH569" s="42"/>
      <c r="BI569" s="42"/>
    </row>
    <row r="570" spans="1:61" ht="15.75" customHeight="1">
      <c r="A570" s="435"/>
      <c r="B570" s="346"/>
      <c r="C570" s="346"/>
      <c r="D570" s="346"/>
      <c r="E570" s="346"/>
      <c r="F570" s="346"/>
      <c r="G570" s="346"/>
      <c r="H570" s="346"/>
      <c r="I570" s="346"/>
      <c r="J570" s="346"/>
      <c r="K570" s="346"/>
      <c r="L570" s="346"/>
      <c r="M570" s="346"/>
      <c r="N570" s="346"/>
      <c r="O570" s="346"/>
      <c r="P570" s="346"/>
      <c r="Q570" s="346"/>
      <c r="R570" s="346"/>
      <c r="S570" s="346"/>
      <c r="T570" s="346"/>
      <c r="U570" s="346"/>
      <c r="V570" s="346"/>
      <c r="W570" s="346"/>
      <c r="X570" s="346"/>
      <c r="Y570" s="346"/>
      <c r="Z570" s="346"/>
      <c r="AA570" s="346"/>
      <c r="AB570" s="346"/>
      <c r="AC570" s="346"/>
      <c r="AD570" s="346"/>
      <c r="AE570" s="346"/>
      <c r="AF570" s="346"/>
      <c r="AG570" s="346"/>
      <c r="AH570" s="346"/>
      <c r="AI570" s="346"/>
      <c r="AJ570" s="346"/>
      <c r="AK570" s="346"/>
      <c r="AL570" s="346"/>
      <c r="AM570" s="346"/>
      <c r="AN570" s="346"/>
      <c r="AO570" s="346"/>
      <c r="AP570" s="42"/>
      <c r="AQ570" s="42"/>
      <c r="AR570" s="42"/>
      <c r="AS570" s="42"/>
      <c r="AT570" s="42"/>
      <c r="AU570" s="42"/>
      <c r="AV570" s="42"/>
      <c r="AW570" s="42"/>
      <c r="AX570" s="42"/>
      <c r="AY570" s="42"/>
      <c r="AZ570" s="42"/>
      <c r="BA570" s="42"/>
      <c r="BB570" s="42"/>
      <c r="BC570" s="42"/>
      <c r="BD570" s="42"/>
      <c r="BE570" s="42"/>
      <c r="BF570" s="42"/>
      <c r="BG570" s="42"/>
      <c r="BH570" s="42"/>
      <c r="BI570" s="42"/>
    </row>
    <row r="571" spans="1:61" ht="15.75" customHeight="1">
      <c r="A571" s="435"/>
      <c r="B571" s="403"/>
      <c r="C571" s="346"/>
      <c r="D571" s="346"/>
      <c r="E571" s="346"/>
      <c r="F571" s="346"/>
      <c r="G571" s="346"/>
      <c r="H571" s="346"/>
      <c r="I571" s="346"/>
      <c r="J571" s="346"/>
      <c r="K571" s="346"/>
      <c r="L571" s="346"/>
      <c r="M571" s="346"/>
      <c r="N571" s="346"/>
      <c r="O571" s="346"/>
      <c r="P571" s="346"/>
      <c r="Q571" s="346"/>
      <c r="R571" s="346"/>
      <c r="S571" s="346"/>
      <c r="T571" s="346"/>
      <c r="U571" s="346"/>
      <c r="V571" s="346"/>
      <c r="W571" s="346"/>
      <c r="X571" s="346"/>
      <c r="Y571" s="346"/>
      <c r="Z571" s="346"/>
      <c r="AA571" s="346"/>
      <c r="AB571" s="346"/>
      <c r="AC571" s="346"/>
      <c r="AD571" s="346"/>
      <c r="AE571" s="346"/>
      <c r="AF571" s="346"/>
      <c r="AG571" s="346"/>
      <c r="AH571" s="346"/>
      <c r="AI571" s="346"/>
      <c r="AJ571" s="346"/>
      <c r="AK571" s="346"/>
      <c r="AL571" s="346"/>
      <c r="AM571" s="346"/>
      <c r="AN571" s="346"/>
      <c r="AO571" s="346"/>
      <c r="AP571" s="42"/>
      <c r="AQ571" s="42"/>
      <c r="AR571" s="42"/>
      <c r="AS571" s="42"/>
      <c r="AT571" s="42"/>
      <c r="AU571" s="42"/>
      <c r="AV571" s="42"/>
      <c r="AW571" s="42"/>
      <c r="AX571" s="42"/>
      <c r="AY571" s="42"/>
      <c r="AZ571" s="42"/>
      <c r="BA571" s="42"/>
      <c r="BB571" s="42"/>
      <c r="BC571" s="42"/>
      <c r="BD571" s="42"/>
      <c r="BE571" s="42"/>
      <c r="BF571" s="42"/>
      <c r="BG571" s="42"/>
      <c r="BH571" s="42"/>
      <c r="BI571" s="42"/>
    </row>
    <row r="572" spans="1:61" ht="15.75" customHeight="1">
      <c r="A572" s="435"/>
      <c r="B572" s="346"/>
      <c r="C572" s="346"/>
      <c r="D572" s="346"/>
      <c r="E572" s="346"/>
      <c r="F572" s="346"/>
      <c r="G572" s="346"/>
      <c r="H572" s="346"/>
      <c r="I572" s="346"/>
      <c r="J572" s="346"/>
      <c r="K572" s="346"/>
      <c r="L572" s="346"/>
      <c r="M572" s="346"/>
      <c r="N572" s="346"/>
      <c r="O572" s="346"/>
      <c r="P572" s="346"/>
      <c r="Q572" s="346"/>
      <c r="R572" s="346"/>
      <c r="S572" s="346"/>
      <c r="T572" s="346"/>
      <c r="U572" s="346"/>
      <c r="V572" s="346"/>
      <c r="W572" s="346"/>
      <c r="X572" s="346"/>
      <c r="Y572" s="346"/>
      <c r="Z572" s="346"/>
      <c r="AA572" s="346"/>
      <c r="AB572" s="346"/>
      <c r="AC572" s="346"/>
      <c r="AD572" s="346"/>
      <c r="AE572" s="346"/>
      <c r="AF572" s="346"/>
      <c r="AG572" s="346"/>
      <c r="AH572" s="346"/>
      <c r="AI572" s="346"/>
      <c r="AJ572" s="346"/>
      <c r="AK572" s="346"/>
      <c r="AL572" s="346"/>
      <c r="AM572" s="346"/>
      <c r="AN572" s="346"/>
      <c r="AO572" s="346"/>
      <c r="AP572" s="42"/>
      <c r="AQ572" s="42"/>
      <c r="AR572" s="42"/>
      <c r="AS572" s="42"/>
      <c r="AT572" s="42"/>
      <c r="AU572" s="42"/>
      <c r="AV572" s="42"/>
      <c r="AW572" s="42"/>
      <c r="AX572" s="42"/>
      <c r="AY572" s="42"/>
      <c r="AZ572" s="42"/>
      <c r="BA572" s="42"/>
      <c r="BB572" s="42"/>
      <c r="BC572" s="42"/>
      <c r="BD572" s="42"/>
      <c r="BE572" s="42"/>
      <c r="BF572" s="42"/>
      <c r="BG572" s="42"/>
      <c r="BH572" s="42"/>
      <c r="BI572" s="42"/>
    </row>
    <row r="573" spans="1:61" ht="15.75" customHeight="1">
      <c r="A573" s="435"/>
      <c r="B573" s="346"/>
      <c r="C573" s="414"/>
      <c r="D573" s="404"/>
      <c r="E573" s="414"/>
      <c r="F573" s="414"/>
      <c r="G573" s="404"/>
      <c r="H573" s="414"/>
      <c r="I573" s="414"/>
      <c r="J573" s="404"/>
      <c r="K573" s="414"/>
      <c r="L573" s="414"/>
      <c r="M573" s="404"/>
      <c r="N573" s="414"/>
      <c r="O573" s="414"/>
      <c r="P573" s="404"/>
      <c r="Q573" s="414"/>
      <c r="R573" s="414"/>
      <c r="S573" s="404"/>
      <c r="T573" s="414"/>
      <c r="U573" s="414"/>
      <c r="V573" s="404"/>
      <c r="W573" s="414"/>
      <c r="X573" s="414"/>
      <c r="Y573" s="404"/>
      <c r="Z573" s="414"/>
      <c r="AA573" s="414"/>
      <c r="AB573" s="404"/>
      <c r="AC573" s="414"/>
      <c r="AD573" s="414"/>
      <c r="AE573" s="404"/>
      <c r="AF573" s="414"/>
      <c r="AG573" s="414"/>
      <c r="AH573" s="404"/>
      <c r="AI573" s="414"/>
      <c r="AJ573" s="414"/>
      <c r="AK573" s="404"/>
      <c r="AL573" s="414"/>
      <c r="AM573" s="414"/>
      <c r="AN573" s="404"/>
      <c r="AO573" s="414"/>
      <c r="AP573" s="42"/>
      <c r="AQ573" s="42"/>
      <c r="AR573" s="42"/>
      <c r="AS573" s="42"/>
      <c r="AT573" s="42"/>
      <c r="AU573" s="42"/>
      <c r="AV573" s="42"/>
      <c r="AW573" s="42"/>
      <c r="AX573" s="42"/>
      <c r="AY573" s="42"/>
      <c r="AZ573" s="42"/>
      <c r="BA573" s="42"/>
      <c r="BB573" s="42"/>
      <c r="BC573" s="42"/>
      <c r="BD573" s="42"/>
      <c r="BE573" s="42"/>
      <c r="BF573" s="42"/>
      <c r="BG573" s="42"/>
      <c r="BH573" s="42"/>
      <c r="BI573" s="42"/>
    </row>
    <row r="574" spans="1:61" ht="15.75" customHeight="1">
      <c r="A574" s="435"/>
      <c r="B574" s="403"/>
      <c r="C574" s="416"/>
      <c r="D574" s="406"/>
      <c r="E574" s="416"/>
      <c r="F574" s="416"/>
      <c r="G574" s="406"/>
      <c r="H574" s="416"/>
      <c r="I574" s="416"/>
      <c r="J574" s="406"/>
      <c r="K574" s="416"/>
      <c r="L574" s="416"/>
      <c r="M574" s="406"/>
      <c r="N574" s="416"/>
      <c r="O574" s="416"/>
      <c r="P574" s="406"/>
      <c r="Q574" s="416"/>
      <c r="R574" s="416"/>
      <c r="S574" s="406"/>
      <c r="T574" s="416"/>
      <c r="U574" s="416"/>
      <c r="V574" s="406"/>
      <c r="W574" s="416"/>
      <c r="X574" s="416"/>
      <c r="Y574" s="406"/>
      <c r="Z574" s="416"/>
      <c r="AA574" s="416"/>
      <c r="AB574" s="406"/>
      <c r="AC574" s="416"/>
      <c r="AD574" s="416"/>
      <c r="AE574" s="406"/>
      <c r="AF574" s="416"/>
      <c r="AG574" s="416"/>
      <c r="AH574" s="406"/>
      <c r="AI574" s="416"/>
      <c r="AJ574" s="416"/>
      <c r="AK574" s="406"/>
      <c r="AL574" s="416"/>
      <c r="AM574" s="416"/>
      <c r="AN574" s="406"/>
      <c r="AO574" s="416"/>
      <c r="AP574" s="42"/>
      <c r="AQ574" s="42"/>
      <c r="AR574" s="42"/>
      <c r="AS574" s="42"/>
      <c r="AT574" s="42"/>
      <c r="AU574" s="42"/>
      <c r="AV574" s="42"/>
      <c r="AW574" s="42"/>
      <c r="AX574" s="42"/>
      <c r="AY574" s="42"/>
      <c r="AZ574" s="42"/>
      <c r="BA574" s="42"/>
      <c r="BB574" s="42"/>
      <c r="BC574" s="42"/>
      <c r="BD574" s="42"/>
      <c r="BE574" s="42"/>
      <c r="BF574" s="42"/>
      <c r="BG574" s="42"/>
      <c r="BH574" s="42"/>
      <c r="BI574" s="42"/>
    </row>
    <row r="575" spans="1:61" ht="15.75" customHeight="1">
      <c r="A575" s="435"/>
      <c r="B575" s="346"/>
      <c r="C575" s="404"/>
      <c r="D575" s="414"/>
      <c r="E575" s="404"/>
      <c r="F575" s="404"/>
      <c r="G575" s="414"/>
      <c r="H575" s="404"/>
      <c r="I575" s="404"/>
      <c r="J575" s="414"/>
      <c r="K575" s="404"/>
      <c r="L575" s="404"/>
      <c r="M575" s="414"/>
      <c r="N575" s="404"/>
      <c r="O575" s="404"/>
      <c r="P575" s="414"/>
      <c r="Q575" s="404"/>
      <c r="R575" s="404"/>
      <c r="S575" s="414"/>
      <c r="T575" s="404"/>
      <c r="U575" s="404"/>
      <c r="V575" s="414"/>
      <c r="W575" s="404"/>
      <c r="X575" s="404"/>
      <c r="Y575" s="414"/>
      <c r="Z575" s="404"/>
      <c r="AA575" s="404"/>
      <c r="AB575" s="414"/>
      <c r="AC575" s="404"/>
      <c r="AD575" s="404"/>
      <c r="AE575" s="414"/>
      <c r="AF575" s="404"/>
      <c r="AG575" s="404"/>
      <c r="AH575" s="414"/>
      <c r="AI575" s="404"/>
      <c r="AJ575" s="404"/>
      <c r="AK575" s="414"/>
      <c r="AL575" s="404"/>
      <c r="AM575" s="404"/>
      <c r="AN575" s="414"/>
      <c r="AO575" s="404"/>
      <c r="AP575" s="42"/>
      <c r="AQ575" s="42"/>
      <c r="AR575" s="42"/>
      <c r="AS575" s="42"/>
      <c r="AT575" s="42"/>
      <c r="AU575" s="42"/>
      <c r="AV575" s="42"/>
      <c r="AW575" s="42"/>
      <c r="AX575" s="42"/>
      <c r="AY575" s="42"/>
      <c r="AZ575" s="42"/>
      <c r="BA575" s="42"/>
      <c r="BB575" s="42"/>
      <c r="BC575" s="42"/>
      <c r="BD575" s="42"/>
      <c r="BE575" s="42"/>
      <c r="BF575" s="42"/>
      <c r="BG575" s="42"/>
      <c r="BH575" s="42"/>
      <c r="BI575" s="42"/>
    </row>
    <row r="576" spans="1:61" ht="15.75" customHeight="1">
      <c r="A576" s="435"/>
      <c r="B576" s="346"/>
      <c r="C576" s="404"/>
      <c r="D576" s="414"/>
      <c r="E576" s="404"/>
      <c r="F576" s="404"/>
      <c r="G576" s="414"/>
      <c r="H576" s="404"/>
      <c r="I576" s="404"/>
      <c r="J576" s="414"/>
      <c r="K576" s="404"/>
      <c r="L576" s="404"/>
      <c r="M576" s="414"/>
      <c r="N576" s="404"/>
      <c r="O576" s="404"/>
      <c r="P576" s="414"/>
      <c r="Q576" s="404"/>
      <c r="R576" s="404"/>
      <c r="S576" s="414"/>
      <c r="T576" s="404"/>
      <c r="U576" s="404"/>
      <c r="V576" s="414"/>
      <c r="W576" s="404"/>
      <c r="X576" s="404"/>
      <c r="Y576" s="414"/>
      <c r="Z576" s="404"/>
      <c r="AA576" s="404"/>
      <c r="AB576" s="414"/>
      <c r="AC576" s="404"/>
      <c r="AD576" s="404"/>
      <c r="AE576" s="414"/>
      <c r="AF576" s="404"/>
      <c r="AG576" s="404"/>
      <c r="AH576" s="414"/>
      <c r="AI576" s="404"/>
      <c r="AJ576" s="404"/>
      <c r="AK576" s="414"/>
      <c r="AL576" s="404"/>
      <c r="AM576" s="404"/>
      <c r="AN576" s="414"/>
      <c r="AO576" s="404"/>
      <c r="AP576" s="42"/>
      <c r="AQ576" s="42"/>
      <c r="AR576" s="42"/>
      <c r="AS576" s="42"/>
      <c r="AT576" s="42"/>
      <c r="AU576" s="42"/>
      <c r="AV576" s="42"/>
      <c r="AW576" s="42"/>
      <c r="AX576" s="42"/>
      <c r="AY576" s="42"/>
      <c r="AZ576" s="42"/>
      <c r="BA576" s="42"/>
      <c r="BB576" s="42"/>
      <c r="BC576" s="42"/>
      <c r="BD576" s="42"/>
      <c r="BE576" s="42"/>
      <c r="BF576" s="42"/>
      <c r="BG576" s="42"/>
      <c r="BH576" s="42"/>
      <c r="BI576" s="42"/>
    </row>
    <row r="577" spans="1:61" ht="15.75" customHeight="1">
      <c r="A577" s="435"/>
      <c r="B577" s="346"/>
      <c r="C577" s="346"/>
      <c r="D577" s="346"/>
      <c r="E577" s="346"/>
      <c r="F577" s="346"/>
      <c r="G577" s="346"/>
      <c r="H577" s="346"/>
      <c r="I577" s="346"/>
      <c r="J577" s="346"/>
      <c r="K577" s="346"/>
      <c r="L577" s="346"/>
      <c r="M577" s="346"/>
      <c r="N577" s="346"/>
      <c r="O577" s="346"/>
      <c r="P577" s="346"/>
      <c r="Q577" s="346"/>
      <c r="R577" s="346"/>
      <c r="S577" s="346"/>
      <c r="T577" s="346"/>
      <c r="U577" s="346"/>
      <c r="V577" s="346"/>
      <c r="W577" s="346"/>
      <c r="X577" s="346"/>
      <c r="Y577" s="346"/>
      <c r="Z577" s="346"/>
      <c r="AA577" s="346"/>
      <c r="AB577" s="346"/>
      <c r="AC577" s="346"/>
      <c r="AD577" s="346"/>
      <c r="AE577" s="346"/>
      <c r="AF577" s="346"/>
      <c r="AG577" s="346"/>
      <c r="AH577" s="346"/>
      <c r="AI577" s="346"/>
      <c r="AJ577" s="346"/>
      <c r="AK577" s="346"/>
      <c r="AL577" s="346"/>
      <c r="AM577" s="346"/>
      <c r="AN577" s="346"/>
      <c r="AO577" s="346"/>
      <c r="AP577" s="42"/>
      <c r="AQ577" s="42"/>
      <c r="AR577" s="42"/>
      <c r="AS577" s="42"/>
      <c r="AT577" s="42"/>
      <c r="AU577" s="42"/>
      <c r="AV577" s="42"/>
      <c r="AW577" s="42"/>
      <c r="AX577" s="42"/>
      <c r="AY577" s="42"/>
      <c r="AZ577" s="42"/>
      <c r="BA577" s="42"/>
      <c r="BB577" s="42"/>
      <c r="BC577" s="42"/>
      <c r="BD577" s="42"/>
      <c r="BE577" s="42"/>
      <c r="BF577" s="42"/>
      <c r="BG577" s="42"/>
      <c r="BH577" s="42"/>
      <c r="BI577" s="42"/>
    </row>
    <row r="578" spans="1:61" ht="15.75" customHeight="1">
      <c r="A578" s="435"/>
      <c r="B578" s="346"/>
      <c r="C578" s="404"/>
      <c r="D578" s="414"/>
      <c r="E578" s="404"/>
      <c r="F578" s="404"/>
      <c r="G578" s="414"/>
      <c r="H578" s="404"/>
      <c r="I578" s="404"/>
      <c r="J578" s="414"/>
      <c r="K578" s="404"/>
      <c r="L578" s="404"/>
      <c r="M578" s="414"/>
      <c r="N578" s="404"/>
      <c r="O578" s="404"/>
      <c r="P578" s="414"/>
      <c r="Q578" s="404"/>
      <c r="R578" s="404"/>
      <c r="S578" s="414"/>
      <c r="T578" s="404"/>
      <c r="U578" s="404"/>
      <c r="V578" s="414"/>
      <c r="W578" s="404"/>
      <c r="X578" s="404"/>
      <c r="Y578" s="414"/>
      <c r="Z578" s="404"/>
      <c r="AA578" s="404"/>
      <c r="AB578" s="414"/>
      <c r="AC578" s="404"/>
      <c r="AD578" s="404"/>
      <c r="AE578" s="414"/>
      <c r="AF578" s="404"/>
      <c r="AG578" s="404"/>
      <c r="AH578" s="414"/>
      <c r="AI578" s="404"/>
      <c r="AJ578" s="404"/>
      <c r="AK578" s="414"/>
      <c r="AL578" s="404"/>
      <c r="AM578" s="404"/>
      <c r="AN578" s="414"/>
      <c r="AO578" s="404"/>
      <c r="AP578" s="42"/>
      <c r="AQ578" s="42"/>
      <c r="AR578" s="42"/>
      <c r="AS578" s="42"/>
      <c r="AT578" s="42"/>
      <c r="AU578" s="42"/>
      <c r="AV578" s="42"/>
      <c r="AW578" s="42"/>
      <c r="AX578" s="42"/>
      <c r="AY578" s="42"/>
      <c r="AZ578" s="42"/>
      <c r="BA578" s="42"/>
      <c r="BB578" s="42"/>
      <c r="BC578" s="42"/>
      <c r="BD578" s="42"/>
      <c r="BE578" s="42"/>
      <c r="BF578" s="42"/>
      <c r="BG578" s="42"/>
      <c r="BH578" s="42"/>
      <c r="BI578" s="42"/>
    </row>
    <row r="579" spans="1:61" ht="15.75" customHeight="1">
      <c r="A579" s="435"/>
      <c r="B579" s="346"/>
      <c r="C579" s="404"/>
      <c r="D579" s="414"/>
      <c r="E579" s="404"/>
      <c r="F579" s="404"/>
      <c r="G579" s="414"/>
      <c r="H579" s="404"/>
      <c r="I579" s="404"/>
      <c r="J579" s="414"/>
      <c r="K579" s="404"/>
      <c r="L579" s="404"/>
      <c r="M579" s="414"/>
      <c r="N579" s="404"/>
      <c r="O579" s="404"/>
      <c r="P579" s="414"/>
      <c r="Q579" s="404"/>
      <c r="R579" s="404"/>
      <c r="S579" s="414"/>
      <c r="T579" s="404"/>
      <c r="U579" s="404"/>
      <c r="V579" s="414"/>
      <c r="W579" s="404"/>
      <c r="X579" s="404"/>
      <c r="Y579" s="414"/>
      <c r="Z579" s="404"/>
      <c r="AA579" s="404"/>
      <c r="AB579" s="414"/>
      <c r="AC579" s="404"/>
      <c r="AD579" s="404"/>
      <c r="AE579" s="414"/>
      <c r="AF579" s="404"/>
      <c r="AG579" s="404"/>
      <c r="AH579" s="414"/>
      <c r="AI579" s="404"/>
      <c r="AJ579" s="404"/>
      <c r="AK579" s="414"/>
      <c r="AL579" s="404"/>
      <c r="AM579" s="404"/>
      <c r="AN579" s="414"/>
      <c r="AO579" s="404"/>
      <c r="AP579" s="42"/>
      <c r="AQ579" s="42"/>
      <c r="AR579" s="42"/>
      <c r="AS579" s="42"/>
      <c r="AT579" s="42"/>
      <c r="AU579" s="42"/>
      <c r="AV579" s="42"/>
      <c r="AW579" s="42"/>
      <c r="AX579" s="42"/>
      <c r="AY579" s="42"/>
      <c r="AZ579" s="42"/>
      <c r="BA579" s="42"/>
      <c r="BB579" s="42"/>
      <c r="BC579" s="42"/>
      <c r="BD579" s="42"/>
      <c r="BE579" s="42"/>
      <c r="BF579" s="42"/>
      <c r="BG579" s="42"/>
      <c r="BH579" s="42"/>
      <c r="BI579" s="42"/>
    </row>
    <row r="580" spans="1:61" ht="15.75" customHeight="1">
      <c r="A580" s="435"/>
      <c r="B580" s="346"/>
      <c r="C580" s="404"/>
      <c r="D580" s="414"/>
      <c r="E580" s="404"/>
      <c r="F580" s="404"/>
      <c r="G580" s="414"/>
      <c r="H580" s="404"/>
      <c r="I580" s="404"/>
      <c r="J580" s="414"/>
      <c r="K580" s="404"/>
      <c r="L580" s="404"/>
      <c r="M580" s="414"/>
      <c r="N580" s="404"/>
      <c r="O580" s="404"/>
      <c r="P580" s="414"/>
      <c r="Q580" s="404"/>
      <c r="R580" s="404"/>
      <c r="S580" s="414"/>
      <c r="T580" s="404"/>
      <c r="U580" s="404"/>
      <c r="V580" s="414"/>
      <c r="W580" s="404"/>
      <c r="X580" s="404"/>
      <c r="Y580" s="414"/>
      <c r="Z580" s="404"/>
      <c r="AA580" s="404"/>
      <c r="AB580" s="414"/>
      <c r="AC580" s="404"/>
      <c r="AD580" s="404"/>
      <c r="AE580" s="414"/>
      <c r="AF580" s="404"/>
      <c r="AG580" s="404"/>
      <c r="AH580" s="414"/>
      <c r="AI580" s="404"/>
      <c r="AJ580" s="404"/>
      <c r="AK580" s="414"/>
      <c r="AL580" s="404"/>
      <c r="AM580" s="404"/>
      <c r="AN580" s="414"/>
      <c r="AO580" s="404"/>
      <c r="AP580" s="42"/>
      <c r="AQ580" s="42"/>
      <c r="AR580" s="42"/>
      <c r="AS580" s="42"/>
      <c r="AT580" s="42"/>
      <c r="AU580" s="42"/>
      <c r="AV580" s="42"/>
      <c r="AW580" s="42"/>
      <c r="AX580" s="42"/>
      <c r="AY580" s="42"/>
      <c r="AZ580" s="42"/>
      <c r="BA580" s="42"/>
      <c r="BB580" s="42"/>
      <c r="BC580" s="42"/>
      <c r="BD580" s="42"/>
      <c r="BE580" s="42"/>
      <c r="BF580" s="42"/>
      <c r="BG580" s="42"/>
      <c r="BH580" s="42"/>
      <c r="BI580" s="42"/>
    </row>
    <row r="581" spans="1:61" ht="15.75" customHeight="1">
      <c r="A581" s="435"/>
      <c r="B581" s="346"/>
      <c r="C581" s="404"/>
      <c r="D581" s="414"/>
      <c r="E581" s="404"/>
      <c r="F581" s="404"/>
      <c r="G581" s="414"/>
      <c r="H581" s="404"/>
      <c r="I581" s="404"/>
      <c r="J581" s="414"/>
      <c r="K581" s="404"/>
      <c r="L581" s="404"/>
      <c r="M581" s="414"/>
      <c r="N581" s="404"/>
      <c r="O581" s="404"/>
      <c r="P581" s="414"/>
      <c r="Q581" s="404"/>
      <c r="R581" s="404"/>
      <c r="S581" s="414"/>
      <c r="T581" s="404"/>
      <c r="U581" s="404"/>
      <c r="V581" s="414"/>
      <c r="W581" s="404"/>
      <c r="X581" s="404"/>
      <c r="Y581" s="414"/>
      <c r="Z581" s="404"/>
      <c r="AA581" s="404"/>
      <c r="AB581" s="414"/>
      <c r="AC581" s="404"/>
      <c r="AD581" s="404"/>
      <c r="AE581" s="414"/>
      <c r="AF581" s="404"/>
      <c r="AG581" s="404"/>
      <c r="AH581" s="414"/>
      <c r="AI581" s="404"/>
      <c r="AJ581" s="404"/>
      <c r="AK581" s="414"/>
      <c r="AL581" s="404"/>
      <c r="AM581" s="404"/>
      <c r="AN581" s="414"/>
      <c r="AO581" s="404"/>
      <c r="AP581" s="42"/>
      <c r="AQ581" s="42"/>
      <c r="AR581" s="42"/>
      <c r="AS581" s="42"/>
      <c r="AT581" s="42"/>
      <c r="AU581" s="42"/>
      <c r="AV581" s="42"/>
      <c r="AW581" s="42"/>
      <c r="AX581" s="42"/>
      <c r="AY581" s="42"/>
      <c r="AZ581" s="42"/>
      <c r="BA581" s="42"/>
      <c r="BB581" s="42"/>
      <c r="BC581" s="42"/>
      <c r="BD581" s="42"/>
      <c r="BE581" s="42"/>
      <c r="BF581" s="42"/>
      <c r="BG581" s="42"/>
      <c r="BH581" s="42"/>
      <c r="BI581" s="42"/>
    </row>
    <row r="582" spans="1:61" ht="15.75" customHeight="1">
      <c r="A582" s="435"/>
      <c r="B582" s="346"/>
      <c r="C582" s="404"/>
      <c r="D582" s="414"/>
      <c r="E582" s="404"/>
      <c r="F582" s="404"/>
      <c r="G582" s="414"/>
      <c r="H582" s="404"/>
      <c r="I582" s="404"/>
      <c r="J582" s="414"/>
      <c r="K582" s="404"/>
      <c r="L582" s="404"/>
      <c r="M582" s="414"/>
      <c r="N582" s="404"/>
      <c r="O582" s="404"/>
      <c r="P582" s="414"/>
      <c r="Q582" s="404"/>
      <c r="R582" s="404"/>
      <c r="S582" s="414"/>
      <c r="T582" s="404"/>
      <c r="U582" s="404"/>
      <c r="V582" s="414"/>
      <c r="W582" s="404"/>
      <c r="X582" s="404"/>
      <c r="Y582" s="414"/>
      <c r="Z582" s="404"/>
      <c r="AA582" s="404"/>
      <c r="AB582" s="414"/>
      <c r="AC582" s="404"/>
      <c r="AD582" s="404"/>
      <c r="AE582" s="414"/>
      <c r="AF582" s="404"/>
      <c r="AG582" s="404"/>
      <c r="AH582" s="414"/>
      <c r="AI582" s="404"/>
      <c r="AJ582" s="404"/>
      <c r="AK582" s="414"/>
      <c r="AL582" s="404"/>
      <c r="AM582" s="404"/>
      <c r="AN582" s="414"/>
      <c r="AO582" s="404"/>
      <c r="AP582" s="42"/>
      <c r="AQ582" s="42"/>
      <c r="AR582" s="42"/>
      <c r="AS582" s="42"/>
      <c r="AT582" s="42"/>
      <c r="AU582" s="42"/>
      <c r="AV582" s="42"/>
      <c r="AW582" s="42"/>
      <c r="AX582" s="42"/>
      <c r="AY582" s="42"/>
      <c r="AZ582" s="42"/>
      <c r="BA582" s="42"/>
      <c r="BB582" s="42"/>
      <c r="BC582" s="42"/>
      <c r="BD582" s="42"/>
      <c r="BE582" s="42"/>
      <c r="BF582" s="42"/>
      <c r="BG582" s="42"/>
      <c r="BH582" s="42"/>
      <c r="BI582" s="42"/>
    </row>
    <row r="583" spans="1:61" ht="15.75" customHeight="1">
      <c r="A583" s="435"/>
      <c r="B583" s="346"/>
      <c r="C583" s="404"/>
      <c r="D583" s="414"/>
      <c r="E583" s="404"/>
      <c r="F583" s="404"/>
      <c r="G583" s="414"/>
      <c r="H583" s="404"/>
      <c r="I583" s="404"/>
      <c r="J583" s="414"/>
      <c r="K583" s="404"/>
      <c r="L583" s="404"/>
      <c r="M583" s="414"/>
      <c r="N583" s="404"/>
      <c r="O583" s="404"/>
      <c r="P583" s="414"/>
      <c r="Q583" s="404"/>
      <c r="R583" s="404"/>
      <c r="S583" s="414"/>
      <c r="T583" s="404"/>
      <c r="U583" s="404"/>
      <c r="V583" s="414"/>
      <c r="W583" s="404"/>
      <c r="X583" s="404"/>
      <c r="Y583" s="414"/>
      <c r="Z583" s="404"/>
      <c r="AA583" s="404"/>
      <c r="AB583" s="414"/>
      <c r="AC583" s="404"/>
      <c r="AD583" s="404"/>
      <c r="AE583" s="414"/>
      <c r="AF583" s="404"/>
      <c r="AG583" s="404"/>
      <c r="AH583" s="414"/>
      <c r="AI583" s="404"/>
      <c r="AJ583" s="404"/>
      <c r="AK583" s="414"/>
      <c r="AL583" s="404"/>
      <c r="AM583" s="404"/>
      <c r="AN583" s="414"/>
      <c r="AO583" s="404"/>
      <c r="AP583" s="42"/>
      <c r="AQ583" s="42"/>
      <c r="AR583" s="42"/>
      <c r="AS583" s="42"/>
      <c r="AT583" s="42"/>
      <c r="AU583" s="42"/>
      <c r="AV583" s="42"/>
      <c r="AW583" s="42"/>
      <c r="AX583" s="42"/>
      <c r="AY583" s="42"/>
      <c r="AZ583" s="42"/>
      <c r="BA583" s="42"/>
      <c r="BB583" s="42"/>
      <c r="BC583" s="42"/>
      <c r="BD583" s="42"/>
      <c r="BE583" s="42"/>
      <c r="BF583" s="42"/>
      <c r="BG583" s="42"/>
      <c r="BH583" s="42"/>
      <c r="BI583" s="42"/>
    </row>
    <row r="584" spans="1:61" ht="15.75" customHeight="1">
      <c r="A584" s="435"/>
      <c r="B584" s="346"/>
      <c r="C584" s="404"/>
      <c r="D584" s="414"/>
      <c r="E584" s="404"/>
      <c r="F584" s="404"/>
      <c r="G584" s="414"/>
      <c r="H584" s="404"/>
      <c r="I584" s="404"/>
      <c r="J584" s="414"/>
      <c r="K584" s="404"/>
      <c r="L584" s="404"/>
      <c r="M584" s="414"/>
      <c r="N584" s="404"/>
      <c r="O584" s="404"/>
      <c r="P584" s="414"/>
      <c r="Q584" s="404"/>
      <c r="R584" s="404"/>
      <c r="S584" s="414"/>
      <c r="T584" s="404"/>
      <c r="U584" s="404"/>
      <c r="V584" s="414"/>
      <c r="W584" s="404"/>
      <c r="X584" s="404"/>
      <c r="Y584" s="414"/>
      <c r="Z584" s="404"/>
      <c r="AA584" s="404"/>
      <c r="AB584" s="414"/>
      <c r="AC584" s="404"/>
      <c r="AD584" s="404"/>
      <c r="AE584" s="414"/>
      <c r="AF584" s="404"/>
      <c r="AG584" s="404"/>
      <c r="AH584" s="414"/>
      <c r="AI584" s="404"/>
      <c r="AJ584" s="404"/>
      <c r="AK584" s="414"/>
      <c r="AL584" s="404"/>
      <c r="AM584" s="404"/>
      <c r="AN584" s="414"/>
      <c r="AO584" s="404"/>
      <c r="AP584" s="42"/>
      <c r="AQ584" s="42"/>
      <c r="AR584" s="42"/>
      <c r="AS584" s="42"/>
      <c r="AT584" s="42"/>
      <c r="AU584" s="42"/>
      <c r="AV584" s="42"/>
      <c r="AW584" s="42"/>
      <c r="AX584" s="42"/>
      <c r="AY584" s="42"/>
      <c r="AZ584" s="42"/>
      <c r="BA584" s="42"/>
      <c r="BB584" s="42"/>
      <c r="BC584" s="42"/>
      <c r="BD584" s="42"/>
      <c r="BE584" s="42"/>
      <c r="BF584" s="42"/>
      <c r="BG584" s="42"/>
      <c r="BH584" s="42"/>
      <c r="BI584" s="42"/>
    </row>
    <row r="585" spans="1:61" ht="15.75" customHeight="1">
      <c r="A585" s="435"/>
      <c r="B585" s="346"/>
      <c r="C585" s="346"/>
      <c r="D585" s="346"/>
      <c r="E585" s="346"/>
      <c r="F585" s="346"/>
      <c r="G585" s="346"/>
      <c r="H585" s="346"/>
      <c r="I585" s="346"/>
      <c r="J585" s="346"/>
      <c r="K585" s="346"/>
      <c r="L585" s="346"/>
      <c r="M585" s="346"/>
      <c r="N585" s="346"/>
      <c r="O585" s="346"/>
      <c r="P585" s="346"/>
      <c r="Q585" s="346"/>
      <c r="R585" s="346"/>
      <c r="S585" s="346"/>
      <c r="T585" s="346"/>
      <c r="U585" s="346"/>
      <c r="V585" s="346"/>
      <c r="W585" s="346"/>
      <c r="X585" s="346"/>
      <c r="Y585" s="346"/>
      <c r="Z585" s="346"/>
      <c r="AA585" s="346"/>
      <c r="AB585" s="346"/>
      <c r="AC585" s="346"/>
      <c r="AD585" s="346"/>
      <c r="AE585" s="346"/>
      <c r="AF585" s="346"/>
      <c r="AG585" s="346"/>
      <c r="AH585" s="346"/>
      <c r="AI585" s="346"/>
      <c r="AJ585" s="346"/>
      <c r="AK585" s="346"/>
      <c r="AL585" s="346"/>
      <c r="AM585" s="346"/>
      <c r="AN585" s="346"/>
      <c r="AO585" s="346"/>
      <c r="AP585" s="42"/>
      <c r="AQ585" s="42"/>
      <c r="AR585" s="42"/>
      <c r="AS585" s="42"/>
      <c r="AT585" s="42"/>
      <c r="AU585" s="42"/>
      <c r="AV585" s="42"/>
      <c r="AW585" s="42"/>
      <c r="AX585" s="42"/>
      <c r="AY585" s="42"/>
      <c r="AZ585" s="42"/>
      <c r="BA585" s="42"/>
      <c r="BB585" s="42"/>
      <c r="BC585" s="42"/>
      <c r="BD585" s="42"/>
      <c r="BE585" s="42"/>
      <c r="BF585" s="42"/>
      <c r="BG585" s="42"/>
      <c r="BH585" s="42"/>
      <c r="BI585" s="42"/>
    </row>
    <row r="586" spans="1:61" ht="15.75" customHeight="1">
      <c r="A586" s="435"/>
      <c r="B586" s="346"/>
      <c r="C586" s="346"/>
      <c r="D586" s="346"/>
      <c r="E586" s="346"/>
      <c r="F586" s="346"/>
      <c r="G586" s="346"/>
      <c r="H586" s="346"/>
      <c r="I586" s="346"/>
      <c r="J586" s="346"/>
      <c r="K586" s="346"/>
      <c r="L586" s="346"/>
      <c r="M586" s="346"/>
      <c r="N586" s="346"/>
      <c r="O586" s="346"/>
      <c r="P586" s="346"/>
      <c r="Q586" s="346"/>
      <c r="R586" s="346"/>
      <c r="S586" s="346"/>
      <c r="T586" s="346"/>
      <c r="U586" s="346"/>
      <c r="V586" s="346"/>
      <c r="W586" s="346"/>
      <c r="X586" s="346"/>
      <c r="Y586" s="346"/>
      <c r="Z586" s="346"/>
      <c r="AA586" s="346"/>
      <c r="AB586" s="346"/>
      <c r="AC586" s="346"/>
      <c r="AD586" s="346"/>
      <c r="AE586" s="346"/>
      <c r="AF586" s="346"/>
      <c r="AG586" s="346"/>
      <c r="AH586" s="346"/>
      <c r="AI586" s="346"/>
      <c r="AJ586" s="346"/>
      <c r="AK586" s="346"/>
      <c r="AL586" s="346"/>
      <c r="AM586" s="346"/>
      <c r="AN586" s="346"/>
      <c r="AO586" s="346"/>
      <c r="AP586" s="42"/>
      <c r="AQ586" s="42"/>
      <c r="AR586" s="42"/>
      <c r="AS586" s="42"/>
      <c r="AT586" s="42"/>
      <c r="AU586" s="42"/>
      <c r="AV586" s="42"/>
      <c r="AW586" s="42"/>
      <c r="AX586" s="42"/>
      <c r="AY586" s="42"/>
      <c r="AZ586" s="42"/>
      <c r="BA586" s="42"/>
      <c r="BB586" s="42"/>
      <c r="BC586" s="42"/>
      <c r="BD586" s="42"/>
      <c r="BE586" s="42"/>
      <c r="BF586" s="42"/>
      <c r="BG586" s="42"/>
      <c r="BH586" s="42"/>
      <c r="BI586" s="42"/>
    </row>
    <row r="587" spans="1:61" ht="15.75" customHeight="1">
      <c r="A587" s="435"/>
      <c r="B587" s="346"/>
      <c r="C587" s="346"/>
      <c r="D587" s="346"/>
      <c r="E587" s="346"/>
      <c r="F587" s="346"/>
      <c r="G587" s="346"/>
      <c r="H587" s="346"/>
      <c r="I587" s="346"/>
      <c r="J587" s="346"/>
      <c r="K587" s="346"/>
      <c r="L587" s="346"/>
      <c r="M587" s="346"/>
      <c r="N587" s="346"/>
      <c r="O587" s="346"/>
      <c r="P587" s="346"/>
      <c r="Q587" s="346"/>
      <c r="R587" s="346"/>
      <c r="S587" s="346"/>
      <c r="T587" s="346"/>
      <c r="U587" s="346"/>
      <c r="V587" s="346"/>
      <c r="W587" s="346"/>
      <c r="X587" s="346"/>
      <c r="Y587" s="346"/>
      <c r="Z587" s="346"/>
      <c r="AA587" s="346"/>
      <c r="AB587" s="346"/>
      <c r="AC587" s="346"/>
      <c r="AD587" s="346"/>
      <c r="AE587" s="346"/>
      <c r="AF587" s="346"/>
      <c r="AG587" s="346"/>
      <c r="AH587" s="346"/>
      <c r="AI587" s="346"/>
      <c r="AJ587" s="346"/>
      <c r="AK587" s="346"/>
      <c r="AL587" s="346"/>
      <c r="AM587" s="346"/>
      <c r="AN587" s="346"/>
      <c r="AO587" s="346"/>
      <c r="AP587" s="42"/>
      <c r="AQ587" s="42"/>
      <c r="AR587" s="42"/>
      <c r="AS587" s="42"/>
      <c r="AT587" s="42"/>
      <c r="AU587" s="42"/>
      <c r="AV587" s="42"/>
      <c r="AW587" s="42"/>
      <c r="AX587" s="42"/>
      <c r="AY587" s="42"/>
      <c r="AZ587" s="42"/>
      <c r="BA587" s="42"/>
      <c r="BB587" s="42"/>
      <c r="BC587" s="42"/>
      <c r="BD587" s="42"/>
      <c r="BE587" s="42"/>
      <c r="BF587" s="42"/>
      <c r="BG587" s="42"/>
      <c r="BH587" s="42"/>
      <c r="BI587" s="42"/>
    </row>
    <row r="588" spans="1:61" ht="15.75" customHeight="1">
      <c r="A588" s="435"/>
      <c r="B588" s="346"/>
      <c r="C588" s="346"/>
      <c r="D588" s="346"/>
      <c r="E588" s="346"/>
      <c r="F588" s="346"/>
      <c r="G588" s="346"/>
      <c r="H588" s="346"/>
      <c r="I588" s="346"/>
      <c r="J588" s="346"/>
      <c r="K588" s="346"/>
      <c r="L588" s="346"/>
      <c r="M588" s="346"/>
      <c r="N588" s="346"/>
      <c r="O588" s="346"/>
      <c r="P588" s="346"/>
      <c r="Q588" s="346"/>
      <c r="R588" s="346"/>
      <c r="S588" s="346"/>
      <c r="T588" s="346"/>
      <c r="U588" s="346"/>
      <c r="V588" s="346"/>
      <c r="W588" s="346"/>
      <c r="X588" s="346"/>
      <c r="Y588" s="346"/>
      <c r="Z588" s="346"/>
      <c r="AA588" s="346"/>
      <c r="AB588" s="346"/>
      <c r="AC588" s="346"/>
      <c r="AD588" s="346"/>
      <c r="AE588" s="346"/>
      <c r="AF588" s="346"/>
      <c r="AG588" s="346"/>
      <c r="AH588" s="346"/>
      <c r="AI588" s="346"/>
      <c r="AJ588" s="346"/>
      <c r="AK588" s="346"/>
      <c r="AL588" s="346"/>
      <c r="AM588" s="346"/>
      <c r="AN588" s="346"/>
      <c r="AO588" s="346"/>
      <c r="AP588" s="42"/>
      <c r="AQ588" s="42"/>
      <c r="AR588" s="42"/>
      <c r="AS588" s="42"/>
      <c r="AT588" s="42"/>
      <c r="AU588" s="42"/>
      <c r="AV588" s="42"/>
      <c r="AW588" s="42"/>
      <c r="AX588" s="42"/>
      <c r="AY588" s="42"/>
      <c r="AZ588" s="42"/>
      <c r="BA588" s="42"/>
      <c r="BB588" s="42"/>
      <c r="BC588" s="42"/>
      <c r="BD588" s="42"/>
      <c r="BE588" s="42"/>
      <c r="BF588" s="42"/>
      <c r="BG588" s="42"/>
      <c r="BH588" s="42"/>
      <c r="BI588" s="42"/>
    </row>
    <row r="589" spans="1:61" ht="15.75" customHeight="1">
      <c r="A589" s="435"/>
      <c r="B589" s="346"/>
      <c r="C589" s="346"/>
      <c r="D589" s="346"/>
      <c r="E589" s="346"/>
      <c r="F589" s="346"/>
      <c r="G589" s="346"/>
      <c r="H589" s="346"/>
      <c r="I589" s="346"/>
      <c r="J589" s="346"/>
      <c r="K589" s="346"/>
      <c r="L589" s="346"/>
      <c r="M589" s="346"/>
      <c r="N589" s="346"/>
      <c r="O589" s="346"/>
      <c r="P589" s="346"/>
      <c r="Q589" s="346"/>
      <c r="R589" s="346"/>
      <c r="S589" s="346"/>
      <c r="T589" s="346"/>
      <c r="U589" s="346"/>
      <c r="V589" s="346"/>
      <c r="W589" s="346"/>
      <c r="X589" s="346"/>
      <c r="Y589" s="346"/>
      <c r="Z589" s="346"/>
      <c r="AA589" s="346"/>
      <c r="AB589" s="346"/>
      <c r="AC589" s="346"/>
      <c r="AD589" s="346"/>
      <c r="AE589" s="346"/>
      <c r="AF589" s="346"/>
      <c r="AG589" s="346"/>
      <c r="AH589" s="346"/>
      <c r="AI589" s="346"/>
      <c r="AJ589" s="346"/>
      <c r="AK589" s="346"/>
      <c r="AL589" s="346"/>
      <c r="AM589" s="346"/>
      <c r="AN589" s="346"/>
      <c r="AO589" s="346"/>
      <c r="AP589" s="42"/>
      <c r="AQ589" s="42"/>
      <c r="AR589" s="42"/>
      <c r="AS589" s="42"/>
      <c r="AT589" s="42"/>
      <c r="AU589" s="42"/>
      <c r="AV589" s="42"/>
      <c r="AW589" s="42"/>
      <c r="AX589" s="42"/>
      <c r="AY589" s="42"/>
      <c r="AZ589" s="42"/>
      <c r="BA589" s="42"/>
      <c r="BB589" s="42"/>
      <c r="BC589" s="42"/>
      <c r="BD589" s="42"/>
      <c r="BE589" s="42"/>
      <c r="BF589" s="42"/>
      <c r="BG589" s="42"/>
      <c r="BH589" s="42"/>
      <c r="BI589" s="42"/>
    </row>
    <row r="590" spans="1:61" ht="15.75" customHeight="1">
      <c r="A590" s="435"/>
      <c r="B590" s="346"/>
      <c r="C590" s="346"/>
      <c r="D590" s="346"/>
      <c r="E590" s="346"/>
      <c r="F590" s="346"/>
      <c r="G590" s="346"/>
      <c r="H590" s="346"/>
      <c r="I590" s="346"/>
      <c r="J590" s="346"/>
      <c r="K590" s="346"/>
      <c r="L590" s="346"/>
      <c r="M590" s="346"/>
      <c r="N590" s="346"/>
      <c r="O590" s="346"/>
      <c r="P590" s="346"/>
      <c r="Q590" s="346"/>
      <c r="R590" s="346"/>
      <c r="S590" s="346"/>
      <c r="T590" s="346"/>
      <c r="U590" s="346"/>
      <c r="V590" s="346"/>
      <c r="W590" s="346"/>
      <c r="X590" s="346"/>
      <c r="Y590" s="346"/>
      <c r="Z590" s="346"/>
      <c r="AA590" s="346"/>
      <c r="AB590" s="346"/>
      <c r="AC590" s="346"/>
      <c r="AD590" s="346"/>
      <c r="AE590" s="346"/>
      <c r="AF590" s="346"/>
      <c r="AG590" s="346"/>
      <c r="AH590" s="346"/>
      <c r="AI590" s="346"/>
      <c r="AJ590" s="346"/>
      <c r="AK590" s="346"/>
      <c r="AL590" s="346"/>
      <c r="AM590" s="346"/>
      <c r="AN590" s="346"/>
      <c r="AO590" s="346"/>
      <c r="AP590" s="42"/>
      <c r="AQ590" s="42"/>
      <c r="AR590" s="42"/>
      <c r="AS590" s="42"/>
      <c r="AT590" s="42"/>
      <c r="AU590" s="42"/>
      <c r="AV590" s="42"/>
      <c r="AW590" s="42"/>
      <c r="AX590" s="42"/>
      <c r="AY590" s="42"/>
      <c r="AZ590" s="42"/>
      <c r="BA590" s="42"/>
      <c r="BB590" s="42"/>
      <c r="BC590" s="42"/>
      <c r="BD590" s="42"/>
      <c r="BE590" s="42"/>
      <c r="BF590" s="42"/>
      <c r="BG590" s="42"/>
      <c r="BH590" s="42"/>
      <c r="BI590" s="42"/>
    </row>
    <row r="591" spans="1:61" ht="15.75" customHeight="1">
      <c r="A591" s="435"/>
      <c r="B591" s="346"/>
      <c r="C591" s="346"/>
      <c r="D591" s="346"/>
      <c r="E591" s="346"/>
      <c r="F591" s="346"/>
      <c r="G591" s="346"/>
      <c r="H591" s="346"/>
      <c r="I591" s="346"/>
      <c r="J591" s="346"/>
      <c r="K591" s="346"/>
      <c r="L591" s="346"/>
      <c r="M591" s="346"/>
      <c r="N591" s="346"/>
      <c r="O591" s="346"/>
      <c r="P591" s="346"/>
      <c r="Q591" s="346"/>
      <c r="R591" s="346"/>
      <c r="S591" s="346"/>
      <c r="T591" s="346"/>
      <c r="U591" s="346"/>
      <c r="V591" s="346"/>
      <c r="W591" s="346"/>
      <c r="X591" s="346"/>
      <c r="Y591" s="346"/>
      <c r="Z591" s="346"/>
      <c r="AA591" s="346"/>
      <c r="AB591" s="346"/>
      <c r="AC591" s="346"/>
      <c r="AD591" s="346"/>
      <c r="AE591" s="346"/>
      <c r="AF591" s="346"/>
      <c r="AG591" s="346"/>
      <c r="AH591" s="346"/>
      <c r="AI591" s="346"/>
      <c r="AJ591" s="346"/>
      <c r="AK591" s="346"/>
      <c r="AL591" s="346"/>
      <c r="AM591" s="346"/>
      <c r="AN591" s="346"/>
      <c r="AO591" s="346"/>
      <c r="AP591" s="42"/>
      <c r="AQ591" s="42"/>
      <c r="AR591" s="42"/>
      <c r="AS591" s="42"/>
      <c r="AT591" s="42"/>
      <c r="AU591" s="42"/>
      <c r="AV591" s="42"/>
      <c r="AW591" s="42"/>
      <c r="AX591" s="42"/>
      <c r="AY591" s="42"/>
      <c r="AZ591" s="42"/>
      <c r="BA591" s="42"/>
      <c r="BB591" s="42"/>
      <c r="BC591" s="42"/>
      <c r="BD591" s="42"/>
      <c r="BE591" s="42"/>
      <c r="BF591" s="42"/>
      <c r="BG591" s="42"/>
      <c r="BH591" s="42"/>
      <c r="BI591" s="42"/>
    </row>
    <row r="592" spans="1:61" ht="15.75" customHeight="1">
      <c r="A592" s="435"/>
      <c r="B592" s="346"/>
      <c r="C592" s="346"/>
      <c r="D592" s="346"/>
      <c r="E592" s="346"/>
      <c r="F592" s="346"/>
      <c r="G592" s="346"/>
      <c r="H592" s="346"/>
      <c r="I592" s="346"/>
      <c r="J592" s="346"/>
      <c r="K592" s="346"/>
      <c r="L592" s="346"/>
      <c r="M592" s="346"/>
      <c r="N592" s="346"/>
      <c r="O592" s="346"/>
      <c r="P592" s="346"/>
      <c r="Q592" s="346"/>
      <c r="R592" s="346"/>
      <c r="S592" s="346"/>
      <c r="T592" s="346"/>
      <c r="U592" s="346"/>
      <c r="V592" s="346"/>
      <c r="W592" s="346"/>
      <c r="X592" s="346"/>
      <c r="Y592" s="346"/>
      <c r="Z592" s="346"/>
      <c r="AA592" s="346"/>
      <c r="AB592" s="346"/>
      <c r="AC592" s="346"/>
      <c r="AD592" s="346"/>
      <c r="AE592" s="346"/>
      <c r="AF592" s="346"/>
      <c r="AG592" s="346"/>
      <c r="AH592" s="346"/>
      <c r="AI592" s="346"/>
      <c r="AJ592" s="346"/>
      <c r="AK592" s="346"/>
      <c r="AL592" s="346"/>
      <c r="AM592" s="346"/>
      <c r="AN592" s="346"/>
      <c r="AO592" s="346"/>
      <c r="AP592" s="42"/>
      <c r="AQ592" s="42"/>
      <c r="AR592" s="42"/>
      <c r="AS592" s="42"/>
      <c r="AT592" s="42"/>
      <c r="AU592" s="42"/>
      <c r="AV592" s="42"/>
      <c r="AW592" s="42"/>
      <c r="AX592" s="42"/>
      <c r="AY592" s="42"/>
      <c r="AZ592" s="42"/>
      <c r="BA592" s="42"/>
      <c r="BB592" s="42"/>
      <c r="BC592" s="42"/>
      <c r="BD592" s="42"/>
      <c r="BE592" s="42"/>
      <c r="BF592" s="42"/>
      <c r="BG592" s="42"/>
      <c r="BH592" s="42"/>
      <c r="BI592" s="42"/>
    </row>
    <row r="593" spans="1:61" ht="15.75" customHeight="1">
      <c r="A593" s="435"/>
      <c r="B593" s="346"/>
      <c r="C593" s="346"/>
      <c r="D593" s="346"/>
      <c r="E593" s="346"/>
      <c r="F593" s="346"/>
      <c r="G593" s="346"/>
      <c r="H593" s="346"/>
      <c r="I593" s="346"/>
      <c r="J593" s="346"/>
      <c r="K593" s="346"/>
      <c r="L593" s="346"/>
      <c r="M593" s="346"/>
      <c r="N593" s="346"/>
      <c r="O593" s="346"/>
      <c r="P593" s="346"/>
      <c r="Q593" s="346"/>
      <c r="R593" s="346"/>
      <c r="S593" s="346"/>
      <c r="T593" s="346"/>
      <c r="U593" s="346"/>
      <c r="V593" s="346"/>
      <c r="W593" s="346"/>
      <c r="X593" s="346"/>
      <c r="Y593" s="346"/>
      <c r="Z593" s="346"/>
      <c r="AA593" s="346"/>
      <c r="AB593" s="346"/>
      <c r="AC593" s="346"/>
      <c r="AD593" s="346"/>
      <c r="AE593" s="346"/>
      <c r="AF593" s="346"/>
      <c r="AG593" s="346"/>
      <c r="AH593" s="346"/>
      <c r="AI593" s="346"/>
      <c r="AJ593" s="346"/>
      <c r="AK593" s="346"/>
      <c r="AL593" s="346"/>
      <c r="AM593" s="346"/>
      <c r="AN593" s="346"/>
      <c r="AO593" s="346"/>
      <c r="AP593" s="42"/>
      <c r="AQ593" s="42"/>
      <c r="AR593" s="42"/>
      <c r="AS593" s="42"/>
      <c r="AT593" s="42"/>
      <c r="AU593" s="42"/>
      <c r="AV593" s="42"/>
      <c r="AW593" s="42"/>
      <c r="AX593" s="42"/>
      <c r="AY593" s="42"/>
      <c r="AZ593" s="42"/>
      <c r="BA593" s="42"/>
      <c r="BB593" s="42"/>
      <c r="BC593" s="42"/>
      <c r="BD593" s="42"/>
      <c r="BE593" s="42"/>
      <c r="BF593" s="42"/>
      <c r="BG593" s="42"/>
      <c r="BH593" s="42"/>
      <c r="BI593" s="42"/>
    </row>
    <row r="594" spans="1:61" ht="15.75" customHeight="1">
      <c r="A594" s="435"/>
      <c r="B594" s="346"/>
      <c r="C594" s="346"/>
      <c r="D594" s="346"/>
      <c r="E594" s="346"/>
      <c r="F594" s="346"/>
      <c r="G594" s="346"/>
      <c r="H594" s="346"/>
      <c r="I594" s="346"/>
      <c r="J594" s="346"/>
      <c r="K594" s="346"/>
      <c r="L594" s="346"/>
      <c r="M594" s="346"/>
      <c r="N594" s="346"/>
      <c r="O594" s="346"/>
      <c r="P594" s="346"/>
      <c r="Q594" s="346"/>
      <c r="R594" s="346"/>
      <c r="S594" s="346"/>
      <c r="T594" s="346"/>
      <c r="U594" s="346"/>
      <c r="V594" s="346"/>
      <c r="W594" s="346"/>
      <c r="X594" s="346"/>
      <c r="Y594" s="346"/>
      <c r="Z594" s="346"/>
      <c r="AA594" s="346"/>
      <c r="AB594" s="346"/>
      <c r="AC594" s="346"/>
      <c r="AD594" s="346"/>
      <c r="AE594" s="346"/>
      <c r="AF594" s="346"/>
      <c r="AG594" s="346"/>
      <c r="AH594" s="346"/>
      <c r="AI594" s="346"/>
      <c r="AJ594" s="346"/>
      <c r="AK594" s="346"/>
      <c r="AL594" s="346"/>
      <c r="AM594" s="346"/>
      <c r="AN594" s="346"/>
      <c r="AO594" s="346"/>
      <c r="AP594" s="42"/>
      <c r="AQ594" s="42"/>
      <c r="AR594" s="42"/>
      <c r="AS594" s="42"/>
      <c r="AT594" s="42"/>
      <c r="AU594" s="42"/>
      <c r="AV594" s="42"/>
      <c r="AW594" s="42"/>
      <c r="AX594" s="42"/>
      <c r="AY594" s="42"/>
      <c r="AZ594" s="42"/>
      <c r="BA594" s="42"/>
      <c r="BB594" s="42"/>
      <c r="BC594" s="42"/>
      <c r="BD594" s="42"/>
      <c r="BE594" s="42"/>
      <c r="BF594" s="42"/>
      <c r="BG594" s="42"/>
      <c r="BH594" s="42"/>
      <c r="BI594" s="42"/>
    </row>
    <row r="595" spans="1:61" ht="15.75" customHeight="1">
      <c r="A595" s="435"/>
      <c r="B595" s="346"/>
      <c r="C595" s="346"/>
      <c r="D595" s="346"/>
      <c r="E595" s="346"/>
      <c r="F595" s="346"/>
      <c r="G595" s="346"/>
      <c r="H595" s="346"/>
      <c r="I595" s="346"/>
      <c r="J595" s="346"/>
      <c r="K595" s="346"/>
      <c r="L595" s="346"/>
      <c r="M595" s="346"/>
      <c r="N595" s="346"/>
      <c r="O595" s="346"/>
      <c r="P595" s="346"/>
      <c r="Q595" s="346"/>
      <c r="R595" s="346"/>
      <c r="S595" s="346"/>
      <c r="T595" s="346"/>
      <c r="U595" s="346"/>
      <c r="V595" s="346"/>
      <c r="W595" s="346"/>
      <c r="X595" s="346"/>
      <c r="Y595" s="346"/>
      <c r="Z595" s="346"/>
      <c r="AA595" s="346"/>
      <c r="AB595" s="346"/>
      <c r="AC595" s="346"/>
      <c r="AD595" s="346"/>
      <c r="AE595" s="346"/>
      <c r="AF595" s="346"/>
      <c r="AG595" s="346"/>
      <c r="AH595" s="346"/>
      <c r="AI595" s="346"/>
      <c r="AJ595" s="346"/>
      <c r="AK595" s="346"/>
      <c r="AL595" s="346"/>
      <c r="AM595" s="346"/>
      <c r="AN595" s="346"/>
      <c r="AO595" s="346"/>
      <c r="AP595" s="42"/>
      <c r="AQ595" s="42"/>
      <c r="AR595" s="42"/>
      <c r="AS595" s="42"/>
      <c r="AT595" s="42"/>
      <c r="AU595" s="42"/>
      <c r="AV595" s="42"/>
      <c r="AW595" s="42"/>
      <c r="AX595" s="42"/>
      <c r="AY595" s="42"/>
      <c r="AZ595" s="42"/>
      <c r="BA595" s="42"/>
      <c r="BB595" s="42"/>
      <c r="BC595" s="42"/>
      <c r="BD595" s="42"/>
      <c r="BE595" s="42"/>
      <c r="BF595" s="42"/>
      <c r="BG595" s="42"/>
      <c r="BH595" s="42"/>
      <c r="BI595" s="42"/>
    </row>
    <row r="596" spans="1:61" ht="15.75" customHeight="1">
      <c r="A596" s="435"/>
      <c r="B596" s="346"/>
      <c r="C596" s="346"/>
      <c r="D596" s="346"/>
      <c r="E596" s="346"/>
      <c r="F596" s="346"/>
      <c r="G596" s="346"/>
      <c r="H596" s="346"/>
      <c r="I596" s="346"/>
      <c r="J596" s="346"/>
      <c r="K596" s="346"/>
      <c r="L596" s="346"/>
      <c r="M596" s="346"/>
      <c r="N596" s="346"/>
      <c r="O596" s="346"/>
      <c r="P596" s="346"/>
      <c r="Q596" s="346"/>
      <c r="R596" s="346"/>
      <c r="S596" s="346"/>
      <c r="T596" s="346"/>
      <c r="U596" s="346"/>
      <c r="V596" s="346"/>
      <c r="W596" s="346"/>
      <c r="X596" s="346"/>
      <c r="Y596" s="346"/>
      <c r="Z596" s="346"/>
      <c r="AA596" s="346"/>
      <c r="AB596" s="346"/>
      <c r="AC596" s="346"/>
      <c r="AD596" s="346"/>
      <c r="AE596" s="346"/>
      <c r="AF596" s="346"/>
      <c r="AG596" s="346"/>
      <c r="AH596" s="346"/>
      <c r="AI596" s="346"/>
      <c r="AJ596" s="346"/>
      <c r="AK596" s="346"/>
      <c r="AL596" s="346"/>
      <c r="AM596" s="346"/>
      <c r="AN596" s="346"/>
      <c r="AO596" s="346"/>
      <c r="AP596" s="42"/>
      <c r="AQ596" s="42"/>
      <c r="AR596" s="42"/>
      <c r="AS596" s="42"/>
      <c r="AT596" s="42"/>
      <c r="AU596" s="42"/>
      <c r="AV596" s="42"/>
      <c r="AW596" s="42"/>
      <c r="AX596" s="42"/>
      <c r="AY596" s="42"/>
      <c r="AZ596" s="42"/>
      <c r="BA596" s="42"/>
      <c r="BB596" s="42"/>
      <c r="BC596" s="42"/>
      <c r="BD596" s="42"/>
      <c r="BE596" s="42"/>
      <c r="BF596" s="42"/>
      <c r="BG596" s="42"/>
      <c r="BH596" s="42"/>
      <c r="BI596" s="42"/>
    </row>
    <row r="597" spans="1:61" ht="15.75" customHeight="1">
      <c r="A597" s="435"/>
      <c r="B597" s="346"/>
      <c r="C597" s="346"/>
      <c r="D597" s="346"/>
      <c r="E597" s="346"/>
      <c r="F597" s="346"/>
      <c r="G597" s="346"/>
      <c r="H597" s="346"/>
      <c r="I597" s="346"/>
      <c r="J597" s="346"/>
      <c r="K597" s="346"/>
      <c r="L597" s="346"/>
      <c r="M597" s="346"/>
      <c r="N597" s="346"/>
      <c r="O597" s="346"/>
      <c r="P597" s="346"/>
      <c r="Q597" s="346"/>
      <c r="R597" s="346"/>
      <c r="S597" s="346"/>
      <c r="T597" s="346"/>
      <c r="U597" s="346"/>
      <c r="V597" s="346"/>
      <c r="W597" s="346"/>
      <c r="X597" s="346"/>
      <c r="Y597" s="346"/>
      <c r="Z597" s="346"/>
      <c r="AA597" s="346"/>
      <c r="AB597" s="346"/>
      <c r="AC597" s="346"/>
      <c r="AD597" s="346"/>
      <c r="AE597" s="346"/>
      <c r="AF597" s="346"/>
      <c r="AG597" s="346"/>
      <c r="AH597" s="346"/>
      <c r="AI597" s="346"/>
      <c r="AJ597" s="346"/>
      <c r="AK597" s="346"/>
      <c r="AL597" s="346"/>
      <c r="AM597" s="346"/>
      <c r="AN597" s="346"/>
      <c r="AO597" s="346"/>
      <c r="AP597" s="42"/>
      <c r="AQ597" s="42"/>
      <c r="AR597" s="42"/>
      <c r="AS597" s="42"/>
      <c r="AT597" s="42"/>
      <c r="AU597" s="42"/>
      <c r="AV597" s="42"/>
      <c r="AW597" s="42"/>
      <c r="AX597" s="42"/>
      <c r="AY597" s="42"/>
      <c r="AZ597" s="42"/>
      <c r="BA597" s="42"/>
      <c r="BB597" s="42"/>
      <c r="BC597" s="42"/>
      <c r="BD597" s="42"/>
      <c r="BE597" s="42"/>
      <c r="BF597" s="42"/>
      <c r="BG597" s="42"/>
      <c r="BH597" s="42"/>
      <c r="BI597" s="42"/>
    </row>
    <row r="598" spans="1:61" ht="15.75" customHeight="1">
      <c r="A598" s="435"/>
      <c r="B598" s="346"/>
      <c r="C598" s="346"/>
      <c r="D598" s="346"/>
      <c r="E598" s="346"/>
      <c r="F598" s="346"/>
      <c r="G598" s="346"/>
      <c r="H598" s="346"/>
      <c r="I598" s="346"/>
      <c r="J598" s="346"/>
      <c r="K598" s="346"/>
      <c r="L598" s="346"/>
      <c r="M598" s="346"/>
      <c r="N598" s="346"/>
      <c r="O598" s="346"/>
      <c r="P598" s="346"/>
      <c r="Q598" s="346"/>
      <c r="R598" s="346"/>
      <c r="S598" s="346"/>
      <c r="T598" s="346"/>
      <c r="U598" s="346"/>
      <c r="V598" s="346"/>
      <c r="W598" s="346"/>
      <c r="X598" s="346"/>
      <c r="Y598" s="346"/>
      <c r="Z598" s="346"/>
      <c r="AA598" s="346"/>
      <c r="AB598" s="346"/>
      <c r="AC598" s="346"/>
      <c r="AD598" s="346"/>
      <c r="AE598" s="346"/>
      <c r="AF598" s="346"/>
      <c r="AG598" s="346"/>
      <c r="AH598" s="346"/>
      <c r="AI598" s="346"/>
      <c r="AJ598" s="346"/>
      <c r="AK598" s="346"/>
      <c r="AL598" s="346"/>
      <c r="AM598" s="346"/>
      <c r="AN598" s="346"/>
      <c r="AO598" s="346"/>
      <c r="AP598" s="42"/>
      <c r="AQ598" s="42"/>
      <c r="AR598" s="42"/>
      <c r="AS598" s="42"/>
      <c r="AT598" s="42"/>
      <c r="AU598" s="42"/>
      <c r="AV598" s="42"/>
      <c r="AW598" s="42"/>
      <c r="AX598" s="42"/>
      <c r="AY598" s="42"/>
      <c r="AZ598" s="42"/>
      <c r="BA598" s="42"/>
      <c r="BB598" s="42"/>
      <c r="BC598" s="42"/>
      <c r="BD598" s="42"/>
      <c r="BE598" s="42"/>
      <c r="BF598" s="42"/>
      <c r="BG598" s="42"/>
      <c r="BH598" s="42"/>
      <c r="BI598" s="42"/>
    </row>
    <row r="599" spans="1:61" ht="15.75" customHeight="1">
      <c r="A599" s="435"/>
      <c r="B599" s="346"/>
      <c r="C599" s="346"/>
      <c r="D599" s="346"/>
      <c r="E599" s="346"/>
      <c r="F599" s="346"/>
      <c r="G599" s="346"/>
      <c r="H599" s="346"/>
      <c r="I599" s="346"/>
      <c r="J599" s="346"/>
      <c r="K599" s="346"/>
      <c r="L599" s="346"/>
      <c r="M599" s="346"/>
      <c r="N599" s="346"/>
      <c r="O599" s="346"/>
      <c r="P599" s="346"/>
      <c r="Q599" s="346"/>
      <c r="R599" s="346"/>
      <c r="S599" s="346"/>
      <c r="T599" s="346"/>
      <c r="U599" s="346"/>
      <c r="V599" s="346"/>
      <c r="W599" s="346"/>
      <c r="X599" s="346"/>
      <c r="Y599" s="346"/>
      <c r="Z599" s="346"/>
      <c r="AA599" s="346"/>
      <c r="AB599" s="346"/>
      <c r="AC599" s="346"/>
      <c r="AD599" s="346"/>
      <c r="AE599" s="346"/>
      <c r="AF599" s="346"/>
      <c r="AG599" s="346"/>
      <c r="AH599" s="346"/>
      <c r="AI599" s="346"/>
      <c r="AJ599" s="346"/>
      <c r="AK599" s="346"/>
      <c r="AL599" s="346"/>
      <c r="AM599" s="346"/>
      <c r="AN599" s="346"/>
      <c r="AO599" s="346"/>
      <c r="AP599" s="42"/>
      <c r="AQ599" s="42"/>
      <c r="AR599" s="42"/>
      <c r="AS599" s="42"/>
      <c r="AT599" s="42"/>
      <c r="AU599" s="42"/>
      <c r="AV599" s="42"/>
      <c r="AW599" s="42"/>
      <c r="AX599" s="42"/>
      <c r="AY599" s="42"/>
      <c r="AZ599" s="42"/>
      <c r="BA599" s="42"/>
      <c r="BB599" s="42"/>
      <c r="BC599" s="42"/>
      <c r="BD599" s="42"/>
      <c r="BE599" s="42"/>
      <c r="BF599" s="42"/>
      <c r="BG599" s="42"/>
      <c r="BH599" s="42"/>
      <c r="BI599" s="42"/>
    </row>
    <row r="600" spans="1:61" ht="15.75" customHeight="1">
      <c r="A600" s="435"/>
      <c r="B600" s="346"/>
      <c r="C600" s="346"/>
      <c r="D600" s="346"/>
      <c r="E600" s="346"/>
      <c r="F600" s="346"/>
      <c r="G600" s="346"/>
      <c r="H600" s="346"/>
      <c r="I600" s="346"/>
      <c r="J600" s="346"/>
      <c r="K600" s="346"/>
      <c r="L600" s="346"/>
      <c r="M600" s="346"/>
      <c r="N600" s="346"/>
      <c r="O600" s="346"/>
      <c r="P600" s="346"/>
      <c r="Q600" s="346"/>
      <c r="R600" s="346"/>
      <c r="S600" s="346"/>
      <c r="T600" s="346"/>
      <c r="U600" s="346"/>
      <c r="V600" s="346"/>
      <c r="W600" s="346"/>
      <c r="X600" s="346"/>
      <c r="Y600" s="346"/>
      <c r="Z600" s="346"/>
      <c r="AA600" s="346"/>
      <c r="AB600" s="346"/>
      <c r="AC600" s="346"/>
      <c r="AD600" s="346"/>
      <c r="AE600" s="346"/>
      <c r="AF600" s="346"/>
      <c r="AG600" s="346"/>
      <c r="AH600" s="346"/>
      <c r="AI600" s="346"/>
      <c r="AJ600" s="346"/>
      <c r="AK600" s="346"/>
      <c r="AL600" s="346"/>
      <c r="AM600" s="346"/>
      <c r="AN600" s="346"/>
      <c r="AO600" s="346"/>
      <c r="AP600" s="42"/>
      <c r="AQ600" s="42"/>
      <c r="AR600" s="42"/>
      <c r="AS600" s="42"/>
      <c r="AT600" s="42"/>
      <c r="AU600" s="42"/>
      <c r="AV600" s="42"/>
      <c r="AW600" s="42"/>
      <c r="AX600" s="42"/>
      <c r="AY600" s="42"/>
      <c r="AZ600" s="42"/>
      <c r="BA600" s="42"/>
      <c r="BB600" s="42"/>
      <c r="BC600" s="42"/>
      <c r="BD600" s="42"/>
      <c r="BE600" s="42"/>
      <c r="BF600" s="42"/>
      <c r="BG600" s="42"/>
      <c r="BH600" s="42"/>
      <c r="BI600" s="42"/>
    </row>
    <row r="601" spans="1:61" ht="15.75" customHeight="1">
      <c r="A601" s="435"/>
      <c r="B601" s="346"/>
      <c r="C601" s="346"/>
      <c r="D601" s="346"/>
      <c r="E601" s="346"/>
      <c r="F601" s="346"/>
      <c r="G601" s="346"/>
      <c r="H601" s="346"/>
      <c r="I601" s="346"/>
      <c r="J601" s="346"/>
      <c r="K601" s="346"/>
      <c r="L601" s="346"/>
      <c r="M601" s="346"/>
      <c r="N601" s="346"/>
      <c r="O601" s="346"/>
      <c r="P601" s="346"/>
      <c r="Q601" s="346"/>
      <c r="R601" s="346"/>
      <c r="S601" s="346"/>
      <c r="T601" s="346"/>
      <c r="U601" s="346"/>
      <c r="V601" s="346"/>
      <c r="W601" s="346"/>
      <c r="X601" s="346"/>
      <c r="Y601" s="346"/>
      <c r="Z601" s="346"/>
      <c r="AA601" s="346"/>
      <c r="AB601" s="346"/>
      <c r="AC601" s="346"/>
      <c r="AD601" s="346"/>
      <c r="AE601" s="346"/>
      <c r="AF601" s="346"/>
      <c r="AG601" s="346"/>
      <c r="AH601" s="346"/>
      <c r="AI601" s="346"/>
      <c r="AJ601" s="346"/>
      <c r="AK601" s="346"/>
      <c r="AL601" s="346"/>
      <c r="AM601" s="346"/>
      <c r="AN601" s="346"/>
      <c r="AO601" s="346"/>
      <c r="AP601" s="42"/>
      <c r="AQ601" s="42"/>
      <c r="AR601" s="42"/>
      <c r="AS601" s="42"/>
      <c r="AT601" s="42"/>
      <c r="AU601" s="42"/>
      <c r="AV601" s="42"/>
      <c r="AW601" s="42"/>
      <c r="AX601" s="42"/>
      <c r="AY601" s="42"/>
      <c r="AZ601" s="42"/>
      <c r="BA601" s="42"/>
      <c r="BB601" s="42"/>
      <c r="BC601" s="42"/>
      <c r="BD601" s="42"/>
      <c r="BE601" s="42"/>
      <c r="BF601" s="42"/>
      <c r="BG601" s="42"/>
      <c r="BH601" s="42"/>
      <c r="BI601" s="42"/>
    </row>
    <row r="602" spans="1:61" ht="15.75" customHeight="1">
      <c r="A602" s="435"/>
      <c r="B602" s="346"/>
      <c r="C602" s="346"/>
      <c r="D602" s="346"/>
      <c r="E602" s="346"/>
      <c r="F602" s="346"/>
      <c r="G602" s="346"/>
      <c r="H602" s="346"/>
      <c r="I602" s="346"/>
      <c r="J602" s="346"/>
      <c r="K602" s="346"/>
      <c r="L602" s="346"/>
      <c r="M602" s="346"/>
      <c r="N602" s="346"/>
      <c r="O602" s="346"/>
      <c r="P602" s="346"/>
      <c r="Q602" s="346"/>
      <c r="R602" s="346"/>
      <c r="S602" s="346"/>
      <c r="T602" s="346"/>
      <c r="U602" s="346"/>
      <c r="V602" s="346"/>
      <c r="W602" s="346"/>
      <c r="X602" s="346"/>
      <c r="Y602" s="346"/>
      <c r="Z602" s="346"/>
      <c r="AA602" s="346"/>
      <c r="AB602" s="346"/>
      <c r="AC602" s="346"/>
      <c r="AD602" s="346"/>
      <c r="AE602" s="346"/>
      <c r="AF602" s="346"/>
      <c r="AG602" s="346"/>
      <c r="AH602" s="346"/>
      <c r="AI602" s="346"/>
      <c r="AJ602" s="346"/>
      <c r="AK602" s="346"/>
      <c r="AL602" s="346"/>
      <c r="AM602" s="346"/>
      <c r="AN602" s="346"/>
      <c r="AO602" s="346"/>
      <c r="AP602" s="42"/>
      <c r="AQ602" s="42"/>
      <c r="AR602" s="42"/>
      <c r="AS602" s="42"/>
      <c r="AT602" s="42"/>
      <c r="AU602" s="42"/>
      <c r="AV602" s="42"/>
      <c r="AW602" s="42"/>
      <c r="AX602" s="42"/>
      <c r="AY602" s="42"/>
      <c r="AZ602" s="42"/>
      <c r="BA602" s="42"/>
      <c r="BB602" s="42"/>
      <c r="BC602" s="42"/>
      <c r="BD602" s="42"/>
      <c r="BE602" s="42"/>
      <c r="BF602" s="42"/>
      <c r="BG602" s="42"/>
      <c r="BH602" s="42"/>
      <c r="BI602" s="42"/>
    </row>
    <row r="603" spans="1:61" ht="15.75" customHeight="1">
      <c r="A603" s="435"/>
      <c r="B603" s="346"/>
      <c r="C603" s="346"/>
      <c r="D603" s="346"/>
      <c r="E603" s="346"/>
      <c r="F603" s="346"/>
      <c r="G603" s="346"/>
      <c r="H603" s="346"/>
      <c r="I603" s="346"/>
      <c r="J603" s="346"/>
      <c r="K603" s="346"/>
      <c r="L603" s="346"/>
      <c r="M603" s="346"/>
      <c r="N603" s="346"/>
      <c r="O603" s="346"/>
      <c r="P603" s="346"/>
      <c r="Q603" s="346"/>
      <c r="R603" s="346"/>
      <c r="S603" s="346"/>
      <c r="T603" s="346"/>
      <c r="U603" s="346"/>
      <c r="V603" s="346"/>
      <c r="W603" s="346"/>
      <c r="X603" s="346"/>
      <c r="Y603" s="346"/>
      <c r="Z603" s="346"/>
      <c r="AA603" s="346"/>
      <c r="AB603" s="346"/>
      <c r="AC603" s="346"/>
      <c r="AD603" s="346"/>
      <c r="AE603" s="346"/>
      <c r="AF603" s="346"/>
      <c r="AG603" s="346"/>
      <c r="AH603" s="346"/>
      <c r="AI603" s="346"/>
      <c r="AJ603" s="346"/>
      <c r="AK603" s="346"/>
      <c r="AL603" s="346"/>
      <c r="AM603" s="346"/>
      <c r="AN603" s="346"/>
      <c r="AO603" s="346"/>
      <c r="AP603" s="42"/>
      <c r="AQ603" s="42"/>
      <c r="AR603" s="42"/>
      <c r="AS603" s="42"/>
      <c r="AT603" s="42"/>
      <c r="AU603" s="42"/>
      <c r="AV603" s="42"/>
      <c r="AW603" s="42"/>
      <c r="AX603" s="42"/>
      <c r="AY603" s="42"/>
      <c r="AZ603" s="42"/>
      <c r="BA603" s="42"/>
      <c r="BB603" s="42"/>
      <c r="BC603" s="42"/>
      <c r="BD603" s="42"/>
      <c r="BE603" s="42"/>
      <c r="BF603" s="42"/>
      <c r="BG603" s="42"/>
      <c r="BH603" s="42"/>
      <c r="BI603" s="42"/>
    </row>
    <row r="604" spans="1:61" ht="15.75" customHeight="1">
      <c r="A604" s="435"/>
      <c r="B604" s="346"/>
      <c r="C604" s="346"/>
      <c r="D604" s="346"/>
      <c r="E604" s="346"/>
      <c r="F604" s="346"/>
      <c r="G604" s="346"/>
      <c r="H604" s="346"/>
      <c r="I604" s="346"/>
      <c r="J604" s="346"/>
      <c r="K604" s="346"/>
      <c r="L604" s="346"/>
      <c r="M604" s="346"/>
      <c r="N604" s="346"/>
      <c r="O604" s="346"/>
      <c r="P604" s="346"/>
      <c r="Q604" s="346"/>
      <c r="R604" s="346"/>
      <c r="S604" s="346"/>
      <c r="T604" s="346"/>
      <c r="U604" s="346"/>
      <c r="V604" s="346"/>
      <c r="W604" s="346"/>
      <c r="X604" s="346"/>
      <c r="Y604" s="346"/>
      <c r="Z604" s="346"/>
      <c r="AA604" s="346"/>
      <c r="AB604" s="346"/>
      <c r="AC604" s="346"/>
      <c r="AD604" s="346"/>
      <c r="AE604" s="346"/>
      <c r="AF604" s="346"/>
      <c r="AG604" s="346"/>
      <c r="AH604" s="346"/>
      <c r="AI604" s="346"/>
      <c r="AJ604" s="346"/>
      <c r="AK604" s="346"/>
      <c r="AL604" s="346"/>
      <c r="AM604" s="346"/>
      <c r="AN604" s="346"/>
      <c r="AO604" s="346"/>
      <c r="AP604" s="42"/>
      <c r="AQ604" s="42"/>
      <c r="AR604" s="42"/>
      <c r="AS604" s="42"/>
      <c r="AT604" s="42"/>
      <c r="AU604" s="42"/>
      <c r="AV604" s="42"/>
      <c r="AW604" s="42"/>
      <c r="AX604" s="42"/>
      <c r="AY604" s="42"/>
      <c r="AZ604" s="42"/>
      <c r="BA604" s="42"/>
      <c r="BB604" s="42"/>
      <c r="BC604" s="42"/>
      <c r="BD604" s="42"/>
      <c r="BE604" s="42"/>
      <c r="BF604" s="42"/>
      <c r="BG604" s="42"/>
      <c r="BH604" s="42"/>
      <c r="BI604" s="42"/>
    </row>
    <row r="605" spans="1:61" ht="15.75" customHeight="1">
      <c r="A605" s="435"/>
      <c r="B605" s="346"/>
      <c r="C605" s="346"/>
      <c r="D605" s="346"/>
      <c r="E605" s="346"/>
      <c r="F605" s="346"/>
      <c r="G605" s="346"/>
      <c r="H605" s="346"/>
      <c r="I605" s="346"/>
      <c r="J605" s="346"/>
      <c r="K605" s="346"/>
      <c r="L605" s="346"/>
      <c r="M605" s="346"/>
      <c r="N605" s="346"/>
      <c r="O605" s="346"/>
      <c r="P605" s="346"/>
      <c r="Q605" s="346"/>
      <c r="R605" s="346"/>
      <c r="S605" s="346"/>
      <c r="T605" s="346"/>
      <c r="U605" s="346"/>
      <c r="V605" s="346"/>
      <c r="W605" s="346"/>
      <c r="X605" s="346"/>
      <c r="Y605" s="346"/>
      <c r="Z605" s="346"/>
      <c r="AA605" s="346"/>
      <c r="AB605" s="346"/>
      <c r="AC605" s="346"/>
      <c r="AD605" s="346"/>
      <c r="AE605" s="346"/>
      <c r="AF605" s="346"/>
      <c r="AG605" s="346"/>
      <c r="AH605" s="346"/>
      <c r="AI605" s="346"/>
      <c r="AJ605" s="346"/>
      <c r="AK605" s="346"/>
      <c r="AL605" s="346"/>
      <c r="AM605" s="346"/>
      <c r="AN605" s="346"/>
      <c r="AO605" s="346"/>
      <c r="AP605" s="42"/>
      <c r="AQ605" s="42"/>
      <c r="AR605" s="42"/>
      <c r="AS605" s="42"/>
      <c r="AT605" s="42"/>
      <c r="AU605" s="42"/>
      <c r="AV605" s="42"/>
      <c r="AW605" s="42"/>
      <c r="AX605" s="42"/>
      <c r="AY605" s="42"/>
      <c r="AZ605" s="42"/>
      <c r="BA605" s="42"/>
      <c r="BB605" s="42"/>
      <c r="BC605" s="42"/>
      <c r="BD605" s="42"/>
      <c r="BE605" s="42"/>
      <c r="BF605" s="42"/>
      <c r="BG605" s="42"/>
      <c r="BH605" s="42"/>
      <c r="BI605" s="42"/>
    </row>
    <row r="606" spans="1:61" ht="15.75" customHeight="1">
      <c r="A606" s="435"/>
      <c r="B606" s="346"/>
      <c r="C606" s="346"/>
      <c r="D606" s="346"/>
      <c r="E606" s="346"/>
      <c r="F606" s="346"/>
      <c r="G606" s="346"/>
      <c r="H606" s="346"/>
      <c r="I606" s="346"/>
      <c r="J606" s="346"/>
      <c r="K606" s="346"/>
      <c r="L606" s="346"/>
      <c r="M606" s="346"/>
      <c r="N606" s="346"/>
      <c r="O606" s="346"/>
      <c r="P606" s="346"/>
      <c r="Q606" s="346"/>
      <c r="R606" s="346"/>
      <c r="S606" s="346"/>
      <c r="T606" s="346"/>
      <c r="U606" s="346"/>
      <c r="V606" s="346"/>
      <c r="W606" s="346"/>
      <c r="X606" s="346"/>
      <c r="Y606" s="346"/>
      <c r="Z606" s="346"/>
      <c r="AA606" s="346"/>
      <c r="AB606" s="346"/>
      <c r="AC606" s="346"/>
      <c r="AD606" s="346"/>
      <c r="AE606" s="346"/>
      <c r="AF606" s="346"/>
      <c r="AG606" s="346"/>
      <c r="AH606" s="346"/>
      <c r="AI606" s="346"/>
      <c r="AJ606" s="346"/>
      <c r="AK606" s="346"/>
      <c r="AL606" s="346"/>
      <c r="AM606" s="346"/>
      <c r="AN606" s="346"/>
      <c r="AO606" s="346"/>
      <c r="AP606" s="42"/>
      <c r="AQ606" s="42"/>
      <c r="AR606" s="42"/>
      <c r="AS606" s="42"/>
      <c r="AT606" s="42"/>
      <c r="AU606" s="42"/>
      <c r="AV606" s="42"/>
      <c r="AW606" s="42"/>
      <c r="AX606" s="42"/>
      <c r="AY606" s="42"/>
      <c r="AZ606" s="42"/>
      <c r="BA606" s="42"/>
      <c r="BB606" s="42"/>
      <c r="BC606" s="42"/>
      <c r="BD606" s="42"/>
      <c r="BE606" s="42"/>
      <c r="BF606" s="42"/>
      <c r="BG606" s="42"/>
      <c r="BH606" s="42"/>
      <c r="BI606" s="42"/>
    </row>
    <row r="607" spans="1:61" ht="15.75" customHeight="1">
      <c r="A607" s="435"/>
      <c r="B607" s="346"/>
      <c r="C607" s="346"/>
      <c r="D607" s="346"/>
      <c r="E607" s="346"/>
      <c r="F607" s="346"/>
      <c r="G607" s="346"/>
      <c r="H607" s="346"/>
      <c r="I607" s="346"/>
      <c r="J607" s="346"/>
      <c r="K607" s="346"/>
      <c r="L607" s="346"/>
      <c r="M607" s="346"/>
      <c r="N607" s="346"/>
      <c r="O607" s="346"/>
      <c r="P607" s="346"/>
      <c r="Q607" s="346"/>
      <c r="R607" s="346"/>
      <c r="S607" s="346"/>
      <c r="T607" s="346"/>
      <c r="U607" s="346"/>
      <c r="V607" s="346"/>
      <c r="W607" s="346"/>
      <c r="X607" s="346"/>
      <c r="Y607" s="346"/>
      <c r="Z607" s="346"/>
      <c r="AA607" s="346"/>
      <c r="AB607" s="346"/>
      <c r="AC607" s="346"/>
      <c r="AD607" s="346"/>
      <c r="AE607" s="346"/>
      <c r="AF607" s="346"/>
      <c r="AG607" s="346"/>
      <c r="AH607" s="346"/>
      <c r="AI607" s="346"/>
      <c r="AJ607" s="346"/>
      <c r="AK607" s="346"/>
      <c r="AL607" s="346"/>
      <c r="AM607" s="346"/>
      <c r="AN607" s="346"/>
      <c r="AO607" s="346"/>
      <c r="AP607" s="42"/>
      <c r="AQ607" s="42"/>
      <c r="AR607" s="42"/>
      <c r="AS607" s="42"/>
      <c r="AT607" s="42"/>
      <c r="AU607" s="42"/>
      <c r="AV607" s="42"/>
      <c r="AW607" s="42"/>
      <c r="AX607" s="42"/>
      <c r="AY607" s="42"/>
      <c r="AZ607" s="42"/>
      <c r="BA607" s="42"/>
      <c r="BB607" s="42"/>
      <c r="BC607" s="42"/>
      <c r="BD607" s="42"/>
      <c r="BE607" s="42"/>
      <c r="BF607" s="42"/>
      <c r="BG607" s="42"/>
      <c r="BH607" s="42"/>
      <c r="BI607" s="42"/>
    </row>
    <row r="608" spans="1:61" ht="15.75" customHeight="1">
      <c r="A608" s="435"/>
      <c r="B608" s="346"/>
      <c r="C608" s="346"/>
      <c r="D608" s="346"/>
      <c r="E608" s="346"/>
      <c r="F608" s="346"/>
      <c r="G608" s="346"/>
      <c r="H608" s="346"/>
      <c r="I608" s="346"/>
      <c r="J608" s="346"/>
      <c r="K608" s="346"/>
      <c r="L608" s="346"/>
      <c r="M608" s="346"/>
      <c r="N608" s="346"/>
      <c r="O608" s="346"/>
      <c r="P608" s="346"/>
      <c r="Q608" s="346"/>
      <c r="R608" s="346"/>
      <c r="S608" s="346"/>
      <c r="T608" s="346"/>
      <c r="U608" s="346"/>
      <c r="V608" s="346"/>
      <c r="W608" s="346"/>
      <c r="X608" s="346"/>
      <c r="Y608" s="346"/>
      <c r="Z608" s="346"/>
      <c r="AA608" s="346"/>
      <c r="AB608" s="346"/>
      <c r="AC608" s="346"/>
      <c r="AD608" s="346"/>
      <c r="AE608" s="346"/>
      <c r="AF608" s="346"/>
      <c r="AG608" s="346"/>
      <c r="AH608" s="346"/>
      <c r="AI608" s="346"/>
      <c r="AJ608" s="346"/>
      <c r="AK608" s="346"/>
      <c r="AL608" s="346"/>
      <c r="AM608" s="346"/>
      <c r="AN608" s="346"/>
      <c r="AO608" s="346"/>
      <c r="AP608" s="42"/>
      <c r="AQ608" s="42"/>
      <c r="AR608" s="42"/>
      <c r="AS608" s="42"/>
      <c r="AT608" s="42"/>
      <c r="AU608" s="42"/>
      <c r="AV608" s="42"/>
      <c r="AW608" s="42"/>
      <c r="AX608" s="42"/>
      <c r="AY608" s="42"/>
      <c r="AZ608" s="42"/>
      <c r="BA608" s="42"/>
      <c r="BB608" s="42"/>
      <c r="BC608" s="42"/>
      <c r="BD608" s="42"/>
      <c r="BE608" s="42"/>
      <c r="BF608" s="42"/>
      <c r="BG608" s="42"/>
      <c r="BH608" s="42"/>
      <c r="BI608" s="42"/>
    </row>
    <row r="609" spans="1:61" ht="15.75" customHeight="1">
      <c r="A609" s="435"/>
      <c r="B609" s="346"/>
      <c r="C609" s="346"/>
      <c r="D609" s="346"/>
      <c r="E609" s="346"/>
      <c r="F609" s="346"/>
      <c r="G609" s="346"/>
      <c r="H609" s="346"/>
      <c r="I609" s="346"/>
      <c r="J609" s="346"/>
      <c r="K609" s="346"/>
      <c r="L609" s="346"/>
      <c r="M609" s="346"/>
      <c r="N609" s="346"/>
      <c r="O609" s="346"/>
      <c r="P609" s="346"/>
      <c r="Q609" s="346"/>
      <c r="R609" s="346"/>
      <c r="S609" s="346"/>
      <c r="T609" s="346"/>
      <c r="U609" s="346"/>
      <c r="V609" s="346"/>
      <c r="W609" s="346"/>
      <c r="X609" s="346"/>
      <c r="Y609" s="346"/>
      <c r="Z609" s="346"/>
      <c r="AA609" s="346"/>
      <c r="AB609" s="346"/>
      <c r="AC609" s="346"/>
      <c r="AD609" s="346"/>
      <c r="AE609" s="346"/>
      <c r="AF609" s="346"/>
      <c r="AG609" s="346"/>
      <c r="AH609" s="346"/>
      <c r="AI609" s="346"/>
      <c r="AJ609" s="346"/>
      <c r="AK609" s="346"/>
      <c r="AL609" s="346"/>
      <c r="AM609" s="346"/>
      <c r="AN609" s="346"/>
      <c r="AO609" s="346"/>
      <c r="AP609" s="42"/>
      <c r="AQ609" s="42"/>
      <c r="AR609" s="42"/>
      <c r="AS609" s="42"/>
      <c r="AT609" s="42"/>
      <c r="AU609" s="42"/>
      <c r="AV609" s="42"/>
      <c r="AW609" s="42"/>
      <c r="AX609" s="42"/>
      <c r="AY609" s="42"/>
      <c r="AZ609" s="42"/>
      <c r="BA609" s="42"/>
      <c r="BB609" s="42"/>
      <c r="BC609" s="42"/>
      <c r="BD609" s="42"/>
      <c r="BE609" s="42"/>
      <c r="BF609" s="42"/>
      <c r="BG609" s="42"/>
      <c r="BH609" s="42"/>
      <c r="BI609" s="42"/>
    </row>
    <row r="610" spans="1:61" ht="15.75" customHeight="1">
      <c r="A610" s="435"/>
      <c r="B610" s="346"/>
      <c r="C610" s="346"/>
      <c r="D610" s="346"/>
      <c r="E610" s="346"/>
      <c r="F610" s="346"/>
      <c r="G610" s="346"/>
      <c r="H610" s="346"/>
      <c r="I610" s="346"/>
      <c r="J610" s="346"/>
      <c r="K610" s="346"/>
      <c r="L610" s="346"/>
      <c r="M610" s="346"/>
      <c r="N610" s="346"/>
      <c r="O610" s="346"/>
      <c r="P610" s="346"/>
      <c r="Q610" s="346"/>
      <c r="R610" s="346"/>
      <c r="S610" s="346"/>
      <c r="T610" s="346"/>
      <c r="U610" s="346"/>
      <c r="V610" s="346"/>
      <c r="W610" s="346"/>
      <c r="X610" s="346"/>
      <c r="Y610" s="346"/>
      <c r="Z610" s="346"/>
      <c r="AA610" s="346"/>
      <c r="AB610" s="346"/>
      <c r="AC610" s="346"/>
      <c r="AD610" s="346"/>
      <c r="AE610" s="346"/>
      <c r="AF610" s="346"/>
      <c r="AG610" s="346"/>
      <c r="AH610" s="346"/>
      <c r="AI610" s="346"/>
      <c r="AJ610" s="346"/>
      <c r="AK610" s="346"/>
      <c r="AL610" s="346"/>
      <c r="AM610" s="346"/>
      <c r="AN610" s="346"/>
      <c r="AO610" s="346"/>
      <c r="AP610" s="42"/>
      <c r="AQ610" s="42"/>
      <c r="AR610" s="42"/>
      <c r="AS610" s="42"/>
      <c r="AT610" s="42"/>
      <c r="AU610" s="42"/>
      <c r="AV610" s="42"/>
      <c r="AW610" s="42"/>
      <c r="AX610" s="42"/>
      <c r="AY610" s="42"/>
      <c r="AZ610" s="42"/>
      <c r="BA610" s="42"/>
      <c r="BB610" s="42"/>
      <c r="BC610" s="42"/>
      <c r="BD610" s="42"/>
      <c r="BE610" s="42"/>
      <c r="BF610" s="42"/>
      <c r="BG610" s="42"/>
      <c r="BH610" s="42"/>
      <c r="BI610" s="42"/>
    </row>
    <row r="611" spans="1:61" ht="15.75" customHeight="1">
      <c r="A611" s="435"/>
      <c r="B611" s="346"/>
      <c r="C611" s="346"/>
      <c r="D611" s="346"/>
      <c r="E611" s="346"/>
      <c r="F611" s="346"/>
      <c r="G611" s="346"/>
      <c r="H611" s="346"/>
      <c r="I611" s="346"/>
      <c r="J611" s="346"/>
      <c r="K611" s="346"/>
      <c r="L611" s="346"/>
      <c r="M611" s="346"/>
      <c r="N611" s="346"/>
      <c r="O611" s="346"/>
      <c r="P611" s="346"/>
      <c r="Q611" s="346"/>
      <c r="R611" s="346"/>
      <c r="S611" s="346"/>
      <c r="T611" s="346"/>
      <c r="U611" s="346"/>
      <c r="V611" s="346"/>
      <c r="W611" s="346"/>
      <c r="X611" s="346"/>
      <c r="Y611" s="346"/>
      <c r="Z611" s="346"/>
      <c r="AA611" s="346"/>
      <c r="AB611" s="346"/>
      <c r="AC611" s="346"/>
      <c r="AD611" s="346"/>
      <c r="AE611" s="346"/>
      <c r="AF611" s="346"/>
      <c r="AG611" s="346"/>
      <c r="AH611" s="346"/>
      <c r="AI611" s="346"/>
      <c r="AJ611" s="346"/>
      <c r="AK611" s="346"/>
      <c r="AL611" s="346"/>
      <c r="AM611" s="346"/>
      <c r="AN611" s="346"/>
      <c r="AO611" s="346"/>
      <c r="AP611" s="42"/>
      <c r="AQ611" s="42"/>
      <c r="AR611" s="42"/>
      <c r="AS611" s="42"/>
      <c r="AT611" s="42"/>
      <c r="AU611" s="42"/>
      <c r="AV611" s="42"/>
      <c r="AW611" s="42"/>
      <c r="AX611" s="42"/>
      <c r="AY611" s="42"/>
      <c r="AZ611" s="42"/>
      <c r="BA611" s="42"/>
      <c r="BB611" s="42"/>
      <c r="BC611" s="42"/>
      <c r="BD611" s="42"/>
      <c r="BE611" s="42"/>
      <c r="BF611" s="42"/>
      <c r="BG611" s="42"/>
      <c r="BH611" s="42"/>
      <c r="BI611" s="42"/>
    </row>
    <row r="612" spans="1:61" ht="15.75" customHeight="1">
      <c r="A612" s="435"/>
      <c r="B612" s="346"/>
      <c r="C612" s="346"/>
      <c r="D612" s="346"/>
      <c r="E612" s="346"/>
      <c r="F612" s="346"/>
      <c r="G612" s="346"/>
      <c r="H612" s="346"/>
      <c r="I612" s="346"/>
      <c r="J612" s="346"/>
      <c r="K612" s="346"/>
      <c r="L612" s="346"/>
      <c r="M612" s="346"/>
      <c r="N612" s="346"/>
      <c r="O612" s="346"/>
      <c r="P612" s="346"/>
      <c r="Q612" s="346"/>
      <c r="R612" s="346"/>
      <c r="S612" s="346"/>
      <c r="T612" s="346"/>
      <c r="U612" s="346"/>
      <c r="V612" s="346"/>
      <c r="W612" s="346"/>
      <c r="X612" s="346"/>
      <c r="Y612" s="346"/>
      <c r="Z612" s="346"/>
      <c r="AA612" s="346"/>
      <c r="AB612" s="346"/>
      <c r="AC612" s="346"/>
      <c r="AD612" s="346"/>
      <c r="AE612" s="346"/>
      <c r="AF612" s="346"/>
      <c r="AG612" s="346"/>
      <c r="AH612" s="346"/>
      <c r="AI612" s="346"/>
      <c r="AJ612" s="346"/>
      <c r="AK612" s="346"/>
      <c r="AL612" s="346"/>
      <c r="AM612" s="346"/>
      <c r="AN612" s="346"/>
      <c r="AO612" s="346"/>
      <c r="AP612" s="42"/>
      <c r="AQ612" s="42"/>
      <c r="AR612" s="42"/>
      <c r="AS612" s="42"/>
      <c r="AT612" s="42"/>
      <c r="AU612" s="42"/>
      <c r="AV612" s="42"/>
      <c r="AW612" s="42"/>
      <c r="AX612" s="42"/>
      <c r="AY612" s="42"/>
      <c r="AZ612" s="42"/>
      <c r="BA612" s="42"/>
      <c r="BB612" s="42"/>
      <c r="BC612" s="42"/>
      <c r="BD612" s="42"/>
      <c r="BE612" s="42"/>
      <c r="BF612" s="42"/>
      <c r="BG612" s="42"/>
      <c r="BH612" s="42"/>
      <c r="BI612" s="42"/>
    </row>
    <row r="613" spans="1:61" ht="15.75" customHeight="1">
      <c r="A613" s="435"/>
      <c r="B613" s="346"/>
      <c r="C613" s="346"/>
      <c r="D613" s="346"/>
      <c r="E613" s="346"/>
      <c r="F613" s="346"/>
      <c r="G613" s="346"/>
      <c r="H613" s="346"/>
      <c r="I613" s="346"/>
      <c r="J613" s="346"/>
      <c r="K613" s="346"/>
      <c r="L613" s="346"/>
      <c r="M613" s="346"/>
      <c r="N613" s="346"/>
      <c r="O613" s="346"/>
      <c r="P613" s="346"/>
      <c r="Q613" s="346"/>
      <c r="R613" s="346"/>
      <c r="S613" s="346"/>
      <c r="T613" s="346"/>
      <c r="U613" s="346"/>
      <c r="V613" s="346"/>
      <c r="W613" s="346"/>
      <c r="X613" s="346"/>
      <c r="Y613" s="346"/>
      <c r="Z613" s="346"/>
      <c r="AA613" s="346"/>
      <c r="AB613" s="346"/>
      <c r="AC613" s="346"/>
      <c r="AD613" s="346"/>
      <c r="AE613" s="346"/>
      <c r="AF613" s="346"/>
      <c r="AG613" s="346"/>
      <c r="AH613" s="346"/>
      <c r="AI613" s="346"/>
      <c r="AJ613" s="346"/>
      <c r="AK613" s="346"/>
      <c r="AL613" s="346"/>
      <c r="AM613" s="346"/>
      <c r="AN613" s="346"/>
      <c r="AO613" s="346"/>
      <c r="AP613" s="42"/>
      <c r="AQ613" s="42"/>
      <c r="AR613" s="42"/>
      <c r="AS613" s="42"/>
      <c r="AT613" s="42"/>
      <c r="AU613" s="42"/>
      <c r="AV613" s="42"/>
      <c r="AW613" s="42"/>
      <c r="AX613" s="42"/>
      <c r="AY613" s="42"/>
      <c r="AZ613" s="42"/>
      <c r="BA613" s="42"/>
      <c r="BB613" s="42"/>
      <c r="BC613" s="42"/>
      <c r="BD613" s="42"/>
      <c r="BE613" s="42"/>
      <c r="BF613" s="42"/>
      <c r="BG613" s="42"/>
      <c r="BH613" s="42"/>
      <c r="BI613" s="42"/>
    </row>
    <row r="614" spans="1:61" ht="15.75" customHeight="1">
      <c r="A614" s="435"/>
      <c r="B614" s="346"/>
      <c r="C614" s="346"/>
      <c r="D614" s="346"/>
      <c r="E614" s="346"/>
      <c r="F614" s="346"/>
      <c r="G614" s="346"/>
      <c r="H614" s="346"/>
      <c r="I614" s="346"/>
      <c r="J614" s="346"/>
      <c r="K614" s="346"/>
      <c r="L614" s="346"/>
      <c r="M614" s="346"/>
      <c r="N614" s="346"/>
      <c r="O614" s="346"/>
      <c r="P614" s="346"/>
      <c r="Q614" s="346"/>
      <c r="R614" s="346"/>
      <c r="S614" s="346"/>
      <c r="T614" s="346"/>
      <c r="U614" s="346"/>
      <c r="V614" s="346"/>
      <c r="W614" s="346"/>
      <c r="X614" s="346"/>
      <c r="Y614" s="346"/>
      <c r="Z614" s="346"/>
      <c r="AA614" s="346"/>
      <c r="AB614" s="346"/>
      <c r="AC614" s="346"/>
      <c r="AD614" s="346"/>
      <c r="AE614" s="346"/>
      <c r="AF614" s="346"/>
      <c r="AG614" s="346"/>
      <c r="AH614" s="346"/>
      <c r="AI614" s="346"/>
      <c r="AJ614" s="346"/>
      <c r="AK614" s="346"/>
      <c r="AL614" s="346"/>
      <c r="AM614" s="346"/>
      <c r="AN614" s="346"/>
      <c r="AO614" s="346"/>
      <c r="AP614" s="42"/>
      <c r="AQ614" s="42"/>
      <c r="AR614" s="42"/>
      <c r="AS614" s="42"/>
      <c r="AT614" s="42"/>
      <c r="AU614" s="42"/>
      <c r="AV614" s="42"/>
      <c r="AW614" s="42"/>
      <c r="AX614" s="42"/>
      <c r="AY614" s="42"/>
      <c r="AZ614" s="42"/>
      <c r="BA614" s="42"/>
      <c r="BB614" s="42"/>
      <c r="BC614" s="42"/>
      <c r="BD614" s="42"/>
      <c r="BE614" s="42"/>
      <c r="BF614" s="42"/>
      <c r="BG614" s="42"/>
      <c r="BH614" s="42"/>
      <c r="BI614" s="42"/>
    </row>
    <row r="615" spans="1:61" ht="15.75" customHeight="1">
      <c r="A615" s="435"/>
      <c r="B615" s="346"/>
      <c r="C615" s="346"/>
      <c r="D615" s="346"/>
      <c r="E615" s="346"/>
      <c r="F615" s="346"/>
      <c r="G615" s="346"/>
      <c r="H615" s="346"/>
      <c r="I615" s="346"/>
      <c r="J615" s="346"/>
      <c r="K615" s="346"/>
      <c r="L615" s="346"/>
      <c r="M615" s="346"/>
      <c r="N615" s="346"/>
      <c r="O615" s="346"/>
      <c r="P615" s="346"/>
      <c r="Q615" s="346"/>
      <c r="R615" s="346"/>
      <c r="S615" s="346"/>
      <c r="T615" s="346"/>
      <c r="U615" s="346"/>
      <c r="V615" s="346"/>
      <c r="W615" s="346"/>
      <c r="X615" s="346"/>
      <c r="Y615" s="346"/>
      <c r="Z615" s="346"/>
      <c r="AA615" s="346"/>
      <c r="AB615" s="346"/>
      <c r="AC615" s="346"/>
      <c r="AD615" s="346"/>
      <c r="AE615" s="346"/>
      <c r="AF615" s="346"/>
      <c r="AG615" s="346"/>
      <c r="AH615" s="346"/>
      <c r="AI615" s="346"/>
      <c r="AJ615" s="346"/>
      <c r="AK615" s="346"/>
      <c r="AL615" s="346"/>
      <c r="AM615" s="346"/>
      <c r="AN615" s="346"/>
      <c r="AO615" s="346"/>
      <c r="AP615" s="42"/>
      <c r="AQ615" s="42"/>
      <c r="AR615" s="42"/>
      <c r="AS615" s="42"/>
      <c r="AT615" s="42"/>
      <c r="AU615" s="42"/>
      <c r="AV615" s="42"/>
      <c r="AW615" s="42"/>
      <c r="AX615" s="42"/>
      <c r="AY615" s="42"/>
      <c r="AZ615" s="42"/>
      <c r="BA615" s="42"/>
      <c r="BB615" s="42"/>
      <c r="BC615" s="42"/>
      <c r="BD615" s="42"/>
      <c r="BE615" s="42"/>
      <c r="BF615" s="42"/>
      <c r="BG615" s="42"/>
      <c r="BH615" s="42"/>
      <c r="BI615" s="42"/>
    </row>
    <row r="616" spans="1:61" ht="15.75" customHeight="1">
      <c r="A616" s="435"/>
      <c r="B616" s="346"/>
      <c r="C616" s="346"/>
      <c r="D616" s="346"/>
      <c r="E616" s="346"/>
      <c r="F616" s="346"/>
      <c r="G616" s="346"/>
      <c r="H616" s="346"/>
      <c r="I616" s="346"/>
      <c r="J616" s="346"/>
      <c r="K616" s="346"/>
      <c r="L616" s="346"/>
      <c r="M616" s="346"/>
      <c r="N616" s="346"/>
      <c r="O616" s="346"/>
      <c r="P616" s="346"/>
      <c r="Q616" s="346"/>
      <c r="R616" s="346"/>
      <c r="S616" s="346"/>
      <c r="T616" s="346"/>
      <c r="U616" s="346"/>
      <c r="V616" s="346"/>
      <c r="W616" s="346"/>
      <c r="X616" s="346"/>
      <c r="Y616" s="346"/>
      <c r="Z616" s="346"/>
      <c r="AA616" s="346"/>
      <c r="AB616" s="346"/>
      <c r="AC616" s="346"/>
      <c r="AD616" s="346"/>
      <c r="AE616" s="346"/>
      <c r="AF616" s="346"/>
      <c r="AG616" s="346"/>
      <c r="AH616" s="346"/>
      <c r="AI616" s="346"/>
      <c r="AJ616" s="346"/>
      <c r="AK616" s="346"/>
      <c r="AL616" s="346"/>
      <c r="AM616" s="346"/>
      <c r="AN616" s="346"/>
      <c r="AO616" s="346"/>
      <c r="AP616" s="42"/>
      <c r="AQ616" s="42"/>
      <c r="AR616" s="42"/>
      <c r="AS616" s="42"/>
      <c r="AT616" s="42"/>
      <c r="AU616" s="42"/>
      <c r="AV616" s="42"/>
      <c r="AW616" s="42"/>
      <c r="AX616" s="42"/>
      <c r="AY616" s="42"/>
      <c r="AZ616" s="42"/>
      <c r="BA616" s="42"/>
      <c r="BB616" s="42"/>
      <c r="BC616" s="42"/>
      <c r="BD616" s="42"/>
      <c r="BE616" s="42"/>
      <c r="BF616" s="42"/>
      <c r="BG616" s="42"/>
      <c r="BH616" s="42"/>
      <c r="BI616" s="42"/>
    </row>
    <row r="617" spans="1:61" ht="15.75" customHeight="1">
      <c r="A617" s="435"/>
      <c r="B617" s="346"/>
      <c r="C617" s="346"/>
      <c r="D617" s="346"/>
      <c r="E617" s="346"/>
      <c r="F617" s="346"/>
      <c r="G617" s="346"/>
      <c r="H617" s="346"/>
      <c r="I617" s="346"/>
      <c r="J617" s="346"/>
      <c r="K617" s="346"/>
      <c r="L617" s="346"/>
      <c r="M617" s="346"/>
      <c r="N617" s="346"/>
      <c r="O617" s="346"/>
      <c r="P617" s="346"/>
      <c r="Q617" s="346"/>
      <c r="R617" s="346"/>
      <c r="S617" s="346"/>
      <c r="T617" s="346"/>
      <c r="U617" s="346"/>
      <c r="V617" s="346"/>
      <c r="W617" s="346"/>
      <c r="X617" s="346"/>
      <c r="Y617" s="346"/>
      <c r="Z617" s="346"/>
      <c r="AA617" s="346"/>
      <c r="AB617" s="346"/>
      <c r="AC617" s="346"/>
      <c r="AD617" s="346"/>
      <c r="AE617" s="346"/>
      <c r="AF617" s="346"/>
      <c r="AG617" s="346"/>
      <c r="AH617" s="346"/>
      <c r="AI617" s="346"/>
      <c r="AJ617" s="346"/>
      <c r="AK617" s="346"/>
      <c r="AL617" s="346"/>
      <c r="AM617" s="346"/>
      <c r="AN617" s="346"/>
      <c r="AO617" s="346"/>
      <c r="AP617" s="42"/>
      <c r="AQ617" s="42"/>
      <c r="AR617" s="42"/>
      <c r="AS617" s="42"/>
      <c r="AT617" s="42"/>
      <c r="AU617" s="42"/>
      <c r="AV617" s="42"/>
      <c r="AW617" s="42"/>
      <c r="AX617" s="42"/>
      <c r="AY617" s="42"/>
      <c r="AZ617" s="42"/>
      <c r="BA617" s="42"/>
      <c r="BB617" s="42"/>
      <c r="BC617" s="42"/>
      <c r="BD617" s="42"/>
      <c r="BE617" s="42"/>
      <c r="BF617" s="42"/>
      <c r="BG617" s="42"/>
      <c r="BH617" s="42"/>
      <c r="BI617" s="42"/>
    </row>
    <row r="618" spans="1:61" ht="15.75" customHeight="1">
      <c r="A618" s="435"/>
      <c r="B618" s="346"/>
      <c r="C618" s="346"/>
      <c r="D618" s="346"/>
      <c r="E618" s="346"/>
      <c r="F618" s="346"/>
      <c r="G618" s="346"/>
      <c r="H618" s="346"/>
      <c r="I618" s="346"/>
      <c r="J618" s="346"/>
      <c r="K618" s="346"/>
      <c r="L618" s="346"/>
      <c r="M618" s="346"/>
      <c r="N618" s="346"/>
      <c r="O618" s="346"/>
      <c r="P618" s="346"/>
      <c r="Q618" s="346"/>
      <c r="R618" s="346"/>
      <c r="S618" s="346"/>
      <c r="T618" s="346"/>
      <c r="U618" s="346"/>
      <c r="V618" s="346"/>
      <c r="W618" s="346"/>
      <c r="X618" s="346"/>
      <c r="Y618" s="346"/>
      <c r="Z618" s="346"/>
      <c r="AA618" s="346"/>
      <c r="AB618" s="346"/>
      <c r="AC618" s="346"/>
      <c r="AD618" s="346"/>
      <c r="AE618" s="346"/>
      <c r="AF618" s="346"/>
      <c r="AG618" s="346"/>
      <c r="AH618" s="346"/>
      <c r="AI618" s="346"/>
      <c r="AJ618" s="346"/>
      <c r="AK618" s="346"/>
      <c r="AL618" s="346"/>
      <c r="AM618" s="346"/>
      <c r="AN618" s="346"/>
      <c r="AO618" s="346"/>
      <c r="AP618" s="42"/>
      <c r="AQ618" s="42"/>
      <c r="AR618" s="42"/>
      <c r="AS618" s="42"/>
      <c r="AT618" s="42"/>
      <c r="AU618" s="42"/>
      <c r="AV618" s="42"/>
      <c r="AW618" s="42"/>
      <c r="AX618" s="42"/>
      <c r="AY618" s="42"/>
      <c r="AZ618" s="42"/>
      <c r="BA618" s="42"/>
      <c r="BB618" s="42"/>
      <c r="BC618" s="42"/>
      <c r="BD618" s="42"/>
      <c r="BE618" s="42"/>
      <c r="BF618" s="42"/>
      <c r="BG618" s="42"/>
      <c r="BH618" s="42"/>
      <c r="BI618" s="42"/>
    </row>
    <row r="619" spans="1:61" ht="15.75" customHeight="1">
      <c r="A619" s="435"/>
      <c r="B619" s="346"/>
      <c r="C619" s="346"/>
      <c r="D619" s="346"/>
      <c r="E619" s="346"/>
      <c r="F619" s="346"/>
      <c r="G619" s="346"/>
      <c r="H619" s="346"/>
      <c r="I619" s="346"/>
      <c r="J619" s="346"/>
      <c r="K619" s="346"/>
      <c r="L619" s="346"/>
      <c r="M619" s="346"/>
      <c r="N619" s="346"/>
      <c r="O619" s="346"/>
      <c r="P619" s="346"/>
      <c r="Q619" s="346"/>
      <c r="R619" s="346"/>
      <c r="S619" s="346"/>
      <c r="T619" s="346"/>
      <c r="U619" s="346"/>
      <c r="V619" s="346"/>
      <c r="W619" s="346"/>
      <c r="X619" s="346"/>
      <c r="Y619" s="346"/>
      <c r="Z619" s="346"/>
      <c r="AA619" s="346"/>
      <c r="AB619" s="346"/>
      <c r="AC619" s="346"/>
      <c r="AD619" s="346"/>
      <c r="AE619" s="346"/>
      <c r="AF619" s="346"/>
      <c r="AG619" s="346"/>
      <c r="AH619" s="346"/>
      <c r="AI619" s="346"/>
      <c r="AJ619" s="346"/>
      <c r="AK619" s="346"/>
      <c r="AL619" s="346"/>
      <c r="AM619" s="346"/>
      <c r="AN619" s="346"/>
      <c r="AO619" s="346"/>
      <c r="AP619" s="42"/>
      <c r="AQ619" s="42"/>
      <c r="AR619" s="42"/>
      <c r="AS619" s="42"/>
      <c r="AT619" s="42"/>
      <c r="AU619" s="42"/>
      <c r="AV619" s="42"/>
      <c r="AW619" s="42"/>
      <c r="AX619" s="42"/>
      <c r="AY619" s="42"/>
      <c r="AZ619" s="42"/>
      <c r="BA619" s="42"/>
      <c r="BB619" s="42"/>
      <c r="BC619" s="42"/>
      <c r="BD619" s="42"/>
      <c r="BE619" s="42"/>
      <c r="BF619" s="42"/>
      <c r="BG619" s="42"/>
      <c r="BH619" s="42"/>
      <c r="BI619" s="42"/>
    </row>
    <row r="620" spans="1:61" ht="15.75" customHeight="1">
      <c r="A620" s="435"/>
      <c r="B620" s="346"/>
      <c r="C620" s="346"/>
      <c r="D620" s="346"/>
      <c r="E620" s="346"/>
      <c r="F620" s="346"/>
      <c r="G620" s="346"/>
      <c r="H620" s="346"/>
      <c r="I620" s="346"/>
      <c r="J620" s="346"/>
      <c r="K620" s="346"/>
      <c r="L620" s="346"/>
      <c r="M620" s="346"/>
      <c r="N620" s="346"/>
      <c r="O620" s="346"/>
      <c r="P620" s="346"/>
      <c r="Q620" s="346"/>
      <c r="R620" s="346"/>
      <c r="S620" s="346"/>
      <c r="T620" s="346"/>
      <c r="U620" s="346"/>
      <c r="V620" s="346"/>
      <c r="W620" s="346"/>
      <c r="X620" s="346"/>
      <c r="Y620" s="346"/>
      <c r="Z620" s="346"/>
      <c r="AA620" s="346"/>
      <c r="AB620" s="346"/>
      <c r="AC620" s="346"/>
      <c r="AD620" s="346"/>
      <c r="AE620" s="346"/>
      <c r="AF620" s="346"/>
      <c r="AG620" s="346"/>
      <c r="AH620" s="346"/>
      <c r="AI620" s="346"/>
      <c r="AJ620" s="346"/>
      <c r="AK620" s="346"/>
      <c r="AL620" s="346"/>
      <c r="AM620" s="346"/>
      <c r="AN620" s="346"/>
      <c r="AO620" s="346"/>
      <c r="AP620" s="42"/>
      <c r="AQ620" s="42"/>
      <c r="AR620" s="42"/>
      <c r="AS620" s="42"/>
      <c r="AT620" s="42"/>
      <c r="AU620" s="42"/>
      <c r="AV620" s="42"/>
      <c r="AW620" s="42"/>
      <c r="AX620" s="42"/>
      <c r="AY620" s="42"/>
      <c r="AZ620" s="42"/>
      <c r="BA620" s="42"/>
      <c r="BB620" s="42"/>
      <c r="BC620" s="42"/>
      <c r="BD620" s="42"/>
      <c r="BE620" s="42"/>
      <c r="BF620" s="42"/>
      <c r="BG620" s="42"/>
      <c r="BH620" s="42"/>
      <c r="BI620" s="42"/>
    </row>
    <row r="621" spans="1:61" ht="15.75" customHeight="1">
      <c r="A621" s="435"/>
      <c r="B621" s="346"/>
      <c r="C621" s="346"/>
      <c r="D621" s="346"/>
      <c r="E621" s="346"/>
      <c r="F621" s="346"/>
      <c r="G621" s="346"/>
      <c r="H621" s="346"/>
      <c r="I621" s="346"/>
      <c r="J621" s="346"/>
      <c r="K621" s="346"/>
      <c r="L621" s="346"/>
      <c r="M621" s="346"/>
      <c r="N621" s="346"/>
      <c r="O621" s="346"/>
      <c r="P621" s="346"/>
      <c r="Q621" s="346"/>
      <c r="R621" s="346"/>
      <c r="S621" s="346"/>
      <c r="T621" s="346"/>
      <c r="U621" s="346"/>
      <c r="V621" s="346"/>
      <c r="W621" s="346"/>
      <c r="X621" s="346"/>
      <c r="Y621" s="346"/>
      <c r="Z621" s="346"/>
      <c r="AA621" s="346"/>
      <c r="AB621" s="346"/>
      <c r="AC621" s="346"/>
      <c r="AD621" s="346"/>
      <c r="AE621" s="346"/>
      <c r="AF621" s="346"/>
      <c r="AG621" s="346"/>
      <c r="AH621" s="346"/>
      <c r="AI621" s="346"/>
      <c r="AJ621" s="346"/>
      <c r="AK621" s="346"/>
      <c r="AL621" s="346"/>
      <c r="AM621" s="346"/>
      <c r="AN621" s="346"/>
      <c r="AO621" s="346"/>
      <c r="AP621" s="42"/>
      <c r="AQ621" s="42"/>
      <c r="AR621" s="42"/>
      <c r="AS621" s="42"/>
      <c r="AT621" s="42"/>
      <c r="AU621" s="42"/>
      <c r="AV621" s="42"/>
      <c r="AW621" s="42"/>
      <c r="AX621" s="42"/>
      <c r="AY621" s="42"/>
      <c r="AZ621" s="42"/>
      <c r="BA621" s="42"/>
      <c r="BB621" s="42"/>
      <c r="BC621" s="42"/>
      <c r="BD621" s="42"/>
      <c r="BE621" s="42"/>
      <c r="BF621" s="42"/>
      <c r="BG621" s="42"/>
      <c r="BH621" s="42"/>
      <c r="BI621" s="42"/>
    </row>
    <row r="622" spans="1:61" ht="15.75" customHeight="1">
      <c r="A622" s="435"/>
      <c r="B622" s="346"/>
      <c r="C622" s="346"/>
      <c r="D622" s="346"/>
      <c r="E622" s="346"/>
      <c r="F622" s="346"/>
      <c r="G622" s="346"/>
      <c r="H622" s="346"/>
      <c r="I622" s="346"/>
      <c r="J622" s="346"/>
      <c r="K622" s="346"/>
      <c r="L622" s="346"/>
      <c r="M622" s="346"/>
      <c r="N622" s="346"/>
      <c r="O622" s="346"/>
      <c r="P622" s="346"/>
      <c r="Q622" s="346"/>
      <c r="R622" s="346"/>
      <c r="S622" s="346"/>
      <c r="T622" s="346"/>
      <c r="U622" s="346"/>
      <c r="V622" s="346"/>
      <c r="W622" s="346"/>
      <c r="X622" s="346"/>
      <c r="Y622" s="346"/>
      <c r="Z622" s="346"/>
      <c r="AA622" s="346"/>
      <c r="AB622" s="346"/>
      <c r="AC622" s="346"/>
      <c r="AD622" s="346"/>
      <c r="AE622" s="346"/>
      <c r="AF622" s="346"/>
      <c r="AG622" s="346"/>
      <c r="AH622" s="346"/>
      <c r="AI622" s="346"/>
      <c r="AJ622" s="346"/>
      <c r="AK622" s="346"/>
      <c r="AL622" s="346"/>
      <c r="AM622" s="346"/>
      <c r="AN622" s="346"/>
      <c r="AO622" s="346"/>
      <c r="AP622" s="42"/>
      <c r="AQ622" s="42"/>
      <c r="AR622" s="42"/>
      <c r="AS622" s="42"/>
      <c r="AT622" s="42"/>
      <c r="AU622" s="42"/>
      <c r="AV622" s="42"/>
      <c r="AW622" s="42"/>
      <c r="AX622" s="42"/>
      <c r="AY622" s="42"/>
      <c r="AZ622" s="42"/>
      <c r="BA622" s="42"/>
      <c r="BB622" s="42"/>
      <c r="BC622" s="42"/>
      <c r="BD622" s="42"/>
      <c r="BE622" s="42"/>
      <c r="BF622" s="42"/>
      <c r="BG622" s="42"/>
      <c r="BH622" s="42"/>
      <c r="BI622" s="42"/>
    </row>
    <row r="623" spans="1:61" ht="15.75" customHeight="1">
      <c r="A623" s="435"/>
      <c r="B623" s="346"/>
      <c r="C623" s="346"/>
      <c r="D623" s="346"/>
      <c r="E623" s="346"/>
      <c r="F623" s="346"/>
      <c r="G623" s="346"/>
      <c r="H623" s="346"/>
      <c r="I623" s="346"/>
      <c r="J623" s="346"/>
      <c r="K623" s="346"/>
      <c r="L623" s="346"/>
      <c r="M623" s="346"/>
      <c r="N623" s="346"/>
      <c r="O623" s="346"/>
      <c r="P623" s="346"/>
      <c r="Q623" s="346"/>
      <c r="R623" s="346"/>
      <c r="S623" s="346"/>
      <c r="T623" s="346"/>
      <c r="U623" s="346"/>
      <c r="V623" s="346"/>
      <c r="W623" s="346"/>
      <c r="X623" s="346"/>
      <c r="Y623" s="346"/>
      <c r="Z623" s="346"/>
      <c r="AA623" s="346"/>
      <c r="AB623" s="346"/>
      <c r="AC623" s="346"/>
      <c r="AD623" s="346"/>
      <c r="AE623" s="346"/>
      <c r="AF623" s="346"/>
      <c r="AG623" s="346"/>
      <c r="AH623" s="346"/>
      <c r="AI623" s="346"/>
      <c r="AJ623" s="346"/>
      <c r="AK623" s="346"/>
      <c r="AL623" s="346"/>
      <c r="AM623" s="346"/>
      <c r="AN623" s="346"/>
      <c r="AO623" s="346"/>
      <c r="AP623" s="42"/>
      <c r="AQ623" s="42"/>
      <c r="AR623" s="42"/>
      <c r="AS623" s="42"/>
      <c r="AT623" s="42"/>
      <c r="AU623" s="42"/>
      <c r="AV623" s="42"/>
      <c r="AW623" s="42"/>
      <c r="AX623" s="42"/>
      <c r="AY623" s="42"/>
      <c r="AZ623" s="42"/>
      <c r="BA623" s="42"/>
      <c r="BB623" s="42"/>
      <c r="BC623" s="42"/>
      <c r="BD623" s="42"/>
      <c r="BE623" s="42"/>
      <c r="BF623" s="42"/>
      <c r="BG623" s="42"/>
      <c r="BH623" s="42"/>
      <c r="BI623" s="42"/>
    </row>
    <row r="624" spans="1:61" ht="15.75" customHeight="1">
      <c r="A624" s="435"/>
      <c r="B624" s="346"/>
      <c r="C624" s="346"/>
      <c r="D624" s="346"/>
      <c r="E624" s="346"/>
      <c r="F624" s="346"/>
      <c r="G624" s="346"/>
      <c r="H624" s="346"/>
      <c r="I624" s="346"/>
      <c r="J624" s="346"/>
      <c r="K624" s="346"/>
      <c r="L624" s="346"/>
      <c r="M624" s="346"/>
      <c r="N624" s="346"/>
      <c r="O624" s="346"/>
      <c r="P624" s="346"/>
      <c r="Q624" s="346"/>
      <c r="R624" s="346"/>
      <c r="S624" s="346"/>
      <c r="T624" s="346"/>
      <c r="U624" s="346"/>
      <c r="V624" s="346"/>
      <c r="W624" s="346"/>
      <c r="X624" s="346"/>
      <c r="Y624" s="346"/>
      <c r="Z624" s="346"/>
      <c r="AA624" s="346"/>
      <c r="AB624" s="346"/>
      <c r="AC624" s="346"/>
      <c r="AD624" s="346"/>
      <c r="AE624" s="346"/>
      <c r="AF624" s="346"/>
      <c r="AG624" s="346"/>
      <c r="AH624" s="346"/>
      <c r="AI624" s="346"/>
      <c r="AJ624" s="346"/>
      <c r="AK624" s="346"/>
      <c r="AL624" s="346"/>
      <c r="AM624" s="346"/>
      <c r="AN624" s="346"/>
      <c r="AO624" s="346"/>
      <c r="AP624" s="42"/>
      <c r="AQ624" s="42"/>
      <c r="AR624" s="42"/>
      <c r="AS624" s="42"/>
      <c r="AT624" s="42"/>
      <c r="AU624" s="42"/>
      <c r="AV624" s="42"/>
      <c r="AW624" s="42"/>
      <c r="AX624" s="42"/>
      <c r="AY624" s="42"/>
      <c r="AZ624" s="42"/>
      <c r="BA624" s="42"/>
      <c r="BB624" s="42"/>
      <c r="BC624" s="42"/>
      <c r="BD624" s="42"/>
      <c r="BE624" s="42"/>
      <c r="BF624" s="42"/>
      <c r="BG624" s="42"/>
      <c r="BH624" s="42"/>
      <c r="BI624" s="42"/>
    </row>
    <row r="625" spans="1:61" ht="15.75" customHeight="1">
      <c r="A625" s="435"/>
      <c r="B625" s="346"/>
      <c r="C625" s="346"/>
      <c r="D625" s="346"/>
      <c r="E625" s="346"/>
      <c r="F625" s="346"/>
      <c r="G625" s="346"/>
      <c r="H625" s="346"/>
      <c r="I625" s="346"/>
      <c r="J625" s="346"/>
      <c r="K625" s="346"/>
      <c r="L625" s="346"/>
      <c r="M625" s="346"/>
      <c r="N625" s="346"/>
      <c r="O625" s="346"/>
      <c r="P625" s="346"/>
      <c r="Q625" s="346"/>
      <c r="R625" s="346"/>
      <c r="S625" s="346"/>
      <c r="T625" s="346"/>
      <c r="U625" s="346"/>
      <c r="V625" s="346"/>
      <c r="W625" s="346"/>
      <c r="X625" s="346"/>
      <c r="Y625" s="346"/>
      <c r="Z625" s="346"/>
      <c r="AA625" s="346"/>
      <c r="AB625" s="346"/>
      <c r="AC625" s="346"/>
      <c r="AD625" s="346"/>
      <c r="AE625" s="346"/>
      <c r="AF625" s="346"/>
      <c r="AG625" s="346"/>
      <c r="AH625" s="346"/>
      <c r="AI625" s="346"/>
      <c r="AJ625" s="346"/>
      <c r="AK625" s="346"/>
      <c r="AL625" s="346"/>
      <c r="AM625" s="346"/>
      <c r="AN625" s="346"/>
      <c r="AO625" s="346"/>
      <c r="AP625" s="42"/>
      <c r="AQ625" s="42"/>
      <c r="AR625" s="42"/>
      <c r="AS625" s="42"/>
      <c r="AT625" s="42"/>
      <c r="AU625" s="42"/>
      <c r="AV625" s="42"/>
      <c r="AW625" s="42"/>
      <c r="AX625" s="42"/>
      <c r="AY625" s="42"/>
      <c r="AZ625" s="42"/>
      <c r="BA625" s="42"/>
      <c r="BB625" s="42"/>
      <c r="BC625" s="42"/>
      <c r="BD625" s="42"/>
      <c r="BE625" s="42"/>
      <c r="BF625" s="42"/>
      <c r="BG625" s="42"/>
      <c r="BH625" s="42"/>
      <c r="BI625" s="42"/>
    </row>
    <row r="626" spans="1:61" ht="15.75" customHeight="1">
      <c r="A626" s="435"/>
      <c r="B626" s="346"/>
      <c r="C626" s="346"/>
      <c r="D626" s="346"/>
      <c r="E626" s="346"/>
      <c r="F626" s="346"/>
      <c r="G626" s="346"/>
      <c r="H626" s="346"/>
      <c r="I626" s="346"/>
      <c r="J626" s="346"/>
      <c r="K626" s="346"/>
      <c r="L626" s="346"/>
      <c r="M626" s="346"/>
      <c r="N626" s="346"/>
      <c r="O626" s="346"/>
      <c r="P626" s="346"/>
      <c r="Q626" s="346"/>
      <c r="R626" s="346"/>
      <c r="S626" s="346"/>
      <c r="T626" s="346"/>
      <c r="U626" s="346"/>
      <c r="V626" s="346"/>
      <c r="W626" s="346"/>
      <c r="X626" s="346"/>
      <c r="Y626" s="346"/>
      <c r="Z626" s="346"/>
      <c r="AA626" s="346"/>
      <c r="AB626" s="346"/>
      <c r="AC626" s="346"/>
      <c r="AD626" s="346"/>
      <c r="AE626" s="346"/>
      <c r="AF626" s="346"/>
      <c r="AG626" s="346"/>
      <c r="AH626" s="346"/>
      <c r="AI626" s="346"/>
      <c r="AJ626" s="346"/>
      <c r="AK626" s="346"/>
      <c r="AL626" s="346"/>
      <c r="AM626" s="346"/>
      <c r="AN626" s="346"/>
      <c r="AO626" s="346"/>
      <c r="AP626" s="42"/>
      <c r="AQ626" s="42"/>
      <c r="AR626" s="42"/>
      <c r="AS626" s="42"/>
      <c r="AT626" s="42"/>
      <c r="AU626" s="42"/>
      <c r="AV626" s="42"/>
      <c r="AW626" s="42"/>
      <c r="AX626" s="42"/>
      <c r="AY626" s="42"/>
      <c r="AZ626" s="42"/>
      <c r="BA626" s="42"/>
      <c r="BB626" s="42"/>
      <c r="BC626" s="42"/>
      <c r="BD626" s="42"/>
      <c r="BE626" s="42"/>
      <c r="BF626" s="42"/>
      <c r="BG626" s="42"/>
      <c r="BH626" s="42"/>
      <c r="BI626" s="42"/>
    </row>
    <row r="627" spans="1:61" ht="15.75" customHeight="1">
      <c r="A627" s="435"/>
      <c r="B627" s="346"/>
      <c r="C627" s="346"/>
      <c r="D627" s="346"/>
      <c r="E627" s="346"/>
      <c r="F627" s="346"/>
      <c r="G627" s="346"/>
      <c r="H627" s="346"/>
      <c r="I627" s="346"/>
      <c r="J627" s="346"/>
      <c r="K627" s="346"/>
      <c r="L627" s="346"/>
      <c r="M627" s="346"/>
      <c r="N627" s="346"/>
      <c r="O627" s="346"/>
      <c r="P627" s="346"/>
      <c r="Q627" s="346"/>
      <c r="R627" s="346"/>
      <c r="S627" s="346"/>
      <c r="T627" s="346"/>
      <c r="U627" s="346"/>
      <c r="V627" s="346"/>
      <c r="W627" s="346"/>
      <c r="X627" s="346"/>
      <c r="Y627" s="346"/>
      <c r="Z627" s="346"/>
      <c r="AA627" s="346"/>
      <c r="AB627" s="346"/>
      <c r="AC627" s="346"/>
      <c r="AD627" s="346"/>
      <c r="AE627" s="346"/>
      <c r="AF627" s="346"/>
      <c r="AG627" s="346"/>
      <c r="AH627" s="346"/>
      <c r="AI627" s="346"/>
      <c r="AJ627" s="346"/>
      <c r="AK627" s="346"/>
      <c r="AL627" s="346"/>
      <c r="AM627" s="346"/>
      <c r="AN627" s="346"/>
      <c r="AO627" s="346"/>
      <c r="AP627" s="42"/>
      <c r="AQ627" s="42"/>
      <c r="AR627" s="42"/>
      <c r="AS627" s="42"/>
      <c r="AT627" s="42"/>
      <c r="AU627" s="42"/>
      <c r="AV627" s="42"/>
      <c r="AW627" s="42"/>
      <c r="AX627" s="42"/>
      <c r="AY627" s="42"/>
      <c r="AZ627" s="42"/>
      <c r="BA627" s="42"/>
      <c r="BB627" s="42"/>
      <c r="BC627" s="42"/>
      <c r="BD627" s="42"/>
      <c r="BE627" s="42"/>
      <c r="BF627" s="42"/>
      <c r="BG627" s="42"/>
      <c r="BH627" s="42"/>
      <c r="BI627" s="42"/>
    </row>
    <row r="628" spans="1:61" ht="15.75" customHeight="1">
      <c r="A628" s="435"/>
      <c r="B628" s="346"/>
      <c r="C628" s="346"/>
      <c r="D628" s="346"/>
      <c r="E628" s="346"/>
      <c r="F628" s="346"/>
      <c r="G628" s="346"/>
      <c r="H628" s="346"/>
      <c r="I628" s="346"/>
      <c r="J628" s="346"/>
      <c r="K628" s="346"/>
      <c r="L628" s="346"/>
      <c r="M628" s="346"/>
      <c r="N628" s="346"/>
      <c r="O628" s="346"/>
      <c r="P628" s="346"/>
      <c r="Q628" s="346"/>
      <c r="R628" s="346"/>
      <c r="S628" s="346"/>
      <c r="T628" s="346"/>
      <c r="U628" s="346"/>
      <c r="V628" s="346"/>
      <c r="W628" s="346"/>
      <c r="X628" s="346"/>
      <c r="Y628" s="346"/>
      <c r="Z628" s="346"/>
      <c r="AA628" s="346"/>
      <c r="AB628" s="346"/>
      <c r="AC628" s="346"/>
      <c r="AD628" s="346"/>
      <c r="AE628" s="346"/>
      <c r="AF628" s="346"/>
      <c r="AG628" s="346"/>
      <c r="AH628" s="346"/>
      <c r="AI628" s="346"/>
      <c r="AJ628" s="346"/>
      <c r="AK628" s="346"/>
      <c r="AL628" s="346"/>
      <c r="AM628" s="346"/>
      <c r="AN628" s="346"/>
      <c r="AO628" s="346"/>
      <c r="AP628" s="42"/>
      <c r="AQ628" s="42"/>
      <c r="AR628" s="42"/>
      <c r="AS628" s="42"/>
      <c r="AT628" s="42"/>
      <c r="AU628" s="42"/>
      <c r="AV628" s="42"/>
      <c r="AW628" s="42"/>
      <c r="AX628" s="42"/>
      <c r="AY628" s="42"/>
      <c r="AZ628" s="42"/>
      <c r="BA628" s="42"/>
      <c r="BB628" s="42"/>
      <c r="BC628" s="42"/>
      <c r="BD628" s="42"/>
      <c r="BE628" s="42"/>
      <c r="BF628" s="42"/>
      <c r="BG628" s="42"/>
      <c r="BH628" s="42"/>
      <c r="BI628" s="42"/>
    </row>
    <row r="629" spans="1:61" ht="15.75" customHeight="1">
      <c r="A629" s="435"/>
      <c r="B629" s="346"/>
      <c r="C629" s="346"/>
      <c r="D629" s="346"/>
      <c r="E629" s="346"/>
      <c r="F629" s="346"/>
      <c r="G629" s="346"/>
      <c r="H629" s="346"/>
      <c r="I629" s="346"/>
      <c r="J629" s="346"/>
      <c r="K629" s="346"/>
      <c r="L629" s="346"/>
      <c r="M629" s="346"/>
      <c r="N629" s="346"/>
      <c r="O629" s="346"/>
      <c r="P629" s="346"/>
      <c r="Q629" s="346"/>
      <c r="R629" s="346"/>
      <c r="S629" s="346"/>
      <c r="T629" s="346"/>
      <c r="U629" s="346"/>
      <c r="V629" s="346"/>
      <c r="W629" s="346"/>
      <c r="X629" s="346"/>
      <c r="Y629" s="346"/>
      <c r="Z629" s="346"/>
      <c r="AA629" s="346"/>
      <c r="AB629" s="346"/>
      <c r="AC629" s="346"/>
      <c r="AD629" s="346"/>
      <c r="AE629" s="346"/>
      <c r="AF629" s="346"/>
      <c r="AG629" s="346"/>
      <c r="AH629" s="346"/>
      <c r="AI629" s="346"/>
      <c r="AJ629" s="346"/>
      <c r="AK629" s="346"/>
      <c r="AL629" s="346"/>
      <c r="AM629" s="346"/>
      <c r="AN629" s="346"/>
      <c r="AO629" s="346"/>
      <c r="AP629" s="42"/>
      <c r="AQ629" s="42"/>
      <c r="AR629" s="42"/>
      <c r="AS629" s="42"/>
      <c r="AT629" s="42"/>
      <c r="AU629" s="42"/>
      <c r="AV629" s="42"/>
      <c r="AW629" s="42"/>
      <c r="AX629" s="42"/>
      <c r="AY629" s="42"/>
      <c r="AZ629" s="42"/>
      <c r="BA629" s="42"/>
      <c r="BB629" s="42"/>
      <c r="BC629" s="42"/>
      <c r="BD629" s="42"/>
      <c r="BE629" s="42"/>
      <c r="BF629" s="42"/>
      <c r="BG629" s="42"/>
      <c r="BH629" s="42"/>
      <c r="BI629" s="42"/>
    </row>
    <row r="630" spans="1:61" ht="15.75" customHeight="1">
      <c r="A630" s="435"/>
      <c r="B630" s="346"/>
      <c r="C630" s="346"/>
      <c r="D630" s="346"/>
      <c r="E630" s="346"/>
      <c r="F630" s="346"/>
      <c r="G630" s="346"/>
      <c r="H630" s="346"/>
      <c r="I630" s="346"/>
      <c r="J630" s="346"/>
      <c r="K630" s="346"/>
      <c r="L630" s="346"/>
      <c r="M630" s="346"/>
      <c r="N630" s="346"/>
      <c r="O630" s="346"/>
      <c r="P630" s="346"/>
      <c r="Q630" s="346"/>
      <c r="R630" s="346"/>
      <c r="S630" s="346"/>
      <c r="T630" s="346"/>
      <c r="U630" s="346"/>
      <c r="V630" s="346"/>
      <c r="W630" s="346"/>
      <c r="X630" s="346"/>
      <c r="Y630" s="346"/>
      <c r="Z630" s="346"/>
      <c r="AA630" s="346"/>
      <c r="AB630" s="346"/>
      <c r="AC630" s="346"/>
      <c r="AD630" s="346"/>
      <c r="AE630" s="346"/>
      <c r="AF630" s="346"/>
      <c r="AG630" s="346"/>
      <c r="AH630" s="346"/>
      <c r="AI630" s="346"/>
      <c r="AJ630" s="346"/>
      <c r="AK630" s="346"/>
      <c r="AL630" s="346"/>
      <c r="AM630" s="346"/>
      <c r="AN630" s="346"/>
      <c r="AO630" s="346"/>
      <c r="AP630" s="42"/>
      <c r="AQ630" s="42"/>
      <c r="AR630" s="42"/>
      <c r="AS630" s="42"/>
      <c r="AT630" s="42"/>
      <c r="AU630" s="42"/>
      <c r="AV630" s="42"/>
      <c r="AW630" s="42"/>
      <c r="AX630" s="42"/>
      <c r="AY630" s="42"/>
      <c r="AZ630" s="42"/>
      <c r="BA630" s="42"/>
      <c r="BB630" s="42"/>
      <c r="BC630" s="42"/>
      <c r="BD630" s="42"/>
      <c r="BE630" s="42"/>
      <c r="BF630" s="42"/>
      <c r="BG630" s="42"/>
      <c r="BH630" s="42"/>
      <c r="BI630" s="42"/>
    </row>
    <row r="631" spans="1:61" ht="15.75" customHeight="1">
      <c r="A631" s="435"/>
      <c r="B631" s="346"/>
      <c r="C631" s="346"/>
      <c r="D631" s="346"/>
      <c r="E631" s="346"/>
      <c r="F631" s="346"/>
      <c r="G631" s="346"/>
      <c r="H631" s="346"/>
      <c r="I631" s="346"/>
      <c r="J631" s="346"/>
      <c r="K631" s="346"/>
      <c r="L631" s="346"/>
      <c r="M631" s="346"/>
      <c r="N631" s="346"/>
      <c r="O631" s="346"/>
      <c r="P631" s="346"/>
      <c r="Q631" s="346"/>
      <c r="R631" s="346"/>
      <c r="S631" s="346"/>
      <c r="T631" s="346"/>
      <c r="U631" s="346"/>
      <c r="V631" s="346"/>
      <c r="W631" s="346"/>
      <c r="X631" s="346"/>
      <c r="Y631" s="346"/>
      <c r="Z631" s="346"/>
      <c r="AA631" s="346"/>
      <c r="AB631" s="346"/>
      <c r="AC631" s="346"/>
      <c r="AD631" s="346"/>
      <c r="AE631" s="346"/>
      <c r="AF631" s="346"/>
      <c r="AG631" s="346"/>
      <c r="AH631" s="346"/>
      <c r="AI631" s="346"/>
      <c r="AJ631" s="346"/>
      <c r="AK631" s="346"/>
      <c r="AL631" s="346"/>
      <c r="AM631" s="346"/>
      <c r="AN631" s="346"/>
      <c r="AO631" s="346"/>
      <c r="AP631" s="42"/>
      <c r="AQ631" s="42"/>
      <c r="AR631" s="42"/>
      <c r="AS631" s="42"/>
      <c r="AT631" s="42"/>
      <c r="AU631" s="42"/>
      <c r="AV631" s="42"/>
      <c r="AW631" s="42"/>
      <c r="AX631" s="42"/>
      <c r="AY631" s="42"/>
      <c r="AZ631" s="42"/>
      <c r="BA631" s="42"/>
      <c r="BB631" s="42"/>
      <c r="BC631" s="42"/>
      <c r="BD631" s="42"/>
      <c r="BE631" s="42"/>
      <c r="BF631" s="42"/>
      <c r="BG631" s="42"/>
      <c r="BH631" s="42"/>
      <c r="BI631" s="42"/>
    </row>
    <row r="632" spans="1:61" ht="15.75" customHeight="1">
      <c r="A632" s="435"/>
      <c r="B632" s="346"/>
      <c r="C632" s="346"/>
      <c r="D632" s="346"/>
      <c r="E632" s="346"/>
      <c r="F632" s="346"/>
      <c r="G632" s="346"/>
      <c r="H632" s="346"/>
      <c r="I632" s="346"/>
      <c r="J632" s="346"/>
      <c r="K632" s="346"/>
      <c r="L632" s="346"/>
      <c r="M632" s="346"/>
      <c r="N632" s="346"/>
      <c r="O632" s="346"/>
      <c r="P632" s="346"/>
      <c r="Q632" s="346"/>
      <c r="R632" s="346"/>
      <c r="S632" s="346"/>
      <c r="T632" s="346"/>
      <c r="U632" s="346"/>
      <c r="V632" s="346"/>
      <c r="W632" s="346"/>
      <c r="X632" s="346"/>
      <c r="Y632" s="346"/>
      <c r="Z632" s="346"/>
      <c r="AA632" s="346"/>
      <c r="AB632" s="346"/>
      <c r="AC632" s="346"/>
      <c r="AD632" s="346"/>
      <c r="AE632" s="346"/>
      <c r="AF632" s="346"/>
      <c r="AG632" s="346"/>
      <c r="AH632" s="346"/>
      <c r="AI632" s="346"/>
      <c r="AJ632" s="346"/>
      <c r="AK632" s="346"/>
      <c r="AL632" s="346"/>
      <c r="AM632" s="346"/>
      <c r="AN632" s="346"/>
      <c r="AO632" s="346"/>
      <c r="AP632" s="42"/>
      <c r="AQ632" s="42"/>
      <c r="AR632" s="42"/>
      <c r="AS632" s="42"/>
      <c r="AT632" s="42"/>
      <c r="AU632" s="42"/>
      <c r="AV632" s="42"/>
      <c r="AW632" s="42"/>
      <c r="AX632" s="42"/>
      <c r="AY632" s="42"/>
      <c r="AZ632" s="42"/>
      <c r="BA632" s="42"/>
      <c r="BB632" s="42"/>
      <c r="BC632" s="42"/>
      <c r="BD632" s="42"/>
      <c r="BE632" s="42"/>
      <c r="BF632" s="42"/>
      <c r="BG632" s="42"/>
      <c r="BH632" s="42"/>
      <c r="BI632" s="42"/>
    </row>
    <row r="633" spans="1:61" ht="15.75" customHeight="1">
      <c r="A633" s="435"/>
      <c r="B633" s="346"/>
      <c r="C633" s="346"/>
      <c r="D633" s="346"/>
      <c r="E633" s="346"/>
      <c r="F633" s="346"/>
      <c r="G633" s="346"/>
      <c r="H633" s="346"/>
      <c r="I633" s="346"/>
      <c r="J633" s="346"/>
      <c r="K633" s="346"/>
      <c r="L633" s="346"/>
      <c r="M633" s="346"/>
      <c r="N633" s="346"/>
      <c r="O633" s="346"/>
      <c r="P633" s="346"/>
      <c r="Q633" s="346"/>
      <c r="R633" s="346"/>
      <c r="S633" s="346"/>
      <c r="T633" s="346"/>
      <c r="U633" s="346"/>
      <c r="V633" s="346"/>
      <c r="W633" s="346"/>
      <c r="X633" s="346"/>
      <c r="Y633" s="346"/>
      <c r="Z633" s="346"/>
      <c r="AA633" s="346"/>
      <c r="AB633" s="346"/>
      <c r="AC633" s="346"/>
      <c r="AD633" s="346"/>
      <c r="AE633" s="346"/>
      <c r="AF633" s="346"/>
      <c r="AG633" s="346"/>
      <c r="AH633" s="346"/>
      <c r="AI633" s="346"/>
      <c r="AJ633" s="346"/>
      <c r="AK633" s="346"/>
      <c r="AL633" s="346"/>
      <c r="AM633" s="346"/>
      <c r="AN633" s="346"/>
      <c r="AO633" s="346"/>
      <c r="AP633" s="42"/>
      <c r="AQ633" s="42"/>
      <c r="AR633" s="42"/>
      <c r="AS633" s="42"/>
      <c r="AT633" s="42"/>
      <c r="AU633" s="42"/>
      <c r="AV633" s="42"/>
      <c r="AW633" s="42"/>
      <c r="AX633" s="42"/>
      <c r="AY633" s="42"/>
      <c r="AZ633" s="42"/>
      <c r="BA633" s="42"/>
      <c r="BB633" s="42"/>
      <c r="BC633" s="42"/>
      <c r="BD633" s="42"/>
      <c r="BE633" s="42"/>
      <c r="BF633" s="42"/>
      <c r="BG633" s="42"/>
      <c r="BH633" s="42"/>
      <c r="BI633" s="42"/>
    </row>
    <row r="634" spans="1:61" ht="15.75" customHeight="1">
      <c r="A634" s="435"/>
      <c r="B634" s="346"/>
      <c r="C634" s="346"/>
      <c r="D634" s="346"/>
      <c r="E634" s="346"/>
      <c r="F634" s="346"/>
      <c r="G634" s="346"/>
      <c r="H634" s="346"/>
      <c r="I634" s="346"/>
      <c r="J634" s="346"/>
      <c r="K634" s="346"/>
      <c r="L634" s="346"/>
      <c r="M634" s="346"/>
      <c r="N634" s="346"/>
      <c r="O634" s="346"/>
      <c r="P634" s="346"/>
      <c r="Q634" s="346"/>
      <c r="R634" s="346"/>
      <c r="S634" s="346"/>
      <c r="T634" s="346"/>
      <c r="U634" s="346"/>
      <c r="V634" s="346"/>
      <c r="W634" s="346"/>
      <c r="X634" s="346"/>
      <c r="Y634" s="346"/>
      <c r="Z634" s="346"/>
      <c r="AA634" s="346"/>
      <c r="AB634" s="346"/>
      <c r="AC634" s="346"/>
      <c r="AD634" s="346"/>
      <c r="AE634" s="346"/>
      <c r="AF634" s="346"/>
      <c r="AG634" s="346"/>
      <c r="AH634" s="346"/>
      <c r="AI634" s="346"/>
      <c r="AJ634" s="346"/>
      <c r="AK634" s="346"/>
      <c r="AL634" s="346"/>
      <c r="AM634" s="346"/>
      <c r="AN634" s="346"/>
      <c r="AO634" s="346"/>
      <c r="AP634" s="42"/>
      <c r="AQ634" s="42"/>
      <c r="AR634" s="42"/>
      <c r="AS634" s="42"/>
      <c r="AT634" s="42"/>
      <c r="AU634" s="42"/>
      <c r="AV634" s="42"/>
      <c r="AW634" s="42"/>
      <c r="AX634" s="42"/>
      <c r="AY634" s="42"/>
      <c r="AZ634" s="42"/>
      <c r="BA634" s="42"/>
      <c r="BB634" s="42"/>
      <c r="BC634" s="42"/>
      <c r="BD634" s="42"/>
      <c r="BE634" s="42"/>
      <c r="BF634" s="42"/>
      <c r="BG634" s="42"/>
      <c r="BH634" s="42"/>
      <c r="BI634" s="42"/>
    </row>
    <row r="635" spans="1:61" ht="15.75" customHeight="1">
      <c r="A635" s="435"/>
      <c r="B635" s="346"/>
      <c r="C635" s="346"/>
      <c r="D635" s="346"/>
      <c r="E635" s="346"/>
      <c r="F635" s="346"/>
      <c r="G635" s="346"/>
      <c r="H635" s="346"/>
      <c r="I635" s="346"/>
      <c r="J635" s="346"/>
      <c r="K635" s="346"/>
      <c r="L635" s="346"/>
      <c r="M635" s="346"/>
      <c r="N635" s="346"/>
      <c r="O635" s="346"/>
      <c r="P635" s="346"/>
      <c r="Q635" s="346"/>
      <c r="R635" s="346"/>
      <c r="S635" s="346"/>
      <c r="T635" s="346"/>
      <c r="U635" s="346"/>
      <c r="V635" s="346"/>
      <c r="W635" s="346"/>
      <c r="X635" s="346"/>
      <c r="Y635" s="346"/>
      <c r="Z635" s="346"/>
      <c r="AA635" s="346"/>
      <c r="AB635" s="346"/>
      <c r="AC635" s="346"/>
      <c r="AD635" s="346"/>
      <c r="AE635" s="346"/>
      <c r="AF635" s="346"/>
      <c r="AG635" s="346"/>
      <c r="AH635" s="346"/>
      <c r="AI635" s="346"/>
      <c r="AJ635" s="346"/>
      <c r="AK635" s="346"/>
      <c r="AL635" s="346"/>
      <c r="AM635" s="346"/>
      <c r="AN635" s="346"/>
      <c r="AO635" s="346"/>
      <c r="AP635" s="42"/>
      <c r="AQ635" s="42"/>
      <c r="AR635" s="42"/>
      <c r="AS635" s="42"/>
      <c r="AT635" s="42"/>
      <c r="AU635" s="42"/>
      <c r="AV635" s="42"/>
      <c r="AW635" s="42"/>
      <c r="AX635" s="42"/>
      <c r="AY635" s="42"/>
      <c r="AZ635" s="42"/>
      <c r="BA635" s="42"/>
      <c r="BB635" s="42"/>
      <c r="BC635" s="42"/>
      <c r="BD635" s="42"/>
      <c r="BE635" s="42"/>
      <c r="BF635" s="42"/>
      <c r="BG635" s="42"/>
      <c r="BH635" s="42"/>
      <c r="BI635" s="42"/>
    </row>
    <row r="636" spans="1:61" ht="15.75" customHeight="1">
      <c r="A636" s="435"/>
      <c r="B636" s="346"/>
      <c r="C636" s="346"/>
      <c r="D636" s="346"/>
      <c r="E636" s="346"/>
      <c r="F636" s="346"/>
      <c r="G636" s="346"/>
      <c r="H636" s="346"/>
      <c r="I636" s="346"/>
      <c r="J636" s="346"/>
      <c r="K636" s="346"/>
      <c r="L636" s="346"/>
      <c r="M636" s="346"/>
      <c r="N636" s="346"/>
      <c r="O636" s="346"/>
      <c r="P636" s="346"/>
      <c r="Q636" s="346"/>
      <c r="R636" s="346"/>
      <c r="S636" s="346"/>
      <c r="T636" s="346"/>
      <c r="U636" s="346"/>
      <c r="V636" s="346"/>
      <c r="W636" s="346"/>
      <c r="X636" s="346"/>
      <c r="Y636" s="346"/>
      <c r="Z636" s="346"/>
      <c r="AA636" s="346"/>
      <c r="AB636" s="346"/>
      <c r="AC636" s="346"/>
      <c r="AD636" s="346"/>
      <c r="AE636" s="346"/>
      <c r="AF636" s="346"/>
      <c r="AG636" s="346"/>
      <c r="AH636" s="346"/>
      <c r="AI636" s="346"/>
      <c r="AJ636" s="346"/>
      <c r="AK636" s="346"/>
      <c r="AL636" s="346"/>
      <c r="AM636" s="346"/>
      <c r="AN636" s="346"/>
      <c r="AO636" s="346"/>
      <c r="AP636" s="42"/>
      <c r="AQ636" s="42"/>
      <c r="AR636" s="42"/>
      <c r="AS636" s="42"/>
      <c r="AT636" s="42"/>
      <c r="AU636" s="42"/>
      <c r="AV636" s="42"/>
      <c r="AW636" s="42"/>
      <c r="AX636" s="42"/>
      <c r="AY636" s="42"/>
      <c r="AZ636" s="42"/>
      <c r="BA636" s="42"/>
      <c r="BB636" s="42"/>
      <c r="BC636" s="42"/>
      <c r="BD636" s="42"/>
      <c r="BE636" s="42"/>
      <c r="BF636" s="42"/>
      <c r="BG636" s="42"/>
      <c r="BH636" s="42"/>
      <c r="BI636" s="42"/>
    </row>
    <row r="637" spans="1:61" ht="15.75" customHeight="1">
      <c r="A637" s="435"/>
      <c r="B637" s="346"/>
      <c r="C637" s="346"/>
      <c r="D637" s="346"/>
      <c r="E637" s="346"/>
      <c r="F637" s="346"/>
      <c r="G637" s="346"/>
      <c r="H637" s="346"/>
      <c r="I637" s="346"/>
      <c r="J637" s="346"/>
      <c r="K637" s="346"/>
      <c r="L637" s="346"/>
      <c r="M637" s="346"/>
      <c r="N637" s="346"/>
      <c r="O637" s="346"/>
      <c r="P637" s="346"/>
      <c r="Q637" s="346"/>
      <c r="R637" s="346"/>
      <c r="S637" s="346"/>
      <c r="T637" s="346"/>
      <c r="U637" s="346"/>
      <c r="V637" s="346"/>
      <c r="W637" s="346"/>
      <c r="X637" s="346"/>
      <c r="Y637" s="346"/>
      <c r="Z637" s="346"/>
      <c r="AA637" s="346"/>
      <c r="AB637" s="346"/>
      <c r="AC637" s="346"/>
      <c r="AD637" s="346"/>
      <c r="AE637" s="346"/>
      <c r="AF637" s="346"/>
      <c r="AG637" s="346"/>
      <c r="AH637" s="346"/>
      <c r="AI637" s="346"/>
      <c r="AJ637" s="346"/>
      <c r="AK637" s="346"/>
      <c r="AL637" s="346"/>
      <c r="AM637" s="346"/>
      <c r="AN637" s="346"/>
      <c r="AO637" s="346"/>
      <c r="AP637" s="42"/>
      <c r="AQ637" s="42"/>
      <c r="AR637" s="42"/>
      <c r="AS637" s="42"/>
      <c r="AT637" s="42"/>
      <c r="AU637" s="42"/>
      <c r="AV637" s="42"/>
      <c r="AW637" s="42"/>
      <c r="AX637" s="42"/>
      <c r="AY637" s="42"/>
      <c r="AZ637" s="42"/>
      <c r="BA637" s="42"/>
      <c r="BB637" s="42"/>
      <c r="BC637" s="42"/>
      <c r="BD637" s="42"/>
      <c r="BE637" s="42"/>
      <c r="BF637" s="42"/>
      <c r="BG637" s="42"/>
      <c r="BH637" s="42"/>
      <c r="BI637" s="42"/>
    </row>
    <row r="638" spans="1:61" ht="15.75" customHeight="1">
      <c r="A638" s="435"/>
      <c r="B638" s="346"/>
      <c r="C638" s="346"/>
      <c r="D638" s="346"/>
      <c r="E638" s="346"/>
      <c r="F638" s="346"/>
      <c r="G638" s="346"/>
      <c r="H638" s="346"/>
      <c r="I638" s="346"/>
      <c r="J638" s="346"/>
      <c r="K638" s="346"/>
      <c r="L638" s="346"/>
      <c r="M638" s="346"/>
      <c r="N638" s="346"/>
      <c r="O638" s="346"/>
      <c r="P638" s="346"/>
      <c r="Q638" s="346"/>
      <c r="R638" s="346"/>
      <c r="S638" s="346"/>
      <c r="T638" s="346"/>
      <c r="U638" s="346"/>
      <c r="V638" s="346"/>
      <c r="W638" s="346"/>
      <c r="X638" s="346"/>
      <c r="Y638" s="346"/>
      <c r="Z638" s="346"/>
      <c r="AA638" s="346"/>
      <c r="AB638" s="346"/>
      <c r="AC638" s="346"/>
      <c r="AD638" s="346"/>
      <c r="AE638" s="346"/>
      <c r="AF638" s="346"/>
      <c r="AG638" s="346"/>
      <c r="AH638" s="346"/>
      <c r="AI638" s="346"/>
      <c r="AJ638" s="346"/>
      <c r="AK638" s="346"/>
      <c r="AL638" s="346"/>
      <c r="AM638" s="346"/>
      <c r="AN638" s="346"/>
      <c r="AO638" s="346"/>
      <c r="AP638" s="42"/>
      <c r="AQ638" s="42"/>
      <c r="AR638" s="42"/>
      <c r="AS638" s="42"/>
      <c r="AT638" s="42"/>
      <c r="AU638" s="42"/>
      <c r="AV638" s="42"/>
      <c r="AW638" s="42"/>
      <c r="AX638" s="42"/>
      <c r="AY638" s="42"/>
      <c r="AZ638" s="42"/>
      <c r="BA638" s="42"/>
      <c r="BB638" s="42"/>
      <c r="BC638" s="42"/>
      <c r="BD638" s="42"/>
      <c r="BE638" s="42"/>
      <c r="BF638" s="42"/>
      <c r="BG638" s="42"/>
      <c r="BH638" s="42"/>
      <c r="BI638" s="42"/>
    </row>
    <row r="639" spans="1:61" ht="15.75" customHeight="1">
      <c r="A639" s="435"/>
      <c r="B639" s="346"/>
      <c r="C639" s="346"/>
      <c r="D639" s="346"/>
      <c r="E639" s="346"/>
      <c r="F639" s="346"/>
      <c r="G639" s="346"/>
      <c r="H639" s="346"/>
      <c r="I639" s="346"/>
      <c r="J639" s="346"/>
      <c r="K639" s="346"/>
      <c r="L639" s="346"/>
      <c r="M639" s="346"/>
      <c r="N639" s="346"/>
      <c r="O639" s="346"/>
      <c r="P639" s="346"/>
      <c r="Q639" s="346"/>
      <c r="R639" s="346"/>
      <c r="S639" s="346"/>
      <c r="T639" s="346"/>
      <c r="U639" s="346"/>
      <c r="V639" s="346"/>
      <c r="W639" s="346"/>
      <c r="X639" s="346"/>
      <c r="Y639" s="346"/>
      <c r="Z639" s="346"/>
      <c r="AA639" s="346"/>
      <c r="AB639" s="346"/>
      <c r="AC639" s="346"/>
      <c r="AD639" s="346"/>
      <c r="AE639" s="346"/>
      <c r="AF639" s="346"/>
      <c r="AG639" s="346"/>
      <c r="AH639" s="346"/>
      <c r="AI639" s="346"/>
      <c r="AJ639" s="346"/>
      <c r="AK639" s="346"/>
      <c r="AL639" s="346"/>
      <c r="AM639" s="346"/>
      <c r="AN639" s="346"/>
      <c r="AO639" s="346"/>
      <c r="AP639" s="42"/>
      <c r="AQ639" s="42"/>
      <c r="AR639" s="42"/>
      <c r="AS639" s="42"/>
      <c r="AT639" s="42"/>
      <c r="AU639" s="42"/>
      <c r="AV639" s="42"/>
      <c r="AW639" s="42"/>
      <c r="AX639" s="42"/>
      <c r="AY639" s="42"/>
      <c r="AZ639" s="42"/>
      <c r="BA639" s="42"/>
      <c r="BB639" s="42"/>
      <c r="BC639" s="42"/>
      <c r="BD639" s="42"/>
      <c r="BE639" s="42"/>
      <c r="BF639" s="42"/>
      <c r="BG639" s="42"/>
      <c r="BH639" s="42"/>
      <c r="BI639" s="42"/>
    </row>
    <row r="640" spans="1:61" ht="15.75" customHeight="1">
      <c r="A640" s="435"/>
      <c r="B640" s="346"/>
      <c r="C640" s="346"/>
      <c r="D640" s="346"/>
      <c r="E640" s="346"/>
      <c r="F640" s="346"/>
      <c r="G640" s="346"/>
      <c r="H640" s="346"/>
      <c r="I640" s="346"/>
      <c r="J640" s="346"/>
      <c r="K640" s="346"/>
      <c r="L640" s="346"/>
      <c r="M640" s="346"/>
      <c r="N640" s="346"/>
      <c r="O640" s="346"/>
      <c r="P640" s="346"/>
      <c r="Q640" s="346"/>
      <c r="R640" s="346"/>
      <c r="S640" s="346"/>
      <c r="T640" s="346"/>
      <c r="U640" s="346"/>
      <c r="V640" s="346"/>
      <c r="W640" s="346"/>
      <c r="X640" s="346"/>
      <c r="Y640" s="346"/>
      <c r="Z640" s="346"/>
      <c r="AA640" s="346"/>
      <c r="AB640" s="346"/>
      <c r="AC640" s="346"/>
      <c r="AD640" s="346"/>
      <c r="AE640" s="346"/>
      <c r="AF640" s="346"/>
      <c r="AG640" s="346"/>
      <c r="AH640" s="346"/>
      <c r="AI640" s="346"/>
      <c r="AJ640" s="346"/>
      <c r="AK640" s="346"/>
      <c r="AL640" s="346"/>
      <c r="AM640" s="346"/>
      <c r="AN640" s="346"/>
      <c r="AO640" s="346"/>
      <c r="AP640" s="42"/>
      <c r="AQ640" s="42"/>
      <c r="AR640" s="42"/>
      <c r="AS640" s="42"/>
      <c r="AT640" s="42"/>
      <c r="AU640" s="42"/>
      <c r="AV640" s="42"/>
      <c r="AW640" s="42"/>
      <c r="AX640" s="42"/>
      <c r="AY640" s="42"/>
      <c r="AZ640" s="42"/>
      <c r="BA640" s="42"/>
      <c r="BB640" s="42"/>
      <c r="BC640" s="42"/>
      <c r="BD640" s="42"/>
      <c r="BE640" s="42"/>
      <c r="BF640" s="42"/>
      <c r="BG640" s="42"/>
      <c r="BH640" s="42"/>
      <c r="BI640" s="42"/>
    </row>
    <row r="641" spans="1:61" ht="15.75" customHeight="1">
      <c r="A641" s="435"/>
      <c r="B641" s="346"/>
      <c r="C641" s="346"/>
      <c r="D641" s="346"/>
      <c r="E641" s="346"/>
      <c r="F641" s="346"/>
      <c r="G641" s="346"/>
      <c r="H641" s="346"/>
      <c r="I641" s="346"/>
      <c r="J641" s="346"/>
      <c r="K641" s="346"/>
      <c r="L641" s="346"/>
      <c r="M641" s="346"/>
      <c r="N641" s="346"/>
      <c r="O641" s="346"/>
      <c r="P641" s="346"/>
      <c r="Q641" s="346"/>
      <c r="R641" s="346"/>
      <c r="S641" s="346"/>
      <c r="T641" s="346"/>
      <c r="U641" s="346"/>
      <c r="V641" s="346"/>
      <c r="W641" s="346"/>
      <c r="X641" s="346"/>
      <c r="Y641" s="346"/>
      <c r="Z641" s="346"/>
      <c r="AA641" s="346"/>
      <c r="AB641" s="346"/>
      <c r="AC641" s="346"/>
      <c r="AD641" s="346"/>
      <c r="AE641" s="346"/>
      <c r="AF641" s="346"/>
      <c r="AG641" s="346"/>
      <c r="AH641" s="346"/>
      <c r="AI641" s="346"/>
      <c r="AJ641" s="346"/>
      <c r="AK641" s="346"/>
      <c r="AL641" s="346"/>
      <c r="AM641" s="346"/>
      <c r="AN641" s="346"/>
      <c r="AO641" s="346"/>
      <c r="AP641" s="42"/>
      <c r="AQ641" s="42"/>
      <c r="AR641" s="42"/>
      <c r="AS641" s="42"/>
      <c r="AT641" s="42"/>
      <c r="AU641" s="42"/>
      <c r="AV641" s="42"/>
      <c r="AW641" s="42"/>
      <c r="AX641" s="42"/>
      <c r="AY641" s="42"/>
      <c r="AZ641" s="42"/>
      <c r="BA641" s="42"/>
      <c r="BB641" s="42"/>
      <c r="BC641" s="42"/>
      <c r="BD641" s="42"/>
      <c r="BE641" s="42"/>
      <c r="BF641" s="42"/>
      <c r="BG641" s="42"/>
      <c r="BH641" s="42"/>
      <c r="BI641" s="42"/>
    </row>
    <row r="642" spans="1:61" ht="15.75" customHeight="1">
      <c r="A642" s="435"/>
      <c r="B642" s="346"/>
      <c r="C642" s="346"/>
      <c r="D642" s="346"/>
      <c r="E642" s="346"/>
      <c r="F642" s="346"/>
      <c r="G642" s="346"/>
      <c r="H642" s="346"/>
      <c r="I642" s="346"/>
      <c r="J642" s="346"/>
      <c r="K642" s="346"/>
      <c r="L642" s="346"/>
      <c r="M642" s="346"/>
      <c r="N642" s="346"/>
      <c r="O642" s="346"/>
      <c r="P642" s="346"/>
      <c r="Q642" s="346"/>
      <c r="R642" s="346"/>
      <c r="S642" s="346"/>
      <c r="T642" s="346"/>
      <c r="U642" s="346"/>
      <c r="V642" s="346"/>
      <c r="W642" s="346"/>
      <c r="X642" s="346"/>
      <c r="Y642" s="346"/>
      <c r="Z642" s="346"/>
      <c r="AA642" s="346"/>
      <c r="AB642" s="346"/>
      <c r="AC642" s="346"/>
      <c r="AD642" s="346"/>
      <c r="AE642" s="346"/>
      <c r="AF642" s="346"/>
      <c r="AG642" s="346"/>
      <c r="AH642" s="346"/>
      <c r="AI642" s="346"/>
      <c r="AJ642" s="346"/>
      <c r="AK642" s="346"/>
      <c r="AL642" s="346"/>
      <c r="AM642" s="346"/>
      <c r="AN642" s="346"/>
      <c r="AO642" s="346"/>
      <c r="AP642" s="42"/>
      <c r="AQ642" s="42"/>
      <c r="AR642" s="42"/>
      <c r="AS642" s="42"/>
      <c r="AT642" s="42"/>
      <c r="AU642" s="42"/>
      <c r="AV642" s="42"/>
      <c r="AW642" s="42"/>
      <c r="AX642" s="42"/>
      <c r="AY642" s="42"/>
      <c r="AZ642" s="42"/>
      <c r="BA642" s="42"/>
      <c r="BB642" s="42"/>
      <c r="BC642" s="42"/>
      <c r="BD642" s="42"/>
      <c r="BE642" s="42"/>
      <c r="BF642" s="42"/>
      <c r="BG642" s="42"/>
      <c r="BH642" s="42"/>
      <c r="BI642" s="42"/>
    </row>
    <row r="643" spans="1:61" ht="15.75" customHeight="1">
      <c r="A643" s="435"/>
      <c r="B643" s="346"/>
      <c r="C643" s="346"/>
      <c r="D643" s="346"/>
      <c r="E643" s="346"/>
      <c r="F643" s="346"/>
      <c r="G643" s="346"/>
      <c r="H643" s="346"/>
      <c r="I643" s="346"/>
      <c r="J643" s="346"/>
      <c r="K643" s="346"/>
      <c r="L643" s="346"/>
      <c r="M643" s="346"/>
      <c r="N643" s="346"/>
      <c r="O643" s="346"/>
      <c r="P643" s="346"/>
      <c r="Q643" s="346"/>
      <c r="R643" s="346"/>
      <c r="S643" s="346"/>
      <c r="T643" s="346"/>
      <c r="U643" s="346"/>
      <c r="V643" s="346"/>
      <c r="W643" s="346"/>
      <c r="X643" s="346"/>
      <c r="Y643" s="346"/>
      <c r="Z643" s="346"/>
      <c r="AA643" s="346"/>
      <c r="AB643" s="346"/>
      <c r="AC643" s="346"/>
      <c r="AD643" s="346"/>
      <c r="AE643" s="346"/>
      <c r="AF643" s="346"/>
      <c r="AG643" s="346"/>
      <c r="AH643" s="346"/>
      <c r="AI643" s="346"/>
      <c r="AJ643" s="346"/>
      <c r="AK643" s="346"/>
      <c r="AL643" s="346"/>
      <c r="AM643" s="346"/>
      <c r="AN643" s="346"/>
      <c r="AO643" s="346"/>
      <c r="AP643" s="42"/>
      <c r="AQ643" s="42"/>
      <c r="AR643" s="42"/>
      <c r="AS643" s="42"/>
      <c r="AT643" s="42"/>
      <c r="AU643" s="42"/>
      <c r="AV643" s="42"/>
      <c r="AW643" s="42"/>
      <c r="AX643" s="42"/>
      <c r="AY643" s="42"/>
      <c r="AZ643" s="42"/>
      <c r="BA643" s="42"/>
      <c r="BB643" s="42"/>
      <c r="BC643" s="42"/>
      <c r="BD643" s="42"/>
      <c r="BE643" s="42"/>
      <c r="BF643" s="42"/>
      <c r="BG643" s="42"/>
      <c r="BH643" s="42"/>
      <c r="BI643" s="42"/>
    </row>
    <row r="644" spans="1:61" ht="15.75" customHeight="1">
      <c r="A644" s="435"/>
      <c r="B644" s="346"/>
      <c r="C644" s="346"/>
      <c r="D644" s="346"/>
      <c r="E644" s="346"/>
      <c r="F644" s="346"/>
      <c r="G644" s="346"/>
      <c r="H644" s="346"/>
      <c r="I644" s="346"/>
      <c r="J644" s="346"/>
      <c r="K644" s="346"/>
      <c r="L644" s="346"/>
      <c r="M644" s="346"/>
      <c r="N644" s="346"/>
      <c r="O644" s="346"/>
      <c r="P644" s="346"/>
      <c r="Q644" s="346"/>
      <c r="R644" s="346"/>
      <c r="S644" s="346"/>
      <c r="T644" s="346"/>
      <c r="U644" s="346"/>
      <c r="V644" s="346"/>
      <c r="W644" s="346"/>
      <c r="X644" s="346"/>
      <c r="Y644" s="346"/>
      <c r="Z644" s="346"/>
      <c r="AA644" s="346"/>
      <c r="AB644" s="346"/>
      <c r="AC644" s="346"/>
      <c r="AD644" s="346"/>
      <c r="AE644" s="346"/>
      <c r="AF644" s="346"/>
      <c r="AG644" s="346"/>
      <c r="AH644" s="346"/>
      <c r="AI644" s="346"/>
      <c r="AJ644" s="346"/>
      <c r="AK644" s="346"/>
      <c r="AL644" s="346"/>
      <c r="AM644" s="346"/>
      <c r="AN644" s="346"/>
      <c r="AO644" s="346"/>
      <c r="AP644" s="42"/>
      <c r="AQ644" s="42"/>
      <c r="AR644" s="42"/>
      <c r="AS644" s="42"/>
      <c r="AT644" s="42"/>
      <c r="AU644" s="42"/>
      <c r="AV644" s="42"/>
      <c r="AW644" s="42"/>
      <c r="AX644" s="42"/>
      <c r="AY644" s="42"/>
      <c r="AZ644" s="42"/>
      <c r="BA644" s="42"/>
      <c r="BB644" s="42"/>
      <c r="BC644" s="42"/>
      <c r="BD644" s="42"/>
      <c r="BE644" s="42"/>
      <c r="BF644" s="42"/>
      <c r="BG644" s="42"/>
      <c r="BH644" s="42"/>
      <c r="BI644" s="42"/>
    </row>
    <row r="645" spans="1:61" ht="15.75" customHeight="1">
      <c r="A645" s="435"/>
      <c r="B645" s="346"/>
      <c r="C645" s="346"/>
      <c r="D645" s="346"/>
      <c r="E645" s="346"/>
      <c r="F645" s="346"/>
      <c r="G645" s="346"/>
      <c r="H645" s="346"/>
      <c r="I645" s="346"/>
      <c r="J645" s="346"/>
      <c r="K645" s="346"/>
      <c r="L645" s="346"/>
      <c r="M645" s="346"/>
      <c r="N645" s="346"/>
      <c r="O645" s="346"/>
      <c r="P645" s="346"/>
      <c r="Q645" s="346"/>
      <c r="R645" s="346"/>
      <c r="S645" s="346"/>
      <c r="T645" s="346"/>
      <c r="U645" s="346"/>
      <c r="V645" s="346"/>
      <c r="W645" s="346"/>
      <c r="X645" s="346"/>
      <c r="Y645" s="346"/>
      <c r="Z645" s="346"/>
      <c r="AA645" s="346"/>
      <c r="AB645" s="346"/>
      <c r="AC645" s="346"/>
      <c r="AD645" s="346"/>
      <c r="AE645" s="346"/>
      <c r="AF645" s="346"/>
      <c r="AG645" s="346"/>
      <c r="AH645" s="346"/>
      <c r="AI645" s="346"/>
      <c r="AJ645" s="346"/>
      <c r="AK645" s="346"/>
      <c r="AL645" s="346"/>
      <c r="AM645" s="346"/>
      <c r="AN645" s="346"/>
      <c r="AO645" s="346"/>
      <c r="AP645" s="42"/>
      <c r="AQ645" s="42"/>
      <c r="AR645" s="42"/>
      <c r="AS645" s="42"/>
      <c r="AT645" s="42"/>
      <c r="AU645" s="42"/>
      <c r="AV645" s="42"/>
      <c r="AW645" s="42"/>
      <c r="AX645" s="42"/>
      <c r="AY645" s="42"/>
      <c r="AZ645" s="42"/>
      <c r="BA645" s="42"/>
      <c r="BB645" s="42"/>
      <c r="BC645" s="42"/>
      <c r="BD645" s="42"/>
      <c r="BE645" s="42"/>
      <c r="BF645" s="42"/>
      <c r="BG645" s="42"/>
      <c r="BH645" s="42"/>
      <c r="BI645" s="42"/>
    </row>
    <row r="646" spans="1:61" ht="15.75" customHeight="1">
      <c r="A646" s="435"/>
      <c r="B646" s="346"/>
      <c r="C646" s="346"/>
      <c r="D646" s="346"/>
      <c r="E646" s="346"/>
      <c r="F646" s="346"/>
      <c r="G646" s="346"/>
      <c r="H646" s="346"/>
      <c r="I646" s="346"/>
      <c r="J646" s="346"/>
      <c r="K646" s="346"/>
      <c r="L646" s="346"/>
      <c r="M646" s="346"/>
      <c r="N646" s="346"/>
      <c r="O646" s="346"/>
      <c r="P646" s="346"/>
      <c r="Q646" s="346"/>
      <c r="R646" s="346"/>
      <c r="S646" s="346"/>
      <c r="T646" s="346"/>
      <c r="U646" s="346"/>
      <c r="V646" s="346"/>
      <c r="W646" s="346"/>
      <c r="X646" s="346"/>
      <c r="Y646" s="346"/>
      <c r="Z646" s="346"/>
      <c r="AA646" s="346"/>
      <c r="AB646" s="346"/>
      <c r="AC646" s="346"/>
      <c r="AD646" s="346"/>
      <c r="AE646" s="346"/>
      <c r="AF646" s="346"/>
      <c r="AG646" s="346"/>
      <c r="AH646" s="346"/>
      <c r="AI646" s="346"/>
      <c r="AJ646" s="346"/>
      <c r="AK646" s="346"/>
      <c r="AL646" s="346"/>
      <c r="AM646" s="346"/>
      <c r="AN646" s="346"/>
      <c r="AO646" s="346"/>
      <c r="AP646" s="42"/>
      <c r="AQ646" s="42"/>
      <c r="AR646" s="42"/>
      <c r="AS646" s="42"/>
      <c r="AT646" s="42"/>
      <c r="AU646" s="42"/>
      <c r="AV646" s="42"/>
      <c r="AW646" s="42"/>
      <c r="AX646" s="42"/>
      <c r="AY646" s="42"/>
      <c r="AZ646" s="42"/>
      <c r="BA646" s="42"/>
      <c r="BB646" s="42"/>
      <c r="BC646" s="42"/>
      <c r="BD646" s="42"/>
      <c r="BE646" s="42"/>
      <c r="BF646" s="42"/>
      <c r="BG646" s="42"/>
      <c r="BH646" s="42"/>
      <c r="BI646" s="42"/>
    </row>
    <row r="647" spans="1:61" ht="15.75" customHeight="1">
      <c r="A647" s="435"/>
      <c r="B647" s="346"/>
      <c r="C647" s="346"/>
      <c r="D647" s="346"/>
      <c r="E647" s="346"/>
      <c r="F647" s="346"/>
      <c r="G647" s="346"/>
      <c r="H647" s="346"/>
      <c r="I647" s="346"/>
      <c r="J647" s="346"/>
      <c r="K647" s="346"/>
      <c r="L647" s="346"/>
      <c r="M647" s="346"/>
      <c r="N647" s="346"/>
      <c r="O647" s="346"/>
      <c r="P647" s="346"/>
      <c r="Q647" s="346"/>
      <c r="R647" s="346"/>
      <c r="S647" s="346"/>
      <c r="T647" s="346"/>
      <c r="U647" s="346"/>
      <c r="V647" s="346"/>
      <c r="W647" s="346"/>
      <c r="X647" s="346"/>
      <c r="Y647" s="346"/>
      <c r="Z647" s="346"/>
      <c r="AA647" s="346"/>
      <c r="AB647" s="346"/>
      <c r="AC647" s="346"/>
      <c r="AD647" s="346"/>
      <c r="AE647" s="346"/>
      <c r="AF647" s="346"/>
      <c r="AG647" s="346"/>
      <c r="AH647" s="346"/>
      <c r="AI647" s="346"/>
      <c r="AJ647" s="346"/>
      <c r="AK647" s="346"/>
      <c r="AL647" s="346"/>
      <c r="AM647" s="346"/>
      <c r="AN647" s="346"/>
      <c r="AO647" s="346"/>
      <c r="AP647" s="42"/>
      <c r="AQ647" s="42"/>
      <c r="AR647" s="42"/>
      <c r="AS647" s="42"/>
      <c r="AT647" s="42"/>
      <c r="AU647" s="42"/>
      <c r="AV647" s="42"/>
      <c r="AW647" s="42"/>
      <c r="AX647" s="42"/>
      <c r="AY647" s="42"/>
      <c r="AZ647" s="42"/>
      <c r="BA647" s="42"/>
      <c r="BB647" s="42"/>
      <c r="BC647" s="42"/>
      <c r="BD647" s="42"/>
      <c r="BE647" s="42"/>
      <c r="BF647" s="42"/>
      <c r="BG647" s="42"/>
      <c r="BH647" s="42"/>
      <c r="BI647" s="42"/>
    </row>
    <row r="648" spans="1:61" ht="15.75" customHeight="1">
      <c r="A648" s="435"/>
      <c r="B648" s="417"/>
      <c r="C648" s="346"/>
      <c r="D648" s="346"/>
      <c r="E648" s="346"/>
      <c r="F648" s="346"/>
      <c r="G648" s="346"/>
      <c r="H648" s="346"/>
      <c r="I648" s="346"/>
      <c r="J648" s="346"/>
      <c r="K648" s="346"/>
      <c r="L648" s="346"/>
      <c r="M648" s="346"/>
      <c r="N648" s="346"/>
      <c r="O648" s="346"/>
      <c r="P648" s="346"/>
      <c r="Q648" s="346"/>
      <c r="R648" s="346"/>
      <c r="S648" s="346"/>
      <c r="T648" s="346"/>
      <c r="U648" s="346"/>
      <c r="V648" s="346"/>
      <c r="W648" s="346"/>
      <c r="X648" s="346"/>
      <c r="Y648" s="346"/>
      <c r="Z648" s="346"/>
      <c r="AA648" s="346"/>
      <c r="AB648" s="346"/>
      <c r="AC648" s="346"/>
      <c r="AD648" s="346"/>
      <c r="AE648" s="346"/>
      <c r="AF648" s="346"/>
      <c r="AG648" s="346"/>
      <c r="AH648" s="346"/>
      <c r="AI648" s="346"/>
      <c r="AJ648" s="346"/>
      <c r="AK648" s="346"/>
      <c r="AL648" s="346"/>
      <c r="AM648" s="346"/>
      <c r="AN648" s="346"/>
      <c r="AO648" s="346"/>
      <c r="AP648" s="42"/>
      <c r="AQ648" s="42"/>
      <c r="AR648" s="42"/>
      <c r="AS648" s="42"/>
      <c r="AT648" s="42"/>
      <c r="AU648" s="42"/>
      <c r="AV648" s="42"/>
      <c r="AW648" s="42"/>
      <c r="AX648" s="42"/>
      <c r="AY648" s="42"/>
      <c r="AZ648" s="42"/>
      <c r="BA648" s="42"/>
      <c r="BB648" s="42"/>
      <c r="BC648" s="42"/>
      <c r="BD648" s="42"/>
      <c r="BE648" s="42"/>
      <c r="BF648" s="42"/>
      <c r="BG648" s="42"/>
      <c r="BH648" s="42"/>
      <c r="BI648" s="42"/>
    </row>
    <row r="649" spans="1:61" ht="15.75" customHeight="1">
      <c r="A649" s="435"/>
      <c r="B649" s="407"/>
      <c r="C649" s="411"/>
      <c r="D649" s="411"/>
      <c r="E649" s="411"/>
      <c r="F649" s="411"/>
      <c r="G649" s="411"/>
      <c r="H649" s="411"/>
      <c r="I649" s="411"/>
      <c r="J649" s="411"/>
      <c r="K649" s="411"/>
      <c r="L649" s="411"/>
      <c r="M649" s="411"/>
      <c r="N649" s="411"/>
      <c r="O649" s="411"/>
      <c r="P649" s="411"/>
      <c r="Q649" s="411"/>
      <c r="R649" s="411"/>
      <c r="S649" s="411"/>
      <c r="T649" s="411"/>
      <c r="U649" s="411"/>
      <c r="V649" s="411"/>
      <c r="W649" s="411"/>
      <c r="X649" s="411"/>
      <c r="Y649" s="411"/>
      <c r="Z649" s="411"/>
      <c r="AA649" s="411"/>
      <c r="AB649" s="411"/>
      <c r="AC649" s="411"/>
      <c r="AD649" s="411"/>
      <c r="AE649" s="411"/>
      <c r="AF649" s="411"/>
      <c r="AG649" s="411"/>
      <c r="AH649" s="411"/>
      <c r="AI649" s="411"/>
      <c r="AJ649" s="411"/>
      <c r="AK649" s="411"/>
      <c r="AL649" s="411"/>
      <c r="AM649" s="411"/>
      <c r="AN649" s="411"/>
      <c r="AO649" s="411"/>
      <c r="AP649" s="42"/>
      <c r="AQ649" s="42"/>
      <c r="AR649" s="42"/>
      <c r="AS649" s="42"/>
      <c r="AT649" s="42"/>
      <c r="AU649" s="42"/>
      <c r="AV649" s="42"/>
      <c r="AW649" s="42"/>
      <c r="AX649" s="42"/>
      <c r="AY649" s="42"/>
      <c r="AZ649" s="42"/>
      <c r="BA649" s="42"/>
      <c r="BB649" s="42"/>
      <c r="BC649" s="42"/>
      <c r="BD649" s="42"/>
      <c r="BE649" s="42"/>
      <c r="BF649" s="42"/>
      <c r="BG649" s="42"/>
      <c r="BH649" s="42"/>
      <c r="BI649" s="42"/>
    </row>
    <row r="650" spans="1:61" ht="15.75" customHeight="1">
      <c r="A650" s="435"/>
      <c r="B650" s="346"/>
      <c r="C650" s="412"/>
      <c r="D650" s="412"/>
      <c r="E650" s="421"/>
      <c r="F650" s="412"/>
      <c r="G650" s="412"/>
      <c r="H650" s="421"/>
      <c r="I650" s="412"/>
      <c r="J650" s="412"/>
      <c r="K650" s="421"/>
      <c r="L650" s="412"/>
      <c r="M650" s="412"/>
      <c r="N650" s="421"/>
      <c r="O650" s="412"/>
      <c r="P650" s="412"/>
      <c r="Q650" s="421"/>
      <c r="R650" s="412"/>
      <c r="S650" s="412"/>
      <c r="T650" s="421"/>
      <c r="U650" s="412"/>
      <c r="V650" s="412"/>
      <c r="W650" s="421"/>
      <c r="X650" s="412"/>
      <c r="Y650" s="412"/>
      <c r="Z650" s="421"/>
      <c r="AA650" s="412"/>
      <c r="AB650" s="412"/>
      <c r="AC650" s="421"/>
      <c r="AD650" s="412"/>
      <c r="AE650" s="412"/>
      <c r="AF650" s="421"/>
      <c r="AG650" s="412"/>
      <c r="AH650" s="412"/>
      <c r="AI650" s="421"/>
      <c r="AJ650" s="412"/>
      <c r="AK650" s="412"/>
      <c r="AL650" s="421"/>
      <c r="AM650" s="412"/>
      <c r="AN650" s="412"/>
      <c r="AO650" s="421"/>
      <c r="AP650" s="42"/>
      <c r="AQ650" s="42"/>
      <c r="AR650" s="42"/>
      <c r="AS650" s="42"/>
      <c r="AT650" s="42"/>
      <c r="AU650" s="42"/>
      <c r="AV650" s="42"/>
      <c r="AW650" s="42"/>
      <c r="AX650" s="42"/>
      <c r="AY650" s="42"/>
      <c r="AZ650" s="42"/>
      <c r="BA650" s="42"/>
      <c r="BB650" s="42"/>
      <c r="BC650" s="42"/>
      <c r="BD650" s="42"/>
      <c r="BE650" s="42"/>
      <c r="BF650" s="42"/>
      <c r="BG650" s="42"/>
      <c r="BH650" s="42"/>
      <c r="BI650" s="42"/>
    </row>
    <row r="651" spans="1:61" ht="15.75" customHeight="1">
      <c r="A651" s="435"/>
      <c r="B651" s="422"/>
      <c r="C651" s="411"/>
      <c r="D651" s="411"/>
      <c r="E651" s="346"/>
      <c r="F651" s="411"/>
      <c r="G651" s="411"/>
      <c r="H651" s="346"/>
      <c r="I651" s="411"/>
      <c r="J651" s="411"/>
      <c r="K651" s="346"/>
      <c r="L651" s="411"/>
      <c r="M651" s="411"/>
      <c r="N651" s="346"/>
      <c r="O651" s="411"/>
      <c r="P651" s="411"/>
      <c r="Q651" s="346"/>
      <c r="R651" s="411"/>
      <c r="S651" s="411"/>
      <c r="T651" s="346"/>
      <c r="U651" s="411"/>
      <c r="V651" s="411"/>
      <c r="W651" s="346"/>
      <c r="X651" s="411"/>
      <c r="Y651" s="411"/>
      <c r="Z651" s="346"/>
      <c r="AA651" s="411"/>
      <c r="AB651" s="411"/>
      <c r="AC651" s="346"/>
      <c r="AD651" s="411"/>
      <c r="AE651" s="411"/>
      <c r="AF651" s="346"/>
      <c r="AG651" s="411"/>
      <c r="AH651" s="411"/>
      <c r="AI651" s="346"/>
      <c r="AJ651" s="411"/>
      <c r="AK651" s="411"/>
      <c r="AL651" s="346"/>
      <c r="AM651" s="411"/>
      <c r="AN651" s="411"/>
      <c r="AO651" s="346"/>
      <c r="AP651" s="42"/>
      <c r="AQ651" s="42"/>
      <c r="AR651" s="42"/>
      <c r="AS651" s="42"/>
      <c r="AT651" s="42"/>
      <c r="AU651" s="42"/>
      <c r="AV651" s="42"/>
      <c r="AW651" s="42"/>
      <c r="AX651" s="42"/>
      <c r="AY651" s="42"/>
      <c r="AZ651" s="42"/>
      <c r="BA651" s="42"/>
      <c r="BB651" s="42"/>
      <c r="BC651" s="42"/>
      <c r="BD651" s="42"/>
      <c r="BE651" s="42"/>
      <c r="BF651" s="42"/>
      <c r="BG651" s="42"/>
      <c r="BH651" s="42"/>
      <c r="BI651" s="42"/>
    </row>
    <row r="652" spans="1:61" ht="15.75" customHeight="1">
      <c r="A652" s="435"/>
      <c r="B652" s="346"/>
      <c r="C652" s="404"/>
      <c r="D652" s="404"/>
      <c r="E652" s="404"/>
      <c r="F652" s="404"/>
      <c r="G652" s="404"/>
      <c r="H652" s="404"/>
      <c r="I652" s="404"/>
      <c r="J652" s="404"/>
      <c r="K652" s="404"/>
      <c r="L652" s="404"/>
      <c r="M652" s="404"/>
      <c r="N652" s="404"/>
      <c r="O652" s="404"/>
      <c r="P652" s="404"/>
      <c r="Q652" s="404"/>
      <c r="R652" s="404"/>
      <c r="S652" s="404"/>
      <c r="T652" s="404"/>
      <c r="U652" s="404"/>
      <c r="V652" s="404"/>
      <c r="W652" s="404"/>
      <c r="X652" s="404"/>
      <c r="Y652" s="404"/>
      <c r="Z652" s="404"/>
      <c r="AA652" s="404"/>
      <c r="AB652" s="404"/>
      <c r="AC652" s="404"/>
      <c r="AD652" s="404"/>
      <c r="AE652" s="404"/>
      <c r="AF652" s="404"/>
      <c r="AG652" s="404"/>
      <c r="AH652" s="404"/>
      <c r="AI652" s="404"/>
      <c r="AJ652" s="404"/>
      <c r="AK652" s="404"/>
      <c r="AL652" s="404"/>
      <c r="AM652" s="404"/>
      <c r="AN652" s="404"/>
      <c r="AO652" s="404"/>
      <c r="AP652" s="42"/>
      <c r="AQ652" s="42"/>
      <c r="AR652" s="42"/>
      <c r="AS652" s="42"/>
      <c r="AT652" s="42"/>
      <c r="AU652" s="42"/>
      <c r="AV652" s="42"/>
      <c r="AW652" s="42"/>
      <c r="AX652" s="42"/>
      <c r="AY652" s="42"/>
      <c r="AZ652" s="42"/>
      <c r="BA652" s="42"/>
      <c r="BB652" s="42"/>
      <c r="BC652" s="42"/>
      <c r="BD652" s="42"/>
      <c r="BE652" s="42"/>
      <c r="BF652" s="42"/>
      <c r="BG652" s="42"/>
      <c r="BH652" s="42"/>
      <c r="BI652" s="42"/>
    </row>
    <row r="653" spans="1:61" ht="15.75" customHeight="1">
      <c r="A653" s="435"/>
      <c r="B653" s="403"/>
      <c r="C653" s="406"/>
      <c r="D653" s="406"/>
      <c r="E653" s="406"/>
      <c r="F653" s="406"/>
      <c r="G653" s="406"/>
      <c r="H653" s="406"/>
      <c r="I653" s="406"/>
      <c r="J653" s="406"/>
      <c r="K653" s="406"/>
      <c r="L653" s="406"/>
      <c r="M653" s="406"/>
      <c r="N653" s="406"/>
      <c r="O653" s="406"/>
      <c r="P653" s="406"/>
      <c r="Q653" s="406"/>
      <c r="R653" s="406"/>
      <c r="S653" s="406"/>
      <c r="T653" s="406"/>
      <c r="U653" s="406"/>
      <c r="V653" s="406"/>
      <c r="W653" s="406"/>
      <c r="X653" s="406"/>
      <c r="Y653" s="406"/>
      <c r="Z653" s="406"/>
      <c r="AA653" s="406"/>
      <c r="AB653" s="406"/>
      <c r="AC653" s="406"/>
      <c r="AD653" s="406"/>
      <c r="AE653" s="406"/>
      <c r="AF653" s="406"/>
      <c r="AG653" s="406"/>
      <c r="AH653" s="406"/>
      <c r="AI653" s="406"/>
      <c r="AJ653" s="406"/>
      <c r="AK653" s="406"/>
      <c r="AL653" s="406"/>
      <c r="AM653" s="406"/>
      <c r="AN653" s="406"/>
      <c r="AO653" s="406"/>
      <c r="AP653" s="42"/>
      <c r="AQ653" s="42"/>
      <c r="AR653" s="42"/>
      <c r="AS653" s="42"/>
      <c r="AT653" s="42"/>
      <c r="AU653" s="42"/>
      <c r="AV653" s="42"/>
      <c r="AW653" s="42"/>
      <c r="AX653" s="42"/>
      <c r="AY653" s="42"/>
      <c r="AZ653" s="42"/>
      <c r="BA653" s="42"/>
      <c r="BB653" s="42"/>
      <c r="BC653" s="42"/>
      <c r="BD653" s="42"/>
      <c r="BE653" s="42"/>
      <c r="BF653" s="42"/>
      <c r="BG653" s="42"/>
      <c r="BH653" s="42"/>
      <c r="BI653" s="42"/>
    </row>
    <row r="654" spans="1:61" ht="15.75" customHeight="1">
      <c r="A654" s="435"/>
      <c r="B654" s="346"/>
      <c r="C654" s="404"/>
      <c r="D654" s="404"/>
      <c r="E654" s="404"/>
      <c r="F654" s="404"/>
      <c r="G654" s="404"/>
      <c r="H654" s="404"/>
      <c r="I654" s="404"/>
      <c r="J654" s="404"/>
      <c r="K654" s="404"/>
      <c r="L654" s="404"/>
      <c r="M654" s="404"/>
      <c r="N654" s="404"/>
      <c r="O654" s="404"/>
      <c r="P654" s="404"/>
      <c r="Q654" s="404"/>
      <c r="R654" s="404"/>
      <c r="S654" s="404"/>
      <c r="T654" s="404"/>
      <c r="U654" s="404"/>
      <c r="V654" s="404"/>
      <c r="W654" s="404"/>
      <c r="X654" s="404"/>
      <c r="Y654" s="404"/>
      <c r="Z654" s="404"/>
      <c r="AA654" s="404"/>
      <c r="AB654" s="404"/>
      <c r="AC654" s="404"/>
      <c r="AD654" s="404"/>
      <c r="AE654" s="404"/>
      <c r="AF654" s="404"/>
      <c r="AG654" s="404"/>
      <c r="AH654" s="404"/>
      <c r="AI654" s="404"/>
      <c r="AJ654" s="404"/>
      <c r="AK654" s="404"/>
      <c r="AL654" s="404"/>
      <c r="AM654" s="404"/>
      <c r="AN654" s="404"/>
      <c r="AO654" s="404"/>
      <c r="AP654" s="42"/>
      <c r="AQ654" s="42"/>
      <c r="AR654" s="42"/>
      <c r="AS654" s="42"/>
      <c r="AT654" s="42"/>
      <c r="AU654" s="42"/>
      <c r="AV654" s="42"/>
      <c r="AW654" s="42"/>
      <c r="AX654" s="42"/>
      <c r="AY654" s="42"/>
      <c r="AZ654" s="42"/>
      <c r="BA654" s="42"/>
      <c r="BB654" s="42"/>
      <c r="BC654" s="42"/>
      <c r="BD654" s="42"/>
      <c r="BE654" s="42"/>
      <c r="BF654" s="42"/>
      <c r="BG654" s="42"/>
      <c r="BH654" s="42"/>
      <c r="BI654" s="42"/>
    </row>
    <row r="655" spans="1:61" ht="15.75" customHeight="1">
      <c r="A655" s="435"/>
      <c r="B655" s="346"/>
      <c r="C655" s="346"/>
      <c r="D655" s="404"/>
      <c r="E655" s="404"/>
      <c r="F655" s="346"/>
      <c r="G655" s="404"/>
      <c r="H655" s="404"/>
      <c r="I655" s="346"/>
      <c r="J655" s="404"/>
      <c r="K655" s="404"/>
      <c r="L655" s="346"/>
      <c r="M655" s="404"/>
      <c r="N655" s="404"/>
      <c r="O655" s="346"/>
      <c r="P655" s="404"/>
      <c r="Q655" s="404"/>
      <c r="R655" s="346"/>
      <c r="S655" s="404"/>
      <c r="T655" s="404"/>
      <c r="U655" s="346"/>
      <c r="V655" s="404"/>
      <c r="W655" s="404"/>
      <c r="X655" s="346"/>
      <c r="Y655" s="404"/>
      <c r="Z655" s="404"/>
      <c r="AA655" s="346"/>
      <c r="AB655" s="404"/>
      <c r="AC655" s="404"/>
      <c r="AD655" s="346"/>
      <c r="AE655" s="404"/>
      <c r="AF655" s="404"/>
      <c r="AG655" s="346"/>
      <c r="AH655" s="404"/>
      <c r="AI655" s="404"/>
      <c r="AJ655" s="346"/>
      <c r="AK655" s="404"/>
      <c r="AL655" s="404"/>
      <c r="AM655" s="346"/>
      <c r="AN655" s="404"/>
      <c r="AO655" s="404"/>
      <c r="AP655" s="42"/>
      <c r="AQ655" s="42"/>
      <c r="AR655" s="42"/>
      <c r="AS655" s="42"/>
      <c r="AT655" s="42"/>
      <c r="AU655" s="42"/>
      <c r="AV655" s="42"/>
      <c r="AW655" s="42"/>
      <c r="AX655" s="42"/>
      <c r="AY655" s="42"/>
      <c r="AZ655" s="42"/>
      <c r="BA655" s="42"/>
      <c r="BB655" s="42"/>
      <c r="BC655" s="42"/>
      <c r="BD655" s="42"/>
      <c r="BE655" s="42"/>
      <c r="BF655" s="42"/>
      <c r="BG655" s="42"/>
      <c r="BH655" s="42"/>
      <c r="BI655" s="42"/>
    </row>
    <row r="656" spans="1:61" ht="15.75" customHeight="1">
      <c r="A656" s="435"/>
      <c r="B656" s="346"/>
      <c r="C656" s="346"/>
      <c r="D656" s="404"/>
      <c r="E656" s="404"/>
      <c r="F656" s="346"/>
      <c r="G656" s="404"/>
      <c r="H656" s="404"/>
      <c r="I656" s="346"/>
      <c r="J656" s="404"/>
      <c r="K656" s="404"/>
      <c r="L656" s="346"/>
      <c r="M656" s="404"/>
      <c r="N656" s="404"/>
      <c r="O656" s="346"/>
      <c r="P656" s="404"/>
      <c r="Q656" s="404"/>
      <c r="R656" s="346"/>
      <c r="S656" s="404"/>
      <c r="T656" s="404"/>
      <c r="U656" s="346"/>
      <c r="V656" s="404"/>
      <c r="W656" s="404"/>
      <c r="X656" s="346"/>
      <c r="Y656" s="404"/>
      <c r="Z656" s="404"/>
      <c r="AA656" s="346"/>
      <c r="AB656" s="404"/>
      <c r="AC656" s="404"/>
      <c r="AD656" s="346"/>
      <c r="AE656" s="404"/>
      <c r="AF656" s="404"/>
      <c r="AG656" s="346"/>
      <c r="AH656" s="404"/>
      <c r="AI656" s="404"/>
      <c r="AJ656" s="346"/>
      <c r="AK656" s="404"/>
      <c r="AL656" s="404"/>
      <c r="AM656" s="346"/>
      <c r="AN656" s="404"/>
      <c r="AO656" s="404"/>
      <c r="AP656" s="42"/>
      <c r="AQ656" s="42"/>
      <c r="AR656" s="42"/>
      <c r="AS656" s="42"/>
      <c r="AT656" s="42"/>
      <c r="AU656" s="42"/>
      <c r="AV656" s="42"/>
      <c r="AW656" s="42"/>
      <c r="AX656" s="42"/>
      <c r="AY656" s="42"/>
      <c r="AZ656" s="42"/>
      <c r="BA656" s="42"/>
      <c r="BB656" s="42"/>
      <c r="BC656" s="42"/>
      <c r="BD656" s="42"/>
      <c r="BE656" s="42"/>
      <c r="BF656" s="42"/>
      <c r="BG656" s="42"/>
      <c r="BH656" s="42"/>
      <c r="BI656" s="42"/>
    </row>
    <row r="657" spans="1:61" ht="15.75" customHeight="1">
      <c r="A657" s="435"/>
      <c r="B657" s="346"/>
      <c r="C657" s="346"/>
      <c r="D657" s="404"/>
      <c r="E657" s="404"/>
      <c r="F657" s="346"/>
      <c r="G657" s="404"/>
      <c r="H657" s="404"/>
      <c r="I657" s="346"/>
      <c r="J657" s="404"/>
      <c r="K657" s="404"/>
      <c r="L657" s="346"/>
      <c r="M657" s="404"/>
      <c r="N657" s="404"/>
      <c r="O657" s="346"/>
      <c r="P657" s="404"/>
      <c r="Q657" s="404"/>
      <c r="R657" s="346"/>
      <c r="S657" s="404"/>
      <c r="T657" s="404"/>
      <c r="U657" s="346"/>
      <c r="V657" s="404"/>
      <c r="W657" s="404"/>
      <c r="X657" s="346"/>
      <c r="Y657" s="404"/>
      <c r="Z657" s="404"/>
      <c r="AA657" s="346"/>
      <c r="AB657" s="404"/>
      <c r="AC657" s="404"/>
      <c r="AD657" s="346"/>
      <c r="AE657" s="404"/>
      <c r="AF657" s="404"/>
      <c r="AG657" s="346"/>
      <c r="AH657" s="404"/>
      <c r="AI657" s="404"/>
      <c r="AJ657" s="346"/>
      <c r="AK657" s="404"/>
      <c r="AL657" s="404"/>
      <c r="AM657" s="346"/>
      <c r="AN657" s="404"/>
      <c r="AO657" s="404"/>
      <c r="AP657" s="42"/>
      <c r="AQ657" s="42"/>
      <c r="AR657" s="42"/>
      <c r="AS657" s="42"/>
      <c r="AT657" s="42"/>
      <c r="AU657" s="42"/>
      <c r="AV657" s="42"/>
      <c r="AW657" s="42"/>
      <c r="AX657" s="42"/>
      <c r="AY657" s="42"/>
      <c r="AZ657" s="42"/>
      <c r="BA657" s="42"/>
      <c r="BB657" s="42"/>
      <c r="BC657" s="42"/>
      <c r="BD657" s="42"/>
      <c r="BE657" s="42"/>
      <c r="BF657" s="42"/>
      <c r="BG657" s="42"/>
      <c r="BH657" s="42"/>
      <c r="BI657" s="42"/>
    </row>
    <row r="658" spans="1:61" ht="15.75" customHeight="1">
      <c r="A658" s="435"/>
      <c r="B658" s="346"/>
      <c r="C658" s="346"/>
      <c r="D658" s="404"/>
      <c r="E658" s="404"/>
      <c r="F658" s="346"/>
      <c r="G658" s="404"/>
      <c r="H658" s="404"/>
      <c r="I658" s="346"/>
      <c r="J658" s="404"/>
      <c r="K658" s="404"/>
      <c r="L658" s="346"/>
      <c r="M658" s="404"/>
      <c r="N658" s="404"/>
      <c r="O658" s="346"/>
      <c r="P658" s="404"/>
      <c r="Q658" s="404"/>
      <c r="R658" s="346"/>
      <c r="S658" s="404"/>
      <c r="T658" s="404"/>
      <c r="U658" s="346"/>
      <c r="V658" s="404"/>
      <c r="W658" s="404"/>
      <c r="X658" s="346"/>
      <c r="Y658" s="404"/>
      <c r="Z658" s="404"/>
      <c r="AA658" s="346"/>
      <c r="AB658" s="404"/>
      <c r="AC658" s="404"/>
      <c r="AD658" s="346"/>
      <c r="AE658" s="404"/>
      <c r="AF658" s="404"/>
      <c r="AG658" s="346"/>
      <c r="AH658" s="404"/>
      <c r="AI658" s="404"/>
      <c r="AJ658" s="346"/>
      <c r="AK658" s="404"/>
      <c r="AL658" s="404"/>
      <c r="AM658" s="346"/>
      <c r="AN658" s="404"/>
      <c r="AO658" s="404"/>
      <c r="AP658" s="42"/>
      <c r="AQ658" s="42"/>
      <c r="AR658" s="42"/>
      <c r="AS658" s="42"/>
      <c r="AT658" s="42"/>
      <c r="AU658" s="42"/>
      <c r="AV658" s="42"/>
      <c r="AW658" s="42"/>
      <c r="AX658" s="42"/>
      <c r="AY658" s="42"/>
      <c r="AZ658" s="42"/>
      <c r="BA658" s="42"/>
      <c r="BB658" s="42"/>
      <c r="BC658" s="42"/>
      <c r="BD658" s="42"/>
      <c r="BE658" s="42"/>
      <c r="BF658" s="42"/>
      <c r="BG658" s="42"/>
      <c r="BH658" s="42"/>
      <c r="BI658" s="42"/>
    </row>
    <row r="659" spans="1:61" ht="15.75" customHeight="1">
      <c r="A659" s="435"/>
      <c r="B659" s="346"/>
      <c r="C659" s="346"/>
      <c r="D659" s="404"/>
      <c r="E659" s="404"/>
      <c r="F659" s="346"/>
      <c r="G659" s="404"/>
      <c r="H659" s="404"/>
      <c r="I659" s="346"/>
      <c r="J659" s="404"/>
      <c r="K659" s="404"/>
      <c r="L659" s="346"/>
      <c r="M659" s="404"/>
      <c r="N659" s="404"/>
      <c r="O659" s="346"/>
      <c r="P659" s="404"/>
      <c r="Q659" s="404"/>
      <c r="R659" s="346"/>
      <c r="S659" s="404"/>
      <c r="T659" s="404"/>
      <c r="U659" s="346"/>
      <c r="V659" s="404"/>
      <c r="W659" s="404"/>
      <c r="X659" s="346"/>
      <c r="Y659" s="404"/>
      <c r="Z659" s="404"/>
      <c r="AA659" s="346"/>
      <c r="AB659" s="404"/>
      <c r="AC659" s="404"/>
      <c r="AD659" s="346"/>
      <c r="AE659" s="404"/>
      <c r="AF659" s="404"/>
      <c r="AG659" s="346"/>
      <c r="AH659" s="404"/>
      <c r="AI659" s="404"/>
      <c r="AJ659" s="346"/>
      <c r="AK659" s="404"/>
      <c r="AL659" s="404"/>
      <c r="AM659" s="346"/>
      <c r="AN659" s="404"/>
      <c r="AO659" s="404"/>
      <c r="AP659" s="42"/>
      <c r="AQ659" s="42"/>
      <c r="AR659" s="42"/>
      <c r="AS659" s="42"/>
      <c r="AT659" s="42"/>
      <c r="AU659" s="42"/>
      <c r="AV659" s="42"/>
      <c r="AW659" s="42"/>
      <c r="AX659" s="42"/>
      <c r="AY659" s="42"/>
      <c r="AZ659" s="42"/>
      <c r="BA659" s="42"/>
      <c r="BB659" s="42"/>
      <c r="BC659" s="42"/>
      <c r="BD659" s="42"/>
      <c r="BE659" s="42"/>
      <c r="BF659" s="42"/>
      <c r="BG659" s="42"/>
      <c r="BH659" s="42"/>
      <c r="BI659" s="42"/>
    </row>
    <row r="660" spans="1:61" ht="15.75" customHeight="1">
      <c r="A660" s="435"/>
      <c r="B660" s="346"/>
      <c r="C660" s="346"/>
      <c r="D660" s="404"/>
      <c r="E660" s="406"/>
      <c r="F660" s="346"/>
      <c r="G660" s="404"/>
      <c r="H660" s="406"/>
      <c r="I660" s="346"/>
      <c r="J660" s="404"/>
      <c r="K660" s="406"/>
      <c r="L660" s="346"/>
      <c r="M660" s="404"/>
      <c r="N660" s="406"/>
      <c r="O660" s="346"/>
      <c r="P660" s="404"/>
      <c r="Q660" s="406"/>
      <c r="R660" s="346"/>
      <c r="S660" s="404"/>
      <c r="T660" s="406"/>
      <c r="U660" s="346"/>
      <c r="V660" s="404"/>
      <c r="W660" s="406"/>
      <c r="X660" s="346"/>
      <c r="Y660" s="404"/>
      <c r="Z660" s="406"/>
      <c r="AA660" s="346"/>
      <c r="AB660" s="404"/>
      <c r="AC660" s="406"/>
      <c r="AD660" s="346"/>
      <c r="AE660" s="404"/>
      <c r="AF660" s="406"/>
      <c r="AG660" s="346"/>
      <c r="AH660" s="404"/>
      <c r="AI660" s="406"/>
      <c r="AJ660" s="346"/>
      <c r="AK660" s="404"/>
      <c r="AL660" s="406"/>
      <c r="AM660" s="346"/>
      <c r="AN660" s="404"/>
      <c r="AO660" s="406"/>
      <c r="AP660" s="42"/>
      <c r="AQ660" s="42"/>
      <c r="AR660" s="42"/>
      <c r="AS660" s="42"/>
      <c r="AT660" s="42"/>
      <c r="AU660" s="42"/>
      <c r="AV660" s="42"/>
      <c r="AW660" s="42"/>
      <c r="AX660" s="42"/>
      <c r="AY660" s="42"/>
      <c r="AZ660" s="42"/>
      <c r="BA660" s="42"/>
      <c r="BB660" s="42"/>
      <c r="BC660" s="42"/>
      <c r="BD660" s="42"/>
      <c r="BE660" s="42"/>
      <c r="BF660" s="42"/>
      <c r="BG660" s="42"/>
      <c r="BH660" s="42"/>
      <c r="BI660" s="42"/>
    </row>
    <row r="661" spans="1:61" ht="15.75" customHeight="1">
      <c r="A661" s="435"/>
      <c r="B661" s="346"/>
      <c r="C661" s="346"/>
      <c r="D661" s="404"/>
      <c r="E661" s="404"/>
      <c r="F661" s="346"/>
      <c r="G661" s="404"/>
      <c r="H661" s="404"/>
      <c r="I661" s="346"/>
      <c r="J661" s="404"/>
      <c r="K661" s="404"/>
      <c r="L661" s="346"/>
      <c r="M661" s="404"/>
      <c r="N661" s="404"/>
      <c r="O661" s="346"/>
      <c r="P661" s="404"/>
      <c r="Q661" s="404"/>
      <c r="R661" s="346"/>
      <c r="S661" s="404"/>
      <c r="T661" s="404"/>
      <c r="U661" s="346"/>
      <c r="V661" s="404"/>
      <c r="W661" s="404"/>
      <c r="X661" s="346"/>
      <c r="Y661" s="404"/>
      <c r="Z661" s="404"/>
      <c r="AA661" s="346"/>
      <c r="AB661" s="404"/>
      <c r="AC661" s="404"/>
      <c r="AD661" s="346"/>
      <c r="AE661" s="404"/>
      <c r="AF661" s="404"/>
      <c r="AG661" s="346"/>
      <c r="AH661" s="404"/>
      <c r="AI661" s="404"/>
      <c r="AJ661" s="346"/>
      <c r="AK661" s="404"/>
      <c r="AL661" s="404"/>
      <c r="AM661" s="346"/>
      <c r="AN661" s="404"/>
      <c r="AO661" s="404"/>
      <c r="AP661" s="42"/>
      <c r="AQ661" s="42"/>
      <c r="AR661" s="42"/>
      <c r="AS661" s="42"/>
      <c r="AT661" s="42"/>
      <c r="AU661" s="42"/>
      <c r="AV661" s="42"/>
      <c r="AW661" s="42"/>
      <c r="AX661" s="42"/>
      <c r="AY661" s="42"/>
      <c r="AZ661" s="42"/>
      <c r="BA661" s="42"/>
      <c r="BB661" s="42"/>
      <c r="BC661" s="42"/>
      <c r="BD661" s="42"/>
      <c r="BE661" s="42"/>
      <c r="BF661" s="42"/>
      <c r="BG661" s="42"/>
      <c r="BH661" s="42"/>
      <c r="BI661" s="42"/>
    </row>
    <row r="662" spans="1:61" ht="15.75" customHeight="1">
      <c r="A662" s="435"/>
      <c r="B662" s="346"/>
      <c r="C662" s="346"/>
      <c r="D662" s="346"/>
      <c r="E662" s="346"/>
      <c r="F662" s="346"/>
      <c r="G662" s="346"/>
      <c r="H662" s="346"/>
      <c r="I662" s="346"/>
      <c r="J662" s="346"/>
      <c r="K662" s="346"/>
      <c r="L662" s="346"/>
      <c r="M662" s="346"/>
      <c r="N662" s="346"/>
      <c r="O662" s="346"/>
      <c r="P662" s="346"/>
      <c r="Q662" s="346"/>
      <c r="R662" s="346"/>
      <c r="S662" s="346"/>
      <c r="T662" s="346"/>
      <c r="U662" s="346"/>
      <c r="V662" s="346"/>
      <c r="W662" s="346"/>
      <c r="X662" s="346"/>
      <c r="Y662" s="346"/>
      <c r="Z662" s="346"/>
      <c r="AA662" s="346"/>
      <c r="AB662" s="346"/>
      <c r="AC662" s="346"/>
      <c r="AD662" s="346"/>
      <c r="AE662" s="346"/>
      <c r="AF662" s="346"/>
      <c r="AG662" s="346"/>
      <c r="AH662" s="346"/>
      <c r="AI662" s="346"/>
      <c r="AJ662" s="346"/>
      <c r="AK662" s="346"/>
      <c r="AL662" s="346"/>
      <c r="AM662" s="346"/>
      <c r="AN662" s="346"/>
      <c r="AO662" s="346"/>
      <c r="AP662" s="42"/>
      <c r="AQ662" s="42"/>
      <c r="AR662" s="42"/>
      <c r="AS662" s="42"/>
      <c r="AT662" s="42"/>
      <c r="AU662" s="42"/>
      <c r="AV662" s="42"/>
      <c r="AW662" s="42"/>
      <c r="AX662" s="42"/>
      <c r="AY662" s="42"/>
      <c r="AZ662" s="42"/>
      <c r="BA662" s="42"/>
      <c r="BB662" s="42"/>
      <c r="BC662" s="42"/>
      <c r="BD662" s="42"/>
      <c r="BE662" s="42"/>
      <c r="BF662" s="42"/>
      <c r="BG662" s="42"/>
      <c r="BH662" s="42"/>
      <c r="BI662" s="42"/>
    </row>
    <row r="663" spans="1:61" ht="15.75" customHeight="1">
      <c r="A663" s="435"/>
      <c r="B663" s="346"/>
      <c r="C663" s="346"/>
      <c r="D663" s="406"/>
      <c r="E663" s="406"/>
      <c r="F663" s="346"/>
      <c r="G663" s="406"/>
      <c r="H663" s="406"/>
      <c r="I663" s="346"/>
      <c r="J663" s="406"/>
      <c r="K663" s="406"/>
      <c r="L663" s="346"/>
      <c r="M663" s="406"/>
      <c r="N663" s="406"/>
      <c r="O663" s="346"/>
      <c r="P663" s="406"/>
      <c r="Q663" s="406"/>
      <c r="R663" s="346"/>
      <c r="S663" s="406"/>
      <c r="T663" s="406"/>
      <c r="U663" s="346"/>
      <c r="V663" s="406"/>
      <c r="W663" s="406"/>
      <c r="X663" s="346"/>
      <c r="Y663" s="406"/>
      <c r="Z663" s="406"/>
      <c r="AA663" s="346"/>
      <c r="AB663" s="406"/>
      <c r="AC663" s="406"/>
      <c r="AD663" s="346"/>
      <c r="AE663" s="406"/>
      <c r="AF663" s="406"/>
      <c r="AG663" s="346"/>
      <c r="AH663" s="406"/>
      <c r="AI663" s="406"/>
      <c r="AJ663" s="346"/>
      <c r="AK663" s="406"/>
      <c r="AL663" s="406"/>
      <c r="AM663" s="346"/>
      <c r="AN663" s="406"/>
      <c r="AO663" s="406"/>
      <c r="AP663" s="42"/>
      <c r="AQ663" s="42"/>
      <c r="AR663" s="42"/>
      <c r="AS663" s="42"/>
      <c r="AT663" s="42"/>
      <c r="AU663" s="42"/>
      <c r="AV663" s="42"/>
      <c r="AW663" s="42"/>
      <c r="AX663" s="42"/>
      <c r="AY663" s="42"/>
      <c r="AZ663" s="42"/>
      <c r="BA663" s="42"/>
      <c r="BB663" s="42"/>
      <c r="BC663" s="42"/>
      <c r="BD663" s="42"/>
      <c r="BE663" s="42"/>
      <c r="BF663" s="42"/>
      <c r="BG663" s="42"/>
      <c r="BH663" s="42"/>
      <c r="BI663" s="42"/>
    </row>
    <row r="664" spans="1:61" ht="15.75" customHeight="1">
      <c r="A664" s="435"/>
      <c r="B664" s="346"/>
      <c r="C664" s="346"/>
      <c r="D664" s="404"/>
      <c r="E664" s="404"/>
      <c r="F664" s="346"/>
      <c r="G664" s="404"/>
      <c r="H664" s="404"/>
      <c r="I664" s="346"/>
      <c r="J664" s="404"/>
      <c r="K664" s="404"/>
      <c r="L664" s="346"/>
      <c r="M664" s="404"/>
      <c r="N664" s="404"/>
      <c r="O664" s="346"/>
      <c r="P664" s="404"/>
      <c r="Q664" s="404"/>
      <c r="R664" s="346"/>
      <c r="S664" s="404"/>
      <c r="T664" s="404"/>
      <c r="U664" s="346"/>
      <c r="V664" s="404"/>
      <c r="W664" s="404"/>
      <c r="X664" s="346"/>
      <c r="Y664" s="404"/>
      <c r="Z664" s="404"/>
      <c r="AA664" s="346"/>
      <c r="AB664" s="404"/>
      <c r="AC664" s="404"/>
      <c r="AD664" s="346"/>
      <c r="AE664" s="404"/>
      <c r="AF664" s="404"/>
      <c r="AG664" s="346"/>
      <c r="AH664" s="404"/>
      <c r="AI664" s="404"/>
      <c r="AJ664" s="346"/>
      <c r="AK664" s="404"/>
      <c r="AL664" s="404"/>
      <c r="AM664" s="346"/>
      <c r="AN664" s="404"/>
      <c r="AO664" s="404"/>
      <c r="AP664" s="42"/>
      <c r="AQ664" s="42"/>
      <c r="AR664" s="42"/>
      <c r="AS664" s="42"/>
      <c r="AT664" s="42"/>
      <c r="AU664" s="42"/>
      <c r="AV664" s="42"/>
      <c r="AW664" s="42"/>
      <c r="AX664" s="42"/>
      <c r="AY664" s="42"/>
      <c r="AZ664" s="42"/>
      <c r="BA664" s="42"/>
      <c r="BB664" s="42"/>
      <c r="BC664" s="42"/>
      <c r="BD664" s="42"/>
      <c r="BE664" s="42"/>
      <c r="BF664" s="42"/>
      <c r="BG664" s="42"/>
      <c r="BH664" s="42"/>
      <c r="BI664" s="42"/>
    </row>
    <row r="665" spans="1:61" ht="15.75" customHeight="1">
      <c r="A665" s="435"/>
      <c r="B665" s="346"/>
      <c r="C665" s="346"/>
      <c r="D665" s="404"/>
      <c r="E665" s="404"/>
      <c r="F665" s="346"/>
      <c r="G665" s="404"/>
      <c r="H665" s="404"/>
      <c r="I665" s="346"/>
      <c r="J665" s="404"/>
      <c r="K665" s="404"/>
      <c r="L665" s="346"/>
      <c r="M665" s="404"/>
      <c r="N665" s="404"/>
      <c r="O665" s="346"/>
      <c r="P665" s="404"/>
      <c r="Q665" s="404"/>
      <c r="R665" s="346"/>
      <c r="S665" s="404"/>
      <c r="T665" s="404"/>
      <c r="U665" s="346"/>
      <c r="V665" s="404"/>
      <c r="W665" s="404"/>
      <c r="X665" s="346"/>
      <c r="Y665" s="404"/>
      <c r="Z665" s="404"/>
      <c r="AA665" s="346"/>
      <c r="AB665" s="404"/>
      <c r="AC665" s="404"/>
      <c r="AD665" s="346"/>
      <c r="AE665" s="404"/>
      <c r="AF665" s="404"/>
      <c r="AG665" s="346"/>
      <c r="AH665" s="404"/>
      <c r="AI665" s="404"/>
      <c r="AJ665" s="346"/>
      <c r="AK665" s="404"/>
      <c r="AL665" s="404"/>
      <c r="AM665" s="346"/>
      <c r="AN665" s="404"/>
      <c r="AO665" s="404"/>
      <c r="AP665" s="42"/>
      <c r="AQ665" s="42"/>
      <c r="AR665" s="42"/>
      <c r="AS665" s="42"/>
      <c r="AT665" s="42"/>
      <c r="AU665" s="42"/>
      <c r="AV665" s="42"/>
      <c r="AW665" s="42"/>
      <c r="AX665" s="42"/>
      <c r="AY665" s="42"/>
      <c r="AZ665" s="42"/>
      <c r="BA665" s="42"/>
      <c r="BB665" s="42"/>
      <c r="BC665" s="42"/>
      <c r="BD665" s="42"/>
      <c r="BE665" s="42"/>
      <c r="BF665" s="42"/>
      <c r="BG665" s="42"/>
      <c r="BH665" s="42"/>
      <c r="BI665" s="42"/>
    </row>
    <row r="666" spans="1:61" ht="15.75" customHeight="1">
      <c r="A666" s="435"/>
      <c r="B666" s="346"/>
      <c r="C666" s="346"/>
      <c r="D666" s="404"/>
      <c r="E666" s="404"/>
      <c r="F666" s="346"/>
      <c r="G666" s="404"/>
      <c r="H666" s="404"/>
      <c r="I666" s="346"/>
      <c r="J666" s="404"/>
      <c r="K666" s="404"/>
      <c r="L666" s="346"/>
      <c r="M666" s="404"/>
      <c r="N666" s="404"/>
      <c r="O666" s="346"/>
      <c r="P666" s="404"/>
      <c r="Q666" s="404"/>
      <c r="R666" s="346"/>
      <c r="S666" s="404"/>
      <c r="T666" s="404"/>
      <c r="U666" s="346"/>
      <c r="V666" s="404"/>
      <c r="W666" s="404"/>
      <c r="X666" s="346"/>
      <c r="Y666" s="404"/>
      <c r="Z666" s="404"/>
      <c r="AA666" s="346"/>
      <c r="AB666" s="404"/>
      <c r="AC666" s="404"/>
      <c r="AD666" s="346"/>
      <c r="AE666" s="404"/>
      <c r="AF666" s="404"/>
      <c r="AG666" s="346"/>
      <c r="AH666" s="404"/>
      <c r="AI666" s="404"/>
      <c r="AJ666" s="346"/>
      <c r="AK666" s="404"/>
      <c r="AL666" s="404"/>
      <c r="AM666" s="346"/>
      <c r="AN666" s="404"/>
      <c r="AO666" s="404"/>
      <c r="AP666" s="42"/>
      <c r="AQ666" s="42"/>
      <c r="AR666" s="42"/>
      <c r="AS666" s="42"/>
      <c r="AT666" s="42"/>
      <c r="AU666" s="42"/>
      <c r="AV666" s="42"/>
      <c r="AW666" s="42"/>
      <c r="AX666" s="42"/>
      <c r="AY666" s="42"/>
      <c r="AZ666" s="42"/>
      <c r="BA666" s="42"/>
      <c r="BB666" s="42"/>
      <c r="BC666" s="42"/>
      <c r="BD666" s="42"/>
      <c r="BE666" s="42"/>
      <c r="BF666" s="42"/>
      <c r="BG666" s="42"/>
      <c r="BH666" s="42"/>
      <c r="BI666" s="42"/>
    </row>
    <row r="667" spans="1:61" ht="15.75" customHeight="1">
      <c r="A667" s="435"/>
      <c r="B667" s="346"/>
      <c r="C667" s="346"/>
      <c r="D667" s="404"/>
      <c r="E667" s="404"/>
      <c r="F667" s="346"/>
      <c r="G667" s="404"/>
      <c r="H667" s="404"/>
      <c r="I667" s="346"/>
      <c r="J667" s="404"/>
      <c r="K667" s="404"/>
      <c r="L667" s="346"/>
      <c r="M667" s="404"/>
      <c r="N667" s="404"/>
      <c r="O667" s="346"/>
      <c r="P667" s="404"/>
      <c r="Q667" s="404"/>
      <c r="R667" s="346"/>
      <c r="S667" s="404"/>
      <c r="T667" s="404"/>
      <c r="U667" s="346"/>
      <c r="V667" s="404"/>
      <c r="W667" s="404"/>
      <c r="X667" s="346"/>
      <c r="Y667" s="404"/>
      <c r="Z667" s="404"/>
      <c r="AA667" s="346"/>
      <c r="AB667" s="404"/>
      <c r="AC667" s="404"/>
      <c r="AD667" s="346"/>
      <c r="AE667" s="404"/>
      <c r="AF667" s="404"/>
      <c r="AG667" s="346"/>
      <c r="AH667" s="404"/>
      <c r="AI667" s="404"/>
      <c r="AJ667" s="346"/>
      <c r="AK667" s="404"/>
      <c r="AL667" s="404"/>
      <c r="AM667" s="346"/>
      <c r="AN667" s="404"/>
      <c r="AO667" s="404"/>
      <c r="AP667" s="42"/>
      <c r="AQ667" s="42"/>
      <c r="AR667" s="42"/>
      <c r="AS667" s="42"/>
      <c r="AT667" s="42"/>
      <c r="AU667" s="42"/>
      <c r="AV667" s="42"/>
      <c r="AW667" s="42"/>
      <c r="AX667" s="42"/>
      <c r="AY667" s="42"/>
      <c r="AZ667" s="42"/>
      <c r="BA667" s="42"/>
      <c r="BB667" s="42"/>
      <c r="BC667" s="42"/>
      <c r="BD667" s="42"/>
      <c r="BE667" s="42"/>
      <c r="BF667" s="42"/>
      <c r="BG667" s="42"/>
      <c r="BH667" s="42"/>
      <c r="BI667" s="42"/>
    </row>
    <row r="668" spans="1:61" ht="15.75" customHeight="1">
      <c r="A668" s="435"/>
      <c r="B668" s="346"/>
      <c r="C668" s="346"/>
      <c r="D668" s="404"/>
      <c r="E668" s="404"/>
      <c r="F668" s="346"/>
      <c r="G668" s="404"/>
      <c r="H668" s="404"/>
      <c r="I668" s="346"/>
      <c r="J668" s="404"/>
      <c r="K668" s="404"/>
      <c r="L668" s="346"/>
      <c r="M668" s="404"/>
      <c r="N668" s="404"/>
      <c r="O668" s="346"/>
      <c r="P668" s="404"/>
      <c r="Q668" s="404"/>
      <c r="R668" s="346"/>
      <c r="S668" s="404"/>
      <c r="T668" s="404"/>
      <c r="U668" s="346"/>
      <c r="V668" s="404"/>
      <c r="W668" s="404"/>
      <c r="X668" s="346"/>
      <c r="Y668" s="404"/>
      <c r="Z668" s="404"/>
      <c r="AA668" s="346"/>
      <c r="AB668" s="404"/>
      <c r="AC668" s="404"/>
      <c r="AD668" s="346"/>
      <c r="AE668" s="404"/>
      <c r="AF668" s="404"/>
      <c r="AG668" s="346"/>
      <c r="AH668" s="404"/>
      <c r="AI668" s="404"/>
      <c r="AJ668" s="346"/>
      <c r="AK668" s="404"/>
      <c r="AL668" s="404"/>
      <c r="AM668" s="346"/>
      <c r="AN668" s="404"/>
      <c r="AO668" s="404"/>
      <c r="AP668" s="42"/>
      <c r="AQ668" s="42"/>
      <c r="AR668" s="42"/>
      <c r="AS668" s="42"/>
      <c r="AT668" s="42"/>
      <c r="AU668" s="42"/>
      <c r="AV668" s="42"/>
      <c r="AW668" s="42"/>
      <c r="AX668" s="42"/>
      <c r="AY668" s="42"/>
      <c r="AZ668" s="42"/>
      <c r="BA668" s="42"/>
      <c r="BB668" s="42"/>
      <c r="BC668" s="42"/>
      <c r="BD668" s="42"/>
      <c r="BE668" s="42"/>
      <c r="BF668" s="42"/>
      <c r="BG668" s="42"/>
      <c r="BH668" s="42"/>
      <c r="BI668" s="42"/>
    </row>
    <row r="669" spans="1:61" ht="15.75" customHeight="1">
      <c r="A669" s="435"/>
      <c r="B669" s="346"/>
      <c r="C669" s="346"/>
      <c r="D669" s="404"/>
      <c r="E669" s="404"/>
      <c r="F669" s="346"/>
      <c r="G669" s="404"/>
      <c r="H669" s="404"/>
      <c r="I669" s="346"/>
      <c r="J669" s="404"/>
      <c r="K669" s="404"/>
      <c r="L669" s="346"/>
      <c r="M669" s="404"/>
      <c r="N669" s="404"/>
      <c r="O669" s="346"/>
      <c r="P669" s="404"/>
      <c r="Q669" s="404"/>
      <c r="R669" s="346"/>
      <c r="S669" s="404"/>
      <c r="T669" s="404"/>
      <c r="U669" s="346"/>
      <c r="V669" s="404"/>
      <c r="W669" s="404"/>
      <c r="X669" s="346"/>
      <c r="Y669" s="404"/>
      <c r="Z669" s="404"/>
      <c r="AA669" s="346"/>
      <c r="AB669" s="404"/>
      <c r="AC669" s="404"/>
      <c r="AD669" s="346"/>
      <c r="AE669" s="404"/>
      <c r="AF669" s="404"/>
      <c r="AG669" s="346"/>
      <c r="AH669" s="404"/>
      <c r="AI669" s="404"/>
      <c r="AJ669" s="346"/>
      <c r="AK669" s="404"/>
      <c r="AL669" s="404"/>
      <c r="AM669" s="346"/>
      <c r="AN669" s="404"/>
      <c r="AO669" s="404"/>
      <c r="AP669" s="42"/>
      <c r="AQ669" s="42"/>
      <c r="AR669" s="42"/>
      <c r="AS669" s="42"/>
      <c r="AT669" s="42"/>
      <c r="AU669" s="42"/>
      <c r="AV669" s="42"/>
      <c r="AW669" s="42"/>
      <c r="AX669" s="42"/>
      <c r="AY669" s="42"/>
      <c r="AZ669" s="42"/>
      <c r="BA669" s="42"/>
      <c r="BB669" s="42"/>
      <c r="BC669" s="42"/>
      <c r="BD669" s="42"/>
      <c r="BE669" s="42"/>
      <c r="BF669" s="42"/>
      <c r="BG669" s="42"/>
      <c r="BH669" s="42"/>
      <c r="BI669" s="42"/>
    </row>
    <row r="670" spans="1:61" ht="15.75" customHeight="1">
      <c r="A670" s="435"/>
      <c r="B670" s="346"/>
      <c r="C670" s="346"/>
      <c r="D670" s="404"/>
      <c r="E670" s="404"/>
      <c r="F670" s="346"/>
      <c r="G670" s="404"/>
      <c r="H670" s="404"/>
      <c r="I670" s="346"/>
      <c r="J670" s="404"/>
      <c r="K670" s="404"/>
      <c r="L670" s="346"/>
      <c r="M670" s="404"/>
      <c r="N670" s="404"/>
      <c r="O670" s="346"/>
      <c r="P670" s="404"/>
      <c r="Q670" s="404"/>
      <c r="R670" s="346"/>
      <c r="S670" s="404"/>
      <c r="T670" s="404"/>
      <c r="U670" s="346"/>
      <c r="V670" s="404"/>
      <c r="W670" s="404"/>
      <c r="X670" s="346"/>
      <c r="Y670" s="404"/>
      <c r="Z670" s="404"/>
      <c r="AA670" s="346"/>
      <c r="AB670" s="404"/>
      <c r="AC670" s="404"/>
      <c r="AD670" s="346"/>
      <c r="AE670" s="404"/>
      <c r="AF670" s="404"/>
      <c r="AG670" s="346"/>
      <c r="AH670" s="404"/>
      <c r="AI670" s="404"/>
      <c r="AJ670" s="346"/>
      <c r="AK670" s="404"/>
      <c r="AL670" s="404"/>
      <c r="AM670" s="346"/>
      <c r="AN670" s="404"/>
      <c r="AO670" s="404"/>
      <c r="AP670" s="42"/>
      <c r="AQ670" s="42"/>
      <c r="AR670" s="42"/>
      <c r="AS670" s="42"/>
      <c r="AT670" s="42"/>
      <c r="AU670" s="42"/>
      <c r="AV670" s="42"/>
      <c r="AW670" s="42"/>
      <c r="AX670" s="42"/>
      <c r="AY670" s="42"/>
      <c r="AZ670" s="42"/>
      <c r="BA670" s="42"/>
      <c r="BB670" s="42"/>
      <c r="BC670" s="42"/>
      <c r="BD670" s="42"/>
      <c r="BE670" s="42"/>
      <c r="BF670" s="42"/>
      <c r="BG670" s="42"/>
      <c r="BH670" s="42"/>
      <c r="BI670" s="42"/>
    </row>
    <row r="671" spans="1:61" ht="15.75" customHeight="1">
      <c r="A671" s="435"/>
      <c r="B671" s="346"/>
      <c r="C671" s="346"/>
      <c r="D671" s="404"/>
      <c r="E671" s="404"/>
      <c r="F671" s="346"/>
      <c r="G671" s="404"/>
      <c r="H671" s="404"/>
      <c r="I671" s="346"/>
      <c r="J671" s="404"/>
      <c r="K671" s="404"/>
      <c r="L671" s="346"/>
      <c r="M671" s="404"/>
      <c r="N671" s="404"/>
      <c r="O671" s="346"/>
      <c r="P671" s="404"/>
      <c r="Q671" s="404"/>
      <c r="R671" s="346"/>
      <c r="S671" s="404"/>
      <c r="T671" s="404"/>
      <c r="U671" s="346"/>
      <c r="V671" s="404"/>
      <c r="W671" s="404"/>
      <c r="X671" s="346"/>
      <c r="Y671" s="404"/>
      <c r="Z671" s="404"/>
      <c r="AA671" s="346"/>
      <c r="AB671" s="404"/>
      <c r="AC671" s="404"/>
      <c r="AD671" s="346"/>
      <c r="AE671" s="404"/>
      <c r="AF671" s="404"/>
      <c r="AG671" s="346"/>
      <c r="AH671" s="404"/>
      <c r="AI671" s="404"/>
      <c r="AJ671" s="346"/>
      <c r="AK671" s="404"/>
      <c r="AL671" s="404"/>
      <c r="AM671" s="346"/>
      <c r="AN671" s="404"/>
      <c r="AO671" s="404"/>
      <c r="AP671" s="42"/>
      <c r="AQ671" s="42"/>
      <c r="AR671" s="42"/>
      <c r="AS671" s="42"/>
      <c r="AT671" s="42"/>
      <c r="AU671" s="42"/>
      <c r="AV671" s="42"/>
      <c r="AW671" s="42"/>
      <c r="AX671" s="42"/>
      <c r="AY671" s="42"/>
      <c r="AZ671" s="42"/>
      <c r="BA671" s="42"/>
      <c r="BB671" s="42"/>
      <c r="BC671" s="42"/>
      <c r="BD671" s="42"/>
      <c r="BE671" s="42"/>
      <c r="BF671" s="42"/>
      <c r="BG671" s="42"/>
      <c r="BH671" s="42"/>
      <c r="BI671" s="42"/>
    </row>
    <row r="672" spans="1:61" ht="15.75" customHeight="1">
      <c r="A672" s="435"/>
      <c r="B672" s="346"/>
      <c r="C672" s="346"/>
      <c r="D672" s="404"/>
      <c r="E672" s="404"/>
      <c r="F672" s="346"/>
      <c r="G672" s="404"/>
      <c r="H672" s="404"/>
      <c r="I672" s="346"/>
      <c r="J672" s="404"/>
      <c r="K672" s="404"/>
      <c r="L672" s="346"/>
      <c r="M672" s="404"/>
      <c r="N672" s="404"/>
      <c r="O672" s="346"/>
      <c r="P672" s="404"/>
      <c r="Q672" s="404"/>
      <c r="R672" s="346"/>
      <c r="S672" s="404"/>
      <c r="T672" s="404"/>
      <c r="U672" s="346"/>
      <c r="V672" s="404"/>
      <c r="W672" s="404"/>
      <c r="X672" s="346"/>
      <c r="Y672" s="404"/>
      <c r="Z672" s="404"/>
      <c r="AA672" s="346"/>
      <c r="AB672" s="404"/>
      <c r="AC672" s="404"/>
      <c r="AD672" s="346"/>
      <c r="AE672" s="404"/>
      <c r="AF672" s="404"/>
      <c r="AG672" s="346"/>
      <c r="AH672" s="404"/>
      <c r="AI672" s="404"/>
      <c r="AJ672" s="346"/>
      <c r="AK672" s="404"/>
      <c r="AL672" s="404"/>
      <c r="AM672" s="346"/>
      <c r="AN672" s="404"/>
      <c r="AO672" s="404"/>
      <c r="AP672" s="42"/>
      <c r="AQ672" s="42"/>
      <c r="AR672" s="42"/>
      <c r="AS672" s="42"/>
      <c r="AT672" s="42"/>
      <c r="AU672" s="42"/>
      <c r="AV672" s="42"/>
      <c r="AW672" s="42"/>
      <c r="AX672" s="42"/>
      <c r="AY672" s="42"/>
      <c r="AZ672" s="42"/>
      <c r="BA672" s="42"/>
      <c r="BB672" s="42"/>
      <c r="BC672" s="42"/>
      <c r="BD672" s="42"/>
      <c r="BE672" s="42"/>
      <c r="BF672" s="42"/>
      <c r="BG672" s="42"/>
      <c r="BH672" s="42"/>
      <c r="BI672" s="42"/>
    </row>
    <row r="673" spans="1:61" ht="15.75" customHeight="1">
      <c r="A673" s="435"/>
      <c r="B673" s="346"/>
      <c r="C673" s="346"/>
      <c r="D673" s="406"/>
      <c r="E673" s="406"/>
      <c r="F673" s="346"/>
      <c r="G673" s="406"/>
      <c r="H673" s="406"/>
      <c r="I673" s="346"/>
      <c r="J673" s="406"/>
      <c r="K673" s="406"/>
      <c r="L673" s="346"/>
      <c r="M673" s="406"/>
      <c r="N673" s="406"/>
      <c r="O673" s="346"/>
      <c r="P673" s="406"/>
      <c r="Q673" s="406"/>
      <c r="R673" s="346"/>
      <c r="S673" s="406"/>
      <c r="T673" s="406"/>
      <c r="U673" s="346"/>
      <c r="V673" s="406"/>
      <c r="W673" s="406"/>
      <c r="X673" s="346"/>
      <c r="Y673" s="406"/>
      <c r="Z673" s="406"/>
      <c r="AA673" s="346"/>
      <c r="AB673" s="406"/>
      <c r="AC673" s="406"/>
      <c r="AD673" s="346"/>
      <c r="AE673" s="406"/>
      <c r="AF673" s="406"/>
      <c r="AG673" s="346"/>
      <c r="AH673" s="406"/>
      <c r="AI673" s="406"/>
      <c r="AJ673" s="346"/>
      <c r="AK673" s="406"/>
      <c r="AL673" s="406"/>
      <c r="AM673" s="346"/>
      <c r="AN673" s="406"/>
      <c r="AO673" s="406"/>
      <c r="AP673" s="42"/>
      <c r="AQ673" s="42"/>
      <c r="AR673" s="42"/>
      <c r="AS673" s="42"/>
      <c r="AT673" s="42"/>
      <c r="AU673" s="42"/>
      <c r="AV673" s="42"/>
      <c r="AW673" s="42"/>
      <c r="AX673" s="42"/>
      <c r="AY673" s="42"/>
      <c r="AZ673" s="42"/>
      <c r="BA673" s="42"/>
      <c r="BB673" s="42"/>
      <c r="BC673" s="42"/>
      <c r="BD673" s="42"/>
      <c r="BE673" s="42"/>
      <c r="BF673" s="42"/>
      <c r="BG673" s="42"/>
      <c r="BH673" s="42"/>
      <c r="BI673" s="42"/>
    </row>
    <row r="674" spans="1:61" ht="15.75" customHeight="1">
      <c r="A674" s="435"/>
      <c r="B674" s="346"/>
      <c r="C674" s="346"/>
      <c r="D674" s="404"/>
      <c r="E674" s="404"/>
      <c r="F674" s="346"/>
      <c r="G674" s="404"/>
      <c r="H674" s="404"/>
      <c r="I674" s="346"/>
      <c r="J674" s="404"/>
      <c r="K674" s="404"/>
      <c r="L674" s="346"/>
      <c r="M674" s="404"/>
      <c r="N674" s="404"/>
      <c r="O674" s="346"/>
      <c r="P674" s="404"/>
      <c r="Q674" s="404"/>
      <c r="R674" s="346"/>
      <c r="S674" s="404"/>
      <c r="T674" s="404"/>
      <c r="U674" s="346"/>
      <c r="V674" s="404"/>
      <c r="W674" s="404"/>
      <c r="X674" s="346"/>
      <c r="Y674" s="404"/>
      <c r="Z674" s="404"/>
      <c r="AA674" s="346"/>
      <c r="AB674" s="404"/>
      <c r="AC674" s="404"/>
      <c r="AD674" s="346"/>
      <c r="AE674" s="404"/>
      <c r="AF674" s="404"/>
      <c r="AG674" s="346"/>
      <c r="AH674" s="404"/>
      <c r="AI674" s="404"/>
      <c r="AJ674" s="346"/>
      <c r="AK674" s="404"/>
      <c r="AL674" s="404"/>
      <c r="AM674" s="346"/>
      <c r="AN674" s="404"/>
      <c r="AO674" s="404"/>
      <c r="AP674" s="42"/>
      <c r="AQ674" s="42"/>
      <c r="AR674" s="42"/>
      <c r="AS674" s="42"/>
      <c r="AT674" s="42"/>
      <c r="AU674" s="42"/>
      <c r="AV674" s="42"/>
      <c r="AW674" s="42"/>
      <c r="AX674" s="42"/>
      <c r="AY674" s="42"/>
      <c r="AZ674" s="42"/>
      <c r="BA674" s="42"/>
      <c r="BB674" s="42"/>
      <c r="BC674" s="42"/>
      <c r="BD674" s="42"/>
      <c r="BE674" s="42"/>
      <c r="BF674" s="42"/>
      <c r="BG674" s="42"/>
      <c r="BH674" s="42"/>
      <c r="BI674" s="42"/>
    </row>
    <row r="675" spans="1:61" ht="15.75" customHeight="1">
      <c r="A675" s="435"/>
      <c r="B675" s="346"/>
      <c r="C675" s="346"/>
      <c r="D675" s="404"/>
      <c r="E675" s="404"/>
      <c r="F675" s="346"/>
      <c r="G675" s="404"/>
      <c r="H675" s="404"/>
      <c r="I675" s="346"/>
      <c r="J675" s="404"/>
      <c r="K675" s="404"/>
      <c r="L675" s="346"/>
      <c r="M675" s="404"/>
      <c r="N675" s="404"/>
      <c r="O675" s="346"/>
      <c r="P675" s="404"/>
      <c r="Q675" s="404"/>
      <c r="R675" s="346"/>
      <c r="S675" s="404"/>
      <c r="T675" s="404"/>
      <c r="U675" s="346"/>
      <c r="V675" s="404"/>
      <c r="W675" s="404"/>
      <c r="X675" s="346"/>
      <c r="Y675" s="404"/>
      <c r="Z675" s="404"/>
      <c r="AA675" s="346"/>
      <c r="AB675" s="404"/>
      <c r="AC675" s="404"/>
      <c r="AD675" s="346"/>
      <c r="AE675" s="404"/>
      <c r="AF675" s="404"/>
      <c r="AG675" s="346"/>
      <c r="AH675" s="404"/>
      <c r="AI675" s="404"/>
      <c r="AJ675" s="346"/>
      <c r="AK675" s="404"/>
      <c r="AL675" s="404"/>
      <c r="AM675" s="346"/>
      <c r="AN675" s="404"/>
      <c r="AO675" s="404"/>
      <c r="AP675" s="42"/>
      <c r="AQ675" s="42"/>
      <c r="AR675" s="42"/>
      <c r="AS675" s="42"/>
      <c r="AT675" s="42"/>
      <c r="AU675" s="42"/>
      <c r="AV675" s="42"/>
      <c r="AW675" s="42"/>
      <c r="AX675" s="42"/>
      <c r="AY675" s="42"/>
      <c r="AZ675" s="42"/>
      <c r="BA675" s="42"/>
      <c r="BB675" s="42"/>
      <c r="BC675" s="42"/>
      <c r="BD675" s="42"/>
      <c r="BE675" s="42"/>
      <c r="BF675" s="42"/>
      <c r="BG675" s="42"/>
      <c r="BH675" s="42"/>
      <c r="BI675" s="42"/>
    </row>
    <row r="676" spans="1:61" ht="15.75" customHeight="1">
      <c r="A676" s="435"/>
      <c r="B676" s="346"/>
      <c r="C676" s="346"/>
      <c r="D676" s="404"/>
      <c r="E676" s="404"/>
      <c r="F676" s="346"/>
      <c r="G676" s="404"/>
      <c r="H676" s="404"/>
      <c r="I676" s="346"/>
      <c r="J676" s="404"/>
      <c r="K676" s="404"/>
      <c r="L676" s="346"/>
      <c r="M676" s="404"/>
      <c r="N676" s="404"/>
      <c r="O676" s="346"/>
      <c r="P676" s="404"/>
      <c r="Q676" s="404"/>
      <c r="R676" s="346"/>
      <c r="S676" s="404"/>
      <c r="T676" s="404"/>
      <c r="U676" s="346"/>
      <c r="V676" s="404"/>
      <c r="W676" s="404"/>
      <c r="X676" s="346"/>
      <c r="Y676" s="404"/>
      <c r="Z676" s="404"/>
      <c r="AA676" s="346"/>
      <c r="AB676" s="404"/>
      <c r="AC676" s="404"/>
      <c r="AD676" s="346"/>
      <c r="AE676" s="404"/>
      <c r="AF676" s="404"/>
      <c r="AG676" s="346"/>
      <c r="AH676" s="404"/>
      <c r="AI676" s="404"/>
      <c r="AJ676" s="346"/>
      <c r="AK676" s="404"/>
      <c r="AL676" s="404"/>
      <c r="AM676" s="346"/>
      <c r="AN676" s="404"/>
      <c r="AO676" s="404"/>
      <c r="AP676" s="42"/>
      <c r="AQ676" s="42"/>
      <c r="AR676" s="42"/>
      <c r="AS676" s="42"/>
      <c r="AT676" s="42"/>
      <c r="AU676" s="42"/>
      <c r="AV676" s="42"/>
      <c r="AW676" s="42"/>
      <c r="AX676" s="42"/>
      <c r="AY676" s="42"/>
      <c r="AZ676" s="42"/>
      <c r="BA676" s="42"/>
      <c r="BB676" s="42"/>
      <c r="BC676" s="42"/>
      <c r="BD676" s="42"/>
      <c r="BE676" s="42"/>
      <c r="BF676" s="42"/>
      <c r="BG676" s="42"/>
      <c r="BH676" s="42"/>
      <c r="BI676" s="42"/>
    </row>
    <row r="677" spans="1:61" ht="15.75" customHeight="1">
      <c r="A677" s="435"/>
      <c r="B677" s="346"/>
      <c r="C677" s="346"/>
      <c r="D677" s="404"/>
      <c r="E677" s="404"/>
      <c r="F677" s="346"/>
      <c r="G677" s="404"/>
      <c r="H677" s="404"/>
      <c r="I677" s="346"/>
      <c r="J677" s="404"/>
      <c r="K677" s="404"/>
      <c r="L677" s="346"/>
      <c r="M677" s="404"/>
      <c r="N677" s="404"/>
      <c r="O677" s="346"/>
      <c r="P677" s="404"/>
      <c r="Q677" s="404"/>
      <c r="R677" s="346"/>
      <c r="S677" s="404"/>
      <c r="T677" s="404"/>
      <c r="U677" s="346"/>
      <c r="V677" s="404"/>
      <c r="W677" s="404"/>
      <c r="X677" s="346"/>
      <c r="Y677" s="404"/>
      <c r="Z677" s="404"/>
      <c r="AA677" s="346"/>
      <c r="AB677" s="404"/>
      <c r="AC677" s="404"/>
      <c r="AD677" s="346"/>
      <c r="AE677" s="404"/>
      <c r="AF677" s="404"/>
      <c r="AG677" s="346"/>
      <c r="AH677" s="404"/>
      <c r="AI677" s="404"/>
      <c r="AJ677" s="346"/>
      <c r="AK677" s="404"/>
      <c r="AL677" s="404"/>
      <c r="AM677" s="346"/>
      <c r="AN677" s="404"/>
      <c r="AO677" s="404"/>
      <c r="AP677" s="42"/>
      <c r="AQ677" s="42"/>
      <c r="AR677" s="42"/>
      <c r="AS677" s="42"/>
      <c r="AT677" s="42"/>
      <c r="AU677" s="42"/>
      <c r="AV677" s="42"/>
      <c r="AW677" s="42"/>
      <c r="AX677" s="42"/>
      <c r="AY677" s="42"/>
      <c r="AZ677" s="42"/>
      <c r="BA677" s="42"/>
      <c r="BB677" s="42"/>
      <c r="BC677" s="42"/>
      <c r="BD677" s="42"/>
      <c r="BE677" s="42"/>
      <c r="BF677" s="42"/>
      <c r="BG677" s="42"/>
      <c r="BH677" s="42"/>
      <c r="BI677" s="42"/>
    </row>
    <row r="678" spans="1:61" ht="15.75" customHeight="1">
      <c r="A678" s="435"/>
      <c r="B678" s="346"/>
      <c r="C678" s="346"/>
      <c r="D678" s="404"/>
      <c r="E678" s="404"/>
      <c r="F678" s="346"/>
      <c r="G678" s="404"/>
      <c r="H678" s="404"/>
      <c r="I678" s="346"/>
      <c r="J678" s="404"/>
      <c r="K678" s="404"/>
      <c r="L678" s="346"/>
      <c r="M678" s="404"/>
      <c r="N678" s="404"/>
      <c r="O678" s="346"/>
      <c r="P678" s="404"/>
      <c r="Q678" s="404"/>
      <c r="R678" s="346"/>
      <c r="S678" s="404"/>
      <c r="T678" s="404"/>
      <c r="U678" s="346"/>
      <c r="V678" s="404"/>
      <c r="W678" s="404"/>
      <c r="X678" s="346"/>
      <c r="Y678" s="404"/>
      <c r="Z678" s="404"/>
      <c r="AA678" s="346"/>
      <c r="AB678" s="404"/>
      <c r="AC678" s="404"/>
      <c r="AD678" s="346"/>
      <c r="AE678" s="404"/>
      <c r="AF678" s="404"/>
      <c r="AG678" s="346"/>
      <c r="AH678" s="404"/>
      <c r="AI678" s="404"/>
      <c r="AJ678" s="346"/>
      <c r="AK678" s="404"/>
      <c r="AL678" s="404"/>
      <c r="AM678" s="346"/>
      <c r="AN678" s="404"/>
      <c r="AO678" s="404"/>
      <c r="AP678" s="42"/>
      <c r="AQ678" s="42"/>
      <c r="AR678" s="42"/>
      <c r="AS678" s="42"/>
      <c r="AT678" s="42"/>
      <c r="AU678" s="42"/>
      <c r="AV678" s="42"/>
      <c r="AW678" s="42"/>
      <c r="AX678" s="42"/>
      <c r="AY678" s="42"/>
      <c r="AZ678" s="42"/>
      <c r="BA678" s="42"/>
      <c r="BB678" s="42"/>
      <c r="BC678" s="42"/>
      <c r="BD678" s="42"/>
      <c r="BE678" s="42"/>
      <c r="BF678" s="42"/>
      <c r="BG678" s="42"/>
      <c r="BH678" s="42"/>
      <c r="BI678" s="42"/>
    </row>
    <row r="679" spans="1:61" ht="15.75" customHeight="1">
      <c r="A679" s="435"/>
      <c r="B679" s="346"/>
      <c r="C679" s="346"/>
      <c r="D679" s="404"/>
      <c r="E679" s="404"/>
      <c r="F679" s="346"/>
      <c r="G679" s="404"/>
      <c r="H679" s="404"/>
      <c r="I679" s="346"/>
      <c r="J679" s="404"/>
      <c r="K679" s="404"/>
      <c r="L679" s="346"/>
      <c r="M679" s="404"/>
      <c r="N679" s="404"/>
      <c r="O679" s="346"/>
      <c r="P679" s="404"/>
      <c r="Q679" s="404"/>
      <c r="R679" s="346"/>
      <c r="S679" s="404"/>
      <c r="T679" s="404"/>
      <c r="U679" s="346"/>
      <c r="V679" s="404"/>
      <c r="W679" s="404"/>
      <c r="X679" s="346"/>
      <c r="Y679" s="404"/>
      <c r="Z679" s="404"/>
      <c r="AA679" s="346"/>
      <c r="AB679" s="404"/>
      <c r="AC679" s="404"/>
      <c r="AD679" s="346"/>
      <c r="AE679" s="404"/>
      <c r="AF679" s="404"/>
      <c r="AG679" s="346"/>
      <c r="AH679" s="404"/>
      <c r="AI679" s="404"/>
      <c r="AJ679" s="346"/>
      <c r="AK679" s="404"/>
      <c r="AL679" s="404"/>
      <c r="AM679" s="346"/>
      <c r="AN679" s="404"/>
      <c r="AO679" s="404"/>
      <c r="AP679" s="42"/>
      <c r="AQ679" s="42"/>
      <c r="AR679" s="42"/>
      <c r="AS679" s="42"/>
      <c r="AT679" s="42"/>
      <c r="AU679" s="42"/>
      <c r="AV679" s="42"/>
      <c r="AW679" s="42"/>
      <c r="AX679" s="42"/>
      <c r="AY679" s="42"/>
      <c r="AZ679" s="42"/>
      <c r="BA679" s="42"/>
      <c r="BB679" s="42"/>
      <c r="BC679" s="42"/>
      <c r="BD679" s="42"/>
      <c r="BE679" s="42"/>
      <c r="BF679" s="42"/>
      <c r="BG679" s="42"/>
      <c r="BH679" s="42"/>
      <c r="BI679" s="42"/>
    </row>
    <row r="680" spans="1:61" ht="15.75" customHeight="1">
      <c r="A680" s="435"/>
      <c r="B680" s="346"/>
      <c r="C680" s="346"/>
      <c r="D680" s="404"/>
      <c r="E680" s="404"/>
      <c r="F680" s="346"/>
      <c r="G680" s="404"/>
      <c r="H680" s="404"/>
      <c r="I680" s="346"/>
      <c r="J680" s="404"/>
      <c r="K680" s="404"/>
      <c r="L680" s="346"/>
      <c r="M680" s="404"/>
      <c r="N680" s="404"/>
      <c r="O680" s="346"/>
      <c r="P680" s="404"/>
      <c r="Q680" s="404"/>
      <c r="R680" s="346"/>
      <c r="S680" s="404"/>
      <c r="T680" s="404"/>
      <c r="U680" s="346"/>
      <c r="V680" s="404"/>
      <c r="W680" s="404"/>
      <c r="X680" s="346"/>
      <c r="Y680" s="404"/>
      <c r="Z680" s="404"/>
      <c r="AA680" s="346"/>
      <c r="AB680" s="404"/>
      <c r="AC680" s="404"/>
      <c r="AD680" s="346"/>
      <c r="AE680" s="404"/>
      <c r="AF680" s="404"/>
      <c r="AG680" s="346"/>
      <c r="AH680" s="404"/>
      <c r="AI680" s="404"/>
      <c r="AJ680" s="346"/>
      <c r="AK680" s="404"/>
      <c r="AL680" s="404"/>
      <c r="AM680" s="346"/>
      <c r="AN680" s="404"/>
      <c r="AO680" s="404"/>
      <c r="AP680" s="42"/>
      <c r="AQ680" s="42"/>
      <c r="AR680" s="42"/>
      <c r="AS680" s="42"/>
      <c r="AT680" s="42"/>
      <c r="AU680" s="42"/>
      <c r="AV680" s="42"/>
      <c r="AW680" s="42"/>
      <c r="AX680" s="42"/>
      <c r="AY680" s="42"/>
      <c r="AZ680" s="42"/>
      <c r="BA680" s="42"/>
      <c r="BB680" s="42"/>
      <c r="BC680" s="42"/>
      <c r="BD680" s="42"/>
      <c r="BE680" s="42"/>
      <c r="BF680" s="42"/>
      <c r="BG680" s="42"/>
      <c r="BH680" s="42"/>
      <c r="BI680" s="42"/>
    </row>
    <row r="681" spans="1:61" ht="15.75" customHeight="1">
      <c r="A681" s="435"/>
      <c r="B681" s="346"/>
      <c r="C681" s="346"/>
      <c r="D681" s="404"/>
      <c r="E681" s="404"/>
      <c r="F681" s="346"/>
      <c r="G681" s="404"/>
      <c r="H681" s="404"/>
      <c r="I681" s="346"/>
      <c r="J681" s="404"/>
      <c r="K681" s="404"/>
      <c r="L681" s="346"/>
      <c r="M681" s="404"/>
      <c r="N681" s="404"/>
      <c r="O681" s="346"/>
      <c r="P681" s="404"/>
      <c r="Q681" s="404"/>
      <c r="R681" s="346"/>
      <c r="S681" s="404"/>
      <c r="T681" s="404"/>
      <c r="U681" s="346"/>
      <c r="V681" s="404"/>
      <c r="W681" s="404"/>
      <c r="X681" s="346"/>
      <c r="Y681" s="404"/>
      <c r="Z681" s="404"/>
      <c r="AA681" s="346"/>
      <c r="AB681" s="404"/>
      <c r="AC681" s="404"/>
      <c r="AD681" s="346"/>
      <c r="AE681" s="404"/>
      <c r="AF681" s="404"/>
      <c r="AG681" s="346"/>
      <c r="AH681" s="404"/>
      <c r="AI681" s="404"/>
      <c r="AJ681" s="346"/>
      <c r="AK681" s="404"/>
      <c r="AL681" s="404"/>
      <c r="AM681" s="346"/>
      <c r="AN681" s="404"/>
      <c r="AO681" s="404"/>
      <c r="AP681" s="42"/>
      <c r="AQ681" s="42"/>
      <c r="AR681" s="42"/>
      <c r="AS681" s="42"/>
      <c r="AT681" s="42"/>
      <c r="AU681" s="42"/>
      <c r="AV681" s="42"/>
      <c r="AW681" s="42"/>
      <c r="AX681" s="42"/>
      <c r="AY681" s="42"/>
      <c r="AZ681" s="42"/>
      <c r="BA681" s="42"/>
      <c r="BB681" s="42"/>
      <c r="BC681" s="42"/>
      <c r="BD681" s="42"/>
      <c r="BE681" s="42"/>
      <c r="BF681" s="42"/>
      <c r="BG681" s="42"/>
      <c r="BH681" s="42"/>
      <c r="BI681" s="42"/>
    </row>
    <row r="682" spans="1:61" ht="15.75" customHeight="1">
      <c r="A682" s="435"/>
      <c r="B682" s="346"/>
      <c r="C682" s="346"/>
      <c r="D682" s="404"/>
      <c r="E682" s="404"/>
      <c r="F682" s="346"/>
      <c r="G682" s="404"/>
      <c r="H682" s="404"/>
      <c r="I682" s="346"/>
      <c r="J682" s="404"/>
      <c r="K682" s="404"/>
      <c r="L682" s="346"/>
      <c r="M682" s="404"/>
      <c r="N682" s="404"/>
      <c r="O682" s="346"/>
      <c r="P682" s="404"/>
      <c r="Q682" s="404"/>
      <c r="R682" s="346"/>
      <c r="S682" s="404"/>
      <c r="T682" s="404"/>
      <c r="U682" s="346"/>
      <c r="V682" s="404"/>
      <c r="W682" s="404"/>
      <c r="X682" s="346"/>
      <c r="Y682" s="404"/>
      <c r="Z682" s="404"/>
      <c r="AA682" s="346"/>
      <c r="AB682" s="404"/>
      <c r="AC682" s="404"/>
      <c r="AD682" s="346"/>
      <c r="AE682" s="404"/>
      <c r="AF682" s="404"/>
      <c r="AG682" s="346"/>
      <c r="AH682" s="404"/>
      <c r="AI682" s="404"/>
      <c r="AJ682" s="346"/>
      <c r="AK682" s="404"/>
      <c r="AL682" s="404"/>
      <c r="AM682" s="346"/>
      <c r="AN682" s="404"/>
      <c r="AO682" s="404"/>
      <c r="AP682" s="42"/>
      <c r="AQ682" s="42"/>
      <c r="AR682" s="42"/>
      <c r="AS682" s="42"/>
      <c r="AT682" s="42"/>
      <c r="AU682" s="42"/>
      <c r="AV682" s="42"/>
      <c r="AW682" s="42"/>
      <c r="AX682" s="42"/>
      <c r="AY682" s="42"/>
      <c r="AZ682" s="42"/>
      <c r="BA682" s="42"/>
      <c r="BB682" s="42"/>
      <c r="BC682" s="42"/>
      <c r="BD682" s="42"/>
      <c r="BE682" s="42"/>
      <c r="BF682" s="42"/>
      <c r="BG682" s="42"/>
      <c r="BH682" s="42"/>
      <c r="BI682" s="42"/>
    </row>
    <row r="683" spans="1:61" ht="15.75" customHeight="1">
      <c r="A683" s="435"/>
      <c r="B683" s="346"/>
      <c r="C683" s="346"/>
      <c r="D683" s="404"/>
      <c r="E683" s="404"/>
      <c r="F683" s="346"/>
      <c r="G683" s="404"/>
      <c r="H683" s="404"/>
      <c r="I683" s="346"/>
      <c r="J683" s="404"/>
      <c r="K683" s="404"/>
      <c r="L683" s="346"/>
      <c r="M683" s="404"/>
      <c r="N683" s="404"/>
      <c r="O683" s="346"/>
      <c r="P683" s="404"/>
      <c r="Q683" s="404"/>
      <c r="R683" s="346"/>
      <c r="S683" s="404"/>
      <c r="T683" s="404"/>
      <c r="U683" s="346"/>
      <c r="V683" s="404"/>
      <c r="W683" s="404"/>
      <c r="X683" s="346"/>
      <c r="Y683" s="404"/>
      <c r="Z683" s="404"/>
      <c r="AA683" s="346"/>
      <c r="AB683" s="404"/>
      <c r="AC683" s="404"/>
      <c r="AD683" s="346"/>
      <c r="AE683" s="404"/>
      <c r="AF683" s="404"/>
      <c r="AG683" s="346"/>
      <c r="AH683" s="404"/>
      <c r="AI683" s="404"/>
      <c r="AJ683" s="346"/>
      <c r="AK683" s="404"/>
      <c r="AL683" s="404"/>
      <c r="AM683" s="346"/>
      <c r="AN683" s="404"/>
      <c r="AO683" s="404"/>
      <c r="AP683" s="42"/>
      <c r="AQ683" s="42"/>
      <c r="AR683" s="42"/>
      <c r="AS683" s="42"/>
      <c r="AT683" s="42"/>
      <c r="AU683" s="42"/>
      <c r="AV683" s="42"/>
      <c r="AW683" s="42"/>
      <c r="AX683" s="42"/>
      <c r="AY683" s="42"/>
      <c r="AZ683" s="42"/>
      <c r="BA683" s="42"/>
      <c r="BB683" s="42"/>
      <c r="BC683" s="42"/>
      <c r="BD683" s="42"/>
      <c r="BE683" s="42"/>
      <c r="BF683" s="42"/>
      <c r="BG683" s="42"/>
      <c r="BH683" s="42"/>
      <c r="BI683" s="42"/>
    </row>
    <row r="684" spans="1:61" ht="15.75" customHeight="1">
      <c r="A684" s="435"/>
      <c r="B684" s="346"/>
      <c r="C684" s="346"/>
      <c r="D684" s="404"/>
      <c r="E684" s="404"/>
      <c r="F684" s="346"/>
      <c r="G684" s="404"/>
      <c r="H684" s="404"/>
      <c r="I684" s="346"/>
      <c r="J684" s="404"/>
      <c r="K684" s="404"/>
      <c r="L684" s="346"/>
      <c r="M684" s="404"/>
      <c r="N684" s="404"/>
      <c r="O684" s="346"/>
      <c r="P684" s="404"/>
      <c r="Q684" s="404"/>
      <c r="R684" s="346"/>
      <c r="S684" s="404"/>
      <c r="T684" s="404"/>
      <c r="U684" s="346"/>
      <c r="V684" s="404"/>
      <c r="W684" s="404"/>
      <c r="X684" s="346"/>
      <c r="Y684" s="404"/>
      <c r="Z684" s="404"/>
      <c r="AA684" s="346"/>
      <c r="AB684" s="404"/>
      <c r="AC684" s="404"/>
      <c r="AD684" s="346"/>
      <c r="AE684" s="404"/>
      <c r="AF684" s="404"/>
      <c r="AG684" s="346"/>
      <c r="AH684" s="404"/>
      <c r="AI684" s="404"/>
      <c r="AJ684" s="346"/>
      <c r="AK684" s="404"/>
      <c r="AL684" s="404"/>
      <c r="AM684" s="346"/>
      <c r="AN684" s="404"/>
      <c r="AO684" s="404"/>
      <c r="AP684" s="42"/>
      <c r="AQ684" s="42"/>
      <c r="AR684" s="42"/>
      <c r="AS684" s="42"/>
      <c r="AT684" s="42"/>
      <c r="AU684" s="42"/>
      <c r="AV684" s="42"/>
      <c r="AW684" s="42"/>
      <c r="AX684" s="42"/>
      <c r="AY684" s="42"/>
      <c r="AZ684" s="42"/>
      <c r="BA684" s="42"/>
      <c r="BB684" s="42"/>
      <c r="BC684" s="42"/>
      <c r="BD684" s="42"/>
      <c r="BE684" s="42"/>
      <c r="BF684" s="42"/>
      <c r="BG684" s="42"/>
      <c r="BH684" s="42"/>
      <c r="BI684" s="42"/>
    </row>
    <row r="685" spans="1:61" ht="15.75" customHeight="1">
      <c r="A685" s="435"/>
      <c r="B685" s="346"/>
      <c r="C685" s="346"/>
      <c r="D685" s="404"/>
      <c r="E685" s="404"/>
      <c r="F685" s="346"/>
      <c r="G685" s="404"/>
      <c r="H685" s="404"/>
      <c r="I685" s="346"/>
      <c r="J685" s="404"/>
      <c r="K685" s="404"/>
      <c r="L685" s="346"/>
      <c r="M685" s="404"/>
      <c r="N685" s="404"/>
      <c r="O685" s="346"/>
      <c r="P685" s="404"/>
      <c r="Q685" s="404"/>
      <c r="R685" s="346"/>
      <c r="S685" s="404"/>
      <c r="T685" s="404"/>
      <c r="U685" s="346"/>
      <c r="V685" s="404"/>
      <c r="W685" s="404"/>
      <c r="X685" s="346"/>
      <c r="Y685" s="404"/>
      <c r="Z685" s="404"/>
      <c r="AA685" s="346"/>
      <c r="AB685" s="404"/>
      <c r="AC685" s="404"/>
      <c r="AD685" s="346"/>
      <c r="AE685" s="404"/>
      <c r="AF685" s="404"/>
      <c r="AG685" s="346"/>
      <c r="AH685" s="404"/>
      <c r="AI685" s="404"/>
      <c r="AJ685" s="346"/>
      <c r="AK685" s="404"/>
      <c r="AL685" s="404"/>
      <c r="AM685" s="346"/>
      <c r="AN685" s="404"/>
      <c r="AO685" s="404"/>
      <c r="AP685" s="42"/>
      <c r="AQ685" s="42"/>
      <c r="AR685" s="42"/>
      <c r="AS685" s="42"/>
      <c r="AT685" s="42"/>
      <c r="AU685" s="42"/>
      <c r="AV685" s="42"/>
      <c r="AW685" s="42"/>
      <c r="AX685" s="42"/>
      <c r="AY685" s="42"/>
      <c r="AZ685" s="42"/>
      <c r="BA685" s="42"/>
      <c r="BB685" s="42"/>
      <c r="BC685" s="42"/>
      <c r="BD685" s="42"/>
      <c r="BE685" s="42"/>
      <c r="BF685" s="42"/>
      <c r="BG685" s="42"/>
      <c r="BH685" s="42"/>
      <c r="BI685" s="42"/>
    </row>
    <row r="686" spans="1:61" ht="15.75" customHeight="1">
      <c r="A686" s="435"/>
      <c r="B686" s="346"/>
      <c r="C686" s="346"/>
      <c r="D686" s="404"/>
      <c r="E686" s="404"/>
      <c r="F686" s="346"/>
      <c r="G686" s="404"/>
      <c r="H686" s="404"/>
      <c r="I686" s="346"/>
      <c r="J686" s="404"/>
      <c r="K686" s="404"/>
      <c r="L686" s="346"/>
      <c r="M686" s="404"/>
      <c r="N686" s="404"/>
      <c r="O686" s="346"/>
      <c r="P686" s="404"/>
      <c r="Q686" s="404"/>
      <c r="R686" s="346"/>
      <c r="S686" s="404"/>
      <c r="T686" s="404"/>
      <c r="U686" s="346"/>
      <c r="V686" s="404"/>
      <c r="W686" s="404"/>
      <c r="X686" s="346"/>
      <c r="Y686" s="404"/>
      <c r="Z686" s="404"/>
      <c r="AA686" s="346"/>
      <c r="AB686" s="404"/>
      <c r="AC686" s="404"/>
      <c r="AD686" s="346"/>
      <c r="AE686" s="404"/>
      <c r="AF686" s="404"/>
      <c r="AG686" s="346"/>
      <c r="AH686" s="404"/>
      <c r="AI686" s="404"/>
      <c r="AJ686" s="346"/>
      <c r="AK686" s="404"/>
      <c r="AL686" s="404"/>
      <c r="AM686" s="346"/>
      <c r="AN686" s="404"/>
      <c r="AO686" s="404"/>
      <c r="AP686" s="42"/>
      <c r="AQ686" s="42"/>
      <c r="AR686" s="42"/>
      <c r="AS686" s="42"/>
      <c r="AT686" s="42"/>
      <c r="AU686" s="42"/>
      <c r="AV686" s="42"/>
      <c r="AW686" s="42"/>
      <c r="AX686" s="42"/>
      <c r="AY686" s="42"/>
      <c r="AZ686" s="42"/>
      <c r="BA686" s="42"/>
      <c r="BB686" s="42"/>
      <c r="BC686" s="42"/>
      <c r="BD686" s="42"/>
      <c r="BE686" s="42"/>
      <c r="BF686" s="42"/>
      <c r="BG686" s="42"/>
      <c r="BH686" s="42"/>
      <c r="BI686" s="42"/>
    </row>
    <row r="687" spans="1:61" ht="15.75" customHeight="1">
      <c r="A687" s="435"/>
      <c r="B687" s="346"/>
      <c r="C687" s="346"/>
      <c r="D687" s="404"/>
      <c r="E687" s="404"/>
      <c r="F687" s="346"/>
      <c r="G687" s="404"/>
      <c r="H687" s="404"/>
      <c r="I687" s="346"/>
      <c r="J687" s="404"/>
      <c r="K687" s="404"/>
      <c r="L687" s="346"/>
      <c r="M687" s="404"/>
      <c r="N687" s="404"/>
      <c r="O687" s="346"/>
      <c r="P687" s="404"/>
      <c r="Q687" s="404"/>
      <c r="R687" s="346"/>
      <c r="S687" s="404"/>
      <c r="T687" s="404"/>
      <c r="U687" s="346"/>
      <c r="V687" s="404"/>
      <c r="W687" s="404"/>
      <c r="X687" s="346"/>
      <c r="Y687" s="404"/>
      <c r="Z687" s="404"/>
      <c r="AA687" s="346"/>
      <c r="AB687" s="404"/>
      <c r="AC687" s="404"/>
      <c r="AD687" s="346"/>
      <c r="AE687" s="404"/>
      <c r="AF687" s="404"/>
      <c r="AG687" s="346"/>
      <c r="AH687" s="404"/>
      <c r="AI687" s="404"/>
      <c r="AJ687" s="346"/>
      <c r="AK687" s="404"/>
      <c r="AL687" s="404"/>
      <c r="AM687" s="346"/>
      <c r="AN687" s="404"/>
      <c r="AO687" s="404"/>
      <c r="AP687" s="42"/>
      <c r="AQ687" s="42"/>
      <c r="AR687" s="42"/>
      <c r="AS687" s="42"/>
      <c r="AT687" s="42"/>
      <c r="AU687" s="42"/>
      <c r="AV687" s="42"/>
      <c r="AW687" s="42"/>
      <c r="AX687" s="42"/>
      <c r="AY687" s="42"/>
      <c r="AZ687" s="42"/>
      <c r="BA687" s="42"/>
      <c r="BB687" s="42"/>
      <c r="BC687" s="42"/>
      <c r="BD687" s="42"/>
      <c r="BE687" s="42"/>
      <c r="BF687" s="42"/>
      <c r="BG687" s="42"/>
      <c r="BH687" s="42"/>
      <c r="BI687" s="42"/>
    </row>
    <row r="688" spans="1:61" ht="15.75" customHeight="1">
      <c r="A688" s="435"/>
      <c r="B688" s="346"/>
      <c r="C688" s="346"/>
      <c r="D688" s="404"/>
      <c r="E688" s="404"/>
      <c r="F688" s="346"/>
      <c r="G688" s="404"/>
      <c r="H688" s="404"/>
      <c r="I688" s="346"/>
      <c r="J688" s="404"/>
      <c r="K688" s="404"/>
      <c r="L688" s="346"/>
      <c r="M688" s="404"/>
      <c r="N688" s="404"/>
      <c r="O688" s="346"/>
      <c r="P688" s="404"/>
      <c r="Q688" s="404"/>
      <c r="R688" s="346"/>
      <c r="S688" s="404"/>
      <c r="T688" s="404"/>
      <c r="U688" s="346"/>
      <c r="V688" s="404"/>
      <c r="W688" s="404"/>
      <c r="X688" s="346"/>
      <c r="Y688" s="404"/>
      <c r="Z688" s="404"/>
      <c r="AA688" s="346"/>
      <c r="AB688" s="404"/>
      <c r="AC688" s="404"/>
      <c r="AD688" s="346"/>
      <c r="AE688" s="404"/>
      <c r="AF688" s="404"/>
      <c r="AG688" s="346"/>
      <c r="AH688" s="404"/>
      <c r="AI688" s="404"/>
      <c r="AJ688" s="346"/>
      <c r="AK688" s="404"/>
      <c r="AL688" s="404"/>
      <c r="AM688" s="346"/>
      <c r="AN688" s="404"/>
      <c r="AO688" s="404"/>
      <c r="AP688" s="42"/>
      <c r="AQ688" s="42"/>
      <c r="AR688" s="42"/>
      <c r="AS688" s="42"/>
      <c r="AT688" s="42"/>
      <c r="AU688" s="42"/>
      <c r="AV688" s="42"/>
      <c r="AW688" s="42"/>
      <c r="AX688" s="42"/>
      <c r="AY688" s="42"/>
      <c r="AZ688" s="42"/>
      <c r="BA688" s="42"/>
      <c r="BB688" s="42"/>
      <c r="BC688" s="42"/>
      <c r="BD688" s="42"/>
      <c r="BE688" s="42"/>
      <c r="BF688" s="42"/>
      <c r="BG688" s="42"/>
      <c r="BH688" s="42"/>
      <c r="BI688" s="42"/>
    </row>
    <row r="689" spans="1:61" ht="15.75" customHeight="1">
      <c r="A689" s="435"/>
      <c r="B689" s="346"/>
      <c r="C689" s="346"/>
      <c r="D689" s="346"/>
      <c r="E689" s="346"/>
      <c r="F689" s="346"/>
      <c r="G689" s="346"/>
      <c r="H689" s="346"/>
      <c r="I689" s="346"/>
      <c r="J689" s="346"/>
      <c r="K689" s="346"/>
      <c r="L689" s="346"/>
      <c r="M689" s="346"/>
      <c r="N689" s="346"/>
      <c r="O689" s="346"/>
      <c r="P689" s="346"/>
      <c r="Q689" s="346"/>
      <c r="R689" s="346"/>
      <c r="S689" s="346"/>
      <c r="T689" s="346"/>
      <c r="U689" s="346"/>
      <c r="V689" s="346"/>
      <c r="W689" s="346"/>
      <c r="X689" s="346"/>
      <c r="Y689" s="346"/>
      <c r="Z689" s="346"/>
      <c r="AA689" s="346"/>
      <c r="AB689" s="346"/>
      <c r="AC689" s="346"/>
      <c r="AD689" s="346"/>
      <c r="AE689" s="346"/>
      <c r="AF689" s="346"/>
      <c r="AG689" s="346"/>
      <c r="AH689" s="346"/>
      <c r="AI689" s="346"/>
      <c r="AJ689" s="346"/>
      <c r="AK689" s="346"/>
      <c r="AL689" s="346"/>
      <c r="AM689" s="346"/>
      <c r="AN689" s="346"/>
      <c r="AO689" s="346"/>
      <c r="AP689" s="42"/>
      <c r="AQ689" s="42"/>
      <c r="AR689" s="42"/>
      <c r="AS689" s="42"/>
      <c r="AT689" s="42"/>
      <c r="AU689" s="42"/>
      <c r="AV689" s="42"/>
      <c r="AW689" s="42"/>
      <c r="AX689" s="42"/>
      <c r="AY689" s="42"/>
      <c r="AZ689" s="42"/>
      <c r="BA689" s="42"/>
      <c r="BB689" s="42"/>
      <c r="BC689" s="42"/>
      <c r="BD689" s="42"/>
      <c r="BE689" s="42"/>
      <c r="BF689" s="42"/>
      <c r="BG689" s="42"/>
      <c r="BH689" s="42"/>
      <c r="BI689" s="42"/>
    </row>
    <row r="690" spans="1:61" ht="15.75" customHeight="1">
      <c r="A690" s="435"/>
      <c r="B690" s="346"/>
      <c r="C690" s="346"/>
      <c r="D690" s="406"/>
      <c r="E690" s="406"/>
      <c r="F690" s="346"/>
      <c r="G690" s="406"/>
      <c r="H690" s="406"/>
      <c r="I690" s="346"/>
      <c r="J690" s="406"/>
      <c r="K690" s="406"/>
      <c r="L690" s="346"/>
      <c r="M690" s="406"/>
      <c r="N690" s="406"/>
      <c r="O690" s="346"/>
      <c r="P690" s="406"/>
      <c r="Q690" s="406"/>
      <c r="R690" s="346"/>
      <c r="S690" s="406"/>
      <c r="T690" s="406"/>
      <c r="U690" s="346"/>
      <c r="V690" s="406"/>
      <c r="W690" s="406"/>
      <c r="X690" s="346"/>
      <c r="Y690" s="406"/>
      <c r="Z690" s="406"/>
      <c r="AA690" s="346"/>
      <c r="AB690" s="406"/>
      <c r="AC690" s="406"/>
      <c r="AD690" s="346"/>
      <c r="AE690" s="406"/>
      <c r="AF690" s="406"/>
      <c r="AG690" s="346"/>
      <c r="AH690" s="406"/>
      <c r="AI690" s="406"/>
      <c r="AJ690" s="346"/>
      <c r="AK690" s="406"/>
      <c r="AL690" s="406"/>
      <c r="AM690" s="346"/>
      <c r="AN690" s="406"/>
      <c r="AO690" s="406"/>
      <c r="AP690" s="42"/>
      <c r="AQ690" s="42"/>
      <c r="AR690" s="42"/>
      <c r="AS690" s="42"/>
      <c r="AT690" s="42"/>
      <c r="AU690" s="42"/>
      <c r="AV690" s="42"/>
      <c r="AW690" s="42"/>
      <c r="AX690" s="42"/>
      <c r="AY690" s="42"/>
      <c r="AZ690" s="42"/>
      <c r="BA690" s="42"/>
      <c r="BB690" s="42"/>
      <c r="BC690" s="42"/>
      <c r="BD690" s="42"/>
      <c r="BE690" s="42"/>
      <c r="BF690" s="42"/>
      <c r="BG690" s="42"/>
      <c r="BH690" s="42"/>
      <c r="BI690" s="42"/>
    </row>
    <row r="691" spans="1:61" ht="15.75" customHeight="1">
      <c r="A691" s="435"/>
      <c r="B691" s="346"/>
      <c r="C691" s="346"/>
      <c r="D691" s="404"/>
      <c r="E691" s="404"/>
      <c r="F691" s="346"/>
      <c r="G691" s="404"/>
      <c r="H691" s="404"/>
      <c r="I691" s="346"/>
      <c r="J691" s="404"/>
      <c r="K691" s="404"/>
      <c r="L691" s="346"/>
      <c r="M691" s="404"/>
      <c r="N691" s="404"/>
      <c r="O691" s="346"/>
      <c r="P691" s="404"/>
      <c r="Q691" s="404"/>
      <c r="R691" s="346"/>
      <c r="S691" s="404"/>
      <c r="T691" s="404"/>
      <c r="U691" s="346"/>
      <c r="V691" s="404"/>
      <c r="W691" s="404"/>
      <c r="X691" s="346"/>
      <c r="Y691" s="404"/>
      <c r="Z691" s="404"/>
      <c r="AA691" s="346"/>
      <c r="AB691" s="404"/>
      <c r="AC691" s="404"/>
      <c r="AD691" s="346"/>
      <c r="AE691" s="404"/>
      <c r="AF691" s="404"/>
      <c r="AG691" s="346"/>
      <c r="AH691" s="404"/>
      <c r="AI691" s="404"/>
      <c r="AJ691" s="346"/>
      <c r="AK691" s="404"/>
      <c r="AL691" s="404"/>
      <c r="AM691" s="346"/>
      <c r="AN691" s="404"/>
      <c r="AO691" s="404"/>
      <c r="AP691" s="42"/>
      <c r="AQ691" s="42"/>
      <c r="AR691" s="42"/>
      <c r="AS691" s="42"/>
      <c r="AT691" s="42"/>
      <c r="AU691" s="42"/>
      <c r="AV691" s="42"/>
      <c r="AW691" s="42"/>
      <c r="AX691" s="42"/>
      <c r="AY691" s="42"/>
      <c r="AZ691" s="42"/>
      <c r="BA691" s="42"/>
      <c r="BB691" s="42"/>
      <c r="BC691" s="42"/>
      <c r="BD691" s="42"/>
      <c r="BE691" s="42"/>
      <c r="BF691" s="42"/>
      <c r="BG691" s="42"/>
      <c r="BH691" s="42"/>
      <c r="BI691" s="42"/>
    </row>
    <row r="692" spans="1:61" ht="15.75" customHeight="1">
      <c r="A692" s="435"/>
      <c r="B692" s="346"/>
      <c r="C692" s="346"/>
      <c r="D692" s="404"/>
      <c r="E692" s="404"/>
      <c r="F692" s="346"/>
      <c r="G692" s="404"/>
      <c r="H692" s="404"/>
      <c r="I692" s="346"/>
      <c r="J692" s="404"/>
      <c r="K692" s="404"/>
      <c r="L692" s="346"/>
      <c r="M692" s="404"/>
      <c r="N692" s="404"/>
      <c r="O692" s="346"/>
      <c r="P692" s="404"/>
      <c r="Q692" s="404"/>
      <c r="R692" s="346"/>
      <c r="S692" s="404"/>
      <c r="T692" s="404"/>
      <c r="U692" s="346"/>
      <c r="V692" s="404"/>
      <c r="W692" s="404"/>
      <c r="X692" s="346"/>
      <c r="Y692" s="404"/>
      <c r="Z692" s="404"/>
      <c r="AA692" s="346"/>
      <c r="AB692" s="404"/>
      <c r="AC692" s="404"/>
      <c r="AD692" s="346"/>
      <c r="AE692" s="404"/>
      <c r="AF692" s="404"/>
      <c r="AG692" s="346"/>
      <c r="AH692" s="404"/>
      <c r="AI692" s="404"/>
      <c r="AJ692" s="346"/>
      <c r="AK692" s="404"/>
      <c r="AL692" s="404"/>
      <c r="AM692" s="346"/>
      <c r="AN692" s="404"/>
      <c r="AO692" s="404"/>
      <c r="AP692" s="42"/>
      <c r="AQ692" s="42"/>
      <c r="AR692" s="42"/>
      <c r="AS692" s="42"/>
      <c r="AT692" s="42"/>
      <c r="AU692" s="42"/>
      <c r="AV692" s="42"/>
      <c r="AW692" s="42"/>
      <c r="AX692" s="42"/>
      <c r="AY692" s="42"/>
      <c r="AZ692" s="42"/>
      <c r="BA692" s="42"/>
      <c r="BB692" s="42"/>
      <c r="BC692" s="42"/>
      <c r="BD692" s="42"/>
      <c r="BE692" s="42"/>
      <c r="BF692" s="42"/>
      <c r="BG692" s="42"/>
      <c r="BH692" s="42"/>
      <c r="BI692" s="42"/>
    </row>
    <row r="693" spans="1:61" ht="15.75" customHeight="1">
      <c r="A693" s="435"/>
      <c r="B693" s="346"/>
      <c r="C693" s="346"/>
      <c r="D693" s="404"/>
      <c r="E693" s="404"/>
      <c r="F693" s="346"/>
      <c r="G693" s="404"/>
      <c r="H693" s="404"/>
      <c r="I693" s="346"/>
      <c r="J693" s="404"/>
      <c r="K693" s="404"/>
      <c r="L693" s="346"/>
      <c r="M693" s="404"/>
      <c r="N693" s="404"/>
      <c r="O693" s="346"/>
      <c r="P693" s="404"/>
      <c r="Q693" s="404"/>
      <c r="R693" s="346"/>
      <c r="S693" s="404"/>
      <c r="T693" s="404"/>
      <c r="U693" s="346"/>
      <c r="V693" s="404"/>
      <c r="W693" s="404"/>
      <c r="X693" s="346"/>
      <c r="Y693" s="404"/>
      <c r="Z693" s="404"/>
      <c r="AA693" s="346"/>
      <c r="AB693" s="404"/>
      <c r="AC693" s="404"/>
      <c r="AD693" s="346"/>
      <c r="AE693" s="404"/>
      <c r="AF693" s="404"/>
      <c r="AG693" s="346"/>
      <c r="AH693" s="404"/>
      <c r="AI693" s="404"/>
      <c r="AJ693" s="346"/>
      <c r="AK693" s="404"/>
      <c r="AL693" s="404"/>
      <c r="AM693" s="346"/>
      <c r="AN693" s="404"/>
      <c r="AO693" s="404"/>
      <c r="AP693" s="42"/>
      <c r="AQ693" s="42"/>
      <c r="AR693" s="42"/>
      <c r="AS693" s="42"/>
      <c r="AT693" s="42"/>
      <c r="AU693" s="42"/>
      <c r="AV693" s="42"/>
      <c r="AW693" s="42"/>
      <c r="AX693" s="42"/>
      <c r="AY693" s="42"/>
      <c r="AZ693" s="42"/>
      <c r="BA693" s="42"/>
      <c r="BB693" s="42"/>
      <c r="BC693" s="42"/>
      <c r="BD693" s="42"/>
      <c r="BE693" s="42"/>
      <c r="BF693" s="42"/>
      <c r="BG693" s="42"/>
      <c r="BH693" s="42"/>
      <c r="BI693" s="42"/>
    </row>
    <row r="694" spans="1:61" ht="15.75" customHeight="1">
      <c r="A694" s="435"/>
      <c r="B694" s="346"/>
      <c r="C694" s="346"/>
      <c r="D694" s="404"/>
      <c r="E694" s="404"/>
      <c r="F694" s="346"/>
      <c r="G694" s="404"/>
      <c r="H694" s="404"/>
      <c r="I694" s="346"/>
      <c r="J694" s="404"/>
      <c r="K694" s="404"/>
      <c r="L694" s="346"/>
      <c r="M694" s="404"/>
      <c r="N694" s="404"/>
      <c r="O694" s="346"/>
      <c r="P694" s="404"/>
      <c r="Q694" s="404"/>
      <c r="R694" s="346"/>
      <c r="S694" s="404"/>
      <c r="T694" s="404"/>
      <c r="U694" s="346"/>
      <c r="V694" s="404"/>
      <c r="W694" s="404"/>
      <c r="X694" s="346"/>
      <c r="Y694" s="404"/>
      <c r="Z694" s="404"/>
      <c r="AA694" s="346"/>
      <c r="AB694" s="404"/>
      <c r="AC694" s="404"/>
      <c r="AD694" s="346"/>
      <c r="AE694" s="404"/>
      <c r="AF694" s="404"/>
      <c r="AG694" s="346"/>
      <c r="AH694" s="404"/>
      <c r="AI694" s="404"/>
      <c r="AJ694" s="346"/>
      <c r="AK694" s="404"/>
      <c r="AL694" s="404"/>
      <c r="AM694" s="346"/>
      <c r="AN694" s="404"/>
      <c r="AO694" s="404"/>
      <c r="AP694" s="42"/>
      <c r="AQ694" s="42"/>
      <c r="AR694" s="42"/>
      <c r="AS694" s="42"/>
      <c r="AT694" s="42"/>
      <c r="AU694" s="42"/>
      <c r="AV694" s="42"/>
      <c r="AW694" s="42"/>
      <c r="AX694" s="42"/>
      <c r="AY694" s="42"/>
      <c r="AZ694" s="42"/>
      <c r="BA694" s="42"/>
      <c r="BB694" s="42"/>
      <c r="BC694" s="42"/>
      <c r="BD694" s="42"/>
      <c r="BE694" s="42"/>
      <c r="BF694" s="42"/>
      <c r="BG694" s="42"/>
      <c r="BH694" s="42"/>
      <c r="BI694" s="42"/>
    </row>
    <row r="695" spans="1:61" ht="15.75" customHeight="1">
      <c r="A695" s="435"/>
      <c r="B695" s="346"/>
      <c r="C695" s="346"/>
      <c r="D695" s="404"/>
      <c r="E695" s="404"/>
      <c r="F695" s="346"/>
      <c r="G695" s="404"/>
      <c r="H695" s="404"/>
      <c r="I695" s="346"/>
      <c r="J695" s="404"/>
      <c r="K695" s="404"/>
      <c r="L695" s="346"/>
      <c r="M695" s="404"/>
      <c r="N695" s="404"/>
      <c r="O695" s="346"/>
      <c r="P695" s="404"/>
      <c r="Q695" s="404"/>
      <c r="R695" s="346"/>
      <c r="S695" s="404"/>
      <c r="T695" s="404"/>
      <c r="U695" s="346"/>
      <c r="V695" s="404"/>
      <c r="W695" s="404"/>
      <c r="X695" s="346"/>
      <c r="Y695" s="404"/>
      <c r="Z695" s="404"/>
      <c r="AA695" s="346"/>
      <c r="AB695" s="404"/>
      <c r="AC695" s="404"/>
      <c r="AD695" s="346"/>
      <c r="AE695" s="404"/>
      <c r="AF695" s="404"/>
      <c r="AG695" s="346"/>
      <c r="AH695" s="404"/>
      <c r="AI695" s="404"/>
      <c r="AJ695" s="346"/>
      <c r="AK695" s="404"/>
      <c r="AL695" s="404"/>
      <c r="AM695" s="346"/>
      <c r="AN695" s="404"/>
      <c r="AO695" s="404"/>
      <c r="AP695" s="42"/>
      <c r="AQ695" s="42"/>
      <c r="AR695" s="42"/>
      <c r="AS695" s="42"/>
      <c r="AT695" s="42"/>
      <c r="AU695" s="42"/>
      <c r="AV695" s="42"/>
      <c r="AW695" s="42"/>
      <c r="AX695" s="42"/>
      <c r="AY695" s="42"/>
      <c r="AZ695" s="42"/>
      <c r="BA695" s="42"/>
      <c r="BB695" s="42"/>
      <c r="BC695" s="42"/>
      <c r="BD695" s="42"/>
      <c r="BE695" s="42"/>
      <c r="BF695" s="42"/>
      <c r="BG695" s="42"/>
      <c r="BH695" s="42"/>
      <c r="BI695" s="42"/>
    </row>
    <row r="696" spans="1:61" ht="15.75" customHeight="1">
      <c r="A696" s="435"/>
      <c r="B696" s="346"/>
      <c r="C696" s="346"/>
      <c r="D696" s="404"/>
      <c r="E696" s="404"/>
      <c r="F696" s="346"/>
      <c r="G696" s="404"/>
      <c r="H696" s="404"/>
      <c r="I696" s="346"/>
      <c r="J696" s="404"/>
      <c r="K696" s="404"/>
      <c r="L696" s="346"/>
      <c r="M696" s="404"/>
      <c r="N696" s="404"/>
      <c r="O696" s="346"/>
      <c r="P696" s="404"/>
      <c r="Q696" s="404"/>
      <c r="R696" s="346"/>
      <c r="S696" s="404"/>
      <c r="T696" s="404"/>
      <c r="U696" s="346"/>
      <c r="V696" s="404"/>
      <c r="W696" s="404"/>
      <c r="X696" s="346"/>
      <c r="Y696" s="404"/>
      <c r="Z696" s="404"/>
      <c r="AA696" s="346"/>
      <c r="AB696" s="404"/>
      <c r="AC696" s="404"/>
      <c r="AD696" s="346"/>
      <c r="AE696" s="404"/>
      <c r="AF696" s="404"/>
      <c r="AG696" s="346"/>
      <c r="AH696" s="404"/>
      <c r="AI696" s="404"/>
      <c r="AJ696" s="346"/>
      <c r="AK696" s="404"/>
      <c r="AL696" s="404"/>
      <c r="AM696" s="346"/>
      <c r="AN696" s="404"/>
      <c r="AO696" s="404"/>
      <c r="AP696" s="42"/>
      <c r="AQ696" s="42"/>
      <c r="AR696" s="42"/>
      <c r="AS696" s="42"/>
      <c r="AT696" s="42"/>
      <c r="AU696" s="42"/>
      <c r="AV696" s="42"/>
      <c r="AW696" s="42"/>
      <c r="AX696" s="42"/>
      <c r="AY696" s="42"/>
      <c r="AZ696" s="42"/>
      <c r="BA696" s="42"/>
      <c r="BB696" s="42"/>
      <c r="BC696" s="42"/>
      <c r="BD696" s="42"/>
      <c r="BE696" s="42"/>
      <c r="BF696" s="42"/>
      <c r="BG696" s="42"/>
      <c r="BH696" s="42"/>
      <c r="BI696" s="42"/>
    </row>
    <row r="697" spans="1:61" ht="15.75" customHeight="1">
      <c r="A697" s="435"/>
      <c r="B697" s="346"/>
      <c r="C697" s="346"/>
      <c r="D697" s="404"/>
      <c r="E697" s="406"/>
      <c r="F697" s="346"/>
      <c r="G697" s="404"/>
      <c r="H697" s="406"/>
      <c r="I697" s="346"/>
      <c r="J697" s="404"/>
      <c r="K697" s="406"/>
      <c r="L697" s="346"/>
      <c r="M697" s="404"/>
      <c r="N697" s="406"/>
      <c r="O697" s="346"/>
      <c r="P697" s="404"/>
      <c r="Q697" s="406"/>
      <c r="R697" s="346"/>
      <c r="S697" s="404"/>
      <c r="T697" s="406"/>
      <c r="U697" s="346"/>
      <c r="V697" s="404"/>
      <c r="W697" s="406"/>
      <c r="X697" s="346"/>
      <c r="Y697" s="404"/>
      <c r="Z697" s="406"/>
      <c r="AA697" s="346"/>
      <c r="AB697" s="404"/>
      <c r="AC697" s="406"/>
      <c r="AD697" s="346"/>
      <c r="AE697" s="404"/>
      <c r="AF697" s="406"/>
      <c r="AG697" s="346"/>
      <c r="AH697" s="404"/>
      <c r="AI697" s="406"/>
      <c r="AJ697" s="346"/>
      <c r="AK697" s="404"/>
      <c r="AL697" s="406"/>
      <c r="AM697" s="346"/>
      <c r="AN697" s="404"/>
      <c r="AO697" s="406"/>
      <c r="AP697" s="42"/>
      <c r="AQ697" s="42"/>
      <c r="AR697" s="42"/>
      <c r="AS697" s="42"/>
      <c r="AT697" s="42"/>
      <c r="AU697" s="42"/>
      <c r="AV697" s="42"/>
      <c r="AW697" s="42"/>
      <c r="AX697" s="42"/>
      <c r="AY697" s="42"/>
      <c r="AZ697" s="42"/>
      <c r="BA697" s="42"/>
      <c r="BB697" s="42"/>
      <c r="BC697" s="42"/>
      <c r="BD697" s="42"/>
      <c r="BE697" s="42"/>
      <c r="BF697" s="42"/>
      <c r="BG697" s="42"/>
      <c r="BH697" s="42"/>
      <c r="BI697" s="42"/>
    </row>
    <row r="698" spans="1:61" ht="15.75" customHeight="1">
      <c r="A698" s="435"/>
      <c r="B698" s="346"/>
      <c r="C698" s="346"/>
      <c r="D698" s="404"/>
      <c r="E698" s="404"/>
      <c r="F698" s="346"/>
      <c r="G698" s="404"/>
      <c r="H698" s="404"/>
      <c r="I698" s="346"/>
      <c r="J698" s="404"/>
      <c r="K698" s="404"/>
      <c r="L698" s="346"/>
      <c r="M698" s="404"/>
      <c r="N698" s="404"/>
      <c r="O698" s="346"/>
      <c r="P698" s="404"/>
      <c r="Q698" s="404"/>
      <c r="R698" s="346"/>
      <c r="S698" s="404"/>
      <c r="T698" s="404"/>
      <c r="U698" s="346"/>
      <c r="V698" s="404"/>
      <c r="W698" s="404"/>
      <c r="X698" s="346"/>
      <c r="Y698" s="404"/>
      <c r="Z698" s="404"/>
      <c r="AA698" s="346"/>
      <c r="AB698" s="404"/>
      <c r="AC698" s="404"/>
      <c r="AD698" s="346"/>
      <c r="AE698" s="404"/>
      <c r="AF698" s="404"/>
      <c r="AG698" s="346"/>
      <c r="AH698" s="404"/>
      <c r="AI698" s="404"/>
      <c r="AJ698" s="346"/>
      <c r="AK698" s="404"/>
      <c r="AL698" s="404"/>
      <c r="AM698" s="346"/>
      <c r="AN698" s="404"/>
      <c r="AO698" s="404"/>
      <c r="AP698" s="42"/>
      <c r="AQ698" s="42"/>
      <c r="AR698" s="42"/>
      <c r="AS698" s="42"/>
      <c r="AT698" s="42"/>
      <c r="AU698" s="42"/>
      <c r="AV698" s="42"/>
      <c r="AW698" s="42"/>
      <c r="AX698" s="42"/>
      <c r="AY698" s="42"/>
      <c r="AZ698" s="42"/>
      <c r="BA698" s="42"/>
      <c r="BB698" s="42"/>
      <c r="BC698" s="42"/>
      <c r="BD698" s="42"/>
      <c r="BE698" s="42"/>
      <c r="BF698" s="42"/>
      <c r="BG698" s="42"/>
      <c r="BH698" s="42"/>
      <c r="BI698" s="42"/>
    </row>
    <row r="699" spans="1:61" ht="15.75" customHeight="1">
      <c r="A699" s="435"/>
      <c r="B699" s="346"/>
      <c r="C699" s="346"/>
      <c r="D699" s="404"/>
      <c r="E699" s="404"/>
      <c r="F699" s="346"/>
      <c r="G699" s="404"/>
      <c r="H699" s="404"/>
      <c r="I699" s="346"/>
      <c r="J699" s="404"/>
      <c r="K699" s="404"/>
      <c r="L699" s="346"/>
      <c r="M699" s="404"/>
      <c r="N699" s="404"/>
      <c r="O699" s="346"/>
      <c r="P699" s="404"/>
      <c r="Q699" s="404"/>
      <c r="R699" s="346"/>
      <c r="S699" s="404"/>
      <c r="T699" s="404"/>
      <c r="U699" s="346"/>
      <c r="V699" s="404"/>
      <c r="W699" s="404"/>
      <c r="X699" s="346"/>
      <c r="Y699" s="404"/>
      <c r="Z699" s="404"/>
      <c r="AA699" s="346"/>
      <c r="AB699" s="404"/>
      <c r="AC699" s="404"/>
      <c r="AD699" s="346"/>
      <c r="AE699" s="404"/>
      <c r="AF699" s="404"/>
      <c r="AG699" s="346"/>
      <c r="AH699" s="404"/>
      <c r="AI699" s="404"/>
      <c r="AJ699" s="346"/>
      <c r="AK699" s="404"/>
      <c r="AL699" s="404"/>
      <c r="AM699" s="346"/>
      <c r="AN699" s="404"/>
      <c r="AO699" s="404"/>
      <c r="AP699" s="42"/>
      <c r="AQ699" s="42"/>
      <c r="AR699" s="42"/>
      <c r="AS699" s="42"/>
      <c r="AT699" s="42"/>
      <c r="AU699" s="42"/>
      <c r="AV699" s="42"/>
      <c r="AW699" s="42"/>
      <c r="AX699" s="42"/>
      <c r="AY699" s="42"/>
      <c r="AZ699" s="42"/>
      <c r="BA699" s="42"/>
      <c r="BB699" s="42"/>
      <c r="BC699" s="42"/>
      <c r="BD699" s="42"/>
      <c r="BE699" s="42"/>
      <c r="BF699" s="42"/>
      <c r="BG699" s="42"/>
      <c r="BH699" s="42"/>
      <c r="BI699" s="42"/>
    </row>
    <row r="700" spans="1:61" ht="15.75" customHeight="1">
      <c r="A700" s="435"/>
      <c r="B700" s="346"/>
      <c r="C700" s="346"/>
      <c r="D700" s="404"/>
      <c r="E700" s="404"/>
      <c r="F700" s="346"/>
      <c r="G700" s="404"/>
      <c r="H700" s="404"/>
      <c r="I700" s="346"/>
      <c r="J700" s="404"/>
      <c r="K700" s="404"/>
      <c r="L700" s="346"/>
      <c r="M700" s="404"/>
      <c r="N700" s="404"/>
      <c r="O700" s="346"/>
      <c r="P700" s="404"/>
      <c r="Q700" s="404"/>
      <c r="R700" s="346"/>
      <c r="S700" s="404"/>
      <c r="T700" s="404"/>
      <c r="U700" s="346"/>
      <c r="V700" s="404"/>
      <c r="W700" s="404"/>
      <c r="X700" s="346"/>
      <c r="Y700" s="404"/>
      <c r="Z700" s="404"/>
      <c r="AA700" s="346"/>
      <c r="AB700" s="404"/>
      <c r="AC700" s="404"/>
      <c r="AD700" s="346"/>
      <c r="AE700" s="404"/>
      <c r="AF700" s="404"/>
      <c r="AG700" s="346"/>
      <c r="AH700" s="404"/>
      <c r="AI700" s="404"/>
      <c r="AJ700" s="346"/>
      <c r="AK700" s="404"/>
      <c r="AL700" s="404"/>
      <c r="AM700" s="346"/>
      <c r="AN700" s="404"/>
      <c r="AO700" s="404"/>
      <c r="AP700" s="42"/>
      <c r="AQ700" s="42"/>
      <c r="AR700" s="42"/>
      <c r="AS700" s="42"/>
      <c r="AT700" s="42"/>
      <c r="AU700" s="42"/>
      <c r="AV700" s="42"/>
      <c r="AW700" s="42"/>
      <c r="AX700" s="42"/>
      <c r="AY700" s="42"/>
      <c r="AZ700" s="42"/>
      <c r="BA700" s="42"/>
      <c r="BB700" s="42"/>
      <c r="BC700" s="42"/>
      <c r="BD700" s="42"/>
      <c r="BE700" s="42"/>
      <c r="BF700" s="42"/>
      <c r="BG700" s="42"/>
      <c r="BH700" s="42"/>
      <c r="BI700" s="42"/>
    </row>
    <row r="701" spans="1:61" ht="15.75" customHeight="1">
      <c r="A701" s="435"/>
      <c r="B701" s="346"/>
      <c r="C701" s="346"/>
      <c r="D701" s="404"/>
      <c r="E701" s="404"/>
      <c r="F701" s="346"/>
      <c r="G701" s="404"/>
      <c r="H701" s="404"/>
      <c r="I701" s="346"/>
      <c r="J701" s="404"/>
      <c r="K701" s="404"/>
      <c r="L701" s="346"/>
      <c r="M701" s="404"/>
      <c r="N701" s="404"/>
      <c r="O701" s="346"/>
      <c r="P701" s="404"/>
      <c r="Q701" s="404"/>
      <c r="R701" s="346"/>
      <c r="S701" s="404"/>
      <c r="T701" s="404"/>
      <c r="U701" s="346"/>
      <c r="V701" s="404"/>
      <c r="W701" s="404"/>
      <c r="X701" s="346"/>
      <c r="Y701" s="404"/>
      <c r="Z701" s="404"/>
      <c r="AA701" s="346"/>
      <c r="AB701" s="404"/>
      <c r="AC701" s="404"/>
      <c r="AD701" s="346"/>
      <c r="AE701" s="404"/>
      <c r="AF701" s="404"/>
      <c r="AG701" s="346"/>
      <c r="AH701" s="404"/>
      <c r="AI701" s="404"/>
      <c r="AJ701" s="346"/>
      <c r="AK701" s="404"/>
      <c r="AL701" s="404"/>
      <c r="AM701" s="346"/>
      <c r="AN701" s="404"/>
      <c r="AO701" s="404"/>
      <c r="AP701" s="42"/>
      <c r="AQ701" s="42"/>
      <c r="AR701" s="42"/>
      <c r="AS701" s="42"/>
      <c r="AT701" s="42"/>
      <c r="AU701" s="42"/>
      <c r="AV701" s="42"/>
      <c r="AW701" s="42"/>
      <c r="AX701" s="42"/>
      <c r="AY701" s="42"/>
      <c r="AZ701" s="42"/>
      <c r="BA701" s="42"/>
      <c r="BB701" s="42"/>
      <c r="BC701" s="42"/>
      <c r="BD701" s="42"/>
      <c r="BE701" s="42"/>
      <c r="BF701" s="42"/>
      <c r="BG701" s="42"/>
      <c r="BH701" s="42"/>
      <c r="BI701" s="42"/>
    </row>
  </sheetData>
  <mergeCells count="2">
    <mergeCell ref="B1:AO1"/>
    <mergeCell ref="C4:AO4"/>
  </mergeCells>
  <conditionalFormatting sqref="C6 C9 E9:F9 C11:C17 E11:F17 C19:C26 E19:F26 H19:I26 K19:L26 N19:O26 Q19:R26 T19:U26 W19:X26 Z19:AA26 AC19:AD26 AF19:AG26 AI19:AJ26 AL19:AM26 AO19:AO26 C92:AO92 C96:AO121 D122:E124 C125:E156 C168:D170 E169:AO170 C172:AO172 C213:D213 C214:AO231 C232:D232 C236:D238 E237:AO238 C240:AO240 C242:AO243 C255:AO268 C269:D269 C292:D293 E293:AO293 C295:AO295 C297:E332 C333:D333 C356:D358 C403:D403">
    <cfRule type="expression" dxfId="223" priority="1" stopIfTrue="1">
      <formula>"esterreur(reference)"</formula>
    </cfRule>
  </conditionalFormatting>
  <conditionalFormatting sqref="C93">
    <cfRule type="expression" dxfId="222" priority="2" stopIfTrue="1">
      <formula>"esterreur(reference)"</formula>
    </cfRule>
  </conditionalFormatting>
  <conditionalFormatting sqref="C173">
    <cfRule type="expression" dxfId="221" priority="3" stopIfTrue="1">
      <formula>"esterreur(reference)"</formula>
    </cfRule>
  </conditionalFormatting>
  <conditionalFormatting sqref="C241">
    <cfRule type="expression" dxfId="220" priority="4" stopIfTrue="1">
      <formula>"esterreur(reference)"</formula>
    </cfRule>
  </conditionalFormatting>
  <conditionalFormatting sqref="C296">
    <cfRule type="expression" dxfId="219" priority="5" stopIfTrue="1">
      <formula>"esterreur(reference)"</formula>
    </cfRule>
  </conditionalFormatting>
  <conditionalFormatting sqref="C361">
    <cfRule type="expression" dxfId="218" priority="6" stopIfTrue="1">
      <formula>"esterreur(reference)"</formula>
    </cfRule>
  </conditionalFormatting>
  <conditionalFormatting sqref="C407">
    <cfRule type="expression" dxfId="217" priority="7" stopIfTrue="1">
      <formula>"esterreur(reference)"</formula>
    </cfRule>
  </conditionalFormatting>
  <conditionalFormatting sqref="C253:D257">
    <cfRule type="expression" dxfId="216" priority="8" stopIfTrue="1">
      <formula>"esterreur(reference)"</formula>
    </cfRule>
  </conditionalFormatting>
  <conditionalFormatting sqref="C235:AC235">
    <cfRule type="expression" dxfId="215" priority="9" stopIfTrue="1">
      <formula>"esterreur(reference)"</formula>
    </cfRule>
  </conditionalFormatting>
  <conditionalFormatting sqref="C252:AC252">
    <cfRule type="expression" dxfId="214" priority="10" stopIfTrue="1">
      <formula>"esterreur(reference)"</formula>
    </cfRule>
  </conditionalFormatting>
  <conditionalFormatting sqref="C355:AC355">
    <cfRule type="expression" dxfId="213" priority="11" stopIfTrue="1">
      <formula>"esterreur(reference)"</formula>
    </cfRule>
  </conditionalFormatting>
  <conditionalFormatting sqref="C27:AO74">
    <cfRule type="expression" dxfId="212" priority="12" stopIfTrue="1">
      <formula>"esterreur(reference)"</formula>
    </cfRule>
  </conditionalFormatting>
  <conditionalFormatting sqref="C85:AO90">
    <cfRule type="expression" dxfId="211" priority="13" stopIfTrue="1">
      <formula>"esterreur(reference)"</formula>
    </cfRule>
  </conditionalFormatting>
  <conditionalFormatting sqref="C159:AO160 C167:AC167">
    <cfRule type="expression" dxfId="210" priority="14" stopIfTrue="1">
      <formula>"esterreur(reference)"</formula>
    </cfRule>
  </conditionalFormatting>
  <conditionalFormatting sqref="C174:AO212">
    <cfRule type="expression" dxfId="209" priority="15" stopIfTrue="1">
      <formula>"esterreur(reference)"</formula>
    </cfRule>
  </conditionalFormatting>
  <conditionalFormatting sqref="C246:AO246 C291:AC291">
    <cfRule type="expression" dxfId="208" priority="16" stopIfTrue="1">
      <formula>"esterreur(reference)"</formula>
    </cfRule>
  </conditionalFormatting>
  <conditionalFormatting sqref="C270:AO288">
    <cfRule type="expression" dxfId="207" priority="17" stopIfTrue="1">
      <formula>"esterreur(reference)"</formula>
    </cfRule>
  </conditionalFormatting>
  <conditionalFormatting sqref="C334:AO352">
    <cfRule type="expression" dxfId="206" priority="18" stopIfTrue="1">
      <formula>"esterreur(reference)"</formula>
    </cfRule>
  </conditionalFormatting>
  <conditionalFormatting sqref="C360:AO360">
    <cfRule type="expression" dxfId="205" priority="19" stopIfTrue="1">
      <formula>"esterreur(reference)"</formula>
    </cfRule>
  </conditionalFormatting>
  <conditionalFormatting sqref="C362:AO397">
    <cfRule type="expression" dxfId="204" priority="20" stopIfTrue="1">
      <formula>"esterreur(reference)"</formula>
    </cfRule>
  </conditionalFormatting>
  <conditionalFormatting sqref="C399:AO402">
    <cfRule type="expression" dxfId="203" priority="21" stopIfTrue="1">
      <formula>"esterreur(reference)"</formula>
    </cfRule>
  </conditionalFormatting>
  <conditionalFormatting sqref="D398">
    <cfRule type="expression" dxfId="202" priority="22" stopIfTrue="1">
      <formula>"esterreur(reference)"</formula>
    </cfRule>
  </conditionalFormatting>
  <conditionalFormatting sqref="E253:E254">
    <cfRule type="expression" dxfId="201" priority="23" stopIfTrue="1">
      <formula>"esterreur(reference)"</formula>
    </cfRule>
  </conditionalFormatting>
  <conditionalFormatting sqref="E256">
    <cfRule type="expression" dxfId="200" priority="24" stopIfTrue="1">
      <formula>"esterreur(reference)"</formula>
    </cfRule>
  </conditionalFormatting>
  <conditionalFormatting sqref="F6 I6 L6 O6 R6 U6 F298:K319 F320:G331 I320:J331 H321:H331 K321:K331 F332:K332">
    <cfRule type="expression" dxfId="199" priority="25" stopIfTrue="1">
      <formula>"esterreur(reference)"</formula>
    </cfRule>
  </conditionalFormatting>
  <conditionalFormatting sqref="F93 I93 L356:M358 O356:P358 R356:S358 U356:V358 X356:Y358 AA356:AB358 L403:M403 O403:P403 R403:S403 U403:V403 X403:Y403 AA403:AB403">
    <cfRule type="expression" dxfId="198" priority="26" stopIfTrue="1">
      <formula>"esterreur(reference)"</formula>
    </cfRule>
  </conditionalFormatting>
  <conditionalFormatting sqref="F253:G257 I253:J257 L361 O361 R361">
    <cfRule type="expression" dxfId="197" priority="27" stopIfTrue="1">
      <formula>"esterreur(reference)"</formula>
    </cfRule>
  </conditionalFormatting>
  <conditionalFormatting sqref="F356:G358 I356:J358 AJ357:AK358 AM357:AN358 F403:G403 I403:J403 AJ403:AK403 AM403:AN403">
    <cfRule type="expression" dxfId="196" priority="28" stopIfTrue="1">
      <formula>"esterreur(reference)"</formula>
    </cfRule>
  </conditionalFormatting>
  <conditionalFormatting sqref="F138:AB138">
    <cfRule type="expression" dxfId="195" priority="29" stopIfTrue="1">
      <formula>"esterreur(reference)"</formula>
    </cfRule>
  </conditionalFormatting>
  <conditionalFormatting sqref="G398 J398 L407 O407 R407">
    <cfRule type="expression" dxfId="194" priority="30" stopIfTrue="1">
      <formula>"esterreur(reference)"</formula>
    </cfRule>
  </conditionalFormatting>
  <conditionalFormatting sqref="H9:I9 K9:L9 H11:I17 K11:L17 G122:H124 J122:K124 F125:K137 F139:AC156 F168:G168 I168:J168 F213:G213 I213:J213 F232:G232 I232:J232 F236:G236 I236:J236 H253:H254 K253:K254 L253:M257 O253:P257 R253:S257 U253:V257 X253:Y257 F269:G269 I269:J269 F292:G292 I292:J292 F333:G333 I333:J333">
    <cfRule type="expression" dxfId="193" priority="31" stopIfTrue="1">
      <formula>"esterreur(reference)"</formula>
    </cfRule>
  </conditionalFormatting>
  <conditionalFormatting sqref="L93 O93 R93 F173 I173">
    <cfRule type="expression" dxfId="192" priority="32" stopIfTrue="1">
      <formula>"esterreur(reference)"</formula>
    </cfRule>
  </conditionalFormatting>
  <conditionalFormatting sqref="L173 O173 R173 F241 I241">
    <cfRule type="expression" dxfId="191" priority="33" stopIfTrue="1">
      <formula>"esterreur(reference)"</formula>
    </cfRule>
  </conditionalFormatting>
  <conditionalFormatting sqref="L241 O241 R241 F361 I361">
    <cfRule type="expression" dxfId="190" priority="34" stopIfTrue="1">
      <formula>"esterreur(reference)"</formula>
    </cfRule>
  </conditionalFormatting>
  <conditionalFormatting sqref="L296 O296 R296 F407 I407">
    <cfRule type="expression" dxfId="189" priority="35" stopIfTrue="1">
      <formula>"esterreur(reference)"</formula>
    </cfRule>
  </conditionalFormatting>
  <conditionalFormatting sqref="L297:AO332">
    <cfRule type="expression" dxfId="188" priority="36" stopIfTrue="1">
      <formula>"esterreur(reference)"</formula>
    </cfRule>
  </conditionalFormatting>
  <conditionalFormatting sqref="M398 P398 S398 V398">
    <cfRule type="expression" dxfId="187" priority="37" stopIfTrue="1">
      <formula>"esterreur(reference)"</formula>
    </cfRule>
  </conditionalFormatting>
  <conditionalFormatting sqref="N9:O9 Q9:R9 T9:U9 W9:X9 Z9:AA9 N11:O17 Q11:R17 T11:U17 W11:X17 Z11:AA17 M122:N124 P122:Q124 Y122:Z124 AB122:AB124 S122:T125 V122:W125 L125:Q125 X125:AB137 L126:W137 L168:M168 O168:P168 R168:S168 U168:V168 X168:Y168 AA168:AB168 L213:M213 O213:P213 R213:S213 U213:V213 X213:Y213 AA213:AB213 L232:M232 O232:P232 R232:S232 U232:V232 X232:Y232 AA232:AB232 L236:M236 O236:P236 R236:S236 U236:V236 X236:Y236 AA236:AB236 N253:N254 Q253:Q254 T253:T254 W253:W254 L269:M269 O269:P269 R269:S269 U269:V269 X269:Y269 AA269:AB269 L292:M292 O292:P292 R292:S292 U292:V292 X292:Y292 AA292:AB292 L333:M333 O333:P333 R333:S333 U333:V333 X333:Y333 AA333:AB333">
    <cfRule type="expression" dxfId="186" priority="38" stopIfTrue="1">
      <formula>"esterreur(reference)"</formula>
    </cfRule>
  </conditionalFormatting>
  <conditionalFormatting sqref="U93">
    <cfRule type="expression" dxfId="185" priority="39" stopIfTrue="1">
      <formula>"esterreur(reference)"</formula>
    </cfRule>
  </conditionalFormatting>
  <conditionalFormatting sqref="U173">
    <cfRule type="expression" dxfId="184" priority="40" stopIfTrue="1">
      <formula>"esterreur(reference)"</formula>
    </cfRule>
  </conditionalFormatting>
  <conditionalFormatting sqref="U241">
    <cfRule type="expression" dxfId="183" priority="41" stopIfTrue="1">
      <formula>"esterreur(reference)"</formula>
    </cfRule>
  </conditionalFormatting>
  <conditionalFormatting sqref="U296">
    <cfRule type="expression" dxfId="182" priority="42" stopIfTrue="1">
      <formula>"esterreur(reference)"</formula>
    </cfRule>
  </conditionalFormatting>
  <conditionalFormatting sqref="U361">
    <cfRule type="expression" dxfId="181" priority="43" stopIfTrue="1">
      <formula>"esterreur(reference)"</formula>
    </cfRule>
  </conditionalFormatting>
  <conditionalFormatting sqref="U407">
    <cfRule type="expression" dxfId="180" priority="44" stopIfTrue="1">
      <formula>"esterreur(reference)"</formula>
    </cfRule>
  </conditionalFormatting>
  <conditionalFormatting sqref="X6 G297:K297">
    <cfRule type="expression" dxfId="179" priority="45" stopIfTrue="1">
      <formula>"esterreur(reference)"</formula>
    </cfRule>
  </conditionalFormatting>
  <conditionalFormatting sqref="X93">
    <cfRule type="expression" dxfId="178" priority="46" stopIfTrue="1">
      <formula>"esterreur(reference)"</formula>
    </cfRule>
  </conditionalFormatting>
  <conditionalFormatting sqref="X173">
    <cfRule type="expression" dxfId="177" priority="47" stopIfTrue="1">
      <formula>"esterreur(reference)"</formula>
    </cfRule>
  </conditionalFormatting>
  <conditionalFormatting sqref="X241">
    <cfRule type="expression" dxfId="176" priority="48" stopIfTrue="1">
      <formula>"esterreur(reference)"</formula>
    </cfRule>
  </conditionalFormatting>
  <conditionalFormatting sqref="X296">
    <cfRule type="expression" dxfId="175" priority="49" stopIfTrue="1">
      <formula>"esterreur(reference)"</formula>
    </cfRule>
  </conditionalFormatting>
  <conditionalFormatting sqref="X361">
    <cfRule type="expression" dxfId="174" priority="50" stopIfTrue="1">
      <formula>"esterreur(reference)"</formula>
    </cfRule>
  </conditionalFormatting>
  <conditionalFormatting sqref="X407">
    <cfRule type="expression" dxfId="173" priority="51" stopIfTrue="1">
      <formula>"esterreur(reference)"</formula>
    </cfRule>
  </conditionalFormatting>
  <conditionalFormatting sqref="Y76">
    <cfRule type="expression" dxfId="172" priority="52" stopIfTrue="1">
      <formula>"esterreur(reference)"</formula>
    </cfRule>
  </conditionalFormatting>
  <conditionalFormatting sqref="Y158">
    <cfRule type="expression" dxfId="171" priority="53" stopIfTrue="1">
      <formula>"esterreur(reference)"</formula>
    </cfRule>
  </conditionalFormatting>
  <conditionalFormatting sqref="Y234 AB234 AE234 AH234 AK234 AN234">
    <cfRule type="expression" dxfId="170" priority="54" stopIfTrue="1">
      <formula>"esterreur(reference)"</formula>
    </cfRule>
  </conditionalFormatting>
  <conditionalFormatting sqref="Y290 AB290 AE290 AH290 AK290 AN290">
    <cfRule type="expression" dxfId="169" priority="55" stopIfTrue="1">
      <formula>"esterreur(reference)"</formula>
    </cfRule>
  </conditionalFormatting>
  <conditionalFormatting sqref="Y398 AB398 AE398 AH398 AK398 AN398">
    <cfRule type="expression" dxfId="168" priority="56" stopIfTrue="1">
      <formula>"esterreur(reference)"</formula>
    </cfRule>
  </conditionalFormatting>
  <conditionalFormatting sqref="Z253:AC254">
    <cfRule type="expression" dxfId="167" priority="57" stopIfTrue="1">
      <formula>"esterreur(reference)"</formula>
    </cfRule>
  </conditionalFormatting>
  <conditionalFormatting sqref="AA6 AD255:AE257">
    <cfRule type="expression" dxfId="166" priority="58" stopIfTrue="1">
      <formula>"esterreur(reference)"</formula>
    </cfRule>
  </conditionalFormatting>
  <conditionalFormatting sqref="AA93 AD93">
    <cfRule type="expression" dxfId="165" priority="59" stopIfTrue="1">
      <formula>"esterreur(reference)"</formula>
    </cfRule>
  </conditionalFormatting>
  <conditionalFormatting sqref="AA173 AD173">
    <cfRule type="expression" dxfId="164" priority="60" stopIfTrue="1">
      <formula>"esterreur(reference)"</formula>
    </cfRule>
  </conditionalFormatting>
  <conditionalFormatting sqref="AA241 AD241">
    <cfRule type="expression" dxfId="163" priority="61" stopIfTrue="1">
      <formula>"esterreur(reference)"</formula>
    </cfRule>
  </conditionalFormatting>
  <conditionalFormatting sqref="AA296 AD296">
    <cfRule type="expression" dxfId="162" priority="62" stopIfTrue="1">
      <formula>"esterreur(reference)"</formula>
    </cfRule>
  </conditionalFormatting>
  <conditionalFormatting sqref="AA361 AD361">
    <cfRule type="expression" dxfId="161" priority="63" stopIfTrue="1">
      <formula>"esterreur(reference)"</formula>
    </cfRule>
  </conditionalFormatting>
  <conditionalFormatting sqref="AA407 AD407">
    <cfRule type="expression" dxfId="160" priority="64" stopIfTrue="1">
      <formula>"esterreur(reference)"</formula>
    </cfRule>
  </conditionalFormatting>
  <conditionalFormatting sqref="AA255:AB257 AG255:AH257">
    <cfRule type="expression" dxfId="159" priority="65" stopIfTrue="1">
      <formula>"esterreur(reference)"</formula>
    </cfRule>
  </conditionalFormatting>
  <conditionalFormatting sqref="AB76 AG93">
    <cfRule type="expression" dxfId="158" priority="66" stopIfTrue="1">
      <formula>"esterreur(reference)"</formula>
    </cfRule>
  </conditionalFormatting>
  <conditionalFormatting sqref="AB158 AG173">
    <cfRule type="expression" dxfId="157" priority="67" stopIfTrue="1">
      <formula>"esterreur(reference)"</formula>
    </cfRule>
  </conditionalFormatting>
  <conditionalFormatting sqref="AC122:AC138 AG241">
    <cfRule type="expression" dxfId="156" priority="68" stopIfTrue="1">
      <formula>"esterreur(reference)"</formula>
    </cfRule>
  </conditionalFormatting>
  <conditionalFormatting sqref="AC9:AD9 AF9:AG9 AI9:AJ9 AD167:AE168 AG167:AH168 AD235:AD236 AG235:AG236 AD291:AD292 AG291:AG292 I296 F296:F297 AD355:AD356 AG355:AG356">
    <cfRule type="expression" dxfId="155" priority="69" stopIfTrue="1">
      <formula>"esterreur(reference)"</formula>
    </cfRule>
  </conditionalFormatting>
  <conditionalFormatting sqref="AC11:AD17 AG361">
    <cfRule type="expression" dxfId="154" priority="70" stopIfTrue="1">
      <formula>"esterreur(reference)"</formula>
    </cfRule>
  </conditionalFormatting>
  <conditionalFormatting sqref="AD6 AG6 AJ6 AM6 AL9:AM9 AO9 AJ167:AK168 AM167:AN168 AJ235:AJ236 AM235:AM236 AJ291:AJ292 AM291:AM292 AJ355:AJ356 AM355:AM356">
    <cfRule type="expression" dxfId="153" priority="71" stopIfTrue="1">
      <formula>"esterreur(reference)"</formula>
    </cfRule>
  </conditionalFormatting>
  <conditionalFormatting sqref="AD213:AE213">
    <cfRule type="expression" dxfId="152" priority="72" stopIfTrue="1">
      <formula>"esterreur(reference)"</formula>
    </cfRule>
  </conditionalFormatting>
  <conditionalFormatting sqref="AD232:AE232 AG232:AH232 AJ232:AK232 AM232:AN232 AE235:AF235 AH235:AI235 AK235:AL235 AN235:AO235 AE236 AH236 AK236 AN236">
    <cfRule type="expression" dxfId="151" priority="73" stopIfTrue="1">
      <formula>"esterreur(reference)"</formula>
    </cfRule>
  </conditionalFormatting>
  <conditionalFormatting sqref="AD269:AE269 AG269:AH269 AJ269:AK269 AM269:AN269">
    <cfRule type="expression" dxfId="150" priority="74" stopIfTrue="1">
      <formula>"esterreur(reference)"</formula>
    </cfRule>
  </conditionalFormatting>
  <conditionalFormatting sqref="AD333:AE333">
    <cfRule type="expression" dxfId="149" priority="75" stopIfTrue="1">
      <formula>"esterreur(reference)"</formula>
    </cfRule>
  </conditionalFormatting>
  <conditionalFormatting sqref="AD357:AE358 AG357:AH358 AD403:AE403 AG403:AH403">
    <cfRule type="expression" dxfId="148" priority="76" stopIfTrue="1">
      <formula>"esterreur(reference)"</formula>
    </cfRule>
  </conditionalFormatting>
  <conditionalFormatting sqref="AD126:AO156">
    <cfRule type="expression" dxfId="147" priority="77" stopIfTrue="1">
      <formula>"esterreur(reference)"</formula>
    </cfRule>
  </conditionalFormatting>
  <conditionalFormatting sqref="AE76">
    <cfRule type="expression" dxfId="146" priority="78" stopIfTrue="1">
      <formula>"esterreur(reference)"</formula>
    </cfRule>
  </conditionalFormatting>
  <conditionalFormatting sqref="AE122:AE124 AD125:AE125">
    <cfRule type="expression" dxfId="145" priority="79" stopIfTrue="1">
      <formula>"esterreur(reference)"</formula>
    </cfRule>
  </conditionalFormatting>
  <conditionalFormatting sqref="AE158">
    <cfRule type="expression" dxfId="144" priority="80" stopIfTrue="1">
      <formula>"esterreur(reference)"</formula>
    </cfRule>
  </conditionalFormatting>
  <conditionalFormatting sqref="AF122:AF125 AI122:AI125 AL122:AL125 AO122:AO125">
    <cfRule type="expression" dxfId="143" priority="81" stopIfTrue="1">
      <formula>"esterreur(reference)"</formula>
    </cfRule>
  </conditionalFormatting>
  <conditionalFormatting sqref="AF167">
    <cfRule type="expression" dxfId="142" priority="82" stopIfTrue="1">
      <formula>"esterreur(reference)"</formula>
    </cfRule>
  </conditionalFormatting>
  <conditionalFormatting sqref="AF11:AG17">
    <cfRule type="expression" dxfId="141" priority="83" stopIfTrue="1">
      <formula>"esterreur(reference)"</formula>
    </cfRule>
  </conditionalFormatting>
  <conditionalFormatting sqref="AG296">
    <cfRule type="expression" dxfId="140" priority="84" stopIfTrue="1">
      <formula>"esterreur(reference)"</formula>
    </cfRule>
  </conditionalFormatting>
  <conditionalFormatting sqref="AG407">
    <cfRule type="expression" dxfId="139" priority="85" stopIfTrue="1">
      <formula>"esterreur(reference)"</formula>
    </cfRule>
  </conditionalFormatting>
  <conditionalFormatting sqref="AG213:AH213">
    <cfRule type="expression" dxfId="138" priority="86" stopIfTrue="1">
      <formula>"esterreur(reference)"</formula>
    </cfRule>
  </conditionalFormatting>
  <conditionalFormatting sqref="AH122:AH124 AG125:AH125">
    <cfRule type="expression" dxfId="137" priority="87" stopIfTrue="1">
      <formula>"esterreur(reference)"</formula>
    </cfRule>
  </conditionalFormatting>
  <conditionalFormatting sqref="AH158">
    <cfRule type="expression" dxfId="136" priority="88" stopIfTrue="1">
      <formula>"esterreur(reference)"</formula>
    </cfRule>
  </conditionalFormatting>
  <conditionalFormatting sqref="AI167">
    <cfRule type="expression" dxfId="135" priority="89" stopIfTrue="1">
      <formula>"esterreur(reference)"</formula>
    </cfRule>
  </conditionalFormatting>
  <conditionalFormatting sqref="AI11:AJ17 AG333:AH333">
    <cfRule type="expression" dxfId="134" priority="90" stopIfTrue="1">
      <formula>"esterreur(reference)"</formula>
    </cfRule>
  </conditionalFormatting>
  <conditionalFormatting sqref="AJ93 AM93">
    <cfRule type="expression" dxfId="133" priority="91" stopIfTrue="1">
      <formula>"esterreur(reference)"</formula>
    </cfRule>
  </conditionalFormatting>
  <conditionalFormatting sqref="AJ173 AM173 AD252:AO254">
    <cfRule type="expression" dxfId="132" priority="92" stopIfTrue="1">
      <formula>"esterreur(reference)"</formula>
    </cfRule>
  </conditionalFormatting>
  <conditionalFormatting sqref="AJ241 AM241 AE291:AF291 AH291:AI291 AK291:AL291 AN291:AO291 AE292 AH292 AK292 AN292">
    <cfRule type="expression" dxfId="131" priority="93" stopIfTrue="1">
      <formula>"esterreur(reference)"</formula>
    </cfRule>
  </conditionalFormatting>
  <conditionalFormatting sqref="AJ296 AM296 AE355:AF355 AH355:AI355 AK355:AL355 AN355:AO355 AE356 AH356 AK356 AN356">
    <cfRule type="expression" dxfId="130" priority="94" stopIfTrue="1">
      <formula>"esterreur(reference)"</formula>
    </cfRule>
  </conditionalFormatting>
  <conditionalFormatting sqref="AJ361 AM361">
    <cfRule type="expression" dxfId="129" priority="95" stopIfTrue="1">
      <formula>"esterreur(reference)"</formula>
    </cfRule>
  </conditionalFormatting>
  <conditionalFormatting sqref="AJ407 AM407">
    <cfRule type="expression" dxfId="128" priority="96" stopIfTrue="1">
      <formula>"esterreur(reference)"</formula>
    </cfRule>
  </conditionalFormatting>
  <conditionalFormatting sqref="AJ213:AK213">
    <cfRule type="expression" dxfId="127" priority="97" stopIfTrue="1">
      <formula>"esterreur(reference)"</formula>
    </cfRule>
  </conditionalFormatting>
  <conditionalFormatting sqref="AJ255:AK257 AM255:AN257">
    <cfRule type="expression" dxfId="126" priority="98" stopIfTrue="1">
      <formula>"esterreur(reference)"</formula>
    </cfRule>
  </conditionalFormatting>
  <conditionalFormatting sqref="AJ333:AK333">
    <cfRule type="expression" dxfId="125" priority="99" stopIfTrue="1">
      <formula>"esterreur(reference)"</formula>
    </cfRule>
  </conditionalFormatting>
  <conditionalFormatting sqref="AK76">
    <cfRule type="expression" dxfId="124" priority="100" stopIfTrue="1">
      <formula>"esterreur(reference)"</formula>
    </cfRule>
  </conditionalFormatting>
  <conditionalFormatting sqref="AK122:AK124 AJ125:AK125">
    <cfRule type="expression" dxfId="123" priority="101" stopIfTrue="1">
      <formula>"esterreur(reference)"</formula>
    </cfRule>
  </conditionalFormatting>
  <conditionalFormatting sqref="AK158">
    <cfRule type="expression" dxfId="122" priority="102" stopIfTrue="1">
      <formula>"esterreur(reference)"</formula>
    </cfRule>
  </conditionalFormatting>
  <conditionalFormatting sqref="AL167">
    <cfRule type="expression" dxfId="121" priority="103" stopIfTrue="1">
      <formula>"esterreur(reference)"</formula>
    </cfRule>
  </conditionalFormatting>
  <conditionalFormatting sqref="AL11:AM17 AO11:AO17 AH76">
    <cfRule type="expression" dxfId="120" priority="104" stopIfTrue="1">
      <formula>"esterreur(reference)"</formula>
    </cfRule>
  </conditionalFormatting>
  <conditionalFormatting sqref="AM213:AN213">
    <cfRule type="expression" dxfId="119" priority="105" stopIfTrue="1">
      <formula>"esterreur(reference)"</formula>
    </cfRule>
  </conditionalFormatting>
  <conditionalFormatting sqref="AM333:AN333">
    <cfRule type="expression" dxfId="118" priority="106" stopIfTrue="1">
      <formula>"esterreur(reference)"</formula>
    </cfRule>
  </conditionalFormatting>
  <conditionalFormatting sqref="AN76">
    <cfRule type="expression" dxfId="117" priority="107" stopIfTrue="1">
      <formula>"esterreur(reference)"</formula>
    </cfRule>
  </conditionalFormatting>
  <conditionalFormatting sqref="AN122:AN124 AM125:AN125">
    <cfRule type="expression" dxfId="116" priority="108" stopIfTrue="1">
      <formula>"esterreur(reference)"</formula>
    </cfRule>
  </conditionalFormatting>
  <conditionalFormatting sqref="AN158">
    <cfRule type="expression" dxfId="115" priority="109" stopIfTrue="1">
      <formula>"esterreur(reference)"</formula>
    </cfRule>
  </conditionalFormatting>
  <conditionalFormatting sqref="AO167">
    <cfRule type="expression" dxfId="114" priority="110" stopIfTrue="1">
      <formula>"esterreur(reference)"</formula>
    </cfRule>
  </conditionalFormatting>
  <printOptions horizontalCentered="1"/>
  <pageMargins left="0" right="0" top="0" bottom="0" header="0" footer="0"/>
  <pageSetup paperSize="5" orientation="landscape"/>
  <rowBreaks count="6" manualBreakCount="6">
    <brk id="402" man="1"/>
    <brk id="356" man="1"/>
    <brk id="292" man="1"/>
    <brk id="87" man="1"/>
    <brk id="168" man="1"/>
    <brk id="236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Z1000"/>
  <sheetViews>
    <sheetView showGridLines="0" workbookViewId="0"/>
  </sheetViews>
  <sheetFormatPr baseColWidth="10" defaultColWidth="12.625" defaultRowHeight="15" customHeight="1"/>
  <cols>
    <col min="1" max="1" width="11" customWidth="1"/>
    <col min="2" max="2" width="19.875" customWidth="1"/>
    <col min="3" max="7" width="13.25" customWidth="1"/>
    <col min="8" max="26" width="11" customWidth="1"/>
  </cols>
  <sheetData>
    <row r="1" spans="1:26" ht="14.25" customHeight="1">
      <c r="A1" s="9"/>
      <c r="B1" s="9"/>
      <c r="C1" s="7"/>
      <c r="D1" s="7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spans="1:26" ht="15" customHeight="1">
      <c r="A2" s="9"/>
      <c r="B2" s="9"/>
      <c r="C2" s="7"/>
      <c r="D2" s="7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spans="1:26" ht="14.25" customHeight="1">
      <c r="A3" s="9"/>
      <c r="B3" s="9"/>
      <c r="C3" s="7"/>
      <c r="D3" s="7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spans="1:26" ht="14.25" customHeight="1">
      <c r="A4" s="9"/>
      <c r="B4" s="9"/>
      <c r="C4" s="873" t="str">
        <f>Parametres!B3</f>
        <v>Septembre</v>
      </c>
      <c r="D4" s="874"/>
      <c r="E4" s="874"/>
      <c r="F4" s="874"/>
      <c r="G4" s="875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spans="1:26" ht="14.25" customHeight="1">
      <c r="A5" s="592"/>
      <c r="B5" s="592"/>
      <c r="C5" s="593" t="s">
        <v>2982</v>
      </c>
      <c r="D5" s="594" t="s">
        <v>2983</v>
      </c>
      <c r="E5" s="595" t="s">
        <v>2984</v>
      </c>
      <c r="F5" s="594">
        <v>2025</v>
      </c>
      <c r="G5" s="595" t="s">
        <v>2985</v>
      </c>
      <c r="H5" s="592"/>
      <c r="I5" s="592"/>
      <c r="J5" s="592"/>
      <c r="K5" s="592"/>
      <c r="L5" s="592"/>
      <c r="M5" s="592"/>
      <c r="N5" s="592"/>
      <c r="O5" s="592"/>
      <c r="P5" s="592"/>
      <c r="Q5" s="592"/>
      <c r="R5" s="592"/>
      <c r="S5" s="592"/>
      <c r="T5" s="592"/>
      <c r="U5" s="592"/>
      <c r="V5" s="592"/>
      <c r="W5" s="592"/>
      <c r="X5" s="592"/>
      <c r="Y5" s="592"/>
      <c r="Z5" s="592"/>
    </row>
    <row r="6" spans="1:26" ht="14.25" customHeight="1">
      <c r="A6" s="592"/>
      <c r="B6" s="596" t="s">
        <v>2986</v>
      </c>
      <c r="C6" s="597">
        <f>'Réalisé Mois'!J27</f>
        <v>38</v>
      </c>
      <c r="D6" s="598">
        <f>'Réalisé Mois'!D27</f>
        <v>36</v>
      </c>
      <c r="E6" s="599">
        <f t="shared" ref="E6:E15" si="0">C6-D6</f>
        <v>2</v>
      </c>
      <c r="F6" s="600">
        <f>'Réalisé Mois'!O27</f>
        <v>16</v>
      </c>
      <c r="G6" s="599">
        <f t="shared" ref="G6:G15" si="1">C6-F6</f>
        <v>22</v>
      </c>
      <c r="H6" s="592"/>
      <c r="I6" s="592"/>
      <c r="J6" s="592"/>
      <c r="K6" s="592"/>
      <c r="L6" s="592"/>
      <c r="M6" s="592"/>
      <c r="N6" s="592"/>
      <c r="O6" s="592"/>
      <c r="P6" s="592"/>
      <c r="Q6" s="592"/>
      <c r="R6" s="592"/>
      <c r="S6" s="592"/>
      <c r="T6" s="592"/>
      <c r="U6" s="592"/>
      <c r="V6" s="592"/>
      <c r="W6" s="592"/>
      <c r="X6" s="592"/>
      <c r="Y6" s="592"/>
      <c r="Z6" s="592"/>
    </row>
    <row r="7" spans="1:26" ht="14.25" customHeight="1">
      <c r="A7" s="592"/>
      <c r="B7" s="601" t="s">
        <v>2987</v>
      </c>
      <c r="C7" s="602">
        <f>'Réalisé Mois'!J97</f>
        <v>14</v>
      </c>
      <c r="D7" s="603">
        <f>'Réalisé Mois'!D97</f>
        <v>16</v>
      </c>
      <c r="E7" s="604">
        <f t="shared" si="0"/>
        <v>-2</v>
      </c>
      <c r="F7" s="605">
        <f>'Réalisé Mois'!O97</f>
        <v>10</v>
      </c>
      <c r="G7" s="604">
        <f t="shared" si="1"/>
        <v>4</v>
      </c>
      <c r="H7" s="592"/>
      <c r="I7" s="592"/>
      <c r="J7" s="592"/>
      <c r="K7" s="592"/>
      <c r="L7" s="592"/>
      <c r="M7" s="592"/>
      <c r="N7" s="592"/>
      <c r="O7" s="592"/>
      <c r="P7" s="592"/>
      <c r="Q7" s="592"/>
      <c r="R7" s="592"/>
      <c r="S7" s="592"/>
      <c r="T7" s="592"/>
      <c r="U7" s="592"/>
      <c r="V7" s="592"/>
      <c r="W7" s="592"/>
      <c r="X7" s="592"/>
      <c r="Y7" s="592"/>
      <c r="Z7" s="592"/>
    </row>
    <row r="8" spans="1:26" ht="14.25" customHeight="1">
      <c r="A8" s="9"/>
      <c r="B8" s="606" t="s">
        <v>2988</v>
      </c>
      <c r="C8" s="607">
        <f>'Réalisé Mois'!L27</f>
        <v>202445.18000000008</v>
      </c>
      <c r="D8" s="608">
        <f>'Réalisé Mois'!F27</f>
        <v>181503.26470588235</v>
      </c>
      <c r="E8" s="609">
        <f t="shared" si="0"/>
        <v>20941.915294117731</v>
      </c>
      <c r="F8" s="608">
        <f>'Réalisé Mois'!Q27</f>
        <v>72878.899999999994</v>
      </c>
      <c r="G8" s="609">
        <f t="shared" si="1"/>
        <v>129566.28000000009</v>
      </c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spans="1:26" ht="14.25" customHeight="1">
      <c r="A9" s="9"/>
      <c r="B9" s="606" t="s">
        <v>2989</v>
      </c>
      <c r="C9" s="607">
        <f>'Réalisé Mois'!L109</f>
        <v>67408.31</v>
      </c>
      <c r="D9" s="608">
        <f>'Réalisé Mois'!F109</f>
        <v>69174.167041370209</v>
      </c>
      <c r="E9" s="609">
        <f t="shared" si="0"/>
        <v>-1765.8570413702109</v>
      </c>
      <c r="F9" s="608">
        <f>'Réalisé Mois'!Q109</f>
        <v>43541.429999999971</v>
      </c>
      <c r="G9" s="609">
        <f t="shared" si="1"/>
        <v>23866.880000000026</v>
      </c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spans="1:26" ht="14.25" customHeight="1">
      <c r="A10" s="9"/>
      <c r="B10" s="606" t="s">
        <v>2990</v>
      </c>
      <c r="C10" s="607">
        <f>'Réalisé Mois'!L195</f>
        <v>108277.47</v>
      </c>
      <c r="D10" s="608">
        <f>'Réalisé Mois'!F195</f>
        <v>129648.24480303423</v>
      </c>
      <c r="E10" s="609">
        <f t="shared" si="0"/>
        <v>-21370.774803034234</v>
      </c>
      <c r="F10" s="608">
        <f>'Réalisé Mois'!Q195+'Réalisé Mois'!Q251</f>
        <v>103532.76</v>
      </c>
      <c r="G10" s="609">
        <f t="shared" si="1"/>
        <v>4744.7100000000064</v>
      </c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spans="1:26" ht="14.25" customHeight="1">
      <c r="A11" s="9"/>
      <c r="B11" s="606" t="s">
        <v>2991</v>
      </c>
      <c r="C11" s="607">
        <f>+'Réalisé Mois'!L315</f>
        <v>122445.69</v>
      </c>
      <c r="D11" s="608">
        <f>+'Réalisé Mois'!F315</f>
        <v>116527.53640807967</v>
      </c>
      <c r="E11" s="609">
        <f t="shared" si="0"/>
        <v>5918.1535919203307</v>
      </c>
      <c r="F11" s="608">
        <f>+'Réalisé Mois'!Q315</f>
        <v>98669.139999999985</v>
      </c>
      <c r="G11" s="609">
        <f t="shared" si="1"/>
        <v>23776.550000000017</v>
      </c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spans="1:26" ht="14.25" customHeight="1">
      <c r="A12" s="9"/>
      <c r="B12" s="610" t="s">
        <v>2992</v>
      </c>
      <c r="C12" s="611">
        <f t="shared" ref="C12:D12" si="2">SUM(C8:C11)</f>
        <v>500576.65000000008</v>
      </c>
      <c r="D12" s="612">
        <f t="shared" si="2"/>
        <v>496853.21295836649</v>
      </c>
      <c r="E12" s="613">
        <f t="shared" si="0"/>
        <v>3723.4370416335878</v>
      </c>
      <c r="F12" s="612">
        <f>SUM(F8:F11)</f>
        <v>318622.23</v>
      </c>
      <c r="G12" s="613">
        <f t="shared" si="1"/>
        <v>181954.4200000001</v>
      </c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spans="1:26" ht="14.25" customHeight="1">
      <c r="A13" s="9"/>
      <c r="B13" s="606" t="s">
        <v>2993</v>
      </c>
      <c r="C13" s="607">
        <f>'Réalisé Mois'!AF482</f>
        <v>206079.2</v>
      </c>
      <c r="D13" s="608">
        <f>'Réalisé Mois'!Z482</f>
        <v>173959.6857142857</v>
      </c>
      <c r="E13" s="609">
        <f t="shared" si="0"/>
        <v>32119.514285714307</v>
      </c>
      <c r="F13" s="608">
        <f>'Réalisé Mois'!AL482</f>
        <v>80980.700000000012</v>
      </c>
      <c r="G13" s="609">
        <f t="shared" si="1"/>
        <v>125098.5</v>
      </c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spans="1:26" ht="14.25" customHeight="1">
      <c r="A14" s="9"/>
      <c r="B14" s="606" t="s">
        <v>2994</v>
      </c>
      <c r="C14" s="607">
        <f>-'Réalisé Mois'!AF469</f>
        <v>-446222.76000000007</v>
      </c>
      <c r="D14" s="608">
        <f>-'Réalisé Mois'!Z469</f>
        <v>-477218.23926308035</v>
      </c>
      <c r="E14" s="609">
        <f t="shared" si="0"/>
        <v>30995.479263080284</v>
      </c>
      <c r="F14" s="608">
        <f>-'Réalisé Mois'!AL469</f>
        <v>-385306.64</v>
      </c>
      <c r="G14" s="609">
        <f t="shared" si="1"/>
        <v>-60916.120000000054</v>
      </c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spans="1:26" ht="14.25" customHeight="1">
      <c r="A15" s="9"/>
      <c r="B15" s="606" t="s">
        <v>2995</v>
      </c>
      <c r="C15" s="607">
        <f>-'Réalisé Mois'!AF492-'Réalisé Mois'!AF497</f>
        <v>433.21000000000004</v>
      </c>
      <c r="D15" s="608">
        <f>-'Réalisé Mois'!Z492-'Réalisé Mois'!Z497</f>
        <v>-4077.75</v>
      </c>
      <c r="E15" s="609">
        <f t="shared" si="0"/>
        <v>4510.96</v>
      </c>
      <c r="F15" s="608">
        <f>-'Réalisé Mois'!AL492-'Réalisé Mois'!AL497</f>
        <v>-12752.46</v>
      </c>
      <c r="G15" s="609">
        <f t="shared" si="1"/>
        <v>13185.669999999998</v>
      </c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spans="1:26" ht="14.25" customHeight="1">
      <c r="A16" s="9"/>
      <c r="B16" s="614" t="s">
        <v>2996</v>
      </c>
      <c r="C16" s="615">
        <f t="shared" ref="C16:G16" si="3">SUM(C12:C15)</f>
        <v>260866.30000000002</v>
      </c>
      <c r="D16" s="616">
        <f t="shared" si="3"/>
        <v>189516.90940957185</v>
      </c>
      <c r="E16" s="617">
        <f t="shared" si="3"/>
        <v>71349.390590428186</v>
      </c>
      <c r="F16" s="616">
        <f t="shared" si="3"/>
        <v>1543.8299999999799</v>
      </c>
      <c r="G16" s="617">
        <f t="shared" si="3"/>
        <v>259322.47000000003</v>
      </c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spans="1:26" ht="14.25" customHeight="1">
      <c r="A17" s="9"/>
      <c r="B17" s="9"/>
      <c r="C17" s="7"/>
      <c r="D17" s="7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spans="1:26" ht="14.25" customHeight="1">
      <c r="A18" s="9"/>
      <c r="B18" s="9"/>
      <c r="C18" s="873" t="str">
        <f>CONCATENATE("Année à date ",Parametres!B3)</f>
        <v>Année à date Septembre</v>
      </c>
      <c r="D18" s="874"/>
      <c r="E18" s="874"/>
      <c r="F18" s="874"/>
      <c r="G18" s="875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spans="1:26" ht="14.25" customHeight="1">
      <c r="A19" s="9"/>
      <c r="B19" s="592"/>
      <c r="C19" s="618" t="s">
        <v>2997</v>
      </c>
      <c r="D19" s="618" t="s">
        <v>2998</v>
      </c>
      <c r="E19" s="595" t="s">
        <v>2984</v>
      </c>
      <c r="F19" s="594" t="s">
        <v>2999</v>
      </c>
      <c r="G19" s="595" t="s">
        <v>2985</v>
      </c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spans="1:26" ht="14.25" customHeight="1">
      <c r="A20" s="9"/>
      <c r="B20" s="596" t="s">
        <v>2986</v>
      </c>
      <c r="C20" s="597">
        <f>'Réalisé AAD'!J27</f>
        <v>256</v>
      </c>
      <c r="D20" s="598">
        <f>'Réalisé AAD'!D27</f>
        <v>264</v>
      </c>
      <c r="E20" s="599">
        <f t="shared" ref="E20:E29" si="4">C20-D20</f>
        <v>-8</v>
      </c>
      <c r="F20" s="600">
        <f>'Réalisé AAD'!O27</f>
        <v>199</v>
      </c>
      <c r="G20" s="599">
        <f t="shared" ref="G20:G29" si="5">C20-F20</f>
        <v>57</v>
      </c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spans="1:26" ht="14.25" customHeight="1">
      <c r="A21" s="9"/>
      <c r="B21" s="601" t="s">
        <v>2987</v>
      </c>
      <c r="C21" s="602">
        <f>'Réalisé AAD'!J97</f>
        <v>167</v>
      </c>
      <c r="D21" s="603">
        <f>'Réalisé AAD'!D97</f>
        <v>184</v>
      </c>
      <c r="E21" s="604">
        <f t="shared" si="4"/>
        <v>-17</v>
      </c>
      <c r="F21" s="605">
        <f>'Réalisé AAD'!O97</f>
        <v>150</v>
      </c>
      <c r="G21" s="604">
        <f t="shared" si="5"/>
        <v>17</v>
      </c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spans="1:26" ht="14.25" customHeight="1">
      <c r="A22" s="9"/>
      <c r="B22" s="619" t="s">
        <v>2988</v>
      </c>
      <c r="C22" s="620">
        <f>'Réalisé AAD'!L27</f>
        <v>1248453.1300000013</v>
      </c>
      <c r="D22" s="620">
        <f>'Réalisé AAD'!F27</f>
        <v>1345301.4705882352</v>
      </c>
      <c r="E22" s="621">
        <f t="shared" si="4"/>
        <v>-96848.340588233899</v>
      </c>
      <c r="F22" s="622">
        <f>'Réalisé AAD'!Q27</f>
        <v>1205282.2199999986</v>
      </c>
      <c r="G22" s="621">
        <f t="shared" si="5"/>
        <v>43170.91000000271</v>
      </c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spans="1:26" ht="14.25" customHeight="1">
      <c r="A23" s="9"/>
      <c r="B23" s="606" t="s">
        <v>2989</v>
      </c>
      <c r="C23" s="623">
        <f>'Réalisé AAD'!L109</f>
        <v>683602.15000000107</v>
      </c>
      <c r="D23" s="623">
        <f>'Réalisé AAD'!F109</f>
        <v>760615.21141461842</v>
      </c>
      <c r="E23" s="609">
        <f t="shared" si="4"/>
        <v>-77013.061414617347</v>
      </c>
      <c r="F23" s="608">
        <f>'Réalisé AAD'!Q109</f>
        <v>606089.07999999938</v>
      </c>
      <c r="G23" s="609">
        <f t="shared" si="5"/>
        <v>77513.070000001695</v>
      </c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spans="1:26" ht="14.25" customHeight="1">
      <c r="A24" s="9"/>
      <c r="B24" s="606" t="s">
        <v>2990</v>
      </c>
      <c r="C24" s="623">
        <f>'Réalisé AAD'!L195</f>
        <v>1178118.0999999999</v>
      </c>
      <c r="D24" s="623">
        <f>'Réalisé AAD'!F195</f>
        <v>1312740.386460227</v>
      </c>
      <c r="E24" s="609">
        <f t="shared" si="4"/>
        <v>-134622.2864602271</v>
      </c>
      <c r="F24" s="608">
        <f>'Réalisé AAD'!Q195+'Réalisé AAD'!Q251</f>
        <v>1088714.4699999993</v>
      </c>
      <c r="G24" s="609">
        <f t="shared" si="5"/>
        <v>89403.630000000587</v>
      </c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spans="1:26" ht="14.25" customHeight="1">
      <c r="A25" s="9"/>
      <c r="B25" s="606" t="s">
        <v>2991</v>
      </c>
      <c r="C25" s="623">
        <f>'Réalisé AAD'!L315</f>
        <v>927409.16999999993</v>
      </c>
      <c r="D25" s="623">
        <f>'Réalisé AAD'!F315</f>
        <v>973829.49563486932</v>
      </c>
      <c r="E25" s="609">
        <f t="shared" si="4"/>
        <v>-46420.325634869398</v>
      </c>
      <c r="F25" s="608">
        <f>'Réalisé AAD'!Q315</f>
        <v>859922.40999999875</v>
      </c>
      <c r="G25" s="609">
        <f t="shared" si="5"/>
        <v>67486.760000001173</v>
      </c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spans="1:26" ht="14.25" customHeight="1">
      <c r="A26" s="9"/>
      <c r="B26" s="610" t="s">
        <v>2992</v>
      </c>
      <c r="C26" s="624">
        <f t="shared" ref="C26:D26" si="6">SUM(C22:C25)</f>
        <v>4037582.5500000021</v>
      </c>
      <c r="D26" s="624">
        <f t="shared" si="6"/>
        <v>4392486.5640979502</v>
      </c>
      <c r="E26" s="613">
        <f t="shared" si="4"/>
        <v>-354904.01409794809</v>
      </c>
      <c r="F26" s="612">
        <f>SUM(F22:F25)</f>
        <v>3760008.179999996</v>
      </c>
      <c r="G26" s="613">
        <f t="shared" si="5"/>
        <v>277574.37000000617</v>
      </c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spans="1:26" ht="14.25" customHeight="1">
      <c r="A27" s="9"/>
      <c r="B27" s="606" t="s">
        <v>2993</v>
      </c>
      <c r="C27" s="623">
        <f>'Réalisé AAD'!AF482</f>
        <v>1394892.9300000002</v>
      </c>
      <c r="D27" s="623">
        <f>'Réalisé AAD'!Z482</f>
        <v>1327627.7285714285</v>
      </c>
      <c r="E27" s="609">
        <f t="shared" si="4"/>
        <v>67265.201428571716</v>
      </c>
      <c r="F27" s="608">
        <f>'Réalisé AAD'!AL482</f>
        <v>1096087.19</v>
      </c>
      <c r="G27" s="609">
        <f t="shared" si="5"/>
        <v>298805.74000000022</v>
      </c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ht="14.25" customHeight="1">
      <c r="A28" s="9"/>
      <c r="B28" s="606" t="s">
        <v>2994</v>
      </c>
      <c r="C28" s="623">
        <f>-'Réalisé AAD'!AF469</f>
        <v>-3850078.05</v>
      </c>
      <c r="D28" s="623">
        <f>-'Réalisé AAD'!Z469</f>
        <v>-4224058.0137108043</v>
      </c>
      <c r="E28" s="609">
        <f t="shared" si="4"/>
        <v>373979.96371080447</v>
      </c>
      <c r="F28" s="608">
        <f>-'Réalisé AAD'!AL469</f>
        <v>-4005451.71</v>
      </c>
      <c r="G28" s="609">
        <f t="shared" si="5"/>
        <v>155373.66000000015</v>
      </c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ht="14.25" customHeight="1">
      <c r="A29" s="9"/>
      <c r="B29" s="606" t="s">
        <v>3000</v>
      </c>
      <c r="C29" s="623">
        <f>-'Réalisé AAD'!AF492-'Réalisé AAD'!AF497</f>
        <v>-2941.4100000000035</v>
      </c>
      <c r="D29" s="623">
        <f>-'Réalisé AAD'!Z492-'Réalisé AAD'!Z497</f>
        <v>-36699.75</v>
      </c>
      <c r="E29" s="609">
        <f t="shared" si="4"/>
        <v>33758.339999999997</v>
      </c>
      <c r="F29" s="608">
        <f>-'Réalisé AAD'!AL492-'Réalisé AAD'!AL497</f>
        <v>-146432.46</v>
      </c>
      <c r="G29" s="609">
        <f t="shared" si="5"/>
        <v>143491.04999999999</v>
      </c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ht="14.25" customHeight="1">
      <c r="A30" s="9"/>
      <c r="B30" s="614" t="s">
        <v>2996</v>
      </c>
      <c r="C30" s="625">
        <f t="shared" ref="C30:G30" si="7">SUM(C26:C29)</f>
        <v>1579456.0200000026</v>
      </c>
      <c r="D30" s="625">
        <f t="shared" si="7"/>
        <v>1459356.5289585739</v>
      </c>
      <c r="E30" s="617">
        <f t="shared" si="7"/>
        <v>120099.49104142809</v>
      </c>
      <c r="F30" s="616">
        <f t="shared" si="7"/>
        <v>704211.19999999553</v>
      </c>
      <c r="G30" s="617">
        <f t="shared" si="7"/>
        <v>875244.82000000658</v>
      </c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ht="14.25" customHeight="1">
      <c r="A31" s="9"/>
      <c r="B31" s="9"/>
      <c r="C31" s="7"/>
      <c r="D31" s="7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ht="14.25" hidden="1" customHeight="1">
      <c r="A32" s="9"/>
      <c r="B32" s="9"/>
      <c r="C32" s="876" t="s">
        <v>3001</v>
      </c>
      <c r="D32" s="874"/>
      <c r="E32" s="874"/>
      <c r="F32" s="874"/>
      <c r="G32" s="875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ht="14.25" hidden="1" customHeight="1">
      <c r="A33" s="9"/>
      <c r="B33" s="592"/>
      <c r="C33" s="618" t="s">
        <v>3002</v>
      </c>
      <c r="D33" s="618" t="s">
        <v>3003</v>
      </c>
      <c r="E33" s="595" t="s">
        <v>2984</v>
      </c>
      <c r="F33" s="594" t="s">
        <v>3004</v>
      </c>
      <c r="G33" s="595" t="s">
        <v>2985</v>
      </c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ht="14.25" hidden="1" customHeight="1">
      <c r="A34" s="9"/>
      <c r="B34" s="596" t="s">
        <v>2986</v>
      </c>
      <c r="C34" s="597">
        <f>'Q2'!J27</f>
        <v>104</v>
      </c>
      <c r="D34" s="598">
        <f>'Q2'!D27</f>
        <v>109</v>
      </c>
      <c r="E34" s="599">
        <f t="shared" ref="E34:E43" si="8">C34-D34</f>
        <v>-5</v>
      </c>
      <c r="F34" s="600">
        <f>'Q2'!O27</f>
        <v>93</v>
      </c>
      <c r="G34" s="599">
        <f t="shared" ref="G34:G43" si="9">C34-F34</f>
        <v>11</v>
      </c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ht="14.25" hidden="1" customHeight="1">
      <c r="A35" s="9"/>
      <c r="B35" s="601" t="s">
        <v>2987</v>
      </c>
      <c r="C35" s="602">
        <f>'Q2'!J97</f>
        <v>63</v>
      </c>
      <c r="D35" s="603">
        <f>'Q2'!D97</f>
        <v>77</v>
      </c>
      <c r="E35" s="604">
        <f t="shared" si="8"/>
        <v>-14</v>
      </c>
      <c r="F35" s="605">
        <f>'Q2'!O97</f>
        <v>62</v>
      </c>
      <c r="G35" s="604">
        <f t="shared" si="9"/>
        <v>1</v>
      </c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ht="14.25" hidden="1" customHeight="1">
      <c r="A36" s="9"/>
      <c r="B36" s="619" t="s">
        <v>2988</v>
      </c>
      <c r="C36" s="620">
        <f>'Q2'!L27</f>
        <v>492822.89999999979</v>
      </c>
      <c r="D36" s="620">
        <f>'Q2'!F27</f>
        <v>568285.4411764706</v>
      </c>
      <c r="E36" s="621">
        <f t="shared" si="8"/>
        <v>-75462.541176470811</v>
      </c>
      <c r="F36" s="622">
        <f>'Q2'!Q27</f>
        <v>612757.24999999942</v>
      </c>
      <c r="G36" s="621">
        <f t="shared" si="9"/>
        <v>-119934.34999999963</v>
      </c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4.25" hidden="1" customHeight="1">
      <c r="A37" s="9"/>
      <c r="B37" s="606" t="s">
        <v>2989</v>
      </c>
      <c r="C37" s="623">
        <f>'Q2'!L109</f>
        <v>273351.89000000013</v>
      </c>
      <c r="D37" s="623">
        <f>'Q2'!F109</f>
        <v>318232.89418071648</v>
      </c>
      <c r="E37" s="609">
        <f t="shared" si="8"/>
        <v>-44881.004180716351</v>
      </c>
      <c r="F37" s="608">
        <f>'Q2'!Q109</f>
        <v>294736.95999999967</v>
      </c>
      <c r="G37" s="609">
        <f t="shared" si="9"/>
        <v>-21385.069999999541</v>
      </c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4.25" hidden="1" customHeight="1">
      <c r="A38" s="9"/>
      <c r="B38" s="606" t="s">
        <v>2990</v>
      </c>
      <c r="C38" s="623">
        <f>'Q2'!L195+'Q2'!L251</f>
        <v>481227.98</v>
      </c>
      <c r="D38" s="623">
        <f>'Q2'!F195</f>
        <v>566953.30049199099</v>
      </c>
      <c r="E38" s="609">
        <f t="shared" si="8"/>
        <v>-85725.320491991006</v>
      </c>
      <c r="F38" s="608">
        <f>'Q2'!Q195+'Q2'!Q251</f>
        <v>468193.09999999969</v>
      </c>
      <c r="G38" s="609">
        <f t="shared" si="9"/>
        <v>13034.880000000296</v>
      </c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4.25" hidden="1" customHeight="1">
      <c r="A39" s="9"/>
      <c r="B39" s="606" t="s">
        <v>2991</v>
      </c>
      <c r="C39" s="623">
        <f>'Q2'!L315</f>
        <v>331261.25999999995</v>
      </c>
      <c r="D39" s="623">
        <f>'Q2'!F315</f>
        <v>362783.85722869477</v>
      </c>
      <c r="E39" s="609">
        <f t="shared" si="8"/>
        <v>-31522.597228694824</v>
      </c>
      <c r="F39" s="608">
        <f>'Q2'!Q315</f>
        <v>328809.33999999944</v>
      </c>
      <c r="G39" s="609">
        <f t="shared" si="9"/>
        <v>2451.9200000005076</v>
      </c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4.25" hidden="1" customHeight="1">
      <c r="A40" s="9"/>
      <c r="B40" s="610" t="s">
        <v>2992</v>
      </c>
      <c r="C40" s="624">
        <f t="shared" ref="C40:D40" si="10">SUM(C36:C39)</f>
        <v>1578664.03</v>
      </c>
      <c r="D40" s="624">
        <f t="shared" si="10"/>
        <v>1816255.4930778728</v>
      </c>
      <c r="E40" s="613">
        <f t="shared" si="8"/>
        <v>-237591.46307787276</v>
      </c>
      <c r="F40" s="612">
        <f>SUM(F36:F39)</f>
        <v>1704496.649999998</v>
      </c>
      <c r="G40" s="613">
        <f t="shared" si="9"/>
        <v>-125832.61999999802</v>
      </c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4.25" hidden="1" customHeight="1">
      <c r="A41" s="9"/>
      <c r="B41" s="606" t="s">
        <v>2993</v>
      </c>
      <c r="C41" s="623">
        <f>'Q2'!AF482</f>
        <v>564831.82000000007</v>
      </c>
      <c r="D41" s="623">
        <f>'Q2'!Z482</f>
        <v>548846.96785714291</v>
      </c>
      <c r="E41" s="609">
        <f t="shared" si="8"/>
        <v>15984.852142857155</v>
      </c>
      <c r="F41" s="608">
        <f>'Q2'!AL482</f>
        <v>485631.94</v>
      </c>
      <c r="G41" s="609">
        <f t="shared" si="9"/>
        <v>79199.880000000063</v>
      </c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4.25" hidden="1" customHeight="1">
      <c r="A42" s="9"/>
      <c r="B42" s="606" t="s">
        <v>2994</v>
      </c>
      <c r="C42" s="623">
        <f>-'Q2'!AF469</f>
        <v>-1384219.56</v>
      </c>
      <c r="D42" s="623">
        <f>-'Q2'!Z469</f>
        <v>-1536234.014316177</v>
      </c>
      <c r="E42" s="609">
        <f t="shared" si="8"/>
        <v>152014.45431617694</v>
      </c>
      <c r="F42" s="608">
        <f>-'Q2'!AL469</f>
        <v>-1517423.6099999999</v>
      </c>
      <c r="G42" s="609">
        <f t="shared" si="9"/>
        <v>133204.04999999981</v>
      </c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4.25" hidden="1" customHeight="1">
      <c r="A43" s="9"/>
      <c r="B43" s="606" t="s">
        <v>3000</v>
      </c>
      <c r="C43" s="623">
        <f>-'Q2'!AF492-'Q2'!AF497</f>
        <v>-879.81999999999971</v>
      </c>
      <c r="D43" s="623">
        <f>-'Q2'!Z492-'Q2'!Z497</f>
        <v>-12233.25</v>
      </c>
      <c r="E43" s="609">
        <f t="shared" si="8"/>
        <v>11353.43</v>
      </c>
      <c r="F43" s="608">
        <f>-'Q2'!AL492-'Q2'!AL497</f>
        <v>-50172.46</v>
      </c>
      <c r="G43" s="609">
        <f t="shared" si="9"/>
        <v>49292.639999999999</v>
      </c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4.25" hidden="1" customHeight="1">
      <c r="A44" s="9"/>
      <c r="B44" s="614" t="s">
        <v>2996</v>
      </c>
      <c r="C44" s="625">
        <f t="shared" ref="C44:G44" si="11">SUM(C40:C43)</f>
        <v>758396.47000000009</v>
      </c>
      <c r="D44" s="625">
        <f t="shared" si="11"/>
        <v>816635.1966188387</v>
      </c>
      <c r="E44" s="617">
        <f t="shared" si="11"/>
        <v>-58238.726618838664</v>
      </c>
      <c r="F44" s="616">
        <f t="shared" si="11"/>
        <v>622532.51999999816</v>
      </c>
      <c r="G44" s="617">
        <f t="shared" si="11"/>
        <v>135863.95000000187</v>
      </c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4.25" hidden="1" customHeight="1">
      <c r="A45" s="9"/>
      <c r="B45" s="9"/>
      <c r="C45" s="7"/>
      <c r="D45" s="7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4.25" hidden="1" customHeight="1">
      <c r="A46" s="9"/>
      <c r="B46" s="9"/>
      <c r="C46" s="7"/>
      <c r="D46" s="7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4.25" customHeight="1">
      <c r="A47" s="9"/>
      <c r="B47" s="9"/>
      <c r="C47" s="7"/>
      <c r="D47" s="7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4.25" customHeight="1">
      <c r="A48" s="9"/>
      <c r="B48" s="9"/>
      <c r="C48" s="7"/>
      <c r="D48" s="7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4.25" customHeight="1">
      <c r="A49" s="9"/>
      <c r="B49" s="9"/>
      <c r="C49" s="7"/>
      <c r="D49" s="7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ht="14.25" customHeight="1">
      <c r="A50" s="9"/>
      <c r="B50" s="9"/>
      <c r="C50" s="7"/>
      <c r="D50" s="7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4.25" customHeight="1">
      <c r="A51" s="9"/>
      <c r="B51" s="9"/>
      <c r="C51" s="7"/>
      <c r="D51" s="7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4.25" customHeight="1">
      <c r="A52" s="9"/>
      <c r="B52" s="9"/>
      <c r="C52" s="7"/>
      <c r="D52" s="7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ht="14.25" customHeight="1">
      <c r="A53" s="9"/>
      <c r="B53" s="9"/>
      <c r="C53" s="7"/>
      <c r="D53" s="7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4.25" customHeight="1">
      <c r="A54" s="9"/>
      <c r="B54" s="9"/>
      <c r="C54" s="7"/>
      <c r="D54" s="7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4.25" customHeight="1">
      <c r="A55" s="9"/>
      <c r="B55" s="9"/>
      <c r="C55" s="7"/>
      <c r="D55" s="7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4.25" customHeight="1">
      <c r="A56" s="9"/>
      <c r="B56" s="9"/>
      <c r="C56" s="7"/>
      <c r="D56" s="7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4.25" customHeight="1">
      <c r="A57" s="9"/>
      <c r="B57" s="9"/>
      <c r="C57" s="7"/>
      <c r="D57" s="7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ht="14.25" customHeight="1">
      <c r="A58" s="9"/>
      <c r="B58" s="9"/>
      <c r="C58" s="7"/>
      <c r="D58" s="7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ht="14.25" customHeight="1">
      <c r="A59" s="9"/>
      <c r="B59" s="9"/>
      <c r="C59" s="7"/>
      <c r="D59" s="7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4.25" customHeight="1">
      <c r="A60" s="9"/>
      <c r="B60" s="9"/>
      <c r="C60" s="7"/>
      <c r="D60" s="7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4.25" customHeight="1">
      <c r="A61" s="9"/>
      <c r="B61" s="9"/>
      <c r="C61" s="7"/>
      <c r="D61" s="7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ht="14.25" customHeight="1">
      <c r="A62" s="9"/>
      <c r="B62" s="9"/>
      <c r="C62" s="7"/>
      <c r="D62" s="7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4.25" customHeight="1">
      <c r="A63" s="9"/>
      <c r="B63" s="9"/>
      <c r="C63" s="7"/>
      <c r="D63" s="7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ht="14.25" customHeight="1">
      <c r="A64" s="9"/>
      <c r="B64" s="9"/>
      <c r="C64" s="7"/>
      <c r="D64" s="7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ht="14.25" customHeight="1">
      <c r="A65" s="9"/>
      <c r="B65" s="9"/>
      <c r="C65" s="7"/>
      <c r="D65" s="7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ht="14.25" customHeight="1">
      <c r="A66" s="9"/>
      <c r="B66" s="9"/>
      <c r="C66" s="7"/>
      <c r="D66" s="7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4.25" customHeight="1">
      <c r="A67" s="9"/>
      <c r="B67" s="9"/>
      <c r="C67" s="7"/>
      <c r="D67" s="7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4.25" customHeight="1">
      <c r="A68" s="9"/>
      <c r="B68" s="9"/>
      <c r="C68" s="7"/>
      <c r="D68" s="7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4.25" customHeight="1">
      <c r="A69" s="9"/>
      <c r="B69" s="9"/>
      <c r="C69" s="7"/>
      <c r="D69" s="7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4.25" customHeight="1">
      <c r="A70" s="9"/>
      <c r="B70" s="9"/>
      <c r="C70" s="7"/>
      <c r="D70" s="7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4.25" customHeight="1">
      <c r="A71" s="9"/>
      <c r="B71" s="9"/>
      <c r="C71" s="7"/>
      <c r="D71" s="7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ht="14.25" customHeight="1">
      <c r="A72" s="9"/>
      <c r="B72" s="9"/>
      <c r="C72" s="7"/>
      <c r="D72" s="7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4.25" customHeight="1">
      <c r="A73" s="9"/>
      <c r="B73" s="9"/>
      <c r="C73" s="7"/>
      <c r="D73" s="7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4.25" customHeight="1">
      <c r="A74" s="9"/>
      <c r="B74" s="9"/>
      <c r="C74" s="7"/>
      <c r="D74" s="7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ht="14.25" customHeight="1">
      <c r="A75" s="9"/>
      <c r="B75" s="9"/>
      <c r="C75" s="7"/>
      <c r="D75" s="7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4.25" customHeight="1">
      <c r="A76" s="9"/>
      <c r="B76" s="9"/>
      <c r="C76" s="7"/>
      <c r="D76" s="7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4.25" customHeight="1">
      <c r="A77" s="9"/>
      <c r="B77" s="9"/>
      <c r="C77" s="7"/>
      <c r="D77" s="7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ht="14.25" customHeight="1">
      <c r="A78" s="9"/>
      <c r="B78" s="9"/>
      <c r="C78" s="7"/>
      <c r="D78" s="7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4.25" customHeight="1">
      <c r="A79" s="9"/>
      <c r="B79" s="9"/>
      <c r="C79" s="7"/>
      <c r="D79" s="7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4.25" customHeight="1">
      <c r="A80" s="9"/>
      <c r="B80" s="9"/>
      <c r="C80" s="7"/>
      <c r="D80" s="7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4.25" customHeight="1">
      <c r="A81" s="9"/>
      <c r="B81" s="9"/>
      <c r="C81" s="7"/>
      <c r="D81" s="7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ht="14.25" customHeight="1">
      <c r="A82" s="9"/>
      <c r="B82" s="9"/>
      <c r="C82" s="7"/>
      <c r="D82" s="7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ht="14.25" customHeight="1">
      <c r="A83" s="9"/>
      <c r="B83" s="9"/>
      <c r="C83" s="7"/>
      <c r="D83" s="7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4.25" customHeight="1">
      <c r="A84" s="9"/>
      <c r="B84" s="9"/>
      <c r="C84" s="7"/>
      <c r="D84" s="7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4.25" customHeight="1">
      <c r="A85" s="9"/>
      <c r="B85" s="9"/>
      <c r="C85" s="7"/>
      <c r="D85" s="7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4.25" customHeight="1">
      <c r="A86" s="9"/>
      <c r="B86" s="9"/>
      <c r="C86" s="7"/>
      <c r="D86" s="7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4.25" customHeight="1">
      <c r="A87" s="9"/>
      <c r="B87" s="9"/>
      <c r="C87" s="7"/>
      <c r="D87" s="7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4.25" customHeight="1">
      <c r="A88" s="9"/>
      <c r="B88" s="9"/>
      <c r="C88" s="7"/>
      <c r="D88" s="7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4.25" customHeight="1">
      <c r="A89" s="9"/>
      <c r="B89" s="9"/>
      <c r="C89" s="7"/>
      <c r="D89" s="7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4.25" customHeight="1">
      <c r="A90" s="9"/>
      <c r="B90" s="9"/>
      <c r="C90" s="7"/>
      <c r="D90" s="7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4.25" customHeight="1">
      <c r="A91" s="9"/>
      <c r="B91" s="9"/>
      <c r="C91" s="7"/>
      <c r="D91" s="7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4.25" customHeight="1">
      <c r="A92" s="9"/>
      <c r="B92" s="9"/>
      <c r="C92" s="7"/>
      <c r="D92" s="7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4.25" customHeight="1">
      <c r="A93" s="9"/>
      <c r="B93" s="9"/>
      <c r="C93" s="7"/>
      <c r="D93" s="7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4.25" customHeight="1">
      <c r="A94" s="9"/>
      <c r="B94" s="9"/>
      <c r="C94" s="7"/>
      <c r="D94" s="7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4.25" customHeight="1">
      <c r="A95" s="9"/>
      <c r="B95" s="9"/>
      <c r="C95" s="7"/>
      <c r="D95" s="7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4.25" customHeight="1">
      <c r="A96" s="9"/>
      <c r="B96" s="9"/>
      <c r="C96" s="7"/>
      <c r="D96" s="7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4.25" customHeight="1">
      <c r="A97" s="9"/>
      <c r="B97" s="9"/>
      <c r="C97" s="7"/>
      <c r="D97" s="7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4.25" customHeight="1">
      <c r="A98" s="9"/>
      <c r="B98" s="9"/>
      <c r="C98" s="7"/>
      <c r="D98" s="7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4.25" customHeight="1">
      <c r="A99" s="9"/>
      <c r="B99" s="9"/>
      <c r="C99" s="7"/>
      <c r="D99" s="7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4.25" customHeight="1">
      <c r="A100" s="9"/>
      <c r="B100" s="9"/>
      <c r="C100" s="7"/>
      <c r="D100" s="7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4.25" customHeight="1">
      <c r="A101" s="9"/>
      <c r="B101" s="9"/>
      <c r="C101" s="7"/>
      <c r="D101" s="7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4.25" customHeight="1">
      <c r="A102" s="9"/>
      <c r="B102" s="9"/>
      <c r="C102" s="7"/>
      <c r="D102" s="7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4.25" customHeight="1">
      <c r="A103" s="9"/>
      <c r="B103" s="9"/>
      <c r="C103" s="7"/>
      <c r="D103" s="7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4.25" customHeight="1">
      <c r="A104" s="9"/>
      <c r="B104" s="9"/>
      <c r="C104" s="7"/>
      <c r="D104" s="7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4.25" customHeight="1">
      <c r="A105" s="9"/>
      <c r="B105" s="9"/>
      <c r="C105" s="7"/>
      <c r="D105" s="7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4.25" customHeight="1">
      <c r="A106" s="9"/>
      <c r="B106" s="9"/>
      <c r="C106" s="7"/>
      <c r="D106" s="7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4.25" customHeight="1">
      <c r="A107" s="9"/>
      <c r="B107" s="9"/>
      <c r="C107" s="7"/>
      <c r="D107" s="7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4.25" customHeight="1">
      <c r="A108" s="9"/>
      <c r="B108" s="9"/>
      <c r="C108" s="7"/>
      <c r="D108" s="7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4.25" customHeight="1">
      <c r="A109" s="9"/>
      <c r="B109" s="9"/>
      <c r="C109" s="7"/>
      <c r="D109" s="7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4.25" customHeight="1">
      <c r="A110" s="9"/>
      <c r="B110" s="9"/>
      <c r="C110" s="7"/>
      <c r="D110" s="7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4.25" customHeight="1">
      <c r="A111" s="9"/>
      <c r="B111" s="9"/>
      <c r="C111" s="7"/>
      <c r="D111" s="7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4.25" customHeight="1">
      <c r="A112" s="9"/>
      <c r="B112" s="9"/>
      <c r="C112" s="7"/>
      <c r="D112" s="7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4.25" customHeight="1">
      <c r="A113" s="9"/>
      <c r="B113" s="9"/>
      <c r="C113" s="7"/>
      <c r="D113" s="7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4.25" customHeight="1">
      <c r="A114" s="9"/>
      <c r="B114" s="9"/>
      <c r="C114" s="7"/>
      <c r="D114" s="7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4.25" customHeight="1">
      <c r="A115" s="9"/>
      <c r="B115" s="9"/>
      <c r="C115" s="7"/>
      <c r="D115" s="7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4.25" customHeight="1">
      <c r="A116" s="9"/>
      <c r="B116" s="9"/>
      <c r="C116" s="7"/>
      <c r="D116" s="7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4.25" customHeight="1">
      <c r="A117" s="9"/>
      <c r="B117" s="9"/>
      <c r="C117" s="7"/>
      <c r="D117" s="7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4.25" customHeight="1">
      <c r="A118" s="9"/>
      <c r="B118" s="9"/>
      <c r="C118" s="7"/>
      <c r="D118" s="7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4.25" customHeight="1">
      <c r="A119" s="9"/>
      <c r="B119" s="9"/>
      <c r="C119" s="7"/>
      <c r="D119" s="7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4.25" customHeight="1">
      <c r="A120" s="9"/>
      <c r="B120" s="9"/>
      <c r="C120" s="7"/>
      <c r="D120" s="7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ht="14.25" customHeight="1">
      <c r="A121" s="9"/>
      <c r="B121" s="9"/>
      <c r="C121" s="7"/>
      <c r="D121" s="7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4.25" customHeight="1">
      <c r="A122" s="9"/>
      <c r="B122" s="9"/>
      <c r="C122" s="7"/>
      <c r="D122" s="7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4.25" customHeight="1">
      <c r="A123" s="9"/>
      <c r="B123" s="9"/>
      <c r="C123" s="7"/>
      <c r="D123" s="7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4.25" customHeight="1">
      <c r="A124" s="9"/>
      <c r="B124" s="9"/>
      <c r="C124" s="7"/>
      <c r="D124" s="7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4.25" customHeight="1">
      <c r="A125" s="9"/>
      <c r="B125" s="9"/>
      <c r="C125" s="7"/>
      <c r="D125" s="7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4.25" customHeight="1">
      <c r="A126" s="9"/>
      <c r="B126" s="9"/>
      <c r="C126" s="7"/>
      <c r="D126" s="7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4.25" customHeight="1">
      <c r="A127" s="9"/>
      <c r="B127" s="9"/>
      <c r="C127" s="7"/>
      <c r="D127" s="7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4.25" customHeight="1">
      <c r="A128" s="9"/>
      <c r="B128" s="9"/>
      <c r="C128" s="7"/>
      <c r="D128" s="7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ht="14.25" customHeight="1">
      <c r="A129" s="9"/>
      <c r="B129" s="9"/>
      <c r="C129" s="7"/>
      <c r="D129" s="7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ht="14.25" customHeight="1">
      <c r="A130" s="9"/>
      <c r="B130" s="9"/>
      <c r="C130" s="7"/>
      <c r="D130" s="7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ht="14.25" customHeight="1">
      <c r="A131" s="9"/>
      <c r="B131" s="9"/>
      <c r="C131" s="7"/>
      <c r="D131" s="7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ht="14.25" customHeight="1">
      <c r="A132" s="9"/>
      <c r="B132" s="9"/>
      <c r="C132" s="7"/>
      <c r="D132" s="7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ht="14.25" customHeight="1">
      <c r="A133" s="9"/>
      <c r="B133" s="9"/>
      <c r="C133" s="7"/>
      <c r="D133" s="7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ht="14.25" customHeight="1">
      <c r="A134" s="9"/>
      <c r="B134" s="9"/>
      <c r="C134" s="7"/>
      <c r="D134" s="7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ht="14.25" customHeight="1">
      <c r="A135" s="9"/>
      <c r="B135" s="9"/>
      <c r="C135" s="7"/>
      <c r="D135" s="7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ht="14.25" customHeight="1">
      <c r="A136" s="9"/>
      <c r="B136" s="9"/>
      <c r="C136" s="7"/>
      <c r="D136" s="7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ht="14.25" customHeight="1">
      <c r="A137" s="9"/>
      <c r="B137" s="9"/>
      <c r="C137" s="7"/>
      <c r="D137" s="7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ht="14.25" customHeight="1">
      <c r="A138" s="9"/>
      <c r="B138" s="9"/>
      <c r="C138" s="7"/>
      <c r="D138" s="7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ht="14.25" customHeight="1">
      <c r="A139" s="9"/>
      <c r="B139" s="9"/>
      <c r="C139" s="7"/>
      <c r="D139" s="7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ht="14.25" customHeight="1">
      <c r="A140" s="9"/>
      <c r="B140" s="9"/>
      <c r="C140" s="7"/>
      <c r="D140" s="7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ht="14.25" customHeight="1">
      <c r="A141" s="9"/>
      <c r="B141" s="9"/>
      <c r="C141" s="7"/>
      <c r="D141" s="7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ht="14.25" customHeight="1">
      <c r="A142" s="9"/>
      <c r="B142" s="9"/>
      <c r="C142" s="7"/>
      <c r="D142" s="7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ht="14.25" customHeight="1">
      <c r="A143" s="9"/>
      <c r="B143" s="9"/>
      <c r="C143" s="7"/>
      <c r="D143" s="7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ht="14.25" customHeight="1">
      <c r="A144" s="9"/>
      <c r="B144" s="9"/>
      <c r="C144" s="7"/>
      <c r="D144" s="7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ht="14.25" customHeight="1">
      <c r="A145" s="9"/>
      <c r="B145" s="9"/>
      <c r="C145" s="7"/>
      <c r="D145" s="7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ht="14.25" customHeight="1">
      <c r="A146" s="9"/>
      <c r="B146" s="9"/>
      <c r="C146" s="7"/>
      <c r="D146" s="7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ht="14.25" customHeight="1">
      <c r="A147" s="9"/>
      <c r="B147" s="9"/>
      <c r="C147" s="7"/>
      <c r="D147" s="7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ht="14.25" customHeight="1">
      <c r="A148" s="9"/>
      <c r="B148" s="9"/>
      <c r="C148" s="7"/>
      <c r="D148" s="7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ht="14.25" customHeight="1">
      <c r="A149" s="9"/>
      <c r="B149" s="9"/>
      <c r="C149" s="7"/>
      <c r="D149" s="7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ht="14.25" customHeight="1">
      <c r="A150" s="9"/>
      <c r="B150" s="9"/>
      <c r="C150" s="7"/>
      <c r="D150" s="7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ht="14.25" customHeight="1">
      <c r="A151" s="9"/>
      <c r="B151" s="9"/>
      <c r="C151" s="7"/>
      <c r="D151" s="7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ht="14.25" customHeight="1">
      <c r="A152" s="9"/>
      <c r="B152" s="9"/>
      <c r="C152" s="7"/>
      <c r="D152" s="7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ht="14.25" customHeight="1">
      <c r="A153" s="9"/>
      <c r="B153" s="9"/>
      <c r="C153" s="7"/>
      <c r="D153" s="7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ht="14.25" customHeight="1">
      <c r="A154" s="9"/>
      <c r="B154" s="9"/>
      <c r="C154" s="7"/>
      <c r="D154" s="7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ht="14.25" customHeight="1">
      <c r="A155" s="9"/>
      <c r="B155" s="9"/>
      <c r="C155" s="7"/>
      <c r="D155" s="7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ht="14.25" customHeight="1">
      <c r="A156" s="9"/>
      <c r="B156" s="9"/>
      <c r="C156" s="7"/>
      <c r="D156" s="7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ht="14.25" customHeight="1">
      <c r="A157" s="9"/>
      <c r="B157" s="9"/>
      <c r="C157" s="7"/>
      <c r="D157" s="7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ht="14.25" customHeight="1">
      <c r="A158" s="9"/>
      <c r="B158" s="9"/>
      <c r="C158" s="7"/>
      <c r="D158" s="7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ht="14.25" customHeight="1">
      <c r="A159" s="9"/>
      <c r="B159" s="9"/>
      <c r="C159" s="7"/>
      <c r="D159" s="7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ht="14.25" customHeight="1">
      <c r="A160" s="9"/>
      <c r="B160" s="9"/>
      <c r="C160" s="7"/>
      <c r="D160" s="7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ht="14.25" customHeight="1">
      <c r="A161" s="9"/>
      <c r="B161" s="9"/>
      <c r="C161" s="7"/>
      <c r="D161" s="7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ht="14.25" customHeight="1">
      <c r="A162" s="9"/>
      <c r="B162" s="9"/>
      <c r="C162" s="7"/>
      <c r="D162" s="7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ht="14.25" customHeight="1">
      <c r="A163" s="9"/>
      <c r="B163" s="9"/>
      <c r="C163" s="7"/>
      <c r="D163" s="7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ht="14.25" customHeight="1">
      <c r="A164" s="9"/>
      <c r="B164" s="9"/>
      <c r="C164" s="7"/>
      <c r="D164" s="7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ht="14.25" customHeight="1">
      <c r="A165" s="9"/>
      <c r="B165" s="9"/>
      <c r="C165" s="7"/>
      <c r="D165" s="7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ht="14.25" customHeight="1">
      <c r="A166" s="9"/>
      <c r="B166" s="9"/>
      <c r="C166" s="7"/>
      <c r="D166" s="7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ht="14.25" customHeight="1">
      <c r="A167" s="9"/>
      <c r="B167" s="9"/>
      <c r="C167" s="7"/>
      <c r="D167" s="7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ht="14.25" customHeight="1">
      <c r="A168" s="9"/>
      <c r="B168" s="9"/>
      <c r="C168" s="7"/>
      <c r="D168" s="7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ht="14.25" customHeight="1">
      <c r="A169" s="9"/>
      <c r="B169" s="9"/>
      <c r="C169" s="7"/>
      <c r="D169" s="7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ht="14.25" customHeight="1">
      <c r="A170" s="9"/>
      <c r="B170" s="9"/>
      <c r="C170" s="7"/>
      <c r="D170" s="7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ht="14.25" customHeight="1">
      <c r="A171" s="9"/>
      <c r="B171" s="9"/>
      <c r="C171" s="7"/>
      <c r="D171" s="7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ht="14.25" customHeight="1">
      <c r="A172" s="9"/>
      <c r="B172" s="9"/>
      <c r="C172" s="7"/>
      <c r="D172" s="7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ht="14.25" customHeight="1">
      <c r="A173" s="9"/>
      <c r="B173" s="9"/>
      <c r="C173" s="7"/>
      <c r="D173" s="7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ht="14.25" customHeight="1">
      <c r="A174" s="9"/>
      <c r="B174" s="9"/>
      <c r="C174" s="7"/>
      <c r="D174" s="7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ht="14.25" customHeight="1">
      <c r="A175" s="9"/>
      <c r="B175" s="9"/>
      <c r="C175" s="7"/>
      <c r="D175" s="7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ht="14.25" customHeight="1">
      <c r="A176" s="9"/>
      <c r="B176" s="9"/>
      <c r="C176" s="7"/>
      <c r="D176" s="7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ht="14.25" customHeight="1">
      <c r="A177" s="9"/>
      <c r="B177" s="9"/>
      <c r="C177" s="7"/>
      <c r="D177" s="7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ht="14.25" customHeight="1">
      <c r="A178" s="9"/>
      <c r="B178" s="9"/>
      <c r="C178" s="7"/>
      <c r="D178" s="7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ht="14.25" customHeight="1">
      <c r="A179" s="9"/>
      <c r="B179" s="9"/>
      <c r="C179" s="7"/>
      <c r="D179" s="7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ht="14.25" customHeight="1">
      <c r="A180" s="9"/>
      <c r="B180" s="9"/>
      <c r="C180" s="7"/>
      <c r="D180" s="7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ht="14.25" customHeight="1">
      <c r="A181" s="9"/>
      <c r="B181" s="9"/>
      <c r="C181" s="7"/>
      <c r="D181" s="7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ht="14.25" customHeight="1">
      <c r="A182" s="9"/>
      <c r="B182" s="9"/>
      <c r="C182" s="7"/>
      <c r="D182" s="7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ht="14.25" customHeight="1">
      <c r="A183" s="9"/>
      <c r="B183" s="9"/>
      <c r="C183" s="7"/>
      <c r="D183" s="7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ht="14.25" customHeight="1">
      <c r="A184" s="9"/>
      <c r="B184" s="9"/>
      <c r="C184" s="7"/>
      <c r="D184" s="7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ht="14.25" customHeight="1">
      <c r="A185" s="9"/>
      <c r="B185" s="9"/>
      <c r="C185" s="7"/>
      <c r="D185" s="7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ht="14.25" customHeight="1">
      <c r="A186" s="9"/>
      <c r="B186" s="9"/>
      <c r="C186" s="7"/>
      <c r="D186" s="7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ht="14.25" customHeight="1">
      <c r="A187" s="9"/>
      <c r="B187" s="9"/>
      <c r="C187" s="7"/>
      <c r="D187" s="7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ht="14.25" customHeight="1">
      <c r="A188" s="9"/>
      <c r="B188" s="9"/>
      <c r="C188" s="7"/>
      <c r="D188" s="7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ht="14.25" customHeight="1">
      <c r="A189" s="9"/>
      <c r="B189" s="9"/>
      <c r="C189" s="7"/>
      <c r="D189" s="7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ht="14.25" customHeight="1">
      <c r="A190" s="9"/>
      <c r="B190" s="9"/>
      <c r="C190" s="7"/>
      <c r="D190" s="7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ht="14.25" customHeight="1">
      <c r="A191" s="9"/>
      <c r="B191" s="9"/>
      <c r="C191" s="7"/>
      <c r="D191" s="7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ht="14.25" customHeight="1">
      <c r="A192" s="9"/>
      <c r="B192" s="9"/>
      <c r="C192" s="7"/>
      <c r="D192" s="7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ht="14.25" customHeight="1">
      <c r="A193" s="9"/>
      <c r="B193" s="9"/>
      <c r="C193" s="7"/>
      <c r="D193" s="7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ht="14.25" customHeight="1">
      <c r="A194" s="9"/>
      <c r="B194" s="9"/>
      <c r="C194" s="7"/>
      <c r="D194" s="7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ht="14.25" customHeight="1">
      <c r="A195" s="9"/>
      <c r="B195" s="9"/>
      <c r="C195" s="7"/>
      <c r="D195" s="7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ht="14.25" customHeight="1">
      <c r="A196" s="9"/>
      <c r="B196" s="9"/>
      <c r="C196" s="7"/>
      <c r="D196" s="7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ht="14.25" customHeight="1">
      <c r="A197" s="9"/>
      <c r="B197" s="9"/>
      <c r="C197" s="7"/>
      <c r="D197" s="7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ht="14.25" customHeight="1">
      <c r="A198" s="9"/>
      <c r="B198" s="9"/>
      <c r="C198" s="7"/>
      <c r="D198" s="7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ht="14.25" customHeight="1">
      <c r="A199" s="9"/>
      <c r="B199" s="9"/>
      <c r="C199" s="7"/>
      <c r="D199" s="7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ht="14.25" customHeight="1">
      <c r="A200" s="9"/>
      <c r="B200" s="9"/>
      <c r="C200" s="7"/>
      <c r="D200" s="7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ht="14.25" customHeight="1">
      <c r="A201" s="9"/>
      <c r="B201" s="9"/>
      <c r="C201" s="7"/>
      <c r="D201" s="7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ht="14.25" customHeight="1">
      <c r="A202" s="9"/>
      <c r="B202" s="9"/>
      <c r="C202" s="7"/>
      <c r="D202" s="7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ht="14.25" customHeight="1">
      <c r="A203" s="9"/>
      <c r="B203" s="9"/>
      <c r="C203" s="7"/>
      <c r="D203" s="7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ht="14.25" customHeight="1">
      <c r="A204" s="9"/>
      <c r="B204" s="9"/>
      <c r="C204" s="7"/>
      <c r="D204" s="7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ht="14.25" customHeight="1">
      <c r="A205" s="9"/>
      <c r="B205" s="9"/>
      <c r="C205" s="7"/>
      <c r="D205" s="7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ht="14.25" customHeight="1">
      <c r="A206" s="9"/>
      <c r="B206" s="9"/>
      <c r="C206" s="7"/>
      <c r="D206" s="7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ht="14.25" customHeight="1">
      <c r="A207" s="9"/>
      <c r="B207" s="9"/>
      <c r="C207" s="7"/>
      <c r="D207" s="7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ht="14.25" customHeight="1">
      <c r="A208" s="9"/>
      <c r="B208" s="9"/>
      <c r="C208" s="7"/>
      <c r="D208" s="7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ht="14.25" customHeight="1">
      <c r="A209" s="9"/>
      <c r="B209" s="9"/>
      <c r="C209" s="7"/>
      <c r="D209" s="7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ht="14.25" customHeight="1">
      <c r="A210" s="9"/>
      <c r="B210" s="9"/>
      <c r="C210" s="7"/>
      <c r="D210" s="7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ht="14.25" customHeight="1">
      <c r="A211" s="9"/>
      <c r="B211" s="9"/>
      <c r="C211" s="7"/>
      <c r="D211" s="7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ht="14.25" customHeight="1">
      <c r="A212" s="9"/>
      <c r="B212" s="9"/>
      <c r="C212" s="7"/>
      <c r="D212" s="7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ht="14.25" customHeight="1">
      <c r="A213" s="9"/>
      <c r="B213" s="9"/>
      <c r="C213" s="7"/>
      <c r="D213" s="7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ht="14.25" customHeight="1">
      <c r="A214" s="9"/>
      <c r="B214" s="9"/>
      <c r="C214" s="7"/>
      <c r="D214" s="7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ht="14.25" customHeight="1">
      <c r="A215" s="9"/>
      <c r="B215" s="9"/>
      <c r="C215" s="7"/>
      <c r="D215" s="7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ht="14.25" customHeight="1">
      <c r="A216" s="9"/>
      <c r="B216" s="9"/>
      <c r="C216" s="7"/>
      <c r="D216" s="7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ht="14.25" customHeight="1">
      <c r="A217" s="9"/>
      <c r="B217" s="9"/>
      <c r="C217" s="7"/>
      <c r="D217" s="7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ht="14.25" customHeight="1">
      <c r="A218" s="9"/>
      <c r="B218" s="9"/>
      <c r="C218" s="7"/>
      <c r="D218" s="7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ht="14.25" customHeight="1">
      <c r="A219" s="9"/>
      <c r="B219" s="9"/>
      <c r="C219" s="7"/>
      <c r="D219" s="7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ht="14.25" customHeight="1">
      <c r="A220" s="9"/>
      <c r="B220" s="9"/>
      <c r="C220" s="7"/>
      <c r="D220" s="7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ht="14.25" customHeight="1">
      <c r="A221" s="9"/>
      <c r="B221" s="9"/>
      <c r="C221" s="7"/>
      <c r="D221" s="7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ht="14.25" customHeight="1">
      <c r="A222" s="9"/>
      <c r="B222" s="9"/>
      <c r="C222" s="7"/>
      <c r="D222" s="7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ht="14.25" customHeight="1">
      <c r="A223" s="9"/>
      <c r="B223" s="9"/>
      <c r="C223" s="7"/>
      <c r="D223" s="7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ht="14.25" customHeight="1">
      <c r="A224" s="9"/>
      <c r="B224" s="9"/>
      <c r="C224" s="7"/>
      <c r="D224" s="7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ht="14.25" customHeight="1">
      <c r="A225" s="9"/>
      <c r="B225" s="9"/>
      <c r="C225" s="7"/>
      <c r="D225" s="7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ht="14.25" customHeight="1">
      <c r="A226" s="9"/>
      <c r="B226" s="9"/>
      <c r="C226" s="7"/>
      <c r="D226" s="7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ht="14.25" customHeight="1">
      <c r="A227" s="9"/>
      <c r="B227" s="9"/>
      <c r="C227" s="7"/>
      <c r="D227" s="7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ht="14.25" customHeight="1">
      <c r="A228" s="9"/>
      <c r="B228" s="9"/>
      <c r="C228" s="7"/>
      <c r="D228" s="7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ht="14.25" customHeight="1">
      <c r="A229" s="9"/>
      <c r="B229" s="9"/>
      <c r="C229" s="7"/>
      <c r="D229" s="7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ht="14.25" customHeight="1">
      <c r="A230" s="9"/>
      <c r="B230" s="9"/>
      <c r="C230" s="7"/>
      <c r="D230" s="7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ht="14.25" customHeight="1">
      <c r="A231" s="9"/>
      <c r="B231" s="9"/>
      <c r="C231" s="7"/>
      <c r="D231" s="7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ht="14.25" customHeight="1">
      <c r="A232" s="9"/>
      <c r="B232" s="9"/>
      <c r="C232" s="7"/>
      <c r="D232" s="7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ht="14.25" customHeight="1">
      <c r="A233" s="9"/>
      <c r="B233" s="9"/>
      <c r="C233" s="7"/>
      <c r="D233" s="7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ht="14.25" customHeight="1">
      <c r="A234" s="9"/>
      <c r="B234" s="9"/>
      <c r="C234" s="7"/>
      <c r="D234" s="7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ht="14.25" customHeight="1">
      <c r="A235" s="9"/>
      <c r="B235" s="9"/>
      <c r="C235" s="7"/>
      <c r="D235" s="7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ht="14.25" customHeight="1">
      <c r="A236" s="9"/>
      <c r="B236" s="9"/>
      <c r="C236" s="7"/>
      <c r="D236" s="7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ht="14.25" customHeight="1">
      <c r="A237" s="9"/>
      <c r="B237" s="9"/>
      <c r="C237" s="7"/>
      <c r="D237" s="7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ht="14.25" customHeight="1">
      <c r="A238" s="9"/>
      <c r="B238" s="9"/>
      <c r="C238" s="7"/>
      <c r="D238" s="7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ht="14.25" customHeight="1">
      <c r="A239" s="9"/>
      <c r="B239" s="9"/>
      <c r="C239" s="7"/>
      <c r="D239" s="7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ht="14.25" customHeight="1">
      <c r="A240" s="9"/>
      <c r="B240" s="9"/>
      <c r="C240" s="7"/>
      <c r="D240" s="7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ht="14.25" customHeight="1">
      <c r="A241" s="9"/>
      <c r="B241" s="9"/>
      <c r="C241" s="7"/>
      <c r="D241" s="7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ht="14.25" customHeight="1">
      <c r="A242" s="9"/>
      <c r="B242" s="9"/>
      <c r="C242" s="7"/>
      <c r="D242" s="7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ht="14.25" customHeight="1">
      <c r="A243" s="9"/>
      <c r="B243" s="9"/>
      <c r="C243" s="7"/>
      <c r="D243" s="7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ht="14.25" customHeight="1">
      <c r="A244" s="9"/>
      <c r="B244" s="9"/>
      <c r="C244" s="7"/>
      <c r="D244" s="7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ht="14.25" customHeight="1">
      <c r="A245" s="9"/>
      <c r="B245" s="9"/>
      <c r="C245" s="7"/>
      <c r="D245" s="7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ht="14.25" customHeight="1">
      <c r="A246" s="9"/>
      <c r="B246" s="9"/>
      <c r="C246" s="7"/>
      <c r="D246" s="7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ht="14.25" customHeight="1">
      <c r="A247" s="9"/>
      <c r="B247" s="9"/>
      <c r="C247" s="7"/>
      <c r="D247" s="7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ht="14.25" customHeight="1">
      <c r="A248" s="9"/>
      <c r="B248" s="9"/>
      <c r="C248" s="7"/>
      <c r="D248" s="7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ht="14.25" customHeight="1">
      <c r="A249" s="9"/>
      <c r="B249" s="9"/>
      <c r="C249" s="7"/>
      <c r="D249" s="7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ht="14.25" customHeight="1">
      <c r="A250" s="9"/>
      <c r="B250" s="9"/>
      <c r="C250" s="7"/>
      <c r="D250" s="7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ht="14.25" customHeight="1">
      <c r="A251" s="9"/>
      <c r="B251" s="9"/>
      <c r="C251" s="7"/>
      <c r="D251" s="7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ht="14.25" customHeight="1">
      <c r="A252" s="9"/>
      <c r="B252" s="9"/>
      <c r="C252" s="7"/>
      <c r="D252" s="7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ht="14.25" customHeight="1">
      <c r="A253" s="9"/>
      <c r="B253" s="9"/>
      <c r="C253" s="7"/>
      <c r="D253" s="7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ht="14.25" customHeight="1">
      <c r="A254" s="9"/>
      <c r="B254" s="9"/>
      <c r="C254" s="7"/>
      <c r="D254" s="7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ht="14.25" customHeight="1">
      <c r="A255" s="9"/>
      <c r="B255" s="9"/>
      <c r="C255" s="7"/>
      <c r="D255" s="7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ht="14.25" customHeight="1">
      <c r="A256" s="9"/>
      <c r="B256" s="9"/>
      <c r="C256" s="7"/>
      <c r="D256" s="7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ht="14.25" customHeight="1">
      <c r="A257" s="9"/>
      <c r="B257" s="9"/>
      <c r="C257" s="7"/>
      <c r="D257" s="7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ht="14.25" customHeight="1">
      <c r="A258" s="9"/>
      <c r="B258" s="9"/>
      <c r="C258" s="7"/>
      <c r="D258" s="7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ht="14.25" customHeight="1">
      <c r="A259" s="9"/>
      <c r="B259" s="9"/>
      <c r="C259" s="7"/>
      <c r="D259" s="7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ht="14.25" customHeight="1">
      <c r="A260" s="9"/>
      <c r="B260" s="9"/>
      <c r="C260" s="7"/>
      <c r="D260" s="7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ht="14.25" customHeight="1">
      <c r="A261" s="9"/>
      <c r="B261" s="9"/>
      <c r="C261" s="7"/>
      <c r="D261" s="7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ht="14.25" customHeight="1">
      <c r="A262" s="9"/>
      <c r="B262" s="9"/>
      <c r="C262" s="7"/>
      <c r="D262" s="7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ht="14.25" customHeight="1">
      <c r="A263" s="9"/>
      <c r="B263" s="9"/>
      <c r="C263" s="7"/>
      <c r="D263" s="7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ht="14.25" customHeight="1">
      <c r="A264" s="9"/>
      <c r="B264" s="9"/>
      <c r="C264" s="7"/>
      <c r="D264" s="7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ht="14.25" customHeight="1">
      <c r="A265" s="9"/>
      <c r="B265" s="9"/>
      <c r="C265" s="7"/>
      <c r="D265" s="7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ht="14.25" customHeight="1">
      <c r="A266" s="9"/>
      <c r="B266" s="9"/>
      <c r="C266" s="7"/>
      <c r="D266" s="7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ht="14.25" customHeight="1">
      <c r="A267" s="9"/>
      <c r="B267" s="9"/>
      <c r="C267" s="7"/>
      <c r="D267" s="7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ht="14.25" customHeight="1">
      <c r="A268" s="9"/>
      <c r="B268" s="9"/>
      <c r="C268" s="7"/>
      <c r="D268" s="7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ht="14.25" customHeight="1">
      <c r="A269" s="9"/>
      <c r="B269" s="9"/>
      <c r="C269" s="7"/>
      <c r="D269" s="7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ht="14.25" customHeight="1">
      <c r="A270" s="9"/>
      <c r="B270" s="9"/>
      <c r="C270" s="7"/>
      <c r="D270" s="7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ht="14.25" customHeight="1">
      <c r="A271" s="9"/>
      <c r="B271" s="9"/>
      <c r="C271" s="7"/>
      <c r="D271" s="7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ht="14.25" customHeight="1">
      <c r="A272" s="9"/>
      <c r="B272" s="9"/>
      <c r="C272" s="7"/>
      <c r="D272" s="7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ht="14.25" customHeight="1">
      <c r="A273" s="9"/>
      <c r="B273" s="9"/>
      <c r="C273" s="7"/>
      <c r="D273" s="7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ht="14.25" customHeight="1">
      <c r="A274" s="9"/>
      <c r="B274" s="9"/>
      <c r="C274" s="7"/>
      <c r="D274" s="7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ht="14.25" customHeight="1">
      <c r="A275" s="9"/>
      <c r="B275" s="9"/>
      <c r="C275" s="7"/>
      <c r="D275" s="7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ht="14.25" customHeight="1">
      <c r="A276" s="9"/>
      <c r="B276" s="9"/>
      <c r="C276" s="7"/>
      <c r="D276" s="7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ht="14.25" customHeight="1">
      <c r="A277" s="9"/>
      <c r="B277" s="9"/>
      <c r="C277" s="7"/>
      <c r="D277" s="7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ht="14.25" customHeight="1">
      <c r="A278" s="9"/>
      <c r="B278" s="9"/>
      <c r="C278" s="7"/>
      <c r="D278" s="7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ht="14.25" customHeight="1">
      <c r="A279" s="9"/>
      <c r="B279" s="9"/>
      <c r="C279" s="7"/>
      <c r="D279" s="7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ht="14.25" customHeight="1">
      <c r="A280" s="9"/>
      <c r="B280" s="9"/>
      <c r="C280" s="7"/>
      <c r="D280" s="7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ht="14.25" customHeight="1">
      <c r="A281" s="9"/>
      <c r="B281" s="9"/>
      <c r="C281" s="7"/>
      <c r="D281" s="7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ht="14.25" customHeight="1">
      <c r="A282" s="9"/>
      <c r="B282" s="9"/>
      <c r="C282" s="7"/>
      <c r="D282" s="7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ht="14.25" customHeight="1">
      <c r="A283" s="9"/>
      <c r="B283" s="9"/>
      <c r="C283" s="7"/>
      <c r="D283" s="7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ht="14.25" customHeight="1">
      <c r="A284" s="9"/>
      <c r="B284" s="9"/>
      <c r="C284" s="7"/>
      <c r="D284" s="7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ht="14.25" customHeight="1">
      <c r="A285" s="9"/>
      <c r="B285" s="9"/>
      <c r="C285" s="7"/>
      <c r="D285" s="7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ht="14.25" customHeight="1">
      <c r="A286" s="9"/>
      <c r="B286" s="9"/>
      <c r="C286" s="7"/>
      <c r="D286" s="7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ht="14.25" customHeight="1">
      <c r="A287" s="9"/>
      <c r="B287" s="9"/>
      <c r="C287" s="7"/>
      <c r="D287" s="7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ht="14.25" customHeight="1">
      <c r="A288" s="9"/>
      <c r="B288" s="9"/>
      <c r="C288" s="7"/>
      <c r="D288" s="7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ht="14.25" customHeight="1">
      <c r="A289" s="9"/>
      <c r="B289" s="9"/>
      <c r="C289" s="7"/>
      <c r="D289" s="7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ht="14.25" customHeight="1">
      <c r="A290" s="9"/>
      <c r="B290" s="9"/>
      <c r="C290" s="7"/>
      <c r="D290" s="7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ht="14.25" customHeight="1">
      <c r="A291" s="9"/>
      <c r="B291" s="9"/>
      <c r="C291" s="7"/>
      <c r="D291" s="7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ht="14.25" customHeight="1">
      <c r="A292" s="9"/>
      <c r="B292" s="9"/>
      <c r="C292" s="7"/>
      <c r="D292" s="7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ht="14.25" customHeight="1">
      <c r="A293" s="9"/>
      <c r="B293" s="9"/>
      <c r="C293" s="7"/>
      <c r="D293" s="7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ht="14.25" customHeight="1">
      <c r="A294" s="9"/>
      <c r="B294" s="9"/>
      <c r="C294" s="7"/>
      <c r="D294" s="7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ht="14.25" customHeight="1">
      <c r="A295" s="9"/>
      <c r="B295" s="9"/>
      <c r="C295" s="7"/>
      <c r="D295" s="7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ht="14.25" customHeight="1">
      <c r="A296" s="9"/>
      <c r="B296" s="9"/>
      <c r="C296" s="7"/>
      <c r="D296" s="7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ht="14.25" customHeight="1">
      <c r="A297" s="9"/>
      <c r="B297" s="9"/>
      <c r="C297" s="7"/>
      <c r="D297" s="7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ht="14.25" customHeight="1">
      <c r="A298" s="9"/>
      <c r="B298" s="9"/>
      <c r="C298" s="7"/>
      <c r="D298" s="7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ht="14.25" customHeight="1">
      <c r="A299" s="9"/>
      <c r="B299" s="9"/>
      <c r="C299" s="7"/>
      <c r="D299" s="7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ht="14.25" customHeight="1">
      <c r="A300" s="9"/>
      <c r="B300" s="9"/>
      <c r="C300" s="7"/>
      <c r="D300" s="7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ht="14.25" customHeight="1">
      <c r="A301" s="9"/>
      <c r="B301" s="9"/>
      <c r="C301" s="7"/>
      <c r="D301" s="7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ht="14.25" customHeight="1">
      <c r="A302" s="9"/>
      <c r="B302" s="9"/>
      <c r="C302" s="7"/>
      <c r="D302" s="7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ht="14.25" customHeight="1">
      <c r="A303" s="9"/>
      <c r="B303" s="9"/>
      <c r="C303" s="7"/>
      <c r="D303" s="7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ht="14.25" customHeight="1">
      <c r="A304" s="9"/>
      <c r="B304" s="9"/>
      <c r="C304" s="7"/>
      <c r="D304" s="7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ht="14.25" customHeight="1">
      <c r="A305" s="9"/>
      <c r="B305" s="9"/>
      <c r="C305" s="7"/>
      <c r="D305" s="7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ht="14.25" customHeight="1">
      <c r="A306" s="9"/>
      <c r="B306" s="9"/>
      <c r="C306" s="7"/>
      <c r="D306" s="7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ht="14.25" customHeight="1">
      <c r="A307" s="9"/>
      <c r="B307" s="9"/>
      <c r="C307" s="7"/>
      <c r="D307" s="7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ht="14.25" customHeight="1">
      <c r="A308" s="9"/>
      <c r="B308" s="9"/>
      <c r="C308" s="7"/>
      <c r="D308" s="7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ht="14.25" customHeight="1">
      <c r="A309" s="9"/>
      <c r="B309" s="9"/>
      <c r="C309" s="7"/>
      <c r="D309" s="7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ht="14.25" customHeight="1">
      <c r="A310" s="9"/>
      <c r="B310" s="9"/>
      <c r="C310" s="7"/>
      <c r="D310" s="7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ht="14.25" customHeight="1">
      <c r="A311" s="9"/>
      <c r="B311" s="9"/>
      <c r="C311" s="7"/>
      <c r="D311" s="7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ht="14.25" customHeight="1">
      <c r="A312" s="9"/>
      <c r="B312" s="9"/>
      <c r="C312" s="7"/>
      <c r="D312" s="7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ht="14.25" customHeight="1">
      <c r="A313" s="9"/>
      <c r="B313" s="9"/>
      <c r="C313" s="7"/>
      <c r="D313" s="7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ht="14.25" customHeight="1">
      <c r="A314" s="9"/>
      <c r="B314" s="9"/>
      <c r="C314" s="7"/>
      <c r="D314" s="7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ht="14.25" customHeight="1">
      <c r="A315" s="9"/>
      <c r="B315" s="9"/>
      <c r="C315" s="7"/>
      <c r="D315" s="7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ht="14.25" customHeight="1">
      <c r="A316" s="9"/>
      <c r="B316" s="9"/>
      <c r="C316" s="7"/>
      <c r="D316" s="7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ht="14.25" customHeight="1">
      <c r="A317" s="9"/>
      <c r="B317" s="9"/>
      <c r="C317" s="7"/>
      <c r="D317" s="7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ht="14.25" customHeight="1">
      <c r="A318" s="9"/>
      <c r="B318" s="9"/>
      <c r="C318" s="7"/>
      <c r="D318" s="7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ht="14.25" customHeight="1">
      <c r="A319" s="9"/>
      <c r="B319" s="9"/>
      <c r="C319" s="7"/>
      <c r="D319" s="7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ht="14.25" customHeight="1">
      <c r="A320" s="9"/>
      <c r="B320" s="9"/>
      <c r="C320" s="7"/>
      <c r="D320" s="7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ht="14.25" customHeight="1">
      <c r="A321" s="9"/>
      <c r="B321" s="9"/>
      <c r="C321" s="7"/>
      <c r="D321" s="7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ht="14.25" customHeight="1">
      <c r="A322" s="9"/>
      <c r="B322" s="9"/>
      <c r="C322" s="7"/>
      <c r="D322" s="7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ht="14.25" customHeight="1">
      <c r="A323" s="9"/>
      <c r="B323" s="9"/>
      <c r="C323" s="7"/>
      <c r="D323" s="7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ht="14.25" customHeight="1">
      <c r="A324" s="9"/>
      <c r="B324" s="9"/>
      <c r="C324" s="7"/>
      <c r="D324" s="7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ht="14.25" customHeight="1">
      <c r="A325" s="9"/>
      <c r="B325" s="9"/>
      <c r="C325" s="7"/>
      <c r="D325" s="7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ht="14.25" customHeight="1">
      <c r="A326" s="9"/>
      <c r="B326" s="9"/>
      <c r="C326" s="7"/>
      <c r="D326" s="7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ht="14.25" customHeight="1">
      <c r="A327" s="9"/>
      <c r="B327" s="9"/>
      <c r="C327" s="7"/>
      <c r="D327" s="7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ht="14.25" customHeight="1">
      <c r="A328" s="9"/>
      <c r="B328" s="9"/>
      <c r="C328" s="7"/>
      <c r="D328" s="7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ht="14.25" customHeight="1">
      <c r="A329" s="9"/>
      <c r="B329" s="9"/>
      <c r="C329" s="7"/>
      <c r="D329" s="7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ht="14.25" customHeight="1">
      <c r="A330" s="9"/>
      <c r="B330" s="9"/>
      <c r="C330" s="7"/>
      <c r="D330" s="7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ht="14.25" customHeight="1">
      <c r="A331" s="9"/>
      <c r="B331" s="9"/>
      <c r="C331" s="7"/>
      <c r="D331" s="7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ht="14.25" customHeight="1">
      <c r="A332" s="9"/>
      <c r="B332" s="9"/>
      <c r="C332" s="7"/>
      <c r="D332" s="7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ht="14.25" customHeight="1">
      <c r="A333" s="9"/>
      <c r="B333" s="9"/>
      <c r="C333" s="7"/>
      <c r="D333" s="7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ht="14.25" customHeight="1">
      <c r="A334" s="9"/>
      <c r="B334" s="9"/>
      <c r="C334" s="7"/>
      <c r="D334" s="7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ht="14.25" customHeight="1">
      <c r="A335" s="9"/>
      <c r="B335" s="9"/>
      <c r="C335" s="7"/>
      <c r="D335" s="7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ht="14.25" customHeight="1">
      <c r="A336" s="9"/>
      <c r="B336" s="9"/>
      <c r="C336" s="7"/>
      <c r="D336" s="7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ht="14.25" customHeight="1">
      <c r="A337" s="9"/>
      <c r="B337" s="9"/>
      <c r="C337" s="7"/>
      <c r="D337" s="7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ht="14.25" customHeight="1">
      <c r="A338" s="9"/>
      <c r="B338" s="9"/>
      <c r="C338" s="7"/>
      <c r="D338" s="7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ht="14.25" customHeight="1">
      <c r="A339" s="9"/>
      <c r="B339" s="9"/>
      <c r="C339" s="7"/>
      <c r="D339" s="7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ht="14.25" customHeight="1">
      <c r="A340" s="9"/>
      <c r="B340" s="9"/>
      <c r="C340" s="7"/>
      <c r="D340" s="7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ht="14.25" customHeight="1">
      <c r="A341" s="9"/>
      <c r="B341" s="9"/>
      <c r="C341" s="7"/>
      <c r="D341" s="7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ht="14.25" customHeight="1">
      <c r="A342" s="9"/>
      <c r="B342" s="9"/>
      <c r="C342" s="7"/>
      <c r="D342" s="7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ht="14.25" customHeight="1">
      <c r="A343" s="9"/>
      <c r="B343" s="9"/>
      <c r="C343" s="7"/>
      <c r="D343" s="7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ht="14.25" customHeight="1">
      <c r="A344" s="9"/>
      <c r="B344" s="9"/>
      <c r="C344" s="7"/>
      <c r="D344" s="7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ht="14.25" customHeight="1">
      <c r="A345" s="9"/>
      <c r="B345" s="9"/>
      <c r="C345" s="7"/>
      <c r="D345" s="7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ht="14.25" customHeight="1">
      <c r="A346" s="9"/>
      <c r="B346" s="9"/>
      <c r="C346" s="7"/>
      <c r="D346" s="7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ht="14.25" customHeight="1">
      <c r="A347" s="9"/>
      <c r="B347" s="9"/>
      <c r="C347" s="7"/>
      <c r="D347" s="7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ht="14.25" customHeight="1">
      <c r="A348" s="9"/>
      <c r="B348" s="9"/>
      <c r="C348" s="7"/>
      <c r="D348" s="7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ht="14.25" customHeight="1">
      <c r="A349" s="9"/>
      <c r="B349" s="9"/>
      <c r="C349" s="7"/>
      <c r="D349" s="7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ht="14.25" customHeight="1">
      <c r="A350" s="9"/>
      <c r="B350" s="9"/>
      <c r="C350" s="7"/>
      <c r="D350" s="7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ht="14.25" customHeight="1">
      <c r="A351" s="9"/>
      <c r="B351" s="9"/>
      <c r="C351" s="7"/>
      <c r="D351" s="7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ht="14.25" customHeight="1">
      <c r="A352" s="9"/>
      <c r="B352" s="9"/>
      <c r="C352" s="7"/>
      <c r="D352" s="7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ht="14.25" customHeight="1">
      <c r="A353" s="9"/>
      <c r="B353" s="9"/>
      <c r="C353" s="7"/>
      <c r="D353" s="7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ht="14.25" customHeight="1">
      <c r="A354" s="9"/>
      <c r="B354" s="9"/>
      <c r="C354" s="7"/>
      <c r="D354" s="7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ht="14.25" customHeight="1">
      <c r="A355" s="9"/>
      <c r="B355" s="9"/>
      <c r="C355" s="7"/>
      <c r="D355" s="7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ht="14.25" customHeight="1">
      <c r="A356" s="9"/>
      <c r="B356" s="9"/>
      <c r="C356" s="7"/>
      <c r="D356" s="7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ht="14.25" customHeight="1">
      <c r="A357" s="9"/>
      <c r="B357" s="9"/>
      <c r="C357" s="7"/>
      <c r="D357" s="7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ht="14.25" customHeight="1">
      <c r="A358" s="9"/>
      <c r="B358" s="9"/>
      <c r="C358" s="7"/>
      <c r="D358" s="7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ht="14.25" customHeight="1">
      <c r="A359" s="9"/>
      <c r="B359" s="9"/>
      <c r="C359" s="7"/>
      <c r="D359" s="7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ht="14.25" customHeight="1">
      <c r="A360" s="9"/>
      <c r="B360" s="9"/>
      <c r="C360" s="7"/>
      <c r="D360" s="7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ht="14.25" customHeight="1">
      <c r="A361" s="9"/>
      <c r="B361" s="9"/>
      <c r="C361" s="7"/>
      <c r="D361" s="7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ht="14.25" customHeight="1">
      <c r="A362" s="9"/>
      <c r="B362" s="9"/>
      <c r="C362" s="7"/>
      <c r="D362" s="7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 spans="1:26" ht="14.25" customHeight="1">
      <c r="A363" s="9"/>
      <c r="B363" s="9"/>
      <c r="C363" s="7"/>
      <c r="D363" s="7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 spans="1:26" ht="14.25" customHeight="1">
      <c r="A364" s="9"/>
      <c r="B364" s="9"/>
      <c r="C364" s="7"/>
      <c r="D364" s="7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 spans="1:26" ht="14.25" customHeight="1">
      <c r="A365" s="9"/>
      <c r="B365" s="9"/>
      <c r="C365" s="7"/>
      <c r="D365" s="7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 spans="1:26" ht="14.25" customHeight="1">
      <c r="A366" s="9"/>
      <c r="B366" s="9"/>
      <c r="C366" s="7"/>
      <c r="D366" s="7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 spans="1:26" ht="14.25" customHeight="1">
      <c r="A367" s="9"/>
      <c r="B367" s="9"/>
      <c r="C367" s="7"/>
      <c r="D367" s="7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 spans="1:26" ht="14.25" customHeight="1">
      <c r="A368" s="9"/>
      <c r="B368" s="9"/>
      <c r="C368" s="7"/>
      <c r="D368" s="7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 spans="1:26" ht="14.25" customHeight="1">
      <c r="A369" s="9"/>
      <c r="B369" s="9"/>
      <c r="C369" s="7"/>
      <c r="D369" s="7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 spans="1:26" ht="14.25" customHeight="1">
      <c r="A370" s="9"/>
      <c r="B370" s="9"/>
      <c r="C370" s="7"/>
      <c r="D370" s="7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 spans="1:26" ht="14.25" customHeight="1">
      <c r="A371" s="9"/>
      <c r="B371" s="9"/>
      <c r="C371" s="7"/>
      <c r="D371" s="7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 spans="1:26" ht="14.25" customHeight="1">
      <c r="A372" s="9"/>
      <c r="B372" s="9"/>
      <c r="C372" s="7"/>
      <c r="D372" s="7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 spans="1:26" ht="14.25" customHeight="1">
      <c r="A373" s="9"/>
      <c r="B373" s="9"/>
      <c r="C373" s="7"/>
      <c r="D373" s="7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 spans="1:26" ht="14.25" customHeight="1">
      <c r="A374" s="9"/>
      <c r="B374" s="9"/>
      <c r="C374" s="7"/>
      <c r="D374" s="7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 spans="1:26" ht="14.25" customHeight="1">
      <c r="A375" s="9"/>
      <c r="B375" s="9"/>
      <c r="C375" s="7"/>
      <c r="D375" s="7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 spans="1:26" ht="14.25" customHeight="1">
      <c r="A376" s="9"/>
      <c r="B376" s="9"/>
      <c r="C376" s="7"/>
      <c r="D376" s="7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 spans="1:26" ht="14.25" customHeight="1">
      <c r="A377" s="9"/>
      <c r="B377" s="9"/>
      <c r="C377" s="7"/>
      <c r="D377" s="7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 spans="1:26" ht="14.25" customHeight="1">
      <c r="A378" s="9"/>
      <c r="B378" s="9"/>
      <c r="C378" s="7"/>
      <c r="D378" s="7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 spans="1:26" ht="14.25" customHeight="1">
      <c r="A379" s="9"/>
      <c r="B379" s="9"/>
      <c r="C379" s="7"/>
      <c r="D379" s="7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 spans="1:26" ht="14.25" customHeight="1">
      <c r="A380" s="9"/>
      <c r="B380" s="9"/>
      <c r="C380" s="7"/>
      <c r="D380" s="7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 spans="1:26" ht="14.25" customHeight="1">
      <c r="A381" s="9"/>
      <c r="B381" s="9"/>
      <c r="C381" s="7"/>
      <c r="D381" s="7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 spans="1:26" ht="14.25" customHeight="1">
      <c r="A382" s="9"/>
      <c r="B382" s="9"/>
      <c r="C382" s="7"/>
      <c r="D382" s="7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 spans="1:26" ht="14.25" customHeight="1">
      <c r="A383" s="9"/>
      <c r="B383" s="9"/>
      <c r="C383" s="7"/>
      <c r="D383" s="7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 spans="1:26" ht="14.25" customHeight="1">
      <c r="A384" s="9"/>
      <c r="B384" s="9"/>
      <c r="C384" s="7"/>
      <c r="D384" s="7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 spans="1:26" ht="14.25" customHeight="1">
      <c r="A385" s="9"/>
      <c r="B385" s="9"/>
      <c r="C385" s="7"/>
      <c r="D385" s="7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 spans="1:26" ht="14.25" customHeight="1">
      <c r="A386" s="9"/>
      <c r="B386" s="9"/>
      <c r="C386" s="7"/>
      <c r="D386" s="7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 spans="1:26" ht="14.25" customHeight="1">
      <c r="A387" s="9"/>
      <c r="B387" s="9"/>
      <c r="C387" s="7"/>
      <c r="D387" s="7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 spans="1:26" ht="14.25" customHeight="1">
      <c r="A388" s="9"/>
      <c r="B388" s="9"/>
      <c r="C388" s="7"/>
      <c r="D388" s="7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 spans="1:26" ht="14.25" customHeight="1">
      <c r="A389" s="9"/>
      <c r="B389" s="9"/>
      <c r="C389" s="7"/>
      <c r="D389" s="7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 spans="1:26" ht="14.25" customHeight="1">
      <c r="A390" s="9"/>
      <c r="B390" s="9"/>
      <c r="C390" s="7"/>
      <c r="D390" s="7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 spans="1:26" ht="14.25" customHeight="1">
      <c r="A391" s="9"/>
      <c r="B391" s="9"/>
      <c r="C391" s="7"/>
      <c r="D391" s="7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 spans="1:26" ht="14.25" customHeight="1">
      <c r="A392" s="9"/>
      <c r="B392" s="9"/>
      <c r="C392" s="7"/>
      <c r="D392" s="7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 spans="1:26" ht="14.25" customHeight="1">
      <c r="A393" s="9"/>
      <c r="B393" s="9"/>
      <c r="C393" s="7"/>
      <c r="D393" s="7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 spans="1:26" ht="14.25" customHeight="1">
      <c r="A394" s="9"/>
      <c r="B394" s="9"/>
      <c r="C394" s="7"/>
      <c r="D394" s="7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 spans="1:26" ht="14.25" customHeight="1">
      <c r="A395" s="9"/>
      <c r="B395" s="9"/>
      <c r="C395" s="7"/>
      <c r="D395" s="7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 spans="1:26" ht="14.25" customHeight="1">
      <c r="A396" s="9"/>
      <c r="B396" s="9"/>
      <c r="C396" s="7"/>
      <c r="D396" s="7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 spans="1:26" ht="14.25" customHeight="1">
      <c r="A397" s="9"/>
      <c r="B397" s="9"/>
      <c r="C397" s="7"/>
      <c r="D397" s="7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 spans="1:26" ht="14.25" customHeight="1">
      <c r="A398" s="9"/>
      <c r="B398" s="9"/>
      <c r="C398" s="7"/>
      <c r="D398" s="7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 spans="1:26" ht="14.25" customHeight="1">
      <c r="A399" s="9"/>
      <c r="B399" s="9"/>
      <c r="C399" s="7"/>
      <c r="D399" s="7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 spans="1:26" ht="14.25" customHeight="1">
      <c r="A400" s="9"/>
      <c r="B400" s="9"/>
      <c r="C400" s="7"/>
      <c r="D400" s="7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 spans="1:26" ht="14.25" customHeight="1">
      <c r="A401" s="9"/>
      <c r="B401" s="9"/>
      <c r="C401" s="7"/>
      <c r="D401" s="7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 spans="1:26" ht="14.25" customHeight="1">
      <c r="A402" s="9"/>
      <c r="B402" s="9"/>
      <c r="C402" s="7"/>
      <c r="D402" s="7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 spans="1:26" ht="14.25" customHeight="1">
      <c r="A403" s="9"/>
      <c r="B403" s="9"/>
      <c r="C403" s="7"/>
      <c r="D403" s="7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 spans="1:26" ht="14.25" customHeight="1">
      <c r="A404" s="9"/>
      <c r="B404" s="9"/>
      <c r="C404" s="7"/>
      <c r="D404" s="7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 spans="1:26" ht="14.25" customHeight="1">
      <c r="A405" s="9"/>
      <c r="B405" s="9"/>
      <c r="C405" s="7"/>
      <c r="D405" s="7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 spans="1:26" ht="14.25" customHeight="1">
      <c r="A406" s="9"/>
      <c r="B406" s="9"/>
      <c r="C406" s="7"/>
      <c r="D406" s="7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 spans="1:26" ht="14.25" customHeight="1">
      <c r="A407" s="9"/>
      <c r="B407" s="9"/>
      <c r="C407" s="7"/>
      <c r="D407" s="7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 spans="1:26" ht="14.25" customHeight="1">
      <c r="A408" s="9"/>
      <c r="B408" s="9"/>
      <c r="C408" s="7"/>
      <c r="D408" s="7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 spans="1:26" ht="14.25" customHeight="1">
      <c r="A409" s="9"/>
      <c r="B409" s="9"/>
      <c r="C409" s="7"/>
      <c r="D409" s="7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 spans="1:26" ht="14.25" customHeight="1">
      <c r="A410" s="9"/>
      <c r="B410" s="9"/>
      <c r="C410" s="7"/>
      <c r="D410" s="7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 spans="1:26" ht="14.25" customHeight="1">
      <c r="A411" s="9"/>
      <c r="B411" s="9"/>
      <c r="C411" s="7"/>
      <c r="D411" s="7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 spans="1:26" ht="14.25" customHeight="1">
      <c r="A412" s="9"/>
      <c r="B412" s="9"/>
      <c r="C412" s="7"/>
      <c r="D412" s="7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 spans="1:26" ht="14.25" customHeight="1">
      <c r="A413" s="9"/>
      <c r="B413" s="9"/>
      <c r="C413" s="7"/>
      <c r="D413" s="7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 spans="1:26" ht="14.25" customHeight="1">
      <c r="A414" s="9"/>
      <c r="B414" s="9"/>
      <c r="C414" s="7"/>
      <c r="D414" s="7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 spans="1:26" ht="14.25" customHeight="1">
      <c r="A415" s="9"/>
      <c r="B415" s="9"/>
      <c r="C415" s="7"/>
      <c r="D415" s="7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 spans="1:26" ht="14.25" customHeight="1">
      <c r="A416" s="9"/>
      <c r="B416" s="9"/>
      <c r="C416" s="7"/>
      <c r="D416" s="7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 spans="1:26" ht="14.25" customHeight="1">
      <c r="A417" s="9"/>
      <c r="B417" s="9"/>
      <c r="C417" s="7"/>
      <c r="D417" s="7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 spans="1:26" ht="14.25" customHeight="1">
      <c r="A418" s="9"/>
      <c r="B418" s="9"/>
      <c r="C418" s="7"/>
      <c r="D418" s="7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 spans="1:26" ht="14.25" customHeight="1">
      <c r="A419" s="9"/>
      <c r="B419" s="9"/>
      <c r="C419" s="7"/>
      <c r="D419" s="7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 spans="1:26" ht="14.25" customHeight="1">
      <c r="A420" s="9"/>
      <c r="B420" s="9"/>
      <c r="C420" s="7"/>
      <c r="D420" s="7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 spans="1:26" ht="14.25" customHeight="1">
      <c r="A421" s="9"/>
      <c r="B421" s="9"/>
      <c r="C421" s="7"/>
      <c r="D421" s="7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 spans="1:26" ht="14.25" customHeight="1">
      <c r="A422" s="9"/>
      <c r="B422" s="9"/>
      <c r="C422" s="7"/>
      <c r="D422" s="7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 spans="1:26" ht="14.25" customHeight="1">
      <c r="A423" s="9"/>
      <c r="B423" s="9"/>
      <c r="C423" s="7"/>
      <c r="D423" s="7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 spans="1:26" ht="14.25" customHeight="1">
      <c r="A424" s="9"/>
      <c r="B424" s="9"/>
      <c r="C424" s="7"/>
      <c r="D424" s="7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 spans="1:26" ht="14.25" customHeight="1">
      <c r="A425" s="9"/>
      <c r="B425" s="9"/>
      <c r="C425" s="7"/>
      <c r="D425" s="7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 spans="1:26" ht="14.25" customHeight="1">
      <c r="A426" s="9"/>
      <c r="B426" s="9"/>
      <c r="C426" s="7"/>
      <c r="D426" s="7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 spans="1:26" ht="14.25" customHeight="1">
      <c r="A427" s="9"/>
      <c r="B427" s="9"/>
      <c r="C427" s="7"/>
      <c r="D427" s="7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 spans="1:26" ht="14.25" customHeight="1">
      <c r="A428" s="9"/>
      <c r="B428" s="9"/>
      <c r="C428" s="7"/>
      <c r="D428" s="7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 spans="1:26" ht="14.25" customHeight="1">
      <c r="A429" s="9"/>
      <c r="B429" s="9"/>
      <c r="C429" s="7"/>
      <c r="D429" s="7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 spans="1:26" ht="14.25" customHeight="1">
      <c r="A430" s="9"/>
      <c r="B430" s="9"/>
      <c r="C430" s="7"/>
      <c r="D430" s="7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 spans="1:26" ht="14.25" customHeight="1">
      <c r="A431" s="9"/>
      <c r="B431" s="9"/>
      <c r="C431" s="7"/>
      <c r="D431" s="7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 spans="1:26" ht="14.25" customHeight="1">
      <c r="A432" s="9"/>
      <c r="B432" s="9"/>
      <c r="C432" s="7"/>
      <c r="D432" s="7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 spans="1:26" ht="14.25" customHeight="1">
      <c r="A433" s="9"/>
      <c r="B433" s="9"/>
      <c r="C433" s="7"/>
      <c r="D433" s="7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 spans="1:26" ht="14.25" customHeight="1">
      <c r="A434" s="9"/>
      <c r="B434" s="9"/>
      <c r="C434" s="7"/>
      <c r="D434" s="7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 spans="1:26" ht="14.25" customHeight="1">
      <c r="A435" s="9"/>
      <c r="B435" s="9"/>
      <c r="C435" s="7"/>
      <c r="D435" s="7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 spans="1:26" ht="14.25" customHeight="1">
      <c r="A436" s="9"/>
      <c r="B436" s="9"/>
      <c r="C436" s="7"/>
      <c r="D436" s="7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 spans="1:26" ht="14.25" customHeight="1">
      <c r="A437" s="9"/>
      <c r="B437" s="9"/>
      <c r="C437" s="7"/>
      <c r="D437" s="7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 spans="1:26" ht="14.25" customHeight="1">
      <c r="A438" s="9"/>
      <c r="B438" s="9"/>
      <c r="C438" s="7"/>
      <c r="D438" s="7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 spans="1:26" ht="14.25" customHeight="1">
      <c r="A439" s="9"/>
      <c r="B439" s="9"/>
      <c r="C439" s="7"/>
      <c r="D439" s="7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 spans="1:26" ht="14.25" customHeight="1">
      <c r="A440" s="9"/>
      <c r="B440" s="9"/>
      <c r="C440" s="7"/>
      <c r="D440" s="7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 spans="1:26" ht="14.25" customHeight="1">
      <c r="A441" s="9"/>
      <c r="B441" s="9"/>
      <c r="C441" s="7"/>
      <c r="D441" s="7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 spans="1:26" ht="14.25" customHeight="1">
      <c r="A442" s="9"/>
      <c r="B442" s="9"/>
      <c r="C442" s="7"/>
      <c r="D442" s="7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 spans="1:26" ht="14.25" customHeight="1">
      <c r="A443" s="9"/>
      <c r="B443" s="9"/>
      <c r="C443" s="7"/>
      <c r="D443" s="7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 spans="1:26" ht="14.25" customHeight="1">
      <c r="A444" s="9"/>
      <c r="B444" s="9"/>
      <c r="C444" s="7"/>
      <c r="D444" s="7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 spans="1:26" ht="14.25" customHeight="1">
      <c r="A445" s="9"/>
      <c r="B445" s="9"/>
      <c r="C445" s="7"/>
      <c r="D445" s="7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 spans="1:26" ht="14.25" customHeight="1">
      <c r="A446" s="9"/>
      <c r="B446" s="9"/>
      <c r="C446" s="7"/>
      <c r="D446" s="7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 spans="1:26" ht="14.25" customHeight="1">
      <c r="A447" s="9"/>
      <c r="B447" s="9"/>
      <c r="C447" s="7"/>
      <c r="D447" s="7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 spans="1:26" ht="14.25" customHeight="1">
      <c r="A448" s="9"/>
      <c r="B448" s="9"/>
      <c r="C448" s="7"/>
      <c r="D448" s="7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 spans="1:26" ht="14.25" customHeight="1">
      <c r="A449" s="9"/>
      <c r="B449" s="9"/>
      <c r="C449" s="7"/>
      <c r="D449" s="7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 spans="1:26" ht="14.25" customHeight="1">
      <c r="A450" s="9"/>
      <c r="B450" s="9"/>
      <c r="C450" s="7"/>
      <c r="D450" s="7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 spans="1:26" ht="14.25" customHeight="1">
      <c r="A451" s="9"/>
      <c r="B451" s="9"/>
      <c r="C451" s="7"/>
      <c r="D451" s="7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 spans="1:26" ht="14.25" customHeight="1">
      <c r="A452" s="9"/>
      <c r="B452" s="9"/>
      <c r="C452" s="7"/>
      <c r="D452" s="7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 spans="1:26" ht="14.25" customHeight="1">
      <c r="A453" s="9"/>
      <c r="B453" s="9"/>
      <c r="C453" s="7"/>
      <c r="D453" s="7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 spans="1:26" ht="14.25" customHeight="1">
      <c r="A454" s="9"/>
      <c r="B454" s="9"/>
      <c r="C454" s="7"/>
      <c r="D454" s="7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 spans="1:26" ht="14.25" customHeight="1">
      <c r="A455" s="9"/>
      <c r="B455" s="9"/>
      <c r="C455" s="7"/>
      <c r="D455" s="7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 spans="1:26" ht="14.25" customHeight="1">
      <c r="A456" s="9"/>
      <c r="B456" s="9"/>
      <c r="C456" s="7"/>
      <c r="D456" s="7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 spans="1:26" ht="14.25" customHeight="1">
      <c r="A457" s="9"/>
      <c r="B457" s="9"/>
      <c r="C457" s="7"/>
      <c r="D457" s="7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 spans="1:26" ht="14.25" customHeight="1">
      <c r="A458" s="9"/>
      <c r="B458" s="9"/>
      <c r="C458" s="7"/>
      <c r="D458" s="7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 spans="1:26" ht="14.25" customHeight="1">
      <c r="A459" s="9"/>
      <c r="B459" s="9"/>
      <c r="C459" s="7"/>
      <c r="D459" s="7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 spans="1:26" ht="14.25" customHeight="1">
      <c r="A460" s="9"/>
      <c r="B460" s="9"/>
      <c r="C460" s="7"/>
      <c r="D460" s="7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 spans="1:26" ht="14.25" customHeight="1">
      <c r="A461" s="9"/>
      <c r="B461" s="9"/>
      <c r="C461" s="7"/>
      <c r="D461" s="7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 spans="1:26" ht="14.25" customHeight="1">
      <c r="A462" s="9"/>
      <c r="B462" s="9"/>
      <c r="C462" s="7"/>
      <c r="D462" s="7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 spans="1:26" ht="14.25" customHeight="1">
      <c r="A463" s="9"/>
      <c r="B463" s="9"/>
      <c r="C463" s="7"/>
      <c r="D463" s="7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 spans="1:26" ht="14.25" customHeight="1">
      <c r="A464" s="9"/>
      <c r="B464" s="9"/>
      <c r="C464" s="7"/>
      <c r="D464" s="7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 spans="1:26" ht="14.25" customHeight="1">
      <c r="A465" s="9"/>
      <c r="B465" s="9"/>
      <c r="C465" s="7"/>
      <c r="D465" s="7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 spans="1:26" ht="14.25" customHeight="1">
      <c r="A466" s="9"/>
      <c r="B466" s="9"/>
      <c r="C466" s="7"/>
      <c r="D466" s="7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 spans="1:26" ht="14.25" customHeight="1">
      <c r="A467" s="9"/>
      <c r="B467" s="9"/>
      <c r="C467" s="7"/>
      <c r="D467" s="7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 spans="1:26" ht="14.25" customHeight="1">
      <c r="A468" s="9"/>
      <c r="B468" s="9"/>
      <c r="C468" s="7"/>
      <c r="D468" s="7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 spans="1:26" ht="14.25" customHeight="1">
      <c r="A469" s="9"/>
      <c r="B469" s="9"/>
      <c r="C469" s="7"/>
      <c r="D469" s="7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 spans="1:26" ht="14.25" customHeight="1">
      <c r="A470" s="9"/>
      <c r="B470" s="9"/>
      <c r="C470" s="7"/>
      <c r="D470" s="7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 spans="1:26" ht="14.25" customHeight="1">
      <c r="A471" s="9"/>
      <c r="B471" s="9"/>
      <c r="C471" s="7"/>
      <c r="D471" s="7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 spans="1:26" ht="14.25" customHeight="1">
      <c r="A472" s="9"/>
      <c r="B472" s="9"/>
      <c r="C472" s="7"/>
      <c r="D472" s="7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 spans="1:26" ht="14.25" customHeight="1">
      <c r="A473" s="9"/>
      <c r="B473" s="9"/>
      <c r="C473" s="7"/>
      <c r="D473" s="7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 spans="1:26" ht="14.25" customHeight="1">
      <c r="A474" s="9"/>
      <c r="B474" s="9"/>
      <c r="C474" s="7"/>
      <c r="D474" s="7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 spans="1:26" ht="14.25" customHeight="1">
      <c r="A475" s="9"/>
      <c r="B475" s="9"/>
      <c r="C475" s="7"/>
      <c r="D475" s="7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 spans="1:26" ht="14.25" customHeight="1">
      <c r="A476" s="9"/>
      <c r="B476" s="9"/>
      <c r="C476" s="7"/>
      <c r="D476" s="7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 spans="1:26" ht="14.25" customHeight="1">
      <c r="A477" s="9"/>
      <c r="B477" s="9"/>
      <c r="C477" s="7"/>
      <c r="D477" s="7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 spans="1:26" ht="14.25" customHeight="1">
      <c r="A478" s="9"/>
      <c r="B478" s="9"/>
      <c r="C478" s="7"/>
      <c r="D478" s="7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 spans="1:26" ht="14.25" customHeight="1">
      <c r="A479" s="9"/>
      <c r="B479" s="9"/>
      <c r="C479" s="7"/>
      <c r="D479" s="7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 spans="1:26" ht="14.25" customHeight="1">
      <c r="A480" s="9"/>
      <c r="B480" s="9"/>
      <c r="C480" s="7"/>
      <c r="D480" s="7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 spans="1:26" ht="14.25" customHeight="1">
      <c r="A481" s="9"/>
      <c r="B481" s="9"/>
      <c r="C481" s="7"/>
      <c r="D481" s="7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 spans="1:26" ht="14.25" customHeight="1">
      <c r="A482" s="9"/>
      <c r="B482" s="9"/>
      <c r="C482" s="7"/>
      <c r="D482" s="7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 spans="1:26" ht="14.25" customHeight="1">
      <c r="A483" s="9"/>
      <c r="B483" s="9"/>
      <c r="C483" s="7"/>
      <c r="D483" s="7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 spans="1:26" ht="14.25" customHeight="1">
      <c r="A484" s="9"/>
      <c r="B484" s="9"/>
      <c r="C484" s="7"/>
      <c r="D484" s="7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 spans="1:26" ht="14.25" customHeight="1">
      <c r="A485" s="9"/>
      <c r="B485" s="9"/>
      <c r="C485" s="7"/>
      <c r="D485" s="7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 spans="1:26" ht="14.25" customHeight="1">
      <c r="A486" s="9"/>
      <c r="B486" s="9"/>
      <c r="C486" s="7"/>
      <c r="D486" s="7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 spans="1:26" ht="14.25" customHeight="1">
      <c r="A487" s="9"/>
      <c r="B487" s="9"/>
      <c r="C487" s="7"/>
      <c r="D487" s="7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 spans="1:26" ht="14.25" customHeight="1">
      <c r="A488" s="9"/>
      <c r="B488" s="9"/>
      <c r="C488" s="7"/>
      <c r="D488" s="7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 spans="1:26" ht="14.25" customHeight="1">
      <c r="A489" s="9"/>
      <c r="B489" s="9"/>
      <c r="C489" s="7"/>
      <c r="D489" s="7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 spans="1:26" ht="14.25" customHeight="1">
      <c r="A490" s="9"/>
      <c r="B490" s="9"/>
      <c r="C490" s="7"/>
      <c r="D490" s="7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 spans="1:26" ht="14.25" customHeight="1">
      <c r="A491" s="9"/>
      <c r="B491" s="9"/>
      <c r="C491" s="7"/>
      <c r="D491" s="7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 spans="1:26" ht="14.25" customHeight="1">
      <c r="A492" s="9"/>
      <c r="B492" s="9"/>
      <c r="C492" s="7"/>
      <c r="D492" s="7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 spans="1:26" ht="14.25" customHeight="1">
      <c r="A493" s="9"/>
      <c r="B493" s="9"/>
      <c r="C493" s="7"/>
      <c r="D493" s="7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 spans="1:26" ht="14.25" customHeight="1">
      <c r="A494" s="9"/>
      <c r="B494" s="9"/>
      <c r="C494" s="7"/>
      <c r="D494" s="7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 spans="1:26" ht="14.25" customHeight="1">
      <c r="A495" s="9"/>
      <c r="B495" s="9"/>
      <c r="C495" s="7"/>
      <c r="D495" s="7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 spans="1:26" ht="14.25" customHeight="1">
      <c r="A496" s="9"/>
      <c r="B496" s="9"/>
      <c r="C496" s="7"/>
      <c r="D496" s="7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 spans="1:26" ht="14.25" customHeight="1">
      <c r="A497" s="9"/>
      <c r="B497" s="9"/>
      <c r="C497" s="7"/>
      <c r="D497" s="7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 spans="1:26" ht="14.25" customHeight="1">
      <c r="A498" s="9"/>
      <c r="B498" s="9"/>
      <c r="C498" s="7"/>
      <c r="D498" s="7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 spans="1:26" ht="14.25" customHeight="1">
      <c r="A499" s="9"/>
      <c r="B499" s="9"/>
      <c r="C499" s="7"/>
      <c r="D499" s="7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 spans="1:26" ht="14.25" customHeight="1">
      <c r="A500" s="9"/>
      <c r="B500" s="9"/>
      <c r="C500" s="7"/>
      <c r="D500" s="7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 spans="1:26" ht="14.25" customHeight="1">
      <c r="A501" s="9"/>
      <c r="B501" s="9"/>
      <c r="C501" s="7"/>
      <c r="D501" s="7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 spans="1:26" ht="14.25" customHeight="1">
      <c r="A502" s="9"/>
      <c r="B502" s="9"/>
      <c r="C502" s="7"/>
      <c r="D502" s="7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 spans="1:26" ht="14.25" customHeight="1">
      <c r="A503" s="9"/>
      <c r="B503" s="9"/>
      <c r="C503" s="7"/>
      <c r="D503" s="7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 spans="1:26" ht="14.25" customHeight="1">
      <c r="A504" s="9"/>
      <c r="B504" s="9"/>
      <c r="C504" s="7"/>
      <c r="D504" s="7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 spans="1:26" ht="14.25" customHeight="1">
      <c r="A505" s="9"/>
      <c r="B505" s="9"/>
      <c r="C505" s="7"/>
      <c r="D505" s="7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 spans="1:26" ht="14.25" customHeight="1">
      <c r="A506" s="9"/>
      <c r="B506" s="9"/>
      <c r="C506" s="7"/>
      <c r="D506" s="7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 spans="1:26" ht="14.25" customHeight="1">
      <c r="A507" s="9"/>
      <c r="B507" s="9"/>
      <c r="C507" s="7"/>
      <c r="D507" s="7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 spans="1:26" ht="14.25" customHeight="1">
      <c r="A508" s="9"/>
      <c r="B508" s="9"/>
      <c r="C508" s="7"/>
      <c r="D508" s="7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 spans="1:26" ht="14.25" customHeight="1">
      <c r="A509" s="9"/>
      <c r="B509" s="9"/>
      <c r="C509" s="7"/>
      <c r="D509" s="7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 spans="1:26" ht="14.25" customHeight="1">
      <c r="A510" s="9"/>
      <c r="B510" s="9"/>
      <c r="C510" s="7"/>
      <c r="D510" s="7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 spans="1:26" ht="14.25" customHeight="1">
      <c r="A511" s="9"/>
      <c r="B511" s="9"/>
      <c r="C511" s="7"/>
      <c r="D511" s="7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 spans="1:26" ht="14.25" customHeight="1">
      <c r="A512" s="9"/>
      <c r="B512" s="9"/>
      <c r="C512" s="7"/>
      <c r="D512" s="7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 spans="1:26" ht="14.25" customHeight="1">
      <c r="A513" s="9"/>
      <c r="B513" s="9"/>
      <c r="C513" s="7"/>
      <c r="D513" s="7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 spans="1:26" ht="14.25" customHeight="1">
      <c r="A514" s="9"/>
      <c r="B514" s="9"/>
      <c r="C514" s="7"/>
      <c r="D514" s="7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 spans="1:26" ht="14.25" customHeight="1">
      <c r="A515" s="9"/>
      <c r="B515" s="9"/>
      <c r="C515" s="7"/>
      <c r="D515" s="7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 spans="1:26" ht="14.25" customHeight="1">
      <c r="A516" s="9"/>
      <c r="B516" s="9"/>
      <c r="C516" s="7"/>
      <c r="D516" s="7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 spans="1:26" ht="14.25" customHeight="1">
      <c r="A517" s="9"/>
      <c r="B517" s="9"/>
      <c r="C517" s="7"/>
      <c r="D517" s="7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 spans="1:26" ht="14.25" customHeight="1">
      <c r="A518" s="9"/>
      <c r="B518" s="9"/>
      <c r="C518" s="7"/>
      <c r="D518" s="7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 spans="1:26" ht="14.25" customHeight="1">
      <c r="A519" s="9"/>
      <c r="B519" s="9"/>
      <c r="C519" s="7"/>
      <c r="D519" s="7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 spans="1:26" ht="14.25" customHeight="1">
      <c r="A520" s="9"/>
      <c r="B520" s="9"/>
      <c r="C520" s="7"/>
      <c r="D520" s="7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 spans="1:26" ht="14.25" customHeight="1">
      <c r="A521" s="9"/>
      <c r="B521" s="9"/>
      <c r="C521" s="7"/>
      <c r="D521" s="7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 spans="1:26" ht="14.25" customHeight="1">
      <c r="A522" s="9"/>
      <c r="B522" s="9"/>
      <c r="C522" s="7"/>
      <c r="D522" s="7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 spans="1:26" ht="14.25" customHeight="1">
      <c r="A523" s="9"/>
      <c r="B523" s="9"/>
      <c r="C523" s="7"/>
      <c r="D523" s="7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 spans="1:26" ht="14.25" customHeight="1">
      <c r="A524" s="9"/>
      <c r="B524" s="9"/>
      <c r="C524" s="7"/>
      <c r="D524" s="7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 spans="1:26" ht="14.25" customHeight="1">
      <c r="A525" s="9"/>
      <c r="B525" s="9"/>
      <c r="C525" s="7"/>
      <c r="D525" s="7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 spans="1:26" ht="14.25" customHeight="1">
      <c r="A526" s="9"/>
      <c r="B526" s="9"/>
      <c r="C526" s="7"/>
      <c r="D526" s="7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 spans="1:26" ht="14.25" customHeight="1">
      <c r="A527" s="9"/>
      <c r="B527" s="9"/>
      <c r="C527" s="7"/>
      <c r="D527" s="7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 spans="1:26" ht="14.25" customHeight="1">
      <c r="A528" s="9"/>
      <c r="B528" s="9"/>
      <c r="C528" s="7"/>
      <c r="D528" s="7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 spans="1:26" ht="14.25" customHeight="1">
      <c r="A529" s="9"/>
      <c r="B529" s="9"/>
      <c r="C529" s="7"/>
      <c r="D529" s="7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 spans="1:26" ht="14.25" customHeight="1">
      <c r="A530" s="9"/>
      <c r="B530" s="9"/>
      <c r="C530" s="7"/>
      <c r="D530" s="7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 spans="1:26" ht="14.25" customHeight="1">
      <c r="A531" s="9"/>
      <c r="B531" s="9"/>
      <c r="C531" s="7"/>
      <c r="D531" s="7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 spans="1:26" ht="14.25" customHeight="1">
      <c r="A532" s="9"/>
      <c r="B532" s="9"/>
      <c r="C532" s="7"/>
      <c r="D532" s="7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 spans="1:26" ht="14.25" customHeight="1">
      <c r="A533" s="9"/>
      <c r="B533" s="9"/>
      <c r="C533" s="7"/>
      <c r="D533" s="7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 spans="1:26" ht="14.25" customHeight="1">
      <c r="A534" s="9"/>
      <c r="B534" s="9"/>
      <c r="C534" s="7"/>
      <c r="D534" s="7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 spans="1:26" ht="14.25" customHeight="1">
      <c r="A535" s="9"/>
      <c r="B535" s="9"/>
      <c r="C535" s="7"/>
      <c r="D535" s="7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 spans="1:26" ht="14.25" customHeight="1">
      <c r="A536" s="9"/>
      <c r="B536" s="9"/>
      <c r="C536" s="7"/>
      <c r="D536" s="7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 spans="1:26" ht="14.25" customHeight="1">
      <c r="A537" s="9"/>
      <c r="B537" s="9"/>
      <c r="C537" s="7"/>
      <c r="D537" s="7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 spans="1:26" ht="14.25" customHeight="1">
      <c r="A538" s="9"/>
      <c r="B538" s="9"/>
      <c r="C538" s="7"/>
      <c r="D538" s="7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 spans="1:26" ht="14.25" customHeight="1">
      <c r="A539" s="9"/>
      <c r="B539" s="9"/>
      <c r="C539" s="7"/>
      <c r="D539" s="7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 spans="1:26" ht="14.25" customHeight="1">
      <c r="A540" s="9"/>
      <c r="B540" s="9"/>
      <c r="C540" s="7"/>
      <c r="D540" s="7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 spans="1:26" ht="14.25" customHeight="1">
      <c r="A541" s="9"/>
      <c r="B541" s="9"/>
      <c r="C541" s="7"/>
      <c r="D541" s="7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 spans="1:26" ht="14.25" customHeight="1">
      <c r="A542" s="9"/>
      <c r="B542" s="9"/>
      <c r="C542" s="7"/>
      <c r="D542" s="7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 spans="1:26" ht="14.25" customHeight="1">
      <c r="A543" s="9"/>
      <c r="B543" s="9"/>
      <c r="C543" s="7"/>
      <c r="D543" s="7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 spans="1:26" ht="14.25" customHeight="1">
      <c r="A544" s="9"/>
      <c r="B544" s="9"/>
      <c r="C544" s="7"/>
      <c r="D544" s="7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 spans="1:26" ht="14.25" customHeight="1">
      <c r="A545" s="9"/>
      <c r="B545" s="9"/>
      <c r="C545" s="7"/>
      <c r="D545" s="7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 spans="1:26" ht="14.25" customHeight="1">
      <c r="A546" s="9"/>
      <c r="B546" s="9"/>
      <c r="C546" s="7"/>
      <c r="D546" s="7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 spans="1:26" ht="14.25" customHeight="1">
      <c r="A547" s="9"/>
      <c r="B547" s="9"/>
      <c r="C547" s="7"/>
      <c r="D547" s="7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 spans="1:26" ht="14.25" customHeight="1">
      <c r="A548" s="9"/>
      <c r="B548" s="9"/>
      <c r="C548" s="7"/>
      <c r="D548" s="7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 spans="1:26" ht="14.25" customHeight="1">
      <c r="A549" s="9"/>
      <c r="B549" s="9"/>
      <c r="C549" s="7"/>
      <c r="D549" s="7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 spans="1:26" ht="14.25" customHeight="1">
      <c r="A550" s="9"/>
      <c r="B550" s="9"/>
      <c r="C550" s="7"/>
      <c r="D550" s="7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 spans="1:26" ht="14.25" customHeight="1">
      <c r="A551" s="9"/>
      <c r="B551" s="9"/>
      <c r="C551" s="7"/>
      <c r="D551" s="7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 spans="1:26" ht="14.25" customHeight="1">
      <c r="A552" s="9"/>
      <c r="B552" s="9"/>
      <c r="C552" s="7"/>
      <c r="D552" s="7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 spans="1:26" ht="14.25" customHeight="1">
      <c r="A553" s="9"/>
      <c r="B553" s="9"/>
      <c r="C553" s="7"/>
      <c r="D553" s="7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 spans="1:26" ht="14.25" customHeight="1">
      <c r="A554" s="9"/>
      <c r="B554" s="9"/>
      <c r="C554" s="7"/>
      <c r="D554" s="7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 spans="1:26" ht="14.25" customHeight="1">
      <c r="A555" s="9"/>
      <c r="B555" s="9"/>
      <c r="C555" s="7"/>
      <c r="D555" s="7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 spans="1:26" ht="14.25" customHeight="1">
      <c r="A556" s="9"/>
      <c r="B556" s="9"/>
      <c r="C556" s="7"/>
      <c r="D556" s="7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 spans="1:26" ht="14.25" customHeight="1">
      <c r="A557" s="9"/>
      <c r="B557" s="9"/>
      <c r="C557" s="7"/>
      <c r="D557" s="7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 spans="1:26" ht="14.25" customHeight="1">
      <c r="A558" s="9"/>
      <c r="B558" s="9"/>
      <c r="C558" s="7"/>
      <c r="D558" s="7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 spans="1:26" ht="14.25" customHeight="1">
      <c r="A559" s="9"/>
      <c r="B559" s="9"/>
      <c r="C559" s="7"/>
      <c r="D559" s="7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 spans="1:26" ht="14.25" customHeight="1">
      <c r="A560" s="9"/>
      <c r="B560" s="9"/>
      <c r="C560" s="7"/>
      <c r="D560" s="7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 spans="1:26" ht="14.25" customHeight="1">
      <c r="A561" s="9"/>
      <c r="B561" s="9"/>
      <c r="C561" s="7"/>
      <c r="D561" s="7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 spans="1:26" ht="14.25" customHeight="1">
      <c r="A562" s="9"/>
      <c r="B562" s="9"/>
      <c r="C562" s="7"/>
      <c r="D562" s="7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 spans="1:26" ht="14.25" customHeight="1">
      <c r="A563" s="9"/>
      <c r="B563" s="9"/>
      <c r="C563" s="7"/>
      <c r="D563" s="7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 spans="1:26" ht="14.25" customHeight="1">
      <c r="A564" s="9"/>
      <c r="B564" s="9"/>
      <c r="C564" s="7"/>
      <c r="D564" s="7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 spans="1:26" ht="14.25" customHeight="1">
      <c r="A565" s="9"/>
      <c r="B565" s="9"/>
      <c r="C565" s="7"/>
      <c r="D565" s="7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 spans="1:26" ht="14.25" customHeight="1">
      <c r="A566" s="9"/>
      <c r="B566" s="9"/>
      <c r="C566" s="7"/>
      <c r="D566" s="7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 spans="1:26" ht="14.25" customHeight="1">
      <c r="A567" s="9"/>
      <c r="B567" s="9"/>
      <c r="C567" s="7"/>
      <c r="D567" s="7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 spans="1:26" ht="14.25" customHeight="1">
      <c r="A568" s="9"/>
      <c r="B568" s="9"/>
      <c r="C568" s="7"/>
      <c r="D568" s="7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 spans="1:26" ht="14.25" customHeight="1">
      <c r="A569" s="9"/>
      <c r="B569" s="9"/>
      <c r="C569" s="7"/>
      <c r="D569" s="7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 spans="1:26" ht="14.25" customHeight="1">
      <c r="A570" s="9"/>
      <c r="B570" s="9"/>
      <c r="C570" s="7"/>
      <c r="D570" s="7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 spans="1:26" ht="14.25" customHeight="1">
      <c r="A571" s="9"/>
      <c r="B571" s="9"/>
      <c r="C571" s="7"/>
      <c r="D571" s="7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 spans="1:26" ht="14.25" customHeight="1">
      <c r="A572" s="9"/>
      <c r="B572" s="9"/>
      <c r="C572" s="7"/>
      <c r="D572" s="7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 spans="1:26" ht="14.25" customHeight="1">
      <c r="A573" s="9"/>
      <c r="B573" s="9"/>
      <c r="C573" s="7"/>
      <c r="D573" s="7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 spans="1:26" ht="14.25" customHeight="1">
      <c r="A574" s="9"/>
      <c r="B574" s="9"/>
      <c r="C574" s="7"/>
      <c r="D574" s="7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 spans="1:26" ht="14.25" customHeight="1">
      <c r="A575" s="9"/>
      <c r="B575" s="9"/>
      <c r="C575" s="7"/>
      <c r="D575" s="7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 spans="1:26" ht="14.25" customHeight="1">
      <c r="A576" s="9"/>
      <c r="B576" s="9"/>
      <c r="C576" s="7"/>
      <c r="D576" s="7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 spans="1:26" ht="14.25" customHeight="1">
      <c r="A577" s="9"/>
      <c r="B577" s="9"/>
      <c r="C577" s="7"/>
      <c r="D577" s="7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 spans="1:26" ht="14.25" customHeight="1">
      <c r="A578" s="9"/>
      <c r="B578" s="9"/>
      <c r="C578" s="7"/>
      <c r="D578" s="7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 spans="1:26" ht="14.25" customHeight="1">
      <c r="A579" s="9"/>
      <c r="B579" s="9"/>
      <c r="C579" s="7"/>
      <c r="D579" s="7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 spans="1:26" ht="14.25" customHeight="1">
      <c r="A580" s="9"/>
      <c r="B580" s="9"/>
      <c r="C580" s="7"/>
      <c r="D580" s="7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 spans="1:26" ht="14.25" customHeight="1">
      <c r="A581" s="9"/>
      <c r="B581" s="9"/>
      <c r="C581" s="7"/>
      <c r="D581" s="7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 spans="1:26" ht="14.25" customHeight="1">
      <c r="A582" s="9"/>
      <c r="B582" s="9"/>
      <c r="C582" s="7"/>
      <c r="D582" s="7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 spans="1:26" ht="14.25" customHeight="1">
      <c r="A583" s="9"/>
      <c r="B583" s="9"/>
      <c r="C583" s="7"/>
      <c r="D583" s="7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 spans="1:26" ht="14.25" customHeight="1">
      <c r="A584" s="9"/>
      <c r="B584" s="9"/>
      <c r="C584" s="7"/>
      <c r="D584" s="7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 spans="1:26" ht="14.25" customHeight="1">
      <c r="A585" s="9"/>
      <c r="B585" s="9"/>
      <c r="C585" s="7"/>
      <c r="D585" s="7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 spans="1:26" ht="14.25" customHeight="1">
      <c r="A586" s="9"/>
      <c r="B586" s="9"/>
      <c r="C586" s="7"/>
      <c r="D586" s="7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 spans="1:26" ht="14.25" customHeight="1">
      <c r="A587" s="9"/>
      <c r="B587" s="9"/>
      <c r="C587" s="7"/>
      <c r="D587" s="7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 spans="1:26" ht="14.25" customHeight="1">
      <c r="A588" s="9"/>
      <c r="B588" s="9"/>
      <c r="C588" s="7"/>
      <c r="D588" s="7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 spans="1:26" ht="14.25" customHeight="1">
      <c r="A589" s="9"/>
      <c r="B589" s="9"/>
      <c r="C589" s="7"/>
      <c r="D589" s="7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 spans="1:26" ht="14.25" customHeight="1">
      <c r="A590" s="9"/>
      <c r="B590" s="9"/>
      <c r="C590" s="7"/>
      <c r="D590" s="7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 spans="1:26" ht="14.25" customHeight="1">
      <c r="A591" s="9"/>
      <c r="B591" s="9"/>
      <c r="C591" s="7"/>
      <c r="D591" s="7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 spans="1:26" ht="14.25" customHeight="1">
      <c r="A592" s="9"/>
      <c r="B592" s="9"/>
      <c r="C592" s="7"/>
      <c r="D592" s="7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 spans="1:26" ht="14.25" customHeight="1">
      <c r="A593" s="9"/>
      <c r="B593" s="9"/>
      <c r="C593" s="7"/>
      <c r="D593" s="7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 spans="1:26" ht="14.25" customHeight="1">
      <c r="A594" s="9"/>
      <c r="B594" s="9"/>
      <c r="C594" s="7"/>
      <c r="D594" s="7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 spans="1:26" ht="14.25" customHeight="1">
      <c r="A595" s="9"/>
      <c r="B595" s="9"/>
      <c r="C595" s="7"/>
      <c r="D595" s="7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 spans="1:26" ht="14.25" customHeight="1">
      <c r="A596" s="9"/>
      <c r="B596" s="9"/>
      <c r="C596" s="7"/>
      <c r="D596" s="7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 spans="1:26" ht="14.25" customHeight="1">
      <c r="A597" s="9"/>
      <c r="B597" s="9"/>
      <c r="C597" s="7"/>
      <c r="D597" s="7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 spans="1:26" ht="14.25" customHeight="1">
      <c r="A598" s="9"/>
      <c r="B598" s="9"/>
      <c r="C598" s="7"/>
      <c r="D598" s="7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 spans="1:26" ht="14.25" customHeight="1">
      <c r="A599" s="9"/>
      <c r="B599" s="9"/>
      <c r="C599" s="7"/>
      <c r="D599" s="7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 spans="1:26" ht="14.25" customHeight="1">
      <c r="A600" s="9"/>
      <c r="B600" s="9"/>
      <c r="C600" s="7"/>
      <c r="D600" s="7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 spans="1:26" ht="14.25" customHeight="1">
      <c r="A601" s="9"/>
      <c r="B601" s="9"/>
      <c r="C601" s="7"/>
      <c r="D601" s="7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 spans="1:26" ht="14.25" customHeight="1">
      <c r="A602" s="9"/>
      <c r="B602" s="9"/>
      <c r="C602" s="7"/>
      <c r="D602" s="7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 spans="1:26" ht="14.25" customHeight="1">
      <c r="A603" s="9"/>
      <c r="B603" s="9"/>
      <c r="C603" s="7"/>
      <c r="D603" s="7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 spans="1:26" ht="14.25" customHeight="1">
      <c r="A604" s="9"/>
      <c r="B604" s="9"/>
      <c r="C604" s="7"/>
      <c r="D604" s="7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 spans="1:26" ht="14.25" customHeight="1">
      <c r="A605" s="9"/>
      <c r="B605" s="9"/>
      <c r="C605" s="7"/>
      <c r="D605" s="7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 spans="1:26" ht="14.25" customHeight="1">
      <c r="A606" s="9"/>
      <c r="B606" s="9"/>
      <c r="C606" s="7"/>
      <c r="D606" s="7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 spans="1:26" ht="14.25" customHeight="1">
      <c r="A607" s="9"/>
      <c r="B607" s="9"/>
      <c r="C607" s="7"/>
      <c r="D607" s="7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 spans="1:26" ht="14.25" customHeight="1">
      <c r="A608" s="9"/>
      <c r="B608" s="9"/>
      <c r="C608" s="7"/>
      <c r="D608" s="7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 spans="1:26" ht="14.25" customHeight="1">
      <c r="A609" s="9"/>
      <c r="B609" s="9"/>
      <c r="C609" s="7"/>
      <c r="D609" s="7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 spans="1:26" ht="14.25" customHeight="1">
      <c r="A610" s="9"/>
      <c r="B610" s="9"/>
      <c r="C610" s="7"/>
      <c r="D610" s="7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 spans="1:26" ht="14.25" customHeight="1">
      <c r="A611" s="9"/>
      <c r="B611" s="9"/>
      <c r="C611" s="7"/>
      <c r="D611" s="7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 spans="1:26" ht="14.25" customHeight="1">
      <c r="A612" s="9"/>
      <c r="B612" s="9"/>
      <c r="C612" s="7"/>
      <c r="D612" s="7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 spans="1:26" ht="14.25" customHeight="1">
      <c r="A613" s="9"/>
      <c r="B613" s="9"/>
      <c r="C613" s="7"/>
      <c r="D613" s="7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 spans="1:26" ht="14.25" customHeight="1">
      <c r="A614" s="9"/>
      <c r="B614" s="9"/>
      <c r="C614" s="7"/>
      <c r="D614" s="7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 spans="1:26" ht="14.25" customHeight="1">
      <c r="A615" s="9"/>
      <c r="B615" s="9"/>
      <c r="C615" s="7"/>
      <c r="D615" s="7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 spans="1:26" ht="14.25" customHeight="1">
      <c r="A616" s="9"/>
      <c r="B616" s="9"/>
      <c r="C616" s="7"/>
      <c r="D616" s="7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 spans="1:26" ht="14.25" customHeight="1">
      <c r="A617" s="9"/>
      <c r="B617" s="9"/>
      <c r="C617" s="7"/>
      <c r="D617" s="7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 spans="1:26" ht="14.25" customHeight="1">
      <c r="A618" s="9"/>
      <c r="B618" s="9"/>
      <c r="C618" s="7"/>
      <c r="D618" s="7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 spans="1:26" ht="14.25" customHeight="1">
      <c r="A619" s="9"/>
      <c r="B619" s="9"/>
      <c r="C619" s="7"/>
      <c r="D619" s="7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 spans="1:26" ht="14.25" customHeight="1">
      <c r="A620" s="9"/>
      <c r="B620" s="9"/>
      <c r="C620" s="7"/>
      <c r="D620" s="7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 spans="1:26" ht="14.25" customHeight="1">
      <c r="A621" s="9"/>
      <c r="B621" s="9"/>
      <c r="C621" s="7"/>
      <c r="D621" s="7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 spans="1:26" ht="14.25" customHeight="1">
      <c r="A622" s="9"/>
      <c r="B622" s="9"/>
      <c r="C622" s="7"/>
      <c r="D622" s="7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 spans="1:26" ht="14.25" customHeight="1">
      <c r="A623" s="9"/>
      <c r="B623" s="9"/>
      <c r="C623" s="7"/>
      <c r="D623" s="7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 spans="1:26" ht="14.25" customHeight="1">
      <c r="A624" s="9"/>
      <c r="B624" s="9"/>
      <c r="C624" s="7"/>
      <c r="D624" s="7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 spans="1:26" ht="14.25" customHeight="1">
      <c r="A625" s="9"/>
      <c r="B625" s="9"/>
      <c r="C625" s="7"/>
      <c r="D625" s="7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 spans="1:26" ht="14.25" customHeight="1">
      <c r="A626" s="9"/>
      <c r="B626" s="9"/>
      <c r="C626" s="7"/>
      <c r="D626" s="7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 spans="1:26" ht="14.25" customHeight="1">
      <c r="A627" s="9"/>
      <c r="B627" s="9"/>
      <c r="C627" s="7"/>
      <c r="D627" s="7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 spans="1:26" ht="14.25" customHeight="1">
      <c r="A628" s="9"/>
      <c r="B628" s="9"/>
      <c r="C628" s="7"/>
      <c r="D628" s="7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 spans="1:26" ht="14.25" customHeight="1">
      <c r="A629" s="9"/>
      <c r="B629" s="9"/>
      <c r="C629" s="7"/>
      <c r="D629" s="7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 spans="1:26" ht="14.25" customHeight="1">
      <c r="A630" s="9"/>
      <c r="B630" s="9"/>
      <c r="C630" s="7"/>
      <c r="D630" s="7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 spans="1:26" ht="14.25" customHeight="1">
      <c r="A631" s="9"/>
      <c r="B631" s="9"/>
      <c r="C631" s="7"/>
      <c r="D631" s="7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 spans="1:26" ht="14.25" customHeight="1">
      <c r="A632" s="9"/>
      <c r="B632" s="9"/>
      <c r="C632" s="7"/>
      <c r="D632" s="7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 spans="1:26" ht="14.25" customHeight="1">
      <c r="A633" s="9"/>
      <c r="B633" s="9"/>
      <c r="C633" s="7"/>
      <c r="D633" s="7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 spans="1:26" ht="14.25" customHeight="1">
      <c r="A634" s="9"/>
      <c r="B634" s="9"/>
      <c r="C634" s="7"/>
      <c r="D634" s="7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 spans="1:26" ht="14.25" customHeight="1">
      <c r="A635" s="9"/>
      <c r="B635" s="9"/>
      <c r="C635" s="7"/>
      <c r="D635" s="7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 spans="1:26" ht="14.25" customHeight="1">
      <c r="A636" s="9"/>
      <c r="B636" s="9"/>
      <c r="C636" s="7"/>
      <c r="D636" s="7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 spans="1:26" ht="14.25" customHeight="1">
      <c r="A637" s="9"/>
      <c r="B637" s="9"/>
      <c r="C637" s="7"/>
      <c r="D637" s="7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 spans="1:26" ht="14.25" customHeight="1">
      <c r="A638" s="9"/>
      <c r="B638" s="9"/>
      <c r="C638" s="7"/>
      <c r="D638" s="7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 spans="1:26" ht="14.25" customHeight="1">
      <c r="A639" s="9"/>
      <c r="B639" s="9"/>
      <c r="C639" s="7"/>
      <c r="D639" s="7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 spans="1:26" ht="14.25" customHeight="1">
      <c r="A640" s="9"/>
      <c r="B640" s="9"/>
      <c r="C640" s="7"/>
      <c r="D640" s="7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 spans="1:26" ht="14.25" customHeight="1">
      <c r="A641" s="9"/>
      <c r="B641" s="9"/>
      <c r="C641" s="7"/>
      <c r="D641" s="7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 spans="1:26" ht="14.25" customHeight="1">
      <c r="A642" s="9"/>
      <c r="B642" s="9"/>
      <c r="C642" s="7"/>
      <c r="D642" s="7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 spans="1:26" ht="14.25" customHeight="1">
      <c r="A643" s="9"/>
      <c r="B643" s="9"/>
      <c r="C643" s="7"/>
      <c r="D643" s="7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 spans="1:26" ht="14.25" customHeight="1">
      <c r="A644" s="9"/>
      <c r="B644" s="9"/>
      <c r="C644" s="7"/>
      <c r="D644" s="7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 spans="1:26" ht="14.25" customHeight="1">
      <c r="A645" s="9"/>
      <c r="B645" s="9"/>
      <c r="C645" s="7"/>
      <c r="D645" s="7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 spans="1:26" ht="14.25" customHeight="1">
      <c r="A646" s="9"/>
      <c r="B646" s="9"/>
      <c r="C646" s="7"/>
      <c r="D646" s="7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 spans="1:26" ht="14.25" customHeight="1">
      <c r="A647" s="9"/>
      <c r="B647" s="9"/>
      <c r="C647" s="7"/>
      <c r="D647" s="7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 spans="1:26" ht="14.25" customHeight="1">
      <c r="A648" s="9"/>
      <c r="B648" s="9"/>
      <c r="C648" s="7"/>
      <c r="D648" s="7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 spans="1:26" ht="14.25" customHeight="1">
      <c r="A649" s="9"/>
      <c r="B649" s="9"/>
      <c r="C649" s="7"/>
      <c r="D649" s="7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 spans="1:26" ht="14.25" customHeight="1">
      <c r="A650" s="9"/>
      <c r="B650" s="9"/>
      <c r="C650" s="7"/>
      <c r="D650" s="7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 spans="1:26" ht="14.25" customHeight="1">
      <c r="A651" s="9"/>
      <c r="B651" s="9"/>
      <c r="C651" s="7"/>
      <c r="D651" s="7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 spans="1:26" ht="14.25" customHeight="1">
      <c r="A652" s="9"/>
      <c r="B652" s="9"/>
      <c r="C652" s="7"/>
      <c r="D652" s="7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 spans="1:26" ht="14.25" customHeight="1">
      <c r="A653" s="9"/>
      <c r="B653" s="9"/>
      <c r="C653" s="7"/>
      <c r="D653" s="7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 spans="1:26" ht="14.25" customHeight="1">
      <c r="A654" s="9"/>
      <c r="B654" s="9"/>
      <c r="C654" s="7"/>
      <c r="D654" s="7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 spans="1:26" ht="14.25" customHeight="1">
      <c r="A655" s="9"/>
      <c r="B655" s="9"/>
      <c r="C655" s="7"/>
      <c r="D655" s="7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 spans="1:26" ht="14.25" customHeight="1">
      <c r="A656" s="9"/>
      <c r="B656" s="9"/>
      <c r="C656" s="7"/>
      <c r="D656" s="7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 spans="1:26" ht="14.25" customHeight="1">
      <c r="A657" s="9"/>
      <c r="B657" s="9"/>
      <c r="C657" s="7"/>
      <c r="D657" s="7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 spans="1:26" ht="14.25" customHeight="1">
      <c r="A658" s="9"/>
      <c r="B658" s="9"/>
      <c r="C658" s="7"/>
      <c r="D658" s="7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 spans="1:26" ht="14.25" customHeight="1">
      <c r="A659" s="9"/>
      <c r="B659" s="9"/>
      <c r="C659" s="7"/>
      <c r="D659" s="7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 spans="1:26" ht="14.25" customHeight="1">
      <c r="A660" s="9"/>
      <c r="B660" s="9"/>
      <c r="C660" s="7"/>
      <c r="D660" s="7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 spans="1:26" ht="14.25" customHeight="1">
      <c r="A661" s="9"/>
      <c r="B661" s="9"/>
      <c r="C661" s="7"/>
      <c r="D661" s="7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 spans="1:26" ht="14.25" customHeight="1">
      <c r="A662" s="9"/>
      <c r="B662" s="9"/>
      <c r="C662" s="7"/>
      <c r="D662" s="7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 spans="1:26" ht="14.25" customHeight="1">
      <c r="A663" s="9"/>
      <c r="B663" s="9"/>
      <c r="C663" s="7"/>
      <c r="D663" s="7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 spans="1:26" ht="14.25" customHeight="1">
      <c r="A664" s="9"/>
      <c r="B664" s="9"/>
      <c r="C664" s="7"/>
      <c r="D664" s="7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 spans="1:26" ht="14.25" customHeight="1">
      <c r="A665" s="9"/>
      <c r="B665" s="9"/>
      <c r="C665" s="7"/>
      <c r="D665" s="7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 spans="1:26" ht="14.25" customHeight="1">
      <c r="A666" s="9"/>
      <c r="B666" s="9"/>
      <c r="C666" s="7"/>
      <c r="D666" s="7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 spans="1:26" ht="14.25" customHeight="1">
      <c r="A667" s="9"/>
      <c r="B667" s="9"/>
      <c r="C667" s="7"/>
      <c r="D667" s="7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 spans="1:26" ht="14.25" customHeight="1">
      <c r="A668" s="9"/>
      <c r="B668" s="9"/>
      <c r="C668" s="7"/>
      <c r="D668" s="7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 spans="1:26" ht="14.25" customHeight="1">
      <c r="A669" s="9"/>
      <c r="B669" s="9"/>
      <c r="C669" s="7"/>
      <c r="D669" s="7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 spans="1:26" ht="14.25" customHeight="1">
      <c r="A670" s="9"/>
      <c r="B670" s="9"/>
      <c r="C670" s="7"/>
      <c r="D670" s="7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 spans="1:26" ht="14.25" customHeight="1">
      <c r="A671" s="9"/>
      <c r="B671" s="9"/>
      <c r="C671" s="7"/>
      <c r="D671" s="7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 spans="1:26" ht="14.25" customHeight="1">
      <c r="A672" s="9"/>
      <c r="B672" s="9"/>
      <c r="C672" s="7"/>
      <c r="D672" s="7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 spans="1:26" ht="14.25" customHeight="1">
      <c r="A673" s="9"/>
      <c r="B673" s="9"/>
      <c r="C673" s="7"/>
      <c r="D673" s="7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 spans="1:26" ht="14.25" customHeight="1">
      <c r="A674" s="9"/>
      <c r="B674" s="9"/>
      <c r="C674" s="7"/>
      <c r="D674" s="7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 spans="1:26" ht="14.25" customHeight="1">
      <c r="A675" s="9"/>
      <c r="B675" s="9"/>
      <c r="C675" s="7"/>
      <c r="D675" s="7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 spans="1:26" ht="14.25" customHeight="1">
      <c r="A676" s="9"/>
      <c r="B676" s="9"/>
      <c r="C676" s="7"/>
      <c r="D676" s="7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 spans="1:26" ht="14.25" customHeight="1">
      <c r="A677" s="9"/>
      <c r="B677" s="9"/>
      <c r="C677" s="7"/>
      <c r="D677" s="7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 spans="1:26" ht="14.25" customHeight="1">
      <c r="A678" s="9"/>
      <c r="B678" s="9"/>
      <c r="C678" s="7"/>
      <c r="D678" s="7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 spans="1:26" ht="14.25" customHeight="1">
      <c r="A679" s="9"/>
      <c r="B679" s="9"/>
      <c r="C679" s="7"/>
      <c r="D679" s="7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 spans="1:26" ht="14.25" customHeight="1">
      <c r="A680" s="9"/>
      <c r="B680" s="9"/>
      <c r="C680" s="7"/>
      <c r="D680" s="7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 spans="1:26" ht="14.25" customHeight="1">
      <c r="A681" s="9"/>
      <c r="B681" s="9"/>
      <c r="C681" s="7"/>
      <c r="D681" s="7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 spans="1:26" ht="14.25" customHeight="1">
      <c r="A682" s="9"/>
      <c r="B682" s="9"/>
      <c r="C682" s="7"/>
      <c r="D682" s="7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 spans="1:26" ht="14.25" customHeight="1">
      <c r="A683" s="9"/>
      <c r="B683" s="9"/>
      <c r="C683" s="7"/>
      <c r="D683" s="7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 spans="1:26" ht="14.25" customHeight="1">
      <c r="A684" s="9"/>
      <c r="B684" s="9"/>
      <c r="C684" s="7"/>
      <c r="D684" s="7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 spans="1:26" ht="14.25" customHeight="1">
      <c r="A685" s="9"/>
      <c r="B685" s="9"/>
      <c r="C685" s="7"/>
      <c r="D685" s="7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 spans="1:26" ht="14.25" customHeight="1">
      <c r="A686" s="9"/>
      <c r="B686" s="9"/>
      <c r="C686" s="7"/>
      <c r="D686" s="7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 spans="1:26" ht="14.25" customHeight="1">
      <c r="A687" s="9"/>
      <c r="B687" s="9"/>
      <c r="C687" s="7"/>
      <c r="D687" s="7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 spans="1:26" ht="14.25" customHeight="1">
      <c r="A688" s="9"/>
      <c r="B688" s="9"/>
      <c r="C688" s="7"/>
      <c r="D688" s="7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 spans="1:26" ht="14.25" customHeight="1">
      <c r="A689" s="9"/>
      <c r="B689" s="9"/>
      <c r="C689" s="7"/>
      <c r="D689" s="7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 spans="1:26" ht="14.25" customHeight="1">
      <c r="A690" s="9"/>
      <c r="B690" s="9"/>
      <c r="C690" s="7"/>
      <c r="D690" s="7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 spans="1:26" ht="14.25" customHeight="1">
      <c r="A691" s="9"/>
      <c r="B691" s="9"/>
      <c r="C691" s="7"/>
      <c r="D691" s="7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 spans="1:26" ht="14.25" customHeight="1">
      <c r="A692" s="9"/>
      <c r="B692" s="9"/>
      <c r="C692" s="7"/>
      <c r="D692" s="7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 spans="1:26" ht="14.25" customHeight="1">
      <c r="A693" s="9"/>
      <c r="B693" s="9"/>
      <c r="C693" s="7"/>
      <c r="D693" s="7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 spans="1:26" ht="14.25" customHeight="1">
      <c r="A694" s="9"/>
      <c r="B694" s="9"/>
      <c r="C694" s="7"/>
      <c r="D694" s="7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 spans="1:26" ht="14.25" customHeight="1">
      <c r="A695" s="9"/>
      <c r="B695" s="9"/>
      <c r="C695" s="7"/>
      <c r="D695" s="7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 spans="1:26" ht="14.25" customHeight="1">
      <c r="A696" s="9"/>
      <c r="B696" s="9"/>
      <c r="C696" s="7"/>
      <c r="D696" s="7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 spans="1:26" ht="14.25" customHeight="1">
      <c r="A697" s="9"/>
      <c r="B697" s="9"/>
      <c r="C697" s="7"/>
      <c r="D697" s="7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 spans="1:26" ht="14.25" customHeight="1">
      <c r="A698" s="9"/>
      <c r="B698" s="9"/>
      <c r="C698" s="7"/>
      <c r="D698" s="7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 spans="1:26" ht="14.25" customHeight="1">
      <c r="A699" s="9"/>
      <c r="B699" s="9"/>
      <c r="C699" s="7"/>
      <c r="D699" s="7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 spans="1:26" ht="14.25" customHeight="1">
      <c r="A700" s="9"/>
      <c r="B700" s="9"/>
      <c r="C700" s="7"/>
      <c r="D700" s="7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 spans="1:26" ht="14.25" customHeight="1">
      <c r="A701" s="9"/>
      <c r="B701" s="9"/>
      <c r="C701" s="7"/>
      <c r="D701" s="7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 spans="1:26" ht="14.25" customHeight="1">
      <c r="A702" s="9"/>
      <c r="B702" s="9"/>
      <c r="C702" s="7"/>
      <c r="D702" s="7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 spans="1:26" ht="14.25" customHeight="1">
      <c r="A703" s="9"/>
      <c r="B703" s="9"/>
      <c r="C703" s="7"/>
      <c r="D703" s="7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 spans="1:26" ht="14.25" customHeight="1">
      <c r="A704" s="9"/>
      <c r="B704" s="9"/>
      <c r="C704" s="7"/>
      <c r="D704" s="7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 spans="1:26" ht="14.25" customHeight="1">
      <c r="A705" s="9"/>
      <c r="B705" s="9"/>
      <c r="C705" s="7"/>
      <c r="D705" s="7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 spans="1:26" ht="14.25" customHeight="1">
      <c r="A706" s="9"/>
      <c r="B706" s="9"/>
      <c r="C706" s="7"/>
      <c r="D706" s="7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 spans="1:26" ht="14.25" customHeight="1">
      <c r="A707" s="9"/>
      <c r="B707" s="9"/>
      <c r="C707" s="7"/>
      <c r="D707" s="7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 spans="1:26" ht="14.25" customHeight="1">
      <c r="A708" s="9"/>
      <c r="B708" s="9"/>
      <c r="C708" s="7"/>
      <c r="D708" s="7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 spans="1:26" ht="14.25" customHeight="1">
      <c r="A709" s="9"/>
      <c r="B709" s="9"/>
      <c r="C709" s="7"/>
      <c r="D709" s="7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 spans="1:26" ht="14.25" customHeight="1">
      <c r="A710" s="9"/>
      <c r="B710" s="9"/>
      <c r="C710" s="7"/>
      <c r="D710" s="7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 spans="1:26" ht="14.25" customHeight="1">
      <c r="A711" s="9"/>
      <c r="B711" s="9"/>
      <c r="C711" s="7"/>
      <c r="D711" s="7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 spans="1:26" ht="14.25" customHeight="1">
      <c r="A712" s="9"/>
      <c r="B712" s="9"/>
      <c r="C712" s="7"/>
      <c r="D712" s="7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 spans="1:26" ht="14.25" customHeight="1">
      <c r="A713" s="9"/>
      <c r="B713" s="9"/>
      <c r="C713" s="7"/>
      <c r="D713" s="7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 spans="1:26" ht="14.25" customHeight="1">
      <c r="A714" s="9"/>
      <c r="B714" s="9"/>
      <c r="C714" s="7"/>
      <c r="D714" s="7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 spans="1:26" ht="14.25" customHeight="1">
      <c r="A715" s="9"/>
      <c r="B715" s="9"/>
      <c r="C715" s="7"/>
      <c r="D715" s="7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 spans="1:26" ht="14.25" customHeight="1">
      <c r="A716" s="9"/>
      <c r="B716" s="9"/>
      <c r="C716" s="7"/>
      <c r="D716" s="7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 spans="1:26" ht="14.25" customHeight="1">
      <c r="A717" s="9"/>
      <c r="B717" s="9"/>
      <c r="C717" s="7"/>
      <c r="D717" s="7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 spans="1:26" ht="14.25" customHeight="1">
      <c r="A718" s="9"/>
      <c r="B718" s="9"/>
      <c r="C718" s="7"/>
      <c r="D718" s="7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 spans="1:26" ht="14.25" customHeight="1">
      <c r="A719" s="9"/>
      <c r="B719" s="9"/>
      <c r="C719" s="7"/>
      <c r="D719" s="7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 spans="1:26" ht="14.25" customHeight="1">
      <c r="A720" s="9"/>
      <c r="B720" s="9"/>
      <c r="C720" s="7"/>
      <c r="D720" s="7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 spans="1:26" ht="14.25" customHeight="1">
      <c r="A721" s="9"/>
      <c r="B721" s="9"/>
      <c r="C721" s="7"/>
      <c r="D721" s="7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 spans="1:26" ht="14.25" customHeight="1">
      <c r="A722" s="9"/>
      <c r="B722" s="9"/>
      <c r="C722" s="7"/>
      <c r="D722" s="7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 spans="1:26" ht="14.25" customHeight="1">
      <c r="A723" s="9"/>
      <c r="B723" s="9"/>
      <c r="C723" s="7"/>
      <c r="D723" s="7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 spans="1:26" ht="14.25" customHeight="1">
      <c r="A724" s="9"/>
      <c r="B724" s="9"/>
      <c r="C724" s="7"/>
      <c r="D724" s="7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 spans="1:26" ht="14.25" customHeight="1">
      <c r="A725" s="9"/>
      <c r="B725" s="9"/>
      <c r="C725" s="7"/>
      <c r="D725" s="7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 spans="1:26" ht="14.25" customHeight="1">
      <c r="A726" s="9"/>
      <c r="B726" s="9"/>
      <c r="C726" s="7"/>
      <c r="D726" s="7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 spans="1:26" ht="14.25" customHeight="1">
      <c r="A727" s="9"/>
      <c r="B727" s="9"/>
      <c r="C727" s="7"/>
      <c r="D727" s="7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 spans="1:26" ht="14.25" customHeight="1">
      <c r="A728" s="9"/>
      <c r="B728" s="9"/>
      <c r="C728" s="7"/>
      <c r="D728" s="7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 spans="1:26" ht="14.25" customHeight="1">
      <c r="A729" s="9"/>
      <c r="B729" s="9"/>
      <c r="C729" s="7"/>
      <c r="D729" s="7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 spans="1:26" ht="14.25" customHeight="1">
      <c r="A730" s="9"/>
      <c r="B730" s="9"/>
      <c r="C730" s="7"/>
      <c r="D730" s="7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 spans="1:26" ht="14.25" customHeight="1">
      <c r="A731" s="9"/>
      <c r="B731" s="9"/>
      <c r="C731" s="7"/>
      <c r="D731" s="7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 spans="1:26" ht="14.25" customHeight="1">
      <c r="A732" s="9"/>
      <c r="B732" s="9"/>
      <c r="C732" s="7"/>
      <c r="D732" s="7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 spans="1:26" ht="14.25" customHeight="1">
      <c r="A733" s="9"/>
      <c r="B733" s="9"/>
      <c r="C733" s="7"/>
      <c r="D733" s="7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 spans="1:26" ht="14.25" customHeight="1">
      <c r="A734" s="9"/>
      <c r="B734" s="9"/>
      <c r="C734" s="7"/>
      <c r="D734" s="7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 spans="1:26" ht="14.25" customHeight="1">
      <c r="A735" s="9"/>
      <c r="B735" s="9"/>
      <c r="C735" s="7"/>
      <c r="D735" s="7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 spans="1:26" ht="14.25" customHeight="1">
      <c r="A736" s="9"/>
      <c r="B736" s="9"/>
      <c r="C736" s="7"/>
      <c r="D736" s="7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 spans="1:26" ht="14.25" customHeight="1">
      <c r="A737" s="9"/>
      <c r="B737" s="9"/>
      <c r="C737" s="7"/>
      <c r="D737" s="7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 spans="1:26" ht="14.25" customHeight="1">
      <c r="A738" s="9"/>
      <c r="B738" s="9"/>
      <c r="C738" s="7"/>
      <c r="D738" s="7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 spans="1:26" ht="14.25" customHeight="1">
      <c r="A739" s="9"/>
      <c r="B739" s="9"/>
      <c r="C739" s="7"/>
      <c r="D739" s="7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 spans="1:26" ht="14.25" customHeight="1">
      <c r="A740" s="9"/>
      <c r="B740" s="9"/>
      <c r="C740" s="7"/>
      <c r="D740" s="7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 spans="1:26" ht="14.25" customHeight="1">
      <c r="A741" s="9"/>
      <c r="B741" s="9"/>
      <c r="C741" s="7"/>
      <c r="D741" s="7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 spans="1:26" ht="14.25" customHeight="1">
      <c r="A742" s="9"/>
      <c r="B742" s="9"/>
      <c r="C742" s="7"/>
      <c r="D742" s="7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 spans="1:26" ht="14.25" customHeight="1">
      <c r="A743" s="9"/>
      <c r="B743" s="9"/>
      <c r="C743" s="7"/>
      <c r="D743" s="7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 spans="1:26" ht="14.25" customHeight="1">
      <c r="A744" s="9"/>
      <c r="B744" s="9"/>
      <c r="C744" s="7"/>
      <c r="D744" s="7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 spans="1:26" ht="14.25" customHeight="1">
      <c r="A745" s="9"/>
      <c r="B745" s="9"/>
      <c r="C745" s="7"/>
      <c r="D745" s="7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 spans="1:26" ht="14.25" customHeight="1">
      <c r="A746" s="9"/>
      <c r="B746" s="9"/>
      <c r="C746" s="7"/>
      <c r="D746" s="7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 spans="1:26" ht="14.25" customHeight="1">
      <c r="A747" s="9"/>
      <c r="B747" s="9"/>
      <c r="C747" s="7"/>
      <c r="D747" s="7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 spans="1:26" ht="14.25" customHeight="1">
      <c r="A748" s="9"/>
      <c r="B748" s="9"/>
      <c r="C748" s="7"/>
      <c r="D748" s="7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 spans="1:26" ht="14.25" customHeight="1">
      <c r="A749" s="9"/>
      <c r="B749" s="9"/>
      <c r="C749" s="7"/>
      <c r="D749" s="7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 spans="1:26" ht="14.25" customHeight="1">
      <c r="A750" s="9"/>
      <c r="B750" s="9"/>
      <c r="C750" s="7"/>
      <c r="D750" s="7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 spans="1:26" ht="14.25" customHeight="1">
      <c r="A751" s="9"/>
      <c r="B751" s="9"/>
      <c r="C751" s="7"/>
      <c r="D751" s="7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 spans="1:26" ht="14.25" customHeight="1">
      <c r="A752" s="9"/>
      <c r="B752" s="9"/>
      <c r="C752" s="7"/>
      <c r="D752" s="7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 spans="1:26" ht="14.25" customHeight="1">
      <c r="A753" s="9"/>
      <c r="B753" s="9"/>
      <c r="C753" s="7"/>
      <c r="D753" s="7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 spans="1:26" ht="14.25" customHeight="1">
      <c r="A754" s="9"/>
      <c r="B754" s="9"/>
      <c r="C754" s="7"/>
      <c r="D754" s="7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 spans="1:26" ht="14.25" customHeight="1">
      <c r="A755" s="9"/>
      <c r="B755" s="9"/>
      <c r="C755" s="7"/>
      <c r="D755" s="7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 spans="1:26" ht="14.25" customHeight="1">
      <c r="A756" s="9"/>
      <c r="B756" s="9"/>
      <c r="C756" s="7"/>
      <c r="D756" s="7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 spans="1:26" ht="14.25" customHeight="1">
      <c r="A757" s="9"/>
      <c r="B757" s="9"/>
      <c r="C757" s="7"/>
      <c r="D757" s="7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 spans="1:26" ht="14.25" customHeight="1">
      <c r="A758" s="9"/>
      <c r="B758" s="9"/>
      <c r="C758" s="7"/>
      <c r="D758" s="7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 spans="1:26" ht="14.25" customHeight="1">
      <c r="A759" s="9"/>
      <c r="B759" s="9"/>
      <c r="C759" s="7"/>
      <c r="D759" s="7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 spans="1:26" ht="14.25" customHeight="1">
      <c r="A760" s="9"/>
      <c r="B760" s="9"/>
      <c r="C760" s="7"/>
      <c r="D760" s="7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 spans="1:26" ht="14.25" customHeight="1">
      <c r="A761" s="9"/>
      <c r="B761" s="9"/>
      <c r="C761" s="7"/>
      <c r="D761" s="7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 spans="1:26" ht="14.25" customHeight="1">
      <c r="A762" s="9"/>
      <c r="B762" s="9"/>
      <c r="C762" s="7"/>
      <c r="D762" s="7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 spans="1:26" ht="14.25" customHeight="1">
      <c r="A763" s="9"/>
      <c r="B763" s="9"/>
      <c r="C763" s="7"/>
      <c r="D763" s="7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 spans="1:26" ht="14.25" customHeight="1">
      <c r="A764" s="9"/>
      <c r="B764" s="9"/>
      <c r="C764" s="7"/>
      <c r="D764" s="7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 spans="1:26" ht="14.25" customHeight="1">
      <c r="A765" s="9"/>
      <c r="B765" s="9"/>
      <c r="C765" s="7"/>
      <c r="D765" s="7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 spans="1:26" ht="14.25" customHeight="1">
      <c r="A766" s="9"/>
      <c r="B766" s="9"/>
      <c r="C766" s="7"/>
      <c r="D766" s="7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 spans="1:26" ht="14.25" customHeight="1">
      <c r="A767" s="9"/>
      <c r="B767" s="9"/>
      <c r="C767" s="7"/>
      <c r="D767" s="7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 spans="1:26" ht="14.25" customHeight="1">
      <c r="A768" s="9"/>
      <c r="B768" s="9"/>
      <c r="C768" s="7"/>
      <c r="D768" s="7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 spans="1:26" ht="14.25" customHeight="1">
      <c r="A769" s="9"/>
      <c r="B769" s="9"/>
      <c r="C769" s="7"/>
      <c r="D769" s="7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 spans="1:26" ht="14.25" customHeight="1">
      <c r="A770" s="9"/>
      <c r="B770" s="9"/>
      <c r="C770" s="7"/>
      <c r="D770" s="7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 spans="1:26" ht="14.25" customHeight="1">
      <c r="A771" s="9"/>
      <c r="B771" s="9"/>
      <c r="C771" s="7"/>
      <c r="D771" s="7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 spans="1:26" ht="14.25" customHeight="1">
      <c r="A772" s="9"/>
      <c r="B772" s="9"/>
      <c r="C772" s="7"/>
      <c r="D772" s="7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 spans="1:26" ht="14.25" customHeight="1">
      <c r="A773" s="9"/>
      <c r="B773" s="9"/>
      <c r="C773" s="7"/>
      <c r="D773" s="7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 spans="1:26" ht="14.25" customHeight="1">
      <c r="A774" s="9"/>
      <c r="B774" s="9"/>
      <c r="C774" s="7"/>
      <c r="D774" s="7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 spans="1:26" ht="14.25" customHeight="1">
      <c r="A775" s="9"/>
      <c r="B775" s="9"/>
      <c r="C775" s="7"/>
      <c r="D775" s="7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 spans="1:26" ht="14.25" customHeight="1">
      <c r="A776" s="9"/>
      <c r="B776" s="9"/>
      <c r="C776" s="7"/>
      <c r="D776" s="7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 spans="1:26" ht="14.25" customHeight="1">
      <c r="A777" s="9"/>
      <c r="B777" s="9"/>
      <c r="C777" s="7"/>
      <c r="D777" s="7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 spans="1:26" ht="14.25" customHeight="1">
      <c r="A778" s="9"/>
      <c r="B778" s="9"/>
      <c r="C778" s="7"/>
      <c r="D778" s="7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 spans="1:26" ht="14.25" customHeight="1">
      <c r="A779" s="9"/>
      <c r="B779" s="9"/>
      <c r="C779" s="7"/>
      <c r="D779" s="7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 spans="1:26" ht="14.25" customHeight="1">
      <c r="A780" s="9"/>
      <c r="B780" s="9"/>
      <c r="C780" s="7"/>
      <c r="D780" s="7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 spans="1:26" ht="14.25" customHeight="1">
      <c r="A781" s="9"/>
      <c r="B781" s="9"/>
      <c r="C781" s="7"/>
      <c r="D781" s="7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 spans="1:26" ht="14.25" customHeight="1">
      <c r="A782" s="9"/>
      <c r="B782" s="9"/>
      <c r="C782" s="7"/>
      <c r="D782" s="7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 spans="1:26" ht="14.25" customHeight="1">
      <c r="A783" s="9"/>
      <c r="B783" s="9"/>
      <c r="C783" s="7"/>
      <c r="D783" s="7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 spans="1:26" ht="14.25" customHeight="1">
      <c r="A784" s="9"/>
      <c r="B784" s="9"/>
      <c r="C784" s="7"/>
      <c r="D784" s="7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 spans="1:26" ht="14.25" customHeight="1">
      <c r="A785" s="9"/>
      <c r="B785" s="9"/>
      <c r="C785" s="7"/>
      <c r="D785" s="7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 spans="1:26" ht="14.25" customHeight="1">
      <c r="A786" s="9"/>
      <c r="B786" s="9"/>
      <c r="C786" s="7"/>
      <c r="D786" s="7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 spans="1:26" ht="14.25" customHeight="1">
      <c r="A787" s="9"/>
      <c r="B787" s="9"/>
      <c r="C787" s="7"/>
      <c r="D787" s="7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 spans="1:26" ht="14.25" customHeight="1">
      <c r="A788" s="9"/>
      <c r="B788" s="9"/>
      <c r="C788" s="7"/>
      <c r="D788" s="7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 spans="1:26" ht="14.25" customHeight="1">
      <c r="A789" s="9"/>
      <c r="B789" s="9"/>
      <c r="C789" s="7"/>
      <c r="D789" s="7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 spans="1:26" ht="14.25" customHeight="1">
      <c r="A790" s="9"/>
      <c r="B790" s="9"/>
      <c r="C790" s="7"/>
      <c r="D790" s="7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 spans="1:26" ht="14.25" customHeight="1">
      <c r="A791" s="9"/>
      <c r="B791" s="9"/>
      <c r="C791" s="7"/>
      <c r="D791" s="7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 spans="1:26" ht="14.25" customHeight="1">
      <c r="A792" s="9"/>
      <c r="B792" s="9"/>
      <c r="C792" s="7"/>
      <c r="D792" s="7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 spans="1:26" ht="14.25" customHeight="1">
      <c r="A793" s="9"/>
      <c r="B793" s="9"/>
      <c r="C793" s="7"/>
      <c r="D793" s="7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 spans="1:26" ht="14.25" customHeight="1">
      <c r="A794" s="9"/>
      <c r="B794" s="9"/>
      <c r="C794" s="7"/>
      <c r="D794" s="7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 spans="1:26" ht="14.25" customHeight="1">
      <c r="A795" s="9"/>
      <c r="B795" s="9"/>
      <c r="C795" s="7"/>
      <c r="D795" s="7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 spans="1:26" ht="14.25" customHeight="1">
      <c r="A796" s="9"/>
      <c r="B796" s="9"/>
      <c r="C796" s="7"/>
      <c r="D796" s="7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 spans="1:26" ht="14.25" customHeight="1">
      <c r="A797" s="9"/>
      <c r="B797" s="9"/>
      <c r="C797" s="7"/>
      <c r="D797" s="7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 spans="1:26" ht="14.25" customHeight="1">
      <c r="A798" s="9"/>
      <c r="B798" s="9"/>
      <c r="C798" s="7"/>
      <c r="D798" s="7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 spans="1:26" ht="14.25" customHeight="1">
      <c r="A799" s="9"/>
      <c r="B799" s="9"/>
      <c r="C799" s="7"/>
      <c r="D799" s="7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 spans="1:26" ht="14.25" customHeight="1">
      <c r="A800" s="9"/>
      <c r="B800" s="9"/>
      <c r="C800" s="7"/>
      <c r="D800" s="7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 spans="1:26" ht="14.25" customHeight="1">
      <c r="A801" s="9"/>
      <c r="B801" s="9"/>
      <c r="C801" s="7"/>
      <c r="D801" s="7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 spans="1:26" ht="14.25" customHeight="1">
      <c r="A802" s="9"/>
      <c r="B802" s="9"/>
      <c r="C802" s="7"/>
      <c r="D802" s="7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 spans="1:26" ht="14.25" customHeight="1">
      <c r="A803" s="9"/>
      <c r="B803" s="9"/>
      <c r="C803" s="7"/>
      <c r="D803" s="7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 spans="1:26" ht="14.25" customHeight="1">
      <c r="A804" s="9"/>
      <c r="B804" s="9"/>
      <c r="C804" s="7"/>
      <c r="D804" s="7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 spans="1:26" ht="14.25" customHeight="1">
      <c r="A805" s="9"/>
      <c r="B805" s="9"/>
      <c r="C805" s="7"/>
      <c r="D805" s="7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 spans="1:26" ht="14.25" customHeight="1">
      <c r="A806" s="9"/>
      <c r="B806" s="9"/>
      <c r="C806" s="7"/>
      <c r="D806" s="7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 spans="1:26" ht="14.25" customHeight="1">
      <c r="A807" s="9"/>
      <c r="B807" s="9"/>
      <c r="C807" s="7"/>
      <c r="D807" s="7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 spans="1:26" ht="14.25" customHeight="1">
      <c r="A808" s="9"/>
      <c r="B808" s="9"/>
      <c r="C808" s="7"/>
      <c r="D808" s="7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 spans="1:26" ht="14.25" customHeight="1">
      <c r="A809" s="9"/>
      <c r="B809" s="9"/>
      <c r="C809" s="7"/>
      <c r="D809" s="7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 spans="1:26" ht="14.25" customHeight="1">
      <c r="A810" s="9"/>
      <c r="B810" s="9"/>
      <c r="C810" s="7"/>
      <c r="D810" s="7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 spans="1:26" ht="14.25" customHeight="1">
      <c r="A811" s="9"/>
      <c r="B811" s="9"/>
      <c r="C811" s="7"/>
      <c r="D811" s="7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 spans="1:26" ht="14.25" customHeight="1">
      <c r="A812" s="9"/>
      <c r="B812" s="9"/>
      <c r="C812" s="7"/>
      <c r="D812" s="7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 spans="1:26" ht="14.25" customHeight="1">
      <c r="A813" s="9"/>
      <c r="B813" s="9"/>
      <c r="C813" s="7"/>
      <c r="D813" s="7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 spans="1:26" ht="14.25" customHeight="1">
      <c r="A814" s="9"/>
      <c r="B814" s="9"/>
      <c r="C814" s="7"/>
      <c r="D814" s="7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 spans="1:26" ht="14.25" customHeight="1">
      <c r="A815" s="9"/>
      <c r="B815" s="9"/>
      <c r="C815" s="7"/>
      <c r="D815" s="7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 spans="1:26" ht="14.25" customHeight="1">
      <c r="A816" s="9"/>
      <c r="B816" s="9"/>
      <c r="C816" s="7"/>
      <c r="D816" s="7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 spans="1:26" ht="14.25" customHeight="1">
      <c r="A817" s="9"/>
      <c r="B817" s="9"/>
      <c r="C817" s="7"/>
      <c r="D817" s="7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 spans="1:26" ht="14.25" customHeight="1">
      <c r="A818" s="9"/>
      <c r="B818" s="9"/>
      <c r="C818" s="7"/>
      <c r="D818" s="7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 spans="1:26" ht="14.25" customHeight="1">
      <c r="A819" s="9"/>
      <c r="B819" s="9"/>
      <c r="C819" s="7"/>
      <c r="D819" s="7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 spans="1:26" ht="14.25" customHeight="1">
      <c r="A820" s="9"/>
      <c r="B820" s="9"/>
      <c r="C820" s="7"/>
      <c r="D820" s="7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 spans="1:26" ht="14.25" customHeight="1">
      <c r="A821" s="9"/>
      <c r="B821" s="9"/>
      <c r="C821" s="7"/>
      <c r="D821" s="7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 spans="1:26" ht="14.25" customHeight="1">
      <c r="A822" s="9"/>
      <c r="B822" s="9"/>
      <c r="C822" s="7"/>
      <c r="D822" s="7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 spans="1:26" ht="14.25" customHeight="1">
      <c r="A823" s="9"/>
      <c r="B823" s="9"/>
      <c r="C823" s="7"/>
      <c r="D823" s="7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 spans="1:26" ht="14.25" customHeight="1">
      <c r="A824" s="9"/>
      <c r="B824" s="9"/>
      <c r="C824" s="7"/>
      <c r="D824" s="7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 spans="1:26" ht="14.25" customHeight="1">
      <c r="A825" s="9"/>
      <c r="B825" s="9"/>
      <c r="C825" s="7"/>
      <c r="D825" s="7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 spans="1:26" ht="14.25" customHeight="1">
      <c r="A826" s="9"/>
      <c r="B826" s="9"/>
      <c r="C826" s="7"/>
      <c r="D826" s="7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 spans="1:26" ht="14.25" customHeight="1">
      <c r="A827" s="9"/>
      <c r="B827" s="9"/>
      <c r="C827" s="7"/>
      <c r="D827" s="7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 spans="1:26" ht="14.25" customHeight="1">
      <c r="A828" s="9"/>
      <c r="B828" s="9"/>
      <c r="C828" s="7"/>
      <c r="D828" s="7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 spans="1:26" ht="14.25" customHeight="1">
      <c r="A829" s="9"/>
      <c r="B829" s="9"/>
      <c r="C829" s="7"/>
      <c r="D829" s="7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 spans="1:26" ht="14.25" customHeight="1">
      <c r="A830" s="9"/>
      <c r="B830" s="9"/>
      <c r="C830" s="7"/>
      <c r="D830" s="7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 spans="1:26" ht="14.25" customHeight="1">
      <c r="A831" s="9"/>
      <c r="B831" s="9"/>
      <c r="C831" s="7"/>
      <c r="D831" s="7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 spans="1:26" ht="14.25" customHeight="1">
      <c r="A832" s="9"/>
      <c r="B832" s="9"/>
      <c r="C832" s="7"/>
      <c r="D832" s="7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 spans="1:26" ht="14.25" customHeight="1">
      <c r="A833" s="9"/>
      <c r="B833" s="9"/>
      <c r="C833" s="7"/>
      <c r="D833" s="7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 spans="1:26" ht="14.25" customHeight="1">
      <c r="A834" s="9"/>
      <c r="B834" s="9"/>
      <c r="C834" s="7"/>
      <c r="D834" s="7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 spans="1:26" ht="14.25" customHeight="1">
      <c r="A835" s="9"/>
      <c r="B835" s="9"/>
      <c r="C835" s="7"/>
      <c r="D835" s="7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 spans="1:26" ht="14.25" customHeight="1">
      <c r="A836" s="9"/>
      <c r="B836" s="9"/>
      <c r="C836" s="7"/>
      <c r="D836" s="7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 spans="1:26" ht="14.25" customHeight="1">
      <c r="A837" s="9"/>
      <c r="B837" s="9"/>
      <c r="C837" s="7"/>
      <c r="D837" s="7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 spans="1:26" ht="14.25" customHeight="1">
      <c r="A838" s="9"/>
      <c r="B838" s="9"/>
      <c r="C838" s="7"/>
      <c r="D838" s="7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 spans="1:26" ht="14.25" customHeight="1">
      <c r="A839" s="9"/>
      <c r="B839" s="9"/>
      <c r="C839" s="7"/>
      <c r="D839" s="7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 spans="1:26" ht="14.25" customHeight="1">
      <c r="A840" s="9"/>
      <c r="B840" s="9"/>
      <c r="C840" s="7"/>
      <c r="D840" s="7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 spans="1:26" ht="14.25" customHeight="1">
      <c r="A841" s="9"/>
      <c r="B841" s="9"/>
      <c r="C841" s="7"/>
      <c r="D841" s="7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 spans="1:26" ht="14.25" customHeight="1">
      <c r="A842" s="9"/>
      <c r="B842" s="9"/>
      <c r="C842" s="7"/>
      <c r="D842" s="7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 spans="1:26" ht="14.25" customHeight="1">
      <c r="A843" s="9"/>
      <c r="B843" s="9"/>
      <c r="C843" s="7"/>
      <c r="D843" s="7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 spans="1:26" ht="14.25" customHeight="1">
      <c r="A844" s="9"/>
      <c r="B844" s="9"/>
      <c r="C844" s="7"/>
      <c r="D844" s="7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 spans="1:26" ht="14.25" customHeight="1">
      <c r="A845" s="9"/>
      <c r="B845" s="9"/>
      <c r="C845" s="7"/>
      <c r="D845" s="7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 spans="1:26" ht="14.25" customHeight="1">
      <c r="A846" s="9"/>
      <c r="B846" s="9"/>
      <c r="C846" s="7"/>
      <c r="D846" s="7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 spans="1:26" ht="14.25" customHeight="1">
      <c r="A847" s="9"/>
      <c r="B847" s="9"/>
      <c r="C847" s="7"/>
      <c r="D847" s="7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 spans="1:26" ht="14.25" customHeight="1">
      <c r="A848" s="9"/>
      <c r="B848" s="9"/>
      <c r="C848" s="7"/>
      <c r="D848" s="7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 spans="1:26" ht="14.25" customHeight="1">
      <c r="A849" s="9"/>
      <c r="B849" s="9"/>
      <c r="C849" s="7"/>
      <c r="D849" s="7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 spans="1:26" ht="14.25" customHeight="1">
      <c r="A850" s="9"/>
      <c r="B850" s="9"/>
      <c r="C850" s="7"/>
      <c r="D850" s="7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 spans="1:26" ht="14.25" customHeight="1">
      <c r="A851" s="9"/>
      <c r="B851" s="9"/>
      <c r="C851" s="7"/>
      <c r="D851" s="7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 spans="1:26" ht="14.25" customHeight="1">
      <c r="A852" s="9"/>
      <c r="B852" s="9"/>
      <c r="C852" s="7"/>
      <c r="D852" s="7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 spans="1:26" ht="14.25" customHeight="1">
      <c r="A853" s="9"/>
      <c r="B853" s="9"/>
      <c r="C853" s="7"/>
      <c r="D853" s="7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 spans="1:26" ht="14.25" customHeight="1">
      <c r="A854" s="9"/>
      <c r="B854" s="9"/>
      <c r="C854" s="7"/>
      <c r="D854" s="7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 spans="1:26" ht="14.25" customHeight="1">
      <c r="A855" s="9"/>
      <c r="B855" s="9"/>
      <c r="C855" s="7"/>
      <c r="D855" s="7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 spans="1:26" ht="14.25" customHeight="1">
      <c r="A856" s="9"/>
      <c r="B856" s="9"/>
      <c r="C856" s="7"/>
      <c r="D856" s="7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 spans="1:26" ht="14.25" customHeight="1">
      <c r="A857" s="9"/>
      <c r="B857" s="9"/>
      <c r="C857" s="7"/>
      <c r="D857" s="7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 spans="1:26" ht="14.25" customHeight="1">
      <c r="A858" s="9"/>
      <c r="B858" s="9"/>
      <c r="C858" s="7"/>
      <c r="D858" s="7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 spans="1:26" ht="14.25" customHeight="1">
      <c r="A859" s="9"/>
      <c r="B859" s="9"/>
      <c r="C859" s="7"/>
      <c r="D859" s="7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 spans="1:26" ht="14.25" customHeight="1">
      <c r="A860" s="9"/>
      <c r="B860" s="9"/>
      <c r="C860" s="7"/>
      <c r="D860" s="7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 spans="1:26" ht="14.25" customHeight="1">
      <c r="A861" s="9"/>
      <c r="B861" s="9"/>
      <c r="C861" s="7"/>
      <c r="D861" s="7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 spans="1:26" ht="14.25" customHeight="1">
      <c r="A862" s="9"/>
      <c r="B862" s="9"/>
      <c r="C862" s="7"/>
      <c r="D862" s="7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 spans="1:26" ht="14.25" customHeight="1">
      <c r="A863" s="9"/>
      <c r="B863" s="9"/>
      <c r="C863" s="7"/>
      <c r="D863" s="7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 spans="1:26" ht="14.25" customHeight="1">
      <c r="A864" s="9"/>
      <c r="B864" s="9"/>
      <c r="C864" s="7"/>
      <c r="D864" s="7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 spans="1:26" ht="14.25" customHeight="1">
      <c r="A865" s="9"/>
      <c r="B865" s="9"/>
      <c r="C865" s="7"/>
      <c r="D865" s="7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 spans="1:26" ht="14.25" customHeight="1">
      <c r="A866" s="9"/>
      <c r="B866" s="9"/>
      <c r="C866" s="7"/>
      <c r="D866" s="7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 spans="1:26" ht="14.25" customHeight="1">
      <c r="A867" s="9"/>
      <c r="B867" s="9"/>
      <c r="C867" s="7"/>
      <c r="D867" s="7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 spans="1:26" ht="14.25" customHeight="1">
      <c r="A868" s="9"/>
      <c r="B868" s="9"/>
      <c r="C868" s="7"/>
      <c r="D868" s="7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 spans="1:26" ht="14.25" customHeight="1">
      <c r="A869" s="9"/>
      <c r="B869" s="9"/>
      <c r="C869" s="7"/>
      <c r="D869" s="7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 spans="1:26" ht="14.25" customHeight="1">
      <c r="A870" s="9"/>
      <c r="B870" s="9"/>
      <c r="C870" s="7"/>
      <c r="D870" s="7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 spans="1:26" ht="14.25" customHeight="1">
      <c r="A871" s="9"/>
      <c r="B871" s="9"/>
      <c r="C871" s="7"/>
      <c r="D871" s="7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 spans="1:26" ht="14.25" customHeight="1">
      <c r="A872" s="9"/>
      <c r="B872" s="9"/>
      <c r="C872" s="7"/>
      <c r="D872" s="7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 spans="1:26" ht="14.25" customHeight="1">
      <c r="A873" s="9"/>
      <c r="B873" s="9"/>
      <c r="C873" s="7"/>
      <c r="D873" s="7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 spans="1:26" ht="14.25" customHeight="1">
      <c r="A874" s="9"/>
      <c r="B874" s="9"/>
      <c r="C874" s="7"/>
      <c r="D874" s="7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 spans="1:26" ht="14.25" customHeight="1">
      <c r="A875" s="9"/>
      <c r="B875" s="9"/>
      <c r="C875" s="7"/>
      <c r="D875" s="7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 spans="1:26" ht="14.25" customHeight="1">
      <c r="A876" s="9"/>
      <c r="B876" s="9"/>
      <c r="C876" s="7"/>
      <c r="D876" s="7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 spans="1:26" ht="14.25" customHeight="1">
      <c r="A877" s="9"/>
      <c r="B877" s="9"/>
      <c r="C877" s="7"/>
      <c r="D877" s="7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 spans="1:26" ht="14.25" customHeight="1">
      <c r="A878" s="9"/>
      <c r="B878" s="9"/>
      <c r="C878" s="7"/>
      <c r="D878" s="7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 spans="1:26" ht="14.25" customHeight="1">
      <c r="A879" s="9"/>
      <c r="B879" s="9"/>
      <c r="C879" s="7"/>
      <c r="D879" s="7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 spans="1:26" ht="14.25" customHeight="1">
      <c r="A880" s="9"/>
      <c r="B880" s="9"/>
      <c r="C880" s="7"/>
      <c r="D880" s="7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 spans="1:26" ht="14.25" customHeight="1">
      <c r="A881" s="9"/>
      <c r="B881" s="9"/>
      <c r="C881" s="7"/>
      <c r="D881" s="7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 spans="1:26" ht="14.25" customHeight="1">
      <c r="A882" s="9"/>
      <c r="B882" s="9"/>
      <c r="C882" s="7"/>
      <c r="D882" s="7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 spans="1:26" ht="14.25" customHeight="1">
      <c r="A883" s="9"/>
      <c r="B883" s="9"/>
      <c r="C883" s="7"/>
      <c r="D883" s="7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 spans="1:26" ht="14.25" customHeight="1">
      <c r="A884" s="9"/>
      <c r="B884" s="9"/>
      <c r="C884" s="7"/>
      <c r="D884" s="7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 spans="1:26" ht="14.25" customHeight="1">
      <c r="A885" s="9"/>
      <c r="B885" s="9"/>
      <c r="C885" s="7"/>
      <c r="D885" s="7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 spans="1:26" ht="14.25" customHeight="1">
      <c r="A886" s="9"/>
      <c r="B886" s="9"/>
      <c r="C886" s="7"/>
      <c r="D886" s="7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 spans="1:26" ht="14.25" customHeight="1">
      <c r="A887" s="9"/>
      <c r="B887" s="9"/>
      <c r="C887" s="7"/>
      <c r="D887" s="7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 spans="1:26" ht="14.25" customHeight="1">
      <c r="A888" s="9"/>
      <c r="B888" s="9"/>
      <c r="C888" s="7"/>
      <c r="D888" s="7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 spans="1:26" ht="14.25" customHeight="1">
      <c r="A889" s="9"/>
      <c r="B889" s="9"/>
      <c r="C889" s="7"/>
      <c r="D889" s="7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 spans="1:26" ht="14.25" customHeight="1">
      <c r="A890" s="9"/>
      <c r="B890" s="9"/>
      <c r="C890" s="7"/>
      <c r="D890" s="7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 spans="1:26" ht="14.25" customHeight="1">
      <c r="A891" s="9"/>
      <c r="B891" s="9"/>
      <c r="C891" s="7"/>
      <c r="D891" s="7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 spans="1:26" ht="14.25" customHeight="1">
      <c r="A892" s="9"/>
      <c r="B892" s="9"/>
      <c r="C892" s="7"/>
      <c r="D892" s="7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 spans="1:26" ht="14.25" customHeight="1">
      <c r="A893" s="9"/>
      <c r="B893" s="9"/>
      <c r="C893" s="7"/>
      <c r="D893" s="7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 spans="1:26" ht="14.25" customHeight="1">
      <c r="A894" s="9"/>
      <c r="B894" s="9"/>
      <c r="C894" s="7"/>
      <c r="D894" s="7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 spans="1:26" ht="14.25" customHeight="1">
      <c r="A895" s="9"/>
      <c r="B895" s="9"/>
      <c r="C895" s="7"/>
      <c r="D895" s="7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 spans="1:26" ht="14.25" customHeight="1">
      <c r="A896" s="9"/>
      <c r="B896" s="9"/>
      <c r="C896" s="7"/>
      <c r="D896" s="7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 spans="1:26" ht="14.25" customHeight="1">
      <c r="A897" s="9"/>
      <c r="B897" s="9"/>
      <c r="C897" s="7"/>
      <c r="D897" s="7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 spans="1:26" ht="14.25" customHeight="1">
      <c r="A898" s="9"/>
      <c r="B898" s="9"/>
      <c r="C898" s="7"/>
      <c r="D898" s="7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 spans="1:26" ht="14.25" customHeight="1">
      <c r="A899" s="9"/>
      <c r="B899" s="9"/>
      <c r="C899" s="7"/>
      <c r="D899" s="7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 spans="1:26" ht="14.25" customHeight="1">
      <c r="A900" s="9"/>
      <c r="B900" s="9"/>
      <c r="C900" s="7"/>
      <c r="D900" s="7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 spans="1:26" ht="14.25" customHeight="1">
      <c r="A901" s="9"/>
      <c r="B901" s="9"/>
      <c r="C901" s="7"/>
      <c r="D901" s="7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 spans="1:26" ht="14.25" customHeight="1">
      <c r="A902" s="9"/>
      <c r="B902" s="9"/>
      <c r="C902" s="7"/>
      <c r="D902" s="7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 spans="1:26" ht="14.25" customHeight="1">
      <c r="A903" s="9"/>
      <c r="B903" s="9"/>
      <c r="C903" s="7"/>
      <c r="D903" s="7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 spans="1:26" ht="14.25" customHeight="1">
      <c r="A904" s="9"/>
      <c r="B904" s="9"/>
      <c r="C904" s="7"/>
      <c r="D904" s="7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 spans="1:26" ht="14.25" customHeight="1">
      <c r="A905" s="9"/>
      <c r="B905" s="9"/>
      <c r="C905" s="7"/>
      <c r="D905" s="7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 spans="1:26" ht="14.25" customHeight="1">
      <c r="A906" s="9"/>
      <c r="B906" s="9"/>
      <c r="C906" s="7"/>
      <c r="D906" s="7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 spans="1:26" ht="14.25" customHeight="1">
      <c r="A907" s="9"/>
      <c r="B907" s="9"/>
      <c r="C907" s="7"/>
      <c r="D907" s="7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 spans="1:26" ht="14.25" customHeight="1">
      <c r="A908" s="9"/>
      <c r="B908" s="9"/>
      <c r="C908" s="7"/>
      <c r="D908" s="7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 spans="1:26" ht="14.25" customHeight="1">
      <c r="A909" s="9"/>
      <c r="B909" s="9"/>
      <c r="C909" s="7"/>
      <c r="D909" s="7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 spans="1:26" ht="14.25" customHeight="1">
      <c r="A910" s="9"/>
      <c r="B910" s="9"/>
      <c r="C910" s="7"/>
      <c r="D910" s="7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 spans="1:26" ht="14.25" customHeight="1">
      <c r="A911" s="9"/>
      <c r="B911" s="9"/>
      <c r="C911" s="7"/>
      <c r="D911" s="7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 spans="1:26" ht="14.25" customHeight="1">
      <c r="A912" s="9"/>
      <c r="B912" s="9"/>
      <c r="C912" s="7"/>
      <c r="D912" s="7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 spans="1:26" ht="14.25" customHeight="1">
      <c r="A913" s="9"/>
      <c r="B913" s="9"/>
      <c r="C913" s="7"/>
      <c r="D913" s="7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 spans="1:26" ht="14.25" customHeight="1">
      <c r="A914" s="9"/>
      <c r="B914" s="9"/>
      <c r="C914" s="7"/>
      <c r="D914" s="7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 spans="1:26" ht="14.25" customHeight="1">
      <c r="A915" s="9"/>
      <c r="B915" s="9"/>
      <c r="C915" s="7"/>
      <c r="D915" s="7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 spans="1:26" ht="14.25" customHeight="1">
      <c r="A916" s="9"/>
      <c r="B916" s="9"/>
      <c r="C916" s="7"/>
      <c r="D916" s="7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 spans="1:26" ht="14.25" customHeight="1">
      <c r="A917" s="9"/>
      <c r="B917" s="9"/>
      <c r="C917" s="7"/>
      <c r="D917" s="7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 spans="1:26" ht="14.25" customHeight="1">
      <c r="A918" s="9"/>
      <c r="B918" s="9"/>
      <c r="C918" s="7"/>
      <c r="D918" s="7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 spans="1:26" ht="14.25" customHeight="1">
      <c r="A919" s="9"/>
      <c r="B919" s="9"/>
      <c r="C919" s="7"/>
      <c r="D919" s="7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 spans="1:26" ht="14.25" customHeight="1">
      <c r="A920" s="9"/>
      <c r="B920" s="9"/>
      <c r="C920" s="7"/>
      <c r="D920" s="7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 spans="1:26" ht="14.25" customHeight="1">
      <c r="A921" s="9"/>
      <c r="B921" s="9"/>
      <c r="C921" s="7"/>
      <c r="D921" s="7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 spans="1:26" ht="14.25" customHeight="1">
      <c r="A922" s="9"/>
      <c r="B922" s="9"/>
      <c r="C922" s="7"/>
      <c r="D922" s="7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 spans="1:26" ht="14.25" customHeight="1">
      <c r="A923" s="9"/>
      <c r="B923" s="9"/>
      <c r="C923" s="7"/>
      <c r="D923" s="7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 spans="1:26" ht="14.25" customHeight="1">
      <c r="A924" s="9"/>
      <c r="B924" s="9"/>
      <c r="C924" s="7"/>
      <c r="D924" s="7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 spans="1:26" ht="14.25" customHeight="1">
      <c r="A925" s="9"/>
      <c r="B925" s="9"/>
      <c r="C925" s="7"/>
      <c r="D925" s="7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 spans="1:26" ht="14.25" customHeight="1">
      <c r="A926" s="9"/>
      <c r="B926" s="9"/>
      <c r="C926" s="7"/>
      <c r="D926" s="7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 spans="1:26" ht="14.25" customHeight="1">
      <c r="A927" s="9"/>
      <c r="B927" s="9"/>
      <c r="C927" s="7"/>
      <c r="D927" s="7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 spans="1:26" ht="14.25" customHeight="1">
      <c r="A928" s="9"/>
      <c r="B928" s="9"/>
      <c r="C928" s="7"/>
      <c r="D928" s="7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 spans="1:26" ht="14.25" customHeight="1">
      <c r="A929" s="9"/>
      <c r="B929" s="9"/>
      <c r="C929" s="7"/>
      <c r="D929" s="7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 spans="1:26" ht="14.25" customHeight="1">
      <c r="A930" s="9"/>
      <c r="B930" s="9"/>
      <c r="C930" s="7"/>
      <c r="D930" s="7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 spans="1:26" ht="14.25" customHeight="1">
      <c r="A931" s="9"/>
      <c r="B931" s="9"/>
      <c r="C931" s="7"/>
      <c r="D931" s="7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 spans="1:26" ht="14.25" customHeight="1">
      <c r="A932" s="9"/>
      <c r="B932" s="9"/>
      <c r="C932" s="7"/>
      <c r="D932" s="7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 spans="1:26" ht="14.25" customHeight="1">
      <c r="A933" s="9"/>
      <c r="B933" s="9"/>
      <c r="C933" s="7"/>
      <c r="D933" s="7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 spans="1:26" ht="14.25" customHeight="1">
      <c r="A934" s="9"/>
      <c r="B934" s="9"/>
      <c r="C934" s="7"/>
      <c r="D934" s="7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 spans="1:26" ht="14.25" customHeight="1">
      <c r="A935" s="9"/>
      <c r="B935" s="9"/>
      <c r="C935" s="7"/>
      <c r="D935" s="7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 spans="1:26" ht="14.25" customHeight="1">
      <c r="A936" s="9"/>
      <c r="B936" s="9"/>
      <c r="C936" s="7"/>
      <c r="D936" s="7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 spans="1:26" ht="14.25" customHeight="1">
      <c r="A937" s="9"/>
      <c r="B937" s="9"/>
      <c r="C937" s="7"/>
      <c r="D937" s="7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 spans="1:26" ht="14.25" customHeight="1">
      <c r="A938" s="9"/>
      <c r="B938" s="9"/>
      <c r="C938" s="7"/>
      <c r="D938" s="7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 spans="1:26" ht="14.25" customHeight="1">
      <c r="A939" s="9"/>
      <c r="B939" s="9"/>
      <c r="C939" s="7"/>
      <c r="D939" s="7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 spans="1:26" ht="14.25" customHeight="1">
      <c r="A940" s="9"/>
      <c r="B940" s="9"/>
      <c r="C940" s="7"/>
      <c r="D940" s="7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 spans="1:26" ht="14.25" customHeight="1">
      <c r="A941" s="9"/>
      <c r="B941" s="9"/>
      <c r="C941" s="7"/>
      <c r="D941" s="7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 spans="1:26" ht="14.25" customHeight="1">
      <c r="A942" s="9"/>
      <c r="B942" s="9"/>
      <c r="C942" s="7"/>
      <c r="D942" s="7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 spans="1:26" ht="14.25" customHeight="1">
      <c r="A943" s="9"/>
      <c r="B943" s="9"/>
      <c r="C943" s="7"/>
      <c r="D943" s="7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 spans="1:26" ht="14.25" customHeight="1">
      <c r="A944" s="9"/>
      <c r="B944" s="9"/>
      <c r="C944" s="7"/>
      <c r="D944" s="7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 spans="1:26" ht="14.25" customHeight="1">
      <c r="A945" s="9"/>
      <c r="B945" s="9"/>
      <c r="C945" s="7"/>
      <c r="D945" s="7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 spans="1:26" ht="14.25" customHeight="1">
      <c r="A946" s="9"/>
      <c r="B946" s="9"/>
      <c r="C946" s="7"/>
      <c r="D946" s="7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 spans="1:26" ht="14.25" customHeight="1">
      <c r="A947" s="9"/>
      <c r="B947" s="9"/>
      <c r="C947" s="7"/>
      <c r="D947" s="7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 spans="1:26" ht="14.25" customHeight="1">
      <c r="A948" s="9"/>
      <c r="B948" s="9"/>
      <c r="C948" s="7"/>
      <c r="D948" s="7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 spans="1:26" ht="14.25" customHeight="1">
      <c r="A949" s="9"/>
      <c r="B949" s="9"/>
      <c r="C949" s="7"/>
      <c r="D949" s="7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 spans="1:26" ht="14.25" customHeight="1">
      <c r="A950" s="9"/>
      <c r="B950" s="9"/>
      <c r="C950" s="7"/>
      <c r="D950" s="7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 spans="1:26" ht="14.25" customHeight="1">
      <c r="A951" s="9"/>
      <c r="B951" s="9"/>
      <c r="C951" s="7"/>
      <c r="D951" s="7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 spans="1:26" ht="14.25" customHeight="1">
      <c r="A952" s="9"/>
      <c r="B952" s="9"/>
      <c r="C952" s="7"/>
      <c r="D952" s="7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 spans="1:26" ht="14.25" customHeight="1">
      <c r="A953" s="9"/>
      <c r="B953" s="9"/>
      <c r="C953" s="7"/>
      <c r="D953" s="7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 spans="1:26" ht="14.25" customHeight="1">
      <c r="A954" s="9"/>
      <c r="B954" s="9"/>
      <c r="C954" s="7"/>
      <c r="D954" s="7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 spans="1:26" ht="14.25" customHeight="1">
      <c r="A955" s="9"/>
      <c r="B955" s="9"/>
      <c r="C955" s="7"/>
      <c r="D955" s="7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 spans="1:26" ht="14.25" customHeight="1">
      <c r="A956" s="9"/>
      <c r="B956" s="9"/>
      <c r="C956" s="7"/>
      <c r="D956" s="7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 spans="1:26" ht="14.25" customHeight="1">
      <c r="A957" s="9"/>
      <c r="B957" s="9"/>
      <c r="C957" s="7"/>
      <c r="D957" s="7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 spans="1:26" ht="14.25" customHeight="1">
      <c r="A958" s="9"/>
      <c r="B958" s="9"/>
      <c r="C958" s="7"/>
      <c r="D958" s="7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 spans="1:26" ht="14.25" customHeight="1">
      <c r="A959" s="9"/>
      <c r="B959" s="9"/>
      <c r="C959" s="7"/>
      <c r="D959" s="7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 spans="1:26" ht="14.25" customHeight="1">
      <c r="A960" s="9"/>
      <c r="B960" s="9"/>
      <c r="C960" s="7"/>
      <c r="D960" s="7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 spans="1:26" ht="14.25" customHeight="1">
      <c r="A961" s="9"/>
      <c r="B961" s="9"/>
      <c r="C961" s="7"/>
      <c r="D961" s="7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 spans="1:26" ht="14.25" customHeight="1">
      <c r="A962" s="9"/>
      <c r="B962" s="9"/>
      <c r="C962" s="7"/>
      <c r="D962" s="7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 spans="1:26" ht="14.25" customHeight="1">
      <c r="A963" s="9"/>
      <c r="B963" s="9"/>
      <c r="C963" s="7"/>
      <c r="D963" s="7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 spans="1:26" ht="14.25" customHeight="1">
      <c r="A964" s="9"/>
      <c r="B964" s="9"/>
      <c r="C964" s="7"/>
      <c r="D964" s="7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 spans="1:26" ht="14.25" customHeight="1">
      <c r="A965" s="9"/>
      <c r="B965" s="9"/>
      <c r="C965" s="7"/>
      <c r="D965" s="7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 spans="1:26" ht="14.25" customHeight="1">
      <c r="A966" s="9"/>
      <c r="B966" s="9"/>
      <c r="C966" s="7"/>
      <c r="D966" s="7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 spans="1:26" ht="14.25" customHeight="1">
      <c r="A967" s="9"/>
      <c r="B967" s="9"/>
      <c r="C967" s="7"/>
      <c r="D967" s="7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 spans="1:26" ht="14.25" customHeight="1">
      <c r="A968" s="9"/>
      <c r="B968" s="9"/>
      <c r="C968" s="7"/>
      <c r="D968" s="7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 spans="1:26" ht="14.25" customHeight="1">
      <c r="A969" s="9"/>
      <c r="B969" s="9"/>
      <c r="C969" s="7"/>
      <c r="D969" s="7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 spans="1:26" ht="14.25" customHeight="1">
      <c r="A970" s="9"/>
      <c r="B970" s="9"/>
      <c r="C970" s="7"/>
      <c r="D970" s="7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 spans="1:26" ht="14.25" customHeight="1">
      <c r="A971" s="9"/>
      <c r="B971" s="9"/>
      <c r="C971" s="7"/>
      <c r="D971" s="7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 spans="1:26" ht="14.25" customHeight="1">
      <c r="A972" s="9"/>
      <c r="B972" s="9"/>
      <c r="C972" s="7"/>
      <c r="D972" s="7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 spans="1:26" ht="14.25" customHeight="1">
      <c r="A973" s="9"/>
      <c r="B973" s="9"/>
      <c r="C973" s="7"/>
      <c r="D973" s="7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 spans="1:26" ht="14.25" customHeight="1">
      <c r="A974" s="9"/>
      <c r="B974" s="9"/>
      <c r="C974" s="7"/>
      <c r="D974" s="7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 spans="1:26" ht="14.25" customHeight="1">
      <c r="A975" s="9"/>
      <c r="B975" s="9"/>
      <c r="C975" s="7"/>
      <c r="D975" s="7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 spans="1:26" ht="14.25" customHeight="1">
      <c r="A976" s="9"/>
      <c r="B976" s="9"/>
      <c r="C976" s="7"/>
      <c r="D976" s="7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 spans="1:26" ht="14.25" customHeight="1">
      <c r="A977" s="9"/>
      <c r="B977" s="9"/>
      <c r="C977" s="7"/>
      <c r="D977" s="7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 spans="1:26" ht="14.25" customHeight="1">
      <c r="A978" s="9"/>
      <c r="B978" s="9"/>
      <c r="C978" s="7"/>
      <c r="D978" s="7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 spans="1:26" ht="14.25" customHeight="1">
      <c r="A979" s="9"/>
      <c r="B979" s="9"/>
      <c r="C979" s="7"/>
      <c r="D979" s="7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 spans="1:26" ht="14.25" customHeight="1">
      <c r="A980" s="9"/>
      <c r="B980" s="9"/>
      <c r="C980" s="7"/>
      <c r="D980" s="7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 spans="1:26" ht="14.25" customHeight="1">
      <c r="A981" s="9"/>
      <c r="B981" s="9"/>
      <c r="C981" s="7"/>
      <c r="D981" s="7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 spans="1:26" ht="14.25" customHeight="1">
      <c r="A982" s="9"/>
      <c r="B982" s="9"/>
      <c r="C982" s="7"/>
      <c r="D982" s="7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 spans="1:26" ht="14.25" customHeight="1">
      <c r="A983" s="9"/>
      <c r="B983" s="9"/>
      <c r="C983" s="7"/>
      <c r="D983" s="7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 spans="1:26" ht="14.25" customHeight="1">
      <c r="A984" s="9"/>
      <c r="B984" s="9"/>
      <c r="C984" s="7"/>
      <c r="D984" s="7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 spans="1:26" ht="14.25" customHeight="1">
      <c r="A985" s="9"/>
      <c r="B985" s="9"/>
      <c r="C985" s="7"/>
      <c r="D985" s="7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 spans="1:26" ht="14.25" customHeight="1">
      <c r="A986" s="9"/>
      <c r="B986" s="9"/>
      <c r="C986" s="7"/>
      <c r="D986" s="7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 spans="1:26" ht="14.25" customHeight="1">
      <c r="A987" s="9"/>
      <c r="B987" s="9"/>
      <c r="C987" s="7"/>
      <c r="D987" s="7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 spans="1:26" ht="14.25" customHeight="1">
      <c r="A988" s="9"/>
      <c r="B988" s="9"/>
      <c r="C988" s="7"/>
      <c r="D988" s="7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 spans="1:26" ht="14.25" customHeight="1">
      <c r="A989" s="9"/>
      <c r="B989" s="9"/>
      <c r="C989" s="7"/>
      <c r="D989" s="7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 spans="1:26" ht="14.25" customHeight="1">
      <c r="A990" s="9"/>
      <c r="B990" s="9"/>
      <c r="C990" s="7"/>
      <c r="D990" s="7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 spans="1:26" ht="14.25" customHeight="1">
      <c r="A991" s="9"/>
      <c r="B991" s="9"/>
      <c r="C991" s="7"/>
      <c r="D991" s="7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 spans="1:26" ht="14.25" customHeight="1">
      <c r="A992" s="9"/>
      <c r="B992" s="9"/>
      <c r="C992" s="7"/>
      <c r="D992" s="7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 spans="1:26" ht="14.25" customHeight="1">
      <c r="A993" s="9"/>
      <c r="B993" s="9"/>
      <c r="C993" s="7"/>
      <c r="D993" s="7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 spans="1:26" ht="14.25" customHeight="1">
      <c r="A994" s="9"/>
      <c r="B994" s="9"/>
      <c r="C994" s="7"/>
      <c r="D994" s="7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 spans="1:26" ht="14.25" customHeight="1">
      <c r="A995" s="9"/>
      <c r="B995" s="9"/>
      <c r="C995" s="7"/>
      <c r="D995" s="7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 spans="1:26" ht="14.25" customHeight="1">
      <c r="A996" s="9"/>
      <c r="B996" s="9"/>
      <c r="C996" s="7"/>
      <c r="D996" s="7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 spans="1:26" ht="14.25" customHeight="1">
      <c r="A997" s="9"/>
      <c r="B997" s="9"/>
      <c r="C997" s="7"/>
      <c r="D997" s="7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 spans="1:26" ht="14.25" customHeight="1">
      <c r="A998" s="9"/>
      <c r="B998" s="9"/>
      <c r="C998" s="7"/>
      <c r="D998" s="7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 spans="1:26" ht="14.25" customHeight="1">
      <c r="A999" s="9"/>
      <c r="B999" s="9"/>
      <c r="C999" s="7"/>
      <c r="D999" s="7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 spans="1:26" ht="14.25" customHeight="1">
      <c r="A1000" s="9"/>
      <c r="B1000" s="9"/>
      <c r="C1000" s="7"/>
      <c r="D1000" s="7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mergeCells count="3">
    <mergeCell ref="C4:G4"/>
    <mergeCell ref="C18:G18"/>
    <mergeCell ref="C32:G32"/>
  </mergeCells>
  <pageMargins left="0.7" right="0.7" top="0.75" bottom="0.75" header="0" footer="0"/>
  <pageSetup scale="75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BI700"/>
  <sheetViews>
    <sheetView workbookViewId="0"/>
  </sheetViews>
  <sheetFormatPr baseColWidth="10" defaultColWidth="12.625" defaultRowHeight="15" customHeight="1" outlineLevelRow="1"/>
  <cols>
    <col min="1" max="1" width="24.125" customWidth="1"/>
    <col min="2" max="2" width="23.25" customWidth="1"/>
    <col min="3" max="3" width="34.625" customWidth="1"/>
    <col min="4" max="4" width="16.375" customWidth="1"/>
    <col min="5" max="5" width="15.625" customWidth="1"/>
    <col min="6" max="6" width="16.875" customWidth="1"/>
    <col min="7" max="7" width="17.75" hidden="1" customWidth="1"/>
    <col min="8" max="8" width="15.625" hidden="1" customWidth="1"/>
    <col min="9" max="9" width="15.875" hidden="1" customWidth="1"/>
    <col min="10" max="10" width="16.75" customWidth="1"/>
    <col min="11" max="11" width="14.5" customWidth="1"/>
    <col min="12" max="12" width="15.875" customWidth="1"/>
    <col min="13" max="13" width="12" customWidth="1"/>
    <col min="14" max="14" width="18.625" customWidth="1"/>
    <col min="15" max="15" width="16.375" customWidth="1"/>
    <col min="16" max="16" width="15.625" customWidth="1"/>
    <col min="17" max="17" width="16.375" customWidth="1"/>
    <col min="18" max="18" width="13.875" customWidth="1"/>
    <col min="19" max="19" width="18.625" customWidth="1"/>
    <col min="20" max="20" width="3" customWidth="1"/>
    <col min="21" max="21" width="4" customWidth="1"/>
    <col min="22" max="22" width="31.625" customWidth="1"/>
    <col min="23" max="23" width="12.25" customWidth="1"/>
    <col min="24" max="24" width="11.5" customWidth="1"/>
    <col min="25" max="25" width="10" customWidth="1"/>
    <col min="26" max="26" width="17.375" customWidth="1"/>
    <col min="27" max="27" width="10.875" hidden="1" customWidth="1"/>
    <col min="28" max="28" width="10" hidden="1" customWidth="1"/>
    <col min="29" max="29" width="17.5" hidden="1" customWidth="1"/>
    <col min="30" max="30" width="10.875" customWidth="1"/>
    <col min="31" max="31" width="12" customWidth="1"/>
    <col min="32" max="32" width="18.875" customWidth="1"/>
    <col min="33" max="33" width="10.875" customWidth="1"/>
    <col min="34" max="34" width="16.25" customWidth="1"/>
    <col min="35" max="35" width="12.375" customWidth="1"/>
    <col min="36" max="36" width="10.875" customWidth="1"/>
    <col min="37" max="37" width="10" customWidth="1"/>
    <col min="38" max="38" width="17.5" customWidth="1"/>
    <col min="39" max="39" width="10.875" customWidth="1"/>
    <col min="40" max="40" width="16" customWidth="1"/>
    <col min="41" max="41" width="12.375" customWidth="1"/>
    <col min="42" max="42" width="11.625" customWidth="1"/>
    <col min="43" max="61" width="11" customWidth="1"/>
  </cols>
  <sheetData>
    <row r="1" spans="1:40" ht="35.25">
      <c r="B1" s="35"/>
      <c r="C1" s="35" t="s">
        <v>3</v>
      </c>
      <c r="D1" s="36"/>
      <c r="E1" s="36"/>
      <c r="F1" s="36"/>
      <c r="G1" s="36"/>
      <c r="H1" s="35"/>
      <c r="I1" s="36"/>
      <c r="J1" s="35"/>
      <c r="K1" s="12" t="s">
        <v>326</v>
      </c>
      <c r="L1" s="36"/>
      <c r="M1" s="36"/>
      <c r="N1" s="37"/>
      <c r="O1" s="35"/>
      <c r="P1" s="36"/>
      <c r="Q1" s="35"/>
      <c r="R1" s="36"/>
      <c r="S1" s="15" t="s">
        <v>3005</v>
      </c>
      <c r="T1" s="36" t="s">
        <v>329</v>
      </c>
      <c r="U1" s="35"/>
      <c r="V1" s="38"/>
      <c r="W1" s="35"/>
      <c r="X1" s="35"/>
      <c r="Y1" s="35"/>
      <c r="Z1" s="35"/>
      <c r="AA1" s="35"/>
      <c r="AB1" s="35"/>
      <c r="AC1" s="35"/>
      <c r="AD1" s="35"/>
      <c r="AE1" s="35"/>
      <c r="AF1" s="35"/>
      <c r="AG1" s="35"/>
      <c r="AH1" s="35"/>
      <c r="AI1" s="35"/>
      <c r="AJ1" s="35"/>
      <c r="AK1" s="35"/>
      <c r="AL1" s="35"/>
      <c r="AM1" s="35"/>
      <c r="AN1" s="35"/>
    </row>
    <row r="2" spans="1:40" ht="16.5">
      <c r="B2" s="4"/>
      <c r="C2" s="39"/>
      <c r="D2" s="40" t="s">
        <v>331</v>
      </c>
      <c r="E2" s="40" t="s">
        <v>332</v>
      </c>
      <c r="F2" s="40" t="s">
        <v>333</v>
      </c>
      <c r="G2" s="40" t="s">
        <v>331</v>
      </c>
      <c r="H2" s="40" t="s">
        <v>332</v>
      </c>
      <c r="I2" s="40" t="s">
        <v>333</v>
      </c>
      <c r="J2" s="40"/>
      <c r="K2" s="40"/>
      <c r="L2" s="40"/>
      <c r="M2" s="41"/>
      <c r="N2" s="41"/>
      <c r="O2" s="40"/>
      <c r="P2" s="40"/>
      <c r="Q2" s="40"/>
      <c r="R2" s="42"/>
      <c r="S2" s="42"/>
      <c r="T2" s="42"/>
      <c r="U2" s="42"/>
      <c r="V2" s="38"/>
    </row>
    <row r="3" spans="1:40" ht="20.25">
      <c r="B3" s="43"/>
      <c r="C3" s="44"/>
      <c r="D3" s="862" t="s">
        <v>337</v>
      </c>
      <c r="E3" s="863"/>
      <c r="F3" s="861"/>
      <c r="G3" s="860" t="s">
        <v>3006</v>
      </c>
      <c r="H3" s="863"/>
      <c r="I3" s="861"/>
      <c r="J3" s="860" t="s">
        <v>338</v>
      </c>
      <c r="K3" s="863"/>
      <c r="L3" s="861"/>
      <c r="M3" s="860" t="s">
        <v>339</v>
      </c>
      <c r="N3" s="861"/>
      <c r="O3" s="862" t="s">
        <v>340</v>
      </c>
      <c r="P3" s="863"/>
      <c r="Q3" s="861"/>
      <c r="R3" s="860" t="s">
        <v>341</v>
      </c>
      <c r="S3" s="861"/>
      <c r="T3" s="43"/>
      <c r="U3" s="43"/>
      <c r="V3" s="38"/>
      <c r="W3" s="43"/>
      <c r="X3" s="43"/>
      <c r="Y3" s="43"/>
      <c r="Z3" s="43"/>
      <c r="AA3" s="43"/>
      <c r="AB3" s="43"/>
      <c r="AC3" s="43"/>
      <c r="AD3" s="43"/>
      <c r="AE3" s="43"/>
      <c r="AF3" s="43"/>
      <c r="AG3" s="43"/>
      <c r="AH3" s="43"/>
      <c r="AI3" s="43"/>
      <c r="AJ3" s="43"/>
      <c r="AK3" s="43"/>
      <c r="AL3" s="43"/>
      <c r="AM3" s="43"/>
      <c r="AN3" s="43"/>
    </row>
    <row r="4" spans="1:40" ht="20.25">
      <c r="B4" s="43"/>
      <c r="C4" s="46"/>
      <c r="D4" s="47" t="s">
        <v>342</v>
      </c>
      <c r="E4" s="48" t="s">
        <v>343</v>
      </c>
      <c r="F4" s="49" t="s">
        <v>344</v>
      </c>
      <c r="G4" s="50" t="s">
        <v>342</v>
      </c>
      <c r="H4" s="48" t="s">
        <v>343</v>
      </c>
      <c r="I4" s="49" t="s">
        <v>344</v>
      </c>
      <c r="J4" s="50" t="s">
        <v>342</v>
      </c>
      <c r="K4" s="48" t="s">
        <v>346</v>
      </c>
      <c r="L4" s="49" t="s">
        <v>344</v>
      </c>
      <c r="M4" s="50" t="s">
        <v>347</v>
      </c>
      <c r="N4" s="49" t="s">
        <v>344</v>
      </c>
      <c r="O4" s="48" t="s">
        <v>342</v>
      </c>
      <c r="P4" s="48" t="s">
        <v>346</v>
      </c>
      <c r="Q4" s="49" t="s">
        <v>344</v>
      </c>
      <c r="R4" s="50" t="s">
        <v>342</v>
      </c>
      <c r="S4" s="49" t="s">
        <v>344</v>
      </c>
      <c r="T4" s="43"/>
      <c r="U4" s="43"/>
      <c r="V4" s="38"/>
      <c r="W4" s="43"/>
      <c r="X4" s="43"/>
      <c r="Y4" s="43"/>
      <c r="Z4" s="43"/>
      <c r="AA4" s="43"/>
      <c r="AB4" s="43"/>
      <c r="AC4" s="43"/>
      <c r="AD4" s="43"/>
      <c r="AE4" s="43"/>
      <c r="AF4" s="43"/>
      <c r="AG4" s="43"/>
      <c r="AH4" s="43"/>
      <c r="AI4" s="43"/>
      <c r="AJ4" s="43"/>
      <c r="AK4" s="43"/>
      <c r="AL4" s="43"/>
      <c r="AM4" s="43"/>
      <c r="AN4" s="43"/>
    </row>
    <row r="5" spans="1:40" ht="20.25">
      <c r="A5" s="16" t="str">
        <f t="shared" ref="A5:A85" si="0">+B5&amp;C5</f>
        <v>Véhicules neufsVentes nettes</v>
      </c>
      <c r="B5" s="43" t="str">
        <f t="shared" ref="B5:B85" si="1">+$K$1</f>
        <v>Véhicules neufs</v>
      </c>
      <c r="C5" s="51" t="s">
        <v>349</v>
      </c>
      <c r="D5" s="52"/>
      <c r="E5" s="52"/>
      <c r="F5" s="57">
        <v>9500834.8039215691</v>
      </c>
      <c r="G5" s="51"/>
      <c r="H5" s="52"/>
      <c r="I5" s="58">
        <v>0</v>
      </c>
      <c r="J5" s="51"/>
      <c r="K5" s="59"/>
      <c r="L5" s="57">
        <v>10082677.250000004</v>
      </c>
      <c r="M5" s="61"/>
      <c r="N5" s="63"/>
      <c r="O5" s="51"/>
      <c r="P5" s="59"/>
      <c r="Q5" s="57">
        <v>8603227.3399999905</v>
      </c>
      <c r="R5" s="61"/>
      <c r="S5" s="63"/>
      <c r="T5" s="43"/>
      <c r="U5" s="43"/>
      <c r="V5" s="38"/>
      <c r="W5" s="43"/>
      <c r="X5" s="43"/>
      <c r="Y5" s="43"/>
      <c r="Z5" s="43"/>
      <c r="AA5" s="43"/>
      <c r="AB5" s="43"/>
      <c r="AC5" s="43"/>
      <c r="AD5" s="43"/>
      <c r="AE5" s="43"/>
      <c r="AF5" s="43"/>
      <c r="AG5" s="43"/>
      <c r="AH5" s="43"/>
      <c r="AI5" s="43"/>
      <c r="AJ5" s="43"/>
      <c r="AK5" s="43"/>
      <c r="AL5" s="43"/>
      <c r="AM5" s="43"/>
      <c r="AN5" s="43"/>
    </row>
    <row r="6" spans="1:40" ht="20.25">
      <c r="A6" s="16" t="str">
        <f t="shared" si="0"/>
        <v>Véhicules neufsAutos détail</v>
      </c>
      <c r="B6" s="43" t="str">
        <f t="shared" si="1"/>
        <v>Véhicules neufs</v>
      </c>
      <c r="C6" s="65" t="s">
        <v>362</v>
      </c>
      <c r="D6" s="66">
        <v>28</v>
      </c>
      <c r="E6" s="66">
        <f t="shared" ref="E6:E12" si="2">IF(D6=0,0,F6/D6)</f>
        <v>4701.176470588236</v>
      </c>
      <c r="F6" s="66">
        <v>131632.9411764706</v>
      </c>
      <c r="G6" s="67">
        <v>0</v>
      </c>
      <c r="H6" s="66">
        <f t="shared" ref="H6:H12" si="3">IF(G6=0,0,I6/G6)</f>
        <v>0</v>
      </c>
      <c r="I6" s="66">
        <v>0</v>
      </c>
      <c r="J6" s="67">
        <v>37</v>
      </c>
      <c r="K6" s="66">
        <f t="shared" ref="K6:K12" si="4">IF(J6=0,0,L6/J6)</f>
        <v>5547.419729729716</v>
      </c>
      <c r="L6" s="68">
        <v>205254.5299999995</v>
      </c>
      <c r="M6" s="67">
        <f t="shared" ref="M6:M12" si="5">J6-D6</f>
        <v>9</v>
      </c>
      <c r="N6" s="68">
        <f t="shared" ref="N6:N12" si="6">L6-F6</f>
        <v>73621.588823528902</v>
      </c>
      <c r="O6" s="67">
        <v>27</v>
      </c>
      <c r="P6" s="66">
        <f t="shared" ref="P6:P12" si="7">IF(O6=0,0,Q6/O6)</f>
        <v>5997.1281481481446</v>
      </c>
      <c r="Q6" s="68">
        <v>161922.4599999999</v>
      </c>
      <c r="R6" s="67">
        <f t="shared" ref="R6:R12" si="8">J6-O6</f>
        <v>10</v>
      </c>
      <c r="S6" s="68">
        <f t="shared" ref="S6:S12" si="9">L6-Q6</f>
        <v>43332.0699999996</v>
      </c>
      <c r="T6" s="43"/>
      <c r="U6" s="43"/>
      <c r="V6" s="38"/>
      <c r="W6" s="43"/>
      <c r="X6" s="43"/>
      <c r="Y6" s="43"/>
      <c r="Z6" s="43"/>
      <c r="AA6" s="43"/>
      <c r="AB6" s="43"/>
      <c r="AC6" s="43"/>
      <c r="AD6" s="43"/>
      <c r="AE6" s="43"/>
      <c r="AF6" s="43"/>
      <c r="AG6" s="43"/>
      <c r="AH6" s="43"/>
      <c r="AI6" s="43"/>
      <c r="AJ6" s="43"/>
      <c r="AK6" s="43"/>
      <c r="AL6" s="43"/>
      <c r="AM6" s="43"/>
      <c r="AN6" s="43"/>
    </row>
    <row r="7" spans="1:40" ht="20.25">
      <c r="A7" s="16" t="str">
        <f t="shared" si="0"/>
        <v>Véhicules neufsCamions détail</v>
      </c>
      <c r="B7" s="43" t="str">
        <f t="shared" si="1"/>
        <v>Véhicules neufs</v>
      </c>
      <c r="C7" s="65" t="s">
        <v>379</v>
      </c>
      <c r="D7" s="66">
        <v>65</v>
      </c>
      <c r="E7" s="66">
        <f t="shared" si="2"/>
        <v>3928.5</v>
      </c>
      <c r="F7" s="66">
        <v>255352.5</v>
      </c>
      <c r="G7" s="67">
        <v>0</v>
      </c>
      <c r="H7" s="66">
        <f t="shared" si="3"/>
        <v>0</v>
      </c>
      <c r="I7" s="66">
        <v>0</v>
      </c>
      <c r="J7" s="67">
        <v>45</v>
      </c>
      <c r="K7" s="66">
        <f t="shared" si="4"/>
        <v>3957.2977777777846</v>
      </c>
      <c r="L7" s="68">
        <v>178078.40000000031</v>
      </c>
      <c r="M7" s="67">
        <f t="shared" si="5"/>
        <v>-20</v>
      </c>
      <c r="N7" s="68">
        <f t="shared" si="6"/>
        <v>-77274.099999999686</v>
      </c>
      <c r="O7" s="67">
        <v>45</v>
      </c>
      <c r="P7" s="66">
        <f t="shared" si="7"/>
        <v>4008.3437777777713</v>
      </c>
      <c r="Q7" s="68">
        <v>180375.46999999971</v>
      </c>
      <c r="R7" s="67">
        <f t="shared" si="8"/>
        <v>0</v>
      </c>
      <c r="S7" s="68">
        <f t="shared" si="9"/>
        <v>-2297.0699999993958</v>
      </c>
      <c r="T7" s="43"/>
      <c r="U7" s="43"/>
      <c r="V7" s="38"/>
      <c r="W7" s="43"/>
      <c r="X7" s="43"/>
      <c r="Y7" s="43"/>
      <c r="Z7" s="43"/>
      <c r="AA7" s="43"/>
      <c r="AB7" s="43"/>
      <c r="AC7" s="43"/>
      <c r="AD7" s="43"/>
      <c r="AE7" s="43"/>
      <c r="AF7" s="43"/>
      <c r="AG7" s="43"/>
      <c r="AH7" s="43"/>
      <c r="AI7" s="43"/>
      <c r="AJ7" s="43"/>
      <c r="AK7" s="43"/>
      <c r="AL7" s="43"/>
      <c r="AM7" s="43"/>
      <c r="AN7" s="43"/>
    </row>
    <row r="8" spans="1:40" ht="20.25" hidden="1">
      <c r="A8" s="16" t="str">
        <f t="shared" si="0"/>
        <v>Véhicules neufsSprinter</v>
      </c>
      <c r="B8" s="43" t="str">
        <f t="shared" si="1"/>
        <v>Véhicules neufs</v>
      </c>
      <c r="C8" s="65" t="s">
        <v>382</v>
      </c>
      <c r="D8" s="66">
        <v>0</v>
      </c>
      <c r="E8" s="66">
        <f t="shared" si="2"/>
        <v>0</v>
      </c>
      <c r="F8" s="66">
        <v>0</v>
      </c>
      <c r="G8" s="67">
        <v>0</v>
      </c>
      <c r="H8" s="66">
        <f t="shared" si="3"/>
        <v>0</v>
      </c>
      <c r="I8" s="66">
        <v>0</v>
      </c>
      <c r="J8" s="67">
        <v>0</v>
      </c>
      <c r="K8" s="66">
        <f t="shared" si="4"/>
        <v>0</v>
      </c>
      <c r="L8" s="68">
        <v>0</v>
      </c>
      <c r="M8" s="67">
        <f t="shared" si="5"/>
        <v>0</v>
      </c>
      <c r="N8" s="68">
        <f t="shared" si="6"/>
        <v>0</v>
      </c>
      <c r="O8" s="67">
        <v>0</v>
      </c>
      <c r="P8" s="66">
        <f t="shared" si="7"/>
        <v>0</v>
      </c>
      <c r="Q8" s="68">
        <v>0</v>
      </c>
      <c r="R8" s="67">
        <f t="shared" si="8"/>
        <v>0</v>
      </c>
      <c r="S8" s="68">
        <f t="shared" si="9"/>
        <v>0</v>
      </c>
      <c r="T8" s="43"/>
      <c r="U8" s="43"/>
      <c r="V8" s="38"/>
      <c r="W8" s="43"/>
      <c r="X8" s="43"/>
      <c r="Y8" s="43"/>
      <c r="Z8" s="43"/>
      <c r="AA8" s="43"/>
      <c r="AB8" s="43"/>
      <c r="AC8" s="43"/>
      <c r="AD8" s="43"/>
      <c r="AE8" s="43"/>
      <c r="AF8" s="43"/>
      <c r="AG8" s="43"/>
      <c r="AH8" s="43"/>
      <c r="AI8" s="43"/>
      <c r="AJ8" s="43"/>
      <c r="AK8" s="43"/>
      <c r="AL8" s="43"/>
      <c r="AM8" s="43"/>
      <c r="AN8" s="43"/>
    </row>
    <row r="9" spans="1:40" ht="20.25" hidden="1">
      <c r="A9" s="16" t="str">
        <f t="shared" si="0"/>
        <v>Véhicules neufsMoto détail</v>
      </c>
      <c r="B9" s="43" t="str">
        <f t="shared" si="1"/>
        <v>Véhicules neufs</v>
      </c>
      <c r="C9" s="65" t="s">
        <v>383</v>
      </c>
      <c r="D9" s="66">
        <v>0</v>
      </c>
      <c r="E9" s="66">
        <f t="shared" si="2"/>
        <v>0</v>
      </c>
      <c r="F9" s="66">
        <v>0</v>
      </c>
      <c r="G9" s="67">
        <v>0</v>
      </c>
      <c r="H9" s="66">
        <f t="shared" si="3"/>
        <v>0</v>
      </c>
      <c r="I9" s="66">
        <v>0</v>
      </c>
      <c r="J9" s="67">
        <v>0</v>
      </c>
      <c r="K9" s="66">
        <f t="shared" si="4"/>
        <v>0</v>
      </c>
      <c r="L9" s="68">
        <v>0</v>
      </c>
      <c r="M9" s="67">
        <f t="shared" si="5"/>
        <v>0</v>
      </c>
      <c r="N9" s="68">
        <f t="shared" si="6"/>
        <v>0</v>
      </c>
      <c r="O9" s="67">
        <v>0</v>
      </c>
      <c r="P9" s="66">
        <f t="shared" si="7"/>
        <v>0</v>
      </c>
      <c r="Q9" s="68">
        <v>0</v>
      </c>
      <c r="R9" s="67">
        <f t="shared" si="8"/>
        <v>0</v>
      </c>
      <c r="S9" s="68">
        <f t="shared" si="9"/>
        <v>0</v>
      </c>
      <c r="T9" s="43"/>
      <c r="U9" s="43"/>
      <c r="V9" s="38"/>
      <c r="W9" s="43"/>
      <c r="X9" s="43"/>
      <c r="Y9" s="43"/>
      <c r="Z9" s="43"/>
      <c r="AA9" s="43"/>
      <c r="AB9" s="43"/>
      <c r="AC9" s="43"/>
      <c r="AD9" s="43"/>
      <c r="AE9" s="43"/>
      <c r="AF9" s="43"/>
      <c r="AG9" s="43"/>
      <c r="AH9" s="43"/>
      <c r="AI9" s="43"/>
      <c r="AJ9" s="43"/>
      <c r="AK9" s="43"/>
      <c r="AL9" s="43"/>
      <c r="AM9" s="43"/>
      <c r="AN9" s="43"/>
    </row>
    <row r="10" spans="1:40" ht="20.25" hidden="1">
      <c r="A10" s="16" t="str">
        <f t="shared" si="0"/>
        <v>Véhicules neufs[...]</v>
      </c>
      <c r="B10" s="43" t="str">
        <f t="shared" si="1"/>
        <v>Véhicules neufs</v>
      </c>
      <c r="C10" s="65" t="s">
        <v>330</v>
      </c>
      <c r="D10" s="66">
        <v>0</v>
      </c>
      <c r="E10" s="66">
        <f t="shared" si="2"/>
        <v>0</v>
      </c>
      <c r="F10" s="66">
        <v>0</v>
      </c>
      <c r="G10" s="67">
        <v>0</v>
      </c>
      <c r="H10" s="66">
        <f t="shared" si="3"/>
        <v>0</v>
      </c>
      <c r="I10" s="66">
        <v>0</v>
      </c>
      <c r="J10" s="67">
        <v>0</v>
      </c>
      <c r="K10" s="66">
        <f t="shared" si="4"/>
        <v>0</v>
      </c>
      <c r="L10" s="68">
        <v>0</v>
      </c>
      <c r="M10" s="67">
        <f t="shared" si="5"/>
        <v>0</v>
      </c>
      <c r="N10" s="68">
        <f t="shared" si="6"/>
        <v>0</v>
      </c>
      <c r="O10" s="67">
        <v>0</v>
      </c>
      <c r="P10" s="66">
        <f t="shared" si="7"/>
        <v>0</v>
      </c>
      <c r="Q10" s="68">
        <v>0</v>
      </c>
      <c r="R10" s="67">
        <f t="shared" si="8"/>
        <v>0</v>
      </c>
      <c r="S10" s="68">
        <f t="shared" si="9"/>
        <v>0</v>
      </c>
      <c r="T10" s="43"/>
      <c r="U10" s="43"/>
      <c r="V10" s="38"/>
      <c r="W10" s="43"/>
      <c r="X10" s="43"/>
      <c r="Y10" s="43"/>
      <c r="Z10" s="43"/>
      <c r="AA10" s="43"/>
      <c r="AB10" s="43"/>
      <c r="AC10" s="43"/>
      <c r="AD10" s="43"/>
      <c r="AE10" s="43"/>
      <c r="AF10" s="43"/>
      <c r="AG10" s="43"/>
      <c r="AH10" s="43"/>
      <c r="AI10" s="43"/>
      <c r="AJ10" s="43"/>
      <c r="AK10" s="43"/>
      <c r="AL10" s="43"/>
      <c r="AM10" s="43"/>
      <c r="AN10" s="43"/>
    </row>
    <row r="11" spans="1:40" ht="20.25" hidden="1">
      <c r="A11" s="16" t="str">
        <f t="shared" si="0"/>
        <v>Véhicules neufs[...]</v>
      </c>
      <c r="B11" s="43" t="str">
        <f t="shared" si="1"/>
        <v>Véhicules neufs</v>
      </c>
      <c r="C11" s="65" t="s">
        <v>330</v>
      </c>
      <c r="D11" s="66">
        <v>0</v>
      </c>
      <c r="E11" s="66">
        <f t="shared" si="2"/>
        <v>0</v>
      </c>
      <c r="F11" s="66">
        <v>0</v>
      </c>
      <c r="G11" s="67">
        <v>0</v>
      </c>
      <c r="H11" s="66">
        <f t="shared" si="3"/>
        <v>0</v>
      </c>
      <c r="I11" s="66">
        <v>0</v>
      </c>
      <c r="J11" s="67">
        <v>0</v>
      </c>
      <c r="K11" s="66">
        <f t="shared" si="4"/>
        <v>0</v>
      </c>
      <c r="L11" s="68">
        <v>0</v>
      </c>
      <c r="M11" s="67">
        <f t="shared" si="5"/>
        <v>0</v>
      </c>
      <c r="N11" s="68">
        <f t="shared" si="6"/>
        <v>0</v>
      </c>
      <c r="O11" s="67">
        <v>0</v>
      </c>
      <c r="P11" s="66">
        <f t="shared" si="7"/>
        <v>0</v>
      </c>
      <c r="Q11" s="68">
        <v>0</v>
      </c>
      <c r="R11" s="67">
        <f t="shared" si="8"/>
        <v>0</v>
      </c>
      <c r="S11" s="68">
        <f t="shared" si="9"/>
        <v>0</v>
      </c>
      <c r="T11" s="43"/>
      <c r="U11" s="43"/>
      <c r="V11" s="38"/>
      <c r="W11" s="43"/>
      <c r="X11" s="43"/>
      <c r="Y11" s="43"/>
      <c r="Z11" s="43"/>
      <c r="AA11" s="43"/>
      <c r="AB11" s="43"/>
      <c r="AC11" s="43"/>
      <c r="AD11" s="43"/>
      <c r="AE11" s="43"/>
      <c r="AF11" s="43"/>
      <c r="AG11" s="43"/>
      <c r="AH11" s="43"/>
      <c r="AI11" s="43"/>
      <c r="AJ11" s="43"/>
      <c r="AK11" s="43"/>
      <c r="AL11" s="43"/>
      <c r="AM11" s="43"/>
      <c r="AN11" s="43"/>
    </row>
    <row r="12" spans="1:40" ht="20.25" hidden="1">
      <c r="A12" s="16" t="str">
        <f t="shared" si="0"/>
        <v>Véhicules neufs[...]</v>
      </c>
      <c r="B12" s="43" t="str">
        <f t="shared" si="1"/>
        <v>Véhicules neufs</v>
      </c>
      <c r="C12" s="65" t="s">
        <v>330</v>
      </c>
      <c r="D12" s="66">
        <v>0</v>
      </c>
      <c r="E12" s="66">
        <f t="shared" si="2"/>
        <v>0</v>
      </c>
      <c r="F12" s="66">
        <v>0</v>
      </c>
      <c r="G12" s="67">
        <v>0</v>
      </c>
      <c r="H12" s="66">
        <f t="shared" si="3"/>
        <v>0</v>
      </c>
      <c r="I12" s="66">
        <v>0</v>
      </c>
      <c r="J12" s="67">
        <v>0</v>
      </c>
      <c r="K12" s="66">
        <f t="shared" si="4"/>
        <v>0</v>
      </c>
      <c r="L12" s="68">
        <v>0</v>
      </c>
      <c r="M12" s="67">
        <f t="shared" si="5"/>
        <v>0</v>
      </c>
      <c r="N12" s="68">
        <f t="shared" si="6"/>
        <v>0</v>
      </c>
      <c r="O12" s="67">
        <v>0</v>
      </c>
      <c r="P12" s="66">
        <f t="shared" si="7"/>
        <v>0</v>
      </c>
      <c r="Q12" s="68">
        <v>0</v>
      </c>
      <c r="R12" s="67">
        <f t="shared" si="8"/>
        <v>0</v>
      </c>
      <c r="S12" s="68">
        <f t="shared" si="9"/>
        <v>0</v>
      </c>
      <c r="T12" s="43"/>
      <c r="U12" s="43"/>
      <c r="V12" s="38"/>
      <c r="W12" s="43"/>
      <c r="X12" s="43"/>
      <c r="Y12" s="43"/>
      <c r="Z12" s="43"/>
      <c r="AA12" s="43"/>
      <c r="AB12" s="43"/>
      <c r="AC12" s="43"/>
      <c r="AD12" s="43"/>
      <c r="AE12" s="43"/>
      <c r="AF12" s="43"/>
      <c r="AG12" s="43"/>
      <c r="AH12" s="43"/>
      <c r="AI12" s="43"/>
      <c r="AJ12" s="43"/>
      <c r="AK12" s="43"/>
      <c r="AL12" s="43"/>
      <c r="AM12" s="43"/>
      <c r="AN12" s="43"/>
    </row>
    <row r="13" spans="1:40" ht="20.25">
      <c r="A13" s="16" t="str">
        <f t="shared" si="0"/>
        <v>Véhicules neufsTotal Neufs</v>
      </c>
      <c r="B13" s="43" t="str">
        <f t="shared" si="1"/>
        <v>Véhicules neufs</v>
      </c>
      <c r="C13" s="72" t="s">
        <v>384</v>
      </c>
      <c r="D13" s="73">
        <f>+SUM(D6:D12)</f>
        <v>93</v>
      </c>
      <c r="E13" s="73">
        <f>IF(D13&lt;=0,0,F13/D13)</f>
        <v>4161.1337760910819</v>
      </c>
      <c r="F13" s="74">
        <f t="shared" ref="F13:G13" si="10">+SUM(F6:F12)</f>
        <v>386985.4411764706</v>
      </c>
      <c r="G13" s="75">
        <f t="shared" si="10"/>
        <v>0</v>
      </c>
      <c r="H13" s="73">
        <f>IF(G13&lt;=0,0,I13/G13)</f>
        <v>0</v>
      </c>
      <c r="I13" s="74">
        <f t="shared" ref="I13:J13" si="11">+SUM(I6:I12)</f>
        <v>0</v>
      </c>
      <c r="J13" s="75">
        <f t="shared" si="11"/>
        <v>82</v>
      </c>
      <c r="K13" s="73">
        <f>IF(J13&lt;=0,0,L13/J13)</f>
        <v>4674.7918292682907</v>
      </c>
      <c r="L13" s="74">
        <f t="shared" ref="L13:O13" si="12">+SUM(L6:L12)</f>
        <v>383332.92999999982</v>
      </c>
      <c r="M13" s="75">
        <f t="shared" si="12"/>
        <v>-11</v>
      </c>
      <c r="N13" s="74">
        <f t="shared" si="12"/>
        <v>-3652.5111764707835</v>
      </c>
      <c r="O13" s="75">
        <f t="shared" si="12"/>
        <v>72</v>
      </c>
      <c r="P13" s="73">
        <f>IF(O13&lt;=0,0,Q13/O13)</f>
        <v>4754.1379166666611</v>
      </c>
      <c r="Q13" s="74">
        <f t="shared" ref="Q13:S13" si="13">+SUM(Q6:Q12)</f>
        <v>342297.92999999959</v>
      </c>
      <c r="R13" s="75">
        <f t="shared" si="13"/>
        <v>10</v>
      </c>
      <c r="S13" s="74">
        <f t="shared" si="13"/>
        <v>41035.000000000204</v>
      </c>
      <c r="T13" s="43"/>
      <c r="U13" s="43"/>
      <c r="V13" s="38"/>
      <c r="W13" s="43"/>
      <c r="X13" s="43"/>
      <c r="Y13" s="43"/>
      <c r="Z13" s="43"/>
      <c r="AA13" s="43"/>
      <c r="AB13" s="43"/>
      <c r="AC13" s="43"/>
      <c r="AD13" s="43"/>
      <c r="AE13" s="43"/>
      <c r="AF13" s="43"/>
      <c r="AG13" s="43"/>
      <c r="AH13" s="43"/>
      <c r="AI13" s="43"/>
      <c r="AJ13" s="43"/>
      <c r="AK13" s="43"/>
      <c r="AL13" s="43"/>
      <c r="AM13" s="43"/>
      <c r="AN13" s="43"/>
    </row>
    <row r="14" spans="1:40" ht="20.25">
      <c r="A14" s="16" t="str">
        <f t="shared" si="0"/>
        <v>Véhicules neufs</v>
      </c>
      <c r="B14" s="43" t="str">
        <f t="shared" si="1"/>
        <v>Véhicules neufs</v>
      </c>
      <c r="C14" s="65"/>
      <c r="D14" s="43"/>
      <c r="E14" s="66"/>
      <c r="F14" s="76"/>
      <c r="G14" s="65"/>
      <c r="H14" s="66"/>
      <c r="I14" s="76"/>
      <c r="J14" s="65"/>
      <c r="K14" s="66"/>
      <c r="L14" s="76"/>
      <c r="M14" s="77">
        <f>IF(D13=0,0,M13/D13)</f>
        <v>-0.11827956989247312</v>
      </c>
      <c r="N14" s="78">
        <f>IF(F13=0,0,N13/F13)</f>
        <v>-9.4383684444738301E-3</v>
      </c>
      <c r="O14" s="65"/>
      <c r="P14" s="66"/>
      <c r="Q14" s="76"/>
      <c r="R14" s="77">
        <f>R13/O13</f>
        <v>0.1388888888888889</v>
      </c>
      <c r="S14" s="78">
        <f>IF(Q13=0,0,(S13/Q13))</f>
        <v>0.11988094698673829</v>
      </c>
      <c r="T14" s="43"/>
      <c r="U14" s="43"/>
      <c r="V14" s="38"/>
      <c r="W14" s="43"/>
      <c r="X14" s="43"/>
      <c r="Y14" s="43"/>
      <c r="Z14" s="43"/>
      <c r="AA14" s="43"/>
      <c r="AB14" s="43"/>
      <c r="AC14" s="43"/>
      <c r="AD14" s="43"/>
      <c r="AE14" s="43"/>
      <c r="AF14" s="43"/>
      <c r="AG14" s="43"/>
      <c r="AH14" s="43"/>
      <c r="AI14" s="43"/>
      <c r="AJ14" s="43"/>
      <c r="AK14" s="43"/>
      <c r="AL14" s="43"/>
      <c r="AM14" s="43"/>
      <c r="AN14" s="43"/>
    </row>
    <row r="15" spans="1:40" ht="20.25">
      <c r="A15" s="16" t="str">
        <f t="shared" si="0"/>
        <v>Véhicules neufsEx-Démos et courtoisies</v>
      </c>
      <c r="B15" s="43" t="str">
        <f t="shared" si="1"/>
        <v>Véhicules neufs</v>
      </c>
      <c r="C15" s="79" t="s">
        <v>385</v>
      </c>
      <c r="D15" s="59">
        <v>10</v>
      </c>
      <c r="E15" s="59">
        <f>IF(D15=0,0,F15/D15)</f>
        <v>1200</v>
      </c>
      <c r="F15" s="57">
        <v>12000</v>
      </c>
      <c r="G15" s="80">
        <v>0</v>
      </c>
      <c r="H15" s="59">
        <f>IF(G15=0,0,I15/G15)</f>
        <v>0</v>
      </c>
      <c r="I15" s="57">
        <v>0</v>
      </c>
      <c r="J15" s="81">
        <v>11</v>
      </c>
      <c r="K15" s="82">
        <f>IF(J15=0,0,L15/J15)</f>
        <v>398.09545454545611</v>
      </c>
      <c r="L15" s="82">
        <v>4379.0500000000175</v>
      </c>
      <c r="M15" s="80">
        <f>J15-D15</f>
        <v>1</v>
      </c>
      <c r="N15" s="57">
        <f>L15-F15</f>
        <v>-7620.9499999999825</v>
      </c>
      <c r="O15" s="81">
        <v>21</v>
      </c>
      <c r="P15" s="82">
        <f>IF(O15=0,0,Q15/O15)</f>
        <v>2815.8661904761798</v>
      </c>
      <c r="Q15" s="82">
        <v>59133.189999999777</v>
      </c>
      <c r="R15" s="80">
        <f>J15-O15</f>
        <v>-10</v>
      </c>
      <c r="S15" s="57">
        <f>L15-Q15</f>
        <v>-54754.139999999759</v>
      </c>
      <c r="T15" s="43"/>
      <c r="U15" s="43"/>
      <c r="V15" s="38"/>
      <c r="W15" s="43"/>
      <c r="X15" s="43"/>
      <c r="Y15" s="43"/>
      <c r="Z15" s="43"/>
      <c r="AA15" s="43"/>
      <c r="AB15" s="43"/>
      <c r="AC15" s="43"/>
      <c r="AD15" s="43"/>
      <c r="AE15" s="43"/>
      <c r="AF15" s="43"/>
      <c r="AG15" s="43"/>
      <c r="AH15" s="43"/>
      <c r="AI15" s="43"/>
      <c r="AJ15" s="43"/>
      <c r="AK15" s="43"/>
      <c r="AL15" s="43"/>
      <c r="AM15" s="43"/>
      <c r="AN15" s="43"/>
    </row>
    <row r="16" spans="1:40" ht="20.25">
      <c r="A16" s="16" t="str">
        <f t="shared" si="0"/>
        <v>Véhicules neufs</v>
      </c>
      <c r="B16" s="43" t="str">
        <f t="shared" si="1"/>
        <v>Véhicules neufs</v>
      </c>
      <c r="C16" s="65"/>
      <c r="D16" s="43"/>
      <c r="E16" s="66"/>
      <c r="F16" s="76"/>
      <c r="G16" s="65"/>
      <c r="H16" s="66"/>
      <c r="I16" s="76"/>
      <c r="J16" s="65"/>
      <c r="K16" s="66"/>
      <c r="L16" s="68"/>
      <c r="M16" s="77"/>
      <c r="N16" s="78"/>
      <c r="O16" s="65"/>
      <c r="P16" s="66"/>
      <c r="Q16" s="68"/>
      <c r="R16" s="77"/>
      <c r="S16" s="78"/>
      <c r="T16" s="43"/>
      <c r="U16" s="43"/>
      <c r="V16" s="38"/>
      <c r="W16" s="43"/>
      <c r="X16" s="43"/>
      <c r="Y16" s="43"/>
      <c r="Z16" s="43"/>
      <c r="AA16" s="43"/>
      <c r="AB16" s="43"/>
      <c r="AC16" s="43"/>
      <c r="AD16" s="43"/>
      <c r="AE16" s="43"/>
      <c r="AF16" s="43"/>
      <c r="AG16" s="43"/>
      <c r="AH16" s="43"/>
      <c r="AI16" s="43"/>
      <c r="AJ16" s="43"/>
      <c r="AK16" s="43"/>
      <c r="AL16" s="43"/>
      <c r="AM16" s="43"/>
      <c r="AN16" s="43"/>
    </row>
    <row r="17" spans="1:40" ht="20.25">
      <c r="A17" s="16" t="str">
        <f t="shared" si="0"/>
        <v>Véhicules neufsFlottes</v>
      </c>
      <c r="B17" s="43" t="str">
        <f t="shared" si="1"/>
        <v>Véhicules neufs</v>
      </c>
      <c r="C17" s="83" t="s">
        <v>387</v>
      </c>
      <c r="D17" s="66">
        <v>6</v>
      </c>
      <c r="E17" s="66">
        <f>IF(D17=0,0,F17/D17)</f>
        <v>750</v>
      </c>
      <c r="F17" s="66">
        <v>4500</v>
      </c>
      <c r="G17" s="67">
        <v>0</v>
      </c>
      <c r="H17" s="66">
        <f>IF(G17=0,0,I17/G17)</f>
        <v>0</v>
      </c>
      <c r="I17" s="66">
        <v>0</v>
      </c>
      <c r="J17" s="80">
        <v>11</v>
      </c>
      <c r="K17" s="66">
        <f>IF(J17=0,0,L17/J17)</f>
        <v>484.49727272727017</v>
      </c>
      <c r="L17" s="68">
        <v>5329.4699999999721</v>
      </c>
      <c r="M17" s="80">
        <f>J17-D17</f>
        <v>5</v>
      </c>
      <c r="N17" s="68">
        <f>L17-F17</f>
        <v>829.46999999997206</v>
      </c>
      <c r="O17" s="80">
        <v>0</v>
      </c>
      <c r="P17" s="66">
        <f>IF(O17=0,0,Q17/O17)</f>
        <v>0</v>
      </c>
      <c r="Q17" s="68">
        <v>0</v>
      </c>
      <c r="R17" s="67">
        <f>J17-O17</f>
        <v>11</v>
      </c>
      <c r="S17" s="68">
        <f>L17-Q17</f>
        <v>5329.4699999999721</v>
      </c>
      <c r="T17" s="43"/>
      <c r="U17" s="43"/>
      <c r="V17" s="38"/>
      <c r="W17" s="43"/>
      <c r="X17" s="43"/>
      <c r="Y17" s="43"/>
      <c r="Z17" s="43"/>
      <c r="AA17" s="43"/>
      <c r="AB17" s="43"/>
      <c r="AC17" s="43"/>
      <c r="AD17" s="43"/>
      <c r="AE17" s="43"/>
      <c r="AF17" s="43"/>
      <c r="AG17" s="43"/>
      <c r="AH17" s="43"/>
      <c r="AI17" s="43"/>
      <c r="AJ17" s="43"/>
      <c r="AK17" s="43"/>
      <c r="AL17" s="43"/>
      <c r="AM17" s="43"/>
      <c r="AN17" s="43"/>
    </row>
    <row r="18" spans="1:40" ht="20.25">
      <c r="A18" s="16" t="str">
        <f t="shared" si="0"/>
        <v>Véhicules neufs</v>
      </c>
      <c r="B18" s="43" t="str">
        <f t="shared" si="1"/>
        <v>Véhicules neufs</v>
      </c>
      <c r="C18" s="72"/>
      <c r="D18" s="84"/>
      <c r="E18" s="84"/>
      <c r="F18" s="85"/>
      <c r="G18" s="86"/>
      <c r="H18" s="84"/>
      <c r="I18" s="85"/>
      <c r="J18" s="86"/>
      <c r="K18" s="84"/>
      <c r="L18" s="85"/>
      <c r="M18" s="86"/>
      <c r="N18" s="85"/>
      <c r="O18" s="86"/>
      <c r="P18" s="84"/>
      <c r="Q18" s="85"/>
      <c r="R18" s="86"/>
      <c r="S18" s="85"/>
      <c r="T18" s="43"/>
      <c r="U18" s="43"/>
      <c r="V18" s="38"/>
      <c r="W18" s="43"/>
      <c r="X18" s="43"/>
      <c r="Y18" s="43"/>
      <c r="Z18" s="43"/>
      <c r="AA18" s="43"/>
      <c r="AB18" s="43"/>
      <c r="AC18" s="43"/>
      <c r="AD18" s="43"/>
      <c r="AE18" s="43"/>
      <c r="AF18" s="43"/>
      <c r="AG18" s="43"/>
      <c r="AH18" s="43"/>
      <c r="AI18" s="43"/>
      <c r="AJ18" s="43"/>
      <c r="AK18" s="43"/>
      <c r="AL18" s="43"/>
      <c r="AM18" s="43"/>
      <c r="AN18" s="43"/>
    </row>
    <row r="19" spans="1:40" ht="20.25">
      <c r="A19" s="16" t="str">
        <f t="shared" si="0"/>
        <v>Véhicules neufsRachat bail</v>
      </c>
      <c r="B19" s="43" t="str">
        <f t="shared" si="1"/>
        <v>Véhicules neufs</v>
      </c>
      <c r="C19" s="79" t="s">
        <v>491</v>
      </c>
      <c r="D19" s="59"/>
      <c r="E19" s="59"/>
      <c r="F19" s="57">
        <v>0</v>
      </c>
      <c r="G19" s="80"/>
      <c r="H19" s="59"/>
      <c r="I19" s="57">
        <v>0</v>
      </c>
      <c r="J19" s="80"/>
      <c r="K19" s="59"/>
      <c r="L19" s="57">
        <v>0</v>
      </c>
      <c r="M19" s="80"/>
      <c r="N19" s="57">
        <f>L19-F19</f>
        <v>0</v>
      </c>
      <c r="O19" s="80"/>
      <c r="P19" s="59"/>
      <c r="Q19" s="57">
        <v>0</v>
      </c>
      <c r="R19" s="80">
        <f>O19-K19</f>
        <v>0</v>
      </c>
      <c r="S19" s="57">
        <f>L19-Q19</f>
        <v>0</v>
      </c>
      <c r="T19" s="43"/>
      <c r="U19" s="43"/>
      <c r="V19" s="38"/>
      <c r="W19" s="43"/>
      <c r="X19" s="43"/>
      <c r="Y19" s="43"/>
      <c r="Z19" s="43"/>
      <c r="AA19" s="43"/>
      <c r="AB19" s="43"/>
      <c r="AC19" s="43"/>
      <c r="AD19" s="43"/>
      <c r="AE19" s="43"/>
      <c r="AF19" s="43"/>
      <c r="AG19" s="43"/>
      <c r="AH19" s="43"/>
      <c r="AI19" s="43"/>
      <c r="AJ19" s="43"/>
      <c r="AK19" s="43"/>
      <c r="AL19" s="43"/>
      <c r="AM19" s="43"/>
      <c r="AN19" s="43"/>
    </row>
    <row r="20" spans="1:40" ht="20.25">
      <c r="A20" s="16" t="str">
        <f t="shared" si="0"/>
        <v>Véhicules neufs</v>
      </c>
      <c r="B20" s="43" t="str">
        <f t="shared" si="1"/>
        <v>Véhicules neufs</v>
      </c>
      <c r="C20" s="83"/>
      <c r="D20" s="66"/>
      <c r="E20" s="66"/>
      <c r="F20" s="68"/>
      <c r="G20" s="67"/>
      <c r="H20" s="66"/>
      <c r="I20" s="68"/>
      <c r="J20" s="67"/>
      <c r="K20" s="66"/>
      <c r="L20" s="68"/>
      <c r="M20" s="67"/>
      <c r="N20" s="68"/>
      <c r="O20" s="67"/>
      <c r="P20" s="66"/>
      <c r="Q20" s="68"/>
      <c r="R20" s="67"/>
      <c r="S20" s="68"/>
      <c r="T20" s="43"/>
      <c r="U20" s="43"/>
      <c r="V20" s="38"/>
      <c r="W20" s="43"/>
      <c r="X20" s="43"/>
      <c r="Y20" s="43"/>
      <c r="Z20" s="43"/>
      <c r="AA20" s="43"/>
      <c r="AB20" s="43"/>
      <c r="AC20" s="43"/>
      <c r="AD20" s="43"/>
      <c r="AE20" s="43"/>
      <c r="AF20" s="43"/>
      <c r="AG20" s="43"/>
      <c r="AH20" s="43"/>
      <c r="AI20" s="43"/>
      <c r="AJ20" s="43"/>
      <c r="AK20" s="43"/>
      <c r="AL20" s="43"/>
      <c r="AM20" s="43"/>
      <c r="AN20" s="43"/>
    </row>
    <row r="21" spans="1:40" ht="15.75" customHeight="1">
      <c r="A21" s="16" t="str">
        <f t="shared" si="0"/>
        <v>Véhicules neufsRev. Finances</v>
      </c>
      <c r="B21" s="43" t="str">
        <f t="shared" si="1"/>
        <v>Véhicules neufs</v>
      </c>
      <c r="C21" s="65" t="s">
        <v>389</v>
      </c>
      <c r="D21" s="66">
        <v>0</v>
      </c>
      <c r="E21" s="66">
        <f t="shared" ref="E21:E23" si="14">IF(D21=0,0,F21/D21)</f>
        <v>0</v>
      </c>
      <c r="F21" s="66">
        <v>721</v>
      </c>
      <c r="G21" s="65">
        <v>0</v>
      </c>
      <c r="H21" s="66">
        <f t="shared" ref="H21:H23" si="15">IF(G21=0,0,I21/G21)</f>
        <v>0</v>
      </c>
      <c r="I21" s="66">
        <v>0</v>
      </c>
      <c r="J21" s="67"/>
      <c r="K21" s="66">
        <f>IF(J13=0,0,L21/(J13+J15))</f>
        <v>14.300107526881721</v>
      </c>
      <c r="L21" s="68">
        <v>1329.91</v>
      </c>
      <c r="M21" s="67"/>
      <c r="N21" s="68">
        <f t="shared" ref="N21:N24" si="16">L21-F21</f>
        <v>608.91000000000008</v>
      </c>
      <c r="O21" s="67"/>
      <c r="P21" s="66">
        <f>IF(O13=0,0,Q21/(O13+O15))</f>
        <v>5.289354838709678</v>
      </c>
      <c r="Q21" s="68">
        <v>491.91</v>
      </c>
      <c r="R21" s="67">
        <f t="shared" ref="R21:R23" si="17">O21-K21</f>
        <v>-14.300107526881721</v>
      </c>
      <c r="S21" s="68">
        <f t="shared" ref="S21:S24" si="18">L21-Q21</f>
        <v>838</v>
      </c>
      <c r="T21" s="43"/>
      <c r="U21" s="43"/>
      <c r="V21" s="38"/>
      <c r="W21" s="43"/>
      <c r="X21" s="43"/>
      <c r="Y21" s="43"/>
      <c r="Z21" s="43"/>
      <c r="AA21" s="43"/>
      <c r="AB21" s="43"/>
      <c r="AC21" s="43"/>
      <c r="AD21" s="43"/>
      <c r="AE21" s="43"/>
      <c r="AF21" s="43"/>
      <c r="AG21" s="43"/>
      <c r="AH21" s="43"/>
      <c r="AI21" s="43"/>
      <c r="AJ21" s="43"/>
      <c r="AK21" s="43"/>
      <c r="AL21" s="43"/>
      <c r="AM21" s="43"/>
      <c r="AN21" s="43"/>
    </row>
    <row r="22" spans="1:40" ht="15.75" customHeight="1">
      <c r="A22" s="16" t="str">
        <f t="shared" si="0"/>
        <v>Véhicules neufsRev. Protections</v>
      </c>
      <c r="B22" s="43" t="str">
        <f t="shared" si="1"/>
        <v>Véhicules neufs</v>
      </c>
      <c r="C22" s="65" t="s">
        <v>390</v>
      </c>
      <c r="D22" s="66">
        <v>0</v>
      </c>
      <c r="E22" s="66">
        <f t="shared" si="14"/>
        <v>0</v>
      </c>
      <c r="F22" s="66">
        <v>118450</v>
      </c>
      <c r="G22" s="65">
        <v>0</v>
      </c>
      <c r="H22" s="66">
        <f t="shared" si="15"/>
        <v>0</v>
      </c>
      <c r="I22" s="66">
        <v>0</v>
      </c>
      <c r="J22" s="67"/>
      <c r="K22" s="66">
        <f>IF(J13=0,0,L22/(J13+J15))</f>
        <v>563.04623655913986</v>
      </c>
      <c r="L22" s="68">
        <v>52363.3</v>
      </c>
      <c r="M22" s="67"/>
      <c r="N22" s="68">
        <f t="shared" si="16"/>
        <v>-66086.7</v>
      </c>
      <c r="O22" s="67"/>
      <c r="P22" s="66">
        <f>IF(O13=0,0,Q22/(O13+O15))</f>
        <v>1464.1901075268815</v>
      </c>
      <c r="Q22" s="68">
        <v>136169.68</v>
      </c>
      <c r="R22" s="67">
        <f t="shared" si="17"/>
        <v>-563.04623655913986</v>
      </c>
      <c r="S22" s="68">
        <f t="shared" si="18"/>
        <v>-83806.37999999999</v>
      </c>
      <c r="T22" s="43"/>
      <c r="U22" s="43"/>
      <c r="V22" s="38"/>
      <c r="W22" s="43"/>
      <c r="X22" s="43"/>
      <c r="Y22" s="43"/>
      <c r="Z22" s="43"/>
      <c r="AA22" s="43"/>
      <c r="AB22" s="43"/>
      <c r="AC22" s="43"/>
      <c r="AD22" s="43"/>
      <c r="AE22" s="43"/>
      <c r="AF22" s="43"/>
      <c r="AG22" s="43"/>
      <c r="AH22" s="43"/>
      <c r="AI22" s="43"/>
      <c r="AJ22" s="43"/>
      <c r="AK22" s="43"/>
      <c r="AL22" s="43"/>
      <c r="AM22" s="43"/>
      <c r="AN22" s="43"/>
    </row>
    <row r="23" spans="1:40" ht="15.75" customHeight="1">
      <c r="A23" s="16" t="str">
        <f t="shared" si="0"/>
        <v>Véhicules neufsRev. Autres</v>
      </c>
      <c r="B23" s="43" t="str">
        <f t="shared" si="1"/>
        <v>Véhicules neufs</v>
      </c>
      <c r="C23" s="65" t="s">
        <v>391</v>
      </c>
      <c r="D23" s="66">
        <v>0</v>
      </c>
      <c r="E23" s="66">
        <f t="shared" si="14"/>
        <v>0</v>
      </c>
      <c r="F23" s="66">
        <v>45629</v>
      </c>
      <c r="G23" s="65">
        <v>0</v>
      </c>
      <c r="H23" s="66">
        <f t="shared" si="15"/>
        <v>0</v>
      </c>
      <c r="I23" s="66">
        <v>0</v>
      </c>
      <c r="J23" s="67"/>
      <c r="K23" s="66">
        <f>IF(J13=0,0,L23/(J13+J15))</f>
        <v>495.57247311827956</v>
      </c>
      <c r="L23" s="68">
        <v>46088.24</v>
      </c>
      <c r="M23" s="80"/>
      <c r="N23" s="68">
        <f t="shared" si="16"/>
        <v>459.23999999999796</v>
      </c>
      <c r="O23" s="67"/>
      <c r="P23" s="66">
        <f>IF(O13=0,0,Q23/(O13+O15))</f>
        <v>802.8445161290324</v>
      </c>
      <c r="Q23" s="68">
        <v>74664.540000000008</v>
      </c>
      <c r="R23" s="67">
        <f t="shared" si="17"/>
        <v>-495.57247311827956</v>
      </c>
      <c r="S23" s="68">
        <f t="shared" si="18"/>
        <v>-28576.30000000001</v>
      </c>
      <c r="T23" s="43"/>
      <c r="U23" s="43"/>
      <c r="V23" s="38"/>
      <c r="W23" s="43"/>
      <c r="X23" s="43"/>
      <c r="Y23" s="43"/>
      <c r="Z23" s="43"/>
      <c r="AA23" s="43"/>
      <c r="AB23" s="43"/>
      <c r="AC23" s="43"/>
      <c r="AD23" s="43"/>
      <c r="AE23" s="43"/>
      <c r="AF23" s="43"/>
      <c r="AG23" s="43"/>
      <c r="AH23" s="43"/>
      <c r="AI23" s="43"/>
      <c r="AJ23" s="43"/>
      <c r="AK23" s="43"/>
      <c r="AL23" s="43"/>
      <c r="AM23" s="43"/>
      <c r="AN23" s="43"/>
    </row>
    <row r="24" spans="1:40" ht="15.75" customHeight="1">
      <c r="A24" s="16" t="str">
        <f t="shared" si="0"/>
        <v>Véhicules neufsTotal F&amp;I</v>
      </c>
      <c r="B24" s="43" t="str">
        <f t="shared" si="1"/>
        <v>Véhicules neufs</v>
      </c>
      <c r="C24" s="72" t="s">
        <v>392</v>
      </c>
      <c r="D24" s="73">
        <f>+D15+D13</f>
        <v>103</v>
      </c>
      <c r="E24" s="73">
        <f>IF(D24&lt;=0,0,F24/D24)</f>
        <v>1600</v>
      </c>
      <c r="F24" s="74">
        <f>F21+F22+F23</f>
        <v>164800</v>
      </c>
      <c r="G24" s="75">
        <f>+G15+G13</f>
        <v>0</v>
      </c>
      <c r="H24" s="73">
        <f>IF(G24&lt;=0,0,I24/G24)</f>
        <v>0</v>
      </c>
      <c r="I24" s="74">
        <f>I21+I22+I23</f>
        <v>0</v>
      </c>
      <c r="J24" s="75">
        <f>+J15+J13</f>
        <v>93</v>
      </c>
      <c r="K24" s="73">
        <f>IF(J24&lt;=0,0,L24/J24)</f>
        <v>1072.9188172043011</v>
      </c>
      <c r="L24" s="74">
        <f>L21+L22+L23</f>
        <v>99781.450000000012</v>
      </c>
      <c r="M24" s="87">
        <f>J24-D24</f>
        <v>-10</v>
      </c>
      <c r="N24" s="74">
        <f t="shared" si="16"/>
        <v>-65018.549999999988</v>
      </c>
      <c r="O24" s="75">
        <f>+O15+O13</f>
        <v>93</v>
      </c>
      <c r="P24" s="73">
        <f>IF(O24&lt;=0,0,Q24/O24)</f>
        <v>2272.3239784946236</v>
      </c>
      <c r="Q24" s="74">
        <f>Q21+Q22+Q23</f>
        <v>211326.13</v>
      </c>
      <c r="R24" s="86"/>
      <c r="S24" s="74">
        <f t="shared" si="18"/>
        <v>-111544.68</v>
      </c>
      <c r="T24" s="43"/>
      <c r="U24" s="43"/>
      <c r="V24" s="38"/>
      <c r="W24" s="43"/>
      <c r="X24" s="43"/>
      <c r="Y24" s="43"/>
      <c r="Z24" s="43"/>
      <c r="AA24" s="43"/>
      <c r="AB24" s="43"/>
      <c r="AC24" s="43"/>
      <c r="AD24" s="43"/>
      <c r="AE24" s="43"/>
      <c r="AF24" s="43"/>
      <c r="AG24" s="43"/>
      <c r="AH24" s="43"/>
      <c r="AI24" s="43"/>
      <c r="AJ24" s="43"/>
      <c r="AK24" s="43"/>
      <c r="AL24" s="43"/>
      <c r="AM24" s="43"/>
      <c r="AN24" s="43"/>
    </row>
    <row r="25" spans="1:40" ht="15.75" customHeight="1">
      <c r="A25" s="16" t="str">
        <f t="shared" si="0"/>
        <v>Véhicules neufs</v>
      </c>
      <c r="B25" s="43" t="str">
        <f t="shared" si="1"/>
        <v>Véhicules neufs</v>
      </c>
      <c r="C25" s="65"/>
      <c r="D25" s="43"/>
      <c r="E25" s="43"/>
      <c r="F25" s="88"/>
      <c r="G25" s="65"/>
      <c r="H25" s="43"/>
      <c r="I25" s="88"/>
      <c r="J25" s="65"/>
      <c r="K25" s="43"/>
      <c r="L25" s="88"/>
      <c r="M25" s="77"/>
      <c r="N25" s="78">
        <f>IF(N24=0,0,N24/F24)</f>
        <v>-0.3945300364077669</v>
      </c>
      <c r="O25" s="65"/>
      <c r="P25" s="43"/>
      <c r="Q25" s="88"/>
      <c r="R25" s="89"/>
      <c r="S25" s="78">
        <f>IF(Q24=0,0,(S24/Q24))</f>
        <v>-0.52783193446073129</v>
      </c>
      <c r="T25" s="43"/>
      <c r="U25" s="43"/>
      <c r="V25" s="38"/>
      <c r="W25" s="43"/>
      <c r="X25" s="43"/>
      <c r="Y25" s="43"/>
      <c r="Z25" s="43"/>
      <c r="AA25" s="43"/>
      <c r="AB25" s="43"/>
      <c r="AC25" s="43"/>
      <c r="AD25" s="43"/>
      <c r="AE25" s="43"/>
      <c r="AF25" s="43"/>
      <c r="AG25" s="43"/>
      <c r="AH25" s="43"/>
      <c r="AI25" s="43"/>
      <c r="AJ25" s="43"/>
      <c r="AK25" s="43"/>
      <c r="AL25" s="43"/>
      <c r="AM25" s="43"/>
      <c r="AN25" s="43"/>
    </row>
    <row r="26" spans="1:40" ht="15.75" customHeight="1">
      <c r="A26" s="16" t="str">
        <f t="shared" si="0"/>
        <v>Véhicules neufs</v>
      </c>
      <c r="B26" s="43" t="str">
        <f t="shared" si="1"/>
        <v>Véhicules neufs</v>
      </c>
      <c r="C26" s="65"/>
      <c r="D26" s="43"/>
      <c r="E26" s="43"/>
      <c r="F26" s="76"/>
      <c r="G26" s="65"/>
      <c r="H26" s="43"/>
      <c r="I26" s="76"/>
      <c r="J26" s="65"/>
      <c r="K26" s="43"/>
      <c r="L26" s="76"/>
      <c r="M26" s="65"/>
      <c r="N26" s="76"/>
      <c r="O26" s="65"/>
      <c r="P26" s="43"/>
      <c r="Q26" s="76"/>
      <c r="R26" s="65"/>
      <c r="S26" s="76"/>
      <c r="T26" s="43"/>
      <c r="U26" s="43"/>
      <c r="V26" s="38"/>
      <c r="W26" s="43"/>
      <c r="X26" s="43"/>
      <c r="Y26" s="43"/>
      <c r="Z26" s="43"/>
      <c r="AA26" s="43"/>
      <c r="AB26" s="43"/>
      <c r="AC26" s="43"/>
      <c r="AD26" s="43"/>
      <c r="AE26" s="43"/>
      <c r="AF26" s="43"/>
      <c r="AG26" s="43"/>
      <c r="AH26" s="43"/>
      <c r="AI26" s="43"/>
      <c r="AJ26" s="43"/>
      <c r="AK26" s="43"/>
      <c r="AL26" s="43"/>
      <c r="AM26" s="43"/>
      <c r="AN26" s="43"/>
    </row>
    <row r="27" spans="1:40" ht="15.75" customHeight="1">
      <c r="A27" s="16" t="str">
        <f t="shared" si="0"/>
        <v>Véhicules neufsTotal Dépt. Neufs</v>
      </c>
      <c r="B27" s="43" t="str">
        <f t="shared" si="1"/>
        <v>Véhicules neufs</v>
      </c>
      <c r="C27" s="90" t="s">
        <v>393</v>
      </c>
      <c r="D27" s="91">
        <f>+D13+D15+D17</f>
        <v>109</v>
      </c>
      <c r="E27" s="92">
        <f>IF(D27&lt;=0,0,F27/D27)</f>
        <v>5213.6279007015655</v>
      </c>
      <c r="F27" s="93">
        <f>F13+F17+F24+F19+F15</f>
        <v>568285.4411764706</v>
      </c>
      <c r="G27" s="94">
        <f>+G13+G15+G17</f>
        <v>0</v>
      </c>
      <c r="H27" s="95">
        <f>IF(G27&lt;=0,0,I27/G27)</f>
        <v>0</v>
      </c>
      <c r="I27" s="93">
        <f>I13+I17+I24+I19+I15</f>
        <v>0</v>
      </c>
      <c r="J27" s="94">
        <f>+J13+J15+J17</f>
        <v>104</v>
      </c>
      <c r="K27" s="95">
        <f>IF(J27&lt;=0,0,L27/J27)</f>
        <v>4738.681730769229</v>
      </c>
      <c r="L27" s="93">
        <f>L13+L17+L24+L19+L15</f>
        <v>492822.89999999979</v>
      </c>
      <c r="M27" s="94">
        <f>J27-D27</f>
        <v>-5</v>
      </c>
      <c r="N27" s="93">
        <f>L27-F27</f>
        <v>-75462.541176470811</v>
      </c>
      <c r="O27" s="94">
        <f>+O13+O15+O17</f>
        <v>93</v>
      </c>
      <c r="P27" s="95">
        <f>IF(O27&lt;=0,0,Q27/O27)</f>
        <v>6588.7876344085962</v>
      </c>
      <c r="Q27" s="93">
        <f>Q13+Q17+Q24+Q19+Q15</f>
        <v>612757.24999999942</v>
      </c>
      <c r="R27" s="94">
        <f>J27-O27</f>
        <v>11</v>
      </c>
      <c r="S27" s="93">
        <f>L27-Q27</f>
        <v>-119934.34999999963</v>
      </c>
      <c r="T27" s="43"/>
      <c r="U27" s="43"/>
      <c r="V27" s="38"/>
      <c r="W27" s="43"/>
      <c r="X27" s="101"/>
      <c r="Y27" s="43"/>
      <c r="Z27" s="43"/>
      <c r="AA27" s="43"/>
      <c r="AB27" s="43"/>
      <c r="AC27" s="43"/>
      <c r="AD27" s="43"/>
      <c r="AE27" s="43"/>
      <c r="AF27" s="43"/>
      <c r="AG27" s="43"/>
      <c r="AH27" s="43"/>
      <c r="AI27" s="43"/>
      <c r="AJ27" s="43"/>
      <c r="AK27" s="43"/>
      <c r="AL27" s="43"/>
      <c r="AM27" s="43"/>
      <c r="AN27" s="43"/>
    </row>
    <row r="28" spans="1:40" ht="15.75" customHeight="1">
      <c r="A28" s="16" t="str">
        <f t="shared" si="0"/>
        <v>Véhicules neufs</v>
      </c>
      <c r="B28" s="43" t="str">
        <f t="shared" si="1"/>
        <v>Véhicules neufs</v>
      </c>
      <c r="C28" s="96"/>
      <c r="D28" s="97"/>
      <c r="E28" s="97"/>
      <c r="F28" s="98"/>
      <c r="G28" s="96"/>
      <c r="H28" s="97"/>
      <c r="I28" s="98"/>
      <c r="J28" s="96"/>
      <c r="K28" s="97"/>
      <c r="L28" s="98"/>
      <c r="M28" s="99">
        <f>M27/D27</f>
        <v>-4.5871559633027525E-2</v>
      </c>
      <c r="N28" s="100">
        <f>N27/F27</f>
        <v>-0.13278985472555385</v>
      </c>
      <c r="O28" s="96"/>
      <c r="P28" s="97"/>
      <c r="Q28" s="98"/>
      <c r="R28" s="99">
        <f>R27/O27</f>
        <v>0.11827956989247312</v>
      </c>
      <c r="S28" s="100">
        <f>IF(Q27=0,0,S27/Q27)</f>
        <v>-0.19572897750291773</v>
      </c>
      <c r="T28" s="43"/>
      <c r="U28" s="43"/>
      <c r="V28" s="38"/>
      <c r="W28" s="43"/>
      <c r="X28" s="101"/>
      <c r="Y28" s="43"/>
      <c r="Z28" s="43"/>
      <c r="AA28" s="43"/>
      <c r="AB28" s="43"/>
      <c r="AC28" s="43"/>
      <c r="AD28" s="43"/>
      <c r="AE28" s="43"/>
      <c r="AF28" s="43"/>
      <c r="AG28" s="43"/>
      <c r="AH28" s="43"/>
      <c r="AI28" s="43"/>
      <c r="AJ28" s="43"/>
      <c r="AK28" s="43"/>
      <c r="AL28" s="43"/>
      <c r="AM28" s="43"/>
      <c r="AN28" s="43"/>
    </row>
    <row r="29" spans="1:40" ht="15.75" customHeight="1">
      <c r="A29" s="16" t="str">
        <f t="shared" si="0"/>
        <v>Véhicules neufs</v>
      </c>
      <c r="B29" s="43" t="str">
        <f t="shared" si="1"/>
        <v>Véhicules neufs</v>
      </c>
      <c r="C29" s="83"/>
      <c r="D29" s="18"/>
      <c r="E29" s="18"/>
      <c r="F29" s="102"/>
      <c r="G29" s="83"/>
      <c r="H29" s="18"/>
      <c r="I29" s="102"/>
      <c r="J29" s="83"/>
      <c r="K29" s="18"/>
      <c r="L29" s="102"/>
      <c r="M29" s="77"/>
      <c r="N29" s="78"/>
      <c r="O29" s="83"/>
      <c r="P29" s="18"/>
      <c r="Q29" s="102"/>
      <c r="R29" s="77"/>
      <c r="S29" s="78"/>
      <c r="T29" s="43"/>
      <c r="U29" s="43"/>
      <c r="V29" s="38"/>
      <c r="W29" s="43"/>
      <c r="X29" s="43"/>
      <c r="Y29" s="43"/>
      <c r="Z29" s="43"/>
      <c r="AA29" s="43"/>
      <c r="AB29" s="43"/>
      <c r="AC29" s="43"/>
      <c r="AD29" s="43"/>
      <c r="AE29" s="43"/>
      <c r="AF29" s="43"/>
      <c r="AG29" s="43"/>
      <c r="AH29" s="43"/>
      <c r="AI29" s="43"/>
      <c r="AJ29" s="43"/>
      <c r="AK29" s="43"/>
      <c r="AL29" s="43"/>
      <c r="AM29" s="43"/>
      <c r="AN29" s="43"/>
    </row>
    <row r="30" spans="1:40" ht="15.75" customHeight="1">
      <c r="A30" s="16" t="str">
        <f t="shared" si="0"/>
        <v>Véhicules neufsDEPENSES</v>
      </c>
      <c r="B30" s="43" t="str">
        <f t="shared" si="1"/>
        <v>Véhicules neufs</v>
      </c>
      <c r="C30" s="103" t="s">
        <v>394</v>
      </c>
      <c r="D30" s="43"/>
      <c r="E30" s="104"/>
      <c r="F30" s="88"/>
      <c r="G30" s="65"/>
      <c r="H30" s="104"/>
      <c r="I30" s="88"/>
      <c r="J30" s="65"/>
      <c r="K30" s="104"/>
      <c r="L30" s="76"/>
      <c r="M30" s="65"/>
      <c r="N30" s="76"/>
      <c r="O30" s="65"/>
      <c r="P30" s="104"/>
      <c r="Q30" s="76"/>
      <c r="R30" s="65"/>
      <c r="S30" s="76"/>
      <c r="T30" s="43"/>
      <c r="U30" s="43"/>
      <c r="V30" s="38"/>
      <c r="W30" s="43"/>
      <c r="X30" s="43"/>
      <c r="Y30" s="43"/>
      <c r="Z30" s="43"/>
      <c r="AA30" s="43"/>
      <c r="AB30" s="43"/>
      <c r="AC30" s="43"/>
      <c r="AD30" s="43"/>
      <c r="AE30" s="43"/>
      <c r="AF30" s="43"/>
      <c r="AG30" s="43"/>
      <c r="AH30" s="43"/>
      <c r="AI30" s="43"/>
      <c r="AJ30" s="43"/>
      <c r="AK30" s="43"/>
      <c r="AL30" s="43"/>
      <c r="AM30" s="43"/>
      <c r="AN30" s="43"/>
    </row>
    <row r="31" spans="1:40" ht="15.75" customHeight="1">
      <c r="A31" s="16" t="str">
        <f t="shared" si="0"/>
        <v>Véhicules neufsComm. vendeurs</v>
      </c>
      <c r="B31" s="43" t="str">
        <f t="shared" si="1"/>
        <v>Véhicules neufs</v>
      </c>
      <c r="C31" s="65" t="s">
        <v>395</v>
      </c>
      <c r="D31" s="105">
        <f>F31/(F13+F15)</f>
        <v>0.27413522512767446</v>
      </c>
      <c r="E31" s="101">
        <f t="shared" ref="E31:E40" si="19">F31/D$24</f>
        <v>1061.9025605784104</v>
      </c>
      <c r="F31" s="66">
        <v>109375.96373957628</v>
      </c>
      <c r="G31" s="106"/>
      <c r="H31" s="101" t="e">
        <f t="shared" ref="H31:H40" si="20">I31/G$24</f>
        <v>#DIV/0!</v>
      </c>
      <c r="I31" s="66">
        <v>0</v>
      </c>
      <c r="J31" s="106">
        <f>L31/(L13+L15)</f>
        <v>0.26539272786979662</v>
      </c>
      <c r="K31" s="101">
        <f t="shared" ref="K31:K40" si="21">IF(L31=0,0,L31/J$24)</f>
        <v>1106.4079569892474</v>
      </c>
      <c r="L31" s="66">
        <v>102895.94</v>
      </c>
      <c r="M31" s="65"/>
      <c r="N31" s="88">
        <f t="shared" ref="N31:N53" si="22">L31-F31</f>
        <v>-6480.0237395762815</v>
      </c>
      <c r="O31" s="106">
        <f>Q31/(Q13+Q15+Q17)</f>
        <v>0.2572717581038565</v>
      </c>
      <c r="P31" s="101">
        <f t="shared" ref="P31:P40" si="23">IF(Q31=0,0,Q31/O$24)</f>
        <v>1110.5041935483873</v>
      </c>
      <c r="Q31" s="68">
        <v>103276.89000000001</v>
      </c>
      <c r="R31" s="65"/>
      <c r="S31" s="88">
        <f t="shared" ref="S31:S53" si="24">L31-Q31</f>
        <v>-380.95000000001164</v>
      </c>
      <c r="T31" s="43"/>
      <c r="U31" s="43"/>
      <c r="V31" s="38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3"/>
      <c r="AJ31" s="43"/>
      <c r="AK31" s="43"/>
      <c r="AL31" s="43"/>
      <c r="AM31" s="43"/>
      <c r="AN31" s="43"/>
    </row>
    <row r="32" spans="1:40" ht="15.75" customHeight="1">
      <c r="A32" s="16" t="str">
        <f t="shared" si="0"/>
        <v>Véhicules neufsComm. F&amp;I</v>
      </c>
      <c r="B32" s="43" t="str">
        <f t="shared" si="1"/>
        <v>Véhicules neufs</v>
      </c>
      <c r="C32" s="51" t="s">
        <v>396</v>
      </c>
      <c r="D32" s="107">
        <f>F32/F24</f>
        <v>0.30499999999999999</v>
      </c>
      <c r="E32" s="108">
        <f t="shared" si="19"/>
        <v>488</v>
      </c>
      <c r="F32" s="57">
        <v>50264</v>
      </c>
      <c r="G32" s="109"/>
      <c r="H32" s="108" t="e">
        <f t="shared" si="20"/>
        <v>#DIV/0!</v>
      </c>
      <c r="I32" s="57">
        <v>0</v>
      </c>
      <c r="J32" s="109">
        <f>L32/L24</f>
        <v>0.23001189098775374</v>
      </c>
      <c r="K32" s="108">
        <f t="shared" si="21"/>
        <v>246.7840860215054</v>
      </c>
      <c r="L32" s="57">
        <v>22950.920000000002</v>
      </c>
      <c r="M32" s="51"/>
      <c r="N32" s="110">
        <f t="shared" si="22"/>
        <v>-27313.079999999998</v>
      </c>
      <c r="O32" s="109">
        <f>Q32/Q24</f>
        <v>0.34098760053950733</v>
      </c>
      <c r="P32" s="108">
        <f t="shared" si="23"/>
        <v>774.83430107526874</v>
      </c>
      <c r="Q32" s="57">
        <v>72059.59</v>
      </c>
      <c r="R32" s="51"/>
      <c r="S32" s="110">
        <f t="shared" si="24"/>
        <v>-49108.67</v>
      </c>
      <c r="T32" s="43"/>
      <c r="U32" s="43"/>
      <c r="V32" s="38"/>
      <c r="W32" s="43"/>
      <c r="X32" s="43"/>
      <c r="Y32" s="43"/>
      <c r="Z32" s="43"/>
      <c r="AA32" s="43"/>
      <c r="AB32" s="43"/>
      <c r="AC32" s="43"/>
      <c r="AD32" s="43"/>
      <c r="AE32" s="43"/>
      <c r="AF32" s="43"/>
      <c r="AG32" s="43"/>
      <c r="AH32" s="43"/>
      <c r="AI32" s="43"/>
      <c r="AJ32" s="43"/>
      <c r="AK32" s="43"/>
      <c r="AL32" s="43"/>
      <c r="AM32" s="43"/>
      <c r="AN32" s="43"/>
    </row>
    <row r="33" spans="1:40" ht="15.75" customHeight="1">
      <c r="A33" s="16" t="str">
        <f t="shared" si="0"/>
        <v>Véhicules neufsFrais de livraison</v>
      </c>
      <c r="B33" s="43" t="str">
        <f t="shared" si="1"/>
        <v>Véhicules neufs</v>
      </c>
      <c r="C33" s="65" t="s">
        <v>397</v>
      </c>
      <c r="D33" s="111"/>
      <c r="E33" s="101">
        <f t="shared" si="19"/>
        <v>120</v>
      </c>
      <c r="F33" s="66">
        <v>12360</v>
      </c>
      <c r="G33" s="112"/>
      <c r="H33" s="101" t="e">
        <f t="shared" si="20"/>
        <v>#DIV/0!</v>
      </c>
      <c r="I33" s="66">
        <v>0</v>
      </c>
      <c r="J33" s="65"/>
      <c r="K33" s="101">
        <f t="shared" si="21"/>
        <v>167.99354838709678</v>
      </c>
      <c r="L33" s="66">
        <v>15623.4</v>
      </c>
      <c r="M33" s="65"/>
      <c r="N33" s="88">
        <f t="shared" si="22"/>
        <v>3263.3999999999996</v>
      </c>
      <c r="O33" s="65"/>
      <c r="P33" s="101">
        <f t="shared" si="23"/>
        <v>122.49</v>
      </c>
      <c r="Q33" s="68">
        <v>11391.57</v>
      </c>
      <c r="R33" s="65"/>
      <c r="S33" s="88">
        <f t="shared" si="24"/>
        <v>4231.83</v>
      </c>
      <c r="T33" s="43"/>
      <c r="U33" s="43"/>
      <c r="V33" s="38"/>
      <c r="W33" s="43"/>
      <c r="X33" s="43"/>
      <c r="Y33" s="43"/>
      <c r="Z33" s="43"/>
      <c r="AA33" s="43"/>
      <c r="AB33" s="43"/>
      <c r="AC33" s="43"/>
      <c r="AD33" s="43"/>
      <c r="AE33" s="43"/>
      <c r="AF33" s="43"/>
      <c r="AG33" s="43"/>
      <c r="AH33" s="43"/>
      <c r="AI33" s="43"/>
      <c r="AJ33" s="43"/>
      <c r="AK33" s="43"/>
      <c r="AL33" s="43"/>
      <c r="AM33" s="43"/>
      <c r="AN33" s="43"/>
    </row>
    <row r="34" spans="1:40" ht="15.75" customHeight="1">
      <c r="A34" s="16" t="str">
        <f t="shared" si="0"/>
        <v>Véhicules neufsService gratuit 1</v>
      </c>
      <c r="B34" s="43" t="str">
        <f t="shared" si="1"/>
        <v>Véhicules neufs</v>
      </c>
      <c r="C34" s="65" t="s">
        <v>398</v>
      </c>
      <c r="D34" s="111"/>
      <c r="E34" s="101">
        <f t="shared" si="19"/>
        <v>35</v>
      </c>
      <c r="F34" s="66">
        <v>3605</v>
      </c>
      <c r="G34" s="112"/>
      <c r="H34" s="101" t="e">
        <f t="shared" si="20"/>
        <v>#DIV/0!</v>
      </c>
      <c r="I34" s="66">
        <v>0</v>
      </c>
      <c r="J34" s="65"/>
      <c r="K34" s="101">
        <f t="shared" si="21"/>
        <v>51.072365591397848</v>
      </c>
      <c r="L34" s="66">
        <v>4749.7299999999996</v>
      </c>
      <c r="M34" s="65"/>
      <c r="N34" s="88">
        <f t="shared" si="22"/>
        <v>1144.7299999999996</v>
      </c>
      <c r="O34" s="65"/>
      <c r="P34" s="101">
        <f t="shared" si="23"/>
        <v>37.781290322580645</v>
      </c>
      <c r="Q34" s="68">
        <v>3513.66</v>
      </c>
      <c r="R34" s="65"/>
      <c r="S34" s="88">
        <f t="shared" si="24"/>
        <v>1236.0699999999997</v>
      </c>
      <c r="T34" s="43"/>
      <c r="U34" s="43"/>
      <c r="V34" s="38"/>
      <c r="W34" s="43"/>
      <c r="X34" s="43"/>
      <c r="Y34" s="43"/>
      <c r="Z34" s="43"/>
      <c r="AA34" s="43"/>
      <c r="AB34" s="43"/>
      <c r="AC34" s="43"/>
      <c r="AD34" s="43"/>
      <c r="AE34" s="43"/>
      <c r="AF34" s="43"/>
      <c r="AG34" s="43"/>
      <c r="AH34" s="43"/>
      <c r="AI34" s="43"/>
      <c r="AJ34" s="43"/>
      <c r="AK34" s="43"/>
      <c r="AL34" s="43"/>
      <c r="AM34" s="43"/>
      <c r="AN34" s="43"/>
    </row>
    <row r="35" spans="1:40" ht="15.75" customHeight="1">
      <c r="A35" s="16" t="str">
        <f t="shared" si="0"/>
        <v>Véhicules neufsEntretien stock</v>
      </c>
      <c r="B35" s="43" t="str">
        <f t="shared" si="1"/>
        <v>Véhicules neufs</v>
      </c>
      <c r="C35" s="51" t="s">
        <v>399</v>
      </c>
      <c r="D35" s="113"/>
      <c r="E35" s="108">
        <f t="shared" si="19"/>
        <v>95.71844660194175</v>
      </c>
      <c r="F35" s="57">
        <v>9859</v>
      </c>
      <c r="G35" s="114"/>
      <c r="H35" s="108" t="e">
        <f t="shared" si="20"/>
        <v>#DIV/0!</v>
      </c>
      <c r="I35" s="57">
        <v>0</v>
      </c>
      <c r="J35" s="51"/>
      <c r="K35" s="108">
        <f t="shared" si="21"/>
        <v>96.994086021505382</v>
      </c>
      <c r="L35" s="57">
        <v>9020.4500000000007</v>
      </c>
      <c r="M35" s="51"/>
      <c r="N35" s="110">
        <f t="shared" si="22"/>
        <v>-838.54999999999927</v>
      </c>
      <c r="O35" s="51"/>
      <c r="P35" s="108">
        <f t="shared" si="23"/>
        <v>52.236774193548385</v>
      </c>
      <c r="Q35" s="68">
        <v>4858.0199999999995</v>
      </c>
      <c r="R35" s="51"/>
      <c r="S35" s="110">
        <f t="shared" si="24"/>
        <v>4162.4300000000012</v>
      </c>
      <c r="T35" s="43"/>
      <c r="U35" s="43"/>
      <c r="V35" s="38"/>
      <c r="W35" s="43"/>
      <c r="X35" s="43"/>
      <c r="Y35" s="43"/>
      <c r="Z35" s="43"/>
      <c r="AA35" s="43"/>
      <c r="AB35" s="43"/>
      <c r="AC35" s="43"/>
      <c r="AD35" s="43"/>
      <c r="AE35" s="43"/>
      <c r="AF35" s="43"/>
      <c r="AG35" s="43"/>
      <c r="AH35" s="43"/>
      <c r="AI35" s="43"/>
      <c r="AJ35" s="43"/>
      <c r="AK35" s="43"/>
      <c r="AL35" s="43"/>
      <c r="AM35" s="43"/>
      <c r="AN35" s="43"/>
    </row>
    <row r="36" spans="1:40" ht="15.75" customHeight="1">
      <c r="A36" s="16" t="str">
        <f t="shared" si="0"/>
        <v>Véhicules neufsPublicité 1</v>
      </c>
      <c r="B36" s="43" t="str">
        <f t="shared" si="1"/>
        <v>Véhicules neufs</v>
      </c>
      <c r="C36" s="65" t="s">
        <v>400</v>
      </c>
      <c r="D36" s="111"/>
      <c r="E36" s="101">
        <f t="shared" si="19"/>
        <v>234.88787878787872</v>
      </c>
      <c r="F36" s="66">
        <v>24193.451515151508</v>
      </c>
      <c r="G36" s="112"/>
      <c r="H36" s="101" t="e">
        <f t="shared" si="20"/>
        <v>#DIV/0!</v>
      </c>
      <c r="I36" s="66">
        <v>0</v>
      </c>
      <c r="J36" s="65"/>
      <c r="K36" s="101">
        <f t="shared" si="21"/>
        <v>180.01913978494622</v>
      </c>
      <c r="L36" s="115">
        <v>16741.78</v>
      </c>
      <c r="M36" s="43"/>
      <c r="N36" s="88">
        <f t="shared" si="22"/>
        <v>-7451.6715151515091</v>
      </c>
      <c r="O36" s="65"/>
      <c r="P36" s="101">
        <f t="shared" si="23"/>
        <v>494.38526881720429</v>
      </c>
      <c r="Q36" s="85">
        <v>45977.83</v>
      </c>
      <c r="R36" s="65"/>
      <c r="S36" s="88">
        <f t="shared" si="24"/>
        <v>-29236.050000000003</v>
      </c>
      <c r="T36" s="43"/>
      <c r="U36" s="43"/>
      <c r="V36" s="38"/>
      <c r="W36" s="38"/>
      <c r="X36" s="43"/>
      <c r="Y36" s="43"/>
      <c r="Z36" s="43"/>
      <c r="AA36" s="43"/>
      <c r="AB36" s="43"/>
      <c r="AC36" s="43"/>
      <c r="AD36" s="43"/>
      <c r="AE36" s="43"/>
      <c r="AF36" s="43"/>
      <c r="AG36" s="43"/>
      <c r="AH36" s="43"/>
      <c r="AI36" s="43"/>
      <c r="AJ36" s="43"/>
      <c r="AK36" s="43"/>
      <c r="AL36" s="43"/>
      <c r="AM36" s="43"/>
      <c r="AN36" s="43"/>
    </row>
    <row r="37" spans="1:40" ht="15.75" customHeight="1">
      <c r="A37" s="16" t="str">
        <f t="shared" si="0"/>
        <v>Véhicules neufsIntérêt de gros</v>
      </c>
      <c r="B37" s="43" t="str">
        <f t="shared" si="1"/>
        <v>Véhicules neufs</v>
      </c>
      <c r="C37" s="65" t="s">
        <v>401</v>
      </c>
      <c r="D37" s="111"/>
      <c r="E37" s="101">
        <f t="shared" si="19"/>
        <v>686.46233467861123</v>
      </c>
      <c r="F37" s="66">
        <v>70705.620471896953</v>
      </c>
      <c r="G37" s="112"/>
      <c r="H37" s="101" t="e">
        <f t="shared" si="20"/>
        <v>#DIV/0!</v>
      </c>
      <c r="I37" s="66">
        <v>0</v>
      </c>
      <c r="J37" s="65"/>
      <c r="K37" s="101">
        <f t="shared" si="21"/>
        <v>689.29430107526878</v>
      </c>
      <c r="L37" s="116">
        <v>64104.369999999995</v>
      </c>
      <c r="M37" s="43"/>
      <c r="N37" s="88">
        <f t="shared" si="22"/>
        <v>-6601.2504718969576</v>
      </c>
      <c r="O37" s="65"/>
      <c r="P37" s="101">
        <f t="shared" si="23"/>
        <v>800.39150537634407</v>
      </c>
      <c r="Q37" s="68">
        <v>74436.41</v>
      </c>
      <c r="R37" s="65"/>
      <c r="S37" s="88">
        <f t="shared" si="24"/>
        <v>-10332.040000000008</v>
      </c>
      <c r="T37" s="43"/>
      <c r="U37" s="43"/>
      <c r="V37" s="38"/>
      <c r="W37" s="117"/>
      <c r="X37" s="43"/>
      <c r="Y37" s="43"/>
      <c r="Z37" s="43"/>
      <c r="AA37" s="43"/>
      <c r="AB37" s="43"/>
      <c r="AC37" s="43"/>
      <c r="AD37" s="43"/>
      <c r="AE37" s="43"/>
      <c r="AF37" s="43"/>
      <c r="AG37" s="43"/>
      <c r="AH37" s="43"/>
      <c r="AI37" s="43"/>
      <c r="AJ37" s="43"/>
      <c r="AK37" s="43"/>
      <c r="AL37" s="43"/>
      <c r="AM37" s="43"/>
      <c r="AN37" s="43"/>
    </row>
    <row r="38" spans="1:40" ht="15.75" hidden="1" customHeight="1">
      <c r="A38" s="16" t="str">
        <f t="shared" si="0"/>
        <v>Véhicules neufs[...]</v>
      </c>
      <c r="B38" s="43" t="str">
        <f t="shared" si="1"/>
        <v>Véhicules neufs</v>
      </c>
      <c r="C38" s="65" t="s">
        <v>330</v>
      </c>
      <c r="D38" s="111"/>
      <c r="E38" s="101">
        <f t="shared" si="19"/>
        <v>0</v>
      </c>
      <c r="F38" s="66">
        <v>0</v>
      </c>
      <c r="G38" s="112"/>
      <c r="H38" s="101" t="e">
        <f t="shared" si="20"/>
        <v>#DIV/0!</v>
      </c>
      <c r="I38" s="66">
        <v>0</v>
      </c>
      <c r="J38" s="65"/>
      <c r="K38" s="101">
        <f t="shared" si="21"/>
        <v>0</v>
      </c>
      <c r="L38" s="116">
        <v>0</v>
      </c>
      <c r="M38" s="43"/>
      <c r="N38" s="88">
        <f t="shared" si="22"/>
        <v>0</v>
      </c>
      <c r="O38" s="65"/>
      <c r="P38" s="101">
        <f t="shared" si="23"/>
        <v>0</v>
      </c>
      <c r="Q38" s="68">
        <v>0</v>
      </c>
      <c r="R38" s="65"/>
      <c r="S38" s="88">
        <f t="shared" si="24"/>
        <v>0</v>
      </c>
      <c r="T38" s="43"/>
      <c r="U38" s="43"/>
      <c r="V38" s="38"/>
      <c r="W38" s="43"/>
      <c r="X38" s="43"/>
      <c r="Y38" s="43"/>
      <c r="Z38" s="43"/>
      <c r="AA38" s="43"/>
      <c r="AB38" s="43"/>
      <c r="AC38" s="43"/>
      <c r="AD38" s="43"/>
      <c r="AE38" s="43"/>
      <c r="AF38" s="43"/>
      <c r="AG38" s="43"/>
      <c r="AH38" s="43"/>
      <c r="AI38" s="43"/>
      <c r="AJ38" s="43"/>
      <c r="AK38" s="43"/>
      <c r="AL38" s="43"/>
      <c r="AM38" s="43"/>
      <c r="AN38" s="43"/>
    </row>
    <row r="39" spans="1:40" ht="15.75" hidden="1" customHeight="1">
      <c r="A39" s="16" t="str">
        <f t="shared" si="0"/>
        <v>Véhicules neufs[...]</v>
      </c>
      <c r="B39" s="43" t="str">
        <f t="shared" si="1"/>
        <v>Véhicules neufs</v>
      </c>
      <c r="C39" s="65" t="s">
        <v>330</v>
      </c>
      <c r="D39" s="111"/>
      <c r="E39" s="101">
        <f t="shared" si="19"/>
        <v>0</v>
      </c>
      <c r="F39" s="66">
        <v>0</v>
      </c>
      <c r="G39" s="112"/>
      <c r="H39" s="101" t="e">
        <f t="shared" si="20"/>
        <v>#DIV/0!</v>
      </c>
      <c r="I39" s="66">
        <v>0</v>
      </c>
      <c r="J39" s="65"/>
      <c r="K39" s="101">
        <f t="shared" si="21"/>
        <v>0</v>
      </c>
      <c r="L39" s="116">
        <v>0</v>
      </c>
      <c r="M39" s="43"/>
      <c r="N39" s="88">
        <f t="shared" si="22"/>
        <v>0</v>
      </c>
      <c r="O39" s="65"/>
      <c r="P39" s="101">
        <f t="shared" si="23"/>
        <v>0</v>
      </c>
      <c r="Q39" s="68">
        <v>0</v>
      </c>
      <c r="R39" s="65"/>
      <c r="S39" s="88">
        <f t="shared" si="24"/>
        <v>0</v>
      </c>
      <c r="T39" s="43"/>
      <c r="U39" s="43"/>
      <c r="V39" s="38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3"/>
      <c r="AI39" s="43"/>
      <c r="AJ39" s="43"/>
      <c r="AK39" s="43"/>
      <c r="AL39" s="43"/>
      <c r="AM39" s="43"/>
      <c r="AN39" s="43"/>
    </row>
    <row r="40" spans="1:40" ht="15.75" hidden="1" customHeight="1">
      <c r="A40" s="16" t="str">
        <f t="shared" si="0"/>
        <v>Véhicules neufs[...]</v>
      </c>
      <c r="B40" s="43" t="str">
        <f t="shared" si="1"/>
        <v>Véhicules neufs</v>
      </c>
      <c r="C40" s="65" t="s">
        <v>330</v>
      </c>
      <c r="D40" s="111"/>
      <c r="E40" s="101">
        <f t="shared" si="19"/>
        <v>0</v>
      </c>
      <c r="F40" s="66">
        <v>0</v>
      </c>
      <c r="G40" s="112"/>
      <c r="H40" s="101" t="e">
        <f t="shared" si="20"/>
        <v>#DIV/0!</v>
      </c>
      <c r="I40" s="66">
        <v>0</v>
      </c>
      <c r="J40" s="65"/>
      <c r="K40" s="101">
        <f t="shared" si="21"/>
        <v>0</v>
      </c>
      <c r="L40" s="118">
        <v>0</v>
      </c>
      <c r="M40" s="43"/>
      <c r="N40" s="88">
        <f t="shared" si="22"/>
        <v>0</v>
      </c>
      <c r="O40" s="65"/>
      <c r="P40" s="101">
        <f t="shared" si="23"/>
        <v>0</v>
      </c>
      <c r="Q40" s="68">
        <v>0</v>
      </c>
      <c r="R40" s="65"/>
      <c r="S40" s="88">
        <f t="shared" si="24"/>
        <v>0</v>
      </c>
      <c r="T40" s="43"/>
      <c r="U40" s="43"/>
      <c r="V40" s="38"/>
      <c r="W40" s="43"/>
      <c r="X40" s="43"/>
      <c r="Y40" s="43"/>
      <c r="Z40" s="43"/>
      <c r="AA40" s="43"/>
      <c r="AB40" s="43"/>
      <c r="AC40" s="43"/>
      <c r="AD40" s="43"/>
      <c r="AE40" s="43"/>
      <c r="AF40" s="43"/>
      <c r="AG40" s="43"/>
      <c r="AH40" s="43"/>
      <c r="AI40" s="43"/>
      <c r="AJ40" s="43"/>
      <c r="AK40" s="43"/>
      <c r="AL40" s="43"/>
      <c r="AM40" s="43"/>
      <c r="AN40" s="43"/>
    </row>
    <row r="41" spans="1:40" ht="15.75" customHeight="1">
      <c r="A41" s="16" t="str">
        <f t="shared" si="0"/>
        <v>Véhicules neufsTOTAL VARIABLES</v>
      </c>
      <c r="B41" s="43" t="str">
        <f t="shared" si="1"/>
        <v>Véhicules neufs</v>
      </c>
      <c r="C41" s="119" t="s">
        <v>403</v>
      </c>
      <c r="D41" s="120" t="s">
        <v>404</v>
      </c>
      <c r="E41" s="121">
        <f>F41/F$27</f>
        <v>0.49334896763537389</v>
      </c>
      <c r="F41" s="122">
        <f>SUM(F31:F40)</f>
        <v>280363.03572662477</v>
      </c>
      <c r="G41" s="123" t="s">
        <v>404</v>
      </c>
      <c r="H41" s="121" t="e">
        <f>I41/I$27</f>
        <v>#DIV/0!</v>
      </c>
      <c r="I41" s="122">
        <f>SUM(I31:I40)</f>
        <v>0</v>
      </c>
      <c r="J41" s="123" t="s">
        <v>404</v>
      </c>
      <c r="K41" s="121">
        <f>L41/L$27</f>
        <v>0.47904955309503705</v>
      </c>
      <c r="L41" s="122">
        <f>SUM(L31:L40)</f>
        <v>236086.59000000003</v>
      </c>
      <c r="M41" s="124"/>
      <c r="N41" s="122">
        <f t="shared" si="22"/>
        <v>-44276.445726624748</v>
      </c>
      <c r="O41" s="123" t="s">
        <v>404</v>
      </c>
      <c r="P41" s="121">
        <f>Q41/Q$27</f>
        <v>0.51490858737289569</v>
      </c>
      <c r="Q41" s="125">
        <f>SUM(Q31:Q40)</f>
        <v>315513.96999999997</v>
      </c>
      <c r="R41" s="126"/>
      <c r="S41" s="122">
        <f t="shared" si="24"/>
        <v>-79427.379999999946</v>
      </c>
      <c r="T41" s="43"/>
      <c r="U41" s="43"/>
      <c r="V41" s="38"/>
      <c r="W41" s="43"/>
      <c r="X41" s="43"/>
      <c r="Y41" s="43"/>
      <c r="Z41" s="43"/>
      <c r="AA41" s="43"/>
      <c r="AB41" s="43"/>
      <c r="AC41" s="43"/>
      <c r="AD41" s="43"/>
      <c r="AE41" s="43"/>
      <c r="AF41" s="43"/>
      <c r="AG41" s="43"/>
      <c r="AH41" s="43"/>
      <c r="AI41" s="43"/>
      <c r="AJ41" s="43"/>
      <c r="AK41" s="43"/>
      <c r="AL41" s="43"/>
      <c r="AM41" s="43"/>
      <c r="AN41" s="43"/>
    </row>
    <row r="42" spans="1:40" ht="15.75" customHeight="1">
      <c r="A42" s="16" t="str">
        <f t="shared" si="0"/>
        <v>Véhicules neufsSalaires cadres</v>
      </c>
      <c r="B42" s="43" t="str">
        <f t="shared" si="1"/>
        <v>Véhicules neufs</v>
      </c>
      <c r="C42" s="127" t="s">
        <v>405</v>
      </c>
      <c r="D42" s="43"/>
      <c r="E42" s="43"/>
      <c r="F42" s="66">
        <v>39460.47975916804</v>
      </c>
      <c r="G42" s="65"/>
      <c r="H42" s="43"/>
      <c r="I42" s="66">
        <v>0</v>
      </c>
      <c r="J42" s="65"/>
      <c r="K42" s="43"/>
      <c r="L42" s="68">
        <v>28010.9</v>
      </c>
      <c r="M42" s="65"/>
      <c r="N42" s="88">
        <f t="shared" si="22"/>
        <v>-11449.579759168038</v>
      </c>
      <c r="O42" s="65"/>
      <c r="P42" s="43"/>
      <c r="Q42" s="68">
        <v>41662.89</v>
      </c>
      <c r="R42" s="65"/>
      <c r="S42" s="88">
        <f t="shared" si="24"/>
        <v>-13651.989999999998</v>
      </c>
      <c r="T42" s="43"/>
      <c r="U42" s="43"/>
      <c r="V42" s="38"/>
      <c r="W42" s="43"/>
      <c r="X42" s="43"/>
      <c r="Y42" s="43"/>
      <c r="Z42" s="43"/>
      <c r="AA42" s="43"/>
      <c r="AB42" s="43"/>
      <c r="AC42" s="43"/>
      <c r="AD42" s="43"/>
      <c r="AE42" s="43"/>
      <c r="AF42" s="43"/>
      <c r="AG42" s="43"/>
      <c r="AH42" s="43"/>
      <c r="AI42" s="43"/>
      <c r="AJ42" s="43"/>
      <c r="AK42" s="43"/>
      <c r="AL42" s="43"/>
      <c r="AM42" s="43"/>
      <c r="AN42" s="43"/>
    </row>
    <row r="43" spans="1:40" ht="15.75" customHeight="1">
      <c r="A43" s="16" t="str">
        <f t="shared" si="0"/>
        <v>Véhicules neufsSalaires commis</v>
      </c>
      <c r="B43" s="43" t="str">
        <f t="shared" si="1"/>
        <v>Véhicules neufs</v>
      </c>
      <c r="C43" s="128" t="s">
        <v>406</v>
      </c>
      <c r="D43" s="111"/>
      <c r="E43" s="43"/>
      <c r="F43" s="57">
        <v>15160.02521072797</v>
      </c>
      <c r="G43" s="112"/>
      <c r="H43" s="43"/>
      <c r="I43" s="57">
        <v>0</v>
      </c>
      <c r="J43" s="65"/>
      <c r="K43" s="43"/>
      <c r="L43" s="68">
        <v>12364.779999999999</v>
      </c>
      <c r="M43" s="65"/>
      <c r="N43" s="88">
        <f t="shared" si="22"/>
        <v>-2795.2452107279714</v>
      </c>
      <c r="O43" s="65"/>
      <c r="P43" s="43"/>
      <c r="Q43" s="68">
        <v>28011.770000000004</v>
      </c>
      <c r="R43" s="65"/>
      <c r="S43" s="88">
        <f t="shared" si="24"/>
        <v>-15646.990000000005</v>
      </c>
      <c r="T43" s="43"/>
      <c r="U43" s="43"/>
      <c r="V43" s="38"/>
      <c r="W43" s="43"/>
      <c r="X43" s="43"/>
      <c r="Y43" s="43"/>
      <c r="Z43" s="43"/>
      <c r="AA43" s="43"/>
      <c r="AB43" s="43"/>
      <c r="AC43" s="43"/>
      <c r="AD43" s="43"/>
      <c r="AE43" s="43"/>
      <c r="AF43" s="43"/>
      <c r="AG43" s="43"/>
      <c r="AH43" s="43"/>
      <c r="AI43" s="43"/>
      <c r="AJ43" s="43"/>
      <c r="AK43" s="43"/>
      <c r="AL43" s="43"/>
      <c r="AM43" s="43"/>
      <c r="AN43" s="43"/>
    </row>
    <row r="44" spans="1:40" ht="15.75" customHeight="1">
      <c r="A44" s="16" t="str">
        <f t="shared" si="0"/>
        <v>Véhicules neufsSalaires autres</v>
      </c>
      <c r="B44" s="43" t="str">
        <f t="shared" si="1"/>
        <v>Véhicules neufs</v>
      </c>
      <c r="C44" s="127" t="s">
        <v>407</v>
      </c>
      <c r="D44" s="129"/>
      <c r="E44" s="130"/>
      <c r="F44" s="66">
        <v>0</v>
      </c>
      <c r="G44" s="131"/>
      <c r="H44" s="130"/>
      <c r="I44" s="66">
        <v>0</v>
      </c>
      <c r="J44" s="46"/>
      <c r="K44" s="130"/>
      <c r="L44" s="85">
        <v>520</v>
      </c>
      <c r="M44" s="46"/>
      <c r="N44" s="132">
        <f t="shared" si="22"/>
        <v>520</v>
      </c>
      <c r="O44" s="46"/>
      <c r="P44" s="130"/>
      <c r="Q44" s="85">
        <v>1026</v>
      </c>
      <c r="R44" s="46"/>
      <c r="S44" s="132">
        <f t="shared" si="24"/>
        <v>-506</v>
      </c>
      <c r="T44" s="43"/>
      <c r="U44" s="43"/>
      <c r="V44" s="38"/>
      <c r="W44" s="43"/>
      <c r="X44" s="43"/>
      <c r="Y44" s="43"/>
      <c r="Z44" s="43"/>
      <c r="AA44" s="43"/>
      <c r="AB44" s="43"/>
      <c r="AC44" s="43"/>
      <c r="AD44" s="43"/>
      <c r="AE44" s="43"/>
      <c r="AF44" s="43"/>
      <c r="AG44" s="43"/>
      <c r="AH44" s="43"/>
      <c r="AI44" s="43"/>
      <c r="AJ44" s="43"/>
      <c r="AK44" s="43"/>
      <c r="AL44" s="43"/>
      <c r="AM44" s="43"/>
      <c r="AN44" s="43"/>
    </row>
    <row r="45" spans="1:40" ht="15.75" hidden="1" customHeight="1">
      <c r="A45" s="16" t="str">
        <f t="shared" si="0"/>
        <v>Véhicules neufsSalaires spécialistes</v>
      </c>
      <c r="B45" s="43" t="str">
        <f t="shared" si="1"/>
        <v>Véhicules neufs</v>
      </c>
      <c r="C45" s="127" t="s">
        <v>409</v>
      </c>
      <c r="D45" s="111"/>
      <c r="E45" s="43"/>
      <c r="F45" s="66">
        <v>0</v>
      </c>
      <c r="G45" s="112"/>
      <c r="H45" s="43"/>
      <c r="I45" s="66">
        <v>0</v>
      </c>
      <c r="J45" s="65"/>
      <c r="K45" s="43"/>
      <c r="L45" s="68">
        <v>0</v>
      </c>
      <c r="M45" s="65"/>
      <c r="N45" s="88">
        <f t="shared" si="22"/>
        <v>0</v>
      </c>
      <c r="O45" s="65"/>
      <c r="P45" s="43"/>
      <c r="Q45" s="68">
        <v>0</v>
      </c>
      <c r="R45" s="65"/>
      <c r="S45" s="88">
        <f t="shared" si="24"/>
        <v>0</v>
      </c>
      <c r="T45" s="43"/>
      <c r="U45" s="43"/>
      <c r="V45" s="38"/>
      <c r="W45" s="43"/>
      <c r="X45" s="43"/>
      <c r="Y45" s="43"/>
      <c r="Z45" s="43"/>
      <c r="AA45" s="43"/>
      <c r="AB45" s="43"/>
      <c r="AC45" s="43"/>
      <c r="AD45" s="43"/>
      <c r="AE45" s="43"/>
      <c r="AF45" s="43"/>
      <c r="AG45" s="43"/>
      <c r="AH45" s="43"/>
      <c r="AI45" s="43"/>
      <c r="AJ45" s="43"/>
      <c r="AK45" s="43"/>
      <c r="AL45" s="43"/>
      <c r="AM45" s="43"/>
      <c r="AN45" s="43"/>
    </row>
    <row r="46" spans="1:40" ht="15.75" hidden="1" customHeight="1">
      <c r="A46" s="16" t="str">
        <f t="shared" si="0"/>
        <v>Véhicules neufs[...]</v>
      </c>
      <c r="B46" s="43" t="str">
        <f t="shared" si="1"/>
        <v>Véhicules neufs</v>
      </c>
      <c r="C46" s="127" t="s">
        <v>330</v>
      </c>
      <c r="D46" s="111"/>
      <c r="E46" s="43"/>
      <c r="F46" s="66">
        <v>0</v>
      </c>
      <c r="G46" s="112"/>
      <c r="H46" s="43"/>
      <c r="I46" s="66">
        <v>0</v>
      </c>
      <c r="J46" s="65"/>
      <c r="K46" s="43"/>
      <c r="L46" s="68">
        <v>0</v>
      </c>
      <c r="M46" s="65"/>
      <c r="N46" s="88">
        <f t="shared" si="22"/>
        <v>0</v>
      </c>
      <c r="O46" s="65"/>
      <c r="P46" s="43"/>
      <c r="Q46" s="68">
        <v>0</v>
      </c>
      <c r="R46" s="65"/>
      <c r="S46" s="88">
        <f t="shared" si="24"/>
        <v>0</v>
      </c>
      <c r="T46" s="43"/>
      <c r="U46" s="43"/>
      <c r="V46" s="38"/>
      <c r="W46" s="43"/>
      <c r="X46" s="43"/>
      <c r="Y46" s="43"/>
      <c r="Z46" s="43"/>
      <c r="AA46" s="43"/>
      <c r="AB46" s="43"/>
      <c r="AC46" s="43"/>
      <c r="AD46" s="43"/>
      <c r="AE46" s="43"/>
      <c r="AF46" s="43"/>
      <c r="AG46" s="43"/>
      <c r="AH46" s="43"/>
      <c r="AI46" s="43"/>
      <c r="AJ46" s="43"/>
      <c r="AK46" s="43"/>
      <c r="AL46" s="43"/>
      <c r="AM46" s="43"/>
      <c r="AN46" s="43"/>
    </row>
    <row r="47" spans="1:40" ht="15.75" hidden="1" customHeight="1">
      <c r="A47" s="16" t="str">
        <f t="shared" si="0"/>
        <v>Véhicules neufs[...]</v>
      </c>
      <c r="B47" s="43" t="str">
        <f t="shared" si="1"/>
        <v>Véhicules neufs</v>
      </c>
      <c r="C47" s="127" t="s">
        <v>330</v>
      </c>
      <c r="D47" s="111"/>
      <c r="E47" s="43"/>
      <c r="F47" s="66">
        <v>0</v>
      </c>
      <c r="G47" s="112"/>
      <c r="H47" s="43"/>
      <c r="I47" s="66">
        <v>0</v>
      </c>
      <c r="J47" s="65"/>
      <c r="K47" s="43"/>
      <c r="L47" s="68">
        <v>0</v>
      </c>
      <c r="M47" s="65"/>
      <c r="N47" s="88">
        <f t="shared" si="22"/>
        <v>0</v>
      </c>
      <c r="O47" s="65"/>
      <c r="P47" s="43"/>
      <c r="Q47" s="68">
        <v>0</v>
      </c>
      <c r="R47" s="65"/>
      <c r="S47" s="88">
        <f t="shared" si="24"/>
        <v>0</v>
      </c>
      <c r="T47" s="43"/>
      <c r="U47" s="43"/>
      <c r="V47" s="38"/>
      <c r="W47" s="43"/>
      <c r="X47" s="43"/>
      <c r="Y47" s="43"/>
      <c r="Z47" s="43"/>
      <c r="AA47" s="43"/>
      <c r="AB47" s="43"/>
      <c r="AC47" s="43"/>
      <c r="AD47" s="43"/>
      <c r="AE47" s="43"/>
      <c r="AF47" s="43"/>
      <c r="AG47" s="43"/>
      <c r="AH47" s="43"/>
      <c r="AI47" s="43"/>
      <c r="AJ47" s="43"/>
      <c r="AK47" s="43"/>
      <c r="AL47" s="43"/>
      <c r="AM47" s="43"/>
      <c r="AN47" s="43"/>
    </row>
    <row r="48" spans="1:40" ht="15.75" hidden="1" customHeight="1">
      <c r="A48" s="16" t="str">
        <f t="shared" si="0"/>
        <v>Véhicules neufs[...]</v>
      </c>
      <c r="B48" s="43" t="str">
        <f t="shared" si="1"/>
        <v>Véhicules neufs</v>
      </c>
      <c r="C48" s="127" t="s">
        <v>330</v>
      </c>
      <c r="D48" s="111"/>
      <c r="E48" s="43"/>
      <c r="F48" s="66">
        <v>0</v>
      </c>
      <c r="G48" s="112"/>
      <c r="H48" s="43"/>
      <c r="I48" s="66">
        <v>0</v>
      </c>
      <c r="J48" s="65"/>
      <c r="K48" s="43"/>
      <c r="L48" s="68">
        <v>0</v>
      </c>
      <c r="M48" s="65"/>
      <c r="N48" s="88">
        <f t="shared" si="22"/>
        <v>0</v>
      </c>
      <c r="O48" s="65"/>
      <c r="P48" s="43"/>
      <c r="Q48" s="68">
        <v>0</v>
      </c>
      <c r="R48" s="65"/>
      <c r="S48" s="88">
        <f t="shared" si="24"/>
        <v>0</v>
      </c>
      <c r="T48" s="43"/>
      <c r="U48" s="43"/>
      <c r="V48" s="38"/>
      <c r="W48" s="43"/>
      <c r="X48" s="43"/>
      <c r="Y48" s="43"/>
      <c r="Z48" s="43"/>
      <c r="AA48" s="43"/>
      <c r="AB48" s="43"/>
      <c r="AC48" s="43"/>
      <c r="AD48" s="43"/>
      <c r="AE48" s="43"/>
      <c r="AF48" s="43"/>
      <c r="AG48" s="43"/>
      <c r="AH48" s="43"/>
      <c r="AI48" s="43"/>
      <c r="AJ48" s="43"/>
      <c r="AK48" s="43"/>
      <c r="AL48" s="43"/>
      <c r="AM48" s="43"/>
      <c r="AN48" s="43"/>
    </row>
    <row r="49" spans="1:40" ht="15.75" customHeight="1">
      <c r="A49" s="16" t="str">
        <f t="shared" si="0"/>
        <v>Véhicules neufsSalaires en absences</v>
      </c>
      <c r="B49" s="43" t="str">
        <f t="shared" si="1"/>
        <v>Véhicules neufs</v>
      </c>
      <c r="C49" s="128" t="s">
        <v>410</v>
      </c>
      <c r="D49" s="111"/>
      <c r="E49" s="43"/>
      <c r="F49" s="57">
        <v>29740.360413401188</v>
      </c>
      <c r="G49" s="112"/>
      <c r="H49" s="43"/>
      <c r="I49" s="57">
        <v>0</v>
      </c>
      <c r="J49" s="65"/>
      <c r="K49" s="43"/>
      <c r="L49" s="57">
        <v>21525.489999999998</v>
      </c>
      <c r="M49" s="65"/>
      <c r="N49" s="88">
        <f t="shared" si="22"/>
        <v>-8214.8704134011896</v>
      </c>
      <c r="O49" s="65"/>
      <c r="P49" s="43"/>
      <c r="Q49" s="57">
        <v>28615.34</v>
      </c>
      <c r="R49" s="65"/>
      <c r="S49" s="88">
        <f t="shared" si="24"/>
        <v>-7089.8500000000022</v>
      </c>
      <c r="T49" s="43"/>
      <c r="U49" s="43"/>
      <c r="V49" s="38"/>
      <c r="W49" s="43"/>
      <c r="X49" s="43"/>
      <c r="Y49" s="43"/>
      <c r="Z49" s="43"/>
      <c r="AA49" s="43"/>
      <c r="AB49" s="43"/>
      <c r="AC49" s="43"/>
      <c r="AD49" s="43"/>
      <c r="AE49" s="43"/>
      <c r="AF49" s="43"/>
      <c r="AG49" s="43"/>
      <c r="AH49" s="43"/>
      <c r="AI49" s="43"/>
      <c r="AJ49" s="43"/>
      <c r="AK49" s="43"/>
      <c r="AL49" s="43"/>
      <c r="AM49" s="43"/>
      <c r="AN49" s="43"/>
    </row>
    <row r="50" spans="1:40" ht="15.75" customHeight="1">
      <c r="A50" s="16" t="str">
        <f t="shared" si="0"/>
        <v>Véhicules neufsDéduction à la source</v>
      </c>
      <c r="B50" s="43" t="str">
        <f t="shared" si="1"/>
        <v>Véhicules neufs</v>
      </c>
      <c r="C50" s="127" t="s">
        <v>411</v>
      </c>
      <c r="D50" s="129"/>
      <c r="E50" s="130"/>
      <c r="F50" s="66">
        <v>31629.611551640832</v>
      </c>
      <c r="G50" s="131"/>
      <c r="H50" s="130"/>
      <c r="I50" s="66">
        <v>0</v>
      </c>
      <c r="J50" s="46"/>
      <c r="K50" s="130"/>
      <c r="L50" s="68">
        <v>26428.309999999998</v>
      </c>
      <c r="M50" s="46"/>
      <c r="N50" s="132">
        <f t="shared" si="22"/>
        <v>-5201.3015516408341</v>
      </c>
      <c r="O50" s="46"/>
      <c r="P50" s="130"/>
      <c r="Q50" s="68">
        <v>37522.080000000002</v>
      </c>
      <c r="R50" s="46"/>
      <c r="S50" s="132">
        <f t="shared" si="24"/>
        <v>-11093.770000000004</v>
      </c>
      <c r="T50" s="43"/>
      <c r="U50" s="43"/>
      <c r="V50" s="38"/>
      <c r="W50" s="43"/>
      <c r="X50" s="43"/>
      <c r="Y50" s="43"/>
      <c r="Z50" s="43"/>
      <c r="AA50" s="43"/>
      <c r="AB50" s="43"/>
      <c r="AC50" s="43"/>
      <c r="AD50" s="43"/>
      <c r="AE50" s="43"/>
      <c r="AF50" s="43"/>
      <c r="AG50" s="43"/>
      <c r="AH50" s="43"/>
      <c r="AI50" s="43"/>
      <c r="AJ50" s="43"/>
      <c r="AK50" s="43"/>
      <c r="AL50" s="43"/>
      <c r="AM50" s="43"/>
      <c r="AN50" s="43"/>
    </row>
    <row r="51" spans="1:40" ht="15.75" customHeight="1">
      <c r="A51" s="16" t="str">
        <f t="shared" si="0"/>
        <v>Véhicules neufsBénéfices marginaux</v>
      </c>
      <c r="B51" s="43" t="str">
        <f t="shared" si="1"/>
        <v>Véhicules neufs</v>
      </c>
      <c r="C51" s="127" t="s">
        <v>412</v>
      </c>
      <c r="D51" s="111"/>
      <c r="E51" s="43"/>
      <c r="F51" s="66">
        <v>20500.674153841275</v>
      </c>
      <c r="G51" s="112"/>
      <c r="H51" s="43"/>
      <c r="I51" s="66">
        <v>0</v>
      </c>
      <c r="J51" s="65"/>
      <c r="K51" s="43"/>
      <c r="L51" s="68">
        <v>11591.98</v>
      </c>
      <c r="M51" s="65"/>
      <c r="N51" s="88">
        <f t="shared" si="22"/>
        <v>-8908.6941538412757</v>
      </c>
      <c r="O51" s="65"/>
      <c r="P51" s="43"/>
      <c r="Q51" s="68">
        <v>14434.630000000001</v>
      </c>
      <c r="R51" s="65"/>
      <c r="S51" s="88">
        <f t="shared" si="24"/>
        <v>-2842.6500000000015</v>
      </c>
      <c r="T51" s="43"/>
      <c r="U51" s="43"/>
      <c r="V51" s="38"/>
      <c r="W51" s="43"/>
      <c r="X51" s="43"/>
      <c r="Y51" s="43"/>
      <c r="Z51" s="43"/>
      <c r="AA51" s="43"/>
      <c r="AB51" s="43"/>
      <c r="AC51" s="43"/>
      <c r="AD51" s="43"/>
      <c r="AE51" s="43"/>
      <c r="AF51" s="43"/>
      <c r="AG51" s="43"/>
      <c r="AH51" s="43"/>
      <c r="AI51" s="43"/>
      <c r="AJ51" s="43"/>
      <c r="AK51" s="43"/>
      <c r="AL51" s="43"/>
      <c r="AM51" s="43"/>
      <c r="AN51" s="43"/>
    </row>
    <row r="52" spans="1:40" ht="15.75" customHeight="1">
      <c r="A52" s="16" t="str">
        <f t="shared" si="0"/>
        <v>Véhicules neufsCsst</v>
      </c>
      <c r="B52" s="43" t="str">
        <f t="shared" si="1"/>
        <v>Véhicules neufs</v>
      </c>
      <c r="C52" s="127" t="s">
        <v>413</v>
      </c>
      <c r="D52" s="111"/>
      <c r="E52" s="43"/>
      <c r="F52" s="66">
        <v>5740.1887630755582</v>
      </c>
      <c r="G52" s="112"/>
      <c r="H52" s="43"/>
      <c r="I52" s="66">
        <v>0</v>
      </c>
      <c r="J52" s="65"/>
      <c r="K52" s="43"/>
      <c r="L52" s="68">
        <v>3903.9100000000003</v>
      </c>
      <c r="M52" s="65"/>
      <c r="N52" s="88">
        <f t="shared" si="22"/>
        <v>-1836.2787630755579</v>
      </c>
      <c r="O52" s="65"/>
      <c r="P52" s="43"/>
      <c r="Q52" s="68">
        <v>6957.4500000000007</v>
      </c>
      <c r="R52" s="65"/>
      <c r="S52" s="88">
        <f t="shared" si="24"/>
        <v>-3053.5400000000004</v>
      </c>
      <c r="T52" s="43"/>
      <c r="U52" s="43"/>
      <c r="V52" s="38"/>
      <c r="W52" s="43"/>
      <c r="X52" s="43"/>
      <c r="Y52" s="43"/>
      <c r="Z52" s="43"/>
      <c r="AA52" s="43"/>
      <c r="AB52" s="43"/>
      <c r="AC52" s="43"/>
      <c r="AD52" s="43"/>
      <c r="AE52" s="43"/>
      <c r="AF52" s="43"/>
      <c r="AG52" s="43"/>
      <c r="AH52" s="43"/>
      <c r="AI52" s="43"/>
      <c r="AJ52" s="43"/>
      <c r="AK52" s="43"/>
      <c r="AL52" s="43"/>
      <c r="AM52" s="43"/>
      <c r="AN52" s="43"/>
    </row>
    <row r="53" spans="1:40" ht="15.75" hidden="1" customHeight="1">
      <c r="A53" s="16" t="str">
        <f t="shared" si="0"/>
        <v>Véhicules neufs[...]</v>
      </c>
      <c r="B53" s="43" t="str">
        <f t="shared" si="1"/>
        <v>Véhicules neufs</v>
      </c>
      <c r="C53" s="65" t="s">
        <v>330</v>
      </c>
      <c r="D53" s="113"/>
      <c r="E53" s="133"/>
      <c r="F53" s="66">
        <v>0</v>
      </c>
      <c r="G53" s="114"/>
      <c r="H53" s="133"/>
      <c r="I53" s="66">
        <v>0</v>
      </c>
      <c r="J53" s="51"/>
      <c r="K53" s="133"/>
      <c r="L53" s="68">
        <v>0</v>
      </c>
      <c r="M53" s="51"/>
      <c r="N53" s="110">
        <f t="shared" si="22"/>
        <v>0</v>
      </c>
      <c r="O53" s="51"/>
      <c r="P53" s="133"/>
      <c r="Q53" s="68">
        <v>0</v>
      </c>
      <c r="R53" s="51"/>
      <c r="S53" s="110">
        <f t="shared" si="24"/>
        <v>0</v>
      </c>
      <c r="T53" s="43"/>
      <c r="U53" s="43"/>
      <c r="V53" s="38"/>
      <c r="W53" s="43"/>
      <c r="X53" s="43"/>
      <c r="Y53" s="43"/>
      <c r="Z53" s="43"/>
      <c r="AA53" s="43"/>
      <c r="AB53" s="43"/>
      <c r="AC53" s="43"/>
      <c r="AD53" s="43"/>
      <c r="AE53" s="43"/>
      <c r="AF53" s="43"/>
      <c r="AG53" s="43"/>
      <c r="AH53" s="43"/>
      <c r="AI53" s="43"/>
      <c r="AJ53" s="43"/>
      <c r="AK53" s="43"/>
      <c r="AL53" s="43"/>
      <c r="AM53" s="43"/>
      <c r="AN53" s="43"/>
    </row>
    <row r="54" spans="1:40" ht="15.75" customHeight="1">
      <c r="A54" s="16" t="str">
        <f t="shared" si="0"/>
        <v>Véhicules neufsTOTAL PERSONNEL</v>
      </c>
      <c r="B54" s="43" t="str">
        <f t="shared" si="1"/>
        <v>Véhicules neufs</v>
      </c>
      <c r="C54" s="119" t="s">
        <v>414</v>
      </c>
      <c r="D54" s="120" t="s">
        <v>404</v>
      </c>
      <c r="E54" s="121">
        <f>F54/F$27</f>
        <v>0.25028151268032844</v>
      </c>
      <c r="F54" s="122">
        <f>+SUM(F42:F53)</f>
        <v>142231.33985185486</v>
      </c>
      <c r="G54" s="123" t="s">
        <v>404</v>
      </c>
      <c r="H54" s="121" t="e">
        <f>I54/I$27</f>
        <v>#DIV/0!</v>
      </c>
      <c r="I54" s="122">
        <f>+SUM(I42:I53)</f>
        <v>0</v>
      </c>
      <c r="J54" s="123" t="s">
        <v>404</v>
      </c>
      <c r="K54" s="121">
        <f>L54/L$27</f>
        <v>0.21172995410724632</v>
      </c>
      <c r="L54" s="122">
        <f>+SUM(L42:L53)</f>
        <v>104345.37</v>
      </c>
      <c r="M54" s="126"/>
      <c r="N54" s="122">
        <f>+SUM(N42:N53)</f>
        <v>-37885.969851854861</v>
      </c>
      <c r="O54" s="123" t="s">
        <v>404</v>
      </c>
      <c r="P54" s="121">
        <f>Q54/Q$27</f>
        <v>0.25822649997205283</v>
      </c>
      <c r="Q54" s="122">
        <f>+SUM(Q42:Q53)</f>
        <v>158230.16000000003</v>
      </c>
      <c r="R54" s="126"/>
      <c r="S54" s="122">
        <f>+SUM(S42:S53)</f>
        <v>-53884.790000000008</v>
      </c>
      <c r="T54" s="101"/>
      <c r="U54" s="43"/>
      <c r="V54" s="38"/>
      <c r="W54" s="43"/>
      <c r="X54" s="43"/>
      <c r="Y54" s="43"/>
      <c r="Z54" s="43"/>
      <c r="AA54" s="43"/>
      <c r="AB54" s="43"/>
      <c r="AC54" s="43"/>
      <c r="AD54" s="43"/>
      <c r="AE54" s="43"/>
      <c r="AF54" s="43"/>
      <c r="AG54" s="43"/>
      <c r="AH54" s="43"/>
      <c r="AI54" s="43"/>
      <c r="AJ54" s="43"/>
      <c r="AK54" s="43"/>
      <c r="AL54" s="43"/>
      <c r="AM54" s="43"/>
      <c r="AN54" s="43"/>
    </row>
    <row r="55" spans="1:40" ht="15.75" hidden="1" customHeight="1">
      <c r="A55" s="16" t="str">
        <f t="shared" si="0"/>
        <v>Véhicules neufsPublicité 2</v>
      </c>
      <c r="B55" s="43" t="str">
        <f t="shared" si="1"/>
        <v>Véhicules neufs</v>
      </c>
      <c r="C55" s="65" t="s">
        <v>415</v>
      </c>
      <c r="D55" s="111"/>
      <c r="E55" s="43"/>
      <c r="F55" s="66">
        <v>0</v>
      </c>
      <c r="G55" s="112"/>
      <c r="H55" s="43"/>
      <c r="I55" s="66">
        <v>0</v>
      </c>
      <c r="J55" s="65"/>
      <c r="K55" s="43"/>
      <c r="L55" s="68">
        <v>0</v>
      </c>
      <c r="M55" s="65"/>
      <c r="N55" s="88">
        <f t="shared" ref="N55:N71" si="25">L55-F55</f>
        <v>0</v>
      </c>
      <c r="O55" s="65"/>
      <c r="P55" s="43"/>
      <c r="Q55" s="68">
        <v>0</v>
      </c>
      <c r="R55" s="65"/>
      <c r="S55" s="88">
        <f t="shared" ref="S55:S71" si="26">L55-Q55</f>
        <v>0</v>
      </c>
      <c r="T55" s="101"/>
      <c r="U55" s="43"/>
      <c r="V55" s="38"/>
      <c r="W55" s="43"/>
      <c r="X55" s="43"/>
      <c r="Y55" s="43"/>
      <c r="Z55" s="43"/>
      <c r="AA55" s="43"/>
      <c r="AB55" s="43"/>
      <c r="AC55" s="43"/>
      <c r="AD55" s="43"/>
      <c r="AE55" s="43"/>
      <c r="AF55" s="43"/>
      <c r="AG55" s="43"/>
      <c r="AH55" s="43"/>
      <c r="AI55" s="43"/>
      <c r="AJ55" s="43"/>
      <c r="AK55" s="43"/>
      <c r="AL55" s="43"/>
      <c r="AM55" s="43"/>
      <c r="AN55" s="43"/>
    </row>
    <row r="56" spans="1:40" ht="15.75" hidden="1" customHeight="1">
      <c r="A56" s="16" t="str">
        <f t="shared" si="0"/>
        <v>Véhicules neufsService gratuit 2</v>
      </c>
      <c r="B56" s="43" t="str">
        <f t="shared" si="1"/>
        <v>Véhicules neufs</v>
      </c>
      <c r="C56" s="65" t="s">
        <v>416</v>
      </c>
      <c r="D56" s="111"/>
      <c r="E56" s="43"/>
      <c r="F56" s="66">
        <v>0</v>
      </c>
      <c r="G56" s="112"/>
      <c r="H56" s="43"/>
      <c r="I56" s="66">
        <v>0</v>
      </c>
      <c r="J56" s="65"/>
      <c r="K56" s="43"/>
      <c r="L56" s="68">
        <v>0</v>
      </c>
      <c r="M56" s="65"/>
      <c r="N56" s="88">
        <f t="shared" si="25"/>
        <v>0</v>
      </c>
      <c r="O56" s="65"/>
      <c r="P56" s="43"/>
      <c r="Q56" s="68">
        <v>0</v>
      </c>
      <c r="R56" s="65"/>
      <c r="S56" s="88">
        <f t="shared" si="26"/>
        <v>0</v>
      </c>
      <c r="T56" s="101"/>
      <c r="U56" s="43"/>
      <c r="V56" s="38"/>
      <c r="W56" s="43"/>
      <c r="X56" s="43"/>
      <c r="Y56" s="43"/>
      <c r="Z56" s="43"/>
      <c r="AA56" s="43"/>
      <c r="AB56" s="43"/>
      <c r="AC56" s="43"/>
      <c r="AD56" s="43"/>
      <c r="AE56" s="43"/>
      <c r="AF56" s="43"/>
      <c r="AG56" s="43"/>
      <c r="AH56" s="43"/>
      <c r="AI56" s="43"/>
      <c r="AJ56" s="43"/>
      <c r="AK56" s="43"/>
      <c r="AL56" s="43"/>
      <c r="AM56" s="43"/>
      <c r="AN56" s="43"/>
    </row>
    <row r="57" spans="1:40" ht="15.75" customHeight="1">
      <c r="A57" s="16" t="str">
        <f t="shared" si="0"/>
        <v>Véhicules neufsFrais véhicules de cie</v>
      </c>
      <c r="B57" s="43" t="str">
        <f t="shared" si="1"/>
        <v>Véhicules neufs</v>
      </c>
      <c r="C57" s="51" t="s">
        <v>417</v>
      </c>
      <c r="D57" s="113"/>
      <c r="E57" s="133"/>
      <c r="F57" s="57">
        <v>6109.5</v>
      </c>
      <c r="G57" s="114"/>
      <c r="H57" s="133"/>
      <c r="I57" s="57">
        <v>0</v>
      </c>
      <c r="J57" s="51"/>
      <c r="K57" s="133"/>
      <c r="L57" s="57">
        <v>3406.8900000000003</v>
      </c>
      <c r="M57" s="51"/>
      <c r="N57" s="110">
        <f t="shared" si="25"/>
        <v>-2702.6099999999997</v>
      </c>
      <c r="O57" s="51"/>
      <c r="P57" s="133"/>
      <c r="Q57" s="57">
        <v>27833.32</v>
      </c>
      <c r="R57" s="51"/>
      <c r="S57" s="110">
        <f t="shared" si="26"/>
        <v>-24426.43</v>
      </c>
      <c r="T57" s="134"/>
      <c r="U57" s="43"/>
      <c r="V57" s="38"/>
      <c r="W57" s="43"/>
      <c r="X57" s="43"/>
      <c r="Y57" s="43"/>
      <c r="Z57" s="43"/>
      <c r="AA57" s="43"/>
      <c r="AB57" s="43"/>
      <c r="AC57" s="43"/>
      <c r="AD57" s="43"/>
      <c r="AE57" s="43"/>
      <c r="AF57" s="43"/>
      <c r="AG57" s="43"/>
      <c r="AH57" s="43"/>
      <c r="AI57" s="43"/>
      <c r="AJ57" s="43"/>
      <c r="AK57" s="43"/>
      <c r="AL57" s="43"/>
      <c r="AM57" s="43"/>
      <c r="AN57" s="43"/>
    </row>
    <row r="58" spans="1:40" ht="15.75" customHeight="1">
      <c r="A58" s="16" t="str">
        <f t="shared" si="0"/>
        <v>Véhicules neufsInformatique</v>
      </c>
      <c r="B58" s="43" t="str">
        <f t="shared" si="1"/>
        <v>Véhicules neufs</v>
      </c>
      <c r="C58" s="65" t="s">
        <v>418</v>
      </c>
      <c r="D58" s="111"/>
      <c r="E58" s="43"/>
      <c r="F58" s="66">
        <v>27586.056500000002</v>
      </c>
      <c r="G58" s="112"/>
      <c r="H58" s="43"/>
      <c r="I58" s="66">
        <v>0</v>
      </c>
      <c r="J58" s="65"/>
      <c r="K58" s="43"/>
      <c r="L58" s="68">
        <v>27910.199999999997</v>
      </c>
      <c r="M58" s="65"/>
      <c r="N58" s="88">
        <f t="shared" si="25"/>
        <v>324.14349999999467</v>
      </c>
      <c r="O58" s="65"/>
      <c r="P58" s="43"/>
      <c r="Q58" s="68">
        <v>15279.84</v>
      </c>
      <c r="R58" s="65"/>
      <c r="S58" s="88">
        <f t="shared" si="26"/>
        <v>12630.359999999997</v>
      </c>
      <c r="T58" s="101"/>
      <c r="U58" s="43"/>
      <c r="V58" s="38"/>
      <c r="W58" s="43"/>
      <c r="X58" s="43"/>
      <c r="Y58" s="43"/>
      <c r="Z58" s="43"/>
      <c r="AA58" s="43"/>
      <c r="AB58" s="43"/>
      <c r="AC58" s="43"/>
      <c r="AD58" s="43"/>
      <c r="AE58" s="43"/>
      <c r="AF58" s="43"/>
      <c r="AG58" s="43"/>
      <c r="AH58" s="43"/>
      <c r="AI58" s="43"/>
      <c r="AJ58" s="43"/>
      <c r="AK58" s="43"/>
      <c r="AL58" s="43"/>
      <c r="AM58" s="43"/>
      <c r="AN58" s="43"/>
    </row>
    <row r="59" spans="1:40" ht="15.75" customHeight="1">
      <c r="A59" s="16" t="str">
        <f t="shared" si="0"/>
        <v>Véhicules neufsFrais de déplacement</v>
      </c>
      <c r="B59" s="43" t="str">
        <f t="shared" si="1"/>
        <v>Véhicules neufs</v>
      </c>
      <c r="C59" s="65" t="s">
        <v>419</v>
      </c>
      <c r="D59" s="111"/>
      <c r="E59" s="43"/>
      <c r="F59" s="66">
        <v>3990</v>
      </c>
      <c r="G59" s="112"/>
      <c r="H59" s="43"/>
      <c r="I59" s="66">
        <v>0</v>
      </c>
      <c r="J59" s="65"/>
      <c r="K59" s="43"/>
      <c r="L59" s="68">
        <v>9212.5300000000007</v>
      </c>
      <c r="M59" s="65"/>
      <c r="N59" s="88">
        <f t="shared" si="25"/>
        <v>5222.5300000000007</v>
      </c>
      <c r="O59" s="65"/>
      <c r="P59" s="43"/>
      <c r="Q59" s="68">
        <v>2750.8600000000006</v>
      </c>
      <c r="R59" s="65"/>
      <c r="S59" s="88">
        <f t="shared" si="26"/>
        <v>6461.67</v>
      </c>
      <c r="T59" s="43"/>
      <c r="U59" s="43"/>
      <c r="V59" s="38"/>
      <c r="W59" s="43"/>
      <c r="X59" s="43"/>
      <c r="Y59" s="43"/>
      <c r="Z59" s="43"/>
      <c r="AA59" s="43"/>
      <c r="AB59" s="43"/>
      <c r="AC59" s="43"/>
      <c r="AD59" s="43"/>
      <c r="AE59" s="43"/>
      <c r="AF59" s="43"/>
      <c r="AG59" s="43"/>
      <c r="AH59" s="43"/>
      <c r="AI59" s="43"/>
      <c r="AJ59" s="43"/>
      <c r="AK59" s="43"/>
      <c r="AL59" s="43"/>
      <c r="AM59" s="43"/>
      <c r="AN59" s="43"/>
    </row>
    <row r="60" spans="1:40" ht="15.75" customHeight="1">
      <c r="A60" s="16" t="str">
        <f t="shared" si="0"/>
        <v>Véhicules neufsServices extérieurs</v>
      </c>
      <c r="B60" s="43" t="str">
        <f t="shared" si="1"/>
        <v>Véhicules neufs</v>
      </c>
      <c r="C60" s="51" t="s">
        <v>420</v>
      </c>
      <c r="D60" s="113"/>
      <c r="E60" s="133"/>
      <c r="F60" s="57">
        <v>8017.0810000000001</v>
      </c>
      <c r="G60" s="114"/>
      <c r="H60" s="133"/>
      <c r="I60" s="57">
        <v>0</v>
      </c>
      <c r="J60" s="51"/>
      <c r="K60" s="133"/>
      <c r="L60" s="57">
        <v>10749.630000000001</v>
      </c>
      <c r="M60" s="51"/>
      <c r="N60" s="110">
        <f t="shared" si="25"/>
        <v>2732.5490000000009</v>
      </c>
      <c r="O60" s="51"/>
      <c r="P60" s="133"/>
      <c r="Q60" s="57">
        <v>10516.29</v>
      </c>
      <c r="R60" s="51"/>
      <c r="S60" s="110">
        <f t="shared" si="26"/>
        <v>233.34000000000015</v>
      </c>
      <c r="T60" s="43"/>
      <c r="U60" s="43"/>
      <c r="V60" s="38"/>
      <c r="W60" s="43"/>
      <c r="X60" s="43"/>
      <c r="Y60" s="43"/>
      <c r="Z60" s="43"/>
      <c r="AA60" s="43"/>
      <c r="AB60" s="43"/>
      <c r="AC60" s="43"/>
      <c r="AD60" s="43"/>
      <c r="AE60" s="43"/>
      <c r="AF60" s="43"/>
      <c r="AG60" s="43"/>
      <c r="AH60" s="43"/>
      <c r="AI60" s="43"/>
      <c r="AJ60" s="43"/>
      <c r="AK60" s="43"/>
      <c r="AL60" s="43"/>
      <c r="AM60" s="43"/>
      <c r="AN60" s="43"/>
    </row>
    <row r="61" spans="1:40" ht="15.75" customHeight="1">
      <c r="A61" s="16" t="str">
        <f t="shared" si="0"/>
        <v>Véhicules neufsFournitures autres</v>
      </c>
      <c r="B61" s="43" t="str">
        <f t="shared" si="1"/>
        <v>Véhicules neufs</v>
      </c>
      <c r="C61" s="65" t="s">
        <v>421</v>
      </c>
      <c r="D61" s="111"/>
      <c r="E61" s="43"/>
      <c r="F61" s="66">
        <v>225</v>
      </c>
      <c r="G61" s="112"/>
      <c r="H61" s="43"/>
      <c r="I61" s="66">
        <v>0</v>
      </c>
      <c r="J61" s="65"/>
      <c r="K61" s="43"/>
      <c r="L61" s="68">
        <v>543.56999999999994</v>
      </c>
      <c r="M61" s="65"/>
      <c r="N61" s="88">
        <f t="shared" si="25"/>
        <v>318.56999999999994</v>
      </c>
      <c r="O61" s="65"/>
      <c r="P61" s="43"/>
      <c r="Q61" s="68">
        <v>138.66</v>
      </c>
      <c r="R61" s="65"/>
      <c r="S61" s="88">
        <f t="shared" si="26"/>
        <v>404.90999999999997</v>
      </c>
      <c r="T61" s="43"/>
      <c r="U61" s="43"/>
      <c r="V61" s="38"/>
      <c r="W61" s="43"/>
      <c r="X61" s="43"/>
      <c r="Y61" s="43"/>
      <c r="Z61" s="43"/>
      <c r="AA61" s="43"/>
      <c r="AB61" s="43"/>
      <c r="AC61" s="43"/>
      <c r="AD61" s="43"/>
      <c r="AE61" s="43"/>
      <c r="AF61" s="43"/>
      <c r="AG61" s="43"/>
      <c r="AH61" s="43"/>
      <c r="AI61" s="43"/>
      <c r="AJ61" s="43"/>
      <c r="AK61" s="43"/>
      <c r="AL61" s="43"/>
      <c r="AM61" s="43"/>
      <c r="AN61" s="43"/>
    </row>
    <row r="62" spans="1:40" ht="15.75" customHeight="1">
      <c r="A62" s="16" t="str">
        <f t="shared" si="0"/>
        <v>Véhicules neufsUniformes</v>
      </c>
      <c r="B62" s="43" t="str">
        <f t="shared" si="1"/>
        <v>Véhicules neufs</v>
      </c>
      <c r="C62" s="65" t="s">
        <v>422</v>
      </c>
      <c r="D62" s="111"/>
      <c r="E62" s="43"/>
      <c r="F62" s="66">
        <v>90</v>
      </c>
      <c r="G62" s="112"/>
      <c r="H62" s="43"/>
      <c r="I62" s="66">
        <v>0</v>
      </c>
      <c r="J62" s="65"/>
      <c r="K62" s="43"/>
      <c r="L62" s="68">
        <v>74.099999999999994</v>
      </c>
      <c r="M62" s="65"/>
      <c r="N62" s="88">
        <f t="shared" si="25"/>
        <v>-15.900000000000006</v>
      </c>
      <c r="O62" s="65"/>
      <c r="P62" s="43"/>
      <c r="Q62" s="68">
        <v>297</v>
      </c>
      <c r="R62" s="65"/>
      <c r="S62" s="88">
        <f t="shared" si="26"/>
        <v>-222.9</v>
      </c>
      <c r="T62" s="43"/>
      <c r="U62" s="43"/>
      <c r="V62" s="38"/>
      <c r="W62" s="43"/>
      <c r="X62" s="43"/>
      <c r="Y62" s="43"/>
      <c r="Z62" s="43"/>
      <c r="AA62" s="43"/>
      <c r="AB62" s="43"/>
      <c r="AC62" s="43"/>
      <c r="AD62" s="43"/>
      <c r="AE62" s="43"/>
      <c r="AF62" s="43"/>
      <c r="AG62" s="43"/>
      <c r="AH62" s="43"/>
      <c r="AI62" s="43"/>
      <c r="AJ62" s="43"/>
      <c r="AK62" s="43"/>
      <c r="AL62" s="43"/>
      <c r="AM62" s="43"/>
      <c r="AN62" s="43"/>
    </row>
    <row r="63" spans="1:40" ht="15.75" customHeight="1">
      <c r="A63" s="16" t="str">
        <f t="shared" si="0"/>
        <v>Véhicules neufsPapeterie</v>
      </c>
      <c r="B63" s="43" t="str">
        <f t="shared" si="1"/>
        <v>Véhicules neufs</v>
      </c>
      <c r="C63" s="65" t="s">
        <v>423</v>
      </c>
      <c r="D63" s="111"/>
      <c r="E63" s="43"/>
      <c r="F63" s="66">
        <v>1740</v>
      </c>
      <c r="G63" s="112"/>
      <c r="H63" s="43"/>
      <c r="I63" s="66">
        <v>0</v>
      </c>
      <c r="J63" s="65"/>
      <c r="K63" s="43"/>
      <c r="L63" s="68">
        <v>2087.3000000000002</v>
      </c>
      <c r="M63" s="65"/>
      <c r="N63" s="88">
        <f t="shared" si="25"/>
        <v>347.30000000000018</v>
      </c>
      <c r="O63" s="65"/>
      <c r="P63" s="43"/>
      <c r="Q63" s="68">
        <v>1630.6200000000001</v>
      </c>
      <c r="R63" s="65"/>
      <c r="S63" s="88">
        <f t="shared" si="26"/>
        <v>456.68000000000006</v>
      </c>
      <c r="T63" s="43"/>
      <c r="U63" s="43"/>
      <c r="V63" s="38"/>
      <c r="W63" s="43"/>
      <c r="X63" s="43"/>
      <c r="Y63" s="43"/>
      <c r="Z63" s="43"/>
      <c r="AA63" s="43"/>
      <c r="AB63" s="43"/>
      <c r="AC63" s="43"/>
      <c r="AD63" s="43"/>
      <c r="AE63" s="43"/>
      <c r="AF63" s="43"/>
      <c r="AG63" s="43"/>
      <c r="AH63" s="43"/>
      <c r="AI63" s="43"/>
      <c r="AJ63" s="43"/>
      <c r="AK63" s="43"/>
      <c r="AL63" s="43"/>
      <c r="AM63" s="43"/>
      <c r="AN63" s="43"/>
    </row>
    <row r="64" spans="1:40" ht="15.75" customHeight="1">
      <c r="A64" s="16" t="str">
        <f t="shared" si="0"/>
        <v>Véhicules neufsTéléphone</v>
      </c>
      <c r="B64" s="43" t="str">
        <f t="shared" si="1"/>
        <v>Véhicules neufs</v>
      </c>
      <c r="C64" s="65" t="s">
        <v>424</v>
      </c>
      <c r="D64" s="111"/>
      <c r="E64" s="43"/>
      <c r="F64" s="66">
        <v>472.79999999999995</v>
      </c>
      <c r="G64" s="112"/>
      <c r="H64" s="43"/>
      <c r="I64" s="66">
        <v>0</v>
      </c>
      <c r="J64" s="65"/>
      <c r="K64" s="43"/>
      <c r="L64" s="68">
        <v>906.55</v>
      </c>
      <c r="M64" s="65"/>
      <c r="N64" s="88">
        <f t="shared" si="25"/>
        <v>433.75</v>
      </c>
      <c r="O64" s="65"/>
      <c r="P64" s="43"/>
      <c r="Q64" s="68">
        <v>559.82999999999993</v>
      </c>
      <c r="R64" s="65"/>
      <c r="S64" s="88">
        <f t="shared" si="26"/>
        <v>346.72</v>
      </c>
      <c r="T64" s="43"/>
      <c r="U64" s="43"/>
      <c r="V64" s="38"/>
      <c r="W64" s="43"/>
      <c r="X64" s="43"/>
      <c r="Y64" s="43"/>
      <c r="Z64" s="43"/>
      <c r="AA64" s="43"/>
      <c r="AB64" s="43"/>
      <c r="AC64" s="43"/>
      <c r="AD64" s="43"/>
      <c r="AE64" s="43"/>
      <c r="AF64" s="43"/>
      <c r="AG64" s="43"/>
      <c r="AH64" s="43"/>
      <c r="AI64" s="43"/>
      <c r="AJ64" s="43"/>
      <c r="AK64" s="43"/>
      <c r="AL64" s="43"/>
      <c r="AM64" s="43"/>
      <c r="AN64" s="43"/>
    </row>
    <row r="65" spans="1:40" ht="15.75" customHeight="1">
      <c r="A65" s="16" t="str">
        <f t="shared" si="0"/>
        <v>Véhicules neufsFrais postaux</v>
      </c>
      <c r="B65" s="43" t="str">
        <f t="shared" si="1"/>
        <v>Véhicules neufs</v>
      </c>
      <c r="C65" s="65" t="s">
        <v>425</v>
      </c>
      <c r="D65" s="111"/>
      <c r="E65" s="43"/>
      <c r="F65" s="66">
        <v>680</v>
      </c>
      <c r="G65" s="112"/>
      <c r="H65" s="43"/>
      <c r="I65" s="66">
        <v>0</v>
      </c>
      <c r="J65" s="65"/>
      <c r="K65" s="43"/>
      <c r="L65" s="68">
        <v>403.06</v>
      </c>
      <c r="M65" s="65"/>
      <c r="N65" s="88">
        <f t="shared" si="25"/>
        <v>-276.94</v>
      </c>
      <c r="O65" s="65"/>
      <c r="P65" s="43"/>
      <c r="Q65" s="68">
        <v>731.84</v>
      </c>
      <c r="R65" s="65"/>
      <c r="S65" s="88">
        <f t="shared" si="26"/>
        <v>-328.78000000000003</v>
      </c>
      <c r="T65" s="43"/>
      <c r="U65" s="43"/>
      <c r="V65" s="38"/>
      <c r="W65" s="43"/>
      <c r="X65" s="43"/>
      <c r="Y65" s="43"/>
      <c r="Z65" s="43"/>
      <c r="AA65" s="43"/>
      <c r="AB65" s="43"/>
      <c r="AC65" s="43"/>
      <c r="AD65" s="43"/>
      <c r="AE65" s="43"/>
      <c r="AF65" s="43"/>
      <c r="AG65" s="43"/>
      <c r="AH65" s="43"/>
      <c r="AI65" s="43"/>
      <c r="AJ65" s="43"/>
      <c r="AK65" s="43"/>
      <c r="AL65" s="43"/>
      <c r="AM65" s="43"/>
      <c r="AN65" s="43"/>
    </row>
    <row r="66" spans="1:40" ht="15.75" customHeight="1">
      <c r="A66" s="16" t="str">
        <f t="shared" si="0"/>
        <v>Véhicules neufsDivers</v>
      </c>
      <c r="B66" s="43" t="str">
        <f t="shared" si="1"/>
        <v>Véhicules neufs</v>
      </c>
      <c r="C66" s="65" t="s">
        <v>426</v>
      </c>
      <c r="D66" s="111"/>
      <c r="E66" s="43"/>
      <c r="F66" s="66">
        <v>1887.2499999999998</v>
      </c>
      <c r="G66" s="112"/>
      <c r="H66" s="43"/>
      <c r="I66" s="66">
        <v>0</v>
      </c>
      <c r="J66" s="65"/>
      <c r="K66" s="43"/>
      <c r="L66" s="68">
        <v>2081.31</v>
      </c>
      <c r="M66" s="65"/>
      <c r="N66" s="88">
        <f t="shared" si="25"/>
        <v>194.06000000000017</v>
      </c>
      <c r="O66" s="65"/>
      <c r="P66" s="43"/>
      <c r="Q66" s="68">
        <v>3376.37</v>
      </c>
      <c r="R66" s="65"/>
      <c r="S66" s="88">
        <f t="shared" si="26"/>
        <v>-1295.06</v>
      </c>
      <c r="T66" s="43"/>
      <c r="U66" s="43"/>
      <c r="V66" s="38"/>
      <c r="W66" s="43"/>
      <c r="X66" s="43"/>
      <c r="Y66" s="43"/>
      <c r="Z66" s="43"/>
      <c r="AA66" s="43"/>
      <c r="AB66" s="43"/>
      <c r="AC66" s="43"/>
      <c r="AD66" s="43"/>
      <c r="AE66" s="43"/>
      <c r="AF66" s="43"/>
      <c r="AG66" s="43"/>
      <c r="AH66" s="43"/>
      <c r="AI66" s="43"/>
      <c r="AJ66" s="43"/>
      <c r="AK66" s="43"/>
      <c r="AL66" s="43"/>
      <c r="AM66" s="43"/>
      <c r="AN66" s="43"/>
    </row>
    <row r="67" spans="1:40" ht="15.75" customHeight="1">
      <c r="A67" s="16" t="str">
        <f t="shared" si="0"/>
        <v>Véhicules neufsFormation</v>
      </c>
      <c r="B67" s="43" t="str">
        <f t="shared" si="1"/>
        <v>Véhicules neufs</v>
      </c>
      <c r="C67" s="65" t="s">
        <v>427</v>
      </c>
      <c r="D67" s="111"/>
      <c r="E67" s="43"/>
      <c r="F67" s="66">
        <v>964.78400000000033</v>
      </c>
      <c r="G67" s="112"/>
      <c r="H67" s="43"/>
      <c r="I67" s="66">
        <v>0</v>
      </c>
      <c r="J67" s="65"/>
      <c r="K67" s="43"/>
      <c r="L67" s="68">
        <v>-820.8</v>
      </c>
      <c r="M67" s="65"/>
      <c r="N67" s="88">
        <f t="shared" si="25"/>
        <v>-1785.5840000000003</v>
      </c>
      <c r="O67" s="65"/>
      <c r="P67" s="43"/>
      <c r="Q67" s="68">
        <v>1139.08</v>
      </c>
      <c r="R67" s="65"/>
      <c r="S67" s="88">
        <f t="shared" si="26"/>
        <v>-1959.8799999999999</v>
      </c>
      <c r="T67" s="43"/>
      <c r="U67" s="43"/>
      <c r="V67" s="38"/>
      <c r="W67" s="43"/>
      <c r="X67" s="43"/>
      <c r="Y67" s="43"/>
      <c r="Z67" s="43"/>
      <c r="AA67" s="43"/>
      <c r="AB67" s="43"/>
      <c r="AC67" s="43"/>
      <c r="AD67" s="43"/>
      <c r="AE67" s="43"/>
      <c r="AF67" s="43"/>
      <c r="AG67" s="43"/>
      <c r="AH67" s="43"/>
      <c r="AI67" s="43"/>
      <c r="AJ67" s="43"/>
      <c r="AK67" s="43"/>
      <c r="AL67" s="43"/>
      <c r="AM67" s="43"/>
      <c r="AN67" s="43"/>
    </row>
    <row r="68" spans="1:40" ht="15.75" customHeight="1">
      <c r="A68" s="16" t="str">
        <f t="shared" si="0"/>
        <v>Véhicules neufsFrais bancaires</v>
      </c>
      <c r="B68" s="43" t="str">
        <f t="shared" si="1"/>
        <v>Véhicules neufs</v>
      </c>
      <c r="C68" s="65" t="s">
        <v>428</v>
      </c>
      <c r="D68" s="111"/>
      <c r="E68" s="43"/>
      <c r="F68" s="66">
        <v>13060.550837980763</v>
      </c>
      <c r="G68" s="112"/>
      <c r="H68" s="43"/>
      <c r="I68" s="66">
        <v>0</v>
      </c>
      <c r="J68" s="65"/>
      <c r="K68" s="43"/>
      <c r="L68" s="68">
        <v>10597.02</v>
      </c>
      <c r="M68" s="65"/>
      <c r="N68" s="88">
        <f t="shared" si="25"/>
        <v>-2463.530837980763</v>
      </c>
      <c r="O68" s="65"/>
      <c r="P68" s="43"/>
      <c r="Q68" s="68">
        <v>11498.539999999999</v>
      </c>
      <c r="R68" s="65"/>
      <c r="S68" s="88">
        <f t="shared" si="26"/>
        <v>-901.51999999999862</v>
      </c>
      <c r="T68" s="43"/>
      <c r="U68" s="43"/>
      <c r="V68" s="38"/>
      <c r="W68" s="43"/>
      <c r="X68" s="43"/>
      <c r="Y68" s="43"/>
      <c r="Z68" s="43"/>
      <c r="AA68" s="43"/>
      <c r="AB68" s="43"/>
      <c r="AC68" s="43"/>
      <c r="AD68" s="43"/>
      <c r="AE68" s="43"/>
      <c r="AF68" s="43"/>
      <c r="AG68" s="43"/>
      <c r="AH68" s="43"/>
      <c r="AI68" s="43"/>
      <c r="AJ68" s="43"/>
      <c r="AK68" s="43"/>
      <c r="AL68" s="43"/>
      <c r="AM68" s="43"/>
      <c r="AN68" s="43"/>
    </row>
    <row r="69" spans="1:40" ht="15.75" hidden="1" customHeight="1">
      <c r="A69" s="16" t="str">
        <f t="shared" si="0"/>
        <v>Véhicules neufs[...]</v>
      </c>
      <c r="B69" s="43" t="str">
        <f t="shared" si="1"/>
        <v>Véhicules neufs</v>
      </c>
      <c r="C69" s="65" t="s">
        <v>330</v>
      </c>
      <c r="D69" s="111"/>
      <c r="E69" s="43"/>
      <c r="F69" s="66">
        <v>0</v>
      </c>
      <c r="G69" s="112"/>
      <c r="H69" s="43"/>
      <c r="I69" s="66">
        <v>0</v>
      </c>
      <c r="J69" s="65"/>
      <c r="K69" s="43"/>
      <c r="L69" s="68">
        <v>0</v>
      </c>
      <c r="M69" s="65"/>
      <c r="N69" s="88">
        <f t="shared" si="25"/>
        <v>0</v>
      </c>
      <c r="O69" s="65"/>
      <c r="P69" s="43"/>
      <c r="Q69" s="68">
        <v>0</v>
      </c>
      <c r="R69" s="65"/>
      <c r="S69" s="88">
        <f t="shared" si="26"/>
        <v>0</v>
      </c>
      <c r="T69" s="43"/>
      <c r="U69" s="43"/>
      <c r="V69" s="38"/>
      <c r="W69" s="43"/>
      <c r="X69" s="43"/>
      <c r="Y69" s="43"/>
      <c r="Z69" s="43"/>
      <c r="AA69" s="43"/>
      <c r="AB69" s="43"/>
      <c r="AC69" s="43"/>
      <c r="AD69" s="43"/>
      <c r="AE69" s="43"/>
      <c r="AF69" s="43"/>
      <c r="AG69" s="43"/>
      <c r="AH69" s="43"/>
      <c r="AI69" s="43"/>
      <c r="AJ69" s="43"/>
      <c r="AK69" s="43"/>
      <c r="AL69" s="43"/>
      <c r="AM69" s="43"/>
      <c r="AN69" s="43"/>
    </row>
    <row r="70" spans="1:40" ht="15.75" hidden="1" customHeight="1">
      <c r="A70" s="16" t="str">
        <f t="shared" si="0"/>
        <v>Véhicules neufs[...]</v>
      </c>
      <c r="B70" s="43" t="str">
        <f t="shared" si="1"/>
        <v>Véhicules neufs</v>
      </c>
      <c r="C70" s="65" t="s">
        <v>330</v>
      </c>
      <c r="D70" s="111"/>
      <c r="E70" s="43"/>
      <c r="F70" s="66">
        <v>0</v>
      </c>
      <c r="G70" s="112"/>
      <c r="H70" s="43"/>
      <c r="I70" s="66">
        <v>0</v>
      </c>
      <c r="J70" s="65"/>
      <c r="K70" s="43"/>
      <c r="L70" s="68">
        <v>0</v>
      </c>
      <c r="M70" s="65"/>
      <c r="N70" s="88">
        <f t="shared" si="25"/>
        <v>0</v>
      </c>
      <c r="O70" s="65"/>
      <c r="P70" s="43"/>
      <c r="Q70" s="68">
        <v>0</v>
      </c>
      <c r="R70" s="65"/>
      <c r="S70" s="88">
        <f t="shared" si="26"/>
        <v>0</v>
      </c>
      <c r="T70" s="43"/>
      <c r="U70" s="43"/>
      <c r="V70" s="38"/>
      <c r="W70" s="43"/>
      <c r="X70" s="43"/>
      <c r="Y70" s="43"/>
      <c r="Z70" s="43"/>
      <c r="AA70" s="43"/>
      <c r="AB70" s="43"/>
      <c r="AC70" s="43"/>
      <c r="AD70" s="43"/>
      <c r="AE70" s="43"/>
      <c r="AF70" s="43"/>
      <c r="AG70" s="43"/>
      <c r="AH70" s="43"/>
      <c r="AI70" s="43"/>
      <c r="AJ70" s="43"/>
      <c r="AK70" s="43"/>
      <c r="AL70" s="43"/>
      <c r="AM70" s="43"/>
      <c r="AN70" s="43"/>
    </row>
    <row r="71" spans="1:40" ht="15.75" hidden="1" customHeight="1">
      <c r="A71" s="16" t="str">
        <f t="shared" si="0"/>
        <v>Véhicules neufs[...]</v>
      </c>
      <c r="B71" s="43" t="str">
        <f t="shared" si="1"/>
        <v>Véhicules neufs</v>
      </c>
      <c r="C71" s="65" t="s">
        <v>330</v>
      </c>
      <c r="D71" s="111"/>
      <c r="E71" s="43"/>
      <c r="F71" s="66">
        <v>0</v>
      </c>
      <c r="G71" s="112"/>
      <c r="H71" s="43"/>
      <c r="I71" s="66">
        <v>0</v>
      </c>
      <c r="J71" s="65"/>
      <c r="K71" s="43"/>
      <c r="L71" s="68">
        <v>0</v>
      </c>
      <c r="M71" s="65"/>
      <c r="N71" s="88">
        <f t="shared" si="25"/>
        <v>0</v>
      </c>
      <c r="O71" s="65"/>
      <c r="P71" s="43"/>
      <c r="Q71" s="68">
        <v>0</v>
      </c>
      <c r="R71" s="65"/>
      <c r="S71" s="88">
        <f t="shared" si="26"/>
        <v>0</v>
      </c>
      <c r="T71" s="43"/>
      <c r="U71" s="43"/>
      <c r="V71" s="38"/>
      <c r="W71" s="43"/>
      <c r="X71" s="43"/>
      <c r="Y71" s="43"/>
      <c r="Z71" s="43"/>
      <c r="AA71" s="43"/>
      <c r="AB71" s="43"/>
      <c r="AC71" s="43"/>
      <c r="AD71" s="43"/>
      <c r="AE71" s="43"/>
      <c r="AF71" s="43"/>
      <c r="AG71" s="43"/>
      <c r="AH71" s="43"/>
      <c r="AI71" s="43"/>
      <c r="AJ71" s="43"/>
      <c r="AK71" s="43"/>
      <c r="AL71" s="43"/>
      <c r="AM71" s="43"/>
      <c r="AN71" s="43"/>
    </row>
    <row r="72" spans="1:40" ht="15.75" customHeight="1">
      <c r="A72" s="16" t="str">
        <f t="shared" si="0"/>
        <v>Véhicules neufsTOTAL SEMI-FIXES</v>
      </c>
      <c r="B72" s="43" t="str">
        <f t="shared" si="1"/>
        <v>Véhicules neufs</v>
      </c>
      <c r="C72" s="119" t="s">
        <v>429</v>
      </c>
      <c r="D72" s="120" t="s">
        <v>404</v>
      </c>
      <c r="E72" s="121">
        <f>F72/F$27</f>
        <v>0.11406771604738537</v>
      </c>
      <c r="F72" s="122">
        <f>+SUM(F55:F71)</f>
        <v>64823.022337980772</v>
      </c>
      <c r="G72" s="123" t="s">
        <v>404</v>
      </c>
      <c r="H72" s="121" t="e">
        <f>I72/I$27</f>
        <v>#DIV/0!</v>
      </c>
      <c r="I72" s="122">
        <f>+SUM(I55:I71)</f>
        <v>0</v>
      </c>
      <c r="J72" s="123" t="s">
        <v>404</v>
      </c>
      <c r="K72" s="121">
        <f>L72/L$27</f>
        <v>0.13625860324266592</v>
      </c>
      <c r="L72" s="122">
        <f>+SUM(L55:L71)</f>
        <v>67151.360000000001</v>
      </c>
      <c r="M72" s="126"/>
      <c r="N72" s="122">
        <f>+SUM(N55:N71)</f>
        <v>2328.3376620192339</v>
      </c>
      <c r="O72" s="123" t="s">
        <v>404</v>
      </c>
      <c r="P72" s="121">
        <f>Q72/Q$27</f>
        <v>0.12362522026463185</v>
      </c>
      <c r="Q72" s="122">
        <f>+SUM(Q55:Q71)</f>
        <v>75752.250000000015</v>
      </c>
      <c r="R72" s="126"/>
      <c r="S72" s="122">
        <f>+SUM(S55:S71)</f>
        <v>-8600.89</v>
      </c>
      <c r="T72" s="43"/>
      <c r="U72" s="43"/>
      <c r="V72" s="38"/>
      <c r="W72" s="43"/>
      <c r="X72" s="43"/>
      <c r="Y72" s="43"/>
      <c r="Z72" s="43"/>
      <c r="AA72" s="43"/>
      <c r="AB72" s="43"/>
      <c r="AC72" s="43"/>
      <c r="AD72" s="43"/>
      <c r="AE72" s="43"/>
      <c r="AF72" s="43"/>
      <c r="AG72" s="43"/>
      <c r="AH72" s="43"/>
      <c r="AI72" s="43"/>
      <c r="AJ72" s="43"/>
      <c r="AK72" s="43"/>
      <c r="AL72" s="43"/>
      <c r="AM72" s="43"/>
      <c r="AN72" s="43"/>
    </row>
    <row r="73" spans="1:40" ht="15.75" customHeight="1">
      <c r="A73" s="16" t="str">
        <f t="shared" si="0"/>
        <v>Véhicules neufs</v>
      </c>
      <c r="B73" s="43" t="str">
        <f t="shared" si="1"/>
        <v>Véhicules neufs</v>
      </c>
      <c r="C73" s="51"/>
      <c r="D73" s="113"/>
      <c r="E73" s="133"/>
      <c r="F73" s="88"/>
      <c r="G73" s="114"/>
      <c r="H73" s="133"/>
      <c r="I73" s="88"/>
      <c r="J73" s="51"/>
      <c r="K73" s="133"/>
      <c r="L73" s="110"/>
      <c r="M73" s="51"/>
      <c r="N73" s="110"/>
      <c r="O73" s="51"/>
      <c r="P73" s="133"/>
      <c r="Q73" s="110"/>
      <c r="R73" s="51"/>
      <c r="S73" s="110"/>
      <c r="T73" s="43"/>
      <c r="U73" s="43"/>
      <c r="V73" s="38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43"/>
      <c r="AH73" s="43"/>
      <c r="AI73" s="43"/>
      <c r="AJ73" s="43"/>
      <c r="AK73" s="43"/>
      <c r="AL73" s="43"/>
      <c r="AM73" s="43"/>
      <c r="AN73" s="43"/>
    </row>
    <row r="74" spans="1:40" ht="15.75" customHeight="1">
      <c r="A74" s="16" t="str">
        <f t="shared" si="0"/>
        <v>Véhicules neufsTOTAL DES DÉPENSES</v>
      </c>
      <c r="B74" s="43" t="str">
        <f t="shared" si="1"/>
        <v>Véhicules neufs</v>
      </c>
      <c r="C74" s="119" t="s">
        <v>430</v>
      </c>
      <c r="D74" s="120" t="s">
        <v>404</v>
      </c>
      <c r="E74" s="121">
        <f>F74/F$27</f>
        <v>0.85769819636308775</v>
      </c>
      <c r="F74" s="122">
        <f>F41+F54+F72</f>
        <v>487417.39791646041</v>
      </c>
      <c r="G74" s="123" t="s">
        <v>404</v>
      </c>
      <c r="H74" s="121" t="e">
        <f>I74/I$27</f>
        <v>#DIV/0!</v>
      </c>
      <c r="I74" s="122">
        <f>I41+I54+I72</f>
        <v>0</v>
      </c>
      <c r="J74" s="123" t="s">
        <v>404</v>
      </c>
      <c r="K74" s="121">
        <f>L74/L$27</f>
        <v>0.82703811044494924</v>
      </c>
      <c r="L74" s="122">
        <f>L41+L54+L72</f>
        <v>407583.32</v>
      </c>
      <c r="M74" s="126"/>
      <c r="N74" s="135">
        <f t="shared" ref="N74:N82" si="27">L74-F74</f>
        <v>-79834.077916460403</v>
      </c>
      <c r="O74" s="123" t="s">
        <v>404</v>
      </c>
      <c r="P74" s="121">
        <f>Q74/Q$27</f>
        <v>0.89676030760958036</v>
      </c>
      <c r="Q74" s="122">
        <f>Q41+Q54+Q72</f>
        <v>549496.38</v>
      </c>
      <c r="R74" s="126"/>
      <c r="S74" s="135">
        <f t="shared" ref="S74:S82" si="28">L74-Q74</f>
        <v>-141913.06</v>
      </c>
      <c r="T74" s="43"/>
      <c r="U74" s="43"/>
      <c r="V74" s="38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43"/>
      <c r="AI74" s="43"/>
      <c r="AJ74" s="43"/>
      <c r="AK74" s="43"/>
      <c r="AL74" s="43"/>
      <c r="AM74" s="43"/>
      <c r="AN74" s="43"/>
    </row>
    <row r="75" spans="1:40" ht="15.75" customHeight="1">
      <c r="A75" s="16" t="str">
        <f t="shared" si="0"/>
        <v>Véhicules neufsRBSC neuf</v>
      </c>
      <c r="B75" s="43" t="str">
        <f t="shared" si="1"/>
        <v>Véhicules neufs</v>
      </c>
      <c r="C75" s="65" t="s">
        <v>431</v>
      </c>
      <c r="D75" s="111"/>
      <c r="E75" s="43"/>
      <c r="F75" s="66">
        <v>150269.81357142859</v>
      </c>
      <c r="G75" s="112"/>
      <c r="H75" s="43"/>
      <c r="I75" s="66">
        <v>0</v>
      </c>
      <c r="J75" s="65"/>
      <c r="K75" s="43"/>
      <c r="L75" s="68">
        <v>137796.24</v>
      </c>
      <c r="M75" s="65"/>
      <c r="N75" s="88">
        <f t="shared" si="27"/>
        <v>-12473.573571428598</v>
      </c>
      <c r="O75" s="65"/>
      <c r="P75" s="43"/>
      <c r="Q75" s="68">
        <v>147274.36000000002</v>
      </c>
      <c r="R75" s="65"/>
      <c r="S75" s="88">
        <f t="shared" si="28"/>
        <v>-9478.1200000000244</v>
      </c>
      <c r="T75" s="43"/>
      <c r="U75" s="43"/>
      <c r="V75" s="38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43"/>
      <c r="AH75" s="43"/>
      <c r="AI75" s="43"/>
      <c r="AJ75" s="43"/>
      <c r="AK75" s="43"/>
      <c r="AL75" s="43"/>
      <c r="AM75" s="43"/>
      <c r="AN75" s="43"/>
    </row>
    <row r="76" spans="1:40" ht="15.75" hidden="1" customHeight="1">
      <c r="A76" s="16" t="str">
        <f t="shared" si="0"/>
        <v>Véhicules neufsProgramme neuf 2</v>
      </c>
      <c r="B76" s="43" t="str">
        <f t="shared" si="1"/>
        <v>Véhicules neufs</v>
      </c>
      <c r="C76" s="65" t="s">
        <v>432</v>
      </c>
      <c r="D76" s="111"/>
      <c r="E76" s="43"/>
      <c r="F76" s="66">
        <v>0</v>
      </c>
      <c r="G76" s="112"/>
      <c r="H76" s="43"/>
      <c r="I76" s="66">
        <v>0</v>
      </c>
      <c r="J76" s="65"/>
      <c r="K76" s="43"/>
      <c r="L76" s="68">
        <v>0</v>
      </c>
      <c r="M76" s="65"/>
      <c r="N76" s="88">
        <f t="shared" si="27"/>
        <v>0</v>
      </c>
      <c r="O76" s="65"/>
      <c r="P76" s="43"/>
      <c r="Q76" s="68">
        <v>0</v>
      </c>
      <c r="R76" s="65"/>
      <c r="S76" s="88">
        <f t="shared" si="28"/>
        <v>0</v>
      </c>
      <c r="T76" s="43"/>
      <c r="U76" s="43"/>
      <c r="V76" s="38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43"/>
      <c r="AH76" s="43"/>
      <c r="AI76" s="43"/>
      <c r="AJ76" s="43"/>
      <c r="AK76" s="43"/>
      <c r="AL76" s="43"/>
      <c r="AM76" s="43"/>
      <c r="AN76" s="43"/>
    </row>
    <row r="77" spans="1:40" ht="15.75" hidden="1" customHeight="1">
      <c r="A77" s="16" t="str">
        <f t="shared" si="0"/>
        <v>Véhicules neufsProgramme neuf 3</v>
      </c>
      <c r="B77" s="43" t="str">
        <f t="shared" si="1"/>
        <v>Véhicules neufs</v>
      </c>
      <c r="C77" s="65" t="s">
        <v>433</v>
      </c>
      <c r="D77" s="111"/>
      <c r="E77" s="43"/>
      <c r="F77" s="66">
        <v>0</v>
      </c>
      <c r="G77" s="112"/>
      <c r="H77" s="43"/>
      <c r="I77" s="66">
        <v>0</v>
      </c>
      <c r="J77" s="65"/>
      <c r="K77" s="43"/>
      <c r="L77" s="68">
        <v>0</v>
      </c>
      <c r="M77" s="65"/>
      <c r="N77" s="88">
        <f t="shared" si="27"/>
        <v>0</v>
      </c>
      <c r="O77" s="65"/>
      <c r="P77" s="43"/>
      <c r="Q77" s="68">
        <v>0</v>
      </c>
      <c r="R77" s="65"/>
      <c r="S77" s="88">
        <f t="shared" si="28"/>
        <v>0</v>
      </c>
      <c r="T77" s="43"/>
      <c r="U77" s="43"/>
      <c r="V77" s="38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43"/>
      <c r="AI77" s="43"/>
      <c r="AJ77" s="43"/>
      <c r="AK77" s="43"/>
      <c r="AL77" s="43"/>
      <c r="AM77" s="43"/>
      <c r="AN77" s="43"/>
    </row>
    <row r="78" spans="1:40" ht="15.75" customHeight="1">
      <c r="A78" s="16" t="str">
        <f t="shared" si="0"/>
        <v>Véhicules neufsHoldbacks</v>
      </c>
      <c r="B78" s="43" t="str">
        <f t="shared" si="1"/>
        <v>Véhicules neufs</v>
      </c>
      <c r="C78" s="65" t="s">
        <v>434</v>
      </c>
      <c r="D78" s="111"/>
      <c r="E78" s="43"/>
      <c r="F78" s="66">
        <v>182145.2285714286</v>
      </c>
      <c r="G78" s="112"/>
      <c r="H78" s="43"/>
      <c r="I78" s="66">
        <v>0</v>
      </c>
      <c r="J78" s="65"/>
      <c r="K78" s="43"/>
      <c r="L78" s="68">
        <v>165196.79999999999</v>
      </c>
      <c r="M78" s="65"/>
      <c r="N78" s="88">
        <f t="shared" si="27"/>
        <v>-16948.428571428609</v>
      </c>
      <c r="O78" s="65"/>
      <c r="P78" s="43"/>
      <c r="Q78" s="68">
        <v>160254.79999999999</v>
      </c>
      <c r="R78" s="65"/>
      <c r="S78" s="88">
        <f t="shared" si="28"/>
        <v>4942</v>
      </c>
      <c r="T78" s="43"/>
      <c r="U78" s="43"/>
      <c r="V78" s="38"/>
      <c r="W78" s="43"/>
      <c r="X78" s="43"/>
      <c r="Y78" s="43"/>
      <c r="Z78" s="43"/>
      <c r="AA78" s="43"/>
      <c r="AB78" s="43"/>
      <c r="AC78" s="43"/>
      <c r="AD78" s="43"/>
      <c r="AE78" s="43"/>
      <c r="AF78" s="43"/>
      <c r="AG78" s="43"/>
      <c r="AH78" s="43"/>
      <c r="AI78" s="43"/>
      <c r="AJ78" s="43"/>
      <c r="AK78" s="43"/>
      <c r="AL78" s="43"/>
      <c r="AM78" s="43"/>
      <c r="AN78" s="43"/>
    </row>
    <row r="79" spans="1:40" ht="15.75" hidden="1" customHeight="1">
      <c r="A79" s="16" t="str">
        <f t="shared" si="0"/>
        <v>Véhicules neufs[...]</v>
      </c>
      <c r="B79" s="43" t="str">
        <f t="shared" si="1"/>
        <v>Véhicules neufs</v>
      </c>
      <c r="C79" s="65" t="s">
        <v>330</v>
      </c>
      <c r="D79" s="111"/>
      <c r="E79" s="43"/>
      <c r="F79" s="66">
        <v>0</v>
      </c>
      <c r="G79" s="112"/>
      <c r="H79" s="43"/>
      <c r="I79" s="66">
        <v>0</v>
      </c>
      <c r="J79" s="65"/>
      <c r="K79" s="43"/>
      <c r="L79" s="68">
        <v>0</v>
      </c>
      <c r="M79" s="65"/>
      <c r="N79" s="88">
        <f t="shared" si="27"/>
        <v>0</v>
      </c>
      <c r="O79" s="65"/>
      <c r="P79" s="43"/>
      <c r="Q79" s="68">
        <v>0</v>
      </c>
      <c r="R79" s="65"/>
      <c r="S79" s="88">
        <f t="shared" si="28"/>
        <v>0</v>
      </c>
      <c r="T79" s="43"/>
      <c r="U79" s="43"/>
      <c r="V79" s="38"/>
      <c r="W79" s="43"/>
      <c r="X79" s="43"/>
      <c r="Y79" s="43"/>
      <c r="Z79" s="43"/>
      <c r="AA79" s="43"/>
      <c r="AB79" s="43"/>
      <c r="AC79" s="43"/>
      <c r="AD79" s="43"/>
      <c r="AE79" s="43"/>
      <c r="AF79" s="43"/>
      <c r="AG79" s="43"/>
      <c r="AH79" s="43"/>
      <c r="AI79" s="43"/>
      <c r="AJ79" s="43"/>
      <c r="AK79" s="43"/>
      <c r="AL79" s="43"/>
      <c r="AM79" s="43"/>
      <c r="AN79" s="43"/>
    </row>
    <row r="80" spans="1:40" ht="15.75" hidden="1" customHeight="1">
      <c r="A80" s="16" t="str">
        <f t="shared" si="0"/>
        <v>Véhicules neufs[...]</v>
      </c>
      <c r="B80" s="43" t="str">
        <f t="shared" si="1"/>
        <v>Véhicules neufs</v>
      </c>
      <c r="C80" s="65" t="s">
        <v>330</v>
      </c>
      <c r="D80" s="111"/>
      <c r="E80" s="43"/>
      <c r="F80" s="66">
        <v>0</v>
      </c>
      <c r="G80" s="112"/>
      <c r="H80" s="43"/>
      <c r="I80" s="66">
        <v>0</v>
      </c>
      <c r="J80" s="65"/>
      <c r="K80" s="43"/>
      <c r="L80" s="68">
        <v>0</v>
      </c>
      <c r="M80" s="65"/>
      <c r="N80" s="88">
        <f t="shared" si="27"/>
        <v>0</v>
      </c>
      <c r="O80" s="65"/>
      <c r="P80" s="43"/>
      <c r="Q80" s="68">
        <v>0</v>
      </c>
      <c r="R80" s="65"/>
      <c r="S80" s="88">
        <f t="shared" si="28"/>
        <v>0</v>
      </c>
      <c r="T80" s="43"/>
      <c r="U80" s="43"/>
      <c r="V80" s="38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43"/>
      <c r="AI80" s="43"/>
      <c r="AJ80" s="43"/>
      <c r="AK80" s="43"/>
      <c r="AL80" s="43"/>
      <c r="AM80" s="43"/>
      <c r="AN80" s="43"/>
    </row>
    <row r="81" spans="1:40" ht="15.75" hidden="1" customHeight="1">
      <c r="A81" s="16" t="str">
        <f t="shared" si="0"/>
        <v>Véhicules neufs[...]</v>
      </c>
      <c r="B81" s="43" t="str">
        <f t="shared" si="1"/>
        <v>Véhicules neufs</v>
      </c>
      <c r="C81" s="65" t="s">
        <v>330</v>
      </c>
      <c r="D81" s="111"/>
      <c r="E81" s="43"/>
      <c r="F81" s="66">
        <v>0</v>
      </c>
      <c r="G81" s="112"/>
      <c r="H81" s="43"/>
      <c r="I81" s="66">
        <v>0</v>
      </c>
      <c r="J81" s="65"/>
      <c r="K81" s="43"/>
      <c r="L81" s="68">
        <v>0</v>
      </c>
      <c r="M81" s="65"/>
      <c r="N81" s="88">
        <f t="shared" si="27"/>
        <v>0</v>
      </c>
      <c r="O81" s="65"/>
      <c r="P81" s="43"/>
      <c r="Q81" s="68">
        <v>0</v>
      </c>
      <c r="R81" s="65"/>
      <c r="S81" s="88">
        <f t="shared" si="28"/>
        <v>0</v>
      </c>
      <c r="T81" s="43"/>
      <c r="U81" s="43"/>
      <c r="V81" s="38"/>
      <c r="W81" s="43"/>
      <c r="X81" s="43"/>
      <c r="Y81" s="43"/>
      <c r="Z81" s="43"/>
      <c r="AA81" s="43"/>
      <c r="AB81" s="43"/>
      <c r="AC81" s="43"/>
      <c r="AD81" s="43"/>
      <c r="AE81" s="43"/>
      <c r="AF81" s="43"/>
      <c r="AG81" s="43"/>
      <c r="AH81" s="43"/>
      <c r="AI81" s="43"/>
      <c r="AJ81" s="43"/>
      <c r="AK81" s="43"/>
      <c r="AL81" s="43"/>
      <c r="AM81" s="43"/>
      <c r="AN81" s="43"/>
    </row>
    <row r="82" spans="1:40" ht="15.75" customHeight="1">
      <c r="A82" s="16" t="str">
        <f t="shared" si="0"/>
        <v>Véhicules neufsFrais administration</v>
      </c>
      <c r="B82" s="43" t="str">
        <f t="shared" si="1"/>
        <v>Véhicules neufs</v>
      </c>
      <c r="C82" s="65" t="s">
        <v>453</v>
      </c>
      <c r="D82" s="111"/>
      <c r="E82" s="43"/>
      <c r="F82" s="66">
        <v>60059.299999999996</v>
      </c>
      <c r="G82" s="112"/>
      <c r="H82" s="43"/>
      <c r="I82" s="66">
        <v>0</v>
      </c>
      <c r="J82" s="65"/>
      <c r="K82" s="43"/>
      <c r="L82" s="68">
        <v>53550</v>
      </c>
      <c r="M82" s="65"/>
      <c r="N82" s="88">
        <f t="shared" si="27"/>
        <v>-6509.2999999999956</v>
      </c>
      <c r="O82" s="65"/>
      <c r="P82" s="43"/>
      <c r="Q82" s="68">
        <v>55335</v>
      </c>
      <c r="R82" s="65"/>
      <c r="S82" s="88">
        <f t="shared" si="28"/>
        <v>-1785</v>
      </c>
      <c r="T82" s="43"/>
      <c r="U82" s="43"/>
      <c r="V82" s="38"/>
      <c r="W82" s="152"/>
      <c r="X82" s="43"/>
      <c r="Y82" s="43"/>
      <c r="Z82" s="43"/>
      <c r="AA82" s="43"/>
      <c r="AB82" s="43"/>
      <c r="AC82" s="43"/>
      <c r="AD82" s="43"/>
      <c r="AE82" s="43"/>
      <c r="AF82" s="43"/>
      <c r="AG82" s="43"/>
      <c r="AH82" s="43"/>
      <c r="AI82" s="43"/>
      <c r="AJ82" s="43"/>
      <c r="AK82" s="43"/>
      <c r="AL82" s="43"/>
      <c r="AM82" s="43"/>
      <c r="AN82" s="43"/>
    </row>
    <row r="83" spans="1:40" ht="15.75" customHeight="1">
      <c r="A83" s="16" t="str">
        <f t="shared" si="0"/>
        <v>Véhicules neufsAUTRES REVENUS</v>
      </c>
      <c r="B83" s="43" t="str">
        <f t="shared" si="1"/>
        <v>Véhicules neufs</v>
      </c>
      <c r="C83" s="119" t="s">
        <v>456</v>
      </c>
      <c r="D83" s="120"/>
      <c r="E83" s="121"/>
      <c r="F83" s="122">
        <f>+SUM(F75:F82)</f>
        <v>392474.3421428572</v>
      </c>
      <c r="G83" s="123"/>
      <c r="H83" s="121"/>
      <c r="I83" s="122">
        <f>+SUM(I75:I82)</f>
        <v>0</v>
      </c>
      <c r="J83" s="123"/>
      <c r="K83" s="121"/>
      <c r="L83" s="122">
        <f>+SUM(L75:L82)</f>
        <v>356543.04</v>
      </c>
      <c r="M83" s="126"/>
      <c r="N83" s="122">
        <f>+SUM(N75:N82)</f>
        <v>-35931.302142857203</v>
      </c>
      <c r="O83" s="123"/>
      <c r="P83" s="121"/>
      <c r="Q83" s="122">
        <f>+SUM(Q75:Q82)</f>
        <v>362864.16000000003</v>
      </c>
      <c r="R83" s="126"/>
      <c r="S83" s="122">
        <f>+SUM(S75:S82)</f>
        <v>-6321.1200000000244</v>
      </c>
      <c r="T83" s="43"/>
      <c r="U83" s="43"/>
      <c r="V83" s="38"/>
      <c r="W83" s="43"/>
      <c r="X83" s="43"/>
      <c r="Y83" s="43"/>
      <c r="Z83" s="43"/>
      <c r="AA83" s="43"/>
      <c r="AB83" s="43"/>
      <c r="AC83" s="43"/>
      <c r="AD83" s="43"/>
      <c r="AE83" s="43"/>
      <c r="AF83" s="43"/>
      <c r="AG83" s="43"/>
      <c r="AH83" s="43"/>
      <c r="AI83" s="43"/>
      <c r="AJ83" s="43"/>
      <c r="AK83" s="43"/>
      <c r="AL83" s="43"/>
      <c r="AM83" s="43"/>
      <c r="AN83" s="43"/>
    </row>
    <row r="84" spans="1:40" ht="15.75" customHeight="1">
      <c r="A84" s="16" t="str">
        <f t="shared" si="0"/>
        <v>Véhicules neufs</v>
      </c>
      <c r="B84" s="43" t="str">
        <f t="shared" si="1"/>
        <v>Véhicules neufs</v>
      </c>
      <c r="C84" s="153"/>
      <c r="D84" s="154"/>
      <c r="E84" s="155"/>
      <c r="F84" s="156"/>
      <c r="G84" s="157"/>
      <c r="H84" s="155"/>
      <c r="I84" s="156"/>
      <c r="J84" s="158"/>
      <c r="K84" s="159"/>
      <c r="L84" s="156"/>
      <c r="M84" s="158"/>
      <c r="N84" s="160"/>
      <c r="O84" s="158"/>
      <c r="P84" s="159"/>
      <c r="Q84" s="156"/>
      <c r="R84" s="158"/>
      <c r="S84" s="160"/>
      <c r="T84" s="43"/>
      <c r="U84" s="43"/>
      <c r="V84" s="38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43"/>
      <c r="AH84" s="43"/>
      <c r="AI84" s="43"/>
      <c r="AJ84" s="43"/>
      <c r="AK84" s="43"/>
      <c r="AL84" s="43"/>
      <c r="AM84" s="43"/>
      <c r="AN84" s="43"/>
    </row>
    <row r="85" spans="1:40" ht="15.75" customHeight="1">
      <c r="A85" s="16" t="str">
        <f t="shared" si="0"/>
        <v>Véhicules neufsPROFIT DÉPARTEMENTAL</v>
      </c>
      <c r="B85" s="43" t="str">
        <f t="shared" si="1"/>
        <v>Véhicules neufs</v>
      </c>
      <c r="C85" s="161" t="s">
        <v>459</v>
      </c>
      <c r="D85" s="162"/>
      <c r="E85" s="163"/>
      <c r="F85" s="164">
        <f>F27-F74+F83</f>
        <v>473342.3854028674</v>
      </c>
      <c r="G85" s="166"/>
      <c r="H85" s="163"/>
      <c r="I85" s="164">
        <f>I27-I74+I83</f>
        <v>0</v>
      </c>
      <c r="J85" s="166"/>
      <c r="K85" s="162"/>
      <c r="L85" s="164">
        <f>L27-L74+L83</f>
        <v>441782.61999999976</v>
      </c>
      <c r="M85" s="166"/>
      <c r="N85" s="164">
        <f>N27-N41-N54-N72+N83</f>
        <v>-31559.765402867641</v>
      </c>
      <c r="O85" s="166"/>
      <c r="P85" s="162"/>
      <c r="Q85" s="164">
        <f>Q27-Q74+Q83</f>
        <v>426125.02999999945</v>
      </c>
      <c r="R85" s="166"/>
      <c r="S85" s="164">
        <f>S27-S41-S54-S72+S83</f>
        <v>15657.590000000302</v>
      </c>
      <c r="T85" s="43"/>
      <c r="U85" s="43"/>
      <c r="V85" s="38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43"/>
      <c r="AH85" s="43"/>
      <c r="AI85" s="43"/>
      <c r="AJ85" s="43"/>
      <c r="AK85" s="43"/>
      <c r="AL85" s="43"/>
      <c r="AM85" s="43"/>
      <c r="AN85" s="43"/>
    </row>
    <row r="86" spans="1:40" ht="15.75" customHeight="1">
      <c r="B86" s="167"/>
      <c r="C86" s="167"/>
      <c r="D86" s="167"/>
      <c r="E86" s="167"/>
      <c r="F86" s="167"/>
      <c r="G86" s="167"/>
      <c r="H86" s="167"/>
      <c r="I86" s="167"/>
      <c r="J86" s="167"/>
      <c r="K86" s="167"/>
      <c r="L86" s="168"/>
      <c r="M86" s="167"/>
      <c r="N86" s="167"/>
      <c r="O86" s="167"/>
      <c r="P86" s="167"/>
      <c r="Q86" s="167"/>
      <c r="R86" s="167"/>
      <c r="S86" s="167"/>
      <c r="T86" s="167"/>
      <c r="U86" s="167"/>
      <c r="V86" s="38"/>
      <c r="W86" s="167"/>
      <c r="X86" s="167"/>
      <c r="Y86" s="167"/>
      <c r="Z86" s="167"/>
      <c r="AA86" s="167"/>
      <c r="AB86" s="167"/>
      <c r="AC86" s="167"/>
      <c r="AD86" s="167"/>
      <c r="AE86" s="167"/>
      <c r="AF86" s="167"/>
      <c r="AG86" s="167"/>
      <c r="AH86" s="167"/>
      <c r="AI86" s="167"/>
      <c r="AJ86" s="167"/>
      <c r="AK86" s="167"/>
      <c r="AL86" s="167"/>
      <c r="AM86" s="167"/>
      <c r="AN86" s="167"/>
    </row>
    <row r="87" spans="1:40" ht="15.75" customHeight="1">
      <c r="B87" s="167"/>
      <c r="C87" s="167"/>
      <c r="D87" s="167"/>
      <c r="E87" s="167"/>
      <c r="F87" s="167"/>
      <c r="G87" s="167"/>
      <c r="H87" s="167"/>
      <c r="I87" s="167"/>
      <c r="J87" s="167"/>
      <c r="K87" s="167"/>
      <c r="L87" s="167"/>
      <c r="M87" s="167"/>
      <c r="N87" s="167"/>
      <c r="O87" s="167"/>
      <c r="P87" s="167"/>
      <c r="Q87" s="167"/>
      <c r="R87" s="167"/>
      <c r="S87" s="167"/>
      <c r="T87" s="167"/>
      <c r="U87" s="167"/>
      <c r="V87" s="38"/>
      <c r="W87" s="167"/>
      <c r="X87" s="167"/>
      <c r="Y87" s="167"/>
      <c r="Z87" s="167"/>
      <c r="AA87" s="167"/>
      <c r="AB87" s="167"/>
      <c r="AC87" s="167"/>
      <c r="AD87" s="167"/>
      <c r="AE87" s="167"/>
      <c r="AF87" s="167"/>
      <c r="AG87" s="167"/>
      <c r="AH87" s="167"/>
      <c r="AI87" s="167"/>
      <c r="AJ87" s="167"/>
      <c r="AK87" s="167"/>
      <c r="AL87" s="167"/>
      <c r="AM87" s="167"/>
      <c r="AN87" s="167"/>
    </row>
    <row r="88" spans="1:40" ht="15.75" customHeight="1">
      <c r="B88" s="4"/>
      <c r="C88" s="42"/>
      <c r="D88" s="42"/>
      <c r="E88" s="42"/>
      <c r="F88" s="42"/>
      <c r="G88" s="42"/>
      <c r="H88" s="42"/>
      <c r="I88" s="42"/>
      <c r="J88" s="42"/>
      <c r="K88" s="42"/>
      <c r="L88" s="42"/>
      <c r="M88" s="42"/>
      <c r="N88" s="42"/>
      <c r="O88" s="42"/>
      <c r="P88" s="42"/>
      <c r="Q88" s="42"/>
      <c r="R88" s="42"/>
      <c r="S88" s="42"/>
      <c r="T88" s="42"/>
      <c r="U88" s="42"/>
      <c r="V88" s="38"/>
    </row>
    <row r="89" spans="1:40" ht="15.75" customHeight="1">
      <c r="B89" s="35"/>
      <c r="C89" s="35" t="str">
        <f>C1</f>
        <v>BMW Sherbrooke</v>
      </c>
      <c r="D89" s="36"/>
      <c r="E89" s="36"/>
      <c r="F89" s="36"/>
      <c r="G89" s="36"/>
      <c r="H89" s="35"/>
      <c r="I89" s="35"/>
      <c r="J89" s="35"/>
      <c r="K89" s="12" t="s">
        <v>462</v>
      </c>
      <c r="L89" s="36"/>
      <c r="M89" s="36"/>
      <c r="N89" s="35"/>
      <c r="O89" s="35"/>
      <c r="P89" s="36"/>
      <c r="Q89" s="35"/>
      <c r="R89" s="36"/>
      <c r="S89" s="15" t="str">
        <f>$S$1</f>
        <v>Réalisé  Q2 2026</v>
      </c>
      <c r="T89" s="35"/>
      <c r="U89" s="35"/>
      <c r="V89" s="38"/>
      <c r="W89" s="35"/>
      <c r="X89" s="35"/>
      <c r="Y89" s="35"/>
      <c r="Z89" s="35"/>
      <c r="AA89" s="35"/>
      <c r="AB89" s="35"/>
      <c r="AC89" s="35"/>
      <c r="AD89" s="35"/>
      <c r="AE89" s="35"/>
      <c r="AF89" s="35"/>
      <c r="AG89" s="35"/>
      <c r="AH89" s="35"/>
      <c r="AI89" s="35"/>
      <c r="AJ89" s="35"/>
      <c r="AK89" s="35"/>
      <c r="AL89" s="35"/>
      <c r="AM89" s="35"/>
      <c r="AN89" s="35"/>
    </row>
    <row r="90" spans="1:40" ht="15.75" customHeight="1">
      <c r="B90" s="4"/>
      <c r="C90" s="39"/>
      <c r="D90" s="42"/>
      <c r="E90" s="42"/>
      <c r="F90" s="42"/>
      <c r="G90" s="42"/>
      <c r="H90" s="42"/>
      <c r="I90" s="42"/>
      <c r="J90" s="42"/>
      <c r="K90" s="42"/>
      <c r="L90" s="42"/>
      <c r="M90" s="42"/>
      <c r="N90" s="42"/>
      <c r="O90" s="42"/>
      <c r="P90" s="42"/>
      <c r="Q90" s="42"/>
      <c r="R90" s="42"/>
      <c r="S90" s="42"/>
      <c r="T90" s="42"/>
      <c r="U90" s="42"/>
      <c r="V90" s="38"/>
    </row>
    <row r="91" spans="1:40" ht="15.75" customHeight="1">
      <c r="B91" s="43"/>
      <c r="C91" s="44"/>
      <c r="D91" s="862" t="s">
        <v>337</v>
      </c>
      <c r="E91" s="863"/>
      <c r="F91" s="861"/>
      <c r="G91" s="860" t="s">
        <v>3007</v>
      </c>
      <c r="H91" s="863"/>
      <c r="I91" s="861"/>
      <c r="J91" s="860" t="s">
        <v>338</v>
      </c>
      <c r="K91" s="863"/>
      <c r="L91" s="861"/>
      <c r="M91" s="860" t="s">
        <v>339</v>
      </c>
      <c r="N91" s="861"/>
      <c r="O91" s="862" t="s">
        <v>340</v>
      </c>
      <c r="P91" s="863"/>
      <c r="Q91" s="861"/>
      <c r="R91" s="860" t="s">
        <v>341</v>
      </c>
      <c r="S91" s="861"/>
      <c r="T91" s="43"/>
      <c r="U91" s="43"/>
      <c r="V91" s="38"/>
      <c r="W91" s="43"/>
      <c r="X91" s="43"/>
      <c r="Y91" s="43"/>
      <c r="Z91" s="43"/>
      <c r="AA91" s="43"/>
      <c r="AB91" s="43"/>
      <c r="AC91" s="43"/>
      <c r="AD91" s="43"/>
      <c r="AE91" s="43"/>
      <c r="AF91" s="43"/>
      <c r="AG91" s="43"/>
      <c r="AH91" s="43"/>
      <c r="AI91" s="43"/>
      <c r="AJ91" s="43"/>
      <c r="AK91" s="43"/>
      <c r="AL91" s="43"/>
      <c r="AM91" s="43"/>
      <c r="AN91" s="43"/>
    </row>
    <row r="92" spans="1:40" ht="15.75" customHeight="1">
      <c r="B92" s="43"/>
      <c r="C92" s="65"/>
      <c r="D92" s="170" t="s">
        <v>342</v>
      </c>
      <c r="E92" s="104" t="s">
        <v>343</v>
      </c>
      <c r="F92" s="171" t="s">
        <v>344</v>
      </c>
      <c r="G92" s="172" t="s">
        <v>342</v>
      </c>
      <c r="H92" s="104" t="s">
        <v>343</v>
      </c>
      <c r="I92" s="171" t="s">
        <v>344</v>
      </c>
      <c r="J92" s="172" t="s">
        <v>342</v>
      </c>
      <c r="K92" s="104" t="s">
        <v>346</v>
      </c>
      <c r="L92" s="171" t="s">
        <v>344</v>
      </c>
      <c r="M92" s="172" t="s">
        <v>347</v>
      </c>
      <c r="N92" s="171" t="s">
        <v>465</v>
      </c>
      <c r="O92" s="104" t="s">
        <v>342</v>
      </c>
      <c r="P92" s="104" t="s">
        <v>346</v>
      </c>
      <c r="Q92" s="171" t="s">
        <v>344</v>
      </c>
      <c r="R92" s="172" t="s">
        <v>342</v>
      </c>
      <c r="S92" s="171" t="s">
        <v>344</v>
      </c>
      <c r="T92" s="43"/>
      <c r="U92" s="43"/>
      <c r="V92" s="38"/>
      <c r="W92" s="43"/>
      <c r="X92" s="43"/>
      <c r="Y92" s="43"/>
      <c r="Z92" s="43"/>
      <c r="AA92" s="43"/>
      <c r="AB92" s="43"/>
      <c r="AC92" s="43"/>
      <c r="AD92" s="43"/>
      <c r="AE92" s="43"/>
      <c r="AF92" s="43"/>
      <c r="AG92" s="43"/>
      <c r="AH92" s="43"/>
      <c r="AI92" s="43"/>
      <c r="AJ92" s="43"/>
      <c r="AK92" s="43"/>
      <c r="AL92" s="43"/>
      <c r="AM92" s="43"/>
      <c r="AN92" s="43"/>
    </row>
    <row r="93" spans="1:40" ht="15.75" customHeight="1">
      <c r="A93" s="16" t="str">
        <f t="shared" ref="A93:A163" si="29">+B93&amp;C93</f>
        <v>Véhicules usagésVentes nettes</v>
      </c>
      <c r="B93" s="43" t="s">
        <v>462</v>
      </c>
      <c r="C93" s="51" t="s">
        <v>349</v>
      </c>
      <c r="D93" s="59"/>
      <c r="E93" s="59"/>
      <c r="F93" s="57">
        <v>6592888.2657946562</v>
      </c>
      <c r="G93" s="80"/>
      <c r="H93" s="59"/>
      <c r="I93" s="57">
        <v>0</v>
      </c>
      <c r="J93" s="51"/>
      <c r="K93" s="59"/>
      <c r="L93" s="57">
        <v>7460702.4800000004</v>
      </c>
      <c r="M93" s="173"/>
      <c r="N93" s="174"/>
      <c r="O93" s="51"/>
      <c r="P93" s="59"/>
      <c r="Q93" s="57">
        <v>4642482.4099999899</v>
      </c>
      <c r="R93" s="173"/>
      <c r="S93" s="174"/>
      <c r="T93" s="43"/>
      <c r="U93" s="43"/>
      <c r="V93" s="38"/>
      <c r="W93" s="43"/>
      <c r="X93" s="43"/>
      <c r="Y93" s="43"/>
      <c r="Z93" s="43"/>
      <c r="AA93" s="43"/>
      <c r="AB93" s="43"/>
      <c r="AC93" s="43"/>
      <c r="AD93" s="43"/>
      <c r="AE93" s="43"/>
      <c r="AF93" s="43"/>
      <c r="AG93" s="43"/>
      <c r="AH93" s="43"/>
      <c r="AI93" s="43"/>
      <c r="AJ93" s="43"/>
      <c r="AK93" s="43"/>
      <c r="AL93" s="43"/>
      <c r="AM93" s="43"/>
      <c r="AN93" s="43"/>
    </row>
    <row r="94" spans="1:40" ht="15.75" customHeight="1">
      <c r="A94" s="16" t="str">
        <f t="shared" si="29"/>
        <v>Véhicules usagésCertifié</v>
      </c>
      <c r="B94" s="43" t="s">
        <v>462</v>
      </c>
      <c r="C94" s="65" t="s">
        <v>470</v>
      </c>
      <c r="D94" s="66">
        <v>46</v>
      </c>
      <c r="E94" s="66">
        <f t="shared" ref="E94:E97" si="30">IF(D94=0,0,F94/D94)</f>
        <v>2400</v>
      </c>
      <c r="F94" s="66">
        <v>110400</v>
      </c>
      <c r="G94" s="67">
        <v>0</v>
      </c>
      <c r="H94" s="66">
        <f t="shared" ref="H94:H98" si="31">IF(G94=0,0,I94/G94)</f>
        <v>0</v>
      </c>
      <c r="I94" s="66">
        <v>0</v>
      </c>
      <c r="J94" s="67">
        <v>35</v>
      </c>
      <c r="K94" s="66">
        <f t="shared" ref="K94:K97" si="32">IF(J94=0,0,L94/J94)</f>
        <v>1828.6842857142851</v>
      </c>
      <c r="L94" s="68">
        <v>64003.949999999983</v>
      </c>
      <c r="M94" s="67">
        <f t="shared" ref="M94:M97" si="33">J94-D94</f>
        <v>-11</v>
      </c>
      <c r="N94" s="68">
        <f t="shared" ref="N94:N97" si="34">L94-F94</f>
        <v>-46396.050000000017</v>
      </c>
      <c r="O94" s="67">
        <v>14</v>
      </c>
      <c r="P94" s="66">
        <f t="shared" ref="P94:P96" si="35">IF(O94=0,0,Q94/O94)</f>
        <v>2570.5035714285705</v>
      </c>
      <c r="Q94" s="68">
        <v>35987.049999999988</v>
      </c>
      <c r="R94" s="67">
        <f t="shared" ref="R94:R97" si="36">J94-O94</f>
        <v>21</v>
      </c>
      <c r="S94" s="68">
        <f t="shared" ref="S94:S97" si="37">L94-Q94</f>
        <v>28016.899999999994</v>
      </c>
      <c r="T94" s="43"/>
      <c r="U94" s="43"/>
      <c r="V94" s="38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43"/>
      <c r="AH94" s="43"/>
      <c r="AI94" s="43"/>
      <c r="AJ94" s="43"/>
      <c r="AK94" s="43"/>
      <c r="AL94" s="43"/>
      <c r="AM94" s="43"/>
      <c r="AN94" s="43"/>
    </row>
    <row r="95" spans="1:40" ht="15.75" customHeight="1">
      <c r="A95" s="16" t="str">
        <f t="shared" si="29"/>
        <v>Véhicules usagésNon Certifié</v>
      </c>
      <c r="B95" s="43" t="s">
        <v>462</v>
      </c>
      <c r="C95" s="65" t="s">
        <v>478</v>
      </c>
      <c r="D95" s="66">
        <v>12</v>
      </c>
      <c r="E95" s="66">
        <f t="shared" si="30"/>
        <v>1400</v>
      </c>
      <c r="F95" s="66">
        <v>16800</v>
      </c>
      <c r="G95" s="67">
        <v>0</v>
      </c>
      <c r="H95" s="66">
        <f t="shared" si="31"/>
        <v>0</v>
      </c>
      <c r="I95" s="66">
        <v>0</v>
      </c>
      <c r="J95" s="67">
        <v>9</v>
      </c>
      <c r="K95" s="66">
        <f t="shared" si="32"/>
        <v>3424.6666666666665</v>
      </c>
      <c r="L95" s="68">
        <v>30822</v>
      </c>
      <c r="M95" s="67">
        <f t="shared" si="33"/>
        <v>-3</v>
      </c>
      <c r="N95" s="68">
        <f t="shared" si="34"/>
        <v>14022</v>
      </c>
      <c r="O95" s="67">
        <v>29</v>
      </c>
      <c r="P95" s="66">
        <f t="shared" si="35"/>
        <v>1877.6982758620659</v>
      </c>
      <c r="Q95" s="68">
        <v>54453.249999999913</v>
      </c>
      <c r="R95" s="67">
        <f t="shared" si="36"/>
        <v>-20</v>
      </c>
      <c r="S95" s="68">
        <f t="shared" si="37"/>
        <v>-23631.249999999913</v>
      </c>
      <c r="T95" s="43"/>
      <c r="U95" s="43"/>
      <c r="V95" s="38"/>
      <c r="W95" s="43"/>
      <c r="X95" s="43"/>
      <c r="Y95" s="43"/>
      <c r="Z95" s="43"/>
      <c r="AA95" s="43"/>
      <c r="AB95" s="43"/>
      <c r="AC95" s="43"/>
      <c r="AD95" s="43"/>
      <c r="AE95" s="43"/>
      <c r="AF95" s="43"/>
      <c r="AG95" s="43"/>
      <c r="AH95" s="43"/>
      <c r="AI95" s="43"/>
      <c r="AJ95" s="43"/>
      <c r="AK95" s="43"/>
      <c r="AL95" s="43"/>
      <c r="AM95" s="43"/>
      <c r="AN95" s="43"/>
    </row>
    <row r="96" spans="1:40" ht="15.75" customHeight="1">
      <c r="A96" s="16" t="str">
        <f t="shared" si="29"/>
        <v>Véhicules usagésAutres marques</v>
      </c>
      <c r="B96" s="43" t="s">
        <v>462</v>
      </c>
      <c r="C96" s="65" t="s">
        <v>483</v>
      </c>
      <c r="D96" s="66">
        <v>19</v>
      </c>
      <c r="E96" s="59">
        <f t="shared" si="30"/>
        <v>1500</v>
      </c>
      <c r="F96" s="66">
        <v>28500</v>
      </c>
      <c r="G96" s="67">
        <v>0</v>
      </c>
      <c r="H96" s="66">
        <f t="shared" si="31"/>
        <v>0</v>
      </c>
      <c r="I96" s="66">
        <v>0</v>
      </c>
      <c r="J96" s="67">
        <v>19</v>
      </c>
      <c r="K96" s="66">
        <f t="shared" si="32"/>
        <v>2094.4831578947342</v>
      </c>
      <c r="L96" s="68">
        <v>39795.179999999949</v>
      </c>
      <c r="M96" s="67">
        <f t="shared" si="33"/>
        <v>0</v>
      </c>
      <c r="N96" s="68">
        <f t="shared" si="34"/>
        <v>11295.179999999949</v>
      </c>
      <c r="O96" s="67">
        <v>19</v>
      </c>
      <c r="P96" s="66">
        <f t="shared" si="35"/>
        <v>1441.976842105262</v>
      </c>
      <c r="Q96" s="68">
        <v>27397.559999999976</v>
      </c>
      <c r="R96" s="67">
        <f t="shared" si="36"/>
        <v>0</v>
      </c>
      <c r="S96" s="68">
        <f t="shared" si="37"/>
        <v>12397.619999999974</v>
      </c>
      <c r="T96" s="43"/>
      <c r="U96" s="43"/>
      <c r="V96" s="38"/>
      <c r="W96" s="43"/>
      <c r="X96" s="43"/>
      <c r="Y96" s="43"/>
      <c r="Z96" s="43"/>
      <c r="AA96" s="43"/>
      <c r="AB96" s="43"/>
      <c r="AC96" s="43"/>
      <c r="AD96" s="43"/>
      <c r="AE96" s="43"/>
      <c r="AF96" s="43"/>
      <c r="AG96" s="43"/>
      <c r="AH96" s="43"/>
      <c r="AI96" s="43"/>
      <c r="AJ96" s="43"/>
      <c r="AK96" s="43"/>
      <c r="AL96" s="43"/>
      <c r="AM96" s="43"/>
      <c r="AN96" s="43"/>
    </row>
    <row r="97" spans="1:40" ht="15.75" customHeight="1">
      <c r="A97" s="16" t="str">
        <f t="shared" si="29"/>
        <v>Véhicules usagésTotal Usagés</v>
      </c>
      <c r="B97" s="43" t="s">
        <v>462</v>
      </c>
      <c r="C97" s="72" t="s">
        <v>486</v>
      </c>
      <c r="D97" s="73">
        <f>+D95+D94+D96</f>
        <v>77</v>
      </c>
      <c r="E97" s="66">
        <f t="shared" si="30"/>
        <v>2022.077922077922</v>
      </c>
      <c r="F97" s="74">
        <f>+F94+F95+F96</f>
        <v>155700</v>
      </c>
      <c r="G97" s="75">
        <f>+G95+G94+G96</f>
        <v>0</v>
      </c>
      <c r="H97" s="73">
        <f t="shared" si="31"/>
        <v>0</v>
      </c>
      <c r="I97" s="74">
        <f>+I94+I95+I96</f>
        <v>0</v>
      </c>
      <c r="J97" s="75">
        <f>+J95+J94+J96</f>
        <v>63</v>
      </c>
      <c r="K97" s="73">
        <f t="shared" si="32"/>
        <v>2136.8433333333323</v>
      </c>
      <c r="L97" s="74">
        <f>+L94+L95+L96</f>
        <v>134621.12999999995</v>
      </c>
      <c r="M97" s="75">
        <f t="shared" si="33"/>
        <v>-14</v>
      </c>
      <c r="N97" s="74">
        <f t="shared" si="34"/>
        <v>-21078.870000000054</v>
      </c>
      <c r="O97" s="75">
        <f>+O95+O94+O96</f>
        <v>62</v>
      </c>
      <c r="P97" s="73">
        <f>IF(O97&lt;=0,0,Q97/O97)</f>
        <v>1900.6106451612882</v>
      </c>
      <c r="Q97" s="74">
        <f>+Q94+Q95+Q96</f>
        <v>117837.85999999987</v>
      </c>
      <c r="R97" s="75">
        <f t="shared" si="36"/>
        <v>1</v>
      </c>
      <c r="S97" s="74">
        <f t="shared" si="37"/>
        <v>16783.270000000077</v>
      </c>
      <c r="T97" s="43"/>
      <c r="U97" s="43"/>
      <c r="V97" s="38"/>
      <c r="W97" s="43"/>
      <c r="X97" s="43"/>
      <c r="Y97" s="43"/>
      <c r="Z97" s="43"/>
      <c r="AA97" s="43"/>
      <c r="AB97" s="43"/>
      <c r="AC97" s="101"/>
      <c r="AD97" s="43"/>
      <c r="AE97" s="43"/>
      <c r="AF97" s="101"/>
      <c r="AG97" s="43"/>
      <c r="AH97" s="43"/>
      <c r="AI97" s="43"/>
      <c r="AJ97" s="43"/>
      <c r="AK97" s="43"/>
      <c r="AL97" s="43"/>
      <c r="AM97" s="43"/>
      <c r="AN97" s="43"/>
    </row>
    <row r="98" spans="1:40" ht="15.75" customHeight="1">
      <c r="A98" s="16" t="str">
        <f t="shared" si="29"/>
        <v>Véhicules usagés</v>
      </c>
      <c r="B98" s="43" t="s">
        <v>462</v>
      </c>
      <c r="C98" s="65"/>
      <c r="D98" s="43"/>
      <c r="E98" s="66"/>
      <c r="F98" s="76"/>
      <c r="G98" s="65"/>
      <c r="H98" s="43">
        <f t="shared" si="31"/>
        <v>0</v>
      </c>
      <c r="I98" s="76"/>
      <c r="J98" s="65"/>
      <c r="K98" s="43"/>
      <c r="L98" s="76"/>
      <c r="M98" s="77">
        <f>M97/D97</f>
        <v>-0.18181818181818182</v>
      </c>
      <c r="N98" s="78">
        <f>N97/F97</f>
        <v>-0.13538131021194638</v>
      </c>
      <c r="O98" s="65"/>
      <c r="P98" s="43"/>
      <c r="Q98" s="76"/>
      <c r="R98" s="77">
        <f>R97/O97</f>
        <v>1.6129032258064516E-2</v>
      </c>
      <c r="S98" s="78">
        <f>IF(Q97=0,0,(S97/Q97))</f>
        <v>0.14242680578211531</v>
      </c>
      <c r="T98" s="43"/>
      <c r="U98" s="43"/>
      <c r="V98" s="38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43"/>
      <c r="AH98" s="43"/>
      <c r="AI98" s="43"/>
      <c r="AJ98" s="43"/>
      <c r="AK98" s="43"/>
      <c r="AL98" s="43"/>
      <c r="AM98" s="43"/>
      <c r="AN98" s="43"/>
    </row>
    <row r="99" spans="1:40" ht="15.75" customHeight="1">
      <c r="A99" s="16" t="str">
        <f t="shared" si="29"/>
        <v>Véhicules usagésRachat bail</v>
      </c>
      <c r="B99" s="43" t="s">
        <v>462</v>
      </c>
      <c r="C99" s="83" t="s">
        <v>491</v>
      </c>
      <c r="D99" s="66"/>
      <c r="E99" s="66"/>
      <c r="F99" s="66">
        <v>6532.8941807164829</v>
      </c>
      <c r="G99" s="67"/>
      <c r="H99" s="66"/>
      <c r="I99" s="66">
        <v>0</v>
      </c>
      <c r="J99" s="67"/>
      <c r="K99" s="66"/>
      <c r="L99" s="68">
        <v>9983.0099999999802</v>
      </c>
      <c r="M99" s="67"/>
      <c r="N99" s="68">
        <f>L99-F99</f>
        <v>3450.1158192834973</v>
      </c>
      <c r="O99" s="67"/>
      <c r="P99" s="66"/>
      <c r="Q99" s="68">
        <v>7056.6399999999794</v>
      </c>
      <c r="R99" s="67">
        <f>O99-K99</f>
        <v>0</v>
      </c>
      <c r="S99" s="68">
        <f>L99-Q99</f>
        <v>2926.3700000000008</v>
      </c>
      <c r="T99" s="43"/>
      <c r="U99" s="43"/>
      <c r="V99" s="38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43"/>
      <c r="AH99" s="43"/>
      <c r="AI99" s="43"/>
      <c r="AJ99" s="43"/>
      <c r="AK99" s="43"/>
      <c r="AL99" s="43"/>
      <c r="AM99" s="43"/>
      <c r="AN99" s="43"/>
    </row>
    <row r="100" spans="1:40" ht="15.75" customHeight="1">
      <c r="A100" s="16" t="str">
        <f t="shared" si="29"/>
        <v>Véhicules usagés</v>
      </c>
      <c r="B100" s="43" t="s">
        <v>462</v>
      </c>
      <c r="C100" s="65"/>
      <c r="D100" s="66"/>
      <c r="E100" s="66"/>
      <c r="F100" s="66"/>
      <c r="G100" s="65"/>
      <c r="H100" s="66"/>
      <c r="I100" s="66"/>
      <c r="J100" s="67"/>
      <c r="K100" s="66"/>
      <c r="L100" s="68"/>
      <c r="M100" s="67"/>
      <c r="N100" s="68"/>
      <c r="O100" s="67"/>
      <c r="P100" s="66"/>
      <c r="Q100" s="68"/>
      <c r="R100" s="67"/>
      <c r="S100" s="68"/>
      <c r="T100" s="43"/>
      <c r="U100" s="43"/>
      <c r="V100" s="38"/>
      <c r="W100" s="43"/>
      <c r="X100" s="43"/>
      <c r="Y100" s="43"/>
      <c r="Z100" s="43"/>
      <c r="AA100" s="43"/>
      <c r="AB100" s="43"/>
      <c r="AC100" s="43"/>
      <c r="AD100" s="43"/>
      <c r="AE100" s="43"/>
      <c r="AF100" s="43"/>
      <c r="AG100" s="43"/>
      <c r="AH100" s="43"/>
      <c r="AI100" s="43"/>
      <c r="AJ100" s="43"/>
      <c r="AK100" s="43"/>
      <c r="AL100" s="43"/>
      <c r="AM100" s="43"/>
      <c r="AN100" s="43"/>
    </row>
    <row r="101" spans="1:40" ht="15.75" customHeight="1">
      <c r="A101" s="16" t="str">
        <f t="shared" si="29"/>
        <v>Véhicules usagésVentes au Gros</v>
      </c>
      <c r="B101" s="43" t="s">
        <v>462</v>
      </c>
      <c r="C101" s="65" t="s">
        <v>496</v>
      </c>
      <c r="D101" s="66">
        <v>81</v>
      </c>
      <c r="E101" s="66">
        <f>IF(D101=0,0,F101/D101)</f>
        <v>500</v>
      </c>
      <c r="F101" s="66">
        <v>40500</v>
      </c>
      <c r="G101" s="67">
        <v>0</v>
      </c>
      <c r="H101" s="66">
        <f>IF(G101=0,0,I101/G101)</f>
        <v>0</v>
      </c>
      <c r="I101" s="66">
        <v>0</v>
      </c>
      <c r="J101" s="67">
        <v>108</v>
      </c>
      <c r="K101" s="66">
        <f>IF(J101=0,0,L101/J101)</f>
        <v>634.12583333333521</v>
      </c>
      <c r="L101" s="68">
        <v>68485.5900000002</v>
      </c>
      <c r="M101" s="67">
        <f>J101-D101</f>
        <v>27</v>
      </c>
      <c r="N101" s="68">
        <f>L101-F101</f>
        <v>27985.5900000002</v>
      </c>
      <c r="O101" s="67">
        <v>60</v>
      </c>
      <c r="P101" s="66">
        <f>IF(O101=0,0,Q101/O101)</f>
        <v>404.78349999999881</v>
      </c>
      <c r="Q101" s="68">
        <v>24287.009999999929</v>
      </c>
      <c r="R101" s="67">
        <f>J101-O101</f>
        <v>48</v>
      </c>
      <c r="S101" s="68">
        <f>L101-Q101</f>
        <v>44198.580000000271</v>
      </c>
      <c r="T101" s="43"/>
      <c r="U101" s="43"/>
      <c r="V101" s="38"/>
      <c r="W101" s="43"/>
      <c r="X101" s="43"/>
      <c r="Y101" s="43"/>
      <c r="Z101" s="43"/>
      <c r="AA101" s="43"/>
      <c r="AB101" s="43"/>
      <c r="AC101" s="101"/>
      <c r="AD101" s="43"/>
      <c r="AE101" s="43"/>
      <c r="AF101" s="175"/>
      <c r="AG101" s="43"/>
      <c r="AH101" s="43"/>
      <c r="AI101" s="43"/>
      <c r="AJ101" s="43"/>
      <c r="AK101" s="43"/>
      <c r="AL101" s="43"/>
      <c r="AM101" s="43"/>
      <c r="AN101" s="43"/>
    </row>
    <row r="102" spans="1:40" ht="15.75" customHeight="1">
      <c r="A102" s="16" t="str">
        <f t="shared" si="29"/>
        <v>Véhicules usagés</v>
      </c>
      <c r="B102" s="43" t="s">
        <v>462</v>
      </c>
      <c r="C102" s="51"/>
      <c r="D102" s="59"/>
      <c r="E102" s="59"/>
      <c r="F102" s="57"/>
      <c r="G102" s="80"/>
      <c r="H102" s="59"/>
      <c r="I102" s="57"/>
      <c r="J102" s="80"/>
      <c r="K102" s="59"/>
      <c r="L102" s="57"/>
      <c r="M102" s="81"/>
      <c r="N102" s="176"/>
      <c r="O102" s="80"/>
      <c r="P102" s="59"/>
      <c r="Q102" s="57"/>
      <c r="R102" s="81"/>
      <c r="S102" s="176"/>
      <c r="T102" s="43"/>
      <c r="U102" s="43"/>
      <c r="V102" s="38"/>
      <c r="W102" s="43"/>
      <c r="X102" s="43"/>
      <c r="Y102" s="43"/>
      <c r="Z102" s="43"/>
      <c r="AA102" s="43"/>
      <c r="AB102" s="43"/>
      <c r="AC102" s="43"/>
      <c r="AD102" s="43"/>
      <c r="AE102" s="43"/>
      <c r="AF102" s="175"/>
      <c r="AG102" s="43"/>
      <c r="AH102" s="43"/>
      <c r="AI102" s="43"/>
      <c r="AJ102" s="43"/>
      <c r="AK102" s="43"/>
      <c r="AL102" s="43"/>
      <c r="AM102" s="43"/>
      <c r="AN102" s="43"/>
    </row>
    <row r="103" spans="1:40" ht="15.75" customHeight="1">
      <c r="A103" s="16" t="str">
        <f t="shared" si="29"/>
        <v>Véhicules usagésRev. Finances</v>
      </c>
      <c r="B103" s="43" t="s">
        <v>462</v>
      </c>
      <c r="C103" s="65" t="s">
        <v>389</v>
      </c>
      <c r="D103" s="66">
        <v>0</v>
      </c>
      <c r="E103" s="66">
        <f t="shared" ref="E103:E106" si="38">IF(D103=0,0,F103/D103)</f>
        <v>0</v>
      </c>
      <c r="F103" s="68">
        <v>26950</v>
      </c>
      <c r="G103" s="67">
        <v>0</v>
      </c>
      <c r="H103" s="66">
        <f t="shared" ref="H103:H106" si="39">IF(G103=0,0,I103/G103)</f>
        <v>0</v>
      </c>
      <c r="I103" s="66">
        <v>0</v>
      </c>
      <c r="J103" s="67">
        <v>0</v>
      </c>
      <c r="K103" s="66">
        <f t="shared" ref="K103:K105" si="40">IF(J103=0,0,L103/J103)</f>
        <v>0</v>
      </c>
      <c r="L103" s="68">
        <v>23648.46</v>
      </c>
      <c r="M103" s="67"/>
      <c r="N103" s="68">
        <f t="shared" ref="N103:N106" si="41">L103-F103</f>
        <v>-3301.5400000000009</v>
      </c>
      <c r="O103" s="67">
        <v>0</v>
      </c>
      <c r="P103" s="66">
        <f t="shared" ref="P103:P105" si="42">IF(O103=0,0,Q103/O103)</f>
        <v>0</v>
      </c>
      <c r="Q103" s="68">
        <v>34930.130000000005</v>
      </c>
      <c r="R103" s="67">
        <f t="shared" ref="R103:R105" si="43">O103-K103</f>
        <v>0</v>
      </c>
      <c r="S103" s="68">
        <f t="shared" ref="S103:S106" si="44">L103-Q103</f>
        <v>-11281.670000000006</v>
      </c>
      <c r="T103" s="43"/>
      <c r="U103" s="43"/>
      <c r="V103" s="38"/>
      <c r="W103" s="43"/>
      <c r="X103" s="43"/>
      <c r="Y103" s="43"/>
      <c r="Z103" s="43"/>
      <c r="AA103" s="43"/>
      <c r="AB103" s="43"/>
      <c r="AC103" s="43"/>
      <c r="AD103" s="43"/>
      <c r="AE103" s="43"/>
      <c r="AF103" s="43"/>
      <c r="AG103" s="43"/>
      <c r="AH103" s="43"/>
      <c r="AI103" s="43"/>
      <c r="AJ103" s="43"/>
      <c r="AK103" s="43"/>
      <c r="AL103" s="43"/>
      <c r="AM103" s="43"/>
      <c r="AN103" s="43"/>
    </row>
    <row r="104" spans="1:40" ht="15.75" customHeight="1">
      <c r="A104" s="16" t="str">
        <f t="shared" si="29"/>
        <v>Véhicules usagésRev. Protections</v>
      </c>
      <c r="B104" s="43" t="s">
        <v>462</v>
      </c>
      <c r="C104" s="65" t="s">
        <v>390</v>
      </c>
      <c r="D104" s="66">
        <v>0</v>
      </c>
      <c r="E104" s="66">
        <f t="shared" si="38"/>
        <v>0</v>
      </c>
      <c r="F104" s="68">
        <v>73150</v>
      </c>
      <c r="G104" s="67">
        <v>0</v>
      </c>
      <c r="H104" s="66">
        <f t="shared" si="39"/>
        <v>0</v>
      </c>
      <c r="I104" s="66">
        <v>0</v>
      </c>
      <c r="J104" s="67">
        <v>0</v>
      </c>
      <c r="K104" s="66">
        <f t="shared" si="40"/>
        <v>0</v>
      </c>
      <c r="L104" s="68">
        <v>31423.86</v>
      </c>
      <c r="M104" s="67"/>
      <c r="N104" s="68">
        <f t="shared" si="41"/>
        <v>-41726.14</v>
      </c>
      <c r="O104" s="67">
        <v>0</v>
      </c>
      <c r="P104" s="66">
        <f t="shared" si="42"/>
        <v>0</v>
      </c>
      <c r="Q104" s="68">
        <v>86875.389999999898</v>
      </c>
      <c r="R104" s="67">
        <f t="shared" si="43"/>
        <v>0</v>
      </c>
      <c r="S104" s="68">
        <f t="shared" si="44"/>
        <v>-55451.529999999897</v>
      </c>
      <c r="T104" s="43"/>
      <c r="U104" s="43"/>
      <c r="V104" s="38"/>
      <c r="W104" s="43"/>
      <c r="X104" s="43"/>
      <c r="Y104" s="43"/>
      <c r="Z104" s="43"/>
      <c r="AA104" s="43"/>
      <c r="AB104" s="43"/>
      <c r="AC104" s="43"/>
      <c r="AD104" s="43"/>
      <c r="AE104" s="43"/>
      <c r="AF104" s="43"/>
      <c r="AG104" s="43"/>
      <c r="AH104" s="43"/>
      <c r="AI104" s="43"/>
      <c r="AJ104" s="43"/>
      <c r="AK104" s="43"/>
      <c r="AL104" s="43"/>
      <c r="AM104" s="43"/>
      <c r="AN104" s="43"/>
    </row>
    <row r="105" spans="1:40" ht="15.75" customHeight="1">
      <c r="A105" s="16" t="str">
        <f t="shared" si="29"/>
        <v>Véhicules usagésRev. Autres</v>
      </c>
      <c r="B105" s="43" t="s">
        <v>462</v>
      </c>
      <c r="C105" s="65" t="s">
        <v>391</v>
      </c>
      <c r="D105" s="66">
        <v>0</v>
      </c>
      <c r="E105" s="59">
        <f t="shared" si="38"/>
        <v>0</v>
      </c>
      <c r="F105" s="68">
        <v>15400</v>
      </c>
      <c r="G105" s="67">
        <v>0</v>
      </c>
      <c r="H105" s="59">
        <f t="shared" si="39"/>
        <v>0</v>
      </c>
      <c r="I105" s="66">
        <v>0</v>
      </c>
      <c r="J105" s="67">
        <v>0</v>
      </c>
      <c r="K105" s="59">
        <f t="shared" si="40"/>
        <v>0</v>
      </c>
      <c r="L105" s="68">
        <v>5189.84</v>
      </c>
      <c r="M105" s="80"/>
      <c r="N105" s="68">
        <f t="shared" si="41"/>
        <v>-10210.16</v>
      </c>
      <c r="O105" s="67">
        <v>0</v>
      </c>
      <c r="P105" s="59">
        <f t="shared" si="42"/>
        <v>0</v>
      </c>
      <c r="Q105" s="68">
        <v>23749.929999999989</v>
      </c>
      <c r="R105" s="67">
        <f t="shared" si="43"/>
        <v>0</v>
      </c>
      <c r="S105" s="68">
        <f t="shared" si="44"/>
        <v>-18560.089999999989</v>
      </c>
      <c r="T105" s="43"/>
      <c r="U105" s="43"/>
      <c r="V105" s="38"/>
      <c r="W105" s="43"/>
      <c r="X105" s="43"/>
      <c r="Y105" s="43"/>
      <c r="Z105" s="43"/>
      <c r="AA105" s="43"/>
      <c r="AB105" s="43"/>
      <c r="AC105" s="43"/>
      <c r="AD105" s="43"/>
      <c r="AE105" s="43"/>
      <c r="AF105" s="43"/>
      <c r="AG105" s="43"/>
      <c r="AH105" s="43"/>
      <c r="AI105" s="43"/>
      <c r="AJ105" s="43"/>
      <c r="AK105" s="43"/>
      <c r="AL105" s="43"/>
      <c r="AM105" s="43"/>
      <c r="AN105" s="43"/>
    </row>
    <row r="106" spans="1:40" ht="15.75" customHeight="1">
      <c r="A106" s="16" t="str">
        <f t="shared" si="29"/>
        <v>Véhicules usagésTotal F&amp;I</v>
      </c>
      <c r="B106" s="43" t="s">
        <v>462</v>
      </c>
      <c r="C106" s="72" t="s">
        <v>392</v>
      </c>
      <c r="D106" s="73">
        <f>D98</f>
        <v>0</v>
      </c>
      <c r="E106" s="66">
        <f t="shared" si="38"/>
        <v>0</v>
      </c>
      <c r="F106" s="74">
        <f>F103+F104+F105</f>
        <v>115500</v>
      </c>
      <c r="G106" s="75">
        <f>G98</f>
        <v>0</v>
      </c>
      <c r="H106" s="73">
        <f t="shared" si="39"/>
        <v>0</v>
      </c>
      <c r="I106" s="74">
        <f>I103+I104+I105</f>
        <v>0</v>
      </c>
      <c r="J106" s="75">
        <f>J98</f>
        <v>0</v>
      </c>
      <c r="K106" s="73">
        <f>IF(J106&lt;=0,0,L106/J106)</f>
        <v>0</v>
      </c>
      <c r="L106" s="74">
        <f>L103+L104+L105</f>
        <v>60262.16</v>
      </c>
      <c r="M106" s="67">
        <f>J106-D106</f>
        <v>0</v>
      </c>
      <c r="N106" s="74">
        <f t="shared" si="41"/>
        <v>-55237.84</v>
      </c>
      <c r="O106" s="75">
        <f>O98</f>
        <v>0</v>
      </c>
      <c r="P106" s="73">
        <f>IF(O106&lt;=0,0,Q106/O106)</f>
        <v>0</v>
      </c>
      <c r="Q106" s="74">
        <f>Q103+Q104+Q105</f>
        <v>145555.4499999999</v>
      </c>
      <c r="R106" s="86"/>
      <c r="S106" s="74">
        <f t="shared" si="44"/>
        <v>-85293.289999999892</v>
      </c>
      <c r="T106" s="43"/>
      <c r="U106" s="43"/>
      <c r="V106" s="38"/>
      <c r="W106" s="43"/>
      <c r="X106" s="43"/>
      <c r="Y106" s="43"/>
      <c r="Z106" s="43"/>
      <c r="AA106" s="43"/>
      <c r="AB106" s="43"/>
      <c r="AC106" s="43"/>
      <c r="AD106" s="43"/>
      <c r="AE106" s="43"/>
      <c r="AF106" s="43"/>
      <c r="AG106" s="43"/>
      <c r="AH106" s="43"/>
      <c r="AI106" s="43"/>
      <c r="AJ106" s="43"/>
      <c r="AK106" s="43"/>
      <c r="AL106" s="43"/>
      <c r="AM106" s="43"/>
      <c r="AN106" s="43"/>
    </row>
    <row r="107" spans="1:40" ht="15.75" customHeight="1">
      <c r="A107" s="16" t="str">
        <f t="shared" si="29"/>
        <v>Véhicules usagés</v>
      </c>
      <c r="B107" s="43" t="s">
        <v>462</v>
      </c>
      <c r="C107" s="65"/>
      <c r="D107" s="43"/>
      <c r="E107" s="43"/>
      <c r="F107" s="88"/>
      <c r="G107" s="65"/>
      <c r="H107" s="177"/>
      <c r="I107" s="88"/>
      <c r="J107" s="65"/>
      <c r="K107" s="43"/>
      <c r="L107" s="88"/>
      <c r="M107" s="77"/>
      <c r="N107" s="78">
        <f>N106/F106</f>
        <v>-0.47824969696969694</v>
      </c>
      <c r="O107" s="65"/>
      <c r="P107" s="43"/>
      <c r="Q107" s="88"/>
      <c r="R107" s="89"/>
      <c r="S107" s="78">
        <f>IF(Q106=0,0,(S106/Q106))</f>
        <v>-0.58598486006535622</v>
      </c>
      <c r="T107" s="43"/>
      <c r="U107" s="43"/>
      <c r="V107" s="38"/>
      <c r="W107" s="43"/>
      <c r="X107" s="43"/>
      <c r="Y107" s="43"/>
      <c r="Z107" s="43"/>
      <c r="AA107" s="43"/>
      <c r="AB107" s="43"/>
      <c r="AC107" s="43"/>
      <c r="AD107" s="43"/>
      <c r="AE107" s="43"/>
      <c r="AF107" s="43"/>
      <c r="AG107" s="43"/>
      <c r="AH107" s="43"/>
      <c r="AI107" s="43"/>
      <c r="AJ107" s="43"/>
      <c r="AK107" s="43"/>
      <c r="AL107" s="43"/>
      <c r="AM107" s="43"/>
      <c r="AN107" s="43"/>
    </row>
    <row r="108" spans="1:40" ht="15.75" customHeight="1">
      <c r="A108" s="16" t="str">
        <f t="shared" si="29"/>
        <v>Véhicules usagés</v>
      </c>
      <c r="B108" s="43" t="s">
        <v>462</v>
      </c>
      <c r="C108" s="65"/>
      <c r="D108" s="43"/>
      <c r="E108" s="43"/>
      <c r="F108" s="88"/>
      <c r="G108" s="65"/>
      <c r="H108" s="177"/>
      <c r="I108" s="88"/>
      <c r="J108" s="65"/>
      <c r="K108" s="43"/>
      <c r="L108" s="88"/>
      <c r="M108" s="77"/>
      <c r="N108" s="78"/>
      <c r="O108" s="65"/>
      <c r="P108" s="43"/>
      <c r="Q108" s="88"/>
      <c r="R108" s="89"/>
      <c r="S108" s="78"/>
      <c r="T108" s="43"/>
      <c r="U108" s="43"/>
      <c r="V108" s="38"/>
      <c r="W108" s="43"/>
      <c r="X108" s="43"/>
      <c r="Y108" s="43"/>
      <c r="Z108" s="43"/>
      <c r="AA108" s="43"/>
      <c r="AB108" s="43"/>
      <c r="AC108" s="43"/>
      <c r="AD108" s="43"/>
      <c r="AE108" s="43"/>
      <c r="AF108" s="43"/>
      <c r="AG108" s="43"/>
      <c r="AH108" s="43"/>
      <c r="AI108" s="43"/>
      <c r="AJ108" s="43"/>
      <c r="AK108" s="43"/>
      <c r="AL108" s="43"/>
      <c r="AM108" s="43"/>
      <c r="AN108" s="43"/>
    </row>
    <row r="109" spans="1:40" ht="15.75" customHeight="1">
      <c r="A109" s="16" t="str">
        <f t="shared" si="29"/>
        <v>Véhicules usagésTotal Dépt. Usagés</v>
      </c>
      <c r="B109" s="43" t="s">
        <v>462</v>
      </c>
      <c r="C109" s="90" t="s">
        <v>517</v>
      </c>
      <c r="D109" s="91">
        <f>D97+D101</f>
        <v>158</v>
      </c>
      <c r="E109" s="95">
        <f>IF(D109&lt;=0,0,F109/D109)</f>
        <v>2014.1322416501043</v>
      </c>
      <c r="F109" s="93">
        <f>F97+F106+F101+F99</f>
        <v>318232.89418071648</v>
      </c>
      <c r="G109" s="94"/>
      <c r="H109" s="95"/>
      <c r="I109" s="93"/>
      <c r="J109" s="94">
        <f>J97+J101</f>
        <v>171</v>
      </c>
      <c r="K109" s="95">
        <f>IF(J109&lt;=0,0,L109/J109)</f>
        <v>1598.5490643274861</v>
      </c>
      <c r="L109" s="93">
        <f>L97+L106+L101+L99</f>
        <v>273351.89000000013</v>
      </c>
      <c r="M109" s="94">
        <f>J109-D109</f>
        <v>13</v>
      </c>
      <c r="N109" s="93">
        <f>L109-F109</f>
        <v>-44881.004180716351</v>
      </c>
      <c r="O109" s="94">
        <f>O97+O101</f>
        <v>122</v>
      </c>
      <c r="P109" s="95">
        <f>IF(O109&lt;=0,0,Q109/O109)</f>
        <v>2415.8767213114729</v>
      </c>
      <c r="Q109" s="93">
        <f>Q97+Q106+Q101+Q99</f>
        <v>294736.95999999967</v>
      </c>
      <c r="R109" s="94">
        <f>J109-O109</f>
        <v>49</v>
      </c>
      <c r="S109" s="93">
        <f>L109-Q109</f>
        <v>-21385.069999999541</v>
      </c>
      <c r="T109" s="43"/>
      <c r="U109" s="43"/>
      <c r="V109" s="38"/>
      <c r="W109" s="43"/>
      <c r="X109" s="101"/>
      <c r="Y109" s="43"/>
      <c r="Z109" s="43"/>
      <c r="AA109" s="43"/>
      <c r="AB109" s="43"/>
      <c r="AC109" s="43"/>
      <c r="AD109" s="43"/>
      <c r="AE109" s="43"/>
      <c r="AF109" s="43"/>
      <c r="AG109" s="43"/>
      <c r="AH109" s="43"/>
      <c r="AI109" s="43"/>
      <c r="AJ109" s="43"/>
      <c r="AK109" s="43"/>
      <c r="AL109" s="43"/>
      <c r="AM109" s="43"/>
      <c r="AN109" s="43"/>
    </row>
    <row r="110" spans="1:40" ht="15.75" customHeight="1">
      <c r="A110" s="16" t="str">
        <f t="shared" si="29"/>
        <v>Véhicules usagés</v>
      </c>
      <c r="B110" s="43" t="s">
        <v>462</v>
      </c>
      <c r="C110" s="96"/>
      <c r="D110" s="97"/>
      <c r="E110" s="97"/>
      <c r="F110" s="98"/>
      <c r="G110" s="96"/>
      <c r="H110" s="97"/>
      <c r="I110" s="98"/>
      <c r="J110" s="96"/>
      <c r="K110" s="97"/>
      <c r="L110" s="98"/>
      <c r="M110" s="99">
        <f>M109/D109</f>
        <v>8.2278481012658222E-2</v>
      </c>
      <c r="N110" s="100">
        <f>N109/F109</f>
        <v>-0.14103194547584874</v>
      </c>
      <c r="O110" s="96"/>
      <c r="P110" s="97"/>
      <c r="Q110" s="98"/>
      <c r="R110" s="99">
        <f>O109/R109</f>
        <v>2.489795918367347</v>
      </c>
      <c r="S110" s="178">
        <f>IF(Q109=0,0,(S109/Q109))</f>
        <v>-7.2556458477415139E-2</v>
      </c>
      <c r="T110" s="43"/>
      <c r="U110" s="43"/>
      <c r="V110" s="38"/>
      <c r="W110" s="43"/>
      <c r="X110" s="66"/>
      <c r="Y110" s="43"/>
      <c r="Z110" s="43"/>
      <c r="AA110" s="43"/>
      <c r="AB110" s="43"/>
      <c r="AC110" s="43"/>
      <c r="AD110" s="43"/>
      <c r="AE110" s="43"/>
      <c r="AF110" s="43"/>
      <c r="AG110" s="43"/>
      <c r="AH110" s="43"/>
      <c r="AI110" s="43"/>
      <c r="AJ110" s="43"/>
      <c r="AK110" s="43"/>
      <c r="AL110" s="43"/>
      <c r="AM110" s="43"/>
      <c r="AN110" s="43"/>
    </row>
    <row r="111" spans="1:40" ht="15.75" customHeight="1">
      <c r="A111" s="16" t="str">
        <f t="shared" si="29"/>
        <v>Véhicules usagés</v>
      </c>
      <c r="B111" s="43" t="s">
        <v>462</v>
      </c>
      <c r="C111" s="83"/>
      <c r="D111" s="18"/>
      <c r="E111" s="18"/>
      <c r="F111" s="102"/>
      <c r="G111" s="83"/>
      <c r="H111" s="18"/>
      <c r="I111" s="102"/>
      <c r="J111" s="83"/>
      <c r="K111" s="18"/>
      <c r="L111" s="102"/>
      <c r="M111" s="77"/>
      <c r="N111" s="78"/>
      <c r="O111" s="83"/>
      <c r="P111" s="18"/>
      <c r="Q111" s="102"/>
      <c r="R111" s="77"/>
      <c r="S111" s="78"/>
      <c r="T111" s="43"/>
      <c r="U111" s="43"/>
      <c r="V111" s="38"/>
      <c r="W111" s="43"/>
      <c r="X111" s="43"/>
      <c r="Y111" s="43"/>
      <c r="Z111" s="43"/>
      <c r="AA111" s="43"/>
      <c r="AB111" s="43"/>
      <c r="AC111" s="43"/>
      <c r="AD111" s="43"/>
      <c r="AE111" s="43"/>
      <c r="AF111" s="43"/>
      <c r="AG111" s="43"/>
      <c r="AH111" s="43"/>
      <c r="AI111" s="43"/>
      <c r="AJ111" s="43"/>
      <c r="AK111" s="43"/>
      <c r="AL111" s="43"/>
      <c r="AM111" s="43"/>
      <c r="AN111" s="43"/>
    </row>
    <row r="112" spans="1:40" ht="15.75" customHeight="1">
      <c r="A112" s="16" t="str">
        <f t="shared" si="29"/>
        <v>Véhicules usagésDEPENSES</v>
      </c>
      <c r="B112" s="43" t="s">
        <v>462</v>
      </c>
      <c r="C112" s="103" t="s">
        <v>394</v>
      </c>
      <c r="D112" s="43"/>
      <c r="E112" s="104"/>
      <c r="F112" s="88"/>
      <c r="G112" s="65"/>
      <c r="H112" s="104"/>
      <c r="I112" s="88"/>
      <c r="J112" s="65"/>
      <c r="K112" s="104"/>
      <c r="L112" s="76"/>
      <c r="M112" s="65"/>
      <c r="N112" s="76"/>
      <c r="O112" s="65"/>
      <c r="P112" s="104"/>
      <c r="Q112" s="76"/>
      <c r="R112" s="65"/>
      <c r="S112" s="76"/>
      <c r="T112" s="43"/>
      <c r="U112" s="43"/>
      <c r="V112" s="38"/>
      <c r="W112" s="43"/>
      <c r="X112" s="43"/>
      <c r="Y112" s="43"/>
      <c r="Z112" s="43"/>
      <c r="AA112" s="43"/>
      <c r="AB112" s="43"/>
      <c r="AC112" s="43"/>
      <c r="AD112" s="43"/>
      <c r="AE112" s="43"/>
      <c r="AF112" s="43"/>
      <c r="AG112" s="43"/>
      <c r="AH112" s="43"/>
      <c r="AI112" s="43"/>
      <c r="AJ112" s="43"/>
      <c r="AK112" s="43"/>
      <c r="AL112" s="43"/>
      <c r="AM112" s="43"/>
      <c r="AN112" s="43"/>
    </row>
    <row r="113" spans="1:40" ht="15.75" customHeight="1">
      <c r="A113" s="16" t="str">
        <f t="shared" si="29"/>
        <v>Véhicules usagésComm. vendeurs</v>
      </c>
      <c r="B113" s="43" t="s">
        <v>462</v>
      </c>
      <c r="C113" s="65" t="s">
        <v>395</v>
      </c>
      <c r="D113" s="105">
        <f>F113/(F98+F106)</f>
        <v>0.45412928447999701</v>
      </c>
      <c r="E113" s="101">
        <f t="shared" ref="E113:E122" si="45">F113/D$97</f>
        <v>681.19392671999549</v>
      </c>
      <c r="F113" s="66">
        <v>52451.932357439655</v>
      </c>
      <c r="G113" s="106" t="e">
        <f t="shared" ref="G113:G114" si="46">I113/I98</f>
        <v>#DIV/0!</v>
      </c>
      <c r="H113" s="101" t="e">
        <f t="shared" ref="H113:H122" si="47">I113/G$97</f>
        <v>#DIV/0!</v>
      </c>
      <c r="I113" s="66">
        <v>0</v>
      </c>
      <c r="J113" s="106" t="e">
        <f>L113/L98</f>
        <v>#DIV/0!</v>
      </c>
      <c r="K113" s="101">
        <f t="shared" ref="K113:K122" si="48">IF($J$97=0,0,L113/(J$94+J$95))</f>
        <v>1292.7870454545455</v>
      </c>
      <c r="L113" s="68">
        <v>56882.63</v>
      </c>
      <c r="M113" s="65"/>
      <c r="N113" s="88">
        <f t="shared" ref="N113:N154" si="49">L113-F113</f>
        <v>4430.6976425603425</v>
      </c>
      <c r="O113" s="106" t="e">
        <f>Q113/Q98</f>
        <v>#DIV/0!</v>
      </c>
      <c r="P113" s="101">
        <f t="shared" ref="P113:P122" si="50">IF($J$97=0,0,Q113/(O$94+O$95))</f>
        <v>922.32581395348825</v>
      </c>
      <c r="Q113" s="68">
        <v>39660.009999999995</v>
      </c>
      <c r="R113" s="65"/>
      <c r="S113" s="88">
        <f t="shared" ref="S113:S154" si="51">L113-Q113</f>
        <v>17222.620000000003</v>
      </c>
      <c r="T113" s="43"/>
      <c r="U113" s="43"/>
      <c r="V113" s="38"/>
      <c r="W113" s="43"/>
      <c r="X113" s="43"/>
      <c r="Y113" s="43"/>
      <c r="Z113" s="43"/>
      <c r="AA113" s="43"/>
      <c r="AB113" s="43"/>
      <c r="AC113" s="43"/>
      <c r="AD113" s="43"/>
      <c r="AE113" s="43"/>
      <c r="AF113" s="43"/>
      <c r="AG113" s="43"/>
      <c r="AH113" s="43"/>
      <c r="AI113" s="43"/>
      <c r="AJ113" s="43"/>
      <c r="AK113" s="43"/>
      <c r="AL113" s="43"/>
      <c r="AM113" s="43"/>
      <c r="AN113" s="43"/>
    </row>
    <row r="114" spans="1:40" ht="15.75" customHeight="1">
      <c r="A114" s="16" t="str">
        <f t="shared" si="29"/>
        <v>Véhicules usagésComm. F&amp;I</v>
      </c>
      <c r="B114" s="43" t="s">
        <v>462</v>
      </c>
      <c r="C114" s="51" t="s">
        <v>396</v>
      </c>
      <c r="D114" s="107">
        <f>F114/(F106+F20)</f>
        <v>0.27</v>
      </c>
      <c r="E114" s="108">
        <f t="shared" si="45"/>
        <v>405</v>
      </c>
      <c r="F114" s="57">
        <v>31185</v>
      </c>
      <c r="G114" s="109" t="e">
        <f t="shared" si="46"/>
        <v>#DIV/0!</v>
      </c>
      <c r="H114" s="108" t="e">
        <f t="shared" si="47"/>
        <v>#DIV/0!</v>
      </c>
      <c r="I114" s="57">
        <v>0</v>
      </c>
      <c r="J114" s="109">
        <f>L114/L106</f>
        <v>0.16745284271257452</v>
      </c>
      <c r="K114" s="108">
        <f t="shared" si="48"/>
        <v>229.3425</v>
      </c>
      <c r="L114" s="68">
        <v>10091.07</v>
      </c>
      <c r="M114" s="51"/>
      <c r="N114" s="110">
        <f t="shared" si="49"/>
        <v>-21093.93</v>
      </c>
      <c r="O114" s="109">
        <f>Q114/(Q106+Q20)</f>
        <v>0.25734378204320091</v>
      </c>
      <c r="P114" s="108">
        <f t="shared" si="50"/>
        <v>871.11139534883728</v>
      </c>
      <c r="Q114" s="68">
        <v>37457.79</v>
      </c>
      <c r="R114" s="51"/>
      <c r="S114" s="110">
        <f t="shared" si="51"/>
        <v>-27366.720000000001</v>
      </c>
      <c r="T114" s="43"/>
      <c r="U114" s="43"/>
      <c r="V114" s="38"/>
      <c r="W114" s="43"/>
      <c r="X114" s="43"/>
      <c r="Y114" s="43"/>
      <c r="Z114" s="43"/>
      <c r="AA114" s="43"/>
      <c r="AB114" s="43"/>
      <c r="AC114" s="43"/>
      <c r="AD114" s="43"/>
      <c r="AE114" s="43"/>
      <c r="AF114" s="43"/>
      <c r="AG114" s="43"/>
      <c r="AH114" s="43"/>
      <c r="AI114" s="43"/>
      <c r="AJ114" s="43"/>
      <c r="AK114" s="43"/>
      <c r="AL114" s="43"/>
      <c r="AM114" s="43"/>
      <c r="AN114" s="43"/>
    </row>
    <row r="115" spans="1:40" ht="15.75" customHeight="1">
      <c r="A115" s="16" t="str">
        <f t="shared" si="29"/>
        <v>Véhicules usagésFrais de livraison</v>
      </c>
      <c r="B115" s="43" t="s">
        <v>462</v>
      </c>
      <c r="C115" s="65" t="s">
        <v>397</v>
      </c>
      <c r="D115" s="111"/>
      <c r="E115" s="101">
        <f t="shared" si="45"/>
        <v>85</v>
      </c>
      <c r="F115" s="66">
        <v>6545</v>
      </c>
      <c r="G115" s="112"/>
      <c r="H115" s="101" t="e">
        <f t="shared" si="47"/>
        <v>#DIV/0!</v>
      </c>
      <c r="I115" s="66">
        <v>0</v>
      </c>
      <c r="J115" s="65"/>
      <c r="K115" s="101">
        <f t="shared" si="48"/>
        <v>101.10477272727272</v>
      </c>
      <c r="L115" s="85">
        <v>4448.6099999999997</v>
      </c>
      <c r="M115" s="65"/>
      <c r="N115" s="88">
        <f t="shared" si="49"/>
        <v>-2096.3900000000003</v>
      </c>
      <c r="O115" s="65"/>
      <c r="P115" s="101">
        <f t="shared" si="50"/>
        <v>120.47302325581396</v>
      </c>
      <c r="Q115" s="85">
        <v>5180.34</v>
      </c>
      <c r="R115" s="65"/>
      <c r="S115" s="88">
        <f t="shared" si="51"/>
        <v>-731.73000000000047</v>
      </c>
      <c r="T115" s="43"/>
      <c r="U115" s="43"/>
      <c r="V115" s="38"/>
      <c r="W115" s="43"/>
      <c r="X115" s="43"/>
      <c r="Y115" s="43"/>
      <c r="Z115" s="43"/>
      <c r="AA115" s="43"/>
      <c r="AB115" s="43"/>
      <c r="AC115" s="43"/>
      <c r="AD115" s="43"/>
      <c r="AE115" s="43"/>
      <c r="AF115" s="43"/>
      <c r="AG115" s="43"/>
      <c r="AH115" s="43"/>
      <c r="AI115" s="43"/>
      <c r="AJ115" s="43"/>
      <c r="AK115" s="43"/>
      <c r="AL115" s="43"/>
      <c r="AM115" s="43"/>
      <c r="AN115" s="43"/>
    </row>
    <row r="116" spans="1:40" ht="15.75" customHeight="1">
      <c r="A116" s="16" t="str">
        <f t="shared" si="29"/>
        <v>Véhicules usagésService gratuit 1</v>
      </c>
      <c r="B116" s="43" t="s">
        <v>462</v>
      </c>
      <c r="C116" s="65" t="s">
        <v>398</v>
      </c>
      <c r="D116" s="111"/>
      <c r="E116" s="101">
        <f t="shared" si="45"/>
        <v>80</v>
      </c>
      <c r="F116" s="66">
        <v>6160</v>
      </c>
      <c r="G116" s="112"/>
      <c r="H116" s="101" t="e">
        <f t="shared" si="47"/>
        <v>#DIV/0!</v>
      </c>
      <c r="I116" s="66">
        <v>0</v>
      </c>
      <c r="J116" s="65"/>
      <c r="K116" s="101">
        <f t="shared" si="48"/>
        <v>106.85704545454546</v>
      </c>
      <c r="L116" s="68">
        <v>4701.71</v>
      </c>
      <c r="M116" s="65"/>
      <c r="N116" s="88">
        <f t="shared" si="49"/>
        <v>-1458.29</v>
      </c>
      <c r="O116" s="65"/>
      <c r="P116" s="101">
        <f t="shared" si="50"/>
        <v>92.303720930232558</v>
      </c>
      <c r="Q116" s="68">
        <v>3969.06</v>
      </c>
      <c r="R116" s="65"/>
      <c r="S116" s="88">
        <f t="shared" si="51"/>
        <v>732.65000000000009</v>
      </c>
      <c r="T116" s="43"/>
      <c r="U116" s="43"/>
      <c r="V116" s="38"/>
      <c r="W116" s="43"/>
      <c r="X116" s="43"/>
      <c r="Y116" s="43"/>
      <c r="Z116" s="43"/>
      <c r="AA116" s="43"/>
      <c r="AB116" s="43"/>
      <c r="AC116" s="43"/>
      <c r="AD116" s="43"/>
      <c r="AE116" s="43"/>
      <c r="AF116" s="43"/>
      <c r="AG116" s="43"/>
      <c r="AH116" s="43"/>
      <c r="AI116" s="43"/>
      <c r="AJ116" s="43"/>
      <c r="AK116" s="43"/>
      <c r="AL116" s="43"/>
      <c r="AM116" s="43"/>
      <c r="AN116" s="43"/>
    </row>
    <row r="117" spans="1:40" ht="15.75" customHeight="1">
      <c r="A117" s="16" t="str">
        <f t="shared" si="29"/>
        <v>Véhicules usagésEntretien stock</v>
      </c>
      <c r="B117" s="43" t="s">
        <v>462</v>
      </c>
      <c r="C117" s="51" t="s">
        <v>399</v>
      </c>
      <c r="D117" s="113"/>
      <c r="E117" s="108">
        <f t="shared" si="45"/>
        <v>46.81818181818182</v>
      </c>
      <c r="F117" s="57">
        <v>3605</v>
      </c>
      <c r="G117" s="114"/>
      <c r="H117" s="108" t="e">
        <f t="shared" si="47"/>
        <v>#DIV/0!</v>
      </c>
      <c r="I117" s="57">
        <v>0</v>
      </c>
      <c r="J117" s="51"/>
      <c r="K117" s="108">
        <f t="shared" si="48"/>
        <v>101.98068181818184</v>
      </c>
      <c r="L117" s="57">
        <v>4487.1500000000005</v>
      </c>
      <c r="M117" s="51"/>
      <c r="N117" s="110">
        <f t="shared" si="49"/>
        <v>882.15000000000055</v>
      </c>
      <c r="O117" s="51"/>
      <c r="P117" s="108">
        <f t="shared" si="50"/>
        <v>188.72000000000003</v>
      </c>
      <c r="Q117" s="57">
        <v>8114.9600000000009</v>
      </c>
      <c r="R117" s="51"/>
      <c r="S117" s="110">
        <f t="shared" si="51"/>
        <v>-3627.8100000000004</v>
      </c>
      <c r="T117" s="43"/>
      <c r="U117" s="43"/>
      <c r="V117" s="38"/>
      <c r="W117" s="43"/>
      <c r="X117" s="43"/>
      <c r="Y117" s="43"/>
      <c r="Z117" s="43"/>
      <c r="AA117" s="43"/>
      <c r="AB117" s="43"/>
      <c r="AC117" s="43"/>
      <c r="AD117" s="43"/>
      <c r="AE117" s="43"/>
      <c r="AF117" s="43"/>
      <c r="AG117" s="43"/>
      <c r="AH117" s="43"/>
      <c r="AI117" s="43"/>
      <c r="AJ117" s="43"/>
      <c r="AK117" s="43"/>
      <c r="AL117" s="43"/>
      <c r="AM117" s="43"/>
      <c r="AN117" s="43"/>
    </row>
    <row r="118" spans="1:40" ht="15.75" customHeight="1">
      <c r="A118" s="16" t="str">
        <f t="shared" si="29"/>
        <v>Véhicules usagésPublicité 1</v>
      </c>
      <c r="B118" s="43" t="s">
        <v>462</v>
      </c>
      <c r="C118" s="65" t="s">
        <v>400</v>
      </c>
      <c r="D118" s="111"/>
      <c r="E118" s="101">
        <f t="shared" si="45"/>
        <v>23.668831168831169</v>
      </c>
      <c r="F118" s="66">
        <v>1822.5</v>
      </c>
      <c r="G118" s="112"/>
      <c r="H118" s="101" t="e">
        <f t="shared" si="47"/>
        <v>#DIV/0!</v>
      </c>
      <c r="I118" s="66">
        <v>0</v>
      </c>
      <c r="J118" s="65"/>
      <c r="K118" s="101">
        <f t="shared" si="48"/>
        <v>52.661363636363632</v>
      </c>
      <c r="L118" s="68">
        <v>2317.1</v>
      </c>
      <c r="M118" s="65"/>
      <c r="N118" s="88">
        <f t="shared" si="49"/>
        <v>494.59999999999991</v>
      </c>
      <c r="O118" s="65"/>
      <c r="P118" s="101">
        <f t="shared" si="50"/>
        <v>429.83162790697679</v>
      </c>
      <c r="Q118" s="68">
        <v>18482.760000000002</v>
      </c>
      <c r="R118" s="65"/>
      <c r="S118" s="88">
        <f t="shared" si="51"/>
        <v>-16165.660000000002</v>
      </c>
      <c r="T118" s="43"/>
      <c r="U118" s="43"/>
      <c r="V118" s="38"/>
      <c r="W118" s="38"/>
      <c r="X118" s="43"/>
      <c r="Y118" s="43"/>
      <c r="Z118" s="43"/>
      <c r="AA118" s="43"/>
      <c r="AB118" s="43"/>
      <c r="AC118" s="43"/>
      <c r="AD118" s="43"/>
      <c r="AE118" s="43"/>
      <c r="AF118" s="43"/>
      <c r="AG118" s="43"/>
      <c r="AH118" s="43"/>
      <c r="AI118" s="43"/>
      <c r="AJ118" s="43"/>
      <c r="AK118" s="43"/>
      <c r="AL118" s="43"/>
      <c r="AM118" s="43"/>
      <c r="AN118" s="43"/>
    </row>
    <row r="119" spans="1:40" ht="15.75" customHeight="1">
      <c r="A119" s="16" t="str">
        <f t="shared" si="29"/>
        <v>Véhicules usagésIntérêt de gros</v>
      </c>
      <c r="B119" s="43" t="s">
        <v>462</v>
      </c>
      <c r="C119" s="65" t="s">
        <v>401</v>
      </c>
      <c r="D119" s="111"/>
      <c r="E119" s="101">
        <f t="shared" si="45"/>
        <v>305.58795486480727</v>
      </c>
      <c r="F119" s="66">
        <v>23530.27252459016</v>
      </c>
      <c r="G119" s="112"/>
      <c r="H119" s="101" t="e">
        <f t="shared" si="47"/>
        <v>#DIV/0!</v>
      </c>
      <c r="I119" s="66">
        <v>0</v>
      </c>
      <c r="J119" s="65"/>
      <c r="K119" s="101">
        <f t="shared" si="48"/>
        <v>553.26045454545454</v>
      </c>
      <c r="L119" s="68">
        <v>24343.46</v>
      </c>
      <c r="M119" s="65"/>
      <c r="N119" s="88">
        <f t="shared" si="49"/>
        <v>813.18747540983895</v>
      </c>
      <c r="O119" s="65"/>
      <c r="P119" s="101">
        <f t="shared" si="50"/>
        <v>331.94883720930233</v>
      </c>
      <c r="Q119" s="68">
        <v>14273.8</v>
      </c>
      <c r="R119" s="65"/>
      <c r="S119" s="88">
        <f t="shared" si="51"/>
        <v>10069.66</v>
      </c>
      <c r="T119" s="43"/>
      <c r="U119" s="43"/>
      <c r="V119" s="38"/>
      <c r="W119" s="117"/>
      <c r="X119" s="43"/>
      <c r="Y119" s="43"/>
      <c r="Z119" s="43"/>
      <c r="AA119" s="43"/>
      <c r="AB119" s="43"/>
      <c r="AC119" s="43"/>
      <c r="AD119" s="43"/>
      <c r="AE119" s="43"/>
      <c r="AF119" s="43"/>
      <c r="AG119" s="43"/>
      <c r="AH119" s="43"/>
      <c r="AI119" s="43"/>
      <c r="AJ119" s="43"/>
      <c r="AK119" s="43"/>
      <c r="AL119" s="43"/>
      <c r="AM119" s="43"/>
      <c r="AN119" s="43"/>
    </row>
    <row r="120" spans="1:40" ht="15.75" hidden="1" customHeight="1">
      <c r="A120" s="16" t="str">
        <f t="shared" si="29"/>
        <v>Véhicules usagés[...]</v>
      </c>
      <c r="B120" s="43" t="s">
        <v>462</v>
      </c>
      <c r="C120" s="65" t="s">
        <v>330</v>
      </c>
      <c r="D120" s="111"/>
      <c r="E120" s="101">
        <f t="shared" si="45"/>
        <v>0</v>
      </c>
      <c r="F120" s="66">
        <v>0</v>
      </c>
      <c r="G120" s="112"/>
      <c r="H120" s="101" t="e">
        <f t="shared" si="47"/>
        <v>#DIV/0!</v>
      </c>
      <c r="I120" s="66">
        <v>0</v>
      </c>
      <c r="J120" s="65"/>
      <c r="K120" s="101">
        <f t="shared" si="48"/>
        <v>0</v>
      </c>
      <c r="L120" s="68">
        <v>0</v>
      </c>
      <c r="M120" s="65"/>
      <c r="N120" s="88">
        <f t="shared" si="49"/>
        <v>0</v>
      </c>
      <c r="O120" s="65"/>
      <c r="P120" s="101">
        <f t="shared" si="50"/>
        <v>0</v>
      </c>
      <c r="Q120" s="68">
        <v>0</v>
      </c>
      <c r="R120" s="65"/>
      <c r="S120" s="88">
        <f t="shared" si="51"/>
        <v>0</v>
      </c>
      <c r="T120" s="43"/>
      <c r="U120" s="43"/>
      <c r="V120" s="38"/>
      <c r="W120" s="43"/>
      <c r="X120" s="43"/>
      <c r="Y120" s="43"/>
      <c r="Z120" s="43"/>
      <c r="AA120" s="43"/>
      <c r="AB120" s="43"/>
      <c r="AC120" s="43"/>
      <c r="AD120" s="43"/>
      <c r="AE120" s="43"/>
      <c r="AF120" s="43"/>
      <c r="AG120" s="43"/>
      <c r="AH120" s="43"/>
      <c r="AI120" s="43"/>
      <c r="AJ120" s="43"/>
      <c r="AK120" s="43"/>
      <c r="AL120" s="43"/>
      <c r="AM120" s="43"/>
      <c r="AN120" s="43"/>
    </row>
    <row r="121" spans="1:40" ht="15.75" hidden="1" customHeight="1">
      <c r="A121" s="16" t="str">
        <f t="shared" si="29"/>
        <v>Véhicules usagés[...]</v>
      </c>
      <c r="B121" s="43" t="s">
        <v>462</v>
      </c>
      <c r="C121" s="65" t="s">
        <v>330</v>
      </c>
      <c r="D121" s="111"/>
      <c r="E121" s="101">
        <f t="shared" si="45"/>
        <v>0</v>
      </c>
      <c r="F121" s="66">
        <v>0</v>
      </c>
      <c r="G121" s="112"/>
      <c r="H121" s="101" t="e">
        <f t="shared" si="47"/>
        <v>#DIV/0!</v>
      </c>
      <c r="I121" s="66">
        <v>0</v>
      </c>
      <c r="J121" s="65"/>
      <c r="K121" s="101">
        <f t="shared" si="48"/>
        <v>0</v>
      </c>
      <c r="L121" s="68">
        <v>0</v>
      </c>
      <c r="M121" s="65"/>
      <c r="N121" s="88">
        <f t="shared" si="49"/>
        <v>0</v>
      </c>
      <c r="O121" s="65"/>
      <c r="P121" s="101">
        <f t="shared" si="50"/>
        <v>0</v>
      </c>
      <c r="Q121" s="68">
        <v>0</v>
      </c>
      <c r="R121" s="65"/>
      <c r="S121" s="88">
        <f t="shared" si="51"/>
        <v>0</v>
      </c>
      <c r="T121" s="43"/>
      <c r="U121" s="43"/>
      <c r="V121" s="38"/>
      <c r="W121" s="43"/>
      <c r="X121" s="43"/>
      <c r="Y121" s="43"/>
      <c r="Z121" s="43"/>
      <c r="AA121" s="43"/>
      <c r="AB121" s="43"/>
      <c r="AC121" s="43"/>
      <c r="AD121" s="43"/>
      <c r="AE121" s="43"/>
      <c r="AF121" s="43"/>
      <c r="AG121" s="43"/>
      <c r="AH121" s="43"/>
      <c r="AI121" s="43"/>
      <c r="AJ121" s="43"/>
      <c r="AK121" s="43"/>
      <c r="AL121" s="43"/>
      <c r="AM121" s="43"/>
      <c r="AN121" s="43"/>
    </row>
    <row r="122" spans="1:40" ht="15.75" hidden="1" customHeight="1">
      <c r="A122" s="16" t="str">
        <f t="shared" si="29"/>
        <v>Véhicules usagés[...]</v>
      </c>
      <c r="B122" s="43" t="s">
        <v>462</v>
      </c>
      <c r="C122" s="65" t="s">
        <v>330</v>
      </c>
      <c r="D122" s="111"/>
      <c r="E122" s="101">
        <f t="shared" si="45"/>
        <v>0</v>
      </c>
      <c r="F122" s="66">
        <v>0</v>
      </c>
      <c r="G122" s="112"/>
      <c r="H122" s="101" t="e">
        <f t="shared" si="47"/>
        <v>#DIV/0!</v>
      </c>
      <c r="I122" s="66">
        <v>0</v>
      </c>
      <c r="J122" s="65"/>
      <c r="K122" s="101">
        <f t="shared" si="48"/>
        <v>0</v>
      </c>
      <c r="L122" s="68">
        <v>0</v>
      </c>
      <c r="M122" s="65"/>
      <c r="N122" s="88">
        <f t="shared" si="49"/>
        <v>0</v>
      </c>
      <c r="O122" s="65"/>
      <c r="P122" s="101">
        <f t="shared" si="50"/>
        <v>0</v>
      </c>
      <c r="Q122" s="68">
        <v>0</v>
      </c>
      <c r="R122" s="65"/>
      <c r="S122" s="88">
        <f t="shared" si="51"/>
        <v>0</v>
      </c>
      <c r="T122" s="43"/>
      <c r="U122" s="43"/>
      <c r="V122" s="38"/>
      <c r="W122" s="43"/>
      <c r="X122" s="43"/>
      <c r="Y122" s="43"/>
      <c r="Z122" s="43"/>
      <c r="AA122" s="43"/>
      <c r="AB122" s="43"/>
      <c r="AC122" s="43"/>
      <c r="AD122" s="43"/>
      <c r="AE122" s="43"/>
      <c r="AF122" s="43"/>
      <c r="AG122" s="43"/>
      <c r="AH122" s="43"/>
      <c r="AI122" s="43"/>
      <c r="AJ122" s="43"/>
      <c r="AK122" s="43"/>
      <c r="AL122" s="43"/>
      <c r="AM122" s="43"/>
      <c r="AN122" s="43"/>
    </row>
    <row r="123" spans="1:40" ht="15.75" customHeight="1">
      <c r="A123" s="16" t="str">
        <f t="shared" si="29"/>
        <v>Véhicules usagésTOTAL VARIABLES</v>
      </c>
      <c r="B123" s="43" t="s">
        <v>462</v>
      </c>
      <c r="C123" s="119" t="s">
        <v>403</v>
      </c>
      <c r="D123" s="120" t="s">
        <v>404</v>
      </c>
      <c r="E123" s="121" t="e">
        <f>F123/F$108</f>
        <v>#DIV/0!</v>
      </c>
      <c r="F123" s="122">
        <f>SUM(F113:F122)</f>
        <v>125299.70488202982</v>
      </c>
      <c r="G123" s="123" t="s">
        <v>404</v>
      </c>
      <c r="H123" s="121" t="e">
        <f>I123/I$108</f>
        <v>#DIV/0!</v>
      </c>
      <c r="I123" s="122">
        <f>SUM(I113:I122)</f>
        <v>0</v>
      </c>
      <c r="J123" s="123" t="s">
        <v>404</v>
      </c>
      <c r="K123" s="121" t="e">
        <f>L123/L$108</f>
        <v>#DIV/0!</v>
      </c>
      <c r="L123" s="122">
        <f>SUM(L113:L122)</f>
        <v>107271.73000000001</v>
      </c>
      <c r="M123" s="126"/>
      <c r="N123" s="122">
        <f t="shared" si="49"/>
        <v>-18027.974882029812</v>
      </c>
      <c r="O123" s="123" t="s">
        <v>404</v>
      </c>
      <c r="P123" s="121" t="e">
        <f>Q123/Q$108</f>
        <v>#DIV/0!</v>
      </c>
      <c r="Q123" s="122">
        <f>SUM(Q113:Q122)</f>
        <v>127138.71999999999</v>
      </c>
      <c r="R123" s="126"/>
      <c r="S123" s="122">
        <f t="shared" si="51"/>
        <v>-19866.989999999976</v>
      </c>
      <c r="T123" s="43"/>
      <c r="U123" s="43"/>
      <c r="V123" s="38"/>
      <c r="W123" s="43"/>
      <c r="X123" s="43"/>
      <c r="Y123" s="43"/>
      <c r="Z123" s="43"/>
      <c r="AA123" s="43"/>
      <c r="AB123" s="43"/>
      <c r="AC123" s="43"/>
      <c r="AD123" s="43"/>
      <c r="AE123" s="43"/>
      <c r="AF123" s="43"/>
      <c r="AG123" s="43"/>
      <c r="AH123" s="43"/>
      <c r="AI123" s="43"/>
      <c r="AJ123" s="43"/>
      <c r="AK123" s="43"/>
      <c r="AL123" s="43"/>
      <c r="AM123" s="43"/>
      <c r="AN123" s="43"/>
    </row>
    <row r="124" spans="1:40" ht="15.75" customHeight="1">
      <c r="A124" s="16" t="str">
        <f t="shared" si="29"/>
        <v>Véhicules usagésSalaires cadres</v>
      </c>
      <c r="B124" s="43" t="s">
        <v>462</v>
      </c>
      <c r="C124" s="127" t="s">
        <v>405</v>
      </c>
      <c r="D124" s="43"/>
      <c r="E124" s="43"/>
      <c r="F124" s="66">
        <v>20590.797616858239</v>
      </c>
      <c r="G124" s="65"/>
      <c r="H124" s="43"/>
      <c r="I124" s="66">
        <v>0</v>
      </c>
      <c r="J124" s="65"/>
      <c r="K124" s="43"/>
      <c r="L124" s="68">
        <v>21016.480000000003</v>
      </c>
      <c r="M124" s="65"/>
      <c r="N124" s="88">
        <f t="shared" si="49"/>
        <v>425.68238314176415</v>
      </c>
      <c r="O124" s="65"/>
      <c r="P124" s="43"/>
      <c r="Q124" s="68">
        <v>14171.61</v>
      </c>
      <c r="R124" s="65"/>
      <c r="S124" s="88">
        <f t="shared" si="51"/>
        <v>6844.8700000000026</v>
      </c>
      <c r="T124" s="43"/>
      <c r="U124" s="43"/>
      <c r="V124" s="38"/>
      <c r="W124" s="43"/>
      <c r="X124" s="43"/>
      <c r="Y124" s="43"/>
      <c r="Z124" s="43"/>
      <c r="AA124" s="43"/>
      <c r="AB124" s="43"/>
      <c r="AC124" s="43"/>
      <c r="AD124" s="43"/>
      <c r="AE124" s="43"/>
      <c r="AF124" s="43"/>
      <c r="AG124" s="43"/>
      <c r="AH124" s="43"/>
      <c r="AI124" s="43"/>
      <c r="AJ124" s="43"/>
      <c r="AK124" s="43"/>
      <c r="AL124" s="43"/>
      <c r="AM124" s="43"/>
      <c r="AN124" s="43"/>
    </row>
    <row r="125" spans="1:40" ht="15.75" customHeight="1">
      <c r="A125" s="16" t="str">
        <f t="shared" si="29"/>
        <v>Véhicules usagésSalaires commis</v>
      </c>
      <c r="B125" s="43" t="s">
        <v>462</v>
      </c>
      <c r="C125" s="128" t="s">
        <v>406</v>
      </c>
      <c r="D125" s="111"/>
      <c r="E125" s="43"/>
      <c r="F125" s="57">
        <v>5822.6052394636008</v>
      </c>
      <c r="G125" s="112"/>
      <c r="H125" s="43"/>
      <c r="I125" s="57">
        <v>0</v>
      </c>
      <c r="J125" s="65"/>
      <c r="K125" s="43"/>
      <c r="L125" s="57">
        <v>4749.47</v>
      </c>
      <c r="M125" s="65"/>
      <c r="N125" s="88">
        <f t="shared" si="49"/>
        <v>-1073.1352394636006</v>
      </c>
      <c r="O125" s="65"/>
      <c r="P125" s="43"/>
      <c r="Q125" s="57">
        <v>8864.36</v>
      </c>
      <c r="R125" s="65"/>
      <c r="S125" s="88">
        <f t="shared" si="51"/>
        <v>-4114.8900000000003</v>
      </c>
      <c r="T125" s="43"/>
      <c r="U125" s="43"/>
      <c r="V125" s="38"/>
      <c r="W125" s="43"/>
      <c r="X125" s="43"/>
      <c r="Y125" s="43"/>
      <c r="Z125" s="43"/>
      <c r="AA125" s="43"/>
      <c r="AB125" s="43"/>
      <c r="AC125" s="43"/>
      <c r="AD125" s="43"/>
      <c r="AE125" s="43"/>
      <c r="AF125" s="43"/>
      <c r="AG125" s="43"/>
      <c r="AH125" s="43"/>
      <c r="AI125" s="43"/>
      <c r="AJ125" s="43"/>
      <c r="AK125" s="43"/>
      <c r="AL125" s="43"/>
      <c r="AM125" s="43"/>
      <c r="AN125" s="43"/>
    </row>
    <row r="126" spans="1:40" ht="15.75" customHeight="1">
      <c r="A126" s="16" t="str">
        <f t="shared" si="29"/>
        <v>Véhicules usagésSalaires autres</v>
      </c>
      <c r="B126" s="43" t="s">
        <v>462</v>
      </c>
      <c r="C126" s="127" t="s">
        <v>407</v>
      </c>
      <c r="D126" s="129"/>
      <c r="E126" s="130"/>
      <c r="F126" s="66">
        <v>0</v>
      </c>
      <c r="G126" s="131"/>
      <c r="H126" s="130"/>
      <c r="I126" s="66">
        <v>0</v>
      </c>
      <c r="J126" s="46"/>
      <c r="K126" s="130"/>
      <c r="L126" s="68">
        <v>0</v>
      </c>
      <c r="M126" s="46"/>
      <c r="N126" s="132">
        <f t="shared" si="49"/>
        <v>0</v>
      </c>
      <c r="O126" s="46"/>
      <c r="P126" s="130"/>
      <c r="Q126" s="68">
        <v>8427</v>
      </c>
      <c r="R126" s="46"/>
      <c r="S126" s="132">
        <f t="shared" si="51"/>
        <v>-8427</v>
      </c>
      <c r="T126" s="43"/>
      <c r="U126" s="43"/>
      <c r="V126" s="38"/>
      <c r="W126" s="43"/>
      <c r="X126" s="43"/>
      <c r="Y126" s="43"/>
      <c r="Z126" s="43"/>
      <c r="AA126" s="43"/>
      <c r="AB126" s="43"/>
      <c r="AC126" s="43"/>
      <c r="AD126" s="43"/>
      <c r="AE126" s="43"/>
      <c r="AF126" s="43"/>
      <c r="AG126" s="43"/>
      <c r="AH126" s="43"/>
      <c r="AI126" s="43"/>
      <c r="AJ126" s="43"/>
      <c r="AK126" s="43"/>
      <c r="AL126" s="43"/>
      <c r="AM126" s="43"/>
      <c r="AN126" s="43"/>
    </row>
    <row r="127" spans="1:40" ht="15.75" hidden="1" customHeight="1">
      <c r="A127" s="16" t="str">
        <f t="shared" si="29"/>
        <v>Véhicules usagésSalaires spécialistes</v>
      </c>
      <c r="B127" s="43" t="s">
        <v>462</v>
      </c>
      <c r="C127" s="127" t="s">
        <v>409</v>
      </c>
      <c r="D127" s="111"/>
      <c r="E127" s="43"/>
      <c r="F127" s="66">
        <v>0</v>
      </c>
      <c r="G127" s="112"/>
      <c r="H127" s="43"/>
      <c r="I127" s="66">
        <v>0</v>
      </c>
      <c r="J127" s="65"/>
      <c r="K127" s="43"/>
      <c r="L127" s="68">
        <v>0</v>
      </c>
      <c r="M127" s="65"/>
      <c r="N127" s="88">
        <f t="shared" si="49"/>
        <v>0</v>
      </c>
      <c r="O127" s="65"/>
      <c r="P127" s="43"/>
      <c r="Q127" s="68">
        <v>0</v>
      </c>
      <c r="R127" s="65"/>
      <c r="S127" s="88">
        <f t="shared" si="51"/>
        <v>0</v>
      </c>
      <c r="T127" s="43"/>
      <c r="U127" s="43"/>
      <c r="V127" s="38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43"/>
      <c r="AH127" s="43"/>
      <c r="AI127" s="43"/>
      <c r="AJ127" s="43"/>
      <c r="AK127" s="43"/>
      <c r="AL127" s="43"/>
      <c r="AM127" s="43"/>
      <c r="AN127" s="43"/>
    </row>
    <row r="128" spans="1:40" ht="15.75" hidden="1" customHeight="1">
      <c r="A128" s="16" t="str">
        <f t="shared" si="29"/>
        <v>Véhicules usagés[...]</v>
      </c>
      <c r="B128" s="43" t="s">
        <v>462</v>
      </c>
      <c r="C128" s="127" t="s">
        <v>330</v>
      </c>
      <c r="D128" s="111"/>
      <c r="E128" s="43"/>
      <c r="F128" s="66">
        <v>0</v>
      </c>
      <c r="G128" s="112"/>
      <c r="H128" s="43"/>
      <c r="I128" s="66">
        <v>0</v>
      </c>
      <c r="J128" s="65"/>
      <c r="K128" s="43"/>
      <c r="L128" s="68">
        <v>0</v>
      </c>
      <c r="M128" s="65"/>
      <c r="N128" s="88">
        <f t="shared" si="49"/>
        <v>0</v>
      </c>
      <c r="O128" s="65"/>
      <c r="P128" s="43"/>
      <c r="Q128" s="68">
        <v>0</v>
      </c>
      <c r="R128" s="65"/>
      <c r="S128" s="88">
        <f t="shared" si="51"/>
        <v>0</v>
      </c>
      <c r="T128" s="43"/>
      <c r="U128" s="43"/>
      <c r="V128" s="38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43"/>
      <c r="AH128" s="43"/>
      <c r="AI128" s="43"/>
      <c r="AJ128" s="43"/>
      <c r="AK128" s="43"/>
      <c r="AL128" s="43"/>
      <c r="AM128" s="43"/>
      <c r="AN128" s="43"/>
    </row>
    <row r="129" spans="1:40" ht="15.75" hidden="1" customHeight="1">
      <c r="A129" s="16" t="str">
        <f t="shared" si="29"/>
        <v>Véhicules usagés[...]</v>
      </c>
      <c r="B129" s="43" t="s">
        <v>462</v>
      </c>
      <c r="C129" s="127" t="s">
        <v>330</v>
      </c>
      <c r="D129" s="111"/>
      <c r="E129" s="43"/>
      <c r="F129" s="66">
        <v>0</v>
      </c>
      <c r="G129" s="112"/>
      <c r="H129" s="43"/>
      <c r="I129" s="66">
        <v>0</v>
      </c>
      <c r="J129" s="65"/>
      <c r="K129" s="43"/>
      <c r="L129" s="68">
        <v>0</v>
      </c>
      <c r="M129" s="65"/>
      <c r="N129" s="88">
        <f t="shared" si="49"/>
        <v>0</v>
      </c>
      <c r="O129" s="65"/>
      <c r="P129" s="43"/>
      <c r="Q129" s="68">
        <v>0</v>
      </c>
      <c r="R129" s="65"/>
      <c r="S129" s="88">
        <f t="shared" si="51"/>
        <v>0</v>
      </c>
      <c r="T129" s="43"/>
      <c r="U129" s="43"/>
      <c r="V129" s="38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43"/>
      <c r="AH129" s="43"/>
      <c r="AI129" s="43"/>
      <c r="AJ129" s="43"/>
      <c r="AK129" s="43"/>
      <c r="AL129" s="43"/>
      <c r="AM129" s="43"/>
      <c r="AN129" s="43"/>
    </row>
    <row r="130" spans="1:40" ht="15.75" hidden="1" customHeight="1">
      <c r="A130" s="16" t="str">
        <f t="shared" si="29"/>
        <v>Véhicules usagés[...]</v>
      </c>
      <c r="B130" s="43" t="s">
        <v>462</v>
      </c>
      <c r="C130" s="127" t="s">
        <v>330</v>
      </c>
      <c r="D130" s="111"/>
      <c r="E130" s="43"/>
      <c r="F130" s="66">
        <v>0</v>
      </c>
      <c r="G130" s="112"/>
      <c r="H130" s="43"/>
      <c r="I130" s="66">
        <v>0</v>
      </c>
      <c r="J130" s="65"/>
      <c r="K130" s="43"/>
      <c r="L130" s="68">
        <v>0</v>
      </c>
      <c r="M130" s="65"/>
      <c r="N130" s="88">
        <f t="shared" si="49"/>
        <v>0</v>
      </c>
      <c r="O130" s="65"/>
      <c r="P130" s="43"/>
      <c r="Q130" s="68">
        <v>0</v>
      </c>
      <c r="R130" s="65"/>
      <c r="S130" s="88">
        <f t="shared" si="51"/>
        <v>0</v>
      </c>
      <c r="T130" s="43"/>
      <c r="U130" s="43"/>
      <c r="V130" s="38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43"/>
      <c r="AH130" s="43"/>
      <c r="AI130" s="43"/>
      <c r="AJ130" s="43"/>
      <c r="AK130" s="43"/>
      <c r="AL130" s="43"/>
      <c r="AM130" s="43"/>
      <c r="AN130" s="43"/>
    </row>
    <row r="131" spans="1:40" ht="15.75" customHeight="1">
      <c r="A131" s="16" t="str">
        <f t="shared" si="29"/>
        <v>Véhicules usagésSalaires en absences</v>
      </c>
      <c r="B131" s="43" t="s">
        <v>462</v>
      </c>
      <c r="C131" s="128" t="s">
        <v>410</v>
      </c>
      <c r="D131" s="111"/>
      <c r="E131" s="43"/>
      <c r="F131" s="66">
        <v>14957.048824578258</v>
      </c>
      <c r="G131" s="112"/>
      <c r="H131" s="43"/>
      <c r="I131" s="66">
        <v>0</v>
      </c>
      <c r="J131" s="65"/>
      <c r="K131" s="43"/>
      <c r="L131" s="68">
        <v>11116.4</v>
      </c>
      <c r="M131" s="65"/>
      <c r="N131" s="88">
        <f t="shared" si="49"/>
        <v>-3840.6488245782584</v>
      </c>
      <c r="O131" s="65"/>
      <c r="P131" s="43"/>
      <c r="Q131" s="68">
        <v>13703.810000000001</v>
      </c>
      <c r="R131" s="65"/>
      <c r="S131" s="88">
        <f t="shared" si="51"/>
        <v>-2587.4100000000017</v>
      </c>
      <c r="T131" s="43"/>
      <c r="U131" s="43"/>
      <c r="V131" s="38"/>
      <c r="W131" s="43"/>
      <c r="X131" s="43"/>
      <c r="Y131" s="43"/>
      <c r="Z131" s="43"/>
      <c r="AA131" s="43"/>
      <c r="AB131" s="43"/>
      <c r="AC131" s="43"/>
      <c r="AD131" s="43"/>
      <c r="AE131" s="43"/>
      <c r="AF131" s="43"/>
      <c r="AG131" s="43"/>
      <c r="AH131" s="43"/>
      <c r="AI131" s="43"/>
      <c r="AJ131" s="43"/>
      <c r="AK131" s="43"/>
      <c r="AL131" s="43"/>
      <c r="AM131" s="43"/>
      <c r="AN131" s="43"/>
    </row>
    <row r="132" spans="1:40" ht="15.75" customHeight="1">
      <c r="A132" s="16" t="str">
        <f t="shared" si="29"/>
        <v>Véhicules usagésDéduction à la source</v>
      </c>
      <c r="B132" s="43" t="s">
        <v>462</v>
      </c>
      <c r="C132" s="127" t="s">
        <v>411</v>
      </c>
      <c r="D132" s="129"/>
      <c r="E132" s="130"/>
      <c r="F132" s="84">
        <v>15870.963357306082</v>
      </c>
      <c r="G132" s="131"/>
      <c r="H132" s="130"/>
      <c r="I132" s="84">
        <v>0</v>
      </c>
      <c r="J132" s="46"/>
      <c r="K132" s="130"/>
      <c r="L132" s="85">
        <v>13703.62</v>
      </c>
      <c r="M132" s="46"/>
      <c r="N132" s="132">
        <f t="shared" si="49"/>
        <v>-2167.3433573060811</v>
      </c>
      <c r="O132" s="46"/>
      <c r="P132" s="130"/>
      <c r="Q132" s="85">
        <v>16441.62</v>
      </c>
      <c r="R132" s="46"/>
      <c r="S132" s="132">
        <f t="shared" si="51"/>
        <v>-2737.9999999999982</v>
      </c>
      <c r="T132" s="43"/>
      <c r="U132" s="43"/>
      <c r="V132" s="38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43"/>
      <c r="AH132" s="43"/>
      <c r="AI132" s="43"/>
      <c r="AJ132" s="43"/>
      <c r="AK132" s="43"/>
      <c r="AL132" s="43"/>
      <c r="AM132" s="43"/>
      <c r="AN132" s="43"/>
    </row>
    <row r="133" spans="1:40" ht="15.75" customHeight="1">
      <c r="A133" s="16" t="str">
        <f t="shared" si="29"/>
        <v>Véhicules usagésBénéfices marginaux</v>
      </c>
      <c r="B133" s="43" t="s">
        <v>462</v>
      </c>
      <c r="C133" s="127" t="s">
        <v>412</v>
      </c>
      <c r="D133" s="111"/>
      <c r="E133" s="43"/>
      <c r="F133" s="66">
        <v>10286.735509365051</v>
      </c>
      <c r="G133" s="112"/>
      <c r="H133" s="43"/>
      <c r="I133" s="66">
        <v>0</v>
      </c>
      <c r="J133" s="65"/>
      <c r="K133" s="43"/>
      <c r="L133" s="68">
        <v>5625.11</v>
      </c>
      <c r="M133" s="65"/>
      <c r="N133" s="88">
        <f t="shared" si="49"/>
        <v>-4661.6255093650516</v>
      </c>
      <c r="O133" s="65"/>
      <c r="P133" s="43"/>
      <c r="Q133" s="68">
        <v>7150.8899999999994</v>
      </c>
      <c r="R133" s="65"/>
      <c r="S133" s="88">
        <f t="shared" si="51"/>
        <v>-1525.7799999999997</v>
      </c>
      <c r="T133" s="43"/>
      <c r="U133" s="43"/>
      <c r="V133" s="38"/>
      <c r="W133" s="43"/>
      <c r="X133" s="43"/>
      <c r="Y133" s="43"/>
      <c r="Z133" s="43"/>
      <c r="AA133" s="43"/>
      <c r="AB133" s="43"/>
      <c r="AC133" s="43"/>
      <c r="AD133" s="43"/>
      <c r="AE133" s="43"/>
      <c r="AF133" s="43"/>
      <c r="AG133" s="43"/>
      <c r="AH133" s="43"/>
      <c r="AI133" s="43"/>
      <c r="AJ133" s="43"/>
      <c r="AK133" s="43"/>
      <c r="AL133" s="43"/>
      <c r="AM133" s="43"/>
      <c r="AN133" s="43"/>
    </row>
    <row r="134" spans="1:40" ht="15.75" customHeight="1">
      <c r="A134" s="16" t="str">
        <f t="shared" si="29"/>
        <v>Véhicules usagésCsst</v>
      </c>
      <c r="B134" s="43" t="s">
        <v>462</v>
      </c>
      <c r="C134" s="127" t="s">
        <v>413</v>
      </c>
      <c r="D134" s="111"/>
      <c r="E134" s="43"/>
      <c r="F134" s="66">
        <v>2880.2859426222144</v>
      </c>
      <c r="G134" s="112"/>
      <c r="H134" s="43"/>
      <c r="I134" s="66">
        <v>0</v>
      </c>
      <c r="J134" s="65"/>
      <c r="K134" s="43"/>
      <c r="L134" s="68">
        <v>1916.94</v>
      </c>
      <c r="M134" s="65"/>
      <c r="N134" s="88">
        <f t="shared" si="49"/>
        <v>-963.34594262221435</v>
      </c>
      <c r="O134" s="65"/>
      <c r="P134" s="43"/>
      <c r="Q134" s="68">
        <v>3103.18</v>
      </c>
      <c r="R134" s="65"/>
      <c r="S134" s="88">
        <f t="shared" si="51"/>
        <v>-1186.2399999999998</v>
      </c>
      <c r="T134" s="43"/>
      <c r="U134" s="43"/>
      <c r="V134" s="38"/>
      <c r="W134" s="43"/>
      <c r="X134" s="43"/>
      <c r="Y134" s="43"/>
      <c r="Z134" s="43"/>
      <c r="AA134" s="43"/>
      <c r="AB134" s="43"/>
      <c r="AC134" s="43"/>
      <c r="AD134" s="43"/>
      <c r="AE134" s="43"/>
      <c r="AF134" s="43"/>
      <c r="AG134" s="43"/>
      <c r="AH134" s="43"/>
      <c r="AI134" s="43"/>
      <c r="AJ134" s="43"/>
      <c r="AK134" s="43"/>
      <c r="AL134" s="43"/>
      <c r="AM134" s="43"/>
      <c r="AN134" s="43"/>
    </row>
    <row r="135" spans="1:40" ht="15.75" hidden="1" customHeight="1">
      <c r="A135" s="16" t="str">
        <f t="shared" si="29"/>
        <v>Véhicules usagés[...]</v>
      </c>
      <c r="B135" s="43" t="s">
        <v>462</v>
      </c>
      <c r="C135" s="65" t="s">
        <v>330</v>
      </c>
      <c r="D135" s="113"/>
      <c r="E135" s="133"/>
      <c r="F135" s="66">
        <v>0</v>
      </c>
      <c r="G135" s="114"/>
      <c r="H135" s="133"/>
      <c r="I135" s="66">
        <v>0</v>
      </c>
      <c r="J135" s="51"/>
      <c r="K135" s="133"/>
      <c r="L135" s="68">
        <v>0</v>
      </c>
      <c r="M135" s="65"/>
      <c r="N135" s="88">
        <f t="shared" si="49"/>
        <v>0</v>
      </c>
      <c r="O135" s="51"/>
      <c r="P135" s="133"/>
      <c r="Q135" s="68">
        <v>0</v>
      </c>
      <c r="R135" s="51"/>
      <c r="S135" s="110">
        <f t="shared" si="51"/>
        <v>0</v>
      </c>
      <c r="T135" s="43"/>
      <c r="U135" s="43"/>
      <c r="V135" s="38"/>
      <c r="W135" s="43"/>
      <c r="X135" s="43"/>
      <c r="Y135" s="43"/>
      <c r="Z135" s="43"/>
      <c r="AA135" s="43"/>
      <c r="AB135" s="43"/>
      <c r="AC135" s="43"/>
      <c r="AD135" s="43"/>
      <c r="AE135" s="43"/>
      <c r="AF135" s="43"/>
      <c r="AG135" s="43"/>
      <c r="AH135" s="43"/>
      <c r="AI135" s="43"/>
      <c r="AJ135" s="43"/>
      <c r="AK135" s="43"/>
      <c r="AL135" s="43"/>
      <c r="AM135" s="43"/>
      <c r="AN135" s="43"/>
    </row>
    <row r="136" spans="1:40" ht="15.75" customHeight="1">
      <c r="A136" s="16" t="str">
        <f t="shared" si="29"/>
        <v>Véhicules usagésTOTAL PERSONNEL</v>
      </c>
      <c r="B136" s="43" t="s">
        <v>462</v>
      </c>
      <c r="C136" s="119" t="s">
        <v>414</v>
      </c>
      <c r="D136" s="120" t="s">
        <v>404</v>
      </c>
      <c r="E136" s="121" t="e">
        <f>F136/F$108</f>
        <v>#DIV/0!</v>
      </c>
      <c r="F136" s="122">
        <f>+SUM(F124:F135)</f>
        <v>70408.436490193446</v>
      </c>
      <c r="G136" s="123" t="s">
        <v>404</v>
      </c>
      <c r="H136" s="121" t="e">
        <f>I136/I$108</f>
        <v>#DIV/0!</v>
      </c>
      <c r="I136" s="122">
        <f>+SUM(I124:I135)</f>
        <v>0</v>
      </c>
      <c r="J136" s="123" t="s">
        <v>404</v>
      </c>
      <c r="K136" s="121" t="e">
        <f>L136/L$108</f>
        <v>#DIV/0!</v>
      </c>
      <c r="L136" s="122">
        <f>SUM(L124:L135)</f>
        <v>58128.020000000011</v>
      </c>
      <c r="M136" s="126"/>
      <c r="N136" s="122">
        <f t="shared" si="49"/>
        <v>-12280.416490193435</v>
      </c>
      <c r="O136" s="123" t="s">
        <v>404</v>
      </c>
      <c r="P136" s="121" t="e">
        <f>Q136/Q$108</f>
        <v>#DIV/0!</v>
      </c>
      <c r="Q136" s="122">
        <f>SUM(Q124:Q135)</f>
        <v>71862.469999999987</v>
      </c>
      <c r="R136" s="180"/>
      <c r="S136" s="135">
        <f t="shared" si="51"/>
        <v>-13734.449999999975</v>
      </c>
      <c r="T136" s="43"/>
      <c r="U136" s="43"/>
      <c r="V136" s="38"/>
      <c r="W136" s="43"/>
      <c r="X136" s="43"/>
      <c r="Y136" s="43"/>
      <c r="Z136" s="43"/>
      <c r="AA136" s="43"/>
      <c r="AB136" s="43"/>
      <c r="AC136" s="43"/>
      <c r="AD136" s="43"/>
      <c r="AE136" s="43"/>
      <c r="AF136" s="43"/>
      <c r="AG136" s="43"/>
      <c r="AH136" s="43"/>
      <c r="AI136" s="43"/>
      <c r="AJ136" s="43"/>
      <c r="AK136" s="43"/>
      <c r="AL136" s="43"/>
      <c r="AM136" s="43"/>
      <c r="AN136" s="43"/>
    </row>
    <row r="137" spans="1:40" ht="15.75" hidden="1" customHeight="1">
      <c r="A137" s="16" t="str">
        <f t="shared" si="29"/>
        <v>Véhicules usagésPublicité 2</v>
      </c>
      <c r="B137" s="43" t="s">
        <v>462</v>
      </c>
      <c r="C137" s="65" t="s">
        <v>415</v>
      </c>
      <c r="D137" s="111"/>
      <c r="E137" s="43"/>
      <c r="F137" s="66">
        <v>0</v>
      </c>
      <c r="G137" s="112"/>
      <c r="H137" s="43"/>
      <c r="I137" s="66">
        <v>0</v>
      </c>
      <c r="J137" s="65"/>
      <c r="K137" s="43"/>
      <c r="L137" s="68">
        <v>0</v>
      </c>
      <c r="M137" s="65"/>
      <c r="N137" s="88">
        <f t="shared" si="49"/>
        <v>0</v>
      </c>
      <c r="O137" s="65"/>
      <c r="P137" s="43"/>
      <c r="Q137" s="68">
        <v>0</v>
      </c>
      <c r="R137" s="65"/>
      <c r="S137" s="88">
        <f t="shared" si="51"/>
        <v>0</v>
      </c>
      <c r="T137" s="43"/>
      <c r="U137" s="43"/>
      <c r="V137" s="38"/>
      <c r="W137" s="43"/>
      <c r="X137" s="43"/>
      <c r="Y137" s="43"/>
      <c r="Z137" s="43"/>
      <c r="AA137" s="43"/>
      <c r="AB137" s="43"/>
      <c r="AC137" s="43"/>
      <c r="AD137" s="43"/>
      <c r="AE137" s="43"/>
      <c r="AF137" s="43"/>
      <c r="AG137" s="43"/>
      <c r="AH137" s="43"/>
      <c r="AI137" s="43"/>
      <c r="AJ137" s="43"/>
      <c r="AK137" s="43"/>
      <c r="AL137" s="43"/>
      <c r="AM137" s="43"/>
      <c r="AN137" s="43"/>
    </row>
    <row r="138" spans="1:40" ht="15.75" hidden="1" customHeight="1">
      <c r="A138" s="16" t="str">
        <f t="shared" si="29"/>
        <v>Véhicules usagésService gratuit 2</v>
      </c>
      <c r="B138" s="43" t="s">
        <v>462</v>
      </c>
      <c r="C138" s="65" t="s">
        <v>416</v>
      </c>
      <c r="D138" s="111"/>
      <c r="E138" s="43"/>
      <c r="F138" s="66">
        <v>0</v>
      </c>
      <c r="G138" s="112"/>
      <c r="H138" s="43"/>
      <c r="I138" s="66">
        <v>0</v>
      </c>
      <c r="J138" s="65"/>
      <c r="K138" s="43"/>
      <c r="L138" s="68">
        <v>0</v>
      </c>
      <c r="M138" s="65"/>
      <c r="N138" s="88">
        <f t="shared" si="49"/>
        <v>0</v>
      </c>
      <c r="O138" s="65"/>
      <c r="P138" s="43"/>
      <c r="Q138" s="68">
        <v>0</v>
      </c>
      <c r="R138" s="65"/>
      <c r="S138" s="88">
        <f t="shared" si="51"/>
        <v>0</v>
      </c>
      <c r="T138" s="43"/>
      <c r="U138" s="43"/>
      <c r="V138" s="38"/>
      <c r="W138" s="43"/>
      <c r="X138" s="43"/>
      <c r="Y138" s="43"/>
      <c r="Z138" s="43"/>
      <c r="AA138" s="43"/>
      <c r="AB138" s="43"/>
      <c r="AC138" s="43"/>
      <c r="AD138" s="43"/>
      <c r="AE138" s="43"/>
      <c r="AF138" s="43"/>
      <c r="AG138" s="43"/>
      <c r="AH138" s="43"/>
      <c r="AI138" s="43"/>
      <c r="AJ138" s="43"/>
      <c r="AK138" s="43"/>
      <c r="AL138" s="43"/>
      <c r="AM138" s="43"/>
      <c r="AN138" s="43"/>
    </row>
    <row r="139" spans="1:40" ht="15.75" customHeight="1">
      <c r="A139" s="16" t="str">
        <f t="shared" si="29"/>
        <v>Véhicules usagésFrais véhicules de cie</v>
      </c>
      <c r="B139" s="43" t="s">
        <v>462</v>
      </c>
      <c r="C139" s="51" t="s">
        <v>417</v>
      </c>
      <c r="D139" s="113"/>
      <c r="E139" s="133"/>
      <c r="F139" s="57">
        <v>2290.75</v>
      </c>
      <c r="G139" s="114"/>
      <c r="H139" s="133"/>
      <c r="I139" s="57">
        <v>0</v>
      </c>
      <c r="J139" s="51"/>
      <c r="K139" s="133"/>
      <c r="L139" s="57">
        <v>1319.72</v>
      </c>
      <c r="M139" s="51"/>
      <c r="N139" s="110">
        <f t="shared" si="49"/>
        <v>-971.03</v>
      </c>
      <c r="O139" s="51"/>
      <c r="P139" s="133"/>
      <c r="Q139" s="57">
        <v>2606.04</v>
      </c>
      <c r="R139" s="51"/>
      <c r="S139" s="110">
        <f t="shared" si="51"/>
        <v>-1286.32</v>
      </c>
      <c r="T139" s="43"/>
      <c r="U139" s="43"/>
      <c r="V139" s="38"/>
      <c r="W139" s="43"/>
      <c r="X139" s="43"/>
      <c r="Y139" s="43"/>
      <c r="Z139" s="43"/>
      <c r="AA139" s="43"/>
      <c r="AB139" s="43"/>
      <c r="AC139" s="43"/>
      <c r="AD139" s="43"/>
      <c r="AE139" s="43"/>
      <c r="AF139" s="43"/>
      <c r="AG139" s="43"/>
      <c r="AH139" s="43"/>
      <c r="AI139" s="43"/>
      <c r="AJ139" s="43"/>
      <c r="AK139" s="43"/>
      <c r="AL139" s="43"/>
      <c r="AM139" s="43"/>
      <c r="AN139" s="43"/>
    </row>
    <row r="140" spans="1:40" ht="15.75" customHeight="1">
      <c r="A140" s="16" t="str">
        <f t="shared" si="29"/>
        <v>Véhicules usagésInformatique</v>
      </c>
      <c r="B140" s="43" t="s">
        <v>462</v>
      </c>
      <c r="C140" s="65" t="s">
        <v>418</v>
      </c>
      <c r="D140" s="111"/>
      <c r="E140" s="43"/>
      <c r="F140" s="66">
        <v>12253.545</v>
      </c>
      <c r="G140" s="112"/>
      <c r="H140" s="43"/>
      <c r="I140" s="66">
        <v>0</v>
      </c>
      <c r="J140" s="65"/>
      <c r="K140" s="43"/>
      <c r="L140" s="68">
        <v>12300.7</v>
      </c>
      <c r="M140" s="65"/>
      <c r="N140" s="88">
        <f t="shared" si="49"/>
        <v>47.155000000000655</v>
      </c>
      <c r="O140" s="65"/>
      <c r="P140" s="43"/>
      <c r="Q140" s="68">
        <v>4789.3599999999997</v>
      </c>
      <c r="R140" s="65"/>
      <c r="S140" s="88">
        <f t="shared" si="51"/>
        <v>7511.3400000000011</v>
      </c>
      <c r="T140" s="43"/>
      <c r="U140" s="43"/>
      <c r="V140" s="38"/>
      <c r="W140" s="43"/>
      <c r="X140" s="43"/>
      <c r="Y140" s="43"/>
      <c r="Z140" s="43"/>
      <c r="AA140" s="43"/>
      <c r="AB140" s="43"/>
      <c r="AC140" s="43"/>
      <c r="AD140" s="43"/>
      <c r="AE140" s="43"/>
      <c r="AF140" s="43"/>
      <c r="AG140" s="43"/>
      <c r="AH140" s="43"/>
      <c r="AI140" s="43"/>
      <c r="AJ140" s="43"/>
      <c r="AK140" s="43"/>
      <c r="AL140" s="43"/>
      <c r="AM140" s="43"/>
      <c r="AN140" s="43"/>
    </row>
    <row r="141" spans="1:40" ht="15.75" customHeight="1">
      <c r="A141" s="16" t="str">
        <f t="shared" si="29"/>
        <v>Véhicules usagésFrais de déplacement</v>
      </c>
      <c r="B141" s="43" t="s">
        <v>462</v>
      </c>
      <c r="C141" s="65" t="s">
        <v>419</v>
      </c>
      <c r="D141" s="111"/>
      <c r="E141" s="43"/>
      <c r="F141" s="66">
        <v>1496.25</v>
      </c>
      <c r="G141" s="112"/>
      <c r="H141" s="43"/>
      <c r="I141" s="66">
        <v>0</v>
      </c>
      <c r="J141" s="65"/>
      <c r="K141" s="43"/>
      <c r="L141" s="68">
        <v>3198.86</v>
      </c>
      <c r="M141" s="65"/>
      <c r="N141" s="88">
        <f t="shared" si="49"/>
        <v>1702.6100000000001</v>
      </c>
      <c r="O141" s="65"/>
      <c r="P141" s="43"/>
      <c r="Q141" s="68">
        <v>452.76</v>
      </c>
      <c r="R141" s="65"/>
      <c r="S141" s="88">
        <f t="shared" si="51"/>
        <v>2746.1000000000004</v>
      </c>
      <c r="T141" s="105"/>
      <c r="U141" s="43"/>
      <c r="V141" s="38"/>
      <c r="W141" s="43"/>
      <c r="X141" s="43"/>
      <c r="Y141" s="43"/>
      <c r="Z141" s="43"/>
      <c r="AA141" s="43"/>
      <c r="AB141" s="43"/>
      <c r="AC141" s="43"/>
      <c r="AD141" s="43"/>
      <c r="AE141" s="43"/>
      <c r="AF141" s="43"/>
      <c r="AG141" s="43"/>
      <c r="AH141" s="43"/>
      <c r="AI141" s="43"/>
      <c r="AJ141" s="43"/>
      <c r="AK141" s="43"/>
      <c r="AL141" s="43"/>
      <c r="AM141" s="43"/>
      <c r="AN141" s="43"/>
    </row>
    <row r="142" spans="1:40" ht="15.75" customHeight="1">
      <c r="A142" s="16" t="str">
        <f t="shared" si="29"/>
        <v>Véhicules usagésServices extérieurs</v>
      </c>
      <c r="B142" s="43" t="s">
        <v>462</v>
      </c>
      <c r="C142" s="51" t="s">
        <v>420</v>
      </c>
      <c r="D142" s="113"/>
      <c r="E142" s="133"/>
      <c r="F142" s="57">
        <v>8693.6710000000003</v>
      </c>
      <c r="G142" s="114"/>
      <c r="H142" s="133"/>
      <c r="I142" s="57">
        <v>0</v>
      </c>
      <c r="J142" s="51"/>
      <c r="K142" s="133"/>
      <c r="L142" s="57">
        <v>8922.0499999999993</v>
      </c>
      <c r="M142" s="51"/>
      <c r="N142" s="110">
        <f t="shared" si="49"/>
        <v>228.378999999999</v>
      </c>
      <c r="O142" s="51"/>
      <c r="P142" s="133"/>
      <c r="Q142" s="57">
        <v>2343.6099999999997</v>
      </c>
      <c r="R142" s="51"/>
      <c r="S142" s="110">
        <f t="shared" si="51"/>
        <v>6578.44</v>
      </c>
      <c r="T142" s="43"/>
      <c r="U142" s="43"/>
      <c r="V142" s="38"/>
      <c r="W142" s="43"/>
      <c r="X142" s="43"/>
      <c r="Y142" s="43"/>
      <c r="Z142" s="43"/>
      <c r="AA142" s="43"/>
      <c r="AB142" s="43"/>
      <c r="AC142" s="43"/>
      <c r="AD142" s="43"/>
      <c r="AE142" s="43"/>
      <c r="AF142" s="43"/>
      <c r="AG142" s="43"/>
      <c r="AH142" s="43"/>
      <c r="AI142" s="43"/>
      <c r="AJ142" s="43"/>
      <c r="AK142" s="43"/>
      <c r="AL142" s="43"/>
      <c r="AM142" s="43"/>
      <c r="AN142" s="43"/>
    </row>
    <row r="143" spans="1:40" ht="15.75" customHeight="1">
      <c r="A143" s="16" t="str">
        <f t="shared" si="29"/>
        <v>Véhicules usagésFournitures autres</v>
      </c>
      <c r="B143" s="43" t="s">
        <v>462</v>
      </c>
      <c r="C143" s="65" t="s">
        <v>421</v>
      </c>
      <c r="D143" s="111"/>
      <c r="E143" s="43"/>
      <c r="F143" s="66">
        <v>41.25</v>
      </c>
      <c r="G143" s="112"/>
      <c r="H143" s="43"/>
      <c r="I143" s="66">
        <v>0</v>
      </c>
      <c r="J143" s="65"/>
      <c r="K143" s="43"/>
      <c r="L143" s="68">
        <v>197.85000000000002</v>
      </c>
      <c r="M143" s="65"/>
      <c r="N143" s="88">
        <f t="shared" si="49"/>
        <v>156.60000000000002</v>
      </c>
      <c r="O143" s="65"/>
      <c r="P143" s="43"/>
      <c r="Q143" s="68">
        <v>30.81</v>
      </c>
      <c r="R143" s="65"/>
      <c r="S143" s="88">
        <f t="shared" si="51"/>
        <v>167.04000000000002</v>
      </c>
      <c r="T143" s="43"/>
      <c r="U143" s="43"/>
      <c r="V143" s="38"/>
      <c r="W143" s="43"/>
      <c r="X143" s="43"/>
      <c r="Y143" s="43"/>
      <c r="Z143" s="43"/>
      <c r="AA143" s="43"/>
      <c r="AB143" s="43"/>
      <c r="AC143" s="43"/>
      <c r="AD143" s="43"/>
      <c r="AE143" s="43"/>
      <c r="AF143" s="43"/>
      <c r="AG143" s="43"/>
      <c r="AH143" s="43"/>
      <c r="AI143" s="43"/>
      <c r="AJ143" s="43"/>
      <c r="AK143" s="43"/>
      <c r="AL143" s="43"/>
      <c r="AM143" s="43"/>
      <c r="AN143" s="43"/>
    </row>
    <row r="144" spans="1:40" ht="15.75" customHeight="1">
      <c r="A144" s="16" t="str">
        <f t="shared" si="29"/>
        <v>Véhicules usagésUniformes</v>
      </c>
      <c r="B144" s="43" t="s">
        <v>462</v>
      </c>
      <c r="C144" s="65" t="s">
        <v>422</v>
      </c>
      <c r="D144" s="111"/>
      <c r="E144" s="43"/>
      <c r="F144" s="66">
        <v>22.5</v>
      </c>
      <c r="G144" s="112"/>
      <c r="H144" s="43"/>
      <c r="I144" s="66">
        <v>0</v>
      </c>
      <c r="J144" s="65"/>
      <c r="K144" s="43"/>
      <c r="L144" s="68">
        <v>39.9</v>
      </c>
      <c r="M144" s="65"/>
      <c r="N144" s="88">
        <f t="shared" si="49"/>
        <v>17.399999999999999</v>
      </c>
      <c r="O144" s="65"/>
      <c r="P144" s="43"/>
      <c r="Q144" s="68">
        <v>66</v>
      </c>
      <c r="R144" s="65"/>
      <c r="S144" s="88">
        <f t="shared" si="51"/>
        <v>-26.1</v>
      </c>
      <c r="T144" s="43"/>
      <c r="U144" s="43"/>
      <c r="V144" s="38"/>
      <c r="W144" s="43"/>
      <c r="X144" s="43"/>
      <c r="Y144" s="43"/>
      <c r="Z144" s="43"/>
      <c r="AA144" s="43"/>
      <c r="AB144" s="43"/>
      <c r="AC144" s="43"/>
      <c r="AD144" s="43"/>
      <c r="AE144" s="43"/>
      <c r="AF144" s="43"/>
      <c r="AG144" s="43"/>
      <c r="AH144" s="43"/>
      <c r="AI144" s="43"/>
      <c r="AJ144" s="43"/>
      <c r="AK144" s="43"/>
      <c r="AL144" s="43"/>
      <c r="AM144" s="43"/>
      <c r="AN144" s="43"/>
    </row>
    <row r="145" spans="1:40" ht="15.75" customHeight="1">
      <c r="A145" s="16" t="str">
        <f t="shared" si="29"/>
        <v>Véhicules usagésPapeterie</v>
      </c>
      <c r="B145" s="43" t="s">
        <v>462</v>
      </c>
      <c r="C145" s="65" t="s">
        <v>423</v>
      </c>
      <c r="D145" s="111"/>
      <c r="E145" s="43"/>
      <c r="F145" s="66">
        <v>652.5</v>
      </c>
      <c r="G145" s="112"/>
      <c r="H145" s="43"/>
      <c r="I145" s="66">
        <v>0</v>
      </c>
      <c r="J145" s="65"/>
      <c r="K145" s="43"/>
      <c r="L145" s="68">
        <v>925.35</v>
      </c>
      <c r="M145" s="65"/>
      <c r="N145" s="88">
        <f t="shared" si="49"/>
        <v>272.85000000000002</v>
      </c>
      <c r="O145" s="65"/>
      <c r="P145" s="43"/>
      <c r="Q145" s="68">
        <v>405.04</v>
      </c>
      <c r="R145" s="65"/>
      <c r="S145" s="88">
        <f t="shared" si="51"/>
        <v>520.30999999999995</v>
      </c>
      <c r="T145" s="43"/>
      <c r="U145" s="43"/>
      <c r="V145" s="38"/>
      <c r="W145" s="43"/>
      <c r="X145" s="43"/>
      <c r="Y145" s="43"/>
      <c r="Z145" s="43"/>
      <c r="AA145" s="43"/>
      <c r="AB145" s="43"/>
      <c r="AC145" s="43"/>
      <c r="AD145" s="43"/>
      <c r="AE145" s="43"/>
      <c r="AF145" s="43"/>
      <c r="AG145" s="43"/>
      <c r="AH145" s="43"/>
      <c r="AI145" s="43"/>
      <c r="AJ145" s="43"/>
      <c r="AK145" s="43"/>
      <c r="AL145" s="43"/>
      <c r="AM145" s="43"/>
      <c r="AN145" s="43"/>
    </row>
    <row r="146" spans="1:40" ht="15.75" customHeight="1">
      <c r="A146" s="16" t="str">
        <f t="shared" si="29"/>
        <v>Véhicules usagésTéléphone</v>
      </c>
      <c r="B146" s="43" t="s">
        <v>462</v>
      </c>
      <c r="C146" s="65" t="s">
        <v>424</v>
      </c>
      <c r="D146" s="111"/>
      <c r="E146" s="43"/>
      <c r="F146" s="66">
        <v>190.05</v>
      </c>
      <c r="G146" s="112"/>
      <c r="H146" s="43"/>
      <c r="I146" s="66">
        <v>0</v>
      </c>
      <c r="J146" s="65"/>
      <c r="K146" s="43"/>
      <c r="L146" s="68">
        <v>354.6</v>
      </c>
      <c r="M146" s="65"/>
      <c r="N146" s="88">
        <f t="shared" si="49"/>
        <v>164.55</v>
      </c>
      <c r="O146" s="65"/>
      <c r="P146" s="43"/>
      <c r="Q146" s="68">
        <v>188.32999999999998</v>
      </c>
      <c r="R146" s="65"/>
      <c r="S146" s="88">
        <f t="shared" si="51"/>
        <v>166.27000000000004</v>
      </c>
      <c r="T146" s="43"/>
      <c r="U146" s="43"/>
      <c r="V146" s="38"/>
      <c r="W146" s="43"/>
      <c r="X146" s="43"/>
      <c r="Y146" s="43"/>
      <c r="Z146" s="43"/>
      <c r="AA146" s="43"/>
      <c r="AB146" s="43"/>
      <c r="AC146" s="43"/>
      <c r="AD146" s="43"/>
      <c r="AE146" s="43"/>
      <c r="AF146" s="43"/>
      <c r="AG146" s="43"/>
      <c r="AH146" s="43"/>
      <c r="AI146" s="43"/>
      <c r="AJ146" s="43"/>
      <c r="AK146" s="43"/>
      <c r="AL146" s="43"/>
      <c r="AM146" s="43"/>
      <c r="AN146" s="43"/>
    </row>
    <row r="147" spans="1:40" ht="15.75" customHeight="1">
      <c r="A147" s="16" t="str">
        <f t="shared" si="29"/>
        <v>Véhicules usagésFrais postaux</v>
      </c>
      <c r="B147" s="43" t="s">
        <v>462</v>
      </c>
      <c r="C147" s="65" t="s">
        <v>425</v>
      </c>
      <c r="D147" s="111"/>
      <c r="E147" s="43"/>
      <c r="F147" s="66">
        <v>254.99999999999994</v>
      </c>
      <c r="G147" s="112"/>
      <c r="H147" s="43"/>
      <c r="I147" s="66">
        <v>0</v>
      </c>
      <c r="J147" s="65"/>
      <c r="K147" s="43"/>
      <c r="L147" s="68">
        <v>291.06</v>
      </c>
      <c r="M147" s="65"/>
      <c r="N147" s="88">
        <f t="shared" si="49"/>
        <v>36.060000000000059</v>
      </c>
      <c r="O147" s="65"/>
      <c r="P147" s="43"/>
      <c r="Q147" s="68">
        <v>352.03999999999996</v>
      </c>
      <c r="R147" s="65"/>
      <c r="S147" s="88">
        <f t="shared" si="51"/>
        <v>-60.979999999999961</v>
      </c>
      <c r="T147" s="43"/>
      <c r="U147" s="43"/>
      <c r="V147" s="38"/>
      <c r="W147" s="43"/>
      <c r="X147" s="43"/>
      <c r="Y147" s="43"/>
      <c r="Z147" s="43"/>
      <c r="AA147" s="43"/>
      <c r="AB147" s="43"/>
      <c r="AC147" s="43"/>
      <c r="AD147" s="43"/>
      <c r="AE147" s="43"/>
      <c r="AF147" s="43"/>
      <c r="AG147" s="43"/>
      <c r="AH147" s="43"/>
      <c r="AI147" s="43"/>
      <c r="AJ147" s="43"/>
      <c r="AK147" s="43"/>
      <c r="AL147" s="43"/>
      <c r="AM147" s="43"/>
      <c r="AN147" s="43"/>
    </row>
    <row r="148" spans="1:40" ht="15.75" customHeight="1">
      <c r="A148" s="16" t="str">
        <f t="shared" si="29"/>
        <v>Véhicules usagésDivers</v>
      </c>
      <c r="B148" s="43" t="s">
        <v>462</v>
      </c>
      <c r="C148" s="65" t="s">
        <v>426</v>
      </c>
      <c r="D148" s="111"/>
      <c r="E148" s="43"/>
      <c r="F148" s="66">
        <v>716.74999999999989</v>
      </c>
      <c r="G148" s="112"/>
      <c r="H148" s="43"/>
      <c r="I148" s="66">
        <v>0</v>
      </c>
      <c r="J148" s="65"/>
      <c r="K148" s="43"/>
      <c r="L148" s="68">
        <v>815.99</v>
      </c>
      <c r="M148" s="65"/>
      <c r="N148" s="88">
        <f t="shared" si="49"/>
        <v>99.240000000000123</v>
      </c>
      <c r="O148" s="65"/>
      <c r="P148" s="43"/>
      <c r="Q148" s="68">
        <v>750.31</v>
      </c>
      <c r="R148" s="65"/>
      <c r="S148" s="88">
        <f t="shared" si="51"/>
        <v>65.680000000000064</v>
      </c>
      <c r="T148" s="43"/>
      <c r="U148" s="43"/>
      <c r="V148" s="38"/>
      <c r="W148" s="43"/>
      <c r="X148" s="43"/>
      <c r="Y148" s="43"/>
      <c r="Z148" s="43"/>
      <c r="AA148" s="43"/>
      <c r="AB148" s="43"/>
      <c r="AC148" s="43"/>
      <c r="AD148" s="43"/>
      <c r="AE148" s="43"/>
      <c r="AF148" s="43"/>
      <c r="AG148" s="43"/>
      <c r="AH148" s="43"/>
      <c r="AI148" s="43"/>
      <c r="AJ148" s="43"/>
      <c r="AK148" s="43"/>
      <c r="AL148" s="43"/>
      <c r="AM148" s="43"/>
      <c r="AN148" s="43"/>
    </row>
    <row r="149" spans="1:40" ht="15.75" customHeight="1">
      <c r="A149" s="16" t="str">
        <f t="shared" si="29"/>
        <v>Véhicules usagésFormation</v>
      </c>
      <c r="B149" s="43" t="s">
        <v>462</v>
      </c>
      <c r="C149" s="65" t="s">
        <v>427</v>
      </c>
      <c r="D149" s="111"/>
      <c r="E149" s="43"/>
      <c r="F149" s="66">
        <v>343.0440000000001</v>
      </c>
      <c r="G149" s="112"/>
      <c r="H149" s="43"/>
      <c r="I149" s="66">
        <v>0</v>
      </c>
      <c r="J149" s="65"/>
      <c r="K149" s="43"/>
      <c r="L149" s="88">
        <v>-411.19</v>
      </c>
      <c r="M149" s="65"/>
      <c r="N149" s="88">
        <f t="shared" si="49"/>
        <v>-754.23400000000015</v>
      </c>
      <c r="O149" s="65"/>
      <c r="P149" s="43"/>
      <c r="Q149" s="68">
        <v>253.12</v>
      </c>
      <c r="R149" s="65"/>
      <c r="S149" s="88">
        <f t="shared" si="51"/>
        <v>-664.31</v>
      </c>
      <c r="T149" s="43"/>
      <c r="U149" s="43"/>
      <c r="V149" s="38"/>
      <c r="W149" s="43"/>
      <c r="X149" s="43"/>
      <c r="Y149" s="43"/>
      <c r="Z149" s="43"/>
      <c r="AA149" s="43"/>
      <c r="AB149" s="43"/>
      <c r="AC149" s="43"/>
      <c r="AD149" s="43"/>
      <c r="AE149" s="43"/>
      <c r="AF149" s="43"/>
      <c r="AG149" s="43"/>
      <c r="AH149" s="43"/>
      <c r="AI149" s="43"/>
      <c r="AJ149" s="43"/>
      <c r="AK149" s="43"/>
      <c r="AL149" s="43"/>
      <c r="AM149" s="43"/>
      <c r="AN149" s="43"/>
    </row>
    <row r="150" spans="1:40" ht="15.75" customHeight="1">
      <c r="A150" s="16" t="str">
        <f t="shared" si="29"/>
        <v>Véhicules usagésFrais bancaires</v>
      </c>
      <c r="B150" s="43" t="s">
        <v>462</v>
      </c>
      <c r="C150" s="65" t="s">
        <v>428</v>
      </c>
      <c r="D150" s="111"/>
      <c r="E150" s="43"/>
      <c r="F150" s="66">
        <v>4897.706564242786</v>
      </c>
      <c r="G150" s="112"/>
      <c r="H150" s="43"/>
      <c r="I150" s="66">
        <v>0</v>
      </c>
      <c r="J150" s="65"/>
      <c r="K150" s="43"/>
      <c r="L150" s="68">
        <v>3828.5499999999997</v>
      </c>
      <c r="M150" s="65"/>
      <c r="N150" s="88">
        <f t="shared" si="49"/>
        <v>-1069.1565642427863</v>
      </c>
      <c r="O150" s="65"/>
      <c r="P150" s="43"/>
      <c r="Q150" s="68">
        <v>2555.23</v>
      </c>
      <c r="R150" s="65"/>
      <c r="S150" s="88">
        <f t="shared" si="51"/>
        <v>1273.3199999999997</v>
      </c>
      <c r="T150" s="101"/>
      <c r="U150" s="43"/>
      <c r="V150" s="38"/>
      <c r="W150" s="43"/>
      <c r="X150" s="43"/>
      <c r="Y150" s="43"/>
      <c r="Z150" s="43"/>
      <c r="AA150" s="43"/>
      <c r="AB150" s="43"/>
      <c r="AC150" s="43"/>
      <c r="AD150" s="43"/>
      <c r="AE150" s="43"/>
      <c r="AF150" s="43"/>
      <c r="AG150" s="43"/>
      <c r="AH150" s="43"/>
      <c r="AI150" s="43"/>
      <c r="AJ150" s="43"/>
      <c r="AK150" s="43"/>
      <c r="AL150" s="43"/>
      <c r="AM150" s="43"/>
      <c r="AN150" s="43"/>
    </row>
    <row r="151" spans="1:40" ht="15.75" hidden="1" customHeight="1">
      <c r="A151" s="16" t="str">
        <f t="shared" si="29"/>
        <v>Véhicules usagés[...]</v>
      </c>
      <c r="B151" s="43" t="s">
        <v>462</v>
      </c>
      <c r="C151" s="65" t="s">
        <v>330</v>
      </c>
      <c r="D151" s="111"/>
      <c r="E151" s="43"/>
      <c r="F151" s="66">
        <v>0</v>
      </c>
      <c r="G151" s="112"/>
      <c r="H151" s="43"/>
      <c r="I151" s="66">
        <v>0</v>
      </c>
      <c r="J151" s="65"/>
      <c r="K151" s="43"/>
      <c r="L151" s="68">
        <v>0</v>
      </c>
      <c r="M151" s="65"/>
      <c r="N151" s="88">
        <f t="shared" si="49"/>
        <v>0</v>
      </c>
      <c r="O151" s="65"/>
      <c r="P151" s="43"/>
      <c r="Q151" s="68">
        <v>0</v>
      </c>
      <c r="R151" s="65"/>
      <c r="S151" s="88">
        <f t="shared" si="51"/>
        <v>0</v>
      </c>
      <c r="T151" s="43"/>
      <c r="U151" s="43"/>
      <c r="V151" s="38"/>
      <c r="W151" s="43"/>
      <c r="X151" s="43"/>
      <c r="Y151" s="43"/>
      <c r="Z151" s="43"/>
      <c r="AA151" s="43"/>
      <c r="AB151" s="43"/>
      <c r="AC151" s="43"/>
      <c r="AD151" s="43"/>
      <c r="AE151" s="43"/>
      <c r="AF151" s="43"/>
      <c r="AG151" s="43"/>
      <c r="AH151" s="43"/>
      <c r="AI151" s="43"/>
      <c r="AJ151" s="43"/>
      <c r="AK151" s="43"/>
      <c r="AL151" s="43"/>
      <c r="AM151" s="43"/>
      <c r="AN151" s="43"/>
    </row>
    <row r="152" spans="1:40" ht="15.75" hidden="1" customHeight="1">
      <c r="A152" s="16" t="str">
        <f t="shared" si="29"/>
        <v>Véhicules usagés[...]</v>
      </c>
      <c r="B152" s="43" t="s">
        <v>462</v>
      </c>
      <c r="C152" s="65" t="s">
        <v>330</v>
      </c>
      <c r="D152" s="111"/>
      <c r="E152" s="43"/>
      <c r="F152" s="66">
        <v>0</v>
      </c>
      <c r="G152" s="112"/>
      <c r="H152" s="43"/>
      <c r="I152" s="66">
        <v>0</v>
      </c>
      <c r="J152" s="65"/>
      <c r="K152" s="43"/>
      <c r="L152" s="68">
        <v>0</v>
      </c>
      <c r="M152" s="65"/>
      <c r="N152" s="88">
        <f t="shared" si="49"/>
        <v>0</v>
      </c>
      <c r="O152" s="65"/>
      <c r="P152" s="43"/>
      <c r="Q152" s="68">
        <v>0</v>
      </c>
      <c r="R152" s="65"/>
      <c r="S152" s="88">
        <f t="shared" si="51"/>
        <v>0</v>
      </c>
      <c r="T152" s="43"/>
      <c r="U152" s="43"/>
      <c r="V152" s="38"/>
      <c r="W152" s="43"/>
      <c r="X152" s="43"/>
      <c r="Y152" s="43"/>
      <c r="Z152" s="43"/>
      <c r="AA152" s="43"/>
      <c r="AB152" s="43"/>
      <c r="AC152" s="43"/>
      <c r="AD152" s="43"/>
      <c r="AE152" s="43"/>
      <c r="AF152" s="43"/>
      <c r="AG152" s="43"/>
      <c r="AH152" s="43"/>
      <c r="AI152" s="43"/>
      <c r="AJ152" s="43"/>
      <c r="AK152" s="43"/>
      <c r="AL152" s="43"/>
      <c r="AM152" s="43"/>
      <c r="AN152" s="43"/>
    </row>
    <row r="153" spans="1:40" ht="15.75" hidden="1" customHeight="1">
      <c r="A153" s="16" t="str">
        <f t="shared" si="29"/>
        <v>Véhicules usagés[...]</v>
      </c>
      <c r="B153" s="43" t="s">
        <v>462</v>
      </c>
      <c r="C153" s="65" t="s">
        <v>330</v>
      </c>
      <c r="D153" s="111"/>
      <c r="E153" s="43"/>
      <c r="F153" s="66">
        <v>0</v>
      </c>
      <c r="G153" s="112"/>
      <c r="H153" s="43"/>
      <c r="I153" s="66">
        <v>0</v>
      </c>
      <c r="J153" s="65"/>
      <c r="K153" s="43"/>
      <c r="L153" s="68">
        <v>0</v>
      </c>
      <c r="M153" s="65"/>
      <c r="N153" s="88">
        <f t="shared" si="49"/>
        <v>0</v>
      </c>
      <c r="O153" s="65"/>
      <c r="P153" s="43"/>
      <c r="Q153" s="68">
        <v>0</v>
      </c>
      <c r="R153" s="65"/>
      <c r="S153" s="88">
        <f t="shared" si="51"/>
        <v>0</v>
      </c>
      <c r="T153" s="101"/>
      <c r="U153" s="43"/>
      <c r="V153" s="38"/>
      <c r="W153" s="43"/>
      <c r="X153" s="43"/>
      <c r="Y153" s="43"/>
      <c r="Z153" s="43"/>
      <c r="AA153" s="43"/>
      <c r="AB153" s="43"/>
      <c r="AC153" s="43"/>
      <c r="AD153" s="43"/>
      <c r="AE153" s="43"/>
      <c r="AF153" s="43"/>
      <c r="AG153" s="43"/>
      <c r="AH153" s="43"/>
      <c r="AI153" s="43"/>
      <c r="AJ153" s="43"/>
      <c r="AK153" s="43"/>
      <c r="AL153" s="43"/>
      <c r="AM153" s="43"/>
      <c r="AN153" s="43"/>
    </row>
    <row r="154" spans="1:40" ht="15.75" customHeight="1">
      <c r="A154" s="16" t="str">
        <f t="shared" si="29"/>
        <v>Véhicules usagésTOTAL SEMI-FIXES</v>
      </c>
      <c r="B154" s="43" t="s">
        <v>462</v>
      </c>
      <c r="C154" s="119" t="s">
        <v>429</v>
      </c>
      <c r="D154" s="120" t="s">
        <v>404</v>
      </c>
      <c r="E154" s="121" t="e">
        <f>F154/F$108</f>
        <v>#DIV/0!</v>
      </c>
      <c r="F154" s="122">
        <f>+SUM(F137:F153)</f>
        <v>31853.016564242789</v>
      </c>
      <c r="G154" s="123" t="s">
        <v>404</v>
      </c>
      <c r="H154" s="121" t="e">
        <f>I154/I$108</f>
        <v>#DIV/0!</v>
      </c>
      <c r="I154" s="122">
        <f>+SUM(I137:I153)</f>
        <v>0</v>
      </c>
      <c r="J154" s="123" t="s">
        <v>404</v>
      </c>
      <c r="K154" s="121" t="e">
        <f>L154/L$108</f>
        <v>#DIV/0!</v>
      </c>
      <c r="L154" s="122">
        <f>+SUM(L137:L153)</f>
        <v>31783.439999999999</v>
      </c>
      <c r="M154" s="126"/>
      <c r="N154" s="122">
        <f t="shared" si="49"/>
        <v>-69.576564242790482</v>
      </c>
      <c r="O154" s="123" t="s">
        <v>404</v>
      </c>
      <c r="P154" s="121" t="e">
        <f>Q154/Q$108</f>
        <v>#DIV/0!</v>
      </c>
      <c r="Q154" s="122">
        <f>+SUM(Q137:Q153)</f>
        <v>14792.650000000001</v>
      </c>
      <c r="R154" s="126"/>
      <c r="S154" s="122">
        <f t="shared" si="51"/>
        <v>16990.789999999997</v>
      </c>
      <c r="T154" s="134"/>
      <c r="U154" s="43"/>
      <c r="V154" s="38"/>
      <c r="W154" s="43"/>
      <c r="X154" s="43"/>
      <c r="Y154" s="43"/>
      <c r="Z154" s="43"/>
      <c r="AA154" s="43"/>
      <c r="AB154" s="43"/>
      <c r="AC154" s="43"/>
      <c r="AD154" s="43"/>
      <c r="AE154" s="43"/>
      <c r="AF154" s="43"/>
      <c r="AG154" s="43"/>
      <c r="AH154" s="43"/>
      <c r="AI154" s="43"/>
      <c r="AJ154" s="43"/>
      <c r="AK154" s="43"/>
      <c r="AL154" s="43"/>
      <c r="AM154" s="43"/>
      <c r="AN154" s="43"/>
    </row>
    <row r="155" spans="1:40" ht="15.75" customHeight="1">
      <c r="A155" s="16" t="str">
        <f t="shared" si="29"/>
        <v>Véhicules usagés</v>
      </c>
      <c r="B155" s="43" t="s">
        <v>462</v>
      </c>
      <c r="C155" s="51"/>
      <c r="D155" s="113"/>
      <c r="E155" s="133"/>
      <c r="F155" s="88"/>
      <c r="G155" s="114"/>
      <c r="H155" s="133"/>
      <c r="I155" s="88"/>
      <c r="J155" s="51"/>
      <c r="K155" s="133"/>
      <c r="L155" s="110"/>
      <c r="M155" s="51"/>
      <c r="N155" s="110"/>
      <c r="O155" s="51"/>
      <c r="P155" s="133"/>
      <c r="Q155" s="110"/>
      <c r="R155" s="51"/>
      <c r="S155" s="110"/>
      <c r="T155" s="134"/>
      <c r="U155" s="43"/>
      <c r="V155" s="38"/>
      <c r="W155" s="43"/>
      <c r="X155" s="43"/>
      <c r="Y155" s="43"/>
      <c r="Z155" s="43"/>
      <c r="AA155" s="43"/>
      <c r="AB155" s="43"/>
      <c r="AC155" s="43"/>
      <c r="AD155" s="43"/>
      <c r="AE155" s="43"/>
      <c r="AF155" s="43"/>
      <c r="AG155" s="43"/>
      <c r="AH155" s="43"/>
      <c r="AI155" s="43"/>
      <c r="AJ155" s="43"/>
      <c r="AK155" s="43"/>
      <c r="AL155" s="43"/>
      <c r="AM155" s="43"/>
      <c r="AN155" s="43"/>
    </row>
    <row r="156" spans="1:40" ht="15.75" customHeight="1">
      <c r="A156" s="16" t="str">
        <f t="shared" si="29"/>
        <v>Véhicules usagésTOTAL DES DÉPENSES</v>
      </c>
      <c r="B156" s="43" t="s">
        <v>462</v>
      </c>
      <c r="C156" s="119" t="s">
        <v>430</v>
      </c>
      <c r="D156" s="120" t="s">
        <v>404</v>
      </c>
      <c r="E156" s="121" t="e">
        <f>F156/F$108</f>
        <v>#DIV/0!</v>
      </c>
      <c r="F156" s="122">
        <f>F123+F136+F154</f>
        <v>227561.15793646604</v>
      </c>
      <c r="G156" s="123" t="s">
        <v>404</v>
      </c>
      <c r="H156" s="121" t="e">
        <f>I156/I$108</f>
        <v>#DIV/0!</v>
      </c>
      <c r="I156" s="122">
        <f>I123+I136+I154</f>
        <v>0</v>
      </c>
      <c r="J156" s="123" t="s">
        <v>404</v>
      </c>
      <c r="K156" s="121" t="e">
        <f>L156/L$108</f>
        <v>#DIV/0!</v>
      </c>
      <c r="L156" s="122">
        <f>L123+L136+L154</f>
        <v>197183.19000000003</v>
      </c>
      <c r="M156" s="126"/>
      <c r="N156" s="135">
        <f t="shared" ref="N156:N163" si="52">L156-F156</f>
        <v>-30377.967936466011</v>
      </c>
      <c r="O156" s="123" t="s">
        <v>404</v>
      </c>
      <c r="P156" s="121" t="e">
        <f>Q156/Q$108</f>
        <v>#DIV/0!</v>
      </c>
      <c r="Q156" s="122">
        <f>Q123+Q136+Q154</f>
        <v>213793.83999999997</v>
      </c>
      <c r="R156" s="126"/>
      <c r="S156" s="135">
        <f t="shared" ref="S156:S163" si="53">L156-Q156</f>
        <v>-16610.649999999936</v>
      </c>
      <c r="T156" s="134"/>
      <c r="U156" s="43"/>
      <c r="V156" s="38"/>
      <c r="W156" s="43"/>
      <c r="X156" s="43"/>
      <c r="Y156" s="43"/>
      <c r="Z156" s="43"/>
      <c r="AA156" s="43"/>
      <c r="AB156" s="43"/>
      <c r="AC156" s="43"/>
      <c r="AD156" s="43"/>
      <c r="AE156" s="43"/>
      <c r="AF156" s="43"/>
      <c r="AG156" s="43"/>
      <c r="AH156" s="43"/>
      <c r="AI156" s="43"/>
      <c r="AJ156" s="43"/>
      <c r="AK156" s="43"/>
      <c r="AL156" s="43"/>
      <c r="AM156" s="43"/>
      <c r="AN156" s="43"/>
    </row>
    <row r="157" spans="1:40" ht="15.75" customHeight="1">
      <c r="A157" s="16" t="str">
        <f t="shared" si="29"/>
        <v>Véhicules usagésRBSC used</v>
      </c>
      <c r="B157" s="43" t="s">
        <v>462</v>
      </c>
      <c r="C157" s="65" t="s">
        <v>662</v>
      </c>
      <c r="D157" s="183"/>
      <c r="E157" s="184"/>
      <c r="F157" s="66">
        <v>17250</v>
      </c>
      <c r="G157" s="185"/>
      <c r="H157" s="184"/>
      <c r="I157" s="66">
        <v>0</v>
      </c>
      <c r="J157" s="185"/>
      <c r="K157" s="184"/>
      <c r="L157" s="68">
        <v>13600</v>
      </c>
      <c r="M157" s="65"/>
      <c r="N157" s="88">
        <f t="shared" si="52"/>
        <v>-3650</v>
      </c>
      <c r="O157" s="185"/>
      <c r="P157" s="184"/>
      <c r="Q157" s="68">
        <v>4400</v>
      </c>
      <c r="R157" s="65"/>
      <c r="S157" s="88">
        <f t="shared" si="53"/>
        <v>9200</v>
      </c>
      <c r="T157" s="134"/>
      <c r="U157" s="43"/>
      <c r="V157" s="38"/>
      <c r="W157" s="43"/>
      <c r="X157" s="43"/>
      <c r="Y157" s="43"/>
      <c r="Z157" s="43"/>
      <c r="AA157" s="43"/>
      <c r="AB157" s="43"/>
      <c r="AC157" s="43"/>
      <c r="AD157" s="43"/>
      <c r="AE157" s="43"/>
      <c r="AF157" s="43"/>
      <c r="AG157" s="43"/>
      <c r="AH157" s="43"/>
      <c r="AI157" s="43"/>
      <c r="AJ157" s="43"/>
      <c r="AK157" s="43"/>
      <c r="AL157" s="43"/>
      <c r="AM157" s="43"/>
      <c r="AN157" s="43"/>
    </row>
    <row r="158" spans="1:40" ht="15.75" customHeight="1">
      <c r="A158" s="16" t="str">
        <f t="shared" si="29"/>
        <v>Véhicules usagésProgramme 360</v>
      </c>
      <c r="B158" s="43" t="s">
        <v>462</v>
      </c>
      <c r="C158" s="65" t="s">
        <v>667</v>
      </c>
      <c r="D158" s="183"/>
      <c r="E158" s="184"/>
      <c r="F158" s="66">
        <v>0</v>
      </c>
      <c r="G158" s="185"/>
      <c r="H158" s="184"/>
      <c r="I158" s="66">
        <v>0</v>
      </c>
      <c r="J158" s="185"/>
      <c r="K158" s="184"/>
      <c r="L158" s="68">
        <v>18900</v>
      </c>
      <c r="M158" s="65"/>
      <c r="N158" s="88">
        <f t="shared" si="52"/>
        <v>18900</v>
      </c>
      <c r="O158" s="185"/>
      <c r="P158" s="184"/>
      <c r="Q158" s="68">
        <v>-2050</v>
      </c>
      <c r="R158" s="65"/>
      <c r="S158" s="88">
        <f t="shared" si="53"/>
        <v>20950</v>
      </c>
      <c r="T158" s="134"/>
      <c r="U158" s="43"/>
      <c r="V158" s="38"/>
      <c r="W158" s="43"/>
      <c r="X158" s="43"/>
      <c r="Y158" s="43"/>
      <c r="Z158" s="43"/>
      <c r="AA158" s="43"/>
      <c r="AB158" s="43"/>
      <c r="AC158" s="43"/>
      <c r="AD158" s="43"/>
      <c r="AE158" s="43"/>
      <c r="AF158" s="43"/>
      <c r="AG158" s="43"/>
      <c r="AH158" s="43"/>
      <c r="AI158" s="43"/>
      <c r="AJ158" s="43"/>
      <c r="AK158" s="43"/>
      <c r="AL158" s="43"/>
      <c r="AM158" s="43"/>
      <c r="AN158" s="43"/>
    </row>
    <row r="159" spans="1:40" ht="15.75" hidden="1" customHeight="1">
      <c r="A159" s="16" t="str">
        <f t="shared" si="29"/>
        <v>Véhicules usagésProgramme used 3</v>
      </c>
      <c r="B159" s="43" t="s">
        <v>462</v>
      </c>
      <c r="C159" s="65" t="s">
        <v>670</v>
      </c>
      <c r="D159" s="111"/>
      <c r="E159" s="43"/>
      <c r="F159" s="66">
        <v>0</v>
      </c>
      <c r="G159" s="112"/>
      <c r="H159" s="43"/>
      <c r="I159" s="66">
        <v>0</v>
      </c>
      <c r="J159" s="65"/>
      <c r="K159" s="43"/>
      <c r="L159" s="68">
        <v>0</v>
      </c>
      <c r="M159" s="65"/>
      <c r="N159" s="88">
        <f t="shared" si="52"/>
        <v>0</v>
      </c>
      <c r="O159" s="65"/>
      <c r="P159" s="43"/>
      <c r="Q159" s="68">
        <v>0</v>
      </c>
      <c r="R159" s="65"/>
      <c r="S159" s="88">
        <f t="shared" si="53"/>
        <v>0</v>
      </c>
      <c r="T159" s="134"/>
      <c r="U159" s="43"/>
      <c r="V159" s="38"/>
      <c r="W159" s="43"/>
      <c r="X159" s="43"/>
      <c r="Y159" s="43"/>
      <c r="Z159" s="43"/>
      <c r="AA159" s="43"/>
      <c r="AB159" s="43"/>
      <c r="AC159" s="43"/>
      <c r="AD159" s="43"/>
      <c r="AE159" s="43"/>
      <c r="AF159" s="43"/>
      <c r="AG159" s="43"/>
      <c r="AH159" s="43"/>
      <c r="AI159" s="43"/>
      <c r="AJ159" s="43"/>
      <c r="AK159" s="43"/>
      <c r="AL159" s="43"/>
      <c r="AM159" s="43"/>
      <c r="AN159" s="43"/>
    </row>
    <row r="160" spans="1:40" ht="15.75" hidden="1" customHeight="1">
      <c r="A160" s="16" t="str">
        <f t="shared" si="29"/>
        <v>Véhicules usagésFrais administration</v>
      </c>
      <c r="B160" s="43" t="s">
        <v>462</v>
      </c>
      <c r="C160" s="65" t="s">
        <v>453</v>
      </c>
      <c r="D160" s="111"/>
      <c r="E160" s="43"/>
      <c r="F160" s="66">
        <v>0</v>
      </c>
      <c r="G160" s="112"/>
      <c r="H160" s="43"/>
      <c r="I160" s="66">
        <v>0</v>
      </c>
      <c r="J160" s="65"/>
      <c r="K160" s="43"/>
      <c r="L160" s="68">
        <v>0</v>
      </c>
      <c r="M160" s="65"/>
      <c r="N160" s="88">
        <f t="shared" si="52"/>
        <v>0</v>
      </c>
      <c r="O160" s="65"/>
      <c r="P160" s="43"/>
      <c r="Q160" s="68">
        <v>0</v>
      </c>
      <c r="R160" s="65"/>
      <c r="S160" s="88">
        <f t="shared" si="53"/>
        <v>0</v>
      </c>
      <c r="T160" s="134"/>
      <c r="U160" s="43"/>
      <c r="V160" s="38"/>
      <c r="W160" s="152"/>
      <c r="X160" s="43"/>
      <c r="Y160" s="43"/>
      <c r="Z160" s="43"/>
      <c r="AA160" s="43"/>
      <c r="AB160" s="43"/>
      <c r="AC160" s="43"/>
      <c r="AD160" s="43"/>
      <c r="AE160" s="43"/>
      <c r="AF160" s="43"/>
      <c r="AG160" s="43"/>
      <c r="AH160" s="43"/>
      <c r="AI160" s="43"/>
      <c r="AJ160" s="43"/>
      <c r="AK160" s="43"/>
      <c r="AL160" s="43"/>
      <c r="AM160" s="43"/>
      <c r="AN160" s="43"/>
    </row>
    <row r="161" spans="1:40" ht="15.75" hidden="1" customHeight="1">
      <c r="A161" s="16" t="str">
        <f t="shared" si="29"/>
        <v>Véhicules usagés[...]</v>
      </c>
      <c r="B161" s="43" t="s">
        <v>462</v>
      </c>
      <c r="C161" s="65" t="s">
        <v>330</v>
      </c>
      <c r="D161" s="111"/>
      <c r="E161" s="43"/>
      <c r="F161" s="66">
        <v>0</v>
      </c>
      <c r="G161" s="112"/>
      <c r="H161" s="43"/>
      <c r="I161" s="66">
        <v>0</v>
      </c>
      <c r="J161" s="65"/>
      <c r="K161" s="43"/>
      <c r="L161" s="68">
        <v>0</v>
      </c>
      <c r="M161" s="65"/>
      <c r="N161" s="88">
        <f t="shared" si="52"/>
        <v>0</v>
      </c>
      <c r="O161" s="65"/>
      <c r="P161" s="43"/>
      <c r="Q161" s="68">
        <v>0</v>
      </c>
      <c r="R161" s="65"/>
      <c r="S161" s="88">
        <f t="shared" si="53"/>
        <v>0</v>
      </c>
      <c r="T161" s="134"/>
      <c r="U161" s="43"/>
      <c r="V161" s="38"/>
      <c r="W161" s="43"/>
      <c r="X161" s="43"/>
      <c r="Y161" s="43"/>
      <c r="Z161" s="43"/>
      <c r="AA161" s="43"/>
      <c r="AB161" s="43"/>
      <c r="AC161" s="43"/>
      <c r="AD161" s="43"/>
      <c r="AE161" s="43"/>
      <c r="AF161" s="43"/>
      <c r="AG161" s="43"/>
      <c r="AH161" s="43"/>
      <c r="AI161" s="43"/>
      <c r="AJ161" s="43"/>
      <c r="AK161" s="43"/>
      <c r="AL161" s="43"/>
      <c r="AM161" s="43"/>
      <c r="AN161" s="43"/>
    </row>
    <row r="162" spans="1:40" ht="15.75" hidden="1" customHeight="1">
      <c r="A162" s="16" t="str">
        <f t="shared" si="29"/>
        <v>Véhicules usagés[...]</v>
      </c>
      <c r="B162" s="43" t="s">
        <v>462</v>
      </c>
      <c r="C162" s="65" t="s">
        <v>330</v>
      </c>
      <c r="D162" s="111"/>
      <c r="E162" s="43"/>
      <c r="F162" s="66">
        <v>0</v>
      </c>
      <c r="G162" s="112"/>
      <c r="H162" s="43"/>
      <c r="I162" s="66">
        <v>0</v>
      </c>
      <c r="J162" s="65"/>
      <c r="K162" s="43"/>
      <c r="L162" s="68">
        <v>0</v>
      </c>
      <c r="M162" s="65"/>
      <c r="N162" s="88">
        <f t="shared" si="52"/>
        <v>0</v>
      </c>
      <c r="O162" s="65"/>
      <c r="P162" s="43"/>
      <c r="Q162" s="68">
        <v>0</v>
      </c>
      <c r="R162" s="65"/>
      <c r="S162" s="88">
        <f t="shared" si="53"/>
        <v>0</v>
      </c>
      <c r="T162" s="134"/>
      <c r="U162" s="43"/>
      <c r="V162" s="38"/>
      <c r="W162" s="43"/>
      <c r="X162" s="43"/>
      <c r="Y162" s="43"/>
      <c r="Z162" s="43"/>
      <c r="AA162" s="43"/>
      <c r="AB162" s="43"/>
      <c r="AC162" s="43"/>
      <c r="AD162" s="43"/>
      <c r="AE162" s="43"/>
      <c r="AF162" s="43"/>
      <c r="AG162" s="43"/>
      <c r="AH162" s="43"/>
      <c r="AI162" s="43"/>
      <c r="AJ162" s="43"/>
      <c r="AK162" s="43"/>
      <c r="AL162" s="43"/>
      <c r="AM162" s="43"/>
      <c r="AN162" s="43"/>
    </row>
    <row r="163" spans="1:40" ht="15.75" customHeight="1">
      <c r="A163" s="16" t="str">
        <f t="shared" si="29"/>
        <v>Véhicules usagés[...]</v>
      </c>
      <c r="B163" s="43" t="s">
        <v>462</v>
      </c>
      <c r="C163" s="51" t="s">
        <v>330</v>
      </c>
      <c r="D163" s="113"/>
      <c r="E163" s="133"/>
      <c r="F163" s="66">
        <v>38942.75</v>
      </c>
      <c r="G163" s="112"/>
      <c r="H163" s="43"/>
      <c r="I163" s="66">
        <v>0</v>
      </c>
      <c r="J163" s="65"/>
      <c r="K163" s="43"/>
      <c r="L163" s="68">
        <v>36890</v>
      </c>
      <c r="M163" s="65"/>
      <c r="N163" s="88">
        <f t="shared" si="52"/>
        <v>-2052.75</v>
      </c>
      <c r="O163" s="65"/>
      <c r="P163" s="43"/>
      <c r="Q163" s="68">
        <v>35105</v>
      </c>
      <c r="R163" s="65"/>
      <c r="S163" s="88">
        <f t="shared" si="53"/>
        <v>1785</v>
      </c>
      <c r="T163" s="134"/>
      <c r="U163" s="43"/>
      <c r="V163" s="38"/>
      <c r="W163" s="152"/>
      <c r="X163" s="43"/>
      <c r="Y163" s="43"/>
      <c r="Z163" s="43"/>
      <c r="AA163" s="43"/>
      <c r="AB163" s="43"/>
      <c r="AC163" s="43"/>
      <c r="AD163" s="43"/>
      <c r="AE163" s="43"/>
      <c r="AF163" s="43"/>
      <c r="AG163" s="43"/>
      <c r="AH163" s="43"/>
      <c r="AI163" s="43"/>
      <c r="AJ163" s="43"/>
      <c r="AK163" s="43"/>
      <c r="AL163" s="43"/>
      <c r="AM163" s="43"/>
      <c r="AN163" s="43"/>
    </row>
    <row r="164" spans="1:40" ht="15.75" customHeight="1">
      <c r="B164" s="43"/>
      <c r="C164" s="119" t="s">
        <v>456</v>
      </c>
      <c r="D164" s="120"/>
      <c r="E164" s="121"/>
      <c r="F164" s="122">
        <f>+SUM(F157:F163)</f>
        <v>56192.75</v>
      </c>
      <c r="G164" s="123"/>
      <c r="H164" s="121"/>
      <c r="I164" s="122">
        <f>+SUM(I157:I163)</f>
        <v>0</v>
      </c>
      <c r="J164" s="123"/>
      <c r="K164" s="121"/>
      <c r="L164" s="122">
        <f>+SUM(L157:L163)</f>
        <v>69390</v>
      </c>
      <c r="M164" s="126"/>
      <c r="N164" s="122">
        <f>SUM(N157:N160)</f>
        <v>15250</v>
      </c>
      <c r="O164" s="123"/>
      <c r="P164" s="121"/>
      <c r="Q164" s="122">
        <f>+SUM(Q157:Q163)</f>
        <v>37455</v>
      </c>
      <c r="R164" s="126"/>
      <c r="S164" s="122">
        <f>+SUM(S157:S163)</f>
        <v>31935</v>
      </c>
      <c r="T164" s="134"/>
      <c r="U164" s="43"/>
      <c r="V164" s="38"/>
      <c r="W164" s="43"/>
      <c r="X164" s="43"/>
      <c r="Y164" s="43"/>
      <c r="Z164" s="43"/>
      <c r="AA164" s="43"/>
      <c r="AB164" s="43"/>
      <c r="AC164" s="43"/>
      <c r="AD164" s="43"/>
      <c r="AE164" s="43"/>
      <c r="AF164" s="43"/>
      <c r="AG164" s="43"/>
      <c r="AH164" s="43"/>
      <c r="AI164" s="43"/>
      <c r="AJ164" s="43"/>
      <c r="AK164" s="43"/>
      <c r="AL164" s="43"/>
      <c r="AM164" s="43"/>
      <c r="AN164" s="43"/>
    </row>
    <row r="165" spans="1:40" ht="15.75" customHeight="1">
      <c r="B165" s="43"/>
      <c r="C165" s="65"/>
      <c r="D165" s="111"/>
      <c r="E165" s="43"/>
      <c r="F165" s="88"/>
      <c r="G165" s="112"/>
      <c r="H165" s="43"/>
      <c r="I165" s="88"/>
      <c r="J165" s="65"/>
      <c r="K165" s="43"/>
      <c r="L165" s="88"/>
      <c r="M165" s="65"/>
      <c r="N165" s="88"/>
      <c r="O165" s="65"/>
      <c r="P165" s="43"/>
      <c r="Q165" s="88"/>
      <c r="R165" s="65"/>
      <c r="S165" s="88"/>
      <c r="T165" s="184"/>
      <c r="U165" s="43"/>
      <c r="V165" s="38"/>
      <c r="W165" s="43"/>
      <c r="X165" s="43"/>
      <c r="Y165" s="43"/>
      <c r="Z165" s="43"/>
      <c r="AA165" s="43"/>
      <c r="AB165" s="43"/>
      <c r="AC165" s="43"/>
      <c r="AD165" s="43"/>
      <c r="AE165" s="43"/>
      <c r="AF165" s="43"/>
      <c r="AG165" s="43"/>
      <c r="AH165" s="43"/>
      <c r="AI165" s="43"/>
      <c r="AJ165" s="43"/>
      <c r="AK165" s="43"/>
      <c r="AL165" s="43"/>
      <c r="AM165" s="43"/>
      <c r="AN165" s="43"/>
    </row>
    <row r="166" spans="1:40" ht="15.75" customHeight="1">
      <c r="B166" s="43"/>
      <c r="C166" s="161" t="s">
        <v>459</v>
      </c>
      <c r="D166" s="186"/>
      <c r="E166" s="162"/>
      <c r="F166" s="164">
        <f>F109-F156+F164</f>
        <v>146864.48624425044</v>
      </c>
      <c r="G166" s="187"/>
      <c r="H166" s="162"/>
      <c r="I166" s="164">
        <f>I109-I156+I164</f>
        <v>0</v>
      </c>
      <c r="J166" s="161"/>
      <c r="K166" s="163"/>
      <c r="L166" s="164">
        <f>L109-L156+L164</f>
        <v>145558.7000000001</v>
      </c>
      <c r="M166" s="161"/>
      <c r="N166" s="164">
        <f>L166-F166</f>
        <v>-1305.7862442503392</v>
      </c>
      <c r="O166" s="161"/>
      <c r="P166" s="163"/>
      <c r="Q166" s="164">
        <f>Q109-Q156+Q164</f>
        <v>118398.1199999997</v>
      </c>
      <c r="R166" s="161"/>
      <c r="S166" s="164">
        <f>L166-Q166</f>
        <v>27160.580000000395</v>
      </c>
      <c r="T166" s="101"/>
      <c r="U166" s="43"/>
      <c r="V166" s="38"/>
      <c r="W166" s="43"/>
      <c r="X166" s="43"/>
      <c r="Y166" s="43"/>
      <c r="Z166" s="43"/>
      <c r="AA166" s="43"/>
      <c r="AB166" s="43"/>
      <c r="AC166" s="43"/>
      <c r="AD166" s="43"/>
      <c r="AE166" s="43"/>
      <c r="AF166" s="43"/>
      <c r="AG166" s="43"/>
      <c r="AH166" s="43"/>
      <c r="AI166" s="43"/>
      <c r="AJ166" s="43"/>
      <c r="AK166" s="43"/>
      <c r="AL166" s="43"/>
      <c r="AM166" s="43"/>
      <c r="AN166" s="43"/>
    </row>
    <row r="167" spans="1:40" ht="15.75" customHeight="1">
      <c r="B167" s="43"/>
      <c r="C167" s="42"/>
      <c r="D167" s="42"/>
      <c r="E167" s="42"/>
      <c r="F167" s="42"/>
      <c r="G167" s="42"/>
      <c r="H167" s="42"/>
      <c r="I167" s="42"/>
      <c r="J167" s="42"/>
      <c r="K167" s="42"/>
      <c r="L167" s="188"/>
      <c r="M167" s="42"/>
      <c r="N167" s="42"/>
      <c r="O167" s="42"/>
      <c r="P167" s="42"/>
      <c r="Q167" s="42"/>
      <c r="R167" s="42"/>
      <c r="S167" s="42"/>
      <c r="T167" s="188"/>
      <c r="U167" s="42"/>
      <c r="V167" s="38"/>
      <c r="W167" s="43"/>
      <c r="X167" s="43"/>
      <c r="Y167" s="43"/>
      <c r="Z167" s="43"/>
      <c r="AA167" s="43"/>
      <c r="AB167" s="43"/>
      <c r="AC167" s="43"/>
      <c r="AD167" s="43"/>
      <c r="AE167" s="43"/>
      <c r="AF167" s="43"/>
      <c r="AG167" s="43"/>
      <c r="AH167" s="43"/>
      <c r="AI167" s="43"/>
      <c r="AJ167" s="43"/>
      <c r="AK167" s="43"/>
      <c r="AL167" s="43"/>
      <c r="AM167" s="43"/>
      <c r="AN167" s="43"/>
    </row>
    <row r="168" spans="1:40" ht="15.75" customHeight="1">
      <c r="B168" s="43"/>
      <c r="C168" s="42"/>
      <c r="D168" s="42"/>
      <c r="E168" s="42"/>
      <c r="F168" s="42"/>
      <c r="G168" s="42"/>
      <c r="H168" s="42"/>
      <c r="I168" s="42"/>
      <c r="J168" s="42"/>
      <c r="K168" s="42"/>
      <c r="L168" s="42"/>
      <c r="M168" s="42"/>
      <c r="N168" s="42"/>
      <c r="O168" s="42"/>
      <c r="P168" s="42"/>
      <c r="Q168" s="42"/>
      <c r="R168" s="42"/>
      <c r="S168" s="42"/>
      <c r="T168" s="188"/>
      <c r="U168" s="42"/>
      <c r="V168" s="38"/>
      <c r="W168" s="42"/>
      <c r="X168" s="42"/>
      <c r="Y168" s="42"/>
      <c r="Z168" s="42"/>
      <c r="AA168" s="42"/>
      <c r="AB168" s="42"/>
      <c r="AC168" s="42"/>
      <c r="AD168" s="42"/>
      <c r="AE168" s="42"/>
      <c r="AF168" s="42"/>
      <c r="AG168" s="42"/>
      <c r="AH168" s="42"/>
      <c r="AI168" s="42"/>
      <c r="AJ168" s="42"/>
      <c r="AK168" s="42"/>
      <c r="AL168" s="42"/>
      <c r="AM168" s="42"/>
      <c r="AN168" s="42"/>
    </row>
    <row r="169" spans="1:40" ht="15.75" customHeight="1">
      <c r="B169" s="43"/>
      <c r="C169" s="35" t="str">
        <f>C1</f>
        <v>BMW Sherbrooke</v>
      </c>
      <c r="D169" s="36"/>
      <c r="E169" s="36"/>
      <c r="F169" s="36"/>
      <c r="G169" s="36"/>
      <c r="H169" s="35"/>
      <c r="I169" s="35"/>
      <c r="J169" s="35"/>
      <c r="K169" s="12" t="s">
        <v>686</v>
      </c>
      <c r="L169" s="36"/>
      <c r="M169" s="36"/>
      <c r="N169" s="35"/>
      <c r="O169" s="35"/>
      <c r="P169" s="36"/>
      <c r="Q169" s="35"/>
      <c r="R169" s="36"/>
      <c r="S169" s="15" t="str">
        <f>$S$1</f>
        <v>Réalisé  Q2 2026</v>
      </c>
      <c r="T169" s="36"/>
      <c r="U169" s="35"/>
      <c r="V169" s="38"/>
      <c r="W169" s="42"/>
      <c r="X169" s="42"/>
      <c r="Y169" s="42"/>
      <c r="Z169" s="42"/>
      <c r="AA169" s="42"/>
      <c r="AB169" s="42"/>
      <c r="AC169" s="42"/>
      <c r="AD169" s="42"/>
      <c r="AE169" s="42"/>
      <c r="AF169" s="42"/>
      <c r="AG169" s="42"/>
      <c r="AH169" s="42"/>
      <c r="AI169" s="42"/>
      <c r="AJ169" s="42"/>
      <c r="AK169" s="42"/>
      <c r="AL169" s="42"/>
      <c r="AM169" s="42"/>
      <c r="AN169" s="42"/>
    </row>
    <row r="170" spans="1:40" ht="15.75" customHeight="1">
      <c r="B170" s="43"/>
      <c r="C170" s="39"/>
      <c r="D170" s="42"/>
      <c r="E170" s="42"/>
      <c r="F170" s="42"/>
      <c r="G170" s="42"/>
      <c r="H170" s="42"/>
      <c r="I170" s="42"/>
      <c r="J170" s="42"/>
      <c r="K170" s="42"/>
      <c r="L170" s="42"/>
      <c r="M170" s="42"/>
      <c r="N170" s="42"/>
      <c r="O170" s="42"/>
      <c r="P170" s="42"/>
      <c r="Q170" s="42"/>
      <c r="R170" s="42"/>
      <c r="S170" s="42"/>
      <c r="T170" s="42"/>
      <c r="U170" s="42"/>
      <c r="V170" s="38"/>
      <c r="W170" s="35"/>
      <c r="X170" s="35"/>
      <c r="Y170" s="35"/>
      <c r="Z170" s="35"/>
      <c r="AA170" s="35"/>
      <c r="AB170" s="35"/>
      <c r="AC170" s="35"/>
      <c r="AD170" s="35"/>
      <c r="AE170" s="35"/>
      <c r="AF170" s="35"/>
      <c r="AG170" s="35"/>
      <c r="AH170" s="35"/>
      <c r="AI170" s="35"/>
      <c r="AJ170" s="35"/>
      <c r="AK170" s="35"/>
      <c r="AL170" s="35"/>
      <c r="AM170" s="35"/>
      <c r="AN170" s="35"/>
    </row>
    <row r="171" spans="1:40" ht="15.75" customHeight="1">
      <c r="B171" s="43"/>
      <c r="C171" s="44"/>
      <c r="D171" s="862" t="s">
        <v>337</v>
      </c>
      <c r="E171" s="863"/>
      <c r="F171" s="861"/>
      <c r="G171" s="860" t="s">
        <v>3007</v>
      </c>
      <c r="H171" s="863"/>
      <c r="I171" s="861"/>
      <c r="J171" s="860" t="s">
        <v>338</v>
      </c>
      <c r="K171" s="863"/>
      <c r="L171" s="861"/>
      <c r="M171" s="860" t="s">
        <v>339</v>
      </c>
      <c r="N171" s="861"/>
      <c r="O171" s="862" t="s">
        <v>340</v>
      </c>
      <c r="P171" s="863"/>
      <c r="Q171" s="861"/>
      <c r="R171" s="860" t="s">
        <v>341</v>
      </c>
      <c r="S171" s="861"/>
      <c r="T171" s="183"/>
      <c r="U171" s="43"/>
      <c r="V171" s="38"/>
      <c r="W171" s="42"/>
      <c r="X171" s="42"/>
      <c r="Y171" s="42"/>
      <c r="Z171" s="42"/>
      <c r="AA171" s="42"/>
      <c r="AB171" s="42"/>
      <c r="AC171" s="42"/>
      <c r="AD171" s="42"/>
      <c r="AE171" s="42"/>
      <c r="AF171" s="42"/>
      <c r="AG171" s="42"/>
      <c r="AH171" s="42"/>
      <c r="AI171" s="42"/>
      <c r="AJ171" s="42"/>
      <c r="AK171" s="42"/>
      <c r="AL171" s="42"/>
      <c r="AM171" s="42"/>
      <c r="AN171" s="42"/>
    </row>
    <row r="172" spans="1:40" ht="15.75" customHeight="1">
      <c r="A172" s="16" t="str">
        <f t="shared" ref="A172:A227" si="54">+B172&amp;C172</f>
        <v>Service</v>
      </c>
      <c r="B172" s="43" t="s">
        <v>686</v>
      </c>
      <c r="C172" s="65"/>
      <c r="D172" s="104" t="s">
        <v>687</v>
      </c>
      <c r="E172" s="104" t="s">
        <v>688</v>
      </c>
      <c r="F172" s="171" t="s">
        <v>344</v>
      </c>
      <c r="G172" s="172" t="s">
        <v>687</v>
      </c>
      <c r="H172" s="104" t="s">
        <v>688</v>
      </c>
      <c r="I172" s="171" t="s">
        <v>344</v>
      </c>
      <c r="J172" s="172" t="s">
        <v>687</v>
      </c>
      <c r="K172" s="104" t="s">
        <v>688</v>
      </c>
      <c r="L172" s="171" t="s">
        <v>344</v>
      </c>
      <c r="M172" s="172" t="s">
        <v>689</v>
      </c>
      <c r="N172" s="171" t="s">
        <v>465</v>
      </c>
      <c r="O172" s="104" t="s">
        <v>687</v>
      </c>
      <c r="P172" s="104" t="s">
        <v>688</v>
      </c>
      <c r="Q172" s="171" t="s">
        <v>344</v>
      </c>
      <c r="R172" s="172" t="s">
        <v>690</v>
      </c>
      <c r="S172" s="171" t="s">
        <v>344</v>
      </c>
      <c r="T172" s="104"/>
      <c r="U172" s="43"/>
      <c r="V172" s="38"/>
      <c r="W172" s="43"/>
      <c r="X172" s="43"/>
      <c r="Y172" s="43"/>
      <c r="Z172" s="43"/>
      <c r="AA172" s="43"/>
      <c r="AB172" s="43"/>
      <c r="AC172" s="43"/>
      <c r="AD172" s="43"/>
      <c r="AE172" s="43"/>
      <c r="AF172" s="43"/>
      <c r="AG172" s="43"/>
      <c r="AH172" s="43"/>
      <c r="AI172" s="43"/>
      <c r="AJ172" s="43"/>
      <c r="AK172" s="43"/>
      <c r="AL172" s="43"/>
      <c r="AM172" s="43"/>
      <c r="AN172" s="43"/>
    </row>
    <row r="173" spans="1:40" ht="15.75" customHeight="1">
      <c r="A173" s="16" t="str">
        <f t="shared" si="54"/>
        <v>ServiceM/O Client</v>
      </c>
      <c r="B173" s="43" t="s">
        <v>686</v>
      </c>
      <c r="C173" s="65" t="s">
        <v>693</v>
      </c>
      <c r="D173" s="189">
        <v>851.6636051680814</v>
      </c>
      <c r="E173" s="101">
        <v>302340.57983466896</v>
      </c>
      <c r="F173" s="101">
        <v>238849.05806938847</v>
      </c>
      <c r="G173" s="190">
        <v>0</v>
      </c>
      <c r="H173" s="101">
        <v>0</v>
      </c>
      <c r="I173" s="101">
        <v>0</v>
      </c>
      <c r="J173" s="89">
        <v>839</v>
      </c>
      <c r="K173" s="66">
        <v>278984.77</v>
      </c>
      <c r="L173" s="68">
        <v>218932.18</v>
      </c>
      <c r="M173" s="106">
        <f>(K173-E173)/E173</f>
        <v>-7.7250000140374017E-2</v>
      </c>
      <c r="N173" s="88">
        <f>L173-F173</f>
        <v>-19916.878069388476</v>
      </c>
      <c r="O173" s="89">
        <v>804</v>
      </c>
      <c r="P173" s="66">
        <v>259162.83999999988</v>
      </c>
      <c r="Q173" s="68">
        <v>206730.98999999987</v>
      </c>
      <c r="R173" s="106">
        <f>IF(O173=0,0,J173/O173)</f>
        <v>1.0435323383084578</v>
      </c>
      <c r="S173" s="88">
        <f>L173-Q173</f>
        <v>12201.190000000119</v>
      </c>
      <c r="T173" s="101"/>
      <c r="U173" s="43"/>
      <c r="V173" s="38"/>
      <c r="W173" s="43"/>
      <c r="X173" s="43"/>
      <c r="Y173" s="43"/>
      <c r="Z173" s="43"/>
      <c r="AA173" s="43"/>
      <c r="AB173" s="43"/>
      <c r="AC173" s="43"/>
      <c r="AD173" s="43"/>
      <c r="AE173" s="43"/>
      <c r="AF173" s="43"/>
      <c r="AG173" s="43"/>
      <c r="AH173" s="43"/>
      <c r="AI173" s="43"/>
      <c r="AJ173" s="43"/>
      <c r="AK173" s="43"/>
      <c r="AL173" s="43"/>
      <c r="AM173" s="43"/>
      <c r="AN173" s="43"/>
    </row>
    <row r="174" spans="1:40" ht="15.75" customHeight="1">
      <c r="A174" s="16" t="str">
        <f t="shared" si="54"/>
        <v>Service% profit / ventes</v>
      </c>
      <c r="B174" s="43" t="s">
        <v>686</v>
      </c>
      <c r="C174" s="65" t="s">
        <v>703</v>
      </c>
      <c r="D174" s="189"/>
      <c r="E174" s="177"/>
      <c r="F174" s="191">
        <f>F173/E173</f>
        <v>0.79</v>
      </c>
      <c r="G174" s="65"/>
      <c r="H174" s="177"/>
      <c r="I174" s="191" t="e">
        <f>I173/H173</f>
        <v>#DIV/0!</v>
      </c>
      <c r="J174" s="89"/>
      <c r="K174" s="43"/>
      <c r="L174" s="191">
        <f>L173/K173</f>
        <v>0.7847459916897972</v>
      </c>
      <c r="M174" s="106"/>
      <c r="N174" s="88"/>
      <c r="O174" s="89"/>
      <c r="P174" s="43"/>
      <c r="Q174" s="191">
        <f>Q173/P173</f>
        <v>0.79768762373494584</v>
      </c>
      <c r="R174" s="89"/>
      <c r="S174" s="88"/>
      <c r="T174" s="101"/>
      <c r="U174" s="43"/>
      <c r="V174" s="38"/>
      <c r="W174" s="43"/>
      <c r="X174" s="43"/>
      <c r="Y174" s="43"/>
      <c r="Z174" s="43"/>
      <c r="AA174" s="43"/>
      <c r="AB174" s="43"/>
      <c r="AC174" s="43"/>
      <c r="AD174" s="43"/>
      <c r="AE174" s="43"/>
      <c r="AF174" s="43"/>
      <c r="AG174" s="43"/>
      <c r="AH174" s="43"/>
      <c r="AI174" s="43"/>
      <c r="AJ174" s="43"/>
      <c r="AK174" s="43"/>
      <c r="AL174" s="43"/>
      <c r="AM174" s="43"/>
      <c r="AN174" s="43"/>
    </row>
    <row r="175" spans="1:40" ht="15.75" customHeight="1">
      <c r="A175" s="16" t="str">
        <f t="shared" si="54"/>
        <v>Service</v>
      </c>
      <c r="B175" s="43" t="s">
        <v>686</v>
      </c>
      <c r="C175" s="51"/>
      <c r="D175" s="192"/>
      <c r="E175" s="193">
        <f>IFERROR(E173/D173,0)</f>
        <v>355.00000000000006</v>
      </c>
      <c r="F175" s="194"/>
      <c r="G175" s="51"/>
      <c r="H175" s="193">
        <f>IFERROR(H173/G173,0)</f>
        <v>0</v>
      </c>
      <c r="I175" s="194"/>
      <c r="J175" s="195"/>
      <c r="K175" s="196">
        <f>IFERROR(K173/J173,0)</f>
        <v>332.52058402860553</v>
      </c>
      <c r="L175" s="194"/>
      <c r="M175" s="109"/>
      <c r="N175" s="110"/>
      <c r="O175" s="195"/>
      <c r="P175" s="196">
        <f>IFERROR(P173/O173,0)</f>
        <v>322.34184079601977</v>
      </c>
      <c r="Q175" s="194"/>
      <c r="R175" s="195"/>
      <c r="S175" s="110"/>
      <c r="T175" s="101"/>
      <c r="U175" s="43"/>
      <c r="V175" s="38"/>
      <c r="W175" s="43"/>
      <c r="X175" s="43"/>
      <c r="Y175" s="43"/>
      <c r="Z175" s="43"/>
      <c r="AA175" s="43"/>
      <c r="AB175" s="43"/>
      <c r="AC175" s="43"/>
      <c r="AD175" s="43"/>
      <c r="AE175" s="43"/>
      <c r="AF175" s="43"/>
      <c r="AG175" s="43"/>
      <c r="AH175" s="43"/>
      <c r="AI175" s="43"/>
      <c r="AJ175" s="43"/>
      <c r="AK175" s="43"/>
      <c r="AL175" s="43"/>
      <c r="AM175" s="43"/>
      <c r="AN175" s="43"/>
    </row>
    <row r="176" spans="1:40" ht="15.75" customHeight="1">
      <c r="A176" s="16" t="str">
        <f t="shared" si="54"/>
        <v>ServiceM/O Garantie</v>
      </c>
      <c r="B176" s="43" t="s">
        <v>686</v>
      </c>
      <c r="C176" s="46" t="s">
        <v>710</v>
      </c>
      <c r="D176" s="197">
        <v>562.94706130118902</v>
      </c>
      <c r="E176" s="101">
        <v>106959.9416472259</v>
      </c>
      <c r="F176" s="101">
        <v>71021.401253757998</v>
      </c>
      <c r="G176" s="198">
        <v>0</v>
      </c>
      <c r="H176" s="101">
        <v>0</v>
      </c>
      <c r="I176" s="101">
        <v>0</v>
      </c>
      <c r="J176" s="198">
        <v>703</v>
      </c>
      <c r="K176" s="84">
        <v>102487.87</v>
      </c>
      <c r="L176" s="68">
        <v>64320.060000000012</v>
      </c>
      <c r="M176" s="106">
        <f>(K176-E176)/E176</f>
        <v>-4.1810715099075552E-2</v>
      </c>
      <c r="N176" s="132">
        <f>L176-F176</f>
        <v>-6701.3412537579861</v>
      </c>
      <c r="O176" s="198">
        <v>605</v>
      </c>
      <c r="P176" s="84">
        <v>112031.1899999999</v>
      </c>
      <c r="Q176" s="68">
        <v>76090.359999999899</v>
      </c>
      <c r="R176" s="106">
        <f>IF(O176=0,0,J176/O176)</f>
        <v>1.1619834710743802</v>
      </c>
      <c r="S176" s="88">
        <f>L176-Q176</f>
        <v>-11770.299999999886</v>
      </c>
      <c r="T176" s="101"/>
      <c r="U176" s="43"/>
      <c r="V176" s="38"/>
      <c r="W176" s="43"/>
      <c r="X176" s="43"/>
      <c r="Y176" s="43"/>
      <c r="Z176" s="43"/>
      <c r="AA176" s="43"/>
      <c r="AB176" s="43"/>
      <c r="AC176" s="43"/>
      <c r="AD176" s="43"/>
      <c r="AE176" s="43"/>
      <c r="AF176" s="43"/>
      <c r="AG176" s="43"/>
      <c r="AH176" s="43"/>
      <c r="AI176" s="43"/>
      <c r="AJ176" s="43"/>
      <c r="AK176" s="43"/>
      <c r="AL176" s="43"/>
      <c r="AM176" s="43"/>
      <c r="AN176" s="43"/>
    </row>
    <row r="177" spans="1:40" ht="15.75" customHeight="1">
      <c r="A177" s="16" t="str">
        <f t="shared" si="54"/>
        <v>Service% profit / ventes</v>
      </c>
      <c r="B177" s="43" t="s">
        <v>686</v>
      </c>
      <c r="C177" s="65" t="s">
        <v>703</v>
      </c>
      <c r="D177" s="189"/>
      <c r="E177" s="43"/>
      <c r="F177" s="191">
        <f>F176/E176</f>
        <v>0.66400000000000003</v>
      </c>
      <c r="G177" s="65"/>
      <c r="H177" s="43"/>
      <c r="I177" s="191" t="e">
        <f>I176/H176</f>
        <v>#DIV/0!</v>
      </c>
      <c r="J177" s="65"/>
      <c r="K177" s="43"/>
      <c r="L177" s="191">
        <f>L176/K176</f>
        <v>0.62758705005772897</v>
      </c>
      <c r="M177" s="77"/>
      <c r="N177" s="78"/>
      <c r="O177" s="65"/>
      <c r="P177" s="43"/>
      <c r="Q177" s="191">
        <f>Q176/P176</f>
        <v>0.67918907225746661</v>
      </c>
      <c r="R177" s="77"/>
      <c r="S177" s="78"/>
      <c r="T177" s="43"/>
      <c r="U177" s="43"/>
      <c r="V177" s="38"/>
      <c r="W177" s="43"/>
      <c r="X177" s="43"/>
      <c r="Y177" s="43"/>
      <c r="Z177" s="43"/>
      <c r="AA177" s="43"/>
      <c r="AB177" s="43"/>
      <c r="AC177" s="43"/>
      <c r="AD177" s="43"/>
      <c r="AE177" s="43"/>
      <c r="AF177" s="43"/>
      <c r="AG177" s="43"/>
      <c r="AH177" s="43"/>
      <c r="AI177" s="43"/>
      <c r="AJ177" s="43"/>
      <c r="AK177" s="43"/>
      <c r="AL177" s="43"/>
      <c r="AM177" s="43"/>
      <c r="AN177" s="43"/>
    </row>
    <row r="178" spans="1:40" ht="15.75" customHeight="1">
      <c r="A178" s="16" t="str">
        <f t="shared" si="54"/>
        <v>Service</v>
      </c>
      <c r="B178" s="43" t="s">
        <v>686</v>
      </c>
      <c r="C178" s="51"/>
      <c r="D178" s="192"/>
      <c r="E178" s="133"/>
      <c r="F178" s="194"/>
      <c r="G178" s="51"/>
      <c r="H178" s="133"/>
      <c r="I178" s="194"/>
      <c r="J178" s="51"/>
      <c r="K178" s="199"/>
      <c r="L178" s="194"/>
      <c r="M178" s="200"/>
      <c r="N178" s="201"/>
      <c r="O178" s="51"/>
      <c r="P178" s="199"/>
      <c r="Q178" s="194"/>
      <c r="R178" s="200"/>
      <c r="S178" s="201"/>
      <c r="T178" s="43"/>
      <c r="U178" s="43"/>
      <c r="V178" s="38"/>
      <c r="W178" s="43"/>
      <c r="X178" s="43"/>
      <c r="Y178" s="43"/>
      <c r="Z178" s="43"/>
      <c r="AA178" s="43"/>
      <c r="AB178" s="43"/>
      <c r="AC178" s="43"/>
      <c r="AD178" s="43"/>
      <c r="AE178" s="43"/>
      <c r="AF178" s="43"/>
      <c r="AG178" s="43"/>
      <c r="AH178" s="43"/>
      <c r="AI178" s="43"/>
      <c r="AJ178" s="43"/>
      <c r="AK178" s="43"/>
      <c r="AL178" s="43"/>
      <c r="AM178" s="43"/>
      <c r="AN178" s="43"/>
    </row>
    <row r="179" spans="1:40" ht="15.75" customHeight="1">
      <c r="A179" s="16" t="str">
        <f t="shared" si="54"/>
        <v>ServiceM/O Interne</v>
      </c>
      <c r="B179" s="43" t="s">
        <v>686</v>
      </c>
      <c r="C179" s="65" t="s">
        <v>721</v>
      </c>
      <c r="D179" s="189">
        <v>697.5</v>
      </c>
      <c r="E179" s="101">
        <v>279000</v>
      </c>
      <c r="F179" s="101">
        <v>210087</v>
      </c>
      <c r="G179" s="65">
        <v>0</v>
      </c>
      <c r="H179" s="101">
        <v>0</v>
      </c>
      <c r="I179" s="101">
        <v>0</v>
      </c>
      <c r="J179" s="89">
        <v>549</v>
      </c>
      <c r="K179" s="84">
        <v>215544.86</v>
      </c>
      <c r="L179" s="68">
        <v>167129.12</v>
      </c>
      <c r="M179" s="106">
        <f>(K179-E179)/E179</f>
        <v>-0.22743777777777782</v>
      </c>
      <c r="N179" s="88">
        <f t="shared" ref="N179:N180" si="55">L179-F179</f>
        <v>-42957.880000000005</v>
      </c>
      <c r="O179" s="89">
        <v>460</v>
      </c>
      <c r="P179" s="84">
        <v>204248.85999999981</v>
      </c>
      <c r="Q179" s="68">
        <v>160666.46999999991</v>
      </c>
      <c r="R179" s="106">
        <f>IF(O179=0,0,J179/O179)</f>
        <v>1.1934782608695653</v>
      </c>
      <c r="S179" s="88">
        <f>L179-Q179</f>
        <v>6462.6500000000815</v>
      </c>
      <c r="T179" s="101"/>
      <c r="U179" s="43"/>
      <c r="V179" s="38"/>
      <c r="W179" s="43"/>
      <c r="X179" s="43"/>
      <c r="Y179" s="43"/>
      <c r="Z179" s="43"/>
      <c r="AA179" s="43"/>
      <c r="AB179" s="43"/>
      <c r="AC179" s="43"/>
      <c r="AD179" s="43"/>
      <c r="AE179" s="43"/>
      <c r="AF179" s="43"/>
      <c r="AG179" s="43"/>
      <c r="AH179" s="43"/>
      <c r="AI179" s="43"/>
      <c r="AJ179" s="43"/>
      <c r="AK179" s="43"/>
      <c r="AL179" s="43"/>
      <c r="AM179" s="43"/>
      <c r="AN179" s="43"/>
    </row>
    <row r="180" spans="1:40" ht="15.75" customHeight="1">
      <c r="A180" s="16" t="str">
        <f t="shared" si="54"/>
        <v>Service% profit / ventes</v>
      </c>
      <c r="B180" s="43" t="s">
        <v>686</v>
      </c>
      <c r="C180" s="65" t="s">
        <v>703</v>
      </c>
      <c r="D180" s="189"/>
      <c r="E180" s="177"/>
      <c r="F180" s="191">
        <f>F179/E179</f>
        <v>0.753</v>
      </c>
      <c r="G180" s="65"/>
      <c r="H180" s="177"/>
      <c r="I180" s="191" t="e">
        <f>I179/H179</f>
        <v>#DIV/0!</v>
      </c>
      <c r="J180" s="89"/>
      <c r="K180" s="177"/>
      <c r="L180" s="191">
        <f>L179/K179</f>
        <v>0.77537975157468386</v>
      </c>
      <c r="M180" s="106"/>
      <c r="N180" s="88">
        <f t="shared" si="55"/>
        <v>2.2379751574683859E-2</v>
      </c>
      <c r="O180" s="89"/>
      <c r="P180" s="177"/>
      <c r="Q180" s="191">
        <f>Q179/P179</f>
        <v>0.78662113462958894</v>
      </c>
      <c r="R180" s="89">
        <f>O180-K180</f>
        <v>0</v>
      </c>
      <c r="S180" s="88"/>
      <c r="T180" s="101"/>
      <c r="U180" s="43"/>
      <c r="V180" s="38"/>
      <c r="W180" s="43"/>
      <c r="X180" s="43"/>
      <c r="Y180" s="43"/>
      <c r="Z180" s="43"/>
      <c r="AA180" s="43"/>
      <c r="AB180" s="43"/>
      <c r="AC180" s="43"/>
      <c r="AD180" s="43"/>
      <c r="AE180" s="43"/>
      <c r="AF180" s="43"/>
      <c r="AG180" s="43"/>
      <c r="AH180" s="43"/>
      <c r="AI180" s="43"/>
      <c r="AJ180" s="43"/>
      <c r="AK180" s="43"/>
      <c r="AL180" s="43"/>
      <c r="AM180" s="43"/>
      <c r="AN180" s="43"/>
    </row>
    <row r="181" spans="1:40" ht="15.75" customHeight="1">
      <c r="A181" s="16" t="str">
        <f t="shared" si="54"/>
        <v>Service</v>
      </c>
      <c r="B181" s="43" t="s">
        <v>686</v>
      </c>
      <c r="C181" s="65"/>
      <c r="D181" s="189"/>
      <c r="E181" s="193"/>
      <c r="F181" s="194"/>
      <c r="G181" s="65"/>
      <c r="H181" s="193"/>
      <c r="I181" s="194"/>
      <c r="J181" s="89"/>
      <c r="K181" s="202"/>
      <c r="L181" s="191"/>
      <c r="M181" s="106"/>
      <c r="N181" s="88"/>
      <c r="O181" s="89"/>
      <c r="P181" s="202"/>
      <c r="Q181" s="191"/>
      <c r="R181" s="195"/>
      <c r="S181" s="88"/>
      <c r="T181" s="101"/>
      <c r="U181" s="43"/>
      <c r="V181" s="38"/>
      <c r="W181" s="43"/>
      <c r="X181" s="43"/>
      <c r="Y181" s="43"/>
      <c r="Z181" s="43"/>
      <c r="AA181" s="43"/>
      <c r="AB181" s="43"/>
      <c r="AC181" s="43"/>
      <c r="AD181" s="43"/>
      <c r="AE181" s="43"/>
      <c r="AF181" s="43"/>
      <c r="AG181" s="43"/>
      <c r="AH181" s="43"/>
      <c r="AI181" s="43"/>
      <c r="AJ181" s="43"/>
      <c r="AK181" s="43"/>
      <c r="AL181" s="43"/>
      <c r="AM181" s="43"/>
      <c r="AN181" s="43"/>
    </row>
    <row r="182" spans="1:40" ht="15.75" customHeight="1">
      <c r="A182" s="16" t="str">
        <f t="shared" si="54"/>
        <v>ServiceM/O Esthétique</v>
      </c>
      <c r="B182" s="43" t="s">
        <v>686</v>
      </c>
      <c r="C182" s="46" t="s">
        <v>732</v>
      </c>
      <c r="D182" s="197">
        <v>278.7382392018427</v>
      </c>
      <c r="E182" s="101">
        <v>76653.015780506728</v>
      </c>
      <c r="F182" s="101">
        <v>54883.559298842825</v>
      </c>
      <c r="G182" s="46">
        <v>0</v>
      </c>
      <c r="H182" s="101">
        <v>0</v>
      </c>
      <c r="I182" s="101">
        <v>0</v>
      </c>
      <c r="J182" s="198">
        <v>192</v>
      </c>
      <c r="K182" s="84">
        <v>44687.67</v>
      </c>
      <c r="L182" s="85">
        <v>31443.55</v>
      </c>
      <c r="M182" s="203">
        <f>IF(E182=0,0,(K182-E182)/E182)</f>
        <v>-0.41701354415119685</v>
      </c>
      <c r="N182" s="132">
        <f>L182-F182</f>
        <v>-23440.009298842826</v>
      </c>
      <c r="O182" s="198">
        <v>198</v>
      </c>
      <c r="P182" s="84">
        <v>41149.709999999897</v>
      </c>
      <c r="Q182" s="85">
        <v>29151.179999999989</v>
      </c>
      <c r="R182" s="106">
        <f>IF(O182=0,0,J182/O182)</f>
        <v>0.96969696969696972</v>
      </c>
      <c r="S182" s="132">
        <f>L182-Q182</f>
        <v>2292.3700000000099</v>
      </c>
      <c r="T182" s="101"/>
      <c r="U182" s="43"/>
      <c r="V182" s="38"/>
      <c r="W182" s="43"/>
      <c r="X182" s="43"/>
      <c r="Y182" s="43"/>
      <c r="Z182" s="43"/>
      <c r="AA182" s="43"/>
      <c r="AB182" s="43"/>
      <c r="AC182" s="43"/>
      <c r="AD182" s="43"/>
      <c r="AE182" s="43"/>
      <c r="AF182" s="43"/>
      <c r="AG182" s="43"/>
      <c r="AH182" s="43"/>
      <c r="AI182" s="43"/>
      <c r="AJ182" s="43"/>
      <c r="AK182" s="43"/>
      <c r="AL182" s="43"/>
      <c r="AM182" s="43"/>
      <c r="AN182" s="43"/>
    </row>
    <row r="183" spans="1:40" ht="15.75" customHeight="1">
      <c r="A183" s="16" t="str">
        <f t="shared" si="54"/>
        <v>Service% profit / ventes</v>
      </c>
      <c r="B183" s="43" t="s">
        <v>686</v>
      </c>
      <c r="C183" s="65" t="s">
        <v>703</v>
      </c>
      <c r="D183" s="18"/>
      <c r="E183" s="204"/>
      <c r="F183" s="191">
        <f>IFERROR(F182/E182,0)</f>
        <v>0.71600000000000008</v>
      </c>
      <c r="G183" s="83"/>
      <c r="H183" s="204"/>
      <c r="I183" s="191">
        <f>IFERROR(I182/H182,0)</f>
        <v>0</v>
      </c>
      <c r="J183" s="205"/>
      <c r="K183" s="204"/>
      <c r="L183" s="191">
        <f>IFERROR(L182/K182,0)</f>
        <v>0.70362921136859458</v>
      </c>
      <c r="M183" s="89">
        <f>J183-D183</f>
        <v>0</v>
      </c>
      <c r="N183" s="206"/>
      <c r="O183" s="205"/>
      <c r="P183" s="204"/>
      <c r="Q183" s="191">
        <f>IFERROR(Q182/P182,0)</f>
        <v>0.70841762918863982</v>
      </c>
      <c r="R183" s="65"/>
      <c r="S183" s="206"/>
      <c r="T183" s="134"/>
      <c r="U183" s="43"/>
      <c r="V183" s="38"/>
      <c r="W183" s="43"/>
      <c r="X183" s="43"/>
      <c r="Y183" s="43"/>
      <c r="Z183" s="43"/>
      <c r="AA183" s="43"/>
      <c r="AB183" s="43"/>
      <c r="AC183" s="43"/>
      <c r="AD183" s="43"/>
      <c r="AE183" s="43"/>
      <c r="AF183" s="43"/>
      <c r="AG183" s="43"/>
      <c r="AH183" s="43"/>
      <c r="AI183" s="43"/>
      <c r="AJ183" s="43"/>
      <c r="AK183" s="43"/>
      <c r="AL183" s="43"/>
      <c r="AM183" s="43"/>
      <c r="AN183" s="43"/>
    </row>
    <row r="184" spans="1:40" ht="15.75" customHeight="1">
      <c r="A184" s="16" t="str">
        <f t="shared" si="54"/>
        <v>Service</v>
      </c>
      <c r="B184" s="43" t="s">
        <v>686</v>
      </c>
      <c r="C184" s="51"/>
      <c r="D184" s="207"/>
      <c r="E184" s="208"/>
      <c r="F184" s="194"/>
      <c r="G184" s="79"/>
      <c r="H184" s="208"/>
      <c r="I184" s="194"/>
      <c r="J184" s="209"/>
      <c r="K184" s="59"/>
      <c r="L184" s="194"/>
      <c r="M184" s="195"/>
      <c r="N184" s="210"/>
      <c r="O184" s="209"/>
      <c r="P184" s="59"/>
      <c r="Q184" s="194"/>
      <c r="R184" s="51"/>
      <c r="S184" s="210"/>
      <c r="T184" s="134"/>
      <c r="U184" s="43"/>
      <c r="V184" s="38"/>
      <c r="W184" s="43"/>
      <c r="X184" s="43"/>
      <c r="Y184" s="43"/>
      <c r="Z184" s="43"/>
      <c r="AA184" s="43"/>
      <c r="AB184" s="43"/>
      <c r="AC184" s="43"/>
      <c r="AD184" s="43"/>
      <c r="AE184" s="43"/>
      <c r="AF184" s="43"/>
      <c r="AG184" s="43"/>
      <c r="AH184" s="43"/>
      <c r="AI184" s="43"/>
      <c r="AJ184" s="43"/>
      <c r="AK184" s="43"/>
      <c r="AL184" s="43"/>
      <c r="AM184" s="43"/>
      <c r="AN184" s="43"/>
    </row>
    <row r="185" spans="1:40" ht="15.75" customHeight="1">
      <c r="A185" s="16" t="str">
        <f t="shared" si="54"/>
        <v>ServiceAjustement M/O</v>
      </c>
      <c r="B185" s="43" t="s">
        <v>686</v>
      </c>
      <c r="C185" s="65" t="s">
        <v>746</v>
      </c>
      <c r="D185" s="43"/>
      <c r="E185" s="43"/>
      <c r="F185" s="88">
        <v>-10773.305386402306</v>
      </c>
      <c r="G185" s="65"/>
      <c r="H185" s="101"/>
      <c r="I185" s="101">
        <v>0</v>
      </c>
      <c r="J185" s="89"/>
      <c r="K185" s="101"/>
      <c r="L185" s="101">
        <v>-4385.42</v>
      </c>
      <c r="M185" s="205"/>
      <c r="N185" s="88">
        <f t="shared" ref="N185:N186" si="56">L185-F185</f>
        <v>6387.8853864023058</v>
      </c>
      <c r="O185" s="89"/>
      <c r="P185" s="101"/>
      <c r="Q185" s="101">
        <v>-7297.7199999999993</v>
      </c>
      <c r="R185" s="211"/>
      <c r="S185" s="88">
        <f t="shared" ref="S185:S186" si="57">L185-Q185</f>
        <v>2912.2999999999993</v>
      </c>
      <c r="T185" s="43"/>
      <c r="U185" s="43"/>
      <c r="V185" s="38"/>
      <c r="W185" s="43"/>
      <c r="X185" s="43"/>
      <c r="Y185" s="43"/>
      <c r="Z185" s="43"/>
      <c r="AA185" s="43"/>
      <c r="AB185" s="43"/>
      <c r="AC185" s="43"/>
      <c r="AD185" s="43"/>
      <c r="AE185" s="43"/>
      <c r="AF185" s="43"/>
      <c r="AG185" s="43"/>
      <c r="AH185" s="43"/>
      <c r="AI185" s="43"/>
      <c r="AJ185" s="43"/>
      <c r="AK185" s="43"/>
      <c r="AL185" s="43"/>
      <c r="AM185" s="43"/>
      <c r="AN185" s="43"/>
    </row>
    <row r="186" spans="1:40" ht="15.75" customHeight="1">
      <c r="A186" s="16" t="str">
        <f t="shared" si="54"/>
        <v>ServiceSous-total M/O</v>
      </c>
      <c r="B186" s="43" t="s">
        <v>686</v>
      </c>
      <c r="C186" s="212" t="s">
        <v>750</v>
      </c>
      <c r="D186" s="213"/>
      <c r="E186" s="213">
        <f t="shared" ref="E186:F186" si="58">E173+E176+E179+E182+E185</f>
        <v>764953.53726240166</v>
      </c>
      <c r="F186" s="214">
        <f t="shared" si="58"/>
        <v>564067.713235587</v>
      </c>
      <c r="G186" s="215"/>
      <c r="H186" s="213">
        <f t="shared" ref="H186:I186" si="59">H173+H176+H179+H182+H185</f>
        <v>0</v>
      </c>
      <c r="I186" s="214">
        <f t="shared" si="59"/>
        <v>0</v>
      </c>
      <c r="J186" s="215"/>
      <c r="K186" s="213">
        <f t="shared" ref="K186:L186" si="60">K173+K176+K179+K182+K185</f>
        <v>641705.17000000004</v>
      </c>
      <c r="L186" s="214">
        <f t="shared" si="60"/>
        <v>477439.49</v>
      </c>
      <c r="M186" s="216">
        <f>(K186-E186)/E186</f>
        <v>-0.16111876245906395</v>
      </c>
      <c r="N186" s="214">
        <f t="shared" si="56"/>
        <v>-86628.223235587007</v>
      </c>
      <c r="O186" s="215"/>
      <c r="P186" s="213">
        <f t="shared" ref="P186:Q186" si="61">P173+P176+P179+P182+P185</f>
        <v>616592.59999999951</v>
      </c>
      <c r="Q186" s="214">
        <f t="shared" si="61"/>
        <v>465341.27999999968</v>
      </c>
      <c r="R186" s="77">
        <f>IF(O186=0,0,J186/O186)</f>
        <v>0</v>
      </c>
      <c r="S186" s="214">
        <f t="shared" si="57"/>
        <v>12098.210000000312</v>
      </c>
      <c r="T186" s="134"/>
      <c r="U186" s="43"/>
      <c r="V186" s="38"/>
      <c r="W186" s="43"/>
      <c r="X186" s="43"/>
      <c r="Y186" s="43"/>
      <c r="Z186" s="43"/>
      <c r="AA186" s="43"/>
      <c r="AB186" s="43"/>
      <c r="AC186" s="43"/>
      <c r="AD186" s="43"/>
      <c r="AE186" s="43"/>
      <c r="AF186" s="43"/>
      <c r="AG186" s="43"/>
      <c r="AH186" s="43"/>
      <c r="AI186" s="43"/>
      <c r="AJ186" s="43"/>
      <c r="AK186" s="43"/>
      <c r="AL186" s="43"/>
      <c r="AM186" s="43"/>
      <c r="AN186" s="43"/>
    </row>
    <row r="187" spans="1:40" ht="15.75" customHeight="1">
      <c r="A187" s="16" t="str">
        <f t="shared" si="54"/>
        <v>Service% protit / ventes</v>
      </c>
      <c r="B187" s="43" t="s">
        <v>686</v>
      </c>
      <c r="C187" s="217" t="s">
        <v>756</v>
      </c>
      <c r="D187" s="218"/>
      <c r="E187" s="218"/>
      <c r="F187" s="219">
        <f>F186/E186</f>
        <v>0.73738820171256381</v>
      </c>
      <c r="G187" s="220"/>
      <c r="H187" s="218"/>
      <c r="I187" s="78" t="e">
        <f>I186/H186</f>
        <v>#DIV/0!</v>
      </c>
      <c r="J187" s="220"/>
      <c r="K187" s="221"/>
      <c r="L187" s="78">
        <f>L186/K186</f>
        <v>0.74401689797824122</v>
      </c>
      <c r="M187" s="220"/>
      <c r="N187" s="219">
        <f>N186/F186</f>
        <v>-0.15357770211429581</v>
      </c>
      <c r="O187" s="220"/>
      <c r="P187" s="221"/>
      <c r="Q187" s="78">
        <f>Q186/P186</f>
        <v>0.75469812644524126</v>
      </c>
      <c r="R187" s="220"/>
      <c r="S187" s="78">
        <f>IF(R186=0,0,S186/R186)</f>
        <v>0</v>
      </c>
      <c r="T187" s="134"/>
      <c r="U187" s="43"/>
      <c r="V187" s="38"/>
      <c r="W187" s="43"/>
      <c r="X187" s="43"/>
      <c r="Y187" s="43"/>
      <c r="Z187" s="43"/>
      <c r="AA187" s="43"/>
      <c r="AB187" s="43"/>
      <c r="AC187" s="43"/>
      <c r="AD187" s="43"/>
      <c r="AE187" s="43"/>
      <c r="AF187" s="43"/>
      <c r="AG187" s="43"/>
      <c r="AH187" s="43"/>
      <c r="AI187" s="43"/>
      <c r="AJ187" s="43"/>
      <c r="AK187" s="43"/>
      <c r="AL187" s="43"/>
      <c r="AM187" s="43"/>
      <c r="AN187" s="43"/>
    </row>
    <row r="188" spans="1:40" ht="15.75" customHeight="1">
      <c r="A188" s="16" t="str">
        <f t="shared" si="54"/>
        <v>Service</v>
      </c>
      <c r="B188" s="43" t="s">
        <v>686</v>
      </c>
      <c r="C188" s="72"/>
      <c r="D188" s="222"/>
      <c r="E188" s="223"/>
      <c r="F188" s="224"/>
      <c r="G188" s="225"/>
      <c r="H188" s="223"/>
      <c r="I188" s="224"/>
      <c r="J188" s="225"/>
      <c r="K188" s="223"/>
      <c r="L188" s="224"/>
      <c r="M188" s="225"/>
      <c r="N188" s="224"/>
      <c r="O188" s="225"/>
      <c r="P188" s="223"/>
      <c r="Q188" s="224"/>
      <c r="R188" s="225"/>
      <c r="S188" s="224"/>
      <c r="T188" s="134"/>
      <c r="U188" s="43"/>
      <c r="V188" s="38"/>
      <c r="W188" s="43"/>
      <c r="X188" s="43"/>
      <c r="Y188" s="43"/>
      <c r="Z188" s="43"/>
      <c r="AA188" s="43"/>
      <c r="AB188" s="43"/>
      <c r="AC188" s="43"/>
      <c r="AD188" s="43"/>
      <c r="AE188" s="43"/>
      <c r="AF188" s="43"/>
      <c r="AG188" s="43"/>
      <c r="AH188" s="43"/>
      <c r="AI188" s="43"/>
      <c r="AJ188" s="43"/>
      <c r="AK188" s="43"/>
      <c r="AL188" s="43"/>
      <c r="AM188" s="43"/>
      <c r="AN188" s="43"/>
    </row>
    <row r="189" spans="1:40" ht="15.75" customHeight="1">
      <c r="A189" s="16" t="str">
        <f t="shared" si="54"/>
        <v>ServiceSous-traitement</v>
      </c>
      <c r="B189" s="43" t="s">
        <v>686</v>
      </c>
      <c r="C189" s="65" t="s">
        <v>760</v>
      </c>
      <c r="D189" s="101"/>
      <c r="E189" s="101">
        <v>19237.248376026684</v>
      </c>
      <c r="F189" s="101">
        <v>2885.5872564040023</v>
      </c>
      <c r="G189" s="89"/>
      <c r="H189" s="101">
        <v>0</v>
      </c>
      <c r="I189" s="101">
        <v>0</v>
      </c>
      <c r="J189" s="89"/>
      <c r="K189" s="66">
        <v>36592.25</v>
      </c>
      <c r="L189" s="68">
        <v>3788.4900000000007</v>
      </c>
      <c r="M189" s="106">
        <f>IF(E189=0,0,(K189-E189)/E189)</f>
        <v>0.90215613401347927</v>
      </c>
      <c r="N189" s="88">
        <f>L189-F189</f>
        <v>902.90274359599834</v>
      </c>
      <c r="O189" s="89"/>
      <c r="P189" s="66">
        <v>23266.870000000003</v>
      </c>
      <c r="Q189" s="68">
        <v>2851.8199999999993</v>
      </c>
      <c r="R189" s="106">
        <f>IF(O189=0,0,J189/O189)</f>
        <v>0</v>
      </c>
      <c r="S189" s="88">
        <f>L189-Q189</f>
        <v>936.67000000000144</v>
      </c>
      <c r="T189" s="134"/>
      <c r="U189" s="43"/>
      <c r="V189" s="38"/>
      <c r="W189" s="43"/>
      <c r="X189" s="43"/>
      <c r="Y189" s="43"/>
      <c r="Z189" s="43"/>
      <c r="AA189" s="43"/>
      <c r="AB189" s="43"/>
      <c r="AC189" s="43"/>
      <c r="AD189" s="43"/>
      <c r="AE189" s="43"/>
      <c r="AF189" s="43"/>
      <c r="AG189" s="43"/>
      <c r="AH189" s="43"/>
      <c r="AI189" s="43"/>
      <c r="AJ189" s="43"/>
      <c r="AK189" s="43"/>
      <c r="AL189" s="43"/>
      <c r="AM189" s="43"/>
      <c r="AN189" s="43"/>
    </row>
    <row r="190" spans="1:40" ht="15.75" customHeight="1">
      <c r="A190" s="16" t="str">
        <f t="shared" si="54"/>
        <v>Service% profit / ventes</v>
      </c>
      <c r="B190" s="43" t="s">
        <v>686</v>
      </c>
      <c r="C190" s="65" t="s">
        <v>703</v>
      </c>
      <c r="D190" s="43"/>
      <c r="E190" s="177"/>
      <c r="F190" s="191">
        <f>IFERROR(F189/E189,0)</f>
        <v>0.15</v>
      </c>
      <c r="G190" s="65"/>
      <c r="H190" s="177"/>
      <c r="I190" s="191">
        <f>IFERROR(I189/H189,0)</f>
        <v>0</v>
      </c>
      <c r="J190" s="205"/>
      <c r="K190" s="204"/>
      <c r="L190" s="191">
        <f>IFERROR(L189/K189,0)</f>
        <v>0.10353257861978973</v>
      </c>
      <c r="M190" s="205"/>
      <c r="N190" s="206"/>
      <c r="O190" s="205"/>
      <c r="P190" s="204"/>
      <c r="Q190" s="191">
        <f>IFERROR(Q189/P189,0)</f>
        <v>0.12256998900152874</v>
      </c>
      <c r="R190" s="205"/>
      <c r="S190" s="206"/>
      <c r="T190" s="134"/>
      <c r="U190" s="43"/>
      <c r="V190" s="38"/>
      <c r="W190" s="43"/>
      <c r="X190" s="43"/>
      <c r="Y190" s="43"/>
      <c r="Z190" s="43"/>
      <c r="AA190" s="43"/>
      <c r="AB190" s="43"/>
      <c r="AC190" s="43"/>
      <c r="AD190" s="43"/>
      <c r="AE190" s="43"/>
      <c r="AF190" s="43"/>
      <c r="AG190" s="43"/>
      <c r="AH190" s="43"/>
      <c r="AI190" s="43"/>
      <c r="AJ190" s="43"/>
      <c r="AK190" s="43"/>
      <c r="AL190" s="43"/>
      <c r="AM190" s="43"/>
      <c r="AN190" s="43"/>
    </row>
    <row r="191" spans="1:40" ht="15.75" hidden="1" customHeight="1">
      <c r="A191" s="16" t="str">
        <f t="shared" si="54"/>
        <v>Service</v>
      </c>
      <c r="B191" s="43" t="s">
        <v>686</v>
      </c>
      <c r="C191" s="65"/>
      <c r="D191" s="43"/>
      <c r="E191" s="177"/>
      <c r="F191" s="191"/>
      <c r="G191" s="65"/>
      <c r="H191" s="177"/>
      <c r="I191" s="191"/>
      <c r="J191" s="205"/>
      <c r="K191" s="204"/>
      <c r="L191" s="191"/>
      <c r="M191" s="205"/>
      <c r="N191" s="206"/>
      <c r="O191" s="205"/>
      <c r="P191" s="204"/>
      <c r="Q191" s="191"/>
      <c r="R191" s="205"/>
      <c r="S191" s="206"/>
      <c r="T191" s="134"/>
      <c r="U191" s="43"/>
      <c r="V191" s="38"/>
      <c r="W191" s="43"/>
      <c r="X191" s="43"/>
      <c r="Y191" s="43"/>
      <c r="Z191" s="43"/>
      <c r="AA191" s="43"/>
      <c r="AB191" s="43"/>
      <c r="AC191" s="43"/>
      <c r="AD191" s="43"/>
      <c r="AE191" s="43"/>
      <c r="AF191" s="43"/>
      <c r="AG191" s="43"/>
      <c r="AH191" s="43"/>
      <c r="AI191" s="43"/>
      <c r="AJ191" s="43"/>
      <c r="AK191" s="43"/>
      <c r="AL191" s="43"/>
      <c r="AM191" s="43"/>
      <c r="AN191" s="43"/>
    </row>
    <row r="192" spans="1:40" ht="15.75" hidden="1" customHeight="1">
      <c r="A192" s="16" t="str">
        <f t="shared" si="54"/>
        <v>ServiceM.O. Recond. MCPA</v>
      </c>
      <c r="B192" s="43" t="s">
        <v>686</v>
      </c>
      <c r="C192" s="65" t="s">
        <v>768</v>
      </c>
      <c r="D192" s="43"/>
      <c r="E192" s="101">
        <v>0</v>
      </c>
      <c r="F192" s="101">
        <v>0</v>
      </c>
      <c r="G192" s="65"/>
      <c r="H192" s="101">
        <v>0</v>
      </c>
      <c r="I192" s="101">
        <v>0</v>
      </c>
      <c r="J192" s="205"/>
      <c r="K192" s="66">
        <v>0</v>
      </c>
      <c r="L192" s="191">
        <v>0</v>
      </c>
      <c r="M192" s="205"/>
      <c r="N192" s="206"/>
      <c r="O192" s="205"/>
      <c r="P192" s="66">
        <v>0</v>
      </c>
      <c r="Q192" s="191">
        <v>0</v>
      </c>
      <c r="R192" s="205"/>
      <c r="S192" s="206"/>
      <c r="T192" s="134"/>
      <c r="U192" s="43"/>
      <c r="V192" s="38"/>
      <c r="W192" s="43"/>
      <c r="X192" s="43"/>
      <c r="Y192" s="43"/>
      <c r="Z192" s="43"/>
      <c r="AA192" s="43"/>
      <c r="AB192" s="43"/>
      <c r="AC192" s="43"/>
      <c r="AD192" s="43"/>
      <c r="AE192" s="43"/>
      <c r="AF192" s="43"/>
      <c r="AG192" s="43"/>
      <c r="AH192" s="43"/>
      <c r="AI192" s="43"/>
      <c r="AJ192" s="43"/>
      <c r="AK192" s="43"/>
      <c r="AL192" s="43"/>
      <c r="AM192" s="43"/>
      <c r="AN192" s="43"/>
    </row>
    <row r="193" spans="1:40" ht="15.75" hidden="1" customHeight="1">
      <c r="A193" s="16" t="str">
        <f t="shared" si="54"/>
        <v>Service% profit / ventes</v>
      </c>
      <c r="B193" s="43" t="s">
        <v>686</v>
      </c>
      <c r="C193" s="65" t="s">
        <v>703</v>
      </c>
      <c r="D193" s="43"/>
      <c r="E193" s="177"/>
      <c r="F193" s="191">
        <f>IF(F192=0,0,F192/E192)</f>
        <v>0</v>
      </c>
      <c r="G193" s="65"/>
      <c r="H193" s="177"/>
      <c r="I193" s="191">
        <f>IF(I192=0,0,I192/H192)</f>
        <v>0</v>
      </c>
      <c r="J193" s="205"/>
      <c r="K193" s="204"/>
      <c r="L193" s="191">
        <f>IF(L192=0,0,L192/K192)</f>
        <v>0</v>
      </c>
      <c r="M193" s="205"/>
      <c r="N193" s="206"/>
      <c r="O193" s="205"/>
      <c r="P193" s="204"/>
      <c r="Q193" s="191">
        <f>IF(Q192=0,0,Q192/P192)</f>
        <v>0</v>
      </c>
      <c r="R193" s="205"/>
      <c r="S193" s="206"/>
      <c r="T193" s="134"/>
      <c r="U193" s="43"/>
      <c r="V193" s="38"/>
      <c r="W193" s="43"/>
      <c r="X193" s="43"/>
      <c r="Y193" s="43"/>
      <c r="Z193" s="43"/>
      <c r="AA193" s="43"/>
      <c r="AB193" s="43"/>
      <c r="AC193" s="43"/>
      <c r="AD193" s="43"/>
      <c r="AE193" s="43"/>
      <c r="AF193" s="43"/>
      <c r="AG193" s="43"/>
      <c r="AH193" s="43"/>
      <c r="AI193" s="43"/>
      <c r="AJ193" s="43"/>
      <c r="AK193" s="43"/>
      <c r="AL193" s="43"/>
      <c r="AM193" s="43"/>
      <c r="AN193" s="43"/>
    </row>
    <row r="194" spans="1:40" ht="15.75" customHeight="1">
      <c r="A194" s="16" t="str">
        <f t="shared" si="54"/>
        <v>Service</v>
      </c>
      <c r="B194" s="43" t="s">
        <v>686</v>
      </c>
      <c r="C194" s="226"/>
      <c r="D194" s="227"/>
      <c r="E194" s="228"/>
      <c r="F194" s="229"/>
      <c r="G194" s="230"/>
      <c r="H194" s="228"/>
      <c r="I194" s="229"/>
      <c r="J194" s="230"/>
      <c r="K194" s="228"/>
      <c r="L194" s="229"/>
      <c r="M194" s="230"/>
      <c r="N194" s="229"/>
      <c r="O194" s="230"/>
      <c r="P194" s="228"/>
      <c r="Q194" s="229"/>
      <c r="R194" s="230"/>
      <c r="S194" s="229"/>
      <c r="T194" s="134"/>
      <c r="U194" s="43"/>
      <c r="V194" s="38"/>
      <c r="W194" s="43"/>
      <c r="X194" s="43"/>
      <c r="Y194" s="43"/>
      <c r="Z194" s="43"/>
      <c r="AA194" s="43"/>
      <c r="AB194" s="43"/>
      <c r="AC194" s="43"/>
      <c r="AD194" s="43"/>
      <c r="AE194" s="43"/>
      <c r="AF194" s="43"/>
      <c r="AG194" s="43"/>
      <c r="AH194" s="43"/>
      <c r="AI194" s="43"/>
      <c r="AJ194" s="43"/>
      <c r="AK194" s="43"/>
      <c r="AL194" s="43"/>
      <c r="AM194" s="43"/>
      <c r="AN194" s="43"/>
    </row>
    <row r="195" spans="1:40" ht="15.75" customHeight="1">
      <c r="A195" s="16" t="str">
        <f t="shared" si="54"/>
        <v>ServiceTotal Mécanique</v>
      </c>
      <c r="B195" s="43" t="s">
        <v>686</v>
      </c>
      <c r="C195" s="90" t="s">
        <v>775</v>
      </c>
      <c r="D195" s="91"/>
      <c r="E195" s="91">
        <f t="shared" ref="E195:F195" si="62">E186+E189+E192</f>
        <v>784190.78563842829</v>
      </c>
      <c r="F195" s="93">
        <f t="shared" si="62"/>
        <v>566953.30049199099</v>
      </c>
      <c r="G195" s="94"/>
      <c r="H195" s="91">
        <f t="shared" ref="H195:I195" si="63">H186+H189+H192</f>
        <v>0</v>
      </c>
      <c r="I195" s="93">
        <f t="shared" si="63"/>
        <v>0</v>
      </c>
      <c r="J195" s="94"/>
      <c r="K195" s="91">
        <f t="shared" ref="K195:L195" si="64">K186+K189+K192</f>
        <v>678297.42</v>
      </c>
      <c r="L195" s="93">
        <f t="shared" si="64"/>
        <v>481227.98</v>
      </c>
      <c r="M195" s="231">
        <f>L196-F196</f>
        <v>-1.3514224758509052E-2</v>
      </c>
      <c r="N195" s="93">
        <f>L195-F195</f>
        <v>-85725.320491991006</v>
      </c>
      <c r="O195" s="94"/>
      <c r="P195" s="91">
        <f t="shared" ref="P195:Q195" si="65">P186+P189+P192</f>
        <v>639859.46999999951</v>
      </c>
      <c r="Q195" s="93">
        <f t="shared" si="65"/>
        <v>468193.09999999969</v>
      </c>
      <c r="R195" s="231">
        <f>L196-Q196</f>
        <v>-2.224782771189282E-2</v>
      </c>
      <c r="S195" s="93">
        <f>L195-Q195</f>
        <v>13034.880000000296</v>
      </c>
      <c r="T195" s="134"/>
      <c r="U195" s="43"/>
      <c r="V195" s="38"/>
      <c r="W195" s="43"/>
      <c r="X195" s="101"/>
      <c r="Y195" s="43"/>
      <c r="Z195" s="43"/>
      <c r="AA195" s="43"/>
      <c r="AB195" s="43"/>
      <c r="AC195" s="43"/>
      <c r="AD195" s="43"/>
      <c r="AE195" s="43"/>
      <c r="AF195" s="43"/>
      <c r="AG195" s="43"/>
      <c r="AH195" s="43"/>
      <c r="AI195" s="43"/>
      <c r="AJ195" s="43"/>
      <c r="AK195" s="43"/>
      <c r="AL195" s="43"/>
      <c r="AM195" s="43"/>
      <c r="AN195" s="43"/>
    </row>
    <row r="196" spans="1:40" ht="15.75" customHeight="1">
      <c r="A196" s="16" t="str">
        <f t="shared" si="54"/>
        <v>Service</v>
      </c>
      <c r="B196" s="43" t="s">
        <v>686</v>
      </c>
      <c r="C196" s="96"/>
      <c r="D196" s="97"/>
      <c r="E196" s="97"/>
      <c r="F196" s="100">
        <f>F195/E195</f>
        <v>0.72297878383054559</v>
      </c>
      <c r="G196" s="96"/>
      <c r="H196" s="97"/>
      <c r="I196" s="100" t="e">
        <f>I195/H195</f>
        <v>#DIV/0!</v>
      </c>
      <c r="J196" s="96"/>
      <c r="K196" s="97"/>
      <c r="L196" s="100">
        <f>L195/K195</f>
        <v>0.70946455907203654</v>
      </c>
      <c r="M196" s="99"/>
      <c r="N196" s="100">
        <f>N195/F195</f>
        <v>-0.15120349492206897</v>
      </c>
      <c r="O196" s="96"/>
      <c r="P196" s="97"/>
      <c r="Q196" s="100">
        <f>Q195/P195</f>
        <v>0.73171238678392936</v>
      </c>
      <c r="R196" s="99"/>
      <c r="S196" s="100">
        <f>L195/S195</f>
        <v>36.918481796532767</v>
      </c>
      <c r="T196" s="18"/>
      <c r="U196" s="43"/>
      <c r="V196" s="38"/>
      <c r="W196" s="43"/>
      <c r="X196" s="43"/>
      <c r="Y196" s="43"/>
      <c r="Z196" s="43"/>
      <c r="AA196" s="43"/>
      <c r="AB196" s="43"/>
      <c r="AC196" s="43"/>
      <c r="AD196" s="43"/>
      <c r="AE196" s="43"/>
      <c r="AF196" s="43"/>
      <c r="AG196" s="43"/>
      <c r="AH196" s="43"/>
      <c r="AI196" s="43"/>
      <c r="AJ196" s="43"/>
      <c r="AK196" s="43"/>
      <c r="AL196" s="43"/>
      <c r="AM196" s="43"/>
      <c r="AN196" s="43"/>
    </row>
    <row r="197" spans="1:40" ht="15.75" customHeight="1">
      <c r="A197" s="16" t="str">
        <f t="shared" si="54"/>
        <v>Service</v>
      </c>
      <c r="B197" s="43" t="s">
        <v>686</v>
      </c>
      <c r="C197" s="83"/>
      <c r="D197" s="18"/>
      <c r="E197" s="18"/>
      <c r="F197" s="78"/>
      <c r="G197" s="83"/>
      <c r="H197" s="18"/>
      <c r="I197" s="78"/>
      <c r="J197" s="83"/>
      <c r="K197" s="18"/>
      <c r="L197" s="232"/>
      <c r="M197" s="77"/>
      <c r="N197" s="78"/>
      <c r="O197" s="83"/>
      <c r="P197" s="18"/>
      <c r="Q197" s="78"/>
      <c r="R197" s="77"/>
      <c r="S197" s="78"/>
      <c r="T197" s="18"/>
      <c r="U197" s="43"/>
      <c r="V197" s="38"/>
      <c r="W197" s="43"/>
      <c r="X197" s="43"/>
      <c r="Y197" s="43"/>
      <c r="Z197" s="43"/>
      <c r="AA197" s="43"/>
      <c r="AB197" s="43"/>
      <c r="AC197" s="43"/>
      <c r="AD197" s="43"/>
      <c r="AE197" s="43"/>
      <c r="AF197" s="43"/>
      <c r="AG197" s="43"/>
      <c r="AH197" s="43"/>
      <c r="AI197" s="43"/>
      <c r="AJ197" s="43"/>
      <c r="AK197" s="43"/>
      <c r="AL197" s="43"/>
      <c r="AM197" s="43"/>
      <c r="AN197" s="43"/>
    </row>
    <row r="198" spans="1:40" ht="15.75" customHeight="1">
      <c r="A198" s="16" t="str">
        <f t="shared" si="54"/>
        <v>ServiceDEPENSES</v>
      </c>
      <c r="B198" s="43" t="s">
        <v>686</v>
      </c>
      <c r="C198" s="103" t="s">
        <v>394</v>
      </c>
      <c r="D198" s="43"/>
      <c r="E198" s="43"/>
      <c r="F198" s="88"/>
      <c r="G198" s="65"/>
      <c r="H198" s="43"/>
      <c r="I198" s="88"/>
      <c r="J198" s="65"/>
      <c r="K198" s="43"/>
      <c r="L198" s="76"/>
      <c r="M198" s="65"/>
      <c r="N198" s="76"/>
      <c r="O198" s="65"/>
      <c r="P198" s="43"/>
      <c r="Q198" s="76"/>
      <c r="R198" s="65"/>
      <c r="S198" s="76"/>
      <c r="T198" s="43"/>
      <c r="U198" s="43"/>
      <c r="V198" s="38"/>
      <c r="W198" s="43"/>
      <c r="X198" s="43"/>
      <c r="Y198" s="43"/>
      <c r="Z198" s="43"/>
      <c r="AA198" s="43"/>
      <c r="AB198" s="43"/>
      <c r="AC198" s="43"/>
      <c r="AD198" s="43"/>
      <c r="AE198" s="43"/>
      <c r="AF198" s="43"/>
      <c r="AG198" s="43"/>
      <c r="AH198" s="43"/>
      <c r="AI198" s="43"/>
      <c r="AJ198" s="43"/>
      <c r="AK198" s="43"/>
      <c r="AL198" s="43"/>
      <c r="AM198" s="43"/>
      <c r="AN198" s="43"/>
    </row>
    <row r="199" spans="1:40" ht="15.75" customHeight="1">
      <c r="A199" s="16" t="str">
        <f t="shared" si="54"/>
        <v>ServiceSalaires cadres</v>
      </c>
      <c r="B199" s="43" t="s">
        <v>686</v>
      </c>
      <c r="C199" s="127" t="s">
        <v>405</v>
      </c>
      <c r="D199" s="43"/>
      <c r="E199" s="43"/>
      <c r="F199" s="66">
        <v>34411.65648688245</v>
      </c>
      <c r="G199" s="65"/>
      <c r="H199" s="43"/>
      <c r="I199" s="66">
        <v>0</v>
      </c>
      <c r="J199" s="65"/>
      <c r="K199" s="43"/>
      <c r="L199" s="68">
        <v>25765.22</v>
      </c>
      <c r="M199" s="65"/>
      <c r="N199" s="88">
        <f t="shared" ref="N199:N230" si="66">L199-F199</f>
        <v>-8646.4364868824487</v>
      </c>
      <c r="O199" s="65"/>
      <c r="P199" s="43"/>
      <c r="Q199" s="68">
        <v>36507.94</v>
      </c>
      <c r="R199" s="65"/>
      <c r="S199" s="88">
        <f t="shared" ref="S199:S230" si="67">L199-Q199</f>
        <v>-10742.720000000001</v>
      </c>
      <c r="T199" s="43"/>
      <c r="U199" s="43"/>
      <c r="V199" s="38"/>
      <c r="W199" s="43"/>
      <c r="X199" s="43"/>
      <c r="Y199" s="43"/>
      <c r="Z199" s="43"/>
      <c r="AA199" s="43"/>
      <c r="AB199" s="43"/>
      <c r="AC199" s="43"/>
      <c r="AD199" s="43"/>
      <c r="AE199" s="43"/>
      <c r="AF199" s="43"/>
      <c r="AG199" s="43"/>
      <c r="AH199" s="43"/>
      <c r="AI199" s="43"/>
      <c r="AJ199" s="43"/>
      <c r="AK199" s="43"/>
      <c r="AL199" s="43"/>
      <c r="AM199" s="43"/>
      <c r="AN199" s="43"/>
    </row>
    <row r="200" spans="1:40" ht="15.75" customHeight="1">
      <c r="A200" s="16" t="str">
        <f t="shared" si="54"/>
        <v>ServiceSalaires commis</v>
      </c>
      <c r="B200" s="43" t="s">
        <v>686</v>
      </c>
      <c r="C200" s="128" t="s">
        <v>406</v>
      </c>
      <c r="D200" s="111"/>
      <c r="E200" s="43"/>
      <c r="F200" s="57">
        <v>15630.386305356204</v>
      </c>
      <c r="G200" s="112"/>
      <c r="H200" s="43"/>
      <c r="I200" s="57">
        <v>0</v>
      </c>
      <c r="J200" s="65"/>
      <c r="K200" s="43"/>
      <c r="L200" s="68">
        <v>8984.7000000000007</v>
      </c>
      <c r="M200" s="65"/>
      <c r="N200" s="88">
        <f t="shared" si="66"/>
        <v>-6645.6863053562029</v>
      </c>
      <c r="O200" s="65"/>
      <c r="P200" s="43"/>
      <c r="Q200" s="68">
        <v>15732.939999999999</v>
      </c>
      <c r="R200" s="65"/>
      <c r="S200" s="88">
        <f t="shared" si="67"/>
        <v>-6748.239999999998</v>
      </c>
      <c r="T200" s="43"/>
      <c r="U200" s="43"/>
      <c r="V200" s="38"/>
      <c r="W200" s="43"/>
      <c r="X200" s="43"/>
      <c r="Y200" s="43"/>
      <c r="Z200" s="43"/>
      <c r="AA200" s="43"/>
      <c r="AB200" s="43"/>
      <c r="AC200" s="43"/>
      <c r="AD200" s="43"/>
      <c r="AE200" s="43"/>
      <c r="AF200" s="43"/>
      <c r="AG200" s="43"/>
      <c r="AH200" s="43"/>
      <c r="AI200" s="43"/>
      <c r="AJ200" s="43"/>
      <c r="AK200" s="43"/>
      <c r="AL200" s="43"/>
      <c r="AM200" s="43"/>
      <c r="AN200" s="43"/>
    </row>
    <row r="201" spans="1:40" ht="15.75" customHeight="1">
      <c r="A201" s="16" t="str">
        <f t="shared" si="54"/>
        <v>ServiceSalaires autres</v>
      </c>
      <c r="B201" s="43" t="s">
        <v>686</v>
      </c>
      <c r="C201" s="127" t="s">
        <v>407</v>
      </c>
      <c r="D201" s="129"/>
      <c r="E201" s="130"/>
      <c r="F201" s="66">
        <v>44589.213652968043</v>
      </c>
      <c r="G201" s="131"/>
      <c r="H201" s="130"/>
      <c r="I201" s="66">
        <v>0</v>
      </c>
      <c r="J201" s="46"/>
      <c r="K201" s="130"/>
      <c r="L201" s="85">
        <v>45775.119999999995</v>
      </c>
      <c r="M201" s="46"/>
      <c r="N201" s="132">
        <f t="shared" si="66"/>
        <v>1185.9063470319525</v>
      </c>
      <c r="O201" s="46"/>
      <c r="P201" s="130"/>
      <c r="Q201" s="85">
        <v>31190.47</v>
      </c>
      <c r="R201" s="46"/>
      <c r="S201" s="132">
        <f t="shared" si="67"/>
        <v>14584.649999999994</v>
      </c>
      <c r="T201" s="43"/>
      <c r="U201" s="43"/>
      <c r="V201" s="38"/>
      <c r="W201" s="43"/>
      <c r="X201" s="43"/>
      <c r="Y201" s="43"/>
      <c r="Z201" s="43"/>
      <c r="AA201" s="43"/>
      <c r="AB201" s="43"/>
      <c r="AC201" s="43"/>
      <c r="AD201" s="43"/>
      <c r="AE201" s="43"/>
      <c r="AF201" s="43"/>
      <c r="AG201" s="43"/>
      <c r="AH201" s="43"/>
      <c r="AI201" s="43"/>
      <c r="AJ201" s="43"/>
      <c r="AK201" s="43"/>
      <c r="AL201" s="43"/>
      <c r="AM201" s="43"/>
      <c r="AN201" s="43"/>
    </row>
    <row r="202" spans="1:40" ht="15.75" customHeight="1">
      <c r="A202" s="16" t="str">
        <f t="shared" si="54"/>
        <v>ServiceSalaires spécialistes</v>
      </c>
      <c r="B202" s="43" t="s">
        <v>686</v>
      </c>
      <c r="C202" s="127" t="s">
        <v>409</v>
      </c>
      <c r="D202" s="111"/>
      <c r="E202" s="43"/>
      <c r="F202" s="66">
        <v>45733.513409961684</v>
      </c>
      <c r="G202" s="112"/>
      <c r="H202" s="43"/>
      <c r="I202" s="66">
        <v>0</v>
      </c>
      <c r="J202" s="65"/>
      <c r="K202" s="43"/>
      <c r="L202" s="68">
        <v>45532.57</v>
      </c>
      <c r="M202" s="65"/>
      <c r="N202" s="88">
        <f t="shared" si="66"/>
        <v>-200.94340996168467</v>
      </c>
      <c r="O202" s="65"/>
      <c r="P202" s="43"/>
      <c r="Q202" s="68">
        <v>45118.130000000005</v>
      </c>
      <c r="R202" s="65"/>
      <c r="S202" s="88">
        <f t="shared" si="67"/>
        <v>414.43999999999505</v>
      </c>
      <c r="T202" s="43"/>
      <c r="U202" s="43"/>
      <c r="V202" s="38"/>
      <c r="W202" s="43"/>
      <c r="X202" s="43"/>
      <c r="Y202" s="43"/>
      <c r="Z202" s="43"/>
      <c r="AA202" s="43"/>
      <c r="AB202" s="43"/>
      <c r="AC202" s="43"/>
      <c r="AD202" s="43"/>
      <c r="AE202" s="43"/>
      <c r="AF202" s="43"/>
      <c r="AG202" s="43"/>
      <c r="AH202" s="43"/>
      <c r="AI202" s="43"/>
      <c r="AJ202" s="43"/>
      <c r="AK202" s="43"/>
      <c r="AL202" s="43"/>
      <c r="AM202" s="43"/>
      <c r="AN202" s="43"/>
    </row>
    <row r="203" spans="1:40" ht="15.75" hidden="1" customHeight="1">
      <c r="A203" s="16" t="str">
        <f t="shared" si="54"/>
        <v>Service[...]</v>
      </c>
      <c r="B203" s="43" t="s">
        <v>686</v>
      </c>
      <c r="C203" s="65" t="s">
        <v>330</v>
      </c>
      <c r="D203" s="111"/>
      <c r="E203" s="43"/>
      <c r="F203" s="66">
        <v>0</v>
      </c>
      <c r="G203" s="112"/>
      <c r="H203" s="43"/>
      <c r="I203" s="66">
        <v>0</v>
      </c>
      <c r="J203" s="65"/>
      <c r="K203" s="43"/>
      <c r="L203" s="68">
        <v>0</v>
      </c>
      <c r="M203" s="65"/>
      <c r="N203" s="88">
        <f t="shared" si="66"/>
        <v>0</v>
      </c>
      <c r="O203" s="65"/>
      <c r="P203" s="43"/>
      <c r="Q203" s="68">
        <v>0</v>
      </c>
      <c r="R203" s="65"/>
      <c r="S203" s="88">
        <f t="shared" si="67"/>
        <v>0</v>
      </c>
      <c r="T203" s="43"/>
      <c r="U203" s="43"/>
      <c r="V203" s="38"/>
      <c r="W203" s="43"/>
      <c r="X203" s="43"/>
      <c r="Y203" s="43"/>
      <c r="Z203" s="43"/>
      <c r="AA203" s="43"/>
      <c r="AB203" s="43"/>
      <c r="AC203" s="43"/>
      <c r="AD203" s="43"/>
      <c r="AE203" s="43"/>
      <c r="AF203" s="43"/>
      <c r="AG203" s="43"/>
      <c r="AH203" s="43"/>
      <c r="AI203" s="43"/>
      <c r="AJ203" s="43"/>
      <c r="AK203" s="43"/>
      <c r="AL203" s="43"/>
      <c r="AM203" s="43"/>
      <c r="AN203" s="43"/>
    </row>
    <row r="204" spans="1:40" ht="15.75" hidden="1" customHeight="1">
      <c r="A204" s="16" t="str">
        <f t="shared" si="54"/>
        <v>Service[...]</v>
      </c>
      <c r="B204" s="43" t="s">
        <v>686</v>
      </c>
      <c r="C204" s="65" t="s">
        <v>330</v>
      </c>
      <c r="D204" s="111"/>
      <c r="E204" s="43"/>
      <c r="F204" s="66">
        <v>0</v>
      </c>
      <c r="G204" s="112"/>
      <c r="H204" s="43"/>
      <c r="I204" s="66">
        <v>0</v>
      </c>
      <c r="J204" s="65"/>
      <c r="K204" s="43"/>
      <c r="L204" s="68">
        <v>0</v>
      </c>
      <c r="M204" s="65"/>
      <c r="N204" s="88">
        <f t="shared" si="66"/>
        <v>0</v>
      </c>
      <c r="O204" s="65"/>
      <c r="P204" s="43"/>
      <c r="Q204" s="68">
        <v>0</v>
      </c>
      <c r="R204" s="65"/>
      <c r="S204" s="88">
        <f t="shared" si="67"/>
        <v>0</v>
      </c>
      <c r="T204" s="43"/>
      <c r="U204" s="43"/>
      <c r="V204" s="38"/>
      <c r="W204" s="43"/>
      <c r="X204" s="43"/>
      <c r="Y204" s="43"/>
      <c r="Z204" s="43"/>
      <c r="AA204" s="43"/>
      <c r="AB204" s="43"/>
      <c r="AC204" s="43"/>
      <c r="AD204" s="43"/>
      <c r="AE204" s="43"/>
      <c r="AF204" s="43"/>
      <c r="AG204" s="43"/>
      <c r="AH204" s="43"/>
      <c r="AI204" s="43"/>
      <c r="AJ204" s="43"/>
      <c r="AK204" s="43"/>
      <c r="AL204" s="43"/>
      <c r="AM204" s="43"/>
      <c r="AN204" s="43"/>
    </row>
    <row r="205" spans="1:40" ht="15.75" hidden="1" customHeight="1">
      <c r="A205" s="16" t="str">
        <f t="shared" si="54"/>
        <v>Service[...]</v>
      </c>
      <c r="B205" s="43" t="s">
        <v>686</v>
      </c>
      <c r="C205" s="65" t="s">
        <v>330</v>
      </c>
      <c r="D205" s="111"/>
      <c r="E205" s="43"/>
      <c r="F205" s="66">
        <v>0</v>
      </c>
      <c r="G205" s="112"/>
      <c r="H205" s="43"/>
      <c r="I205" s="66">
        <v>0</v>
      </c>
      <c r="J205" s="65"/>
      <c r="K205" s="43"/>
      <c r="L205" s="68">
        <v>0</v>
      </c>
      <c r="M205" s="65"/>
      <c r="N205" s="88">
        <f t="shared" si="66"/>
        <v>0</v>
      </c>
      <c r="O205" s="65"/>
      <c r="P205" s="43"/>
      <c r="Q205" s="68">
        <v>0</v>
      </c>
      <c r="R205" s="65"/>
      <c r="S205" s="88">
        <f t="shared" si="67"/>
        <v>0</v>
      </c>
      <c r="T205" s="43"/>
      <c r="U205" s="43"/>
      <c r="V205" s="38"/>
      <c r="W205" s="43"/>
      <c r="X205" s="43"/>
      <c r="Y205" s="43"/>
      <c r="Z205" s="43"/>
      <c r="AA205" s="43"/>
      <c r="AB205" s="43"/>
      <c r="AC205" s="43"/>
      <c r="AD205" s="43"/>
      <c r="AE205" s="43"/>
      <c r="AF205" s="43"/>
      <c r="AG205" s="43"/>
      <c r="AH205" s="43"/>
      <c r="AI205" s="43"/>
      <c r="AJ205" s="43"/>
      <c r="AK205" s="43"/>
      <c r="AL205" s="43"/>
      <c r="AM205" s="43"/>
      <c r="AN205" s="43"/>
    </row>
    <row r="206" spans="1:40" ht="15.75" customHeight="1">
      <c r="A206" s="16" t="str">
        <f t="shared" si="54"/>
        <v>ServiceSalaires en absences</v>
      </c>
      <c r="B206" s="43" t="s">
        <v>686</v>
      </c>
      <c r="C206" s="128" t="s">
        <v>410</v>
      </c>
      <c r="D206" s="111"/>
      <c r="E206" s="43"/>
      <c r="F206" s="66">
        <v>48521.508490690321</v>
      </c>
      <c r="G206" s="112"/>
      <c r="H206" s="43"/>
      <c r="I206" s="66">
        <v>0</v>
      </c>
      <c r="J206" s="65"/>
      <c r="K206" s="43"/>
      <c r="L206" s="68">
        <v>40734.720000000001</v>
      </c>
      <c r="M206" s="65"/>
      <c r="N206" s="88">
        <f t="shared" si="66"/>
        <v>-7786.78849069032</v>
      </c>
      <c r="O206" s="65"/>
      <c r="P206" s="43"/>
      <c r="Q206" s="68">
        <v>33736.950000000004</v>
      </c>
      <c r="R206" s="65"/>
      <c r="S206" s="88">
        <f t="shared" si="67"/>
        <v>6997.7699999999968</v>
      </c>
      <c r="T206" s="43"/>
      <c r="U206" s="43"/>
      <c r="V206" s="38"/>
      <c r="W206" s="43"/>
      <c r="X206" s="43"/>
      <c r="Y206" s="43"/>
      <c r="Z206" s="43"/>
      <c r="AA206" s="43"/>
      <c r="AB206" s="43"/>
      <c r="AC206" s="43"/>
      <c r="AD206" s="43"/>
      <c r="AE206" s="43"/>
      <c r="AF206" s="43"/>
      <c r="AG206" s="43"/>
      <c r="AH206" s="43"/>
      <c r="AI206" s="43"/>
      <c r="AJ206" s="43"/>
      <c r="AK206" s="43"/>
      <c r="AL206" s="43"/>
      <c r="AM206" s="43"/>
      <c r="AN206" s="43"/>
    </row>
    <row r="207" spans="1:40" ht="15.75" customHeight="1">
      <c r="A207" s="16" t="str">
        <f t="shared" si="54"/>
        <v>ServiceDéduction à la source</v>
      </c>
      <c r="B207" s="43" t="s">
        <v>686</v>
      </c>
      <c r="C207" s="127" t="s">
        <v>411</v>
      </c>
      <c r="D207" s="129"/>
      <c r="E207" s="130"/>
      <c r="F207" s="85">
        <v>51271.067302861527</v>
      </c>
      <c r="G207" s="131"/>
      <c r="H207" s="130"/>
      <c r="I207" s="85">
        <v>0</v>
      </c>
      <c r="J207" s="46"/>
      <c r="K207" s="130"/>
      <c r="L207" s="85">
        <v>45075.93</v>
      </c>
      <c r="M207" s="46"/>
      <c r="N207" s="132">
        <f t="shared" si="66"/>
        <v>-6195.1373028615271</v>
      </c>
      <c r="O207" s="46"/>
      <c r="P207" s="130"/>
      <c r="Q207" s="85">
        <v>44367.229999999996</v>
      </c>
      <c r="R207" s="46"/>
      <c r="S207" s="132">
        <f t="shared" si="67"/>
        <v>708.70000000000437</v>
      </c>
      <c r="T207" s="43"/>
      <c r="U207" s="43"/>
      <c r="V207" s="38"/>
      <c r="W207" s="43"/>
      <c r="X207" s="43"/>
      <c r="Y207" s="43"/>
      <c r="Z207" s="43"/>
      <c r="AA207" s="43"/>
      <c r="AB207" s="43"/>
      <c r="AC207" s="43"/>
      <c r="AD207" s="43"/>
      <c r="AE207" s="43"/>
      <c r="AF207" s="43"/>
      <c r="AG207" s="43"/>
      <c r="AH207" s="43"/>
      <c r="AI207" s="43"/>
      <c r="AJ207" s="43"/>
      <c r="AK207" s="43"/>
      <c r="AL207" s="43"/>
      <c r="AM207" s="43"/>
      <c r="AN207" s="43"/>
    </row>
    <row r="208" spans="1:40" ht="15.75" customHeight="1">
      <c r="A208" s="16" t="str">
        <f t="shared" si="54"/>
        <v>ServiceBénéfices marginaux</v>
      </c>
      <c r="B208" s="43" t="s">
        <v>686</v>
      </c>
      <c r="C208" s="127" t="s">
        <v>412</v>
      </c>
      <c r="D208" s="111"/>
      <c r="E208" s="43"/>
      <c r="F208" s="66">
        <v>35054.218607808289</v>
      </c>
      <c r="G208" s="112"/>
      <c r="H208" s="43"/>
      <c r="I208" s="66">
        <v>0</v>
      </c>
      <c r="J208" s="65"/>
      <c r="K208" s="43"/>
      <c r="L208" s="68">
        <v>19122.72</v>
      </c>
      <c r="M208" s="65"/>
      <c r="N208" s="88">
        <f t="shared" si="66"/>
        <v>-15931.498607808287</v>
      </c>
      <c r="O208" s="65"/>
      <c r="P208" s="43"/>
      <c r="Q208" s="68">
        <v>18558.46</v>
      </c>
      <c r="R208" s="65"/>
      <c r="S208" s="88">
        <f t="shared" si="67"/>
        <v>564.26000000000204</v>
      </c>
      <c r="T208" s="43"/>
      <c r="U208" s="43"/>
      <c r="V208" s="38"/>
      <c r="W208" s="43"/>
      <c r="X208" s="43"/>
      <c r="Y208" s="43"/>
      <c r="Z208" s="43"/>
      <c r="AA208" s="43"/>
      <c r="AB208" s="43"/>
      <c r="AC208" s="43"/>
      <c r="AD208" s="43"/>
      <c r="AE208" s="43"/>
      <c r="AF208" s="43"/>
      <c r="AG208" s="43"/>
      <c r="AH208" s="43"/>
      <c r="AI208" s="43"/>
      <c r="AJ208" s="43"/>
      <c r="AK208" s="43"/>
      <c r="AL208" s="43"/>
      <c r="AM208" s="43"/>
      <c r="AN208" s="43"/>
    </row>
    <row r="209" spans="1:40" ht="15.75" customHeight="1">
      <c r="A209" s="16" t="str">
        <f t="shared" si="54"/>
        <v>ServiceCsst</v>
      </c>
      <c r="B209" s="43" t="s">
        <v>686</v>
      </c>
      <c r="C209" s="127" t="s">
        <v>413</v>
      </c>
      <c r="D209" s="111"/>
      <c r="E209" s="43"/>
      <c r="F209" s="66">
        <v>9304.7492512600547</v>
      </c>
      <c r="G209" s="112"/>
      <c r="H209" s="43"/>
      <c r="I209" s="66">
        <v>0</v>
      </c>
      <c r="J209" s="65"/>
      <c r="K209" s="43"/>
      <c r="L209" s="68">
        <v>5729.32</v>
      </c>
      <c r="M209" s="51"/>
      <c r="N209" s="110">
        <f t="shared" si="66"/>
        <v>-3575.429251260055</v>
      </c>
      <c r="O209" s="51"/>
      <c r="P209" s="133"/>
      <c r="Q209" s="57">
        <v>7650.09</v>
      </c>
      <c r="R209" s="51"/>
      <c r="S209" s="110">
        <f t="shared" si="67"/>
        <v>-1920.7700000000004</v>
      </c>
      <c r="T209" s="43"/>
      <c r="U209" s="43"/>
      <c r="V209" s="38"/>
      <c r="W209" s="43"/>
      <c r="X209" s="43"/>
      <c r="Y209" s="43"/>
      <c r="Z209" s="43"/>
      <c r="AA209" s="43"/>
      <c r="AB209" s="43"/>
      <c r="AC209" s="43"/>
      <c r="AD209" s="43"/>
      <c r="AE209" s="43"/>
      <c r="AF209" s="43"/>
      <c r="AG209" s="43"/>
      <c r="AH209" s="43"/>
      <c r="AI209" s="43"/>
      <c r="AJ209" s="43"/>
      <c r="AK209" s="43"/>
      <c r="AL209" s="43"/>
      <c r="AM209" s="43"/>
      <c r="AN209" s="43"/>
    </row>
    <row r="210" spans="1:40" ht="15.75" hidden="1" customHeight="1">
      <c r="A210" s="16" t="str">
        <f t="shared" si="54"/>
        <v>Service[...]</v>
      </c>
      <c r="B210" s="43" t="s">
        <v>686</v>
      </c>
      <c r="C210" s="65" t="s">
        <v>330</v>
      </c>
      <c r="D210" s="113"/>
      <c r="E210" s="133"/>
      <c r="F210" s="66">
        <v>0</v>
      </c>
      <c r="G210" s="114"/>
      <c r="H210" s="133"/>
      <c r="I210" s="66">
        <v>0</v>
      </c>
      <c r="J210" s="51"/>
      <c r="K210" s="133"/>
      <c r="L210" s="68">
        <v>0</v>
      </c>
      <c r="M210" s="51"/>
      <c r="N210" s="110">
        <f t="shared" si="66"/>
        <v>0</v>
      </c>
      <c r="O210" s="51"/>
      <c r="P210" s="133"/>
      <c r="Q210" s="68">
        <v>0</v>
      </c>
      <c r="R210" s="51"/>
      <c r="S210" s="110">
        <f t="shared" si="67"/>
        <v>0</v>
      </c>
      <c r="T210" s="43"/>
      <c r="U210" s="43"/>
      <c r="V210" s="38"/>
      <c r="W210" s="43"/>
      <c r="X210" s="43"/>
      <c r="Y210" s="43"/>
      <c r="Z210" s="43"/>
      <c r="AA210" s="43"/>
      <c r="AB210" s="43"/>
      <c r="AC210" s="43"/>
      <c r="AD210" s="43"/>
      <c r="AE210" s="43"/>
      <c r="AF210" s="43"/>
      <c r="AG210" s="43"/>
      <c r="AH210" s="43"/>
      <c r="AI210" s="43"/>
      <c r="AJ210" s="43"/>
      <c r="AK210" s="43"/>
      <c r="AL210" s="43"/>
      <c r="AM210" s="43"/>
      <c r="AN210" s="43"/>
    </row>
    <row r="211" spans="1:40" ht="15.75" customHeight="1">
      <c r="A211" s="16" t="str">
        <f t="shared" si="54"/>
        <v>ServiceTOTAL PERSONNEL</v>
      </c>
      <c r="B211" s="43" t="s">
        <v>686</v>
      </c>
      <c r="C211" s="119" t="s">
        <v>414</v>
      </c>
      <c r="D211" s="120" t="s">
        <v>810</v>
      </c>
      <c r="E211" s="121" t="e">
        <f>F211/F$194</f>
        <v>#DIV/0!</v>
      </c>
      <c r="F211" s="122">
        <f>+SUM(F199:F210)</f>
        <v>284516.31350778858</v>
      </c>
      <c r="G211" s="123" t="s">
        <v>810</v>
      </c>
      <c r="H211" s="121" t="e">
        <f>I211/I$194</f>
        <v>#DIV/0!</v>
      </c>
      <c r="I211" s="122">
        <f>+SUM(I199:I210)</f>
        <v>0</v>
      </c>
      <c r="J211" s="123" t="s">
        <v>810</v>
      </c>
      <c r="K211" s="121" t="e">
        <f>L211/L$194</f>
        <v>#DIV/0!</v>
      </c>
      <c r="L211" s="122">
        <f>+SUM(L199:L210)</f>
        <v>236720.3</v>
      </c>
      <c r="M211" s="180"/>
      <c r="N211" s="135">
        <f t="shared" si="66"/>
        <v>-47796.013507788593</v>
      </c>
      <c r="O211" s="123" t="s">
        <v>810</v>
      </c>
      <c r="P211" s="121" t="e">
        <f>Q211/Q$194</f>
        <v>#DIV/0!</v>
      </c>
      <c r="Q211" s="122">
        <f>+SUM(Q199:Q210)</f>
        <v>232862.21000000002</v>
      </c>
      <c r="R211" s="180"/>
      <c r="S211" s="135">
        <f t="shared" si="67"/>
        <v>3858.0899999999674</v>
      </c>
      <c r="T211" s="43"/>
      <c r="U211" s="43"/>
      <c r="V211" s="38"/>
      <c r="W211" s="43"/>
      <c r="X211" s="43"/>
      <c r="Y211" s="43"/>
      <c r="Z211" s="43"/>
      <c r="AA211" s="43"/>
      <c r="AB211" s="43"/>
      <c r="AC211" s="43"/>
      <c r="AD211" s="43"/>
      <c r="AE211" s="43"/>
      <c r="AF211" s="43"/>
      <c r="AG211" s="43"/>
      <c r="AH211" s="43"/>
      <c r="AI211" s="43"/>
      <c r="AJ211" s="43"/>
      <c r="AK211" s="43"/>
      <c r="AL211" s="43"/>
      <c r="AM211" s="43"/>
      <c r="AN211" s="43"/>
    </row>
    <row r="212" spans="1:40" ht="15.75" customHeight="1">
      <c r="A212" s="16" t="str">
        <f t="shared" si="54"/>
        <v>ServicePublicité 2</v>
      </c>
      <c r="B212" s="43" t="s">
        <v>686</v>
      </c>
      <c r="C212" s="65" t="s">
        <v>415</v>
      </c>
      <c r="D212" s="111"/>
      <c r="E212" s="43"/>
      <c r="F212" s="66">
        <v>7420.2684193532705</v>
      </c>
      <c r="G212" s="112"/>
      <c r="H212" s="43"/>
      <c r="I212" s="66">
        <v>0</v>
      </c>
      <c r="J212" s="65"/>
      <c r="K212" s="43"/>
      <c r="L212" s="68">
        <v>8252.4699999999993</v>
      </c>
      <c r="M212" s="65"/>
      <c r="N212" s="88">
        <f t="shared" si="66"/>
        <v>832.20158064672887</v>
      </c>
      <c r="O212" s="65"/>
      <c r="P212" s="43"/>
      <c r="Q212" s="68">
        <v>19776.23</v>
      </c>
      <c r="R212" s="65"/>
      <c r="S212" s="88">
        <f t="shared" si="67"/>
        <v>-11523.76</v>
      </c>
      <c r="T212" s="43"/>
      <c r="U212" s="43"/>
      <c r="V212" s="38"/>
      <c r="W212" s="43"/>
      <c r="X212" s="43"/>
      <c r="Y212" s="43"/>
      <c r="Z212" s="43"/>
      <c r="AA212" s="43"/>
      <c r="AB212" s="43"/>
      <c r="AC212" s="43"/>
      <c r="AD212" s="43"/>
      <c r="AE212" s="43"/>
      <c r="AF212" s="43"/>
      <c r="AG212" s="43"/>
      <c r="AH212" s="43"/>
      <c r="AI212" s="43"/>
      <c r="AJ212" s="43"/>
      <c r="AK212" s="43"/>
      <c r="AL212" s="43"/>
      <c r="AM212" s="43"/>
      <c r="AN212" s="43"/>
    </row>
    <row r="213" spans="1:40" ht="15.75" customHeight="1">
      <c r="A213" s="16" t="str">
        <f t="shared" si="54"/>
        <v>ServiceService gratuit 2</v>
      </c>
      <c r="B213" s="43" t="s">
        <v>686</v>
      </c>
      <c r="C213" s="65" t="s">
        <v>416</v>
      </c>
      <c r="D213" s="111"/>
      <c r="E213" s="43"/>
      <c r="F213" s="66">
        <v>11250</v>
      </c>
      <c r="G213" s="112"/>
      <c r="H213" s="43"/>
      <c r="I213" s="66">
        <v>0</v>
      </c>
      <c r="J213" s="65"/>
      <c r="K213" s="43"/>
      <c r="L213" s="68">
        <v>19329.61</v>
      </c>
      <c r="M213" s="65"/>
      <c r="N213" s="88">
        <f t="shared" si="66"/>
        <v>8079.6100000000006</v>
      </c>
      <c r="O213" s="65"/>
      <c r="P213" s="43"/>
      <c r="Q213" s="68">
        <v>12806.560000000001</v>
      </c>
      <c r="R213" s="65"/>
      <c r="S213" s="88">
        <f t="shared" si="67"/>
        <v>6523.0499999999993</v>
      </c>
      <c r="T213" s="43"/>
      <c r="U213" s="43"/>
      <c r="V213" s="38"/>
      <c r="W213" s="43"/>
      <c r="X213" s="43"/>
      <c r="Y213" s="43"/>
      <c r="Z213" s="43"/>
      <c r="AA213" s="43"/>
      <c r="AB213" s="43"/>
      <c r="AC213" s="43"/>
      <c r="AD213" s="43"/>
      <c r="AE213" s="43"/>
      <c r="AF213" s="43"/>
      <c r="AG213" s="43"/>
      <c r="AH213" s="43"/>
      <c r="AI213" s="43"/>
      <c r="AJ213" s="43"/>
      <c r="AK213" s="43"/>
      <c r="AL213" s="43"/>
      <c r="AM213" s="43"/>
      <c r="AN213" s="43"/>
    </row>
    <row r="214" spans="1:40" ht="15.75" customHeight="1">
      <c r="A214" s="16" t="str">
        <f t="shared" si="54"/>
        <v>ServiceFrais véhicules de cie</v>
      </c>
      <c r="B214" s="43" t="s">
        <v>686</v>
      </c>
      <c r="C214" s="51" t="s">
        <v>417</v>
      </c>
      <c r="D214" s="113"/>
      <c r="E214" s="133"/>
      <c r="F214" s="57">
        <v>22359.750000000004</v>
      </c>
      <c r="G214" s="114"/>
      <c r="H214" s="133"/>
      <c r="I214" s="57">
        <v>0</v>
      </c>
      <c r="J214" s="51"/>
      <c r="K214" s="133"/>
      <c r="L214" s="68">
        <v>21144.100000000002</v>
      </c>
      <c r="M214" s="51"/>
      <c r="N214" s="110">
        <f t="shared" si="66"/>
        <v>-1215.6500000000015</v>
      </c>
      <c r="O214" s="51"/>
      <c r="P214" s="133"/>
      <c r="Q214" s="68">
        <v>18897.870000000003</v>
      </c>
      <c r="R214" s="51"/>
      <c r="S214" s="110">
        <f t="shared" si="67"/>
        <v>2246.2299999999996</v>
      </c>
      <c r="T214" s="43"/>
      <c r="U214" s="43"/>
      <c r="V214" s="38"/>
      <c r="W214" s="43"/>
      <c r="X214" s="43"/>
      <c r="Y214" s="43"/>
      <c r="Z214" s="43"/>
      <c r="AA214" s="43"/>
      <c r="AB214" s="43"/>
      <c r="AC214" s="43"/>
      <c r="AD214" s="43"/>
      <c r="AE214" s="43"/>
      <c r="AF214" s="43"/>
      <c r="AG214" s="43"/>
      <c r="AH214" s="43"/>
      <c r="AI214" s="43"/>
      <c r="AJ214" s="43"/>
      <c r="AK214" s="43"/>
      <c r="AL214" s="43"/>
      <c r="AM214" s="43"/>
      <c r="AN214" s="43"/>
    </row>
    <row r="215" spans="1:40" ht="15.75" customHeight="1">
      <c r="A215" s="16" t="str">
        <f t="shared" si="54"/>
        <v>ServiceInformatique</v>
      </c>
      <c r="B215" s="43" t="s">
        <v>686</v>
      </c>
      <c r="C215" s="65" t="s">
        <v>418</v>
      </c>
      <c r="D215" s="111"/>
      <c r="E215" s="43"/>
      <c r="F215" s="66">
        <v>19909.232499999998</v>
      </c>
      <c r="G215" s="112"/>
      <c r="H215" s="43"/>
      <c r="I215" s="66">
        <v>0</v>
      </c>
      <c r="J215" s="65"/>
      <c r="K215" s="43"/>
      <c r="L215" s="85">
        <v>19814.849999999999</v>
      </c>
      <c r="M215" s="65"/>
      <c r="N215" s="88">
        <f t="shared" si="66"/>
        <v>-94.382499999999709</v>
      </c>
      <c r="O215" s="65"/>
      <c r="P215" s="43"/>
      <c r="Q215" s="85">
        <v>18248.79</v>
      </c>
      <c r="R215" s="65"/>
      <c r="S215" s="88">
        <f t="shared" si="67"/>
        <v>1566.0599999999977</v>
      </c>
      <c r="T215" s="43"/>
      <c r="U215" s="43"/>
      <c r="V215" s="38"/>
      <c r="W215" s="43"/>
      <c r="X215" s="43"/>
      <c r="Y215" s="43"/>
      <c r="Z215" s="43"/>
      <c r="AA215" s="43"/>
      <c r="AB215" s="43"/>
      <c r="AC215" s="43"/>
      <c r="AD215" s="43"/>
      <c r="AE215" s="43"/>
      <c r="AF215" s="43"/>
      <c r="AG215" s="43"/>
      <c r="AH215" s="43"/>
      <c r="AI215" s="43"/>
      <c r="AJ215" s="43"/>
      <c r="AK215" s="43"/>
      <c r="AL215" s="43"/>
      <c r="AM215" s="43"/>
      <c r="AN215" s="43"/>
    </row>
    <row r="216" spans="1:40" ht="15.75" customHeight="1">
      <c r="A216" s="16" t="str">
        <f t="shared" si="54"/>
        <v>ServiceFrais de déplacement</v>
      </c>
      <c r="B216" s="43" t="s">
        <v>686</v>
      </c>
      <c r="C216" s="65" t="s">
        <v>419</v>
      </c>
      <c r="D216" s="111"/>
      <c r="E216" s="43"/>
      <c r="F216" s="66">
        <v>3993.75</v>
      </c>
      <c r="G216" s="112"/>
      <c r="H216" s="43"/>
      <c r="I216" s="66">
        <v>0</v>
      </c>
      <c r="J216" s="65"/>
      <c r="K216" s="43"/>
      <c r="L216" s="68">
        <v>5799.4599999999991</v>
      </c>
      <c r="M216" s="65"/>
      <c r="N216" s="88">
        <f t="shared" si="66"/>
        <v>1805.7099999999991</v>
      </c>
      <c r="O216" s="65"/>
      <c r="P216" s="43"/>
      <c r="Q216" s="68">
        <v>1447.0900000000001</v>
      </c>
      <c r="R216" s="65"/>
      <c r="S216" s="88">
        <f t="shared" si="67"/>
        <v>4352.369999999999</v>
      </c>
      <c r="T216" s="43"/>
      <c r="U216" s="43"/>
      <c r="V216" s="38"/>
      <c r="W216" s="43"/>
      <c r="X216" s="43"/>
      <c r="Y216" s="43"/>
      <c r="Z216" s="43"/>
      <c r="AA216" s="43"/>
      <c r="AB216" s="43"/>
      <c r="AC216" s="43"/>
      <c r="AD216" s="43"/>
      <c r="AE216" s="43"/>
      <c r="AF216" s="43"/>
      <c r="AG216" s="43"/>
      <c r="AH216" s="43"/>
      <c r="AI216" s="43"/>
      <c r="AJ216" s="43"/>
      <c r="AK216" s="43"/>
      <c r="AL216" s="43"/>
      <c r="AM216" s="43"/>
      <c r="AN216" s="43"/>
    </row>
    <row r="217" spans="1:40" ht="15.75" customHeight="1">
      <c r="A217" s="16" t="str">
        <f t="shared" si="54"/>
        <v>ServiceServices extérieurs</v>
      </c>
      <c r="B217" s="43" t="s">
        <v>686</v>
      </c>
      <c r="C217" s="51" t="s">
        <v>420</v>
      </c>
      <c r="D217" s="113"/>
      <c r="E217" s="133"/>
      <c r="F217" s="57">
        <v>13301.56</v>
      </c>
      <c r="G217" s="114"/>
      <c r="H217" s="133"/>
      <c r="I217" s="57">
        <v>0</v>
      </c>
      <c r="J217" s="51"/>
      <c r="K217" s="133"/>
      <c r="L217" s="57">
        <v>25562.870000000003</v>
      </c>
      <c r="M217" s="51"/>
      <c r="N217" s="110">
        <f t="shared" si="66"/>
        <v>12261.310000000003</v>
      </c>
      <c r="O217" s="51"/>
      <c r="P217" s="133"/>
      <c r="Q217" s="57">
        <v>6401.91</v>
      </c>
      <c r="R217" s="51"/>
      <c r="S217" s="110">
        <f t="shared" si="67"/>
        <v>19160.960000000003</v>
      </c>
      <c r="T217" s="43"/>
      <c r="U217" s="43"/>
      <c r="V217" s="38"/>
      <c r="W217" s="43"/>
      <c r="X217" s="43"/>
      <c r="Y217" s="43"/>
      <c r="Z217" s="43"/>
      <c r="AA217" s="43"/>
      <c r="AB217" s="43"/>
      <c r="AC217" s="43"/>
      <c r="AD217" s="43"/>
      <c r="AE217" s="43"/>
      <c r="AF217" s="43"/>
      <c r="AG217" s="43"/>
      <c r="AH217" s="43"/>
      <c r="AI217" s="43"/>
      <c r="AJ217" s="43"/>
      <c r="AK217" s="43"/>
      <c r="AL217" s="43"/>
      <c r="AM217" s="43"/>
      <c r="AN217" s="43"/>
    </row>
    <row r="218" spans="1:40" ht="15.75" hidden="1" customHeight="1">
      <c r="A218" s="16" t="str">
        <f t="shared" si="54"/>
        <v>ServiceFournitures d'atelier</v>
      </c>
      <c r="B218" s="43" t="s">
        <v>686</v>
      </c>
      <c r="C218" s="65" t="s">
        <v>828</v>
      </c>
      <c r="D218" s="111"/>
      <c r="E218" s="43"/>
      <c r="F218" s="66">
        <v>0</v>
      </c>
      <c r="G218" s="112"/>
      <c r="H218" s="43"/>
      <c r="I218" s="66">
        <v>0</v>
      </c>
      <c r="J218" s="65"/>
      <c r="K218" s="43"/>
      <c r="L218" s="68">
        <v>0</v>
      </c>
      <c r="M218" s="65"/>
      <c r="N218" s="88">
        <f t="shared" si="66"/>
        <v>0</v>
      </c>
      <c r="O218" s="65"/>
      <c r="P218" s="43"/>
      <c r="Q218" s="68">
        <v>0</v>
      </c>
      <c r="R218" s="65"/>
      <c r="S218" s="88">
        <f t="shared" si="67"/>
        <v>0</v>
      </c>
      <c r="T218" s="43"/>
      <c r="U218" s="43"/>
      <c r="V218" s="38"/>
      <c r="W218" s="43"/>
      <c r="X218" s="43"/>
      <c r="Y218" s="43"/>
      <c r="Z218" s="43"/>
      <c r="AA218" s="43"/>
      <c r="AB218" s="43"/>
      <c r="AC218" s="43"/>
      <c r="AD218" s="43"/>
      <c r="AE218" s="43"/>
      <c r="AF218" s="43"/>
      <c r="AG218" s="43"/>
      <c r="AH218" s="43"/>
      <c r="AI218" s="43"/>
      <c r="AJ218" s="43"/>
      <c r="AK218" s="43"/>
      <c r="AL218" s="43"/>
      <c r="AM218" s="43"/>
      <c r="AN218" s="43"/>
    </row>
    <row r="219" spans="1:40" ht="15.75" customHeight="1">
      <c r="A219" s="16" t="str">
        <f t="shared" si="54"/>
        <v>ServiceFournitures autres</v>
      </c>
      <c r="B219" s="43" t="s">
        <v>686</v>
      </c>
      <c r="C219" s="65" t="s">
        <v>421</v>
      </c>
      <c r="D219" s="111"/>
      <c r="E219" s="43"/>
      <c r="F219" s="66">
        <v>9750</v>
      </c>
      <c r="G219" s="112"/>
      <c r="H219" s="43"/>
      <c r="I219" s="66">
        <v>0</v>
      </c>
      <c r="J219" s="65"/>
      <c r="K219" s="43"/>
      <c r="L219" s="68">
        <v>14489.099999999999</v>
      </c>
      <c r="M219" s="65"/>
      <c r="N219" s="88">
        <f t="shared" si="66"/>
        <v>4739.0999999999985</v>
      </c>
      <c r="O219" s="65"/>
      <c r="P219" s="43"/>
      <c r="Q219" s="68">
        <v>8559.130000000001</v>
      </c>
      <c r="R219" s="65"/>
      <c r="S219" s="88">
        <f t="shared" si="67"/>
        <v>5929.9699999999975</v>
      </c>
      <c r="T219" s="43"/>
      <c r="U219" s="43"/>
      <c r="V219" s="38"/>
      <c r="W219" s="43"/>
      <c r="X219" s="43"/>
      <c r="Y219" s="43"/>
      <c r="Z219" s="43"/>
      <c r="AA219" s="43"/>
      <c r="AB219" s="43"/>
      <c r="AC219" s="43"/>
      <c r="AD219" s="43"/>
      <c r="AE219" s="43"/>
      <c r="AF219" s="43"/>
      <c r="AG219" s="43"/>
      <c r="AH219" s="43"/>
      <c r="AI219" s="43"/>
      <c r="AJ219" s="43"/>
      <c r="AK219" s="43"/>
      <c r="AL219" s="43"/>
      <c r="AM219" s="43"/>
      <c r="AN219" s="43"/>
    </row>
    <row r="220" spans="1:40" ht="15.75" customHeight="1">
      <c r="A220" s="16" t="str">
        <f t="shared" si="54"/>
        <v>ServiceUniformes</v>
      </c>
      <c r="B220" s="43" t="s">
        <v>686</v>
      </c>
      <c r="C220" s="65" t="s">
        <v>422</v>
      </c>
      <c r="D220" s="111"/>
      <c r="E220" s="43"/>
      <c r="F220" s="66">
        <v>3975</v>
      </c>
      <c r="G220" s="112"/>
      <c r="H220" s="43"/>
      <c r="I220" s="66">
        <v>0</v>
      </c>
      <c r="J220" s="65"/>
      <c r="K220" s="43"/>
      <c r="L220" s="68">
        <v>4214.71</v>
      </c>
      <c r="M220" s="65"/>
      <c r="N220" s="88">
        <f t="shared" si="66"/>
        <v>239.71000000000004</v>
      </c>
      <c r="O220" s="65"/>
      <c r="P220" s="43"/>
      <c r="Q220" s="68">
        <v>2987.61</v>
      </c>
      <c r="R220" s="65"/>
      <c r="S220" s="88">
        <f t="shared" si="67"/>
        <v>1227.0999999999999</v>
      </c>
      <c r="T220" s="43"/>
      <c r="U220" s="43"/>
      <c r="V220" s="38"/>
      <c r="W220" s="43"/>
      <c r="X220" s="43"/>
      <c r="Y220" s="43"/>
      <c r="Z220" s="43"/>
      <c r="AA220" s="43"/>
      <c r="AB220" s="43"/>
      <c r="AC220" s="43"/>
      <c r="AD220" s="43"/>
      <c r="AE220" s="43"/>
      <c r="AF220" s="43"/>
      <c r="AG220" s="43"/>
      <c r="AH220" s="43"/>
      <c r="AI220" s="43"/>
      <c r="AJ220" s="43"/>
      <c r="AK220" s="43"/>
      <c r="AL220" s="43"/>
      <c r="AM220" s="43"/>
      <c r="AN220" s="43"/>
    </row>
    <row r="221" spans="1:40" ht="15.75" customHeight="1">
      <c r="A221" s="16" t="str">
        <f t="shared" si="54"/>
        <v>ServicePapeterie</v>
      </c>
      <c r="B221" s="43" t="s">
        <v>686</v>
      </c>
      <c r="C221" s="65" t="s">
        <v>423</v>
      </c>
      <c r="D221" s="111"/>
      <c r="E221" s="43"/>
      <c r="F221" s="66">
        <v>1087.5</v>
      </c>
      <c r="G221" s="112"/>
      <c r="H221" s="43"/>
      <c r="I221" s="66">
        <v>0</v>
      </c>
      <c r="J221" s="65"/>
      <c r="K221" s="43"/>
      <c r="L221" s="68">
        <v>1277.02</v>
      </c>
      <c r="M221" s="65"/>
      <c r="N221" s="88">
        <f t="shared" si="66"/>
        <v>189.51999999999998</v>
      </c>
      <c r="O221" s="65"/>
      <c r="P221" s="43"/>
      <c r="Q221" s="68">
        <v>2200.88</v>
      </c>
      <c r="R221" s="65"/>
      <c r="S221" s="88">
        <f t="shared" si="67"/>
        <v>-923.86000000000013</v>
      </c>
      <c r="T221" s="43"/>
      <c r="U221" s="43"/>
      <c r="V221" s="38"/>
      <c r="W221" s="43"/>
      <c r="X221" s="43"/>
      <c r="Y221" s="43"/>
      <c r="Z221" s="43"/>
      <c r="AA221" s="43"/>
      <c r="AB221" s="43"/>
      <c r="AC221" s="43"/>
      <c r="AD221" s="43"/>
      <c r="AE221" s="43"/>
      <c r="AF221" s="43"/>
      <c r="AG221" s="43"/>
      <c r="AH221" s="43"/>
      <c r="AI221" s="43"/>
      <c r="AJ221" s="43"/>
      <c r="AK221" s="43"/>
      <c r="AL221" s="43"/>
      <c r="AM221" s="43"/>
      <c r="AN221" s="43"/>
    </row>
    <row r="222" spans="1:40" ht="15.75" customHeight="1">
      <c r="A222" s="16" t="str">
        <f t="shared" si="54"/>
        <v>ServiceTéléphone</v>
      </c>
      <c r="B222" s="43" t="s">
        <v>686</v>
      </c>
      <c r="C222" s="65" t="s">
        <v>424</v>
      </c>
      <c r="D222" s="111"/>
      <c r="E222" s="43"/>
      <c r="F222" s="66">
        <v>342.75</v>
      </c>
      <c r="G222" s="112"/>
      <c r="H222" s="43"/>
      <c r="I222" s="66">
        <v>0</v>
      </c>
      <c r="J222" s="65"/>
      <c r="K222" s="43"/>
      <c r="L222" s="68">
        <v>606.23</v>
      </c>
      <c r="M222" s="65"/>
      <c r="N222" s="88">
        <f t="shared" si="66"/>
        <v>263.48</v>
      </c>
      <c r="O222" s="65"/>
      <c r="P222" s="43"/>
      <c r="Q222" s="68">
        <v>343.61</v>
      </c>
      <c r="R222" s="65"/>
      <c r="S222" s="88">
        <f t="shared" si="67"/>
        <v>262.62</v>
      </c>
      <c r="T222" s="43"/>
      <c r="U222" s="43"/>
      <c r="V222" s="38"/>
      <c r="W222" s="43"/>
      <c r="X222" s="43"/>
      <c r="Y222" s="43"/>
      <c r="Z222" s="43"/>
      <c r="AA222" s="43"/>
      <c r="AB222" s="43"/>
      <c r="AC222" s="43"/>
      <c r="AD222" s="43"/>
      <c r="AE222" s="43"/>
      <c r="AF222" s="43"/>
      <c r="AG222" s="43"/>
      <c r="AH222" s="43"/>
      <c r="AI222" s="43"/>
      <c r="AJ222" s="43"/>
      <c r="AK222" s="43"/>
      <c r="AL222" s="43"/>
      <c r="AM222" s="43"/>
      <c r="AN222" s="43"/>
    </row>
    <row r="223" spans="1:40" ht="15.75" customHeight="1">
      <c r="A223" s="16" t="str">
        <f t="shared" si="54"/>
        <v>ServiceFrais postaux</v>
      </c>
      <c r="B223" s="43" t="s">
        <v>686</v>
      </c>
      <c r="C223" s="65" t="s">
        <v>425</v>
      </c>
      <c r="D223" s="111"/>
      <c r="E223" s="43"/>
      <c r="F223" s="66">
        <v>425</v>
      </c>
      <c r="G223" s="112"/>
      <c r="H223" s="43"/>
      <c r="I223" s="66">
        <v>0</v>
      </c>
      <c r="J223" s="65"/>
      <c r="K223" s="43"/>
      <c r="L223" s="68">
        <v>1268.73</v>
      </c>
      <c r="M223" s="65"/>
      <c r="N223" s="88">
        <f t="shared" si="66"/>
        <v>843.73</v>
      </c>
      <c r="O223" s="65"/>
      <c r="P223" s="43"/>
      <c r="Q223" s="68">
        <v>295.78000000000003</v>
      </c>
      <c r="R223" s="65"/>
      <c r="S223" s="88">
        <f t="shared" si="67"/>
        <v>972.95</v>
      </c>
      <c r="T223" s="43"/>
      <c r="U223" s="43"/>
      <c r="V223" s="38"/>
      <c r="W223" s="43"/>
      <c r="X223" s="43"/>
      <c r="Y223" s="43"/>
      <c r="Z223" s="43"/>
      <c r="AA223" s="43"/>
      <c r="AB223" s="43"/>
      <c r="AC223" s="43"/>
      <c r="AD223" s="43"/>
      <c r="AE223" s="43"/>
      <c r="AF223" s="43"/>
      <c r="AG223" s="43"/>
      <c r="AH223" s="43"/>
      <c r="AI223" s="43"/>
      <c r="AJ223" s="43"/>
      <c r="AK223" s="43"/>
      <c r="AL223" s="43"/>
      <c r="AM223" s="43"/>
      <c r="AN223" s="43"/>
    </row>
    <row r="224" spans="1:40" ht="15.75" customHeight="1">
      <c r="A224" s="16" t="str">
        <f t="shared" si="54"/>
        <v>ServiceDivers</v>
      </c>
      <c r="B224" s="43" t="s">
        <v>686</v>
      </c>
      <c r="C224" s="65" t="s">
        <v>426</v>
      </c>
      <c r="D224" s="111"/>
      <c r="E224" s="43"/>
      <c r="F224" s="66">
        <v>1145</v>
      </c>
      <c r="G224" s="112"/>
      <c r="H224" s="43"/>
      <c r="I224" s="66">
        <v>0</v>
      </c>
      <c r="J224" s="65"/>
      <c r="K224" s="43"/>
      <c r="L224" s="68">
        <v>2676.41</v>
      </c>
      <c r="M224" s="65"/>
      <c r="N224" s="88">
        <f t="shared" si="66"/>
        <v>1531.4099999999999</v>
      </c>
      <c r="O224" s="65"/>
      <c r="P224" s="43"/>
      <c r="Q224" s="68">
        <v>3875.77</v>
      </c>
      <c r="R224" s="65"/>
      <c r="S224" s="88">
        <f t="shared" si="67"/>
        <v>-1199.3600000000001</v>
      </c>
      <c r="T224" s="43"/>
      <c r="U224" s="43"/>
      <c r="V224" s="38"/>
      <c r="W224" s="43"/>
      <c r="X224" s="43"/>
      <c r="Y224" s="43"/>
      <c r="Z224" s="43"/>
      <c r="AA224" s="43"/>
      <c r="AB224" s="43"/>
      <c r="AC224" s="43"/>
      <c r="AD224" s="43"/>
      <c r="AE224" s="43"/>
      <c r="AF224" s="43"/>
      <c r="AG224" s="43"/>
      <c r="AH224" s="43"/>
      <c r="AI224" s="43"/>
      <c r="AJ224" s="43"/>
      <c r="AK224" s="43"/>
      <c r="AL224" s="43"/>
      <c r="AM224" s="43"/>
      <c r="AN224" s="43"/>
    </row>
    <row r="225" spans="1:40" ht="15.75" customHeight="1">
      <c r="A225" s="16" t="str">
        <f t="shared" si="54"/>
        <v>ServiceFormation</v>
      </c>
      <c r="B225" s="43" t="s">
        <v>686</v>
      </c>
      <c r="C225" s="65" t="s">
        <v>427</v>
      </c>
      <c r="D225" s="111"/>
      <c r="E225" s="43"/>
      <c r="F225" s="66">
        <v>5346.7400000000007</v>
      </c>
      <c r="G225" s="112"/>
      <c r="H225" s="43"/>
      <c r="I225" s="66">
        <v>0</v>
      </c>
      <c r="J225" s="65"/>
      <c r="K225" s="43"/>
      <c r="L225" s="68">
        <v>5167.3599999999997</v>
      </c>
      <c r="M225" s="65"/>
      <c r="N225" s="88">
        <f t="shared" si="66"/>
        <v>-179.38000000000102</v>
      </c>
      <c r="O225" s="65"/>
      <c r="P225" s="43"/>
      <c r="Q225" s="68">
        <v>4736.12</v>
      </c>
      <c r="R225" s="65"/>
      <c r="S225" s="88">
        <f t="shared" si="67"/>
        <v>431.23999999999978</v>
      </c>
      <c r="T225" s="43"/>
      <c r="U225" s="43"/>
      <c r="V225" s="38"/>
      <c r="W225" s="43"/>
      <c r="X225" s="43"/>
      <c r="Y225" s="43"/>
      <c r="Z225" s="43"/>
      <c r="AA225" s="43"/>
      <c r="AB225" s="43"/>
      <c r="AC225" s="43"/>
      <c r="AD225" s="43"/>
      <c r="AE225" s="43"/>
      <c r="AF225" s="43"/>
      <c r="AG225" s="43"/>
      <c r="AH225" s="43"/>
      <c r="AI225" s="43"/>
      <c r="AJ225" s="43"/>
      <c r="AK225" s="43"/>
      <c r="AL225" s="43"/>
      <c r="AM225" s="43"/>
      <c r="AN225" s="43"/>
    </row>
    <row r="226" spans="1:40" ht="15.75" customHeight="1">
      <c r="A226" s="16" t="str">
        <f t="shared" si="54"/>
        <v>ServiceFrais bancaires</v>
      </c>
      <c r="B226" s="43" t="s">
        <v>686</v>
      </c>
      <c r="C226" s="65" t="s">
        <v>428</v>
      </c>
      <c r="D226" s="111"/>
      <c r="E226" s="43"/>
      <c r="F226" s="66">
        <v>8162.8442737379773</v>
      </c>
      <c r="G226" s="112"/>
      <c r="H226" s="43"/>
      <c r="I226" s="66">
        <v>0</v>
      </c>
      <c r="J226" s="65"/>
      <c r="K226" s="43"/>
      <c r="L226" s="68">
        <v>6526.8799999999992</v>
      </c>
      <c r="M226" s="65"/>
      <c r="N226" s="88">
        <f t="shared" si="66"/>
        <v>-1635.9642737379781</v>
      </c>
      <c r="O226" s="65"/>
      <c r="P226" s="43"/>
      <c r="Q226" s="68">
        <v>6388.09</v>
      </c>
      <c r="R226" s="65"/>
      <c r="S226" s="88">
        <f t="shared" si="67"/>
        <v>138.78999999999905</v>
      </c>
      <c r="T226" s="43"/>
      <c r="U226" s="43"/>
      <c r="V226" s="38"/>
      <c r="W226" s="43"/>
      <c r="X226" s="43"/>
      <c r="Y226" s="43"/>
      <c r="Z226" s="43"/>
      <c r="AA226" s="43"/>
      <c r="AB226" s="43"/>
      <c r="AC226" s="43"/>
      <c r="AD226" s="43"/>
      <c r="AE226" s="43"/>
      <c r="AF226" s="43"/>
      <c r="AG226" s="43"/>
      <c r="AH226" s="43"/>
      <c r="AI226" s="43"/>
      <c r="AJ226" s="43"/>
      <c r="AK226" s="43"/>
      <c r="AL226" s="43"/>
      <c r="AM226" s="43"/>
      <c r="AN226" s="43"/>
    </row>
    <row r="227" spans="1:40" ht="15.75" hidden="1" customHeight="1">
      <c r="A227" s="16" t="str">
        <f t="shared" si="54"/>
        <v>Service[...]</v>
      </c>
      <c r="B227" s="43" t="s">
        <v>686</v>
      </c>
      <c r="C227" s="65" t="s">
        <v>330</v>
      </c>
      <c r="D227" s="111"/>
      <c r="E227" s="43"/>
      <c r="F227" s="66">
        <v>0</v>
      </c>
      <c r="G227" s="112"/>
      <c r="H227" s="43"/>
      <c r="I227" s="66">
        <v>0</v>
      </c>
      <c r="J227" s="65"/>
      <c r="K227" s="43"/>
      <c r="L227" s="68">
        <v>0</v>
      </c>
      <c r="M227" s="65"/>
      <c r="N227" s="88">
        <f t="shared" si="66"/>
        <v>0</v>
      </c>
      <c r="O227" s="65"/>
      <c r="P227" s="43"/>
      <c r="Q227" s="68">
        <v>0</v>
      </c>
      <c r="R227" s="65"/>
      <c r="S227" s="88">
        <f t="shared" si="67"/>
        <v>0</v>
      </c>
      <c r="T227" s="43"/>
      <c r="U227" s="43"/>
      <c r="V227" s="38"/>
      <c r="W227" s="43"/>
      <c r="X227" s="43"/>
      <c r="Y227" s="43"/>
      <c r="Z227" s="43"/>
      <c r="AA227" s="43"/>
      <c r="AB227" s="43"/>
      <c r="AC227" s="43"/>
      <c r="AD227" s="43"/>
      <c r="AE227" s="43"/>
      <c r="AF227" s="43"/>
      <c r="AG227" s="43"/>
      <c r="AH227" s="43"/>
      <c r="AI227" s="43"/>
      <c r="AJ227" s="43"/>
      <c r="AK227" s="43"/>
      <c r="AL227" s="43"/>
      <c r="AM227" s="43"/>
      <c r="AN227" s="43"/>
    </row>
    <row r="228" spans="1:40" ht="15.75" hidden="1" customHeight="1">
      <c r="B228" s="43" t="s">
        <v>686</v>
      </c>
      <c r="C228" s="65" t="s">
        <v>330</v>
      </c>
      <c r="D228" s="111"/>
      <c r="E228" s="43"/>
      <c r="F228" s="66">
        <v>0</v>
      </c>
      <c r="G228" s="112"/>
      <c r="H228" s="43"/>
      <c r="I228" s="66">
        <v>0</v>
      </c>
      <c r="J228" s="65"/>
      <c r="K228" s="43"/>
      <c r="L228" s="68">
        <v>0</v>
      </c>
      <c r="M228" s="65"/>
      <c r="N228" s="88">
        <f t="shared" si="66"/>
        <v>0</v>
      </c>
      <c r="O228" s="65"/>
      <c r="P228" s="43"/>
      <c r="Q228" s="68">
        <v>0</v>
      </c>
      <c r="R228" s="65"/>
      <c r="S228" s="88">
        <f t="shared" si="67"/>
        <v>0</v>
      </c>
      <c r="T228" s="43"/>
      <c r="U228" s="43"/>
      <c r="V228" s="38"/>
      <c r="W228" s="43"/>
      <c r="X228" s="43"/>
      <c r="Y228" s="43"/>
      <c r="Z228" s="43"/>
      <c r="AA228" s="43"/>
      <c r="AB228" s="43"/>
      <c r="AC228" s="43"/>
      <c r="AD228" s="43"/>
      <c r="AE228" s="43"/>
      <c r="AF228" s="43"/>
      <c r="AG228" s="43"/>
      <c r="AH228" s="43"/>
      <c r="AI228" s="43"/>
      <c r="AJ228" s="43"/>
      <c r="AK228" s="43"/>
      <c r="AL228" s="43"/>
      <c r="AM228" s="43"/>
      <c r="AN228" s="43"/>
    </row>
    <row r="229" spans="1:40" ht="15.75" hidden="1" customHeight="1">
      <c r="A229" s="16" t="str">
        <f>+B229&amp;C229</f>
        <v>Service[...]</v>
      </c>
      <c r="B229" s="43" t="s">
        <v>686</v>
      </c>
      <c r="C229" s="65" t="s">
        <v>330</v>
      </c>
      <c r="D229" s="111"/>
      <c r="E229" s="43"/>
      <c r="F229" s="66">
        <v>0</v>
      </c>
      <c r="G229" s="112"/>
      <c r="H229" s="43"/>
      <c r="I229" s="66">
        <v>0</v>
      </c>
      <c r="J229" s="65"/>
      <c r="K229" s="43"/>
      <c r="L229" s="68">
        <v>0</v>
      </c>
      <c r="M229" s="65"/>
      <c r="N229" s="88">
        <f t="shared" si="66"/>
        <v>0</v>
      </c>
      <c r="O229" s="65"/>
      <c r="P229" s="43"/>
      <c r="Q229" s="68">
        <v>0</v>
      </c>
      <c r="R229" s="65"/>
      <c r="S229" s="88">
        <f t="shared" si="67"/>
        <v>0</v>
      </c>
      <c r="T229" s="43"/>
      <c r="U229" s="43"/>
      <c r="V229" s="38"/>
      <c r="W229" s="43"/>
      <c r="X229" s="43"/>
      <c r="Y229" s="43"/>
      <c r="Z229" s="43"/>
      <c r="AA229" s="43"/>
      <c r="AB229" s="43"/>
      <c r="AC229" s="43"/>
      <c r="AD229" s="43"/>
      <c r="AE229" s="43"/>
      <c r="AF229" s="43"/>
      <c r="AG229" s="43"/>
      <c r="AH229" s="43"/>
      <c r="AI229" s="43"/>
      <c r="AJ229" s="43"/>
      <c r="AK229" s="43"/>
      <c r="AL229" s="43"/>
      <c r="AM229" s="43"/>
      <c r="AN229" s="43"/>
    </row>
    <row r="230" spans="1:40" ht="15.75" customHeight="1">
      <c r="B230" s="43"/>
      <c r="C230" s="119" t="s">
        <v>429</v>
      </c>
      <c r="D230" s="120" t="s">
        <v>810</v>
      </c>
      <c r="E230" s="121" t="e">
        <f>F230/F$194</f>
        <v>#DIV/0!</v>
      </c>
      <c r="F230" s="122">
        <f>+SUM(F212:F229)</f>
        <v>108469.39519309126</v>
      </c>
      <c r="G230" s="123" t="s">
        <v>810</v>
      </c>
      <c r="H230" s="121" t="e">
        <f>I230/I$194</f>
        <v>#DIV/0!</v>
      </c>
      <c r="I230" s="122">
        <f>+SUM(I212:I229)</f>
        <v>0</v>
      </c>
      <c r="J230" s="123" t="s">
        <v>810</v>
      </c>
      <c r="K230" s="121" t="e">
        <f>L230/L$194</f>
        <v>#DIV/0!</v>
      </c>
      <c r="L230" s="122">
        <f>+SUM(L212:L229)</f>
        <v>136129.79999999999</v>
      </c>
      <c r="M230" s="126"/>
      <c r="N230" s="122">
        <f t="shared" si="66"/>
        <v>27660.404806908729</v>
      </c>
      <c r="O230" s="123" t="s">
        <v>810</v>
      </c>
      <c r="P230" s="121" t="e">
        <f>Q230/Q$194</f>
        <v>#DIV/0!</v>
      </c>
      <c r="Q230" s="122">
        <f>+SUM(Q212:Q229)</f>
        <v>106965.44000000002</v>
      </c>
      <c r="R230" s="126"/>
      <c r="S230" s="122">
        <f t="shared" si="67"/>
        <v>29164.359999999971</v>
      </c>
      <c r="T230" s="43"/>
      <c r="U230" s="43"/>
      <c r="V230" s="38"/>
      <c r="W230" s="43"/>
      <c r="X230" s="43"/>
      <c r="Y230" s="43"/>
      <c r="Z230" s="43"/>
      <c r="AA230" s="43"/>
      <c r="AB230" s="43"/>
      <c r="AC230" s="43"/>
      <c r="AD230" s="43"/>
      <c r="AE230" s="43"/>
      <c r="AF230" s="43"/>
      <c r="AG230" s="43"/>
      <c r="AH230" s="43"/>
      <c r="AI230" s="43"/>
      <c r="AJ230" s="43"/>
      <c r="AK230" s="43"/>
      <c r="AL230" s="43"/>
      <c r="AM230" s="43"/>
      <c r="AN230" s="43"/>
    </row>
    <row r="231" spans="1:40" ht="15.75" customHeight="1">
      <c r="B231" s="43"/>
      <c r="C231" s="51"/>
      <c r="D231" s="113"/>
      <c r="E231" s="133"/>
      <c r="F231" s="88"/>
      <c r="G231" s="114"/>
      <c r="H231" s="133"/>
      <c r="I231" s="88"/>
      <c r="J231" s="51"/>
      <c r="K231" s="133"/>
      <c r="L231" s="110"/>
      <c r="M231" s="51"/>
      <c r="N231" s="110"/>
      <c r="O231" s="51"/>
      <c r="P231" s="133"/>
      <c r="Q231" s="110"/>
      <c r="R231" s="51"/>
      <c r="S231" s="110"/>
      <c r="T231" s="43"/>
      <c r="U231" s="43"/>
      <c r="V231" s="38"/>
      <c r="W231" s="43"/>
      <c r="X231" s="43"/>
      <c r="Y231" s="43"/>
      <c r="Z231" s="43"/>
      <c r="AA231" s="43"/>
      <c r="AB231" s="43"/>
      <c r="AC231" s="43"/>
      <c r="AD231" s="43"/>
      <c r="AE231" s="43"/>
      <c r="AF231" s="43"/>
      <c r="AG231" s="43"/>
      <c r="AH231" s="43"/>
      <c r="AI231" s="43"/>
      <c r="AJ231" s="43"/>
      <c r="AK231" s="43"/>
      <c r="AL231" s="43"/>
      <c r="AM231" s="43"/>
      <c r="AN231" s="43"/>
    </row>
    <row r="232" spans="1:40" ht="15.75" customHeight="1">
      <c r="B232" s="43"/>
      <c r="C232" s="119" t="s">
        <v>430</v>
      </c>
      <c r="D232" s="120" t="s">
        <v>404</v>
      </c>
      <c r="E232" s="121" t="e">
        <f>F232/F$194</f>
        <v>#DIV/0!</v>
      </c>
      <c r="F232" s="122">
        <f>F211+F230</f>
        <v>392985.70870087983</v>
      </c>
      <c r="G232" s="123" t="s">
        <v>404</v>
      </c>
      <c r="H232" s="121" t="e">
        <f>I232/I$194</f>
        <v>#DIV/0!</v>
      </c>
      <c r="I232" s="122">
        <f>I211+I230</f>
        <v>0</v>
      </c>
      <c r="J232" s="123" t="s">
        <v>404</v>
      </c>
      <c r="K232" s="121" t="e">
        <f>L232/L$194</f>
        <v>#DIV/0!</v>
      </c>
      <c r="L232" s="122">
        <f>L211+L230</f>
        <v>372850.1</v>
      </c>
      <c r="M232" s="126"/>
      <c r="N232" s="135">
        <f t="shared" ref="N232:N234" si="68">L232-F232</f>
        <v>-20135.608700879849</v>
      </c>
      <c r="O232" s="123" t="s">
        <v>404</v>
      </c>
      <c r="P232" s="121" t="e">
        <f>Q232/Q$194</f>
        <v>#DIV/0!</v>
      </c>
      <c r="Q232" s="122">
        <f>Q211+Q230</f>
        <v>339827.65</v>
      </c>
      <c r="R232" s="126"/>
      <c r="S232" s="135">
        <f>L232-Q232</f>
        <v>33022.449999999953</v>
      </c>
      <c r="T232" s="43"/>
      <c r="U232" s="43"/>
      <c r="V232" s="38"/>
      <c r="W232" s="43"/>
      <c r="X232" s="43"/>
      <c r="Y232" s="43"/>
      <c r="Z232" s="43"/>
      <c r="AA232" s="43"/>
      <c r="AB232" s="43"/>
      <c r="AC232" s="43"/>
      <c r="AD232" s="43"/>
      <c r="AE232" s="43"/>
      <c r="AF232" s="43"/>
      <c r="AG232" s="43"/>
      <c r="AH232" s="43"/>
      <c r="AI232" s="43"/>
      <c r="AJ232" s="43"/>
      <c r="AK232" s="43"/>
      <c r="AL232" s="43"/>
      <c r="AM232" s="43"/>
      <c r="AN232" s="43"/>
    </row>
    <row r="233" spans="1:40" ht="15.75" customHeight="1">
      <c r="B233" s="43"/>
      <c r="C233" s="65"/>
      <c r="D233" s="111"/>
      <c r="E233" s="43"/>
      <c r="F233" s="88"/>
      <c r="G233" s="112"/>
      <c r="H233" s="43"/>
      <c r="I233" s="88"/>
      <c r="J233" s="65"/>
      <c r="K233" s="43"/>
      <c r="L233" s="88"/>
      <c r="M233" s="65"/>
      <c r="N233" s="88">
        <f t="shared" si="68"/>
        <v>0</v>
      </c>
      <c r="O233" s="65"/>
      <c r="P233" s="43"/>
      <c r="Q233" s="88"/>
      <c r="R233" s="65"/>
      <c r="S233" s="88"/>
      <c r="T233" s="43"/>
      <c r="U233" s="43"/>
      <c r="V233" s="38"/>
      <c r="W233" s="43"/>
      <c r="X233" s="43"/>
      <c r="Y233" s="43"/>
      <c r="Z233" s="43"/>
      <c r="AA233" s="43"/>
      <c r="AB233" s="43"/>
      <c r="AC233" s="43"/>
      <c r="AD233" s="43"/>
      <c r="AE233" s="43"/>
      <c r="AF233" s="43"/>
      <c r="AG233" s="43"/>
      <c r="AH233" s="43"/>
      <c r="AI233" s="43"/>
      <c r="AJ233" s="43"/>
      <c r="AK233" s="43"/>
      <c r="AL233" s="43"/>
      <c r="AM233" s="43"/>
      <c r="AN233" s="43"/>
    </row>
    <row r="234" spans="1:40" ht="15.75" customHeight="1">
      <c r="B234" s="43"/>
      <c r="C234" s="161" t="s">
        <v>459</v>
      </c>
      <c r="D234" s="186"/>
      <c r="E234" s="162"/>
      <c r="F234" s="164">
        <f>F195-F232</f>
        <v>173967.59179111116</v>
      </c>
      <c r="G234" s="187"/>
      <c r="H234" s="162"/>
      <c r="I234" s="164">
        <f>I195-I232</f>
        <v>0</v>
      </c>
      <c r="J234" s="161"/>
      <c r="K234" s="163"/>
      <c r="L234" s="164">
        <f>L195-L232</f>
        <v>108377.88</v>
      </c>
      <c r="M234" s="161"/>
      <c r="N234" s="164">
        <f t="shared" si="68"/>
        <v>-65589.711791111156</v>
      </c>
      <c r="O234" s="161"/>
      <c r="P234" s="163"/>
      <c r="Q234" s="164">
        <f>Q195-Q232</f>
        <v>128365.44999999966</v>
      </c>
      <c r="R234" s="161"/>
      <c r="S234" s="164">
        <f>L234-Q234</f>
        <v>-19987.569999999658</v>
      </c>
      <c r="T234" s="43"/>
      <c r="U234" s="43"/>
      <c r="V234" s="38"/>
      <c r="W234" s="43"/>
      <c r="X234" s="43"/>
      <c r="Y234" s="43"/>
      <c r="Z234" s="43"/>
      <c r="AA234" s="43"/>
      <c r="AB234" s="43"/>
      <c r="AC234" s="43"/>
      <c r="AD234" s="43"/>
      <c r="AE234" s="43"/>
      <c r="AF234" s="43"/>
      <c r="AG234" s="43"/>
      <c r="AH234" s="43"/>
      <c r="AI234" s="43"/>
      <c r="AJ234" s="43"/>
      <c r="AK234" s="43"/>
      <c r="AL234" s="43"/>
      <c r="AM234" s="43"/>
      <c r="AN234" s="43"/>
    </row>
    <row r="235" spans="1:40" ht="15.75" customHeight="1">
      <c r="B235" s="43"/>
      <c r="C235" s="43"/>
      <c r="D235" s="43"/>
      <c r="E235" s="43"/>
      <c r="F235" s="43"/>
      <c r="G235" s="43"/>
      <c r="H235" s="43"/>
      <c r="I235" s="43"/>
      <c r="J235" s="43"/>
      <c r="K235" s="43"/>
      <c r="L235" s="101"/>
      <c r="M235" s="101"/>
      <c r="N235" s="43"/>
      <c r="O235" s="101"/>
      <c r="P235" s="43"/>
      <c r="Q235" s="101"/>
      <c r="R235" s="43"/>
      <c r="S235" s="43"/>
      <c r="T235" s="43"/>
      <c r="U235" s="43"/>
      <c r="V235" s="38"/>
      <c r="W235" s="43"/>
      <c r="X235" s="43"/>
      <c r="Y235" s="43"/>
      <c r="Z235" s="43"/>
      <c r="AA235" s="43"/>
      <c r="AB235" s="43"/>
      <c r="AC235" s="43"/>
      <c r="AD235" s="43"/>
      <c r="AE235" s="43"/>
      <c r="AF235" s="43"/>
      <c r="AG235" s="43"/>
      <c r="AH235" s="43"/>
      <c r="AI235" s="43"/>
      <c r="AJ235" s="43"/>
      <c r="AK235" s="43"/>
      <c r="AL235" s="43"/>
      <c r="AM235" s="43"/>
      <c r="AN235" s="43"/>
    </row>
    <row r="236" spans="1:40" ht="15.75" customHeight="1">
      <c r="B236" s="43"/>
      <c r="C236" s="42"/>
      <c r="D236" s="42"/>
      <c r="E236" s="42"/>
      <c r="F236" s="42"/>
      <c r="G236" s="42"/>
      <c r="H236" s="42"/>
      <c r="I236" s="42"/>
      <c r="J236" s="42"/>
      <c r="K236" s="42"/>
      <c r="L236" s="188"/>
      <c r="M236" s="188"/>
      <c r="N236" s="42"/>
      <c r="O236" s="188"/>
      <c r="P236" s="42"/>
      <c r="Q236" s="188"/>
      <c r="R236" s="42"/>
      <c r="S236" s="42"/>
      <c r="T236" s="42"/>
      <c r="U236" s="42"/>
      <c r="V236" s="38"/>
      <c r="W236" s="43"/>
      <c r="X236" s="43"/>
      <c r="Y236" s="43"/>
      <c r="Z236" s="43"/>
      <c r="AA236" s="43"/>
      <c r="AB236" s="43"/>
      <c r="AC236" s="43"/>
      <c r="AD236" s="43"/>
      <c r="AE236" s="43"/>
      <c r="AF236" s="43"/>
      <c r="AG236" s="43"/>
      <c r="AH236" s="43"/>
      <c r="AI236" s="43"/>
      <c r="AJ236" s="43"/>
      <c r="AK236" s="43"/>
      <c r="AL236" s="43"/>
      <c r="AM236" s="43"/>
      <c r="AN236" s="43"/>
    </row>
    <row r="237" spans="1:40" ht="15.75" hidden="1" customHeight="1">
      <c r="B237" s="43"/>
      <c r="C237" s="801">
        <f>C2</f>
        <v>0</v>
      </c>
      <c r="D237" s="36"/>
      <c r="E237" s="36"/>
      <c r="F237" s="36"/>
      <c r="G237" s="36"/>
      <c r="H237" s="35"/>
      <c r="I237" s="35"/>
      <c r="J237" s="35"/>
      <c r="K237" s="12" t="s">
        <v>861</v>
      </c>
      <c r="L237" s="36"/>
      <c r="M237" s="36"/>
      <c r="N237" s="35"/>
      <c r="O237" s="35"/>
      <c r="P237" s="36"/>
      <c r="Q237" s="35"/>
      <c r="R237" s="36"/>
      <c r="S237" s="15" t="str">
        <f>$S$1</f>
        <v>Réalisé  Q2 2026</v>
      </c>
      <c r="T237" s="36"/>
      <c r="U237" s="35"/>
      <c r="V237" s="38"/>
      <c r="W237" s="42"/>
      <c r="X237" s="42"/>
      <c r="Y237" s="42"/>
      <c r="Z237" s="42"/>
      <c r="AA237" s="42"/>
      <c r="AB237" s="42"/>
      <c r="AC237" s="42"/>
      <c r="AD237" s="42"/>
      <c r="AE237" s="42"/>
      <c r="AF237" s="42"/>
      <c r="AG237" s="42"/>
      <c r="AH237" s="42"/>
      <c r="AI237" s="42"/>
      <c r="AJ237" s="42"/>
      <c r="AK237" s="42"/>
      <c r="AL237" s="42"/>
      <c r="AM237" s="42"/>
      <c r="AN237" s="42"/>
    </row>
    <row r="238" spans="1:40" ht="15.75" hidden="1" customHeight="1">
      <c r="B238" s="43"/>
      <c r="C238" s="39"/>
      <c r="D238" s="42"/>
      <c r="E238" s="42"/>
      <c r="F238" s="42"/>
      <c r="G238" s="42"/>
      <c r="H238" s="42"/>
      <c r="I238" s="42"/>
      <c r="J238" s="42"/>
      <c r="K238" s="42"/>
      <c r="L238" s="42"/>
      <c r="M238" s="42"/>
      <c r="N238" s="42"/>
      <c r="O238" s="42"/>
      <c r="P238" s="42"/>
      <c r="Q238" s="42"/>
      <c r="R238" s="42"/>
      <c r="S238" s="42"/>
      <c r="T238" s="42"/>
      <c r="U238" s="42"/>
      <c r="V238" s="38"/>
      <c r="W238" s="35"/>
      <c r="X238" s="35"/>
      <c r="Y238" s="35"/>
      <c r="Z238" s="35"/>
      <c r="AA238" s="35"/>
      <c r="AB238" s="35"/>
      <c r="AC238" s="35"/>
      <c r="AD238" s="35"/>
      <c r="AE238" s="35"/>
      <c r="AF238" s="35"/>
      <c r="AG238" s="35"/>
      <c r="AH238" s="35"/>
      <c r="AI238" s="35"/>
      <c r="AJ238" s="35"/>
      <c r="AK238" s="35"/>
      <c r="AL238" s="35"/>
      <c r="AM238" s="35"/>
      <c r="AN238" s="35"/>
    </row>
    <row r="239" spans="1:40" ht="15.75" hidden="1" customHeight="1">
      <c r="B239" s="43"/>
      <c r="C239" s="44"/>
      <c r="D239" s="862" t="s">
        <v>337</v>
      </c>
      <c r="E239" s="863"/>
      <c r="F239" s="861"/>
      <c r="G239" s="860" t="s">
        <v>3007</v>
      </c>
      <c r="H239" s="863"/>
      <c r="I239" s="861"/>
      <c r="J239" s="860" t="s">
        <v>338</v>
      </c>
      <c r="K239" s="863"/>
      <c r="L239" s="861"/>
      <c r="M239" s="860" t="s">
        <v>339</v>
      </c>
      <c r="N239" s="861"/>
      <c r="O239" s="862" t="s">
        <v>340</v>
      </c>
      <c r="P239" s="863"/>
      <c r="Q239" s="861"/>
      <c r="R239" s="860" t="s">
        <v>341</v>
      </c>
      <c r="S239" s="861"/>
      <c r="T239" s="183"/>
      <c r="U239" s="43"/>
      <c r="V239" s="38"/>
      <c r="W239" s="42"/>
      <c r="X239" s="42"/>
      <c r="Y239" s="42"/>
      <c r="Z239" s="42"/>
      <c r="AA239" s="42"/>
      <c r="AB239" s="42"/>
      <c r="AC239" s="42"/>
      <c r="AD239" s="42"/>
      <c r="AE239" s="42"/>
      <c r="AF239" s="42"/>
      <c r="AG239" s="42"/>
      <c r="AH239" s="42"/>
      <c r="AI239" s="42"/>
      <c r="AJ239" s="42"/>
      <c r="AK239" s="42"/>
      <c r="AL239" s="42"/>
      <c r="AM239" s="42"/>
      <c r="AN239" s="42"/>
    </row>
    <row r="240" spans="1:40" ht="15.75" hidden="1" customHeight="1">
      <c r="A240" s="16" t="str">
        <f t="shared" ref="A240:A285" si="69">+B240&amp;C240</f>
        <v>Carrosserie</v>
      </c>
      <c r="B240" s="43" t="s">
        <v>861</v>
      </c>
      <c r="C240" s="65"/>
      <c r="D240" s="104" t="s">
        <v>687</v>
      </c>
      <c r="E240" s="104" t="s">
        <v>688</v>
      </c>
      <c r="F240" s="171" t="s">
        <v>344</v>
      </c>
      <c r="G240" s="172" t="s">
        <v>687</v>
      </c>
      <c r="H240" s="104" t="s">
        <v>688</v>
      </c>
      <c r="I240" s="171" t="s">
        <v>344</v>
      </c>
      <c r="J240" s="172" t="s">
        <v>687</v>
      </c>
      <c r="K240" s="104" t="s">
        <v>688</v>
      </c>
      <c r="L240" s="171" t="s">
        <v>344</v>
      </c>
      <c r="M240" s="172" t="s">
        <v>687</v>
      </c>
      <c r="N240" s="171" t="s">
        <v>465</v>
      </c>
      <c r="O240" s="104" t="s">
        <v>687</v>
      </c>
      <c r="P240" s="104" t="s">
        <v>688</v>
      </c>
      <c r="Q240" s="171" t="s">
        <v>344</v>
      </c>
      <c r="R240" s="172" t="s">
        <v>690</v>
      </c>
      <c r="S240" s="171" t="s">
        <v>344</v>
      </c>
      <c r="T240" s="104"/>
      <c r="U240" s="43"/>
      <c r="V240" s="38"/>
      <c r="W240" s="43"/>
      <c r="X240" s="43"/>
      <c r="Y240" s="43"/>
      <c r="Z240" s="43"/>
      <c r="AA240" s="43"/>
      <c r="AB240" s="43"/>
      <c r="AC240" s="43"/>
      <c r="AD240" s="43"/>
      <c r="AE240" s="43"/>
      <c r="AF240" s="43"/>
      <c r="AG240" s="43"/>
      <c r="AH240" s="43"/>
      <c r="AI240" s="43"/>
      <c r="AJ240" s="43"/>
      <c r="AK240" s="43"/>
      <c r="AL240" s="43"/>
      <c r="AM240" s="43"/>
      <c r="AN240" s="43"/>
    </row>
    <row r="241" spans="1:40" ht="15.75" hidden="1" customHeight="1">
      <c r="A241" s="16" t="str">
        <f t="shared" si="69"/>
        <v>Carrosserie</v>
      </c>
      <c r="B241" s="43" t="s">
        <v>861</v>
      </c>
      <c r="C241" s="65"/>
      <c r="D241" s="104"/>
      <c r="E241" s="104"/>
      <c r="F241" s="171"/>
      <c r="G241" s="172"/>
      <c r="H241" s="104"/>
      <c r="I241" s="171"/>
      <c r="J241" s="172"/>
      <c r="K241" s="66"/>
      <c r="L241" s="68"/>
      <c r="M241" s="172"/>
      <c r="N241" s="171"/>
      <c r="O241" s="104"/>
      <c r="P241" s="104"/>
      <c r="Q241" s="171"/>
      <c r="R241" s="172"/>
      <c r="S241" s="171"/>
      <c r="T241" s="104"/>
      <c r="U241" s="43"/>
      <c r="V241" s="38"/>
      <c r="W241" s="43"/>
      <c r="X241" s="43"/>
      <c r="Y241" s="43"/>
      <c r="Z241" s="43"/>
      <c r="AA241" s="43"/>
      <c r="AB241" s="43"/>
      <c r="AC241" s="43"/>
      <c r="AD241" s="43"/>
      <c r="AE241" s="43"/>
      <c r="AF241" s="43"/>
      <c r="AG241" s="43"/>
      <c r="AH241" s="43"/>
      <c r="AI241" s="43"/>
      <c r="AJ241" s="43"/>
      <c r="AK241" s="43"/>
      <c r="AL241" s="43"/>
      <c r="AM241" s="43"/>
      <c r="AN241" s="43"/>
    </row>
    <row r="242" spans="1:40" ht="15.75" hidden="1" customHeight="1">
      <c r="A242" s="16" t="str">
        <f t="shared" si="69"/>
        <v>CarrosserieM/O Sous-traitement</v>
      </c>
      <c r="B242" s="43" t="s">
        <v>861</v>
      </c>
      <c r="C242" s="65" t="s">
        <v>864</v>
      </c>
      <c r="D242" s="104">
        <v>0</v>
      </c>
      <c r="E242" s="101">
        <v>0</v>
      </c>
      <c r="F242" s="101">
        <v>0</v>
      </c>
      <c r="G242" s="190">
        <v>0</v>
      </c>
      <c r="H242" s="101">
        <v>0</v>
      </c>
      <c r="I242" s="101">
        <v>0</v>
      </c>
      <c r="J242" s="89">
        <v>0</v>
      </c>
      <c r="K242" s="66">
        <v>0</v>
      </c>
      <c r="L242" s="68">
        <v>0</v>
      </c>
      <c r="M242" s="106">
        <f>IFERROR((K242-E242)/E242,0)</f>
        <v>0</v>
      </c>
      <c r="N242" s="88">
        <f>L242-F242</f>
        <v>0</v>
      </c>
      <c r="O242" s="89">
        <v>1</v>
      </c>
      <c r="P242" s="66">
        <v>4637.87</v>
      </c>
      <c r="Q242" s="68">
        <v>0</v>
      </c>
      <c r="R242" s="106">
        <f>IF(O242=0,0,J242/O242)</f>
        <v>0</v>
      </c>
      <c r="S242" s="88">
        <f>L242-Q242</f>
        <v>0</v>
      </c>
      <c r="T242" s="104"/>
      <c r="U242" s="43"/>
      <c r="V242" s="38"/>
      <c r="W242" s="43"/>
      <c r="X242" s="43"/>
      <c r="Y242" s="43"/>
      <c r="Z242" s="43"/>
      <c r="AA242" s="43"/>
      <c r="AB242" s="43"/>
      <c r="AC242" s="43"/>
      <c r="AD242" s="43"/>
      <c r="AE242" s="43"/>
      <c r="AF242" s="43"/>
      <c r="AG242" s="43"/>
      <c r="AH242" s="43"/>
      <c r="AI242" s="43"/>
      <c r="AJ242" s="43"/>
      <c r="AK242" s="43"/>
      <c r="AL242" s="43"/>
      <c r="AM242" s="43"/>
      <c r="AN242" s="43"/>
    </row>
    <row r="243" spans="1:40" ht="15.75" hidden="1" customHeight="1">
      <c r="A243" s="16" t="str">
        <f t="shared" si="69"/>
        <v>Carrosserie% profit / ventes</v>
      </c>
      <c r="B243" s="43" t="s">
        <v>861</v>
      </c>
      <c r="C243" s="65" t="s">
        <v>703</v>
      </c>
      <c r="D243" s="104"/>
      <c r="E243" s="177"/>
      <c r="F243" s="191">
        <f>IFERROR(F242/E242,0)</f>
        <v>0</v>
      </c>
      <c r="G243" s="65"/>
      <c r="H243" s="177"/>
      <c r="I243" s="191">
        <f>IFERROR(I242/H242,0)</f>
        <v>0</v>
      </c>
      <c r="J243" s="89"/>
      <c r="K243" s="43"/>
      <c r="L243" s="191">
        <f>IFERROR(L242/K242,0)</f>
        <v>0</v>
      </c>
      <c r="M243" s="106"/>
      <c r="N243" s="236">
        <f>IFERROR(N242/M242,0)</f>
        <v>0</v>
      </c>
      <c r="O243" s="89"/>
      <c r="P243" s="43"/>
      <c r="Q243" s="191">
        <f>IFERROR(Q242/P242,0)</f>
        <v>0</v>
      </c>
      <c r="R243" s="89"/>
      <c r="S243" s="88">
        <f>IFERROR(S242/R242,0)</f>
        <v>0</v>
      </c>
      <c r="T243" s="104"/>
      <c r="U243" s="43"/>
      <c r="V243" s="38"/>
      <c r="W243" s="43"/>
      <c r="X243" s="43"/>
      <c r="Y243" s="43"/>
      <c r="Z243" s="43"/>
      <c r="AA243" s="43"/>
      <c r="AB243" s="43"/>
      <c r="AC243" s="43"/>
      <c r="AD243" s="43"/>
      <c r="AE243" s="43"/>
      <c r="AF243" s="43"/>
      <c r="AG243" s="43"/>
      <c r="AH243" s="43"/>
      <c r="AI243" s="43"/>
      <c r="AJ243" s="43"/>
      <c r="AK243" s="43"/>
      <c r="AL243" s="43"/>
      <c r="AM243" s="43"/>
      <c r="AN243" s="43"/>
    </row>
    <row r="244" spans="1:40" ht="15.75" hidden="1" customHeight="1">
      <c r="A244" s="16" t="str">
        <f t="shared" si="69"/>
        <v>Carrosserie</v>
      </c>
      <c r="B244" s="43" t="s">
        <v>861</v>
      </c>
      <c r="C244" s="65"/>
      <c r="D244" s="104"/>
      <c r="E244" s="237"/>
      <c r="F244" s="174"/>
      <c r="G244" s="172"/>
      <c r="H244" s="237"/>
      <c r="I244" s="174"/>
      <c r="J244" s="172"/>
      <c r="K244" s="104"/>
      <c r="L244" s="171"/>
      <c r="M244" s="172"/>
      <c r="N244" s="171"/>
      <c r="O244" s="172"/>
      <c r="P244" s="104"/>
      <c r="Q244" s="171"/>
      <c r="R244" s="173"/>
      <c r="S244" s="171"/>
      <c r="T244" s="104"/>
      <c r="U244" s="43"/>
      <c r="V244" s="38"/>
      <c r="W244" s="43"/>
      <c r="X244" s="43"/>
      <c r="Y244" s="43"/>
      <c r="Z244" s="43"/>
      <c r="AA244" s="43"/>
      <c r="AB244" s="43"/>
      <c r="AC244" s="43"/>
      <c r="AD244" s="43"/>
      <c r="AE244" s="43"/>
      <c r="AF244" s="43"/>
      <c r="AG244" s="43"/>
      <c r="AH244" s="43"/>
      <c r="AI244" s="43"/>
      <c r="AJ244" s="43"/>
      <c r="AK244" s="43"/>
      <c r="AL244" s="43"/>
      <c r="AM244" s="43"/>
      <c r="AN244" s="43"/>
    </row>
    <row r="245" spans="1:40" ht="15.75" hidden="1" customHeight="1">
      <c r="A245" s="16" t="str">
        <f t="shared" si="69"/>
        <v>CarrosserieM/O Carrosserie</v>
      </c>
      <c r="B245" s="43" t="s">
        <v>861</v>
      </c>
      <c r="C245" s="46" t="s">
        <v>877</v>
      </c>
      <c r="D245" s="130">
        <v>0</v>
      </c>
      <c r="E245" s="101">
        <v>0</v>
      </c>
      <c r="F245" s="101">
        <v>0</v>
      </c>
      <c r="G245" s="239">
        <v>0</v>
      </c>
      <c r="H245" s="101">
        <v>0</v>
      </c>
      <c r="I245" s="101">
        <v>0</v>
      </c>
      <c r="J245" s="198">
        <v>0</v>
      </c>
      <c r="K245" s="84">
        <v>0</v>
      </c>
      <c r="L245" s="85">
        <v>0</v>
      </c>
      <c r="M245" s="203">
        <f>IFERROR((K245-E245)/E245,0)</f>
        <v>0</v>
      </c>
      <c r="N245" s="132">
        <f>L245-F245</f>
        <v>0</v>
      </c>
      <c r="O245" s="198">
        <v>0</v>
      </c>
      <c r="P245" s="84">
        <v>0</v>
      </c>
      <c r="Q245" s="85">
        <v>0</v>
      </c>
      <c r="R245" s="106">
        <f>IF(O245=0,0,J245/O245)</f>
        <v>0</v>
      </c>
      <c r="S245" s="132">
        <f>L245-Q245</f>
        <v>0</v>
      </c>
      <c r="T245" s="105"/>
      <c r="U245" s="43"/>
      <c r="V245" s="38"/>
      <c r="W245" s="43"/>
      <c r="X245" s="43"/>
      <c r="Y245" s="43"/>
      <c r="Z245" s="43"/>
      <c r="AA245" s="43"/>
      <c r="AB245" s="43"/>
      <c r="AC245" s="43"/>
      <c r="AD245" s="43"/>
      <c r="AE245" s="43"/>
      <c r="AF245" s="43"/>
      <c r="AG245" s="43"/>
      <c r="AH245" s="43"/>
      <c r="AI245" s="43"/>
      <c r="AJ245" s="43"/>
      <c r="AK245" s="43"/>
      <c r="AL245" s="43"/>
      <c r="AM245" s="43"/>
      <c r="AN245" s="43"/>
    </row>
    <row r="246" spans="1:40" ht="15.75" hidden="1" customHeight="1">
      <c r="A246" s="16" t="str">
        <f t="shared" si="69"/>
        <v>Carrosserie% profit / ventes</v>
      </c>
      <c r="B246" s="43" t="s">
        <v>861</v>
      </c>
      <c r="C246" s="65" t="s">
        <v>703</v>
      </c>
      <c r="D246" s="43"/>
      <c r="E246" s="177"/>
      <c r="F246" s="191" t="e">
        <f>F245/E245</f>
        <v>#DIV/0!</v>
      </c>
      <c r="G246" s="65"/>
      <c r="H246" s="177"/>
      <c r="I246" s="191" t="e">
        <f>I245/H245</f>
        <v>#DIV/0!</v>
      </c>
      <c r="J246" s="89"/>
      <c r="K246" s="43"/>
      <c r="L246" s="191">
        <f>IFERROR(L245/K245,0)</f>
        <v>0</v>
      </c>
      <c r="M246" s="106"/>
      <c r="N246" s="88">
        <f>IFERROR(N245/F245,0)</f>
        <v>0</v>
      </c>
      <c r="O246" s="89"/>
      <c r="P246" s="43"/>
      <c r="Q246" s="191">
        <f>IFERROR(Q245/P245,0)</f>
        <v>0</v>
      </c>
      <c r="R246" s="89"/>
      <c r="S246" s="88">
        <f>IF(Q245=0,0,S245/Q245)</f>
        <v>0</v>
      </c>
      <c r="T246" s="105"/>
      <c r="U246" s="43"/>
      <c r="V246" s="38"/>
      <c r="W246" s="43"/>
      <c r="X246" s="43"/>
      <c r="Y246" s="43"/>
      <c r="Z246" s="43"/>
      <c r="AA246" s="43"/>
      <c r="AB246" s="43"/>
      <c r="AC246" s="43"/>
      <c r="AD246" s="43"/>
      <c r="AE246" s="43"/>
      <c r="AF246" s="43"/>
      <c r="AG246" s="43"/>
      <c r="AH246" s="43"/>
      <c r="AI246" s="43"/>
      <c r="AJ246" s="43"/>
      <c r="AK246" s="43"/>
      <c r="AL246" s="43"/>
      <c r="AM246" s="43"/>
      <c r="AN246" s="43"/>
    </row>
    <row r="247" spans="1:40" ht="15.75" hidden="1" customHeight="1">
      <c r="A247" s="16" t="str">
        <f t="shared" si="69"/>
        <v>Carrosserie</v>
      </c>
      <c r="B247" s="43" t="s">
        <v>861</v>
      </c>
      <c r="C247" s="51"/>
      <c r="D247" s="133"/>
      <c r="E247" s="193"/>
      <c r="F247" s="194"/>
      <c r="G247" s="51"/>
      <c r="H247" s="193"/>
      <c r="I247" s="194"/>
      <c r="J247" s="195"/>
      <c r="K247" s="240"/>
      <c r="L247" s="194"/>
      <c r="M247" s="109"/>
      <c r="N247" s="110"/>
      <c r="O247" s="195"/>
      <c r="P247" s="240"/>
      <c r="Q247" s="194"/>
      <c r="R247" s="195"/>
      <c r="S247" s="110"/>
      <c r="T247" s="105"/>
      <c r="U247" s="43"/>
      <c r="V247" s="38"/>
      <c r="W247" s="43"/>
      <c r="X247" s="43"/>
      <c r="Y247" s="43"/>
      <c r="Z247" s="43"/>
      <c r="AA247" s="43"/>
      <c r="AB247" s="43"/>
      <c r="AC247" s="43"/>
      <c r="AD247" s="43"/>
      <c r="AE247" s="43"/>
      <c r="AF247" s="43"/>
      <c r="AG247" s="43"/>
      <c r="AH247" s="43"/>
      <c r="AI247" s="43"/>
      <c r="AJ247" s="43"/>
      <c r="AK247" s="43"/>
      <c r="AL247" s="43"/>
      <c r="AM247" s="43"/>
      <c r="AN247" s="43"/>
    </row>
    <row r="248" spans="1:40" ht="15.75" hidden="1" customHeight="1">
      <c r="A248" s="16" t="str">
        <f t="shared" si="69"/>
        <v>CarrosserieM/O Esthétique Carr.</v>
      </c>
      <c r="B248" s="43" t="s">
        <v>861</v>
      </c>
      <c r="C248" s="46" t="s">
        <v>893</v>
      </c>
      <c r="D248" s="238">
        <v>0</v>
      </c>
      <c r="E248" s="101">
        <v>0</v>
      </c>
      <c r="F248" s="101">
        <v>0</v>
      </c>
      <c r="G248" s="198">
        <v>0</v>
      </c>
      <c r="H248" s="101">
        <v>0</v>
      </c>
      <c r="I248" s="101">
        <v>0</v>
      </c>
      <c r="J248" s="198">
        <v>0</v>
      </c>
      <c r="K248" s="66">
        <v>0</v>
      </c>
      <c r="L248" s="68">
        <v>0</v>
      </c>
      <c r="M248" s="106">
        <f>IFERROR((K248-E248)/E248,0)</f>
        <v>0</v>
      </c>
      <c r="N248" s="132">
        <f>L248-F248</f>
        <v>0</v>
      </c>
      <c r="O248" s="198">
        <v>0</v>
      </c>
      <c r="P248" s="66">
        <v>0</v>
      </c>
      <c r="Q248" s="68">
        <v>0</v>
      </c>
      <c r="R248" s="106">
        <f>IF(O248=0,0,J248/O248)</f>
        <v>0</v>
      </c>
      <c r="S248" s="88">
        <f>L248-Q248</f>
        <v>0</v>
      </c>
      <c r="T248" s="105"/>
      <c r="U248" s="43"/>
      <c r="V248" s="38"/>
      <c r="W248" s="43"/>
      <c r="X248" s="43"/>
      <c r="Y248" s="43"/>
      <c r="Z248" s="43"/>
      <c r="AA248" s="43"/>
      <c r="AB248" s="43"/>
      <c r="AC248" s="43"/>
      <c r="AD248" s="43"/>
      <c r="AE248" s="43"/>
      <c r="AF248" s="43"/>
      <c r="AG248" s="43"/>
      <c r="AH248" s="43"/>
      <c r="AI248" s="43"/>
      <c r="AJ248" s="43"/>
      <c r="AK248" s="43"/>
      <c r="AL248" s="43"/>
      <c r="AM248" s="43"/>
      <c r="AN248" s="43"/>
    </row>
    <row r="249" spans="1:40" ht="15.75" hidden="1" customHeight="1">
      <c r="A249" s="16" t="str">
        <f t="shared" si="69"/>
        <v>Carrosserie% profit / ventes</v>
      </c>
      <c r="B249" s="43" t="s">
        <v>861</v>
      </c>
      <c r="C249" s="65" t="s">
        <v>703</v>
      </c>
      <c r="D249" s="43"/>
      <c r="E249" s="43"/>
      <c r="F249" s="191" t="e">
        <f>F248/E248</f>
        <v>#DIV/0!</v>
      </c>
      <c r="G249" s="65"/>
      <c r="H249" s="43"/>
      <c r="I249" s="191" t="e">
        <f>I248/H248</f>
        <v>#DIV/0!</v>
      </c>
      <c r="J249" s="65"/>
      <c r="K249" s="43"/>
      <c r="L249" s="191">
        <f>IFERROR(L248/K248,0)</f>
        <v>0</v>
      </c>
      <c r="M249" s="77"/>
      <c r="N249" s="78">
        <f>IF(L248=0,0,N248/L248)</f>
        <v>0</v>
      </c>
      <c r="O249" s="65"/>
      <c r="P249" s="43"/>
      <c r="Q249" s="191">
        <f>IFERROR(Q248/P248,0)</f>
        <v>0</v>
      </c>
      <c r="R249" s="77"/>
      <c r="S249" s="78">
        <f>IF(Q248=0,0,S248/Q248)</f>
        <v>0</v>
      </c>
      <c r="T249" s="105"/>
      <c r="U249" s="43"/>
      <c r="V249" s="38"/>
      <c r="W249" s="43"/>
      <c r="X249" s="43"/>
      <c r="Y249" s="43"/>
      <c r="Z249" s="43"/>
      <c r="AA249" s="43"/>
      <c r="AB249" s="43"/>
      <c r="AC249" s="43"/>
      <c r="AD249" s="43"/>
      <c r="AE249" s="43"/>
      <c r="AF249" s="43"/>
      <c r="AG249" s="43"/>
      <c r="AH249" s="43"/>
      <c r="AI249" s="43"/>
      <c r="AJ249" s="43"/>
      <c r="AK249" s="43"/>
      <c r="AL249" s="43"/>
      <c r="AM249" s="43"/>
      <c r="AN249" s="43"/>
    </row>
    <row r="250" spans="1:40" ht="15.75" hidden="1" customHeight="1">
      <c r="A250" s="16" t="str">
        <f t="shared" si="69"/>
        <v>Carrosserie</v>
      </c>
      <c r="B250" s="43" t="s">
        <v>861</v>
      </c>
      <c r="C250" s="65"/>
      <c r="D250" s="43"/>
      <c r="E250" s="43"/>
      <c r="F250" s="191"/>
      <c r="G250" s="65"/>
      <c r="H250" s="43"/>
      <c r="I250" s="191"/>
      <c r="J250" s="65"/>
      <c r="K250" s="43"/>
      <c r="L250" s="191"/>
      <c r="M250" s="77"/>
      <c r="N250" s="78"/>
      <c r="O250" s="65"/>
      <c r="P250" s="43"/>
      <c r="Q250" s="191"/>
      <c r="R250" s="77"/>
      <c r="S250" s="78"/>
      <c r="T250" s="105"/>
      <c r="U250" s="43"/>
      <c r="V250" s="38"/>
      <c r="W250" s="43"/>
      <c r="X250" s="43"/>
      <c r="Y250" s="43"/>
      <c r="Z250" s="43"/>
      <c r="AA250" s="43"/>
      <c r="AB250" s="43"/>
      <c r="AC250" s="43"/>
      <c r="AD250" s="43"/>
      <c r="AE250" s="43"/>
      <c r="AF250" s="43"/>
      <c r="AG250" s="43"/>
      <c r="AH250" s="43"/>
      <c r="AI250" s="43"/>
      <c r="AJ250" s="43"/>
      <c r="AK250" s="43"/>
      <c r="AL250" s="43"/>
      <c r="AM250" s="43"/>
      <c r="AN250" s="43"/>
    </row>
    <row r="251" spans="1:40" ht="15.75" hidden="1" customHeight="1">
      <c r="A251" s="16" t="str">
        <f t="shared" si="69"/>
        <v>CarrosserieTotal Mécanique</v>
      </c>
      <c r="B251" s="43" t="s">
        <v>861</v>
      </c>
      <c r="C251" s="90" t="s">
        <v>775</v>
      </c>
      <c r="D251" s="91"/>
      <c r="E251" s="91">
        <f t="shared" ref="E251:F251" si="70">E245+E248+E242</f>
        <v>0</v>
      </c>
      <c r="F251" s="93">
        <f t="shared" si="70"/>
        <v>0</v>
      </c>
      <c r="G251" s="94"/>
      <c r="H251" s="91">
        <f t="shared" ref="H251:I251" si="71">H245+H248+H242</f>
        <v>0</v>
      </c>
      <c r="I251" s="93">
        <f t="shared" si="71"/>
        <v>0</v>
      </c>
      <c r="J251" s="94"/>
      <c r="K251" s="91">
        <f t="shared" ref="K251:L251" si="72">K245+K248+K242</f>
        <v>0</v>
      </c>
      <c r="L251" s="93">
        <f t="shared" si="72"/>
        <v>0</v>
      </c>
      <c r="M251" s="231" t="e">
        <f>L252-F252</f>
        <v>#DIV/0!</v>
      </c>
      <c r="N251" s="93">
        <f>L251-F251</f>
        <v>0</v>
      </c>
      <c r="O251" s="94"/>
      <c r="P251" s="91">
        <f t="shared" ref="P251:Q251" si="73">P245+P248+P242</f>
        <v>4637.87</v>
      </c>
      <c r="Q251" s="93">
        <f t="shared" si="73"/>
        <v>0</v>
      </c>
      <c r="R251" s="231">
        <f>L252-Q252</f>
        <v>0</v>
      </c>
      <c r="S251" s="93">
        <f>L251-Q251</f>
        <v>0</v>
      </c>
      <c r="T251" s="105"/>
      <c r="U251" s="43"/>
      <c r="V251" s="38"/>
      <c r="W251" s="43"/>
      <c r="X251" s="43"/>
      <c r="Y251" s="43"/>
      <c r="Z251" s="43"/>
      <c r="AA251" s="43"/>
      <c r="AB251" s="43"/>
      <c r="AC251" s="43"/>
      <c r="AD251" s="43"/>
      <c r="AE251" s="43"/>
      <c r="AF251" s="43"/>
      <c r="AG251" s="43"/>
      <c r="AH251" s="43"/>
      <c r="AI251" s="43"/>
      <c r="AJ251" s="43"/>
      <c r="AK251" s="43"/>
      <c r="AL251" s="43"/>
      <c r="AM251" s="43"/>
      <c r="AN251" s="43"/>
    </row>
    <row r="252" spans="1:40" ht="15.75" hidden="1" customHeight="1">
      <c r="A252" s="16" t="str">
        <f t="shared" si="69"/>
        <v>Carrosserie</v>
      </c>
      <c r="B252" s="43" t="s">
        <v>861</v>
      </c>
      <c r="C252" s="96"/>
      <c r="D252" s="97"/>
      <c r="E252" s="97"/>
      <c r="F252" s="100" t="e">
        <f>F251/E251</f>
        <v>#DIV/0!</v>
      </c>
      <c r="G252" s="96"/>
      <c r="H252" s="97"/>
      <c r="I252" s="100" t="e">
        <f>I251/H251</f>
        <v>#DIV/0!</v>
      </c>
      <c r="J252" s="96"/>
      <c r="K252" s="97"/>
      <c r="L252" s="100">
        <f>IF(K251=0,0,L251/K251)</f>
        <v>0</v>
      </c>
      <c r="M252" s="99"/>
      <c r="N252" s="100" t="e">
        <f>N251/F251</f>
        <v>#DIV/0!</v>
      </c>
      <c r="O252" s="96"/>
      <c r="P252" s="97"/>
      <c r="Q252" s="100">
        <f>IF(P251=0,0,Q251/P251)</f>
        <v>0</v>
      </c>
      <c r="R252" s="99"/>
      <c r="S252" s="100">
        <f>IF(R251=0,0,S251/R251)</f>
        <v>0</v>
      </c>
      <c r="T252" s="105"/>
      <c r="U252" s="43"/>
      <c r="V252" s="38"/>
      <c r="W252" s="43"/>
      <c r="X252" s="43"/>
      <c r="Y252" s="43"/>
      <c r="Z252" s="43"/>
      <c r="AA252" s="43"/>
      <c r="AB252" s="43"/>
      <c r="AC252" s="43"/>
      <c r="AD252" s="43"/>
      <c r="AE252" s="43"/>
      <c r="AF252" s="43"/>
      <c r="AG252" s="43"/>
      <c r="AH252" s="43"/>
      <c r="AI252" s="43"/>
      <c r="AJ252" s="43"/>
      <c r="AK252" s="43"/>
      <c r="AL252" s="43"/>
      <c r="AM252" s="43"/>
      <c r="AN252" s="43"/>
    </row>
    <row r="253" spans="1:40" ht="15.75" hidden="1" customHeight="1">
      <c r="A253" s="16" t="str">
        <f t="shared" si="69"/>
        <v>Carrosserie</v>
      </c>
      <c r="B253" s="43" t="s">
        <v>861</v>
      </c>
      <c r="C253" s="65"/>
      <c r="D253" s="43"/>
      <c r="E253" s="43"/>
      <c r="F253" s="88"/>
      <c r="G253" s="65"/>
      <c r="H253" s="43"/>
      <c r="I253" s="88"/>
      <c r="J253" s="65"/>
      <c r="K253" s="43"/>
      <c r="L253" s="76"/>
      <c r="M253" s="65"/>
      <c r="N253" s="76"/>
      <c r="O253" s="65"/>
      <c r="P253" s="43"/>
      <c r="Q253" s="76"/>
      <c r="R253" s="65"/>
      <c r="S253" s="76"/>
      <c r="T253" s="43"/>
      <c r="U253" s="43"/>
      <c r="V253" s="38"/>
      <c r="W253" s="43"/>
      <c r="X253" s="43"/>
      <c r="Y253" s="43"/>
      <c r="Z253" s="43"/>
      <c r="AA253" s="43"/>
      <c r="AB253" s="43"/>
      <c r="AC253" s="43"/>
      <c r="AD253" s="43"/>
      <c r="AE253" s="43"/>
      <c r="AF253" s="43"/>
      <c r="AG253" s="43"/>
      <c r="AH253" s="43"/>
      <c r="AI253" s="43"/>
      <c r="AJ253" s="43"/>
      <c r="AK253" s="43"/>
      <c r="AL253" s="43"/>
      <c r="AM253" s="43"/>
      <c r="AN253" s="43"/>
    </row>
    <row r="254" spans="1:40" ht="15.75" hidden="1" customHeight="1">
      <c r="A254" s="16" t="str">
        <f t="shared" si="69"/>
        <v>CarrosserieDEPENSES</v>
      </c>
      <c r="B254" s="43" t="s">
        <v>861</v>
      </c>
      <c r="C254" s="103" t="s">
        <v>394</v>
      </c>
      <c r="D254" s="43"/>
      <c r="E254" s="43"/>
      <c r="F254" s="88"/>
      <c r="G254" s="65"/>
      <c r="H254" s="43"/>
      <c r="I254" s="88"/>
      <c r="J254" s="65"/>
      <c r="K254" s="43"/>
      <c r="L254" s="76"/>
      <c r="M254" s="65"/>
      <c r="N254" s="76"/>
      <c r="O254" s="65"/>
      <c r="P254" s="43"/>
      <c r="Q254" s="76"/>
      <c r="R254" s="65"/>
      <c r="S254" s="76"/>
      <c r="T254" s="43"/>
      <c r="U254" s="43"/>
      <c r="V254" s="38"/>
      <c r="W254" s="43"/>
      <c r="X254" s="43"/>
      <c r="Y254" s="43"/>
      <c r="Z254" s="43"/>
      <c r="AA254" s="43"/>
      <c r="AB254" s="43"/>
      <c r="AC254" s="43"/>
      <c r="AD254" s="43"/>
      <c r="AE254" s="43"/>
      <c r="AF254" s="43"/>
      <c r="AG254" s="43"/>
      <c r="AH254" s="43"/>
      <c r="AI254" s="43"/>
      <c r="AJ254" s="43"/>
      <c r="AK254" s="43"/>
      <c r="AL254" s="43"/>
      <c r="AM254" s="43"/>
      <c r="AN254" s="43"/>
    </row>
    <row r="255" spans="1:40" ht="15.75" hidden="1" customHeight="1">
      <c r="A255" s="16" t="str">
        <f t="shared" si="69"/>
        <v>CarrosserieSalaires cadres</v>
      </c>
      <c r="B255" s="43" t="s">
        <v>861</v>
      </c>
      <c r="C255" s="127" t="s">
        <v>405</v>
      </c>
      <c r="D255" s="43"/>
      <c r="E255" s="43"/>
      <c r="F255" s="66">
        <v>0</v>
      </c>
      <c r="G255" s="65"/>
      <c r="H255" s="43"/>
      <c r="I255" s="66">
        <v>0</v>
      </c>
      <c r="J255" s="65"/>
      <c r="K255" s="43"/>
      <c r="L255" s="68">
        <v>0</v>
      </c>
      <c r="M255" s="65"/>
      <c r="N255" s="88">
        <f t="shared" ref="N255:N285" si="74">L255-F255</f>
        <v>0</v>
      </c>
      <c r="O255" s="65"/>
      <c r="P255" s="43"/>
      <c r="Q255" s="68">
        <v>0</v>
      </c>
      <c r="R255" s="65"/>
      <c r="S255" s="88">
        <f t="shared" ref="S255:S286" si="75">L255-Q255</f>
        <v>0</v>
      </c>
      <c r="T255" s="43"/>
      <c r="U255" s="43"/>
      <c r="V255" s="38"/>
      <c r="W255" s="43"/>
      <c r="X255" s="43"/>
      <c r="Y255" s="43"/>
      <c r="Z255" s="43"/>
      <c r="AA255" s="43"/>
      <c r="AB255" s="43"/>
      <c r="AC255" s="43"/>
      <c r="AD255" s="43"/>
      <c r="AE255" s="43"/>
      <c r="AF255" s="43"/>
      <c r="AG255" s="43"/>
      <c r="AH255" s="43"/>
      <c r="AI255" s="43"/>
      <c r="AJ255" s="43"/>
      <c r="AK255" s="43"/>
      <c r="AL255" s="43"/>
      <c r="AM255" s="43"/>
      <c r="AN255" s="43"/>
    </row>
    <row r="256" spans="1:40" ht="15.75" hidden="1" customHeight="1">
      <c r="A256" s="16" t="str">
        <f t="shared" si="69"/>
        <v>CarrosserieSalaires commis</v>
      </c>
      <c r="B256" s="43" t="s">
        <v>861</v>
      </c>
      <c r="C256" s="128" t="s">
        <v>406</v>
      </c>
      <c r="D256" s="111"/>
      <c r="E256" s="43"/>
      <c r="F256" s="57">
        <v>0</v>
      </c>
      <c r="G256" s="112"/>
      <c r="H256" s="43"/>
      <c r="I256" s="57">
        <v>0</v>
      </c>
      <c r="J256" s="65"/>
      <c r="K256" s="43"/>
      <c r="L256" s="68">
        <v>0</v>
      </c>
      <c r="M256" s="65"/>
      <c r="N256" s="88">
        <f t="shared" si="74"/>
        <v>0</v>
      </c>
      <c r="O256" s="65"/>
      <c r="P256" s="43"/>
      <c r="Q256" s="68">
        <v>0</v>
      </c>
      <c r="R256" s="65"/>
      <c r="S256" s="88">
        <f t="shared" si="75"/>
        <v>0</v>
      </c>
      <c r="T256" s="43"/>
      <c r="U256" s="43"/>
      <c r="V256" s="38"/>
      <c r="W256" s="43"/>
      <c r="X256" s="43"/>
      <c r="Y256" s="43"/>
      <c r="Z256" s="43"/>
      <c r="AA256" s="43"/>
      <c r="AB256" s="43"/>
      <c r="AC256" s="43"/>
      <c r="AD256" s="43"/>
      <c r="AE256" s="43"/>
      <c r="AF256" s="43"/>
      <c r="AG256" s="43"/>
      <c r="AH256" s="43"/>
      <c r="AI256" s="43"/>
      <c r="AJ256" s="43"/>
      <c r="AK256" s="43"/>
      <c r="AL256" s="43"/>
      <c r="AM256" s="43"/>
      <c r="AN256" s="43"/>
    </row>
    <row r="257" spans="1:40" ht="15.75" hidden="1" customHeight="1">
      <c r="A257" s="16" t="str">
        <f t="shared" si="69"/>
        <v>CarrosserieSalaires autres</v>
      </c>
      <c r="B257" s="43" t="s">
        <v>861</v>
      </c>
      <c r="C257" s="127" t="s">
        <v>407</v>
      </c>
      <c r="D257" s="129"/>
      <c r="E257" s="130"/>
      <c r="F257" s="66">
        <v>0</v>
      </c>
      <c r="G257" s="131"/>
      <c r="H257" s="130"/>
      <c r="I257" s="66">
        <v>0</v>
      </c>
      <c r="J257" s="46"/>
      <c r="K257" s="130"/>
      <c r="L257" s="85">
        <v>0</v>
      </c>
      <c r="M257" s="46"/>
      <c r="N257" s="132">
        <f t="shared" si="74"/>
        <v>0</v>
      </c>
      <c r="O257" s="46"/>
      <c r="P257" s="130"/>
      <c r="Q257" s="85">
        <v>0</v>
      </c>
      <c r="R257" s="46"/>
      <c r="S257" s="132">
        <f t="shared" si="75"/>
        <v>0</v>
      </c>
      <c r="T257" s="43"/>
      <c r="U257" s="43"/>
      <c r="V257" s="38"/>
      <c r="W257" s="43"/>
      <c r="X257" s="43"/>
      <c r="Y257" s="43"/>
      <c r="Z257" s="43"/>
      <c r="AA257" s="43"/>
      <c r="AB257" s="43"/>
      <c r="AC257" s="43"/>
      <c r="AD257" s="43"/>
      <c r="AE257" s="43"/>
      <c r="AF257" s="43"/>
      <c r="AG257" s="43"/>
      <c r="AH257" s="43"/>
      <c r="AI257" s="43"/>
      <c r="AJ257" s="43"/>
      <c r="AK257" s="43"/>
      <c r="AL257" s="43"/>
      <c r="AM257" s="43"/>
      <c r="AN257" s="43"/>
    </row>
    <row r="258" spans="1:40" ht="15.75" hidden="1" customHeight="1">
      <c r="A258" s="16" t="str">
        <f t="shared" si="69"/>
        <v>CarrosserieSalaires spécialistes</v>
      </c>
      <c r="B258" s="43" t="s">
        <v>861</v>
      </c>
      <c r="C258" s="127" t="s">
        <v>409</v>
      </c>
      <c r="D258" s="111"/>
      <c r="E258" s="43"/>
      <c r="F258" s="66">
        <v>0</v>
      </c>
      <c r="G258" s="112"/>
      <c r="H258" s="43"/>
      <c r="I258" s="66">
        <v>0</v>
      </c>
      <c r="J258" s="65"/>
      <c r="K258" s="43"/>
      <c r="L258" s="68">
        <v>0</v>
      </c>
      <c r="M258" s="65"/>
      <c r="N258" s="88">
        <f t="shared" si="74"/>
        <v>0</v>
      </c>
      <c r="O258" s="65"/>
      <c r="P258" s="43"/>
      <c r="Q258" s="68">
        <v>0</v>
      </c>
      <c r="R258" s="65"/>
      <c r="S258" s="88">
        <f t="shared" si="75"/>
        <v>0</v>
      </c>
      <c r="T258" s="43"/>
      <c r="U258" s="43"/>
      <c r="V258" s="38"/>
      <c r="W258" s="43"/>
      <c r="X258" s="43"/>
      <c r="Y258" s="43"/>
      <c r="Z258" s="43"/>
      <c r="AA258" s="43"/>
      <c r="AB258" s="43"/>
      <c r="AC258" s="43"/>
      <c r="AD258" s="43"/>
      <c r="AE258" s="43"/>
      <c r="AF258" s="43"/>
      <c r="AG258" s="43"/>
      <c r="AH258" s="43"/>
      <c r="AI258" s="43"/>
      <c r="AJ258" s="43"/>
      <c r="AK258" s="43"/>
      <c r="AL258" s="43"/>
      <c r="AM258" s="43"/>
      <c r="AN258" s="43"/>
    </row>
    <row r="259" spans="1:40" ht="15.75" hidden="1" customHeight="1">
      <c r="A259" s="16" t="str">
        <f t="shared" si="69"/>
        <v>Carrosserie[...]</v>
      </c>
      <c r="B259" s="43" t="s">
        <v>861</v>
      </c>
      <c r="C259" s="65" t="s">
        <v>330</v>
      </c>
      <c r="D259" s="111"/>
      <c r="E259" s="43"/>
      <c r="F259" s="66">
        <v>0</v>
      </c>
      <c r="G259" s="112"/>
      <c r="H259" s="43"/>
      <c r="I259" s="66">
        <v>0</v>
      </c>
      <c r="J259" s="65"/>
      <c r="K259" s="43"/>
      <c r="L259" s="68">
        <v>0</v>
      </c>
      <c r="M259" s="65"/>
      <c r="N259" s="88">
        <f t="shared" si="74"/>
        <v>0</v>
      </c>
      <c r="O259" s="65"/>
      <c r="P259" s="43"/>
      <c r="Q259" s="68">
        <v>0</v>
      </c>
      <c r="R259" s="65"/>
      <c r="S259" s="88">
        <f t="shared" si="75"/>
        <v>0</v>
      </c>
      <c r="T259" s="43"/>
      <c r="U259" s="43"/>
      <c r="V259" s="38"/>
      <c r="W259" s="43"/>
      <c r="X259" s="43"/>
      <c r="Y259" s="43"/>
      <c r="Z259" s="43"/>
      <c r="AA259" s="43"/>
      <c r="AB259" s="43"/>
      <c r="AC259" s="43"/>
      <c r="AD259" s="43"/>
      <c r="AE259" s="43"/>
      <c r="AF259" s="43"/>
      <c r="AG259" s="43"/>
      <c r="AH259" s="43"/>
      <c r="AI259" s="43"/>
      <c r="AJ259" s="43"/>
      <c r="AK259" s="43"/>
      <c r="AL259" s="43"/>
      <c r="AM259" s="43"/>
      <c r="AN259" s="43"/>
    </row>
    <row r="260" spans="1:40" ht="15.75" hidden="1" customHeight="1">
      <c r="A260" s="16" t="str">
        <f t="shared" si="69"/>
        <v>Carrosserie[...]</v>
      </c>
      <c r="B260" s="43" t="s">
        <v>861</v>
      </c>
      <c r="C260" s="65" t="s">
        <v>330</v>
      </c>
      <c r="D260" s="111"/>
      <c r="E260" s="43"/>
      <c r="F260" s="66">
        <v>0</v>
      </c>
      <c r="G260" s="112"/>
      <c r="H260" s="43"/>
      <c r="I260" s="66">
        <v>0</v>
      </c>
      <c r="J260" s="65"/>
      <c r="K260" s="43"/>
      <c r="L260" s="68">
        <v>0</v>
      </c>
      <c r="M260" s="65"/>
      <c r="N260" s="88">
        <f t="shared" si="74"/>
        <v>0</v>
      </c>
      <c r="O260" s="65"/>
      <c r="P260" s="43"/>
      <c r="Q260" s="68">
        <v>0</v>
      </c>
      <c r="R260" s="65"/>
      <c r="S260" s="88">
        <f t="shared" si="75"/>
        <v>0</v>
      </c>
      <c r="T260" s="43"/>
      <c r="U260" s="43"/>
      <c r="V260" s="38"/>
      <c r="W260" s="43"/>
      <c r="X260" s="43"/>
      <c r="Y260" s="43"/>
      <c r="Z260" s="43"/>
      <c r="AA260" s="43"/>
      <c r="AB260" s="43"/>
      <c r="AC260" s="43"/>
      <c r="AD260" s="43"/>
      <c r="AE260" s="43"/>
      <c r="AF260" s="43"/>
      <c r="AG260" s="43"/>
      <c r="AH260" s="43"/>
      <c r="AI260" s="43"/>
      <c r="AJ260" s="43"/>
      <c r="AK260" s="43"/>
      <c r="AL260" s="43"/>
      <c r="AM260" s="43"/>
      <c r="AN260" s="43"/>
    </row>
    <row r="261" spans="1:40" ht="15.75" hidden="1" customHeight="1">
      <c r="A261" s="16" t="str">
        <f t="shared" si="69"/>
        <v>Carrosserie[...]</v>
      </c>
      <c r="B261" s="43" t="s">
        <v>861</v>
      </c>
      <c r="C261" s="65" t="s">
        <v>330</v>
      </c>
      <c r="D261" s="111"/>
      <c r="E261" s="43"/>
      <c r="F261" s="66">
        <v>0</v>
      </c>
      <c r="G261" s="112"/>
      <c r="H261" s="43"/>
      <c r="I261" s="66">
        <v>0</v>
      </c>
      <c r="J261" s="65"/>
      <c r="K261" s="43"/>
      <c r="L261" s="68">
        <v>0</v>
      </c>
      <c r="M261" s="65"/>
      <c r="N261" s="88">
        <f t="shared" si="74"/>
        <v>0</v>
      </c>
      <c r="O261" s="65"/>
      <c r="P261" s="43"/>
      <c r="Q261" s="68">
        <v>0</v>
      </c>
      <c r="R261" s="65"/>
      <c r="S261" s="88">
        <f t="shared" si="75"/>
        <v>0</v>
      </c>
      <c r="T261" s="43"/>
      <c r="U261" s="43"/>
      <c r="V261" s="38"/>
      <c r="W261" s="43"/>
      <c r="X261" s="43"/>
      <c r="Y261" s="43"/>
      <c r="Z261" s="43"/>
      <c r="AA261" s="43"/>
      <c r="AB261" s="43"/>
      <c r="AC261" s="43"/>
      <c r="AD261" s="43"/>
      <c r="AE261" s="43"/>
      <c r="AF261" s="43"/>
      <c r="AG261" s="43"/>
      <c r="AH261" s="43"/>
      <c r="AI261" s="43"/>
      <c r="AJ261" s="43"/>
      <c r="AK261" s="43"/>
      <c r="AL261" s="43"/>
      <c r="AM261" s="43"/>
      <c r="AN261" s="43"/>
    </row>
    <row r="262" spans="1:40" ht="15.75" hidden="1" customHeight="1">
      <c r="A262" s="16" t="str">
        <f t="shared" si="69"/>
        <v>CarrosserieSalaires en absences</v>
      </c>
      <c r="B262" s="43" t="s">
        <v>861</v>
      </c>
      <c r="C262" s="128" t="s">
        <v>410</v>
      </c>
      <c r="D262" s="111"/>
      <c r="E262" s="43"/>
      <c r="F262" s="57">
        <v>0</v>
      </c>
      <c r="G262" s="112"/>
      <c r="H262" s="43"/>
      <c r="I262" s="57">
        <v>0</v>
      </c>
      <c r="J262" s="65"/>
      <c r="K262" s="43"/>
      <c r="L262" s="68">
        <v>0</v>
      </c>
      <c r="M262" s="65"/>
      <c r="N262" s="88">
        <f t="shared" si="74"/>
        <v>0</v>
      </c>
      <c r="O262" s="65"/>
      <c r="P262" s="43"/>
      <c r="Q262" s="68">
        <v>0</v>
      </c>
      <c r="R262" s="65"/>
      <c r="S262" s="88">
        <f t="shared" si="75"/>
        <v>0</v>
      </c>
      <c r="T262" s="43"/>
      <c r="U262" s="43"/>
      <c r="V262" s="38"/>
      <c r="W262" s="43"/>
      <c r="X262" s="43"/>
      <c r="Y262" s="43"/>
      <c r="Z262" s="43"/>
      <c r="AA262" s="43"/>
      <c r="AB262" s="43"/>
      <c r="AC262" s="43"/>
      <c r="AD262" s="43"/>
      <c r="AE262" s="43"/>
      <c r="AF262" s="43"/>
      <c r="AG262" s="43"/>
      <c r="AH262" s="43"/>
      <c r="AI262" s="43"/>
      <c r="AJ262" s="43"/>
      <c r="AK262" s="43"/>
      <c r="AL262" s="43"/>
      <c r="AM262" s="43"/>
      <c r="AN262" s="43"/>
    </row>
    <row r="263" spans="1:40" ht="15.75" hidden="1" customHeight="1">
      <c r="A263" s="16" t="str">
        <f t="shared" si="69"/>
        <v>CarrosserieDéduction à la source</v>
      </c>
      <c r="B263" s="43" t="s">
        <v>861</v>
      </c>
      <c r="C263" s="127" t="s">
        <v>411</v>
      </c>
      <c r="D263" s="129"/>
      <c r="E263" s="130"/>
      <c r="F263" s="66">
        <v>0</v>
      </c>
      <c r="G263" s="131"/>
      <c r="H263" s="130"/>
      <c r="I263" s="66">
        <v>0</v>
      </c>
      <c r="J263" s="46"/>
      <c r="K263" s="130"/>
      <c r="L263" s="85">
        <v>0</v>
      </c>
      <c r="M263" s="46"/>
      <c r="N263" s="132">
        <f t="shared" si="74"/>
        <v>0</v>
      </c>
      <c r="O263" s="46"/>
      <c r="P263" s="130"/>
      <c r="Q263" s="85">
        <v>0</v>
      </c>
      <c r="R263" s="46"/>
      <c r="S263" s="132">
        <f t="shared" si="75"/>
        <v>0</v>
      </c>
      <c r="T263" s="43"/>
      <c r="U263" s="43"/>
      <c r="V263" s="38"/>
      <c r="W263" s="43"/>
      <c r="X263" s="43"/>
      <c r="Y263" s="43"/>
      <c r="Z263" s="43"/>
      <c r="AA263" s="43"/>
      <c r="AB263" s="43"/>
      <c r="AC263" s="43"/>
      <c r="AD263" s="43"/>
      <c r="AE263" s="43"/>
      <c r="AF263" s="43"/>
      <c r="AG263" s="43"/>
      <c r="AH263" s="43"/>
      <c r="AI263" s="43"/>
      <c r="AJ263" s="43"/>
      <c r="AK263" s="43"/>
      <c r="AL263" s="43"/>
      <c r="AM263" s="43"/>
      <c r="AN263" s="43"/>
    </row>
    <row r="264" spans="1:40" ht="15.75" hidden="1" customHeight="1">
      <c r="A264" s="16" t="str">
        <f t="shared" si="69"/>
        <v>CarrosserieBénéfices marginaux</v>
      </c>
      <c r="B264" s="43" t="s">
        <v>861</v>
      </c>
      <c r="C264" s="127" t="s">
        <v>412</v>
      </c>
      <c r="D264" s="111"/>
      <c r="E264" s="43"/>
      <c r="F264" s="66">
        <v>0</v>
      </c>
      <c r="G264" s="112"/>
      <c r="H264" s="43"/>
      <c r="I264" s="66">
        <v>0</v>
      </c>
      <c r="J264" s="65"/>
      <c r="K264" s="43"/>
      <c r="L264" s="68">
        <v>0</v>
      </c>
      <c r="M264" s="65"/>
      <c r="N264" s="88">
        <f t="shared" si="74"/>
        <v>0</v>
      </c>
      <c r="O264" s="65"/>
      <c r="P264" s="43"/>
      <c r="Q264" s="68">
        <v>0</v>
      </c>
      <c r="R264" s="65"/>
      <c r="S264" s="88">
        <f t="shared" si="75"/>
        <v>0</v>
      </c>
      <c r="T264" s="43"/>
      <c r="U264" s="43"/>
      <c r="V264" s="38"/>
      <c r="W264" s="43"/>
      <c r="X264" s="43"/>
      <c r="Y264" s="43"/>
      <c r="Z264" s="43"/>
      <c r="AA264" s="43"/>
      <c r="AB264" s="43"/>
      <c r="AC264" s="43"/>
      <c r="AD264" s="43"/>
      <c r="AE264" s="43"/>
      <c r="AF264" s="43"/>
      <c r="AG264" s="43"/>
      <c r="AH264" s="43"/>
      <c r="AI264" s="43"/>
      <c r="AJ264" s="43"/>
      <c r="AK264" s="43"/>
      <c r="AL264" s="43"/>
      <c r="AM264" s="43"/>
      <c r="AN264" s="43"/>
    </row>
    <row r="265" spans="1:40" ht="15.75" hidden="1" customHeight="1">
      <c r="A265" s="16" t="str">
        <f t="shared" si="69"/>
        <v>CarrosserieCsst</v>
      </c>
      <c r="B265" s="43" t="s">
        <v>861</v>
      </c>
      <c r="C265" s="127" t="s">
        <v>413</v>
      </c>
      <c r="D265" s="111"/>
      <c r="E265" s="43"/>
      <c r="F265" s="66">
        <v>0</v>
      </c>
      <c r="G265" s="112"/>
      <c r="H265" s="43"/>
      <c r="I265" s="66">
        <v>0</v>
      </c>
      <c r="J265" s="65"/>
      <c r="K265" s="43"/>
      <c r="L265" s="68">
        <v>0</v>
      </c>
      <c r="M265" s="51"/>
      <c r="N265" s="110">
        <f t="shared" si="74"/>
        <v>0</v>
      </c>
      <c r="O265" s="65"/>
      <c r="P265" s="43"/>
      <c r="Q265" s="68">
        <v>0</v>
      </c>
      <c r="R265" s="65"/>
      <c r="S265" s="88">
        <f t="shared" si="75"/>
        <v>0</v>
      </c>
      <c r="T265" s="43"/>
      <c r="U265" s="43"/>
      <c r="V265" s="38"/>
      <c r="W265" s="43"/>
      <c r="X265" s="43"/>
      <c r="Y265" s="43"/>
      <c r="Z265" s="43"/>
      <c r="AA265" s="43"/>
      <c r="AB265" s="43"/>
      <c r="AC265" s="43"/>
      <c r="AD265" s="43"/>
      <c r="AE265" s="43"/>
      <c r="AF265" s="43"/>
      <c r="AG265" s="43"/>
      <c r="AH265" s="43"/>
      <c r="AI265" s="43"/>
      <c r="AJ265" s="43"/>
      <c r="AK265" s="43"/>
      <c r="AL265" s="43"/>
      <c r="AM265" s="43"/>
      <c r="AN265" s="43"/>
    </row>
    <row r="266" spans="1:40" ht="15.75" hidden="1" customHeight="1">
      <c r="A266" s="16" t="str">
        <f t="shared" si="69"/>
        <v>Carrosserie[...]</v>
      </c>
      <c r="B266" s="43" t="s">
        <v>861</v>
      </c>
      <c r="C266" s="65" t="s">
        <v>330</v>
      </c>
      <c r="D266" s="113"/>
      <c r="E266" s="133"/>
      <c r="F266" s="66">
        <v>0</v>
      </c>
      <c r="G266" s="114"/>
      <c r="H266" s="133"/>
      <c r="I266" s="66">
        <v>0</v>
      </c>
      <c r="J266" s="51"/>
      <c r="K266" s="133"/>
      <c r="L266" s="68">
        <v>0</v>
      </c>
      <c r="M266" s="51"/>
      <c r="N266" s="110">
        <f t="shared" si="74"/>
        <v>0</v>
      </c>
      <c r="O266" s="51"/>
      <c r="P266" s="133"/>
      <c r="Q266" s="68">
        <v>0</v>
      </c>
      <c r="R266" s="51"/>
      <c r="S266" s="110">
        <f t="shared" si="75"/>
        <v>0</v>
      </c>
      <c r="T266" s="43"/>
      <c r="U266" s="43"/>
      <c r="V266" s="38"/>
      <c r="W266" s="43"/>
      <c r="X266" s="43"/>
      <c r="Y266" s="43"/>
      <c r="Z266" s="43"/>
      <c r="AA266" s="43"/>
      <c r="AB266" s="43"/>
      <c r="AC266" s="43"/>
      <c r="AD266" s="43"/>
      <c r="AE266" s="43"/>
      <c r="AF266" s="43"/>
      <c r="AG266" s="43"/>
      <c r="AH266" s="43"/>
      <c r="AI266" s="43"/>
      <c r="AJ266" s="43"/>
      <c r="AK266" s="43"/>
      <c r="AL266" s="43"/>
      <c r="AM266" s="43"/>
      <c r="AN266" s="43"/>
    </row>
    <row r="267" spans="1:40" ht="15.75" hidden="1" customHeight="1">
      <c r="A267" s="16" t="str">
        <f t="shared" si="69"/>
        <v>CarrosserieTOTAL PERSONNEL</v>
      </c>
      <c r="B267" s="43" t="s">
        <v>861</v>
      </c>
      <c r="C267" s="119" t="s">
        <v>414</v>
      </c>
      <c r="D267" s="120" t="s">
        <v>404</v>
      </c>
      <c r="E267" s="121" t="e">
        <f>F267/F$244</f>
        <v>#DIV/0!</v>
      </c>
      <c r="F267" s="122">
        <f>+SUM(F255:F266)</f>
        <v>0</v>
      </c>
      <c r="G267" s="123" t="s">
        <v>404</v>
      </c>
      <c r="H267" s="121" t="e">
        <f>I267/I$244</f>
        <v>#DIV/0!</v>
      </c>
      <c r="I267" s="122">
        <f>+SUM(I255:I266)</f>
        <v>0</v>
      </c>
      <c r="J267" s="123" t="s">
        <v>404</v>
      </c>
      <c r="K267" s="121">
        <f>IF(L245=0,0,L267/L$244)</f>
        <v>0</v>
      </c>
      <c r="L267" s="122">
        <f>+SUM(L255:L266)</f>
        <v>0</v>
      </c>
      <c r="M267" s="180"/>
      <c r="N267" s="135">
        <f t="shared" si="74"/>
        <v>0</v>
      </c>
      <c r="O267" s="123" t="s">
        <v>404</v>
      </c>
      <c r="P267" s="121">
        <f>IF(Q245=0,0,Q267/Q$244)</f>
        <v>0</v>
      </c>
      <c r="Q267" s="122">
        <f>+SUM(Q255:Q266)</f>
        <v>0</v>
      </c>
      <c r="R267" s="180"/>
      <c r="S267" s="135">
        <f t="shared" si="75"/>
        <v>0</v>
      </c>
      <c r="T267" s="43"/>
      <c r="U267" s="43"/>
      <c r="V267" s="38"/>
      <c r="W267" s="43"/>
      <c r="X267" s="43"/>
      <c r="Y267" s="43"/>
      <c r="Z267" s="43"/>
      <c r="AA267" s="43"/>
      <c r="AB267" s="43"/>
      <c r="AC267" s="43"/>
      <c r="AD267" s="43"/>
      <c r="AE267" s="43"/>
      <c r="AF267" s="43"/>
      <c r="AG267" s="43"/>
      <c r="AH267" s="43"/>
      <c r="AI267" s="43"/>
      <c r="AJ267" s="43"/>
      <c r="AK267" s="43"/>
      <c r="AL267" s="43"/>
      <c r="AM267" s="43"/>
      <c r="AN267" s="43"/>
    </row>
    <row r="268" spans="1:40" ht="15.75" hidden="1" customHeight="1">
      <c r="A268" s="16" t="str">
        <f t="shared" si="69"/>
        <v>CarrosseriePublicité 2</v>
      </c>
      <c r="B268" s="43" t="s">
        <v>861</v>
      </c>
      <c r="C268" s="241" t="s">
        <v>415</v>
      </c>
      <c r="D268" s="111"/>
      <c r="E268" s="43"/>
      <c r="F268" s="66">
        <v>0</v>
      </c>
      <c r="G268" s="112"/>
      <c r="H268" s="43"/>
      <c r="I268" s="66">
        <v>0</v>
      </c>
      <c r="J268" s="65"/>
      <c r="K268" s="43"/>
      <c r="L268" s="68">
        <v>0</v>
      </c>
      <c r="M268" s="65"/>
      <c r="N268" s="88">
        <f t="shared" si="74"/>
        <v>0</v>
      </c>
      <c r="O268" s="65"/>
      <c r="P268" s="43"/>
      <c r="Q268" s="68">
        <v>0</v>
      </c>
      <c r="R268" s="65"/>
      <c r="S268" s="88">
        <f t="shared" si="75"/>
        <v>0</v>
      </c>
      <c r="T268" s="43"/>
      <c r="U268" s="43"/>
      <c r="V268" s="38"/>
      <c r="W268" s="43"/>
      <c r="X268" s="43"/>
      <c r="Y268" s="43"/>
      <c r="Z268" s="43"/>
      <c r="AA268" s="43"/>
      <c r="AB268" s="43"/>
      <c r="AC268" s="43"/>
      <c r="AD268" s="43"/>
      <c r="AE268" s="43"/>
      <c r="AF268" s="43"/>
      <c r="AG268" s="43"/>
      <c r="AH268" s="43"/>
      <c r="AI268" s="43"/>
      <c r="AJ268" s="43"/>
      <c r="AK268" s="43"/>
      <c r="AL268" s="43"/>
      <c r="AM268" s="43"/>
      <c r="AN268" s="43"/>
    </row>
    <row r="269" spans="1:40" ht="15.75" hidden="1" customHeight="1">
      <c r="A269" s="16" t="str">
        <f t="shared" si="69"/>
        <v>CarrosserieService gratuit 2</v>
      </c>
      <c r="B269" s="43" t="s">
        <v>861</v>
      </c>
      <c r="C269" s="127" t="s">
        <v>416</v>
      </c>
      <c r="D269" s="111"/>
      <c r="E269" s="43"/>
      <c r="F269" s="66">
        <v>0</v>
      </c>
      <c r="G269" s="112"/>
      <c r="H269" s="43"/>
      <c r="I269" s="66">
        <v>0</v>
      </c>
      <c r="J269" s="65"/>
      <c r="K269" s="43"/>
      <c r="L269" s="68">
        <v>0</v>
      </c>
      <c r="M269" s="65"/>
      <c r="N269" s="88">
        <f t="shared" si="74"/>
        <v>0</v>
      </c>
      <c r="O269" s="65"/>
      <c r="P269" s="43"/>
      <c r="Q269" s="68">
        <v>0</v>
      </c>
      <c r="R269" s="65"/>
      <c r="S269" s="88">
        <f t="shared" si="75"/>
        <v>0</v>
      </c>
      <c r="T269" s="43"/>
      <c r="U269" s="43"/>
      <c r="V269" s="38"/>
      <c r="W269" s="43"/>
      <c r="X269" s="43"/>
      <c r="Y269" s="43"/>
      <c r="Z269" s="43"/>
      <c r="AA269" s="43"/>
      <c r="AB269" s="43"/>
      <c r="AC269" s="43"/>
      <c r="AD269" s="43"/>
      <c r="AE269" s="43"/>
      <c r="AF269" s="43"/>
      <c r="AG269" s="43"/>
      <c r="AH269" s="43"/>
      <c r="AI269" s="43"/>
      <c r="AJ269" s="43"/>
      <c r="AK269" s="43"/>
      <c r="AL269" s="43"/>
      <c r="AM269" s="43"/>
      <c r="AN269" s="43"/>
    </row>
    <row r="270" spans="1:40" ht="15.75" hidden="1" customHeight="1">
      <c r="A270" s="16" t="str">
        <f t="shared" si="69"/>
        <v>CarrosserieFrais véhicules de cie</v>
      </c>
      <c r="B270" s="43" t="s">
        <v>861</v>
      </c>
      <c r="C270" s="128" t="s">
        <v>417</v>
      </c>
      <c r="D270" s="113"/>
      <c r="E270" s="133"/>
      <c r="F270" s="57">
        <v>0</v>
      </c>
      <c r="G270" s="114"/>
      <c r="H270" s="133"/>
      <c r="I270" s="57">
        <v>0</v>
      </c>
      <c r="J270" s="51"/>
      <c r="K270" s="133"/>
      <c r="L270" s="68">
        <v>0</v>
      </c>
      <c r="M270" s="51"/>
      <c r="N270" s="110">
        <f t="shared" si="74"/>
        <v>0</v>
      </c>
      <c r="O270" s="51"/>
      <c r="P270" s="133"/>
      <c r="Q270" s="68">
        <v>0</v>
      </c>
      <c r="R270" s="51"/>
      <c r="S270" s="110">
        <f t="shared" si="75"/>
        <v>0</v>
      </c>
      <c r="T270" s="43"/>
      <c r="U270" s="43"/>
      <c r="V270" s="38"/>
      <c r="W270" s="43"/>
      <c r="X270" s="43"/>
      <c r="Y270" s="43"/>
      <c r="Z270" s="43"/>
      <c r="AA270" s="43"/>
      <c r="AB270" s="43"/>
      <c r="AC270" s="43"/>
      <c r="AD270" s="43"/>
      <c r="AE270" s="43"/>
      <c r="AF270" s="43"/>
      <c r="AG270" s="43"/>
      <c r="AH270" s="43"/>
      <c r="AI270" s="43"/>
      <c r="AJ270" s="43"/>
      <c r="AK270" s="43"/>
      <c r="AL270" s="43"/>
      <c r="AM270" s="43"/>
      <c r="AN270" s="43"/>
    </row>
    <row r="271" spans="1:40" ht="15.75" hidden="1" customHeight="1">
      <c r="A271" s="16" t="str">
        <f t="shared" si="69"/>
        <v>CarrosserieInformatique</v>
      </c>
      <c r="B271" s="43" t="s">
        <v>861</v>
      </c>
      <c r="C271" s="127" t="s">
        <v>418</v>
      </c>
      <c r="D271" s="111"/>
      <c r="E271" s="43"/>
      <c r="F271" s="66">
        <v>0</v>
      </c>
      <c r="G271" s="112"/>
      <c r="H271" s="43"/>
      <c r="I271" s="66">
        <v>0</v>
      </c>
      <c r="J271" s="65"/>
      <c r="K271" s="43"/>
      <c r="L271" s="85">
        <v>0</v>
      </c>
      <c r="M271" s="65"/>
      <c r="N271" s="88">
        <f t="shared" si="74"/>
        <v>0</v>
      </c>
      <c r="O271" s="65"/>
      <c r="P271" s="43"/>
      <c r="Q271" s="85">
        <v>0</v>
      </c>
      <c r="R271" s="65"/>
      <c r="S271" s="88">
        <f t="shared" si="75"/>
        <v>0</v>
      </c>
      <c r="T271" s="43"/>
      <c r="U271" s="43"/>
      <c r="V271" s="38"/>
      <c r="W271" s="43"/>
      <c r="X271" s="43"/>
      <c r="Y271" s="43"/>
      <c r="Z271" s="43"/>
      <c r="AA271" s="43"/>
      <c r="AB271" s="43"/>
      <c r="AC271" s="43"/>
      <c r="AD271" s="43"/>
      <c r="AE271" s="43"/>
      <c r="AF271" s="43"/>
      <c r="AG271" s="43"/>
      <c r="AH271" s="43"/>
      <c r="AI271" s="43"/>
      <c r="AJ271" s="43"/>
      <c r="AK271" s="43"/>
      <c r="AL271" s="43"/>
      <c r="AM271" s="43"/>
      <c r="AN271" s="43"/>
    </row>
    <row r="272" spans="1:40" ht="15.75" hidden="1" customHeight="1">
      <c r="A272" s="16" t="str">
        <f t="shared" si="69"/>
        <v>CarrosserieFrais de déplacement</v>
      </c>
      <c r="B272" s="43" t="s">
        <v>861</v>
      </c>
      <c r="C272" s="127" t="s">
        <v>419</v>
      </c>
      <c r="D272" s="111"/>
      <c r="E272" s="43"/>
      <c r="F272" s="66">
        <v>0</v>
      </c>
      <c r="G272" s="112"/>
      <c r="H272" s="43"/>
      <c r="I272" s="66">
        <v>0</v>
      </c>
      <c r="J272" s="65"/>
      <c r="K272" s="43"/>
      <c r="L272" s="68">
        <v>0</v>
      </c>
      <c r="M272" s="65"/>
      <c r="N272" s="88">
        <f t="shared" si="74"/>
        <v>0</v>
      </c>
      <c r="O272" s="65"/>
      <c r="P272" s="43"/>
      <c r="Q272" s="68">
        <v>0</v>
      </c>
      <c r="R272" s="65"/>
      <c r="S272" s="88">
        <f t="shared" si="75"/>
        <v>0</v>
      </c>
      <c r="T272" s="43"/>
      <c r="U272" s="43"/>
      <c r="V272" s="38"/>
      <c r="W272" s="43"/>
      <c r="X272" s="43"/>
      <c r="Y272" s="43"/>
      <c r="Z272" s="43"/>
      <c r="AA272" s="43"/>
      <c r="AB272" s="43"/>
      <c r="AC272" s="43"/>
      <c r="AD272" s="43"/>
      <c r="AE272" s="43"/>
      <c r="AF272" s="43"/>
      <c r="AG272" s="43"/>
      <c r="AH272" s="43"/>
      <c r="AI272" s="43"/>
      <c r="AJ272" s="43"/>
      <c r="AK272" s="43"/>
      <c r="AL272" s="43"/>
      <c r="AM272" s="43"/>
      <c r="AN272" s="43"/>
    </row>
    <row r="273" spans="1:40" ht="15.75" hidden="1" customHeight="1">
      <c r="A273" s="16" t="str">
        <f t="shared" si="69"/>
        <v>CarrosserieServices extérieurs</v>
      </c>
      <c r="B273" s="43" t="s">
        <v>861</v>
      </c>
      <c r="C273" s="127" t="s">
        <v>420</v>
      </c>
      <c r="D273" s="113"/>
      <c r="E273" s="133"/>
      <c r="F273" s="57">
        <v>0</v>
      </c>
      <c r="G273" s="114"/>
      <c r="H273" s="133"/>
      <c r="I273" s="57">
        <v>0</v>
      </c>
      <c r="J273" s="51"/>
      <c r="K273" s="133"/>
      <c r="L273" s="68">
        <v>0</v>
      </c>
      <c r="M273" s="51"/>
      <c r="N273" s="110">
        <f t="shared" si="74"/>
        <v>0</v>
      </c>
      <c r="O273" s="51"/>
      <c r="P273" s="133"/>
      <c r="Q273" s="57">
        <v>0</v>
      </c>
      <c r="R273" s="51"/>
      <c r="S273" s="110">
        <f t="shared" si="75"/>
        <v>0</v>
      </c>
      <c r="T273" s="43"/>
      <c r="U273" s="43"/>
      <c r="V273" s="38"/>
      <c r="W273" s="43"/>
      <c r="X273" s="43"/>
      <c r="Y273" s="43"/>
      <c r="Z273" s="43"/>
      <c r="AA273" s="43"/>
      <c r="AB273" s="43"/>
      <c r="AC273" s="43"/>
      <c r="AD273" s="43"/>
      <c r="AE273" s="43"/>
      <c r="AF273" s="43"/>
      <c r="AG273" s="43"/>
      <c r="AH273" s="43"/>
      <c r="AI273" s="43"/>
      <c r="AJ273" s="43"/>
      <c r="AK273" s="43"/>
      <c r="AL273" s="43"/>
      <c r="AM273" s="43"/>
      <c r="AN273" s="43"/>
    </row>
    <row r="274" spans="1:40" ht="15.75" hidden="1" customHeight="1">
      <c r="A274" s="16" t="str">
        <f t="shared" si="69"/>
        <v>CarrosserieFournitures d'atelier</v>
      </c>
      <c r="B274" s="43" t="s">
        <v>861</v>
      </c>
      <c r="C274" s="241" t="s">
        <v>828</v>
      </c>
      <c r="D274" s="111"/>
      <c r="E274" s="43"/>
      <c r="F274" s="66">
        <v>0</v>
      </c>
      <c r="G274" s="112"/>
      <c r="H274" s="43"/>
      <c r="I274" s="66">
        <v>0</v>
      </c>
      <c r="J274" s="65"/>
      <c r="K274" s="43"/>
      <c r="L274" s="85">
        <v>0</v>
      </c>
      <c r="M274" s="65"/>
      <c r="N274" s="88">
        <f t="shared" si="74"/>
        <v>0</v>
      </c>
      <c r="O274" s="65"/>
      <c r="P274" s="43"/>
      <c r="Q274" s="68">
        <v>0</v>
      </c>
      <c r="R274" s="65"/>
      <c r="S274" s="88">
        <f t="shared" si="75"/>
        <v>0</v>
      </c>
      <c r="T274" s="43"/>
      <c r="U274" s="43"/>
      <c r="V274" s="38"/>
      <c r="W274" s="43"/>
      <c r="X274" s="43"/>
      <c r="Y274" s="43"/>
      <c r="Z274" s="43"/>
      <c r="AA274" s="43"/>
      <c r="AB274" s="43"/>
      <c r="AC274" s="43"/>
      <c r="AD274" s="43"/>
      <c r="AE274" s="43"/>
      <c r="AF274" s="43"/>
      <c r="AG274" s="43"/>
      <c r="AH274" s="43"/>
      <c r="AI274" s="43"/>
      <c r="AJ274" s="43"/>
      <c r="AK274" s="43"/>
      <c r="AL274" s="43"/>
      <c r="AM274" s="43"/>
      <c r="AN274" s="43"/>
    </row>
    <row r="275" spans="1:40" ht="15.75" hidden="1" customHeight="1">
      <c r="A275" s="16" t="str">
        <f t="shared" si="69"/>
        <v>CarrosserieFournitures autres</v>
      </c>
      <c r="B275" s="43" t="s">
        <v>861</v>
      </c>
      <c r="C275" s="127" t="s">
        <v>421</v>
      </c>
      <c r="D275" s="111"/>
      <c r="E275" s="43"/>
      <c r="F275" s="66">
        <v>0</v>
      </c>
      <c r="G275" s="112"/>
      <c r="H275" s="43"/>
      <c r="I275" s="66">
        <v>0</v>
      </c>
      <c r="J275" s="65"/>
      <c r="K275" s="43"/>
      <c r="L275" s="68">
        <v>0</v>
      </c>
      <c r="M275" s="65"/>
      <c r="N275" s="88">
        <f t="shared" si="74"/>
        <v>0</v>
      </c>
      <c r="O275" s="65"/>
      <c r="P275" s="43"/>
      <c r="Q275" s="68">
        <v>0</v>
      </c>
      <c r="R275" s="65"/>
      <c r="S275" s="88">
        <f t="shared" si="75"/>
        <v>0</v>
      </c>
      <c r="T275" s="43"/>
      <c r="U275" s="43"/>
      <c r="V275" s="38"/>
      <c r="W275" s="43"/>
      <c r="X275" s="43"/>
      <c r="Y275" s="43"/>
      <c r="Z275" s="43"/>
      <c r="AA275" s="43"/>
      <c r="AB275" s="43"/>
      <c r="AC275" s="43"/>
      <c r="AD275" s="43"/>
      <c r="AE275" s="43"/>
      <c r="AF275" s="43"/>
      <c r="AG275" s="43"/>
      <c r="AH275" s="43"/>
      <c r="AI275" s="43"/>
      <c r="AJ275" s="43"/>
      <c r="AK275" s="43"/>
      <c r="AL275" s="43"/>
      <c r="AM275" s="43"/>
      <c r="AN275" s="43"/>
    </row>
    <row r="276" spans="1:40" ht="15.75" hidden="1" customHeight="1">
      <c r="A276" s="16" t="str">
        <f t="shared" si="69"/>
        <v>CarrosserieUniformes</v>
      </c>
      <c r="B276" s="43" t="s">
        <v>861</v>
      </c>
      <c r="C276" s="127" t="s">
        <v>422</v>
      </c>
      <c r="D276" s="111"/>
      <c r="E276" s="43"/>
      <c r="F276" s="66">
        <v>0</v>
      </c>
      <c r="G276" s="112"/>
      <c r="H276" s="43"/>
      <c r="I276" s="66">
        <v>0</v>
      </c>
      <c r="J276" s="65"/>
      <c r="K276" s="43"/>
      <c r="L276" s="68">
        <v>0</v>
      </c>
      <c r="M276" s="65"/>
      <c r="N276" s="88">
        <f t="shared" si="74"/>
        <v>0</v>
      </c>
      <c r="O276" s="65"/>
      <c r="P276" s="43"/>
      <c r="Q276" s="68">
        <v>0</v>
      </c>
      <c r="R276" s="65"/>
      <c r="S276" s="88">
        <f t="shared" si="75"/>
        <v>0</v>
      </c>
      <c r="T276" s="43"/>
      <c r="U276" s="43"/>
      <c r="V276" s="38"/>
      <c r="W276" s="43"/>
      <c r="X276" s="43"/>
      <c r="Y276" s="43"/>
      <c r="Z276" s="43"/>
      <c r="AA276" s="43"/>
      <c r="AB276" s="43"/>
      <c r="AC276" s="43"/>
      <c r="AD276" s="43"/>
      <c r="AE276" s="43"/>
      <c r="AF276" s="43"/>
      <c r="AG276" s="43"/>
      <c r="AH276" s="43"/>
      <c r="AI276" s="43"/>
      <c r="AJ276" s="43"/>
      <c r="AK276" s="43"/>
      <c r="AL276" s="43"/>
      <c r="AM276" s="43"/>
      <c r="AN276" s="43"/>
    </row>
    <row r="277" spans="1:40" ht="15.75" hidden="1" customHeight="1">
      <c r="A277" s="16" t="str">
        <f t="shared" si="69"/>
        <v>CarrosseriePapeterie</v>
      </c>
      <c r="B277" s="43" t="s">
        <v>861</v>
      </c>
      <c r="C277" s="127" t="s">
        <v>423</v>
      </c>
      <c r="D277" s="111"/>
      <c r="E277" s="43"/>
      <c r="F277" s="66">
        <v>0</v>
      </c>
      <c r="G277" s="112"/>
      <c r="H277" s="43"/>
      <c r="I277" s="66">
        <v>0</v>
      </c>
      <c r="J277" s="65"/>
      <c r="K277" s="43"/>
      <c r="L277" s="68">
        <v>0</v>
      </c>
      <c r="M277" s="65"/>
      <c r="N277" s="88">
        <f t="shared" si="74"/>
        <v>0</v>
      </c>
      <c r="O277" s="65"/>
      <c r="P277" s="43"/>
      <c r="Q277" s="68">
        <v>0</v>
      </c>
      <c r="R277" s="65"/>
      <c r="S277" s="88">
        <f t="shared" si="75"/>
        <v>0</v>
      </c>
      <c r="T277" s="43"/>
      <c r="U277" s="43"/>
      <c r="V277" s="38"/>
      <c r="W277" s="43"/>
      <c r="X277" s="43"/>
      <c r="Y277" s="43"/>
      <c r="Z277" s="43"/>
      <c r="AA277" s="43"/>
      <c r="AB277" s="43"/>
      <c r="AC277" s="43"/>
      <c r="AD277" s="43"/>
      <c r="AE277" s="43"/>
      <c r="AF277" s="43"/>
      <c r="AG277" s="43"/>
      <c r="AH277" s="43"/>
      <c r="AI277" s="43"/>
      <c r="AJ277" s="43"/>
      <c r="AK277" s="43"/>
      <c r="AL277" s="43"/>
      <c r="AM277" s="43"/>
      <c r="AN277" s="43"/>
    </row>
    <row r="278" spans="1:40" ht="15.75" hidden="1" customHeight="1">
      <c r="A278" s="16" t="str">
        <f t="shared" si="69"/>
        <v>CarrosserieTéléphone</v>
      </c>
      <c r="B278" s="43" t="s">
        <v>861</v>
      </c>
      <c r="C278" s="127" t="s">
        <v>424</v>
      </c>
      <c r="D278" s="111"/>
      <c r="E278" s="43"/>
      <c r="F278" s="66">
        <v>0</v>
      </c>
      <c r="G278" s="112"/>
      <c r="H278" s="43"/>
      <c r="I278" s="66">
        <v>0</v>
      </c>
      <c r="J278" s="65"/>
      <c r="K278" s="43"/>
      <c r="L278" s="68">
        <v>0</v>
      </c>
      <c r="M278" s="65"/>
      <c r="N278" s="88">
        <f t="shared" si="74"/>
        <v>0</v>
      </c>
      <c r="O278" s="65"/>
      <c r="P278" s="43"/>
      <c r="Q278" s="68">
        <v>0</v>
      </c>
      <c r="R278" s="65"/>
      <c r="S278" s="88">
        <f t="shared" si="75"/>
        <v>0</v>
      </c>
      <c r="T278" s="43"/>
      <c r="U278" s="43"/>
      <c r="V278" s="38"/>
      <c r="W278" s="43"/>
      <c r="X278" s="43"/>
      <c r="Y278" s="43"/>
      <c r="Z278" s="43"/>
      <c r="AA278" s="43"/>
      <c r="AB278" s="43"/>
      <c r="AC278" s="43"/>
      <c r="AD278" s="43"/>
      <c r="AE278" s="43"/>
      <c r="AF278" s="43"/>
      <c r="AG278" s="43"/>
      <c r="AH278" s="43"/>
      <c r="AI278" s="43"/>
      <c r="AJ278" s="43"/>
      <c r="AK278" s="43"/>
      <c r="AL278" s="43"/>
      <c r="AM278" s="43"/>
      <c r="AN278" s="43"/>
    </row>
    <row r="279" spans="1:40" ht="15.75" hidden="1" customHeight="1">
      <c r="A279" s="16" t="str">
        <f t="shared" si="69"/>
        <v>CarrosserieFrais postaux</v>
      </c>
      <c r="B279" s="43" t="s">
        <v>861</v>
      </c>
      <c r="C279" s="127" t="s">
        <v>425</v>
      </c>
      <c r="D279" s="111"/>
      <c r="E279" s="43"/>
      <c r="F279" s="66">
        <v>0</v>
      </c>
      <c r="G279" s="112"/>
      <c r="H279" s="43"/>
      <c r="I279" s="66">
        <v>0</v>
      </c>
      <c r="J279" s="65"/>
      <c r="K279" s="43"/>
      <c r="L279" s="68">
        <v>0</v>
      </c>
      <c r="M279" s="65"/>
      <c r="N279" s="88">
        <f t="shared" si="74"/>
        <v>0</v>
      </c>
      <c r="O279" s="65"/>
      <c r="P279" s="43"/>
      <c r="Q279" s="68">
        <v>0</v>
      </c>
      <c r="R279" s="65"/>
      <c r="S279" s="88">
        <f t="shared" si="75"/>
        <v>0</v>
      </c>
      <c r="T279" s="43"/>
      <c r="U279" s="43"/>
      <c r="V279" s="38"/>
      <c r="W279" s="43"/>
      <c r="X279" s="43"/>
      <c r="Y279" s="43"/>
      <c r="Z279" s="43"/>
      <c r="AA279" s="43"/>
      <c r="AB279" s="43"/>
      <c r="AC279" s="43"/>
      <c r="AD279" s="43"/>
      <c r="AE279" s="43"/>
      <c r="AF279" s="43"/>
      <c r="AG279" s="43"/>
      <c r="AH279" s="43"/>
      <c r="AI279" s="43"/>
      <c r="AJ279" s="43"/>
      <c r="AK279" s="43"/>
      <c r="AL279" s="43"/>
      <c r="AM279" s="43"/>
      <c r="AN279" s="43"/>
    </row>
    <row r="280" spans="1:40" ht="15.75" hidden="1" customHeight="1">
      <c r="A280" s="16" t="str">
        <f t="shared" si="69"/>
        <v>CarrosserieDivers</v>
      </c>
      <c r="B280" s="43" t="s">
        <v>861</v>
      </c>
      <c r="C280" s="127" t="s">
        <v>426</v>
      </c>
      <c r="D280" s="111"/>
      <c r="E280" s="43"/>
      <c r="F280" s="66">
        <v>0</v>
      </c>
      <c r="G280" s="112"/>
      <c r="H280" s="43"/>
      <c r="I280" s="66">
        <v>0</v>
      </c>
      <c r="J280" s="65"/>
      <c r="K280" s="43"/>
      <c r="L280" s="68">
        <v>0</v>
      </c>
      <c r="M280" s="65"/>
      <c r="N280" s="88">
        <f t="shared" si="74"/>
        <v>0</v>
      </c>
      <c r="O280" s="65"/>
      <c r="P280" s="43"/>
      <c r="Q280" s="68">
        <v>0</v>
      </c>
      <c r="R280" s="65"/>
      <c r="S280" s="88">
        <f t="shared" si="75"/>
        <v>0</v>
      </c>
      <c r="T280" s="43"/>
      <c r="U280" s="43"/>
      <c r="V280" s="38"/>
      <c r="W280" s="43"/>
      <c r="X280" s="43"/>
      <c r="Y280" s="43"/>
      <c r="Z280" s="43"/>
      <c r="AA280" s="43"/>
      <c r="AB280" s="43"/>
      <c r="AC280" s="43"/>
      <c r="AD280" s="43"/>
      <c r="AE280" s="43"/>
      <c r="AF280" s="43"/>
      <c r="AG280" s="43"/>
      <c r="AH280" s="43"/>
      <c r="AI280" s="43"/>
      <c r="AJ280" s="43"/>
      <c r="AK280" s="43"/>
      <c r="AL280" s="43"/>
      <c r="AM280" s="43"/>
      <c r="AN280" s="43"/>
    </row>
    <row r="281" spans="1:40" ht="15.75" hidden="1" customHeight="1">
      <c r="A281" s="16" t="str">
        <f t="shared" si="69"/>
        <v>CarrosserieFormation</v>
      </c>
      <c r="B281" s="43" t="s">
        <v>861</v>
      </c>
      <c r="C281" s="127" t="s">
        <v>427</v>
      </c>
      <c r="D281" s="111"/>
      <c r="E281" s="43"/>
      <c r="F281" s="66">
        <v>0</v>
      </c>
      <c r="G281" s="112"/>
      <c r="H281" s="43"/>
      <c r="I281" s="66">
        <v>0</v>
      </c>
      <c r="J281" s="65"/>
      <c r="K281" s="43"/>
      <c r="L281" s="68">
        <v>0</v>
      </c>
      <c r="M281" s="65"/>
      <c r="N281" s="88">
        <f t="shared" si="74"/>
        <v>0</v>
      </c>
      <c r="O281" s="65"/>
      <c r="P281" s="43"/>
      <c r="Q281" s="68">
        <v>0</v>
      </c>
      <c r="R281" s="65"/>
      <c r="S281" s="88">
        <f t="shared" si="75"/>
        <v>0</v>
      </c>
      <c r="T281" s="43"/>
      <c r="U281" s="43"/>
      <c r="V281" s="38"/>
      <c r="W281" s="43"/>
      <c r="X281" s="43"/>
      <c r="Y281" s="43"/>
      <c r="Z281" s="43"/>
      <c r="AA281" s="43"/>
      <c r="AB281" s="43"/>
      <c r="AC281" s="43"/>
      <c r="AD281" s="43"/>
      <c r="AE281" s="43"/>
      <c r="AF281" s="43"/>
      <c r="AG281" s="43"/>
      <c r="AH281" s="43"/>
      <c r="AI281" s="43"/>
      <c r="AJ281" s="43"/>
      <c r="AK281" s="43"/>
      <c r="AL281" s="43"/>
      <c r="AM281" s="43"/>
      <c r="AN281" s="43"/>
    </row>
    <row r="282" spans="1:40" ht="15.75" hidden="1" customHeight="1">
      <c r="A282" s="16" t="str">
        <f t="shared" si="69"/>
        <v>CarrosserieFrais bancaires</v>
      </c>
      <c r="B282" s="43" t="s">
        <v>861</v>
      </c>
      <c r="C282" s="127" t="s">
        <v>428</v>
      </c>
      <c r="D282" s="111"/>
      <c r="E282" s="43"/>
      <c r="F282" s="66">
        <v>0</v>
      </c>
      <c r="G282" s="112"/>
      <c r="H282" s="43"/>
      <c r="I282" s="66">
        <v>0</v>
      </c>
      <c r="J282" s="65"/>
      <c r="K282" s="43"/>
      <c r="L282" s="68">
        <v>0</v>
      </c>
      <c r="M282" s="65"/>
      <c r="N282" s="88">
        <f t="shared" si="74"/>
        <v>0</v>
      </c>
      <c r="O282" s="65"/>
      <c r="P282" s="43"/>
      <c r="Q282" s="68">
        <v>0</v>
      </c>
      <c r="R282" s="65"/>
      <c r="S282" s="88">
        <f t="shared" si="75"/>
        <v>0</v>
      </c>
      <c r="T282" s="43"/>
      <c r="U282" s="43"/>
      <c r="V282" s="38"/>
      <c r="W282" s="43"/>
      <c r="X282" s="43"/>
      <c r="Y282" s="43"/>
      <c r="Z282" s="43"/>
      <c r="AA282" s="43"/>
      <c r="AB282" s="43"/>
      <c r="AC282" s="43"/>
      <c r="AD282" s="43"/>
      <c r="AE282" s="43"/>
      <c r="AF282" s="43"/>
      <c r="AG282" s="43"/>
      <c r="AH282" s="43"/>
      <c r="AI282" s="43"/>
      <c r="AJ282" s="43"/>
      <c r="AK282" s="43"/>
      <c r="AL282" s="43"/>
      <c r="AM282" s="43"/>
      <c r="AN282" s="43"/>
    </row>
    <row r="283" spans="1:40" ht="15.75" hidden="1" customHeight="1">
      <c r="A283" s="16" t="str">
        <f t="shared" si="69"/>
        <v>Carrosserie[...]</v>
      </c>
      <c r="B283" s="43" t="s">
        <v>861</v>
      </c>
      <c r="C283" s="127" t="s">
        <v>330</v>
      </c>
      <c r="D283" s="111"/>
      <c r="E283" s="43"/>
      <c r="F283" s="66">
        <v>0</v>
      </c>
      <c r="G283" s="112"/>
      <c r="H283" s="43"/>
      <c r="I283" s="66">
        <v>0</v>
      </c>
      <c r="J283" s="65"/>
      <c r="K283" s="43"/>
      <c r="L283" s="68">
        <v>0</v>
      </c>
      <c r="M283" s="65"/>
      <c r="N283" s="88">
        <f t="shared" si="74"/>
        <v>0</v>
      </c>
      <c r="O283" s="65"/>
      <c r="P283" s="43"/>
      <c r="Q283" s="68">
        <v>0</v>
      </c>
      <c r="R283" s="65"/>
      <c r="S283" s="88">
        <f t="shared" si="75"/>
        <v>0</v>
      </c>
      <c r="T283" s="43"/>
      <c r="U283" s="43"/>
      <c r="V283" s="38"/>
      <c r="W283" s="43"/>
      <c r="X283" s="43"/>
      <c r="Y283" s="43"/>
      <c r="Z283" s="43"/>
      <c r="AA283" s="43"/>
      <c r="AB283" s="43"/>
      <c r="AC283" s="43"/>
      <c r="AD283" s="43"/>
      <c r="AE283" s="43"/>
      <c r="AF283" s="43"/>
      <c r="AG283" s="43"/>
      <c r="AH283" s="43"/>
      <c r="AI283" s="43"/>
      <c r="AJ283" s="43"/>
      <c r="AK283" s="43"/>
      <c r="AL283" s="43"/>
      <c r="AM283" s="43"/>
      <c r="AN283" s="43"/>
    </row>
    <row r="284" spans="1:40" ht="15.75" hidden="1" customHeight="1">
      <c r="A284" s="16" t="str">
        <f t="shared" si="69"/>
        <v>Carrosserie[...]</v>
      </c>
      <c r="B284" s="43" t="s">
        <v>861</v>
      </c>
      <c r="C284" s="127" t="s">
        <v>330</v>
      </c>
      <c r="D284" s="111"/>
      <c r="E284" s="43"/>
      <c r="F284" s="66">
        <v>0</v>
      </c>
      <c r="G284" s="112"/>
      <c r="H284" s="43"/>
      <c r="I284" s="66">
        <v>0</v>
      </c>
      <c r="J284" s="65"/>
      <c r="K284" s="43"/>
      <c r="L284" s="68">
        <v>0</v>
      </c>
      <c r="M284" s="65"/>
      <c r="N284" s="88">
        <f t="shared" si="74"/>
        <v>0</v>
      </c>
      <c r="O284" s="65"/>
      <c r="P284" s="43"/>
      <c r="Q284" s="68">
        <v>0</v>
      </c>
      <c r="R284" s="65"/>
      <c r="S284" s="88">
        <f t="shared" si="75"/>
        <v>0</v>
      </c>
      <c r="T284" s="43"/>
      <c r="U284" s="43"/>
      <c r="V284" s="38"/>
      <c r="W284" s="43"/>
      <c r="X284" s="43"/>
      <c r="Y284" s="43"/>
      <c r="Z284" s="43"/>
      <c r="AA284" s="43"/>
      <c r="AB284" s="43"/>
      <c r="AC284" s="43"/>
      <c r="AD284" s="43"/>
      <c r="AE284" s="43"/>
      <c r="AF284" s="43"/>
      <c r="AG284" s="43"/>
      <c r="AH284" s="43"/>
      <c r="AI284" s="43"/>
      <c r="AJ284" s="43"/>
      <c r="AK284" s="43"/>
      <c r="AL284" s="43"/>
      <c r="AM284" s="43"/>
      <c r="AN284" s="43"/>
    </row>
    <row r="285" spans="1:40" ht="15.75" hidden="1" customHeight="1">
      <c r="A285" s="16" t="str">
        <f t="shared" si="69"/>
        <v>Carrosserie[...]</v>
      </c>
      <c r="B285" s="43" t="s">
        <v>861</v>
      </c>
      <c r="C285" s="127" t="s">
        <v>330</v>
      </c>
      <c r="D285" s="111"/>
      <c r="E285" s="43"/>
      <c r="F285" s="66">
        <v>0</v>
      </c>
      <c r="G285" s="112"/>
      <c r="H285" s="43"/>
      <c r="I285" s="66">
        <v>0</v>
      </c>
      <c r="J285" s="65"/>
      <c r="K285" s="43"/>
      <c r="L285" s="68">
        <v>0</v>
      </c>
      <c r="M285" s="65"/>
      <c r="N285" s="88">
        <f t="shared" si="74"/>
        <v>0</v>
      </c>
      <c r="O285" s="65"/>
      <c r="P285" s="43"/>
      <c r="Q285" s="68">
        <v>0</v>
      </c>
      <c r="R285" s="65"/>
      <c r="S285" s="88">
        <f t="shared" si="75"/>
        <v>0</v>
      </c>
      <c r="T285" s="43"/>
      <c r="U285" s="43"/>
      <c r="V285" s="38"/>
      <c r="W285" s="43"/>
      <c r="X285" s="43"/>
      <c r="Y285" s="43"/>
      <c r="Z285" s="43"/>
      <c r="AA285" s="43"/>
      <c r="AB285" s="43"/>
      <c r="AC285" s="43"/>
      <c r="AD285" s="43"/>
      <c r="AE285" s="43"/>
      <c r="AF285" s="43"/>
      <c r="AG285" s="43"/>
      <c r="AH285" s="43"/>
      <c r="AI285" s="43"/>
      <c r="AJ285" s="43"/>
      <c r="AK285" s="43"/>
      <c r="AL285" s="43"/>
      <c r="AM285" s="43"/>
      <c r="AN285" s="43"/>
    </row>
    <row r="286" spans="1:40" ht="15.75" hidden="1" customHeight="1">
      <c r="B286" s="43"/>
      <c r="C286" s="119" t="s">
        <v>429</v>
      </c>
      <c r="D286" s="120" t="s">
        <v>404</v>
      </c>
      <c r="E286" s="121" t="e">
        <f>F286/F$250</f>
        <v>#DIV/0!</v>
      </c>
      <c r="F286" s="122">
        <f>+SUM(F268:F285)</f>
        <v>0</v>
      </c>
      <c r="G286" s="123" t="s">
        <v>404</v>
      </c>
      <c r="H286" s="121" t="e">
        <f>I286/I$250</f>
        <v>#DIV/0!</v>
      </c>
      <c r="I286" s="122">
        <f>+SUM(I268:I285)</f>
        <v>0</v>
      </c>
      <c r="J286" s="123" t="s">
        <v>404</v>
      </c>
      <c r="K286" s="121" t="e">
        <f>L286/L$250</f>
        <v>#DIV/0!</v>
      </c>
      <c r="L286" s="122">
        <f>+SUM(L268:L285)</f>
        <v>0</v>
      </c>
      <c r="M286" s="126"/>
      <c r="N286" s="122">
        <f>+SUM(N268:N285)</f>
        <v>0</v>
      </c>
      <c r="O286" s="123" t="s">
        <v>404</v>
      </c>
      <c r="P286" s="121" t="e">
        <f>Q286/Q$250</f>
        <v>#DIV/0!</v>
      </c>
      <c r="Q286" s="122">
        <f>+SUM(Q268:Q285)</f>
        <v>0</v>
      </c>
      <c r="R286" s="126"/>
      <c r="S286" s="122">
        <f t="shared" si="75"/>
        <v>0</v>
      </c>
      <c r="T286" s="18"/>
      <c r="U286" s="43"/>
      <c r="V286" s="38"/>
      <c r="W286" s="43"/>
      <c r="X286" s="43"/>
      <c r="Y286" s="43"/>
      <c r="Z286" s="43"/>
      <c r="AA286" s="43"/>
      <c r="AB286" s="43"/>
      <c r="AC286" s="43"/>
      <c r="AD286" s="43"/>
      <c r="AE286" s="43"/>
      <c r="AF286" s="43"/>
      <c r="AG286" s="43"/>
      <c r="AH286" s="43"/>
      <c r="AI286" s="43"/>
      <c r="AJ286" s="43"/>
      <c r="AK286" s="43"/>
      <c r="AL286" s="43"/>
      <c r="AM286" s="43"/>
      <c r="AN286" s="43"/>
    </row>
    <row r="287" spans="1:40" ht="15.75" hidden="1" customHeight="1">
      <c r="B287" s="43"/>
      <c r="C287" s="51"/>
      <c r="D287" s="113"/>
      <c r="E287" s="133"/>
      <c r="F287" s="88"/>
      <c r="G287" s="114"/>
      <c r="H287" s="133"/>
      <c r="I287" s="88"/>
      <c r="J287" s="51"/>
      <c r="K287" s="133"/>
      <c r="L287" s="110"/>
      <c r="M287" s="51"/>
      <c r="N287" s="110"/>
      <c r="O287" s="51"/>
      <c r="P287" s="133"/>
      <c r="Q287" s="110"/>
      <c r="R287" s="51"/>
      <c r="S287" s="110"/>
      <c r="T287" s="18"/>
      <c r="U287" s="43"/>
      <c r="V287" s="38"/>
      <c r="W287" s="43"/>
      <c r="X287" s="43"/>
      <c r="Y287" s="43"/>
      <c r="Z287" s="43"/>
      <c r="AA287" s="43"/>
      <c r="AB287" s="43"/>
      <c r="AC287" s="43"/>
      <c r="AD287" s="43"/>
      <c r="AE287" s="43"/>
      <c r="AF287" s="43"/>
      <c r="AG287" s="43"/>
      <c r="AH287" s="43"/>
      <c r="AI287" s="43"/>
      <c r="AJ287" s="43"/>
      <c r="AK287" s="43"/>
      <c r="AL287" s="43"/>
      <c r="AM287" s="43"/>
      <c r="AN287" s="43"/>
    </row>
    <row r="288" spans="1:40" ht="15.75" hidden="1" customHeight="1">
      <c r="B288" s="43"/>
      <c r="C288" s="119" t="s">
        <v>430</v>
      </c>
      <c r="D288" s="120" t="s">
        <v>404</v>
      </c>
      <c r="E288" s="121" t="e">
        <f>F288/F$250</f>
        <v>#DIV/0!</v>
      </c>
      <c r="F288" s="122">
        <f>F267+F286</f>
        <v>0</v>
      </c>
      <c r="G288" s="123" t="s">
        <v>404</v>
      </c>
      <c r="H288" s="121" t="e">
        <f>I288/I$250</f>
        <v>#DIV/0!</v>
      </c>
      <c r="I288" s="122">
        <f>I267+I286</f>
        <v>0</v>
      </c>
      <c r="J288" s="123" t="s">
        <v>404</v>
      </c>
      <c r="K288" s="121" t="e">
        <f>L288/L$250</f>
        <v>#DIV/0!</v>
      </c>
      <c r="L288" s="122">
        <f>L267+L286</f>
        <v>0</v>
      </c>
      <c r="M288" s="126"/>
      <c r="N288" s="135">
        <f t="shared" ref="N288:N290" si="76">L288-F288</f>
        <v>0</v>
      </c>
      <c r="O288" s="123" t="s">
        <v>404</v>
      </c>
      <c r="P288" s="121" t="e">
        <f>Q288/Q$250</f>
        <v>#DIV/0!</v>
      </c>
      <c r="Q288" s="122">
        <f>Q267+Q286</f>
        <v>0</v>
      </c>
      <c r="R288" s="126"/>
      <c r="S288" s="135">
        <f>L288-Q288</f>
        <v>0</v>
      </c>
      <c r="T288" s="18"/>
      <c r="U288" s="43"/>
      <c r="V288" s="38"/>
      <c r="W288" s="43"/>
      <c r="X288" s="43"/>
      <c r="Y288" s="43"/>
      <c r="Z288" s="43"/>
      <c r="AA288" s="43"/>
      <c r="AB288" s="43"/>
      <c r="AC288" s="43"/>
      <c r="AD288" s="43"/>
      <c r="AE288" s="43"/>
      <c r="AF288" s="43"/>
      <c r="AG288" s="43"/>
      <c r="AH288" s="43"/>
      <c r="AI288" s="43"/>
      <c r="AJ288" s="43"/>
      <c r="AK288" s="43"/>
      <c r="AL288" s="43"/>
      <c r="AM288" s="43"/>
      <c r="AN288" s="43"/>
    </row>
    <row r="289" spans="1:40" ht="15.75" hidden="1" customHeight="1">
      <c r="B289" s="43"/>
      <c r="C289" s="65"/>
      <c r="D289" s="111"/>
      <c r="E289" s="43"/>
      <c r="F289" s="88"/>
      <c r="G289" s="112"/>
      <c r="H289" s="43"/>
      <c r="I289" s="88"/>
      <c r="J289" s="65"/>
      <c r="K289" s="43"/>
      <c r="L289" s="88"/>
      <c r="M289" s="65"/>
      <c r="N289" s="88">
        <f t="shared" si="76"/>
        <v>0</v>
      </c>
      <c r="O289" s="65"/>
      <c r="P289" s="43"/>
      <c r="Q289" s="88"/>
      <c r="R289" s="65"/>
      <c r="S289" s="88"/>
      <c r="T289" s="43"/>
      <c r="U289" s="43"/>
      <c r="V289" s="38"/>
      <c r="W289" s="43"/>
      <c r="X289" s="43"/>
      <c r="Y289" s="43"/>
      <c r="Z289" s="43"/>
      <c r="AA289" s="43"/>
      <c r="AB289" s="43"/>
      <c r="AC289" s="43"/>
      <c r="AD289" s="43"/>
      <c r="AE289" s="43"/>
      <c r="AF289" s="43"/>
      <c r="AG289" s="43"/>
      <c r="AH289" s="43"/>
      <c r="AI289" s="43"/>
      <c r="AJ289" s="43"/>
      <c r="AK289" s="43"/>
      <c r="AL289" s="43"/>
      <c r="AM289" s="43"/>
      <c r="AN289" s="43"/>
    </row>
    <row r="290" spans="1:40" ht="15.75" hidden="1" customHeight="1">
      <c r="B290" s="43"/>
      <c r="C290" s="161" t="s">
        <v>459</v>
      </c>
      <c r="D290" s="186"/>
      <c r="E290" s="162"/>
      <c r="F290" s="164">
        <f>F251-F288</f>
        <v>0</v>
      </c>
      <c r="G290" s="187"/>
      <c r="H290" s="162"/>
      <c r="I290" s="164">
        <f>I251-I288</f>
        <v>0</v>
      </c>
      <c r="J290" s="161"/>
      <c r="K290" s="163"/>
      <c r="L290" s="164">
        <f>L251-L288</f>
        <v>0</v>
      </c>
      <c r="M290" s="161"/>
      <c r="N290" s="164">
        <f t="shared" si="76"/>
        <v>0</v>
      </c>
      <c r="O290" s="161"/>
      <c r="P290" s="163"/>
      <c r="Q290" s="164">
        <f>Q251-Q288</f>
        <v>0</v>
      </c>
      <c r="R290" s="161"/>
      <c r="S290" s="164">
        <f>L290-Q290</f>
        <v>0</v>
      </c>
      <c r="T290" s="18"/>
      <c r="U290" s="43"/>
      <c r="V290" s="38"/>
      <c r="W290" s="43"/>
      <c r="X290" s="43"/>
      <c r="Y290" s="43"/>
      <c r="Z290" s="43"/>
      <c r="AA290" s="43"/>
      <c r="AB290" s="43"/>
      <c r="AC290" s="43"/>
      <c r="AD290" s="43"/>
      <c r="AE290" s="43"/>
      <c r="AF290" s="43"/>
      <c r="AG290" s="43"/>
      <c r="AH290" s="43"/>
      <c r="AI290" s="43"/>
      <c r="AJ290" s="43"/>
      <c r="AK290" s="43"/>
      <c r="AL290" s="43"/>
      <c r="AM290" s="43"/>
      <c r="AN290" s="43"/>
    </row>
    <row r="291" spans="1:40" ht="15.75" hidden="1" customHeight="1">
      <c r="B291" s="43"/>
      <c r="C291" s="43"/>
      <c r="D291" s="43"/>
      <c r="E291" s="43"/>
      <c r="F291" s="43"/>
      <c r="G291" s="43"/>
      <c r="H291" s="43"/>
      <c r="I291" s="43"/>
      <c r="J291" s="43"/>
      <c r="K291" s="43"/>
      <c r="L291" s="101"/>
      <c r="M291" s="43"/>
      <c r="N291" s="43"/>
      <c r="O291" s="43"/>
      <c r="P291" s="43"/>
      <c r="Q291" s="43"/>
      <c r="R291" s="43"/>
      <c r="S291" s="43"/>
      <c r="T291" s="43"/>
      <c r="U291" s="43"/>
      <c r="V291" s="38"/>
      <c r="W291" s="43"/>
      <c r="X291" s="43"/>
      <c r="Y291" s="43"/>
      <c r="Z291" s="43"/>
      <c r="AA291" s="43"/>
      <c r="AB291" s="43"/>
      <c r="AC291" s="43"/>
      <c r="AD291" s="43"/>
      <c r="AE291" s="43"/>
      <c r="AF291" s="43"/>
      <c r="AG291" s="43"/>
      <c r="AH291" s="43"/>
      <c r="AI291" s="43"/>
      <c r="AJ291" s="43"/>
      <c r="AK291" s="43"/>
      <c r="AL291" s="43"/>
      <c r="AM291" s="43"/>
      <c r="AN291" s="43"/>
    </row>
    <row r="292" spans="1:40" ht="15.75" customHeight="1">
      <c r="B292" s="43"/>
      <c r="C292" s="35" t="str">
        <f>C1</f>
        <v>BMW Sherbrooke</v>
      </c>
      <c r="D292" s="36"/>
      <c r="E292" s="36"/>
      <c r="F292" s="36"/>
      <c r="G292" s="36"/>
      <c r="H292" s="35"/>
      <c r="I292" s="35"/>
      <c r="J292" s="35"/>
      <c r="K292" s="12" t="s">
        <v>987</v>
      </c>
      <c r="L292" s="36"/>
      <c r="M292" s="36"/>
      <c r="N292" s="35"/>
      <c r="O292" s="35"/>
      <c r="P292" s="36"/>
      <c r="Q292" s="35"/>
      <c r="R292" s="36"/>
      <c r="S292" s="15" t="str">
        <f>$S$1</f>
        <v>Réalisé  Q2 2026</v>
      </c>
      <c r="T292" s="43"/>
      <c r="U292" s="43"/>
      <c r="V292" s="38"/>
      <c r="W292" s="43"/>
      <c r="X292" s="43"/>
      <c r="Y292" s="43"/>
      <c r="Z292" s="43"/>
      <c r="AA292" s="43"/>
      <c r="AB292" s="43"/>
      <c r="AC292" s="43"/>
      <c r="AD292" s="43"/>
      <c r="AE292" s="43"/>
      <c r="AF292" s="43"/>
      <c r="AG292" s="43"/>
      <c r="AH292" s="43"/>
      <c r="AI292" s="43"/>
      <c r="AJ292" s="43"/>
      <c r="AK292" s="43"/>
      <c r="AL292" s="43"/>
      <c r="AM292" s="43"/>
      <c r="AN292" s="43"/>
    </row>
    <row r="293" spans="1:40" ht="15.75" customHeight="1">
      <c r="B293" s="43"/>
      <c r="C293" s="39"/>
      <c r="D293" s="42"/>
      <c r="E293" s="42"/>
      <c r="F293" s="42"/>
      <c r="G293" s="42"/>
      <c r="H293" s="42"/>
      <c r="I293" s="42"/>
      <c r="J293" s="42"/>
      <c r="K293" s="42"/>
      <c r="L293" s="42"/>
      <c r="M293" s="42"/>
      <c r="N293" s="42"/>
      <c r="O293" s="42"/>
      <c r="P293" s="42"/>
      <c r="Q293" s="42"/>
      <c r="R293" s="42"/>
      <c r="S293" s="42"/>
      <c r="T293" s="43"/>
      <c r="U293" s="43"/>
      <c r="V293" s="38"/>
      <c r="W293" s="43"/>
      <c r="X293" s="43"/>
      <c r="Y293" s="43"/>
      <c r="Z293" s="43"/>
      <c r="AA293" s="43"/>
      <c r="AB293" s="43"/>
      <c r="AC293" s="43"/>
      <c r="AD293" s="43"/>
      <c r="AE293" s="43"/>
      <c r="AF293" s="43"/>
      <c r="AG293" s="43"/>
      <c r="AH293" s="43"/>
      <c r="AI293" s="43"/>
      <c r="AJ293" s="43"/>
      <c r="AK293" s="43"/>
      <c r="AL293" s="43"/>
      <c r="AM293" s="43"/>
      <c r="AN293" s="43"/>
    </row>
    <row r="294" spans="1:40" ht="15.75" customHeight="1">
      <c r="B294" s="43"/>
      <c r="C294" s="44"/>
      <c r="D294" s="862" t="s">
        <v>337</v>
      </c>
      <c r="E294" s="863"/>
      <c r="F294" s="861"/>
      <c r="G294" s="860" t="s">
        <v>3007</v>
      </c>
      <c r="H294" s="863"/>
      <c r="I294" s="861"/>
      <c r="J294" s="860" t="s">
        <v>338</v>
      </c>
      <c r="K294" s="863"/>
      <c r="L294" s="861"/>
      <c r="M294" s="860" t="s">
        <v>339</v>
      </c>
      <c r="N294" s="861"/>
      <c r="O294" s="862" t="s">
        <v>340</v>
      </c>
      <c r="P294" s="863"/>
      <c r="Q294" s="861"/>
      <c r="R294" s="860" t="s">
        <v>341</v>
      </c>
      <c r="S294" s="861"/>
      <c r="T294" s="43"/>
      <c r="U294" s="43"/>
      <c r="V294" s="38"/>
      <c r="W294" s="43"/>
      <c r="X294" s="43"/>
      <c r="Y294" s="43"/>
      <c r="Z294" s="43"/>
      <c r="AA294" s="43"/>
      <c r="AB294" s="43"/>
      <c r="AC294" s="43"/>
      <c r="AD294" s="43"/>
      <c r="AE294" s="43"/>
      <c r="AF294" s="43"/>
      <c r="AG294" s="43"/>
      <c r="AH294" s="43"/>
      <c r="AI294" s="43"/>
      <c r="AJ294" s="43"/>
      <c r="AK294" s="43"/>
      <c r="AL294" s="43"/>
      <c r="AM294" s="43"/>
      <c r="AN294" s="43"/>
    </row>
    <row r="295" spans="1:40" ht="15.75" customHeight="1">
      <c r="A295" s="16" t="str">
        <f t="shared" ref="A295:A349" si="77">+B295&amp;C295</f>
        <v>Pièces</v>
      </c>
      <c r="B295" s="43" t="s">
        <v>987</v>
      </c>
      <c r="C295" s="65"/>
      <c r="D295" s="104" t="s">
        <v>688</v>
      </c>
      <c r="E295" s="104" t="s">
        <v>990</v>
      </c>
      <c r="F295" s="171" t="s">
        <v>344</v>
      </c>
      <c r="G295" s="172" t="s">
        <v>688</v>
      </c>
      <c r="H295" s="104" t="s">
        <v>990</v>
      </c>
      <c r="I295" s="171" t="s">
        <v>344</v>
      </c>
      <c r="J295" s="172" t="s">
        <v>688</v>
      </c>
      <c r="K295" s="104" t="s">
        <v>990</v>
      </c>
      <c r="L295" s="171" t="s">
        <v>344</v>
      </c>
      <c r="M295" s="172" t="s">
        <v>687</v>
      </c>
      <c r="N295" s="171" t="s">
        <v>465</v>
      </c>
      <c r="O295" s="104" t="s">
        <v>688</v>
      </c>
      <c r="P295" s="104" t="s">
        <v>990</v>
      </c>
      <c r="Q295" s="171" t="s">
        <v>344</v>
      </c>
      <c r="R295" s="172" t="s">
        <v>690</v>
      </c>
      <c r="S295" s="171" t="s">
        <v>344</v>
      </c>
      <c r="T295" s="43"/>
      <c r="U295" s="43"/>
      <c r="V295" s="38"/>
      <c r="W295" s="43"/>
      <c r="X295" s="43"/>
      <c r="Y295" s="43"/>
      <c r="Z295" s="43"/>
      <c r="AA295" s="43"/>
      <c r="AB295" s="43"/>
      <c r="AC295" s="43"/>
      <c r="AD295" s="43"/>
      <c r="AE295" s="43"/>
      <c r="AF295" s="43"/>
      <c r="AG295" s="43"/>
      <c r="AH295" s="43"/>
      <c r="AI295" s="43"/>
      <c r="AJ295" s="43"/>
      <c r="AK295" s="43"/>
      <c r="AL295" s="43"/>
      <c r="AM295" s="43"/>
      <c r="AN295" s="43"/>
    </row>
    <row r="296" spans="1:40" ht="15.75" customHeight="1">
      <c r="A296" s="16" t="str">
        <f t="shared" si="77"/>
        <v>PiècesPièces Ro Clients</v>
      </c>
      <c r="B296" s="43" t="s">
        <v>987</v>
      </c>
      <c r="C296" s="65" t="s">
        <v>991</v>
      </c>
      <c r="D296" s="101">
        <v>207352.58304994123</v>
      </c>
      <c r="E296" s="105">
        <f t="shared" ref="E296:E304" si="78">IF(D296=0,0,F296/D296)</f>
        <v>0.40200000000000002</v>
      </c>
      <c r="F296" s="88">
        <v>83355.73838607638</v>
      </c>
      <c r="G296" s="101">
        <v>0</v>
      </c>
      <c r="H296" s="105">
        <f t="shared" ref="H296:H304" si="79">IF(G296=0,0,I296/G296)</f>
        <v>0</v>
      </c>
      <c r="I296" s="88">
        <v>0</v>
      </c>
      <c r="J296" s="66">
        <v>271731.04000000004</v>
      </c>
      <c r="K296" s="105">
        <f t="shared" ref="K296:K304" si="80">IF(J296=0,0,L296/J296)</f>
        <v>0.36710093922284326</v>
      </c>
      <c r="L296" s="68">
        <v>99752.72</v>
      </c>
      <c r="M296" s="106">
        <f t="shared" ref="M296:M302" si="81">(+J296-D296)/D296</f>
        <v>0.31047820096146644</v>
      </c>
      <c r="N296" s="88">
        <f t="shared" ref="N296:N305" si="82">L296-F296</f>
        <v>16396.981613923621</v>
      </c>
      <c r="O296" s="66">
        <v>190491.29999999981</v>
      </c>
      <c r="P296" s="105">
        <f t="shared" ref="P296:P304" si="83">IF(O296=0,0,Q296/O296)</f>
        <v>0.40094949218153147</v>
      </c>
      <c r="Q296" s="68">
        <v>76377.389999999694</v>
      </c>
      <c r="R296" s="106">
        <f t="shared" ref="R296:R305" si="84">IF(O296=0,0,(J296-O296)/O296)</f>
        <v>0.42647480488610401</v>
      </c>
      <c r="S296" s="88">
        <f t="shared" ref="S296:S305" si="85">L296-Q296</f>
        <v>23375.330000000307</v>
      </c>
      <c r="T296" s="43"/>
      <c r="U296" s="43"/>
      <c r="V296" s="38"/>
      <c r="W296" s="43"/>
      <c r="X296" s="43"/>
      <c r="Y296" s="43"/>
      <c r="Z296" s="43"/>
      <c r="AA296" s="43"/>
      <c r="AB296" s="43"/>
      <c r="AC296" s="43"/>
      <c r="AD296" s="43"/>
      <c r="AE296" s="43"/>
      <c r="AF296" s="43"/>
      <c r="AG296" s="43"/>
      <c r="AH296" s="43"/>
      <c r="AI296" s="43"/>
      <c r="AJ296" s="43"/>
      <c r="AK296" s="43"/>
      <c r="AL296" s="43"/>
      <c r="AM296" s="43"/>
      <c r="AN296" s="43"/>
    </row>
    <row r="297" spans="1:40" ht="15.75" customHeight="1">
      <c r="A297" s="16" t="str">
        <f t="shared" si="77"/>
        <v>PiècesPièces Ro Carrosserie</v>
      </c>
      <c r="B297" s="43" t="s">
        <v>987</v>
      </c>
      <c r="C297" s="65" t="s">
        <v>1007</v>
      </c>
      <c r="D297" s="101">
        <v>0</v>
      </c>
      <c r="E297" s="105">
        <f t="shared" si="78"/>
        <v>0</v>
      </c>
      <c r="F297" s="88">
        <v>0</v>
      </c>
      <c r="G297" s="101">
        <v>0</v>
      </c>
      <c r="H297" s="105">
        <f t="shared" si="79"/>
        <v>0</v>
      </c>
      <c r="I297" s="88">
        <v>0</v>
      </c>
      <c r="J297" s="66">
        <v>0</v>
      </c>
      <c r="K297" s="105">
        <f t="shared" si="80"/>
        <v>0</v>
      </c>
      <c r="L297" s="68">
        <v>0</v>
      </c>
      <c r="M297" s="106" t="e">
        <f t="shared" si="81"/>
        <v>#DIV/0!</v>
      </c>
      <c r="N297" s="88">
        <f t="shared" si="82"/>
        <v>0</v>
      </c>
      <c r="O297" s="66">
        <v>5327.3099999999995</v>
      </c>
      <c r="P297" s="105">
        <f t="shared" si="83"/>
        <v>0.28271679327840865</v>
      </c>
      <c r="Q297" s="68">
        <v>1506.119999999999</v>
      </c>
      <c r="R297" s="106">
        <f t="shared" si="84"/>
        <v>-1</v>
      </c>
      <c r="S297" s="88">
        <f t="shared" si="85"/>
        <v>-1506.119999999999</v>
      </c>
      <c r="T297" s="43"/>
      <c r="U297" s="43"/>
      <c r="V297" s="38"/>
      <c r="W297" s="43"/>
      <c r="X297" s="43"/>
      <c r="Y297" s="43"/>
      <c r="Z297" s="43"/>
      <c r="AA297" s="43"/>
      <c r="AB297" s="43"/>
      <c r="AC297" s="43"/>
      <c r="AD297" s="43"/>
      <c r="AE297" s="43"/>
      <c r="AF297" s="43"/>
      <c r="AG297" s="43"/>
      <c r="AH297" s="43"/>
      <c r="AI297" s="43"/>
      <c r="AJ297" s="43"/>
      <c r="AK297" s="43"/>
      <c r="AL297" s="43"/>
      <c r="AM297" s="43"/>
      <c r="AN297" s="43"/>
    </row>
    <row r="298" spans="1:40" ht="15.75" customHeight="1">
      <c r="A298" s="16" t="str">
        <f t="shared" si="77"/>
        <v>PiècesP/A Garantie</v>
      </c>
      <c r="B298" s="43" t="s">
        <v>987</v>
      </c>
      <c r="C298" s="65" t="s">
        <v>1014</v>
      </c>
      <c r="D298" s="101">
        <v>171358.82147512108</v>
      </c>
      <c r="E298" s="105">
        <f t="shared" si="78"/>
        <v>0.27700000000000002</v>
      </c>
      <c r="F298" s="88">
        <v>47466.393548608539</v>
      </c>
      <c r="G298" s="101">
        <v>0</v>
      </c>
      <c r="H298" s="105">
        <f t="shared" si="79"/>
        <v>0</v>
      </c>
      <c r="I298" s="88">
        <v>0</v>
      </c>
      <c r="J298" s="66">
        <v>183228</v>
      </c>
      <c r="K298" s="105">
        <f t="shared" si="80"/>
        <v>0.28783068090029906</v>
      </c>
      <c r="L298" s="68">
        <v>52738.639999999992</v>
      </c>
      <c r="M298" s="106">
        <f t="shared" si="81"/>
        <v>6.9265056929690455E-2</v>
      </c>
      <c r="N298" s="88">
        <f t="shared" si="82"/>
        <v>5272.2464513914529</v>
      </c>
      <c r="O298" s="66">
        <v>206403.41</v>
      </c>
      <c r="P298" s="105">
        <f t="shared" si="83"/>
        <v>0.27078283251231167</v>
      </c>
      <c r="Q298" s="68">
        <v>55890.5</v>
      </c>
      <c r="R298" s="106">
        <f t="shared" si="84"/>
        <v>-0.11228210812989961</v>
      </c>
      <c r="S298" s="88">
        <f t="shared" si="85"/>
        <v>-3151.8600000000079</v>
      </c>
      <c r="T298" s="43"/>
      <c r="U298" s="43"/>
      <c r="V298" s="38"/>
      <c r="W298" s="43"/>
      <c r="X298" s="43"/>
      <c r="Y298" s="43"/>
      <c r="Z298" s="43"/>
      <c r="AA298" s="43"/>
      <c r="AB298" s="43"/>
      <c r="AC298" s="43"/>
      <c r="AD298" s="43"/>
      <c r="AE298" s="43"/>
      <c r="AF298" s="43"/>
      <c r="AG298" s="43"/>
      <c r="AH298" s="43"/>
      <c r="AI298" s="43"/>
      <c r="AJ298" s="43"/>
      <c r="AK298" s="43"/>
      <c r="AL298" s="43"/>
      <c r="AM298" s="43"/>
      <c r="AN298" s="43"/>
    </row>
    <row r="299" spans="1:40" ht="15.75" customHeight="1">
      <c r="A299" s="16" t="str">
        <f t="shared" si="77"/>
        <v>PiècesVentes Internes</v>
      </c>
      <c r="B299" s="43" t="s">
        <v>987</v>
      </c>
      <c r="C299" s="65" t="s">
        <v>1023</v>
      </c>
      <c r="D299" s="101">
        <v>111600</v>
      </c>
      <c r="E299" s="105">
        <f t="shared" si="78"/>
        <v>0.33800000000000002</v>
      </c>
      <c r="F299" s="88">
        <v>37720.800000000003</v>
      </c>
      <c r="G299" s="101">
        <v>0</v>
      </c>
      <c r="H299" s="105">
        <f t="shared" si="79"/>
        <v>0</v>
      </c>
      <c r="I299" s="88">
        <v>0</v>
      </c>
      <c r="J299" s="66">
        <v>67898.92</v>
      </c>
      <c r="K299" s="105">
        <f t="shared" si="80"/>
        <v>0.27508935340945045</v>
      </c>
      <c r="L299" s="68">
        <v>18678.270000000004</v>
      </c>
      <c r="M299" s="106">
        <f t="shared" si="81"/>
        <v>-0.39158673835125452</v>
      </c>
      <c r="N299" s="88">
        <f t="shared" si="82"/>
        <v>-19042.53</v>
      </c>
      <c r="O299" s="66">
        <v>85368.41</v>
      </c>
      <c r="P299" s="105">
        <f t="shared" si="83"/>
        <v>0.32368964116820248</v>
      </c>
      <c r="Q299" s="68">
        <v>27632.869999999988</v>
      </c>
      <c r="R299" s="106">
        <f t="shared" si="84"/>
        <v>-0.20463646915761938</v>
      </c>
      <c r="S299" s="88">
        <f t="shared" si="85"/>
        <v>-8954.599999999984</v>
      </c>
      <c r="T299" s="43"/>
      <c r="U299" s="43"/>
      <c r="V299" s="38"/>
      <c r="W299" s="43"/>
      <c r="X299" s="43"/>
      <c r="Y299" s="43"/>
      <c r="Z299" s="43"/>
      <c r="AA299" s="43"/>
      <c r="AB299" s="43"/>
      <c r="AC299" s="43"/>
      <c r="AD299" s="43"/>
      <c r="AE299" s="43"/>
      <c r="AF299" s="43"/>
      <c r="AG299" s="43"/>
      <c r="AH299" s="43"/>
      <c r="AI299" s="43"/>
      <c r="AJ299" s="43"/>
      <c r="AK299" s="43"/>
      <c r="AL299" s="43"/>
      <c r="AM299" s="43"/>
      <c r="AN299" s="43"/>
    </row>
    <row r="300" spans="1:40" ht="15.75" customHeight="1">
      <c r="A300" s="16" t="str">
        <f t="shared" si="77"/>
        <v>PiècesVentes Détails</v>
      </c>
      <c r="B300" s="43" t="s">
        <v>987</v>
      </c>
      <c r="C300" s="65" t="s">
        <v>1032</v>
      </c>
      <c r="D300" s="101">
        <v>57354.818607990426</v>
      </c>
      <c r="E300" s="105">
        <f t="shared" si="78"/>
        <v>0.33099999999999996</v>
      </c>
      <c r="F300" s="88">
        <v>18984.444959244829</v>
      </c>
      <c r="G300" s="101">
        <v>0</v>
      </c>
      <c r="H300" s="105">
        <f t="shared" si="79"/>
        <v>0</v>
      </c>
      <c r="I300" s="88">
        <v>0</v>
      </c>
      <c r="J300" s="66">
        <v>80677.19</v>
      </c>
      <c r="K300" s="105">
        <f t="shared" si="80"/>
        <v>0.35946219743151692</v>
      </c>
      <c r="L300" s="68">
        <v>29000.400000000005</v>
      </c>
      <c r="M300" s="106">
        <f t="shared" si="81"/>
        <v>0.40663316453694448</v>
      </c>
      <c r="N300" s="88">
        <f t="shared" si="82"/>
        <v>10015.955040755176</v>
      </c>
      <c r="O300" s="66">
        <v>57151.54</v>
      </c>
      <c r="P300" s="105">
        <f t="shared" si="83"/>
        <v>0.31689767239867878</v>
      </c>
      <c r="Q300" s="68">
        <v>18111.189999999988</v>
      </c>
      <c r="R300" s="106">
        <f t="shared" si="84"/>
        <v>0.41163632686013363</v>
      </c>
      <c r="S300" s="88">
        <f t="shared" si="85"/>
        <v>10889.210000000017</v>
      </c>
      <c r="T300" s="43"/>
      <c r="U300" s="43"/>
      <c r="V300" s="38"/>
      <c r="W300" s="43"/>
      <c r="X300" s="43"/>
      <c r="Y300" s="43"/>
      <c r="Z300" s="43"/>
      <c r="AA300" s="43"/>
      <c r="AB300" s="43"/>
      <c r="AC300" s="43"/>
      <c r="AD300" s="43"/>
      <c r="AE300" s="43"/>
      <c r="AF300" s="43"/>
      <c r="AG300" s="43"/>
      <c r="AH300" s="43"/>
      <c r="AI300" s="43"/>
      <c r="AJ300" s="43"/>
      <c r="AK300" s="43"/>
      <c r="AL300" s="43"/>
      <c r="AM300" s="43"/>
      <c r="AN300" s="43"/>
    </row>
    <row r="301" spans="1:40" ht="15.75" customHeight="1">
      <c r="A301" s="16" t="str">
        <f t="shared" si="77"/>
        <v>PiècesVentes de Gros</v>
      </c>
      <c r="B301" s="43" t="s">
        <v>987</v>
      </c>
      <c r="C301" s="65" t="s">
        <v>1042</v>
      </c>
      <c r="D301" s="101">
        <v>278400</v>
      </c>
      <c r="E301" s="105">
        <f t="shared" si="78"/>
        <v>0.2</v>
      </c>
      <c r="F301" s="88">
        <v>55680</v>
      </c>
      <c r="G301" s="101">
        <v>0</v>
      </c>
      <c r="H301" s="105">
        <f t="shared" si="79"/>
        <v>0</v>
      </c>
      <c r="I301" s="88">
        <v>0</v>
      </c>
      <c r="J301" s="66">
        <v>233963.96000000002</v>
      </c>
      <c r="K301" s="105">
        <f t="shared" si="80"/>
        <v>0.18140191335451838</v>
      </c>
      <c r="L301" s="68">
        <v>42441.510000000009</v>
      </c>
      <c r="M301" s="106">
        <f t="shared" si="81"/>
        <v>-0.15961221264367809</v>
      </c>
      <c r="N301" s="88">
        <f t="shared" si="82"/>
        <v>-13238.489999999991</v>
      </c>
      <c r="O301" s="66">
        <v>213229.32</v>
      </c>
      <c r="P301" s="105">
        <f t="shared" si="83"/>
        <v>0.18042631285416047</v>
      </c>
      <c r="Q301" s="68">
        <v>38472.179999999898</v>
      </c>
      <c r="R301" s="106">
        <f t="shared" si="84"/>
        <v>9.7241036082655108E-2</v>
      </c>
      <c r="S301" s="88">
        <f t="shared" si="85"/>
        <v>3969.3300000001109</v>
      </c>
      <c r="T301" s="43"/>
      <c r="U301" s="43"/>
      <c r="V301" s="38"/>
      <c r="W301" s="43"/>
      <c r="X301" s="43"/>
      <c r="Y301" s="43"/>
      <c r="Z301" s="43"/>
      <c r="AA301" s="43"/>
      <c r="AB301" s="43"/>
      <c r="AC301" s="43"/>
      <c r="AD301" s="43"/>
      <c r="AE301" s="43"/>
      <c r="AF301" s="43"/>
      <c r="AG301" s="43"/>
      <c r="AH301" s="43"/>
      <c r="AI301" s="43"/>
      <c r="AJ301" s="43"/>
      <c r="AK301" s="43"/>
      <c r="AL301" s="43"/>
      <c r="AM301" s="43"/>
      <c r="AN301" s="43"/>
    </row>
    <row r="302" spans="1:40" ht="15.75" hidden="1" customHeight="1">
      <c r="A302" s="16" t="str">
        <f t="shared" si="77"/>
        <v>Pièces[...]</v>
      </c>
      <c r="B302" s="43" t="s">
        <v>987</v>
      </c>
      <c r="C302" s="65" t="s">
        <v>330</v>
      </c>
      <c r="D302" s="101">
        <v>0</v>
      </c>
      <c r="E302" s="105">
        <f t="shared" si="78"/>
        <v>0</v>
      </c>
      <c r="F302" s="88">
        <v>0</v>
      </c>
      <c r="G302" s="101">
        <v>0</v>
      </c>
      <c r="H302" s="105">
        <f t="shared" si="79"/>
        <v>0</v>
      </c>
      <c r="I302" s="88">
        <v>0</v>
      </c>
      <c r="J302" s="66">
        <v>0</v>
      </c>
      <c r="K302" s="105">
        <f t="shared" si="80"/>
        <v>0</v>
      </c>
      <c r="L302" s="68">
        <v>0</v>
      </c>
      <c r="M302" s="106" t="e">
        <f t="shared" si="81"/>
        <v>#DIV/0!</v>
      </c>
      <c r="N302" s="88">
        <f t="shared" si="82"/>
        <v>0</v>
      </c>
      <c r="O302" s="66">
        <v>0</v>
      </c>
      <c r="P302" s="105">
        <f t="shared" si="83"/>
        <v>0</v>
      </c>
      <c r="Q302" s="68">
        <v>0</v>
      </c>
      <c r="R302" s="106">
        <f t="shared" si="84"/>
        <v>0</v>
      </c>
      <c r="S302" s="88">
        <f t="shared" si="85"/>
        <v>0</v>
      </c>
      <c r="T302" s="43"/>
      <c r="U302" s="43"/>
      <c r="V302" s="38"/>
      <c r="W302" s="43"/>
      <c r="X302" s="43"/>
      <c r="Y302" s="43"/>
      <c r="Z302" s="43"/>
      <c r="AA302" s="43"/>
      <c r="AB302" s="43"/>
      <c r="AC302" s="43"/>
      <c r="AD302" s="43"/>
      <c r="AE302" s="43"/>
      <c r="AF302" s="43"/>
      <c r="AG302" s="43"/>
      <c r="AH302" s="43"/>
      <c r="AI302" s="43"/>
      <c r="AJ302" s="43"/>
      <c r="AK302" s="43"/>
      <c r="AL302" s="43"/>
      <c r="AM302" s="43"/>
      <c r="AN302" s="43"/>
    </row>
    <row r="303" spans="1:40" ht="15.75" customHeight="1">
      <c r="A303" s="16" t="str">
        <f t="shared" si="77"/>
        <v>PiècesEscomptes</v>
      </c>
      <c r="B303" s="43" t="s">
        <v>987</v>
      </c>
      <c r="C303" s="65" t="s">
        <v>1055</v>
      </c>
      <c r="D303" s="101">
        <v>0</v>
      </c>
      <c r="E303" s="105">
        <f t="shared" si="78"/>
        <v>0</v>
      </c>
      <c r="F303" s="88">
        <v>30595.045301224174</v>
      </c>
      <c r="G303" s="101">
        <v>0</v>
      </c>
      <c r="H303" s="105">
        <f t="shared" si="79"/>
        <v>0</v>
      </c>
      <c r="I303" s="88">
        <v>0</v>
      </c>
      <c r="J303" s="66">
        <v>0</v>
      </c>
      <c r="K303" s="105">
        <f t="shared" si="80"/>
        <v>0</v>
      </c>
      <c r="L303" s="68">
        <v>19630.2</v>
      </c>
      <c r="M303" s="106"/>
      <c r="N303" s="88">
        <f t="shared" si="82"/>
        <v>-10964.845301224173</v>
      </c>
      <c r="O303" s="66">
        <v>0</v>
      </c>
      <c r="P303" s="105">
        <f t="shared" si="83"/>
        <v>0</v>
      </c>
      <c r="Q303" s="68">
        <v>29649.71</v>
      </c>
      <c r="R303" s="106">
        <f t="shared" si="84"/>
        <v>0</v>
      </c>
      <c r="S303" s="88">
        <f t="shared" si="85"/>
        <v>-10019.509999999998</v>
      </c>
      <c r="T303" s="43"/>
      <c r="U303" s="43"/>
      <c r="V303" s="38"/>
      <c r="W303" s="43"/>
      <c r="X303" s="43"/>
      <c r="Y303" s="43"/>
      <c r="Z303" s="43"/>
      <c r="AA303" s="43"/>
      <c r="AB303" s="43"/>
      <c r="AC303" s="43"/>
      <c r="AD303" s="43"/>
      <c r="AE303" s="43"/>
      <c r="AF303" s="43"/>
      <c r="AG303" s="43"/>
      <c r="AH303" s="43"/>
      <c r="AI303" s="43"/>
      <c r="AJ303" s="43"/>
      <c r="AK303" s="43"/>
      <c r="AL303" s="43"/>
      <c r="AM303" s="43"/>
      <c r="AN303" s="43"/>
    </row>
    <row r="304" spans="1:40" ht="15.75" customHeight="1">
      <c r="A304" s="16" t="str">
        <f t="shared" si="77"/>
        <v>PiècesRectif. Inventaire</v>
      </c>
      <c r="B304" s="43" t="s">
        <v>987</v>
      </c>
      <c r="C304" s="51" t="s">
        <v>1062</v>
      </c>
      <c r="D304" s="101">
        <v>0</v>
      </c>
      <c r="E304" s="105">
        <f t="shared" si="78"/>
        <v>0</v>
      </c>
      <c r="F304" s="88">
        <v>0</v>
      </c>
      <c r="G304" s="101">
        <v>0</v>
      </c>
      <c r="H304" s="105">
        <f t="shared" si="79"/>
        <v>0</v>
      </c>
      <c r="I304" s="88">
        <v>0</v>
      </c>
      <c r="J304" s="66">
        <v>0</v>
      </c>
      <c r="K304" s="105">
        <f t="shared" si="80"/>
        <v>0</v>
      </c>
      <c r="L304" s="68">
        <v>0</v>
      </c>
      <c r="M304" s="106"/>
      <c r="N304" s="88">
        <f t="shared" si="82"/>
        <v>0</v>
      </c>
      <c r="O304" s="66">
        <v>0</v>
      </c>
      <c r="P304" s="105">
        <f t="shared" si="83"/>
        <v>0</v>
      </c>
      <c r="Q304" s="68">
        <v>0</v>
      </c>
      <c r="R304" s="106">
        <f t="shared" si="84"/>
        <v>0</v>
      </c>
      <c r="S304" s="88">
        <f t="shared" si="85"/>
        <v>0</v>
      </c>
      <c r="T304" s="43"/>
      <c r="U304" s="43"/>
      <c r="V304" s="38"/>
      <c r="W304" s="43"/>
      <c r="X304" s="43"/>
      <c r="Y304" s="43"/>
      <c r="Z304" s="43"/>
      <c r="AA304" s="43"/>
      <c r="AB304" s="43"/>
      <c r="AC304" s="43"/>
      <c r="AD304" s="43"/>
      <c r="AE304" s="43"/>
      <c r="AF304" s="43"/>
      <c r="AG304" s="43"/>
      <c r="AH304" s="43"/>
      <c r="AI304" s="43"/>
      <c r="AJ304" s="43"/>
      <c r="AK304" s="43"/>
      <c r="AL304" s="43"/>
      <c r="AM304" s="43"/>
      <c r="AN304" s="43"/>
    </row>
    <row r="305" spans="1:40" ht="15.75" customHeight="1">
      <c r="A305" s="16" t="str">
        <f t="shared" si="77"/>
        <v>PiècesSous-total Pièces</v>
      </c>
      <c r="B305" s="43" t="s">
        <v>987</v>
      </c>
      <c r="C305" s="83" t="s">
        <v>1067</v>
      </c>
      <c r="D305" s="222">
        <f>SUM(D296:D304)</f>
        <v>826066.2231330527</v>
      </c>
      <c r="E305" s="243">
        <f>IF(D305&lt;=0,0,F305/D305)</f>
        <v>0.33145335631408956</v>
      </c>
      <c r="F305" s="224">
        <f t="shared" ref="F305:G305" si="86">SUM(F296:F304)</f>
        <v>273802.42219515395</v>
      </c>
      <c r="G305" s="222">
        <f t="shared" si="86"/>
        <v>0</v>
      </c>
      <c r="H305" s="243">
        <f>IF(G305&lt;=0,0,I305/G305)</f>
        <v>0</v>
      </c>
      <c r="I305" s="224">
        <f t="shared" ref="I305:J305" si="87">SUM(I296:I304)</f>
        <v>0</v>
      </c>
      <c r="J305" s="222">
        <f t="shared" si="87"/>
        <v>837499.1100000001</v>
      </c>
      <c r="K305" s="243">
        <f>IF(J305&lt;=0,0,L305/J305)</f>
        <v>0.31312479842515889</v>
      </c>
      <c r="L305" s="224">
        <f>SUM(L296:L304)</f>
        <v>262241.74</v>
      </c>
      <c r="M305" s="244">
        <f>(+J305-D305)/D305</f>
        <v>1.3840157782490439E-2</v>
      </c>
      <c r="N305" s="224">
        <f t="shared" si="82"/>
        <v>-11560.68219515396</v>
      </c>
      <c r="O305" s="222">
        <f>SUM(O296:O304)</f>
        <v>757971.2899999998</v>
      </c>
      <c r="P305" s="243">
        <f>IF(O305&lt;=0,0,Q305/O305)</f>
        <v>0.32671416881766013</v>
      </c>
      <c r="Q305" s="224">
        <f>SUM(Q296:Q304)</f>
        <v>247639.95999999956</v>
      </c>
      <c r="R305" s="244">
        <f t="shared" si="84"/>
        <v>0.10492194236011276</v>
      </c>
      <c r="S305" s="224">
        <f t="shared" si="85"/>
        <v>14601.780000000435</v>
      </c>
      <c r="T305" s="43"/>
      <c r="U305" s="43"/>
      <c r="V305" s="38"/>
      <c r="W305" s="43"/>
      <c r="X305" s="43"/>
      <c r="Y305" s="43"/>
      <c r="Z305" s="43"/>
      <c r="AA305" s="43"/>
      <c r="AB305" s="43"/>
      <c r="AC305" s="43"/>
      <c r="AD305" s="43"/>
      <c r="AE305" s="43"/>
      <c r="AF305" s="43"/>
      <c r="AG305" s="43"/>
      <c r="AH305" s="43"/>
      <c r="AI305" s="43"/>
      <c r="AJ305" s="43"/>
      <c r="AK305" s="43"/>
      <c r="AL305" s="43"/>
      <c r="AM305" s="43"/>
      <c r="AN305" s="43"/>
    </row>
    <row r="306" spans="1:40" ht="15.75" customHeight="1">
      <c r="A306" s="16" t="str">
        <f t="shared" si="77"/>
        <v>Pièces</v>
      </c>
      <c r="B306" s="43" t="s">
        <v>987</v>
      </c>
      <c r="C306" s="65"/>
      <c r="D306" s="43"/>
      <c r="E306" s="43"/>
      <c r="F306" s="76"/>
      <c r="G306" s="65"/>
      <c r="H306" s="43"/>
      <c r="I306" s="76"/>
      <c r="J306" s="65"/>
      <c r="K306" s="43"/>
      <c r="L306" s="76"/>
      <c r="M306" s="65"/>
      <c r="N306" s="78">
        <f>N305/F305</f>
        <v>-4.2222717032481295E-2</v>
      </c>
      <c r="O306" s="65"/>
      <c r="P306" s="43"/>
      <c r="Q306" s="76"/>
      <c r="R306" s="65"/>
      <c r="S306" s="78">
        <f>IF(Q305=0,0,S305/Q305)</f>
        <v>5.8963747207843441E-2</v>
      </c>
      <c r="T306" s="43"/>
      <c r="U306" s="43"/>
      <c r="V306" s="38"/>
      <c r="W306" s="43"/>
      <c r="X306" s="43"/>
      <c r="Y306" s="43"/>
      <c r="Z306" s="43"/>
      <c r="AA306" s="43"/>
      <c r="AB306" s="43"/>
      <c r="AC306" s="43"/>
      <c r="AD306" s="43"/>
      <c r="AE306" s="43"/>
      <c r="AF306" s="43"/>
      <c r="AG306" s="43"/>
      <c r="AH306" s="43"/>
      <c r="AI306" s="43"/>
      <c r="AJ306" s="43"/>
      <c r="AK306" s="43"/>
      <c r="AL306" s="43"/>
      <c r="AM306" s="43"/>
      <c r="AN306" s="43"/>
    </row>
    <row r="307" spans="1:40" ht="15.75" customHeight="1">
      <c r="A307" s="16" t="str">
        <f t="shared" si="77"/>
        <v>Pièces</v>
      </c>
      <c r="B307" s="43" t="s">
        <v>987</v>
      </c>
      <c r="C307" s="51"/>
      <c r="D307" s="133"/>
      <c r="E307" s="133"/>
      <c r="F307" s="245"/>
      <c r="G307" s="51"/>
      <c r="H307" s="133"/>
      <c r="I307" s="245"/>
      <c r="J307" s="51"/>
      <c r="K307" s="133"/>
      <c r="L307" s="245"/>
      <c r="M307" s="51"/>
      <c r="N307" s="201"/>
      <c r="O307" s="51"/>
      <c r="P307" s="133"/>
      <c r="Q307" s="245"/>
      <c r="R307" s="51"/>
      <c r="S307" s="201"/>
      <c r="T307" s="43"/>
      <c r="U307" s="43"/>
      <c r="V307" s="38"/>
      <c r="W307" s="43"/>
      <c r="X307" s="43"/>
      <c r="Y307" s="43"/>
      <c r="Z307" s="43"/>
      <c r="AA307" s="43"/>
      <c r="AB307" s="43"/>
      <c r="AC307" s="43"/>
      <c r="AD307" s="43"/>
      <c r="AE307" s="43"/>
      <c r="AF307" s="43"/>
      <c r="AG307" s="43"/>
      <c r="AH307" s="43"/>
      <c r="AI307" s="43"/>
      <c r="AJ307" s="43"/>
      <c r="AK307" s="43"/>
      <c r="AL307" s="43"/>
      <c r="AM307" s="43"/>
      <c r="AN307" s="43"/>
    </row>
    <row r="308" spans="1:40" ht="15.75" customHeight="1">
      <c r="A308" s="16" t="str">
        <f t="shared" si="77"/>
        <v>PiècesVentes Pneus</v>
      </c>
      <c r="B308" s="43" t="s">
        <v>987</v>
      </c>
      <c r="C308" s="65" t="s">
        <v>1072</v>
      </c>
      <c r="D308" s="101">
        <v>296846.64282492158</v>
      </c>
      <c r="E308" s="105">
        <f t="shared" ref="E308:E309" si="88">IF(D308=0,0,F308/D308)</f>
        <v>0.25</v>
      </c>
      <c r="F308" s="132">
        <v>74211.660706230396</v>
      </c>
      <c r="G308" s="101">
        <v>0</v>
      </c>
      <c r="H308" s="105">
        <f t="shared" ref="H308:H309" si="89">IF(G308=0,0,I308/G308)</f>
        <v>0</v>
      </c>
      <c r="I308" s="132">
        <v>0</v>
      </c>
      <c r="J308" s="66">
        <v>220588.83</v>
      </c>
      <c r="K308" s="105">
        <f t="shared" ref="K308:K309" si="90">IF(J308=0,0,L308/J308)</f>
        <v>0.241278490846522</v>
      </c>
      <c r="L308" s="68">
        <v>53223.34</v>
      </c>
      <c r="M308" s="106">
        <f t="shared" ref="M308:M310" si="91">(+J308-D308)/D308</f>
        <v>-0.2568929602815081</v>
      </c>
      <c r="N308" s="88">
        <f t="shared" ref="N308:N310" si="92">L308-F308</f>
        <v>-20988.320706230399</v>
      </c>
      <c r="O308" s="66">
        <v>277695.29000000004</v>
      </c>
      <c r="P308" s="105">
        <f t="shared" ref="P308:P309" si="93">IF(O308=0,0,Q308/O308)</f>
        <v>0.24171375034844808</v>
      </c>
      <c r="Q308" s="68">
        <v>67122.769999999902</v>
      </c>
      <c r="R308" s="106">
        <f t="shared" ref="R308:R310" si="94">IF(O308=0,0,(J308-O308)/O308)</f>
        <v>-0.20564432331567467</v>
      </c>
      <c r="S308" s="88">
        <f t="shared" ref="S308:S310" si="95">L308-Q308</f>
        <v>-13899.429999999906</v>
      </c>
      <c r="T308" s="43"/>
      <c r="U308" s="43"/>
      <c r="V308" s="38"/>
      <c r="W308" s="43"/>
      <c r="X308" s="43"/>
      <c r="Y308" s="43"/>
      <c r="Z308" s="43"/>
      <c r="AA308" s="43"/>
      <c r="AB308" s="43"/>
      <c r="AC308" s="43"/>
      <c r="AD308" s="43"/>
      <c r="AE308" s="43"/>
      <c r="AF308" s="43"/>
      <c r="AG308" s="43"/>
      <c r="AH308" s="43"/>
      <c r="AI308" s="43"/>
      <c r="AJ308" s="43"/>
      <c r="AK308" s="43"/>
      <c r="AL308" s="43"/>
      <c r="AM308" s="43"/>
      <c r="AN308" s="43"/>
    </row>
    <row r="309" spans="1:40" ht="15.75" customHeight="1">
      <c r="A309" s="16" t="str">
        <f t="shared" si="77"/>
        <v>PiècesHuiles et Graisse</v>
      </c>
      <c r="B309" s="43" t="s">
        <v>987</v>
      </c>
      <c r="C309" s="51" t="s">
        <v>1081</v>
      </c>
      <c r="D309" s="101">
        <v>41604.998105099825</v>
      </c>
      <c r="E309" s="105">
        <f t="shared" si="88"/>
        <v>0.35499999999999998</v>
      </c>
      <c r="F309" s="110">
        <v>14769.774327310437</v>
      </c>
      <c r="G309" s="101">
        <v>0</v>
      </c>
      <c r="H309" s="105">
        <f t="shared" si="89"/>
        <v>0</v>
      </c>
      <c r="I309" s="110">
        <v>0</v>
      </c>
      <c r="J309" s="66">
        <v>46704.020000000004</v>
      </c>
      <c r="K309" s="105">
        <f t="shared" si="90"/>
        <v>0.33821885139651786</v>
      </c>
      <c r="L309" s="68">
        <v>15796.18</v>
      </c>
      <c r="M309" s="106">
        <f t="shared" si="91"/>
        <v>0.12255791676806146</v>
      </c>
      <c r="N309" s="88">
        <f t="shared" si="92"/>
        <v>1026.4056726895633</v>
      </c>
      <c r="O309" s="66">
        <v>38688.660000000003</v>
      </c>
      <c r="P309" s="105">
        <f t="shared" si="93"/>
        <v>0.36306788604205981</v>
      </c>
      <c r="Q309" s="68">
        <v>14046.609999999999</v>
      </c>
      <c r="R309" s="106">
        <f t="shared" si="94"/>
        <v>0.20717595285026671</v>
      </c>
      <c r="S309" s="88">
        <f t="shared" si="95"/>
        <v>1749.5700000000015</v>
      </c>
      <c r="T309" s="43"/>
      <c r="U309" s="43"/>
      <c r="V309" s="38"/>
      <c r="W309" s="43"/>
      <c r="X309" s="43"/>
      <c r="Y309" s="43"/>
      <c r="Z309" s="43"/>
      <c r="AA309" s="43"/>
      <c r="AB309" s="43"/>
      <c r="AC309" s="43"/>
      <c r="AD309" s="43"/>
      <c r="AE309" s="43"/>
      <c r="AF309" s="43"/>
      <c r="AG309" s="43"/>
      <c r="AH309" s="43"/>
      <c r="AI309" s="43"/>
      <c r="AJ309" s="43"/>
      <c r="AK309" s="43"/>
      <c r="AL309" s="43"/>
      <c r="AM309" s="43"/>
      <c r="AN309" s="43"/>
    </row>
    <row r="310" spans="1:40" ht="15.75" customHeight="1">
      <c r="A310" s="16" t="str">
        <f t="shared" si="77"/>
        <v>PiècesSous-total Pièces et Acc.</v>
      </c>
      <c r="B310" s="43" t="s">
        <v>987</v>
      </c>
      <c r="C310" s="83" t="s">
        <v>1088</v>
      </c>
      <c r="D310" s="222">
        <f>D305+D308+D309</f>
        <v>1164517.8640630741</v>
      </c>
      <c r="E310" s="243">
        <f>IF(D310&lt;=0,0,F310/D310)</f>
        <v>0.31153138000212355</v>
      </c>
      <c r="F310" s="224">
        <f t="shared" ref="F310:G310" si="96">F305+F308+F309</f>
        <v>362783.85722869477</v>
      </c>
      <c r="G310" s="225">
        <f t="shared" si="96"/>
        <v>0</v>
      </c>
      <c r="H310" s="243">
        <f>IF(G310&lt;=0,0,I310/G310)</f>
        <v>0</v>
      </c>
      <c r="I310" s="224">
        <f t="shared" ref="I310:J310" si="97">I305+I308+I309</f>
        <v>0</v>
      </c>
      <c r="J310" s="225">
        <f t="shared" si="97"/>
        <v>1104791.9600000002</v>
      </c>
      <c r="K310" s="243">
        <f>IF(J310&lt;=0,0,L310/J310)</f>
        <v>0.29984039710064497</v>
      </c>
      <c r="L310" s="224">
        <f>L305+L308+L309</f>
        <v>331261.25999999995</v>
      </c>
      <c r="M310" s="244">
        <f t="shared" si="91"/>
        <v>-5.1288096049198061E-2</v>
      </c>
      <c r="N310" s="224">
        <f t="shared" si="92"/>
        <v>-31522.597228694824</v>
      </c>
      <c r="O310" s="225">
        <f>O305+O308+O309</f>
        <v>1074355.2399999998</v>
      </c>
      <c r="P310" s="243">
        <f>IF(O310&lt;=0,0,Q310/O310)</f>
        <v>0.30605271679039747</v>
      </c>
      <c r="Q310" s="224">
        <f>Q305+Q308+Q309</f>
        <v>328809.33999999944</v>
      </c>
      <c r="R310" s="244">
        <f t="shared" si="94"/>
        <v>2.8330219713919247E-2</v>
      </c>
      <c r="S310" s="224">
        <f t="shared" si="95"/>
        <v>2451.9200000005076</v>
      </c>
      <c r="T310" s="43"/>
      <c r="U310" s="43"/>
      <c r="V310" s="38"/>
      <c r="W310" s="43"/>
      <c r="X310" s="43"/>
      <c r="Y310" s="43"/>
      <c r="Z310" s="43"/>
      <c r="AA310" s="43"/>
      <c r="AB310" s="43"/>
      <c r="AC310" s="43"/>
      <c r="AD310" s="43"/>
      <c r="AE310" s="43"/>
      <c r="AF310" s="43"/>
      <c r="AG310" s="43"/>
      <c r="AH310" s="43"/>
      <c r="AI310" s="43"/>
      <c r="AJ310" s="43"/>
      <c r="AK310" s="43"/>
      <c r="AL310" s="43"/>
      <c r="AM310" s="43"/>
      <c r="AN310" s="43"/>
    </row>
    <row r="311" spans="1:40" ht="15.75" customHeight="1">
      <c r="A311" s="16" t="str">
        <f t="shared" si="77"/>
        <v>Pièces</v>
      </c>
      <c r="B311" s="43" t="s">
        <v>987</v>
      </c>
      <c r="C311" s="65"/>
      <c r="D311" s="43"/>
      <c r="E311" s="43"/>
      <c r="F311" s="76"/>
      <c r="G311" s="65"/>
      <c r="H311" s="43"/>
      <c r="I311" s="76"/>
      <c r="J311" s="65"/>
      <c r="K311" s="43"/>
      <c r="L311" s="76"/>
      <c r="M311" s="65"/>
      <c r="N311" s="78">
        <f>N310/F310</f>
        <v>-8.6890848643310328E-2</v>
      </c>
      <c r="O311" s="65"/>
      <c r="P311" s="43"/>
      <c r="Q311" s="76"/>
      <c r="R311" s="65"/>
      <c r="S311" s="78">
        <f>IF(Q310=0,0,S310/Q310)</f>
        <v>7.4569657905718609E-3</v>
      </c>
      <c r="T311" s="43"/>
      <c r="U311" s="43"/>
      <c r="V311" s="38"/>
      <c r="W311" s="43"/>
      <c r="X311" s="43"/>
      <c r="Y311" s="43"/>
      <c r="Z311" s="43"/>
      <c r="AA311" s="43"/>
      <c r="AB311" s="43"/>
      <c r="AC311" s="43"/>
      <c r="AD311" s="43"/>
      <c r="AE311" s="43"/>
      <c r="AF311" s="43"/>
      <c r="AG311" s="43"/>
      <c r="AH311" s="43"/>
      <c r="AI311" s="43"/>
      <c r="AJ311" s="43"/>
      <c r="AK311" s="43"/>
      <c r="AL311" s="43"/>
      <c r="AM311" s="43"/>
      <c r="AN311" s="43"/>
    </row>
    <row r="312" spans="1:40" ht="15.75" customHeight="1">
      <c r="A312" s="16" t="str">
        <f t="shared" si="77"/>
        <v>PiècesPièces recond. MCPA</v>
      </c>
      <c r="B312" s="43" t="s">
        <v>987</v>
      </c>
      <c r="C312" s="65" t="s">
        <v>3096</v>
      </c>
      <c r="D312" s="43">
        <v>0</v>
      </c>
      <c r="E312" s="43">
        <f t="shared" ref="E312:E313" si="98">IF(D312=0,0,F312/D312)</f>
        <v>0</v>
      </c>
      <c r="F312" s="76">
        <v>0</v>
      </c>
      <c r="G312" s="65">
        <v>0</v>
      </c>
      <c r="H312" s="43">
        <f t="shared" ref="H312:H313" si="99">IF(G312=0,0,I312/G312)</f>
        <v>0</v>
      </c>
      <c r="I312" s="76">
        <v>0</v>
      </c>
      <c r="J312" s="65">
        <v>0</v>
      </c>
      <c r="K312" s="43">
        <f t="shared" ref="K312:K313" si="100">IF(J312=0,0,L312/J312)</f>
        <v>0</v>
      </c>
      <c r="L312" s="76">
        <v>0</v>
      </c>
      <c r="M312" s="65"/>
      <c r="N312" s="78"/>
      <c r="O312" s="65">
        <v>0</v>
      </c>
      <c r="P312" s="43">
        <f t="shared" ref="P312:P313" si="101">IF(O312=0,0,Q312/O312)</f>
        <v>0</v>
      </c>
      <c r="Q312" s="76">
        <v>0</v>
      </c>
      <c r="R312" s="65"/>
      <c r="S312" s="78"/>
      <c r="T312" s="43"/>
      <c r="U312" s="43"/>
      <c r="V312" s="38"/>
      <c r="W312" s="43"/>
      <c r="X312" s="43"/>
      <c r="Y312" s="43"/>
      <c r="Z312" s="43"/>
      <c r="AA312" s="43"/>
      <c r="AB312" s="43"/>
      <c r="AC312" s="43"/>
      <c r="AD312" s="43"/>
      <c r="AE312" s="43"/>
      <c r="AF312" s="43"/>
      <c r="AG312" s="43"/>
      <c r="AH312" s="43"/>
      <c r="AI312" s="43"/>
      <c r="AJ312" s="43"/>
      <c r="AK312" s="43"/>
      <c r="AL312" s="43"/>
      <c r="AM312" s="43"/>
      <c r="AN312" s="43"/>
    </row>
    <row r="313" spans="1:40" ht="15.75" customHeight="1">
      <c r="A313" s="16" t="str">
        <f t="shared" si="77"/>
        <v>PiècesAutostock</v>
      </c>
      <c r="B313" s="43" t="s">
        <v>987</v>
      </c>
      <c r="C313" s="51" t="s">
        <v>1095</v>
      </c>
      <c r="D313" s="108">
        <v>0</v>
      </c>
      <c r="E313" s="107">
        <f t="shared" si="98"/>
        <v>0</v>
      </c>
      <c r="F313" s="110">
        <v>0</v>
      </c>
      <c r="G313" s="195">
        <v>0</v>
      </c>
      <c r="H313" s="107">
        <f t="shared" si="99"/>
        <v>0</v>
      </c>
      <c r="I313" s="110">
        <v>0</v>
      </c>
      <c r="J313" s="80">
        <v>0</v>
      </c>
      <c r="K313" s="107">
        <f t="shared" si="100"/>
        <v>0</v>
      </c>
      <c r="L313" s="57">
        <v>0</v>
      </c>
      <c r="M313" s="107">
        <f>IF(F313=0,0,(+L313-F313)/F313)</f>
        <v>0</v>
      </c>
      <c r="N313" s="110">
        <f>L313-F313</f>
        <v>0</v>
      </c>
      <c r="O313" s="80">
        <v>0</v>
      </c>
      <c r="P313" s="107">
        <f t="shared" si="101"/>
        <v>0</v>
      </c>
      <c r="Q313" s="57">
        <v>0</v>
      </c>
      <c r="R313" s="107">
        <f>IF(S313=0,0,(+O313-K313)/K313)</f>
        <v>0</v>
      </c>
      <c r="S313" s="110">
        <f>L313-Q313</f>
        <v>0</v>
      </c>
      <c r="T313" s="43"/>
      <c r="U313" s="43"/>
      <c r="V313" s="38"/>
      <c r="W313" s="43"/>
      <c r="X313" s="43"/>
      <c r="Y313" s="43"/>
      <c r="Z313" s="43"/>
      <c r="AA313" s="43"/>
      <c r="AB313" s="43"/>
      <c r="AC313" s="43"/>
      <c r="AD313" s="43"/>
      <c r="AE313" s="43"/>
      <c r="AF313" s="43"/>
      <c r="AG313" s="43"/>
      <c r="AH313" s="43"/>
      <c r="AI313" s="43"/>
      <c r="AJ313" s="43"/>
      <c r="AK313" s="43"/>
      <c r="AL313" s="43"/>
      <c r="AM313" s="43"/>
      <c r="AN313" s="43"/>
    </row>
    <row r="314" spans="1:40" ht="15.75" customHeight="1">
      <c r="A314" s="16" t="str">
        <f t="shared" si="77"/>
        <v>Pièces</v>
      </c>
      <c r="B314" s="43" t="s">
        <v>987</v>
      </c>
      <c r="C314" s="65"/>
      <c r="D314" s="101"/>
      <c r="E314" s="105"/>
      <c r="F314" s="88"/>
      <c r="G314" s="89"/>
      <c r="H314" s="105"/>
      <c r="I314" s="88"/>
      <c r="J314" s="89"/>
      <c r="K314" s="105"/>
      <c r="L314" s="88"/>
      <c r="M314" s="106"/>
      <c r="N314" s="88"/>
      <c r="O314" s="89"/>
      <c r="P314" s="105"/>
      <c r="Q314" s="88"/>
      <c r="R314" s="106"/>
      <c r="S314" s="88"/>
      <c r="T314" s="43"/>
      <c r="U314" s="43"/>
      <c r="V314" s="38"/>
      <c r="W314" s="43"/>
      <c r="X314" s="43"/>
      <c r="Y314" s="43"/>
      <c r="Z314" s="43"/>
      <c r="AA314" s="43"/>
      <c r="AB314" s="43"/>
      <c r="AC314" s="43"/>
      <c r="AD314" s="43"/>
      <c r="AE314" s="43"/>
      <c r="AF314" s="43"/>
      <c r="AG314" s="43"/>
      <c r="AH314" s="43"/>
      <c r="AI314" s="43"/>
      <c r="AJ314" s="43"/>
      <c r="AK314" s="43"/>
      <c r="AL314" s="43"/>
      <c r="AM314" s="43"/>
      <c r="AN314" s="43"/>
    </row>
    <row r="315" spans="1:40" ht="15.75" customHeight="1">
      <c r="A315" s="16" t="str">
        <f t="shared" si="77"/>
        <v>PiècesTotal Dépt. Pièces</v>
      </c>
      <c r="B315" s="43" t="s">
        <v>987</v>
      </c>
      <c r="C315" s="90" t="s">
        <v>1104</v>
      </c>
      <c r="D315" s="91">
        <f>D310+D313+D312</f>
        <v>1164517.8640630741</v>
      </c>
      <c r="E315" s="246">
        <f>IF(D315&lt;=0,0,F315/D315)</f>
        <v>0.31153138000212355</v>
      </c>
      <c r="F315" s="93">
        <f t="shared" ref="F315:G315" si="102">F310+F313+F312</f>
        <v>362783.85722869477</v>
      </c>
      <c r="G315" s="94">
        <f t="shared" si="102"/>
        <v>0</v>
      </c>
      <c r="H315" s="246">
        <f>IF(G315&lt;=0,0,I315/G315)</f>
        <v>0</v>
      </c>
      <c r="I315" s="93">
        <f t="shared" ref="I315:J315" si="103">I310+I313+I312</f>
        <v>0</v>
      </c>
      <c r="J315" s="94">
        <f t="shared" si="103"/>
        <v>1104791.9600000002</v>
      </c>
      <c r="K315" s="246">
        <f>IF(J315&lt;=0,0,L315/J315)</f>
        <v>0.29984039710064497</v>
      </c>
      <c r="L315" s="93">
        <f>L310+L313+L312</f>
        <v>331261.25999999995</v>
      </c>
      <c r="M315" s="247">
        <f>(+J315-D315)/D315</f>
        <v>-5.1288096049198061E-2</v>
      </c>
      <c r="N315" s="248">
        <f>L315-F315</f>
        <v>-31522.597228694824</v>
      </c>
      <c r="O315" s="94">
        <f>O310+O313+O312</f>
        <v>1074355.2399999998</v>
      </c>
      <c r="P315" s="246">
        <f>IF(O315&lt;=0,0,Q315/O315)</f>
        <v>0.30605271679039747</v>
      </c>
      <c r="Q315" s="93">
        <f>Q310+Q313+Q312</f>
        <v>328809.33999999944</v>
      </c>
      <c r="R315" s="247">
        <f>IF(O315=0,0,(J315-O315)/O315)</f>
        <v>2.8330219713919247E-2</v>
      </c>
      <c r="S315" s="248">
        <f>L315-Q315</f>
        <v>2451.9200000005076</v>
      </c>
      <c r="T315" s="43"/>
      <c r="U315" s="43"/>
      <c r="V315" s="38">
        <f>(L315+L195)/(F195+F315)</f>
        <v>0.87389132858997809</v>
      </c>
      <c r="W315" s="43"/>
      <c r="X315" s="101"/>
      <c r="Y315" s="43"/>
      <c r="Z315" s="43"/>
      <c r="AA315" s="43"/>
      <c r="AB315" s="43"/>
      <c r="AC315" s="43"/>
      <c r="AD315" s="43"/>
      <c r="AE315" s="43"/>
      <c r="AF315" s="43"/>
      <c r="AG315" s="43"/>
      <c r="AH315" s="43"/>
      <c r="AI315" s="43"/>
      <c r="AJ315" s="43"/>
      <c r="AK315" s="43"/>
      <c r="AL315" s="43"/>
      <c r="AM315" s="43"/>
      <c r="AN315" s="43"/>
    </row>
    <row r="316" spans="1:40" ht="15.75" customHeight="1">
      <c r="A316" s="16" t="str">
        <f t="shared" si="77"/>
        <v>Pièces</v>
      </c>
      <c r="B316" s="43" t="s">
        <v>987</v>
      </c>
      <c r="C316" s="161"/>
      <c r="D316" s="249"/>
      <c r="E316" s="250"/>
      <c r="F316" s="164"/>
      <c r="G316" s="251"/>
      <c r="H316" s="250"/>
      <c r="I316" s="164"/>
      <c r="J316" s="251"/>
      <c r="K316" s="250"/>
      <c r="L316" s="164"/>
      <c r="M316" s="252"/>
      <c r="N316" s="100">
        <f>N315/F315</f>
        <v>-8.6890848643310328E-2</v>
      </c>
      <c r="O316" s="251"/>
      <c r="P316" s="250"/>
      <c r="Q316" s="164"/>
      <c r="R316" s="252"/>
      <c r="S316" s="100">
        <f>IF(Q315=0,0,S315/Q315)</f>
        <v>7.4569657905718609E-3</v>
      </c>
      <c r="T316" s="43"/>
      <c r="U316" s="43"/>
      <c r="V316" s="38"/>
      <c r="W316" s="43"/>
      <c r="X316" s="43"/>
      <c r="Y316" s="43"/>
      <c r="Z316" s="43"/>
      <c r="AA316" s="43"/>
      <c r="AB316" s="43"/>
      <c r="AC316" s="43"/>
      <c r="AD316" s="43"/>
      <c r="AE316" s="43"/>
      <c r="AF316" s="43"/>
      <c r="AG316" s="43"/>
      <c r="AH316" s="43"/>
      <c r="AI316" s="43"/>
      <c r="AJ316" s="43"/>
      <c r="AK316" s="43"/>
      <c r="AL316" s="43"/>
      <c r="AM316" s="43"/>
      <c r="AN316" s="43"/>
    </row>
    <row r="317" spans="1:40" ht="15.75" customHeight="1">
      <c r="A317" s="16" t="str">
        <f t="shared" si="77"/>
        <v>Pièces</v>
      </c>
      <c r="B317" s="43" t="s">
        <v>987</v>
      </c>
      <c r="C317" s="83"/>
      <c r="D317" s="134"/>
      <c r="E317" s="204"/>
      <c r="F317" s="206"/>
      <c r="G317" s="205"/>
      <c r="H317" s="204"/>
      <c r="I317" s="206"/>
      <c r="J317" s="205"/>
      <c r="K317" s="204"/>
      <c r="L317" s="206"/>
      <c r="M317" s="65"/>
      <c r="N317" s="78"/>
      <c r="O317" s="205"/>
      <c r="P317" s="204"/>
      <c r="Q317" s="206"/>
      <c r="R317" s="65"/>
      <c r="S317" s="78"/>
      <c r="T317" s="43"/>
      <c r="U317" s="43"/>
      <c r="V317" s="38"/>
      <c r="W317" s="43"/>
      <c r="X317" s="43"/>
      <c r="Y317" s="43"/>
      <c r="Z317" s="43"/>
      <c r="AA317" s="43"/>
      <c r="AB317" s="43"/>
      <c r="AC317" s="43"/>
      <c r="AD317" s="43"/>
      <c r="AE317" s="43"/>
      <c r="AF317" s="43"/>
      <c r="AG317" s="43"/>
      <c r="AH317" s="43"/>
      <c r="AI317" s="43"/>
      <c r="AJ317" s="43"/>
      <c r="AK317" s="43"/>
      <c r="AL317" s="43"/>
      <c r="AM317" s="43"/>
      <c r="AN317" s="43"/>
    </row>
    <row r="318" spans="1:40" ht="15.75" customHeight="1">
      <c r="A318" s="16" t="str">
        <f t="shared" si="77"/>
        <v>PiècesDEPENSES</v>
      </c>
      <c r="B318" s="43" t="s">
        <v>987</v>
      </c>
      <c r="C318" s="103" t="s">
        <v>394</v>
      </c>
      <c r="D318" s="43"/>
      <c r="E318" s="43"/>
      <c r="F318" s="88"/>
      <c r="G318" s="65"/>
      <c r="H318" s="43"/>
      <c r="I318" s="88"/>
      <c r="J318" s="65"/>
      <c r="K318" s="43"/>
      <c r="L318" s="76"/>
      <c r="M318" s="65"/>
      <c r="N318" s="76"/>
      <c r="O318" s="65"/>
      <c r="P318" s="43"/>
      <c r="Q318" s="76"/>
      <c r="R318" s="65"/>
      <c r="S318" s="76"/>
      <c r="T318" s="43"/>
      <c r="U318" s="43"/>
      <c r="V318" s="38"/>
      <c r="W318" s="43"/>
      <c r="X318" s="43"/>
      <c r="Y318" s="43"/>
      <c r="Z318" s="43"/>
      <c r="AA318" s="43"/>
      <c r="AB318" s="43"/>
      <c r="AC318" s="43"/>
      <c r="AD318" s="43"/>
      <c r="AE318" s="43"/>
      <c r="AF318" s="43"/>
      <c r="AG318" s="43"/>
      <c r="AH318" s="43"/>
      <c r="AI318" s="43"/>
      <c r="AJ318" s="43"/>
      <c r="AK318" s="43"/>
      <c r="AL318" s="43"/>
      <c r="AM318" s="43"/>
      <c r="AN318" s="43"/>
    </row>
    <row r="319" spans="1:40" ht="15.75" customHeight="1">
      <c r="A319" s="16" t="str">
        <f t="shared" si="77"/>
        <v>PiècesSalaires cadres</v>
      </c>
      <c r="B319" s="43" t="s">
        <v>987</v>
      </c>
      <c r="C319" s="127" t="s">
        <v>405</v>
      </c>
      <c r="D319" s="43"/>
      <c r="E319" s="43"/>
      <c r="F319" s="66">
        <v>13422.281226053641</v>
      </c>
      <c r="G319" s="65"/>
      <c r="H319" s="43"/>
      <c r="I319" s="66">
        <v>0</v>
      </c>
      <c r="J319" s="65"/>
      <c r="K319" s="43"/>
      <c r="L319" s="68">
        <v>7745.32</v>
      </c>
      <c r="M319" s="65"/>
      <c r="N319" s="88">
        <f t="shared" ref="N319:N349" si="104">L319-F319</f>
        <v>-5676.9612260536414</v>
      </c>
      <c r="O319" s="65"/>
      <c r="P319" s="43"/>
      <c r="Q319" s="68">
        <v>10489.51</v>
      </c>
      <c r="R319" s="65"/>
      <c r="S319" s="88">
        <f t="shared" ref="S319:S349" si="105">L319-Q319</f>
        <v>-2744.1900000000005</v>
      </c>
      <c r="T319" s="43"/>
      <c r="U319" s="43"/>
      <c r="V319" s="38"/>
      <c r="W319" s="43"/>
      <c r="X319" s="43"/>
      <c r="Y319" s="43"/>
      <c r="Z319" s="43"/>
      <c r="AA319" s="43"/>
      <c r="AB319" s="43"/>
      <c r="AC319" s="43"/>
      <c r="AD319" s="43"/>
      <c r="AE319" s="43"/>
      <c r="AF319" s="43"/>
      <c r="AG319" s="43"/>
      <c r="AH319" s="43"/>
      <c r="AI319" s="43"/>
      <c r="AJ319" s="43"/>
      <c r="AK319" s="43"/>
      <c r="AL319" s="43"/>
      <c r="AM319" s="43"/>
      <c r="AN319" s="43"/>
    </row>
    <row r="320" spans="1:40" ht="15.75" customHeight="1">
      <c r="A320" s="16" t="str">
        <f t="shared" si="77"/>
        <v>PiècesSalaires commis</v>
      </c>
      <c r="B320" s="43" t="s">
        <v>987</v>
      </c>
      <c r="C320" s="128" t="s">
        <v>406</v>
      </c>
      <c r="D320" s="111"/>
      <c r="E320" s="43"/>
      <c r="F320" s="57">
        <v>7159.1313793103445</v>
      </c>
      <c r="G320" s="112"/>
      <c r="H320" s="43"/>
      <c r="I320" s="57">
        <v>0</v>
      </c>
      <c r="J320" s="65"/>
      <c r="K320" s="43"/>
      <c r="L320" s="68">
        <v>5837.77</v>
      </c>
      <c r="M320" s="65"/>
      <c r="N320" s="88">
        <f t="shared" si="104"/>
        <v>-1321.3613793103441</v>
      </c>
      <c r="O320" s="65"/>
      <c r="P320" s="43"/>
      <c r="Q320" s="68">
        <v>8740.14</v>
      </c>
      <c r="R320" s="65"/>
      <c r="S320" s="88">
        <f t="shared" si="105"/>
        <v>-2902.369999999999</v>
      </c>
      <c r="T320" s="43"/>
      <c r="U320" s="43"/>
      <c r="V320" s="38"/>
      <c r="W320" s="43"/>
      <c r="X320" s="43"/>
      <c r="Y320" s="43"/>
      <c r="Z320" s="43"/>
      <c r="AA320" s="43"/>
      <c r="AB320" s="43"/>
      <c r="AC320" s="43"/>
      <c r="AD320" s="43"/>
      <c r="AE320" s="43"/>
      <c r="AF320" s="43"/>
      <c r="AG320" s="43"/>
      <c r="AH320" s="43"/>
      <c r="AI320" s="43"/>
      <c r="AJ320" s="43"/>
      <c r="AK320" s="43"/>
      <c r="AL320" s="43"/>
      <c r="AM320" s="43"/>
      <c r="AN320" s="43"/>
    </row>
    <row r="321" spans="1:40" ht="15.75" customHeight="1">
      <c r="A321" s="16" t="str">
        <f t="shared" si="77"/>
        <v>PiècesSalaires autres</v>
      </c>
      <c r="B321" s="43" t="s">
        <v>987</v>
      </c>
      <c r="C321" s="127" t="s">
        <v>407</v>
      </c>
      <c r="D321" s="129"/>
      <c r="E321" s="130"/>
      <c r="F321" s="66">
        <v>56480.032495921958</v>
      </c>
      <c r="G321" s="131"/>
      <c r="H321" s="130"/>
      <c r="I321" s="66">
        <v>0</v>
      </c>
      <c r="J321" s="46"/>
      <c r="K321" s="130"/>
      <c r="L321" s="85">
        <v>50677.440000000002</v>
      </c>
      <c r="M321" s="46"/>
      <c r="N321" s="132">
        <f t="shared" si="104"/>
        <v>-5802.5924959219556</v>
      </c>
      <c r="O321" s="46"/>
      <c r="P321" s="130"/>
      <c r="Q321" s="85">
        <v>40735.850000000006</v>
      </c>
      <c r="R321" s="46"/>
      <c r="S321" s="132">
        <f t="shared" si="105"/>
        <v>9941.5899999999965</v>
      </c>
      <c r="T321" s="43"/>
      <c r="U321" s="43"/>
      <c r="V321" s="38"/>
      <c r="W321" s="43"/>
      <c r="X321" s="43"/>
      <c r="Y321" s="43"/>
      <c r="Z321" s="43"/>
      <c r="AA321" s="43"/>
      <c r="AB321" s="43"/>
      <c r="AC321" s="43"/>
      <c r="AD321" s="43"/>
      <c r="AE321" s="43"/>
      <c r="AF321" s="43"/>
      <c r="AG321" s="43"/>
      <c r="AH321" s="43"/>
      <c r="AI321" s="43"/>
      <c r="AJ321" s="43"/>
      <c r="AK321" s="43"/>
      <c r="AL321" s="43"/>
      <c r="AM321" s="43"/>
      <c r="AN321" s="43"/>
    </row>
    <row r="322" spans="1:40" ht="15.75" hidden="1" customHeight="1">
      <c r="A322" s="16" t="str">
        <f t="shared" si="77"/>
        <v>PiècesSalaires spécialistes</v>
      </c>
      <c r="B322" s="43" t="s">
        <v>987</v>
      </c>
      <c r="C322" s="127" t="s">
        <v>409</v>
      </c>
      <c r="D322" s="111"/>
      <c r="E322" s="43"/>
      <c r="F322" s="66">
        <v>0</v>
      </c>
      <c r="G322" s="112"/>
      <c r="H322" s="43"/>
      <c r="I322" s="66">
        <v>0</v>
      </c>
      <c r="J322" s="65"/>
      <c r="K322" s="43"/>
      <c r="L322" s="68">
        <v>0</v>
      </c>
      <c r="M322" s="65"/>
      <c r="N322" s="88">
        <f t="shared" si="104"/>
        <v>0</v>
      </c>
      <c r="O322" s="65"/>
      <c r="P322" s="43"/>
      <c r="Q322" s="68">
        <v>0</v>
      </c>
      <c r="R322" s="65"/>
      <c r="S322" s="88">
        <f t="shared" si="105"/>
        <v>0</v>
      </c>
      <c r="T322" s="43"/>
      <c r="U322" s="43"/>
      <c r="V322" s="38"/>
      <c r="W322" s="43"/>
      <c r="X322" s="43"/>
      <c r="Y322" s="43"/>
      <c r="Z322" s="43"/>
      <c r="AA322" s="43"/>
      <c r="AB322" s="43"/>
      <c r="AC322" s="43"/>
      <c r="AD322" s="43"/>
      <c r="AE322" s="43"/>
      <c r="AF322" s="43"/>
      <c r="AG322" s="43"/>
      <c r="AH322" s="43"/>
      <c r="AI322" s="43"/>
      <c r="AJ322" s="43"/>
      <c r="AK322" s="43"/>
      <c r="AL322" s="43"/>
      <c r="AM322" s="43"/>
      <c r="AN322" s="43"/>
    </row>
    <row r="323" spans="1:40" ht="15.75" hidden="1" customHeight="1">
      <c r="A323" s="16" t="str">
        <f t="shared" si="77"/>
        <v>Pièces[...]</v>
      </c>
      <c r="B323" s="43" t="s">
        <v>987</v>
      </c>
      <c r="C323" s="65" t="s">
        <v>330</v>
      </c>
      <c r="D323" s="111"/>
      <c r="E323" s="43"/>
      <c r="F323" s="66">
        <v>0</v>
      </c>
      <c r="G323" s="112"/>
      <c r="H323" s="43"/>
      <c r="I323" s="66">
        <v>0</v>
      </c>
      <c r="J323" s="65"/>
      <c r="K323" s="43"/>
      <c r="L323" s="68">
        <v>0</v>
      </c>
      <c r="M323" s="65"/>
      <c r="N323" s="88">
        <f t="shared" si="104"/>
        <v>0</v>
      </c>
      <c r="O323" s="65"/>
      <c r="P323" s="43"/>
      <c r="Q323" s="68">
        <v>0</v>
      </c>
      <c r="R323" s="65"/>
      <c r="S323" s="88">
        <f t="shared" si="105"/>
        <v>0</v>
      </c>
      <c r="T323" s="43"/>
      <c r="U323" s="43"/>
      <c r="V323" s="38"/>
      <c r="W323" s="43"/>
      <c r="X323" s="43"/>
      <c r="Y323" s="43"/>
      <c r="Z323" s="43"/>
      <c r="AA323" s="43"/>
      <c r="AB323" s="43"/>
      <c r="AC323" s="43"/>
      <c r="AD323" s="43"/>
      <c r="AE323" s="43"/>
      <c r="AF323" s="43"/>
      <c r="AG323" s="43"/>
      <c r="AH323" s="43"/>
      <c r="AI323" s="43"/>
      <c r="AJ323" s="43"/>
      <c r="AK323" s="43"/>
      <c r="AL323" s="43"/>
      <c r="AM323" s="43"/>
      <c r="AN323" s="43"/>
    </row>
    <row r="324" spans="1:40" ht="15.75" hidden="1" customHeight="1">
      <c r="A324" s="16" t="str">
        <f t="shared" si="77"/>
        <v>Pièces[...]</v>
      </c>
      <c r="B324" s="43" t="s">
        <v>987</v>
      </c>
      <c r="C324" s="65" t="s">
        <v>330</v>
      </c>
      <c r="D324" s="111"/>
      <c r="E324" s="43"/>
      <c r="F324" s="66">
        <v>0</v>
      </c>
      <c r="G324" s="112"/>
      <c r="H324" s="43"/>
      <c r="I324" s="66">
        <v>0</v>
      </c>
      <c r="J324" s="65"/>
      <c r="K324" s="43"/>
      <c r="L324" s="68">
        <v>0</v>
      </c>
      <c r="M324" s="65"/>
      <c r="N324" s="88">
        <f t="shared" si="104"/>
        <v>0</v>
      </c>
      <c r="O324" s="65"/>
      <c r="P324" s="43"/>
      <c r="Q324" s="68">
        <v>0</v>
      </c>
      <c r="R324" s="65"/>
      <c r="S324" s="88">
        <f t="shared" si="105"/>
        <v>0</v>
      </c>
      <c r="T324" s="43"/>
      <c r="U324" s="43"/>
      <c r="V324" s="38"/>
      <c r="W324" s="43"/>
      <c r="X324" s="43"/>
      <c r="Y324" s="43"/>
      <c r="Z324" s="43"/>
      <c r="AA324" s="43"/>
      <c r="AB324" s="43"/>
      <c r="AC324" s="43"/>
      <c r="AD324" s="43"/>
      <c r="AE324" s="43"/>
      <c r="AF324" s="43"/>
      <c r="AG324" s="43"/>
      <c r="AH324" s="43"/>
      <c r="AI324" s="43"/>
      <c r="AJ324" s="43"/>
      <c r="AK324" s="43"/>
      <c r="AL324" s="43"/>
      <c r="AM324" s="43"/>
      <c r="AN324" s="43"/>
    </row>
    <row r="325" spans="1:40" ht="15.75" hidden="1" customHeight="1">
      <c r="A325" s="16" t="str">
        <f t="shared" si="77"/>
        <v>Pièces[...]</v>
      </c>
      <c r="B325" s="43" t="s">
        <v>987</v>
      </c>
      <c r="C325" s="65" t="s">
        <v>330</v>
      </c>
      <c r="D325" s="111"/>
      <c r="E325" s="43"/>
      <c r="F325" s="66">
        <v>0</v>
      </c>
      <c r="G325" s="112"/>
      <c r="H325" s="43"/>
      <c r="I325" s="66">
        <v>0</v>
      </c>
      <c r="J325" s="65"/>
      <c r="K325" s="43"/>
      <c r="L325" s="68">
        <v>0</v>
      </c>
      <c r="M325" s="65"/>
      <c r="N325" s="88">
        <f t="shared" si="104"/>
        <v>0</v>
      </c>
      <c r="O325" s="65"/>
      <c r="P325" s="43"/>
      <c r="Q325" s="68">
        <v>0</v>
      </c>
      <c r="R325" s="65"/>
      <c r="S325" s="88">
        <f t="shared" si="105"/>
        <v>0</v>
      </c>
      <c r="T325" s="43"/>
      <c r="U325" s="43"/>
      <c r="V325" s="38"/>
      <c r="W325" s="43"/>
      <c r="X325" s="43"/>
      <c r="Y325" s="43"/>
      <c r="Z325" s="43"/>
      <c r="AA325" s="43"/>
      <c r="AB325" s="43"/>
      <c r="AC325" s="43"/>
      <c r="AD325" s="43"/>
      <c r="AE325" s="43"/>
      <c r="AF325" s="43"/>
      <c r="AG325" s="43"/>
      <c r="AH325" s="43"/>
      <c r="AI325" s="43"/>
      <c r="AJ325" s="43"/>
      <c r="AK325" s="43"/>
      <c r="AL325" s="43"/>
      <c r="AM325" s="43"/>
      <c r="AN325" s="43"/>
    </row>
    <row r="326" spans="1:40" ht="15.75" customHeight="1">
      <c r="A326" s="16" t="str">
        <f t="shared" si="77"/>
        <v>PiècesSalaires en absences</v>
      </c>
      <c r="B326" s="43" t="s">
        <v>987</v>
      </c>
      <c r="C326" s="128" t="s">
        <v>410</v>
      </c>
      <c r="D326" s="111"/>
      <c r="E326" s="43"/>
      <c r="F326" s="57">
        <v>11554.781086615927</v>
      </c>
      <c r="G326" s="112"/>
      <c r="H326" s="43"/>
      <c r="I326" s="57">
        <v>0</v>
      </c>
      <c r="J326" s="65"/>
      <c r="K326" s="43"/>
      <c r="L326" s="68">
        <v>8921.51</v>
      </c>
      <c r="M326" s="65"/>
      <c r="N326" s="88">
        <f t="shared" si="104"/>
        <v>-2633.2710866159268</v>
      </c>
      <c r="O326" s="65"/>
      <c r="P326" s="43"/>
      <c r="Q326" s="68">
        <v>7873.61</v>
      </c>
      <c r="R326" s="65"/>
      <c r="S326" s="88">
        <f t="shared" si="105"/>
        <v>1047.9000000000005</v>
      </c>
      <c r="T326" s="43"/>
      <c r="U326" s="43"/>
      <c r="V326" s="38"/>
      <c r="W326" s="43"/>
      <c r="X326" s="43"/>
      <c r="Y326" s="43"/>
      <c r="Z326" s="43"/>
      <c r="AA326" s="43"/>
      <c r="AB326" s="43"/>
      <c r="AC326" s="43"/>
      <c r="AD326" s="43"/>
      <c r="AE326" s="43"/>
      <c r="AF326" s="43"/>
      <c r="AG326" s="43"/>
      <c r="AH326" s="43"/>
      <c r="AI326" s="43"/>
      <c r="AJ326" s="43"/>
      <c r="AK326" s="43"/>
      <c r="AL326" s="43"/>
      <c r="AM326" s="43"/>
      <c r="AN326" s="43"/>
    </row>
    <row r="327" spans="1:40" ht="15.75" customHeight="1">
      <c r="A327" s="16" t="str">
        <f t="shared" si="77"/>
        <v>PiècesDéduction à la source</v>
      </c>
      <c r="B327" s="43" t="s">
        <v>987</v>
      </c>
      <c r="C327" s="127" t="s">
        <v>411</v>
      </c>
      <c r="D327" s="129"/>
      <c r="E327" s="130"/>
      <c r="F327" s="66">
        <v>11755.519226604638</v>
      </c>
      <c r="G327" s="131"/>
      <c r="H327" s="130"/>
      <c r="I327" s="66">
        <v>0</v>
      </c>
      <c r="J327" s="46"/>
      <c r="K327" s="130"/>
      <c r="L327" s="85">
        <v>10019.16</v>
      </c>
      <c r="M327" s="46"/>
      <c r="N327" s="132">
        <f t="shared" si="104"/>
        <v>-1736.359226604638</v>
      </c>
      <c r="O327" s="46"/>
      <c r="P327" s="130"/>
      <c r="Q327" s="85">
        <v>10458.450000000001</v>
      </c>
      <c r="R327" s="46"/>
      <c r="S327" s="132">
        <f t="shared" si="105"/>
        <v>-439.29000000000087</v>
      </c>
      <c r="T327" s="43"/>
      <c r="U327" s="43"/>
      <c r="V327" s="38"/>
      <c r="W327" s="43"/>
      <c r="X327" s="43"/>
      <c r="Y327" s="43"/>
      <c r="Z327" s="43"/>
      <c r="AA327" s="43"/>
      <c r="AB327" s="43"/>
      <c r="AC327" s="43"/>
      <c r="AD327" s="43"/>
      <c r="AE327" s="43"/>
      <c r="AF327" s="43"/>
      <c r="AG327" s="43"/>
      <c r="AH327" s="43"/>
      <c r="AI327" s="43"/>
      <c r="AJ327" s="43"/>
      <c r="AK327" s="43"/>
      <c r="AL327" s="43"/>
      <c r="AM327" s="43"/>
      <c r="AN327" s="43"/>
    </row>
    <row r="328" spans="1:40" ht="15.75" customHeight="1">
      <c r="A328" s="16" t="str">
        <f t="shared" si="77"/>
        <v>PiècesBénéfices marginaux</v>
      </c>
      <c r="B328" s="43" t="s">
        <v>987</v>
      </c>
      <c r="C328" s="127" t="s">
        <v>412</v>
      </c>
      <c r="D328" s="111"/>
      <c r="E328" s="43"/>
      <c r="F328" s="66">
        <v>8533.6361793129963</v>
      </c>
      <c r="G328" s="112"/>
      <c r="H328" s="43"/>
      <c r="I328" s="66">
        <v>0</v>
      </c>
      <c r="J328" s="65"/>
      <c r="K328" s="43"/>
      <c r="L328" s="68">
        <v>7697.34</v>
      </c>
      <c r="M328" s="65"/>
      <c r="N328" s="88">
        <f t="shared" si="104"/>
        <v>-836.29617931299617</v>
      </c>
      <c r="O328" s="65"/>
      <c r="P328" s="43"/>
      <c r="Q328" s="68">
        <v>5176.24</v>
      </c>
      <c r="R328" s="65"/>
      <c r="S328" s="88">
        <f t="shared" si="105"/>
        <v>2521.1000000000004</v>
      </c>
      <c r="T328" s="43"/>
      <c r="U328" s="43"/>
      <c r="V328" s="38"/>
      <c r="W328" s="43"/>
      <c r="X328" s="43"/>
      <c r="Y328" s="43"/>
      <c r="Z328" s="43"/>
      <c r="AA328" s="43"/>
      <c r="AB328" s="43"/>
      <c r="AC328" s="43"/>
      <c r="AD328" s="43"/>
      <c r="AE328" s="43"/>
      <c r="AF328" s="43"/>
      <c r="AG328" s="43"/>
      <c r="AH328" s="43"/>
      <c r="AI328" s="43"/>
      <c r="AJ328" s="43"/>
      <c r="AK328" s="43"/>
      <c r="AL328" s="43"/>
      <c r="AM328" s="43"/>
      <c r="AN328" s="43"/>
    </row>
    <row r="329" spans="1:40" ht="15.75" customHeight="1">
      <c r="A329" s="16" t="str">
        <f t="shared" si="77"/>
        <v>PiècesCsst</v>
      </c>
      <c r="B329" s="43" t="s">
        <v>987</v>
      </c>
      <c r="C329" s="127" t="s">
        <v>413</v>
      </c>
      <c r="D329" s="111"/>
      <c r="E329" s="43"/>
      <c r="F329" s="66">
        <v>2133.4090448282491</v>
      </c>
      <c r="G329" s="112"/>
      <c r="H329" s="43"/>
      <c r="I329" s="66">
        <v>0</v>
      </c>
      <c r="J329" s="65"/>
      <c r="K329" s="43"/>
      <c r="L329" s="68">
        <v>1541.04</v>
      </c>
      <c r="M329" s="51"/>
      <c r="N329" s="110">
        <f t="shared" si="104"/>
        <v>-592.36904482824912</v>
      </c>
      <c r="O329" s="65"/>
      <c r="P329" s="43"/>
      <c r="Q329" s="68">
        <v>1812.7800000000002</v>
      </c>
      <c r="R329" s="65"/>
      <c r="S329" s="88">
        <f t="shared" si="105"/>
        <v>-271.74000000000024</v>
      </c>
      <c r="T329" s="43"/>
      <c r="U329" s="43"/>
      <c r="V329" s="38"/>
      <c r="W329" s="43"/>
      <c r="X329" s="43"/>
      <c r="Y329" s="43"/>
      <c r="Z329" s="43"/>
      <c r="AA329" s="43"/>
      <c r="AB329" s="43"/>
      <c r="AC329" s="43"/>
      <c r="AD329" s="43"/>
      <c r="AE329" s="43"/>
      <c r="AF329" s="43"/>
      <c r="AG329" s="43"/>
      <c r="AH329" s="43"/>
      <c r="AI329" s="43"/>
      <c r="AJ329" s="43"/>
      <c r="AK329" s="43"/>
      <c r="AL329" s="43"/>
      <c r="AM329" s="43"/>
      <c r="AN329" s="43"/>
    </row>
    <row r="330" spans="1:40" ht="15.75" hidden="1" customHeight="1">
      <c r="A330" s="16" t="str">
        <f t="shared" si="77"/>
        <v>Pièces[...]</v>
      </c>
      <c r="B330" s="43" t="s">
        <v>987</v>
      </c>
      <c r="C330" s="65" t="s">
        <v>330</v>
      </c>
      <c r="D330" s="113"/>
      <c r="E330" s="133"/>
      <c r="F330" s="66">
        <v>0</v>
      </c>
      <c r="G330" s="114"/>
      <c r="H330" s="133"/>
      <c r="I330" s="66">
        <v>0</v>
      </c>
      <c r="J330" s="51"/>
      <c r="K330" s="133"/>
      <c r="L330" s="68">
        <v>0</v>
      </c>
      <c r="M330" s="51"/>
      <c r="N330" s="110">
        <f t="shared" si="104"/>
        <v>0</v>
      </c>
      <c r="O330" s="51"/>
      <c r="P330" s="133"/>
      <c r="Q330" s="68">
        <v>0</v>
      </c>
      <c r="R330" s="51"/>
      <c r="S330" s="110">
        <f t="shared" si="105"/>
        <v>0</v>
      </c>
      <c r="T330" s="43"/>
      <c r="U330" s="43"/>
      <c r="V330" s="38"/>
      <c r="W330" s="43"/>
      <c r="X330" s="43"/>
      <c r="Y330" s="43"/>
      <c r="Z330" s="43"/>
      <c r="AA330" s="43"/>
      <c r="AB330" s="43"/>
      <c r="AC330" s="43"/>
      <c r="AD330" s="43"/>
      <c r="AE330" s="43"/>
      <c r="AF330" s="43"/>
      <c r="AG330" s="43"/>
      <c r="AH330" s="43"/>
      <c r="AI330" s="43"/>
      <c r="AJ330" s="43"/>
      <c r="AK330" s="43"/>
      <c r="AL330" s="43"/>
      <c r="AM330" s="43"/>
      <c r="AN330" s="43"/>
    </row>
    <row r="331" spans="1:40" ht="15.75" customHeight="1">
      <c r="A331" s="16" t="str">
        <f t="shared" si="77"/>
        <v>PiècesTOTAL PERSONNEL</v>
      </c>
      <c r="B331" s="43" t="s">
        <v>987</v>
      </c>
      <c r="C331" s="119" t="s">
        <v>414</v>
      </c>
      <c r="D331" s="120" t="s">
        <v>404</v>
      </c>
      <c r="E331" s="121" t="e">
        <f>F331/F$314</f>
        <v>#DIV/0!</v>
      </c>
      <c r="F331" s="122">
        <f>+SUM(F319:F330)</f>
        <v>111038.79063864774</v>
      </c>
      <c r="G331" s="123" t="s">
        <v>404</v>
      </c>
      <c r="H331" s="121" t="e">
        <f>I331/I$314</f>
        <v>#DIV/0!</v>
      </c>
      <c r="I331" s="122">
        <f>+SUM(I319:I330)</f>
        <v>0</v>
      </c>
      <c r="J331" s="123" t="s">
        <v>404</v>
      </c>
      <c r="K331" s="121" t="e">
        <f>L331/L$314</f>
        <v>#DIV/0!</v>
      </c>
      <c r="L331" s="122">
        <f>+SUM(L319:L330)</f>
        <v>92439.579999999987</v>
      </c>
      <c r="M331" s="180"/>
      <c r="N331" s="135">
        <f t="shared" si="104"/>
        <v>-18599.210638647754</v>
      </c>
      <c r="O331" s="123" t="s">
        <v>404</v>
      </c>
      <c r="P331" s="121" t="e">
        <f>Q331/Q$314</f>
        <v>#DIV/0!</v>
      </c>
      <c r="Q331" s="122">
        <f>+SUM(Q319:Q330)</f>
        <v>85286.58</v>
      </c>
      <c r="R331" s="180"/>
      <c r="S331" s="135">
        <f t="shared" si="105"/>
        <v>7152.9999999999854</v>
      </c>
      <c r="T331" s="43"/>
      <c r="U331" s="43"/>
      <c r="V331" s="38"/>
      <c r="W331" s="43"/>
      <c r="X331" s="43"/>
      <c r="Y331" s="43"/>
      <c r="Z331" s="43"/>
      <c r="AA331" s="43"/>
      <c r="AB331" s="43"/>
      <c r="AC331" s="43"/>
      <c r="AD331" s="43"/>
      <c r="AE331" s="43"/>
      <c r="AF331" s="43"/>
      <c r="AG331" s="43"/>
      <c r="AH331" s="43"/>
      <c r="AI331" s="43"/>
      <c r="AJ331" s="43"/>
      <c r="AK331" s="43"/>
      <c r="AL331" s="43"/>
      <c r="AM331" s="43"/>
      <c r="AN331" s="43"/>
    </row>
    <row r="332" spans="1:40" ht="15.75" customHeight="1">
      <c r="A332" s="16" t="str">
        <f t="shared" si="77"/>
        <v>PiècesPublicité 2</v>
      </c>
      <c r="B332" s="43" t="s">
        <v>987</v>
      </c>
      <c r="C332" s="241" t="s">
        <v>415</v>
      </c>
      <c r="D332" s="111"/>
      <c r="E332" s="43"/>
      <c r="F332" s="66">
        <v>4134.9522258056077</v>
      </c>
      <c r="G332" s="112"/>
      <c r="H332" s="43"/>
      <c r="I332" s="66">
        <v>0</v>
      </c>
      <c r="J332" s="65"/>
      <c r="K332" s="43"/>
      <c r="L332" s="68">
        <v>6009.4500000000007</v>
      </c>
      <c r="M332" s="65"/>
      <c r="N332" s="88">
        <f t="shared" si="104"/>
        <v>1874.4977741943931</v>
      </c>
      <c r="O332" s="65"/>
      <c r="P332" s="43"/>
      <c r="Q332" s="68">
        <v>10188.32</v>
      </c>
      <c r="R332" s="65"/>
      <c r="S332" s="88">
        <f t="shared" si="105"/>
        <v>-4178.869999999999</v>
      </c>
      <c r="T332" s="43"/>
      <c r="U332" s="43"/>
      <c r="V332" s="38"/>
      <c r="W332" s="43"/>
      <c r="X332" s="43"/>
      <c r="Y332" s="43"/>
      <c r="Z332" s="43"/>
      <c r="AA332" s="43"/>
      <c r="AB332" s="43"/>
      <c r="AC332" s="43"/>
      <c r="AD332" s="43"/>
      <c r="AE332" s="43"/>
      <c r="AF332" s="43"/>
      <c r="AG332" s="43"/>
      <c r="AH332" s="43"/>
      <c r="AI332" s="43"/>
      <c r="AJ332" s="43"/>
      <c r="AK332" s="43"/>
      <c r="AL332" s="43"/>
      <c r="AM332" s="43"/>
      <c r="AN332" s="43"/>
    </row>
    <row r="333" spans="1:40" ht="15.75" customHeight="1">
      <c r="A333" s="16" t="str">
        <f t="shared" si="77"/>
        <v>PiècesService gratuit 2</v>
      </c>
      <c r="B333" s="43" t="s">
        <v>987</v>
      </c>
      <c r="C333" s="127" t="s">
        <v>416</v>
      </c>
      <c r="D333" s="111"/>
      <c r="E333" s="43"/>
      <c r="F333" s="66">
        <v>1875</v>
      </c>
      <c r="G333" s="112"/>
      <c r="H333" s="43"/>
      <c r="I333" s="66">
        <v>0</v>
      </c>
      <c r="J333" s="65"/>
      <c r="K333" s="43"/>
      <c r="L333" s="66">
        <v>77.38</v>
      </c>
      <c r="M333" s="65"/>
      <c r="N333" s="88">
        <f t="shared" si="104"/>
        <v>-1797.62</v>
      </c>
      <c r="O333" s="65"/>
      <c r="P333" s="43"/>
      <c r="Q333" s="68">
        <v>939.04999999999905</v>
      </c>
      <c r="R333" s="65"/>
      <c r="S333" s="88">
        <f t="shared" si="105"/>
        <v>-861.66999999999905</v>
      </c>
      <c r="T333" s="43"/>
      <c r="U333" s="43"/>
      <c r="V333" s="38"/>
      <c r="W333" s="43"/>
      <c r="X333" s="43"/>
      <c r="Y333" s="43"/>
      <c r="Z333" s="43"/>
      <c r="AA333" s="43"/>
      <c r="AB333" s="43"/>
      <c r="AC333" s="43"/>
      <c r="AD333" s="43"/>
      <c r="AE333" s="43"/>
      <c r="AF333" s="43"/>
      <c r="AG333" s="43"/>
      <c r="AH333" s="43"/>
      <c r="AI333" s="43"/>
      <c r="AJ333" s="43"/>
      <c r="AK333" s="43"/>
      <c r="AL333" s="43"/>
      <c r="AM333" s="43"/>
      <c r="AN333" s="43"/>
    </row>
    <row r="334" spans="1:40" ht="15.75" customHeight="1">
      <c r="A334" s="16" t="str">
        <f t="shared" si="77"/>
        <v>PiècesFrais véhicules de cie</v>
      </c>
      <c r="B334" s="43" t="s">
        <v>987</v>
      </c>
      <c r="C334" s="128" t="s">
        <v>417</v>
      </c>
      <c r="D334" s="113"/>
      <c r="E334" s="133"/>
      <c r="F334" s="57">
        <v>14471</v>
      </c>
      <c r="G334" s="114"/>
      <c r="H334" s="133"/>
      <c r="I334" s="57">
        <v>0</v>
      </c>
      <c r="J334" s="51"/>
      <c r="K334" s="133"/>
      <c r="L334" s="57">
        <v>14394.22</v>
      </c>
      <c r="M334" s="51"/>
      <c r="N334" s="110">
        <f t="shared" si="104"/>
        <v>-76.780000000000655</v>
      </c>
      <c r="O334" s="51"/>
      <c r="P334" s="133"/>
      <c r="Q334" s="68">
        <v>16684.57999999998</v>
      </c>
      <c r="R334" s="51"/>
      <c r="S334" s="110">
        <f t="shared" si="105"/>
        <v>-2290.3599999999806</v>
      </c>
      <c r="T334" s="43"/>
      <c r="U334" s="43"/>
      <c r="V334" s="38"/>
      <c r="W334" s="43"/>
      <c r="X334" s="43"/>
      <c r="Y334" s="43"/>
      <c r="Z334" s="43"/>
      <c r="AA334" s="43"/>
      <c r="AB334" s="43"/>
      <c r="AC334" s="43"/>
      <c r="AD334" s="43"/>
      <c r="AE334" s="43"/>
      <c r="AF334" s="43"/>
      <c r="AG334" s="43"/>
      <c r="AH334" s="43"/>
      <c r="AI334" s="43"/>
      <c r="AJ334" s="43"/>
      <c r="AK334" s="43"/>
      <c r="AL334" s="43"/>
      <c r="AM334" s="43"/>
      <c r="AN334" s="43"/>
    </row>
    <row r="335" spans="1:40" ht="15.75" customHeight="1">
      <c r="A335" s="16" t="str">
        <f t="shared" si="77"/>
        <v>PiècesInformatique</v>
      </c>
      <c r="B335" s="43" t="s">
        <v>987</v>
      </c>
      <c r="C335" s="127" t="s">
        <v>418</v>
      </c>
      <c r="D335" s="111"/>
      <c r="E335" s="43"/>
      <c r="F335" s="66">
        <v>7954.4260000000013</v>
      </c>
      <c r="G335" s="112"/>
      <c r="H335" s="43"/>
      <c r="I335" s="66">
        <v>0</v>
      </c>
      <c r="J335" s="65"/>
      <c r="K335" s="43"/>
      <c r="L335" s="85">
        <v>8391.4699999999993</v>
      </c>
      <c r="M335" s="65"/>
      <c r="N335" s="88">
        <f t="shared" si="104"/>
        <v>437.04399999999805</v>
      </c>
      <c r="O335" s="65"/>
      <c r="P335" s="43"/>
      <c r="Q335" s="85">
        <v>6019.38</v>
      </c>
      <c r="R335" s="65"/>
      <c r="S335" s="88">
        <f t="shared" si="105"/>
        <v>2372.0899999999992</v>
      </c>
      <c r="T335" s="43"/>
      <c r="U335" s="43"/>
      <c r="V335" s="38"/>
      <c r="W335" s="43"/>
      <c r="X335" s="43"/>
      <c r="Y335" s="43"/>
      <c r="Z335" s="43"/>
      <c r="AA335" s="43"/>
      <c r="AB335" s="43"/>
      <c r="AC335" s="43"/>
      <c r="AD335" s="43"/>
      <c r="AE335" s="43"/>
      <c r="AF335" s="43"/>
      <c r="AG335" s="43"/>
      <c r="AH335" s="43"/>
      <c r="AI335" s="43"/>
      <c r="AJ335" s="43"/>
      <c r="AK335" s="43"/>
      <c r="AL335" s="43"/>
      <c r="AM335" s="43"/>
      <c r="AN335" s="43"/>
    </row>
    <row r="336" spans="1:40" ht="15.75" customHeight="1">
      <c r="A336" s="16" t="str">
        <f t="shared" si="77"/>
        <v>PiècesFrais de déplacement</v>
      </c>
      <c r="B336" s="43" t="s">
        <v>987</v>
      </c>
      <c r="C336" s="127" t="s">
        <v>419</v>
      </c>
      <c r="D336" s="111"/>
      <c r="E336" s="43"/>
      <c r="F336" s="66">
        <v>2995</v>
      </c>
      <c r="G336" s="112"/>
      <c r="H336" s="43"/>
      <c r="I336" s="66">
        <v>0</v>
      </c>
      <c r="J336" s="65"/>
      <c r="K336" s="43"/>
      <c r="L336" s="68">
        <v>4029.16</v>
      </c>
      <c r="M336" s="65"/>
      <c r="N336" s="88">
        <f t="shared" si="104"/>
        <v>1034.1599999999999</v>
      </c>
      <c r="O336" s="65"/>
      <c r="P336" s="43"/>
      <c r="Q336" s="68">
        <v>905.5</v>
      </c>
      <c r="R336" s="65"/>
      <c r="S336" s="88">
        <f t="shared" si="105"/>
        <v>3123.66</v>
      </c>
      <c r="T336" s="43"/>
      <c r="U336" s="43"/>
      <c r="V336" s="38"/>
      <c r="W336" s="43"/>
      <c r="X336" s="43"/>
      <c r="Y336" s="43"/>
      <c r="Z336" s="43"/>
      <c r="AA336" s="43"/>
      <c r="AB336" s="43"/>
      <c r="AC336" s="43"/>
      <c r="AD336" s="43"/>
      <c r="AE336" s="43"/>
      <c r="AF336" s="43"/>
      <c r="AG336" s="43"/>
      <c r="AH336" s="43"/>
      <c r="AI336" s="43"/>
      <c r="AJ336" s="43"/>
      <c r="AK336" s="43"/>
      <c r="AL336" s="43"/>
      <c r="AM336" s="43"/>
      <c r="AN336" s="43"/>
    </row>
    <row r="337" spans="1:40" ht="15.75" customHeight="1">
      <c r="A337" s="16" t="str">
        <f t="shared" si="77"/>
        <v>PiècesServices extérieurs</v>
      </c>
      <c r="B337" s="43" t="s">
        <v>987</v>
      </c>
      <c r="C337" s="128" t="s">
        <v>420</v>
      </c>
      <c r="D337" s="113"/>
      <c r="E337" s="133"/>
      <c r="F337" s="57">
        <v>3955.7280000000001</v>
      </c>
      <c r="G337" s="114"/>
      <c r="H337" s="133"/>
      <c r="I337" s="57">
        <v>0</v>
      </c>
      <c r="J337" s="51"/>
      <c r="K337" s="133"/>
      <c r="L337" s="57">
        <v>5050.0200000000004</v>
      </c>
      <c r="M337" s="51"/>
      <c r="N337" s="110">
        <f t="shared" si="104"/>
        <v>1094.2920000000004</v>
      </c>
      <c r="O337" s="51"/>
      <c r="P337" s="133"/>
      <c r="Q337" s="57">
        <v>6839.3599999999897</v>
      </c>
      <c r="R337" s="51"/>
      <c r="S337" s="110">
        <f t="shared" si="105"/>
        <v>-1789.3399999999892</v>
      </c>
      <c r="T337" s="43"/>
      <c r="U337" s="43"/>
      <c r="V337" s="38"/>
      <c r="W337" s="43"/>
      <c r="X337" s="43"/>
      <c r="Y337" s="43"/>
      <c r="Z337" s="43"/>
      <c r="AA337" s="43"/>
      <c r="AB337" s="43"/>
      <c r="AC337" s="43"/>
      <c r="AD337" s="43"/>
      <c r="AE337" s="43"/>
      <c r="AF337" s="43"/>
      <c r="AG337" s="43"/>
      <c r="AH337" s="43"/>
      <c r="AI337" s="43"/>
      <c r="AJ337" s="43"/>
      <c r="AK337" s="43"/>
      <c r="AL337" s="43"/>
      <c r="AM337" s="43"/>
      <c r="AN337" s="43"/>
    </row>
    <row r="338" spans="1:40" ht="15.75" hidden="1" customHeight="1">
      <c r="A338" s="16" t="str">
        <f t="shared" si="77"/>
        <v>PiècesFournitures d'atelier</v>
      </c>
      <c r="B338" s="43" t="s">
        <v>987</v>
      </c>
      <c r="C338" s="127" t="s">
        <v>828</v>
      </c>
      <c r="D338" s="111"/>
      <c r="E338" s="43"/>
      <c r="F338" s="66">
        <v>0</v>
      </c>
      <c r="G338" s="112"/>
      <c r="H338" s="43"/>
      <c r="I338" s="66">
        <v>0</v>
      </c>
      <c r="J338" s="65"/>
      <c r="K338" s="43"/>
      <c r="L338" s="68">
        <v>0</v>
      </c>
      <c r="M338" s="65"/>
      <c r="N338" s="88">
        <f t="shared" si="104"/>
        <v>0</v>
      </c>
      <c r="O338" s="65"/>
      <c r="P338" s="43"/>
      <c r="Q338" s="68">
        <v>0</v>
      </c>
      <c r="R338" s="65"/>
      <c r="S338" s="88">
        <f t="shared" si="105"/>
        <v>0</v>
      </c>
      <c r="T338" s="43"/>
      <c r="U338" s="43"/>
      <c r="V338" s="38"/>
      <c r="W338" s="43"/>
      <c r="X338" s="43"/>
      <c r="Y338" s="43"/>
      <c r="Z338" s="43"/>
      <c r="AA338" s="43"/>
      <c r="AB338" s="43"/>
      <c r="AC338" s="43"/>
      <c r="AD338" s="43"/>
      <c r="AE338" s="43"/>
      <c r="AF338" s="43"/>
      <c r="AG338" s="43"/>
      <c r="AH338" s="43"/>
      <c r="AI338" s="43"/>
      <c r="AJ338" s="43"/>
      <c r="AK338" s="43"/>
      <c r="AL338" s="43"/>
      <c r="AM338" s="43"/>
      <c r="AN338" s="43"/>
    </row>
    <row r="339" spans="1:40" ht="15.75" customHeight="1">
      <c r="A339" s="16" t="str">
        <f t="shared" si="77"/>
        <v>PiècesFournitures autres</v>
      </c>
      <c r="B339" s="43" t="s">
        <v>987</v>
      </c>
      <c r="C339" s="127" t="s">
        <v>421</v>
      </c>
      <c r="D339" s="111"/>
      <c r="E339" s="43"/>
      <c r="F339" s="66">
        <v>45</v>
      </c>
      <c r="G339" s="112"/>
      <c r="H339" s="43"/>
      <c r="I339" s="66">
        <v>0</v>
      </c>
      <c r="J339" s="65"/>
      <c r="K339" s="43"/>
      <c r="L339" s="68">
        <v>245.6</v>
      </c>
      <c r="M339" s="65"/>
      <c r="N339" s="88">
        <f t="shared" si="104"/>
        <v>200.6</v>
      </c>
      <c r="O339" s="65"/>
      <c r="P339" s="43"/>
      <c r="Q339" s="68">
        <v>61.61</v>
      </c>
      <c r="R339" s="65"/>
      <c r="S339" s="88">
        <f t="shared" si="105"/>
        <v>183.99</v>
      </c>
      <c r="T339" s="43"/>
      <c r="U339" s="43"/>
      <c r="V339" s="38"/>
      <c r="W339" s="43"/>
      <c r="X339" s="43"/>
      <c r="Y339" s="43"/>
      <c r="Z339" s="43"/>
      <c r="AA339" s="43"/>
      <c r="AB339" s="43"/>
      <c r="AC339" s="43"/>
      <c r="AD339" s="43"/>
      <c r="AE339" s="43"/>
      <c r="AF339" s="43"/>
      <c r="AG339" s="43"/>
      <c r="AH339" s="43"/>
      <c r="AI339" s="43"/>
      <c r="AJ339" s="43"/>
      <c r="AK339" s="43"/>
      <c r="AL339" s="43"/>
      <c r="AM339" s="43"/>
      <c r="AN339" s="43"/>
    </row>
    <row r="340" spans="1:40" ht="15.75" customHeight="1">
      <c r="A340" s="16" t="str">
        <f t="shared" si="77"/>
        <v>PiècesUniformes</v>
      </c>
      <c r="B340" s="43" t="s">
        <v>987</v>
      </c>
      <c r="C340" s="127" t="s">
        <v>422</v>
      </c>
      <c r="D340" s="111"/>
      <c r="E340" s="43"/>
      <c r="F340" s="66">
        <v>112.5</v>
      </c>
      <c r="G340" s="112"/>
      <c r="H340" s="43"/>
      <c r="I340" s="66">
        <v>0</v>
      </c>
      <c r="J340" s="65"/>
      <c r="K340" s="43"/>
      <c r="L340" s="68">
        <v>147.88</v>
      </c>
      <c r="M340" s="65"/>
      <c r="N340" s="88">
        <f t="shared" si="104"/>
        <v>35.379999999999995</v>
      </c>
      <c r="O340" s="65"/>
      <c r="P340" s="43"/>
      <c r="Q340" s="68">
        <v>132</v>
      </c>
      <c r="R340" s="65"/>
      <c r="S340" s="88">
        <f t="shared" si="105"/>
        <v>15.879999999999995</v>
      </c>
      <c r="T340" s="43"/>
      <c r="U340" s="43"/>
      <c r="V340" s="38"/>
      <c r="W340" s="43"/>
      <c r="X340" s="43"/>
      <c r="Y340" s="43"/>
      <c r="Z340" s="43"/>
      <c r="AA340" s="43"/>
      <c r="AB340" s="43"/>
      <c r="AC340" s="43"/>
      <c r="AD340" s="43"/>
      <c r="AE340" s="43"/>
      <c r="AF340" s="43"/>
      <c r="AG340" s="43"/>
      <c r="AH340" s="43"/>
      <c r="AI340" s="43"/>
      <c r="AJ340" s="43"/>
      <c r="AK340" s="43"/>
      <c r="AL340" s="43"/>
      <c r="AM340" s="43"/>
      <c r="AN340" s="43"/>
    </row>
    <row r="341" spans="1:40" ht="15.75" customHeight="1">
      <c r="A341" s="16" t="str">
        <f t="shared" si="77"/>
        <v>PiècesPapeterie</v>
      </c>
      <c r="B341" s="43" t="s">
        <v>987</v>
      </c>
      <c r="C341" s="127" t="s">
        <v>423</v>
      </c>
      <c r="D341" s="111"/>
      <c r="E341" s="43"/>
      <c r="F341" s="66">
        <v>870</v>
      </c>
      <c r="G341" s="112"/>
      <c r="H341" s="43"/>
      <c r="I341" s="66">
        <v>0</v>
      </c>
      <c r="J341" s="65"/>
      <c r="K341" s="43"/>
      <c r="L341" s="68">
        <v>725.85</v>
      </c>
      <c r="M341" s="65"/>
      <c r="N341" s="88">
        <f t="shared" si="104"/>
        <v>-144.14999999999998</v>
      </c>
      <c r="O341" s="65"/>
      <c r="P341" s="43"/>
      <c r="Q341" s="68">
        <v>1077.02</v>
      </c>
      <c r="R341" s="65"/>
      <c r="S341" s="88">
        <f t="shared" si="105"/>
        <v>-351.16999999999996</v>
      </c>
      <c r="T341" s="43"/>
      <c r="U341" s="43"/>
      <c r="V341" s="38"/>
      <c r="W341" s="43"/>
      <c r="X341" s="43"/>
      <c r="Y341" s="43"/>
      <c r="Z341" s="43"/>
      <c r="AA341" s="43"/>
      <c r="AB341" s="43"/>
      <c r="AC341" s="43"/>
      <c r="AD341" s="43"/>
      <c r="AE341" s="43"/>
      <c r="AF341" s="43"/>
      <c r="AG341" s="43"/>
      <c r="AH341" s="43"/>
      <c r="AI341" s="43"/>
      <c r="AJ341" s="43"/>
      <c r="AK341" s="43"/>
      <c r="AL341" s="43"/>
      <c r="AM341" s="43"/>
      <c r="AN341" s="43"/>
    </row>
    <row r="342" spans="1:40" ht="15.75" customHeight="1">
      <c r="A342" s="16" t="str">
        <f t="shared" si="77"/>
        <v>PiècesTéléphone</v>
      </c>
      <c r="B342" s="43" t="s">
        <v>987</v>
      </c>
      <c r="C342" s="127" t="s">
        <v>424</v>
      </c>
      <c r="D342" s="111"/>
      <c r="E342" s="43"/>
      <c r="F342" s="66">
        <v>341.4</v>
      </c>
      <c r="G342" s="112"/>
      <c r="H342" s="43"/>
      <c r="I342" s="66">
        <v>0</v>
      </c>
      <c r="J342" s="65"/>
      <c r="K342" s="43"/>
      <c r="L342" s="68">
        <v>543.03</v>
      </c>
      <c r="M342" s="65"/>
      <c r="N342" s="88">
        <f t="shared" si="104"/>
        <v>201.63</v>
      </c>
      <c r="O342" s="65"/>
      <c r="P342" s="43"/>
      <c r="Q342" s="68">
        <v>312.18</v>
      </c>
      <c r="R342" s="65"/>
      <c r="S342" s="88">
        <f t="shared" si="105"/>
        <v>230.84999999999997</v>
      </c>
      <c r="T342" s="43"/>
      <c r="U342" s="43"/>
      <c r="V342" s="38"/>
      <c r="W342" s="43"/>
      <c r="X342" s="43"/>
      <c r="Y342" s="43"/>
      <c r="Z342" s="43"/>
      <c r="AA342" s="43"/>
      <c r="AB342" s="43"/>
      <c r="AC342" s="43"/>
      <c r="AD342" s="43"/>
      <c r="AE342" s="43"/>
      <c r="AF342" s="43"/>
      <c r="AG342" s="43"/>
      <c r="AH342" s="43"/>
      <c r="AI342" s="43"/>
      <c r="AJ342" s="43"/>
      <c r="AK342" s="43"/>
      <c r="AL342" s="43"/>
      <c r="AM342" s="43"/>
      <c r="AN342" s="43"/>
    </row>
    <row r="343" spans="1:40" ht="15.75" customHeight="1">
      <c r="A343" s="16" t="str">
        <f t="shared" si="77"/>
        <v>PiècesFrais postaux</v>
      </c>
      <c r="B343" s="43" t="s">
        <v>987</v>
      </c>
      <c r="C343" s="127" t="s">
        <v>425</v>
      </c>
      <c r="D343" s="111"/>
      <c r="E343" s="43"/>
      <c r="F343" s="66">
        <v>7115.0000000000009</v>
      </c>
      <c r="G343" s="112"/>
      <c r="H343" s="43"/>
      <c r="I343" s="66">
        <v>0</v>
      </c>
      <c r="J343" s="65"/>
      <c r="K343" s="43"/>
      <c r="L343" s="68">
        <v>4638.84</v>
      </c>
      <c r="M343" s="65"/>
      <c r="N343" s="88">
        <f t="shared" si="104"/>
        <v>-2476.1600000000008</v>
      </c>
      <c r="O343" s="65"/>
      <c r="P343" s="43"/>
      <c r="Q343" s="68">
        <v>1977.58</v>
      </c>
      <c r="R343" s="65"/>
      <c r="S343" s="88">
        <f t="shared" si="105"/>
        <v>2661.26</v>
      </c>
      <c r="T343" s="43"/>
      <c r="U343" s="43"/>
      <c r="V343" s="38"/>
      <c r="W343" s="43"/>
      <c r="X343" s="43"/>
      <c r="Y343" s="43"/>
      <c r="Z343" s="43"/>
      <c r="AA343" s="43"/>
      <c r="AB343" s="43"/>
      <c r="AC343" s="43"/>
      <c r="AD343" s="43"/>
      <c r="AE343" s="43"/>
      <c r="AF343" s="43"/>
      <c r="AG343" s="43"/>
      <c r="AH343" s="43"/>
      <c r="AI343" s="43"/>
      <c r="AJ343" s="43"/>
      <c r="AK343" s="43"/>
      <c r="AL343" s="43"/>
      <c r="AM343" s="43"/>
      <c r="AN343" s="43"/>
    </row>
    <row r="344" spans="1:40" ht="15.75" customHeight="1">
      <c r="A344" s="16" t="str">
        <f t="shared" si="77"/>
        <v>PiècesDivers</v>
      </c>
      <c r="B344" s="43" t="s">
        <v>987</v>
      </c>
      <c r="C344" s="127" t="s">
        <v>426</v>
      </c>
      <c r="D344" s="111"/>
      <c r="E344" s="43"/>
      <c r="F344" s="66">
        <v>916</v>
      </c>
      <c r="G344" s="112"/>
      <c r="H344" s="43"/>
      <c r="I344" s="66">
        <v>0</v>
      </c>
      <c r="J344" s="65"/>
      <c r="K344" s="43"/>
      <c r="L344" s="68">
        <v>932.06999999999994</v>
      </c>
      <c r="M344" s="65"/>
      <c r="N344" s="88">
        <f t="shared" si="104"/>
        <v>16.069999999999936</v>
      </c>
      <c r="O344" s="65"/>
      <c r="P344" s="43"/>
      <c r="Q344" s="68">
        <v>1500.589999999999</v>
      </c>
      <c r="R344" s="65"/>
      <c r="S344" s="88">
        <f t="shared" si="105"/>
        <v>-568.51999999999907</v>
      </c>
      <c r="T344" s="43"/>
      <c r="U344" s="43"/>
      <c r="V344" s="38"/>
      <c r="W344" s="43"/>
      <c r="X344" s="43"/>
      <c r="Y344" s="43"/>
      <c r="Z344" s="43"/>
      <c r="AA344" s="43"/>
      <c r="AB344" s="43"/>
      <c r="AC344" s="43"/>
      <c r="AD344" s="43"/>
      <c r="AE344" s="43"/>
      <c r="AF344" s="43"/>
      <c r="AG344" s="43"/>
      <c r="AH344" s="43"/>
      <c r="AI344" s="43"/>
      <c r="AJ344" s="43"/>
      <c r="AK344" s="43"/>
      <c r="AL344" s="43"/>
      <c r="AM344" s="43"/>
      <c r="AN344" s="43"/>
    </row>
    <row r="345" spans="1:40" ht="15.75" customHeight="1">
      <c r="A345" s="16" t="str">
        <f t="shared" si="77"/>
        <v>PiècesFormation</v>
      </c>
      <c r="B345" s="43" t="s">
        <v>987</v>
      </c>
      <c r="C345" s="127" t="s">
        <v>427</v>
      </c>
      <c r="D345" s="111"/>
      <c r="E345" s="43"/>
      <c r="F345" s="66">
        <v>457.39200000000017</v>
      </c>
      <c r="G345" s="112"/>
      <c r="H345" s="43"/>
      <c r="I345" s="66">
        <v>0</v>
      </c>
      <c r="J345" s="65"/>
      <c r="K345" s="43"/>
      <c r="L345" s="88">
        <v>-301.80999999999995</v>
      </c>
      <c r="M345" s="65"/>
      <c r="N345" s="88">
        <f t="shared" si="104"/>
        <v>-759.20200000000011</v>
      </c>
      <c r="O345" s="65"/>
      <c r="P345" s="43"/>
      <c r="Q345" s="68">
        <v>506.28999999999996</v>
      </c>
      <c r="R345" s="65"/>
      <c r="S345" s="88">
        <f t="shared" si="105"/>
        <v>-808.09999999999991</v>
      </c>
      <c r="T345" s="43"/>
      <c r="U345" s="43"/>
      <c r="V345" s="38"/>
      <c r="W345" s="43"/>
      <c r="X345" s="43"/>
      <c r="Y345" s="43"/>
      <c r="Z345" s="43"/>
      <c r="AA345" s="43"/>
      <c r="AB345" s="43"/>
      <c r="AC345" s="43"/>
      <c r="AD345" s="43"/>
      <c r="AE345" s="43"/>
      <c r="AF345" s="43"/>
      <c r="AG345" s="43"/>
      <c r="AH345" s="43"/>
      <c r="AI345" s="43"/>
      <c r="AJ345" s="43"/>
      <c r="AK345" s="43"/>
      <c r="AL345" s="43"/>
      <c r="AM345" s="43"/>
      <c r="AN345" s="43"/>
    </row>
    <row r="346" spans="1:40" ht="15.75" customHeight="1">
      <c r="A346" s="16" t="str">
        <f t="shared" si="77"/>
        <v>PiècesFrais bancaires</v>
      </c>
      <c r="B346" s="43" t="s">
        <v>987</v>
      </c>
      <c r="C346" s="127" t="s">
        <v>428</v>
      </c>
      <c r="D346" s="111"/>
      <c r="E346" s="43"/>
      <c r="F346" s="66">
        <v>6530.2754189903817</v>
      </c>
      <c r="G346" s="112"/>
      <c r="H346" s="43"/>
      <c r="I346" s="66">
        <v>0</v>
      </c>
      <c r="J346" s="65"/>
      <c r="K346" s="43"/>
      <c r="L346" s="68">
        <v>5122.17</v>
      </c>
      <c r="M346" s="65"/>
      <c r="N346" s="88">
        <f t="shared" si="104"/>
        <v>-1408.1054189903816</v>
      </c>
      <c r="O346" s="65"/>
      <c r="P346" s="43"/>
      <c r="Q346" s="68">
        <v>5110.43</v>
      </c>
      <c r="R346" s="65"/>
      <c r="S346" s="88">
        <f t="shared" si="105"/>
        <v>11.739999999999782</v>
      </c>
      <c r="T346" s="43"/>
      <c r="U346" s="43"/>
      <c r="V346" s="38"/>
      <c r="W346" s="43"/>
      <c r="X346" s="43"/>
      <c r="Y346" s="43"/>
      <c r="Z346" s="43"/>
      <c r="AA346" s="43"/>
      <c r="AB346" s="43"/>
      <c r="AC346" s="43"/>
      <c r="AD346" s="43"/>
      <c r="AE346" s="43"/>
      <c r="AF346" s="43"/>
      <c r="AG346" s="43"/>
      <c r="AH346" s="43"/>
      <c r="AI346" s="43"/>
      <c r="AJ346" s="43"/>
      <c r="AK346" s="43"/>
      <c r="AL346" s="43"/>
      <c r="AM346" s="43"/>
      <c r="AN346" s="43"/>
    </row>
    <row r="347" spans="1:40" ht="15.75" hidden="1" customHeight="1">
      <c r="A347" s="16" t="str">
        <f t="shared" si="77"/>
        <v>Pièces[...]</v>
      </c>
      <c r="B347" s="43" t="s">
        <v>987</v>
      </c>
      <c r="C347" s="127" t="s">
        <v>330</v>
      </c>
      <c r="D347" s="111"/>
      <c r="E347" s="43"/>
      <c r="F347" s="66">
        <v>0</v>
      </c>
      <c r="G347" s="112"/>
      <c r="H347" s="43"/>
      <c r="I347" s="66">
        <v>0</v>
      </c>
      <c r="J347" s="65"/>
      <c r="K347" s="43"/>
      <c r="L347" s="68">
        <v>0</v>
      </c>
      <c r="M347" s="65"/>
      <c r="N347" s="88">
        <f t="shared" si="104"/>
        <v>0</v>
      </c>
      <c r="O347" s="65"/>
      <c r="P347" s="43"/>
      <c r="Q347" s="68">
        <v>0</v>
      </c>
      <c r="R347" s="65"/>
      <c r="S347" s="88">
        <f t="shared" si="105"/>
        <v>0</v>
      </c>
      <c r="T347" s="43"/>
      <c r="U347" s="43"/>
      <c r="V347" s="38"/>
      <c r="W347" s="43"/>
      <c r="X347" s="43"/>
      <c r="Y347" s="43"/>
      <c r="Z347" s="43"/>
      <c r="AA347" s="43"/>
      <c r="AB347" s="43"/>
      <c r="AC347" s="43"/>
      <c r="AD347" s="43"/>
      <c r="AE347" s="43"/>
      <c r="AF347" s="43"/>
      <c r="AG347" s="43"/>
      <c r="AH347" s="43"/>
      <c r="AI347" s="43"/>
      <c r="AJ347" s="43"/>
      <c r="AK347" s="43"/>
      <c r="AL347" s="43"/>
      <c r="AM347" s="43"/>
      <c r="AN347" s="43"/>
    </row>
    <row r="348" spans="1:40" ht="15.75" hidden="1" customHeight="1">
      <c r="A348" s="16" t="str">
        <f t="shared" si="77"/>
        <v>Pièces[...]</v>
      </c>
      <c r="B348" s="43" t="s">
        <v>987</v>
      </c>
      <c r="C348" s="127" t="s">
        <v>330</v>
      </c>
      <c r="D348" s="111"/>
      <c r="E348" s="43"/>
      <c r="F348" s="66">
        <v>0</v>
      </c>
      <c r="G348" s="112"/>
      <c r="H348" s="43"/>
      <c r="I348" s="66">
        <v>0</v>
      </c>
      <c r="J348" s="65"/>
      <c r="K348" s="43"/>
      <c r="L348" s="68">
        <v>0</v>
      </c>
      <c r="M348" s="65"/>
      <c r="N348" s="88">
        <f t="shared" si="104"/>
        <v>0</v>
      </c>
      <c r="O348" s="65"/>
      <c r="P348" s="43"/>
      <c r="Q348" s="68">
        <v>0</v>
      </c>
      <c r="R348" s="65"/>
      <c r="S348" s="88">
        <f t="shared" si="105"/>
        <v>0</v>
      </c>
      <c r="T348" s="43"/>
      <c r="U348" s="43"/>
      <c r="V348" s="38"/>
      <c r="W348" s="43"/>
      <c r="X348" s="43"/>
      <c r="Y348" s="43"/>
      <c r="Z348" s="43"/>
      <c r="AA348" s="43"/>
      <c r="AB348" s="43"/>
      <c r="AC348" s="43"/>
      <c r="AD348" s="43"/>
      <c r="AE348" s="43"/>
      <c r="AF348" s="43"/>
      <c r="AG348" s="43"/>
      <c r="AH348" s="43"/>
      <c r="AI348" s="43"/>
      <c r="AJ348" s="43"/>
      <c r="AK348" s="43"/>
      <c r="AL348" s="43"/>
      <c r="AM348" s="43"/>
      <c r="AN348" s="43"/>
    </row>
    <row r="349" spans="1:40" ht="15.75" hidden="1" customHeight="1">
      <c r="A349" s="16" t="str">
        <f t="shared" si="77"/>
        <v>Pièces[...]</v>
      </c>
      <c r="B349" s="43" t="s">
        <v>987</v>
      </c>
      <c r="C349" s="127" t="s">
        <v>330</v>
      </c>
      <c r="D349" s="111"/>
      <c r="E349" s="43"/>
      <c r="F349" s="66">
        <v>0</v>
      </c>
      <c r="G349" s="112"/>
      <c r="H349" s="43"/>
      <c r="I349" s="66">
        <v>0</v>
      </c>
      <c r="J349" s="65"/>
      <c r="K349" s="43"/>
      <c r="L349" s="68">
        <v>0</v>
      </c>
      <c r="M349" s="65"/>
      <c r="N349" s="88">
        <f t="shared" si="104"/>
        <v>0</v>
      </c>
      <c r="O349" s="65"/>
      <c r="P349" s="43"/>
      <c r="Q349" s="68">
        <v>0</v>
      </c>
      <c r="R349" s="65"/>
      <c r="S349" s="88">
        <f t="shared" si="105"/>
        <v>0</v>
      </c>
      <c r="T349" s="43"/>
      <c r="U349" s="43"/>
      <c r="V349" s="38"/>
      <c r="W349" s="43"/>
      <c r="X349" s="43"/>
      <c r="Y349" s="43"/>
      <c r="Z349" s="43"/>
      <c r="AA349" s="43"/>
      <c r="AB349" s="43"/>
      <c r="AC349" s="43"/>
      <c r="AD349" s="43"/>
      <c r="AE349" s="43"/>
      <c r="AF349" s="43"/>
      <c r="AG349" s="43"/>
      <c r="AH349" s="43"/>
      <c r="AI349" s="43"/>
      <c r="AJ349" s="43"/>
      <c r="AK349" s="43"/>
      <c r="AL349" s="43"/>
      <c r="AM349" s="43"/>
      <c r="AN349" s="43"/>
    </row>
    <row r="350" spans="1:40" ht="15.75" customHeight="1">
      <c r="B350" s="4"/>
      <c r="C350" s="119" t="s">
        <v>429</v>
      </c>
      <c r="D350" s="120" t="s">
        <v>404</v>
      </c>
      <c r="E350" s="121" t="e">
        <f>F350/F$314</f>
        <v>#DIV/0!</v>
      </c>
      <c r="F350" s="122">
        <f>+SUM(F332:F349)</f>
        <v>51773.673644795992</v>
      </c>
      <c r="G350" s="123" t="s">
        <v>404</v>
      </c>
      <c r="H350" s="121" t="e">
        <f>I350/I$314</f>
        <v>#DIV/0!</v>
      </c>
      <c r="I350" s="122">
        <f>+SUM(I332:I349)</f>
        <v>0</v>
      </c>
      <c r="J350" s="123" t="s">
        <v>404</v>
      </c>
      <c r="K350" s="121" t="e">
        <f>L350/L$314</f>
        <v>#DIV/0!</v>
      </c>
      <c r="L350" s="122">
        <f>+SUM(L332:L349)</f>
        <v>50005.329999999994</v>
      </c>
      <c r="M350" s="126"/>
      <c r="N350" s="122">
        <f>+SUM(N332:N349)</f>
        <v>-1768.3436447959916</v>
      </c>
      <c r="O350" s="123" t="s">
        <v>404</v>
      </c>
      <c r="P350" s="121" t="e">
        <f>Q350/Q$314</f>
        <v>#DIV/0!</v>
      </c>
      <c r="Q350" s="122">
        <f>+SUM(Q332:Q349)</f>
        <v>52253.88999999997</v>
      </c>
      <c r="R350" s="126"/>
      <c r="S350" s="122">
        <f>+SUM(S332:S349)</f>
        <v>-2248.5599999999681</v>
      </c>
      <c r="T350" s="43"/>
      <c r="U350" s="43"/>
      <c r="V350" s="38"/>
      <c r="W350" s="43"/>
      <c r="X350" s="43"/>
      <c r="Y350" s="43"/>
      <c r="Z350" s="43"/>
      <c r="AA350" s="43"/>
      <c r="AB350" s="43"/>
      <c r="AC350" s="43"/>
      <c r="AD350" s="43"/>
      <c r="AE350" s="43"/>
      <c r="AF350" s="43"/>
      <c r="AG350" s="43"/>
      <c r="AH350" s="43"/>
      <c r="AI350" s="43"/>
      <c r="AJ350" s="43"/>
      <c r="AK350" s="43"/>
      <c r="AL350" s="43"/>
      <c r="AM350" s="43"/>
      <c r="AN350" s="43"/>
    </row>
    <row r="351" spans="1:40" ht="15.75" customHeight="1">
      <c r="B351" s="4"/>
      <c r="C351" s="51"/>
      <c r="D351" s="113"/>
      <c r="E351" s="133"/>
      <c r="F351" s="88"/>
      <c r="G351" s="114"/>
      <c r="H351" s="133"/>
      <c r="I351" s="88"/>
      <c r="J351" s="51"/>
      <c r="K351" s="133"/>
      <c r="L351" s="110"/>
      <c r="M351" s="51"/>
      <c r="N351" s="110"/>
      <c r="O351" s="51"/>
      <c r="P351" s="133"/>
      <c r="Q351" s="110"/>
      <c r="R351" s="51"/>
      <c r="S351" s="110"/>
      <c r="T351" s="43"/>
      <c r="U351" s="43"/>
      <c r="V351" s="38"/>
      <c r="W351" s="43"/>
      <c r="X351" s="43"/>
      <c r="Y351" s="43"/>
      <c r="Z351" s="43"/>
      <c r="AA351" s="43"/>
      <c r="AB351" s="43"/>
      <c r="AC351" s="43"/>
      <c r="AD351" s="43"/>
      <c r="AE351" s="43"/>
      <c r="AF351" s="43"/>
      <c r="AG351" s="43"/>
      <c r="AH351" s="43"/>
      <c r="AI351" s="43"/>
      <c r="AJ351" s="43"/>
      <c r="AK351" s="43"/>
      <c r="AL351" s="43"/>
      <c r="AM351" s="43"/>
      <c r="AN351" s="43"/>
    </row>
    <row r="352" spans="1:40" ht="15.75" customHeight="1">
      <c r="B352" s="4"/>
      <c r="C352" s="119" t="s">
        <v>430</v>
      </c>
      <c r="D352" s="120" t="s">
        <v>404</v>
      </c>
      <c r="E352" s="121" t="e">
        <f>F352/F$314</f>
        <v>#DIV/0!</v>
      </c>
      <c r="F352" s="122">
        <f>F331+F350</f>
        <v>162812.46428344373</v>
      </c>
      <c r="G352" s="123" t="s">
        <v>404</v>
      </c>
      <c r="H352" s="121" t="e">
        <f>I352/I$314</f>
        <v>#DIV/0!</v>
      </c>
      <c r="I352" s="122">
        <f>I331+I350</f>
        <v>0</v>
      </c>
      <c r="J352" s="123" t="s">
        <v>404</v>
      </c>
      <c r="K352" s="121" t="e">
        <f>L352/L$314</f>
        <v>#DIV/0!</v>
      </c>
      <c r="L352" s="122">
        <f>L331+L350</f>
        <v>142444.90999999997</v>
      </c>
      <c r="M352" s="126"/>
      <c r="N352" s="135">
        <f t="shared" ref="N352:N354" si="106">L352-F352</f>
        <v>-20367.554283443751</v>
      </c>
      <c r="O352" s="123" t="s">
        <v>404</v>
      </c>
      <c r="P352" s="121" t="e">
        <f>Q352/Q$314</f>
        <v>#DIV/0!</v>
      </c>
      <c r="Q352" s="122">
        <f>Q331+Q350</f>
        <v>137540.46999999997</v>
      </c>
      <c r="R352" s="126"/>
      <c r="S352" s="135">
        <f>L352-Q352</f>
        <v>4904.4400000000023</v>
      </c>
      <c r="T352" s="43"/>
      <c r="U352" s="43"/>
      <c r="V352" s="38"/>
      <c r="W352" s="43"/>
      <c r="X352" s="43"/>
      <c r="Y352" s="43"/>
      <c r="Z352" s="43"/>
      <c r="AA352" s="43"/>
      <c r="AB352" s="43"/>
      <c r="AC352" s="43"/>
      <c r="AD352" s="43"/>
      <c r="AE352" s="43"/>
      <c r="AF352" s="43"/>
      <c r="AG352" s="43"/>
      <c r="AH352" s="43"/>
      <c r="AI352" s="43"/>
      <c r="AJ352" s="43"/>
      <c r="AK352" s="43"/>
      <c r="AL352" s="43"/>
      <c r="AM352" s="43"/>
      <c r="AN352" s="43"/>
    </row>
    <row r="353" spans="1:40" ht="15.75" customHeight="1">
      <c r="B353" s="4"/>
      <c r="C353" s="65"/>
      <c r="D353" s="111"/>
      <c r="E353" s="43"/>
      <c r="F353" s="88"/>
      <c r="G353" s="112"/>
      <c r="H353" s="43"/>
      <c r="I353" s="88"/>
      <c r="J353" s="65"/>
      <c r="K353" s="43"/>
      <c r="L353" s="88"/>
      <c r="M353" s="65"/>
      <c r="N353" s="88">
        <f t="shared" si="106"/>
        <v>0</v>
      </c>
      <c r="O353" s="65"/>
      <c r="P353" s="43"/>
      <c r="Q353" s="88"/>
      <c r="R353" s="65"/>
      <c r="S353" s="88"/>
      <c r="T353" s="43"/>
      <c r="U353" s="43"/>
      <c r="V353" s="38"/>
      <c r="W353" s="43"/>
      <c r="X353" s="43"/>
      <c r="Y353" s="43"/>
      <c r="Z353" s="43"/>
      <c r="AA353" s="43"/>
      <c r="AB353" s="43"/>
      <c r="AC353" s="43"/>
      <c r="AD353" s="43"/>
      <c r="AE353" s="43"/>
      <c r="AF353" s="43"/>
      <c r="AG353" s="43"/>
      <c r="AH353" s="43"/>
      <c r="AI353" s="43"/>
      <c r="AJ353" s="43"/>
      <c r="AK353" s="43"/>
      <c r="AL353" s="43"/>
      <c r="AM353" s="43"/>
      <c r="AN353" s="43"/>
    </row>
    <row r="354" spans="1:40" ht="15.75" customHeight="1">
      <c r="B354" s="4"/>
      <c r="C354" s="161" t="s">
        <v>459</v>
      </c>
      <c r="D354" s="186"/>
      <c r="E354" s="162"/>
      <c r="F354" s="164">
        <f>F315-F352</f>
        <v>199971.39294525105</v>
      </c>
      <c r="G354" s="187"/>
      <c r="H354" s="162"/>
      <c r="I354" s="164">
        <f>I315-I352</f>
        <v>0</v>
      </c>
      <c r="J354" s="161"/>
      <c r="K354" s="163"/>
      <c r="L354" s="164">
        <f>L315-L352</f>
        <v>188816.34999999998</v>
      </c>
      <c r="M354" s="161"/>
      <c r="N354" s="164">
        <f t="shared" si="106"/>
        <v>-11155.042945251073</v>
      </c>
      <c r="O354" s="161"/>
      <c r="P354" s="163"/>
      <c r="Q354" s="164">
        <f>Q315-Q352</f>
        <v>191268.86999999947</v>
      </c>
      <c r="R354" s="161"/>
      <c r="S354" s="164">
        <f>L354-Q354</f>
        <v>-2452.5199999994948</v>
      </c>
      <c r="T354" s="43"/>
      <c r="U354" s="43"/>
      <c r="V354" s="38"/>
      <c r="W354" s="43"/>
      <c r="X354" s="43"/>
      <c r="Y354" s="43"/>
      <c r="Z354" s="43"/>
      <c r="AA354" s="43"/>
      <c r="AB354" s="43"/>
      <c r="AC354" s="43"/>
      <c r="AD354" s="43"/>
      <c r="AE354" s="43"/>
      <c r="AF354" s="43"/>
      <c r="AG354" s="43"/>
      <c r="AH354" s="43"/>
      <c r="AI354" s="43"/>
      <c r="AJ354" s="43"/>
      <c r="AK354" s="43"/>
      <c r="AL354" s="43"/>
      <c r="AM354" s="43"/>
      <c r="AN354" s="43"/>
    </row>
    <row r="355" spans="1:40" ht="15.75" customHeight="1">
      <c r="B355" s="4"/>
      <c r="C355" s="18"/>
      <c r="D355" s="111"/>
      <c r="E355" s="43"/>
      <c r="F355" s="134"/>
      <c r="G355" s="111"/>
      <c r="H355" s="43"/>
      <c r="I355" s="134"/>
      <c r="J355" s="18"/>
      <c r="K355" s="18"/>
      <c r="L355" s="134"/>
      <c r="M355" s="18"/>
      <c r="N355" s="134"/>
      <c r="O355" s="18"/>
      <c r="P355" s="18"/>
      <c r="Q355" s="134"/>
      <c r="R355" s="18"/>
      <c r="S355" s="134"/>
      <c r="T355" s="43"/>
      <c r="U355" s="43"/>
      <c r="V355" s="38"/>
      <c r="W355" s="43"/>
      <c r="X355" s="43"/>
      <c r="Y355" s="43"/>
      <c r="Z355" s="43"/>
      <c r="AA355" s="43"/>
      <c r="AB355" s="43"/>
      <c r="AC355" s="43"/>
      <c r="AD355" s="43"/>
      <c r="AE355" s="43"/>
      <c r="AF355" s="43"/>
      <c r="AG355" s="43"/>
      <c r="AH355" s="43"/>
      <c r="AI355" s="43"/>
      <c r="AJ355" s="43"/>
      <c r="AK355" s="43"/>
      <c r="AL355" s="43"/>
      <c r="AM355" s="43"/>
      <c r="AN355" s="43"/>
    </row>
    <row r="356" spans="1:40" ht="15.75" hidden="1" customHeight="1">
      <c r="B356" s="4"/>
      <c r="C356" s="18"/>
      <c r="D356" s="111"/>
      <c r="E356" s="43"/>
      <c r="F356" s="134"/>
      <c r="G356" s="111"/>
      <c r="H356" s="43"/>
      <c r="I356" s="134"/>
      <c r="J356" s="18"/>
      <c r="K356" s="18"/>
      <c r="L356" s="134"/>
      <c r="M356" s="18"/>
      <c r="N356" s="134"/>
      <c r="O356" s="18"/>
      <c r="P356" s="18"/>
      <c r="Q356" s="134"/>
      <c r="R356" s="18"/>
      <c r="S356" s="134"/>
      <c r="T356" s="43"/>
      <c r="U356" s="43"/>
      <c r="V356" s="38"/>
      <c r="W356" s="43"/>
      <c r="X356" s="43"/>
      <c r="Y356" s="43"/>
      <c r="Z356" s="43"/>
      <c r="AA356" s="43"/>
      <c r="AB356" s="43"/>
      <c r="AC356" s="43"/>
      <c r="AD356" s="43"/>
      <c r="AE356" s="43"/>
      <c r="AF356" s="43"/>
      <c r="AG356" s="43"/>
      <c r="AH356" s="43"/>
      <c r="AI356" s="43"/>
      <c r="AJ356" s="43"/>
      <c r="AK356" s="43"/>
      <c r="AL356" s="43"/>
      <c r="AM356" s="43"/>
      <c r="AN356" s="43"/>
    </row>
    <row r="357" spans="1:40" ht="15.75" hidden="1" customHeight="1">
      <c r="B357" s="4"/>
      <c r="C357" s="35" t="str">
        <f>+C292</f>
        <v>BMW Sherbrooke</v>
      </c>
      <c r="D357" s="36"/>
      <c r="E357" s="36"/>
      <c r="F357" s="36"/>
      <c r="G357" s="36"/>
      <c r="H357" s="35"/>
      <c r="I357" s="35"/>
      <c r="J357" s="35"/>
      <c r="K357" s="12" t="s">
        <v>1222</v>
      </c>
      <c r="L357" s="36"/>
      <c r="M357" s="36"/>
      <c r="N357" s="35"/>
      <c r="O357" s="35"/>
      <c r="P357" s="36"/>
      <c r="Q357" s="35"/>
      <c r="R357" s="36"/>
      <c r="S357" s="15" t="str">
        <f>$S$1</f>
        <v>Réalisé  Q2 2026</v>
      </c>
      <c r="T357" s="42"/>
      <c r="U357" s="42"/>
      <c r="V357" s="38"/>
      <c r="W357" s="42"/>
      <c r="X357" s="42"/>
      <c r="Y357" s="42"/>
      <c r="Z357" s="42"/>
      <c r="AA357" s="42"/>
      <c r="AB357" s="42"/>
      <c r="AC357" s="42"/>
      <c r="AD357" s="42"/>
      <c r="AE357" s="42"/>
      <c r="AF357" s="42"/>
      <c r="AG357" s="42"/>
      <c r="AH357" s="42"/>
      <c r="AI357" s="42"/>
      <c r="AJ357" s="42"/>
      <c r="AK357" s="42"/>
      <c r="AL357" s="42"/>
      <c r="AM357" s="42"/>
      <c r="AN357" s="42"/>
    </row>
    <row r="358" spans="1:40" ht="15.75" hidden="1" customHeight="1">
      <c r="B358" s="4"/>
      <c r="C358" s="39"/>
      <c r="D358" s="42"/>
      <c r="E358" s="42"/>
      <c r="F358" s="42"/>
      <c r="G358" s="42"/>
      <c r="H358" s="42"/>
      <c r="I358" s="42"/>
      <c r="J358" s="42"/>
      <c r="K358" s="42"/>
      <c r="L358" s="42"/>
      <c r="M358" s="42"/>
      <c r="N358" s="42"/>
      <c r="O358" s="42"/>
      <c r="P358" s="42"/>
      <c r="Q358" s="42"/>
      <c r="R358" s="42"/>
      <c r="S358" s="42"/>
      <c r="T358" s="42"/>
      <c r="U358" s="42"/>
      <c r="V358" s="38"/>
      <c r="W358" s="42"/>
      <c r="X358" s="42"/>
      <c r="Y358" s="42"/>
      <c r="Z358" s="42"/>
      <c r="AA358" s="42"/>
      <c r="AB358" s="42"/>
      <c r="AC358" s="42"/>
      <c r="AD358" s="42"/>
      <c r="AE358" s="42"/>
      <c r="AF358" s="42"/>
      <c r="AG358" s="42"/>
      <c r="AH358" s="42"/>
      <c r="AI358" s="42"/>
      <c r="AJ358" s="42"/>
      <c r="AK358" s="42"/>
      <c r="AL358" s="42"/>
      <c r="AM358" s="42"/>
      <c r="AN358" s="42"/>
    </row>
    <row r="359" spans="1:40" ht="15.75" hidden="1" customHeight="1">
      <c r="B359" s="4"/>
      <c r="C359" s="44"/>
      <c r="D359" s="862" t="s">
        <v>337</v>
      </c>
      <c r="E359" s="863"/>
      <c r="F359" s="861"/>
      <c r="G359" s="860" t="s">
        <v>3007</v>
      </c>
      <c r="H359" s="863"/>
      <c r="I359" s="861"/>
      <c r="J359" s="860" t="s">
        <v>338</v>
      </c>
      <c r="K359" s="863"/>
      <c r="L359" s="861"/>
      <c r="M359" s="860"/>
      <c r="N359" s="861"/>
      <c r="O359" s="862" t="s">
        <v>340</v>
      </c>
      <c r="P359" s="863"/>
      <c r="Q359" s="861"/>
      <c r="R359" s="860" t="s">
        <v>1225</v>
      </c>
      <c r="S359" s="861"/>
      <c r="T359" s="42"/>
      <c r="U359" s="42"/>
      <c r="V359" s="38"/>
      <c r="W359" s="42"/>
      <c r="X359" s="42"/>
      <c r="Y359" s="42"/>
      <c r="Z359" s="42"/>
      <c r="AA359" s="42"/>
      <c r="AB359" s="42"/>
      <c r="AC359" s="42"/>
      <c r="AD359" s="42"/>
      <c r="AE359" s="42"/>
      <c r="AF359" s="42"/>
      <c r="AG359" s="42"/>
      <c r="AH359" s="42"/>
      <c r="AI359" s="42"/>
      <c r="AJ359" s="42"/>
      <c r="AK359" s="42"/>
      <c r="AL359" s="42"/>
      <c r="AM359" s="42"/>
      <c r="AN359" s="42"/>
    </row>
    <row r="360" spans="1:40" ht="15.75" hidden="1" customHeight="1">
      <c r="A360" s="16" t="str">
        <f t="shared" ref="A360:A395" si="107">+B360&amp;C360</f>
        <v>Boutique</v>
      </c>
      <c r="B360" s="43" t="s">
        <v>1222</v>
      </c>
      <c r="C360" s="65"/>
      <c r="D360" s="253" t="s">
        <v>688</v>
      </c>
      <c r="E360" s="253" t="s">
        <v>990</v>
      </c>
      <c r="F360" s="254" t="s">
        <v>344</v>
      </c>
      <c r="G360" s="255" t="s">
        <v>688</v>
      </c>
      <c r="H360" s="253" t="s">
        <v>990</v>
      </c>
      <c r="I360" s="254" t="s">
        <v>344</v>
      </c>
      <c r="J360" s="172" t="s">
        <v>688</v>
      </c>
      <c r="K360" s="104" t="s">
        <v>990</v>
      </c>
      <c r="L360" s="171" t="s">
        <v>344</v>
      </c>
      <c r="M360" s="172"/>
      <c r="N360" s="171"/>
      <c r="O360" s="172" t="s">
        <v>688</v>
      </c>
      <c r="P360" s="104" t="s">
        <v>990</v>
      </c>
      <c r="Q360" s="171" t="s">
        <v>344</v>
      </c>
      <c r="R360" s="172" t="s">
        <v>690</v>
      </c>
      <c r="S360" s="171" t="s">
        <v>344</v>
      </c>
      <c r="T360" s="42"/>
      <c r="U360" s="42"/>
      <c r="V360" s="38"/>
      <c r="W360" s="42"/>
      <c r="X360" s="42"/>
      <c r="Y360" s="42"/>
      <c r="Z360" s="42"/>
      <c r="AA360" s="42"/>
      <c r="AB360" s="42"/>
      <c r="AC360" s="42"/>
      <c r="AD360" s="42"/>
      <c r="AE360" s="42"/>
      <c r="AF360" s="42"/>
      <c r="AG360" s="42"/>
      <c r="AH360" s="42"/>
      <c r="AI360" s="42"/>
      <c r="AJ360" s="42"/>
      <c r="AK360" s="42"/>
      <c r="AL360" s="42"/>
      <c r="AM360" s="42"/>
      <c r="AN360" s="42"/>
    </row>
    <row r="361" spans="1:40" ht="15.75" hidden="1" customHeight="1">
      <c r="A361" s="16" t="str">
        <f t="shared" si="107"/>
        <v>BoutiqueBoutique</v>
      </c>
      <c r="B361" s="43" t="s">
        <v>1222</v>
      </c>
      <c r="C361" s="90" t="s">
        <v>1222</v>
      </c>
      <c r="D361" s="256">
        <v>0</v>
      </c>
      <c r="E361" s="257">
        <f>IFERROR(F361/D361,0)</f>
        <v>0</v>
      </c>
      <c r="F361" s="258">
        <v>0</v>
      </c>
      <c r="G361" s="256">
        <v>0</v>
      </c>
      <c r="H361" s="257">
        <f>IFERROR(I361/G361,0)</f>
        <v>0</v>
      </c>
      <c r="I361" s="256">
        <v>0</v>
      </c>
      <c r="J361" s="259">
        <v>0</v>
      </c>
      <c r="K361" s="246">
        <f>IFERROR(L361/J361,0)</f>
        <v>0</v>
      </c>
      <c r="L361" s="260">
        <v>0</v>
      </c>
      <c r="M361" s="247"/>
      <c r="N361" s="248"/>
      <c r="O361" s="259">
        <v>0</v>
      </c>
      <c r="P361" s="246">
        <f>IFERROR(Q361/O361,0)</f>
        <v>0</v>
      </c>
      <c r="Q361" s="260">
        <v>0</v>
      </c>
      <c r="R361" s="247">
        <f>IF(O361=0,0,(J361-O361)/O361)</f>
        <v>0</v>
      </c>
      <c r="S361" s="248">
        <f>L361-Q361</f>
        <v>0</v>
      </c>
      <c r="T361" s="42"/>
      <c r="U361" s="42"/>
      <c r="V361" s="38"/>
      <c r="W361" s="42"/>
      <c r="X361" s="42"/>
      <c r="Y361" s="42"/>
      <c r="Z361" s="42"/>
      <c r="AA361" s="42"/>
      <c r="AB361" s="42"/>
      <c r="AC361" s="42"/>
      <c r="AD361" s="42"/>
      <c r="AE361" s="42"/>
      <c r="AF361" s="42"/>
      <c r="AG361" s="42"/>
      <c r="AH361" s="42"/>
      <c r="AI361" s="42"/>
      <c r="AJ361" s="42"/>
      <c r="AK361" s="42"/>
      <c r="AL361" s="42"/>
      <c r="AM361" s="42"/>
      <c r="AN361" s="42"/>
    </row>
    <row r="362" spans="1:40" ht="15.75" hidden="1" customHeight="1">
      <c r="A362" s="16" t="str">
        <f t="shared" si="107"/>
        <v>Boutique</v>
      </c>
      <c r="B362" s="43" t="s">
        <v>1222</v>
      </c>
      <c r="C362" s="161"/>
      <c r="D362" s="249"/>
      <c r="E362" s="250"/>
      <c r="F362" s="164"/>
      <c r="G362" s="251"/>
      <c r="H362" s="250"/>
      <c r="I362" s="164"/>
      <c r="J362" s="251"/>
      <c r="K362" s="250"/>
      <c r="L362" s="164"/>
      <c r="M362" s="252"/>
      <c r="N362" s="100"/>
      <c r="O362" s="251"/>
      <c r="P362" s="250"/>
      <c r="Q362" s="164"/>
      <c r="R362" s="252"/>
      <c r="S362" s="100"/>
      <c r="T362" s="42"/>
      <c r="U362" s="42"/>
      <c r="V362" s="38"/>
      <c r="W362" s="42"/>
      <c r="X362" s="42"/>
      <c r="Y362" s="42"/>
      <c r="Z362" s="42"/>
      <c r="AA362" s="42"/>
      <c r="AB362" s="42"/>
      <c r="AC362" s="42"/>
      <c r="AD362" s="42"/>
      <c r="AE362" s="42"/>
      <c r="AF362" s="42"/>
      <c r="AG362" s="42"/>
      <c r="AH362" s="42"/>
      <c r="AI362" s="42"/>
      <c r="AJ362" s="42"/>
      <c r="AK362" s="42"/>
      <c r="AL362" s="42"/>
      <c r="AM362" s="42"/>
      <c r="AN362" s="42"/>
    </row>
    <row r="363" spans="1:40" ht="15.75" hidden="1" customHeight="1">
      <c r="A363" s="16" t="str">
        <f t="shared" si="107"/>
        <v>BoutiqueTotal Dépt. Boutique</v>
      </c>
      <c r="B363" s="43" t="s">
        <v>1222</v>
      </c>
      <c r="C363" s="83" t="s">
        <v>1238</v>
      </c>
      <c r="D363" s="134">
        <f>+D361</f>
        <v>0</v>
      </c>
      <c r="E363" s="204">
        <f>IF(D363&lt;=0,0,F363/D363)</f>
        <v>0</v>
      </c>
      <c r="F363" s="206">
        <f t="shared" ref="F363:G363" si="108">+F361</f>
        <v>0</v>
      </c>
      <c r="G363" s="205">
        <f t="shared" si="108"/>
        <v>0</v>
      </c>
      <c r="H363" s="204">
        <f>IF(G363&lt;=0,0,I363/G363)</f>
        <v>0</v>
      </c>
      <c r="I363" s="206">
        <f t="shared" ref="I363:J363" si="109">+I361</f>
        <v>0</v>
      </c>
      <c r="J363" s="205">
        <f t="shared" si="109"/>
        <v>0</v>
      </c>
      <c r="K363" s="204">
        <f>IF(J363&lt;=0,0,L363/J363)</f>
        <v>0</v>
      </c>
      <c r="L363" s="206">
        <f>+L361</f>
        <v>0</v>
      </c>
      <c r="M363" s="105"/>
      <c r="N363" s="261"/>
      <c r="O363" s="205">
        <f>+O361</f>
        <v>0</v>
      </c>
      <c r="P363" s="204">
        <f>IF(O363&lt;=0,0,Q363/O363)</f>
        <v>0</v>
      </c>
      <c r="Q363" s="206">
        <f>+Q361</f>
        <v>0</v>
      </c>
      <c r="R363" s="65">
        <f>IF(O363=0,0,(J363-O363)/O363)</f>
        <v>0</v>
      </c>
      <c r="S363" s="78">
        <f>L363-Q363</f>
        <v>0</v>
      </c>
      <c r="T363" s="42"/>
      <c r="U363" s="42"/>
      <c r="V363" s="38"/>
      <c r="W363" s="42"/>
      <c r="X363" s="42"/>
      <c r="Y363" s="42"/>
      <c r="Z363" s="42"/>
      <c r="AA363" s="42"/>
      <c r="AB363" s="42"/>
      <c r="AC363" s="42"/>
      <c r="AD363" s="42"/>
      <c r="AE363" s="42"/>
      <c r="AF363" s="42"/>
      <c r="AG363" s="42"/>
      <c r="AH363" s="42"/>
      <c r="AI363" s="42"/>
      <c r="AJ363" s="42"/>
      <c r="AK363" s="42"/>
      <c r="AL363" s="42"/>
      <c r="AM363" s="42"/>
      <c r="AN363" s="42"/>
    </row>
    <row r="364" spans="1:40" ht="15.75" hidden="1" customHeight="1">
      <c r="A364" s="16" t="str">
        <f t="shared" si="107"/>
        <v>Boutique</v>
      </c>
      <c r="B364" s="43" t="s">
        <v>1222</v>
      </c>
      <c r="C364" s="103"/>
      <c r="D364" s="43"/>
      <c r="E364" s="43"/>
      <c r="F364" s="88"/>
      <c r="G364" s="65"/>
      <c r="H364" s="43"/>
      <c r="I364" s="88"/>
      <c r="J364" s="65"/>
      <c r="K364" s="43"/>
      <c r="L364" s="76"/>
      <c r="M364" s="65"/>
      <c r="N364" s="191"/>
      <c r="O364" s="65"/>
      <c r="P364" s="43"/>
      <c r="Q364" s="76"/>
      <c r="R364" s="65"/>
      <c r="S364" s="76">
        <f>IF(Q363=0,0,S363/Q363)</f>
        <v>0</v>
      </c>
      <c r="T364" s="42"/>
      <c r="U364" s="42"/>
      <c r="V364" s="38"/>
      <c r="W364" s="42"/>
      <c r="X364" s="42"/>
      <c r="Y364" s="42"/>
      <c r="Z364" s="42"/>
      <c r="AA364" s="42"/>
      <c r="AB364" s="42"/>
      <c r="AC364" s="42"/>
      <c r="AD364" s="42"/>
      <c r="AE364" s="42"/>
      <c r="AF364" s="42"/>
      <c r="AG364" s="42"/>
      <c r="AH364" s="42"/>
      <c r="AI364" s="42"/>
      <c r="AJ364" s="42"/>
      <c r="AK364" s="42"/>
      <c r="AL364" s="42"/>
      <c r="AM364" s="42"/>
      <c r="AN364" s="42"/>
    </row>
    <row r="365" spans="1:40" ht="15.75" hidden="1" customHeight="1">
      <c r="A365" s="16" t="str">
        <f t="shared" si="107"/>
        <v>BoutiqueDEPENSES</v>
      </c>
      <c r="B365" s="43" t="s">
        <v>1222</v>
      </c>
      <c r="C365" s="103" t="s">
        <v>394</v>
      </c>
      <c r="D365" s="43"/>
      <c r="E365" s="43"/>
      <c r="F365" s="88"/>
      <c r="G365" s="65"/>
      <c r="H365" s="43"/>
      <c r="I365" s="88"/>
      <c r="J365" s="65"/>
      <c r="K365" s="43"/>
      <c r="L365" s="76"/>
      <c r="M365" s="65"/>
      <c r="N365" s="76"/>
      <c r="O365" s="65"/>
      <c r="P365" s="43"/>
      <c r="Q365" s="76"/>
      <c r="R365" s="65"/>
      <c r="S365" s="76"/>
      <c r="T365" s="42"/>
      <c r="U365" s="42"/>
      <c r="V365" s="38"/>
      <c r="W365" s="42"/>
      <c r="X365" s="42"/>
      <c r="Y365" s="42"/>
      <c r="Z365" s="42"/>
      <c r="AA365" s="42"/>
      <c r="AB365" s="42"/>
      <c r="AC365" s="42"/>
      <c r="AD365" s="42"/>
      <c r="AE365" s="42"/>
      <c r="AF365" s="42"/>
      <c r="AG365" s="42"/>
      <c r="AH365" s="42"/>
      <c r="AI365" s="42"/>
      <c r="AJ365" s="42"/>
      <c r="AK365" s="42"/>
      <c r="AL365" s="42"/>
      <c r="AM365" s="42"/>
      <c r="AN365" s="42"/>
    </row>
    <row r="366" spans="1:40" ht="15.75" hidden="1" customHeight="1">
      <c r="A366" s="16" t="str">
        <f t="shared" si="107"/>
        <v>BoutiqueSalaires cadres</v>
      </c>
      <c r="B366" s="43" t="s">
        <v>1222</v>
      </c>
      <c r="C366" s="127" t="s">
        <v>405</v>
      </c>
      <c r="D366" s="43"/>
      <c r="E366" s="43"/>
      <c r="F366" s="66">
        <v>0</v>
      </c>
      <c r="G366" s="65"/>
      <c r="H366" s="43"/>
      <c r="I366" s="66">
        <v>0</v>
      </c>
      <c r="J366" s="65"/>
      <c r="K366" s="43"/>
      <c r="L366" s="68">
        <v>0</v>
      </c>
      <c r="M366" s="65"/>
      <c r="N366" s="76"/>
      <c r="O366" s="65"/>
      <c r="P366" s="43"/>
      <c r="Q366" s="68">
        <v>0</v>
      </c>
      <c r="R366" s="65"/>
      <c r="S366" s="68">
        <f t="shared" ref="S366:S395" si="110">L366-Q366</f>
        <v>0</v>
      </c>
      <c r="T366" s="42"/>
      <c r="U366" s="42"/>
      <c r="V366" s="38"/>
      <c r="W366" s="42"/>
      <c r="X366" s="42"/>
      <c r="Y366" s="42"/>
      <c r="Z366" s="42"/>
      <c r="AA366" s="42"/>
      <c r="AB366" s="42"/>
      <c r="AC366" s="42"/>
      <c r="AD366" s="42"/>
      <c r="AE366" s="42"/>
      <c r="AF366" s="42"/>
      <c r="AG366" s="42"/>
      <c r="AH366" s="42"/>
      <c r="AI366" s="42"/>
      <c r="AJ366" s="42"/>
      <c r="AK366" s="42"/>
      <c r="AL366" s="42"/>
      <c r="AM366" s="42"/>
      <c r="AN366" s="42"/>
    </row>
    <row r="367" spans="1:40" ht="15.75" hidden="1" customHeight="1">
      <c r="A367" s="16" t="str">
        <f t="shared" si="107"/>
        <v>BoutiqueSalaires commis</v>
      </c>
      <c r="B367" s="43" t="s">
        <v>1222</v>
      </c>
      <c r="C367" s="128" t="s">
        <v>406</v>
      </c>
      <c r="D367" s="111"/>
      <c r="E367" s="43"/>
      <c r="F367" s="57">
        <v>0</v>
      </c>
      <c r="G367" s="112"/>
      <c r="H367" s="43"/>
      <c r="I367" s="57">
        <v>0</v>
      </c>
      <c r="J367" s="65"/>
      <c r="K367" s="43"/>
      <c r="L367" s="57">
        <v>0</v>
      </c>
      <c r="M367" s="65"/>
      <c r="N367" s="88"/>
      <c r="O367" s="65"/>
      <c r="P367" s="43"/>
      <c r="Q367" s="57">
        <v>0</v>
      </c>
      <c r="R367" s="65"/>
      <c r="S367" s="88">
        <f t="shared" si="110"/>
        <v>0</v>
      </c>
      <c r="T367" s="42"/>
      <c r="U367" s="42"/>
      <c r="V367" s="38"/>
      <c r="W367" s="42"/>
      <c r="X367" s="42"/>
      <c r="Y367" s="42"/>
      <c r="Z367" s="42"/>
      <c r="AA367" s="42"/>
      <c r="AB367" s="42"/>
      <c r="AC367" s="42"/>
      <c r="AD367" s="42"/>
      <c r="AE367" s="42"/>
      <c r="AF367" s="42"/>
      <c r="AG367" s="42"/>
      <c r="AH367" s="42"/>
      <c r="AI367" s="42"/>
      <c r="AJ367" s="42"/>
      <c r="AK367" s="42"/>
      <c r="AL367" s="42"/>
      <c r="AM367" s="42"/>
      <c r="AN367" s="42"/>
    </row>
    <row r="368" spans="1:40" ht="15.75" hidden="1" customHeight="1">
      <c r="A368" s="16" t="str">
        <f t="shared" si="107"/>
        <v>BoutiqueSalaires autres</v>
      </c>
      <c r="B368" s="43" t="s">
        <v>1222</v>
      </c>
      <c r="C368" s="127" t="s">
        <v>407</v>
      </c>
      <c r="D368" s="129"/>
      <c r="E368" s="130"/>
      <c r="F368" s="66">
        <v>0</v>
      </c>
      <c r="G368" s="131"/>
      <c r="H368" s="130"/>
      <c r="I368" s="66">
        <v>0</v>
      </c>
      <c r="J368" s="46"/>
      <c r="K368" s="130"/>
      <c r="L368" s="68">
        <v>0</v>
      </c>
      <c r="M368" s="46"/>
      <c r="N368" s="132"/>
      <c r="O368" s="46"/>
      <c r="P368" s="130"/>
      <c r="Q368" s="68">
        <v>0</v>
      </c>
      <c r="R368" s="46"/>
      <c r="S368" s="132">
        <f t="shared" si="110"/>
        <v>0</v>
      </c>
      <c r="T368" s="42"/>
      <c r="U368" s="42"/>
      <c r="V368" s="38"/>
      <c r="W368" s="42"/>
      <c r="X368" s="42"/>
      <c r="Y368" s="42"/>
      <c r="Z368" s="42"/>
      <c r="AA368" s="42"/>
      <c r="AB368" s="42"/>
      <c r="AC368" s="42"/>
      <c r="AD368" s="42"/>
      <c r="AE368" s="42"/>
      <c r="AF368" s="42"/>
      <c r="AG368" s="42"/>
      <c r="AH368" s="42"/>
      <c r="AI368" s="42"/>
      <c r="AJ368" s="42"/>
      <c r="AK368" s="42"/>
      <c r="AL368" s="42"/>
      <c r="AM368" s="42"/>
      <c r="AN368" s="42"/>
    </row>
    <row r="369" spans="1:40" ht="15.75" hidden="1" customHeight="1">
      <c r="A369" s="16" t="str">
        <f t="shared" si="107"/>
        <v>BoutiqueSalaires spécialistes</v>
      </c>
      <c r="B369" s="43" t="s">
        <v>1222</v>
      </c>
      <c r="C369" s="127" t="s">
        <v>409</v>
      </c>
      <c r="D369" s="111"/>
      <c r="E369" s="43"/>
      <c r="F369" s="66">
        <v>0</v>
      </c>
      <c r="G369" s="112"/>
      <c r="H369" s="43"/>
      <c r="I369" s="66">
        <v>0</v>
      </c>
      <c r="J369" s="65"/>
      <c r="K369" s="43"/>
      <c r="L369" s="68">
        <v>0</v>
      </c>
      <c r="M369" s="65"/>
      <c r="N369" s="88"/>
      <c r="O369" s="65"/>
      <c r="P369" s="43"/>
      <c r="Q369" s="68">
        <v>0</v>
      </c>
      <c r="R369" s="65"/>
      <c r="S369" s="88">
        <f t="shared" si="110"/>
        <v>0</v>
      </c>
      <c r="T369" s="42"/>
      <c r="U369" s="42"/>
      <c r="V369" s="38"/>
      <c r="W369" s="42"/>
      <c r="X369" s="42"/>
      <c r="Y369" s="42"/>
      <c r="Z369" s="42"/>
      <c r="AA369" s="42"/>
      <c r="AB369" s="42"/>
      <c r="AC369" s="42"/>
      <c r="AD369" s="42"/>
      <c r="AE369" s="42"/>
      <c r="AF369" s="42"/>
      <c r="AG369" s="42"/>
      <c r="AH369" s="42"/>
      <c r="AI369" s="42"/>
      <c r="AJ369" s="42"/>
      <c r="AK369" s="42"/>
      <c r="AL369" s="42"/>
      <c r="AM369" s="42"/>
      <c r="AN369" s="42"/>
    </row>
    <row r="370" spans="1:40" ht="15.75" hidden="1" customHeight="1">
      <c r="A370" s="16" t="str">
        <f t="shared" si="107"/>
        <v>Boutique[...]</v>
      </c>
      <c r="B370" s="43" t="s">
        <v>1222</v>
      </c>
      <c r="C370" s="65" t="s">
        <v>330</v>
      </c>
      <c r="D370" s="111"/>
      <c r="E370" s="43"/>
      <c r="F370" s="66">
        <v>0</v>
      </c>
      <c r="G370" s="112"/>
      <c r="H370" s="43"/>
      <c r="I370" s="66">
        <v>0</v>
      </c>
      <c r="J370" s="65"/>
      <c r="K370" s="43"/>
      <c r="L370" s="68">
        <v>0</v>
      </c>
      <c r="M370" s="65"/>
      <c r="N370" s="88"/>
      <c r="O370" s="65"/>
      <c r="P370" s="43"/>
      <c r="Q370" s="68">
        <v>0</v>
      </c>
      <c r="R370" s="65"/>
      <c r="S370" s="88">
        <f t="shared" si="110"/>
        <v>0</v>
      </c>
      <c r="T370" s="42"/>
      <c r="U370" s="42"/>
      <c r="V370" s="38"/>
      <c r="W370" s="42"/>
      <c r="X370" s="42"/>
      <c r="Y370" s="42"/>
      <c r="Z370" s="42"/>
      <c r="AA370" s="42"/>
      <c r="AB370" s="42"/>
      <c r="AC370" s="42"/>
      <c r="AD370" s="42"/>
      <c r="AE370" s="42"/>
      <c r="AF370" s="42"/>
      <c r="AG370" s="42"/>
      <c r="AH370" s="42"/>
      <c r="AI370" s="42"/>
      <c r="AJ370" s="42"/>
      <c r="AK370" s="42"/>
      <c r="AL370" s="42"/>
      <c r="AM370" s="42"/>
      <c r="AN370" s="42"/>
    </row>
    <row r="371" spans="1:40" ht="15.75" hidden="1" customHeight="1">
      <c r="A371" s="16" t="str">
        <f t="shared" si="107"/>
        <v>Boutique[...]</v>
      </c>
      <c r="B371" s="43" t="s">
        <v>1222</v>
      </c>
      <c r="C371" s="65" t="s">
        <v>330</v>
      </c>
      <c r="D371" s="111"/>
      <c r="E371" s="43"/>
      <c r="F371" s="66">
        <v>0</v>
      </c>
      <c r="G371" s="112"/>
      <c r="H371" s="43"/>
      <c r="I371" s="66">
        <v>0</v>
      </c>
      <c r="J371" s="65"/>
      <c r="K371" s="43"/>
      <c r="L371" s="68">
        <v>0</v>
      </c>
      <c r="M371" s="65"/>
      <c r="N371" s="88"/>
      <c r="O371" s="65"/>
      <c r="P371" s="43"/>
      <c r="Q371" s="68">
        <v>0</v>
      </c>
      <c r="R371" s="65"/>
      <c r="S371" s="88">
        <f t="shared" si="110"/>
        <v>0</v>
      </c>
      <c r="T371" s="42"/>
      <c r="U371" s="42"/>
      <c r="V371" s="38"/>
      <c r="W371" s="42"/>
      <c r="X371" s="42"/>
      <c r="Y371" s="42"/>
      <c r="Z371" s="42"/>
      <c r="AA371" s="42"/>
      <c r="AB371" s="42"/>
      <c r="AC371" s="42"/>
      <c r="AD371" s="42"/>
      <c r="AE371" s="42"/>
      <c r="AF371" s="42"/>
      <c r="AG371" s="42"/>
      <c r="AH371" s="42"/>
      <c r="AI371" s="42"/>
      <c r="AJ371" s="42"/>
      <c r="AK371" s="42"/>
      <c r="AL371" s="42"/>
      <c r="AM371" s="42"/>
      <c r="AN371" s="42"/>
    </row>
    <row r="372" spans="1:40" ht="15.75" hidden="1" customHeight="1">
      <c r="A372" s="16" t="str">
        <f t="shared" si="107"/>
        <v>Boutique[...]</v>
      </c>
      <c r="B372" s="43" t="s">
        <v>1222</v>
      </c>
      <c r="C372" s="65" t="s">
        <v>330</v>
      </c>
      <c r="D372" s="111"/>
      <c r="E372" s="43"/>
      <c r="F372" s="66">
        <v>0</v>
      </c>
      <c r="G372" s="112"/>
      <c r="H372" s="43"/>
      <c r="I372" s="66">
        <v>0</v>
      </c>
      <c r="J372" s="65"/>
      <c r="K372" s="43"/>
      <c r="L372" s="68">
        <v>0</v>
      </c>
      <c r="M372" s="65"/>
      <c r="N372" s="88"/>
      <c r="O372" s="65"/>
      <c r="P372" s="43"/>
      <c r="Q372" s="68">
        <v>0</v>
      </c>
      <c r="R372" s="65"/>
      <c r="S372" s="88">
        <f t="shared" si="110"/>
        <v>0</v>
      </c>
      <c r="T372" s="42"/>
      <c r="U372" s="42"/>
      <c r="V372" s="38"/>
      <c r="W372" s="42"/>
      <c r="X372" s="42"/>
      <c r="Y372" s="42"/>
      <c r="Z372" s="42"/>
      <c r="AA372" s="42"/>
      <c r="AB372" s="42"/>
      <c r="AC372" s="42"/>
      <c r="AD372" s="42"/>
      <c r="AE372" s="42"/>
      <c r="AF372" s="42"/>
      <c r="AG372" s="42"/>
      <c r="AH372" s="42"/>
      <c r="AI372" s="42"/>
      <c r="AJ372" s="42"/>
      <c r="AK372" s="42"/>
      <c r="AL372" s="42"/>
      <c r="AM372" s="42"/>
      <c r="AN372" s="42"/>
    </row>
    <row r="373" spans="1:40" ht="15.75" hidden="1" customHeight="1">
      <c r="A373" s="16" t="str">
        <f t="shared" si="107"/>
        <v>BoutiqueSalaires en absences</v>
      </c>
      <c r="B373" s="43" t="s">
        <v>1222</v>
      </c>
      <c r="C373" s="128" t="s">
        <v>410</v>
      </c>
      <c r="D373" s="111"/>
      <c r="E373" s="43"/>
      <c r="F373" s="57">
        <v>0</v>
      </c>
      <c r="G373" s="112"/>
      <c r="H373" s="43"/>
      <c r="I373" s="57">
        <v>0</v>
      </c>
      <c r="J373" s="65"/>
      <c r="K373" s="43"/>
      <c r="L373" s="57">
        <v>0</v>
      </c>
      <c r="M373" s="65"/>
      <c r="N373" s="88"/>
      <c r="O373" s="65"/>
      <c r="P373" s="43"/>
      <c r="Q373" s="57">
        <v>0</v>
      </c>
      <c r="R373" s="65"/>
      <c r="S373" s="88">
        <f t="shared" si="110"/>
        <v>0</v>
      </c>
      <c r="T373" s="42"/>
      <c r="U373" s="42"/>
      <c r="V373" s="38"/>
      <c r="W373" s="42"/>
      <c r="X373" s="42"/>
      <c r="Y373" s="42"/>
      <c r="Z373" s="42"/>
      <c r="AA373" s="42"/>
      <c r="AB373" s="42"/>
      <c r="AC373" s="42"/>
      <c r="AD373" s="42"/>
      <c r="AE373" s="42"/>
      <c r="AF373" s="42"/>
      <c r="AG373" s="42"/>
      <c r="AH373" s="42"/>
      <c r="AI373" s="42"/>
      <c r="AJ373" s="42"/>
      <c r="AK373" s="42"/>
      <c r="AL373" s="42"/>
      <c r="AM373" s="42"/>
      <c r="AN373" s="42"/>
    </row>
    <row r="374" spans="1:40" ht="15.75" hidden="1" customHeight="1">
      <c r="A374" s="16" t="str">
        <f t="shared" si="107"/>
        <v>BoutiqueDéduction à la source</v>
      </c>
      <c r="B374" s="43" t="s">
        <v>1222</v>
      </c>
      <c r="C374" s="127" t="s">
        <v>411</v>
      </c>
      <c r="D374" s="129"/>
      <c r="E374" s="130"/>
      <c r="F374" s="66">
        <v>0</v>
      </c>
      <c r="G374" s="131"/>
      <c r="H374" s="130"/>
      <c r="I374" s="66">
        <v>0</v>
      </c>
      <c r="J374" s="46"/>
      <c r="K374" s="130"/>
      <c r="L374" s="68">
        <v>0</v>
      </c>
      <c r="M374" s="46"/>
      <c r="N374" s="132"/>
      <c r="O374" s="46"/>
      <c r="P374" s="130"/>
      <c r="Q374" s="68">
        <v>0</v>
      </c>
      <c r="R374" s="46"/>
      <c r="S374" s="132">
        <f t="shared" si="110"/>
        <v>0</v>
      </c>
      <c r="T374" s="42"/>
      <c r="U374" s="42"/>
      <c r="V374" s="38"/>
      <c r="W374" s="42"/>
      <c r="X374" s="42"/>
      <c r="Y374" s="42"/>
      <c r="Z374" s="42"/>
      <c r="AA374" s="42"/>
      <c r="AB374" s="42"/>
      <c r="AC374" s="42"/>
      <c r="AD374" s="42"/>
      <c r="AE374" s="42"/>
      <c r="AF374" s="42"/>
      <c r="AG374" s="42"/>
      <c r="AH374" s="42"/>
      <c r="AI374" s="42"/>
      <c r="AJ374" s="42"/>
      <c r="AK374" s="42"/>
      <c r="AL374" s="42"/>
      <c r="AM374" s="42"/>
      <c r="AN374" s="42"/>
    </row>
    <row r="375" spans="1:40" ht="15.75" hidden="1" customHeight="1">
      <c r="A375" s="16" t="str">
        <f t="shared" si="107"/>
        <v>BoutiqueBénéfices marginaux</v>
      </c>
      <c r="B375" s="43" t="s">
        <v>1222</v>
      </c>
      <c r="C375" s="127" t="s">
        <v>412</v>
      </c>
      <c r="D375" s="111"/>
      <c r="E375" s="43"/>
      <c r="F375" s="66">
        <v>0</v>
      </c>
      <c r="G375" s="112"/>
      <c r="H375" s="43"/>
      <c r="I375" s="66">
        <v>0</v>
      </c>
      <c r="J375" s="65"/>
      <c r="K375" s="43"/>
      <c r="L375" s="68">
        <v>0</v>
      </c>
      <c r="M375" s="65"/>
      <c r="N375" s="88"/>
      <c r="O375" s="65"/>
      <c r="P375" s="43"/>
      <c r="Q375" s="68">
        <v>0</v>
      </c>
      <c r="R375" s="65"/>
      <c r="S375" s="88">
        <f t="shared" si="110"/>
        <v>0</v>
      </c>
      <c r="T375" s="42"/>
      <c r="U375" s="42"/>
      <c r="V375" s="38"/>
      <c r="W375" s="42"/>
      <c r="X375" s="42"/>
      <c r="Y375" s="42"/>
      <c r="Z375" s="42"/>
      <c r="AA375" s="42"/>
      <c r="AB375" s="42"/>
      <c r="AC375" s="42"/>
      <c r="AD375" s="42"/>
      <c r="AE375" s="42"/>
      <c r="AF375" s="42"/>
      <c r="AG375" s="42"/>
      <c r="AH375" s="42"/>
      <c r="AI375" s="42"/>
      <c r="AJ375" s="42"/>
      <c r="AK375" s="42"/>
      <c r="AL375" s="42"/>
      <c r="AM375" s="42"/>
      <c r="AN375" s="42"/>
    </row>
    <row r="376" spans="1:40" ht="15.75" hidden="1" customHeight="1">
      <c r="A376" s="16" t="str">
        <f t="shared" si="107"/>
        <v>BoutiqueCsst</v>
      </c>
      <c r="B376" s="43" t="s">
        <v>1222</v>
      </c>
      <c r="C376" s="127" t="s">
        <v>413</v>
      </c>
      <c r="D376" s="111"/>
      <c r="E376" s="43"/>
      <c r="F376" s="66">
        <v>0</v>
      </c>
      <c r="G376" s="112"/>
      <c r="H376" s="43"/>
      <c r="I376" s="66">
        <v>0</v>
      </c>
      <c r="J376" s="65"/>
      <c r="K376" s="43"/>
      <c r="L376" s="68">
        <v>0</v>
      </c>
      <c r="M376" s="65"/>
      <c r="N376" s="88"/>
      <c r="O376" s="65"/>
      <c r="P376" s="43"/>
      <c r="Q376" s="68">
        <v>0</v>
      </c>
      <c r="R376" s="65"/>
      <c r="S376" s="88">
        <f t="shared" si="110"/>
        <v>0</v>
      </c>
      <c r="T376" s="42"/>
      <c r="U376" s="42"/>
      <c r="V376" s="38"/>
      <c r="W376" s="42"/>
      <c r="X376" s="42"/>
      <c r="Y376" s="42"/>
      <c r="Z376" s="42"/>
      <c r="AA376" s="42"/>
      <c r="AB376" s="42"/>
      <c r="AC376" s="42"/>
      <c r="AD376" s="42"/>
      <c r="AE376" s="42"/>
      <c r="AF376" s="42"/>
      <c r="AG376" s="42"/>
      <c r="AH376" s="42"/>
      <c r="AI376" s="42"/>
      <c r="AJ376" s="42"/>
      <c r="AK376" s="42"/>
      <c r="AL376" s="42"/>
      <c r="AM376" s="42"/>
      <c r="AN376" s="42"/>
    </row>
    <row r="377" spans="1:40" ht="15.75" hidden="1" customHeight="1">
      <c r="A377" s="16" t="str">
        <f t="shared" si="107"/>
        <v>Boutique[...]</v>
      </c>
      <c r="B377" s="43" t="s">
        <v>1222</v>
      </c>
      <c r="C377" s="65" t="s">
        <v>330</v>
      </c>
      <c r="D377" s="113"/>
      <c r="E377" s="133"/>
      <c r="F377" s="66">
        <v>0</v>
      </c>
      <c r="G377" s="114"/>
      <c r="H377" s="133"/>
      <c r="I377" s="66">
        <v>0</v>
      </c>
      <c r="J377" s="51"/>
      <c r="K377" s="133"/>
      <c r="L377" s="68">
        <v>0</v>
      </c>
      <c r="M377" s="51"/>
      <c r="N377" s="110"/>
      <c r="O377" s="51"/>
      <c r="P377" s="133"/>
      <c r="Q377" s="68">
        <v>0</v>
      </c>
      <c r="R377" s="51"/>
      <c r="S377" s="110">
        <f t="shared" si="110"/>
        <v>0</v>
      </c>
      <c r="T377" s="42"/>
      <c r="U377" s="42"/>
      <c r="V377" s="38"/>
      <c r="W377" s="42"/>
      <c r="X377" s="42"/>
      <c r="Y377" s="42"/>
      <c r="Z377" s="42"/>
      <c r="AA377" s="42"/>
      <c r="AB377" s="42"/>
      <c r="AC377" s="42"/>
      <c r="AD377" s="42"/>
      <c r="AE377" s="42"/>
      <c r="AF377" s="42"/>
      <c r="AG377" s="42"/>
      <c r="AH377" s="42"/>
      <c r="AI377" s="42"/>
      <c r="AJ377" s="42"/>
      <c r="AK377" s="42"/>
      <c r="AL377" s="42"/>
      <c r="AM377" s="42"/>
      <c r="AN377" s="42"/>
    </row>
    <row r="378" spans="1:40" ht="15.75" hidden="1" customHeight="1">
      <c r="A378" s="16" t="str">
        <f t="shared" si="107"/>
        <v>BoutiqueTOTAL PERSONNEL</v>
      </c>
      <c r="B378" s="43" t="s">
        <v>1222</v>
      </c>
      <c r="C378" s="119" t="s">
        <v>414</v>
      </c>
      <c r="D378" s="120" t="s">
        <v>404</v>
      </c>
      <c r="E378" s="121">
        <f>IFERROR(F378/F$360,0)</f>
        <v>0</v>
      </c>
      <c r="F378" s="122">
        <f>+SUM(F366:F377)</f>
        <v>0</v>
      </c>
      <c r="G378" s="123" t="s">
        <v>404</v>
      </c>
      <c r="H378" s="121">
        <f>IFERROR(I378/I$360,0)</f>
        <v>0</v>
      </c>
      <c r="I378" s="122">
        <f>+SUM(I366:I377)</f>
        <v>0</v>
      </c>
      <c r="J378" s="123" t="s">
        <v>404</v>
      </c>
      <c r="K378" s="121">
        <f>IFERROR(L378/L$360,0)</f>
        <v>0</v>
      </c>
      <c r="L378" s="122">
        <f>+SUM(L366:L377)</f>
        <v>0</v>
      </c>
      <c r="M378" s="180"/>
      <c r="N378" s="135"/>
      <c r="O378" s="123" t="s">
        <v>404</v>
      </c>
      <c r="P378" s="121">
        <f>IFERROR(Q378/Q$360,0)</f>
        <v>0</v>
      </c>
      <c r="Q378" s="122">
        <f>+SUM(Q366:Q377)</f>
        <v>0</v>
      </c>
      <c r="R378" s="180"/>
      <c r="S378" s="135">
        <f t="shared" si="110"/>
        <v>0</v>
      </c>
      <c r="T378" s="42"/>
      <c r="U378" s="42"/>
      <c r="V378" s="38"/>
      <c r="W378" s="42"/>
      <c r="X378" s="42"/>
      <c r="Y378" s="42"/>
      <c r="Z378" s="42"/>
      <c r="AA378" s="42"/>
      <c r="AB378" s="42"/>
      <c r="AC378" s="42"/>
      <c r="AD378" s="42"/>
      <c r="AE378" s="42"/>
      <c r="AF378" s="42"/>
      <c r="AG378" s="42"/>
      <c r="AH378" s="42"/>
      <c r="AI378" s="42"/>
      <c r="AJ378" s="42"/>
      <c r="AK378" s="42"/>
      <c r="AL378" s="42"/>
      <c r="AM378" s="42"/>
      <c r="AN378" s="42"/>
    </row>
    <row r="379" spans="1:40" ht="15.75" hidden="1" customHeight="1">
      <c r="A379" s="16" t="str">
        <f t="shared" si="107"/>
        <v>BoutiquePublicité 2</v>
      </c>
      <c r="B379" s="43" t="s">
        <v>1222</v>
      </c>
      <c r="C379" s="241" t="s">
        <v>415</v>
      </c>
      <c r="D379" s="111"/>
      <c r="E379" s="43"/>
      <c r="F379" s="66">
        <v>0</v>
      </c>
      <c r="G379" s="112"/>
      <c r="H379" s="43"/>
      <c r="I379" s="66">
        <v>0</v>
      </c>
      <c r="J379" s="65"/>
      <c r="K379" s="43"/>
      <c r="L379" s="68">
        <v>0</v>
      </c>
      <c r="M379" s="65"/>
      <c r="N379" s="88"/>
      <c r="O379" s="65"/>
      <c r="P379" s="43"/>
      <c r="Q379" s="68">
        <v>0</v>
      </c>
      <c r="R379" s="65"/>
      <c r="S379" s="88">
        <f t="shared" si="110"/>
        <v>0</v>
      </c>
      <c r="T379" s="42"/>
      <c r="U379" s="42"/>
      <c r="V379" s="38"/>
      <c r="W379" s="42"/>
      <c r="X379" s="42"/>
      <c r="Y379" s="42"/>
      <c r="Z379" s="42"/>
      <c r="AA379" s="42"/>
      <c r="AB379" s="42"/>
      <c r="AC379" s="42"/>
      <c r="AD379" s="42"/>
      <c r="AE379" s="42"/>
      <c r="AF379" s="42"/>
      <c r="AG379" s="42"/>
      <c r="AH379" s="42"/>
      <c r="AI379" s="42"/>
      <c r="AJ379" s="42"/>
      <c r="AK379" s="42"/>
      <c r="AL379" s="42"/>
      <c r="AM379" s="42"/>
      <c r="AN379" s="42"/>
    </row>
    <row r="380" spans="1:40" ht="15.75" hidden="1" customHeight="1">
      <c r="A380" s="16" t="str">
        <f t="shared" si="107"/>
        <v>BoutiqueService gratuit 2</v>
      </c>
      <c r="B380" s="43" t="s">
        <v>1222</v>
      </c>
      <c r="C380" s="127" t="s">
        <v>416</v>
      </c>
      <c r="D380" s="111"/>
      <c r="E380" s="43"/>
      <c r="F380" s="66">
        <v>0</v>
      </c>
      <c r="G380" s="112"/>
      <c r="H380" s="43"/>
      <c r="I380" s="66">
        <v>0</v>
      </c>
      <c r="J380" s="65"/>
      <c r="K380" s="43"/>
      <c r="L380" s="68">
        <v>0</v>
      </c>
      <c r="M380" s="65"/>
      <c r="N380" s="88"/>
      <c r="O380" s="65"/>
      <c r="P380" s="43"/>
      <c r="Q380" s="68">
        <v>0</v>
      </c>
      <c r="R380" s="65"/>
      <c r="S380" s="88">
        <f t="shared" si="110"/>
        <v>0</v>
      </c>
      <c r="T380" s="42"/>
      <c r="U380" s="42"/>
      <c r="V380" s="38"/>
      <c r="W380" s="42"/>
      <c r="X380" s="42"/>
      <c r="Y380" s="42"/>
      <c r="Z380" s="42"/>
      <c r="AA380" s="42"/>
      <c r="AB380" s="42"/>
      <c r="AC380" s="42"/>
      <c r="AD380" s="42"/>
      <c r="AE380" s="42"/>
      <c r="AF380" s="42"/>
      <c r="AG380" s="42"/>
      <c r="AH380" s="42"/>
      <c r="AI380" s="42"/>
      <c r="AJ380" s="42"/>
      <c r="AK380" s="42"/>
      <c r="AL380" s="42"/>
      <c r="AM380" s="42"/>
      <c r="AN380" s="42"/>
    </row>
    <row r="381" spans="1:40" ht="15.75" hidden="1" customHeight="1">
      <c r="A381" s="16" t="str">
        <f t="shared" si="107"/>
        <v>BoutiqueFrais véhicules de cie</v>
      </c>
      <c r="B381" s="43" t="s">
        <v>1222</v>
      </c>
      <c r="C381" s="128" t="s">
        <v>417</v>
      </c>
      <c r="D381" s="113"/>
      <c r="E381" s="133"/>
      <c r="F381" s="57">
        <v>0</v>
      </c>
      <c r="G381" s="114"/>
      <c r="H381" s="133"/>
      <c r="I381" s="57">
        <v>0</v>
      </c>
      <c r="J381" s="51"/>
      <c r="K381" s="133"/>
      <c r="L381" s="57">
        <v>0</v>
      </c>
      <c r="M381" s="51"/>
      <c r="N381" s="110"/>
      <c r="O381" s="51"/>
      <c r="P381" s="133"/>
      <c r="Q381" s="57">
        <v>0</v>
      </c>
      <c r="R381" s="51"/>
      <c r="S381" s="110">
        <f t="shared" si="110"/>
        <v>0</v>
      </c>
      <c r="T381" s="42"/>
      <c r="U381" s="42"/>
      <c r="V381" s="38"/>
      <c r="W381" s="42"/>
      <c r="X381" s="42"/>
      <c r="Y381" s="42"/>
      <c r="Z381" s="42"/>
      <c r="AA381" s="42"/>
      <c r="AB381" s="42"/>
      <c r="AC381" s="42"/>
      <c r="AD381" s="42"/>
      <c r="AE381" s="42"/>
      <c r="AF381" s="42"/>
      <c r="AG381" s="42"/>
      <c r="AH381" s="42"/>
      <c r="AI381" s="42"/>
      <c r="AJ381" s="42"/>
      <c r="AK381" s="42"/>
      <c r="AL381" s="42"/>
      <c r="AM381" s="42"/>
      <c r="AN381" s="42"/>
    </row>
    <row r="382" spans="1:40" ht="15.75" hidden="1" customHeight="1">
      <c r="A382" s="16" t="str">
        <f t="shared" si="107"/>
        <v>BoutiqueInformatique</v>
      </c>
      <c r="B382" s="43" t="s">
        <v>1222</v>
      </c>
      <c r="C382" s="127" t="s">
        <v>418</v>
      </c>
      <c r="D382" s="111"/>
      <c r="E382" s="43"/>
      <c r="F382" s="66">
        <v>0</v>
      </c>
      <c r="G382" s="112"/>
      <c r="H382" s="43"/>
      <c r="I382" s="66">
        <v>0</v>
      </c>
      <c r="J382" s="65"/>
      <c r="K382" s="43"/>
      <c r="L382" s="68">
        <v>0</v>
      </c>
      <c r="M382" s="65"/>
      <c r="N382" s="88"/>
      <c r="O382" s="65"/>
      <c r="P382" s="43"/>
      <c r="Q382" s="68">
        <v>0</v>
      </c>
      <c r="R382" s="65"/>
      <c r="S382" s="88">
        <f t="shared" si="110"/>
        <v>0</v>
      </c>
      <c r="T382" s="42"/>
      <c r="U382" s="42"/>
      <c r="V382" s="38"/>
      <c r="W382" s="42"/>
      <c r="X382" s="42"/>
      <c r="Y382" s="42"/>
      <c r="Z382" s="42"/>
      <c r="AA382" s="42"/>
      <c r="AB382" s="42"/>
      <c r="AC382" s="42"/>
      <c r="AD382" s="42"/>
      <c r="AE382" s="42"/>
      <c r="AF382" s="42"/>
      <c r="AG382" s="42"/>
      <c r="AH382" s="42"/>
      <c r="AI382" s="42"/>
      <c r="AJ382" s="42"/>
      <c r="AK382" s="42"/>
      <c r="AL382" s="42"/>
      <c r="AM382" s="42"/>
      <c r="AN382" s="42"/>
    </row>
    <row r="383" spans="1:40" ht="15.75" hidden="1" customHeight="1">
      <c r="A383" s="16" t="str">
        <f t="shared" si="107"/>
        <v>BoutiqueFrais de déplacement</v>
      </c>
      <c r="B383" s="43" t="s">
        <v>1222</v>
      </c>
      <c r="C383" s="127" t="s">
        <v>419</v>
      </c>
      <c r="D383" s="111"/>
      <c r="E383" s="43"/>
      <c r="F383" s="66">
        <v>0</v>
      </c>
      <c r="G383" s="112"/>
      <c r="H383" s="43"/>
      <c r="I383" s="66">
        <v>0</v>
      </c>
      <c r="J383" s="65"/>
      <c r="K383" s="43"/>
      <c r="L383" s="68">
        <v>0</v>
      </c>
      <c r="M383" s="65"/>
      <c r="N383" s="88"/>
      <c r="O383" s="65"/>
      <c r="P383" s="43"/>
      <c r="Q383" s="68">
        <v>0</v>
      </c>
      <c r="R383" s="65"/>
      <c r="S383" s="88">
        <f t="shared" si="110"/>
        <v>0</v>
      </c>
      <c r="T383" s="42"/>
      <c r="U383" s="42"/>
      <c r="V383" s="38"/>
      <c r="W383" s="42"/>
      <c r="X383" s="42"/>
      <c r="Y383" s="42"/>
      <c r="Z383" s="42"/>
      <c r="AA383" s="42"/>
      <c r="AB383" s="42"/>
      <c r="AC383" s="42"/>
      <c r="AD383" s="42"/>
      <c r="AE383" s="42"/>
      <c r="AF383" s="42"/>
      <c r="AG383" s="42"/>
      <c r="AH383" s="42"/>
      <c r="AI383" s="42"/>
      <c r="AJ383" s="42"/>
      <c r="AK383" s="42"/>
      <c r="AL383" s="42"/>
      <c r="AM383" s="42"/>
      <c r="AN383" s="42"/>
    </row>
    <row r="384" spans="1:40" ht="15.75" hidden="1" customHeight="1">
      <c r="A384" s="16" t="str">
        <f t="shared" si="107"/>
        <v>BoutiqueServices extérieurs</v>
      </c>
      <c r="B384" s="43" t="s">
        <v>1222</v>
      </c>
      <c r="C384" s="127" t="s">
        <v>420</v>
      </c>
      <c r="D384" s="113"/>
      <c r="E384" s="133"/>
      <c r="F384" s="57">
        <v>0</v>
      </c>
      <c r="G384" s="114"/>
      <c r="H384" s="133"/>
      <c r="I384" s="57">
        <v>0</v>
      </c>
      <c r="J384" s="51"/>
      <c r="K384" s="133"/>
      <c r="L384" s="57">
        <v>0</v>
      </c>
      <c r="M384" s="51"/>
      <c r="N384" s="110"/>
      <c r="O384" s="51"/>
      <c r="P384" s="133"/>
      <c r="Q384" s="57">
        <v>0</v>
      </c>
      <c r="R384" s="51"/>
      <c r="S384" s="110">
        <f t="shared" si="110"/>
        <v>0</v>
      </c>
      <c r="T384" s="42"/>
      <c r="U384" s="42"/>
      <c r="V384" s="38"/>
      <c r="W384" s="42"/>
      <c r="X384" s="42"/>
      <c r="Y384" s="42"/>
      <c r="Z384" s="42"/>
      <c r="AA384" s="42"/>
      <c r="AB384" s="42"/>
      <c r="AC384" s="42"/>
      <c r="AD384" s="42"/>
      <c r="AE384" s="42"/>
      <c r="AF384" s="42"/>
      <c r="AG384" s="42"/>
      <c r="AH384" s="42"/>
      <c r="AI384" s="42"/>
      <c r="AJ384" s="42"/>
      <c r="AK384" s="42"/>
      <c r="AL384" s="42"/>
      <c r="AM384" s="42"/>
      <c r="AN384" s="42"/>
    </row>
    <row r="385" spans="1:40" ht="15.75" hidden="1" customHeight="1">
      <c r="A385" s="16" t="str">
        <f t="shared" si="107"/>
        <v>BoutiqueFournitures autres</v>
      </c>
      <c r="B385" s="43" t="s">
        <v>1222</v>
      </c>
      <c r="C385" s="241" t="s">
        <v>421</v>
      </c>
      <c r="D385" s="111"/>
      <c r="E385" s="43"/>
      <c r="F385" s="66">
        <v>0</v>
      </c>
      <c r="G385" s="112"/>
      <c r="H385" s="43"/>
      <c r="I385" s="66">
        <v>0</v>
      </c>
      <c r="J385" s="65"/>
      <c r="K385" s="43"/>
      <c r="L385" s="68">
        <v>0</v>
      </c>
      <c r="M385" s="65"/>
      <c r="N385" s="88"/>
      <c r="O385" s="65"/>
      <c r="P385" s="43"/>
      <c r="Q385" s="68">
        <v>0</v>
      </c>
      <c r="R385" s="65"/>
      <c r="S385" s="88">
        <f t="shared" si="110"/>
        <v>0</v>
      </c>
      <c r="T385" s="42"/>
      <c r="U385" s="42"/>
      <c r="V385" s="38"/>
      <c r="W385" s="42"/>
      <c r="X385" s="42"/>
      <c r="Y385" s="42"/>
      <c r="Z385" s="42"/>
      <c r="AA385" s="42"/>
      <c r="AB385" s="42"/>
      <c r="AC385" s="42"/>
      <c r="AD385" s="42"/>
      <c r="AE385" s="42"/>
      <c r="AF385" s="42"/>
      <c r="AG385" s="42"/>
      <c r="AH385" s="42"/>
      <c r="AI385" s="42"/>
      <c r="AJ385" s="42"/>
      <c r="AK385" s="42"/>
      <c r="AL385" s="42"/>
      <c r="AM385" s="42"/>
      <c r="AN385" s="42"/>
    </row>
    <row r="386" spans="1:40" ht="15.75" hidden="1" customHeight="1">
      <c r="A386" s="16" t="str">
        <f t="shared" si="107"/>
        <v>BoutiqueUniformes</v>
      </c>
      <c r="B386" s="43" t="s">
        <v>1222</v>
      </c>
      <c r="C386" s="127" t="s">
        <v>422</v>
      </c>
      <c r="D386" s="111"/>
      <c r="E386" s="43"/>
      <c r="F386" s="66">
        <v>0</v>
      </c>
      <c r="G386" s="112"/>
      <c r="H386" s="43"/>
      <c r="I386" s="66">
        <v>0</v>
      </c>
      <c r="J386" s="65"/>
      <c r="K386" s="43"/>
      <c r="L386" s="68">
        <v>0</v>
      </c>
      <c r="M386" s="65"/>
      <c r="N386" s="88"/>
      <c r="O386" s="65"/>
      <c r="P386" s="43"/>
      <c r="Q386" s="68">
        <v>0</v>
      </c>
      <c r="R386" s="65"/>
      <c r="S386" s="88">
        <f t="shared" si="110"/>
        <v>0</v>
      </c>
      <c r="T386" s="42"/>
      <c r="U386" s="42"/>
      <c r="V386" s="38"/>
      <c r="W386" s="42"/>
      <c r="X386" s="42"/>
      <c r="Y386" s="42"/>
      <c r="Z386" s="42"/>
      <c r="AA386" s="42"/>
      <c r="AB386" s="42"/>
      <c r="AC386" s="42"/>
      <c r="AD386" s="42"/>
      <c r="AE386" s="42"/>
      <c r="AF386" s="42"/>
      <c r="AG386" s="42"/>
      <c r="AH386" s="42"/>
      <c r="AI386" s="42"/>
      <c r="AJ386" s="42"/>
      <c r="AK386" s="42"/>
      <c r="AL386" s="42"/>
      <c r="AM386" s="42"/>
      <c r="AN386" s="42"/>
    </row>
    <row r="387" spans="1:40" ht="15.75" hidden="1" customHeight="1">
      <c r="A387" s="16" t="str">
        <f t="shared" si="107"/>
        <v>BoutiquePapeterie</v>
      </c>
      <c r="B387" s="43" t="s">
        <v>1222</v>
      </c>
      <c r="C387" s="127" t="s">
        <v>423</v>
      </c>
      <c r="D387" s="111"/>
      <c r="E387" s="43"/>
      <c r="F387" s="66">
        <v>0</v>
      </c>
      <c r="G387" s="112"/>
      <c r="H387" s="43"/>
      <c r="I387" s="66">
        <v>0</v>
      </c>
      <c r="J387" s="65"/>
      <c r="K387" s="43"/>
      <c r="L387" s="68">
        <v>0</v>
      </c>
      <c r="M387" s="65"/>
      <c r="N387" s="88"/>
      <c r="O387" s="65"/>
      <c r="P387" s="43"/>
      <c r="Q387" s="68">
        <v>0</v>
      </c>
      <c r="R387" s="65"/>
      <c r="S387" s="88">
        <f t="shared" si="110"/>
        <v>0</v>
      </c>
      <c r="T387" s="42"/>
      <c r="U387" s="42"/>
      <c r="V387" s="38"/>
      <c r="W387" s="42"/>
      <c r="X387" s="42"/>
      <c r="Y387" s="42"/>
      <c r="Z387" s="42"/>
      <c r="AA387" s="42"/>
      <c r="AB387" s="42"/>
      <c r="AC387" s="42"/>
      <c r="AD387" s="42"/>
      <c r="AE387" s="42"/>
      <c r="AF387" s="42"/>
      <c r="AG387" s="42"/>
      <c r="AH387" s="42"/>
      <c r="AI387" s="42"/>
      <c r="AJ387" s="42"/>
      <c r="AK387" s="42"/>
      <c r="AL387" s="42"/>
      <c r="AM387" s="42"/>
      <c r="AN387" s="42"/>
    </row>
    <row r="388" spans="1:40" ht="15.75" hidden="1" customHeight="1">
      <c r="A388" s="16" t="str">
        <f t="shared" si="107"/>
        <v>BoutiqueTéléphone</v>
      </c>
      <c r="B388" s="43" t="s">
        <v>1222</v>
      </c>
      <c r="C388" s="127" t="s">
        <v>424</v>
      </c>
      <c r="D388" s="111"/>
      <c r="E388" s="43"/>
      <c r="F388" s="66">
        <v>0</v>
      </c>
      <c r="G388" s="112"/>
      <c r="H388" s="43"/>
      <c r="I388" s="66">
        <v>0</v>
      </c>
      <c r="J388" s="65"/>
      <c r="K388" s="43"/>
      <c r="L388" s="68">
        <v>0</v>
      </c>
      <c r="M388" s="65"/>
      <c r="N388" s="88"/>
      <c r="O388" s="65"/>
      <c r="P388" s="43"/>
      <c r="Q388" s="68">
        <v>0</v>
      </c>
      <c r="R388" s="65"/>
      <c r="S388" s="88">
        <f t="shared" si="110"/>
        <v>0</v>
      </c>
      <c r="T388" s="42"/>
      <c r="U388" s="42"/>
      <c r="V388" s="38"/>
      <c r="W388" s="42"/>
      <c r="X388" s="42"/>
      <c r="Y388" s="42"/>
      <c r="Z388" s="42"/>
      <c r="AA388" s="42"/>
      <c r="AB388" s="42"/>
      <c r="AC388" s="42"/>
      <c r="AD388" s="42"/>
      <c r="AE388" s="42"/>
      <c r="AF388" s="42"/>
      <c r="AG388" s="42"/>
      <c r="AH388" s="42"/>
      <c r="AI388" s="42"/>
      <c r="AJ388" s="42"/>
      <c r="AK388" s="42"/>
      <c r="AL388" s="42"/>
      <c r="AM388" s="42"/>
      <c r="AN388" s="42"/>
    </row>
    <row r="389" spans="1:40" ht="15.75" hidden="1" customHeight="1">
      <c r="A389" s="16" t="str">
        <f t="shared" si="107"/>
        <v>BoutiqueFrais postaux</v>
      </c>
      <c r="B389" s="43" t="s">
        <v>1222</v>
      </c>
      <c r="C389" s="127" t="s">
        <v>425</v>
      </c>
      <c r="D389" s="111"/>
      <c r="E389" s="43"/>
      <c r="F389" s="66">
        <v>0</v>
      </c>
      <c r="G389" s="112"/>
      <c r="H389" s="43"/>
      <c r="I389" s="66">
        <v>0</v>
      </c>
      <c r="J389" s="65"/>
      <c r="K389" s="43"/>
      <c r="L389" s="68">
        <v>0</v>
      </c>
      <c r="M389" s="65"/>
      <c r="N389" s="88"/>
      <c r="O389" s="65"/>
      <c r="P389" s="43"/>
      <c r="Q389" s="68">
        <v>0</v>
      </c>
      <c r="R389" s="65"/>
      <c r="S389" s="88">
        <f t="shared" si="110"/>
        <v>0</v>
      </c>
      <c r="T389" s="42"/>
      <c r="U389" s="42"/>
      <c r="V389" s="38"/>
      <c r="W389" s="42"/>
      <c r="X389" s="42"/>
      <c r="Y389" s="42"/>
      <c r="Z389" s="42"/>
      <c r="AA389" s="42"/>
      <c r="AB389" s="42"/>
      <c r="AC389" s="42"/>
      <c r="AD389" s="42"/>
      <c r="AE389" s="42"/>
      <c r="AF389" s="42"/>
      <c r="AG389" s="42"/>
      <c r="AH389" s="42"/>
      <c r="AI389" s="42"/>
      <c r="AJ389" s="42"/>
      <c r="AK389" s="42"/>
      <c r="AL389" s="42"/>
      <c r="AM389" s="42"/>
      <c r="AN389" s="42"/>
    </row>
    <row r="390" spans="1:40" ht="15.75" hidden="1" customHeight="1">
      <c r="A390" s="16" t="str">
        <f t="shared" si="107"/>
        <v>BoutiqueDivers</v>
      </c>
      <c r="B390" s="43" t="s">
        <v>1222</v>
      </c>
      <c r="C390" s="127" t="s">
        <v>426</v>
      </c>
      <c r="D390" s="111"/>
      <c r="E390" s="43"/>
      <c r="F390" s="66">
        <v>0</v>
      </c>
      <c r="G390" s="112"/>
      <c r="H390" s="43"/>
      <c r="I390" s="66">
        <v>0</v>
      </c>
      <c r="J390" s="65"/>
      <c r="K390" s="43"/>
      <c r="L390" s="68">
        <v>0</v>
      </c>
      <c r="M390" s="65"/>
      <c r="N390" s="88"/>
      <c r="O390" s="65"/>
      <c r="P390" s="43"/>
      <c r="Q390" s="68">
        <v>0</v>
      </c>
      <c r="R390" s="65"/>
      <c r="S390" s="88">
        <f t="shared" si="110"/>
        <v>0</v>
      </c>
      <c r="T390" s="42"/>
      <c r="U390" s="42"/>
      <c r="V390" s="38"/>
      <c r="W390" s="42"/>
      <c r="X390" s="42"/>
      <c r="Y390" s="42"/>
      <c r="Z390" s="42"/>
      <c r="AA390" s="42"/>
      <c r="AB390" s="42"/>
      <c r="AC390" s="42"/>
      <c r="AD390" s="42"/>
      <c r="AE390" s="42"/>
      <c r="AF390" s="42"/>
      <c r="AG390" s="42"/>
      <c r="AH390" s="42"/>
      <c r="AI390" s="42"/>
      <c r="AJ390" s="42"/>
      <c r="AK390" s="42"/>
      <c r="AL390" s="42"/>
      <c r="AM390" s="42"/>
      <c r="AN390" s="42"/>
    </row>
    <row r="391" spans="1:40" ht="15.75" hidden="1" customHeight="1">
      <c r="A391" s="16" t="str">
        <f t="shared" si="107"/>
        <v>BoutiqueFormation</v>
      </c>
      <c r="B391" s="43" t="s">
        <v>1222</v>
      </c>
      <c r="C391" s="127" t="s">
        <v>427</v>
      </c>
      <c r="D391" s="111"/>
      <c r="E391" s="43"/>
      <c r="F391" s="66">
        <v>0</v>
      </c>
      <c r="G391" s="112"/>
      <c r="H391" s="43"/>
      <c r="I391" s="66">
        <v>0</v>
      </c>
      <c r="J391" s="65"/>
      <c r="K391" s="43"/>
      <c r="L391" s="68">
        <v>0</v>
      </c>
      <c r="M391" s="65"/>
      <c r="N391" s="88"/>
      <c r="O391" s="65"/>
      <c r="P391" s="43"/>
      <c r="Q391" s="68">
        <v>0</v>
      </c>
      <c r="R391" s="65"/>
      <c r="S391" s="88">
        <f t="shared" si="110"/>
        <v>0</v>
      </c>
      <c r="T391" s="42"/>
      <c r="U391" s="42"/>
      <c r="V391" s="38"/>
      <c r="W391" s="42"/>
      <c r="X391" s="42"/>
      <c r="Y391" s="42"/>
      <c r="Z391" s="42"/>
      <c r="AA391" s="42"/>
      <c r="AB391" s="42"/>
      <c r="AC391" s="42"/>
      <c r="AD391" s="42"/>
      <c r="AE391" s="42"/>
      <c r="AF391" s="42"/>
      <c r="AG391" s="42"/>
      <c r="AH391" s="42"/>
      <c r="AI391" s="42"/>
      <c r="AJ391" s="42"/>
      <c r="AK391" s="42"/>
      <c r="AL391" s="42"/>
      <c r="AM391" s="42"/>
      <c r="AN391" s="42"/>
    </row>
    <row r="392" spans="1:40" ht="15.75" hidden="1" customHeight="1">
      <c r="A392" s="16" t="str">
        <f t="shared" si="107"/>
        <v>BoutiqueFrais bancaires</v>
      </c>
      <c r="B392" s="43" t="s">
        <v>1222</v>
      </c>
      <c r="C392" s="127" t="s">
        <v>428</v>
      </c>
      <c r="D392" s="111"/>
      <c r="E392" s="43"/>
      <c r="F392" s="66">
        <v>0</v>
      </c>
      <c r="G392" s="112"/>
      <c r="H392" s="43"/>
      <c r="I392" s="66">
        <v>0</v>
      </c>
      <c r="J392" s="65"/>
      <c r="K392" s="43"/>
      <c r="L392" s="68">
        <v>0</v>
      </c>
      <c r="M392" s="65"/>
      <c r="N392" s="88"/>
      <c r="O392" s="65"/>
      <c r="P392" s="43"/>
      <c r="Q392" s="68">
        <v>0</v>
      </c>
      <c r="R392" s="65"/>
      <c r="S392" s="88">
        <f t="shared" si="110"/>
        <v>0</v>
      </c>
      <c r="T392" s="42"/>
      <c r="U392" s="42"/>
      <c r="V392" s="38"/>
      <c r="W392" s="42"/>
      <c r="X392" s="42"/>
      <c r="Y392" s="42"/>
      <c r="Z392" s="42"/>
      <c r="AA392" s="42"/>
      <c r="AB392" s="42"/>
      <c r="AC392" s="42"/>
      <c r="AD392" s="42"/>
      <c r="AE392" s="42"/>
      <c r="AF392" s="42"/>
      <c r="AG392" s="42"/>
      <c r="AH392" s="42"/>
      <c r="AI392" s="42"/>
      <c r="AJ392" s="42"/>
      <c r="AK392" s="42"/>
      <c r="AL392" s="42"/>
      <c r="AM392" s="42"/>
      <c r="AN392" s="42"/>
    </row>
    <row r="393" spans="1:40" ht="15.75" hidden="1" customHeight="1">
      <c r="A393" s="16" t="str">
        <f t="shared" si="107"/>
        <v>Boutique[...]</v>
      </c>
      <c r="B393" s="43" t="s">
        <v>1222</v>
      </c>
      <c r="C393" s="127" t="s">
        <v>330</v>
      </c>
      <c r="D393" s="111"/>
      <c r="E393" s="43"/>
      <c r="F393" s="66">
        <v>0</v>
      </c>
      <c r="G393" s="112"/>
      <c r="H393" s="43"/>
      <c r="I393" s="66">
        <v>0</v>
      </c>
      <c r="J393" s="65"/>
      <c r="K393" s="43"/>
      <c r="L393" s="68">
        <v>0</v>
      </c>
      <c r="M393" s="65"/>
      <c r="N393" s="88"/>
      <c r="O393" s="65"/>
      <c r="P393" s="43"/>
      <c r="Q393" s="68">
        <v>0</v>
      </c>
      <c r="R393" s="65"/>
      <c r="S393" s="88">
        <f t="shared" si="110"/>
        <v>0</v>
      </c>
      <c r="T393" s="42"/>
      <c r="U393" s="42"/>
      <c r="V393" s="38"/>
      <c r="W393" s="42"/>
      <c r="X393" s="42"/>
      <c r="Y393" s="42"/>
      <c r="Z393" s="42"/>
      <c r="AA393" s="42"/>
      <c r="AB393" s="42"/>
      <c r="AC393" s="42"/>
      <c r="AD393" s="42"/>
      <c r="AE393" s="42"/>
      <c r="AF393" s="42"/>
      <c r="AG393" s="42"/>
      <c r="AH393" s="42"/>
      <c r="AI393" s="42"/>
      <c r="AJ393" s="42"/>
      <c r="AK393" s="42"/>
      <c r="AL393" s="42"/>
      <c r="AM393" s="42"/>
      <c r="AN393" s="42"/>
    </row>
    <row r="394" spans="1:40" ht="15.75" hidden="1" customHeight="1">
      <c r="A394" s="16" t="str">
        <f t="shared" si="107"/>
        <v>Boutique[...]</v>
      </c>
      <c r="B394" s="43" t="s">
        <v>1222</v>
      </c>
      <c r="C394" s="127" t="s">
        <v>330</v>
      </c>
      <c r="D394" s="111"/>
      <c r="E394" s="43"/>
      <c r="F394" s="66">
        <v>0</v>
      </c>
      <c r="G394" s="112"/>
      <c r="H394" s="43"/>
      <c r="I394" s="66">
        <v>0</v>
      </c>
      <c r="J394" s="65"/>
      <c r="K394" s="43"/>
      <c r="L394" s="68">
        <v>0</v>
      </c>
      <c r="M394" s="65"/>
      <c r="N394" s="88"/>
      <c r="O394" s="65"/>
      <c r="P394" s="43"/>
      <c r="Q394" s="68">
        <v>0</v>
      </c>
      <c r="R394" s="65"/>
      <c r="S394" s="88">
        <f t="shared" si="110"/>
        <v>0</v>
      </c>
      <c r="T394" s="42"/>
      <c r="U394" s="42"/>
      <c r="V394" s="38"/>
      <c r="W394" s="42"/>
      <c r="X394" s="42"/>
      <c r="Y394" s="42"/>
      <c r="Z394" s="42"/>
      <c r="AA394" s="42"/>
      <c r="AB394" s="42"/>
      <c r="AC394" s="42"/>
      <c r="AD394" s="42"/>
      <c r="AE394" s="42"/>
      <c r="AF394" s="42"/>
      <c r="AG394" s="42"/>
      <c r="AH394" s="42"/>
      <c r="AI394" s="42"/>
      <c r="AJ394" s="42"/>
      <c r="AK394" s="42"/>
      <c r="AL394" s="42"/>
      <c r="AM394" s="42"/>
      <c r="AN394" s="42"/>
    </row>
    <row r="395" spans="1:40" ht="15.75" hidden="1" customHeight="1">
      <c r="A395" s="16" t="str">
        <f t="shared" si="107"/>
        <v>Boutique[...]</v>
      </c>
      <c r="B395" s="43" t="s">
        <v>1222</v>
      </c>
      <c r="C395" s="127" t="s">
        <v>330</v>
      </c>
      <c r="D395" s="113"/>
      <c r="E395" s="133"/>
      <c r="F395" s="66">
        <v>0</v>
      </c>
      <c r="G395" s="114"/>
      <c r="H395" s="133"/>
      <c r="I395" s="66">
        <v>0</v>
      </c>
      <c r="J395" s="51"/>
      <c r="K395" s="133"/>
      <c r="L395" s="68">
        <v>0</v>
      </c>
      <c r="M395" s="51"/>
      <c r="N395" s="110"/>
      <c r="O395" s="51"/>
      <c r="P395" s="133"/>
      <c r="Q395" s="68">
        <v>0</v>
      </c>
      <c r="R395" s="51"/>
      <c r="S395" s="110">
        <f t="shared" si="110"/>
        <v>0</v>
      </c>
      <c r="T395" s="42"/>
      <c r="U395" s="42"/>
      <c r="V395" s="38"/>
      <c r="W395" s="42"/>
      <c r="X395" s="42"/>
      <c r="Y395" s="42"/>
      <c r="Z395" s="42"/>
      <c r="AA395" s="42"/>
      <c r="AB395" s="42"/>
      <c r="AC395" s="42"/>
      <c r="AD395" s="42"/>
      <c r="AE395" s="42"/>
      <c r="AF395" s="42"/>
      <c r="AG395" s="42"/>
      <c r="AH395" s="42"/>
      <c r="AI395" s="42"/>
      <c r="AJ395" s="42"/>
      <c r="AK395" s="42"/>
      <c r="AL395" s="42"/>
      <c r="AM395" s="42"/>
      <c r="AN395" s="42"/>
    </row>
    <row r="396" spans="1:40" ht="15.75" hidden="1" customHeight="1">
      <c r="B396" s="4"/>
      <c r="C396" s="119" t="s">
        <v>429</v>
      </c>
      <c r="D396" s="120" t="s">
        <v>404</v>
      </c>
      <c r="E396" s="121">
        <f>IFERROR(F396/F$360,0)</f>
        <v>0</v>
      </c>
      <c r="F396" s="122">
        <f>+SUM(F379:F395)</f>
        <v>0</v>
      </c>
      <c r="G396" s="123" t="s">
        <v>404</v>
      </c>
      <c r="H396" s="121">
        <f>IFERROR(I396/I$360,0)</f>
        <v>0</v>
      </c>
      <c r="I396" s="122">
        <f>+SUM(I379:I395)</f>
        <v>0</v>
      </c>
      <c r="J396" s="123" t="s">
        <v>404</v>
      </c>
      <c r="K396" s="121">
        <f>IFERROR(L396/L$360,0)</f>
        <v>0</v>
      </c>
      <c r="L396" s="122">
        <f>+SUM(L379:L395)</f>
        <v>0</v>
      </c>
      <c r="M396" s="180"/>
      <c r="N396" s="122"/>
      <c r="O396" s="123" t="s">
        <v>404</v>
      </c>
      <c r="P396" s="121">
        <f>IFERROR(Q396/Q$360,0)</f>
        <v>0</v>
      </c>
      <c r="Q396" s="122">
        <f>+SUM(Q379:Q395)</f>
        <v>0</v>
      </c>
      <c r="R396" s="180"/>
      <c r="S396" s="135">
        <f>+SUM(S379:S395)</f>
        <v>0</v>
      </c>
      <c r="T396" s="42"/>
      <c r="U396" s="42"/>
      <c r="V396" s="38"/>
      <c r="W396" s="42"/>
      <c r="X396" s="42"/>
      <c r="Y396" s="42"/>
      <c r="Z396" s="42"/>
      <c r="AA396" s="42"/>
      <c r="AB396" s="42"/>
      <c r="AC396" s="42"/>
      <c r="AD396" s="42"/>
      <c r="AE396" s="42"/>
      <c r="AF396" s="42"/>
      <c r="AG396" s="42"/>
      <c r="AH396" s="42"/>
      <c r="AI396" s="42"/>
      <c r="AJ396" s="42"/>
      <c r="AK396" s="42"/>
      <c r="AL396" s="42"/>
      <c r="AM396" s="42"/>
      <c r="AN396" s="42"/>
    </row>
    <row r="397" spans="1:40" ht="15.75" hidden="1" customHeight="1">
      <c r="B397" s="4"/>
      <c r="C397" s="65"/>
      <c r="D397" s="43"/>
      <c r="E397" s="43"/>
      <c r="F397" s="76"/>
      <c r="G397" s="65"/>
      <c r="H397" s="43"/>
      <c r="I397" s="76"/>
      <c r="J397" s="65"/>
      <c r="K397" s="43"/>
      <c r="L397" s="76"/>
      <c r="M397" s="83"/>
      <c r="N397" s="102"/>
      <c r="O397" s="65"/>
      <c r="P397" s="43"/>
      <c r="Q397" s="76"/>
      <c r="R397" s="65"/>
      <c r="S397" s="102"/>
      <c r="T397" s="42"/>
      <c r="U397" s="42"/>
      <c r="V397" s="38"/>
      <c r="W397" s="42"/>
      <c r="X397" s="42"/>
      <c r="Y397" s="42"/>
      <c r="Z397" s="42"/>
      <c r="AA397" s="42"/>
      <c r="AB397" s="42"/>
      <c r="AC397" s="42"/>
      <c r="AD397" s="42"/>
      <c r="AE397" s="42"/>
      <c r="AF397" s="42"/>
      <c r="AG397" s="42"/>
      <c r="AH397" s="42"/>
      <c r="AI397" s="42"/>
      <c r="AJ397" s="42"/>
      <c r="AK397" s="42"/>
      <c r="AL397" s="42"/>
      <c r="AM397" s="42"/>
      <c r="AN397" s="42"/>
    </row>
    <row r="398" spans="1:40" ht="15.75" hidden="1" customHeight="1">
      <c r="B398" s="4"/>
      <c r="C398" s="119" t="s">
        <v>430</v>
      </c>
      <c r="D398" s="120" t="s">
        <v>404</v>
      </c>
      <c r="E398" s="121">
        <f>IFERROR(F398/F$360,0)</f>
        <v>0</v>
      </c>
      <c r="F398" s="122">
        <f>F378+F396</f>
        <v>0</v>
      </c>
      <c r="G398" s="123" t="s">
        <v>404</v>
      </c>
      <c r="H398" s="121">
        <f>IFERROR(I398/I$360,0)</f>
        <v>0</v>
      </c>
      <c r="I398" s="122">
        <f>I378+I396</f>
        <v>0</v>
      </c>
      <c r="J398" s="123" t="s">
        <v>404</v>
      </c>
      <c r="K398" s="121">
        <f>IFERROR(L398/L$360,0)</f>
        <v>0</v>
      </c>
      <c r="L398" s="122">
        <f>L378+L396</f>
        <v>0</v>
      </c>
      <c r="M398" s="119"/>
      <c r="N398" s="122"/>
      <c r="O398" s="123" t="s">
        <v>404</v>
      </c>
      <c r="P398" s="121">
        <f>IFERROR(Q398/Q$360,0)</f>
        <v>0</v>
      </c>
      <c r="Q398" s="122">
        <f>Q378+Q396</f>
        <v>0</v>
      </c>
      <c r="R398" s="126"/>
      <c r="S398" s="122">
        <f>L398-Q398</f>
        <v>0</v>
      </c>
      <c r="T398" s="42"/>
      <c r="U398" s="42"/>
      <c r="V398" s="38"/>
      <c r="W398" s="42"/>
      <c r="X398" s="42"/>
      <c r="Y398" s="42"/>
      <c r="Z398" s="42"/>
      <c r="AA398" s="42"/>
      <c r="AB398" s="42"/>
      <c r="AC398" s="42"/>
      <c r="AD398" s="42"/>
      <c r="AE398" s="42"/>
      <c r="AF398" s="42"/>
      <c r="AG398" s="42"/>
      <c r="AH398" s="42"/>
      <c r="AI398" s="42"/>
      <c r="AJ398" s="42"/>
      <c r="AK398" s="42"/>
      <c r="AL398" s="42"/>
      <c r="AM398" s="42"/>
      <c r="AN398" s="42"/>
    </row>
    <row r="399" spans="1:40" ht="15.75" hidden="1" customHeight="1">
      <c r="B399" s="4"/>
      <c r="C399" s="65"/>
      <c r="D399" s="43"/>
      <c r="E399" s="43"/>
      <c r="F399" s="88"/>
      <c r="G399" s="65"/>
      <c r="H399" s="43"/>
      <c r="I399" s="88"/>
      <c r="J399" s="65"/>
      <c r="K399" s="43"/>
      <c r="L399" s="88"/>
      <c r="M399" s="83"/>
      <c r="N399" s="102"/>
      <c r="O399" s="65"/>
      <c r="P399" s="43"/>
      <c r="Q399" s="88"/>
      <c r="R399" s="65"/>
      <c r="S399" s="102"/>
      <c r="T399" s="42"/>
      <c r="U399" s="42"/>
      <c r="V399" s="38"/>
      <c r="W399" s="42"/>
      <c r="X399" s="42"/>
      <c r="Y399" s="42"/>
      <c r="Z399" s="42"/>
      <c r="AA399" s="42"/>
      <c r="AB399" s="42"/>
      <c r="AC399" s="42"/>
      <c r="AD399" s="42"/>
      <c r="AE399" s="42"/>
      <c r="AF399" s="42"/>
      <c r="AG399" s="42"/>
      <c r="AH399" s="42"/>
      <c r="AI399" s="42"/>
      <c r="AJ399" s="42"/>
      <c r="AK399" s="42"/>
      <c r="AL399" s="42"/>
      <c r="AM399" s="42"/>
      <c r="AN399" s="42"/>
    </row>
    <row r="400" spans="1:40" ht="15.75" hidden="1" customHeight="1">
      <c r="B400" s="4"/>
      <c r="C400" s="262" t="s">
        <v>459</v>
      </c>
      <c r="D400" s="263"/>
      <c r="E400" s="263"/>
      <c r="F400" s="264">
        <f>F363-F398</f>
        <v>0</v>
      </c>
      <c r="G400" s="262"/>
      <c r="H400" s="263"/>
      <c r="I400" s="264">
        <f>I363-I398</f>
        <v>0</v>
      </c>
      <c r="J400" s="265"/>
      <c r="K400" s="266"/>
      <c r="L400" s="264">
        <f>L363-L398</f>
        <v>0</v>
      </c>
      <c r="M400" s="262"/>
      <c r="N400" s="264"/>
      <c r="O400" s="265"/>
      <c r="P400" s="266"/>
      <c r="Q400" s="264">
        <f>Q363-Q398</f>
        <v>0</v>
      </c>
      <c r="R400" s="265"/>
      <c r="S400" s="264">
        <f>L400-Q400</f>
        <v>0</v>
      </c>
      <c r="T400" s="42"/>
      <c r="U400" s="42"/>
      <c r="V400" s="38"/>
      <c r="W400" s="42"/>
      <c r="X400" s="42"/>
      <c r="Y400" s="42"/>
      <c r="Z400" s="42"/>
      <c r="AA400" s="42"/>
      <c r="AB400" s="42"/>
      <c r="AC400" s="42"/>
      <c r="AD400" s="42"/>
      <c r="AE400" s="42"/>
      <c r="AF400" s="42"/>
      <c r="AG400" s="42"/>
      <c r="AH400" s="42"/>
      <c r="AI400" s="42"/>
      <c r="AJ400" s="42"/>
      <c r="AK400" s="42"/>
      <c r="AL400" s="42"/>
      <c r="AM400" s="42"/>
      <c r="AN400" s="42"/>
    </row>
    <row r="401" spans="1:61" ht="15.75" hidden="1" customHeight="1">
      <c r="B401" s="4"/>
      <c r="C401" s="18"/>
      <c r="D401" s="111"/>
      <c r="E401" s="43"/>
      <c r="F401" s="134"/>
      <c r="G401" s="111"/>
      <c r="H401" s="43"/>
      <c r="I401" s="134"/>
      <c r="J401" s="18"/>
      <c r="K401" s="18"/>
      <c r="L401" s="134"/>
      <c r="M401" s="18"/>
      <c r="N401" s="134"/>
      <c r="O401" s="18"/>
      <c r="P401" s="18"/>
      <c r="Q401" s="134"/>
      <c r="R401" s="18"/>
      <c r="S401" s="134"/>
      <c r="T401" s="43"/>
      <c r="U401" s="43"/>
      <c r="V401" s="38"/>
      <c r="W401" s="43"/>
      <c r="X401" s="43"/>
      <c r="Y401" s="43"/>
      <c r="Z401" s="43"/>
      <c r="AA401" s="43"/>
      <c r="AB401" s="43"/>
      <c r="AC401" s="43"/>
      <c r="AD401" s="43"/>
      <c r="AE401" s="43"/>
      <c r="AF401" s="43"/>
      <c r="AG401" s="43"/>
      <c r="AH401" s="43"/>
      <c r="AI401" s="43"/>
      <c r="AJ401" s="43"/>
      <c r="AK401" s="43"/>
      <c r="AL401" s="43"/>
      <c r="AM401" s="43"/>
      <c r="AN401" s="43"/>
    </row>
    <row r="402" spans="1:61" ht="15.75" customHeight="1">
      <c r="B402" s="4"/>
      <c r="C402" s="43"/>
      <c r="D402" s="43"/>
      <c r="E402" s="43"/>
      <c r="F402" s="101"/>
      <c r="G402" s="43"/>
      <c r="H402" s="43"/>
      <c r="I402" s="43"/>
      <c r="J402" s="43"/>
      <c r="K402" s="43"/>
      <c r="L402" s="101"/>
      <c r="M402" s="43"/>
      <c r="N402" s="43"/>
      <c r="O402" s="43"/>
      <c r="P402" s="43"/>
      <c r="Q402" s="43"/>
      <c r="R402" s="43"/>
      <c r="S402" s="43"/>
      <c r="T402" s="42"/>
      <c r="U402" s="42"/>
      <c r="V402" s="38"/>
      <c r="W402" s="42"/>
      <c r="X402" s="42"/>
      <c r="Y402" s="42"/>
      <c r="Z402" s="42"/>
      <c r="AA402" s="42"/>
      <c r="AB402" s="42"/>
      <c r="AC402" s="42"/>
      <c r="AD402" s="42"/>
      <c r="AE402" s="42"/>
      <c r="AF402" s="42"/>
      <c r="AG402" s="42"/>
      <c r="AH402" s="42"/>
      <c r="AI402" s="42"/>
      <c r="AJ402" s="42"/>
      <c r="AK402" s="42"/>
      <c r="AL402" s="42"/>
      <c r="AM402" s="42"/>
      <c r="AN402" s="42"/>
      <c r="AQ402" s="267"/>
      <c r="AU402" s="267"/>
      <c r="AV402" s="268"/>
    </row>
    <row r="403" spans="1:61" ht="15.75" customHeight="1">
      <c r="B403" s="4"/>
      <c r="C403" s="42"/>
      <c r="D403" s="42"/>
      <c r="E403" s="42"/>
      <c r="F403" s="188"/>
      <c r="G403" s="42"/>
      <c r="H403" s="42"/>
      <c r="I403" s="42"/>
      <c r="J403" s="42"/>
      <c r="K403" s="42"/>
      <c r="L403" s="269"/>
      <c r="M403" s="42"/>
      <c r="N403" s="42"/>
      <c r="O403" s="42"/>
      <c r="P403" s="42"/>
      <c r="Q403" s="42"/>
      <c r="R403" s="42"/>
      <c r="S403" s="42"/>
      <c r="T403" s="42"/>
      <c r="U403" s="42"/>
      <c r="V403" s="35" t="str">
        <f>C1</f>
        <v>BMW Sherbrooke</v>
      </c>
      <c r="W403" s="35"/>
      <c r="X403" s="35"/>
      <c r="Y403" s="35"/>
      <c r="Z403" s="35"/>
      <c r="AA403" s="35"/>
      <c r="AB403" s="35"/>
      <c r="AC403" s="35"/>
      <c r="AD403" s="35"/>
      <c r="AE403" s="12" t="s">
        <v>1344</v>
      </c>
      <c r="AF403" s="35"/>
      <c r="AG403" s="35"/>
      <c r="AH403" s="35"/>
      <c r="AI403" s="35"/>
      <c r="AJ403" s="270"/>
      <c r="AK403" s="36"/>
      <c r="AL403" s="35"/>
      <c r="AM403" s="35"/>
      <c r="AN403" s="35"/>
      <c r="AO403" s="15" t="str">
        <f>$S$1</f>
        <v>Réalisé  Q2 2026</v>
      </c>
      <c r="AP403" s="42"/>
      <c r="AQ403" s="267"/>
      <c r="AS403" s="268"/>
      <c r="AT403" s="269"/>
      <c r="AU403" s="267"/>
      <c r="AV403" s="268"/>
      <c r="AW403" s="268"/>
      <c r="AX403" s="268"/>
      <c r="AY403" s="42"/>
      <c r="AZ403" s="42"/>
      <c r="BA403" s="42"/>
      <c r="BB403" s="42"/>
      <c r="BC403" s="42"/>
      <c r="BD403" s="42"/>
      <c r="BE403" s="42"/>
      <c r="BF403" s="42"/>
      <c r="BG403" s="42"/>
      <c r="BH403" s="42"/>
      <c r="BI403" s="42"/>
    </row>
    <row r="404" spans="1:61" ht="15.75" customHeight="1">
      <c r="B404" s="4"/>
      <c r="C404" s="42"/>
      <c r="D404" s="42"/>
      <c r="E404" s="42"/>
      <c r="F404" s="42"/>
      <c r="G404" s="42"/>
      <c r="H404" s="42"/>
      <c r="I404" s="42"/>
      <c r="J404" s="42"/>
      <c r="K404" s="42"/>
      <c r="L404" s="42"/>
      <c r="M404" s="42"/>
      <c r="N404" s="42"/>
      <c r="O404" s="42"/>
      <c r="P404" s="42"/>
      <c r="Q404" s="42"/>
      <c r="R404" s="42"/>
      <c r="S404" s="42"/>
      <c r="T404" s="42"/>
      <c r="U404" s="42"/>
      <c r="V404" s="271"/>
      <c r="W404" s="272"/>
      <c r="X404" s="272"/>
      <c r="Y404" s="272"/>
      <c r="Z404" s="272"/>
      <c r="AA404" s="272"/>
      <c r="AB404" s="272"/>
      <c r="AC404" s="272"/>
      <c r="AD404" s="272"/>
      <c r="AE404" s="272"/>
      <c r="AF404" s="272"/>
      <c r="AG404" s="272"/>
      <c r="AH404" s="272"/>
      <c r="AI404" s="272"/>
      <c r="AJ404" s="272"/>
      <c r="AK404" s="272"/>
      <c r="AL404" s="42"/>
      <c r="AM404" s="42"/>
      <c r="AN404" s="42"/>
      <c r="AO404" s="42"/>
      <c r="AP404" s="42"/>
      <c r="AQ404" s="273"/>
      <c r="AR404" s="42"/>
      <c r="AS404" s="268"/>
      <c r="AT404" s="274"/>
      <c r="AU404" s="273"/>
      <c r="AV404" s="275"/>
      <c r="AW404" s="275"/>
      <c r="AX404" s="275"/>
      <c r="AY404" s="42"/>
      <c r="AZ404" s="42"/>
      <c r="BA404" s="42"/>
      <c r="BB404" s="42"/>
      <c r="BC404" s="42"/>
      <c r="BD404" s="42"/>
      <c r="BE404" s="42"/>
      <c r="BF404" s="42"/>
      <c r="BG404" s="42"/>
      <c r="BH404" s="42"/>
      <c r="BI404" s="42"/>
    </row>
    <row r="405" spans="1:61" ht="15.75" customHeight="1">
      <c r="A405" s="16" t="str">
        <f t="shared" ref="A405:A440" si="111">+U405&amp;V405</f>
        <v/>
      </c>
      <c r="B405" s="4"/>
      <c r="C405" s="42"/>
      <c r="D405" s="42"/>
      <c r="E405" s="42"/>
      <c r="F405" s="42"/>
      <c r="G405" s="42"/>
      <c r="H405" s="42"/>
      <c r="I405" s="42"/>
      <c r="J405" s="42"/>
      <c r="K405" s="42"/>
      <c r="L405" s="42"/>
      <c r="M405" s="42"/>
      <c r="N405" s="42"/>
      <c r="O405" s="42"/>
      <c r="P405" s="42"/>
      <c r="Q405" s="42"/>
      <c r="R405" s="42"/>
      <c r="S405" s="42"/>
      <c r="T405" s="42"/>
      <c r="U405" s="42"/>
      <c r="V405" s="276"/>
      <c r="W405" s="277"/>
      <c r="X405" s="864" t="s">
        <v>1347</v>
      </c>
      <c r="Y405" s="865"/>
      <c r="Z405" s="866"/>
      <c r="AA405" s="867" t="s">
        <v>3007</v>
      </c>
      <c r="AB405" s="865"/>
      <c r="AC405" s="866"/>
      <c r="AD405" s="867" t="s">
        <v>338</v>
      </c>
      <c r="AE405" s="865"/>
      <c r="AF405" s="866"/>
      <c r="AG405" s="867" t="s">
        <v>339</v>
      </c>
      <c r="AH405" s="865"/>
      <c r="AI405" s="866"/>
      <c r="AJ405" s="867" t="s">
        <v>1350</v>
      </c>
      <c r="AK405" s="865"/>
      <c r="AL405" s="865"/>
      <c r="AM405" s="867" t="s">
        <v>1351</v>
      </c>
      <c r="AN405" s="865"/>
      <c r="AO405" s="868"/>
      <c r="AP405" s="42"/>
      <c r="AQ405" s="273"/>
      <c r="AR405" s="42"/>
      <c r="AS405" s="275"/>
      <c r="AT405" s="274"/>
      <c r="AU405" s="273"/>
      <c r="AV405" s="275"/>
      <c r="AW405" s="275"/>
      <c r="AX405" s="275"/>
      <c r="AY405" s="42"/>
      <c r="AZ405" s="42"/>
      <c r="BA405" s="42"/>
      <c r="BB405" s="42"/>
      <c r="BC405" s="42"/>
      <c r="BD405" s="42"/>
      <c r="BE405" s="42"/>
      <c r="BF405" s="42"/>
      <c r="BG405" s="42"/>
      <c r="BH405" s="42"/>
      <c r="BI405" s="42"/>
    </row>
    <row r="406" spans="1:61" ht="15.75" customHeight="1">
      <c r="A406" s="16" t="str">
        <f t="shared" si="111"/>
        <v/>
      </c>
      <c r="B406" s="4"/>
      <c r="C406" s="42"/>
      <c r="D406" s="42"/>
      <c r="E406" s="42"/>
      <c r="F406" s="42"/>
      <c r="G406" s="42"/>
      <c r="H406" s="42"/>
      <c r="I406" s="42"/>
      <c r="J406" s="42"/>
      <c r="K406" s="42"/>
      <c r="L406" s="42"/>
      <c r="M406" s="42"/>
      <c r="N406" s="42"/>
      <c r="O406" s="42"/>
      <c r="P406" s="42"/>
      <c r="Q406" s="42"/>
      <c r="R406" s="42"/>
      <c r="S406" s="42"/>
      <c r="T406" s="42"/>
      <c r="U406" s="42"/>
      <c r="V406" s="51"/>
      <c r="W406" s="237" t="s">
        <v>1352</v>
      </c>
      <c r="X406" s="237" t="s">
        <v>1353</v>
      </c>
      <c r="Y406" s="237" t="s">
        <v>1354</v>
      </c>
      <c r="Z406" s="278" t="s">
        <v>1355</v>
      </c>
      <c r="AA406" s="237" t="s">
        <v>1353</v>
      </c>
      <c r="AB406" s="237" t="s">
        <v>1354</v>
      </c>
      <c r="AC406" s="278" t="s">
        <v>1355</v>
      </c>
      <c r="AD406" s="279" t="s">
        <v>1353</v>
      </c>
      <c r="AE406" s="237" t="s">
        <v>1354</v>
      </c>
      <c r="AF406" s="237" t="s">
        <v>1355</v>
      </c>
      <c r="AG406" s="279" t="s">
        <v>1356</v>
      </c>
      <c r="AH406" s="237" t="s">
        <v>1357</v>
      </c>
      <c r="AI406" s="237" t="s">
        <v>1358</v>
      </c>
      <c r="AJ406" s="279" t="s">
        <v>1353</v>
      </c>
      <c r="AK406" s="237" t="s">
        <v>1354</v>
      </c>
      <c r="AL406" s="237" t="s">
        <v>1355</v>
      </c>
      <c r="AM406" s="280" t="s">
        <v>1356</v>
      </c>
      <c r="AN406" s="237" t="s">
        <v>1357</v>
      </c>
      <c r="AO406" s="174" t="s">
        <v>1358</v>
      </c>
      <c r="AP406" s="42"/>
      <c r="AQ406" s="281"/>
      <c r="AR406" s="282"/>
      <c r="AS406" s="282"/>
      <c r="AT406" s="283"/>
      <c r="AU406" s="281"/>
      <c r="AV406" s="284"/>
      <c r="AW406" s="284"/>
      <c r="AX406" s="284"/>
      <c r="AY406" s="42"/>
      <c r="AZ406" s="42"/>
      <c r="BA406" s="42"/>
      <c r="BB406" s="42"/>
      <c r="BC406" s="42"/>
      <c r="BD406" s="42"/>
      <c r="BE406" s="42"/>
      <c r="BF406" s="42"/>
      <c r="BG406" s="42"/>
      <c r="BH406" s="42"/>
      <c r="BI406" s="42"/>
    </row>
    <row r="407" spans="1:61" ht="15.75" customHeight="1">
      <c r="A407" s="16" t="str">
        <f t="shared" si="111"/>
        <v>Ventes nettes</v>
      </c>
      <c r="B407" s="4"/>
      <c r="C407" s="42"/>
      <c r="D407" s="42"/>
      <c r="E407" s="42"/>
      <c r="F407" s="42"/>
      <c r="G407" s="42"/>
      <c r="H407" s="42"/>
      <c r="I407" s="42"/>
      <c r="J407" s="42"/>
      <c r="K407" s="42"/>
      <c r="L407" s="42"/>
      <c r="M407" s="42"/>
      <c r="N407" s="42"/>
      <c r="O407" s="42"/>
      <c r="P407" s="42"/>
      <c r="Q407" s="42"/>
      <c r="R407" s="42"/>
      <c r="S407" s="42"/>
      <c r="T407" s="42"/>
      <c r="U407" s="42"/>
      <c r="V407" s="128" t="s">
        <v>349</v>
      </c>
      <c r="W407" s="285"/>
      <c r="X407" s="285"/>
      <c r="Y407" s="285"/>
      <c r="Z407" s="286">
        <f>F5+F93+E195+E251+D315+D363</f>
        <v>18042431.719417728</v>
      </c>
      <c r="AA407" s="285"/>
      <c r="AB407" s="285"/>
      <c r="AC407" s="286"/>
      <c r="AD407" s="287"/>
      <c r="AE407" s="288"/>
      <c r="AF407" s="288">
        <f>L5+L93+K195+K251+J315+J363</f>
        <v>19326469.110000007</v>
      </c>
      <c r="AG407" s="287"/>
      <c r="AH407" s="288"/>
      <c r="AI407" s="289"/>
      <c r="AJ407" s="287"/>
      <c r="AK407" s="288"/>
      <c r="AL407" s="288">
        <f>Q5+Q93+P195+P251+O315+O363</f>
        <v>14964562.32999998</v>
      </c>
      <c r="AM407" s="290"/>
      <c r="AN407" s="288"/>
      <c r="AO407" s="291"/>
      <c r="AP407" s="42"/>
      <c r="AQ407" s="42"/>
      <c r="AR407" s="42"/>
      <c r="AS407" s="42"/>
      <c r="AT407" s="42"/>
      <c r="AU407" s="42"/>
      <c r="AV407" s="275"/>
      <c r="AW407" s="42"/>
      <c r="AX407" s="42"/>
      <c r="AY407" s="42"/>
      <c r="AZ407" s="42"/>
      <c r="BA407" s="42"/>
      <c r="BB407" s="42"/>
      <c r="BC407" s="42"/>
      <c r="BD407" s="42"/>
      <c r="BE407" s="42"/>
      <c r="BF407" s="42"/>
      <c r="BG407" s="42"/>
      <c r="BH407" s="42"/>
      <c r="BI407" s="42"/>
    </row>
    <row r="408" spans="1:61" ht="15.75" customHeight="1">
      <c r="A408" s="16" t="str">
        <f t="shared" si="111"/>
        <v>Profit brut</v>
      </c>
      <c r="B408" s="4"/>
      <c r="C408" s="42"/>
      <c r="D408" s="42"/>
      <c r="E408" s="42"/>
      <c r="F408" s="42"/>
      <c r="G408" s="42"/>
      <c r="H408" s="42"/>
      <c r="I408" s="42"/>
      <c r="J408" s="42"/>
      <c r="K408" s="42"/>
      <c r="L408" s="42"/>
      <c r="M408" s="42"/>
      <c r="N408" s="42"/>
      <c r="O408" s="42"/>
      <c r="P408" s="42"/>
      <c r="Q408" s="42"/>
      <c r="R408" s="42"/>
      <c r="S408" s="42"/>
      <c r="T408" s="42"/>
      <c r="U408" s="42"/>
      <c r="V408" s="292" t="s">
        <v>1361</v>
      </c>
      <c r="W408" s="293"/>
      <c r="X408" s="293"/>
      <c r="Y408" s="293"/>
      <c r="Z408" s="294">
        <f>F27+F109+F195+F251+F315+F363</f>
        <v>1816255.4930778728</v>
      </c>
      <c r="AA408" s="293"/>
      <c r="AB408" s="293"/>
      <c r="AC408" s="294"/>
      <c r="AD408" s="295"/>
      <c r="AE408" s="296"/>
      <c r="AF408" s="296">
        <f>L27+L109+L195+L251+L315+L363</f>
        <v>1578664.03</v>
      </c>
      <c r="AG408" s="295"/>
      <c r="AH408" s="296">
        <f>AF408-Z408</f>
        <v>-237591.46307787276</v>
      </c>
      <c r="AI408" s="297">
        <f>AH408/Z408</f>
        <v>-0.13081389924676523</v>
      </c>
      <c r="AJ408" s="295">
        <f>+AL408/AL407</f>
        <v>0.1139022052507967</v>
      </c>
      <c r="AK408" s="296"/>
      <c r="AL408" s="296">
        <f>Q27+Q109+Q195+Q251+Q315+Q363</f>
        <v>1704496.649999998</v>
      </c>
      <c r="AM408" s="298"/>
      <c r="AN408" s="296">
        <f>AF408-AL408</f>
        <v>-125832.61999999802</v>
      </c>
      <c r="AO408" s="299">
        <f>IF(AL408=0,0,AN408/AL408)</f>
        <v>-7.382391745973696E-2</v>
      </c>
      <c r="AP408" s="42"/>
      <c r="AQ408" s="42"/>
      <c r="AR408" s="188"/>
      <c r="AS408" s="188"/>
      <c r="AT408" s="42"/>
      <c r="AU408" s="42"/>
      <c r="AV408" s="42"/>
      <c r="AW408" s="42"/>
      <c r="AX408" s="42"/>
      <c r="AY408" s="42"/>
      <c r="AZ408" s="42"/>
      <c r="BA408" s="42"/>
      <c r="BB408" s="42"/>
      <c r="BC408" s="42"/>
      <c r="BD408" s="42"/>
      <c r="BE408" s="42"/>
      <c r="BF408" s="42"/>
      <c r="BG408" s="42"/>
      <c r="BH408" s="42"/>
      <c r="BI408" s="42"/>
    </row>
    <row r="409" spans="1:61" ht="15.75" customHeight="1">
      <c r="A409" s="16" t="str">
        <f t="shared" si="111"/>
        <v>DÉPENSES</v>
      </c>
      <c r="B409" s="4"/>
      <c r="C409" s="42"/>
      <c r="D409" s="42"/>
      <c r="E409" s="42"/>
      <c r="F409" s="42"/>
      <c r="G409" s="42"/>
      <c r="H409" s="42"/>
      <c r="I409" s="42"/>
      <c r="J409" s="42"/>
      <c r="K409" s="42"/>
      <c r="L409" s="42"/>
      <c r="M409" s="42"/>
      <c r="N409" s="42"/>
      <c r="O409" s="42"/>
      <c r="P409" s="42"/>
      <c r="Q409" s="42"/>
      <c r="R409" s="42"/>
      <c r="S409" s="42"/>
      <c r="T409" s="42"/>
      <c r="U409" s="42"/>
      <c r="V409" s="300" t="s">
        <v>1366</v>
      </c>
      <c r="W409" s="301"/>
      <c r="X409" s="301"/>
      <c r="Y409" s="301"/>
      <c r="Z409" s="302"/>
      <c r="AA409" s="301"/>
      <c r="AB409" s="301"/>
      <c r="AC409" s="302"/>
      <c r="AD409" s="303"/>
      <c r="AE409" s="301"/>
      <c r="AF409" s="304"/>
      <c r="AG409" s="303"/>
      <c r="AH409" s="304"/>
      <c r="AI409" s="305"/>
      <c r="AJ409" s="303"/>
      <c r="AK409" s="301"/>
      <c r="AL409" s="304"/>
      <c r="AM409" s="306"/>
      <c r="AN409" s="304"/>
      <c r="AO409" s="307"/>
      <c r="AP409" s="42"/>
      <c r="AQ409" s="42"/>
      <c r="AR409" s="42"/>
      <c r="AS409" s="42"/>
      <c r="AT409" s="42"/>
      <c r="AU409" s="273"/>
      <c r="AV409" s="273"/>
      <c r="AW409" s="273"/>
      <c r="AX409" s="273"/>
      <c r="AY409" s="273"/>
      <c r="AZ409" s="42"/>
      <c r="BA409" s="42"/>
      <c r="BB409" s="42"/>
      <c r="BC409" s="42"/>
      <c r="BD409" s="42"/>
      <c r="BE409" s="42"/>
      <c r="BF409" s="42"/>
      <c r="BG409" s="42"/>
      <c r="BH409" s="42"/>
      <c r="BI409" s="42"/>
    </row>
    <row r="410" spans="1:61" ht="15.75" customHeight="1">
      <c r="A410" s="16" t="str">
        <f t="shared" si="111"/>
        <v>Comm. vendeurs</v>
      </c>
      <c r="B410" s="4"/>
      <c r="C410" s="42"/>
      <c r="D410" s="42"/>
      <c r="E410" s="42"/>
      <c r="F410" s="42"/>
      <c r="G410" s="42"/>
      <c r="H410" s="42"/>
      <c r="I410" s="42"/>
      <c r="J410" s="42"/>
      <c r="K410" s="42"/>
      <c r="L410" s="42"/>
      <c r="M410" s="42"/>
      <c r="N410" s="42"/>
      <c r="O410" s="42"/>
      <c r="P410" s="42"/>
      <c r="Q410" s="42"/>
      <c r="R410" s="42"/>
      <c r="S410" s="42"/>
      <c r="T410" s="42"/>
      <c r="U410" s="42"/>
      <c r="V410" s="127" t="s">
        <v>395</v>
      </c>
      <c r="W410" s="308" t="s">
        <v>1367</v>
      </c>
      <c r="X410" s="301"/>
      <c r="Y410" s="309">
        <f t="shared" ref="Y410:Y419" si="112">Z410/(D$13+D$97)</f>
        <v>951.92880057068203</v>
      </c>
      <c r="Z410" s="302">
        <v>161827.89609701594</v>
      </c>
      <c r="AA410" s="301"/>
      <c r="AB410" s="309">
        <f t="shared" ref="AB410:AB419" si="113">IF(AC410=0,0,AC410/(G$13+G$97))</f>
        <v>0</v>
      </c>
      <c r="AC410" s="302">
        <v>0</v>
      </c>
      <c r="AD410" s="310"/>
      <c r="AE410" s="309">
        <f t="shared" ref="AE410:AE419" si="114">IF(AF410=0,0,AF410/(J$13+J$97))</f>
        <v>1101.9211724137931</v>
      </c>
      <c r="AF410" s="302">
        <v>159778.57</v>
      </c>
      <c r="AG410" s="303">
        <f t="shared" ref="AG410:AH410" si="115">AE410-Y410</f>
        <v>149.99237184311107</v>
      </c>
      <c r="AH410" s="304">
        <f t="shared" si="115"/>
        <v>-2049.3260970159317</v>
      </c>
      <c r="AI410" s="305">
        <f t="shared" ref="AI410:AI419" si="116">IF(Z410=0,0,AH410/Z410)</f>
        <v>-1.2663614533969837E-2</v>
      </c>
      <c r="AJ410" s="310"/>
      <c r="AK410" s="304">
        <f t="shared" ref="AK410:AK419" si="117">AL410/(O$13+O$97)</f>
        <v>1066.6932835820896</v>
      </c>
      <c r="AL410" s="302">
        <f t="shared" ref="AL410:AL416" si="118">+SUMIF($C:$C,$V410,Q:Q)</f>
        <v>142936.90000000002</v>
      </c>
      <c r="AM410" s="306">
        <f t="shared" ref="AM410:AM419" si="119">AE410-Y410</f>
        <v>149.99237184311107</v>
      </c>
      <c r="AN410" s="304">
        <f t="shared" ref="AN410:AN432" si="120">AF410-AL410</f>
        <v>16841.669999999984</v>
      </c>
      <c r="AO410" s="311">
        <f t="shared" ref="AO410:AO432" si="121">IF(AL410=0,0,AN410/AL410)</f>
        <v>0.11782590779567755</v>
      </c>
      <c r="AP410" s="42"/>
      <c r="AQ410" s="42"/>
      <c r="AS410" s="312"/>
      <c r="AT410" s="269"/>
      <c r="AU410" s="273"/>
      <c r="AV410" s="273"/>
      <c r="AW410" s="273"/>
      <c r="AX410" s="273"/>
      <c r="AY410" s="273"/>
      <c r="AZ410" s="42"/>
      <c r="BA410" s="42"/>
      <c r="BB410" s="42"/>
      <c r="BC410" s="42"/>
      <c r="BD410" s="42"/>
      <c r="BE410" s="42"/>
      <c r="BF410" s="42"/>
      <c r="BG410" s="42"/>
      <c r="BH410" s="42"/>
      <c r="BI410" s="42"/>
    </row>
    <row r="411" spans="1:61" ht="15.75" customHeight="1">
      <c r="A411" s="16" t="str">
        <f t="shared" si="111"/>
        <v>Comm. F&amp;I</v>
      </c>
      <c r="B411" s="4"/>
      <c r="C411" s="42"/>
      <c r="D411" s="42"/>
      <c r="E411" s="42"/>
      <c r="F411" s="42"/>
      <c r="G411" s="42"/>
      <c r="H411" s="42"/>
      <c r="I411" s="42"/>
      <c r="J411" s="42"/>
      <c r="K411" s="42"/>
      <c r="L411" s="42"/>
      <c r="M411" s="42"/>
      <c r="N411" s="42"/>
      <c r="O411" s="42"/>
      <c r="P411" s="42"/>
      <c r="Q411" s="42"/>
      <c r="R411" s="42"/>
      <c r="S411" s="42"/>
      <c r="T411" s="42"/>
      <c r="U411" s="42"/>
      <c r="V411" s="128" t="s">
        <v>396</v>
      </c>
      <c r="W411" s="313" t="s">
        <v>1372</v>
      </c>
      <c r="X411" s="285"/>
      <c r="Y411" s="314">
        <f t="shared" si="112"/>
        <v>479.11176470588236</v>
      </c>
      <c r="Z411" s="286">
        <v>81449</v>
      </c>
      <c r="AA411" s="285"/>
      <c r="AB411" s="314">
        <f t="shared" si="113"/>
        <v>0</v>
      </c>
      <c r="AC411" s="286">
        <v>0</v>
      </c>
      <c r="AD411" s="315"/>
      <c r="AE411" s="314">
        <f t="shared" si="114"/>
        <v>227.8757931034483</v>
      </c>
      <c r="AF411" s="286">
        <v>33041.990000000005</v>
      </c>
      <c r="AG411" s="287">
        <f t="shared" ref="AG411:AH411" si="122">AE411-Y411</f>
        <v>-251.23597160243406</v>
      </c>
      <c r="AH411" s="288">
        <f t="shared" si="122"/>
        <v>-48407.009999999995</v>
      </c>
      <c r="AI411" s="316">
        <f t="shared" si="116"/>
        <v>-0.59432295055801787</v>
      </c>
      <c r="AJ411" s="315"/>
      <c r="AK411" s="288">
        <f t="shared" si="117"/>
        <v>817.293880597015</v>
      </c>
      <c r="AL411" s="286">
        <f t="shared" si="118"/>
        <v>109517.38</v>
      </c>
      <c r="AM411" s="290">
        <f t="shared" si="119"/>
        <v>-251.23597160243406</v>
      </c>
      <c r="AN411" s="288">
        <f t="shared" si="120"/>
        <v>-76475.39</v>
      </c>
      <c r="AO411" s="291">
        <f t="shared" si="121"/>
        <v>-0.6982945537959363</v>
      </c>
      <c r="AP411" s="42"/>
      <c r="AQ411" s="42"/>
      <c r="AS411" s="317"/>
      <c r="AT411" s="269"/>
      <c r="AU411" s="273"/>
      <c r="AV411" s="273"/>
      <c r="AW411" s="273"/>
      <c r="AX411" s="273"/>
      <c r="AY411" s="273"/>
      <c r="AZ411" s="42"/>
      <c r="BA411" s="42"/>
      <c r="BB411" s="42"/>
      <c r="BC411" s="42"/>
      <c r="BD411" s="42"/>
      <c r="BE411" s="42"/>
      <c r="BF411" s="42"/>
      <c r="BG411" s="42"/>
      <c r="BH411" s="42"/>
      <c r="BI411" s="42"/>
    </row>
    <row r="412" spans="1:61" ht="15.75" customHeight="1">
      <c r="A412" s="16" t="str">
        <f t="shared" si="111"/>
        <v>Frais de livraison</v>
      </c>
      <c r="B412" s="4"/>
      <c r="C412" s="42"/>
      <c r="D412" s="42"/>
      <c r="E412" s="42"/>
      <c r="F412" s="42"/>
      <c r="G412" s="42"/>
      <c r="H412" s="42"/>
      <c r="I412" s="42"/>
      <c r="J412" s="42"/>
      <c r="K412" s="42"/>
      <c r="L412" s="42"/>
      <c r="M412" s="42"/>
      <c r="N412" s="42"/>
      <c r="O412" s="42"/>
      <c r="P412" s="42"/>
      <c r="Q412" s="42"/>
      <c r="R412" s="42"/>
      <c r="S412" s="42"/>
      <c r="T412" s="42"/>
      <c r="U412" s="42"/>
      <c r="V412" s="127" t="s">
        <v>397</v>
      </c>
      <c r="W412" s="308" t="s">
        <v>1373</v>
      </c>
      <c r="X412" s="301"/>
      <c r="Y412" s="309">
        <f t="shared" si="112"/>
        <v>111.20588235294117</v>
      </c>
      <c r="Z412" s="302">
        <v>18905</v>
      </c>
      <c r="AA412" s="301"/>
      <c r="AB412" s="309">
        <f t="shared" si="113"/>
        <v>0</v>
      </c>
      <c r="AC412" s="302">
        <v>0</v>
      </c>
      <c r="AD412" s="310"/>
      <c r="AE412" s="309">
        <f t="shared" si="114"/>
        <v>138.42765517241378</v>
      </c>
      <c r="AF412" s="302">
        <v>20072.009999999998</v>
      </c>
      <c r="AG412" s="303">
        <f t="shared" ref="AG412:AH412" si="123">AE412-Y412</f>
        <v>27.221772819472605</v>
      </c>
      <c r="AH412" s="304">
        <f t="shared" si="123"/>
        <v>1167.0099999999984</v>
      </c>
      <c r="AI412" s="305">
        <f t="shared" si="116"/>
        <v>6.1730230097857622E-2</v>
      </c>
      <c r="AJ412" s="310"/>
      <c r="AK412" s="304">
        <f t="shared" si="117"/>
        <v>123.67097014925373</v>
      </c>
      <c r="AL412" s="302">
        <f t="shared" si="118"/>
        <v>16571.91</v>
      </c>
      <c r="AM412" s="306">
        <f t="shared" si="119"/>
        <v>27.221772819472605</v>
      </c>
      <c r="AN412" s="304">
        <f t="shared" si="120"/>
        <v>3500.0999999999985</v>
      </c>
      <c r="AO412" s="311">
        <f t="shared" si="121"/>
        <v>0.211206795112935</v>
      </c>
      <c r="AP412" s="42"/>
      <c r="AQ412" s="42"/>
      <c r="AS412" s="317"/>
      <c r="AT412" s="269"/>
      <c r="AU412" s="273"/>
      <c r="AV412" s="273"/>
      <c r="AW412" s="273"/>
      <c r="AX412" s="273"/>
      <c r="AY412" s="273"/>
      <c r="AZ412" s="42"/>
      <c r="BA412" s="42"/>
      <c r="BB412" s="42"/>
      <c r="BC412" s="42"/>
      <c r="BD412" s="42"/>
      <c r="BE412" s="42"/>
      <c r="BF412" s="42"/>
      <c r="BG412" s="42"/>
      <c r="BH412" s="42"/>
      <c r="BI412" s="42"/>
    </row>
    <row r="413" spans="1:61" ht="15.75" customHeight="1">
      <c r="A413" s="16" t="str">
        <f t="shared" si="111"/>
        <v>Service gratuit 1</v>
      </c>
      <c r="B413" s="4"/>
      <c r="C413" s="42"/>
      <c r="D413" s="42"/>
      <c r="E413" s="42"/>
      <c r="F413" s="42"/>
      <c r="G413" s="42"/>
      <c r="H413" s="42"/>
      <c r="I413" s="42"/>
      <c r="J413" s="42"/>
      <c r="K413" s="42"/>
      <c r="L413" s="42"/>
      <c r="M413" s="42"/>
      <c r="N413" s="42"/>
      <c r="O413" s="42"/>
      <c r="P413" s="42"/>
      <c r="Q413" s="42"/>
      <c r="R413" s="42"/>
      <c r="S413" s="42"/>
      <c r="T413" s="42"/>
      <c r="U413" s="42"/>
      <c r="V413" s="127" t="s">
        <v>398</v>
      </c>
      <c r="W413" s="308" t="s">
        <v>1691</v>
      </c>
      <c r="X413" s="301"/>
      <c r="Y413" s="309">
        <f t="shared" si="112"/>
        <v>57.441176470588232</v>
      </c>
      <c r="Z413" s="302">
        <v>9765</v>
      </c>
      <c r="AA413" s="301"/>
      <c r="AB413" s="309">
        <f t="shared" si="113"/>
        <v>0</v>
      </c>
      <c r="AC413" s="302">
        <v>0</v>
      </c>
      <c r="AD413" s="310"/>
      <c r="AE413" s="309">
        <f t="shared" si="114"/>
        <v>65.182344827586192</v>
      </c>
      <c r="AF413" s="302">
        <v>9451.4399999999987</v>
      </c>
      <c r="AG413" s="303">
        <f t="shared" ref="AG413:AH413" si="124">AE413-Y413</f>
        <v>7.7411683569979601</v>
      </c>
      <c r="AH413" s="304">
        <f t="shared" si="124"/>
        <v>-313.56000000000131</v>
      </c>
      <c r="AI413" s="305">
        <f t="shared" si="116"/>
        <v>-3.211059907834115E-2</v>
      </c>
      <c r="AJ413" s="310"/>
      <c r="AK413" s="304">
        <f t="shared" si="117"/>
        <v>55.84119402985074</v>
      </c>
      <c r="AL413" s="302">
        <f t="shared" si="118"/>
        <v>7482.7199999999993</v>
      </c>
      <c r="AM413" s="306">
        <f t="shared" si="119"/>
        <v>7.7411683569979601</v>
      </c>
      <c r="AN413" s="304">
        <f t="shared" si="120"/>
        <v>1968.7199999999993</v>
      </c>
      <c r="AO413" s="311">
        <f t="shared" si="121"/>
        <v>0.26310218743986136</v>
      </c>
      <c r="AP413" s="42"/>
      <c r="AQ413" s="42"/>
      <c r="AS413" s="317"/>
      <c r="AT413" s="269"/>
      <c r="AU413" s="273"/>
      <c r="AV413" s="273"/>
      <c r="AW413" s="273"/>
      <c r="AX413" s="273"/>
      <c r="AY413" s="273"/>
      <c r="AZ413" s="42"/>
      <c r="BA413" s="42"/>
      <c r="BB413" s="42"/>
      <c r="BC413" s="42"/>
      <c r="BD413" s="42"/>
      <c r="BE413" s="42"/>
      <c r="BF413" s="42"/>
      <c r="BG413" s="42"/>
      <c r="BH413" s="42"/>
      <c r="BI413" s="42"/>
    </row>
    <row r="414" spans="1:61" ht="15.75" customHeight="1">
      <c r="A414" s="16" t="str">
        <f t="shared" si="111"/>
        <v>Entretien stock</v>
      </c>
      <c r="B414" s="4"/>
      <c r="C414" s="42"/>
      <c r="D414" s="42"/>
      <c r="E414" s="42"/>
      <c r="F414" s="42"/>
      <c r="G414" s="42"/>
      <c r="H414" s="42"/>
      <c r="I414" s="42"/>
      <c r="J414" s="42"/>
      <c r="K414" s="42"/>
      <c r="L414" s="42"/>
      <c r="M414" s="42"/>
      <c r="N414" s="42"/>
      <c r="O414" s="42"/>
      <c r="P414" s="42"/>
      <c r="Q414" s="42"/>
      <c r="R414" s="42"/>
      <c r="S414" s="42"/>
      <c r="T414" s="42"/>
      <c r="U414" s="42"/>
      <c r="V414" s="128" t="s">
        <v>399</v>
      </c>
      <c r="W414" s="313"/>
      <c r="X414" s="285"/>
      <c r="Y414" s="314">
        <f t="shared" si="112"/>
        <v>79.2</v>
      </c>
      <c r="Z414" s="286">
        <v>13464</v>
      </c>
      <c r="AA414" s="285"/>
      <c r="AB414" s="314">
        <f t="shared" si="113"/>
        <v>0</v>
      </c>
      <c r="AC414" s="286">
        <v>0</v>
      </c>
      <c r="AD414" s="315"/>
      <c r="AE414" s="314">
        <f t="shared" si="114"/>
        <v>93.155862068965504</v>
      </c>
      <c r="AF414" s="286">
        <v>13507.599999999999</v>
      </c>
      <c r="AG414" s="287">
        <f t="shared" ref="AG414:AH414" si="125">AE414-Y414</f>
        <v>13.955862068965502</v>
      </c>
      <c r="AH414" s="288">
        <f t="shared" si="125"/>
        <v>43.599999999998545</v>
      </c>
      <c r="AI414" s="316">
        <f t="shared" si="116"/>
        <v>3.2382650029707774E-3</v>
      </c>
      <c r="AJ414" s="315"/>
      <c r="AK414" s="288">
        <f t="shared" si="117"/>
        <v>96.813283582089554</v>
      </c>
      <c r="AL414" s="286">
        <f t="shared" si="118"/>
        <v>12972.98</v>
      </c>
      <c r="AM414" s="290">
        <f t="shared" si="119"/>
        <v>13.955862068965502</v>
      </c>
      <c r="AN414" s="288">
        <f t="shared" si="120"/>
        <v>534.61999999999898</v>
      </c>
      <c r="AO414" s="291">
        <f t="shared" si="121"/>
        <v>4.1210269344437361E-2</v>
      </c>
      <c r="AP414" s="42"/>
      <c r="AQ414" s="42"/>
      <c r="AS414" s="317"/>
      <c r="AT414" s="269"/>
      <c r="AU414" s="273"/>
      <c r="AV414" s="273"/>
      <c r="AW414" s="273"/>
      <c r="AX414" s="273"/>
      <c r="AY414" s="273"/>
      <c r="AZ414" s="42"/>
      <c r="BA414" s="42"/>
      <c r="BB414" s="42"/>
      <c r="BC414" s="42"/>
      <c r="BD414" s="42"/>
      <c r="BE414" s="42"/>
      <c r="BF414" s="42"/>
      <c r="BG414" s="42"/>
      <c r="BH414" s="42"/>
      <c r="BI414" s="42"/>
    </row>
    <row r="415" spans="1:61" ht="15.75" customHeight="1">
      <c r="A415" s="16" t="str">
        <f t="shared" si="111"/>
        <v>Publicité 1</v>
      </c>
      <c r="B415" s="4"/>
      <c r="C415" s="42"/>
      <c r="D415" s="42"/>
      <c r="E415" s="42"/>
      <c r="F415" s="42"/>
      <c r="G415" s="42"/>
      <c r="H415" s="42"/>
      <c r="I415" s="42"/>
      <c r="J415" s="42"/>
      <c r="K415" s="42"/>
      <c r="L415" s="42"/>
      <c r="M415" s="42"/>
      <c r="N415" s="42"/>
      <c r="O415" s="42"/>
      <c r="P415" s="42"/>
      <c r="Q415" s="42"/>
      <c r="R415" s="42"/>
      <c r="S415" s="42"/>
      <c r="T415" s="42"/>
      <c r="U415" s="42"/>
      <c r="V415" s="127" t="s">
        <v>400</v>
      </c>
      <c r="W415" s="308" t="s">
        <v>1698</v>
      </c>
      <c r="X415" s="305"/>
      <c r="Y415" s="309">
        <f t="shared" si="112"/>
        <v>153.03500891265594</v>
      </c>
      <c r="Z415" s="302">
        <v>26015.951515151508</v>
      </c>
      <c r="AA415" s="305"/>
      <c r="AB415" s="309">
        <f t="shared" si="113"/>
        <v>0</v>
      </c>
      <c r="AC415" s="302">
        <v>0</v>
      </c>
      <c r="AD415" s="310"/>
      <c r="AE415" s="309">
        <f t="shared" si="114"/>
        <v>131.44055172413795</v>
      </c>
      <c r="AF415" s="302">
        <v>19058.88</v>
      </c>
      <c r="AG415" s="303">
        <f t="shared" ref="AG415:AH415" si="126">AE415-Y415</f>
        <v>-21.594457188517993</v>
      </c>
      <c r="AH415" s="304">
        <f t="shared" si="126"/>
        <v>-6957.0715151515069</v>
      </c>
      <c r="AI415" s="305">
        <f t="shared" si="116"/>
        <v>-0.2674156088851779</v>
      </c>
      <c r="AJ415" s="310"/>
      <c r="AK415" s="304">
        <f t="shared" si="117"/>
        <v>481.04917910447762</v>
      </c>
      <c r="AL415" s="302">
        <f t="shared" si="118"/>
        <v>64460.590000000004</v>
      </c>
      <c r="AM415" s="306">
        <f t="shared" si="119"/>
        <v>-21.594457188517993</v>
      </c>
      <c r="AN415" s="304">
        <f t="shared" si="120"/>
        <v>-45401.710000000006</v>
      </c>
      <c r="AO415" s="311">
        <f t="shared" si="121"/>
        <v>-0.70433283344133224</v>
      </c>
      <c r="AP415" s="42"/>
      <c r="AQ415" s="42"/>
      <c r="AR415" s="9"/>
      <c r="AS415" s="317"/>
      <c r="AT415" s="269"/>
      <c r="AU415" s="273"/>
      <c r="AV415" s="273"/>
      <c r="AW415" s="273"/>
      <c r="AX415" s="273"/>
      <c r="AY415" s="273"/>
      <c r="AZ415" s="42"/>
      <c r="BA415" s="42"/>
      <c r="BB415" s="42"/>
      <c r="BC415" s="42"/>
      <c r="BD415" s="42"/>
      <c r="BE415" s="42"/>
      <c r="BF415" s="42"/>
      <c r="BG415" s="42"/>
      <c r="BH415" s="42"/>
      <c r="BI415" s="42"/>
    </row>
    <row r="416" spans="1:61" ht="15.75" customHeight="1">
      <c r="A416" s="16" t="str">
        <f t="shared" si="111"/>
        <v>Intérêt de gros</v>
      </c>
      <c r="B416" s="4"/>
      <c r="C416" s="42"/>
      <c r="D416" s="42"/>
      <c r="E416" s="42"/>
      <c r="F416" s="42"/>
      <c r="G416" s="42"/>
      <c r="H416" s="42"/>
      <c r="I416" s="42"/>
      <c r="J416" s="42"/>
      <c r="K416" s="42"/>
      <c r="L416" s="42"/>
      <c r="M416" s="42"/>
      <c r="N416" s="42"/>
      <c r="O416" s="42"/>
      <c r="P416" s="42"/>
      <c r="Q416" s="42"/>
      <c r="R416" s="42"/>
      <c r="S416" s="42"/>
      <c r="T416" s="42"/>
      <c r="U416" s="42"/>
      <c r="V416" s="127" t="s">
        <v>401</v>
      </c>
      <c r="W416" s="308" t="s">
        <v>1388</v>
      </c>
      <c r="X416" s="301"/>
      <c r="Y416" s="309">
        <f t="shared" si="112"/>
        <v>554.32878233227723</v>
      </c>
      <c r="Z416" s="302">
        <v>94235.89299648712</v>
      </c>
      <c r="AA416" s="301"/>
      <c r="AB416" s="309">
        <f t="shared" si="113"/>
        <v>0</v>
      </c>
      <c r="AC416" s="302">
        <v>0</v>
      </c>
      <c r="AD416" s="310"/>
      <c r="AE416" s="309">
        <f t="shared" si="114"/>
        <v>609.98503448275858</v>
      </c>
      <c r="AF416" s="302">
        <v>88447.829999999987</v>
      </c>
      <c r="AG416" s="303">
        <f t="shared" ref="AG416:AH416" si="127">AE416-Y416</f>
        <v>55.65625215048135</v>
      </c>
      <c r="AH416" s="304">
        <f t="shared" si="127"/>
        <v>-5788.0629964871332</v>
      </c>
      <c r="AI416" s="305">
        <f t="shared" si="116"/>
        <v>-6.1421002257631259E-2</v>
      </c>
      <c r="AJ416" s="310"/>
      <c r="AK416" s="304">
        <f t="shared" si="117"/>
        <v>662.01649253731352</v>
      </c>
      <c r="AL416" s="302">
        <f t="shared" si="118"/>
        <v>88710.21</v>
      </c>
      <c r="AM416" s="306">
        <f t="shared" si="119"/>
        <v>55.65625215048135</v>
      </c>
      <c r="AN416" s="304">
        <f t="shared" si="120"/>
        <v>-262.38000000001921</v>
      </c>
      <c r="AO416" s="291">
        <f t="shared" si="121"/>
        <v>-2.9577204247405028E-3</v>
      </c>
      <c r="AP416" s="42"/>
      <c r="AQ416" s="273"/>
      <c r="AR416" s="43"/>
      <c r="AS416" s="317"/>
      <c r="AT416" s="42"/>
      <c r="AU416" s="273"/>
      <c r="AV416" s="273"/>
      <c r="AW416" s="273"/>
      <c r="AX416" s="273"/>
      <c r="AY416" s="273"/>
      <c r="AZ416" s="42"/>
      <c r="BA416" s="42"/>
      <c r="BB416" s="42"/>
      <c r="BC416" s="42"/>
      <c r="BD416" s="42"/>
      <c r="BE416" s="42"/>
      <c r="BF416" s="42"/>
      <c r="BG416" s="42"/>
      <c r="BH416" s="42"/>
      <c r="BI416" s="42"/>
    </row>
    <row r="417" spans="1:61" ht="20.25" hidden="1" customHeight="1">
      <c r="A417" s="16" t="str">
        <f t="shared" si="111"/>
        <v>[...]</v>
      </c>
      <c r="B417" s="4"/>
      <c r="C417" s="42"/>
      <c r="D417" s="42"/>
      <c r="E417" s="42"/>
      <c r="F417" s="42"/>
      <c r="G417" s="42"/>
      <c r="H417" s="42"/>
      <c r="I417" s="42"/>
      <c r="J417" s="42"/>
      <c r="K417" s="42"/>
      <c r="L417" s="42"/>
      <c r="M417" s="42"/>
      <c r="N417" s="42"/>
      <c r="O417" s="42"/>
      <c r="P417" s="42"/>
      <c r="Q417" s="42"/>
      <c r="R417" s="42"/>
      <c r="S417" s="42"/>
      <c r="T417" s="42"/>
      <c r="U417" s="42"/>
      <c r="V417" s="127" t="s">
        <v>330</v>
      </c>
      <c r="W417" s="308"/>
      <c r="X417" s="305"/>
      <c r="Y417" s="309">
        <f t="shared" si="112"/>
        <v>0</v>
      </c>
      <c r="Z417" s="302">
        <v>0</v>
      </c>
      <c r="AA417" s="301"/>
      <c r="AB417" s="309">
        <f t="shared" si="113"/>
        <v>0</v>
      </c>
      <c r="AC417" s="302">
        <v>0</v>
      </c>
      <c r="AD417" s="310"/>
      <c r="AE417" s="309">
        <f t="shared" si="114"/>
        <v>0</v>
      </c>
      <c r="AF417" s="302">
        <v>0</v>
      </c>
      <c r="AG417" s="303">
        <f t="shared" ref="AG417:AH417" si="128">AE417-Y417</f>
        <v>0</v>
      </c>
      <c r="AH417" s="304">
        <f t="shared" si="128"/>
        <v>0</v>
      </c>
      <c r="AI417" s="305">
        <f t="shared" si="116"/>
        <v>0</v>
      </c>
      <c r="AJ417" s="310"/>
      <c r="AK417" s="304">
        <f t="shared" si="117"/>
        <v>0</v>
      </c>
      <c r="AL417" s="302"/>
      <c r="AM417" s="306">
        <f t="shared" si="119"/>
        <v>0</v>
      </c>
      <c r="AN417" s="304">
        <f t="shared" si="120"/>
        <v>0</v>
      </c>
      <c r="AO417" s="311">
        <f t="shared" si="121"/>
        <v>0</v>
      </c>
      <c r="AP417" s="42"/>
      <c r="AQ417" s="42"/>
      <c r="AR417" s="43"/>
      <c r="AS417" s="42"/>
      <c r="AT417" s="42"/>
      <c r="AU417" s="273"/>
      <c r="AV417" s="273"/>
      <c r="AW417" s="273"/>
      <c r="AX417" s="273"/>
      <c r="AY417" s="273"/>
      <c r="AZ417" s="42"/>
      <c r="BA417" s="42"/>
      <c r="BB417" s="42"/>
      <c r="BC417" s="42"/>
      <c r="BD417" s="42"/>
      <c r="BE417" s="42"/>
      <c r="BF417" s="42"/>
      <c r="BG417" s="42"/>
      <c r="BH417" s="42"/>
      <c r="BI417" s="42"/>
    </row>
    <row r="418" spans="1:61" ht="20.25" hidden="1" customHeight="1">
      <c r="A418" s="16" t="str">
        <f t="shared" si="111"/>
        <v>[...]</v>
      </c>
      <c r="B418" s="4"/>
      <c r="C418" s="42"/>
      <c r="D418" s="42"/>
      <c r="E418" s="42"/>
      <c r="F418" s="42"/>
      <c r="G418" s="42"/>
      <c r="H418" s="42"/>
      <c r="I418" s="42"/>
      <c r="J418" s="42"/>
      <c r="K418" s="42"/>
      <c r="L418" s="42"/>
      <c r="M418" s="42"/>
      <c r="N418" s="42"/>
      <c r="O418" s="42"/>
      <c r="P418" s="42"/>
      <c r="Q418" s="42"/>
      <c r="R418" s="42"/>
      <c r="S418" s="42"/>
      <c r="T418" s="42"/>
      <c r="U418" s="42"/>
      <c r="V418" s="127" t="s">
        <v>330</v>
      </c>
      <c r="W418" s="308"/>
      <c r="X418" s="305"/>
      <c r="Y418" s="309">
        <f t="shared" si="112"/>
        <v>0</v>
      </c>
      <c r="Z418" s="302">
        <v>0</v>
      </c>
      <c r="AA418" s="301"/>
      <c r="AB418" s="309">
        <f t="shared" si="113"/>
        <v>0</v>
      </c>
      <c r="AC418" s="302">
        <v>0</v>
      </c>
      <c r="AD418" s="310"/>
      <c r="AE418" s="309">
        <f t="shared" si="114"/>
        <v>0</v>
      </c>
      <c r="AF418" s="302">
        <v>0</v>
      </c>
      <c r="AG418" s="303">
        <f t="shared" ref="AG418:AH418" si="129">AE418-Y418</f>
        <v>0</v>
      </c>
      <c r="AH418" s="304">
        <f t="shared" si="129"/>
        <v>0</v>
      </c>
      <c r="AI418" s="305">
        <f t="shared" si="116"/>
        <v>0</v>
      </c>
      <c r="AJ418" s="310"/>
      <c r="AK418" s="304">
        <f t="shared" si="117"/>
        <v>0</v>
      </c>
      <c r="AL418" s="302"/>
      <c r="AM418" s="306">
        <f t="shared" si="119"/>
        <v>0</v>
      </c>
      <c r="AN418" s="304">
        <f t="shared" si="120"/>
        <v>0</v>
      </c>
      <c r="AO418" s="311">
        <f t="shared" si="121"/>
        <v>0</v>
      </c>
      <c r="AP418" s="42"/>
      <c r="AQ418" s="42"/>
      <c r="AR418" s="43"/>
      <c r="AS418" s="42"/>
      <c r="AT418" s="42"/>
      <c r="AU418" s="273"/>
      <c r="AV418" s="273"/>
      <c r="AW418" s="273"/>
      <c r="AX418" s="273"/>
      <c r="AY418" s="273"/>
      <c r="AZ418" s="42"/>
      <c r="BA418" s="42"/>
      <c r="BB418" s="42"/>
      <c r="BC418" s="42"/>
      <c r="BD418" s="42"/>
      <c r="BE418" s="42"/>
      <c r="BF418" s="42"/>
      <c r="BG418" s="42"/>
      <c r="BH418" s="42"/>
      <c r="BI418" s="42"/>
    </row>
    <row r="419" spans="1:61" ht="20.25" hidden="1" customHeight="1">
      <c r="A419" s="16" t="str">
        <f t="shared" si="111"/>
        <v>[...]</v>
      </c>
      <c r="B419" s="4"/>
      <c r="C419" s="42"/>
      <c r="D419" s="42"/>
      <c r="E419" s="42"/>
      <c r="F419" s="42"/>
      <c r="G419" s="42"/>
      <c r="H419" s="42"/>
      <c r="I419" s="42"/>
      <c r="J419" s="42"/>
      <c r="K419" s="42"/>
      <c r="L419" s="42"/>
      <c r="M419" s="42"/>
      <c r="N419" s="42"/>
      <c r="O419" s="42"/>
      <c r="P419" s="42"/>
      <c r="Q419" s="42"/>
      <c r="R419" s="42"/>
      <c r="S419" s="42"/>
      <c r="T419" s="42"/>
      <c r="U419" s="42"/>
      <c r="V419" s="127" t="s">
        <v>330</v>
      </c>
      <c r="W419" s="308"/>
      <c r="X419" s="301"/>
      <c r="Y419" s="309">
        <f t="shared" si="112"/>
        <v>0</v>
      </c>
      <c r="Z419" s="302">
        <v>0</v>
      </c>
      <c r="AA419" s="301"/>
      <c r="AB419" s="309">
        <f t="shared" si="113"/>
        <v>0</v>
      </c>
      <c r="AC419" s="302">
        <v>0</v>
      </c>
      <c r="AD419" s="310"/>
      <c r="AE419" s="309">
        <f t="shared" si="114"/>
        <v>0</v>
      </c>
      <c r="AF419" s="302">
        <v>0</v>
      </c>
      <c r="AG419" s="303">
        <f t="shared" ref="AG419:AH419" si="130">AE419-Y419</f>
        <v>0</v>
      </c>
      <c r="AH419" s="304">
        <f t="shared" si="130"/>
        <v>0</v>
      </c>
      <c r="AI419" s="305">
        <f t="shared" si="116"/>
        <v>0</v>
      </c>
      <c r="AJ419" s="310"/>
      <c r="AK419" s="304">
        <f t="shared" si="117"/>
        <v>0</v>
      </c>
      <c r="AL419" s="302"/>
      <c r="AM419" s="306">
        <f t="shared" si="119"/>
        <v>0</v>
      </c>
      <c r="AN419" s="304">
        <f t="shared" si="120"/>
        <v>0</v>
      </c>
      <c r="AO419" s="311">
        <f t="shared" si="121"/>
        <v>0</v>
      </c>
      <c r="AP419" s="42"/>
      <c r="AQ419" s="42"/>
      <c r="AR419" s="43"/>
      <c r="AS419" s="42"/>
      <c r="AT419" s="42"/>
      <c r="AU419" s="273"/>
      <c r="AV419" s="273"/>
      <c r="AW419" s="273"/>
      <c r="AX419" s="273"/>
      <c r="AY419" s="273"/>
      <c r="AZ419" s="42"/>
      <c r="BA419" s="42"/>
      <c r="BB419" s="42"/>
      <c r="BC419" s="42"/>
      <c r="BD419" s="42"/>
      <c r="BE419" s="42"/>
      <c r="BF419" s="42"/>
      <c r="BG419" s="42"/>
      <c r="BH419" s="42"/>
      <c r="BI419" s="42"/>
    </row>
    <row r="420" spans="1:61" ht="15.75" customHeight="1">
      <c r="A420" s="16" t="str">
        <f t="shared" si="111"/>
        <v>TOTAL VARIABLES</v>
      </c>
      <c r="B420" s="4"/>
      <c r="C420" s="42"/>
      <c r="D420" s="42"/>
      <c r="E420" s="42"/>
      <c r="F420" s="42"/>
      <c r="G420" s="42"/>
      <c r="H420" s="42"/>
      <c r="I420" s="42"/>
      <c r="J420" s="42"/>
      <c r="K420" s="42"/>
      <c r="L420" s="42"/>
      <c r="M420" s="42"/>
      <c r="N420" s="42"/>
      <c r="O420" s="42"/>
      <c r="P420" s="42"/>
      <c r="Q420" s="42"/>
      <c r="R420" s="42"/>
      <c r="S420" s="42"/>
      <c r="T420" s="42"/>
      <c r="U420" s="42"/>
      <c r="V420" s="318" t="s">
        <v>403</v>
      </c>
      <c r="W420" s="319"/>
      <c r="X420" s="320">
        <f>Z420/Z408</f>
        <v>0.22335114313747134</v>
      </c>
      <c r="Y420" s="319"/>
      <c r="Z420" s="321">
        <f>SUM(Z410:Z419)</f>
        <v>405662.74060865457</v>
      </c>
      <c r="AA420" s="320" t="e">
        <f>AC420/AC408</f>
        <v>#DIV/0!</v>
      </c>
      <c r="AB420" s="319"/>
      <c r="AC420" s="321">
        <f>SUM(AC410:AC419)</f>
        <v>0</v>
      </c>
      <c r="AD420" s="322">
        <f>AF420/AF408</f>
        <v>0.217499299075054</v>
      </c>
      <c r="AE420" s="319"/>
      <c r="AF420" s="321">
        <f>SUM(AF410:AF419)</f>
        <v>343358.32</v>
      </c>
      <c r="AG420" s="323"/>
      <c r="AH420" s="324">
        <f t="shared" ref="AH420:AH452" si="131">AF420-Z420</f>
        <v>-62304.42060865456</v>
      </c>
      <c r="AI420" s="320">
        <f>AH420/Z420</f>
        <v>-0.15358674675217468</v>
      </c>
      <c r="AJ420" s="322">
        <f>IF($AL$407=0,0,AL420/$AL$407)</f>
        <v>2.9580062566387174E-2</v>
      </c>
      <c r="AK420" s="319"/>
      <c r="AL420" s="321">
        <f>SUM(AL410:AL419)</f>
        <v>442652.69</v>
      </c>
      <c r="AM420" s="325"/>
      <c r="AN420" s="324">
        <f t="shared" si="120"/>
        <v>-99294.37</v>
      </c>
      <c r="AO420" s="299">
        <f t="shared" si="121"/>
        <v>-0.22431665331119979</v>
      </c>
      <c r="AP420" s="42"/>
      <c r="AQ420" s="42"/>
      <c r="AR420" s="43"/>
      <c r="AS420" s="42"/>
      <c r="AT420" s="42"/>
      <c r="AU420" s="273"/>
      <c r="AV420" s="273"/>
      <c r="AW420" s="273"/>
      <c r="AX420" s="273"/>
      <c r="AY420" s="273"/>
      <c r="AZ420" s="42"/>
      <c r="BA420" s="42"/>
      <c r="BB420" s="42"/>
      <c r="BC420" s="42"/>
      <c r="BD420" s="42"/>
      <c r="BE420" s="42"/>
      <c r="BF420" s="42"/>
      <c r="BG420" s="42"/>
      <c r="BH420" s="42"/>
      <c r="BI420" s="42"/>
    </row>
    <row r="421" spans="1:61" ht="15.75" customHeight="1">
      <c r="A421" s="16" t="str">
        <f t="shared" si="111"/>
        <v>Salaires propriétaire</v>
      </c>
      <c r="B421" s="4"/>
      <c r="C421" s="42"/>
      <c r="D421" s="42"/>
      <c r="E421" s="42"/>
      <c r="F421" s="42"/>
      <c r="G421" s="42"/>
      <c r="H421" s="42"/>
      <c r="I421" s="42"/>
      <c r="J421" s="42"/>
      <c r="K421" s="42"/>
      <c r="L421" s="42"/>
      <c r="M421" s="42"/>
      <c r="N421" s="42"/>
      <c r="O421" s="326"/>
      <c r="P421" s="188"/>
      <c r="Q421" s="42"/>
      <c r="R421" s="42"/>
      <c r="S421" s="42"/>
      <c r="T421" s="42"/>
      <c r="U421" s="42"/>
      <c r="V421" s="127" t="s">
        <v>1393</v>
      </c>
      <c r="W421" s="308" t="s">
        <v>1714</v>
      </c>
      <c r="X421" s="301"/>
      <c r="Y421" s="301"/>
      <c r="Z421" s="302">
        <v>50082.375478927206</v>
      </c>
      <c r="AA421" s="301"/>
      <c r="AB421" s="301">
        <f t="shared" ref="AB421:AB433" si="132">IF(AC421=0,0,AC421/(G$13+G$97))</f>
        <v>0</v>
      </c>
      <c r="AC421" s="302">
        <v>0</v>
      </c>
      <c r="AD421" s="310"/>
      <c r="AE421" s="309"/>
      <c r="AF421" s="302">
        <v>49407.75</v>
      </c>
      <c r="AG421" s="303"/>
      <c r="AH421" s="304">
        <f t="shared" si="131"/>
        <v>-674.62547892720613</v>
      </c>
      <c r="AI421" s="305">
        <f t="shared" ref="AI421:AI433" si="133">IF(Z421=0,0,AH421/Z421)</f>
        <v>-1.34703171020924E-2</v>
      </c>
      <c r="AJ421" s="310"/>
      <c r="AK421" s="301"/>
      <c r="AL421" s="302">
        <v>45428.279999999904</v>
      </c>
      <c r="AM421" s="306"/>
      <c r="AN421" s="304">
        <f t="shared" si="120"/>
        <v>3979.4700000000958</v>
      </c>
      <c r="AO421" s="311">
        <f t="shared" si="121"/>
        <v>8.7598958181998171E-2</v>
      </c>
      <c r="AP421" s="42"/>
      <c r="AQ421" s="42"/>
      <c r="AS421" s="42"/>
      <c r="AT421" s="42"/>
      <c r="AU421" s="273"/>
      <c r="AV421" s="273"/>
      <c r="AW421" s="273"/>
      <c r="AX421" s="273"/>
      <c r="AY421" s="273"/>
      <c r="AZ421" s="42"/>
      <c r="BA421" s="42"/>
      <c r="BB421" s="42"/>
      <c r="BC421" s="42"/>
      <c r="BD421" s="42"/>
      <c r="BE421" s="42"/>
      <c r="BF421" s="42"/>
      <c r="BG421" s="42"/>
      <c r="BH421" s="42"/>
      <c r="BI421" s="42"/>
    </row>
    <row r="422" spans="1:61" ht="15.75" customHeight="1">
      <c r="A422" s="16" t="str">
        <f t="shared" si="111"/>
        <v>Salaires cadres</v>
      </c>
      <c r="B422" s="4"/>
      <c r="C422" s="42"/>
      <c r="D422" s="42"/>
      <c r="E422" s="42"/>
      <c r="F422" s="42"/>
      <c r="G422" s="42"/>
      <c r="H422" s="42"/>
      <c r="I422" s="42"/>
      <c r="J422" s="42"/>
      <c r="K422" s="42"/>
      <c r="L422" s="42"/>
      <c r="M422" s="42"/>
      <c r="N422" s="42"/>
      <c r="O422" s="326"/>
      <c r="P422" s="188"/>
      <c r="Q422" s="42"/>
      <c r="R422" s="42"/>
      <c r="S422" s="42"/>
      <c r="T422" s="42"/>
      <c r="U422" s="42"/>
      <c r="V422" s="127" t="s">
        <v>405</v>
      </c>
      <c r="W422" s="308" t="s">
        <v>1394</v>
      </c>
      <c r="X422" s="301"/>
      <c r="Y422" s="301"/>
      <c r="Z422" s="302">
        <v>107885.21508896237</v>
      </c>
      <c r="AA422" s="301"/>
      <c r="AB422" s="301">
        <f t="shared" si="132"/>
        <v>0</v>
      </c>
      <c r="AC422" s="302">
        <v>0</v>
      </c>
      <c r="AD422" s="310"/>
      <c r="AE422" s="309"/>
      <c r="AF422" s="302">
        <v>82537.920000000013</v>
      </c>
      <c r="AG422" s="303"/>
      <c r="AH422" s="304">
        <f t="shared" si="131"/>
        <v>-25347.295088962361</v>
      </c>
      <c r="AI422" s="305">
        <f t="shared" si="133"/>
        <v>-0.23494688376030884</v>
      </c>
      <c r="AJ422" s="310"/>
      <c r="AK422" s="301"/>
      <c r="AL422" s="302">
        <f t="shared" ref="AL422:AL425" si="134">+SUMIF($C:$C,$V422,Q:Q)</f>
        <v>102831.95</v>
      </c>
      <c r="AM422" s="306"/>
      <c r="AN422" s="304">
        <f t="shared" si="120"/>
        <v>-20294.029999999984</v>
      </c>
      <c r="AO422" s="311">
        <f t="shared" si="121"/>
        <v>-0.19735140683415986</v>
      </c>
      <c r="AP422" s="42"/>
      <c r="AQ422" s="42"/>
      <c r="AR422" s="9"/>
      <c r="AS422" s="42"/>
      <c r="AT422" s="42"/>
      <c r="AU422" s="273"/>
      <c r="AV422" s="273"/>
      <c r="AW422" s="273"/>
      <c r="AX422" s="273"/>
      <c r="AY422" s="273"/>
      <c r="AZ422" s="42"/>
      <c r="BA422" s="42"/>
      <c r="BB422" s="42"/>
      <c r="BC422" s="42"/>
      <c r="BD422" s="42"/>
      <c r="BE422" s="42"/>
      <c r="BF422" s="42"/>
      <c r="BG422" s="42"/>
      <c r="BH422" s="42"/>
      <c r="BI422" s="42"/>
    </row>
    <row r="423" spans="1:61" ht="15.75" customHeight="1">
      <c r="A423" s="16" t="str">
        <f t="shared" si="111"/>
        <v>Salaires commis</v>
      </c>
      <c r="B423" s="4"/>
      <c r="C423" s="42"/>
      <c r="D423" s="42"/>
      <c r="E423" s="42"/>
      <c r="F423" s="42"/>
      <c r="G423" s="42"/>
      <c r="H423" s="42"/>
      <c r="I423" s="42"/>
      <c r="J423" s="42"/>
      <c r="K423" s="42"/>
      <c r="L423" s="42"/>
      <c r="M423" s="42"/>
      <c r="N423" s="42"/>
      <c r="O423" s="326"/>
      <c r="P423" s="188"/>
      <c r="Q423" s="42"/>
      <c r="R423" s="42"/>
      <c r="S423" s="42"/>
      <c r="T423" s="42"/>
      <c r="U423" s="42"/>
      <c r="V423" s="128" t="s">
        <v>406</v>
      </c>
      <c r="W423" s="313" t="s">
        <v>1400</v>
      </c>
      <c r="X423" s="285"/>
      <c r="Y423" s="285"/>
      <c r="Z423" s="286">
        <v>43772.148134858115</v>
      </c>
      <c r="AA423" s="285"/>
      <c r="AB423" s="285">
        <f t="shared" si="132"/>
        <v>0</v>
      </c>
      <c r="AC423" s="286">
        <v>0</v>
      </c>
      <c r="AD423" s="315"/>
      <c r="AE423" s="314"/>
      <c r="AF423" s="286">
        <v>31936.719999999998</v>
      </c>
      <c r="AG423" s="287"/>
      <c r="AH423" s="288">
        <f t="shared" si="131"/>
        <v>-11835.428134858117</v>
      </c>
      <c r="AI423" s="316">
        <f t="shared" si="133"/>
        <v>-0.27038719000936873</v>
      </c>
      <c r="AJ423" s="315"/>
      <c r="AK423" s="285"/>
      <c r="AL423" s="286">
        <f t="shared" si="134"/>
        <v>61349.210000000006</v>
      </c>
      <c r="AM423" s="290"/>
      <c r="AN423" s="288">
        <f t="shared" si="120"/>
        <v>-29412.490000000009</v>
      </c>
      <c r="AO423" s="291">
        <f t="shared" si="121"/>
        <v>-0.479427363449342</v>
      </c>
      <c r="AP423" s="42"/>
      <c r="AQ423" s="42"/>
      <c r="AR423" s="9"/>
      <c r="AS423" s="42"/>
      <c r="AT423" s="42"/>
      <c r="AU423" s="273"/>
      <c r="AV423" s="273"/>
      <c r="AW423" s="273"/>
      <c r="AX423" s="273"/>
      <c r="AY423" s="273"/>
      <c r="AZ423" s="42"/>
      <c r="BA423" s="42"/>
      <c r="BB423" s="42"/>
      <c r="BC423" s="42"/>
      <c r="BD423" s="42"/>
      <c r="BE423" s="42"/>
      <c r="BF423" s="42"/>
      <c r="BG423" s="42"/>
      <c r="BH423" s="42"/>
      <c r="BI423" s="42"/>
    </row>
    <row r="424" spans="1:61" ht="15.75" customHeight="1">
      <c r="A424" s="16" t="str">
        <f t="shared" si="111"/>
        <v>Salaires autres</v>
      </c>
      <c r="B424" s="4"/>
      <c r="C424" s="42"/>
      <c r="D424" s="42"/>
      <c r="E424" s="42"/>
      <c r="F424" s="42"/>
      <c r="G424" s="42"/>
      <c r="H424" s="42"/>
      <c r="I424" s="42"/>
      <c r="J424" s="42"/>
      <c r="K424" s="42"/>
      <c r="L424" s="42"/>
      <c r="M424" s="42"/>
      <c r="N424" s="42"/>
      <c r="O424" s="326"/>
      <c r="P424" s="188"/>
      <c r="Q424" s="42"/>
      <c r="R424" s="42"/>
      <c r="S424" s="42"/>
      <c r="T424" s="42"/>
      <c r="U424" s="42"/>
      <c r="V424" s="127" t="s">
        <v>407</v>
      </c>
      <c r="W424" s="308" t="s">
        <v>1401</v>
      </c>
      <c r="X424" s="301"/>
      <c r="Y424" s="301"/>
      <c r="Z424" s="302">
        <v>101069.24614889</v>
      </c>
      <c r="AA424" s="301"/>
      <c r="AB424" s="301">
        <f t="shared" si="132"/>
        <v>0</v>
      </c>
      <c r="AC424" s="302">
        <v>0</v>
      </c>
      <c r="AD424" s="310"/>
      <c r="AE424" s="309"/>
      <c r="AF424" s="302">
        <v>96972.56</v>
      </c>
      <c r="AG424" s="303"/>
      <c r="AH424" s="304">
        <f t="shared" si="131"/>
        <v>-4096.6861488900031</v>
      </c>
      <c r="AI424" s="305">
        <f t="shared" si="133"/>
        <v>-4.0533459039112416E-2</v>
      </c>
      <c r="AJ424" s="310"/>
      <c r="AK424" s="301"/>
      <c r="AL424" s="302">
        <f t="shared" si="134"/>
        <v>81379.320000000007</v>
      </c>
      <c r="AM424" s="306"/>
      <c r="AN424" s="304">
        <f t="shared" si="120"/>
        <v>15593.239999999991</v>
      </c>
      <c r="AO424" s="311">
        <f t="shared" si="121"/>
        <v>0.19161182472402066</v>
      </c>
      <c r="AP424" s="42"/>
      <c r="AQ424" s="42"/>
      <c r="AS424" s="42"/>
      <c r="AT424" s="42"/>
      <c r="AU424" s="273"/>
      <c r="AV424" s="273"/>
      <c r="AW424" s="273"/>
      <c r="AX424" s="273"/>
      <c r="AY424" s="273"/>
      <c r="AZ424" s="42"/>
      <c r="BA424" s="42"/>
      <c r="BB424" s="42"/>
      <c r="BC424" s="42"/>
      <c r="BD424" s="42"/>
      <c r="BE424" s="42"/>
      <c r="BF424" s="42"/>
      <c r="BG424" s="42"/>
      <c r="BH424" s="42"/>
      <c r="BI424" s="42"/>
    </row>
    <row r="425" spans="1:61" ht="15.75" customHeight="1">
      <c r="A425" s="16" t="str">
        <f t="shared" si="111"/>
        <v>Salaires spécialistes</v>
      </c>
      <c r="B425" s="4"/>
      <c r="C425" s="42"/>
      <c r="D425" s="42"/>
      <c r="E425" s="42"/>
      <c r="F425" s="42"/>
      <c r="G425" s="42"/>
      <c r="H425" s="42"/>
      <c r="I425" s="42"/>
      <c r="J425" s="42"/>
      <c r="K425" s="42"/>
      <c r="L425" s="42"/>
      <c r="M425" s="42"/>
      <c r="N425" s="42"/>
      <c r="O425" s="326"/>
      <c r="P425" s="188"/>
      <c r="Q425" s="42"/>
      <c r="R425" s="42"/>
      <c r="S425" s="42"/>
      <c r="T425" s="42"/>
      <c r="U425" s="42"/>
      <c r="V425" s="127" t="s">
        <v>409</v>
      </c>
      <c r="W425" s="308" t="s">
        <v>1397</v>
      </c>
      <c r="X425" s="301"/>
      <c r="Y425" s="301"/>
      <c r="Z425" s="302">
        <v>45733.513409961684</v>
      </c>
      <c r="AA425" s="301"/>
      <c r="AB425" s="301">
        <f t="shared" si="132"/>
        <v>0</v>
      </c>
      <c r="AC425" s="302">
        <v>0</v>
      </c>
      <c r="AD425" s="310"/>
      <c r="AE425" s="309"/>
      <c r="AF425" s="302">
        <v>45532.57</v>
      </c>
      <c r="AG425" s="303"/>
      <c r="AH425" s="304">
        <f t="shared" si="131"/>
        <v>-200.94340996168467</v>
      </c>
      <c r="AI425" s="305">
        <f t="shared" si="133"/>
        <v>-4.3937890395692875E-3</v>
      </c>
      <c r="AJ425" s="310"/>
      <c r="AK425" s="301"/>
      <c r="AL425" s="302">
        <f t="shared" si="134"/>
        <v>45118.130000000005</v>
      </c>
      <c r="AM425" s="306"/>
      <c r="AN425" s="304">
        <f t="shared" si="120"/>
        <v>414.43999999999505</v>
      </c>
      <c r="AO425" s="311">
        <f t="shared" si="121"/>
        <v>9.1856643881294501E-3</v>
      </c>
      <c r="AP425" s="42"/>
      <c r="AQ425" s="42"/>
      <c r="AS425" s="273"/>
      <c r="AT425" s="273"/>
      <c r="AU425" s="273"/>
      <c r="AV425" s="273"/>
      <c r="AW425" s="273"/>
      <c r="AX425" s="273"/>
      <c r="AY425" s="273"/>
      <c r="AZ425" s="42"/>
      <c r="BA425" s="42"/>
      <c r="BB425" s="42"/>
      <c r="BC425" s="42"/>
      <c r="BD425" s="42"/>
      <c r="BE425" s="42"/>
      <c r="BF425" s="42"/>
      <c r="BG425" s="42"/>
      <c r="BH425" s="42"/>
      <c r="BI425" s="42"/>
    </row>
    <row r="426" spans="1:61" ht="18" hidden="1" customHeight="1">
      <c r="A426" s="16" t="str">
        <f t="shared" si="111"/>
        <v>[...]</v>
      </c>
      <c r="B426" s="4"/>
      <c r="C426" s="42"/>
      <c r="D426" s="42"/>
      <c r="E426" s="42"/>
      <c r="F426" s="42"/>
      <c r="G426" s="42"/>
      <c r="H426" s="42"/>
      <c r="I426" s="42"/>
      <c r="J426" s="42"/>
      <c r="K426" s="42"/>
      <c r="L426" s="42"/>
      <c r="M426" s="42"/>
      <c r="N426" s="42"/>
      <c r="O426" s="326"/>
      <c r="P426" s="188"/>
      <c r="Q426" s="42"/>
      <c r="R426" s="42"/>
      <c r="S426" s="42"/>
      <c r="T426" s="42"/>
      <c r="U426" s="42"/>
      <c r="V426" s="127" t="s">
        <v>330</v>
      </c>
      <c r="W426" s="308"/>
      <c r="X426" s="301"/>
      <c r="Y426" s="301"/>
      <c r="Z426" s="304">
        <v>0</v>
      </c>
      <c r="AA426" s="301"/>
      <c r="AB426" s="301">
        <f t="shared" si="132"/>
        <v>0</v>
      </c>
      <c r="AC426" s="304">
        <v>0</v>
      </c>
      <c r="AD426" s="310"/>
      <c r="AE426" s="309"/>
      <c r="AF426" s="302">
        <v>0</v>
      </c>
      <c r="AG426" s="303"/>
      <c r="AH426" s="304">
        <f t="shared" si="131"/>
        <v>0</v>
      </c>
      <c r="AI426" s="305">
        <f t="shared" si="133"/>
        <v>0</v>
      </c>
      <c r="AJ426" s="310"/>
      <c r="AK426" s="301"/>
      <c r="AL426" s="302"/>
      <c r="AM426" s="306"/>
      <c r="AN426" s="304">
        <f t="shared" si="120"/>
        <v>0</v>
      </c>
      <c r="AO426" s="311">
        <f t="shared" si="121"/>
        <v>0</v>
      </c>
      <c r="AP426" s="42"/>
      <c r="AQ426" s="42"/>
      <c r="AR426" s="9"/>
      <c r="AS426" s="273"/>
      <c r="AT426" s="273"/>
      <c r="AU426" s="273"/>
      <c r="AV426" s="273"/>
      <c r="AW426" s="273"/>
      <c r="AX426" s="273"/>
      <c r="AY426" s="273"/>
      <c r="AZ426" s="42"/>
      <c r="BA426" s="42"/>
      <c r="BB426" s="42"/>
      <c r="BC426" s="42"/>
      <c r="BD426" s="42"/>
      <c r="BE426" s="42"/>
      <c r="BF426" s="42"/>
      <c r="BG426" s="42"/>
      <c r="BH426" s="42"/>
      <c r="BI426" s="42"/>
    </row>
    <row r="427" spans="1:61" ht="18" hidden="1" customHeight="1">
      <c r="A427" s="16" t="str">
        <f t="shared" si="111"/>
        <v>[...]</v>
      </c>
      <c r="B427" s="4"/>
      <c r="C427" s="42"/>
      <c r="D427" s="42"/>
      <c r="E427" s="42"/>
      <c r="F427" s="42"/>
      <c r="G427" s="42"/>
      <c r="H427" s="42"/>
      <c r="I427" s="42"/>
      <c r="J427" s="42"/>
      <c r="K427" s="42"/>
      <c r="L427" s="42"/>
      <c r="M427" s="42"/>
      <c r="N427" s="42"/>
      <c r="O427" s="326"/>
      <c r="P427" s="188"/>
      <c r="Q427" s="42"/>
      <c r="R427" s="42"/>
      <c r="S427" s="42"/>
      <c r="T427" s="42"/>
      <c r="U427" s="42"/>
      <c r="V427" s="127" t="s">
        <v>330</v>
      </c>
      <c r="W427" s="308"/>
      <c r="X427" s="301"/>
      <c r="Y427" s="301"/>
      <c r="Z427" s="304">
        <v>0</v>
      </c>
      <c r="AA427" s="301"/>
      <c r="AB427" s="301">
        <f t="shared" si="132"/>
        <v>0</v>
      </c>
      <c r="AC427" s="304">
        <v>0</v>
      </c>
      <c r="AD427" s="310"/>
      <c r="AE427" s="309"/>
      <c r="AF427" s="302">
        <v>0</v>
      </c>
      <c r="AG427" s="303"/>
      <c r="AH427" s="304">
        <f t="shared" si="131"/>
        <v>0</v>
      </c>
      <c r="AI427" s="305">
        <f t="shared" si="133"/>
        <v>0</v>
      </c>
      <c r="AJ427" s="310"/>
      <c r="AK427" s="301"/>
      <c r="AL427" s="302"/>
      <c r="AM427" s="306"/>
      <c r="AN427" s="304">
        <f t="shared" si="120"/>
        <v>0</v>
      </c>
      <c r="AO427" s="311">
        <f t="shared" si="121"/>
        <v>0</v>
      </c>
      <c r="AP427" s="42"/>
      <c r="AQ427" s="42"/>
      <c r="AS427" s="273"/>
      <c r="AT427" s="273"/>
      <c r="AU427" s="273"/>
      <c r="AV427" s="273"/>
      <c r="AW427" s="273"/>
      <c r="AX427" s="273"/>
      <c r="AY427" s="273"/>
      <c r="AZ427" s="42"/>
      <c r="BA427" s="42"/>
      <c r="BB427" s="42"/>
      <c r="BC427" s="42"/>
      <c r="BD427" s="42"/>
      <c r="BE427" s="42"/>
      <c r="BF427" s="42"/>
      <c r="BG427" s="42"/>
      <c r="BH427" s="42"/>
      <c r="BI427" s="42"/>
    </row>
    <row r="428" spans="1:61" ht="18" hidden="1" customHeight="1">
      <c r="A428" s="16" t="str">
        <f t="shared" si="111"/>
        <v>[...]</v>
      </c>
      <c r="B428" s="4"/>
      <c r="C428" s="42"/>
      <c r="D428" s="42"/>
      <c r="E428" s="42"/>
      <c r="F428" s="42"/>
      <c r="G428" s="42"/>
      <c r="H428" s="42"/>
      <c r="I428" s="42"/>
      <c r="J428" s="42"/>
      <c r="K428" s="42"/>
      <c r="L428" s="42"/>
      <c r="M428" s="42"/>
      <c r="N428" s="42"/>
      <c r="O428" s="326"/>
      <c r="P428" s="188"/>
      <c r="Q428" s="42"/>
      <c r="R428" s="42"/>
      <c r="S428" s="42"/>
      <c r="T428" s="42"/>
      <c r="U428" s="42"/>
      <c r="V428" s="127" t="s">
        <v>330</v>
      </c>
      <c r="W428" s="308"/>
      <c r="X428" s="301"/>
      <c r="Y428" s="301"/>
      <c r="Z428" s="304">
        <v>0</v>
      </c>
      <c r="AA428" s="301"/>
      <c r="AB428" s="301">
        <f t="shared" si="132"/>
        <v>0</v>
      </c>
      <c r="AC428" s="304">
        <v>0</v>
      </c>
      <c r="AD428" s="310"/>
      <c r="AE428" s="309"/>
      <c r="AF428" s="302">
        <v>0</v>
      </c>
      <c r="AG428" s="303"/>
      <c r="AH428" s="304">
        <f t="shared" si="131"/>
        <v>0</v>
      </c>
      <c r="AI428" s="305">
        <f t="shared" si="133"/>
        <v>0</v>
      </c>
      <c r="AJ428" s="310"/>
      <c r="AK428" s="301"/>
      <c r="AL428" s="302"/>
      <c r="AM428" s="306"/>
      <c r="AN428" s="304">
        <f t="shared" si="120"/>
        <v>0</v>
      </c>
      <c r="AO428" s="311">
        <f t="shared" si="121"/>
        <v>0</v>
      </c>
      <c r="AP428" s="42"/>
      <c r="AQ428" s="42"/>
      <c r="AS428" s="273"/>
      <c r="AT428" s="273"/>
      <c r="AU428" s="273"/>
      <c r="AV428" s="273"/>
      <c r="AW428" s="273"/>
      <c r="AX428" s="273"/>
      <c r="AY428" s="273"/>
      <c r="AZ428" s="42"/>
      <c r="BA428" s="42"/>
      <c r="BB428" s="42"/>
      <c r="BC428" s="42"/>
      <c r="BD428" s="42"/>
      <c r="BE428" s="42"/>
      <c r="BF428" s="42"/>
      <c r="BG428" s="42"/>
      <c r="BH428" s="42"/>
      <c r="BI428" s="42"/>
    </row>
    <row r="429" spans="1:61" ht="15.75" customHeight="1">
      <c r="A429" s="16" t="str">
        <f t="shared" si="111"/>
        <v>Salaires en absences</v>
      </c>
      <c r="B429" s="4"/>
      <c r="C429" s="42"/>
      <c r="D429" s="42"/>
      <c r="E429" s="42"/>
      <c r="F429" s="42"/>
      <c r="G429" s="42"/>
      <c r="H429" s="42"/>
      <c r="I429" s="42"/>
      <c r="J429" s="42"/>
      <c r="K429" s="42"/>
      <c r="L429" s="42"/>
      <c r="M429" s="42"/>
      <c r="N429" s="42"/>
      <c r="O429" s="326"/>
      <c r="P429" s="188"/>
      <c r="Q429" s="42"/>
      <c r="R429" s="42"/>
      <c r="S429" s="42"/>
      <c r="T429" s="42"/>
      <c r="U429" s="42"/>
      <c r="V429" s="128" t="s">
        <v>410</v>
      </c>
      <c r="W429" s="313" t="s">
        <v>1404</v>
      </c>
      <c r="X429" s="285"/>
      <c r="Y429" s="285"/>
      <c r="Z429" s="286">
        <v>104773.69881528569</v>
      </c>
      <c r="AA429" s="285"/>
      <c r="AB429" s="285">
        <f t="shared" si="132"/>
        <v>0</v>
      </c>
      <c r="AC429" s="286">
        <v>0</v>
      </c>
      <c r="AD429" s="315"/>
      <c r="AE429" s="314"/>
      <c r="AF429" s="286">
        <v>82298.12</v>
      </c>
      <c r="AG429" s="287"/>
      <c r="AH429" s="288">
        <f t="shared" si="131"/>
        <v>-22475.578815285699</v>
      </c>
      <c r="AI429" s="316">
        <f t="shared" si="133"/>
        <v>-0.21451546589864862</v>
      </c>
      <c r="AJ429" s="315"/>
      <c r="AK429" s="285"/>
      <c r="AL429" s="286">
        <f t="shared" ref="AL429:AL432" si="135">+SUMIF($C:$C,$V429,Q:Q)</f>
        <v>83929.71</v>
      </c>
      <c r="AM429" s="290"/>
      <c r="AN429" s="288">
        <f t="shared" si="120"/>
        <v>-1631.5900000000111</v>
      </c>
      <c r="AO429" s="291">
        <f t="shared" si="121"/>
        <v>-1.9439957554958916E-2</v>
      </c>
      <c r="AP429" s="273"/>
      <c r="AQ429" s="269"/>
      <c r="AR429" s="269"/>
      <c r="AS429" s="273"/>
      <c r="AT429" s="273"/>
      <c r="AU429" s="273"/>
      <c r="AV429" s="273"/>
      <c r="AW429" s="273"/>
      <c r="AX429" s="273"/>
      <c r="AY429" s="273"/>
      <c r="AZ429" s="42"/>
      <c r="BA429" s="42"/>
      <c r="BB429" s="42"/>
      <c r="BC429" s="42"/>
      <c r="BD429" s="42"/>
      <c r="BE429" s="42"/>
      <c r="BF429" s="42"/>
      <c r="BG429" s="42"/>
      <c r="BH429" s="42"/>
      <c r="BI429" s="42"/>
    </row>
    <row r="430" spans="1:61" ht="15.75" customHeight="1">
      <c r="A430" s="16" t="str">
        <f t="shared" si="111"/>
        <v>Déduction à la source</v>
      </c>
      <c r="B430" s="4"/>
      <c r="C430" s="42"/>
      <c r="D430" s="42"/>
      <c r="E430" s="42"/>
      <c r="F430" s="42"/>
      <c r="G430" s="42"/>
      <c r="H430" s="42"/>
      <c r="I430" s="42"/>
      <c r="J430" s="42"/>
      <c r="K430" s="42"/>
      <c r="L430" s="42"/>
      <c r="M430" s="42"/>
      <c r="N430" s="42"/>
      <c r="O430" s="326"/>
      <c r="P430" s="188"/>
      <c r="Q430" s="42"/>
      <c r="R430" s="42"/>
      <c r="S430" s="42"/>
      <c r="T430" s="42"/>
      <c r="U430" s="42"/>
      <c r="V430" s="127" t="s">
        <v>411</v>
      </c>
      <c r="W430" s="308" t="s">
        <v>1407</v>
      </c>
      <c r="X430" s="301"/>
      <c r="Y430" s="301"/>
      <c r="Z430" s="302">
        <v>110527.16143841308</v>
      </c>
      <c r="AA430" s="301"/>
      <c r="AB430" s="301">
        <f t="shared" si="132"/>
        <v>0</v>
      </c>
      <c r="AC430" s="302">
        <v>0</v>
      </c>
      <c r="AD430" s="310"/>
      <c r="AE430" s="309"/>
      <c r="AF430" s="302">
        <v>95227.01999999999</v>
      </c>
      <c r="AG430" s="303"/>
      <c r="AH430" s="304">
        <f t="shared" si="131"/>
        <v>-15300.141438413091</v>
      </c>
      <c r="AI430" s="305">
        <f t="shared" si="133"/>
        <v>-0.13842879197561311</v>
      </c>
      <c r="AJ430" s="310"/>
      <c r="AK430" s="301"/>
      <c r="AL430" s="302">
        <f t="shared" si="135"/>
        <v>108789.37999999999</v>
      </c>
      <c r="AM430" s="306"/>
      <c r="AN430" s="304">
        <f t="shared" si="120"/>
        <v>-13562.36</v>
      </c>
      <c r="AO430" s="311">
        <f t="shared" si="121"/>
        <v>-0.12466621282334729</v>
      </c>
      <c r="AP430" s="273"/>
      <c r="AQ430" s="269"/>
      <c r="AR430" s="269"/>
      <c r="AS430" s="273"/>
      <c r="AT430" s="273"/>
      <c r="AU430" s="273"/>
      <c r="AV430" s="42"/>
      <c r="AW430" s="42"/>
      <c r="AX430" s="42"/>
      <c r="AY430" s="42"/>
      <c r="AZ430" s="42"/>
      <c r="BA430" s="42"/>
      <c r="BB430" s="42"/>
      <c r="BC430" s="42"/>
      <c r="BD430" s="42"/>
      <c r="BE430" s="42"/>
      <c r="BF430" s="42"/>
      <c r="BG430" s="42"/>
      <c r="BH430" s="42"/>
      <c r="BI430" s="42"/>
    </row>
    <row r="431" spans="1:61" ht="15.75" customHeight="1">
      <c r="A431" s="16" t="str">
        <f t="shared" si="111"/>
        <v>Bénéfices marginaux</v>
      </c>
      <c r="B431" s="4"/>
      <c r="C431" s="42"/>
      <c r="D431" s="42"/>
      <c r="E431" s="42"/>
      <c r="F431" s="42"/>
      <c r="G431" s="42"/>
      <c r="H431" s="42"/>
      <c r="I431" s="42"/>
      <c r="J431" s="42"/>
      <c r="K431" s="42"/>
      <c r="L431" s="42"/>
      <c r="M431" s="42"/>
      <c r="N431" s="42"/>
      <c r="O431" s="326"/>
      <c r="P431" s="188"/>
      <c r="Q431" s="42"/>
      <c r="R431" s="42"/>
      <c r="S431" s="42"/>
      <c r="T431" s="42"/>
      <c r="U431" s="42"/>
      <c r="V431" s="127" t="s">
        <v>412</v>
      </c>
      <c r="W431" s="308" t="s">
        <v>1734</v>
      </c>
      <c r="X431" s="301"/>
      <c r="Y431" s="301"/>
      <c r="Z431" s="302">
        <v>74375.26445032761</v>
      </c>
      <c r="AA431" s="301"/>
      <c r="AB431" s="301">
        <f t="shared" si="132"/>
        <v>0</v>
      </c>
      <c r="AC431" s="302">
        <v>0</v>
      </c>
      <c r="AD431" s="310"/>
      <c r="AE431" s="309"/>
      <c r="AF431" s="302">
        <v>44037.149999999994</v>
      </c>
      <c r="AG431" s="303"/>
      <c r="AH431" s="304">
        <f t="shared" si="131"/>
        <v>-30338.114450327615</v>
      </c>
      <c r="AI431" s="305">
        <f t="shared" si="133"/>
        <v>-0.40790597081626889</v>
      </c>
      <c r="AJ431" s="310"/>
      <c r="AK431" s="301"/>
      <c r="AL431" s="302">
        <f t="shared" si="135"/>
        <v>45320.219999999994</v>
      </c>
      <c r="AM431" s="306"/>
      <c r="AN431" s="304">
        <f t="shared" si="120"/>
        <v>-1283.0699999999997</v>
      </c>
      <c r="AO431" s="311">
        <f t="shared" si="121"/>
        <v>-2.8311204138020511E-2</v>
      </c>
      <c r="AP431" s="273"/>
      <c r="AQ431" s="269"/>
      <c r="AR431" s="269"/>
      <c r="AS431" s="273"/>
      <c r="AT431" s="273"/>
      <c r="AU431" s="273"/>
      <c r="AV431" s="42"/>
      <c r="AW431" s="42"/>
      <c r="AX431" s="42"/>
      <c r="AY431" s="42"/>
      <c r="AZ431" s="42"/>
      <c r="BA431" s="42"/>
      <c r="BB431" s="42"/>
      <c r="BC431" s="42"/>
      <c r="BD431" s="42"/>
      <c r="BE431" s="42"/>
      <c r="BF431" s="42"/>
      <c r="BG431" s="42"/>
      <c r="BH431" s="42"/>
      <c r="BI431" s="42"/>
    </row>
    <row r="432" spans="1:61" ht="15.75" customHeight="1">
      <c r="A432" s="16" t="str">
        <f t="shared" si="111"/>
        <v>Csst</v>
      </c>
      <c r="B432" s="4"/>
      <c r="C432" s="42"/>
      <c r="D432" s="42"/>
      <c r="E432" s="42"/>
      <c r="F432" s="42"/>
      <c r="G432" s="42"/>
      <c r="H432" s="42"/>
      <c r="I432" s="42"/>
      <c r="J432" s="42"/>
      <c r="K432" s="42"/>
      <c r="L432" s="42"/>
      <c r="M432" s="42"/>
      <c r="N432" s="42"/>
      <c r="O432" s="326"/>
      <c r="P432" s="188"/>
      <c r="Q432" s="42"/>
      <c r="R432" s="42"/>
      <c r="S432" s="42"/>
      <c r="T432" s="42"/>
      <c r="U432" s="42"/>
      <c r="V432" s="127" t="s">
        <v>413</v>
      </c>
      <c r="W432" s="308"/>
      <c r="X432" s="301"/>
      <c r="Y432" s="301"/>
      <c r="Z432" s="302">
        <v>20058.633001786075</v>
      </c>
      <c r="AA432" s="301"/>
      <c r="AB432" s="301">
        <f t="shared" si="132"/>
        <v>0</v>
      </c>
      <c r="AC432" s="302">
        <v>0</v>
      </c>
      <c r="AD432" s="310"/>
      <c r="AE432" s="309"/>
      <c r="AF432" s="302">
        <v>13091.21</v>
      </c>
      <c r="AG432" s="303"/>
      <c r="AH432" s="304">
        <f t="shared" si="131"/>
        <v>-6967.4230017860755</v>
      </c>
      <c r="AI432" s="327">
        <f t="shared" si="133"/>
        <v>-0.34735283312505283</v>
      </c>
      <c r="AJ432" s="310"/>
      <c r="AK432" s="301"/>
      <c r="AL432" s="302">
        <f t="shared" si="135"/>
        <v>19523.5</v>
      </c>
      <c r="AM432" s="306"/>
      <c r="AN432" s="304">
        <f t="shared" si="120"/>
        <v>-6432.2900000000009</v>
      </c>
      <c r="AO432" s="291">
        <f t="shared" si="121"/>
        <v>-0.32946397930698906</v>
      </c>
      <c r="AP432" s="273"/>
      <c r="AQ432" s="269"/>
      <c r="AR432" s="269"/>
      <c r="AS432" s="273"/>
      <c r="AT432" s="273"/>
      <c r="AU432" s="273"/>
      <c r="AV432" s="42"/>
      <c r="AW432" s="42"/>
      <c r="AX432" s="42"/>
      <c r="AY432" s="42"/>
      <c r="AZ432" s="42"/>
      <c r="BA432" s="42"/>
      <c r="BB432" s="42"/>
      <c r="BC432" s="42"/>
      <c r="BD432" s="42"/>
      <c r="BE432" s="42"/>
      <c r="BF432" s="42"/>
      <c r="BG432" s="42"/>
      <c r="BH432" s="42"/>
      <c r="BI432" s="42"/>
    </row>
    <row r="433" spans="1:61" ht="18" hidden="1" customHeight="1">
      <c r="A433" s="16" t="str">
        <f t="shared" si="111"/>
        <v>[...]</v>
      </c>
      <c r="B433" s="4"/>
      <c r="C433" s="42"/>
      <c r="D433" s="42"/>
      <c r="E433" s="42"/>
      <c r="F433" s="42"/>
      <c r="G433" s="42"/>
      <c r="H433" s="42"/>
      <c r="I433" s="42"/>
      <c r="J433" s="42"/>
      <c r="K433" s="42"/>
      <c r="L433" s="42"/>
      <c r="M433" s="42"/>
      <c r="N433" s="42"/>
      <c r="O433" s="42"/>
      <c r="P433" s="42"/>
      <c r="Q433" s="42"/>
      <c r="R433" s="42"/>
      <c r="S433" s="42"/>
      <c r="T433" s="42"/>
      <c r="U433" s="42"/>
      <c r="V433" s="65" t="s">
        <v>330</v>
      </c>
      <c r="W433" s="308"/>
      <c r="X433" s="301"/>
      <c r="Y433" s="309"/>
      <c r="Z433" s="304">
        <v>0</v>
      </c>
      <c r="AA433" s="301"/>
      <c r="AB433" s="301">
        <f t="shared" si="132"/>
        <v>0</v>
      </c>
      <c r="AC433" s="304">
        <v>0</v>
      </c>
      <c r="AD433" s="310"/>
      <c r="AE433" s="309"/>
      <c r="AF433" s="302">
        <v>0</v>
      </c>
      <c r="AG433" s="303"/>
      <c r="AH433" s="304">
        <f t="shared" si="131"/>
        <v>0</v>
      </c>
      <c r="AI433" s="305">
        <f t="shared" si="133"/>
        <v>0</v>
      </c>
      <c r="AJ433" s="310"/>
      <c r="AK433" s="301">
        <f>AL433/(O$13+O$97)</f>
        <v>0</v>
      </c>
      <c r="AL433" s="302"/>
      <c r="AM433" s="306"/>
      <c r="AN433" s="304"/>
      <c r="AO433" s="291"/>
      <c r="AP433" s="42"/>
      <c r="AQ433" s="42"/>
      <c r="AR433" s="269"/>
      <c r="AS433" s="273"/>
      <c r="AT433" s="273"/>
      <c r="AU433" s="273"/>
      <c r="AV433" s="42"/>
      <c r="AW433" s="42"/>
      <c r="AX433" s="42"/>
      <c r="AY433" s="42"/>
      <c r="AZ433" s="42"/>
      <c r="BA433" s="42"/>
      <c r="BB433" s="42"/>
      <c r="BC433" s="42"/>
      <c r="BD433" s="42"/>
      <c r="BE433" s="42"/>
      <c r="BF433" s="42"/>
      <c r="BG433" s="42"/>
      <c r="BH433" s="42"/>
      <c r="BI433" s="42"/>
    </row>
    <row r="434" spans="1:61" ht="15.75" customHeight="1">
      <c r="A434" s="16" t="str">
        <f t="shared" si="111"/>
        <v>TOTAL PERSONNEL</v>
      </c>
      <c r="B434" s="4"/>
      <c r="C434" s="42"/>
      <c r="D434" s="42"/>
      <c r="E434" s="42"/>
      <c r="F434" s="42"/>
      <c r="G434" s="42"/>
      <c r="H434" s="42"/>
      <c r="I434" s="42"/>
      <c r="J434" s="42"/>
      <c r="K434" s="42"/>
      <c r="L434" s="42"/>
      <c r="M434" s="42"/>
      <c r="R434" s="42"/>
      <c r="S434" s="42"/>
      <c r="T434" s="42"/>
      <c r="U434" s="42"/>
      <c r="V434" s="318" t="s">
        <v>414</v>
      </c>
      <c r="W434" s="319"/>
      <c r="X434" s="320">
        <f>Z434/Z408</f>
        <v>0.3624364845564092</v>
      </c>
      <c r="Y434" s="319"/>
      <c r="Z434" s="321">
        <f>SUM(Z421:Z433)</f>
        <v>658277.25596741179</v>
      </c>
      <c r="AA434" s="320" t="e">
        <f>AC434/AC408</f>
        <v>#DIV/0!</v>
      </c>
      <c r="AB434" s="319"/>
      <c r="AC434" s="321">
        <f>SUM(AC421:AC433)</f>
        <v>0</v>
      </c>
      <c r="AD434" s="322">
        <f>AF434/AF408</f>
        <v>0.34272081311689861</v>
      </c>
      <c r="AE434" s="328"/>
      <c r="AF434" s="321">
        <f>SUM(AF421:AF433)</f>
        <v>541041.02</v>
      </c>
      <c r="AG434" s="329"/>
      <c r="AH434" s="324">
        <f t="shared" si="131"/>
        <v>-117236.23596741178</v>
      </c>
      <c r="AI434" s="320">
        <f>AH434/Z434</f>
        <v>-0.17809552875272905</v>
      </c>
      <c r="AJ434" s="322">
        <f>IF($AL$407=0,0,AL434/$AL$407)</f>
        <v>3.9671704852326316E-2</v>
      </c>
      <c r="AK434" s="319"/>
      <c r="AL434" s="321">
        <f>SUM(AL421:AL433)</f>
        <v>593669.69999999984</v>
      </c>
      <c r="AM434" s="330"/>
      <c r="AN434" s="324">
        <f t="shared" ref="AN434:AN452" si="136">AF434-AL434</f>
        <v>-52628.679999999818</v>
      </c>
      <c r="AO434" s="299">
        <f t="shared" ref="AO434:AO462" si="137">IF(AL434=0,0,AN434/AL434)</f>
        <v>-8.8649766023093032E-2</v>
      </c>
      <c r="AP434" s="42"/>
      <c r="AQ434" s="42"/>
      <c r="AR434" s="269"/>
      <c r="AS434" s="273"/>
      <c r="AT434" s="273"/>
      <c r="AU434" s="273"/>
      <c r="AV434" s="42"/>
      <c r="AW434" s="42"/>
      <c r="AX434" s="42"/>
      <c r="AY434" s="42"/>
      <c r="AZ434" s="42"/>
      <c r="BA434" s="42"/>
      <c r="BB434" s="42"/>
      <c r="BC434" s="42"/>
      <c r="BD434" s="42"/>
      <c r="BE434" s="42"/>
      <c r="BF434" s="42"/>
      <c r="BG434" s="42"/>
      <c r="BH434" s="42"/>
      <c r="BI434" s="42"/>
    </row>
    <row r="435" spans="1:61" ht="15.75" customHeight="1">
      <c r="A435" s="16" t="str">
        <f t="shared" si="111"/>
        <v>Publicité 2</v>
      </c>
      <c r="B435" s="4"/>
      <c r="C435" s="42"/>
      <c r="D435" s="42"/>
      <c r="E435" s="42"/>
      <c r="F435" s="42"/>
      <c r="G435" s="42"/>
      <c r="H435" s="42"/>
      <c r="I435" s="42"/>
      <c r="J435" s="42"/>
      <c r="K435" s="42"/>
      <c r="L435" s="42"/>
      <c r="M435" s="42"/>
      <c r="N435" s="42"/>
      <c r="O435" s="42"/>
      <c r="P435" s="42"/>
      <c r="Q435" s="188"/>
      <c r="S435" s="42"/>
      <c r="T435" s="42"/>
      <c r="U435" s="42"/>
      <c r="V435" s="241" t="s">
        <v>415</v>
      </c>
      <c r="W435" s="331" t="s">
        <v>1698</v>
      </c>
      <c r="X435" s="332"/>
      <c r="Y435" s="332"/>
      <c r="Z435" s="333">
        <v>11555.220645158879</v>
      </c>
      <c r="AA435" s="332"/>
      <c r="AB435" s="332">
        <f t="shared" ref="AB435:AB452" si="138">IF(AC435=0,0,AC435/(G$13+G$97))</f>
        <v>0</v>
      </c>
      <c r="AC435" s="333">
        <v>0</v>
      </c>
      <c r="AD435" s="334"/>
      <c r="AE435" s="335"/>
      <c r="AF435" s="333">
        <v>14261.92</v>
      </c>
      <c r="AG435" s="334"/>
      <c r="AH435" s="336">
        <f t="shared" si="131"/>
        <v>2706.699354841121</v>
      </c>
      <c r="AI435" s="337">
        <f t="shared" ref="AI435:AI452" si="139">IF(Z435=0,0,AH435/Z435)</f>
        <v>0.23424038691767493</v>
      </c>
      <c r="AJ435" s="334"/>
      <c r="AK435" s="332"/>
      <c r="AL435" s="333">
        <f t="shared" ref="AL435:AL448" si="140">+SUMIF($C:$C,$V435,Q:Q)</f>
        <v>29964.55</v>
      </c>
      <c r="AM435" s="338"/>
      <c r="AN435" s="336">
        <f t="shared" si="136"/>
        <v>-15702.63</v>
      </c>
      <c r="AO435" s="307">
        <f t="shared" si="137"/>
        <v>-0.52404024088464529</v>
      </c>
      <c r="AP435" s="42"/>
      <c r="AQ435" s="42"/>
      <c r="AR435" s="42"/>
      <c r="AS435" s="273"/>
      <c r="AT435" s="273"/>
      <c r="AU435" s="273"/>
      <c r="AV435" s="42"/>
      <c r="AW435" s="42"/>
      <c r="AX435" s="42"/>
      <c r="AY435" s="42"/>
      <c r="AZ435" s="42"/>
      <c r="BA435" s="42"/>
      <c r="BB435" s="42"/>
      <c r="BC435" s="42"/>
      <c r="BD435" s="42"/>
      <c r="BE435" s="42"/>
      <c r="BF435" s="42"/>
      <c r="BG435" s="42"/>
      <c r="BH435" s="42"/>
      <c r="BI435" s="42"/>
    </row>
    <row r="436" spans="1:61" ht="15.75" customHeight="1">
      <c r="A436" s="16" t="str">
        <f t="shared" si="111"/>
        <v>Service gratuit 2</v>
      </c>
      <c r="B436" s="4"/>
      <c r="C436" s="42"/>
      <c r="D436" s="42"/>
      <c r="E436" s="42"/>
      <c r="F436" s="42"/>
      <c r="G436" s="42"/>
      <c r="H436" s="42"/>
      <c r="I436" s="42"/>
      <c r="J436" s="42"/>
      <c r="K436" s="42"/>
      <c r="L436" s="42"/>
      <c r="M436" s="42"/>
      <c r="N436" s="42"/>
      <c r="O436" s="42"/>
      <c r="Q436" s="188"/>
      <c r="S436" s="42"/>
      <c r="T436" s="42"/>
      <c r="U436" s="42"/>
      <c r="V436" s="127" t="s">
        <v>416</v>
      </c>
      <c r="W436" s="308" t="s">
        <v>1745</v>
      </c>
      <c r="X436" s="301"/>
      <c r="Y436" s="301"/>
      <c r="Z436" s="302">
        <v>13125</v>
      </c>
      <c r="AA436" s="301"/>
      <c r="AB436" s="301">
        <f t="shared" si="138"/>
        <v>0</v>
      </c>
      <c r="AC436" s="302">
        <v>0</v>
      </c>
      <c r="AD436" s="310"/>
      <c r="AE436" s="309"/>
      <c r="AF436" s="302">
        <v>19406.990000000002</v>
      </c>
      <c r="AG436" s="303"/>
      <c r="AH436" s="304">
        <f t="shared" si="131"/>
        <v>6281.9900000000016</v>
      </c>
      <c r="AI436" s="305">
        <f t="shared" si="139"/>
        <v>0.47862780952380962</v>
      </c>
      <c r="AJ436" s="310"/>
      <c r="AK436" s="301"/>
      <c r="AL436" s="302">
        <f t="shared" si="140"/>
        <v>13745.61</v>
      </c>
      <c r="AM436" s="306"/>
      <c r="AN436" s="304">
        <f t="shared" si="136"/>
        <v>5661.380000000001</v>
      </c>
      <c r="AO436" s="311">
        <f t="shared" si="137"/>
        <v>0.41186822556438024</v>
      </c>
      <c r="AP436" s="42"/>
      <c r="AQ436" s="42"/>
      <c r="AR436" s="42"/>
      <c r="AS436" s="42"/>
      <c r="AT436" s="42"/>
      <c r="AU436" s="42"/>
      <c r="AV436" s="42"/>
      <c r="AW436" s="42"/>
      <c r="AX436" s="42"/>
      <c r="AY436" s="42"/>
      <c r="AZ436" s="42"/>
      <c r="BA436" s="42"/>
      <c r="BB436" s="42"/>
      <c r="BC436" s="42"/>
      <c r="BD436" s="42"/>
      <c r="BE436" s="42"/>
      <c r="BF436" s="42"/>
      <c r="BG436" s="42"/>
      <c r="BH436" s="42"/>
      <c r="BI436" s="42"/>
    </row>
    <row r="437" spans="1:61" ht="15.75" customHeight="1">
      <c r="A437" s="16" t="str">
        <f t="shared" si="111"/>
        <v>Frais véhicules de cie</v>
      </c>
      <c r="B437" s="4"/>
      <c r="C437" s="42"/>
      <c r="D437" s="42"/>
      <c r="E437" s="42"/>
      <c r="F437" s="42"/>
      <c r="G437" s="42"/>
      <c r="H437" s="42"/>
      <c r="I437" s="42"/>
      <c r="J437" s="42"/>
      <c r="K437" s="42"/>
      <c r="L437" s="42"/>
      <c r="M437" s="42"/>
      <c r="N437" s="42"/>
      <c r="O437" s="42"/>
      <c r="P437" s="42"/>
      <c r="Q437" s="188"/>
      <c r="S437" s="42"/>
      <c r="T437" s="42"/>
      <c r="U437" s="42"/>
      <c r="V437" s="128" t="s">
        <v>417</v>
      </c>
      <c r="W437" s="313" t="s">
        <v>1430</v>
      </c>
      <c r="X437" s="285"/>
      <c r="Y437" s="285"/>
      <c r="Z437" s="286">
        <v>45231</v>
      </c>
      <c r="AA437" s="285"/>
      <c r="AB437" s="285">
        <f t="shared" si="138"/>
        <v>0</v>
      </c>
      <c r="AC437" s="286">
        <v>0</v>
      </c>
      <c r="AD437" s="315"/>
      <c r="AE437" s="314"/>
      <c r="AF437" s="286">
        <v>40264.930000000008</v>
      </c>
      <c r="AG437" s="287"/>
      <c r="AH437" s="288">
        <f t="shared" si="131"/>
        <v>-4966.0699999999924</v>
      </c>
      <c r="AI437" s="316">
        <f t="shared" si="139"/>
        <v>-0.10979350445490908</v>
      </c>
      <c r="AJ437" s="315"/>
      <c r="AK437" s="285"/>
      <c r="AL437" s="286">
        <f t="shared" si="140"/>
        <v>66021.809999999983</v>
      </c>
      <c r="AM437" s="290"/>
      <c r="AN437" s="288">
        <f t="shared" si="136"/>
        <v>-25756.879999999976</v>
      </c>
      <c r="AO437" s="291">
        <f t="shared" si="137"/>
        <v>-0.39012683838870793</v>
      </c>
      <c r="AP437" s="42"/>
      <c r="AQ437" s="42"/>
      <c r="AR437" s="42"/>
      <c r="AS437" s="42"/>
      <c r="AT437" s="42"/>
      <c r="AU437" s="42"/>
      <c r="AV437" s="42"/>
      <c r="AW437" s="42"/>
      <c r="AX437" s="42"/>
      <c r="AY437" s="42"/>
      <c r="AZ437" s="42"/>
      <c r="BA437" s="42"/>
      <c r="BB437" s="42"/>
      <c r="BC437" s="42"/>
      <c r="BD437" s="42"/>
      <c r="BE437" s="42"/>
      <c r="BF437" s="42"/>
      <c r="BG437" s="42"/>
      <c r="BH437" s="42"/>
      <c r="BI437" s="42"/>
    </row>
    <row r="438" spans="1:61" ht="15.75" customHeight="1">
      <c r="A438" s="16" t="str">
        <f t="shared" si="111"/>
        <v>Informatique</v>
      </c>
      <c r="B438" s="4"/>
      <c r="C438" s="42"/>
      <c r="D438" s="42"/>
      <c r="E438" s="42"/>
      <c r="F438" s="42"/>
      <c r="G438" s="42"/>
      <c r="H438" s="42"/>
      <c r="I438" s="42"/>
      <c r="J438" s="42"/>
      <c r="K438" s="42"/>
      <c r="L438" s="42"/>
      <c r="M438" s="42"/>
      <c r="N438" s="42"/>
      <c r="O438" s="42"/>
      <c r="P438" s="42"/>
      <c r="Q438" s="188"/>
      <c r="S438" s="42"/>
      <c r="T438" s="42"/>
      <c r="U438" s="42"/>
      <c r="V438" s="127" t="s">
        <v>418</v>
      </c>
      <c r="W438" s="308" t="s">
        <v>1749</v>
      </c>
      <c r="X438" s="301"/>
      <c r="Y438" s="301"/>
      <c r="Z438" s="302">
        <v>67703.260000000009</v>
      </c>
      <c r="AA438" s="301"/>
      <c r="AB438" s="301">
        <f t="shared" si="138"/>
        <v>0</v>
      </c>
      <c r="AC438" s="302">
        <v>0</v>
      </c>
      <c r="AD438" s="310"/>
      <c r="AE438" s="309"/>
      <c r="AF438" s="302">
        <v>68417.22</v>
      </c>
      <c r="AG438" s="303"/>
      <c r="AH438" s="304">
        <f t="shared" si="131"/>
        <v>713.95999999999185</v>
      </c>
      <c r="AI438" s="305">
        <f t="shared" si="139"/>
        <v>1.054543016096997E-2</v>
      </c>
      <c r="AJ438" s="310"/>
      <c r="AK438" s="301"/>
      <c r="AL438" s="302">
        <f t="shared" si="140"/>
        <v>44337.37</v>
      </c>
      <c r="AM438" s="306"/>
      <c r="AN438" s="304">
        <f t="shared" si="136"/>
        <v>24079.85</v>
      </c>
      <c r="AO438" s="311">
        <f t="shared" si="137"/>
        <v>0.54310506013324644</v>
      </c>
      <c r="AP438" s="42"/>
      <c r="AQ438" s="42"/>
      <c r="AR438" s="42"/>
      <c r="AS438" s="42"/>
      <c r="AT438" s="42"/>
      <c r="AU438" s="42"/>
      <c r="AV438" s="42"/>
      <c r="AW438" s="42"/>
      <c r="AX438" s="42"/>
      <c r="AY438" s="42"/>
      <c r="AZ438" s="42"/>
      <c r="BA438" s="42"/>
      <c r="BB438" s="42"/>
      <c r="BC438" s="42"/>
      <c r="BD438" s="42"/>
      <c r="BE438" s="42"/>
      <c r="BF438" s="42"/>
      <c r="BG438" s="42"/>
      <c r="BH438" s="42"/>
      <c r="BI438" s="42"/>
    </row>
    <row r="439" spans="1:61" ht="15.75" customHeight="1">
      <c r="A439" s="16" t="str">
        <f t="shared" si="111"/>
        <v>Frais de déplacement</v>
      </c>
      <c r="B439" s="4"/>
      <c r="C439" s="42"/>
      <c r="D439" s="42"/>
      <c r="E439" s="42"/>
      <c r="F439" s="42"/>
      <c r="G439" s="42"/>
      <c r="H439" s="42"/>
      <c r="I439" s="42"/>
      <c r="J439" s="42"/>
      <c r="K439" s="42"/>
      <c r="L439" s="42"/>
      <c r="M439" s="42"/>
      <c r="N439" s="42"/>
      <c r="O439" s="42"/>
      <c r="P439" s="42"/>
      <c r="Q439" s="188"/>
      <c r="S439" s="42"/>
      <c r="T439" s="42"/>
      <c r="U439" s="42"/>
      <c r="V439" s="127" t="s">
        <v>419</v>
      </c>
      <c r="W439" s="308" t="s">
        <v>1752</v>
      </c>
      <c r="X439" s="301"/>
      <c r="Y439" s="301"/>
      <c r="Z439" s="302">
        <v>12475</v>
      </c>
      <c r="AA439" s="301"/>
      <c r="AB439" s="301">
        <f t="shared" si="138"/>
        <v>0</v>
      </c>
      <c r="AC439" s="302">
        <v>0</v>
      </c>
      <c r="AD439" s="310"/>
      <c r="AE439" s="309"/>
      <c r="AF439" s="302">
        <v>22240.010000000002</v>
      </c>
      <c r="AG439" s="303"/>
      <c r="AH439" s="304">
        <f t="shared" si="131"/>
        <v>9765.010000000002</v>
      </c>
      <c r="AI439" s="305">
        <f t="shared" si="139"/>
        <v>0.7827663326653308</v>
      </c>
      <c r="AJ439" s="310"/>
      <c r="AK439" s="301"/>
      <c r="AL439" s="302">
        <f t="shared" si="140"/>
        <v>5556.2100000000009</v>
      </c>
      <c r="AM439" s="306"/>
      <c r="AN439" s="304">
        <f t="shared" si="136"/>
        <v>16683.800000000003</v>
      </c>
      <c r="AO439" s="311">
        <f t="shared" si="137"/>
        <v>3.0027302783732077</v>
      </c>
      <c r="AP439" s="42"/>
      <c r="AQ439" s="42"/>
      <c r="AR439" s="42"/>
      <c r="AS439" s="42"/>
      <c r="AT439" s="42"/>
      <c r="AU439" s="42"/>
      <c r="AV439" s="42"/>
      <c r="AW439" s="42"/>
      <c r="AX439" s="42"/>
      <c r="AY439" s="42"/>
      <c r="AZ439" s="42"/>
      <c r="BA439" s="42"/>
      <c r="BB439" s="42"/>
      <c r="BC439" s="42"/>
      <c r="BD439" s="42"/>
      <c r="BE439" s="42"/>
      <c r="BF439" s="42"/>
      <c r="BG439" s="42"/>
      <c r="BH439" s="42"/>
      <c r="BI439" s="42"/>
    </row>
    <row r="440" spans="1:61" ht="15.75" customHeight="1">
      <c r="A440" s="16" t="str">
        <f t="shared" si="111"/>
        <v>Services extérieurs</v>
      </c>
      <c r="B440" s="4"/>
      <c r="C440" s="42"/>
      <c r="D440" s="42"/>
      <c r="E440" s="42"/>
      <c r="F440" s="42"/>
      <c r="G440" s="42"/>
      <c r="H440" s="42"/>
      <c r="I440" s="42"/>
      <c r="J440" s="42"/>
      <c r="K440" s="42"/>
      <c r="L440" s="42"/>
      <c r="M440" s="42"/>
      <c r="N440" s="42"/>
      <c r="O440" s="42"/>
      <c r="P440" s="42"/>
      <c r="Q440" s="188"/>
      <c r="S440" s="42"/>
      <c r="T440" s="42"/>
      <c r="U440" s="42"/>
      <c r="V440" s="127" t="s">
        <v>420</v>
      </c>
      <c r="W440" s="308" t="s">
        <v>1376</v>
      </c>
      <c r="X440" s="301"/>
      <c r="Y440" s="301"/>
      <c r="Z440" s="302">
        <v>33968.04</v>
      </c>
      <c r="AA440" s="301"/>
      <c r="AB440" s="301">
        <f t="shared" si="138"/>
        <v>0</v>
      </c>
      <c r="AC440" s="302">
        <v>0</v>
      </c>
      <c r="AD440" s="310"/>
      <c r="AE440" s="309"/>
      <c r="AF440" s="302">
        <v>50284.57</v>
      </c>
      <c r="AG440" s="303"/>
      <c r="AH440" s="304">
        <f t="shared" si="131"/>
        <v>16316.529999999999</v>
      </c>
      <c r="AI440" s="305">
        <f t="shared" si="139"/>
        <v>0.48034946967796782</v>
      </c>
      <c r="AJ440" s="310"/>
      <c r="AK440" s="301"/>
      <c r="AL440" s="302">
        <f t="shared" si="140"/>
        <v>26101.169999999991</v>
      </c>
      <c r="AM440" s="306"/>
      <c r="AN440" s="304">
        <f t="shared" si="136"/>
        <v>24183.400000000009</v>
      </c>
      <c r="AO440" s="311">
        <f t="shared" si="137"/>
        <v>0.92652551590599264</v>
      </c>
      <c r="AP440" s="42"/>
      <c r="AQ440" s="42"/>
      <c r="AR440" s="42"/>
      <c r="AS440" s="42"/>
      <c r="AT440" s="42"/>
      <c r="AU440" s="42"/>
      <c r="AV440" s="42"/>
      <c r="AW440" s="42"/>
      <c r="AX440" s="42"/>
      <c r="AY440" s="42"/>
      <c r="AZ440" s="42"/>
      <c r="BA440" s="42"/>
      <c r="BB440" s="42"/>
      <c r="BC440" s="42"/>
      <c r="BD440" s="42"/>
      <c r="BE440" s="42"/>
      <c r="BF440" s="42"/>
      <c r="BG440" s="42"/>
      <c r="BH440" s="42"/>
      <c r="BI440" s="42"/>
    </row>
    <row r="441" spans="1:61" ht="18" hidden="1" customHeight="1">
      <c r="B441" s="4"/>
      <c r="C441" s="42"/>
      <c r="D441" s="42"/>
      <c r="E441" s="42"/>
      <c r="F441" s="42"/>
      <c r="G441" s="42"/>
      <c r="H441" s="42"/>
      <c r="I441" s="42"/>
      <c r="J441" s="42"/>
      <c r="K441" s="42"/>
      <c r="L441" s="42"/>
      <c r="M441" s="42"/>
      <c r="N441" s="42"/>
      <c r="O441" s="42"/>
      <c r="P441" s="42"/>
      <c r="Q441" s="188"/>
      <c r="S441" s="42"/>
      <c r="T441" s="42"/>
      <c r="U441" s="42"/>
      <c r="V441" s="241" t="s">
        <v>828</v>
      </c>
      <c r="W441" s="331"/>
      <c r="X441" s="332"/>
      <c r="Y441" s="332"/>
      <c r="Z441" s="333">
        <v>0</v>
      </c>
      <c r="AA441" s="332"/>
      <c r="AB441" s="332">
        <f t="shared" si="138"/>
        <v>0</v>
      </c>
      <c r="AC441" s="333">
        <v>0</v>
      </c>
      <c r="AD441" s="334"/>
      <c r="AE441" s="335"/>
      <c r="AF441" s="333">
        <v>0</v>
      </c>
      <c r="AG441" s="339"/>
      <c r="AH441" s="336">
        <f t="shared" si="131"/>
        <v>0</v>
      </c>
      <c r="AI441" s="337">
        <f t="shared" si="139"/>
        <v>0</v>
      </c>
      <c r="AJ441" s="334"/>
      <c r="AK441" s="332"/>
      <c r="AL441" s="333">
        <f t="shared" si="140"/>
        <v>0</v>
      </c>
      <c r="AM441" s="338"/>
      <c r="AN441" s="336">
        <f t="shared" si="136"/>
        <v>0</v>
      </c>
      <c r="AO441" s="307">
        <f t="shared" si="137"/>
        <v>0</v>
      </c>
      <c r="AP441" s="42"/>
      <c r="AQ441" s="42"/>
      <c r="AR441" s="42"/>
      <c r="AS441" s="42"/>
      <c r="AT441" s="42"/>
      <c r="AU441" s="42"/>
      <c r="AV441" s="42"/>
      <c r="AW441" s="42"/>
      <c r="AX441" s="42"/>
      <c r="AY441" s="42"/>
      <c r="AZ441" s="42"/>
      <c r="BA441" s="42"/>
      <c r="BB441" s="42"/>
      <c r="BC441" s="42"/>
      <c r="BD441" s="42"/>
      <c r="BE441" s="42"/>
      <c r="BF441" s="42"/>
      <c r="BG441" s="42"/>
      <c r="BH441" s="42"/>
      <c r="BI441" s="42"/>
    </row>
    <row r="442" spans="1:61" ht="15.75" customHeight="1">
      <c r="A442" s="16" t="str">
        <f t="shared" ref="A442:A500" si="141">+U442&amp;V442</f>
        <v>Fournitures autres</v>
      </c>
      <c r="B442" s="4"/>
      <c r="C442" s="42"/>
      <c r="D442" s="42"/>
      <c r="E442" s="42"/>
      <c r="F442" s="42"/>
      <c r="G442" s="42"/>
      <c r="H442" s="42"/>
      <c r="I442" s="42"/>
      <c r="J442" s="42"/>
      <c r="K442" s="42"/>
      <c r="L442" s="42"/>
      <c r="M442" s="42"/>
      <c r="N442" s="42"/>
      <c r="O442" s="42"/>
      <c r="P442" s="340"/>
      <c r="Q442" s="188"/>
      <c r="R442" s="42"/>
      <c r="S442" s="42"/>
      <c r="T442" s="42"/>
      <c r="U442" s="42"/>
      <c r="V442" s="127" t="s">
        <v>421</v>
      </c>
      <c r="W442" s="308" t="s">
        <v>1427</v>
      </c>
      <c r="X442" s="301"/>
      <c r="Y442" s="309"/>
      <c r="Z442" s="302">
        <v>10061.25</v>
      </c>
      <c r="AA442" s="301"/>
      <c r="AB442" s="309">
        <f t="shared" si="138"/>
        <v>0</v>
      </c>
      <c r="AC442" s="302">
        <v>0</v>
      </c>
      <c r="AD442" s="310"/>
      <c r="AE442" s="309"/>
      <c r="AF442" s="302">
        <v>15476.12</v>
      </c>
      <c r="AG442" s="303"/>
      <c r="AH442" s="304">
        <f t="shared" si="131"/>
        <v>5414.8700000000008</v>
      </c>
      <c r="AI442" s="305">
        <f t="shared" si="139"/>
        <v>0.53819058268107844</v>
      </c>
      <c r="AJ442" s="310"/>
      <c r="AK442" s="301"/>
      <c r="AL442" s="302">
        <f t="shared" si="140"/>
        <v>8790.2100000000009</v>
      </c>
      <c r="AM442" s="306"/>
      <c r="AN442" s="304">
        <f t="shared" si="136"/>
        <v>6685.91</v>
      </c>
      <c r="AO442" s="311">
        <f t="shared" si="137"/>
        <v>0.76060867715333302</v>
      </c>
      <c r="AP442" s="42"/>
      <c r="AQ442" s="42"/>
      <c r="AR442" s="42"/>
      <c r="AS442" s="42"/>
      <c r="AT442" s="42"/>
      <c r="AU442" s="42"/>
      <c r="AV442" s="42"/>
      <c r="AW442" s="42"/>
      <c r="AX442" s="42"/>
      <c r="AY442" s="42"/>
      <c r="AZ442" s="42"/>
      <c r="BA442" s="42"/>
      <c r="BB442" s="42"/>
      <c r="BC442" s="42"/>
      <c r="BD442" s="42"/>
      <c r="BE442" s="42"/>
      <c r="BF442" s="42"/>
      <c r="BG442" s="42"/>
      <c r="BH442" s="42"/>
      <c r="BI442" s="42"/>
    </row>
    <row r="443" spans="1:61" ht="15.75" customHeight="1">
      <c r="A443" s="16" t="str">
        <f t="shared" si="141"/>
        <v>Uniformes</v>
      </c>
      <c r="B443" s="4"/>
      <c r="C443" s="42"/>
      <c r="D443" s="42"/>
      <c r="E443" s="42"/>
      <c r="F443" s="42"/>
      <c r="G443" s="42"/>
      <c r="H443" s="42"/>
      <c r="I443" s="42"/>
      <c r="J443" s="42"/>
      <c r="K443" s="42"/>
      <c r="L443" s="42"/>
      <c r="M443" s="42"/>
      <c r="N443" s="42"/>
      <c r="O443" s="42"/>
      <c r="Q443" s="188"/>
      <c r="S443" s="42"/>
      <c r="T443" s="42"/>
      <c r="U443" s="42"/>
      <c r="V443" s="127" t="s">
        <v>422</v>
      </c>
      <c r="W443" s="308" t="s">
        <v>3130</v>
      </c>
      <c r="X443" s="301"/>
      <c r="Y443" s="301"/>
      <c r="Z443" s="302">
        <v>4200</v>
      </c>
      <c r="AA443" s="301"/>
      <c r="AB443" s="301">
        <f t="shared" si="138"/>
        <v>0</v>
      </c>
      <c r="AC443" s="302">
        <v>0</v>
      </c>
      <c r="AD443" s="310"/>
      <c r="AE443" s="309"/>
      <c r="AF443" s="302">
        <v>4476.59</v>
      </c>
      <c r="AG443" s="303"/>
      <c r="AH443" s="304">
        <f t="shared" si="131"/>
        <v>276.59000000000015</v>
      </c>
      <c r="AI443" s="327">
        <f t="shared" si="139"/>
        <v>6.5854761904761944E-2</v>
      </c>
      <c r="AJ443" s="310"/>
      <c r="AK443" s="301"/>
      <c r="AL443" s="302">
        <f t="shared" si="140"/>
        <v>3482.61</v>
      </c>
      <c r="AM443" s="306"/>
      <c r="AN443" s="304">
        <f t="shared" si="136"/>
        <v>993.98</v>
      </c>
      <c r="AO443" s="311">
        <f t="shared" si="137"/>
        <v>0.2854123774984853</v>
      </c>
      <c r="AP443" s="42"/>
      <c r="AQ443" s="42"/>
      <c r="AR443" s="42"/>
      <c r="AS443" s="42"/>
      <c r="AT443" s="42"/>
      <c r="AU443" s="42"/>
      <c r="AV443" s="42"/>
      <c r="AW443" s="42"/>
      <c r="AX443" s="42"/>
      <c r="AY443" s="42"/>
      <c r="AZ443" s="42"/>
      <c r="BA443" s="42"/>
      <c r="BB443" s="42"/>
      <c r="BC443" s="42"/>
      <c r="BD443" s="42"/>
      <c r="BE443" s="42"/>
      <c r="BF443" s="42"/>
      <c r="BG443" s="42"/>
      <c r="BH443" s="42"/>
      <c r="BI443" s="42"/>
    </row>
    <row r="444" spans="1:61" ht="15.75" customHeight="1">
      <c r="A444" s="16" t="str">
        <f t="shared" si="141"/>
        <v>Papeterie</v>
      </c>
      <c r="B444" s="4"/>
      <c r="C444" s="42"/>
      <c r="D444" s="42"/>
      <c r="E444" s="42"/>
      <c r="F444" s="42"/>
      <c r="G444" s="42"/>
      <c r="H444" s="42"/>
      <c r="I444" s="42"/>
      <c r="J444" s="42"/>
      <c r="K444" s="42"/>
      <c r="L444" s="42"/>
      <c r="M444" s="42"/>
      <c r="N444" s="42"/>
      <c r="O444" s="42"/>
      <c r="P444" s="340"/>
      <c r="Q444" s="188"/>
      <c r="R444" s="42"/>
      <c r="S444" s="42"/>
      <c r="T444" s="42"/>
      <c r="U444" s="42"/>
      <c r="V444" s="127" t="s">
        <v>423</v>
      </c>
      <c r="W444" s="308" t="s">
        <v>1431</v>
      </c>
      <c r="X444" s="301"/>
      <c r="Y444" s="301"/>
      <c r="Z444" s="302">
        <v>4350</v>
      </c>
      <c r="AA444" s="301"/>
      <c r="AB444" s="301">
        <f t="shared" si="138"/>
        <v>0</v>
      </c>
      <c r="AC444" s="302">
        <v>0</v>
      </c>
      <c r="AD444" s="310"/>
      <c r="AE444" s="309"/>
      <c r="AF444" s="302">
        <v>5015.5200000000004</v>
      </c>
      <c r="AG444" s="303"/>
      <c r="AH444" s="304">
        <f t="shared" si="131"/>
        <v>665.52000000000044</v>
      </c>
      <c r="AI444" s="305">
        <f t="shared" si="139"/>
        <v>0.15299310344827596</v>
      </c>
      <c r="AJ444" s="310"/>
      <c r="AK444" s="301"/>
      <c r="AL444" s="302">
        <f t="shared" si="140"/>
        <v>5313.5599999999995</v>
      </c>
      <c r="AM444" s="306"/>
      <c r="AN444" s="304">
        <f t="shared" si="136"/>
        <v>-298.03999999999905</v>
      </c>
      <c r="AO444" s="311">
        <f t="shared" si="137"/>
        <v>-5.6090455363259115E-2</v>
      </c>
      <c r="AP444" s="42"/>
      <c r="AQ444" s="42"/>
      <c r="AR444" s="42"/>
      <c r="AS444" s="42"/>
      <c r="AT444" s="42"/>
      <c r="AU444" s="42"/>
      <c r="AV444" s="42"/>
      <c r="AW444" s="42"/>
      <c r="AX444" s="42"/>
      <c r="AY444" s="42"/>
      <c r="AZ444" s="42"/>
      <c r="BA444" s="42"/>
      <c r="BB444" s="42"/>
      <c r="BC444" s="42"/>
      <c r="BD444" s="42"/>
      <c r="BE444" s="42"/>
      <c r="BF444" s="42"/>
      <c r="BG444" s="42"/>
      <c r="BH444" s="42"/>
      <c r="BI444" s="42"/>
    </row>
    <row r="445" spans="1:61" ht="15.75" customHeight="1">
      <c r="A445" s="16" t="str">
        <f t="shared" si="141"/>
        <v>Téléphone</v>
      </c>
      <c r="B445" s="4"/>
      <c r="C445" s="42"/>
      <c r="D445" s="42"/>
      <c r="E445" s="42"/>
      <c r="F445" s="42"/>
      <c r="G445" s="42"/>
      <c r="H445" s="42"/>
      <c r="I445" s="42"/>
      <c r="J445" s="42"/>
      <c r="K445" s="42"/>
      <c r="L445" s="42"/>
      <c r="M445" s="42"/>
      <c r="N445" s="42"/>
      <c r="O445" s="42"/>
      <c r="P445" s="42"/>
      <c r="Q445" s="188"/>
      <c r="S445" s="42"/>
      <c r="T445" s="42"/>
      <c r="U445" s="42"/>
      <c r="V445" s="127" t="s">
        <v>424</v>
      </c>
      <c r="W445" s="308" t="s">
        <v>1471</v>
      </c>
      <c r="X445" s="301"/>
      <c r="Y445" s="301"/>
      <c r="Z445" s="302">
        <v>1347</v>
      </c>
      <c r="AA445" s="301"/>
      <c r="AB445" s="301">
        <f t="shared" si="138"/>
        <v>0</v>
      </c>
      <c r="AC445" s="302">
        <v>0</v>
      </c>
      <c r="AD445" s="310"/>
      <c r="AE445" s="309"/>
      <c r="AF445" s="302">
        <v>2410.41</v>
      </c>
      <c r="AG445" s="303"/>
      <c r="AH445" s="304">
        <f t="shared" si="131"/>
        <v>1063.4099999999999</v>
      </c>
      <c r="AI445" s="327">
        <f t="shared" si="139"/>
        <v>0.78946547884187068</v>
      </c>
      <c r="AJ445" s="310"/>
      <c r="AK445" s="301"/>
      <c r="AL445" s="302">
        <f t="shared" si="140"/>
        <v>1403.95</v>
      </c>
      <c r="AM445" s="306"/>
      <c r="AN445" s="304">
        <f t="shared" si="136"/>
        <v>1006.4599999999998</v>
      </c>
      <c r="AO445" s="311">
        <f t="shared" si="137"/>
        <v>0.7168773816731363</v>
      </c>
      <c r="AP445" s="42"/>
      <c r="AQ445" s="42"/>
      <c r="AR445" s="42"/>
      <c r="AS445" s="42"/>
      <c r="AT445" s="42"/>
      <c r="AU445" s="42"/>
      <c r="AV445" s="42"/>
      <c r="AW445" s="42"/>
      <c r="AX445" s="42"/>
      <c r="AY445" s="42"/>
      <c r="AZ445" s="42"/>
      <c r="BA445" s="42"/>
      <c r="BB445" s="42"/>
      <c r="BC445" s="42"/>
      <c r="BD445" s="42"/>
      <c r="BE445" s="42"/>
      <c r="BF445" s="42"/>
      <c r="BG445" s="42"/>
      <c r="BH445" s="42"/>
      <c r="BI445" s="42"/>
    </row>
    <row r="446" spans="1:61" ht="15.75" customHeight="1">
      <c r="A446" s="16" t="str">
        <f t="shared" si="141"/>
        <v>Frais postaux</v>
      </c>
      <c r="B446" s="4"/>
      <c r="C446" s="42"/>
      <c r="D446" s="42"/>
      <c r="E446" s="42"/>
      <c r="F446" s="42"/>
      <c r="G446" s="42"/>
      <c r="H446" s="42"/>
      <c r="I446" s="42"/>
      <c r="J446" s="42"/>
      <c r="K446" s="42"/>
      <c r="L446" s="42"/>
      <c r="M446" s="42"/>
      <c r="N446" s="42"/>
      <c r="O446" s="42"/>
      <c r="P446" s="42"/>
      <c r="Q446" s="188"/>
      <c r="S446" s="42"/>
      <c r="T446" s="42"/>
      <c r="U446" s="42"/>
      <c r="V446" s="127" t="s">
        <v>425</v>
      </c>
      <c r="W446" s="308" t="s">
        <v>1759</v>
      </c>
      <c r="X446" s="301"/>
      <c r="Y446" s="301"/>
      <c r="Z446" s="302">
        <v>8475</v>
      </c>
      <c r="AA446" s="301"/>
      <c r="AB446" s="301">
        <f t="shared" si="138"/>
        <v>0</v>
      </c>
      <c r="AC446" s="302">
        <v>0</v>
      </c>
      <c r="AD446" s="310"/>
      <c r="AE446" s="309"/>
      <c r="AF446" s="302">
        <v>6601.69</v>
      </c>
      <c r="AG446" s="303"/>
      <c r="AH446" s="304">
        <f t="shared" si="131"/>
        <v>-1873.3100000000004</v>
      </c>
      <c r="AI446" s="305">
        <f t="shared" si="139"/>
        <v>-0.22103952802359886</v>
      </c>
      <c r="AJ446" s="310"/>
      <c r="AK446" s="301"/>
      <c r="AL446" s="302">
        <f t="shared" si="140"/>
        <v>3357.24</v>
      </c>
      <c r="AM446" s="306"/>
      <c r="AN446" s="304">
        <f t="shared" si="136"/>
        <v>3244.45</v>
      </c>
      <c r="AO446" s="311">
        <f t="shared" si="137"/>
        <v>0.96640395086440056</v>
      </c>
      <c r="AP446" s="42"/>
      <c r="AQ446" s="42"/>
      <c r="AR446" s="42"/>
      <c r="AS446" s="42"/>
      <c r="AT446" s="42"/>
      <c r="AU446" s="42"/>
      <c r="AV446" s="42"/>
      <c r="AW446" s="42"/>
      <c r="AX446" s="42"/>
      <c r="AY446" s="42"/>
      <c r="AZ446" s="42"/>
      <c r="BA446" s="42"/>
      <c r="BB446" s="42"/>
      <c r="BC446" s="42"/>
      <c r="BD446" s="42"/>
      <c r="BE446" s="42"/>
      <c r="BF446" s="42"/>
      <c r="BG446" s="42"/>
      <c r="BH446" s="42"/>
      <c r="BI446" s="42"/>
    </row>
    <row r="447" spans="1:61" ht="15.75" customHeight="1">
      <c r="A447" s="16" t="str">
        <f t="shared" si="141"/>
        <v>Divers</v>
      </c>
      <c r="B447" s="4"/>
      <c r="C447" s="42"/>
      <c r="D447" s="42"/>
      <c r="E447" s="42"/>
      <c r="F447" s="42"/>
      <c r="G447" s="42"/>
      <c r="H447" s="42"/>
      <c r="I447" s="42"/>
      <c r="J447" s="42"/>
      <c r="K447" s="42"/>
      <c r="L447" s="42"/>
      <c r="M447" s="42"/>
      <c r="N447" s="42"/>
      <c r="O447" s="42"/>
      <c r="P447" s="42"/>
      <c r="Q447" s="188"/>
      <c r="R447" s="42"/>
      <c r="S447" s="42"/>
      <c r="T447" s="42"/>
      <c r="U447" s="42"/>
      <c r="V447" s="127" t="s">
        <v>426</v>
      </c>
      <c r="W447" s="308" t="s">
        <v>1762</v>
      </c>
      <c r="X447" s="301"/>
      <c r="Y447" s="309"/>
      <c r="Z447" s="302">
        <v>4664.9999999999991</v>
      </c>
      <c r="AA447" s="301"/>
      <c r="AB447" s="309">
        <f t="shared" si="138"/>
        <v>0</v>
      </c>
      <c r="AC447" s="302">
        <v>0</v>
      </c>
      <c r="AD447" s="310"/>
      <c r="AE447" s="309"/>
      <c r="AF447" s="302">
        <v>6505.78</v>
      </c>
      <c r="AG447" s="303"/>
      <c r="AH447" s="304">
        <f t="shared" si="131"/>
        <v>1840.7800000000007</v>
      </c>
      <c r="AI447" s="327">
        <f t="shared" si="139"/>
        <v>0.39459378349410523</v>
      </c>
      <c r="AJ447" s="310"/>
      <c r="AK447" s="301"/>
      <c r="AL447" s="302">
        <f t="shared" si="140"/>
        <v>9503.0399999999991</v>
      </c>
      <c r="AM447" s="306"/>
      <c r="AN447" s="304">
        <f t="shared" si="136"/>
        <v>-2997.2599999999993</v>
      </c>
      <c r="AO447" s="311">
        <f t="shared" si="137"/>
        <v>-0.31540012459170957</v>
      </c>
      <c r="AP447" s="42"/>
      <c r="AQ447" s="42"/>
      <c r="AR447" s="42"/>
      <c r="AS447" s="42"/>
      <c r="AT447" s="42"/>
      <c r="AU447" s="42"/>
      <c r="AV447" s="42"/>
      <c r="AW447" s="42"/>
      <c r="AX447" s="42"/>
      <c r="AY447" s="42"/>
      <c r="AZ447" s="42"/>
      <c r="BA447" s="42"/>
      <c r="BB447" s="42"/>
      <c r="BC447" s="42"/>
      <c r="BD447" s="42"/>
      <c r="BE447" s="42"/>
      <c r="BF447" s="42"/>
      <c r="BG447" s="42"/>
      <c r="BH447" s="42"/>
      <c r="BI447" s="42"/>
    </row>
    <row r="448" spans="1:61" ht="15.75" customHeight="1">
      <c r="A448" s="16" t="str">
        <f t="shared" si="141"/>
        <v>Formation</v>
      </c>
      <c r="B448" s="4"/>
      <c r="C448" s="42"/>
      <c r="D448" s="42"/>
      <c r="E448" s="42"/>
      <c r="F448" s="42"/>
      <c r="G448" s="42"/>
      <c r="H448" s="42"/>
      <c r="I448" s="42"/>
      <c r="J448" s="42"/>
      <c r="K448" s="42"/>
      <c r="L448" s="42"/>
      <c r="M448" s="42"/>
      <c r="N448" s="42"/>
      <c r="O448" s="42"/>
      <c r="P448" s="42"/>
      <c r="Q448" s="188"/>
      <c r="R448" s="42"/>
      <c r="S448" s="42"/>
      <c r="T448" s="42"/>
      <c r="U448" s="42"/>
      <c r="V448" s="127" t="s">
        <v>427</v>
      </c>
      <c r="W448" s="308" t="s">
        <v>1763</v>
      </c>
      <c r="X448" s="301"/>
      <c r="Y448" s="309"/>
      <c r="Z448" s="302">
        <v>7111.9600000000009</v>
      </c>
      <c r="AA448" s="301"/>
      <c r="AB448" s="309">
        <f t="shared" si="138"/>
        <v>0</v>
      </c>
      <c r="AC448" s="302">
        <v>0</v>
      </c>
      <c r="AD448" s="310"/>
      <c r="AE448" s="309"/>
      <c r="AF448" s="302">
        <v>3633.56</v>
      </c>
      <c r="AG448" s="303"/>
      <c r="AH448" s="304">
        <f t="shared" si="131"/>
        <v>-3478.400000000001</v>
      </c>
      <c r="AI448" s="305">
        <f t="shared" si="139"/>
        <v>-0.48909161468849666</v>
      </c>
      <c r="AJ448" s="310"/>
      <c r="AK448" s="301"/>
      <c r="AL448" s="302">
        <f t="shared" si="140"/>
        <v>6634.61</v>
      </c>
      <c r="AM448" s="306"/>
      <c r="AN448" s="304">
        <f t="shared" si="136"/>
        <v>-3001.0499999999997</v>
      </c>
      <c r="AO448" s="311">
        <f t="shared" si="137"/>
        <v>-0.45233254102351156</v>
      </c>
      <c r="AP448" s="42"/>
      <c r="AQ448" s="42"/>
      <c r="AR448" s="42"/>
      <c r="AS448" s="42"/>
      <c r="AT448" s="42"/>
      <c r="AU448" s="42"/>
      <c r="AV448" s="42"/>
      <c r="AW448" s="42"/>
      <c r="AX448" s="42"/>
      <c r="AY448" s="42"/>
      <c r="AZ448" s="42"/>
      <c r="BA448" s="42"/>
      <c r="BB448" s="42"/>
      <c r="BC448" s="42"/>
      <c r="BD448" s="42"/>
      <c r="BE448" s="42"/>
      <c r="BF448" s="42"/>
      <c r="BG448" s="42"/>
      <c r="BH448" s="42"/>
      <c r="BI448" s="42"/>
    </row>
    <row r="449" spans="1:61" ht="15.75" customHeight="1">
      <c r="A449" s="16" t="str">
        <f t="shared" si="141"/>
        <v>Frais bancaires</v>
      </c>
      <c r="B449" s="4"/>
      <c r="C449" s="42"/>
      <c r="D449" s="42"/>
      <c r="E449" s="42"/>
      <c r="F449" s="42"/>
      <c r="G449" s="42"/>
      <c r="H449" s="42"/>
      <c r="I449" s="42"/>
      <c r="J449" s="42"/>
      <c r="K449" s="42"/>
      <c r="L449" s="42"/>
      <c r="M449" s="42"/>
      <c r="N449" s="42"/>
      <c r="O449" s="42"/>
      <c r="P449" s="42"/>
      <c r="Q449" s="188"/>
      <c r="R449" s="42"/>
      <c r="S449" s="42"/>
      <c r="T449" s="42"/>
      <c r="U449" s="42"/>
      <c r="V449" s="127" t="s">
        <v>428</v>
      </c>
      <c r="W449" s="308" t="s">
        <v>1765</v>
      </c>
      <c r="X449" s="301"/>
      <c r="Y449" s="309"/>
      <c r="Z449" s="302">
        <v>32651.377094951909</v>
      </c>
      <c r="AA449" s="301"/>
      <c r="AB449" s="309">
        <f t="shared" si="138"/>
        <v>0</v>
      </c>
      <c r="AC449" s="302">
        <v>0</v>
      </c>
      <c r="AD449" s="310"/>
      <c r="AE449" s="309"/>
      <c r="AF449" s="302">
        <v>26074.619999999995</v>
      </c>
      <c r="AG449" s="303"/>
      <c r="AH449" s="304">
        <f t="shared" si="131"/>
        <v>-6576.757094951914</v>
      </c>
      <c r="AI449" s="305">
        <f t="shared" si="139"/>
        <v>-0.20142357474927813</v>
      </c>
      <c r="AJ449" s="310"/>
      <c r="AK449" s="301"/>
      <c r="AL449" s="302">
        <v>25552.29</v>
      </c>
      <c r="AM449" s="306"/>
      <c r="AN449" s="304">
        <f t="shared" si="136"/>
        <v>522.32999999999447</v>
      </c>
      <c r="AO449" s="311">
        <f t="shared" si="137"/>
        <v>2.0441612082517633E-2</v>
      </c>
      <c r="AP449" s="42"/>
      <c r="AQ449" s="42"/>
      <c r="AR449" s="42"/>
      <c r="AS449" s="42"/>
      <c r="AT449" s="42"/>
      <c r="AU449" s="42"/>
      <c r="AV449" s="42"/>
      <c r="AW449" s="42"/>
      <c r="AX449" s="42"/>
      <c r="AY449" s="42"/>
      <c r="AZ449" s="42"/>
      <c r="BA449" s="42"/>
      <c r="BB449" s="42"/>
      <c r="BC449" s="42"/>
      <c r="BD449" s="42"/>
      <c r="BE449" s="42"/>
      <c r="BF449" s="42"/>
      <c r="BG449" s="42"/>
      <c r="BH449" s="42"/>
      <c r="BI449" s="42"/>
    </row>
    <row r="450" spans="1:61" ht="18" hidden="1" customHeight="1">
      <c r="A450" s="16" t="str">
        <f t="shared" si="141"/>
        <v>Mitsubishi</v>
      </c>
      <c r="B450" s="4"/>
      <c r="C450" s="42"/>
      <c r="D450" s="42"/>
      <c r="E450" s="42"/>
      <c r="F450" s="42"/>
      <c r="G450" s="42"/>
      <c r="H450" s="42"/>
      <c r="I450" s="42"/>
      <c r="J450" s="42"/>
      <c r="K450" s="42"/>
      <c r="L450" s="42"/>
      <c r="M450" s="42"/>
      <c r="N450" s="42"/>
      <c r="O450" s="42"/>
      <c r="P450" s="42"/>
      <c r="Q450" s="188"/>
      <c r="R450" s="42"/>
      <c r="S450" s="42"/>
      <c r="T450" s="42"/>
      <c r="U450" s="42"/>
      <c r="V450" s="127" t="s">
        <v>3131</v>
      </c>
      <c r="W450" s="308"/>
      <c r="X450" s="301"/>
      <c r="Y450" s="309"/>
      <c r="Z450" s="304">
        <v>0</v>
      </c>
      <c r="AA450" s="301"/>
      <c r="AB450" s="301">
        <f t="shared" si="138"/>
        <v>0</v>
      </c>
      <c r="AC450" s="304">
        <v>0</v>
      </c>
      <c r="AD450" s="310"/>
      <c r="AE450" s="309"/>
      <c r="AF450" s="302">
        <v>0</v>
      </c>
      <c r="AG450" s="303"/>
      <c r="AH450" s="304">
        <f t="shared" si="131"/>
        <v>0</v>
      </c>
      <c r="AI450" s="305">
        <f t="shared" si="139"/>
        <v>0</v>
      </c>
      <c r="AJ450" s="310"/>
      <c r="AK450" s="301"/>
      <c r="AL450" s="302">
        <f>+SUMIF($C:$C,$V450,Q:Q)</f>
        <v>0</v>
      </c>
      <c r="AM450" s="306"/>
      <c r="AN450" s="304">
        <f t="shared" si="136"/>
        <v>0</v>
      </c>
      <c r="AO450" s="311">
        <f t="shared" si="137"/>
        <v>0</v>
      </c>
      <c r="AP450" s="42"/>
      <c r="AQ450" s="42"/>
      <c r="AR450" s="42"/>
      <c r="AS450" s="42"/>
      <c r="AT450" s="42"/>
      <c r="AU450" s="42"/>
      <c r="AV450" s="42"/>
      <c r="AW450" s="42"/>
      <c r="AX450" s="42"/>
      <c r="AY450" s="42"/>
      <c r="AZ450" s="42"/>
      <c r="BA450" s="42"/>
      <c r="BB450" s="42"/>
      <c r="BC450" s="42"/>
      <c r="BD450" s="42"/>
      <c r="BE450" s="42"/>
      <c r="BF450" s="42"/>
      <c r="BG450" s="42"/>
      <c r="BH450" s="42"/>
      <c r="BI450" s="42"/>
    </row>
    <row r="451" spans="1:61" ht="18" hidden="1" customHeight="1">
      <c r="A451" s="16" t="str">
        <f t="shared" si="141"/>
        <v>[...]</v>
      </c>
      <c r="B451" s="4"/>
      <c r="C451" s="42"/>
      <c r="D451" s="42"/>
      <c r="E451" s="42"/>
      <c r="F451" s="42"/>
      <c r="G451" s="42"/>
      <c r="H451" s="42"/>
      <c r="I451" s="42"/>
      <c r="J451" s="42"/>
      <c r="K451" s="42"/>
      <c r="L451" s="42"/>
      <c r="M451" s="42"/>
      <c r="N451" s="42"/>
      <c r="O451" s="42"/>
      <c r="P451" s="42"/>
      <c r="Q451" s="188"/>
      <c r="R451" s="42"/>
      <c r="S451" s="42"/>
      <c r="T451" s="42"/>
      <c r="U451" s="42"/>
      <c r="V451" s="127" t="s">
        <v>330</v>
      </c>
      <c r="W451" s="308"/>
      <c r="X451" s="301"/>
      <c r="Y451" s="309"/>
      <c r="Z451" s="304">
        <v>0</v>
      </c>
      <c r="AA451" s="301"/>
      <c r="AB451" s="301">
        <f t="shared" si="138"/>
        <v>0</v>
      </c>
      <c r="AC451" s="304">
        <v>0</v>
      </c>
      <c r="AD451" s="310"/>
      <c r="AE451" s="309"/>
      <c r="AF451" s="302">
        <v>0</v>
      </c>
      <c r="AG451" s="303"/>
      <c r="AH451" s="304">
        <f t="shared" si="131"/>
        <v>0</v>
      </c>
      <c r="AI451" s="305">
        <f t="shared" si="139"/>
        <v>0</v>
      </c>
      <c r="AJ451" s="310"/>
      <c r="AK451" s="301"/>
      <c r="AL451" s="302"/>
      <c r="AM451" s="306"/>
      <c r="AN451" s="304">
        <f t="shared" si="136"/>
        <v>0</v>
      </c>
      <c r="AO451" s="311">
        <f t="shared" si="137"/>
        <v>0</v>
      </c>
      <c r="AP451" s="42"/>
      <c r="AQ451" s="42"/>
      <c r="AR451" s="42"/>
      <c r="AS451" s="42"/>
      <c r="AT451" s="42"/>
      <c r="AU451" s="42"/>
      <c r="AV451" s="42"/>
      <c r="AW451" s="42"/>
      <c r="AX451" s="42"/>
      <c r="AY451" s="42"/>
      <c r="AZ451" s="42"/>
      <c r="BA451" s="42"/>
      <c r="BB451" s="42"/>
      <c r="BC451" s="42"/>
      <c r="BD451" s="42"/>
      <c r="BE451" s="42"/>
      <c r="BF451" s="42"/>
      <c r="BG451" s="42"/>
      <c r="BH451" s="42"/>
      <c r="BI451" s="42"/>
    </row>
    <row r="452" spans="1:61" ht="18" hidden="1" customHeight="1">
      <c r="A452" s="16" t="str">
        <f t="shared" si="141"/>
        <v>[...]</v>
      </c>
      <c r="B452" s="4"/>
      <c r="C452" s="42"/>
      <c r="D452" s="42"/>
      <c r="E452" s="42"/>
      <c r="F452" s="42"/>
      <c r="G452" s="42"/>
      <c r="H452" s="42"/>
      <c r="I452" s="42"/>
      <c r="J452" s="42"/>
      <c r="K452" s="42"/>
      <c r="L452" s="42"/>
      <c r="M452" s="42"/>
      <c r="N452" s="42"/>
      <c r="O452" s="42"/>
      <c r="P452" s="340"/>
      <c r="Q452" s="188"/>
      <c r="R452" s="42"/>
      <c r="S452" s="42"/>
      <c r="T452" s="42"/>
      <c r="U452" s="42"/>
      <c r="V452" s="127" t="s">
        <v>330</v>
      </c>
      <c r="W452" s="308"/>
      <c r="X452" s="301"/>
      <c r="Y452" s="309"/>
      <c r="Z452" s="304">
        <v>0</v>
      </c>
      <c r="AA452" s="301"/>
      <c r="AB452" s="301">
        <f t="shared" si="138"/>
        <v>0</v>
      </c>
      <c r="AC452" s="304">
        <v>0</v>
      </c>
      <c r="AD452" s="310"/>
      <c r="AE452" s="309"/>
      <c r="AF452" s="302">
        <v>0</v>
      </c>
      <c r="AG452" s="303"/>
      <c r="AH452" s="304">
        <f t="shared" si="131"/>
        <v>0</v>
      </c>
      <c r="AI452" s="305">
        <f t="shared" si="139"/>
        <v>0</v>
      </c>
      <c r="AJ452" s="310"/>
      <c r="AK452" s="301"/>
      <c r="AL452" s="302"/>
      <c r="AM452" s="306"/>
      <c r="AN452" s="304">
        <f t="shared" si="136"/>
        <v>0</v>
      </c>
      <c r="AO452" s="311">
        <f t="shared" si="137"/>
        <v>0</v>
      </c>
      <c r="AP452" s="42"/>
      <c r="AQ452" s="42"/>
      <c r="AR452" s="42"/>
      <c r="AS452" s="42"/>
      <c r="AT452" s="42"/>
      <c r="AU452" s="42"/>
      <c r="AV452" s="42"/>
      <c r="AW452" s="42"/>
      <c r="AX452" s="42"/>
      <c r="AY452" s="42"/>
      <c r="AZ452" s="42"/>
      <c r="BA452" s="42"/>
      <c r="BB452" s="42"/>
      <c r="BC452" s="42"/>
      <c r="BD452" s="42"/>
      <c r="BE452" s="42"/>
      <c r="BF452" s="42"/>
      <c r="BG452" s="42"/>
      <c r="BH452" s="42"/>
      <c r="BI452" s="42"/>
    </row>
    <row r="453" spans="1:61" ht="15.75" customHeight="1">
      <c r="A453" s="16" t="str">
        <f t="shared" si="141"/>
        <v>TOTAL SEMI-FIXES</v>
      </c>
      <c r="B453" s="4"/>
      <c r="C453" s="42"/>
      <c r="D453" s="42"/>
      <c r="E453" s="42"/>
      <c r="F453" s="42"/>
      <c r="G453" s="42"/>
      <c r="H453" s="42"/>
      <c r="I453" s="42"/>
      <c r="J453" s="42"/>
      <c r="K453" s="42"/>
      <c r="L453" s="42"/>
      <c r="M453" s="42"/>
      <c r="N453" s="42"/>
      <c r="O453" s="42"/>
      <c r="P453" s="42"/>
      <c r="Q453" s="188"/>
      <c r="R453" s="42"/>
      <c r="S453" s="42"/>
      <c r="T453" s="42"/>
      <c r="U453" s="42"/>
      <c r="V453" s="318" t="s">
        <v>429</v>
      </c>
      <c r="W453" s="341"/>
      <c r="X453" s="320">
        <f>Z453/+Z408</f>
        <v>0.14145537823245843</v>
      </c>
      <c r="Y453" s="319"/>
      <c r="Z453" s="321">
        <f>+SUM(Z435:Z452)</f>
        <v>256919.10774011078</v>
      </c>
      <c r="AA453" s="320" t="e">
        <f>AC453/+AC408</f>
        <v>#DIV/0!</v>
      </c>
      <c r="AB453" s="319"/>
      <c r="AC453" s="321">
        <v>0</v>
      </c>
      <c r="AD453" s="322">
        <f>AF453/AF408</f>
        <v>0.18057669306622512</v>
      </c>
      <c r="AE453" s="319"/>
      <c r="AF453" s="321">
        <f>+SUM(AF435:AF452)</f>
        <v>285069.93</v>
      </c>
      <c r="AG453" s="329"/>
      <c r="AH453" s="324">
        <f>+SUM(AH435:AH452)</f>
        <v>28150.822259889224</v>
      </c>
      <c r="AI453" s="320">
        <f>AH453/Z453</f>
        <v>0.109570761425676</v>
      </c>
      <c r="AJ453" s="322">
        <f>IF($AL$407=0,0,AL453/$AL$407)</f>
        <v>1.6690379878286778E-2</v>
      </c>
      <c r="AK453" s="320"/>
      <c r="AL453" s="321">
        <f>+SUM(AL435:AL452)</f>
        <v>249764.22999999995</v>
      </c>
      <c r="AM453" s="330"/>
      <c r="AN453" s="324">
        <f>+SUM(AN435:AN452)</f>
        <v>35305.700000000019</v>
      </c>
      <c r="AO453" s="342">
        <f t="shared" si="137"/>
        <v>0.14135611012033239</v>
      </c>
      <c r="AP453" s="42"/>
      <c r="AQ453" s="188"/>
      <c r="AR453" s="188"/>
      <c r="AS453" s="42"/>
      <c r="AT453" s="42"/>
      <c r="AU453" s="42"/>
      <c r="AV453" s="42"/>
      <c r="AW453" s="42"/>
      <c r="AX453" s="42"/>
      <c r="AY453" s="42"/>
      <c r="AZ453" s="42"/>
      <c r="BA453" s="42"/>
      <c r="BB453" s="42"/>
      <c r="BC453" s="42"/>
      <c r="BD453" s="42"/>
      <c r="BE453" s="42"/>
      <c r="BF453" s="42"/>
      <c r="BG453" s="42"/>
      <c r="BH453" s="42"/>
      <c r="BI453" s="42"/>
    </row>
    <row r="454" spans="1:61" ht="15.75" customHeight="1">
      <c r="A454" s="16" t="str">
        <f t="shared" si="141"/>
        <v>Loyer</v>
      </c>
      <c r="B454" s="4"/>
      <c r="C454" s="42"/>
      <c r="D454" s="42"/>
      <c r="E454" s="42"/>
      <c r="F454" s="42"/>
      <c r="G454" s="42"/>
      <c r="H454" s="42"/>
      <c r="I454" s="42"/>
      <c r="J454" s="42"/>
      <c r="K454" s="42"/>
      <c r="L454" s="42"/>
      <c r="M454" s="42"/>
      <c r="N454" s="42"/>
      <c r="O454" s="42"/>
      <c r="P454" s="42"/>
      <c r="Q454" s="42"/>
      <c r="R454" s="42"/>
      <c r="S454" s="42"/>
      <c r="T454" s="42"/>
      <c r="U454" s="42"/>
      <c r="V454" s="127" t="s">
        <v>1444</v>
      </c>
      <c r="W454" s="308" t="s">
        <v>1445</v>
      </c>
      <c r="X454" s="301"/>
      <c r="Y454" s="309"/>
      <c r="Z454" s="302">
        <v>150000</v>
      </c>
      <c r="AA454" s="301"/>
      <c r="AB454" s="309">
        <f t="shared" ref="AB454:AB463" si="142">IF(AC454=0,0,AC454/(G$13+G$97))</f>
        <v>0</v>
      </c>
      <c r="AC454" s="302">
        <v>0</v>
      </c>
      <c r="AD454" s="310"/>
      <c r="AE454" s="309"/>
      <c r="AF454" s="302">
        <v>150000</v>
      </c>
      <c r="AG454" s="303"/>
      <c r="AH454" s="304">
        <f t="shared" ref="AH454:AH462" si="143">AF454-Z454</f>
        <v>0</v>
      </c>
      <c r="AI454" s="305">
        <f t="shared" ref="AI454:AI462" si="144">IF(Z454=0,0,AH454/Z454)</f>
        <v>0</v>
      </c>
      <c r="AJ454" s="310"/>
      <c r="AK454" s="301"/>
      <c r="AL454" s="302">
        <v>150000</v>
      </c>
      <c r="AM454" s="306"/>
      <c r="AN454" s="304">
        <f t="shared" ref="AN454:AN462" si="145">AF454-AL454</f>
        <v>0</v>
      </c>
      <c r="AO454" s="311">
        <f t="shared" si="137"/>
        <v>0</v>
      </c>
      <c r="AP454" s="42"/>
      <c r="AQ454" s="343"/>
      <c r="AR454" s="188"/>
      <c r="AS454" s="42"/>
      <c r="AT454" s="42"/>
      <c r="AU454" s="42"/>
      <c r="AV454" s="42"/>
      <c r="AW454" s="42"/>
      <c r="AX454" s="42"/>
      <c r="AY454" s="42"/>
      <c r="AZ454" s="42"/>
      <c r="BA454" s="42"/>
      <c r="BB454" s="42"/>
      <c r="BC454" s="42"/>
      <c r="BD454" s="42"/>
      <c r="BE454" s="42"/>
      <c r="BF454" s="42"/>
      <c r="BG454" s="42"/>
      <c r="BH454" s="42"/>
      <c r="BI454" s="42"/>
    </row>
    <row r="455" spans="1:61" ht="15.75" customHeight="1">
      <c r="A455" s="16" t="str">
        <f t="shared" si="141"/>
        <v>Taxes foncières</v>
      </c>
      <c r="B455" s="4"/>
      <c r="C455" s="42"/>
      <c r="D455" s="42"/>
      <c r="E455" s="42"/>
      <c r="F455" s="42"/>
      <c r="G455" s="42"/>
      <c r="H455" s="42"/>
      <c r="I455" s="42"/>
      <c r="J455" s="42"/>
      <c r="K455" s="42"/>
      <c r="L455" s="42"/>
      <c r="M455" s="42"/>
      <c r="N455" s="42"/>
      <c r="O455" s="42"/>
      <c r="P455" s="42"/>
      <c r="Q455" s="42"/>
      <c r="R455" s="42"/>
      <c r="S455" s="42"/>
      <c r="T455" s="42"/>
      <c r="U455" s="42"/>
      <c r="V455" s="127" t="s">
        <v>1450</v>
      </c>
      <c r="W455" s="308" t="s">
        <v>1451</v>
      </c>
      <c r="X455" s="301"/>
      <c r="Y455" s="309"/>
      <c r="Z455" s="302">
        <v>19039.590000000004</v>
      </c>
      <c r="AA455" s="301"/>
      <c r="AB455" s="309">
        <f t="shared" si="142"/>
        <v>0</v>
      </c>
      <c r="AC455" s="302">
        <v>0</v>
      </c>
      <c r="AD455" s="310"/>
      <c r="AE455" s="309"/>
      <c r="AF455" s="302">
        <v>19039.89</v>
      </c>
      <c r="AG455" s="303"/>
      <c r="AH455" s="304">
        <f t="shared" si="143"/>
        <v>0.29999999999563443</v>
      </c>
      <c r="AI455" s="305">
        <f t="shared" si="144"/>
        <v>1.5756641818213227E-5</v>
      </c>
      <c r="AJ455" s="310"/>
      <c r="AK455" s="301"/>
      <c r="AL455" s="302">
        <v>18490.5</v>
      </c>
      <c r="AM455" s="306"/>
      <c r="AN455" s="304">
        <f t="shared" si="145"/>
        <v>549.38999999999942</v>
      </c>
      <c r="AO455" s="311">
        <f t="shared" si="137"/>
        <v>2.9712014277601981E-2</v>
      </c>
      <c r="AP455" s="42"/>
      <c r="AQ455" s="343"/>
      <c r="AR455" s="188"/>
      <c r="AS455" s="42"/>
      <c r="AT455" s="42"/>
      <c r="AU455" s="42"/>
      <c r="AV455" s="42"/>
      <c r="AW455" s="42"/>
      <c r="AX455" s="42"/>
      <c r="AY455" s="42"/>
      <c r="AZ455" s="42"/>
      <c r="BA455" s="42"/>
      <c r="BB455" s="42"/>
      <c r="BC455" s="42"/>
      <c r="BD455" s="42"/>
      <c r="BE455" s="42"/>
      <c r="BF455" s="42"/>
      <c r="BG455" s="42"/>
      <c r="BH455" s="42"/>
      <c r="BI455" s="42"/>
    </row>
    <row r="456" spans="1:61" ht="15.75" customHeight="1">
      <c r="A456" s="16" t="str">
        <f t="shared" si="141"/>
        <v>Taxes d`affaires</v>
      </c>
      <c r="B456" s="4"/>
      <c r="C456" s="42"/>
      <c r="D456" s="42"/>
      <c r="E456" s="42"/>
      <c r="F456" s="42"/>
      <c r="G456" s="42"/>
      <c r="H456" s="42"/>
      <c r="I456" s="42"/>
      <c r="J456" s="42"/>
      <c r="K456" s="42"/>
      <c r="L456" s="42"/>
      <c r="M456" s="42"/>
      <c r="N456" s="42"/>
      <c r="O456" s="42"/>
      <c r="P456" s="42"/>
      <c r="Q456" s="42"/>
      <c r="R456" s="42"/>
      <c r="S456" s="42"/>
      <c r="T456" s="42"/>
      <c r="U456" s="42"/>
      <c r="V456" s="128" t="s">
        <v>1454</v>
      </c>
      <c r="W456" s="313" t="s">
        <v>1455</v>
      </c>
      <c r="X456" s="285"/>
      <c r="Y456" s="314"/>
      <c r="Z456" s="286">
        <v>8159.8200000000015</v>
      </c>
      <c r="AA456" s="285"/>
      <c r="AB456" s="314">
        <f t="shared" si="142"/>
        <v>0</v>
      </c>
      <c r="AC456" s="286">
        <v>0</v>
      </c>
      <c r="AD456" s="315"/>
      <c r="AE456" s="314"/>
      <c r="AF456" s="286">
        <v>8159.9699999999993</v>
      </c>
      <c r="AG456" s="287"/>
      <c r="AH456" s="288">
        <f t="shared" si="143"/>
        <v>0.14999999999781721</v>
      </c>
      <c r="AI456" s="316">
        <f t="shared" si="144"/>
        <v>1.8382758442933445E-5</v>
      </c>
      <c r="AJ456" s="315"/>
      <c r="AK456" s="285"/>
      <c r="AL456" s="286">
        <v>7924.5</v>
      </c>
      <c r="AM456" s="290"/>
      <c r="AN456" s="288">
        <f t="shared" si="145"/>
        <v>235.46999999999935</v>
      </c>
      <c r="AO456" s="291">
        <f t="shared" si="137"/>
        <v>2.9714177550634026E-2</v>
      </c>
      <c r="AP456" s="42"/>
      <c r="AQ456" s="343"/>
      <c r="AR456" s="188"/>
      <c r="AS456" s="42"/>
      <c r="AT456" s="42"/>
      <c r="AU456" s="42"/>
      <c r="AV456" s="42"/>
      <c r="AW456" s="42"/>
      <c r="AX456" s="42"/>
      <c r="AY456" s="42"/>
      <c r="AZ456" s="42"/>
      <c r="BA456" s="42"/>
      <c r="BB456" s="42"/>
      <c r="BC456" s="42"/>
      <c r="BD456" s="42"/>
      <c r="BE456" s="42"/>
      <c r="BF456" s="42"/>
      <c r="BG456" s="42"/>
      <c r="BH456" s="42"/>
      <c r="BI456" s="42"/>
    </row>
    <row r="457" spans="1:61" ht="18" hidden="1" customHeight="1">
      <c r="A457" s="16" t="str">
        <f t="shared" si="141"/>
        <v>Taxe sur le capital</v>
      </c>
      <c r="B457" s="4"/>
      <c r="C457" s="42"/>
      <c r="D457" s="42"/>
      <c r="E457" s="42"/>
      <c r="F457" s="42"/>
      <c r="G457" s="42"/>
      <c r="H457" s="42"/>
      <c r="I457" s="42"/>
      <c r="J457" s="42"/>
      <c r="K457" s="42"/>
      <c r="L457" s="42"/>
      <c r="M457" s="42"/>
      <c r="N457" s="42"/>
      <c r="O457" s="42"/>
      <c r="P457" s="42"/>
      <c r="Q457" s="42"/>
      <c r="R457" s="42"/>
      <c r="S457" s="42"/>
      <c r="T457" s="42"/>
      <c r="U457" s="42"/>
      <c r="V457" s="127" t="s">
        <v>1458</v>
      </c>
      <c r="W457" s="308"/>
      <c r="X457" s="301"/>
      <c r="Y457" s="309"/>
      <c r="Z457" s="302">
        <v>0</v>
      </c>
      <c r="AA457" s="301"/>
      <c r="AB457" s="309">
        <f t="shared" si="142"/>
        <v>0</v>
      </c>
      <c r="AC457" s="302">
        <v>0</v>
      </c>
      <c r="AD457" s="310"/>
      <c r="AE457" s="309"/>
      <c r="AF457" s="302">
        <v>0</v>
      </c>
      <c r="AG457" s="303"/>
      <c r="AH457" s="304">
        <f t="shared" si="143"/>
        <v>0</v>
      </c>
      <c r="AI457" s="305">
        <f t="shared" si="144"/>
        <v>0</v>
      </c>
      <c r="AJ457" s="310"/>
      <c r="AK457" s="301"/>
      <c r="AL457" s="302">
        <v>0</v>
      </c>
      <c r="AM457" s="306"/>
      <c r="AN457" s="304">
        <f t="shared" si="145"/>
        <v>0</v>
      </c>
      <c r="AO457" s="311">
        <f t="shared" si="137"/>
        <v>0</v>
      </c>
      <c r="AP457" s="42"/>
      <c r="AQ457" s="42"/>
      <c r="AR457" s="188"/>
      <c r="AS457" s="42"/>
      <c r="AT457" s="42"/>
      <c r="AU457" s="42"/>
      <c r="AV457" s="42"/>
      <c r="AW457" s="42"/>
      <c r="AX457" s="42"/>
      <c r="AY457" s="42"/>
      <c r="AZ457" s="42"/>
      <c r="BA457" s="42"/>
      <c r="BB457" s="42"/>
      <c r="BC457" s="42"/>
      <c r="BD457" s="42"/>
      <c r="BE457" s="42"/>
      <c r="BF457" s="42"/>
      <c r="BG457" s="42"/>
      <c r="BH457" s="42"/>
      <c r="BI457" s="42"/>
    </row>
    <row r="458" spans="1:61" ht="15.75" customHeight="1">
      <c r="A458" s="16" t="str">
        <f t="shared" si="141"/>
        <v>Assurances</v>
      </c>
      <c r="B458" s="4"/>
      <c r="C458" s="42"/>
      <c r="D458" s="42"/>
      <c r="E458" s="42"/>
      <c r="F458" s="42"/>
      <c r="G458" s="42"/>
      <c r="H458" s="42"/>
      <c r="I458" s="42"/>
      <c r="J458" s="42"/>
      <c r="K458" s="42"/>
      <c r="L458" s="42"/>
      <c r="M458" s="42"/>
      <c r="N458" s="42"/>
      <c r="O458" s="42"/>
      <c r="P458" s="42"/>
      <c r="Q458" s="42"/>
      <c r="R458" s="42"/>
      <c r="S458" s="42"/>
      <c r="T458" s="42"/>
      <c r="U458" s="42"/>
      <c r="V458" s="128" t="s">
        <v>1460</v>
      </c>
      <c r="W458" s="313" t="s">
        <v>1461</v>
      </c>
      <c r="X458" s="285"/>
      <c r="Y458" s="314"/>
      <c r="Z458" s="286">
        <v>10713.5</v>
      </c>
      <c r="AA458" s="285"/>
      <c r="AB458" s="314">
        <f t="shared" si="142"/>
        <v>0</v>
      </c>
      <c r="AC458" s="286">
        <v>0</v>
      </c>
      <c r="AD458" s="315"/>
      <c r="AE458" s="314"/>
      <c r="AF458" s="286">
        <v>10713.48</v>
      </c>
      <c r="AG458" s="287"/>
      <c r="AH458" s="288">
        <f t="shared" si="143"/>
        <v>-2.0000000000436557E-2</v>
      </c>
      <c r="AI458" s="316">
        <f t="shared" si="144"/>
        <v>-1.8668035656355587E-6</v>
      </c>
      <c r="AJ458" s="315"/>
      <c r="AK458" s="285"/>
      <c r="AL458" s="286">
        <v>14561.49</v>
      </c>
      <c r="AM458" s="290"/>
      <c r="AN458" s="288">
        <f t="shared" si="145"/>
        <v>-3848.01</v>
      </c>
      <c r="AO458" s="291">
        <f t="shared" si="137"/>
        <v>-0.26425935807393341</v>
      </c>
      <c r="AP458" s="42"/>
      <c r="AQ458" s="343"/>
      <c r="AR458" s="188"/>
      <c r="AS458" s="42"/>
      <c r="AT458" s="42"/>
      <c r="AU458" s="42"/>
      <c r="AV458" s="42"/>
      <c r="AW458" s="42"/>
      <c r="AX458" s="42"/>
      <c r="AY458" s="42"/>
      <c r="AZ458" s="42"/>
      <c r="BA458" s="42"/>
      <c r="BB458" s="42"/>
      <c r="BC458" s="42"/>
      <c r="BD458" s="42"/>
      <c r="BE458" s="42"/>
      <c r="BF458" s="42"/>
      <c r="BG458" s="42"/>
      <c r="BH458" s="42"/>
      <c r="BI458" s="42"/>
    </row>
    <row r="459" spans="1:61" ht="15.75" customHeight="1">
      <c r="A459" s="16" t="str">
        <f t="shared" si="141"/>
        <v>Chauffage, éclairage</v>
      </c>
      <c r="B459" s="4"/>
      <c r="C459" s="42"/>
      <c r="D459" s="42"/>
      <c r="E459" s="42"/>
      <c r="F459" s="42"/>
      <c r="G459" s="42"/>
      <c r="H459" s="42"/>
      <c r="I459" s="42"/>
      <c r="J459" s="42"/>
      <c r="K459" s="42"/>
      <c r="L459" s="42"/>
      <c r="M459" s="42"/>
      <c r="N459" s="42"/>
      <c r="O459" s="42"/>
      <c r="P459" s="42"/>
      <c r="Q459" s="42"/>
      <c r="R459" s="42"/>
      <c r="S459" s="42"/>
      <c r="T459" s="42"/>
      <c r="U459" s="42"/>
      <c r="V459" s="127" t="s">
        <v>1466</v>
      </c>
      <c r="W459" s="308" t="s">
        <v>1467</v>
      </c>
      <c r="X459" s="344"/>
      <c r="Y459" s="345"/>
      <c r="Z459" s="302">
        <v>20025</v>
      </c>
      <c r="AA459" s="344"/>
      <c r="AB459" s="345">
        <f t="shared" si="142"/>
        <v>0</v>
      </c>
      <c r="AC459" s="302">
        <v>0</v>
      </c>
      <c r="AD459" s="310"/>
      <c r="AE459" s="309"/>
      <c r="AF459" s="302">
        <v>19757.789999999997</v>
      </c>
      <c r="AG459" s="303"/>
      <c r="AH459" s="304">
        <f t="shared" si="143"/>
        <v>-267.21000000000276</v>
      </c>
      <c r="AI459" s="305">
        <f t="shared" si="144"/>
        <v>-1.3343820224719239E-2</v>
      </c>
      <c r="AJ459" s="310"/>
      <c r="AK459" s="301"/>
      <c r="AL459" s="302">
        <v>17232.509999999998</v>
      </c>
      <c r="AM459" s="306"/>
      <c r="AN459" s="304">
        <f t="shared" si="145"/>
        <v>2525.2799999999988</v>
      </c>
      <c r="AO459" s="311">
        <f t="shared" si="137"/>
        <v>0.14654162394218828</v>
      </c>
      <c r="AP459" s="42"/>
      <c r="AQ459" s="42"/>
      <c r="AR459" s="188"/>
      <c r="AS459" s="42"/>
      <c r="AT459" s="42"/>
      <c r="AU459" s="42"/>
      <c r="AV459" s="42"/>
      <c r="AW459" s="42"/>
      <c r="AX459" s="42"/>
      <c r="AY459" s="42"/>
      <c r="AZ459" s="42"/>
      <c r="BA459" s="42"/>
      <c r="BB459" s="42"/>
      <c r="BC459" s="42"/>
      <c r="BD459" s="42"/>
      <c r="BE459" s="42"/>
      <c r="BF459" s="42"/>
      <c r="BG459" s="42"/>
      <c r="BH459" s="42"/>
      <c r="BI459" s="42"/>
    </row>
    <row r="460" spans="1:61" ht="15.75" customHeight="1">
      <c r="A460" s="16" t="str">
        <f t="shared" si="141"/>
        <v>Honoraires</v>
      </c>
      <c r="B460" s="4"/>
      <c r="C460" s="42"/>
      <c r="D460" s="42"/>
      <c r="E460" s="42"/>
      <c r="F460" s="42"/>
      <c r="G460" s="42"/>
      <c r="H460" s="42"/>
      <c r="I460" s="42"/>
      <c r="J460" s="42"/>
      <c r="K460" s="42"/>
      <c r="L460" s="42"/>
      <c r="M460" s="42"/>
      <c r="N460" s="42"/>
      <c r="O460" s="42"/>
      <c r="P460" s="42"/>
      <c r="Q460" s="42"/>
      <c r="R460" s="42"/>
      <c r="S460" s="42"/>
      <c r="T460" s="42"/>
      <c r="U460" s="42"/>
      <c r="V460" s="127" t="s">
        <v>1470</v>
      </c>
      <c r="W460" s="308" t="s">
        <v>1805</v>
      </c>
      <c r="X460" s="301"/>
      <c r="Y460" s="309"/>
      <c r="Z460" s="302">
        <v>5250</v>
      </c>
      <c r="AA460" s="301"/>
      <c r="AB460" s="309">
        <f t="shared" si="142"/>
        <v>0</v>
      </c>
      <c r="AC460" s="302">
        <v>0</v>
      </c>
      <c r="AD460" s="310"/>
      <c r="AE460" s="309"/>
      <c r="AF460" s="302">
        <v>4816</v>
      </c>
      <c r="AG460" s="303"/>
      <c r="AH460" s="304">
        <f t="shared" si="143"/>
        <v>-434</v>
      </c>
      <c r="AI460" s="305">
        <f t="shared" si="144"/>
        <v>-8.2666666666666666E-2</v>
      </c>
      <c r="AJ460" s="310"/>
      <c r="AK460" s="301"/>
      <c r="AL460" s="302">
        <v>18921.989999999998</v>
      </c>
      <c r="AM460" s="306"/>
      <c r="AN460" s="304">
        <f t="shared" si="145"/>
        <v>-14105.989999999998</v>
      </c>
      <c r="AO460" s="311">
        <f t="shared" si="137"/>
        <v>-0.74548131565443165</v>
      </c>
      <c r="AP460" s="42"/>
      <c r="AQ460" s="343"/>
      <c r="AR460" s="188"/>
      <c r="AS460" s="42"/>
      <c r="AT460" s="42"/>
      <c r="AU460" s="42"/>
      <c r="AV460" s="42"/>
      <c r="AW460" s="42"/>
      <c r="AX460" s="42"/>
      <c r="AY460" s="42"/>
      <c r="AZ460" s="42"/>
      <c r="BA460" s="42"/>
      <c r="BB460" s="42"/>
      <c r="BC460" s="42"/>
      <c r="BD460" s="42"/>
      <c r="BE460" s="42"/>
      <c r="BF460" s="42"/>
      <c r="BG460" s="42"/>
      <c r="BH460" s="42"/>
      <c r="BI460" s="42"/>
    </row>
    <row r="461" spans="1:61" ht="15.75" customHeight="1">
      <c r="A461" s="16" t="str">
        <f t="shared" si="141"/>
        <v>Réparation équipement</v>
      </c>
      <c r="B461" s="4"/>
      <c r="C461" s="42"/>
      <c r="D461" s="42"/>
      <c r="E461" s="42"/>
      <c r="F461" s="42"/>
      <c r="G461" s="42"/>
      <c r="H461" s="42"/>
      <c r="I461" s="42"/>
      <c r="J461" s="42"/>
      <c r="K461" s="42"/>
      <c r="L461" s="42"/>
      <c r="M461" s="42"/>
      <c r="N461" s="42"/>
      <c r="O461" s="42"/>
      <c r="P461" s="42"/>
      <c r="Q461" s="42"/>
      <c r="R461" s="42"/>
      <c r="S461" s="42"/>
      <c r="T461" s="42"/>
      <c r="U461" s="42"/>
      <c r="V461" s="128" t="s">
        <v>1472</v>
      </c>
      <c r="W461" s="313" t="s">
        <v>1814</v>
      </c>
      <c r="X461" s="285"/>
      <c r="Y461" s="314"/>
      <c r="Z461" s="286">
        <v>1350</v>
      </c>
      <c r="AA461" s="285"/>
      <c r="AB461" s="314">
        <f t="shared" si="142"/>
        <v>0</v>
      </c>
      <c r="AC461" s="286">
        <v>0</v>
      </c>
      <c r="AD461" s="315"/>
      <c r="AE461" s="314"/>
      <c r="AF461" s="286">
        <v>1350</v>
      </c>
      <c r="AG461" s="287"/>
      <c r="AH461" s="288">
        <f t="shared" si="143"/>
        <v>0</v>
      </c>
      <c r="AI461" s="316">
        <f t="shared" si="144"/>
        <v>0</v>
      </c>
      <c r="AJ461" s="315"/>
      <c r="AK461" s="285"/>
      <c r="AL461" s="286">
        <v>3591.9</v>
      </c>
      <c r="AM461" s="290"/>
      <c r="AN461" s="288">
        <f t="shared" si="145"/>
        <v>-2241.9</v>
      </c>
      <c r="AO461" s="291">
        <f t="shared" si="137"/>
        <v>-0.62415434728138308</v>
      </c>
      <c r="AP461" s="42"/>
      <c r="AQ461" s="42"/>
      <c r="AR461" s="188"/>
      <c r="AS461" s="42"/>
      <c r="AT461" s="42"/>
      <c r="AU461" s="42"/>
      <c r="AV461" s="42"/>
      <c r="AW461" s="42"/>
      <c r="AX461" s="42"/>
      <c r="AY461" s="42"/>
      <c r="AZ461" s="42"/>
      <c r="BA461" s="42"/>
      <c r="BB461" s="42"/>
      <c r="BC461" s="42"/>
      <c r="BD461" s="42"/>
      <c r="BE461" s="42"/>
      <c r="BF461" s="42"/>
      <c r="BG461" s="42"/>
      <c r="BH461" s="42"/>
      <c r="BI461" s="42"/>
    </row>
    <row r="462" spans="1:61" ht="15.75" customHeight="1">
      <c r="A462" s="16" t="str">
        <f t="shared" si="141"/>
        <v>Location équipement</v>
      </c>
      <c r="B462" s="4"/>
      <c r="C462" s="42"/>
      <c r="D462" s="42"/>
      <c r="E462" s="42"/>
      <c r="F462" s="42"/>
      <c r="G462" s="42"/>
      <c r="H462" s="42"/>
      <c r="I462" s="42"/>
      <c r="J462" s="42"/>
      <c r="K462" s="42"/>
      <c r="L462" s="42"/>
      <c r="M462" s="42"/>
      <c r="N462" s="42"/>
      <c r="O462" s="42"/>
      <c r="P462" s="42"/>
      <c r="Q462" s="42"/>
      <c r="R462" s="42"/>
      <c r="S462" s="42"/>
      <c r="T462" s="42"/>
      <c r="U462" s="346"/>
      <c r="V462" s="127" t="s">
        <v>1476</v>
      </c>
      <c r="W462" s="308" t="s">
        <v>1477</v>
      </c>
      <c r="X462" s="301"/>
      <c r="Y462" s="309"/>
      <c r="Z462" s="302">
        <v>837</v>
      </c>
      <c r="AA462" s="301"/>
      <c r="AB462" s="309">
        <f t="shared" si="142"/>
        <v>0</v>
      </c>
      <c r="AC462" s="302">
        <v>0</v>
      </c>
      <c r="AD462" s="310"/>
      <c r="AE462" s="309"/>
      <c r="AF462" s="302">
        <v>913.16000000000008</v>
      </c>
      <c r="AG462" s="303"/>
      <c r="AH462" s="304">
        <f t="shared" si="143"/>
        <v>76.160000000000082</v>
      </c>
      <c r="AI462" s="347">
        <f t="shared" si="144"/>
        <v>9.0991636798088513E-2</v>
      </c>
      <c r="AJ462" s="301"/>
      <c r="AK462" s="301"/>
      <c r="AL462" s="302">
        <v>614.099999999999</v>
      </c>
      <c r="AM462" s="306"/>
      <c r="AN462" s="304">
        <f t="shared" si="145"/>
        <v>299.06000000000108</v>
      </c>
      <c r="AO462" s="311">
        <f t="shared" si="137"/>
        <v>0.48698908972480309</v>
      </c>
      <c r="AP462" s="42"/>
      <c r="AQ462" s="42"/>
      <c r="AR462" s="188"/>
      <c r="AS462" s="42"/>
      <c r="AT462" s="42"/>
      <c r="AU462" s="42"/>
      <c r="AV462" s="42"/>
      <c r="AW462" s="42"/>
      <c r="AX462" s="42"/>
      <c r="AY462" s="42"/>
      <c r="AZ462" s="42"/>
      <c r="BA462" s="42"/>
      <c r="BB462" s="42"/>
      <c r="BC462" s="42"/>
      <c r="BD462" s="42"/>
      <c r="BE462" s="42"/>
      <c r="BF462" s="42"/>
      <c r="BG462" s="42"/>
      <c r="BH462" s="42"/>
      <c r="BI462" s="42"/>
    </row>
    <row r="463" spans="1:61" ht="18" hidden="1" customHeight="1">
      <c r="A463" s="16" t="str">
        <f t="shared" si="141"/>
        <v>Dons</v>
      </c>
      <c r="B463" s="4"/>
      <c r="C463" s="42"/>
      <c r="D463" s="42"/>
      <c r="E463" s="42"/>
      <c r="F463" s="42"/>
      <c r="G463" s="42"/>
      <c r="H463" s="42"/>
      <c r="I463" s="42"/>
      <c r="J463" s="42"/>
      <c r="K463" s="42"/>
      <c r="L463" s="42"/>
      <c r="M463" s="42"/>
      <c r="N463" s="42"/>
      <c r="O463" s="42"/>
      <c r="P463" s="42"/>
      <c r="Q463" s="42"/>
      <c r="R463" s="42"/>
      <c r="S463" s="42"/>
      <c r="T463" s="42"/>
      <c r="U463" s="346"/>
      <c r="V463" s="127" t="s">
        <v>1479</v>
      </c>
      <c r="W463" s="308" t="s">
        <v>1480</v>
      </c>
      <c r="X463" s="301"/>
      <c r="Y463" s="309"/>
      <c r="Z463" s="302">
        <v>0</v>
      </c>
      <c r="AA463" s="301"/>
      <c r="AB463" s="309">
        <f t="shared" si="142"/>
        <v>0</v>
      </c>
      <c r="AC463" s="302">
        <v>0</v>
      </c>
      <c r="AD463" s="310"/>
      <c r="AE463" s="309"/>
      <c r="AF463" s="302">
        <v>0</v>
      </c>
      <c r="AG463" s="303"/>
      <c r="AH463" s="304">
        <v>0</v>
      </c>
      <c r="AI463" s="327">
        <v>0</v>
      </c>
      <c r="AJ463" s="301"/>
      <c r="AK463" s="301"/>
      <c r="AL463" s="302">
        <v>0</v>
      </c>
      <c r="AM463" s="306"/>
      <c r="AN463" s="304">
        <v>0</v>
      </c>
      <c r="AO463" s="311">
        <v>0</v>
      </c>
      <c r="AP463" s="42"/>
      <c r="AQ463" s="42"/>
      <c r="AR463" s="42"/>
      <c r="AS463" s="42"/>
      <c r="AT463" s="42"/>
      <c r="AU463" s="42"/>
      <c r="AV463" s="42"/>
      <c r="AW463" s="42"/>
      <c r="AX463" s="42"/>
      <c r="AY463" s="42"/>
      <c r="AZ463" s="42"/>
      <c r="BA463" s="42"/>
      <c r="BB463" s="42"/>
      <c r="BC463" s="42"/>
      <c r="BD463" s="42"/>
      <c r="BE463" s="42"/>
      <c r="BF463" s="42"/>
      <c r="BG463" s="42"/>
      <c r="BH463" s="42"/>
      <c r="BI463" s="42"/>
    </row>
    <row r="464" spans="1:61" ht="18" hidden="1" customHeight="1">
      <c r="A464" s="16" t="str">
        <f t="shared" si="141"/>
        <v>[...]</v>
      </c>
      <c r="B464" s="4"/>
      <c r="C464" s="42"/>
      <c r="D464" s="42"/>
      <c r="E464" s="42"/>
      <c r="F464" s="42"/>
      <c r="G464" s="42"/>
      <c r="H464" s="42"/>
      <c r="I464" s="42"/>
      <c r="J464" s="42"/>
      <c r="K464" s="42"/>
      <c r="L464" s="42"/>
      <c r="M464" s="42"/>
      <c r="N464" s="42"/>
      <c r="O464" s="42"/>
      <c r="P464" s="42"/>
      <c r="Q464" s="42"/>
      <c r="R464" s="42"/>
      <c r="S464" s="42"/>
      <c r="T464" s="42"/>
      <c r="U464" s="346"/>
      <c r="V464" s="127" t="s">
        <v>330</v>
      </c>
      <c r="W464" s="308"/>
      <c r="X464" s="301"/>
      <c r="Y464" s="309"/>
      <c r="Z464" s="304">
        <v>0</v>
      </c>
      <c r="AA464" s="301"/>
      <c r="AB464" s="301"/>
      <c r="AC464" s="304">
        <v>0</v>
      </c>
      <c r="AD464" s="310"/>
      <c r="AE464" s="309"/>
      <c r="AF464" s="302">
        <v>0</v>
      </c>
      <c r="AG464" s="303"/>
      <c r="AH464" s="304">
        <f t="shared" ref="AH464:AH466" si="146">AF464-Z464</f>
        <v>0</v>
      </c>
      <c r="AI464" s="305">
        <f t="shared" ref="AI464:AI467" si="147">IF(Z464=0,0,AH464/Z464)</f>
        <v>0</v>
      </c>
      <c r="AJ464" s="310"/>
      <c r="AK464" s="301"/>
      <c r="AL464" s="302">
        <v>0</v>
      </c>
      <c r="AM464" s="306"/>
      <c r="AN464" s="304">
        <v>0</v>
      </c>
      <c r="AO464" s="311">
        <v>1</v>
      </c>
      <c r="AP464" s="42"/>
      <c r="AQ464" s="42"/>
      <c r="AR464" s="42"/>
      <c r="AS464" s="42"/>
      <c r="AT464" s="42"/>
      <c r="AU464" s="42"/>
      <c r="AV464" s="42"/>
      <c r="AW464" s="42"/>
      <c r="AX464" s="42"/>
      <c r="AY464" s="42"/>
      <c r="AZ464" s="42"/>
      <c r="BA464" s="42"/>
      <c r="BB464" s="42"/>
      <c r="BC464" s="42"/>
      <c r="BD464" s="42"/>
      <c r="BE464" s="42"/>
      <c r="BF464" s="42"/>
      <c r="BG464" s="42"/>
      <c r="BH464" s="42"/>
      <c r="BI464" s="42"/>
    </row>
    <row r="465" spans="1:61" ht="18" hidden="1" customHeight="1">
      <c r="A465" s="16" t="str">
        <f t="shared" si="141"/>
        <v>[...]</v>
      </c>
      <c r="B465" s="4"/>
      <c r="C465" s="42"/>
      <c r="D465" s="42"/>
      <c r="E465" s="42"/>
      <c r="F465" s="42"/>
      <c r="G465" s="42"/>
      <c r="H465" s="42"/>
      <c r="I465" s="42"/>
      <c r="J465" s="42"/>
      <c r="K465" s="42"/>
      <c r="L465" s="42"/>
      <c r="M465" s="42"/>
      <c r="N465" s="42"/>
      <c r="O465" s="42"/>
      <c r="P465" s="42"/>
      <c r="Q465" s="42"/>
      <c r="R465" s="42"/>
      <c r="S465" s="42"/>
      <c r="T465" s="42"/>
      <c r="U465" s="346"/>
      <c r="V465" s="127" t="s">
        <v>330</v>
      </c>
      <c r="W465" s="308"/>
      <c r="X465" s="301"/>
      <c r="Y465" s="309"/>
      <c r="Z465" s="304">
        <v>0</v>
      </c>
      <c r="AA465" s="301"/>
      <c r="AB465" s="301"/>
      <c r="AC465" s="304">
        <v>0</v>
      </c>
      <c r="AD465" s="310"/>
      <c r="AE465" s="309"/>
      <c r="AF465" s="302">
        <v>0</v>
      </c>
      <c r="AG465" s="303"/>
      <c r="AH465" s="304">
        <f t="shared" si="146"/>
        <v>0</v>
      </c>
      <c r="AI465" s="305">
        <f t="shared" si="147"/>
        <v>0</v>
      </c>
      <c r="AJ465" s="310"/>
      <c r="AK465" s="301"/>
      <c r="AL465" s="302">
        <v>0</v>
      </c>
      <c r="AM465" s="306"/>
      <c r="AN465" s="304">
        <v>0</v>
      </c>
      <c r="AO465" s="311">
        <v>2</v>
      </c>
      <c r="AP465" s="42"/>
      <c r="AQ465" s="42"/>
      <c r="AR465" s="42"/>
      <c r="AS465" s="42"/>
      <c r="AT465" s="42"/>
      <c r="AU465" s="42"/>
      <c r="AV465" s="42"/>
      <c r="AW465" s="42"/>
      <c r="AX465" s="42"/>
      <c r="AY465" s="42"/>
      <c r="AZ465" s="42"/>
      <c r="BA465" s="42"/>
      <c r="BB465" s="42"/>
      <c r="BC465" s="42"/>
      <c r="BD465" s="42"/>
      <c r="BE465" s="42"/>
      <c r="BF465" s="42"/>
      <c r="BG465" s="42"/>
      <c r="BH465" s="42"/>
      <c r="BI465" s="42"/>
    </row>
    <row r="466" spans="1:61" ht="18" hidden="1" customHeight="1">
      <c r="A466" s="16" t="str">
        <f t="shared" si="141"/>
        <v>[...]</v>
      </c>
      <c r="B466" s="4"/>
      <c r="C466" s="42"/>
      <c r="D466" s="42"/>
      <c r="E466" s="42"/>
      <c r="F466" s="42"/>
      <c r="G466" s="42"/>
      <c r="H466" s="42"/>
      <c r="I466" s="42"/>
      <c r="J466" s="42"/>
      <c r="K466" s="42"/>
      <c r="L466" s="42"/>
      <c r="M466" s="42"/>
      <c r="N466" s="42"/>
      <c r="O466" s="42"/>
      <c r="P466" s="42"/>
      <c r="Q466" s="42"/>
      <c r="R466" s="42"/>
      <c r="S466" s="42"/>
      <c r="T466" s="42"/>
      <c r="U466" s="42"/>
      <c r="V466" s="127" t="s">
        <v>330</v>
      </c>
      <c r="W466" s="308"/>
      <c r="X466" s="301"/>
      <c r="Y466" s="309"/>
      <c r="Z466" s="304">
        <v>0</v>
      </c>
      <c r="AA466" s="301"/>
      <c r="AB466" s="301"/>
      <c r="AC466" s="304">
        <v>0</v>
      </c>
      <c r="AD466" s="310"/>
      <c r="AE466" s="309"/>
      <c r="AF466" s="302">
        <v>0</v>
      </c>
      <c r="AG466" s="303"/>
      <c r="AH466" s="304">
        <f t="shared" si="146"/>
        <v>0</v>
      </c>
      <c r="AI466" s="305">
        <f t="shared" si="147"/>
        <v>0</v>
      </c>
      <c r="AJ466" s="310"/>
      <c r="AK466" s="301"/>
      <c r="AL466" s="302">
        <v>0</v>
      </c>
      <c r="AM466" s="306"/>
      <c r="AN466" s="304">
        <v>0</v>
      </c>
      <c r="AO466" s="311">
        <v>3</v>
      </c>
      <c r="AP466" s="42"/>
      <c r="AQ466" s="42"/>
      <c r="AR466" s="42"/>
      <c r="AS466" s="42"/>
      <c r="AT466" s="42"/>
      <c r="AU466" s="42"/>
      <c r="AV466" s="42"/>
      <c r="AW466" s="42"/>
      <c r="AX466" s="42"/>
      <c r="AY466" s="42"/>
      <c r="AZ466" s="42"/>
      <c r="BA466" s="42"/>
      <c r="BB466" s="42"/>
      <c r="BC466" s="42"/>
      <c r="BD466" s="42"/>
      <c r="BE466" s="42"/>
      <c r="BF466" s="42"/>
      <c r="BG466" s="42"/>
      <c r="BH466" s="42"/>
      <c r="BI466" s="42"/>
    </row>
    <row r="467" spans="1:61" ht="15.75" customHeight="1">
      <c r="A467" s="16" t="str">
        <f t="shared" si="141"/>
        <v>TOTAL DÉPENSES FIXES</v>
      </c>
      <c r="B467" s="4"/>
      <c r="C467" s="42"/>
      <c r="D467" s="42"/>
      <c r="E467" s="42"/>
      <c r="F467" s="42"/>
      <c r="G467" s="42"/>
      <c r="H467" s="42"/>
      <c r="I467" s="42"/>
      <c r="J467" s="42"/>
      <c r="K467" s="42"/>
      <c r="L467" s="42"/>
      <c r="M467" s="42"/>
      <c r="N467" s="42"/>
      <c r="O467" s="42"/>
      <c r="P467" s="42"/>
      <c r="Q467" s="42"/>
      <c r="R467" s="42"/>
      <c r="S467" s="42"/>
      <c r="T467" s="42"/>
      <c r="U467" s="42"/>
      <c r="V467" s="318" t="s">
        <v>1483</v>
      </c>
      <c r="W467" s="319"/>
      <c r="X467" s="320">
        <f>Z467/+Z408</f>
        <v>0.11858183544156566</v>
      </c>
      <c r="Y467" s="319"/>
      <c r="Z467" s="321">
        <f>SUM(Z454:Z466)</f>
        <v>215374.91</v>
      </c>
      <c r="AA467" s="320" t="e">
        <f>AC467/+AC408</f>
        <v>#DIV/0!</v>
      </c>
      <c r="AB467" s="319"/>
      <c r="AC467" s="321">
        <f>SUM(AC454:AC466)</f>
        <v>0</v>
      </c>
      <c r="AD467" s="322">
        <f>AF467/AF408</f>
        <v>0.13603292779148204</v>
      </c>
      <c r="AE467" s="319"/>
      <c r="AF467" s="321">
        <f>SUM(AF454:AF466)</f>
        <v>214750.29000000004</v>
      </c>
      <c r="AG467" s="329"/>
      <c r="AH467" s="324">
        <f>SUM(AH454:AH466)</f>
        <v>-624.62000000000967</v>
      </c>
      <c r="AI467" s="320">
        <f t="shared" si="147"/>
        <v>-2.9001521114971548E-3</v>
      </c>
      <c r="AJ467" s="322">
        <f>IF($AL$407=0,0,AL467/$AL$407)</f>
        <v>1.5458988034433234E-2</v>
      </c>
      <c r="AK467" s="320"/>
      <c r="AL467" s="321">
        <f>SUM(AL454:AL466)</f>
        <v>231336.99</v>
      </c>
      <c r="AM467" s="330"/>
      <c r="AN467" s="324">
        <f>SUM(AN454:AN466)</f>
        <v>-16586.7</v>
      </c>
      <c r="AO467" s="342">
        <f t="shared" ref="AO467:AO484" si="148">IF(AL467=0,0,AN467/AL467)</f>
        <v>-7.169929893183101E-2</v>
      </c>
      <c r="AP467" s="42"/>
      <c r="AQ467" s="188"/>
      <c r="AR467" s="188"/>
      <c r="AS467" s="42"/>
      <c r="AT467" s="42"/>
      <c r="AU467" s="42"/>
      <c r="AV467" s="42"/>
      <c r="AW467" s="42"/>
      <c r="AX467" s="42"/>
      <c r="AY467" s="42"/>
      <c r="AZ467" s="42"/>
      <c r="BA467" s="42"/>
      <c r="BB467" s="42"/>
      <c r="BC467" s="42"/>
      <c r="BD467" s="42"/>
      <c r="BE467" s="42"/>
      <c r="BF467" s="42"/>
      <c r="BG467" s="42"/>
      <c r="BH467" s="42"/>
      <c r="BI467" s="42"/>
    </row>
    <row r="468" spans="1:61" ht="15.75" customHeight="1">
      <c r="A468" s="16" t="str">
        <f t="shared" si="141"/>
        <v/>
      </c>
      <c r="B468" s="4"/>
      <c r="C468" s="42"/>
      <c r="D468" s="42"/>
      <c r="E468" s="42"/>
      <c r="F468" s="42"/>
      <c r="G468" s="42"/>
      <c r="H468" s="42"/>
      <c r="I468" s="42"/>
      <c r="J468" s="42"/>
      <c r="K468" s="42"/>
      <c r="L468" s="42"/>
      <c r="M468" s="42"/>
      <c r="N468" s="42"/>
      <c r="O468" s="42"/>
      <c r="P468" s="42"/>
      <c r="Q468" s="42"/>
      <c r="R468" s="42"/>
      <c r="S468" s="42"/>
      <c r="T468" s="42"/>
      <c r="U468" s="42"/>
      <c r="V468" s="127"/>
      <c r="W468" s="301"/>
      <c r="X468" s="301"/>
      <c r="Y468" s="301"/>
      <c r="Z468" s="348"/>
      <c r="AA468" s="301"/>
      <c r="AB468" s="301"/>
      <c r="AC468" s="348"/>
      <c r="AD468" s="310"/>
      <c r="AE468" s="301"/>
      <c r="AF468" s="348"/>
      <c r="AG468" s="310"/>
      <c r="AH468" s="304">
        <f t="shared" ref="AH468:AH482" si="149">AF468-Z468</f>
        <v>0</v>
      </c>
      <c r="AI468" s="305"/>
      <c r="AJ468" s="310"/>
      <c r="AK468" s="301"/>
      <c r="AL468" s="348"/>
      <c r="AM468" s="349"/>
      <c r="AN468" s="304">
        <f t="shared" ref="AN468:AN484" si="150">AF468-AL468</f>
        <v>0</v>
      </c>
      <c r="AO468" s="350">
        <f t="shared" si="148"/>
        <v>0</v>
      </c>
      <c r="AP468" s="42"/>
      <c r="AQ468" s="42"/>
      <c r="AR468" s="42"/>
      <c r="AS468" s="42"/>
      <c r="AT468" s="42"/>
      <c r="AU468" s="42"/>
      <c r="AV468" s="42"/>
      <c r="AW468" s="42"/>
      <c r="AX468" s="42"/>
      <c r="AY468" s="42"/>
      <c r="AZ468" s="42"/>
      <c r="BA468" s="42"/>
      <c r="BB468" s="42"/>
      <c r="BC468" s="42"/>
      <c r="BD468" s="42"/>
      <c r="BE468" s="42"/>
      <c r="BF468" s="42"/>
      <c r="BG468" s="42"/>
      <c r="BH468" s="42"/>
      <c r="BI468" s="42"/>
    </row>
    <row r="469" spans="1:61" ht="15.75" customHeight="1">
      <c r="A469" s="16" t="str">
        <f t="shared" si="141"/>
        <v>TOTAL DES DÉPENSES</v>
      </c>
      <c r="B469" s="4"/>
      <c r="C469" s="42"/>
      <c r="D469" s="42"/>
      <c r="E469" s="42"/>
      <c r="F469" s="42"/>
      <c r="G469" s="42"/>
      <c r="H469" s="42"/>
      <c r="I469" s="42"/>
      <c r="J469" s="42"/>
      <c r="K469" s="42"/>
      <c r="L469" s="42"/>
      <c r="M469" s="42"/>
      <c r="N469" s="42"/>
      <c r="O469" s="42"/>
      <c r="P469" s="42"/>
      <c r="Q469" s="42"/>
      <c r="R469" s="42"/>
      <c r="S469" s="42"/>
      <c r="T469" s="42"/>
      <c r="U469" s="42"/>
      <c r="V469" s="318" t="s">
        <v>430</v>
      </c>
      <c r="W469" s="319"/>
      <c r="X469" s="320">
        <f>Z469/+Z408</f>
        <v>0.84582484136790459</v>
      </c>
      <c r="Y469" s="319"/>
      <c r="Z469" s="321">
        <f>Z420+Z434+Z453+Z467</f>
        <v>1536234.014316177</v>
      </c>
      <c r="AA469" s="320" t="e">
        <f>AC469/+AC408</f>
        <v>#DIV/0!</v>
      </c>
      <c r="AB469" s="319"/>
      <c r="AC469" s="321">
        <f>AC420+AC434+AC453+AC467</f>
        <v>0</v>
      </c>
      <c r="AD469" s="322">
        <f>AF469/AF408</f>
        <v>0.87682973304965972</v>
      </c>
      <c r="AE469" s="319"/>
      <c r="AF469" s="321">
        <f>AF420+AF434+AF453+AF467</f>
        <v>1384219.56</v>
      </c>
      <c r="AG469" s="329"/>
      <c r="AH469" s="324">
        <f t="shared" si="149"/>
        <v>-152014.45431617694</v>
      </c>
      <c r="AI469" s="320">
        <f>AH469/Z469</f>
        <v>-9.8952667952638101E-2</v>
      </c>
      <c r="AJ469" s="322">
        <f>IF($AL$407=0,0,AL469/$AL$407)</f>
        <v>0.10140113533143351</v>
      </c>
      <c r="AK469" s="320"/>
      <c r="AL469" s="321">
        <f>AL420+AL434+AL453+AL467</f>
        <v>1517423.6099999999</v>
      </c>
      <c r="AM469" s="330"/>
      <c r="AN469" s="324">
        <f t="shared" si="150"/>
        <v>-133204.04999999981</v>
      </c>
      <c r="AO469" s="299">
        <f t="shared" si="148"/>
        <v>-8.7783035088006722E-2</v>
      </c>
      <c r="AP469" s="188"/>
      <c r="AQ469" s="42"/>
      <c r="AR469" s="42"/>
      <c r="AS469" s="188"/>
      <c r="AT469" s="42"/>
      <c r="AU469" s="42"/>
      <c r="AV469" s="42"/>
      <c r="AW469" s="42"/>
      <c r="AX469" s="42"/>
      <c r="AY469" s="42"/>
      <c r="AZ469" s="42"/>
      <c r="BA469" s="42"/>
      <c r="BB469" s="42"/>
      <c r="BC469" s="42"/>
      <c r="BD469" s="42"/>
      <c r="BE469" s="42"/>
      <c r="BF469" s="42"/>
      <c r="BG469" s="42"/>
      <c r="BH469" s="42"/>
      <c r="BI469" s="42"/>
    </row>
    <row r="470" spans="1:61" ht="15.75" customHeight="1">
      <c r="A470" s="16" t="str">
        <f t="shared" si="141"/>
        <v>Revenus autres</v>
      </c>
      <c r="B470" s="4"/>
      <c r="C470" s="42"/>
      <c r="D470" s="42"/>
      <c r="E470" s="42"/>
      <c r="F470" s="42"/>
      <c r="G470" s="42"/>
      <c r="H470" s="42"/>
      <c r="I470" s="42"/>
      <c r="J470" s="42"/>
      <c r="K470" s="42"/>
      <c r="L470" s="42"/>
      <c r="M470" s="42"/>
      <c r="N470" s="42"/>
      <c r="O470" s="42"/>
      <c r="P470" s="42"/>
      <c r="Q470" s="42"/>
      <c r="R470" s="42"/>
      <c r="S470" s="42"/>
      <c r="T470" s="42"/>
      <c r="U470" s="42"/>
      <c r="V470" s="127" t="s">
        <v>1488</v>
      </c>
      <c r="W470" s="345"/>
      <c r="X470" s="345"/>
      <c r="Y470" s="301"/>
      <c r="Z470" s="333">
        <v>0</v>
      </c>
      <c r="AA470" s="351"/>
      <c r="AB470" s="352">
        <f t="shared" ref="AB470:AB481" si="151">IF(AC470=0,0,AC470/(G$13+G$97))</f>
        <v>0</v>
      </c>
      <c r="AC470" s="333">
        <v>0</v>
      </c>
      <c r="AD470" s="353"/>
      <c r="AE470" s="352"/>
      <c r="AF470" s="302">
        <v>45777.84</v>
      </c>
      <c r="AG470" s="354"/>
      <c r="AH470" s="304">
        <f t="shared" si="149"/>
        <v>45777.84</v>
      </c>
      <c r="AI470" s="347" t="e">
        <f>IF(AH470=0,0,AH470/Z470)</f>
        <v>#DIV/0!</v>
      </c>
      <c r="AJ470" s="353"/>
      <c r="AK470" s="351"/>
      <c r="AL470" s="355">
        <v>2783.95999999999</v>
      </c>
      <c r="AM470" s="356"/>
      <c r="AN470" s="304">
        <f t="shared" si="150"/>
        <v>42993.880000000005</v>
      </c>
      <c r="AO470" s="311">
        <f t="shared" si="148"/>
        <v>15.443425911291886</v>
      </c>
      <c r="AP470" s="42"/>
      <c r="AQ470" s="42"/>
      <c r="AR470" s="42"/>
      <c r="AS470" s="42"/>
      <c r="AT470" s="188"/>
      <c r="AU470" s="42"/>
      <c r="AV470" s="42"/>
      <c r="AW470" s="42"/>
      <c r="AX470" s="42"/>
      <c r="AY470" s="42"/>
      <c r="AZ470" s="42"/>
      <c r="BA470" s="42"/>
      <c r="BB470" s="42"/>
      <c r="BC470" s="42"/>
      <c r="BD470" s="42"/>
      <c r="BE470" s="42"/>
      <c r="BF470" s="42"/>
      <c r="BG470" s="42"/>
      <c r="BH470" s="42"/>
      <c r="BI470" s="42"/>
    </row>
    <row r="471" spans="1:61" ht="15.75" customHeight="1">
      <c r="A471" s="16" t="str">
        <f t="shared" si="141"/>
        <v>Holdbacks</v>
      </c>
      <c r="B471" s="4"/>
      <c r="C471" s="42"/>
      <c r="D471" s="42"/>
      <c r="E471" s="42"/>
      <c r="F471" s="42"/>
      <c r="G471" s="42"/>
      <c r="H471" s="42"/>
      <c r="I471" s="42"/>
      <c r="J471" s="42"/>
      <c r="K471" s="42"/>
      <c r="L471" s="42"/>
      <c r="M471" s="42"/>
      <c r="N471" s="42"/>
      <c r="O471" s="42"/>
      <c r="P471" s="42"/>
      <c r="Q471" s="42"/>
      <c r="R471" s="42"/>
      <c r="S471" s="42"/>
      <c r="T471" s="42"/>
      <c r="U471" s="42"/>
      <c r="V471" s="127" t="s">
        <v>434</v>
      </c>
      <c r="W471" s="301"/>
      <c r="X471" s="301"/>
      <c r="Y471" s="301"/>
      <c r="Z471" s="302">
        <v>182145.2285714286</v>
      </c>
      <c r="AA471" s="344"/>
      <c r="AB471" s="345">
        <f t="shared" si="151"/>
        <v>0</v>
      </c>
      <c r="AC471" s="302">
        <v>0</v>
      </c>
      <c r="AD471" s="357"/>
      <c r="AE471" s="345"/>
      <c r="AF471" s="302">
        <v>165196.79999999999</v>
      </c>
      <c r="AG471" s="358"/>
      <c r="AH471" s="304">
        <f t="shared" si="149"/>
        <v>-16948.428571428609</v>
      </c>
      <c r="AI471" s="327">
        <f>IF(Z471=0,0,AH471/Z471)</f>
        <v>-9.3048984617141645E-2</v>
      </c>
      <c r="AJ471" s="357"/>
      <c r="AK471" s="344"/>
      <c r="AL471" s="359">
        <v>160254.79999999999</v>
      </c>
      <c r="AM471" s="360"/>
      <c r="AN471" s="304">
        <f t="shared" si="150"/>
        <v>4942</v>
      </c>
      <c r="AO471" s="311">
        <f t="shared" si="148"/>
        <v>3.0838389864141356E-2</v>
      </c>
      <c r="AP471" s="42"/>
      <c r="AQ471" s="42"/>
      <c r="AR471" s="42"/>
      <c r="AS471" s="42"/>
      <c r="AT471" s="188"/>
      <c r="AU471" s="42"/>
      <c r="AV471" s="42"/>
      <c r="AW471" s="42"/>
      <c r="AX471" s="42"/>
      <c r="AY471" s="42"/>
      <c r="AZ471" s="42"/>
      <c r="BA471" s="42"/>
      <c r="BB471" s="42"/>
      <c r="BC471" s="42"/>
      <c r="BD471" s="42"/>
      <c r="BE471" s="42"/>
      <c r="BF471" s="42"/>
      <c r="BG471" s="42"/>
      <c r="BH471" s="42"/>
      <c r="BI471" s="42"/>
    </row>
    <row r="472" spans="1:61" ht="15.75" customHeight="1">
      <c r="A472" s="16" t="str">
        <f t="shared" si="141"/>
        <v>RBSC neuf</v>
      </c>
      <c r="B472" s="4"/>
      <c r="C472" s="42"/>
      <c r="D472" s="42"/>
      <c r="E472" s="42"/>
      <c r="F472" s="42"/>
      <c r="G472" s="42"/>
      <c r="H472" s="42"/>
      <c r="I472" s="42"/>
      <c r="J472" s="42"/>
      <c r="K472" s="42"/>
      <c r="L472" s="42"/>
      <c r="M472" s="42"/>
      <c r="N472" s="42"/>
      <c r="O472" s="42"/>
      <c r="P472" s="42"/>
      <c r="Q472" s="42"/>
      <c r="R472" s="42"/>
      <c r="S472" s="42"/>
      <c r="T472" s="42"/>
      <c r="U472" s="42"/>
      <c r="V472" s="127" t="s">
        <v>431</v>
      </c>
      <c r="W472" s="301"/>
      <c r="X472" s="301"/>
      <c r="Y472" s="301"/>
      <c r="Z472" s="302">
        <v>150269.81357142859</v>
      </c>
      <c r="AA472" s="344"/>
      <c r="AB472" s="345">
        <f t="shared" si="151"/>
        <v>0</v>
      </c>
      <c r="AC472" s="302">
        <v>0</v>
      </c>
      <c r="AD472" s="357"/>
      <c r="AE472" s="345"/>
      <c r="AF472" s="302">
        <v>137796.24</v>
      </c>
      <c r="AG472" s="358"/>
      <c r="AH472" s="304">
        <f t="shared" si="149"/>
        <v>-12473.573571428598</v>
      </c>
      <c r="AI472" s="327">
        <f t="shared" ref="AI472:AI481" si="152">IF(AH472=0,0,AH472/Z472)</f>
        <v>-8.3007846186615955E-2</v>
      </c>
      <c r="AJ472" s="357"/>
      <c r="AK472" s="344"/>
      <c r="AL472" s="359">
        <v>147274.36000000002</v>
      </c>
      <c r="AM472" s="360"/>
      <c r="AN472" s="304">
        <f t="shared" si="150"/>
        <v>-9478.1200000000244</v>
      </c>
      <c r="AO472" s="311">
        <f t="shared" si="148"/>
        <v>-6.4356891450759138E-2</v>
      </c>
      <c r="AP472" s="42"/>
      <c r="AQ472" s="42"/>
      <c r="AR472" s="42"/>
      <c r="AS472" s="42"/>
      <c r="AT472" s="188"/>
      <c r="AU472" s="42"/>
      <c r="AV472" s="42"/>
      <c r="AW472" s="42"/>
      <c r="AX472" s="42"/>
      <c r="AY472" s="42"/>
      <c r="AZ472" s="42"/>
      <c r="BA472" s="42"/>
      <c r="BB472" s="42"/>
      <c r="BC472" s="42"/>
      <c r="BD472" s="42"/>
      <c r="BE472" s="42"/>
      <c r="BF472" s="42"/>
      <c r="BG472" s="42"/>
      <c r="BH472" s="42"/>
      <c r="BI472" s="42"/>
    </row>
    <row r="473" spans="1:61" ht="18" hidden="1" customHeight="1">
      <c r="A473" s="16" t="str">
        <f t="shared" si="141"/>
        <v>Programme neuf 2</v>
      </c>
      <c r="B473" s="4"/>
      <c r="C473" s="42"/>
      <c r="D473" s="42"/>
      <c r="E473" s="42"/>
      <c r="F473" s="42"/>
      <c r="G473" s="42"/>
      <c r="H473" s="42"/>
      <c r="I473" s="42"/>
      <c r="J473" s="42"/>
      <c r="K473" s="42"/>
      <c r="L473" s="42"/>
      <c r="M473" s="42"/>
      <c r="N473" s="42"/>
      <c r="O473" s="42"/>
      <c r="P473" s="42"/>
      <c r="Q473" s="42"/>
      <c r="R473" s="42"/>
      <c r="S473" s="42"/>
      <c r="T473" s="42"/>
      <c r="U473" s="42"/>
      <c r="V473" s="127" t="s">
        <v>432</v>
      </c>
      <c r="W473" s="301"/>
      <c r="X473" s="301"/>
      <c r="Y473" s="301"/>
      <c r="Z473" s="302">
        <v>0</v>
      </c>
      <c r="AA473" s="344"/>
      <c r="AB473" s="345">
        <f t="shared" si="151"/>
        <v>0</v>
      </c>
      <c r="AC473" s="302">
        <v>0</v>
      </c>
      <c r="AD473" s="357"/>
      <c r="AE473" s="345"/>
      <c r="AF473" s="302">
        <v>0</v>
      </c>
      <c r="AG473" s="358"/>
      <c r="AH473" s="304">
        <f t="shared" si="149"/>
        <v>0</v>
      </c>
      <c r="AI473" s="327">
        <f t="shared" si="152"/>
        <v>0</v>
      </c>
      <c r="AJ473" s="357"/>
      <c r="AK473" s="344"/>
      <c r="AL473" s="359">
        <v>0</v>
      </c>
      <c r="AM473" s="360"/>
      <c r="AN473" s="304">
        <f t="shared" si="150"/>
        <v>0</v>
      </c>
      <c r="AO473" s="311">
        <f t="shared" si="148"/>
        <v>0</v>
      </c>
      <c r="AP473" s="42"/>
      <c r="AQ473" s="42"/>
      <c r="AR473" s="42"/>
      <c r="AS473" s="42"/>
      <c r="AT473" s="188"/>
      <c r="AU473" s="42"/>
      <c r="AV473" s="42"/>
      <c r="AW473" s="42"/>
      <c r="AX473" s="42"/>
      <c r="AY473" s="42"/>
      <c r="AZ473" s="42"/>
      <c r="BA473" s="42"/>
      <c r="BB473" s="42"/>
      <c r="BC473" s="42"/>
      <c r="BD473" s="42"/>
      <c r="BE473" s="42"/>
      <c r="BF473" s="42"/>
      <c r="BG473" s="42"/>
      <c r="BH473" s="42"/>
      <c r="BI473" s="42"/>
    </row>
    <row r="474" spans="1:61" ht="18" hidden="1" customHeight="1">
      <c r="A474" s="16" t="str">
        <f t="shared" si="141"/>
        <v>Programme neuf 3</v>
      </c>
      <c r="B474" s="4"/>
      <c r="C474" s="42"/>
      <c r="D474" s="42"/>
      <c r="E474" s="42"/>
      <c r="F474" s="42"/>
      <c r="G474" s="42"/>
      <c r="H474" s="42"/>
      <c r="I474" s="42"/>
      <c r="J474" s="42"/>
      <c r="K474" s="42"/>
      <c r="L474" s="42"/>
      <c r="M474" s="42"/>
      <c r="N474" s="42"/>
      <c r="O474" s="42"/>
      <c r="P474" s="42"/>
      <c r="Q474" s="42"/>
      <c r="R474" s="42"/>
      <c r="S474" s="42"/>
      <c r="T474" s="42"/>
      <c r="U474" s="42"/>
      <c r="V474" s="127" t="s">
        <v>433</v>
      </c>
      <c r="W474" s="301"/>
      <c r="X474" s="301"/>
      <c r="Y474" s="301"/>
      <c r="Z474" s="302">
        <v>0</v>
      </c>
      <c r="AA474" s="344"/>
      <c r="AB474" s="345">
        <f t="shared" si="151"/>
        <v>0</v>
      </c>
      <c r="AC474" s="302">
        <v>0</v>
      </c>
      <c r="AD474" s="357"/>
      <c r="AE474" s="345"/>
      <c r="AF474" s="302">
        <v>0</v>
      </c>
      <c r="AG474" s="358"/>
      <c r="AH474" s="304">
        <f t="shared" si="149"/>
        <v>0</v>
      </c>
      <c r="AI474" s="327">
        <f t="shared" si="152"/>
        <v>0</v>
      </c>
      <c r="AJ474" s="357"/>
      <c r="AK474" s="344"/>
      <c r="AL474" s="359">
        <v>0</v>
      </c>
      <c r="AM474" s="360"/>
      <c r="AN474" s="304">
        <f t="shared" si="150"/>
        <v>0</v>
      </c>
      <c r="AO474" s="311">
        <f t="shared" si="148"/>
        <v>0</v>
      </c>
      <c r="AP474" s="42"/>
      <c r="AQ474" s="42"/>
      <c r="AR474" s="42"/>
      <c r="AS474" s="42"/>
      <c r="AT474" s="188"/>
      <c r="AU474" s="42"/>
      <c r="AV474" s="42"/>
      <c r="AW474" s="42"/>
      <c r="AX474" s="42"/>
      <c r="AY474" s="42"/>
      <c r="AZ474" s="42"/>
      <c r="BA474" s="42"/>
      <c r="BB474" s="42"/>
      <c r="BC474" s="42"/>
      <c r="BD474" s="42"/>
      <c r="BE474" s="42"/>
      <c r="BF474" s="42"/>
      <c r="BG474" s="42"/>
      <c r="BH474" s="42"/>
      <c r="BI474" s="42"/>
    </row>
    <row r="475" spans="1:61" ht="15.75" customHeight="1">
      <c r="A475" s="16" t="str">
        <f t="shared" si="141"/>
        <v>RBSC used</v>
      </c>
      <c r="B475" s="4"/>
      <c r="C475" s="42"/>
      <c r="D475" s="42"/>
      <c r="E475" s="42"/>
      <c r="F475" s="42"/>
      <c r="G475" s="42"/>
      <c r="H475" s="42"/>
      <c r="I475" s="42"/>
      <c r="J475" s="42"/>
      <c r="K475" s="42"/>
      <c r="L475" s="42"/>
      <c r="M475" s="42"/>
      <c r="N475" s="42"/>
      <c r="O475" s="42"/>
      <c r="P475" s="42"/>
      <c r="Q475" s="42"/>
      <c r="R475" s="42"/>
      <c r="S475" s="42"/>
      <c r="T475" s="42"/>
      <c r="U475" s="42"/>
      <c r="V475" s="127" t="s">
        <v>662</v>
      </c>
      <c r="W475" s="301"/>
      <c r="X475" s="301"/>
      <c r="Y475" s="301"/>
      <c r="Z475" s="302">
        <v>17250</v>
      </c>
      <c r="AA475" s="344"/>
      <c r="AB475" s="345">
        <f t="shared" si="151"/>
        <v>0</v>
      </c>
      <c r="AC475" s="302">
        <v>0</v>
      </c>
      <c r="AD475" s="357"/>
      <c r="AE475" s="345"/>
      <c r="AF475" s="302">
        <v>13600</v>
      </c>
      <c r="AG475" s="358"/>
      <c r="AH475" s="304">
        <f t="shared" si="149"/>
        <v>-3650</v>
      </c>
      <c r="AI475" s="327">
        <f t="shared" si="152"/>
        <v>-0.21159420289855072</v>
      </c>
      <c r="AJ475" s="357"/>
      <c r="AK475" s="344"/>
      <c r="AL475" s="359">
        <v>4400</v>
      </c>
      <c r="AM475" s="360"/>
      <c r="AN475" s="304">
        <f t="shared" si="150"/>
        <v>9200</v>
      </c>
      <c r="AO475" s="311">
        <f t="shared" si="148"/>
        <v>2.0909090909090908</v>
      </c>
      <c r="AP475" s="42"/>
      <c r="AQ475" s="42"/>
      <c r="AR475" s="42"/>
      <c r="AS475" s="42"/>
      <c r="AT475" s="188"/>
      <c r="AU475" s="42"/>
      <c r="AV475" s="42"/>
      <c r="AW475" s="42"/>
      <c r="AX475" s="42"/>
      <c r="AY475" s="42"/>
      <c r="AZ475" s="42"/>
      <c r="BA475" s="42"/>
      <c r="BB475" s="42"/>
      <c r="BC475" s="42"/>
      <c r="BD475" s="42"/>
      <c r="BE475" s="42"/>
      <c r="BF475" s="42"/>
      <c r="BG475" s="42"/>
      <c r="BH475" s="42"/>
      <c r="BI475" s="42"/>
    </row>
    <row r="476" spans="1:61" ht="15.75" customHeight="1">
      <c r="A476" s="16" t="str">
        <f t="shared" si="141"/>
        <v>Programme 360</v>
      </c>
      <c r="B476" s="4"/>
      <c r="C476" s="42"/>
      <c r="D476" s="42"/>
      <c r="E476" s="42"/>
      <c r="F476" s="42"/>
      <c r="G476" s="42"/>
      <c r="H476" s="42"/>
      <c r="I476" s="42"/>
      <c r="J476" s="42"/>
      <c r="K476" s="42"/>
      <c r="L476" s="42"/>
      <c r="M476" s="42"/>
      <c r="N476" s="42"/>
      <c r="O476" s="42"/>
      <c r="P476" s="42"/>
      <c r="Q476" s="42"/>
      <c r="R476" s="42"/>
      <c r="S476" s="42"/>
      <c r="T476" s="42"/>
      <c r="U476" s="42"/>
      <c r="V476" s="127" t="s">
        <v>667</v>
      </c>
      <c r="W476" s="301"/>
      <c r="X476" s="301"/>
      <c r="Y476" s="301"/>
      <c r="Z476" s="302">
        <v>0</v>
      </c>
      <c r="AA476" s="344"/>
      <c r="AB476" s="345">
        <f t="shared" si="151"/>
        <v>0</v>
      </c>
      <c r="AC476" s="302">
        <v>0</v>
      </c>
      <c r="AD476" s="357"/>
      <c r="AE476" s="345"/>
      <c r="AF476" s="302">
        <v>18900</v>
      </c>
      <c r="AG476" s="358"/>
      <c r="AH476" s="304">
        <f t="shared" si="149"/>
        <v>18900</v>
      </c>
      <c r="AI476" s="327" t="e">
        <f t="shared" si="152"/>
        <v>#DIV/0!</v>
      </c>
      <c r="AJ476" s="357"/>
      <c r="AK476" s="344"/>
      <c r="AL476" s="359">
        <v>-2050</v>
      </c>
      <c r="AM476" s="360"/>
      <c r="AN476" s="304">
        <f t="shared" si="150"/>
        <v>20950</v>
      </c>
      <c r="AO476" s="311">
        <f t="shared" si="148"/>
        <v>-10.219512195121951</v>
      </c>
      <c r="AP476" s="42"/>
      <c r="AQ476" s="42"/>
      <c r="AR476" s="42"/>
      <c r="AS476" s="42"/>
      <c r="AT476" s="188"/>
      <c r="AU476" s="42"/>
      <c r="AV476" s="42"/>
      <c r="AW476" s="42"/>
      <c r="AX476" s="42"/>
      <c r="AY476" s="42"/>
      <c r="AZ476" s="42"/>
      <c r="BA476" s="42"/>
      <c r="BB476" s="42"/>
      <c r="BC476" s="42"/>
      <c r="BD476" s="42"/>
      <c r="BE476" s="42"/>
      <c r="BF476" s="42"/>
      <c r="BG476" s="42"/>
      <c r="BH476" s="42"/>
      <c r="BI476" s="42"/>
    </row>
    <row r="477" spans="1:61" ht="18" hidden="1" customHeight="1">
      <c r="A477" s="16" t="str">
        <f t="shared" si="141"/>
        <v>Programme used 3</v>
      </c>
      <c r="B477" s="4"/>
      <c r="C477" s="42"/>
      <c r="D477" s="42"/>
      <c r="E477" s="42"/>
      <c r="F477" s="42"/>
      <c r="G477" s="42"/>
      <c r="H477" s="42"/>
      <c r="I477" s="42"/>
      <c r="J477" s="42"/>
      <c r="K477" s="42"/>
      <c r="L477" s="42"/>
      <c r="M477" s="42"/>
      <c r="N477" s="42"/>
      <c r="O477" s="42"/>
      <c r="P477" s="42"/>
      <c r="Q477" s="42"/>
      <c r="R477" s="42"/>
      <c r="S477" s="42"/>
      <c r="T477" s="42"/>
      <c r="U477" s="42"/>
      <c r="V477" s="127" t="s">
        <v>670</v>
      </c>
      <c r="W477" s="301"/>
      <c r="X477" s="301"/>
      <c r="Y477" s="301"/>
      <c r="Z477" s="302">
        <v>0</v>
      </c>
      <c r="AA477" s="344"/>
      <c r="AB477" s="345">
        <f t="shared" si="151"/>
        <v>0</v>
      </c>
      <c r="AC477" s="302">
        <v>0</v>
      </c>
      <c r="AD477" s="357"/>
      <c r="AE477" s="345"/>
      <c r="AF477" s="302">
        <v>0</v>
      </c>
      <c r="AG477" s="358"/>
      <c r="AH477" s="304">
        <f t="shared" si="149"/>
        <v>0</v>
      </c>
      <c r="AI477" s="327">
        <f t="shared" si="152"/>
        <v>0</v>
      </c>
      <c r="AJ477" s="357"/>
      <c r="AK477" s="344"/>
      <c r="AL477" s="359">
        <v>0</v>
      </c>
      <c r="AM477" s="360"/>
      <c r="AN477" s="304">
        <f t="shared" si="150"/>
        <v>0</v>
      </c>
      <c r="AO477" s="311">
        <f t="shared" si="148"/>
        <v>0</v>
      </c>
      <c r="AP477" s="42"/>
      <c r="AQ477" s="42"/>
      <c r="AR477" s="42"/>
      <c r="AS477" s="42"/>
      <c r="AT477" s="188"/>
      <c r="AU477" s="42"/>
      <c r="AV477" s="42"/>
      <c r="AW477" s="42"/>
      <c r="AX477" s="42"/>
      <c r="AY477" s="42"/>
      <c r="AZ477" s="42"/>
      <c r="BA477" s="42"/>
      <c r="BB477" s="42"/>
      <c r="BC477" s="42"/>
      <c r="BD477" s="42"/>
      <c r="BE477" s="42"/>
      <c r="BF477" s="42"/>
      <c r="BG477" s="42"/>
      <c r="BH477" s="42"/>
      <c r="BI477" s="42"/>
    </row>
    <row r="478" spans="1:61" ht="15.75" customHeight="1">
      <c r="A478" s="16" t="str">
        <f t="shared" si="141"/>
        <v>Facility Fund</v>
      </c>
      <c r="B478" s="4"/>
      <c r="C478" s="42"/>
      <c r="D478" s="42"/>
      <c r="E478" s="42"/>
      <c r="F478" s="42"/>
      <c r="G478" s="42"/>
      <c r="H478" s="42"/>
      <c r="I478" s="42"/>
      <c r="J478" s="42"/>
      <c r="K478" s="42"/>
      <c r="L478" s="42"/>
      <c r="M478" s="42"/>
      <c r="N478" s="42"/>
      <c r="O478" s="42"/>
      <c r="P478" s="42"/>
      <c r="Q478" s="42"/>
      <c r="R478" s="42"/>
      <c r="S478" s="42"/>
      <c r="T478" s="42"/>
      <c r="U478" s="42"/>
      <c r="V478" s="127" t="s">
        <v>1501</v>
      </c>
      <c r="W478" s="301"/>
      <c r="X478" s="301"/>
      <c r="Y478" s="301"/>
      <c r="Z478" s="302">
        <v>100179.87571428571</v>
      </c>
      <c r="AA478" s="344"/>
      <c r="AB478" s="345">
        <f t="shared" si="151"/>
        <v>0</v>
      </c>
      <c r="AC478" s="302">
        <v>0</v>
      </c>
      <c r="AD478" s="357"/>
      <c r="AE478" s="345"/>
      <c r="AF478" s="302">
        <v>93120.94</v>
      </c>
      <c r="AG478" s="358"/>
      <c r="AH478" s="304">
        <f t="shared" si="149"/>
        <v>-7058.9357142857043</v>
      </c>
      <c r="AI478" s="327">
        <f t="shared" si="152"/>
        <v>-7.0462612016188558E-2</v>
      </c>
      <c r="AJ478" s="357"/>
      <c r="AK478" s="344"/>
      <c r="AL478" s="359">
        <v>82528.820000000007</v>
      </c>
      <c r="AM478" s="360"/>
      <c r="AN478" s="304">
        <f t="shared" si="150"/>
        <v>10592.119999999995</v>
      </c>
      <c r="AO478" s="311">
        <f t="shared" si="148"/>
        <v>0.12834449832191946</v>
      </c>
      <c r="AP478" s="42"/>
      <c r="AQ478" s="42"/>
      <c r="AR478" s="42"/>
      <c r="AS478" s="42"/>
      <c r="AT478" s="188"/>
      <c r="AU478" s="42"/>
      <c r="AV478" s="42"/>
      <c r="AW478" s="42"/>
      <c r="AX478" s="42"/>
      <c r="AY478" s="42"/>
      <c r="AZ478" s="42"/>
      <c r="BA478" s="42"/>
      <c r="BB478" s="42"/>
      <c r="BC478" s="42"/>
      <c r="BD478" s="42"/>
      <c r="BE478" s="42"/>
      <c r="BF478" s="42"/>
      <c r="BG478" s="42"/>
      <c r="BH478" s="42"/>
      <c r="BI478" s="42"/>
    </row>
    <row r="479" spans="1:61" ht="18" hidden="1" customHeight="1">
      <c r="A479" s="16" t="str">
        <f t="shared" si="141"/>
        <v>[...]</v>
      </c>
      <c r="B479" s="4"/>
      <c r="C479" s="42"/>
      <c r="D479" s="42"/>
      <c r="E479" s="42"/>
      <c r="F479" s="42"/>
      <c r="G479" s="42"/>
      <c r="H479" s="42"/>
      <c r="I479" s="42"/>
      <c r="J479" s="42"/>
      <c r="K479" s="42"/>
      <c r="L479" s="42"/>
      <c r="M479" s="42"/>
      <c r="N479" s="42"/>
      <c r="O479" s="42"/>
      <c r="P479" s="42"/>
      <c r="Q479" s="42"/>
      <c r="R479" s="42"/>
      <c r="S479" s="42"/>
      <c r="T479" s="42"/>
      <c r="U479" s="42"/>
      <c r="V479" s="127" t="s">
        <v>330</v>
      </c>
      <c r="W479" s="301"/>
      <c r="X479" s="301"/>
      <c r="Y479" s="301"/>
      <c r="Z479" s="304">
        <v>0</v>
      </c>
      <c r="AA479" s="301"/>
      <c r="AB479" s="301">
        <f t="shared" si="151"/>
        <v>0</v>
      </c>
      <c r="AC479" s="304">
        <v>0</v>
      </c>
      <c r="AD479" s="310"/>
      <c r="AE479" s="309"/>
      <c r="AF479" s="302">
        <v>0</v>
      </c>
      <c r="AG479" s="303"/>
      <c r="AH479" s="304">
        <f t="shared" si="149"/>
        <v>0</v>
      </c>
      <c r="AI479" s="305">
        <f t="shared" si="152"/>
        <v>0</v>
      </c>
      <c r="AJ479" s="310"/>
      <c r="AK479" s="301"/>
      <c r="AL479" s="302">
        <v>0</v>
      </c>
      <c r="AM479" s="360"/>
      <c r="AN479" s="304">
        <f t="shared" si="150"/>
        <v>0</v>
      </c>
      <c r="AO479" s="311">
        <f t="shared" si="148"/>
        <v>0</v>
      </c>
      <c r="AP479" s="42"/>
      <c r="AQ479" s="42"/>
      <c r="AR479" s="42"/>
      <c r="AS479" s="42"/>
      <c r="AT479" s="188"/>
      <c r="AU479" s="42"/>
      <c r="AV479" s="42"/>
      <c r="AW479" s="42"/>
      <c r="AX479" s="42"/>
      <c r="AY479" s="42"/>
      <c r="AZ479" s="42"/>
      <c r="BA479" s="42"/>
      <c r="BB479" s="42"/>
      <c r="BC479" s="42"/>
      <c r="BD479" s="42"/>
      <c r="BE479" s="42"/>
      <c r="BF479" s="42"/>
      <c r="BG479" s="42"/>
      <c r="BH479" s="42"/>
      <c r="BI479" s="42"/>
    </row>
    <row r="480" spans="1:61" ht="18" hidden="1" customHeight="1">
      <c r="A480" s="16" t="str">
        <f t="shared" si="141"/>
        <v>[...]</v>
      </c>
      <c r="B480" s="4"/>
      <c r="C480" s="42"/>
      <c r="D480" s="42"/>
      <c r="E480" s="42"/>
      <c r="F480" s="42"/>
      <c r="G480" s="42"/>
      <c r="H480" s="42"/>
      <c r="I480" s="42"/>
      <c r="J480" s="42"/>
      <c r="K480" s="42"/>
      <c r="L480" s="42"/>
      <c r="M480" s="42"/>
      <c r="N480" s="42"/>
      <c r="O480" s="42"/>
      <c r="P480" s="42"/>
      <c r="Q480" s="42"/>
      <c r="R480" s="42"/>
      <c r="S480" s="42"/>
      <c r="T480" s="42"/>
      <c r="U480" s="42"/>
      <c r="V480" s="127" t="s">
        <v>330</v>
      </c>
      <c r="W480" s="301"/>
      <c r="X480" s="301"/>
      <c r="Y480" s="301"/>
      <c r="Z480" s="304">
        <v>0</v>
      </c>
      <c r="AA480" s="301"/>
      <c r="AB480" s="301">
        <f t="shared" si="151"/>
        <v>0</v>
      </c>
      <c r="AC480" s="304">
        <v>0</v>
      </c>
      <c r="AD480" s="310"/>
      <c r="AE480" s="309"/>
      <c r="AF480" s="302">
        <v>0</v>
      </c>
      <c r="AG480" s="303"/>
      <c r="AH480" s="304">
        <f t="shared" si="149"/>
        <v>0</v>
      </c>
      <c r="AI480" s="305">
        <f t="shared" si="152"/>
        <v>0</v>
      </c>
      <c r="AJ480" s="310"/>
      <c r="AK480" s="301"/>
      <c r="AL480" s="302">
        <v>0</v>
      </c>
      <c r="AM480" s="360"/>
      <c r="AN480" s="304">
        <f t="shared" si="150"/>
        <v>0</v>
      </c>
      <c r="AO480" s="311">
        <f t="shared" si="148"/>
        <v>0</v>
      </c>
      <c r="AP480" s="42"/>
      <c r="AQ480" s="42"/>
      <c r="AR480" s="42"/>
      <c r="AS480" s="42"/>
      <c r="AT480" s="188"/>
      <c r="AU480" s="42"/>
      <c r="AV480" s="42"/>
      <c r="AW480" s="42"/>
      <c r="AX480" s="42"/>
      <c r="AY480" s="42"/>
      <c r="AZ480" s="42"/>
      <c r="BA480" s="42"/>
      <c r="BB480" s="42"/>
      <c r="BC480" s="42"/>
      <c r="BD480" s="42"/>
      <c r="BE480" s="42"/>
      <c r="BF480" s="42"/>
      <c r="BG480" s="42"/>
      <c r="BH480" s="42"/>
      <c r="BI480" s="42"/>
    </row>
    <row r="481" spans="1:61" ht="15.75" customHeight="1">
      <c r="A481" s="16" t="str">
        <f t="shared" si="141"/>
        <v>Frais administration</v>
      </c>
      <c r="B481" s="4"/>
      <c r="C481" s="42"/>
      <c r="D481" s="42"/>
      <c r="E481" s="42"/>
      <c r="F481" s="42"/>
      <c r="G481" s="42"/>
      <c r="H481" s="42"/>
      <c r="I481" s="42"/>
      <c r="J481" s="42"/>
      <c r="K481" s="42"/>
      <c r="L481" s="42"/>
      <c r="M481" s="42"/>
      <c r="N481" s="42"/>
      <c r="O481" s="42"/>
      <c r="P481" s="42"/>
      <c r="Q481" s="42"/>
      <c r="R481" s="42"/>
      <c r="S481" s="42"/>
      <c r="T481" s="42"/>
      <c r="U481" s="42"/>
      <c r="V481" s="128" t="s">
        <v>453</v>
      </c>
      <c r="W481" s="301"/>
      <c r="X481" s="301"/>
      <c r="Y481" s="301"/>
      <c r="Z481" s="302">
        <v>99002.050000000017</v>
      </c>
      <c r="AA481" s="344"/>
      <c r="AB481" s="345">
        <f t="shared" si="151"/>
        <v>0</v>
      </c>
      <c r="AC481" s="302">
        <v>0</v>
      </c>
      <c r="AD481" s="357"/>
      <c r="AE481" s="345"/>
      <c r="AF481" s="302">
        <v>90440</v>
      </c>
      <c r="AG481" s="358"/>
      <c r="AH481" s="304">
        <f t="shared" si="149"/>
        <v>-8562.0500000000175</v>
      </c>
      <c r="AI481" s="327">
        <f t="shared" si="152"/>
        <v>-8.648356271410558E-2</v>
      </c>
      <c r="AJ481" s="357"/>
      <c r="AK481" s="344"/>
      <c r="AL481" s="359">
        <v>90440</v>
      </c>
      <c r="AM481" s="360"/>
      <c r="AN481" s="304">
        <f t="shared" si="150"/>
        <v>0</v>
      </c>
      <c r="AO481" s="311">
        <f t="shared" si="148"/>
        <v>0</v>
      </c>
      <c r="AP481" s="42"/>
      <c r="AQ481" s="42"/>
      <c r="AR481" s="42"/>
      <c r="AS481" s="42"/>
      <c r="AT481" s="188"/>
      <c r="AU481" s="42"/>
      <c r="AV481" s="42"/>
      <c r="AW481" s="42"/>
      <c r="AX481" s="42"/>
      <c r="AY481" s="42"/>
      <c r="AZ481" s="42"/>
      <c r="BA481" s="42"/>
      <c r="BB481" s="42"/>
      <c r="BC481" s="42"/>
      <c r="BD481" s="42"/>
      <c r="BE481" s="42"/>
      <c r="BF481" s="42"/>
      <c r="BG481" s="42"/>
      <c r="BH481" s="42"/>
      <c r="BI481" s="42"/>
    </row>
    <row r="482" spans="1:61" ht="15.75" customHeight="1">
      <c r="A482" s="16" t="str">
        <f t="shared" si="141"/>
        <v>TOTAL AUTRES REVENUS</v>
      </c>
      <c r="B482" s="4"/>
      <c r="C482" s="42"/>
      <c r="D482" s="42"/>
      <c r="E482" s="42"/>
      <c r="F482" s="42"/>
      <c r="G482" s="42"/>
      <c r="H482" s="42"/>
      <c r="I482" s="42"/>
      <c r="J482" s="42"/>
      <c r="K482" s="42"/>
      <c r="L482" s="42"/>
      <c r="M482" s="42"/>
      <c r="N482" s="42"/>
      <c r="O482" s="42"/>
      <c r="P482" s="42"/>
      <c r="Q482" s="42"/>
      <c r="R482" s="42"/>
      <c r="S482" s="42"/>
      <c r="T482" s="42"/>
      <c r="U482" s="42"/>
      <c r="V482" s="318" t="s">
        <v>1506</v>
      </c>
      <c r="W482" s="319"/>
      <c r="X482" s="320">
        <f>Z482/+Z408</f>
        <v>0.30218599197575052</v>
      </c>
      <c r="Y482" s="341"/>
      <c r="Z482" s="321">
        <f>SUM(Z470:Z481)</f>
        <v>548846.96785714291</v>
      </c>
      <c r="AA482" s="320" t="e">
        <f>AC482/+AC408</f>
        <v>#DIV/0!</v>
      </c>
      <c r="AB482" s="341"/>
      <c r="AC482" s="321">
        <f>SUM(AC470:AC481)</f>
        <v>0</v>
      </c>
      <c r="AD482" s="320">
        <f>AF482/+AF408</f>
        <v>0.35779102409776198</v>
      </c>
      <c r="AE482" s="341"/>
      <c r="AF482" s="321">
        <f>SUM(AF470:AF481)</f>
        <v>564831.82000000007</v>
      </c>
      <c r="AG482" s="329"/>
      <c r="AH482" s="324">
        <f t="shared" si="149"/>
        <v>15984.852142857155</v>
      </c>
      <c r="AI482" s="320">
        <f>AH482/Z482</f>
        <v>2.9124424619246116E-2</v>
      </c>
      <c r="AJ482" s="361"/>
      <c r="AK482" s="362"/>
      <c r="AL482" s="321">
        <f>SUM(AL470:AL481)</f>
        <v>485631.94</v>
      </c>
      <c r="AM482" s="363"/>
      <c r="AN482" s="324">
        <f t="shared" si="150"/>
        <v>79199.880000000063</v>
      </c>
      <c r="AO482" s="342">
        <f t="shared" si="148"/>
        <v>0.16308622534176823</v>
      </c>
      <c r="AP482" s="42"/>
      <c r="AQ482" s="42"/>
      <c r="AR482" s="42"/>
      <c r="AS482" s="188"/>
      <c r="AT482" s="188"/>
      <c r="AU482" s="42"/>
      <c r="AV482" s="42"/>
      <c r="AW482" s="42"/>
      <c r="AX482" s="42"/>
      <c r="AY482" s="42"/>
      <c r="AZ482" s="42"/>
      <c r="BA482" s="42"/>
      <c r="BB482" s="42"/>
      <c r="BC482" s="42"/>
      <c r="BD482" s="42"/>
      <c r="BE482" s="42"/>
      <c r="BF482" s="42"/>
      <c r="BG482" s="42"/>
      <c r="BH482" s="42"/>
      <c r="BI482" s="42"/>
    </row>
    <row r="483" spans="1:61" ht="15.75" customHeight="1">
      <c r="A483" s="16" t="str">
        <f t="shared" si="141"/>
        <v/>
      </c>
      <c r="B483" s="4"/>
      <c r="C483" s="42"/>
      <c r="D483" s="42"/>
      <c r="E483" s="42"/>
      <c r="F483" s="42"/>
      <c r="G483" s="42"/>
      <c r="H483" s="42"/>
      <c r="I483" s="42"/>
      <c r="J483" s="42"/>
      <c r="K483" s="42"/>
      <c r="L483" s="42"/>
      <c r="M483" s="42"/>
      <c r="N483" s="42"/>
      <c r="O483" s="42"/>
      <c r="P483" s="42"/>
      <c r="Q483" s="42"/>
      <c r="R483" s="42"/>
      <c r="S483" s="42"/>
      <c r="T483" s="42"/>
      <c r="U483" s="42"/>
      <c r="V483" s="364"/>
      <c r="W483" s="365"/>
      <c r="X483" s="365"/>
      <c r="Y483" s="366"/>
      <c r="Z483" s="367"/>
      <c r="AA483" s="365"/>
      <c r="AB483" s="368"/>
      <c r="AC483" s="367"/>
      <c r="AD483" s="365"/>
      <c r="AE483" s="368"/>
      <c r="AF483" s="369"/>
      <c r="AG483" s="370"/>
      <c r="AH483" s="371"/>
      <c r="AI483" s="372"/>
      <c r="AJ483" s="373"/>
      <c r="AK483" s="374"/>
      <c r="AL483" s="369"/>
      <c r="AM483" s="375"/>
      <c r="AN483" s="371">
        <f t="shared" si="150"/>
        <v>0</v>
      </c>
      <c r="AO483" s="376">
        <f t="shared" si="148"/>
        <v>0</v>
      </c>
      <c r="AP483" s="42"/>
      <c r="AQ483" s="42"/>
      <c r="AR483" s="42"/>
      <c r="AS483" s="42"/>
      <c r="AT483" s="42"/>
      <c r="AU483" s="42"/>
      <c r="AV483" s="42"/>
      <c r="AW483" s="42"/>
      <c r="AX483" s="42"/>
      <c r="AY483" s="42"/>
      <c r="AZ483" s="42"/>
      <c r="BA483" s="42"/>
      <c r="BB483" s="42"/>
      <c r="BC483" s="42"/>
      <c r="BD483" s="42"/>
      <c r="BE483" s="42"/>
      <c r="BF483" s="42"/>
      <c r="BG483" s="42"/>
      <c r="BH483" s="42"/>
      <c r="BI483" s="42"/>
    </row>
    <row r="484" spans="1:61" ht="15.75" customHeight="1">
      <c r="A484" s="16" t="str">
        <f t="shared" si="141"/>
        <v>BAIIA OPÉRATIONNEL</v>
      </c>
      <c r="B484" s="4"/>
      <c r="C484" s="42"/>
      <c r="D484" s="42"/>
      <c r="E484" s="42"/>
      <c r="F484" s="42"/>
      <c r="G484" s="42"/>
      <c r="H484" s="42"/>
      <c r="I484" s="42"/>
      <c r="J484" s="42"/>
      <c r="K484" s="42"/>
      <c r="L484" s="42"/>
      <c r="M484" s="42"/>
      <c r="N484" s="42"/>
      <c r="O484" s="42"/>
      <c r="P484" s="42"/>
      <c r="Q484" s="42"/>
      <c r="R484" s="42"/>
      <c r="S484" s="42"/>
      <c r="T484" s="42"/>
      <c r="U484" s="42"/>
      <c r="V484" s="377" t="s">
        <v>1511</v>
      </c>
      <c r="W484" s="378"/>
      <c r="X484" s="379" t="s">
        <v>1512</v>
      </c>
      <c r="Y484" s="380">
        <f>Z484/Z407</f>
        <v>4.5939951970375988E-2</v>
      </c>
      <c r="Z484" s="381">
        <f>Z408-Z469+Z482</f>
        <v>828868.4466188387</v>
      </c>
      <c r="AA484" s="379" t="s">
        <v>1512</v>
      </c>
      <c r="AB484" s="380" t="e">
        <f>AC484/AC407</f>
        <v>#DIV/0!</v>
      </c>
      <c r="AC484" s="381">
        <f>AC408-AC469+AC482</f>
        <v>0</v>
      </c>
      <c r="AD484" s="379" t="s">
        <v>1512</v>
      </c>
      <c r="AE484" s="380">
        <f>AF484/AF407</f>
        <v>3.9286860195643869E-2</v>
      </c>
      <c r="AF484" s="382">
        <f>AF408-AF469+AF482</f>
        <v>759276.29</v>
      </c>
      <c r="AG484" s="383"/>
      <c r="AH484" s="382">
        <f>AF484-Z484</f>
        <v>-69592.156618838664</v>
      </c>
      <c r="AI484" s="384">
        <f>AH484/Z484</f>
        <v>-8.3960436547829087E-2</v>
      </c>
      <c r="AJ484" s="385" t="s">
        <v>1512</v>
      </c>
      <c r="AK484" s="380" t="e">
        <f>IF($AL$406=0,0,AL484/$AL$406)</f>
        <v>#VALUE!</v>
      </c>
      <c r="AL484" s="382">
        <f>AL408-AL469+AL482</f>
        <v>672704.97999999812</v>
      </c>
      <c r="AM484" s="386"/>
      <c r="AN484" s="382">
        <f t="shared" si="150"/>
        <v>86571.310000001919</v>
      </c>
      <c r="AO484" s="387">
        <f t="shared" si="148"/>
        <v>0.12869134698542317</v>
      </c>
      <c r="AP484" s="42"/>
      <c r="AQ484" s="42"/>
      <c r="AS484" s="42"/>
      <c r="AT484" s="42"/>
      <c r="AU484" s="42"/>
      <c r="AV484" s="42"/>
      <c r="AW484" s="42"/>
      <c r="AX484" s="42"/>
      <c r="AY484" s="42"/>
      <c r="AZ484" s="42"/>
      <c r="BA484" s="42"/>
      <c r="BB484" s="42"/>
      <c r="BC484" s="42"/>
      <c r="BD484" s="42"/>
      <c r="BE484" s="42"/>
      <c r="BF484" s="42"/>
      <c r="BG484" s="42"/>
      <c r="BH484" s="42"/>
      <c r="BI484" s="42"/>
    </row>
    <row r="485" spans="1:61" ht="15.75" customHeight="1">
      <c r="A485" s="16" t="str">
        <f t="shared" si="141"/>
        <v/>
      </c>
      <c r="B485" s="4"/>
      <c r="C485" s="42"/>
      <c r="D485" s="42"/>
      <c r="E485" s="42"/>
      <c r="F485" s="42"/>
      <c r="G485" s="42"/>
      <c r="H485" s="42"/>
      <c r="I485" s="42"/>
      <c r="J485" s="42"/>
      <c r="K485" s="42"/>
      <c r="L485" s="42"/>
      <c r="M485" s="42"/>
      <c r="N485" s="42"/>
      <c r="O485" s="42"/>
      <c r="P485" s="42"/>
      <c r="Q485" s="42"/>
      <c r="R485" s="42"/>
      <c r="S485" s="42"/>
      <c r="T485" s="42"/>
      <c r="U485" s="42"/>
      <c r="V485" s="35"/>
      <c r="W485" s="35"/>
      <c r="X485" s="35"/>
      <c r="Y485" s="35"/>
      <c r="Z485" s="101"/>
      <c r="AA485" s="43"/>
      <c r="AB485" s="43"/>
      <c r="AC485" s="101"/>
      <c r="AD485" s="43"/>
      <c r="AE485" s="43"/>
      <c r="AF485" s="388"/>
      <c r="AG485" s="43"/>
      <c r="AH485" s="43"/>
      <c r="AI485" s="43"/>
      <c r="AJ485" s="43"/>
      <c r="AK485" s="43"/>
      <c r="AL485" s="101"/>
      <c r="AM485" s="43"/>
      <c r="AN485" s="43"/>
      <c r="AO485" s="43"/>
      <c r="AP485" s="42"/>
      <c r="AQ485" s="42"/>
      <c r="AR485" s="42"/>
      <c r="AS485" s="42"/>
      <c r="AT485" s="42"/>
      <c r="AU485" s="42"/>
      <c r="AV485" s="42"/>
      <c r="AW485" s="42"/>
      <c r="AX485" s="42"/>
      <c r="AY485" s="42"/>
      <c r="AZ485" s="42"/>
      <c r="BA485" s="42"/>
      <c r="BB485" s="42"/>
      <c r="BC485" s="42"/>
      <c r="BD485" s="42"/>
      <c r="BE485" s="42"/>
      <c r="BF485" s="42"/>
      <c r="BG485" s="42"/>
      <c r="BH485" s="42"/>
      <c r="BI485" s="42"/>
    </row>
    <row r="486" spans="1:61" ht="15.75" customHeight="1">
      <c r="A486" s="16" t="str">
        <f t="shared" si="141"/>
        <v>BMW Sherbrooke</v>
      </c>
      <c r="B486" s="4"/>
      <c r="C486" s="42"/>
      <c r="D486" s="42"/>
      <c r="E486" s="42"/>
      <c r="F486" s="42"/>
      <c r="G486" s="42"/>
      <c r="H486" s="42"/>
      <c r="I486" s="42"/>
      <c r="J486" s="42"/>
      <c r="K486" s="42"/>
      <c r="L486" s="42"/>
      <c r="M486" s="42"/>
      <c r="N486" s="42"/>
      <c r="O486" s="42"/>
      <c r="P486" s="42"/>
      <c r="Q486" s="42"/>
      <c r="R486" s="42"/>
      <c r="S486" s="42"/>
      <c r="T486" s="42"/>
      <c r="U486" s="42"/>
      <c r="V486" s="35" t="str">
        <f>V403</f>
        <v>BMW Sherbrooke</v>
      </c>
      <c r="W486" s="35"/>
      <c r="X486" s="35"/>
      <c r="Y486" s="35"/>
      <c r="Z486" s="35"/>
      <c r="AA486" s="35"/>
      <c r="AB486" s="35"/>
      <c r="AC486" s="35"/>
      <c r="AD486" s="35"/>
      <c r="AE486" s="12" t="s">
        <v>1517</v>
      </c>
      <c r="AF486" s="35"/>
      <c r="AG486" s="35"/>
      <c r="AH486" s="35"/>
      <c r="AI486" s="35"/>
      <c r="AJ486" s="270"/>
      <c r="AK486" s="36"/>
      <c r="AL486" s="35"/>
      <c r="AM486" s="35"/>
      <c r="AN486" s="35"/>
      <c r="AO486" s="15" t="str">
        <f>$S$1</f>
        <v>Réalisé  Q2 2026</v>
      </c>
      <c r="AP486" s="42"/>
      <c r="AQ486" s="42"/>
      <c r="AR486" s="42"/>
      <c r="AS486" s="42"/>
      <c r="AT486" s="42"/>
      <c r="AU486" s="42"/>
      <c r="AV486" s="42"/>
      <c r="AW486" s="42"/>
      <c r="AX486" s="42"/>
      <c r="AY486" s="42"/>
      <c r="AZ486" s="42"/>
      <c r="BA486" s="42"/>
      <c r="BB486" s="42"/>
      <c r="BC486" s="42"/>
      <c r="BD486" s="42"/>
      <c r="BE486" s="42"/>
      <c r="BF486" s="42"/>
      <c r="BG486" s="42"/>
      <c r="BH486" s="42"/>
      <c r="BI486" s="42"/>
    </row>
    <row r="487" spans="1:61" ht="35.25" hidden="1" customHeight="1">
      <c r="A487" s="16" t="str">
        <f t="shared" si="141"/>
        <v/>
      </c>
      <c r="B487" s="4"/>
      <c r="C487" s="42"/>
      <c r="D487" s="42"/>
      <c r="E487" s="42"/>
      <c r="F487" s="42"/>
      <c r="G487" s="42"/>
      <c r="H487" s="42"/>
      <c r="I487" s="42"/>
      <c r="J487" s="42"/>
      <c r="K487" s="42"/>
      <c r="L487" s="42"/>
      <c r="M487" s="42"/>
      <c r="N487" s="42"/>
      <c r="O487" s="42"/>
      <c r="P487" s="42"/>
      <c r="Q487" s="42"/>
      <c r="R487" s="42"/>
      <c r="S487" s="42"/>
      <c r="T487" s="42"/>
      <c r="U487" s="42"/>
      <c r="V487" s="35"/>
      <c r="W487" s="35"/>
      <c r="X487" s="35"/>
      <c r="Y487" s="35"/>
      <c r="Z487" s="101"/>
      <c r="AA487" s="43"/>
      <c r="AB487" s="43"/>
      <c r="AC487" s="101"/>
      <c r="AD487" s="43"/>
      <c r="AE487" s="43"/>
      <c r="AF487" s="388"/>
      <c r="AG487" s="43"/>
      <c r="AH487" s="43"/>
      <c r="AI487" s="43"/>
      <c r="AJ487" s="43"/>
      <c r="AK487" s="43"/>
      <c r="AL487" s="101"/>
      <c r="AM487" s="43"/>
      <c r="AN487" s="43"/>
      <c r="AO487" s="43"/>
      <c r="AP487" s="42"/>
      <c r="AQ487" s="42"/>
      <c r="AR487" s="42"/>
      <c r="AS487" s="42"/>
      <c r="AT487" s="42"/>
      <c r="AU487" s="42"/>
      <c r="AV487" s="42"/>
      <c r="AW487" s="42"/>
      <c r="AX487" s="42"/>
      <c r="AY487" s="42"/>
      <c r="AZ487" s="42"/>
      <c r="BA487" s="42"/>
      <c r="BB487" s="42"/>
      <c r="BC487" s="42"/>
      <c r="BD487" s="42"/>
      <c r="BE487" s="42"/>
      <c r="BF487" s="42"/>
      <c r="BG487" s="42"/>
      <c r="BH487" s="42"/>
      <c r="BI487" s="42"/>
    </row>
    <row r="488" spans="1:61" ht="15.75" customHeight="1">
      <c r="A488" s="16" t="str">
        <f t="shared" si="141"/>
        <v/>
      </c>
      <c r="B488" s="4"/>
      <c r="C488" s="42"/>
      <c r="D488" s="42"/>
      <c r="E488" s="42"/>
      <c r="F488" s="42"/>
      <c r="G488" s="42"/>
      <c r="H488" s="42"/>
      <c r="I488" s="42"/>
      <c r="J488" s="42"/>
      <c r="K488" s="42"/>
      <c r="L488" s="42"/>
      <c r="M488" s="42"/>
      <c r="N488" s="42"/>
      <c r="O488" s="42"/>
      <c r="P488" s="42"/>
      <c r="Q488" s="42"/>
      <c r="R488" s="42"/>
      <c r="S488" s="42"/>
      <c r="T488" s="42"/>
      <c r="U488" s="42"/>
      <c r="V488" s="35"/>
      <c r="W488" s="35"/>
      <c r="X488" s="35"/>
      <c r="Y488" s="35"/>
      <c r="Z488" s="101"/>
      <c r="AA488" s="43"/>
      <c r="AB488" s="43"/>
      <c r="AC488" s="101"/>
      <c r="AD488" s="43"/>
      <c r="AE488" s="43"/>
      <c r="AF488" s="388"/>
      <c r="AG488" s="43"/>
      <c r="AH488" s="43"/>
      <c r="AI488" s="43"/>
      <c r="AJ488" s="43"/>
      <c r="AK488" s="43"/>
      <c r="AL488" s="101"/>
      <c r="AM488" s="43"/>
      <c r="AN488" s="43"/>
      <c r="AO488" s="43"/>
      <c r="AP488" s="42"/>
      <c r="AQ488" s="42"/>
      <c r="AR488" s="42"/>
      <c r="AS488" s="42"/>
      <c r="AT488" s="42"/>
      <c r="AU488" s="42"/>
      <c r="AV488" s="42"/>
      <c r="AW488" s="42"/>
      <c r="AX488" s="42"/>
      <c r="AY488" s="42"/>
      <c r="AZ488" s="42"/>
      <c r="BA488" s="42"/>
      <c r="BB488" s="42"/>
      <c r="BC488" s="42"/>
      <c r="BD488" s="42"/>
      <c r="BE488" s="42"/>
      <c r="BF488" s="42"/>
      <c r="BG488" s="42"/>
      <c r="BH488" s="42"/>
      <c r="BI488" s="42"/>
    </row>
    <row r="489" spans="1:61" ht="15.75" hidden="1" customHeight="1">
      <c r="A489" s="16" t="str">
        <f t="shared" si="141"/>
        <v>BAIIA Corpo</v>
      </c>
      <c r="B489" s="4"/>
      <c r="C489" s="42"/>
      <c r="D489" s="42"/>
      <c r="E489" s="42"/>
      <c r="F489" s="42"/>
      <c r="G489" s="42"/>
      <c r="H489" s="42"/>
      <c r="I489" s="42"/>
      <c r="J489" s="42"/>
      <c r="K489" s="42"/>
      <c r="L489" s="42"/>
      <c r="M489" s="42"/>
      <c r="N489" s="42"/>
      <c r="O489" s="42"/>
      <c r="P489" s="42"/>
      <c r="Q489" s="42"/>
      <c r="R489" s="42"/>
      <c r="S489" s="42"/>
      <c r="T489" s="42"/>
      <c r="U489" s="42"/>
      <c r="V489" s="377" t="s">
        <v>1518</v>
      </c>
      <c r="W489" s="378"/>
      <c r="X489" s="379" t="s">
        <v>1512</v>
      </c>
      <c r="Y489" s="380">
        <f>Z489/Z407</f>
        <v>5.1162967052930962E-2</v>
      </c>
      <c r="Z489" s="382">
        <f>+Z490+Z416</f>
        <v>923104.33961532579</v>
      </c>
      <c r="AA489" s="379"/>
      <c r="AB489" s="380"/>
      <c r="AC489" s="381"/>
      <c r="AD489" s="379" t="s">
        <v>1512</v>
      </c>
      <c r="AE489" s="380">
        <f>AF489/AF407</f>
        <v>4.3863372826926053E-2</v>
      </c>
      <c r="AF489" s="382">
        <f>+AF490+AF416</f>
        <v>847724.12</v>
      </c>
      <c r="AG489" s="383"/>
      <c r="AH489" s="382">
        <f t="shared" ref="AH489:AH490" si="153">AF489-Z489</f>
        <v>-75380.219615325797</v>
      </c>
      <c r="AI489" s="384">
        <f t="shared" ref="AI489:AI490" si="154">AH489/Z489</f>
        <v>-8.1659479194668386E-2</v>
      </c>
      <c r="AJ489" s="379" t="s">
        <v>1512</v>
      </c>
      <c r="AK489" s="380">
        <f>AL489/AL407</f>
        <v>5.08812201258678E-2</v>
      </c>
      <c r="AL489" s="382">
        <f>+AL490+AL416</f>
        <v>761415.18999999808</v>
      </c>
      <c r="AM489" s="386"/>
      <c r="AN489" s="382">
        <f t="shared" ref="AN489:AN490" si="155">AF489-AL489</f>
        <v>86308.930000001914</v>
      </c>
      <c r="AO489" s="389">
        <f t="shared" ref="AO489:AO490" si="156">IF(AL489=0,0,AN489/AL489)</f>
        <v>0.11335330728035795</v>
      </c>
      <c r="AP489" s="42"/>
      <c r="AQ489" s="42"/>
      <c r="AR489" s="42"/>
      <c r="AS489" s="42"/>
      <c r="AT489" s="42"/>
      <c r="AU489" s="42"/>
      <c r="AV489" s="42"/>
      <c r="AW489" s="42"/>
      <c r="AX489" s="42"/>
      <c r="AY489" s="42"/>
      <c r="AZ489" s="42"/>
      <c r="BA489" s="42"/>
      <c r="BB489" s="42"/>
      <c r="BC489" s="42"/>
      <c r="BD489" s="42"/>
      <c r="BE489" s="42"/>
      <c r="BF489" s="42"/>
      <c r="BG489" s="42"/>
      <c r="BH489" s="42"/>
      <c r="BI489" s="42"/>
    </row>
    <row r="490" spans="1:61" ht="15.75" customHeight="1">
      <c r="A490" s="16" t="str">
        <f t="shared" si="141"/>
        <v>BAIIA OPÉRATIONNEL</v>
      </c>
      <c r="B490" s="4"/>
      <c r="C490" s="42"/>
      <c r="D490" s="42"/>
      <c r="E490" s="42"/>
      <c r="F490" s="42"/>
      <c r="G490" s="42"/>
      <c r="H490" s="42"/>
      <c r="I490" s="42"/>
      <c r="J490" s="42"/>
      <c r="K490" s="42"/>
      <c r="L490" s="42"/>
      <c r="M490" s="42"/>
      <c r="N490" s="42"/>
      <c r="O490" s="42"/>
      <c r="P490" s="42"/>
      <c r="Q490" s="42"/>
      <c r="R490" s="42"/>
      <c r="S490" s="42"/>
      <c r="T490" s="42"/>
      <c r="U490" s="42"/>
      <c r="V490" s="377" t="s">
        <v>1511</v>
      </c>
      <c r="W490" s="378"/>
      <c r="X490" s="379" t="s">
        <v>1512</v>
      </c>
      <c r="Y490" s="380">
        <f>Z490/Z407</f>
        <v>4.5939951970375988E-2</v>
      </c>
      <c r="Z490" s="381">
        <f>Z484</f>
        <v>828868.4466188387</v>
      </c>
      <c r="AA490" s="379" t="s">
        <v>1512</v>
      </c>
      <c r="AB490" s="380" t="e">
        <f>AC490/AC407</f>
        <v>#DIV/0!</v>
      </c>
      <c r="AC490" s="381">
        <f>AC484</f>
        <v>0</v>
      </c>
      <c r="AD490" s="379" t="s">
        <v>1512</v>
      </c>
      <c r="AE490" s="380">
        <f>AF490/AF407</f>
        <v>3.9286860195643869E-2</v>
      </c>
      <c r="AF490" s="381">
        <f>AF484</f>
        <v>759276.29</v>
      </c>
      <c r="AG490" s="382"/>
      <c r="AH490" s="382">
        <f t="shared" si="153"/>
        <v>-69592.156618838664</v>
      </c>
      <c r="AI490" s="384">
        <f t="shared" si="154"/>
        <v>-8.3960436547829087E-2</v>
      </c>
      <c r="AJ490" s="379" t="s">
        <v>1512</v>
      </c>
      <c r="AK490" s="380" t="e">
        <f>IF($AL$406=0,0,AL490/$AL$406)</f>
        <v>#VALUE!</v>
      </c>
      <c r="AL490" s="390">
        <f>AL484</f>
        <v>672704.97999999812</v>
      </c>
      <c r="AM490" s="391"/>
      <c r="AN490" s="392">
        <f t="shared" si="155"/>
        <v>86571.310000001919</v>
      </c>
      <c r="AO490" s="393">
        <f t="shared" si="156"/>
        <v>0.12869134698542317</v>
      </c>
      <c r="AP490" s="42"/>
      <c r="AQ490" s="42"/>
      <c r="AR490" s="42"/>
      <c r="AS490" s="42"/>
      <c r="AT490" s="42"/>
      <c r="AU490" s="42"/>
      <c r="AV490" s="42"/>
      <c r="AW490" s="42"/>
      <c r="AX490" s="42"/>
      <c r="AY490" s="42"/>
      <c r="AZ490" s="42"/>
      <c r="BA490" s="42"/>
      <c r="BB490" s="42"/>
      <c r="BC490" s="42"/>
      <c r="BD490" s="42"/>
      <c r="BE490" s="42"/>
      <c r="BF490" s="42"/>
      <c r="BG490" s="42"/>
      <c r="BH490" s="42"/>
      <c r="BI490" s="42"/>
    </row>
    <row r="491" spans="1:61" ht="15.75" customHeight="1">
      <c r="A491" s="16" t="str">
        <f t="shared" si="141"/>
        <v/>
      </c>
      <c r="B491" s="4"/>
      <c r="C491" s="42"/>
      <c r="D491" s="42"/>
      <c r="E491" s="42"/>
      <c r="F491" s="188"/>
      <c r="G491" s="42"/>
      <c r="H491" s="42"/>
      <c r="I491" s="188"/>
      <c r="J491" s="42"/>
      <c r="K491" s="42"/>
      <c r="L491" s="42"/>
      <c r="M491" s="188"/>
      <c r="N491" s="42"/>
      <c r="O491" s="42"/>
      <c r="P491" s="42"/>
      <c r="Q491" s="188"/>
      <c r="R491" s="188"/>
      <c r="S491" s="188"/>
      <c r="T491" s="346"/>
      <c r="U491" s="346"/>
      <c r="V491" s="394"/>
      <c r="W491" s="42"/>
      <c r="X491" s="42"/>
      <c r="Y491" s="42"/>
      <c r="Z491" s="395"/>
      <c r="AA491" s="42"/>
      <c r="AB491" s="42"/>
      <c r="AC491" s="396"/>
      <c r="AD491" s="42"/>
      <c r="AE491" s="42"/>
      <c r="AF491" s="396"/>
      <c r="AG491" s="42"/>
      <c r="AH491" s="42"/>
      <c r="AI491" s="396"/>
      <c r="AJ491" s="42"/>
      <c r="AK491" s="42"/>
      <c r="AL491" s="397"/>
      <c r="AM491" s="398"/>
      <c r="AN491" s="42"/>
      <c r="AO491" s="399"/>
      <c r="AP491" s="42"/>
      <c r="AQ491" s="42"/>
      <c r="AR491" s="42"/>
      <c r="AS491" s="42"/>
      <c r="AT491" s="42"/>
      <c r="AU491" s="42"/>
      <c r="AV491" s="42"/>
      <c r="AW491" s="42"/>
      <c r="AX491" s="42"/>
      <c r="AY491" s="42"/>
      <c r="AZ491" s="42"/>
      <c r="BA491" s="42"/>
      <c r="BB491" s="42"/>
      <c r="BC491" s="42"/>
      <c r="BD491" s="42"/>
      <c r="BE491" s="42"/>
      <c r="BF491" s="42"/>
      <c r="BG491" s="42"/>
      <c r="BH491" s="42"/>
      <c r="BI491" s="42"/>
    </row>
    <row r="492" spans="1:61" ht="15.75" customHeight="1">
      <c r="A492" s="16" t="str">
        <f t="shared" si="141"/>
        <v>Amortissement</v>
      </c>
      <c r="B492" s="4"/>
      <c r="C492" s="42"/>
      <c r="D492" s="42"/>
      <c r="E492" s="42"/>
      <c r="F492" s="42"/>
      <c r="G492" s="42"/>
      <c r="H492" s="42"/>
      <c r="I492" s="42"/>
      <c r="J492" s="42"/>
      <c r="K492" s="42"/>
      <c r="L492" s="42"/>
      <c r="M492" s="42"/>
      <c r="N492" s="42"/>
      <c r="O492" s="42"/>
      <c r="P492" s="42"/>
      <c r="Q492" s="42"/>
      <c r="R492" s="42"/>
      <c r="S492" s="42"/>
      <c r="T492" s="42"/>
      <c r="U492" s="42"/>
      <c r="V492" s="127" t="s">
        <v>1524</v>
      </c>
      <c r="W492" s="308"/>
      <c r="X492" s="301"/>
      <c r="Y492" s="309"/>
      <c r="Z492" s="302">
        <v>12233.25</v>
      </c>
      <c r="AA492" s="301"/>
      <c r="AB492" s="309">
        <f t="shared" ref="AB492:AB498" si="157">IF(AC492=0,0,AC492/(G$13+G$97))</f>
        <v>0</v>
      </c>
      <c r="AC492" s="302">
        <v>0</v>
      </c>
      <c r="AD492" s="301"/>
      <c r="AE492" s="309"/>
      <c r="AF492" s="302">
        <v>12233.25</v>
      </c>
      <c r="AG492" s="301"/>
      <c r="AH492" s="304">
        <f t="shared" ref="AH492:AH499" si="158">AF492-Z492</f>
        <v>0</v>
      </c>
      <c r="AI492" s="327">
        <f t="shared" ref="AI492:AI498" si="159">IF(Z492=0,0,AH492/Z492)</f>
        <v>0</v>
      </c>
      <c r="AJ492" s="301"/>
      <c r="AK492" s="301"/>
      <c r="AL492" s="302">
        <v>57900</v>
      </c>
      <c r="AM492" s="306"/>
      <c r="AN492" s="304">
        <f t="shared" ref="AN492:AN499" si="160">AF492-AL492</f>
        <v>-45666.75</v>
      </c>
      <c r="AO492" s="311">
        <f t="shared" ref="AO492:AO499" si="161">IF(AL492=0,0,AN492/AL492)</f>
        <v>-0.78871761658031092</v>
      </c>
      <c r="AP492" s="42"/>
      <c r="AQ492" s="343"/>
      <c r="AR492" s="188"/>
      <c r="AS492" s="42"/>
      <c r="AT492" s="42"/>
      <c r="AU492" s="42"/>
      <c r="AV492" s="42"/>
      <c r="AW492" s="42"/>
      <c r="AX492" s="42"/>
      <c r="AY492" s="42"/>
      <c r="AZ492" s="42"/>
      <c r="BA492" s="42"/>
      <c r="BB492" s="42"/>
      <c r="BC492" s="42"/>
      <c r="BD492" s="42"/>
      <c r="BE492" s="42"/>
      <c r="BF492" s="42"/>
      <c r="BG492" s="42"/>
      <c r="BH492" s="42"/>
      <c r="BI492" s="42"/>
    </row>
    <row r="493" spans="1:61" ht="20.25" hidden="1" customHeight="1">
      <c r="A493" s="16" t="str">
        <f t="shared" si="141"/>
        <v>Intérêts sur marge</v>
      </c>
      <c r="B493" s="4"/>
      <c r="C493" s="42"/>
      <c r="D493" s="42"/>
      <c r="E493" s="42"/>
      <c r="F493" s="188"/>
      <c r="G493" s="42"/>
      <c r="H493" s="42"/>
      <c r="I493" s="188"/>
      <c r="J493" s="42"/>
      <c r="K493" s="42"/>
      <c r="L493" s="42"/>
      <c r="M493" s="188"/>
      <c r="N493" s="42"/>
      <c r="O493" s="42"/>
      <c r="P493" s="42"/>
      <c r="Q493" s="188"/>
      <c r="R493" s="188"/>
      <c r="S493" s="188"/>
      <c r="T493" s="42"/>
      <c r="U493" s="42"/>
      <c r="V493" s="127" t="s">
        <v>1530</v>
      </c>
      <c r="W493" s="42"/>
      <c r="X493" s="42"/>
      <c r="Y493" s="42"/>
      <c r="Z493" s="302">
        <v>0</v>
      </c>
      <c r="AA493" s="42"/>
      <c r="AB493" s="42">
        <f t="shared" si="157"/>
        <v>0</v>
      </c>
      <c r="AC493" s="302">
        <v>0</v>
      </c>
      <c r="AD493" s="42"/>
      <c r="AE493" s="43"/>
      <c r="AF493" s="302">
        <v>0</v>
      </c>
      <c r="AG493" s="42"/>
      <c r="AH493" s="304">
        <f t="shared" si="158"/>
        <v>0</v>
      </c>
      <c r="AI493" s="327">
        <f t="shared" si="159"/>
        <v>0</v>
      </c>
      <c r="AJ493" s="42"/>
      <c r="AK493" s="42"/>
      <c r="AL493" s="302">
        <v>0</v>
      </c>
      <c r="AM493" s="398"/>
      <c r="AN493" s="304">
        <f t="shared" si="160"/>
        <v>0</v>
      </c>
      <c r="AO493" s="311">
        <f t="shared" si="161"/>
        <v>0</v>
      </c>
      <c r="AP493" s="42"/>
      <c r="AQ493" s="42"/>
      <c r="AR493" s="188"/>
      <c r="AS493" s="42"/>
      <c r="AT493" s="42"/>
      <c r="AU493" s="42"/>
      <c r="AV493" s="42"/>
      <c r="AW493" s="42"/>
      <c r="AX493" s="42"/>
      <c r="AY493" s="42"/>
      <c r="AZ493" s="42"/>
      <c r="BA493" s="42"/>
      <c r="BB493" s="42"/>
      <c r="BC493" s="42"/>
      <c r="BD493" s="42"/>
      <c r="BE493" s="42"/>
      <c r="BF493" s="42"/>
      <c r="BG493" s="42"/>
      <c r="BH493" s="42"/>
      <c r="BI493" s="42"/>
    </row>
    <row r="494" spans="1:61" ht="22.5" hidden="1" customHeight="1">
      <c r="A494" s="16" t="str">
        <f t="shared" si="141"/>
        <v>Intérêts sur prêt</v>
      </c>
      <c r="B494" s="4"/>
      <c r="C494" s="42"/>
      <c r="D494" s="42"/>
      <c r="E494" s="42"/>
      <c r="F494" s="188"/>
      <c r="G494" s="42"/>
      <c r="H494" s="42"/>
      <c r="I494" s="188"/>
      <c r="J494" s="42"/>
      <c r="K494" s="42"/>
      <c r="L494" s="42"/>
      <c r="M494" s="188"/>
      <c r="N494" s="42"/>
      <c r="O494" s="42"/>
      <c r="P494" s="42"/>
      <c r="Q494" s="188"/>
      <c r="R494" s="188"/>
      <c r="S494" s="188"/>
      <c r="T494" s="42"/>
      <c r="U494" s="42"/>
      <c r="V494" s="127" t="s">
        <v>1535</v>
      </c>
      <c r="W494" s="43"/>
      <c r="X494" s="43"/>
      <c r="Y494" s="43"/>
      <c r="Z494" s="302">
        <v>0</v>
      </c>
      <c r="AA494" s="42"/>
      <c r="AB494" s="42">
        <f t="shared" si="157"/>
        <v>0</v>
      </c>
      <c r="AC494" s="302">
        <v>0</v>
      </c>
      <c r="AD494" s="42"/>
      <c r="AE494" s="43"/>
      <c r="AF494" s="302">
        <v>0</v>
      </c>
      <c r="AG494" s="42"/>
      <c r="AH494" s="304">
        <f t="shared" si="158"/>
        <v>0</v>
      </c>
      <c r="AI494" s="327">
        <f t="shared" si="159"/>
        <v>0</v>
      </c>
      <c r="AJ494" s="42"/>
      <c r="AK494" s="42"/>
      <c r="AL494" s="302">
        <v>0</v>
      </c>
      <c r="AM494" s="398"/>
      <c r="AN494" s="304">
        <f t="shared" si="160"/>
        <v>0</v>
      </c>
      <c r="AO494" s="311">
        <f t="shared" si="161"/>
        <v>0</v>
      </c>
      <c r="AP494" s="42"/>
      <c r="AQ494" s="42"/>
      <c r="AR494" s="188"/>
      <c r="AS494" s="42"/>
      <c r="AT494" s="42"/>
      <c r="AU494" s="42"/>
      <c r="AV494" s="42"/>
      <c r="AW494" s="42"/>
      <c r="AX494" s="42"/>
      <c r="AY494" s="42"/>
      <c r="AZ494" s="42"/>
      <c r="BA494" s="42"/>
      <c r="BB494" s="42"/>
      <c r="BC494" s="42"/>
      <c r="BD494" s="42"/>
      <c r="BE494" s="42"/>
      <c r="BF494" s="42"/>
      <c r="BG494" s="42"/>
      <c r="BH494" s="42"/>
      <c r="BI494" s="42"/>
    </row>
    <row r="495" spans="1:61" ht="20.25" hidden="1" customHeight="1">
      <c r="A495" s="16" t="str">
        <f t="shared" si="141"/>
        <v>Intérêts sur avance</v>
      </c>
      <c r="B495" s="4"/>
      <c r="C495" s="42"/>
      <c r="D495" s="42"/>
      <c r="E495" s="42"/>
      <c r="F495" s="188"/>
      <c r="G495" s="42"/>
      <c r="H495" s="42"/>
      <c r="I495" s="188"/>
      <c r="J495" s="42"/>
      <c r="K495" s="42"/>
      <c r="L495" s="42"/>
      <c r="M495" s="188"/>
      <c r="N495" s="42"/>
      <c r="O495" s="42"/>
      <c r="P495" s="42"/>
      <c r="Q495" s="188"/>
      <c r="R495" s="188"/>
      <c r="S495" s="188"/>
      <c r="T495" s="42"/>
      <c r="U495" s="42"/>
      <c r="V495" s="127" t="s">
        <v>1537</v>
      </c>
      <c r="W495" s="43"/>
      <c r="X495" s="43"/>
      <c r="Y495" s="43"/>
      <c r="Z495" s="302">
        <v>0</v>
      </c>
      <c r="AA495" s="42"/>
      <c r="AB495" s="42">
        <f t="shared" si="157"/>
        <v>0</v>
      </c>
      <c r="AC495" s="302">
        <v>0</v>
      </c>
      <c r="AD495" s="42"/>
      <c r="AE495" s="43"/>
      <c r="AF495" s="302">
        <v>0</v>
      </c>
      <c r="AG495" s="42"/>
      <c r="AH495" s="304">
        <f t="shared" si="158"/>
        <v>0</v>
      </c>
      <c r="AI495" s="327">
        <f t="shared" si="159"/>
        <v>0</v>
      </c>
      <c r="AJ495" s="42"/>
      <c r="AK495" s="42"/>
      <c r="AL495" s="302">
        <v>0</v>
      </c>
      <c r="AM495" s="398"/>
      <c r="AN495" s="304">
        <f t="shared" si="160"/>
        <v>0</v>
      </c>
      <c r="AO495" s="311">
        <f t="shared" si="161"/>
        <v>0</v>
      </c>
      <c r="AP495" s="42"/>
      <c r="AQ495" s="42"/>
      <c r="AR495" s="188"/>
      <c r="AS495" s="42"/>
      <c r="AT495" s="42"/>
      <c r="AU495" s="42"/>
      <c r="AV495" s="42"/>
      <c r="AW495" s="42"/>
      <c r="AX495" s="42"/>
      <c r="AY495" s="42"/>
      <c r="AZ495" s="42"/>
      <c r="BA495" s="42"/>
      <c r="BB495" s="42"/>
      <c r="BC495" s="42"/>
      <c r="BD495" s="42"/>
      <c r="BE495" s="42"/>
      <c r="BF495" s="42"/>
      <c r="BG495" s="42"/>
      <c r="BH495" s="42"/>
      <c r="BI495" s="42"/>
    </row>
    <row r="496" spans="1:61" ht="20.25" hidden="1" customHeight="1">
      <c r="A496" s="16" t="str">
        <f t="shared" si="141"/>
        <v>[...]</v>
      </c>
      <c r="B496" s="4"/>
      <c r="C496" s="42"/>
      <c r="D496" s="42"/>
      <c r="E496" s="42"/>
      <c r="F496" s="188"/>
      <c r="G496" s="42"/>
      <c r="H496" s="42"/>
      <c r="I496" s="188"/>
      <c r="J496" s="42"/>
      <c r="K496" s="42"/>
      <c r="L496" s="42"/>
      <c r="M496" s="188"/>
      <c r="N496" s="42"/>
      <c r="O496" s="42"/>
      <c r="P496" s="42"/>
      <c r="Q496" s="188"/>
      <c r="R496" s="188"/>
      <c r="S496" s="188"/>
      <c r="T496" s="42"/>
      <c r="U496" s="42"/>
      <c r="V496" s="127" t="s">
        <v>330</v>
      </c>
      <c r="W496" s="43"/>
      <c r="X496" s="43"/>
      <c r="Y496" s="43"/>
      <c r="Z496" s="304">
        <v>0</v>
      </c>
      <c r="AA496" s="301"/>
      <c r="AB496" s="301">
        <f t="shared" si="157"/>
        <v>0</v>
      </c>
      <c r="AC496" s="304">
        <v>0</v>
      </c>
      <c r="AD496" s="310"/>
      <c r="AE496" s="309"/>
      <c r="AF496" s="302">
        <v>0</v>
      </c>
      <c r="AG496" s="303"/>
      <c r="AH496" s="304">
        <f t="shared" si="158"/>
        <v>0</v>
      </c>
      <c r="AI496" s="305">
        <f t="shared" si="159"/>
        <v>0</v>
      </c>
      <c r="AJ496" s="310"/>
      <c r="AK496" s="301"/>
      <c r="AL496" s="302">
        <v>0</v>
      </c>
      <c r="AM496" s="398"/>
      <c r="AN496" s="304">
        <f t="shared" si="160"/>
        <v>0</v>
      </c>
      <c r="AO496" s="311">
        <f t="shared" si="161"/>
        <v>0</v>
      </c>
      <c r="AP496" s="42"/>
      <c r="AQ496" s="42"/>
      <c r="AR496" s="188"/>
      <c r="AS496" s="42"/>
      <c r="AT496" s="42"/>
      <c r="AU496" s="42"/>
      <c r="AV496" s="42"/>
      <c r="AW496" s="42"/>
      <c r="AX496" s="42"/>
      <c r="AY496" s="42"/>
      <c r="AZ496" s="42"/>
      <c r="BA496" s="42"/>
      <c r="BB496" s="42"/>
      <c r="BC496" s="42"/>
      <c r="BD496" s="42"/>
      <c r="BE496" s="42"/>
      <c r="BF496" s="42"/>
      <c r="BG496" s="42"/>
      <c r="BH496" s="42"/>
      <c r="BI496" s="42"/>
    </row>
    <row r="497" spans="1:61" ht="15.75" customHeight="1">
      <c r="A497" s="16" t="str">
        <f t="shared" si="141"/>
        <v>Revenus d'intérêts Floor plan</v>
      </c>
      <c r="B497" s="4"/>
      <c r="C497" s="42"/>
      <c r="D497" s="42"/>
      <c r="E497" s="42"/>
      <c r="F497" s="188"/>
      <c r="G497" s="42"/>
      <c r="H497" s="42"/>
      <c r="I497" s="188"/>
      <c r="J497" s="42"/>
      <c r="K497" s="42"/>
      <c r="L497" s="42"/>
      <c r="M497" s="188"/>
      <c r="N497" s="42"/>
      <c r="O497" s="42"/>
      <c r="P497" s="42"/>
      <c r="Q497" s="188"/>
      <c r="R497" s="188"/>
      <c r="S497" s="188"/>
      <c r="T497" s="42"/>
      <c r="U497" s="42"/>
      <c r="V497" s="127" t="s">
        <v>1540</v>
      </c>
      <c r="W497" s="43"/>
      <c r="X497" s="43"/>
      <c r="Y497" s="43"/>
      <c r="Z497" s="304">
        <v>0</v>
      </c>
      <c r="AA497" s="301"/>
      <c r="AB497" s="301">
        <f t="shared" si="157"/>
        <v>0</v>
      </c>
      <c r="AC497" s="304">
        <v>0</v>
      </c>
      <c r="AD497" s="310"/>
      <c r="AE497" s="309"/>
      <c r="AF497" s="302">
        <v>-11353.43</v>
      </c>
      <c r="AG497" s="303"/>
      <c r="AH497" s="304">
        <f t="shared" si="158"/>
        <v>-11353.43</v>
      </c>
      <c r="AI497" s="305">
        <f t="shared" si="159"/>
        <v>0</v>
      </c>
      <c r="AJ497" s="310"/>
      <c r="AK497" s="301"/>
      <c r="AL497" s="302">
        <v>-7727.54</v>
      </c>
      <c r="AM497" s="398"/>
      <c r="AN497" s="304">
        <f t="shared" si="160"/>
        <v>-3625.8900000000003</v>
      </c>
      <c r="AO497" s="311">
        <f t="shared" si="161"/>
        <v>0.46921659415544925</v>
      </c>
      <c r="AP497" s="42"/>
      <c r="AQ497" s="188"/>
      <c r="AR497" s="188"/>
      <c r="AS497" s="42"/>
      <c r="AT497" s="42"/>
      <c r="AU497" s="42"/>
      <c r="AV497" s="42"/>
      <c r="AW497" s="42"/>
      <c r="AX497" s="42"/>
      <c r="AY497" s="42"/>
      <c r="AZ497" s="42"/>
      <c r="BA497" s="42"/>
      <c r="BB497" s="42"/>
      <c r="BC497" s="42"/>
      <c r="BD497" s="42"/>
      <c r="BE497" s="42"/>
      <c r="BF497" s="42"/>
      <c r="BG497" s="42"/>
      <c r="BH497" s="42"/>
      <c r="BI497" s="42"/>
    </row>
    <row r="498" spans="1:61" ht="21" hidden="1" customHeight="1">
      <c r="A498" s="16" t="str">
        <f t="shared" si="141"/>
        <v>[...]</v>
      </c>
      <c r="B498" s="4"/>
      <c r="C498" s="42"/>
      <c r="D498" s="42"/>
      <c r="E498" s="42"/>
      <c r="F498" s="188"/>
      <c r="G498" s="42"/>
      <c r="H498" s="42"/>
      <c r="I498" s="188"/>
      <c r="J498" s="42"/>
      <c r="K498" s="42"/>
      <c r="L498" s="42"/>
      <c r="M498" s="188"/>
      <c r="N498" s="42"/>
      <c r="O498" s="42"/>
      <c r="P498" s="42"/>
      <c r="Q498" s="188"/>
      <c r="R498" s="188"/>
      <c r="S498" s="188"/>
      <c r="T498" s="42"/>
      <c r="U498" s="42"/>
      <c r="V498" s="127" t="s">
        <v>330</v>
      </c>
      <c r="W498" s="43"/>
      <c r="X498" s="42"/>
      <c r="Y498" s="43"/>
      <c r="Z498" s="304">
        <v>0</v>
      </c>
      <c r="AA498" s="301"/>
      <c r="AB498" s="301">
        <f t="shared" si="157"/>
        <v>0</v>
      </c>
      <c r="AC498" s="304">
        <v>0</v>
      </c>
      <c r="AD498" s="310"/>
      <c r="AE498" s="309">
        <f>IF(AF498=0,0,AF498/(J$13+J$97))</f>
        <v>0</v>
      </c>
      <c r="AF498" s="302">
        <v>0</v>
      </c>
      <c r="AG498" s="303"/>
      <c r="AH498" s="304">
        <f t="shared" si="158"/>
        <v>0</v>
      </c>
      <c r="AI498" s="305">
        <f t="shared" si="159"/>
        <v>0</v>
      </c>
      <c r="AJ498" s="310"/>
      <c r="AK498" s="301">
        <f>AL498/(O$13+O$97)</f>
        <v>0</v>
      </c>
      <c r="AL498" s="302">
        <v>0</v>
      </c>
      <c r="AM498" s="398"/>
      <c r="AN498" s="304">
        <f t="shared" si="160"/>
        <v>0</v>
      </c>
      <c r="AO498" s="311">
        <f t="shared" si="161"/>
        <v>0</v>
      </c>
      <c r="AP498" s="42"/>
      <c r="AQ498" s="42"/>
      <c r="AR498" s="42"/>
      <c r="AS498" s="42"/>
      <c r="AT498" s="42"/>
      <c r="AU498" s="42"/>
      <c r="AV498" s="42"/>
      <c r="AW498" s="42"/>
      <c r="AX498" s="42"/>
      <c r="AY498" s="42"/>
      <c r="AZ498" s="42"/>
      <c r="BA498" s="42"/>
      <c r="BB498" s="42"/>
      <c r="BC498" s="42"/>
      <c r="BD498" s="42"/>
      <c r="BE498" s="42"/>
      <c r="BF498" s="42"/>
      <c r="BG498" s="42"/>
      <c r="BH498" s="42"/>
      <c r="BI498" s="42"/>
    </row>
    <row r="499" spans="1:61" ht="15.75" customHeight="1">
      <c r="A499" s="16" t="str">
        <f t="shared" si="141"/>
        <v>Profit Net</v>
      </c>
      <c r="B499" s="4"/>
      <c r="C499" s="42"/>
      <c r="D499" s="42"/>
      <c r="E499" s="42"/>
      <c r="F499" s="188"/>
      <c r="G499" s="42"/>
      <c r="H499" s="42"/>
      <c r="I499" s="188"/>
      <c r="J499" s="42"/>
      <c r="K499" s="42"/>
      <c r="L499" s="42"/>
      <c r="M499" s="188"/>
      <c r="N499" s="42"/>
      <c r="O499" s="42"/>
      <c r="P499" s="42"/>
      <c r="Q499" s="188"/>
      <c r="R499" s="188"/>
      <c r="S499" s="188"/>
      <c r="T499" s="42"/>
      <c r="U499" s="42"/>
      <c r="V499" s="377" t="s">
        <v>1543</v>
      </c>
      <c r="W499" s="378"/>
      <c r="X499" s="379" t="s">
        <v>1512</v>
      </c>
      <c r="Y499" s="380">
        <f>Z499/Z407</f>
        <v>4.5261925294690454E-2</v>
      </c>
      <c r="Z499" s="381">
        <f>Z490-Z492-Z493-Z494-Z498-Z497-Z495-Z496</f>
        <v>816635.1966188387</v>
      </c>
      <c r="AA499" s="379"/>
      <c r="AB499" s="380"/>
      <c r="AC499" s="381"/>
      <c r="AD499" s="379" t="s">
        <v>1512</v>
      </c>
      <c r="AE499" s="380">
        <f>AF499/AF407</f>
        <v>3.9241336101460272E-2</v>
      </c>
      <c r="AF499" s="382">
        <f>AF490-AF492-AF493-AF494-AF498-AF497-AF495-AF496</f>
        <v>758396.47000000009</v>
      </c>
      <c r="AG499" s="383"/>
      <c r="AH499" s="382">
        <f t="shared" si="158"/>
        <v>-58238.726618838613</v>
      </c>
      <c r="AI499" s="384">
        <f>AH499/Z499</f>
        <v>-7.1315474596206158E-2</v>
      </c>
      <c r="AJ499" s="385" t="s">
        <v>1512</v>
      </c>
      <c r="AK499" s="380">
        <f>IF($AL$407=0,0,AL499/$AL$407)</f>
        <v>4.1600449533494573E-2</v>
      </c>
      <c r="AL499" s="382">
        <f>AL490-AL492-AL493-AL494-AL498-AL497-AL495-AL496</f>
        <v>622532.51999999816</v>
      </c>
      <c r="AM499" s="386"/>
      <c r="AN499" s="382">
        <f t="shared" si="160"/>
        <v>135863.95000000193</v>
      </c>
      <c r="AO499" s="389">
        <f t="shared" si="161"/>
        <v>0.21824394009167961</v>
      </c>
      <c r="AP499" s="188"/>
      <c r="AQ499" s="42"/>
      <c r="AR499" s="42"/>
      <c r="AS499" s="188"/>
      <c r="AT499" s="42"/>
      <c r="AU499" s="42"/>
      <c r="AV499" s="42"/>
      <c r="AW499" s="42"/>
      <c r="AX499" s="42"/>
      <c r="AY499" s="42"/>
      <c r="AZ499" s="42"/>
      <c r="BA499" s="42"/>
      <c r="BB499" s="42"/>
      <c r="BC499" s="42"/>
      <c r="BD499" s="42"/>
      <c r="BE499" s="42"/>
      <c r="BF499" s="42"/>
      <c r="BG499" s="42"/>
      <c r="BH499" s="42"/>
      <c r="BI499" s="42"/>
    </row>
    <row r="500" spans="1:61" ht="15.75" customHeight="1">
      <c r="A500" s="16" t="str">
        <f t="shared" si="141"/>
        <v/>
      </c>
      <c r="B500" s="4"/>
      <c r="C500" s="42"/>
      <c r="D500" s="42"/>
      <c r="E500" s="42"/>
      <c r="F500" s="188"/>
      <c r="G500" s="42"/>
      <c r="H500" s="42"/>
      <c r="I500" s="188"/>
      <c r="J500" s="42"/>
      <c r="K500" s="42"/>
      <c r="L500" s="42"/>
      <c r="M500" s="188"/>
      <c r="N500" s="42"/>
      <c r="O500" s="42"/>
      <c r="P500" s="42"/>
      <c r="Q500" s="188"/>
      <c r="R500" s="188"/>
      <c r="S500" s="188"/>
      <c r="T500" s="42"/>
      <c r="U500" s="42"/>
      <c r="AP500" s="42"/>
      <c r="AQ500" s="42"/>
      <c r="AR500" s="42"/>
      <c r="AS500" s="42"/>
      <c r="AT500" s="42"/>
      <c r="AU500" s="42"/>
      <c r="AV500" s="42"/>
      <c r="AW500" s="42"/>
      <c r="AX500" s="42"/>
      <c r="AY500" s="42"/>
      <c r="AZ500" s="42"/>
      <c r="BA500" s="42"/>
      <c r="BB500" s="42"/>
      <c r="BC500" s="42"/>
      <c r="BD500" s="42"/>
      <c r="BE500" s="42"/>
      <c r="BF500" s="42"/>
      <c r="BG500" s="42"/>
      <c r="BH500" s="42"/>
      <c r="BI500" s="42"/>
    </row>
    <row r="501" spans="1:61" ht="15.75" customHeight="1" outlineLevel="1">
      <c r="B501" s="4"/>
      <c r="C501" s="42"/>
      <c r="D501" s="42"/>
      <c r="E501" s="42"/>
      <c r="F501" s="188"/>
      <c r="G501" s="42"/>
      <c r="H501" s="42"/>
      <c r="I501" s="188"/>
      <c r="J501" s="42"/>
      <c r="K501" s="42"/>
      <c r="L501" s="42"/>
      <c r="M501" s="188"/>
      <c r="N501" s="42"/>
      <c r="O501" s="42"/>
      <c r="P501" s="42"/>
      <c r="Q501" s="188"/>
      <c r="R501" s="188"/>
      <c r="S501" s="188"/>
      <c r="T501" s="42"/>
      <c r="U501" s="42"/>
      <c r="V501" s="42"/>
      <c r="W501" s="42"/>
      <c r="X501" s="42"/>
      <c r="Y501" s="42"/>
      <c r="Z501" s="42"/>
      <c r="AA501" s="42"/>
      <c r="AB501" s="42"/>
      <c r="AC501" s="42"/>
      <c r="AD501" s="42"/>
      <c r="AE501" s="282"/>
      <c r="AF501" s="42"/>
      <c r="AG501" s="42"/>
      <c r="AH501" s="42"/>
      <c r="AI501" s="42"/>
      <c r="AJ501" s="42"/>
      <c r="AK501" s="42"/>
      <c r="AL501" s="42"/>
      <c r="AM501" s="42"/>
      <c r="AN501" s="42"/>
      <c r="AO501" s="42"/>
      <c r="AP501" s="42"/>
      <c r="AQ501" s="42"/>
      <c r="AR501" s="42"/>
      <c r="AS501" s="42"/>
      <c r="AT501" s="42"/>
      <c r="AU501" s="42"/>
      <c r="AV501" s="42"/>
      <c r="AW501" s="42"/>
      <c r="AX501" s="42"/>
      <c r="AY501" s="42"/>
      <c r="AZ501" s="42"/>
      <c r="BA501" s="42"/>
      <c r="BB501" s="42"/>
      <c r="BC501" s="42"/>
      <c r="BD501" s="42"/>
      <c r="BE501" s="42"/>
      <c r="BF501" s="42"/>
      <c r="BG501" s="42"/>
      <c r="BH501" s="42"/>
      <c r="BI501" s="42"/>
    </row>
    <row r="502" spans="1:61" ht="15.75" customHeight="1" outlineLevel="1">
      <c r="B502" s="4"/>
      <c r="C502" s="42"/>
      <c r="D502" s="42"/>
      <c r="E502" s="42"/>
      <c r="F502" s="188"/>
      <c r="G502" s="42"/>
      <c r="H502" s="42"/>
      <c r="I502" s="188"/>
      <c r="J502" s="42"/>
      <c r="K502" s="42"/>
      <c r="L502" s="42"/>
      <c r="M502" s="188"/>
      <c r="N502" s="42"/>
      <c r="O502" s="42"/>
      <c r="P502" s="42"/>
      <c r="Q502" s="188"/>
      <c r="R502" s="188"/>
      <c r="S502" s="188"/>
      <c r="T502" s="42"/>
      <c r="U502" s="42"/>
      <c r="V502" s="42"/>
      <c r="W502" s="42"/>
      <c r="X502" s="42"/>
      <c r="Y502" s="42"/>
      <c r="Z502" s="42"/>
      <c r="AA502" s="42"/>
      <c r="AB502" s="42"/>
      <c r="AC502" s="42"/>
      <c r="AD502" s="42"/>
      <c r="AE502" s="282"/>
      <c r="AF502" s="400"/>
      <c r="AG502" s="42"/>
      <c r="AH502" s="42"/>
      <c r="AI502" s="42"/>
      <c r="AJ502" s="42"/>
      <c r="AK502" s="42"/>
      <c r="AL502" s="42"/>
      <c r="AM502" s="42"/>
      <c r="AN502" s="42"/>
      <c r="AO502" s="42"/>
      <c r="AP502" s="42"/>
      <c r="AQ502" s="42"/>
      <c r="AR502" s="42"/>
      <c r="AS502" s="42"/>
      <c r="AT502" s="42"/>
      <c r="AU502" s="42"/>
      <c r="AV502" s="42"/>
      <c r="AW502" s="42"/>
      <c r="AX502" s="42"/>
      <c r="AY502" s="42"/>
      <c r="AZ502" s="42"/>
      <c r="BA502" s="42"/>
      <c r="BB502" s="42"/>
      <c r="BC502" s="42"/>
      <c r="BD502" s="42"/>
      <c r="BE502" s="42"/>
      <c r="BF502" s="42"/>
      <c r="BG502" s="42"/>
      <c r="BH502" s="42"/>
      <c r="BI502" s="42"/>
    </row>
    <row r="503" spans="1:61" ht="15.75" customHeight="1" outlineLevel="1">
      <c r="B503" s="4"/>
      <c r="C503" s="42"/>
      <c r="D503" s="42"/>
      <c r="E503" s="42"/>
      <c r="F503" s="188"/>
      <c r="G503" s="42"/>
      <c r="H503" s="42"/>
      <c r="I503" s="188"/>
      <c r="J503" s="42"/>
      <c r="K503" s="42"/>
      <c r="L503" s="42"/>
      <c r="M503" s="188"/>
      <c r="N503" s="42"/>
      <c r="O503" s="42"/>
      <c r="P503" s="42"/>
      <c r="Q503" s="188"/>
      <c r="R503" s="188"/>
      <c r="S503" s="188"/>
      <c r="T503" s="42"/>
      <c r="U503" s="42"/>
      <c r="V503" s="377"/>
      <c r="W503" s="378"/>
      <c r="X503" s="379"/>
      <c r="Y503" s="380"/>
      <c r="Z503" s="381"/>
      <c r="AA503" s="379"/>
      <c r="AB503" s="380"/>
      <c r="AC503" s="381"/>
      <c r="AD503" s="379"/>
      <c r="AE503" s="380"/>
      <c r="AF503" s="382"/>
      <c r="AG503" s="383"/>
      <c r="AH503" s="383"/>
      <c r="AI503" s="401"/>
      <c r="AJ503" s="385"/>
      <c r="AK503" s="380"/>
      <c r="AL503" s="382"/>
      <c r="AM503" s="386"/>
      <c r="AN503" s="382"/>
      <c r="AO503" s="389"/>
      <c r="AP503" s="42"/>
      <c r="AQ503" s="42"/>
      <c r="AR503" s="188"/>
      <c r="AS503" s="42"/>
      <c r="AT503" s="42"/>
      <c r="AU503" s="42"/>
      <c r="AV503" s="42"/>
      <c r="AW503" s="42"/>
      <c r="AX503" s="42"/>
      <c r="AY503" s="42"/>
      <c r="AZ503" s="42"/>
      <c r="BA503" s="42"/>
      <c r="BB503" s="42"/>
      <c r="BC503" s="42"/>
      <c r="BD503" s="42"/>
      <c r="BE503" s="42"/>
      <c r="BF503" s="42"/>
      <c r="BG503" s="42"/>
      <c r="BH503" s="42"/>
      <c r="BI503" s="42"/>
    </row>
    <row r="504" spans="1:61" ht="15.75" customHeight="1">
      <c r="B504" s="4"/>
      <c r="C504" s="42"/>
      <c r="D504" s="42"/>
      <c r="E504" s="42"/>
      <c r="F504" s="188"/>
      <c r="G504" s="42"/>
      <c r="H504" s="42"/>
      <c r="I504" s="188"/>
      <c r="J504" s="42"/>
      <c r="K504" s="42"/>
      <c r="L504" s="42"/>
      <c r="M504" s="188"/>
      <c r="N504" s="42"/>
      <c r="O504" s="42"/>
      <c r="P504" s="42"/>
      <c r="Q504" s="188"/>
      <c r="R504" s="188"/>
      <c r="S504" s="188"/>
      <c r="T504" s="42"/>
      <c r="U504" s="42"/>
      <c r="V504" s="38"/>
      <c r="W504" s="42"/>
      <c r="X504" s="42"/>
      <c r="Y504" s="42"/>
      <c r="Z504" s="42"/>
      <c r="AA504" s="42"/>
      <c r="AB504" s="42"/>
      <c r="AC504" s="42"/>
      <c r="AD504" s="42"/>
      <c r="AE504" s="282"/>
      <c r="AF504" s="400"/>
      <c r="AG504" s="42"/>
      <c r="AH504" s="188"/>
      <c r="AI504" s="42"/>
      <c r="AJ504" s="42"/>
      <c r="AK504" s="42"/>
      <c r="AL504" s="42"/>
      <c r="AM504" s="42"/>
      <c r="AN504" s="42"/>
      <c r="AO504" s="42"/>
      <c r="AP504" s="42"/>
      <c r="AQ504" s="42"/>
      <c r="AR504" s="42"/>
      <c r="AS504" s="42"/>
      <c r="AT504" s="42"/>
      <c r="AU504" s="42"/>
      <c r="AV504" s="42"/>
      <c r="AW504" s="42"/>
      <c r="AX504" s="42"/>
      <c r="AY504" s="42"/>
      <c r="AZ504" s="42"/>
      <c r="BA504" s="42"/>
      <c r="BB504" s="42"/>
      <c r="BC504" s="42"/>
      <c r="BD504" s="42"/>
      <c r="BE504" s="42"/>
      <c r="BF504" s="42"/>
      <c r="BG504" s="42"/>
      <c r="BH504" s="42"/>
      <c r="BI504" s="42"/>
    </row>
    <row r="505" spans="1:61" ht="15.75" customHeight="1">
      <c r="B505" s="4"/>
      <c r="C505" s="42"/>
      <c r="D505" s="42"/>
      <c r="E505" s="42"/>
      <c r="F505" s="188"/>
      <c r="G505" s="42"/>
      <c r="H505" s="42"/>
      <c r="I505" s="188"/>
      <c r="J505" s="42"/>
      <c r="K505" s="42"/>
      <c r="L505" s="42"/>
      <c r="M505" s="188"/>
      <c r="N505" s="42"/>
      <c r="O505" s="42"/>
      <c r="P505" s="42"/>
      <c r="Q505" s="188"/>
      <c r="R505" s="188"/>
      <c r="S505" s="188"/>
      <c r="T505" s="42"/>
      <c r="U505" s="42"/>
      <c r="V505" s="38"/>
      <c r="W505" s="42"/>
      <c r="X505" s="42"/>
      <c r="Y505" s="42"/>
      <c r="Z505" s="188"/>
      <c r="AA505" s="42"/>
      <c r="AB505" s="42"/>
      <c r="AC505" s="42"/>
      <c r="AD505" s="42"/>
      <c r="AE505" s="42"/>
      <c r="AF505" s="402"/>
      <c r="AG505" s="42"/>
      <c r="AH505" s="42"/>
      <c r="AI505" s="42"/>
      <c r="AJ505" s="42"/>
      <c r="AK505" s="42"/>
      <c r="AL505" s="42"/>
      <c r="AM505" s="42"/>
      <c r="AN505" s="42"/>
      <c r="AO505" s="42"/>
      <c r="AP505" s="42"/>
      <c r="AQ505" s="42"/>
      <c r="AR505" s="42"/>
      <c r="AS505" s="42"/>
      <c r="AT505" s="42"/>
      <c r="AU505" s="42"/>
      <c r="AV505" s="42"/>
      <c r="AW505" s="42"/>
      <c r="AX505" s="42"/>
      <c r="AY505" s="42"/>
      <c r="AZ505" s="42"/>
      <c r="BA505" s="42"/>
      <c r="BB505" s="42"/>
      <c r="BC505" s="42"/>
      <c r="BD505" s="42"/>
      <c r="BE505" s="42"/>
      <c r="BF505" s="42"/>
      <c r="BG505" s="42"/>
      <c r="BH505" s="42"/>
      <c r="BI505" s="42"/>
    </row>
    <row r="506" spans="1:61" ht="15.75" customHeight="1">
      <c r="B506" s="4"/>
      <c r="C506" s="42"/>
      <c r="D506" s="42"/>
      <c r="E506" s="42"/>
      <c r="F506" s="188"/>
      <c r="G506" s="42"/>
      <c r="H506" s="42"/>
      <c r="I506" s="188"/>
      <c r="J506" s="42"/>
      <c r="K506" s="42"/>
      <c r="L506" s="42"/>
      <c r="M506" s="188"/>
      <c r="N506" s="42"/>
      <c r="O506" s="42"/>
      <c r="P506" s="42"/>
      <c r="Q506" s="188"/>
      <c r="R506" s="188"/>
      <c r="S506" s="188"/>
      <c r="T506" s="346"/>
      <c r="U506" s="346"/>
      <c r="V506" s="38"/>
      <c r="W506" s="42"/>
      <c r="X506" s="42"/>
      <c r="Y506" s="42"/>
      <c r="Z506" s="188"/>
      <c r="AA506" s="42"/>
      <c r="AB506" s="42"/>
      <c r="AC506" s="42"/>
      <c r="AD506" s="42"/>
      <c r="AE506" s="42"/>
      <c r="AF506" s="188"/>
      <c r="AG506" s="42"/>
      <c r="AH506" s="42"/>
      <c r="AI506" s="42"/>
      <c r="AJ506" s="42"/>
      <c r="AK506" s="42"/>
      <c r="AL506" s="42"/>
      <c r="AM506" s="42"/>
      <c r="AN506" s="42"/>
      <c r="AO506" s="42"/>
      <c r="AP506" s="42"/>
      <c r="AQ506" s="42"/>
      <c r="AR506" s="42"/>
      <c r="AS506" s="42"/>
      <c r="AT506" s="42"/>
      <c r="AU506" s="42"/>
      <c r="AV506" s="42"/>
      <c r="AW506" s="42"/>
      <c r="AX506" s="42"/>
      <c r="AY506" s="42"/>
      <c r="AZ506" s="42"/>
      <c r="BA506" s="42"/>
      <c r="BB506" s="42"/>
      <c r="BC506" s="42"/>
      <c r="BD506" s="42"/>
      <c r="BE506" s="42"/>
      <c r="BF506" s="42"/>
      <c r="BG506" s="42"/>
      <c r="BH506" s="42"/>
      <c r="BI506" s="42"/>
    </row>
    <row r="507" spans="1:61" ht="15.75" customHeight="1">
      <c r="B507" s="4"/>
      <c r="C507" s="42"/>
      <c r="D507" s="42"/>
      <c r="E507" s="42"/>
      <c r="F507" s="188"/>
      <c r="G507" s="42"/>
      <c r="H507" s="42"/>
      <c r="I507" s="188"/>
      <c r="J507" s="42"/>
      <c r="K507" s="42"/>
      <c r="L507" s="42"/>
      <c r="M507" s="188"/>
      <c r="N507" s="42"/>
      <c r="O507" s="42"/>
      <c r="P507" s="42"/>
      <c r="Q507" s="188"/>
      <c r="R507" s="188"/>
      <c r="S507" s="188"/>
      <c r="T507" s="346"/>
      <c r="U507" s="346"/>
      <c r="V507" s="38"/>
      <c r="W507" s="42"/>
      <c r="X507" s="42"/>
      <c r="Y507" s="42"/>
      <c r="Z507" s="42"/>
      <c r="AA507" s="42"/>
      <c r="AB507" s="42"/>
      <c r="AC507" s="42"/>
      <c r="AD507" s="42"/>
      <c r="AE507" s="42"/>
      <c r="AF507" s="301"/>
      <c r="AG507" s="42"/>
      <c r="AH507" s="42"/>
      <c r="AI507" s="42"/>
      <c r="AJ507" s="42"/>
      <c r="AK507" s="42"/>
      <c r="AL507" s="42"/>
      <c r="AM507" s="42"/>
      <c r="AN507" s="42"/>
      <c r="AO507" s="42"/>
      <c r="AP507" s="42"/>
      <c r="AQ507" s="42"/>
      <c r="AR507" s="42"/>
      <c r="AS507" s="42"/>
      <c r="AT507" s="42"/>
      <c r="AU507" s="42"/>
      <c r="AV507" s="42"/>
      <c r="AW507" s="42"/>
      <c r="AX507" s="42"/>
      <c r="AY507" s="42"/>
      <c r="AZ507" s="42"/>
      <c r="BA507" s="42"/>
      <c r="BB507" s="42"/>
      <c r="BC507" s="42"/>
      <c r="BD507" s="42"/>
      <c r="BE507" s="42"/>
      <c r="BF507" s="42"/>
      <c r="BG507" s="42"/>
      <c r="BH507" s="42"/>
      <c r="BI507" s="42"/>
    </row>
    <row r="508" spans="1:61" ht="15.75" customHeight="1">
      <c r="B508" s="4"/>
      <c r="C508" s="42"/>
      <c r="D508" s="42"/>
      <c r="E508" s="42"/>
      <c r="F508" s="188"/>
      <c r="G508" s="42"/>
      <c r="H508" s="42"/>
      <c r="I508" s="188"/>
      <c r="J508" s="42"/>
      <c r="K508" s="42"/>
      <c r="L508" s="42"/>
      <c r="M508" s="188"/>
      <c r="N508" s="42"/>
      <c r="O508" s="42"/>
      <c r="P508" s="42"/>
      <c r="Q508" s="188"/>
      <c r="R508" s="188"/>
      <c r="S508" s="188"/>
      <c r="T508" s="346"/>
      <c r="U508" s="346"/>
      <c r="V508" s="38"/>
      <c r="W508" s="42"/>
      <c r="X508" s="42"/>
      <c r="Y508" s="42"/>
      <c r="Z508" s="42"/>
      <c r="AA508" s="42"/>
      <c r="AB508" s="42"/>
      <c r="AC508" s="42"/>
      <c r="AD508" s="42"/>
      <c r="AE508" s="42"/>
      <c r="AF508" s="301"/>
      <c r="AG508" s="42"/>
      <c r="AH508" s="42"/>
      <c r="AI508" s="42"/>
      <c r="AJ508" s="42"/>
      <c r="AK508" s="42"/>
      <c r="AL508" s="42"/>
      <c r="AM508" s="42"/>
      <c r="AN508" s="42"/>
      <c r="AO508" s="42"/>
      <c r="AP508" s="42"/>
      <c r="AQ508" s="42"/>
      <c r="AR508" s="42"/>
      <c r="AS508" s="42"/>
      <c r="AT508" s="42"/>
      <c r="AU508" s="42"/>
      <c r="AV508" s="42"/>
      <c r="AW508" s="42"/>
      <c r="AX508" s="42"/>
      <c r="AY508" s="42"/>
      <c r="AZ508" s="42"/>
      <c r="BA508" s="42"/>
      <c r="BB508" s="42"/>
      <c r="BC508" s="42"/>
      <c r="BD508" s="42"/>
      <c r="BE508" s="42"/>
      <c r="BF508" s="42"/>
      <c r="BG508" s="42"/>
      <c r="BH508" s="42"/>
      <c r="BI508" s="42"/>
    </row>
    <row r="509" spans="1:61" ht="15.75" customHeight="1">
      <c r="B509" s="4"/>
      <c r="C509" s="42"/>
      <c r="D509" s="42"/>
      <c r="E509" s="42"/>
      <c r="F509" s="188"/>
      <c r="G509" s="42"/>
      <c r="H509" s="42"/>
      <c r="I509" s="188"/>
      <c r="J509" s="42"/>
      <c r="K509" s="42"/>
      <c r="L509" s="42"/>
      <c r="M509" s="188"/>
      <c r="N509" s="42"/>
      <c r="O509" s="42"/>
      <c r="P509" s="42"/>
      <c r="Q509" s="188"/>
      <c r="R509" s="188"/>
      <c r="S509" s="188"/>
      <c r="T509" s="346"/>
      <c r="U509" s="346"/>
      <c r="V509" s="38"/>
      <c r="W509" s="42"/>
      <c r="X509" s="42"/>
      <c r="Y509" s="42"/>
      <c r="Z509" s="42"/>
      <c r="AA509" s="42"/>
      <c r="AB509" s="42"/>
      <c r="AC509" s="42"/>
      <c r="AD509" s="42"/>
      <c r="AE509" s="42"/>
      <c r="AF509" s="301"/>
      <c r="AG509" s="42"/>
      <c r="AH509" s="42"/>
      <c r="AI509" s="42"/>
      <c r="AJ509" s="42"/>
      <c r="AK509" s="42"/>
      <c r="AL509" s="42"/>
      <c r="AM509" s="42"/>
      <c r="AN509" s="42"/>
      <c r="AO509" s="42"/>
      <c r="AP509" s="42"/>
      <c r="AQ509" s="42"/>
      <c r="AR509" s="42"/>
      <c r="AS509" s="42"/>
      <c r="AT509" s="42"/>
      <c r="AU509" s="42"/>
      <c r="AV509" s="42"/>
      <c r="AW509" s="42"/>
      <c r="AX509" s="42"/>
      <c r="AY509" s="42"/>
      <c r="AZ509" s="42"/>
      <c r="BA509" s="42"/>
      <c r="BB509" s="42"/>
      <c r="BC509" s="42"/>
      <c r="BD509" s="42"/>
      <c r="BE509" s="42"/>
      <c r="BF509" s="42"/>
      <c r="BG509" s="42"/>
      <c r="BH509" s="42"/>
      <c r="BI509" s="42"/>
    </row>
    <row r="510" spans="1:61" ht="15.75" customHeight="1">
      <c r="B510" s="4"/>
      <c r="C510" s="42"/>
      <c r="D510" s="42"/>
      <c r="E510" s="42"/>
      <c r="F510" s="188"/>
      <c r="G510" s="42"/>
      <c r="H510" s="42"/>
      <c r="I510" s="188"/>
      <c r="J510" s="42"/>
      <c r="K510" s="42"/>
      <c r="L510" s="42"/>
      <c r="M510" s="188"/>
      <c r="N510" s="42"/>
      <c r="O510" s="42"/>
      <c r="P510" s="42"/>
      <c r="Q510" s="188"/>
      <c r="R510" s="188"/>
      <c r="S510" s="188"/>
      <c r="T510" s="346"/>
      <c r="U510" s="346"/>
      <c r="V510" s="38"/>
      <c r="W510" s="42"/>
      <c r="X510" s="42"/>
      <c r="Y510" s="42"/>
      <c r="Z510" s="42"/>
      <c r="AA510" s="42"/>
      <c r="AB510" s="42"/>
      <c r="AC510" s="42"/>
      <c r="AD510" s="42"/>
      <c r="AE510" s="42"/>
      <c r="AF510" s="301"/>
      <c r="AG510" s="42"/>
      <c r="AH510" s="42"/>
      <c r="AI510" s="42"/>
      <c r="AJ510" s="42"/>
      <c r="AK510" s="42"/>
      <c r="AL510" s="42"/>
      <c r="AM510" s="42"/>
      <c r="AN510" s="42"/>
      <c r="AO510" s="42"/>
      <c r="AP510" s="42"/>
      <c r="AQ510" s="42"/>
      <c r="AR510" s="42"/>
      <c r="AS510" s="42"/>
      <c r="AT510" s="42"/>
      <c r="AU510" s="42"/>
      <c r="AV510" s="42"/>
      <c r="AW510" s="42"/>
      <c r="AX510" s="42"/>
      <c r="AY510" s="42"/>
      <c r="AZ510" s="42"/>
      <c r="BA510" s="42"/>
      <c r="BB510" s="42"/>
      <c r="BC510" s="42"/>
      <c r="BD510" s="42"/>
      <c r="BE510" s="42"/>
      <c r="BF510" s="42"/>
      <c r="BG510" s="42"/>
      <c r="BH510" s="42"/>
      <c r="BI510" s="42"/>
    </row>
    <row r="511" spans="1:61" ht="15.75" customHeight="1">
      <c r="B511" s="4"/>
      <c r="C511" s="42"/>
      <c r="D511" s="42"/>
      <c r="E511" s="42"/>
      <c r="F511" s="188"/>
      <c r="G511" s="42"/>
      <c r="H511" s="42"/>
      <c r="I511" s="188"/>
      <c r="J511" s="42"/>
      <c r="K511" s="42"/>
      <c r="L511" s="42"/>
      <c r="M511" s="188"/>
      <c r="N511" s="42"/>
      <c r="O511" s="42"/>
      <c r="P511" s="42"/>
      <c r="Q511" s="188"/>
      <c r="R511" s="188"/>
      <c r="S511" s="188"/>
      <c r="T511" s="346"/>
      <c r="U511" s="346"/>
      <c r="V511" s="38"/>
      <c r="W511" s="42"/>
      <c r="X511" s="42"/>
      <c r="Y511" s="42"/>
      <c r="Z511" s="42"/>
      <c r="AA511" s="42"/>
      <c r="AB511" s="42"/>
      <c r="AC511" s="42"/>
      <c r="AD511" s="42"/>
      <c r="AE511" s="42"/>
      <c r="AF511" s="301"/>
      <c r="AG511" s="42"/>
      <c r="AH511" s="42"/>
      <c r="AI511" s="42"/>
      <c r="AJ511" s="42"/>
      <c r="AK511" s="42"/>
      <c r="AL511" s="42"/>
      <c r="AM511" s="42"/>
      <c r="AN511" s="42"/>
      <c r="AO511" s="42"/>
      <c r="AP511" s="42"/>
      <c r="AQ511" s="42"/>
      <c r="AR511" s="42"/>
      <c r="AS511" s="42"/>
      <c r="AT511" s="42"/>
      <c r="AU511" s="42"/>
      <c r="AV511" s="42"/>
      <c r="AW511" s="42"/>
      <c r="AX511" s="42"/>
      <c r="AY511" s="42"/>
      <c r="AZ511" s="42"/>
      <c r="BA511" s="42"/>
      <c r="BB511" s="42"/>
      <c r="BC511" s="42"/>
      <c r="BD511" s="42"/>
      <c r="BE511" s="42"/>
      <c r="BF511" s="42"/>
      <c r="BG511" s="42"/>
      <c r="BH511" s="42"/>
      <c r="BI511" s="42"/>
    </row>
    <row r="512" spans="1:61" ht="15.75" customHeight="1">
      <c r="B512" s="4"/>
      <c r="C512" s="42"/>
      <c r="D512" s="42"/>
      <c r="E512" s="42"/>
      <c r="F512" s="188"/>
      <c r="G512" s="42"/>
      <c r="H512" s="42"/>
      <c r="I512" s="188"/>
      <c r="J512" s="42"/>
      <c r="K512" s="42"/>
      <c r="L512" s="42"/>
      <c r="M512" s="188"/>
      <c r="N512" s="42"/>
      <c r="O512" s="42"/>
      <c r="P512" s="42"/>
      <c r="Q512" s="188"/>
      <c r="R512" s="188"/>
      <c r="S512" s="188"/>
      <c r="T512" s="346"/>
      <c r="U512" s="346"/>
      <c r="V512" s="38"/>
      <c r="W512" s="42"/>
      <c r="X512" s="42"/>
      <c r="Y512" s="42"/>
      <c r="Z512" s="42"/>
      <c r="AA512" s="42"/>
      <c r="AB512" s="42"/>
      <c r="AC512" s="42"/>
      <c r="AD512" s="42"/>
      <c r="AE512" s="42"/>
      <c r="AF512" s="304"/>
      <c r="AG512" s="188"/>
      <c r="AH512" s="42"/>
      <c r="AI512" s="42"/>
      <c r="AJ512" s="42"/>
      <c r="AK512" s="42"/>
      <c r="AL512" s="42"/>
      <c r="AM512" s="42"/>
      <c r="AN512" s="42"/>
      <c r="AO512" s="42"/>
      <c r="AP512" s="42"/>
      <c r="AQ512" s="42"/>
      <c r="AR512" s="42"/>
      <c r="AS512" s="42"/>
      <c r="AT512" s="42"/>
      <c r="AU512" s="42"/>
      <c r="AV512" s="42"/>
      <c r="AW512" s="42"/>
      <c r="AX512" s="42"/>
      <c r="AY512" s="42"/>
      <c r="AZ512" s="42"/>
      <c r="BA512" s="42"/>
      <c r="BB512" s="42"/>
      <c r="BC512" s="42"/>
      <c r="BD512" s="42"/>
      <c r="BE512" s="42"/>
      <c r="BF512" s="42"/>
      <c r="BG512" s="42"/>
      <c r="BH512" s="42"/>
      <c r="BI512" s="42"/>
    </row>
    <row r="513" spans="2:61" ht="15.75" customHeight="1">
      <c r="B513" s="4"/>
      <c r="C513" s="42"/>
      <c r="D513" s="42"/>
      <c r="E513" s="42"/>
      <c r="F513" s="188"/>
      <c r="G513" s="42"/>
      <c r="H513" s="42"/>
      <c r="I513" s="188"/>
      <c r="J513" s="42"/>
      <c r="K513" s="42"/>
      <c r="L513" s="42"/>
      <c r="M513" s="188"/>
      <c r="N513" s="42"/>
      <c r="O513" s="42"/>
      <c r="P513" s="42"/>
      <c r="Q513" s="188"/>
      <c r="R513" s="188"/>
      <c r="S513" s="188"/>
      <c r="T513" s="346"/>
      <c r="U513" s="346"/>
      <c r="V513" s="38"/>
      <c r="W513" s="346"/>
      <c r="X513" s="346"/>
      <c r="Y513" s="42"/>
      <c r="Z513" s="42"/>
      <c r="AA513" s="42"/>
      <c r="AB513" s="42"/>
      <c r="AC513" s="42"/>
      <c r="AD513" s="42"/>
      <c r="AE513" s="42"/>
      <c r="AF513" s="188"/>
      <c r="AG513" s="42"/>
      <c r="AH513" s="42"/>
      <c r="AI513" s="42"/>
      <c r="AJ513" s="42"/>
      <c r="AK513" s="42"/>
      <c r="AL513" s="42"/>
      <c r="AM513" s="42"/>
      <c r="AN513" s="42"/>
      <c r="AO513" s="42"/>
      <c r="AP513" s="42"/>
      <c r="AQ513" s="42"/>
      <c r="AR513" s="42"/>
      <c r="AS513" s="42"/>
      <c r="AT513" s="42"/>
      <c r="AU513" s="42"/>
      <c r="AV513" s="42"/>
      <c r="AW513" s="42"/>
      <c r="AX513" s="42"/>
      <c r="AY513" s="42"/>
      <c r="AZ513" s="42"/>
      <c r="BA513" s="42"/>
      <c r="BB513" s="42"/>
      <c r="BC513" s="42"/>
      <c r="BD513" s="42"/>
      <c r="BE513" s="42"/>
      <c r="BF513" s="42"/>
      <c r="BG513" s="42"/>
      <c r="BH513" s="42"/>
      <c r="BI513" s="42"/>
    </row>
    <row r="514" spans="2:61" ht="15.75" customHeight="1">
      <c r="B514" s="4"/>
      <c r="C514" s="42"/>
      <c r="D514" s="42"/>
      <c r="E514" s="42"/>
      <c r="F514" s="188"/>
      <c r="G514" s="42"/>
      <c r="H514" s="42"/>
      <c r="I514" s="188"/>
      <c r="J514" s="42"/>
      <c r="K514" s="42"/>
      <c r="L514" s="42"/>
      <c r="M514" s="188"/>
      <c r="N514" s="42"/>
      <c r="O514" s="42"/>
      <c r="P514" s="42"/>
      <c r="Q514" s="188"/>
      <c r="R514" s="188"/>
      <c r="S514" s="188"/>
      <c r="T514" s="346"/>
      <c r="U514" s="346"/>
      <c r="V514" s="38"/>
      <c r="W514" s="346"/>
      <c r="X514" s="346"/>
      <c r="Y514" s="42"/>
      <c r="Z514" s="42"/>
      <c r="AA514" s="42"/>
      <c r="AB514" s="42"/>
      <c r="AC514" s="42"/>
      <c r="AD514" s="42"/>
      <c r="AE514" s="42"/>
      <c r="AF514" s="188"/>
      <c r="AG514" s="42"/>
      <c r="AH514" s="42"/>
      <c r="AI514" s="42"/>
      <c r="AJ514" s="42"/>
      <c r="AK514" s="42"/>
      <c r="AL514" s="42"/>
      <c r="AM514" s="42"/>
      <c r="AN514" s="42"/>
      <c r="AO514" s="42"/>
      <c r="AP514" s="42"/>
      <c r="AQ514" s="42"/>
      <c r="AR514" s="42"/>
      <c r="AS514" s="42"/>
      <c r="AT514" s="42"/>
      <c r="AU514" s="42"/>
      <c r="AV514" s="42"/>
      <c r="AW514" s="42"/>
      <c r="AX514" s="42"/>
      <c r="AY514" s="42"/>
      <c r="AZ514" s="42"/>
      <c r="BA514" s="42"/>
      <c r="BB514" s="42"/>
      <c r="BC514" s="42"/>
      <c r="BD514" s="42"/>
      <c r="BE514" s="42"/>
      <c r="BF514" s="42"/>
      <c r="BG514" s="42"/>
      <c r="BH514" s="42"/>
      <c r="BI514" s="42"/>
    </row>
    <row r="515" spans="2:61" ht="15.75" customHeight="1">
      <c r="B515" s="4"/>
      <c r="C515" s="42"/>
      <c r="D515" s="42"/>
      <c r="E515" s="42"/>
      <c r="F515" s="188"/>
      <c r="G515" s="42"/>
      <c r="H515" s="42"/>
      <c r="I515" s="188"/>
      <c r="J515" s="42"/>
      <c r="K515" s="42"/>
      <c r="L515" s="42"/>
      <c r="M515" s="188"/>
      <c r="N515" s="42"/>
      <c r="O515" s="42"/>
      <c r="P515" s="42"/>
      <c r="Q515" s="188"/>
      <c r="R515" s="188"/>
      <c r="S515" s="188"/>
      <c r="T515" s="346"/>
      <c r="U515" s="346"/>
      <c r="V515" s="38"/>
      <c r="W515" s="346"/>
      <c r="X515" s="346"/>
      <c r="Y515" s="42"/>
      <c r="Z515" s="42"/>
      <c r="AA515" s="42"/>
      <c r="AB515" s="42"/>
      <c r="AC515" s="42"/>
      <c r="AD515" s="42"/>
      <c r="AE515" s="42"/>
      <c r="AF515" s="42"/>
      <c r="AG515" s="42"/>
      <c r="AH515" s="42"/>
      <c r="AI515" s="42"/>
      <c r="AJ515" s="42"/>
      <c r="AK515" s="42"/>
      <c r="AL515" s="42"/>
      <c r="AM515" s="42"/>
      <c r="AN515" s="42"/>
      <c r="AO515" s="42"/>
      <c r="AP515" s="42"/>
      <c r="AQ515" s="42"/>
      <c r="AR515" s="42"/>
      <c r="AS515" s="42"/>
      <c r="AT515" s="42"/>
      <c r="AU515" s="42"/>
      <c r="AV515" s="42"/>
      <c r="AW515" s="42"/>
      <c r="AX515" s="42"/>
      <c r="AY515" s="42"/>
      <c r="AZ515" s="42"/>
      <c r="BA515" s="42"/>
      <c r="BB515" s="42"/>
      <c r="BC515" s="42"/>
      <c r="BD515" s="42"/>
      <c r="BE515" s="42"/>
      <c r="BF515" s="42"/>
      <c r="BG515" s="42"/>
      <c r="BH515" s="42"/>
      <c r="BI515" s="42"/>
    </row>
    <row r="516" spans="2:61" ht="15.75" customHeight="1">
      <c r="B516" s="4"/>
      <c r="C516" s="42"/>
      <c r="D516" s="42"/>
      <c r="E516" s="42"/>
      <c r="F516" s="188"/>
      <c r="G516" s="42"/>
      <c r="H516" s="42"/>
      <c r="I516" s="188"/>
      <c r="J516" s="42"/>
      <c r="K516" s="42"/>
      <c r="L516" s="42"/>
      <c r="M516" s="188"/>
      <c r="N516" s="42"/>
      <c r="O516" s="42"/>
      <c r="P516" s="42"/>
      <c r="Q516" s="188"/>
      <c r="R516" s="188"/>
      <c r="S516" s="188"/>
      <c r="T516" s="346"/>
      <c r="U516" s="346"/>
      <c r="V516" s="38"/>
      <c r="W516" s="346"/>
      <c r="X516" s="346"/>
      <c r="Y516" s="42"/>
      <c r="Z516" s="42"/>
      <c r="AA516" s="42"/>
      <c r="AB516" s="42"/>
      <c r="AC516" s="42"/>
      <c r="AD516" s="42"/>
      <c r="AE516" s="42"/>
      <c r="AF516" s="42"/>
      <c r="AG516" s="42"/>
      <c r="AH516" s="42"/>
      <c r="AI516" s="42"/>
      <c r="AJ516" s="42"/>
      <c r="AK516" s="42"/>
      <c r="AL516" s="42"/>
      <c r="AM516" s="42"/>
      <c r="AN516" s="42"/>
      <c r="AO516" s="42"/>
      <c r="AP516" s="42"/>
      <c r="AQ516" s="42"/>
      <c r="AR516" s="42"/>
      <c r="AS516" s="42"/>
      <c r="AT516" s="42"/>
      <c r="AU516" s="42"/>
      <c r="AV516" s="42"/>
      <c r="AW516" s="42"/>
      <c r="AX516" s="42"/>
      <c r="AY516" s="42"/>
      <c r="AZ516" s="42"/>
      <c r="BA516" s="42"/>
      <c r="BB516" s="42"/>
      <c r="BC516" s="42"/>
      <c r="BD516" s="42"/>
      <c r="BE516" s="42"/>
      <c r="BF516" s="42"/>
      <c r="BG516" s="42"/>
      <c r="BH516" s="42"/>
      <c r="BI516" s="42"/>
    </row>
    <row r="517" spans="2:61" ht="15.75" customHeight="1">
      <c r="B517" s="4"/>
      <c r="C517" s="42"/>
      <c r="D517" s="42"/>
      <c r="E517" s="42"/>
      <c r="F517" s="188"/>
      <c r="G517" s="42"/>
      <c r="H517" s="42"/>
      <c r="I517" s="188"/>
      <c r="J517" s="42"/>
      <c r="K517" s="42"/>
      <c r="L517" s="42"/>
      <c r="M517" s="188"/>
      <c r="N517" s="42"/>
      <c r="O517" s="42"/>
      <c r="P517" s="42"/>
      <c r="Q517" s="188"/>
      <c r="R517" s="188"/>
      <c r="S517" s="188"/>
      <c r="T517" s="346"/>
      <c r="U517" s="346"/>
      <c r="V517" s="38"/>
      <c r="W517" s="346"/>
      <c r="X517" s="346"/>
      <c r="Y517" s="42"/>
      <c r="Z517" s="42"/>
      <c r="AA517" s="42"/>
      <c r="AB517" s="42"/>
      <c r="AC517" s="42"/>
      <c r="AD517" s="42"/>
      <c r="AE517" s="42"/>
      <c r="AF517" s="188"/>
      <c r="AG517" s="188"/>
      <c r="AH517" s="188"/>
      <c r="AI517" s="42"/>
      <c r="AJ517" s="42"/>
      <c r="AK517" s="42"/>
      <c r="AL517" s="42"/>
      <c r="AM517" s="42"/>
      <c r="AN517" s="42"/>
      <c r="AO517" s="42"/>
      <c r="AP517" s="42"/>
      <c r="AQ517" s="42"/>
      <c r="AR517" s="42"/>
      <c r="AS517" s="42"/>
      <c r="AT517" s="42"/>
      <c r="AU517" s="42"/>
      <c r="AV517" s="42"/>
      <c r="AW517" s="42"/>
      <c r="AX517" s="42"/>
      <c r="AY517" s="42"/>
      <c r="AZ517" s="42"/>
      <c r="BA517" s="42"/>
      <c r="BB517" s="42"/>
      <c r="BC517" s="42"/>
      <c r="BD517" s="42"/>
      <c r="BE517" s="42"/>
      <c r="BF517" s="42"/>
      <c r="BG517" s="42"/>
      <c r="BH517" s="42"/>
      <c r="BI517" s="42"/>
    </row>
    <row r="518" spans="2:61" ht="15.75" customHeight="1">
      <c r="B518" s="4"/>
      <c r="C518" s="42"/>
      <c r="D518" s="42"/>
      <c r="E518" s="42"/>
      <c r="F518" s="188"/>
      <c r="G518" s="42"/>
      <c r="H518" s="42"/>
      <c r="I518" s="188"/>
      <c r="J518" s="42"/>
      <c r="K518" s="42"/>
      <c r="L518" s="42"/>
      <c r="M518" s="188"/>
      <c r="N518" s="42"/>
      <c r="O518" s="42"/>
      <c r="P518" s="42"/>
      <c r="Q518" s="188"/>
      <c r="R518" s="188"/>
      <c r="S518" s="188"/>
      <c r="T518" s="346"/>
      <c r="U518" s="346"/>
      <c r="V518" s="38"/>
      <c r="W518" s="346"/>
      <c r="X518" s="346"/>
      <c r="Y518" s="42"/>
      <c r="Z518" s="42"/>
      <c r="AA518" s="42"/>
      <c r="AB518" s="42"/>
      <c r="AC518" s="42"/>
      <c r="AD518" s="42"/>
      <c r="AE518" s="42"/>
      <c r="AF518" s="42"/>
      <c r="AG518" s="42"/>
      <c r="AH518" s="42"/>
      <c r="AI518" s="42"/>
      <c r="AJ518" s="42"/>
      <c r="AK518" s="42"/>
      <c r="AL518" s="42"/>
      <c r="AM518" s="42"/>
      <c r="AN518" s="42"/>
      <c r="AO518" s="42"/>
      <c r="AP518" s="42"/>
      <c r="AQ518" s="42"/>
      <c r="AR518" s="42"/>
      <c r="AS518" s="42"/>
      <c r="AT518" s="42"/>
      <c r="AU518" s="42"/>
      <c r="AV518" s="42"/>
      <c r="AW518" s="42"/>
      <c r="AX518" s="42"/>
      <c r="AY518" s="42"/>
      <c r="AZ518" s="42"/>
      <c r="BA518" s="42"/>
      <c r="BB518" s="42"/>
      <c r="BC518" s="42"/>
      <c r="BD518" s="42"/>
      <c r="BE518" s="42"/>
      <c r="BF518" s="42"/>
      <c r="BG518" s="42"/>
      <c r="BH518" s="42"/>
      <c r="BI518" s="42"/>
    </row>
    <row r="519" spans="2:61" ht="15.75" customHeight="1">
      <c r="B519" s="4"/>
      <c r="C519" s="403"/>
      <c r="D519" s="346"/>
      <c r="E519" s="346"/>
      <c r="F519" s="404"/>
      <c r="G519" s="346"/>
      <c r="H519" s="346"/>
      <c r="I519" s="404"/>
      <c r="J519" s="346"/>
      <c r="K519" s="346"/>
      <c r="L519" s="346"/>
      <c r="M519" s="404"/>
      <c r="N519" s="346"/>
      <c r="O519" s="346"/>
      <c r="P519" s="346"/>
      <c r="Q519" s="404"/>
      <c r="R519" s="404"/>
      <c r="S519" s="404"/>
      <c r="T519" s="346"/>
      <c r="U519" s="346"/>
      <c r="V519" s="38"/>
      <c r="W519" s="346"/>
      <c r="X519" s="346"/>
      <c r="Y519" s="42"/>
      <c r="Z519" s="42"/>
      <c r="AA519" s="42"/>
      <c r="AB519" s="42"/>
      <c r="AC519" s="42"/>
      <c r="AD519" s="42"/>
      <c r="AE519" s="42"/>
      <c r="AF519" s="188"/>
      <c r="AG519" s="42"/>
      <c r="AH519" s="42"/>
      <c r="AI519" s="42"/>
      <c r="AJ519" s="42"/>
      <c r="AK519" s="42"/>
      <c r="AL519" s="42"/>
      <c r="AM519" s="42"/>
      <c r="AN519" s="42"/>
      <c r="AO519" s="42"/>
      <c r="AP519" s="42"/>
      <c r="AQ519" s="42"/>
      <c r="AR519" s="42"/>
      <c r="AS519" s="42"/>
      <c r="AT519" s="42"/>
      <c r="AU519" s="42"/>
      <c r="AV519" s="42"/>
      <c r="AW519" s="42"/>
      <c r="AX519" s="42"/>
      <c r="AY519" s="42"/>
      <c r="AZ519" s="42"/>
      <c r="BA519" s="42"/>
      <c r="BB519" s="42"/>
      <c r="BC519" s="42"/>
      <c r="BD519" s="42"/>
      <c r="BE519" s="42"/>
      <c r="BF519" s="42"/>
      <c r="BG519" s="42"/>
      <c r="BH519" s="42"/>
      <c r="BI519" s="42"/>
    </row>
    <row r="520" spans="2:61" ht="15.75" customHeight="1">
      <c r="B520" s="4"/>
      <c r="C520" s="405"/>
      <c r="D520" s="346"/>
      <c r="E520" s="346"/>
      <c r="F520" s="404"/>
      <c r="G520" s="346"/>
      <c r="H520" s="346"/>
      <c r="I520" s="404"/>
      <c r="J520" s="346"/>
      <c r="K520" s="346"/>
      <c r="L520" s="346"/>
      <c r="M520" s="404"/>
      <c r="N520" s="346"/>
      <c r="O520" s="346"/>
      <c r="P520" s="346"/>
      <c r="Q520" s="404"/>
      <c r="R520" s="404"/>
      <c r="S520" s="404"/>
      <c r="T520" s="346"/>
      <c r="U520" s="346"/>
      <c r="V520" s="38"/>
      <c r="W520" s="346"/>
      <c r="X520" s="346"/>
      <c r="Y520" s="42"/>
      <c r="Z520" s="42"/>
      <c r="AA520" s="42"/>
      <c r="AB520" s="42"/>
      <c r="AC520" s="42"/>
      <c r="AD520" s="42"/>
      <c r="AE520" s="42"/>
      <c r="AF520" s="188"/>
      <c r="AG520" s="42"/>
      <c r="AH520" s="42"/>
      <c r="AI520" s="42"/>
      <c r="AJ520" s="42"/>
      <c r="AK520" s="42"/>
      <c r="AL520" s="42"/>
      <c r="AM520" s="42"/>
      <c r="AN520" s="42"/>
      <c r="AO520" s="42"/>
      <c r="AP520" s="42"/>
      <c r="AQ520" s="42"/>
      <c r="AR520" s="42"/>
      <c r="AS520" s="42"/>
      <c r="AT520" s="42"/>
      <c r="AU520" s="42"/>
      <c r="AV520" s="42"/>
      <c r="AW520" s="42"/>
      <c r="AX520" s="42"/>
      <c r="AY520" s="42"/>
      <c r="AZ520" s="42"/>
      <c r="BA520" s="42"/>
      <c r="BB520" s="42"/>
      <c r="BC520" s="42"/>
      <c r="BD520" s="42"/>
      <c r="BE520" s="42"/>
      <c r="BF520" s="42"/>
      <c r="BG520" s="42"/>
      <c r="BH520" s="42"/>
      <c r="BI520" s="42"/>
    </row>
    <row r="521" spans="2:61" ht="15.75" customHeight="1">
      <c r="B521" s="4"/>
      <c r="C521" s="346"/>
      <c r="D521" s="346"/>
      <c r="E521" s="346"/>
      <c r="F521" s="404"/>
      <c r="G521" s="346"/>
      <c r="H521" s="346"/>
      <c r="I521" s="404"/>
      <c r="J521" s="346"/>
      <c r="K521" s="346"/>
      <c r="L521" s="346"/>
      <c r="M521" s="404"/>
      <c r="N521" s="346"/>
      <c r="O521" s="346"/>
      <c r="P521" s="346"/>
      <c r="Q521" s="404"/>
      <c r="R521" s="404"/>
      <c r="S521" s="404"/>
      <c r="T521" s="346"/>
      <c r="U521" s="346"/>
      <c r="V521" s="38"/>
      <c r="W521" s="346"/>
      <c r="X521" s="346"/>
      <c r="Y521" s="42"/>
      <c r="Z521" s="42"/>
      <c r="AA521" s="42"/>
      <c r="AB521" s="42"/>
      <c r="AC521" s="42"/>
      <c r="AD521" s="42"/>
      <c r="AE521" s="42"/>
      <c r="AF521" s="42"/>
      <c r="AG521" s="42"/>
      <c r="AH521" s="42"/>
      <c r="AI521" s="42"/>
      <c r="AJ521" s="42"/>
      <c r="AK521" s="42"/>
      <c r="AL521" s="42"/>
      <c r="AM521" s="42"/>
      <c r="AN521" s="42"/>
      <c r="AO521" s="42"/>
      <c r="AP521" s="42"/>
      <c r="AQ521" s="42"/>
      <c r="AR521" s="42"/>
      <c r="AS521" s="42"/>
      <c r="AT521" s="42"/>
      <c r="AU521" s="42"/>
      <c r="AV521" s="42"/>
      <c r="AW521" s="42"/>
      <c r="AX521" s="42"/>
      <c r="AY521" s="42"/>
      <c r="AZ521" s="42"/>
      <c r="BA521" s="42"/>
      <c r="BB521" s="42"/>
      <c r="BC521" s="42"/>
      <c r="BD521" s="42"/>
      <c r="BE521" s="42"/>
      <c r="BF521" s="42"/>
      <c r="BG521" s="42"/>
      <c r="BH521" s="42"/>
      <c r="BI521" s="42"/>
    </row>
    <row r="522" spans="2:61" ht="15.75" customHeight="1">
      <c r="B522" s="4"/>
      <c r="C522" s="346"/>
      <c r="D522" s="346"/>
      <c r="E522" s="346"/>
      <c r="F522" s="346"/>
      <c r="G522" s="346"/>
      <c r="H522" s="346"/>
      <c r="I522" s="346"/>
      <c r="J522" s="403"/>
      <c r="K522" s="403"/>
      <c r="L522" s="403"/>
      <c r="M522" s="404"/>
      <c r="N522" s="346"/>
      <c r="O522" s="346"/>
      <c r="P522" s="346"/>
      <c r="Q522" s="346"/>
      <c r="R522" s="346"/>
      <c r="S522" s="404"/>
      <c r="T522" s="346"/>
      <c r="U522" s="346"/>
      <c r="V522" s="38"/>
      <c r="W522" s="346"/>
      <c r="X522" s="346"/>
      <c r="Y522" s="42"/>
      <c r="Z522" s="42"/>
      <c r="AA522" s="42"/>
      <c r="AB522" s="42"/>
      <c r="AC522" s="42"/>
      <c r="AD522" s="42"/>
      <c r="AE522" s="42"/>
      <c r="AF522" s="188"/>
      <c r="AG522" s="42"/>
      <c r="AH522" s="42"/>
      <c r="AI522" s="42"/>
      <c r="AJ522" s="42"/>
      <c r="AK522" s="42"/>
      <c r="AL522" s="42"/>
      <c r="AM522" s="42"/>
      <c r="AN522" s="42"/>
      <c r="AO522" s="42"/>
      <c r="AP522" s="42"/>
      <c r="AQ522" s="42"/>
      <c r="AR522" s="42"/>
      <c r="AS522" s="42"/>
      <c r="AT522" s="42"/>
      <c r="AU522" s="42"/>
      <c r="AV522" s="42"/>
      <c r="AW522" s="42"/>
      <c r="AX522" s="42"/>
      <c r="AY522" s="42"/>
      <c r="AZ522" s="42"/>
      <c r="BA522" s="42"/>
      <c r="BB522" s="42"/>
      <c r="BC522" s="42"/>
      <c r="BD522" s="42"/>
      <c r="BE522" s="42"/>
      <c r="BF522" s="42"/>
      <c r="BG522" s="42"/>
      <c r="BH522" s="42"/>
      <c r="BI522" s="42"/>
    </row>
    <row r="523" spans="2:61" ht="15.75" customHeight="1">
      <c r="B523" s="4"/>
      <c r="C523" s="346"/>
      <c r="D523" s="346"/>
      <c r="E523" s="346"/>
      <c r="F523" s="346"/>
      <c r="G523" s="346"/>
      <c r="H523" s="346"/>
      <c r="I523" s="346"/>
      <c r="J523" s="346"/>
      <c r="K523" s="346"/>
      <c r="L523" s="346"/>
      <c r="M523" s="404"/>
      <c r="N523" s="346"/>
      <c r="O523" s="346"/>
      <c r="P523" s="346"/>
      <c r="Q523" s="346"/>
      <c r="R523" s="346"/>
      <c r="S523" s="404"/>
      <c r="T523" s="346"/>
      <c r="U523" s="346"/>
      <c r="V523" s="38"/>
      <c r="W523" s="346"/>
      <c r="X523" s="346"/>
      <c r="Y523" s="42"/>
      <c r="Z523" s="42"/>
      <c r="AA523" s="42"/>
      <c r="AB523" s="42"/>
      <c r="AC523" s="42"/>
      <c r="AD523" s="42"/>
      <c r="AE523" s="42"/>
      <c r="AF523" s="42"/>
      <c r="AG523" s="42"/>
      <c r="AH523" s="42"/>
      <c r="AI523" s="42"/>
      <c r="AJ523" s="42"/>
      <c r="AK523" s="42"/>
      <c r="AL523" s="42"/>
      <c r="AM523" s="42"/>
      <c r="AN523" s="42"/>
      <c r="AO523" s="42"/>
      <c r="AP523" s="42"/>
      <c r="AQ523" s="42"/>
      <c r="AR523" s="42"/>
      <c r="AS523" s="42"/>
      <c r="AT523" s="42"/>
      <c r="AU523" s="42"/>
      <c r="AV523" s="42"/>
      <c r="AW523" s="42"/>
      <c r="AX523" s="42"/>
      <c r="AY523" s="42"/>
      <c r="AZ523" s="42"/>
      <c r="BA523" s="42"/>
      <c r="BB523" s="42"/>
      <c r="BC523" s="42"/>
      <c r="BD523" s="42"/>
      <c r="BE523" s="42"/>
      <c r="BF523" s="42"/>
      <c r="BG523" s="42"/>
      <c r="BH523" s="42"/>
      <c r="BI523" s="42"/>
    </row>
    <row r="524" spans="2:61" ht="15.75" customHeight="1">
      <c r="B524" s="4"/>
      <c r="C524" s="346"/>
      <c r="D524" s="346"/>
      <c r="E524" s="346"/>
      <c r="F524" s="346"/>
      <c r="G524" s="346"/>
      <c r="H524" s="346"/>
      <c r="I524" s="346"/>
      <c r="J524" s="346"/>
      <c r="K524" s="346"/>
      <c r="L524" s="346"/>
      <c r="M524" s="404"/>
      <c r="N524" s="346"/>
      <c r="O524" s="346"/>
      <c r="P524" s="346"/>
      <c r="Q524" s="346"/>
      <c r="R524" s="346"/>
      <c r="S524" s="404"/>
      <c r="T524" s="346"/>
      <c r="U524" s="346"/>
      <c r="V524" s="38"/>
      <c r="W524" s="346"/>
      <c r="X524" s="346"/>
      <c r="Y524" s="42"/>
      <c r="Z524" s="42"/>
      <c r="AA524" s="42"/>
      <c r="AB524" s="42"/>
      <c r="AC524" s="42"/>
      <c r="AD524" s="42"/>
      <c r="AE524" s="42"/>
      <c r="AF524" s="42"/>
      <c r="AG524" s="42"/>
      <c r="AH524" s="42"/>
      <c r="AI524" s="42"/>
      <c r="AJ524" s="42"/>
      <c r="AK524" s="42"/>
      <c r="AL524" s="42"/>
      <c r="AM524" s="42"/>
      <c r="AN524" s="42"/>
      <c r="AO524" s="42"/>
      <c r="AP524" s="42"/>
      <c r="AQ524" s="42"/>
      <c r="AR524" s="42"/>
      <c r="AS524" s="42"/>
      <c r="AT524" s="42"/>
      <c r="AU524" s="42"/>
      <c r="AV524" s="42"/>
      <c r="AW524" s="42"/>
      <c r="AX524" s="42"/>
      <c r="AY524" s="42"/>
      <c r="AZ524" s="42"/>
      <c r="BA524" s="42"/>
      <c r="BB524" s="42"/>
      <c r="BC524" s="42"/>
      <c r="BD524" s="42"/>
      <c r="BE524" s="42"/>
      <c r="BF524" s="42"/>
      <c r="BG524" s="42"/>
      <c r="BH524" s="42"/>
      <c r="BI524" s="42"/>
    </row>
    <row r="525" spans="2:61" ht="15.75" customHeight="1">
      <c r="B525" s="4"/>
      <c r="C525" s="346"/>
      <c r="D525" s="346"/>
      <c r="E525" s="346"/>
      <c r="F525" s="346"/>
      <c r="G525" s="346"/>
      <c r="H525" s="346"/>
      <c r="I525" s="346"/>
      <c r="J525" s="346"/>
      <c r="K525" s="346"/>
      <c r="L525" s="346"/>
      <c r="M525" s="404"/>
      <c r="N525" s="346"/>
      <c r="O525" s="346"/>
      <c r="P525" s="346"/>
      <c r="Q525" s="346"/>
      <c r="R525" s="346"/>
      <c r="S525" s="404"/>
      <c r="T525" s="346"/>
      <c r="U525" s="346"/>
      <c r="V525" s="38"/>
      <c r="W525" s="346"/>
      <c r="X525" s="346"/>
      <c r="Y525" s="42"/>
      <c r="Z525" s="42"/>
      <c r="AA525" s="42"/>
      <c r="AB525" s="42"/>
      <c r="AC525" s="42"/>
      <c r="AD525" s="42"/>
      <c r="AE525" s="42"/>
      <c r="AF525" s="42"/>
      <c r="AG525" s="42"/>
      <c r="AH525" s="42"/>
      <c r="AI525" s="42"/>
      <c r="AJ525" s="42"/>
      <c r="AK525" s="42"/>
      <c r="AL525" s="42"/>
      <c r="AM525" s="42"/>
      <c r="AN525" s="42"/>
      <c r="AO525" s="42"/>
      <c r="AP525" s="42"/>
      <c r="AQ525" s="42"/>
      <c r="AR525" s="42"/>
      <c r="AS525" s="42"/>
      <c r="AT525" s="42"/>
      <c r="AU525" s="42"/>
      <c r="AV525" s="42"/>
      <c r="AW525" s="42"/>
      <c r="AX525" s="42"/>
      <c r="AY525" s="42"/>
      <c r="AZ525" s="42"/>
      <c r="BA525" s="42"/>
      <c r="BB525" s="42"/>
      <c r="BC525" s="42"/>
      <c r="BD525" s="42"/>
      <c r="BE525" s="42"/>
      <c r="BF525" s="42"/>
      <c r="BG525" s="42"/>
      <c r="BH525" s="42"/>
      <c r="BI525" s="42"/>
    </row>
    <row r="526" spans="2:61" ht="15.75" customHeight="1">
      <c r="B526" s="4"/>
      <c r="C526" s="346"/>
      <c r="D526" s="346"/>
      <c r="E526" s="346"/>
      <c r="F526" s="346"/>
      <c r="G526" s="346"/>
      <c r="H526" s="346"/>
      <c r="I526" s="346"/>
      <c r="J526" s="346"/>
      <c r="K526" s="346"/>
      <c r="L526" s="346"/>
      <c r="M526" s="404"/>
      <c r="N526" s="346"/>
      <c r="O526" s="346"/>
      <c r="P526" s="346"/>
      <c r="Q526" s="346"/>
      <c r="R526" s="346"/>
      <c r="S526" s="346"/>
      <c r="T526" s="346"/>
      <c r="U526" s="346"/>
      <c r="V526" s="38"/>
      <c r="W526" s="346"/>
      <c r="X526" s="346"/>
      <c r="Z526" s="42"/>
      <c r="AA526" s="42"/>
      <c r="AB526" s="42"/>
      <c r="AC526" s="42"/>
      <c r="AD526" s="42"/>
      <c r="AE526" s="42"/>
      <c r="AF526" s="42"/>
      <c r="AG526" s="42"/>
      <c r="AH526" s="42"/>
      <c r="AI526" s="42"/>
      <c r="AJ526" s="42"/>
      <c r="AK526" s="42"/>
      <c r="AL526" s="42"/>
      <c r="AM526" s="42"/>
      <c r="AN526" s="42"/>
      <c r="AO526" s="42"/>
      <c r="AP526" s="42"/>
      <c r="AQ526" s="42"/>
      <c r="AR526" s="42"/>
      <c r="AS526" s="42"/>
      <c r="AT526" s="42"/>
      <c r="AU526" s="42"/>
      <c r="AV526" s="42"/>
      <c r="AW526" s="42"/>
      <c r="AX526" s="42"/>
      <c r="AY526" s="42"/>
      <c r="AZ526" s="42"/>
      <c r="BA526" s="42"/>
      <c r="BB526" s="42"/>
      <c r="BC526" s="42"/>
      <c r="BD526" s="42"/>
      <c r="BE526" s="42"/>
      <c r="BF526" s="42"/>
      <c r="BG526" s="42"/>
      <c r="BH526" s="42"/>
      <c r="BI526" s="42"/>
    </row>
    <row r="527" spans="2:61" ht="15.75" customHeight="1">
      <c r="B527" s="4"/>
      <c r="C527" s="346"/>
      <c r="D527" s="346"/>
      <c r="E527" s="346"/>
      <c r="F527" s="346"/>
      <c r="G527" s="346"/>
      <c r="H527" s="346"/>
      <c r="I527" s="346"/>
      <c r="J527" s="403"/>
      <c r="K527" s="403"/>
      <c r="L527" s="403"/>
      <c r="M527" s="406"/>
      <c r="N527" s="403"/>
      <c r="O527" s="403"/>
      <c r="P527" s="403"/>
      <c r="Q527" s="346"/>
      <c r="R527" s="346"/>
      <c r="S527" s="403"/>
      <c r="T527" s="346"/>
      <c r="U527" s="346"/>
      <c r="V527" s="42"/>
      <c r="W527" s="346"/>
      <c r="X527" s="346"/>
      <c r="Y527" s="42"/>
      <c r="Z527" s="42"/>
      <c r="AA527" s="42"/>
      <c r="AB527" s="42"/>
      <c r="AC527" s="42"/>
      <c r="AD527" s="42"/>
      <c r="AE527" s="42"/>
      <c r="AF527" s="42"/>
      <c r="AG527" s="42"/>
      <c r="AH527" s="42"/>
      <c r="AI527" s="42"/>
      <c r="AJ527" s="42"/>
      <c r="AK527" s="42"/>
      <c r="AL527" s="42"/>
      <c r="AM527" s="42"/>
      <c r="AN527" s="42"/>
      <c r="AO527" s="42"/>
      <c r="AP527" s="42"/>
      <c r="AQ527" s="42"/>
      <c r="AR527" s="42"/>
      <c r="AS527" s="42"/>
      <c r="AT527" s="42"/>
      <c r="AU527" s="42"/>
      <c r="AV527" s="42"/>
      <c r="AW527" s="42"/>
      <c r="AX527" s="42"/>
      <c r="AY527" s="42"/>
      <c r="AZ527" s="42"/>
      <c r="BA527" s="42"/>
      <c r="BB527" s="42"/>
      <c r="BC527" s="42"/>
      <c r="BD527" s="42"/>
      <c r="BE527" s="42"/>
      <c r="BF527" s="42"/>
      <c r="BG527" s="42"/>
      <c r="BH527" s="42"/>
      <c r="BI527" s="42"/>
    </row>
    <row r="528" spans="2:61" ht="15.75" customHeight="1">
      <c r="B528" s="4"/>
      <c r="C528" s="346"/>
      <c r="D528" s="346"/>
      <c r="E528" s="346"/>
      <c r="F528" s="346"/>
      <c r="G528" s="346"/>
      <c r="H528" s="346"/>
      <c r="I528" s="346"/>
      <c r="J528" s="346"/>
      <c r="K528" s="346"/>
      <c r="L528" s="346"/>
      <c r="M528" s="346"/>
      <c r="N528" s="346"/>
      <c r="O528" s="346"/>
      <c r="P528" s="346"/>
      <c r="Q528" s="346"/>
      <c r="R528" s="346"/>
      <c r="S528" s="346"/>
      <c r="T528" s="346"/>
      <c r="U528" s="346"/>
      <c r="V528" s="38"/>
      <c r="W528" s="346"/>
      <c r="X528" s="346"/>
      <c r="Y528" s="42"/>
      <c r="Z528" s="42"/>
      <c r="AA528" s="42"/>
      <c r="AB528" s="42"/>
      <c r="AC528" s="42"/>
      <c r="AD528" s="42"/>
      <c r="AE528" s="42"/>
      <c r="AF528" s="42"/>
      <c r="AG528" s="42"/>
      <c r="AH528" s="42"/>
      <c r="AI528" s="42"/>
      <c r="AJ528" s="42"/>
      <c r="AK528" s="42"/>
      <c r="AL528" s="42"/>
      <c r="AM528" s="42"/>
      <c r="AN528" s="42"/>
      <c r="AO528" s="42"/>
      <c r="AP528" s="42"/>
      <c r="AQ528" s="42"/>
      <c r="AR528" s="42"/>
      <c r="AS528" s="42"/>
      <c r="AT528" s="42"/>
      <c r="AU528" s="42"/>
      <c r="AV528" s="42"/>
      <c r="AW528" s="42"/>
      <c r="AX528" s="42"/>
      <c r="AY528" s="42"/>
      <c r="AZ528" s="42"/>
      <c r="BA528" s="42"/>
      <c r="BB528" s="42"/>
      <c r="BC528" s="42"/>
      <c r="BD528" s="42"/>
      <c r="BE528" s="42"/>
      <c r="BF528" s="42"/>
      <c r="BG528" s="42"/>
      <c r="BH528" s="42"/>
      <c r="BI528" s="42"/>
    </row>
    <row r="529" spans="2:61" ht="15.75" customHeight="1">
      <c r="B529" s="4"/>
      <c r="C529" s="346"/>
      <c r="D529" s="346"/>
      <c r="E529" s="346"/>
      <c r="F529" s="346"/>
      <c r="G529" s="346"/>
      <c r="H529" s="346"/>
      <c r="I529" s="346"/>
      <c r="J529" s="346"/>
      <c r="K529" s="346"/>
      <c r="L529" s="346"/>
      <c r="M529" s="346"/>
      <c r="N529" s="346"/>
      <c r="O529" s="346"/>
      <c r="P529" s="346"/>
      <c r="Q529" s="346"/>
      <c r="R529" s="346"/>
      <c r="S529" s="346"/>
      <c r="T529" s="346"/>
      <c r="U529" s="346"/>
      <c r="V529" s="38"/>
      <c r="W529" s="346"/>
      <c r="X529" s="346"/>
      <c r="Y529" s="42"/>
      <c r="Z529" s="42"/>
      <c r="AA529" s="42"/>
      <c r="AB529" s="42"/>
      <c r="AC529" s="42"/>
      <c r="AD529" s="42"/>
      <c r="AE529" s="42"/>
      <c r="AF529" s="42"/>
      <c r="AG529" s="42"/>
      <c r="AH529" s="42"/>
      <c r="AI529" s="42"/>
      <c r="AJ529" s="42"/>
      <c r="AK529" s="42"/>
      <c r="AL529" s="42"/>
      <c r="AM529" s="42"/>
      <c r="AN529" s="42"/>
      <c r="AO529" s="42"/>
      <c r="AP529" s="42"/>
      <c r="AQ529" s="42"/>
      <c r="AR529" s="42"/>
      <c r="AS529" s="42"/>
      <c r="AT529" s="42"/>
      <c r="AU529" s="42"/>
      <c r="AV529" s="42"/>
      <c r="AW529" s="42"/>
      <c r="AX529" s="42"/>
      <c r="AY529" s="42"/>
      <c r="AZ529" s="42"/>
      <c r="BA529" s="42"/>
      <c r="BB529" s="42"/>
      <c r="BC529" s="42"/>
      <c r="BD529" s="42"/>
      <c r="BE529" s="42"/>
      <c r="BF529" s="42"/>
      <c r="BG529" s="42"/>
      <c r="BH529" s="42"/>
      <c r="BI529" s="42"/>
    </row>
    <row r="530" spans="2:61" ht="15.75" customHeight="1">
      <c r="B530" s="4"/>
      <c r="C530" s="346"/>
      <c r="D530" s="346"/>
      <c r="E530" s="346"/>
      <c r="F530" s="346"/>
      <c r="G530" s="346"/>
      <c r="H530" s="346"/>
      <c r="I530" s="346"/>
      <c r="J530" s="346"/>
      <c r="K530" s="346"/>
      <c r="L530" s="346"/>
      <c r="M530" s="346"/>
      <c r="N530" s="346"/>
      <c r="O530" s="346"/>
      <c r="P530" s="346"/>
      <c r="Q530" s="346"/>
      <c r="R530" s="346"/>
      <c r="S530" s="346"/>
      <c r="T530" s="346"/>
      <c r="U530" s="346"/>
      <c r="V530" s="38"/>
      <c r="W530" s="346"/>
      <c r="X530" s="346"/>
      <c r="Y530" s="42"/>
      <c r="Z530" s="42"/>
      <c r="AA530" s="42"/>
      <c r="AB530" s="42"/>
      <c r="AC530" s="42"/>
      <c r="AD530" s="42"/>
      <c r="AE530" s="42"/>
      <c r="AF530" s="42"/>
      <c r="AG530" s="42"/>
      <c r="AH530" s="42"/>
      <c r="AI530" s="42"/>
      <c r="AJ530" s="42"/>
      <c r="AK530" s="42"/>
      <c r="AL530" s="42"/>
      <c r="AM530" s="42"/>
      <c r="AN530" s="42"/>
      <c r="AO530" s="42"/>
      <c r="AP530" s="42"/>
      <c r="AQ530" s="42"/>
      <c r="AR530" s="42"/>
      <c r="AS530" s="42"/>
      <c r="AT530" s="42"/>
      <c r="AU530" s="42"/>
      <c r="AV530" s="42"/>
      <c r="AW530" s="42"/>
      <c r="AX530" s="42"/>
      <c r="AY530" s="42"/>
      <c r="AZ530" s="42"/>
      <c r="BA530" s="42"/>
      <c r="BB530" s="42"/>
      <c r="BC530" s="42"/>
      <c r="BD530" s="42"/>
      <c r="BE530" s="42"/>
      <c r="BF530" s="42"/>
      <c r="BG530" s="42"/>
      <c r="BH530" s="42"/>
      <c r="BI530" s="42"/>
    </row>
    <row r="531" spans="2:61" ht="15.75" customHeight="1">
      <c r="B531" s="4"/>
      <c r="C531" s="407"/>
      <c r="D531" s="408"/>
      <c r="E531" s="408"/>
      <c r="F531" s="408"/>
      <c r="G531" s="408"/>
      <c r="H531" s="408"/>
      <c r="I531" s="408"/>
      <c r="J531" s="408"/>
      <c r="K531" s="408"/>
      <c r="L531" s="408"/>
      <c r="M531" s="408"/>
      <c r="N531" s="408"/>
      <c r="O531" s="408"/>
      <c r="P531" s="408"/>
      <c r="Q531" s="408"/>
      <c r="R531" s="408"/>
      <c r="S531" s="408"/>
      <c r="T531" s="346"/>
      <c r="U531" s="346"/>
      <c r="V531" s="38"/>
      <c r="W531" s="346"/>
      <c r="X531" s="346"/>
      <c r="Y531" s="42"/>
      <c r="Z531" s="42"/>
      <c r="AA531" s="42"/>
      <c r="AB531" s="42"/>
      <c r="AC531" s="42"/>
      <c r="AD531" s="42"/>
      <c r="AE531" s="42"/>
      <c r="AF531" s="42"/>
      <c r="AG531" s="42"/>
      <c r="AH531" s="42"/>
      <c r="AI531" s="42"/>
      <c r="AJ531" s="42"/>
      <c r="AK531" s="42"/>
      <c r="AL531" s="42"/>
      <c r="AM531" s="42"/>
      <c r="AN531" s="42"/>
      <c r="AO531" s="42"/>
      <c r="AP531" s="42"/>
      <c r="AQ531" s="42"/>
      <c r="AR531" s="42"/>
      <c r="AS531" s="42"/>
      <c r="AT531" s="42"/>
      <c r="AU531" s="42"/>
      <c r="AV531" s="42"/>
      <c r="AW531" s="42"/>
      <c r="AX531" s="42"/>
      <c r="AY531" s="42"/>
      <c r="AZ531" s="42"/>
      <c r="BA531" s="42"/>
      <c r="BB531" s="42"/>
      <c r="BC531" s="42"/>
      <c r="BD531" s="42"/>
      <c r="BE531" s="42"/>
      <c r="BF531" s="42"/>
      <c r="BG531" s="42"/>
      <c r="BH531" s="42"/>
      <c r="BI531" s="42"/>
    </row>
    <row r="532" spans="2:61" ht="15.75" customHeight="1">
      <c r="B532" s="4"/>
      <c r="C532" s="346"/>
      <c r="D532" s="346"/>
      <c r="E532" s="346"/>
      <c r="F532" s="346"/>
      <c r="G532" s="346"/>
      <c r="H532" s="346"/>
      <c r="I532" s="346"/>
      <c r="J532" s="346"/>
      <c r="K532" s="346"/>
      <c r="L532" s="346"/>
      <c r="M532" s="346"/>
      <c r="N532" s="346"/>
      <c r="O532" s="346"/>
      <c r="P532" s="346"/>
      <c r="Q532" s="409"/>
      <c r="R532" s="346"/>
      <c r="S532" s="346"/>
      <c r="T532" s="346"/>
      <c r="U532" s="346"/>
      <c r="V532" s="38"/>
      <c r="W532" s="346"/>
      <c r="X532" s="346"/>
      <c r="Y532" s="42"/>
      <c r="Z532" s="42"/>
      <c r="AA532" s="42"/>
      <c r="AB532" s="42"/>
      <c r="AC532" s="42"/>
      <c r="AD532" s="42"/>
      <c r="AE532" s="42"/>
      <c r="AF532" s="42"/>
      <c r="AG532" s="42"/>
      <c r="AH532" s="42"/>
      <c r="AI532" s="42"/>
      <c r="AJ532" s="42"/>
      <c r="AK532" s="42"/>
      <c r="AL532" s="42"/>
      <c r="AM532" s="42"/>
      <c r="AN532" s="42"/>
      <c r="AO532" s="42"/>
      <c r="AP532" s="42"/>
      <c r="AQ532" s="42"/>
      <c r="AR532" s="42"/>
      <c r="AS532" s="42"/>
      <c r="AT532" s="42"/>
      <c r="AU532" s="42"/>
      <c r="AV532" s="42"/>
      <c r="AW532" s="42"/>
      <c r="AX532" s="42"/>
      <c r="AY532" s="42"/>
      <c r="AZ532" s="42"/>
      <c r="BA532" s="42"/>
      <c r="BB532" s="42"/>
      <c r="BC532" s="42"/>
      <c r="BD532" s="42"/>
      <c r="BE532" s="42"/>
      <c r="BF532" s="42"/>
      <c r="BG532" s="42"/>
      <c r="BH532" s="42"/>
      <c r="BI532" s="42"/>
    </row>
    <row r="533" spans="2:61" ht="15.75" customHeight="1">
      <c r="B533" s="4"/>
      <c r="C533" s="346"/>
      <c r="D533" s="346"/>
      <c r="E533" s="346"/>
      <c r="F533" s="346"/>
      <c r="G533" s="346"/>
      <c r="H533" s="346"/>
      <c r="I533" s="346"/>
      <c r="J533" s="346"/>
      <c r="K533" s="346"/>
      <c r="L533" s="410"/>
      <c r="M533" s="411"/>
      <c r="N533" s="411"/>
      <c r="O533" s="346"/>
      <c r="P533" s="410"/>
      <c r="Q533" s="411"/>
      <c r="R533" s="411"/>
      <c r="S533" s="410"/>
      <c r="T533" s="346"/>
      <c r="U533" s="346"/>
      <c r="V533" s="38"/>
      <c r="W533" s="346"/>
      <c r="X533" s="346"/>
      <c r="Y533" s="42"/>
      <c r="Z533" s="42"/>
      <c r="AA533" s="42"/>
      <c r="AB533" s="42"/>
      <c r="AC533" s="42"/>
      <c r="AD533" s="42"/>
      <c r="AE533" s="42"/>
      <c r="AF533" s="42"/>
      <c r="AG533" s="42"/>
      <c r="AH533" s="42"/>
      <c r="AI533" s="42"/>
      <c r="AJ533" s="42"/>
      <c r="AK533" s="42"/>
      <c r="AL533" s="42"/>
      <c r="AM533" s="42"/>
      <c r="AN533" s="42"/>
      <c r="AO533" s="42"/>
      <c r="AP533" s="42"/>
      <c r="AQ533" s="42"/>
      <c r="AR533" s="42"/>
      <c r="AS533" s="42"/>
      <c r="AT533" s="42"/>
      <c r="AU533" s="42"/>
      <c r="AV533" s="42"/>
      <c r="AW533" s="42"/>
      <c r="AX533" s="42"/>
      <c r="AY533" s="42"/>
      <c r="AZ533" s="42"/>
      <c r="BA533" s="42"/>
      <c r="BB533" s="42"/>
      <c r="BC533" s="42"/>
      <c r="BD533" s="42"/>
      <c r="BE533" s="42"/>
      <c r="BF533" s="42"/>
      <c r="BG533" s="42"/>
      <c r="BH533" s="42"/>
      <c r="BI533" s="42"/>
    </row>
    <row r="534" spans="2:61" ht="15.75" customHeight="1">
      <c r="B534" s="4"/>
      <c r="C534" s="346"/>
      <c r="D534" s="346"/>
      <c r="E534" s="410"/>
      <c r="F534" s="412"/>
      <c r="G534" s="346"/>
      <c r="H534" s="410"/>
      <c r="I534" s="412"/>
      <c r="J534" s="411"/>
      <c r="K534" s="403"/>
      <c r="L534" s="410"/>
      <c r="M534" s="411"/>
      <c r="N534" s="411"/>
      <c r="O534" s="403"/>
      <c r="P534" s="410"/>
      <c r="Q534" s="411"/>
      <c r="R534" s="411"/>
      <c r="S534" s="410"/>
      <c r="T534" s="346"/>
      <c r="U534" s="346"/>
      <c r="V534" s="38"/>
      <c r="W534" s="346"/>
      <c r="X534" s="346"/>
      <c r="Y534" s="42"/>
      <c r="Z534" s="42"/>
      <c r="AA534" s="42"/>
      <c r="AB534" s="42"/>
      <c r="AC534" s="42"/>
      <c r="AD534" s="42"/>
      <c r="AE534" s="42"/>
      <c r="AF534" s="42"/>
      <c r="AG534" s="42"/>
      <c r="AH534" s="42"/>
      <c r="AI534" s="42"/>
      <c r="AJ534" s="42"/>
      <c r="AK534" s="42"/>
      <c r="AL534" s="42"/>
      <c r="AM534" s="42"/>
      <c r="AN534" s="42"/>
      <c r="AO534" s="42"/>
      <c r="AP534" s="42"/>
      <c r="AQ534" s="42"/>
      <c r="AR534" s="42"/>
      <c r="AS534" s="42"/>
      <c r="AT534" s="42"/>
      <c r="AU534" s="42"/>
      <c r="AV534" s="42"/>
      <c r="AW534" s="42"/>
      <c r="AX534" s="42"/>
      <c r="AY534" s="42"/>
      <c r="AZ534" s="42"/>
      <c r="BA534" s="42"/>
      <c r="BB534" s="42"/>
      <c r="BC534" s="42"/>
      <c r="BD534" s="42"/>
      <c r="BE534" s="42"/>
      <c r="BF534" s="42"/>
      <c r="BG534" s="42"/>
      <c r="BH534" s="42"/>
      <c r="BI534" s="42"/>
    </row>
    <row r="535" spans="2:61" ht="15.75" customHeight="1">
      <c r="B535" s="4"/>
      <c r="C535" s="346"/>
      <c r="D535" s="413"/>
      <c r="E535" s="412"/>
      <c r="F535" s="412"/>
      <c r="G535" s="413"/>
      <c r="H535" s="412"/>
      <c r="I535" s="412"/>
      <c r="J535" s="412"/>
      <c r="K535" s="412"/>
      <c r="L535" s="412"/>
      <c r="M535" s="412"/>
      <c r="N535" s="412"/>
      <c r="O535" s="412"/>
      <c r="P535" s="412"/>
      <c r="Q535" s="412"/>
      <c r="R535" s="412"/>
      <c r="S535" s="412"/>
      <c r="T535" s="346"/>
      <c r="U535" s="346"/>
      <c r="V535" s="38"/>
      <c r="W535" s="346"/>
      <c r="X535" s="346"/>
      <c r="Y535" s="42"/>
      <c r="Z535" s="42"/>
      <c r="AA535" s="42"/>
      <c r="AB535" s="42"/>
      <c r="AC535" s="42"/>
      <c r="AD535" s="42"/>
      <c r="AE535" s="42"/>
      <c r="AF535" s="42"/>
      <c r="AG535" s="42"/>
      <c r="AH535" s="42"/>
      <c r="AI535" s="42"/>
      <c r="AJ535" s="42"/>
      <c r="AK535" s="42"/>
      <c r="AL535" s="42"/>
      <c r="AM535" s="42"/>
      <c r="AN535" s="42"/>
      <c r="AO535" s="42"/>
      <c r="AP535" s="42"/>
      <c r="AQ535" s="42"/>
      <c r="AR535" s="42"/>
      <c r="AS535" s="42"/>
      <c r="AT535" s="42"/>
      <c r="AU535" s="42"/>
      <c r="AV535" s="42"/>
      <c r="AW535" s="42"/>
      <c r="AX535" s="42"/>
      <c r="AY535" s="42"/>
      <c r="AZ535" s="42"/>
      <c r="BA535" s="42"/>
      <c r="BB535" s="42"/>
      <c r="BC535" s="42"/>
      <c r="BD535" s="42"/>
      <c r="BE535" s="42"/>
      <c r="BF535" s="42"/>
      <c r="BG535" s="42"/>
      <c r="BH535" s="42"/>
      <c r="BI535" s="42"/>
    </row>
    <row r="536" spans="2:61" ht="15.75" customHeight="1">
      <c r="B536" s="4"/>
      <c r="C536" s="403"/>
      <c r="D536" s="346"/>
      <c r="E536" s="346"/>
      <c r="F536" s="346"/>
      <c r="G536" s="346"/>
      <c r="H536" s="346"/>
      <c r="I536" s="346"/>
      <c r="J536" s="346"/>
      <c r="K536" s="346"/>
      <c r="L536" s="346"/>
      <c r="M536" s="346"/>
      <c r="N536" s="346"/>
      <c r="O536" s="346"/>
      <c r="P536" s="346"/>
      <c r="Q536" s="346"/>
      <c r="R536" s="346"/>
      <c r="S536" s="346"/>
      <c r="T536" s="346"/>
      <c r="U536" s="346"/>
      <c r="V536" s="38"/>
      <c r="W536" s="346"/>
      <c r="X536" s="346"/>
      <c r="Y536" s="42"/>
      <c r="Z536" s="42"/>
      <c r="AA536" s="42"/>
      <c r="AB536" s="42"/>
      <c r="AC536" s="42"/>
      <c r="AD536" s="42"/>
      <c r="AE536" s="42"/>
      <c r="AF536" s="42"/>
      <c r="AG536" s="42"/>
      <c r="AH536" s="42"/>
      <c r="AI536" s="42"/>
      <c r="AJ536" s="42"/>
      <c r="AK536" s="42"/>
      <c r="AL536" s="42"/>
      <c r="AM536" s="42"/>
      <c r="AN536" s="42"/>
      <c r="AO536" s="42"/>
      <c r="AP536" s="42"/>
      <c r="AQ536" s="42"/>
      <c r="AR536" s="42"/>
      <c r="AS536" s="42"/>
      <c r="AT536" s="42"/>
      <c r="AU536" s="42"/>
      <c r="AV536" s="42"/>
      <c r="AW536" s="42"/>
      <c r="AX536" s="42"/>
      <c r="AY536" s="42"/>
      <c r="AZ536" s="42"/>
      <c r="BA536" s="42"/>
      <c r="BB536" s="42"/>
      <c r="BC536" s="42"/>
      <c r="BD536" s="42"/>
      <c r="BE536" s="42"/>
      <c r="BF536" s="42"/>
      <c r="BG536" s="42"/>
      <c r="BH536" s="42"/>
      <c r="BI536" s="42"/>
    </row>
    <row r="537" spans="2:61" ht="15.75" customHeight="1">
      <c r="B537" s="4"/>
      <c r="C537" s="346"/>
      <c r="D537" s="346"/>
      <c r="E537" s="346"/>
      <c r="F537" s="346"/>
      <c r="G537" s="346"/>
      <c r="H537" s="346"/>
      <c r="I537" s="346"/>
      <c r="J537" s="346"/>
      <c r="K537" s="346"/>
      <c r="L537" s="346"/>
      <c r="M537" s="346"/>
      <c r="N537" s="346"/>
      <c r="O537" s="346"/>
      <c r="P537" s="346"/>
      <c r="Q537" s="346"/>
      <c r="R537" s="346"/>
      <c r="S537" s="346"/>
      <c r="T537" s="346"/>
      <c r="U537" s="346"/>
      <c r="V537" s="38"/>
      <c r="W537" s="346"/>
      <c r="X537" s="346"/>
      <c r="Y537" s="42"/>
      <c r="Z537" s="42"/>
      <c r="AA537" s="42"/>
      <c r="AB537" s="42"/>
      <c r="AC537" s="42"/>
      <c r="AD537" s="42"/>
      <c r="AE537" s="42"/>
      <c r="AF537" s="42"/>
      <c r="AG537" s="42"/>
      <c r="AH537" s="42"/>
      <c r="AI537" s="42"/>
      <c r="AJ537" s="42"/>
      <c r="AK537" s="42"/>
      <c r="AL537" s="42"/>
      <c r="AM537" s="42"/>
      <c r="AN537" s="42"/>
      <c r="AO537" s="42"/>
      <c r="AP537" s="42"/>
      <c r="AQ537" s="42"/>
      <c r="AR537" s="42"/>
      <c r="AS537" s="42"/>
      <c r="AT537" s="42"/>
      <c r="AU537" s="42"/>
      <c r="AV537" s="42"/>
      <c r="AW537" s="42"/>
      <c r="AX537" s="42"/>
      <c r="AY537" s="42"/>
      <c r="AZ537" s="42"/>
      <c r="BA537" s="42"/>
      <c r="BB537" s="42"/>
      <c r="BC537" s="42"/>
      <c r="BD537" s="42"/>
      <c r="BE537" s="42"/>
      <c r="BF537" s="42"/>
      <c r="BG537" s="42"/>
      <c r="BH537" s="42"/>
      <c r="BI537" s="42"/>
    </row>
    <row r="538" spans="2:61" ht="15.75" customHeight="1">
      <c r="B538" s="4"/>
      <c r="C538" s="346"/>
      <c r="D538" s="346"/>
      <c r="E538" s="404"/>
      <c r="F538" s="414"/>
      <c r="G538" s="346"/>
      <c r="H538" s="404"/>
      <c r="I538" s="414"/>
      <c r="J538" s="414"/>
      <c r="K538" s="404"/>
      <c r="L538" s="414"/>
      <c r="M538" s="404"/>
      <c r="N538" s="414"/>
      <c r="O538" s="404"/>
      <c r="P538" s="414"/>
      <c r="Q538" s="404"/>
      <c r="R538" s="404"/>
      <c r="S538" s="404"/>
      <c r="T538" s="346"/>
      <c r="U538" s="346"/>
      <c r="V538" s="38"/>
      <c r="W538" s="346"/>
      <c r="X538" s="346"/>
      <c r="Y538" s="42"/>
      <c r="Z538" s="42"/>
      <c r="AA538" s="42"/>
      <c r="AB538" s="42"/>
      <c r="AC538" s="42"/>
      <c r="AD538" s="42"/>
      <c r="AE538" s="42"/>
      <c r="AF538" s="42"/>
      <c r="AG538" s="42"/>
      <c r="AH538" s="42"/>
      <c r="AI538" s="42"/>
      <c r="AJ538" s="42"/>
      <c r="AK538" s="42"/>
      <c r="AL538" s="42"/>
      <c r="AM538" s="42"/>
      <c r="AN538" s="42"/>
      <c r="AO538" s="42"/>
      <c r="AP538" s="42"/>
      <c r="AQ538" s="42"/>
      <c r="AR538" s="42"/>
      <c r="AS538" s="42"/>
      <c r="AT538" s="42"/>
      <c r="AU538" s="42"/>
      <c r="AV538" s="42"/>
      <c r="AW538" s="42"/>
      <c r="AX538" s="42"/>
      <c r="AY538" s="42"/>
      <c r="AZ538" s="42"/>
      <c r="BA538" s="42"/>
      <c r="BB538" s="42"/>
      <c r="BC538" s="42"/>
      <c r="BD538" s="42"/>
      <c r="BE538" s="42"/>
      <c r="BF538" s="42"/>
      <c r="BG538" s="42"/>
      <c r="BH538" s="42"/>
      <c r="BI538" s="42"/>
    </row>
    <row r="539" spans="2:61" ht="15.75" customHeight="1">
      <c r="B539" s="4"/>
      <c r="C539" s="346"/>
      <c r="D539" s="346"/>
      <c r="E539" s="404"/>
      <c r="F539" s="414"/>
      <c r="G539" s="346"/>
      <c r="H539" s="404"/>
      <c r="I539" s="414"/>
      <c r="J539" s="414"/>
      <c r="K539" s="404"/>
      <c r="L539" s="414"/>
      <c r="M539" s="404"/>
      <c r="N539" s="414"/>
      <c r="O539" s="404"/>
      <c r="P539" s="414"/>
      <c r="Q539" s="404"/>
      <c r="R539" s="404"/>
      <c r="S539" s="404"/>
      <c r="T539" s="346"/>
      <c r="U539" s="346"/>
      <c r="V539" s="38"/>
      <c r="W539" s="346"/>
      <c r="X539" s="346"/>
      <c r="Y539" s="42"/>
      <c r="Z539" s="42"/>
      <c r="AA539" s="42"/>
      <c r="AB539" s="42"/>
      <c r="AC539" s="42"/>
      <c r="AD539" s="42"/>
      <c r="AE539" s="42"/>
      <c r="AF539" s="42"/>
      <c r="AG539" s="42"/>
      <c r="AH539" s="42"/>
      <c r="AI539" s="42"/>
      <c r="AJ539" s="42"/>
      <c r="AK539" s="42"/>
      <c r="AL539" s="42"/>
      <c r="AM539" s="42"/>
      <c r="AN539" s="42"/>
      <c r="AO539" s="42"/>
      <c r="AP539" s="42"/>
      <c r="AQ539" s="42"/>
      <c r="AR539" s="42"/>
      <c r="AS539" s="42"/>
      <c r="AT539" s="42"/>
      <c r="AU539" s="42"/>
      <c r="AV539" s="42"/>
      <c r="AW539" s="42"/>
      <c r="AX539" s="42"/>
      <c r="AY539" s="42"/>
      <c r="AZ539" s="42"/>
      <c r="BA539" s="42"/>
      <c r="BB539" s="42"/>
      <c r="BC539" s="42"/>
      <c r="BD539" s="42"/>
      <c r="BE539" s="42"/>
      <c r="BF539" s="42"/>
      <c r="BG539" s="42"/>
      <c r="BH539" s="42"/>
      <c r="BI539" s="42"/>
    </row>
    <row r="540" spans="2:61" ht="15.75" customHeight="1">
      <c r="B540" s="4"/>
      <c r="C540" s="346"/>
      <c r="D540" s="346"/>
      <c r="E540" s="404"/>
      <c r="F540" s="414"/>
      <c r="G540" s="346"/>
      <c r="H540" s="404"/>
      <c r="I540" s="414"/>
      <c r="J540" s="414"/>
      <c r="K540" s="404"/>
      <c r="L540" s="414"/>
      <c r="M540" s="404"/>
      <c r="N540" s="414"/>
      <c r="O540" s="404"/>
      <c r="P540" s="414"/>
      <c r="Q540" s="404"/>
      <c r="R540" s="404"/>
      <c r="S540" s="404"/>
      <c r="T540" s="346"/>
      <c r="U540" s="346"/>
      <c r="V540" s="38"/>
      <c r="W540" s="346"/>
      <c r="X540" s="346"/>
      <c r="Y540" s="42"/>
      <c r="Z540" s="42"/>
      <c r="AA540" s="42"/>
      <c r="AB540" s="42"/>
      <c r="AC540" s="42"/>
      <c r="AD540" s="42"/>
      <c r="AE540" s="42"/>
      <c r="AF540" s="42"/>
      <c r="AG540" s="42"/>
      <c r="AH540" s="42"/>
      <c r="AI540" s="42"/>
      <c r="AJ540" s="42"/>
      <c r="AK540" s="42"/>
      <c r="AL540" s="42"/>
      <c r="AM540" s="42"/>
      <c r="AN540" s="42"/>
      <c r="AO540" s="42"/>
      <c r="AP540" s="42"/>
      <c r="AQ540" s="42"/>
      <c r="AR540" s="42"/>
      <c r="AS540" s="42"/>
      <c r="AT540" s="42"/>
      <c r="AU540" s="42"/>
      <c r="AV540" s="42"/>
      <c r="AW540" s="42"/>
      <c r="AX540" s="42"/>
      <c r="AY540" s="42"/>
      <c r="AZ540" s="42"/>
      <c r="BA540" s="42"/>
      <c r="BB540" s="42"/>
      <c r="BC540" s="42"/>
      <c r="BD540" s="42"/>
      <c r="BE540" s="42"/>
      <c r="BF540" s="42"/>
      <c r="BG540" s="42"/>
      <c r="BH540" s="42"/>
      <c r="BI540" s="42"/>
    </row>
    <row r="541" spans="2:61" ht="15.75" customHeight="1">
      <c r="B541" s="4"/>
      <c r="C541" s="346"/>
      <c r="D541" s="346"/>
      <c r="E541" s="404"/>
      <c r="F541" s="414"/>
      <c r="G541" s="346"/>
      <c r="H541" s="404"/>
      <c r="I541" s="414"/>
      <c r="J541" s="414"/>
      <c r="K541" s="404"/>
      <c r="L541" s="414"/>
      <c r="M541" s="404"/>
      <c r="N541" s="414"/>
      <c r="O541" s="404"/>
      <c r="P541" s="414"/>
      <c r="Q541" s="404"/>
      <c r="R541" s="404"/>
      <c r="S541" s="404"/>
      <c r="T541" s="346"/>
      <c r="U541" s="346"/>
      <c r="V541" s="38"/>
      <c r="W541" s="346"/>
      <c r="X541" s="346"/>
      <c r="Y541" s="42"/>
      <c r="Z541" s="42"/>
      <c r="AA541" s="42"/>
      <c r="AB541" s="42"/>
      <c r="AC541" s="42"/>
      <c r="AD541" s="42"/>
      <c r="AE541" s="42"/>
      <c r="AF541" s="42"/>
      <c r="AG541" s="42"/>
      <c r="AH541" s="42"/>
      <c r="AI541" s="42"/>
      <c r="AJ541" s="42"/>
      <c r="AK541" s="42"/>
      <c r="AL541" s="42"/>
      <c r="AM541" s="42"/>
      <c r="AN541" s="42"/>
      <c r="AO541" s="42"/>
      <c r="AP541" s="42"/>
      <c r="AQ541" s="42"/>
      <c r="AR541" s="42"/>
      <c r="AS541" s="42"/>
      <c r="AT541" s="42"/>
      <c r="AU541" s="42"/>
      <c r="AV541" s="42"/>
      <c r="AW541" s="42"/>
      <c r="AX541" s="42"/>
      <c r="AY541" s="42"/>
      <c r="AZ541" s="42"/>
      <c r="BA541" s="42"/>
      <c r="BB541" s="42"/>
      <c r="BC541" s="42"/>
      <c r="BD541" s="42"/>
      <c r="BE541" s="42"/>
      <c r="BF541" s="42"/>
      <c r="BG541" s="42"/>
      <c r="BH541" s="42"/>
      <c r="BI541" s="42"/>
    </row>
    <row r="542" spans="2:61" ht="15.75" customHeight="1">
      <c r="B542" s="4"/>
      <c r="C542" s="346"/>
      <c r="D542" s="346"/>
      <c r="E542" s="404"/>
      <c r="F542" s="414"/>
      <c r="G542" s="346"/>
      <c r="H542" s="404"/>
      <c r="I542" s="414"/>
      <c r="J542" s="414"/>
      <c r="K542" s="404"/>
      <c r="L542" s="414"/>
      <c r="M542" s="404"/>
      <c r="N542" s="414"/>
      <c r="O542" s="404"/>
      <c r="P542" s="414"/>
      <c r="Q542" s="404"/>
      <c r="R542" s="404"/>
      <c r="S542" s="346"/>
      <c r="T542" s="346"/>
      <c r="U542" s="346"/>
      <c r="V542" s="38"/>
      <c r="W542" s="346"/>
      <c r="X542" s="346"/>
      <c r="Y542" s="42"/>
      <c r="Z542" s="42"/>
      <c r="AA542" s="42"/>
      <c r="AB542" s="42"/>
      <c r="AC542" s="42"/>
      <c r="AD542" s="42"/>
      <c r="AE542" s="42"/>
      <c r="AF542" s="42"/>
      <c r="AG542" s="42"/>
      <c r="AH542" s="42"/>
      <c r="AI542" s="42"/>
      <c r="AJ542" s="42"/>
      <c r="AK542" s="42"/>
      <c r="AL542" s="42"/>
      <c r="AM542" s="42"/>
      <c r="AN542" s="42"/>
      <c r="AO542" s="42"/>
      <c r="AP542" s="42"/>
      <c r="AQ542" s="42"/>
      <c r="AR542" s="42"/>
      <c r="AS542" s="42"/>
      <c r="AT542" s="42"/>
      <c r="AU542" s="42"/>
      <c r="AV542" s="42"/>
      <c r="AW542" s="42"/>
      <c r="AX542" s="42"/>
      <c r="AY542" s="42"/>
      <c r="AZ542" s="42"/>
      <c r="BA542" s="42"/>
      <c r="BB542" s="42"/>
      <c r="BC542" s="42"/>
      <c r="BD542" s="42"/>
      <c r="BE542" s="42"/>
      <c r="BF542" s="42"/>
      <c r="BG542" s="42"/>
      <c r="BH542" s="42"/>
      <c r="BI542" s="42"/>
    </row>
    <row r="543" spans="2:61" ht="15.75" customHeight="1">
      <c r="B543" s="4"/>
      <c r="C543" s="346"/>
      <c r="D543" s="346"/>
      <c r="E543" s="404"/>
      <c r="F543" s="414"/>
      <c r="G543" s="346"/>
      <c r="H543" s="404"/>
      <c r="I543" s="414"/>
      <c r="J543" s="414"/>
      <c r="K543" s="404"/>
      <c r="L543" s="414"/>
      <c r="M543" s="404"/>
      <c r="N543" s="414"/>
      <c r="O543" s="404"/>
      <c r="P543" s="414"/>
      <c r="Q543" s="404"/>
      <c r="R543" s="404"/>
      <c r="S543" s="404"/>
      <c r="T543" s="346"/>
      <c r="U543" s="346"/>
      <c r="V543" s="38"/>
      <c r="W543" s="346"/>
      <c r="X543" s="346"/>
      <c r="Y543" s="42"/>
      <c r="Z543" s="42"/>
      <c r="AA543" s="42"/>
      <c r="AB543" s="42"/>
      <c r="AC543" s="42"/>
      <c r="AD543" s="42"/>
      <c r="AE543" s="42"/>
      <c r="AF543" s="42"/>
      <c r="AG543" s="42"/>
      <c r="AH543" s="42"/>
      <c r="AI543" s="42"/>
      <c r="AJ543" s="42"/>
      <c r="AK543" s="42"/>
      <c r="AL543" s="42"/>
      <c r="AM543" s="42"/>
      <c r="AN543" s="42"/>
      <c r="AO543" s="42"/>
      <c r="AP543" s="42"/>
      <c r="AQ543" s="42"/>
      <c r="AR543" s="42"/>
      <c r="AS543" s="42"/>
      <c r="AT543" s="42"/>
      <c r="AU543" s="42"/>
      <c r="AV543" s="42"/>
      <c r="AW543" s="42"/>
      <c r="AX543" s="42"/>
      <c r="AY543" s="42"/>
      <c r="AZ543" s="42"/>
      <c r="BA543" s="42"/>
      <c r="BB543" s="42"/>
      <c r="BC543" s="42"/>
      <c r="BD543" s="42"/>
      <c r="BE543" s="42"/>
      <c r="BF543" s="42"/>
      <c r="BG543" s="42"/>
      <c r="BH543" s="42"/>
      <c r="BI543" s="42"/>
    </row>
    <row r="544" spans="2:61" ht="15.75" customHeight="1">
      <c r="B544" s="4"/>
      <c r="C544" s="346"/>
      <c r="D544" s="346"/>
      <c r="E544" s="404"/>
      <c r="F544" s="415"/>
      <c r="G544" s="346"/>
      <c r="H544" s="404"/>
      <c r="I544" s="415"/>
      <c r="J544" s="414"/>
      <c r="K544" s="404"/>
      <c r="L544" s="414"/>
      <c r="M544" s="404"/>
      <c r="N544" s="414"/>
      <c r="O544" s="404"/>
      <c r="P544" s="346"/>
      <c r="Q544" s="346"/>
      <c r="R544" s="404"/>
      <c r="S544" s="404"/>
      <c r="T544" s="346"/>
      <c r="U544" s="346"/>
      <c r="V544" s="38"/>
      <c r="W544" s="346"/>
      <c r="X544" s="346"/>
      <c r="Y544" s="42"/>
      <c r="Z544" s="42"/>
      <c r="AA544" s="42"/>
      <c r="AB544" s="42"/>
      <c r="AC544" s="42"/>
      <c r="AD544" s="42"/>
      <c r="AE544" s="42"/>
      <c r="AF544" s="42"/>
      <c r="AG544" s="42"/>
      <c r="AH544" s="42"/>
      <c r="AI544" s="42"/>
      <c r="AJ544" s="42"/>
      <c r="AK544" s="42"/>
      <c r="AL544" s="42"/>
      <c r="AM544" s="42"/>
      <c r="AN544" s="42"/>
      <c r="AO544" s="42"/>
      <c r="AP544" s="42"/>
      <c r="AQ544" s="42"/>
      <c r="AR544" s="42"/>
      <c r="AS544" s="42"/>
      <c r="AT544" s="42"/>
      <c r="AU544" s="42"/>
      <c r="AV544" s="42"/>
      <c r="AW544" s="42"/>
      <c r="AX544" s="42"/>
      <c r="AY544" s="42"/>
      <c r="AZ544" s="42"/>
      <c r="BA544" s="42"/>
      <c r="BB544" s="42"/>
      <c r="BC544" s="42"/>
      <c r="BD544" s="42"/>
      <c r="BE544" s="42"/>
      <c r="BF544" s="42"/>
      <c r="BG544" s="42"/>
      <c r="BH544" s="42"/>
      <c r="BI544" s="42"/>
    </row>
    <row r="545" spans="2:61" ht="15.75" customHeight="1">
      <c r="B545" s="4"/>
      <c r="C545" s="403"/>
      <c r="D545" s="403"/>
      <c r="E545" s="406"/>
      <c r="F545" s="416"/>
      <c r="G545" s="403"/>
      <c r="H545" s="406"/>
      <c r="I545" s="416"/>
      <c r="J545" s="416"/>
      <c r="K545" s="406"/>
      <c r="L545" s="416"/>
      <c r="M545" s="406"/>
      <c r="N545" s="416"/>
      <c r="O545" s="406"/>
      <c r="P545" s="416"/>
      <c r="Q545" s="406"/>
      <c r="R545" s="406"/>
      <c r="S545" s="403"/>
      <c r="T545" s="346"/>
      <c r="U545" s="346"/>
      <c r="V545" s="38"/>
      <c r="W545" s="346"/>
      <c r="X545" s="346"/>
      <c r="Y545" s="42"/>
      <c r="Z545" s="42"/>
      <c r="AA545" s="42"/>
      <c r="AB545" s="42"/>
      <c r="AC545" s="42"/>
      <c r="AD545" s="42"/>
      <c r="AE545" s="42"/>
      <c r="AF545" s="42"/>
      <c r="AG545" s="42"/>
      <c r="AH545" s="42"/>
      <c r="AI545" s="42"/>
      <c r="AJ545" s="42"/>
      <c r="AK545" s="42"/>
      <c r="AL545" s="42"/>
      <c r="AM545" s="42"/>
      <c r="AN545" s="42"/>
      <c r="AO545" s="42"/>
      <c r="AP545" s="42"/>
      <c r="AQ545" s="42"/>
      <c r="AR545" s="42"/>
      <c r="AS545" s="42"/>
      <c r="AT545" s="42"/>
      <c r="AU545" s="42"/>
      <c r="AV545" s="42"/>
      <c r="AW545" s="42"/>
      <c r="AX545" s="42"/>
      <c r="AY545" s="42"/>
      <c r="AZ545" s="42"/>
      <c r="BA545" s="42"/>
      <c r="BB545" s="42"/>
      <c r="BC545" s="42"/>
      <c r="BD545" s="42"/>
      <c r="BE545" s="42"/>
      <c r="BF545" s="42"/>
      <c r="BG545" s="42"/>
      <c r="BH545" s="42"/>
      <c r="BI545" s="42"/>
    </row>
    <row r="546" spans="2:61" ht="15.75" customHeight="1">
      <c r="B546" s="4"/>
      <c r="C546" s="346"/>
      <c r="D546" s="346"/>
      <c r="E546" s="404"/>
      <c r="F546" s="346"/>
      <c r="G546" s="346"/>
      <c r="H546" s="404"/>
      <c r="I546" s="346"/>
      <c r="J546" s="414"/>
      <c r="K546" s="404"/>
      <c r="L546" s="414"/>
      <c r="M546" s="404"/>
      <c r="N546" s="414"/>
      <c r="O546" s="404"/>
      <c r="P546" s="403"/>
      <c r="Q546" s="416"/>
      <c r="R546" s="416"/>
      <c r="S546" s="346"/>
      <c r="T546" s="346"/>
      <c r="U546" s="346"/>
      <c r="V546" s="38"/>
      <c r="W546" s="346"/>
      <c r="X546" s="346"/>
      <c r="Y546" s="42"/>
      <c r="Z546" s="42"/>
      <c r="AA546" s="42"/>
      <c r="AB546" s="42"/>
      <c r="AC546" s="42"/>
      <c r="AD546" s="42"/>
      <c r="AE546" s="42"/>
      <c r="AF546" s="42"/>
      <c r="AG546" s="42"/>
      <c r="AH546" s="42"/>
      <c r="AI546" s="42"/>
      <c r="AJ546" s="42"/>
      <c r="AK546" s="42"/>
      <c r="AL546" s="42"/>
      <c r="AM546" s="42"/>
      <c r="AN546" s="42"/>
      <c r="AO546" s="42"/>
      <c r="AP546" s="42"/>
      <c r="AQ546" s="42"/>
      <c r="AR546" s="42"/>
      <c r="AS546" s="42"/>
      <c r="AT546" s="42"/>
      <c r="AU546" s="42"/>
      <c r="AV546" s="42"/>
      <c r="AW546" s="42"/>
      <c r="AX546" s="42"/>
      <c r="AY546" s="42"/>
      <c r="AZ546" s="42"/>
      <c r="BA546" s="42"/>
      <c r="BB546" s="42"/>
      <c r="BC546" s="42"/>
      <c r="BD546" s="42"/>
      <c r="BE546" s="42"/>
      <c r="BF546" s="42"/>
      <c r="BG546" s="42"/>
      <c r="BH546" s="42"/>
      <c r="BI546" s="42"/>
    </row>
    <row r="547" spans="2:61" ht="15.75" customHeight="1">
      <c r="B547" s="4"/>
      <c r="C547" s="346"/>
      <c r="D547" s="346"/>
      <c r="E547" s="404"/>
      <c r="F547" s="346"/>
      <c r="G547" s="346"/>
      <c r="H547" s="404"/>
      <c r="I547" s="346"/>
      <c r="J547" s="414"/>
      <c r="K547" s="404"/>
      <c r="L547" s="414"/>
      <c r="M547" s="404"/>
      <c r="N547" s="414"/>
      <c r="O547" s="404"/>
      <c r="P547" s="346"/>
      <c r="Q547" s="346"/>
      <c r="R547" s="404"/>
      <c r="S547" s="346"/>
      <c r="T547" s="346"/>
      <c r="U547" s="346"/>
      <c r="V547" s="38"/>
      <c r="W547" s="346"/>
      <c r="X547" s="346"/>
      <c r="Y547" s="42"/>
      <c r="Z547" s="42"/>
      <c r="AA547" s="42"/>
      <c r="AB547" s="42"/>
      <c r="AC547" s="42"/>
      <c r="AD547" s="42"/>
      <c r="AE547" s="42"/>
      <c r="AF547" s="42"/>
      <c r="AG547" s="42"/>
      <c r="AH547" s="42"/>
      <c r="AI547" s="42"/>
      <c r="AJ547" s="42"/>
      <c r="AK547" s="42"/>
      <c r="AL547" s="42"/>
      <c r="AM547" s="42"/>
      <c r="AN547" s="42"/>
      <c r="AO547" s="42"/>
      <c r="AP547" s="42"/>
      <c r="AQ547" s="42"/>
      <c r="AR547" s="42"/>
      <c r="AS547" s="42"/>
      <c r="AT547" s="42"/>
      <c r="AU547" s="42"/>
      <c r="AV547" s="42"/>
      <c r="AW547" s="42"/>
      <c r="AX547" s="42"/>
      <c r="AY547" s="42"/>
      <c r="AZ547" s="42"/>
      <c r="BA547" s="42"/>
      <c r="BB547" s="42"/>
      <c r="BC547" s="42"/>
      <c r="BD547" s="42"/>
      <c r="BE547" s="42"/>
      <c r="BF547" s="42"/>
      <c r="BG547" s="42"/>
      <c r="BH547" s="42"/>
      <c r="BI547" s="42"/>
    </row>
    <row r="548" spans="2:61" ht="15.75" customHeight="1">
      <c r="B548" s="4"/>
      <c r="C548" s="403"/>
      <c r="D548" s="346"/>
      <c r="E548" s="404"/>
      <c r="F548" s="346"/>
      <c r="G548" s="346"/>
      <c r="H548" s="404"/>
      <c r="I548" s="346"/>
      <c r="J548" s="414"/>
      <c r="K548" s="404"/>
      <c r="L548" s="414"/>
      <c r="M548" s="404"/>
      <c r="N548" s="414"/>
      <c r="O548" s="404"/>
      <c r="P548" s="346"/>
      <c r="Q548" s="346"/>
      <c r="R548" s="404"/>
      <c r="S548" s="346"/>
      <c r="T548" s="346"/>
      <c r="U548" s="346"/>
      <c r="V548" s="38"/>
      <c r="W548" s="346"/>
      <c r="X548" s="346"/>
      <c r="Y548" s="42"/>
      <c r="Z548" s="42"/>
      <c r="AA548" s="42"/>
      <c r="AB548" s="42"/>
      <c r="AC548" s="42"/>
      <c r="AD548" s="42"/>
      <c r="AE548" s="42"/>
      <c r="AF548" s="42"/>
      <c r="AG548" s="42"/>
      <c r="AH548" s="42"/>
      <c r="AI548" s="42"/>
      <c r="AJ548" s="42"/>
      <c r="AK548" s="42"/>
      <c r="AL548" s="42"/>
      <c r="AM548" s="42"/>
      <c r="AN548" s="42"/>
      <c r="AO548" s="42"/>
      <c r="AP548" s="42"/>
      <c r="AQ548" s="42"/>
      <c r="AR548" s="42"/>
      <c r="AS548" s="42"/>
      <c r="AT548" s="42"/>
      <c r="AU548" s="42"/>
      <c r="AV548" s="42"/>
      <c r="AW548" s="42"/>
      <c r="AX548" s="42"/>
      <c r="AY548" s="42"/>
      <c r="AZ548" s="42"/>
      <c r="BA548" s="42"/>
      <c r="BB548" s="42"/>
      <c r="BC548" s="42"/>
      <c r="BD548" s="42"/>
      <c r="BE548" s="42"/>
      <c r="BF548" s="42"/>
      <c r="BG548" s="42"/>
      <c r="BH548" s="42"/>
      <c r="BI548" s="42"/>
    </row>
    <row r="549" spans="2:61" ht="15.75" customHeight="1">
      <c r="B549" s="4"/>
      <c r="C549" s="346"/>
      <c r="D549" s="346"/>
      <c r="E549" s="346"/>
      <c r="F549" s="346"/>
      <c r="G549" s="346"/>
      <c r="H549" s="346"/>
      <c r="I549" s="346"/>
      <c r="J549" s="346"/>
      <c r="K549" s="346"/>
      <c r="L549" s="346"/>
      <c r="M549" s="346"/>
      <c r="N549" s="346"/>
      <c r="O549" s="346"/>
      <c r="P549" s="346"/>
      <c r="Q549" s="346"/>
      <c r="R549" s="346"/>
      <c r="S549" s="346"/>
      <c r="T549" s="346"/>
      <c r="U549" s="346"/>
      <c r="V549" s="38"/>
      <c r="W549" s="346"/>
      <c r="X549" s="346"/>
      <c r="Y549" s="42"/>
      <c r="Z549" s="42"/>
      <c r="AA549" s="42"/>
      <c r="AB549" s="42"/>
      <c r="AC549" s="42"/>
      <c r="AD549" s="42"/>
      <c r="AE549" s="42"/>
      <c r="AF549" s="42"/>
      <c r="AG549" s="42"/>
      <c r="AH549" s="42"/>
      <c r="AI549" s="42"/>
      <c r="AJ549" s="42"/>
      <c r="AK549" s="42"/>
      <c r="AL549" s="42"/>
      <c r="AM549" s="42"/>
      <c r="AN549" s="42"/>
      <c r="AO549" s="42"/>
      <c r="AP549" s="42"/>
      <c r="AQ549" s="42"/>
      <c r="AR549" s="42"/>
      <c r="AS549" s="42"/>
      <c r="AT549" s="42"/>
      <c r="AU549" s="42"/>
      <c r="AV549" s="42"/>
      <c r="AW549" s="42"/>
      <c r="AX549" s="42"/>
      <c r="AY549" s="42"/>
      <c r="AZ549" s="42"/>
      <c r="BA549" s="42"/>
      <c r="BB549" s="42"/>
      <c r="BC549" s="42"/>
      <c r="BD549" s="42"/>
      <c r="BE549" s="42"/>
      <c r="BF549" s="42"/>
      <c r="BG549" s="42"/>
      <c r="BH549" s="42"/>
      <c r="BI549" s="42"/>
    </row>
    <row r="550" spans="2:61" ht="15.75" customHeight="1">
      <c r="B550" s="4"/>
      <c r="C550" s="346"/>
      <c r="D550" s="346"/>
      <c r="E550" s="404"/>
      <c r="F550" s="414"/>
      <c r="G550" s="346"/>
      <c r="H550" s="404"/>
      <c r="I550" s="414"/>
      <c r="J550" s="414"/>
      <c r="K550" s="346"/>
      <c r="L550" s="414"/>
      <c r="M550" s="346"/>
      <c r="N550" s="414"/>
      <c r="O550" s="346"/>
      <c r="P550" s="414"/>
      <c r="Q550" s="404"/>
      <c r="R550" s="404"/>
      <c r="S550" s="346"/>
      <c r="T550" s="346"/>
      <c r="U550" s="346"/>
      <c r="V550" s="38"/>
      <c r="W550" s="346"/>
      <c r="X550" s="346"/>
      <c r="Y550" s="42"/>
      <c r="Z550" s="42"/>
      <c r="AA550" s="42"/>
      <c r="AB550" s="42"/>
      <c r="AC550" s="42"/>
      <c r="AD550" s="42"/>
      <c r="AE550" s="42"/>
      <c r="AF550" s="42"/>
      <c r="AG550" s="42"/>
      <c r="AH550" s="42"/>
      <c r="AI550" s="42"/>
      <c r="AJ550" s="42"/>
      <c r="AK550" s="42"/>
      <c r="AL550" s="42"/>
      <c r="AM550" s="42"/>
      <c r="AN550" s="42"/>
      <c r="AO550" s="42"/>
      <c r="AP550" s="42"/>
      <c r="AQ550" s="42"/>
      <c r="AR550" s="42"/>
      <c r="AS550" s="42"/>
      <c r="AT550" s="42"/>
      <c r="AU550" s="42"/>
      <c r="AV550" s="42"/>
      <c r="AW550" s="42"/>
      <c r="AX550" s="42"/>
      <c r="AY550" s="42"/>
      <c r="AZ550" s="42"/>
      <c r="BA550" s="42"/>
      <c r="BB550" s="42"/>
      <c r="BC550" s="42"/>
      <c r="BD550" s="42"/>
      <c r="BE550" s="42"/>
      <c r="BF550" s="42"/>
      <c r="BG550" s="42"/>
      <c r="BH550" s="42"/>
      <c r="BI550" s="42"/>
    </row>
    <row r="551" spans="2:61" ht="15.75" customHeight="1">
      <c r="B551" s="4"/>
      <c r="C551" s="346"/>
      <c r="D551" s="346"/>
      <c r="E551" s="404"/>
      <c r="F551" s="415"/>
      <c r="G551" s="346"/>
      <c r="H551" s="404"/>
      <c r="I551" s="415"/>
      <c r="J551" s="414"/>
      <c r="K551" s="404"/>
      <c r="L551" s="414"/>
      <c r="M551" s="404"/>
      <c r="N551" s="414"/>
      <c r="O551" s="404"/>
      <c r="P551" s="346"/>
      <c r="Q551" s="414"/>
      <c r="R551" s="414"/>
      <c r="S551" s="404"/>
      <c r="T551" s="346"/>
      <c r="U551" s="346"/>
      <c r="V551" s="38"/>
      <c r="W551" s="346"/>
      <c r="X551" s="346"/>
      <c r="Y551" s="42"/>
      <c r="Z551" s="42"/>
      <c r="AA551" s="42"/>
      <c r="AB551" s="42"/>
      <c r="AC551" s="42"/>
      <c r="AD551" s="42"/>
      <c r="AE551" s="42"/>
      <c r="AF551" s="42"/>
      <c r="AG551" s="42"/>
      <c r="AH551" s="42"/>
      <c r="AI551" s="42"/>
      <c r="AJ551" s="42"/>
      <c r="AK551" s="42"/>
      <c r="AL551" s="42"/>
      <c r="AM551" s="42"/>
      <c r="AN551" s="42"/>
      <c r="AO551" s="42"/>
      <c r="AP551" s="42"/>
      <c r="AQ551" s="42"/>
      <c r="AR551" s="42"/>
      <c r="AS551" s="42"/>
      <c r="AT551" s="42"/>
      <c r="AU551" s="42"/>
      <c r="AV551" s="42"/>
      <c r="AW551" s="42"/>
      <c r="AX551" s="42"/>
      <c r="AY551" s="42"/>
      <c r="AZ551" s="42"/>
      <c r="BA551" s="42"/>
      <c r="BB551" s="42"/>
      <c r="BC551" s="42"/>
      <c r="BD551" s="42"/>
      <c r="BE551" s="42"/>
      <c r="BF551" s="42"/>
      <c r="BG551" s="42"/>
      <c r="BH551" s="42"/>
      <c r="BI551" s="42"/>
    </row>
    <row r="552" spans="2:61" ht="15.75" customHeight="1">
      <c r="B552" s="4"/>
      <c r="C552" s="346"/>
      <c r="D552" s="346"/>
      <c r="E552" s="404"/>
      <c r="F552" s="415"/>
      <c r="G552" s="346"/>
      <c r="H552" s="404"/>
      <c r="I552" s="415"/>
      <c r="J552" s="414"/>
      <c r="K552" s="404"/>
      <c r="L552" s="414"/>
      <c r="M552" s="404"/>
      <c r="N552" s="414"/>
      <c r="O552" s="404"/>
      <c r="P552" s="346"/>
      <c r="Q552" s="346"/>
      <c r="R552" s="404"/>
      <c r="S552" s="404"/>
      <c r="T552" s="346"/>
      <c r="U552" s="346"/>
      <c r="V552" s="38"/>
      <c r="W552" s="346"/>
      <c r="X552" s="346"/>
      <c r="Y552" s="42"/>
      <c r="Z552" s="42"/>
      <c r="AA552" s="42"/>
      <c r="AB552" s="42"/>
      <c r="AC552" s="42"/>
      <c r="AD552" s="42"/>
      <c r="AE552" s="42"/>
      <c r="AF552" s="42"/>
      <c r="AG552" s="42"/>
      <c r="AH552" s="42"/>
      <c r="AI552" s="42"/>
      <c r="AJ552" s="42"/>
      <c r="AK552" s="42"/>
      <c r="AL552" s="42"/>
      <c r="AM552" s="42"/>
      <c r="AN552" s="42"/>
      <c r="AO552" s="42"/>
      <c r="AP552" s="42"/>
      <c r="AQ552" s="42"/>
      <c r="AR552" s="42"/>
      <c r="AS552" s="42"/>
      <c r="AT552" s="42"/>
      <c r="AU552" s="42"/>
      <c r="AV552" s="42"/>
      <c r="AW552" s="42"/>
      <c r="AX552" s="42"/>
      <c r="AY552" s="42"/>
      <c r="AZ552" s="42"/>
      <c r="BA552" s="42"/>
      <c r="BB552" s="42"/>
      <c r="BC552" s="42"/>
      <c r="BD552" s="42"/>
      <c r="BE552" s="42"/>
      <c r="BF552" s="42"/>
      <c r="BG552" s="42"/>
      <c r="BH552" s="42"/>
      <c r="BI552" s="42"/>
    </row>
    <row r="553" spans="2:61" ht="15.75" customHeight="1">
      <c r="B553" s="4"/>
      <c r="C553" s="346"/>
      <c r="D553" s="346"/>
      <c r="E553" s="404"/>
      <c r="F553" s="414"/>
      <c r="G553" s="346"/>
      <c r="H553" s="404"/>
      <c r="I553" s="414"/>
      <c r="J553" s="414"/>
      <c r="K553" s="404"/>
      <c r="L553" s="414"/>
      <c r="M553" s="404"/>
      <c r="N553" s="414"/>
      <c r="O553" s="404"/>
      <c r="P553" s="346"/>
      <c r="Q553" s="346"/>
      <c r="R553" s="404"/>
      <c r="S553" s="346"/>
      <c r="T553" s="346"/>
      <c r="U553" s="346"/>
      <c r="V553" s="38"/>
      <c r="W553" s="346"/>
      <c r="X553" s="346"/>
      <c r="Y553" s="42"/>
      <c r="Z553" s="42"/>
      <c r="AA553" s="42"/>
      <c r="AB553" s="42"/>
      <c r="AC553" s="42"/>
      <c r="AD553" s="42"/>
      <c r="AE553" s="42"/>
      <c r="AF553" s="42"/>
      <c r="AG553" s="42"/>
      <c r="AH553" s="42"/>
      <c r="AI553" s="42"/>
      <c r="AJ553" s="42"/>
      <c r="AK553" s="42"/>
      <c r="AL553" s="42"/>
      <c r="AM553" s="42"/>
      <c r="AN553" s="42"/>
      <c r="AO553" s="42"/>
      <c r="AP553" s="42"/>
      <c r="AQ553" s="42"/>
      <c r="AR553" s="42"/>
      <c r="AS553" s="42"/>
      <c r="AT553" s="42"/>
      <c r="AU553" s="42"/>
      <c r="AV553" s="42"/>
      <c r="AW553" s="42"/>
      <c r="AX553" s="42"/>
      <c r="AY553" s="42"/>
      <c r="AZ553" s="42"/>
      <c r="BA553" s="42"/>
      <c r="BB553" s="42"/>
      <c r="BC553" s="42"/>
      <c r="BD553" s="42"/>
      <c r="BE553" s="42"/>
      <c r="BF553" s="42"/>
      <c r="BG553" s="42"/>
      <c r="BH553" s="42"/>
      <c r="BI553" s="42"/>
    </row>
    <row r="554" spans="2:61" ht="15.75" customHeight="1">
      <c r="B554" s="4"/>
      <c r="C554" s="403"/>
      <c r="D554" s="403"/>
      <c r="E554" s="406"/>
      <c r="F554" s="416"/>
      <c r="G554" s="403"/>
      <c r="H554" s="406"/>
      <c r="I554" s="416"/>
      <c r="J554" s="416"/>
      <c r="K554" s="406"/>
      <c r="L554" s="416"/>
      <c r="M554" s="406"/>
      <c r="N554" s="416"/>
      <c r="O554" s="406"/>
      <c r="P554" s="416"/>
      <c r="Q554" s="403"/>
      <c r="R554" s="406"/>
      <c r="S554" s="403"/>
      <c r="T554" s="346"/>
      <c r="U554" s="346"/>
      <c r="V554" s="38"/>
      <c r="W554" s="346"/>
      <c r="X554" s="346"/>
      <c r="Y554" s="42"/>
      <c r="Z554" s="42"/>
      <c r="AA554" s="42"/>
      <c r="AB554" s="42"/>
      <c r="AC554" s="42"/>
      <c r="AD554" s="42"/>
      <c r="AE554" s="42"/>
      <c r="AF554" s="42"/>
      <c r="AG554" s="42"/>
      <c r="AH554" s="42"/>
      <c r="AI554" s="42"/>
      <c r="AJ554" s="42"/>
      <c r="AK554" s="42"/>
      <c r="AL554" s="42"/>
      <c r="AM554" s="42"/>
      <c r="AN554" s="42"/>
      <c r="AO554" s="42"/>
      <c r="AP554" s="42"/>
      <c r="AQ554" s="42"/>
      <c r="AR554" s="42"/>
      <c r="AS554" s="42"/>
      <c r="AT554" s="42"/>
      <c r="AU554" s="42"/>
      <c r="AV554" s="42"/>
      <c r="AW554" s="42"/>
      <c r="AX554" s="42"/>
      <c r="AY554" s="42"/>
      <c r="AZ554" s="42"/>
      <c r="BA554" s="42"/>
      <c r="BB554" s="42"/>
      <c r="BC554" s="42"/>
      <c r="BD554" s="42"/>
      <c r="BE554" s="42"/>
      <c r="BF554" s="42"/>
      <c r="BG554" s="42"/>
      <c r="BH554" s="42"/>
      <c r="BI554" s="42"/>
    </row>
    <row r="555" spans="2:61" ht="15.75" customHeight="1">
      <c r="B555" s="4"/>
      <c r="C555" s="346"/>
      <c r="D555" s="346"/>
      <c r="E555" s="346"/>
      <c r="F555" s="346"/>
      <c r="G555" s="346"/>
      <c r="H555" s="346"/>
      <c r="I555" s="346"/>
      <c r="J555" s="346"/>
      <c r="K555" s="346"/>
      <c r="L555" s="346"/>
      <c r="M555" s="346"/>
      <c r="N555" s="346"/>
      <c r="O555" s="346"/>
      <c r="P555" s="403"/>
      <c r="Q555" s="416"/>
      <c r="R555" s="416"/>
      <c r="S555" s="346"/>
      <c r="T555" s="346"/>
      <c r="U555" s="346"/>
      <c r="V555" s="38"/>
      <c r="W555" s="346"/>
      <c r="X555" s="346"/>
      <c r="Y555" s="42"/>
      <c r="Z555" s="42"/>
      <c r="AA555" s="42"/>
      <c r="AB555" s="42"/>
      <c r="AC555" s="42"/>
      <c r="AD555" s="42"/>
      <c r="AE555" s="42"/>
      <c r="AF555" s="42"/>
      <c r="AG555" s="42"/>
      <c r="AH555" s="42"/>
      <c r="AI555" s="42"/>
      <c r="AJ555" s="42"/>
      <c r="AK555" s="42"/>
      <c r="AL555" s="42"/>
      <c r="AM555" s="42"/>
      <c r="AN555" s="42"/>
      <c r="AO555" s="42"/>
      <c r="AP555" s="42"/>
      <c r="AQ555" s="42"/>
      <c r="AR555" s="42"/>
      <c r="AS555" s="42"/>
      <c r="AT555" s="42"/>
      <c r="AU555" s="42"/>
      <c r="AV555" s="42"/>
      <c r="AW555" s="42"/>
      <c r="AX555" s="42"/>
      <c r="AY555" s="42"/>
      <c r="AZ555" s="42"/>
      <c r="BA555" s="42"/>
      <c r="BB555" s="42"/>
      <c r="BC555" s="42"/>
      <c r="BD555" s="42"/>
      <c r="BE555" s="42"/>
      <c r="BF555" s="42"/>
      <c r="BG555" s="42"/>
      <c r="BH555" s="42"/>
      <c r="BI555" s="42"/>
    </row>
    <row r="556" spans="2:61" ht="15.75" customHeight="1">
      <c r="B556" s="4"/>
      <c r="C556" s="346"/>
      <c r="D556" s="346"/>
      <c r="E556" s="404"/>
      <c r="F556" s="414"/>
      <c r="G556" s="346"/>
      <c r="H556" s="404"/>
      <c r="I556" s="414"/>
      <c r="J556" s="414"/>
      <c r="K556" s="404"/>
      <c r="L556" s="414"/>
      <c r="M556" s="404"/>
      <c r="N556" s="414"/>
      <c r="O556" s="404"/>
      <c r="P556" s="346"/>
      <c r="Q556" s="346"/>
      <c r="R556" s="404"/>
      <c r="S556" s="346"/>
      <c r="T556" s="346"/>
      <c r="U556" s="346"/>
      <c r="V556" s="38"/>
      <c r="W556" s="346"/>
      <c r="X556" s="346"/>
      <c r="Y556" s="42"/>
      <c r="Z556" s="42"/>
      <c r="AA556" s="42"/>
      <c r="AB556" s="42"/>
      <c r="AC556" s="42"/>
      <c r="AD556" s="42"/>
      <c r="AE556" s="42"/>
      <c r="AF556" s="42"/>
      <c r="AG556" s="42"/>
      <c r="AH556" s="42"/>
      <c r="AI556" s="42"/>
      <c r="AJ556" s="42"/>
      <c r="AK556" s="42"/>
      <c r="AL556" s="42"/>
      <c r="AM556" s="42"/>
      <c r="AN556" s="42"/>
      <c r="AO556" s="42"/>
      <c r="AP556" s="42"/>
      <c r="AQ556" s="42"/>
      <c r="AR556" s="42"/>
      <c r="AS556" s="42"/>
      <c r="AT556" s="42"/>
      <c r="AU556" s="42"/>
      <c r="AV556" s="42"/>
      <c r="AW556" s="42"/>
      <c r="AX556" s="42"/>
      <c r="AY556" s="42"/>
      <c r="AZ556" s="42"/>
      <c r="BA556" s="42"/>
      <c r="BB556" s="42"/>
      <c r="BC556" s="42"/>
      <c r="BD556" s="42"/>
      <c r="BE556" s="42"/>
      <c r="BF556" s="42"/>
      <c r="BG556" s="42"/>
      <c r="BH556" s="42"/>
      <c r="BI556" s="42"/>
    </row>
    <row r="557" spans="2:61" ht="15.75" customHeight="1">
      <c r="B557" s="4"/>
      <c r="C557" s="403"/>
      <c r="D557" s="346"/>
      <c r="E557" s="404"/>
      <c r="F557" s="414"/>
      <c r="G557" s="346"/>
      <c r="H557" s="404"/>
      <c r="I557" s="414"/>
      <c r="J557" s="414"/>
      <c r="K557" s="404"/>
      <c r="L557" s="414"/>
      <c r="M557" s="404"/>
      <c r="N557" s="414"/>
      <c r="O557" s="404"/>
      <c r="P557" s="346"/>
      <c r="Q557" s="346"/>
      <c r="R557" s="404"/>
      <c r="S557" s="346"/>
      <c r="T557" s="346"/>
      <c r="U557" s="346"/>
      <c r="V557" s="38"/>
      <c r="W557" s="346"/>
      <c r="X557" s="346"/>
      <c r="Y557" s="42"/>
      <c r="Z557" s="42"/>
      <c r="AA557" s="42"/>
      <c r="AB557" s="42"/>
      <c r="AC557" s="42"/>
      <c r="AD557" s="42"/>
      <c r="AE557" s="42"/>
      <c r="AF557" s="42"/>
      <c r="AG557" s="42"/>
      <c r="AH557" s="42"/>
      <c r="AI557" s="42"/>
      <c r="AJ557" s="42"/>
      <c r="AK557" s="42"/>
      <c r="AL557" s="42"/>
      <c r="AM557" s="42"/>
      <c r="AN557" s="42"/>
      <c r="AO557" s="42"/>
      <c r="AP557" s="42"/>
      <c r="AQ557" s="42"/>
      <c r="AR557" s="42"/>
      <c r="AS557" s="42"/>
      <c r="AT557" s="42"/>
      <c r="AU557" s="42"/>
      <c r="AV557" s="42"/>
      <c r="AW557" s="42"/>
      <c r="AX557" s="42"/>
      <c r="AY557" s="42"/>
      <c r="AZ557" s="42"/>
      <c r="BA557" s="42"/>
      <c r="BB557" s="42"/>
      <c r="BC557" s="42"/>
      <c r="BD557" s="42"/>
      <c r="BE557" s="42"/>
      <c r="BF557" s="42"/>
      <c r="BG557" s="42"/>
      <c r="BH557" s="42"/>
      <c r="BI557" s="42"/>
    </row>
    <row r="558" spans="2:61" ht="15.75" customHeight="1">
      <c r="B558" s="4"/>
      <c r="C558" s="346"/>
      <c r="D558" s="346"/>
      <c r="E558" s="404"/>
      <c r="F558" s="414"/>
      <c r="G558" s="346"/>
      <c r="H558" s="404"/>
      <c r="I558" s="414"/>
      <c r="J558" s="414"/>
      <c r="K558" s="404"/>
      <c r="L558" s="414"/>
      <c r="M558" s="404"/>
      <c r="N558" s="414"/>
      <c r="O558" s="404"/>
      <c r="P558" s="346"/>
      <c r="Q558" s="346"/>
      <c r="R558" s="404"/>
      <c r="S558" s="346"/>
      <c r="T558" s="346"/>
      <c r="U558" s="346"/>
      <c r="V558" s="38"/>
      <c r="W558" s="346"/>
      <c r="X558" s="346"/>
      <c r="Y558" s="42"/>
      <c r="Z558" s="42"/>
      <c r="AA558" s="42"/>
      <c r="AB558" s="42"/>
      <c r="AC558" s="42"/>
      <c r="AD558" s="42"/>
      <c r="AE558" s="42"/>
      <c r="AF558" s="42"/>
      <c r="AG558" s="42"/>
      <c r="AH558" s="42"/>
      <c r="AI558" s="42"/>
      <c r="AJ558" s="42"/>
      <c r="AK558" s="42"/>
      <c r="AL558" s="42"/>
      <c r="AM558" s="42"/>
      <c r="AN558" s="42"/>
      <c r="AO558" s="42"/>
      <c r="AP558" s="42"/>
      <c r="AQ558" s="42"/>
      <c r="AR558" s="42"/>
      <c r="AS558" s="42"/>
      <c r="AT558" s="42"/>
      <c r="AU558" s="42"/>
      <c r="AV558" s="42"/>
      <c r="AW558" s="42"/>
      <c r="AX558" s="42"/>
      <c r="AY558" s="42"/>
      <c r="AZ558" s="42"/>
      <c r="BA558" s="42"/>
      <c r="BB558" s="42"/>
      <c r="BC558" s="42"/>
      <c r="BD558" s="42"/>
      <c r="BE558" s="42"/>
      <c r="BF558" s="42"/>
      <c r="BG558" s="42"/>
      <c r="BH558" s="42"/>
      <c r="BI558" s="42"/>
    </row>
    <row r="559" spans="2:61" ht="15.75" customHeight="1">
      <c r="B559" s="4"/>
      <c r="C559" s="346"/>
      <c r="D559" s="346"/>
      <c r="E559" s="346"/>
      <c r="F559" s="346"/>
      <c r="G559" s="346"/>
      <c r="H559" s="346"/>
      <c r="I559" s="346"/>
      <c r="J559" s="346"/>
      <c r="K559" s="346"/>
      <c r="L559" s="346"/>
      <c r="M559" s="346"/>
      <c r="N559" s="346"/>
      <c r="O559" s="346"/>
      <c r="P559" s="414"/>
      <c r="Q559" s="404"/>
      <c r="R559" s="346"/>
      <c r="S559" s="404"/>
      <c r="T559" s="346"/>
      <c r="U559" s="346"/>
      <c r="V559" s="38"/>
      <c r="W559" s="346"/>
      <c r="X559" s="346"/>
      <c r="Y559" s="42"/>
      <c r="Z559" s="42"/>
      <c r="AA559" s="42"/>
      <c r="AB559" s="42"/>
      <c r="AC559" s="42"/>
      <c r="AD559" s="42"/>
      <c r="AE559" s="42"/>
      <c r="AF559" s="42"/>
      <c r="AG559" s="42"/>
      <c r="AH559" s="42"/>
      <c r="AI559" s="42"/>
      <c r="AJ559" s="42"/>
      <c r="AK559" s="42"/>
      <c r="AL559" s="42"/>
      <c r="AM559" s="42"/>
      <c r="AN559" s="42"/>
      <c r="AO559" s="42"/>
      <c r="AP559" s="42"/>
      <c r="AQ559" s="42"/>
      <c r="AR559" s="42"/>
      <c r="AS559" s="42"/>
      <c r="AT559" s="42"/>
      <c r="AU559" s="42"/>
      <c r="AV559" s="42"/>
      <c r="AW559" s="42"/>
      <c r="AX559" s="42"/>
      <c r="AY559" s="42"/>
      <c r="AZ559" s="42"/>
      <c r="BA559" s="42"/>
      <c r="BB559" s="42"/>
      <c r="BC559" s="42"/>
      <c r="BD559" s="42"/>
      <c r="BE559" s="42"/>
      <c r="BF559" s="42"/>
      <c r="BG559" s="42"/>
      <c r="BH559" s="42"/>
      <c r="BI559" s="42"/>
    </row>
    <row r="560" spans="2:61" ht="15.75" customHeight="1">
      <c r="B560" s="4"/>
      <c r="C560" s="346"/>
      <c r="D560" s="346"/>
      <c r="E560" s="346"/>
      <c r="F560" s="346"/>
      <c r="G560" s="346"/>
      <c r="H560" s="346"/>
      <c r="I560" s="346"/>
      <c r="J560" s="346"/>
      <c r="K560" s="346"/>
      <c r="L560" s="346"/>
      <c r="M560" s="346"/>
      <c r="N560" s="346"/>
      <c r="O560" s="346"/>
      <c r="P560" s="414"/>
      <c r="Q560" s="404"/>
      <c r="R560" s="346"/>
      <c r="S560" s="404"/>
      <c r="T560" s="346"/>
      <c r="U560" s="346"/>
      <c r="V560" s="38"/>
      <c r="W560" s="346"/>
      <c r="X560" s="346"/>
      <c r="Y560" s="42"/>
      <c r="Z560" s="42"/>
      <c r="AA560" s="42"/>
      <c r="AB560" s="42"/>
      <c r="AC560" s="42"/>
      <c r="AD560" s="42"/>
      <c r="AE560" s="42"/>
      <c r="AF560" s="42"/>
      <c r="AG560" s="42"/>
      <c r="AH560" s="42"/>
      <c r="AI560" s="42"/>
      <c r="AJ560" s="42"/>
      <c r="AK560" s="42"/>
      <c r="AL560" s="42"/>
      <c r="AM560" s="42"/>
      <c r="AN560" s="42"/>
      <c r="AO560" s="42"/>
      <c r="AP560" s="42"/>
      <c r="AQ560" s="42"/>
      <c r="AR560" s="42"/>
      <c r="AS560" s="42"/>
      <c r="AT560" s="42"/>
      <c r="AU560" s="42"/>
      <c r="AV560" s="42"/>
      <c r="AW560" s="42"/>
      <c r="AX560" s="42"/>
      <c r="AY560" s="42"/>
      <c r="AZ560" s="42"/>
      <c r="BA560" s="42"/>
      <c r="BB560" s="42"/>
      <c r="BC560" s="42"/>
      <c r="BD560" s="42"/>
      <c r="BE560" s="42"/>
      <c r="BF560" s="42"/>
      <c r="BG560" s="42"/>
      <c r="BH560" s="42"/>
      <c r="BI560" s="42"/>
    </row>
    <row r="561" spans="2:61" ht="15.75" customHeight="1">
      <c r="B561" s="4"/>
      <c r="C561" s="346"/>
      <c r="D561" s="346"/>
      <c r="E561" s="346"/>
      <c r="F561" s="346"/>
      <c r="G561" s="346"/>
      <c r="H561" s="346"/>
      <c r="I561" s="346"/>
      <c r="J561" s="346"/>
      <c r="K561" s="346"/>
      <c r="L561" s="346"/>
      <c r="M561" s="346"/>
      <c r="N561" s="346"/>
      <c r="O561" s="346"/>
      <c r="P561" s="414"/>
      <c r="Q561" s="404"/>
      <c r="R561" s="346"/>
      <c r="S561" s="404"/>
      <c r="T561" s="346"/>
      <c r="U561" s="346"/>
      <c r="V561" s="38"/>
      <c r="W561" s="346"/>
      <c r="X561" s="346"/>
      <c r="Y561" s="42"/>
      <c r="Z561" s="42"/>
      <c r="AA561" s="42"/>
      <c r="AB561" s="42"/>
      <c r="AC561" s="42"/>
      <c r="AD561" s="42"/>
      <c r="AE561" s="42"/>
      <c r="AF561" s="42"/>
      <c r="AG561" s="42"/>
      <c r="AH561" s="42"/>
      <c r="AI561" s="42"/>
      <c r="AJ561" s="42"/>
      <c r="AK561" s="42"/>
      <c r="AL561" s="42"/>
      <c r="AM561" s="42"/>
      <c r="AN561" s="42"/>
      <c r="AO561" s="42"/>
      <c r="AP561" s="42"/>
      <c r="AQ561" s="42"/>
      <c r="AR561" s="42"/>
      <c r="AS561" s="42"/>
      <c r="AT561" s="42"/>
      <c r="AU561" s="42"/>
      <c r="AV561" s="42"/>
      <c r="AW561" s="42"/>
      <c r="AX561" s="42"/>
      <c r="AY561" s="42"/>
      <c r="AZ561" s="42"/>
      <c r="BA561" s="42"/>
      <c r="BB561" s="42"/>
      <c r="BC561" s="42"/>
      <c r="BD561" s="42"/>
      <c r="BE561" s="42"/>
      <c r="BF561" s="42"/>
      <c r="BG561" s="42"/>
      <c r="BH561" s="42"/>
      <c r="BI561" s="42"/>
    </row>
    <row r="562" spans="2:61" ht="15.75" customHeight="1">
      <c r="B562" s="4"/>
      <c r="C562" s="346"/>
      <c r="D562" s="346"/>
      <c r="E562" s="346"/>
      <c r="F562" s="346"/>
      <c r="G562" s="346"/>
      <c r="H562" s="346"/>
      <c r="I562" s="346"/>
      <c r="J562" s="346"/>
      <c r="K562" s="346"/>
      <c r="L562" s="346"/>
      <c r="M562" s="346"/>
      <c r="N562" s="346"/>
      <c r="O562" s="346"/>
      <c r="P562" s="414"/>
      <c r="Q562" s="404"/>
      <c r="R562" s="346"/>
      <c r="S562" s="404"/>
      <c r="T562" s="346"/>
      <c r="U562" s="346"/>
      <c r="V562" s="38"/>
      <c r="W562" s="346"/>
      <c r="X562" s="346"/>
      <c r="Y562" s="42"/>
      <c r="Z562" s="42"/>
      <c r="AA562" s="42"/>
      <c r="AB562" s="42"/>
      <c r="AC562" s="42"/>
      <c r="AD562" s="42"/>
      <c r="AE562" s="42"/>
      <c r="AF562" s="42"/>
      <c r="AG562" s="42"/>
      <c r="AH562" s="42"/>
      <c r="AI562" s="42"/>
      <c r="AJ562" s="42"/>
      <c r="AK562" s="42"/>
      <c r="AL562" s="42"/>
      <c r="AM562" s="42"/>
      <c r="AN562" s="42"/>
      <c r="AO562" s="42"/>
      <c r="AP562" s="42"/>
      <c r="AQ562" s="42"/>
      <c r="AR562" s="42"/>
      <c r="AS562" s="42"/>
      <c r="AT562" s="42"/>
      <c r="AU562" s="42"/>
      <c r="AV562" s="42"/>
      <c r="AW562" s="42"/>
      <c r="AX562" s="42"/>
      <c r="AY562" s="42"/>
      <c r="AZ562" s="42"/>
      <c r="BA562" s="42"/>
      <c r="BB562" s="42"/>
      <c r="BC562" s="42"/>
      <c r="BD562" s="42"/>
      <c r="BE562" s="42"/>
      <c r="BF562" s="42"/>
      <c r="BG562" s="42"/>
      <c r="BH562" s="42"/>
      <c r="BI562" s="42"/>
    </row>
    <row r="563" spans="2:61" ht="15.75" customHeight="1">
      <c r="B563" s="4"/>
      <c r="C563" s="346"/>
      <c r="D563" s="346"/>
      <c r="E563" s="346"/>
      <c r="F563" s="346"/>
      <c r="G563" s="346"/>
      <c r="H563" s="346"/>
      <c r="I563" s="346"/>
      <c r="J563" s="346"/>
      <c r="K563" s="346"/>
      <c r="L563" s="346"/>
      <c r="M563" s="346"/>
      <c r="N563" s="346"/>
      <c r="O563" s="346"/>
      <c r="P563" s="414"/>
      <c r="Q563" s="404"/>
      <c r="R563" s="346"/>
      <c r="S563" s="404"/>
      <c r="T563" s="346"/>
      <c r="U563" s="346"/>
      <c r="V563" s="38"/>
      <c r="W563" s="346"/>
      <c r="X563" s="346"/>
      <c r="Y563" s="42"/>
      <c r="Z563" s="42"/>
      <c r="AA563" s="42"/>
      <c r="AB563" s="42"/>
      <c r="AC563" s="42"/>
      <c r="AD563" s="42"/>
      <c r="AE563" s="42"/>
      <c r="AF563" s="42"/>
      <c r="AG563" s="42"/>
      <c r="AH563" s="42"/>
      <c r="AI563" s="42"/>
      <c r="AJ563" s="42"/>
      <c r="AK563" s="42"/>
      <c r="AL563" s="42"/>
      <c r="AM563" s="42"/>
      <c r="AN563" s="42"/>
      <c r="AO563" s="42"/>
      <c r="AP563" s="42"/>
      <c r="AQ563" s="42"/>
      <c r="AR563" s="42"/>
      <c r="AS563" s="42"/>
      <c r="AT563" s="42"/>
      <c r="AU563" s="42"/>
      <c r="AV563" s="42"/>
      <c r="AW563" s="42"/>
      <c r="AX563" s="42"/>
      <c r="AY563" s="42"/>
      <c r="AZ563" s="42"/>
      <c r="BA563" s="42"/>
      <c r="BB563" s="42"/>
      <c r="BC563" s="42"/>
      <c r="BD563" s="42"/>
      <c r="BE563" s="42"/>
      <c r="BF563" s="42"/>
      <c r="BG563" s="42"/>
      <c r="BH563" s="42"/>
      <c r="BI563" s="42"/>
    </row>
    <row r="564" spans="2:61" ht="15.75" customHeight="1">
      <c r="B564" s="4"/>
      <c r="C564" s="346"/>
      <c r="D564" s="346"/>
      <c r="E564" s="346"/>
      <c r="F564" s="346"/>
      <c r="G564" s="346"/>
      <c r="H564" s="346"/>
      <c r="I564" s="346"/>
      <c r="J564" s="346"/>
      <c r="K564" s="346"/>
      <c r="L564" s="346"/>
      <c r="M564" s="346"/>
      <c r="N564" s="346"/>
      <c r="O564" s="346"/>
      <c r="P564" s="414"/>
      <c r="Q564" s="404"/>
      <c r="R564" s="346"/>
      <c r="S564" s="404"/>
      <c r="T564" s="346"/>
      <c r="U564" s="346"/>
      <c r="V564" s="38"/>
      <c r="W564" s="346"/>
      <c r="X564" s="346"/>
      <c r="Y564" s="42"/>
      <c r="Z564" s="42"/>
      <c r="AA564" s="42"/>
      <c r="AB564" s="42"/>
      <c r="AC564" s="42"/>
      <c r="AD564" s="42"/>
      <c r="AE564" s="42"/>
      <c r="AF564" s="42"/>
      <c r="AG564" s="42"/>
      <c r="AH564" s="42"/>
      <c r="AI564" s="42"/>
      <c r="AJ564" s="42"/>
      <c r="AK564" s="42"/>
      <c r="AL564" s="42"/>
      <c r="AM564" s="42"/>
      <c r="AN564" s="42"/>
      <c r="AO564" s="42"/>
      <c r="AP564" s="42"/>
      <c r="AQ564" s="42"/>
      <c r="AR564" s="42"/>
      <c r="AS564" s="42"/>
      <c r="AT564" s="42"/>
      <c r="AU564" s="42"/>
      <c r="AV564" s="42"/>
      <c r="AW564" s="42"/>
      <c r="AX564" s="42"/>
      <c r="AY564" s="42"/>
      <c r="AZ564" s="42"/>
      <c r="BA564" s="42"/>
      <c r="BB564" s="42"/>
      <c r="BC564" s="42"/>
      <c r="BD564" s="42"/>
      <c r="BE564" s="42"/>
      <c r="BF564" s="42"/>
      <c r="BG564" s="42"/>
      <c r="BH564" s="42"/>
      <c r="BI564" s="42"/>
    </row>
    <row r="565" spans="2:61" ht="15.75" customHeight="1">
      <c r="B565" s="4"/>
      <c r="C565" s="346"/>
      <c r="D565" s="346"/>
      <c r="E565" s="346"/>
      <c r="F565" s="346"/>
      <c r="G565" s="346"/>
      <c r="H565" s="346"/>
      <c r="I565" s="346"/>
      <c r="J565" s="346"/>
      <c r="K565" s="346"/>
      <c r="L565" s="346"/>
      <c r="M565" s="346"/>
      <c r="N565" s="346"/>
      <c r="O565" s="346"/>
      <c r="P565" s="414"/>
      <c r="Q565" s="404"/>
      <c r="R565" s="346"/>
      <c r="S565" s="404"/>
      <c r="T565" s="346"/>
      <c r="U565" s="346"/>
      <c r="V565" s="38"/>
      <c r="W565" s="346"/>
      <c r="X565" s="346"/>
      <c r="Y565" s="42"/>
      <c r="Z565" s="42"/>
      <c r="AA565" s="42"/>
      <c r="AB565" s="42"/>
      <c r="AC565" s="42"/>
      <c r="AD565" s="42"/>
      <c r="AE565" s="42"/>
      <c r="AF565" s="42"/>
      <c r="AG565" s="42"/>
      <c r="AH565" s="42"/>
      <c r="AI565" s="42"/>
      <c r="AJ565" s="42"/>
      <c r="AK565" s="42"/>
      <c r="AL565" s="42"/>
      <c r="AM565" s="42"/>
      <c r="AN565" s="42"/>
      <c r="AO565" s="42"/>
      <c r="AP565" s="42"/>
      <c r="AQ565" s="42"/>
      <c r="AR565" s="42"/>
      <c r="AS565" s="42"/>
      <c r="AT565" s="42"/>
      <c r="AU565" s="42"/>
      <c r="AV565" s="42"/>
      <c r="AW565" s="42"/>
      <c r="AX565" s="42"/>
      <c r="AY565" s="42"/>
      <c r="AZ565" s="42"/>
      <c r="BA565" s="42"/>
      <c r="BB565" s="42"/>
      <c r="BC565" s="42"/>
      <c r="BD565" s="42"/>
      <c r="BE565" s="42"/>
      <c r="BF565" s="42"/>
      <c r="BG565" s="42"/>
      <c r="BH565" s="42"/>
      <c r="BI565" s="42"/>
    </row>
    <row r="566" spans="2:61" ht="15.75" customHeight="1">
      <c r="B566" s="4"/>
      <c r="C566" s="346"/>
      <c r="D566" s="346"/>
      <c r="E566" s="346"/>
      <c r="F566" s="346"/>
      <c r="G566" s="346"/>
      <c r="H566" s="346"/>
      <c r="I566" s="346"/>
      <c r="J566" s="346"/>
      <c r="K566" s="346"/>
      <c r="L566" s="346"/>
      <c r="M566" s="346"/>
      <c r="N566" s="346"/>
      <c r="O566" s="346"/>
      <c r="P566" s="414"/>
      <c r="Q566" s="404"/>
      <c r="R566" s="346"/>
      <c r="S566" s="404"/>
      <c r="T566" s="346"/>
      <c r="U566" s="346"/>
      <c r="V566" s="38"/>
      <c r="W566" s="346"/>
      <c r="X566" s="346"/>
      <c r="Y566" s="42"/>
      <c r="Z566" s="42"/>
      <c r="AA566" s="42"/>
      <c r="AB566" s="42"/>
      <c r="AC566" s="42"/>
      <c r="AD566" s="42"/>
      <c r="AE566" s="42"/>
      <c r="AF566" s="42"/>
      <c r="AG566" s="42"/>
      <c r="AH566" s="42"/>
      <c r="AI566" s="42"/>
      <c r="AJ566" s="42"/>
      <c r="AK566" s="42"/>
      <c r="AL566" s="42"/>
      <c r="AM566" s="42"/>
      <c r="AN566" s="42"/>
      <c r="AO566" s="42"/>
      <c r="AP566" s="42"/>
      <c r="AQ566" s="42"/>
      <c r="AR566" s="42"/>
      <c r="AS566" s="42"/>
      <c r="AT566" s="42"/>
      <c r="AU566" s="42"/>
      <c r="AV566" s="42"/>
      <c r="AW566" s="42"/>
      <c r="AX566" s="42"/>
      <c r="AY566" s="42"/>
      <c r="AZ566" s="42"/>
      <c r="BA566" s="42"/>
      <c r="BB566" s="42"/>
      <c r="BC566" s="42"/>
      <c r="BD566" s="42"/>
      <c r="BE566" s="42"/>
      <c r="BF566" s="42"/>
      <c r="BG566" s="42"/>
      <c r="BH566" s="42"/>
      <c r="BI566" s="42"/>
    </row>
    <row r="567" spans="2:61" ht="15.75" customHeight="1">
      <c r="B567" s="4"/>
      <c r="C567" s="403"/>
      <c r="D567" s="403"/>
      <c r="E567" s="346"/>
      <c r="F567" s="346"/>
      <c r="G567" s="403"/>
      <c r="H567" s="346"/>
      <c r="I567" s="346"/>
      <c r="J567" s="346"/>
      <c r="K567" s="346"/>
      <c r="L567" s="346"/>
      <c r="M567" s="346"/>
      <c r="N567" s="346"/>
      <c r="O567" s="346"/>
      <c r="P567" s="416"/>
      <c r="Q567" s="406"/>
      <c r="R567" s="346"/>
      <c r="S567" s="406"/>
      <c r="T567" s="346"/>
      <c r="U567" s="346"/>
      <c r="V567" s="38"/>
      <c r="W567" s="346"/>
      <c r="X567" s="346"/>
      <c r="Y567" s="42"/>
      <c r="Z567" s="42"/>
      <c r="AA567" s="42"/>
      <c r="AB567" s="42"/>
      <c r="AC567" s="42"/>
      <c r="AD567" s="42"/>
      <c r="AE567" s="42"/>
      <c r="AF567" s="42"/>
      <c r="AG567" s="42"/>
      <c r="AH567" s="42"/>
      <c r="AI567" s="42"/>
      <c r="AJ567" s="42"/>
      <c r="AK567" s="42"/>
      <c r="AL567" s="42"/>
      <c r="AM567" s="42"/>
      <c r="AN567" s="42"/>
      <c r="AO567" s="42"/>
      <c r="AP567" s="42"/>
      <c r="AQ567" s="42"/>
      <c r="AR567" s="42"/>
      <c r="AS567" s="42"/>
      <c r="AT567" s="42"/>
      <c r="AU567" s="42"/>
      <c r="AV567" s="42"/>
      <c r="AW567" s="42"/>
      <c r="AX567" s="42"/>
      <c r="AY567" s="42"/>
      <c r="AZ567" s="42"/>
      <c r="BA567" s="42"/>
      <c r="BB567" s="42"/>
      <c r="BC567" s="42"/>
      <c r="BD567" s="42"/>
      <c r="BE567" s="42"/>
      <c r="BF567" s="42"/>
      <c r="BG567" s="42"/>
      <c r="BH567" s="42"/>
      <c r="BI567" s="42"/>
    </row>
    <row r="568" spans="2:61" ht="15.75" customHeight="1">
      <c r="B568" s="4"/>
      <c r="C568" s="346"/>
      <c r="D568" s="346"/>
      <c r="E568" s="346"/>
      <c r="F568" s="346"/>
      <c r="G568" s="346"/>
      <c r="H568" s="346"/>
      <c r="I568" s="346"/>
      <c r="J568" s="346"/>
      <c r="K568" s="346"/>
      <c r="L568" s="346"/>
      <c r="M568" s="346"/>
      <c r="N568" s="346"/>
      <c r="O568" s="346"/>
      <c r="P568" s="416"/>
      <c r="Q568" s="416"/>
      <c r="R568" s="346"/>
      <c r="S568" s="346"/>
      <c r="T568" s="346"/>
      <c r="U568" s="346"/>
      <c r="V568" s="38"/>
      <c r="W568" s="346"/>
      <c r="X568" s="346"/>
      <c r="Y568" s="42"/>
      <c r="Z568" s="42"/>
      <c r="AA568" s="42"/>
      <c r="AB568" s="42"/>
      <c r="AC568" s="42"/>
      <c r="AD568" s="42"/>
      <c r="AE568" s="42"/>
      <c r="AF568" s="42"/>
      <c r="AG568" s="42"/>
      <c r="AH568" s="42"/>
      <c r="AI568" s="42"/>
      <c r="AJ568" s="42"/>
      <c r="AK568" s="42"/>
      <c r="AL568" s="42"/>
      <c r="AM568" s="42"/>
      <c r="AN568" s="42"/>
      <c r="AO568" s="42"/>
      <c r="AP568" s="42"/>
      <c r="AQ568" s="42"/>
      <c r="AR568" s="42"/>
      <c r="AS568" s="42"/>
      <c r="AT568" s="42"/>
      <c r="AU568" s="42"/>
      <c r="AV568" s="42"/>
      <c r="AW568" s="42"/>
      <c r="AX568" s="42"/>
      <c r="AY568" s="42"/>
      <c r="AZ568" s="42"/>
      <c r="BA568" s="42"/>
      <c r="BB568" s="42"/>
      <c r="BC568" s="42"/>
      <c r="BD568" s="42"/>
      <c r="BE568" s="42"/>
      <c r="BF568" s="42"/>
      <c r="BG568" s="42"/>
      <c r="BH568" s="42"/>
      <c r="BI568" s="42"/>
    </row>
    <row r="569" spans="2:61" ht="15.75" customHeight="1">
      <c r="B569" s="4"/>
      <c r="C569" s="346"/>
      <c r="D569" s="346"/>
      <c r="E569" s="346"/>
      <c r="F569" s="346"/>
      <c r="G569" s="346"/>
      <c r="H569" s="346"/>
      <c r="I569" s="346"/>
      <c r="J569" s="346"/>
      <c r="K569" s="346"/>
      <c r="L569" s="346"/>
      <c r="M569" s="346"/>
      <c r="N569" s="346"/>
      <c r="O569" s="346"/>
      <c r="P569" s="414"/>
      <c r="Q569" s="404"/>
      <c r="R569" s="346"/>
      <c r="S569" s="404"/>
      <c r="T569" s="346"/>
      <c r="U569" s="346"/>
      <c r="V569" s="38"/>
      <c r="W569" s="346"/>
      <c r="X569" s="346"/>
      <c r="Y569" s="42"/>
      <c r="Z569" s="42"/>
      <c r="AA569" s="42"/>
      <c r="AB569" s="42"/>
      <c r="AC569" s="42"/>
      <c r="AD569" s="42"/>
      <c r="AE569" s="42"/>
      <c r="AF569" s="42"/>
      <c r="AG569" s="42"/>
      <c r="AH569" s="42"/>
      <c r="AI569" s="42"/>
      <c r="AJ569" s="42"/>
      <c r="AK569" s="42"/>
      <c r="AL569" s="42"/>
      <c r="AM569" s="42"/>
      <c r="AN569" s="42"/>
      <c r="AO569" s="42"/>
      <c r="AP569" s="42"/>
      <c r="AQ569" s="42"/>
      <c r="AR569" s="42"/>
      <c r="AS569" s="42"/>
      <c r="AT569" s="42"/>
      <c r="AU569" s="42"/>
      <c r="AV569" s="42"/>
      <c r="AW569" s="42"/>
      <c r="AX569" s="42"/>
      <c r="AY569" s="42"/>
      <c r="AZ569" s="42"/>
      <c r="BA569" s="42"/>
      <c r="BB569" s="42"/>
      <c r="BC569" s="42"/>
      <c r="BD569" s="42"/>
      <c r="BE569" s="42"/>
      <c r="BF569" s="42"/>
      <c r="BG569" s="42"/>
      <c r="BH569" s="42"/>
      <c r="BI569" s="42"/>
    </row>
    <row r="570" spans="2:61" ht="15.75" customHeight="1">
      <c r="B570" s="4"/>
      <c r="C570" s="346"/>
      <c r="D570" s="346"/>
      <c r="E570" s="346"/>
      <c r="F570" s="346"/>
      <c r="G570" s="346"/>
      <c r="H570" s="346"/>
      <c r="I570" s="346"/>
      <c r="J570" s="346"/>
      <c r="K570" s="346"/>
      <c r="L570" s="346"/>
      <c r="M570" s="346"/>
      <c r="N570" s="346"/>
      <c r="O570" s="346"/>
      <c r="P570" s="414"/>
      <c r="Q570" s="404"/>
      <c r="R570" s="346"/>
      <c r="S570" s="404"/>
      <c r="T570" s="346"/>
      <c r="U570" s="346"/>
      <c r="V570" s="38"/>
      <c r="W570" s="346"/>
      <c r="X570" s="346"/>
      <c r="Y570" s="42"/>
      <c r="Z570" s="42"/>
      <c r="AA570" s="42"/>
      <c r="AB570" s="42"/>
      <c r="AC570" s="42"/>
      <c r="AD570" s="42"/>
      <c r="AE570" s="42"/>
      <c r="AF570" s="42"/>
      <c r="AG570" s="42"/>
      <c r="AH570" s="42"/>
      <c r="AI570" s="42"/>
      <c r="AJ570" s="42"/>
      <c r="AK570" s="42"/>
      <c r="AL570" s="42"/>
      <c r="AM570" s="42"/>
      <c r="AN570" s="42"/>
      <c r="AO570" s="42"/>
      <c r="AP570" s="42"/>
      <c r="AQ570" s="42"/>
      <c r="AR570" s="42"/>
      <c r="AS570" s="42"/>
      <c r="AT570" s="42"/>
      <c r="AU570" s="42"/>
      <c r="AV570" s="42"/>
      <c r="AW570" s="42"/>
      <c r="AX570" s="42"/>
      <c r="AY570" s="42"/>
      <c r="AZ570" s="42"/>
      <c r="BA570" s="42"/>
      <c r="BB570" s="42"/>
      <c r="BC570" s="42"/>
      <c r="BD570" s="42"/>
      <c r="BE570" s="42"/>
      <c r="BF570" s="42"/>
      <c r="BG570" s="42"/>
      <c r="BH570" s="42"/>
      <c r="BI570" s="42"/>
    </row>
    <row r="571" spans="2:61" ht="15.75" customHeight="1">
      <c r="B571" s="4"/>
      <c r="C571" s="403"/>
      <c r="D571" s="346"/>
      <c r="E571" s="346"/>
      <c r="F571" s="346"/>
      <c r="G571" s="346"/>
      <c r="H571" s="346"/>
      <c r="I571" s="346"/>
      <c r="J571" s="346"/>
      <c r="K571" s="346"/>
      <c r="L571" s="346"/>
      <c r="M571" s="346"/>
      <c r="N571" s="346"/>
      <c r="O571" s="346"/>
      <c r="P571" s="416"/>
      <c r="Q571" s="406"/>
      <c r="R571" s="346"/>
      <c r="S571" s="406"/>
      <c r="T571" s="346"/>
      <c r="U571" s="346"/>
      <c r="V571" s="38"/>
      <c r="W571" s="346"/>
      <c r="X571" s="346"/>
      <c r="Y571" s="42"/>
      <c r="Z571" s="42"/>
      <c r="AA571" s="42"/>
      <c r="AB571" s="42"/>
      <c r="AC571" s="42"/>
      <c r="AD571" s="42"/>
      <c r="AE571" s="42"/>
      <c r="AF571" s="42"/>
      <c r="AG571" s="42"/>
      <c r="AH571" s="42"/>
      <c r="AI571" s="42"/>
      <c r="AJ571" s="42"/>
      <c r="AK571" s="42"/>
      <c r="AL571" s="42"/>
      <c r="AM571" s="42"/>
      <c r="AN571" s="42"/>
      <c r="AO571" s="42"/>
      <c r="AP571" s="42"/>
      <c r="AQ571" s="42"/>
      <c r="AR571" s="42"/>
      <c r="AS571" s="42"/>
      <c r="AT571" s="42"/>
      <c r="AU571" s="42"/>
      <c r="AV571" s="42"/>
      <c r="AW571" s="42"/>
      <c r="AX571" s="42"/>
      <c r="AY571" s="42"/>
      <c r="AZ571" s="42"/>
      <c r="BA571" s="42"/>
      <c r="BB571" s="42"/>
      <c r="BC571" s="42"/>
      <c r="BD571" s="42"/>
      <c r="BE571" s="42"/>
      <c r="BF571" s="42"/>
      <c r="BG571" s="42"/>
      <c r="BH571" s="42"/>
      <c r="BI571" s="42"/>
    </row>
    <row r="572" spans="2:61" ht="15.75" customHeight="1">
      <c r="B572" s="4"/>
      <c r="C572" s="346"/>
      <c r="D572" s="346"/>
      <c r="E572" s="346"/>
      <c r="F572" s="346"/>
      <c r="G572" s="346"/>
      <c r="H572" s="346"/>
      <c r="I572" s="346"/>
      <c r="J572" s="346"/>
      <c r="K572" s="346"/>
      <c r="L572" s="346"/>
      <c r="M572" s="346"/>
      <c r="N572" s="346"/>
      <c r="O572" s="346"/>
      <c r="P572" s="416"/>
      <c r="Q572" s="416"/>
      <c r="R572" s="346"/>
      <c r="S572" s="346"/>
      <c r="T572" s="346"/>
      <c r="U572" s="346"/>
      <c r="V572" s="38"/>
      <c r="W572" s="346"/>
      <c r="X572" s="346"/>
      <c r="Y572" s="42"/>
      <c r="Z572" s="42"/>
      <c r="AA572" s="42"/>
      <c r="AB572" s="42"/>
      <c r="AC572" s="42"/>
      <c r="AD572" s="42"/>
      <c r="AE572" s="42"/>
      <c r="AF572" s="42"/>
      <c r="AG572" s="42"/>
      <c r="AH572" s="42"/>
      <c r="AI572" s="42"/>
      <c r="AJ572" s="42"/>
      <c r="AK572" s="42"/>
      <c r="AL572" s="42"/>
      <c r="AM572" s="42"/>
      <c r="AN572" s="42"/>
      <c r="AO572" s="42"/>
      <c r="AP572" s="42"/>
      <c r="AQ572" s="42"/>
      <c r="AR572" s="42"/>
      <c r="AS572" s="42"/>
      <c r="AT572" s="42"/>
      <c r="AU572" s="42"/>
      <c r="AV572" s="42"/>
      <c r="AW572" s="42"/>
      <c r="AX572" s="42"/>
      <c r="AY572" s="42"/>
      <c r="AZ572" s="42"/>
      <c r="BA572" s="42"/>
      <c r="BB572" s="42"/>
      <c r="BC572" s="42"/>
      <c r="BD572" s="42"/>
      <c r="BE572" s="42"/>
      <c r="BF572" s="42"/>
      <c r="BG572" s="42"/>
      <c r="BH572" s="42"/>
      <c r="BI572" s="42"/>
    </row>
    <row r="573" spans="2:61" ht="15.75" customHeight="1">
      <c r="B573" s="4"/>
      <c r="C573" s="346"/>
      <c r="D573" s="346"/>
      <c r="E573" s="346"/>
      <c r="F573" s="346"/>
      <c r="G573" s="346"/>
      <c r="H573" s="346"/>
      <c r="I573" s="346"/>
      <c r="J573" s="346"/>
      <c r="K573" s="346"/>
      <c r="L573" s="346"/>
      <c r="M573" s="346"/>
      <c r="N573" s="346"/>
      <c r="O573" s="346"/>
      <c r="P573" s="414"/>
      <c r="Q573" s="404"/>
      <c r="R573" s="346"/>
      <c r="S573" s="404"/>
      <c r="T573" s="346"/>
      <c r="U573" s="346"/>
      <c r="V573" s="38"/>
      <c r="W573" s="346"/>
      <c r="X573" s="346"/>
      <c r="Y573" s="42"/>
      <c r="Z573" s="42"/>
      <c r="AA573" s="42"/>
      <c r="AB573" s="42"/>
      <c r="AC573" s="42"/>
      <c r="AD573" s="42"/>
      <c r="AE573" s="42"/>
      <c r="AF573" s="42"/>
      <c r="AG573" s="42"/>
      <c r="AH573" s="42"/>
      <c r="AI573" s="42"/>
      <c r="AJ573" s="42"/>
      <c r="AK573" s="42"/>
      <c r="AL573" s="42"/>
      <c r="AM573" s="42"/>
      <c r="AN573" s="42"/>
      <c r="AO573" s="42"/>
      <c r="AP573" s="42"/>
      <c r="AQ573" s="42"/>
      <c r="AR573" s="42"/>
      <c r="AS573" s="42"/>
      <c r="AT573" s="42"/>
      <c r="AU573" s="42"/>
      <c r="AV573" s="42"/>
      <c r="AW573" s="42"/>
      <c r="AX573" s="42"/>
      <c r="AY573" s="42"/>
      <c r="AZ573" s="42"/>
      <c r="BA573" s="42"/>
      <c r="BB573" s="42"/>
      <c r="BC573" s="42"/>
      <c r="BD573" s="42"/>
      <c r="BE573" s="42"/>
      <c r="BF573" s="42"/>
      <c r="BG573" s="42"/>
      <c r="BH573" s="42"/>
      <c r="BI573" s="42"/>
    </row>
    <row r="574" spans="2:61" ht="15.75" customHeight="1">
      <c r="B574" s="4"/>
      <c r="C574" s="403"/>
      <c r="D574" s="403"/>
      <c r="E574" s="346"/>
      <c r="F574" s="346"/>
      <c r="G574" s="403"/>
      <c r="H574" s="346"/>
      <c r="I574" s="346"/>
      <c r="J574" s="346"/>
      <c r="K574" s="346"/>
      <c r="L574" s="346"/>
      <c r="M574" s="346"/>
      <c r="N574" s="346"/>
      <c r="O574" s="346"/>
      <c r="P574" s="416"/>
      <c r="Q574" s="406"/>
      <c r="R574" s="346"/>
      <c r="S574" s="406"/>
      <c r="T574" s="346"/>
      <c r="U574" s="346"/>
      <c r="V574" s="38"/>
      <c r="W574" s="346"/>
      <c r="X574" s="346"/>
      <c r="Y574" s="42"/>
      <c r="Z574" s="42"/>
      <c r="AA574" s="42"/>
      <c r="AB574" s="42"/>
      <c r="AC574" s="42"/>
      <c r="AD574" s="42"/>
      <c r="AE574" s="42"/>
      <c r="AF574" s="42"/>
      <c r="AG574" s="42"/>
      <c r="AH574" s="42"/>
      <c r="AI574" s="42"/>
      <c r="AJ574" s="42"/>
      <c r="AK574" s="42"/>
      <c r="AL574" s="42"/>
      <c r="AM574" s="42"/>
      <c r="AN574" s="42"/>
      <c r="AO574" s="42"/>
      <c r="AP574" s="42"/>
      <c r="AQ574" s="42"/>
      <c r="AR574" s="42"/>
      <c r="AS574" s="42"/>
      <c r="AT574" s="42"/>
      <c r="AU574" s="42"/>
      <c r="AV574" s="42"/>
      <c r="AW574" s="42"/>
      <c r="AX574" s="42"/>
      <c r="AY574" s="42"/>
      <c r="AZ574" s="42"/>
      <c r="BA574" s="42"/>
      <c r="BB574" s="42"/>
      <c r="BC574" s="42"/>
      <c r="BD574" s="42"/>
      <c r="BE574" s="42"/>
      <c r="BF574" s="42"/>
      <c r="BG574" s="42"/>
      <c r="BH574" s="42"/>
      <c r="BI574" s="42"/>
    </row>
    <row r="575" spans="2:61" ht="15.75" customHeight="1">
      <c r="B575" s="4"/>
      <c r="C575" s="346"/>
      <c r="D575" s="346"/>
      <c r="E575" s="346"/>
      <c r="F575" s="346"/>
      <c r="G575" s="346"/>
      <c r="H575" s="346"/>
      <c r="I575" s="346"/>
      <c r="J575" s="346"/>
      <c r="K575" s="346"/>
      <c r="L575" s="346"/>
      <c r="M575" s="346"/>
      <c r="N575" s="346"/>
      <c r="O575" s="346"/>
      <c r="P575" s="416"/>
      <c r="Q575" s="416"/>
      <c r="R575" s="346"/>
      <c r="S575" s="346"/>
      <c r="T575" s="346"/>
      <c r="U575" s="346"/>
      <c r="V575" s="38"/>
      <c r="W575" s="346"/>
      <c r="X575" s="346"/>
      <c r="Y575" s="42"/>
      <c r="Z575" s="42"/>
      <c r="AA575" s="42"/>
      <c r="AB575" s="42"/>
      <c r="AC575" s="42"/>
      <c r="AD575" s="42"/>
      <c r="AE575" s="42"/>
      <c r="AF575" s="42"/>
      <c r="AG575" s="42"/>
      <c r="AH575" s="42"/>
      <c r="AI575" s="42"/>
      <c r="AJ575" s="42"/>
      <c r="AK575" s="42"/>
      <c r="AL575" s="42"/>
      <c r="AM575" s="42"/>
      <c r="AN575" s="42"/>
      <c r="AO575" s="42"/>
      <c r="AP575" s="42"/>
      <c r="AQ575" s="42"/>
      <c r="AR575" s="42"/>
      <c r="AS575" s="42"/>
      <c r="AT575" s="42"/>
      <c r="AU575" s="42"/>
      <c r="AV575" s="42"/>
      <c r="AW575" s="42"/>
      <c r="AX575" s="42"/>
      <c r="AY575" s="42"/>
      <c r="AZ575" s="42"/>
      <c r="BA575" s="42"/>
      <c r="BB575" s="42"/>
      <c r="BC575" s="42"/>
      <c r="BD575" s="42"/>
      <c r="BE575" s="42"/>
      <c r="BF575" s="42"/>
      <c r="BG575" s="42"/>
      <c r="BH575" s="42"/>
      <c r="BI575" s="42"/>
    </row>
    <row r="576" spans="2:61" ht="15.75" customHeight="1">
      <c r="B576" s="4"/>
      <c r="C576" s="346"/>
      <c r="D576" s="346"/>
      <c r="E576" s="404"/>
      <c r="F576" s="414"/>
      <c r="G576" s="346"/>
      <c r="H576" s="404"/>
      <c r="I576" s="414"/>
      <c r="J576" s="414"/>
      <c r="K576" s="404"/>
      <c r="L576" s="414"/>
      <c r="M576" s="404"/>
      <c r="N576" s="414"/>
      <c r="O576" s="404"/>
      <c r="P576" s="414"/>
      <c r="Q576" s="404"/>
      <c r="R576" s="404"/>
      <c r="S576" s="346"/>
      <c r="T576" s="346"/>
      <c r="U576" s="346"/>
      <c r="V576" s="38"/>
      <c r="W576" s="346"/>
      <c r="X576" s="346"/>
      <c r="Y576" s="42"/>
      <c r="Z576" s="42"/>
      <c r="AA576" s="42"/>
      <c r="AB576" s="42"/>
      <c r="AC576" s="42"/>
      <c r="AD576" s="42"/>
      <c r="AE576" s="42"/>
      <c r="AF576" s="42"/>
      <c r="AG576" s="42"/>
      <c r="AH576" s="42"/>
      <c r="AI576" s="42"/>
      <c r="AJ576" s="42"/>
      <c r="AK576" s="42"/>
      <c r="AL576" s="42"/>
      <c r="AM576" s="42"/>
      <c r="AN576" s="42"/>
      <c r="AO576" s="42"/>
      <c r="AP576" s="42"/>
      <c r="AQ576" s="42"/>
      <c r="AR576" s="42"/>
      <c r="AS576" s="42"/>
      <c r="AT576" s="42"/>
      <c r="AU576" s="42"/>
      <c r="AV576" s="42"/>
      <c r="AW576" s="42"/>
      <c r="AX576" s="42"/>
      <c r="AY576" s="42"/>
      <c r="AZ576" s="42"/>
      <c r="BA576" s="42"/>
      <c r="BB576" s="42"/>
      <c r="BC576" s="42"/>
      <c r="BD576" s="42"/>
      <c r="BE576" s="42"/>
      <c r="BF576" s="42"/>
      <c r="BG576" s="42"/>
      <c r="BH576" s="42"/>
      <c r="BI576" s="42"/>
    </row>
    <row r="577" spans="2:61" ht="15.75" customHeight="1">
      <c r="B577" s="4"/>
      <c r="C577" s="403"/>
      <c r="D577" s="403"/>
      <c r="E577" s="406"/>
      <c r="F577" s="416"/>
      <c r="G577" s="403"/>
      <c r="H577" s="406"/>
      <c r="I577" s="416"/>
      <c r="J577" s="416"/>
      <c r="K577" s="406"/>
      <c r="L577" s="416"/>
      <c r="M577" s="406"/>
      <c r="N577" s="416"/>
      <c r="O577" s="406"/>
      <c r="P577" s="416"/>
      <c r="Q577" s="406"/>
      <c r="R577" s="406"/>
      <c r="S577" s="406"/>
      <c r="T577" s="346"/>
      <c r="U577" s="346"/>
      <c r="V577" s="38"/>
      <c r="W577" s="346"/>
      <c r="X577" s="346"/>
      <c r="Y577" s="42"/>
      <c r="Z577" s="42"/>
      <c r="AA577" s="42"/>
      <c r="AB577" s="42"/>
      <c r="AC577" s="42"/>
      <c r="AD577" s="42"/>
      <c r="AE577" s="42"/>
      <c r="AF577" s="42"/>
      <c r="AG577" s="42"/>
      <c r="AH577" s="42"/>
      <c r="AI577" s="42"/>
      <c r="AJ577" s="42"/>
      <c r="AK577" s="42"/>
      <c r="AL577" s="42"/>
      <c r="AM577" s="42"/>
      <c r="AN577" s="42"/>
      <c r="AO577" s="42"/>
      <c r="AP577" s="42"/>
      <c r="AQ577" s="42"/>
      <c r="AR577" s="42"/>
      <c r="AS577" s="42"/>
      <c r="AT577" s="42"/>
      <c r="AU577" s="42"/>
      <c r="AV577" s="42"/>
      <c r="AW577" s="42"/>
      <c r="AX577" s="42"/>
      <c r="AY577" s="42"/>
      <c r="AZ577" s="42"/>
      <c r="BA577" s="42"/>
      <c r="BB577" s="42"/>
      <c r="BC577" s="42"/>
      <c r="BD577" s="42"/>
      <c r="BE577" s="42"/>
      <c r="BF577" s="42"/>
      <c r="BG577" s="42"/>
      <c r="BH577" s="42"/>
      <c r="BI577" s="42"/>
    </row>
    <row r="578" spans="2:61" ht="15.75" customHeight="1">
      <c r="B578" s="4"/>
      <c r="C578" s="346"/>
      <c r="D578" s="346"/>
      <c r="E578" s="404"/>
      <c r="F578" s="414"/>
      <c r="G578" s="346"/>
      <c r="H578" s="404"/>
      <c r="I578" s="414"/>
      <c r="J578" s="404"/>
      <c r="K578" s="414"/>
      <c r="L578" s="404"/>
      <c r="M578" s="346"/>
      <c r="N578" s="404"/>
      <c r="O578" s="414"/>
      <c r="P578" s="406"/>
      <c r="Q578" s="416"/>
      <c r="R578" s="416"/>
      <c r="S578" s="404"/>
      <c r="T578" s="346"/>
      <c r="U578" s="346"/>
      <c r="V578" s="38"/>
      <c r="W578" s="346"/>
      <c r="X578" s="346"/>
      <c r="Y578" s="42"/>
      <c r="Z578" s="42"/>
      <c r="AA578" s="42"/>
      <c r="AB578" s="42"/>
      <c r="AC578" s="42"/>
      <c r="AD578" s="42"/>
      <c r="AE578" s="42"/>
      <c r="AF578" s="42"/>
      <c r="AG578" s="42"/>
      <c r="AH578" s="42"/>
      <c r="AI578" s="42"/>
      <c r="AJ578" s="42"/>
      <c r="AK578" s="42"/>
      <c r="AL578" s="42"/>
      <c r="AM578" s="42"/>
      <c r="AN578" s="42"/>
      <c r="AO578" s="42"/>
      <c r="AP578" s="42"/>
      <c r="AQ578" s="42"/>
      <c r="AR578" s="42"/>
      <c r="AS578" s="42"/>
      <c r="AT578" s="42"/>
      <c r="AU578" s="42"/>
      <c r="AV578" s="42"/>
      <c r="AW578" s="42"/>
      <c r="AX578" s="42"/>
      <c r="AY578" s="42"/>
      <c r="AZ578" s="42"/>
      <c r="BA578" s="42"/>
      <c r="BB578" s="42"/>
      <c r="BC578" s="42"/>
      <c r="BD578" s="42"/>
      <c r="BE578" s="42"/>
      <c r="BF578" s="42"/>
      <c r="BG578" s="42"/>
      <c r="BH578" s="42"/>
      <c r="BI578" s="42"/>
    </row>
    <row r="579" spans="2:61" ht="15.75" customHeight="1">
      <c r="B579" s="4"/>
      <c r="C579" s="346"/>
      <c r="D579" s="346"/>
      <c r="E579" s="404"/>
      <c r="F579" s="414"/>
      <c r="G579" s="346"/>
      <c r="H579" s="404"/>
      <c r="I579" s="414"/>
      <c r="J579" s="404"/>
      <c r="K579" s="414"/>
      <c r="L579" s="404"/>
      <c r="M579" s="346"/>
      <c r="N579" s="404"/>
      <c r="O579" s="414"/>
      <c r="P579" s="404"/>
      <c r="Q579" s="346"/>
      <c r="R579" s="414"/>
      <c r="S579" s="404"/>
      <c r="T579" s="346"/>
      <c r="U579" s="346"/>
      <c r="V579" s="38"/>
      <c r="W579" s="346"/>
      <c r="X579" s="346"/>
      <c r="Y579" s="42"/>
      <c r="Z579" s="42"/>
      <c r="AA579" s="42"/>
      <c r="AB579" s="42"/>
      <c r="AC579" s="42"/>
      <c r="AD579" s="42"/>
      <c r="AE579" s="42"/>
      <c r="AF579" s="42"/>
      <c r="AG579" s="42"/>
      <c r="AH579" s="42"/>
      <c r="AI579" s="42"/>
      <c r="AJ579" s="42"/>
      <c r="AK579" s="42"/>
      <c r="AL579" s="42"/>
      <c r="AM579" s="42"/>
      <c r="AN579" s="42"/>
      <c r="AO579" s="42"/>
      <c r="AP579" s="42"/>
      <c r="AQ579" s="42"/>
      <c r="AR579" s="42"/>
      <c r="AS579" s="42"/>
      <c r="AT579" s="42"/>
      <c r="AU579" s="42"/>
      <c r="AV579" s="42"/>
      <c r="AW579" s="42"/>
      <c r="AX579" s="42"/>
      <c r="AY579" s="42"/>
      <c r="AZ579" s="42"/>
      <c r="BA579" s="42"/>
      <c r="BB579" s="42"/>
      <c r="BC579" s="42"/>
      <c r="BD579" s="42"/>
      <c r="BE579" s="42"/>
      <c r="BF579" s="42"/>
      <c r="BG579" s="42"/>
      <c r="BH579" s="42"/>
      <c r="BI579" s="42"/>
    </row>
    <row r="580" spans="2:61" ht="15.75" customHeight="1">
      <c r="B580" s="4"/>
      <c r="C580" s="346"/>
      <c r="D580" s="346"/>
      <c r="E580" s="346"/>
      <c r="F580" s="346"/>
      <c r="G580" s="346"/>
      <c r="H580" s="346"/>
      <c r="I580" s="346"/>
      <c r="J580" s="346"/>
      <c r="K580" s="346"/>
      <c r="L580" s="346"/>
      <c r="M580" s="346"/>
      <c r="N580" s="346"/>
      <c r="O580" s="346"/>
      <c r="P580" s="346"/>
      <c r="Q580" s="346"/>
      <c r="R580" s="414"/>
      <c r="S580" s="404"/>
      <c r="T580" s="346"/>
      <c r="U580" s="346"/>
      <c r="V580" s="38"/>
      <c r="W580" s="346"/>
      <c r="X580" s="346"/>
      <c r="Y580" s="42"/>
      <c r="Z580" s="42"/>
      <c r="AA580" s="42"/>
      <c r="AB580" s="42"/>
      <c r="AC580" s="42"/>
      <c r="AD580" s="42"/>
      <c r="AE580" s="42"/>
      <c r="AF580" s="42"/>
      <c r="AG580" s="42"/>
      <c r="AH580" s="42"/>
      <c r="AI580" s="42"/>
      <c r="AJ580" s="42"/>
      <c r="AK580" s="42"/>
      <c r="AL580" s="42"/>
      <c r="AM580" s="42"/>
      <c r="AN580" s="42"/>
      <c r="AO580" s="42"/>
      <c r="AP580" s="42"/>
      <c r="AQ580" s="42"/>
      <c r="AR580" s="42"/>
      <c r="AS580" s="42"/>
      <c r="AT580" s="42"/>
      <c r="AU580" s="42"/>
      <c r="AV580" s="42"/>
      <c r="AW580" s="42"/>
      <c r="AX580" s="42"/>
      <c r="AY580" s="42"/>
      <c r="AZ580" s="42"/>
      <c r="BA580" s="42"/>
      <c r="BB580" s="42"/>
      <c r="BC580" s="42"/>
      <c r="BD580" s="42"/>
      <c r="BE580" s="42"/>
      <c r="BF580" s="42"/>
      <c r="BG580" s="42"/>
      <c r="BH580" s="42"/>
      <c r="BI580" s="42"/>
    </row>
    <row r="581" spans="2:61" ht="15.75" customHeight="1">
      <c r="B581" s="4"/>
      <c r="C581" s="346"/>
      <c r="D581" s="346"/>
      <c r="E581" s="404"/>
      <c r="F581" s="414"/>
      <c r="G581" s="346"/>
      <c r="H581" s="404"/>
      <c r="I581" s="414"/>
      <c r="J581" s="404"/>
      <c r="K581" s="414"/>
      <c r="L581" s="404"/>
      <c r="M581" s="346"/>
      <c r="N581" s="404"/>
      <c r="O581" s="414"/>
      <c r="P581" s="404"/>
      <c r="Q581" s="346"/>
      <c r="R581" s="414"/>
      <c r="S581" s="404"/>
      <c r="T581" s="346"/>
      <c r="U581" s="346"/>
      <c r="V581" s="38"/>
      <c r="W581" s="346"/>
      <c r="X581" s="346"/>
      <c r="Y581" s="42"/>
      <c r="Z581" s="42"/>
      <c r="AA581" s="42"/>
      <c r="AB581" s="42"/>
      <c r="AC581" s="42"/>
      <c r="AD581" s="42"/>
      <c r="AE581" s="42"/>
      <c r="AF581" s="42"/>
      <c r="AG581" s="42"/>
      <c r="AH581" s="42"/>
      <c r="AI581" s="42"/>
      <c r="AJ581" s="42"/>
      <c r="AK581" s="42"/>
      <c r="AL581" s="42"/>
      <c r="AM581" s="42"/>
      <c r="AN581" s="42"/>
      <c r="AO581" s="42"/>
      <c r="AP581" s="42"/>
      <c r="AQ581" s="42"/>
      <c r="AR581" s="42"/>
      <c r="AS581" s="42"/>
      <c r="AT581" s="42"/>
      <c r="AU581" s="42"/>
      <c r="AV581" s="42"/>
      <c r="AW581" s="42"/>
      <c r="AX581" s="42"/>
      <c r="AY581" s="42"/>
      <c r="AZ581" s="42"/>
      <c r="BA581" s="42"/>
      <c r="BB581" s="42"/>
      <c r="BC581" s="42"/>
      <c r="BD581" s="42"/>
      <c r="BE581" s="42"/>
      <c r="BF581" s="42"/>
      <c r="BG581" s="42"/>
      <c r="BH581" s="42"/>
      <c r="BI581" s="42"/>
    </row>
    <row r="582" spans="2:61" ht="15.75" customHeight="1">
      <c r="B582" s="4"/>
      <c r="C582" s="346"/>
      <c r="D582" s="346"/>
      <c r="E582" s="404"/>
      <c r="F582" s="414"/>
      <c r="G582" s="346"/>
      <c r="H582" s="404"/>
      <c r="I582" s="414"/>
      <c r="J582" s="404"/>
      <c r="K582" s="414"/>
      <c r="L582" s="404"/>
      <c r="M582" s="346"/>
      <c r="N582" s="404"/>
      <c r="O582" s="414"/>
      <c r="P582" s="404"/>
      <c r="Q582" s="346"/>
      <c r="R582" s="414"/>
      <c r="S582" s="404"/>
      <c r="T582" s="346"/>
      <c r="U582" s="346"/>
      <c r="V582" s="38"/>
      <c r="W582" s="346"/>
      <c r="X582" s="346"/>
      <c r="Y582" s="42"/>
      <c r="Z582" s="42"/>
      <c r="AA582" s="42"/>
      <c r="AB582" s="42"/>
      <c r="AC582" s="42"/>
      <c r="AD582" s="42"/>
      <c r="AE582" s="42"/>
      <c r="AF582" s="42"/>
      <c r="AG582" s="42"/>
      <c r="AH582" s="42"/>
      <c r="AI582" s="42"/>
      <c r="AJ582" s="42"/>
      <c r="AK582" s="42"/>
      <c r="AL582" s="42"/>
      <c r="AM582" s="42"/>
      <c r="AN582" s="42"/>
      <c r="AO582" s="42"/>
      <c r="AP582" s="42"/>
      <c r="AQ582" s="42"/>
      <c r="AR582" s="42"/>
      <c r="AS582" s="42"/>
      <c r="AT582" s="42"/>
      <c r="AU582" s="42"/>
      <c r="AV582" s="42"/>
      <c r="AW582" s="42"/>
      <c r="AX582" s="42"/>
      <c r="AY582" s="42"/>
      <c r="AZ582" s="42"/>
      <c r="BA582" s="42"/>
      <c r="BB582" s="42"/>
      <c r="BC582" s="42"/>
      <c r="BD582" s="42"/>
      <c r="BE582" s="42"/>
      <c r="BF582" s="42"/>
      <c r="BG582" s="42"/>
      <c r="BH582" s="42"/>
      <c r="BI582" s="42"/>
    </row>
    <row r="583" spans="2:61" ht="15.75" customHeight="1">
      <c r="B583" s="4"/>
      <c r="C583" s="346"/>
      <c r="D583" s="346"/>
      <c r="E583" s="404"/>
      <c r="F583" s="414"/>
      <c r="G583" s="346"/>
      <c r="H583" s="404"/>
      <c r="I583" s="414"/>
      <c r="J583" s="404"/>
      <c r="K583" s="414"/>
      <c r="L583" s="404"/>
      <c r="M583" s="346"/>
      <c r="N583" s="404"/>
      <c r="O583" s="414"/>
      <c r="P583" s="404"/>
      <c r="Q583" s="346"/>
      <c r="R583" s="414"/>
      <c r="S583" s="404"/>
      <c r="T583" s="346"/>
      <c r="U583" s="346"/>
      <c r="V583" s="38"/>
      <c r="W583" s="346"/>
      <c r="X583" s="346"/>
      <c r="Y583" s="42"/>
      <c r="Z583" s="42"/>
      <c r="AA583" s="42"/>
      <c r="AB583" s="42"/>
      <c r="AC583" s="42"/>
      <c r="AD583" s="42"/>
      <c r="AE583" s="42"/>
      <c r="AF583" s="42"/>
      <c r="AG583" s="42"/>
      <c r="AH583" s="42"/>
      <c r="AI583" s="42"/>
      <c r="AJ583" s="42"/>
      <c r="AK583" s="42"/>
      <c r="AL583" s="42"/>
      <c r="AM583" s="42"/>
      <c r="AN583" s="42"/>
      <c r="AO583" s="42"/>
      <c r="AP583" s="42"/>
      <c r="AQ583" s="42"/>
      <c r="AR583" s="42"/>
      <c r="AS583" s="42"/>
      <c r="AT583" s="42"/>
      <c r="AU583" s="42"/>
      <c r="AV583" s="42"/>
      <c r="AW583" s="42"/>
      <c r="AX583" s="42"/>
      <c r="AY583" s="42"/>
      <c r="AZ583" s="42"/>
      <c r="BA583" s="42"/>
      <c r="BB583" s="42"/>
      <c r="BC583" s="42"/>
      <c r="BD583" s="42"/>
      <c r="BE583" s="42"/>
      <c r="BF583" s="42"/>
      <c r="BG583" s="42"/>
      <c r="BH583" s="42"/>
      <c r="BI583" s="42"/>
    </row>
    <row r="584" spans="2:61" ht="15.75" customHeight="1">
      <c r="B584" s="4"/>
      <c r="C584" s="346"/>
      <c r="D584" s="346"/>
      <c r="E584" s="404"/>
      <c r="F584" s="414"/>
      <c r="G584" s="346"/>
      <c r="H584" s="404"/>
      <c r="I584" s="414"/>
      <c r="J584" s="404"/>
      <c r="K584" s="414"/>
      <c r="L584" s="404"/>
      <c r="M584" s="346"/>
      <c r="N584" s="404"/>
      <c r="O584" s="414"/>
      <c r="P584" s="404"/>
      <c r="Q584" s="346"/>
      <c r="R584" s="414"/>
      <c r="S584" s="404"/>
      <c r="T584" s="346"/>
      <c r="U584" s="346"/>
      <c r="V584" s="38"/>
      <c r="W584" s="346"/>
      <c r="X584" s="346"/>
      <c r="Y584" s="42"/>
      <c r="Z584" s="42"/>
      <c r="AA584" s="42"/>
      <c r="AB584" s="42"/>
      <c r="AC584" s="42"/>
      <c r="AD584" s="42"/>
      <c r="AE584" s="42"/>
      <c r="AF584" s="42"/>
      <c r="AG584" s="42"/>
      <c r="AH584" s="42"/>
      <c r="AI584" s="42"/>
      <c r="AJ584" s="42"/>
      <c r="AK584" s="42"/>
      <c r="AL584" s="42"/>
      <c r="AM584" s="42"/>
      <c r="AN584" s="42"/>
      <c r="AO584" s="42"/>
      <c r="AP584" s="42"/>
      <c r="AQ584" s="42"/>
      <c r="AR584" s="42"/>
      <c r="AS584" s="42"/>
      <c r="AT584" s="42"/>
      <c r="AU584" s="42"/>
      <c r="AV584" s="42"/>
      <c r="AW584" s="42"/>
      <c r="AX584" s="42"/>
      <c r="AY584" s="42"/>
      <c r="AZ584" s="42"/>
      <c r="BA584" s="42"/>
      <c r="BB584" s="42"/>
      <c r="BC584" s="42"/>
      <c r="BD584" s="42"/>
      <c r="BE584" s="42"/>
      <c r="BF584" s="42"/>
      <c r="BG584" s="42"/>
      <c r="BH584" s="42"/>
      <c r="BI584" s="42"/>
    </row>
    <row r="585" spans="2:61" ht="15.75" customHeight="1">
      <c r="B585" s="4"/>
      <c r="C585" s="346"/>
      <c r="D585" s="346"/>
      <c r="E585" s="404"/>
      <c r="F585" s="414"/>
      <c r="G585" s="346"/>
      <c r="H585" s="404"/>
      <c r="I585" s="414"/>
      <c r="J585" s="404"/>
      <c r="K585" s="414"/>
      <c r="L585" s="404"/>
      <c r="M585" s="346"/>
      <c r="N585" s="404"/>
      <c r="O585" s="414"/>
      <c r="P585" s="404"/>
      <c r="Q585" s="346"/>
      <c r="R585" s="414"/>
      <c r="S585" s="404"/>
      <c r="T585" s="346"/>
      <c r="U585" s="346"/>
      <c r="V585" s="38"/>
      <c r="W585" s="346"/>
      <c r="X585" s="346"/>
      <c r="Y585" s="42"/>
      <c r="Z585" s="42"/>
      <c r="AA585" s="42"/>
      <c r="AB585" s="42"/>
      <c r="AC585" s="42"/>
      <c r="AD585" s="42"/>
      <c r="AE585" s="42"/>
      <c r="AF585" s="42"/>
      <c r="AG585" s="42"/>
      <c r="AH585" s="42"/>
      <c r="AI585" s="42"/>
      <c r="AJ585" s="42"/>
      <c r="AK585" s="42"/>
      <c r="AL585" s="42"/>
      <c r="AM585" s="42"/>
      <c r="AN585" s="42"/>
      <c r="AO585" s="42"/>
      <c r="AP585" s="42"/>
      <c r="AQ585" s="42"/>
      <c r="AR585" s="42"/>
      <c r="AS585" s="42"/>
      <c r="AT585" s="42"/>
      <c r="AU585" s="42"/>
      <c r="AV585" s="42"/>
      <c r="AW585" s="42"/>
      <c r="AX585" s="42"/>
      <c r="AY585" s="42"/>
      <c r="AZ585" s="42"/>
      <c r="BA585" s="42"/>
      <c r="BB585" s="42"/>
      <c r="BC585" s="42"/>
      <c r="BD585" s="42"/>
      <c r="BE585" s="42"/>
      <c r="BF585" s="42"/>
      <c r="BG585" s="42"/>
      <c r="BH585" s="42"/>
      <c r="BI585" s="42"/>
    </row>
    <row r="586" spans="2:61" ht="15.75" customHeight="1">
      <c r="B586" s="4"/>
      <c r="C586" s="346"/>
      <c r="D586" s="346"/>
      <c r="E586" s="404"/>
      <c r="F586" s="414"/>
      <c r="G586" s="346"/>
      <c r="H586" s="404"/>
      <c r="I586" s="414"/>
      <c r="J586" s="404"/>
      <c r="K586" s="414"/>
      <c r="L586" s="404"/>
      <c r="M586" s="346"/>
      <c r="N586" s="404"/>
      <c r="O586" s="414"/>
      <c r="P586" s="404"/>
      <c r="Q586" s="346"/>
      <c r="R586" s="414"/>
      <c r="S586" s="404"/>
      <c r="T586" s="346"/>
      <c r="U586" s="346"/>
      <c r="V586" s="38"/>
      <c r="W586" s="346"/>
      <c r="X586" s="346"/>
      <c r="Y586" s="42"/>
      <c r="Z586" s="42"/>
      <c r="AA586" s="42"/>
      <c r="AB586" s="42"/>
      <c r="AC586" s="42"/>
      <c r="AD586" s="42"/>
      <c r="AE586" s="42"/>
      <c r="AF586" s="42"/>
      <c r="AG586" s="42"/>
      <c r="AH586" s="42"/>
      <c r="AI586" s="42"/>
      <c r="AJ586" s="42"/>
      <c r="AK586" s="42"/>
      <c r="AL586" s="42"/>
      <c r="AM586" s="42"/>
      <c r="AN586" s="42"/>
      <c r="AO586" s="42"/>
      <c r="AP586" s="42"/>
      <c r="AQ586" s="42"/>
      <c r="AR586" s="42"/>
      <c r="AS586" s="42"/>
      <c r="AT586" s="42"/>
      <c r="AU586" s="42"/>
      <c r="AV586" s="42"/>
      <c r="AW586" s="42"/>
      <c r="AX586" s="42"/>
      <c r="AY586" s="42"/>
      <c r="AZ586" s="42"/>
      <c r="BA586" s="42"/>
      <c r="BB586" s="42"/>
      <c r="BC586" s="42"/>
      <c r="BD586" s="42"/>
      <c r="BE586" s="42"/>
      <c r="BF586" s="42"/>
      <c r="BG586" s="42"/>
      <c r="BH586" s="42"/>
      <c r="BI586" s="42"/>
    </row>
    <row r="587" spans="2:61" ht="15.75" customHeight="1">
      <c r="B587" s="4"/>
      <c r="C587" s="346"/>
      <c r="D587" s="346"/>
      <c r="E587" s="404"/>
      <c r="F587" s="414"/>
      <c r="G587" s="346"/>
      <c r="H587" s="404"/>
      <c r="I587" s="414"/>
      <c r="J587" s="404"/>
      <c r="K587" s="414"/>
      <c r="L587" s="404"/>
      <c r="M587" s="346"/>
      <c r="N587" s="404"/>
      <c r="O587" s="414"/>
      <c r="P587" s="404"/>
      <c r="Q587" s="346"/>
      <c r="R587" s="414"/>
      <c r="S587" s="404"/>
      <c r="T587" s="346"/>
      <c r="U587" s="346"/>
      <c r="V587" s="38"/>
      <c r="W587" s="346"/>
      <c r="X587" s="346"/>
      <c r="Y587" s="42"/>
      <c r="Z587" s="42"/>
      <c r="AA587" s="42"/>
      <c r="AB587" s="42"/>
      <c r="AC587" s="42"/>
      <c r="AD587" s="42"/>
      <c r="AE587" s="42"/>
      <c r="AF587" s="42"/>
      <c r="AG587" s="42"/>
      <c r="AH587" s="42"/>
      <c r="AI587" s="42"/>
      <c r="AJ587" s="42"/>
      <c r="AK587" s="42"/>
      <c r="AL587" s="42"/>
      <c r="AM587" s="42"/>
      <c r="AN587" s="42"/>
      <c r="AO587" s="42"/>
      <c r="AP587" s="42"/>
      <c r="AQ587" s="42"/>
      <c r="AR587" s="42"/>
      <c r="AS587" s="42"/>
      <c r="AT587" s="42"/>
      <c r="AU587" s="42"/>
      <c r="AV587" s="42"/>
      <c r="AW587" s="42"/>
      <c r="AX587" s="42"/>
      <c r="AY587" s="42"/>
      <c r="AZ587" s="42"/>
      <c r="BA587" s="42"/>
      <c r="BB587" s="42"/>
      <c r="BC587" s="42"/>
      <c r="BD587" s="42"/>
      <c r="BE587" s="42"/>
      <c r="BF587" s="42"/>
      <c r="BG587" s="42"/>
      <c r="BH587" s="42"/>
      <c r="BI587" s="42"/>
    </row>
    <row r="588" spans="2:61" ht="15.75" customHeight="1">
      <c r="B588" s="4"/>
      <c r="C588" s="346"/>
      <c r="D588" s="346"/>
      <c r="E588" s="346"/>
      <c r="F588" s="346"/>
      <c r="G588" s="346"/>
      <c r="H588" s="346"/>
      <c r="I588" s="346"/>
      <c r="J588" s="346"/>
      <c r="K588" s="346"/>
      <c r="L588" s="346"/>
      <c r="M588" s="346"/>
      <c r="N588" s="346"/>
      <c r="O588" s="346"/>
      <c r="P588" s="346"/>
      <c r="Q588" s="346"/>
      <c r="R588" s="346"/>
      <c r="S588" s="346"/>
      <c r="T588" s="346"/>
      <c r="U588" s="346"/>
      <c r="V588" s="38"/>
      <c r="W588" s="346"/>
      <c r="X588" s="346"/>
      <c r="Y588" s="42"/>
      <c r="Z588" s="42"/>
      <c r="AA588" s="42"/>
      <c r="AB588" s="42"/>
      <c r="AC588" s="42"/>
      <c r="AD588" s="42"/>
      <c r="AE588" s="42"/>
      <c r="AF588" s="42"/>
      <c r="AG588" s="42"/>
      <c r="AH588" s="42"/>
      <c r="AI588" s="42"/>
      <c r="AJ588" s="42"/>
      <c r="AK588" s="42"/>
      <c r="AL588" s="42"/>
      <c r="AM588" s="42"/>
      <c r="AN588" s="42"/>
      <c r="AO588" s="42"/>
      <c r="AP588" s="42"/>
      <c r="AQ588" s="42"/>
      <c r="AR588" s="42"/>
      <c r="AS588" s="42"/>
      <c r="AT588" s="42"/>
      <c r="AU588" s="42"/>
      <c r="AV588" s="42"/>
      <c r="AW588" s="42"/>
      <c r="AX588" s="42"/>
      <c r="AY588" s="42"/>
      <c r="AZ588" s="42"/>
      <c r="BA588" s="42"/>
      <c r="BB588" s="42"/>
      <c r="BC588" s="42"/>
      <c r="BD588" s="42"/>
      <c r="BE588" s="42"/>
      <c r="BF588" s="42"/>
      <c r="BG588" s="42"/>
      <c r="BH588" s="42"/>
      <c r="BI588" s="42"/>
    </row>
    <row r="589" spans="2:61" ht="15.75" customHeight="1">
      <c r="B589" s="4"/>
      <c r="C589" s="346"/>
      <c r="D589" s="346"/>
      <c r="E589" s="346"/>
      <c r="F589" s="346"/>
      <c r="G589" s="346"/>
      <c r="H589" s="346"/>
      <c r="I589" s="346"/>
      <c r="J589" s="346"/>
      <c r="K589" s="346"/>
      <c r="L589" s="346"/>
      <c r="M589" s="346"/>
      <c r="N589" s="346"/>
      <c r="O589" s="346"/>
      <c r="P589" s="346"/>
      <c r="Q589" s="346"/>
      <c r="R589" s="346"/>
      <c r="S589" s="346"/>
      <c r="T589" s="346"/>
      <c r="U589" s="346"/>
      <c r="V589" s="38"/>
      <c r="W589" s="346"/>
      <c r="X589" s="346"/>
      <c r="Y589" s="42"/>
      <c r="Z589" s="42"/>
      <c r="AA589" s="42"/>
      <c r="AB589" s="42"/>
      <c r="AC589" s="42"/>
      <c r="AD589" s="42"/>
      <c r="AE589" s="42"/>
      <c r="AF589" s="42"/>
      <c r="AG589" s="42"/>
      <c r="AH589" s="42"/>
      <c r="AI589" s="42"/>
      <c r="AJ589" s="42"/>
      <c r="AK589" s="42"/>
      <c r="AL589" s="42"/>
      <c r="AM589" s="42"/>
      <c r="AN589" s="42"/>
      <c r="AO589" s="42"/>
      <c r="AP589" s="42"/>
      <c r="AQ589" s="42"/>
      <c r="AR589" s="42"/>
      <c r="AS589" s="42"/>
      <c r="AT589" s="42"/>
      <c r="AU589" s="42"/>
      <c r="AV589" s="42"/>
      <c r="AW589" s="42"/>
      <c r="AX589" s="42"/>
      <c r="AY589" s="42"/>
      <c r="AZ589" s="42"/>
      <c r="BA589" s="42"/>
      <c r="BB589" s="42"/>
      <c r="BC589" s="42"/>
      <c r="BD589" s="42"/>
      <c r="BE589" s="42"/>
      <c r="BF589" s="42"/>
      <c r="BG589" s="42"/>
      <c r="BH589" s="42"/>
      <c r="BI589" s="42"/>
    </row>
    <row r="590" spans="2:61" ht="15.75" customHeight="1">
      <c r="B590" s="4"/>
      <c r="C590" s="346"/>
      <c r="D590" s="346"/>
      <c r="E590" s="346"/>
      <c r="F590" s="346"/>
      <c r="G590" s="346"/>
      <c r="H590" s="346"/>
      <c r="I590" s="346"/>
      <c r="J590" s="346"/>
      <c r="K590" s="346"/>
      <c r="L590" s="346"/>
      <c r="M590" s="346"/>
      <c r="N590" s="346"/>
      <c r="O590" s="346"/>
      <c r="P590" s="346"/>
      <c r="Q590" s="346"/>
      <c r="R590" s="346"/>
      <c r="S590" s="346"/>
      <c r="T590" s="346"/>
      <c r="U590" s="346"/>
      <c r="V590" s="38"/>
      <c r="W590" s="346"/>
      <c r="X590" s="346"/>
      <c r="Y590" s="42"/>
      <c r="Z590" s="42"/>
      <c r="AA590" s="42"/>
      <c r="AB590" s="42"/>
      <c r="AC590" s="42"/>
      <c r="AD590" s="42"/>
      <c r="AE590" s="42"/>
      <c r="AF590" s="42"/>
      <c r="AG590" s="42"/>
      <c r="AH590" s="42"/>
      <c r="AI590" s="42"/>
      <c r="AJ590" s="42"/>
      <c r="AK590" s="42"/>
      <c r="AL590" s="42"/>
      <c r="AM590" s="42"/>
      <c r="AN590" s="42"/>
      <c r="AO590" s="42"/>
      <c r="AP590" s="42"/>
      <c r="AQ590" s="42"/>
      <c r="AR590" s="42"/>
      <c r="AS590" s="42"/>
      <c r="AT590" s="42"/>
      <c r="AU590" s="42"/>
      <c r="AV590" s="42"/>
      <c r="AW590" s="42"/>
      <c r="AX590" s="42"/>
      <c r="AY590" s="42"/>
      <c r="AZ590" s="42"/>
      <c r="BA590" s="42"/>
      <c r="BB590" s="42"/>
      <c r="BC590" s="42"/>
      <c r="BD590" s="42"/>
      <c r="BE590" s="42"/>
      <c r="BF590" s="42"/>
      <c r="BG590" s="42"/>
      <c r="BH590" s="42"/>
      <c r="BI590" s="42"/>
    </row>
    <row r="591" spans="2:61" ht="15.75" customHeight="1">
      <c r="B591" s="4"/>
      <c r="C591" s="346"/>
      <c r="D591" s="346"/>
      <c r="E591" s="346"/>
      <c r="F591" s="346"/>
      <c r="G591" s="346"/>
      <c r="H591" s="346"/>
      <c r="I591" s="346"/>
      <c r="J591" s="346"/>
      <c r="K591" s="346"/>
      <c r="L591" s="346"/>
      <c r="M591" s="346"/>
      <c r="N591" s="346"/>
      <c r="O591" s="346"/>
      <c r="P591" s="346"/>
      <c r="Q591" s="346"/>
      <c r="R591" s="346"/>
      <c r="S591" s="346"/>
      <c r="T591" s="346"/>
      <c r="U591" s="346"/>
      <c r="V591" s="38"/>
      <c r="W591" s="346"/>
      <c r="X591" s="346"/>
      <c r="Y591" s="42"/>
      <c r="Z591" s="42"/>
      <c r="AA591" s="42"/>
      <c r="AB591" s="42"/>
      <c r="AC591" s="42"/>
      <c r="AD591" s="42"/>
      <c r="AE591" s="42"/>
      <c r="AF591" s="42"/>
      <c r="AG591" s="42"/>
      <c r="AH591" s="42"/>
      <c r="AI591" s="42"/>
      <c r="AJ591" s="42"/>
      <c r="AK591" s="42"/>
      <c r="AL591" s="42"/>
      <c r="AM591" s="42"/>
      <c r="AN591" s="42"/>
      <c r="AO591" s="42"/>
      <c r="AP591" s="42"/>
      <c r="AQ591" s="42"/>
      <c r="AR591" s="42"/>
      <c r="AS591" s="42"/>
      <c r="AT591" s="42"/>
      <c r="AU591" s="42"/>
      <c r="AV591" s="42"/>
      <c r="AW591" s="42"/>
      <c r="AX591" s="42"/>
      <c r="AY591" s="42"/>
      <c r="AZ591" s="42"/>
      <c r="BA591" s="42"/>
      <c r="BB591" s="42"/>
      <c r="BC591" s="42"/>
      <c r="BD591" s="42"/>
      <c r="BE591" s="42"/>
      <c r="BF591" s="42"/>
      <c r="BG591" s="42"/>
      <c r="BH591" s="42"/>
      <c r="BI591" s="42"/>
    </row>
    <row r="592" spans="2:61" ht="15.75" customHeight="1">
      <c r="B592" s="4"/>
      <c r="C592" s="346"/>
      <c r="D592" s="346"/>
      <c r="E592" s="346"/>
      <c r="F592" s="346"/>
      <c r="G592" s="346"/>
      <c r="H592" s="346"/>
      <c r="I592" s="346"/>
      <c r="J592" s="346"/>
      <c r="K592" s="346"/>
      <c r="L592" s="346"/>
      <c r="M592" s="346"/>
      <c r="N592" s="346"/>
      <c r="O592" s="346"/>
      <c r="P592" s="346"/>
      <c r="Q592" s="346"/>
      <c r="R592" s="346"/>
      <c r="S592" s="346"/>
      <c r="T592" s="346"/>
      <c r="U592" s="346"/>
      <c r="V592" s="38"/>
      <c r="W592" s="346"/>
      <c r="X592" s="346"/>
      <c r="Y592" s="42"/>
      <c r="Z592" s="42"/>
      <c r="AA592" s="42"/>
      <c r="AB592" s="42"/>
      <c r="AC592" s="42"/>
      <c r="AD592" s="42"/>
      <c r="AE592" s="42"/>
      <c r="AF592" s="42"/>
      <c r="AG592" s="42"/>
      <c r="AH592" s="42"/>
      <c r="AI592" s="42"/>
      <c r="AJ592" s="42"/>
      <c r="AK592" s="42"/>
      <c r="AL592" s="42"/>
      <c r="AM592" s="42"/>
      <c r="AN592" s="42"/>
      <c r="AO592" s="42"/>
      <c r="AP592" s="42"/>
      <c r="AQ592" s="42"/>
      <c r="AR592" s="42"/>
      <c r="AS592" s="42"/>
      <c r="AT592" s="42"/>
      <c r="AU592" s="42"/>
      <c r="AV592" s="42"/>
      <c r="AW592" s="42"/>
      <c r="AX592" s="42"/>
      <c r="AY592" s="42"/>
      <c r="AZ592" s="42"/>
      <c r="BA592" s="42"/>
      <c r="BB592" s="42"/>
      <c r="BC592" s="42"/>
      <c r="BD592" s="42"/>
      <c r="BE592" s="42"/>
      <c r="BF592" s="42"/>
      <c r="BG592" s="42"/>
      <c r="BH592" s="42"/>
      <c r="BI592" s="42"/>
    </row>
    <row r="593" spans="2:61" ht="15.75" customHeight="1">
      <c r="B593" s="4"/>
      <c r="C593" s="346"/>
      <c r="D593" s="346"/>
      <c r="E593" s="346"/>
      <c r="F593" s="346"/>
      <c r="G593" s="346"/>
      <c r="H593" s="346"/>
      <c r="I593" s="346"/>
      <c r="J593" s="346"/>
      <c r="K593" s="346"/>
      <c r="L593" s="346"/>
      <c r="M593" s="346"/>
      <c r="N593" s="346"/>
      <c r="O593" s="346"/>
      <c r="P593" s="346"/>
      <c r="Q593" s="346"/>
      <c r="R593" s="346"/>
      <c r="S593" s="346"/>
      <c r="T593" s="346"/>
      <c r="U593" s="346"/>
      <c r="V593" s="38"/>
      <c r="W593" s="346"/>
      <c r="X593" s="346"/>
      <c r="Y593" s="42"/>
      <c r="Z593" s="42"/>
      <c r="AA593" s="42"/>
      <c r="AB593" s="42"/>
      <c r="AC593" s="42"/>
      <c r="AD593" s="42"/>
      <c r="AE593" s="42"/>
      <c r="AF593" s="42"/>
      <c r="AG593" s="42"/>
      <c r="AH593" s="42"/>
      <c r="AI593" s="42"/>
      <c r="AJ593" s="42"/>
      <c r="AK593" s="42"/>
      <c r="AL593" s="42"/>
      <c r="AM593" s="42"/>
      <c r="AN593" s="42"/>
      <c r="AO593" s="42"/>
      <c r="AP593" s="42"/>
      <c r="AQ593" s="42"/>
      <c r="AR593" s="42"/>
      <c r="AS593" s="42"/>
      <c r="AT593" s="42"/>
      <c r="AU593" s="42"/>
      <c r="AV593" s="42"/>
      <c r="AW593" s="42"/>
      <c r="AX593" s="42"/>
      <c r="AY593" s="42"/>
      <c r="AZ593" s="42"/>
      <c r="BA593" s="42"/>
      <c r="BB593" s="42"/>
      <c r="BC593" s="42"/>
      <c r="BD593" s="42"/>
      <c r="BE593" s="42"/>
      <c r="BF593" s="42"/>
      <c r="BG593" s="42"/>
      <c r="BH593" s="42"/>
      <c r="BI593" s="42"/>
    </row>
    <row r="594" spans="2:61" ht="15.75" customHeight="1">
      <c r="B594" s="4"/>
      <c r="C594" s="346"/>
      <c r="D594" s="346"/>
      <c r="E594" s="346"/>
      <c r="F594" s="346"/>
      <c r="G594" s="346"/>
      <c r="H594" s="346"/>
      <c r="I594" s="346"/>
      <c r="J594" s="346"/>
      <c r="K594" s="346"/>
      <c r="L594" s="346"/>
      <c r="M594" s="346"/>
      <c r="N594" s="346"/>
      <c r="O594" s="346"/>
      <c r="P594" s="346"/>
      <c r="Q594" s="346"/>
      <c r="R594" s="346"/>
      <c r="S594" s="346"/>
      <c r="T594" s="346"/>
      <c r="U594" s="346"/>
      <c r="V594" s="38"/>
      <c r="W594" s="346"/>
      <c r="X594" s="346"/>
      <c r="Y594" s="42"/>
      <c r="Z594" s="42"/>
      <c r="AA594" s="42"/>
      <c r="AB594" s="42"/>
      <c r="AC594" s="42"/>
      <c r="AD594" s="42"/>
      <c r="AE594" s="42"/>
      <c r="AF594" s="42"/>
      <c r="AG594" s="42"/>
      <c r="AH594" s="42"/>
      <c r="AI594" s="42"/>
      <c r="AJ594" s="42"/>
      <c r="AK594" s="42"/>
      <c r="AL594" s="42"/>
      <c r="AM594" s="42"/>
      <c r="AN594" s="42"/>
      <c r="AO594" s="42"/>
      <c r="AP594" s="42"/>
      <c r="AQ594" s="42"/>
      <c r="AR594" s="42"/>
      <c r="AS594" s="42"/>
      <c r="AT594" s="42"/>
      <c r="AU594" s="42"/>
      <c r="AV594" s="42"/>
      <c r="AW594" s="42"/>
      <c r="AX594" s="42"/>
      <c r="AY594" s="42"/>
      <c r="AZ594" s="42"/>
      <c r="BA594" s="42"/>
      <c r="BB594" s="42"/>
      <c r="BC594" s="42"/>
      <c r="BD594" s="42"/>
      <c r="BE594" s="42"/>
      <c r="BF594" s="42"/>
      <c r="BG594" s="42"/>
      <c r="BH594" s="42"/>
      <c r="BI594" s="42"/>
    </row>
    <row r="595" spans="2:61" ht="15.75" customHeight="1">
      <c r="B595" s="4"/>
      <c r="C595" s="346"/>
      <c r="D595" s="346"/>
      <c r="E595" s="346"/>
      <c r="F595" s="346"/>
      <c r="G595" s="346"/>
      <c r="H595" s="346"/>
      <c r="I595" s="346"/>
      <c r="J595" s="346"/>
      <c r="K595" s="346"/>
      <c r="L595" s="346"/>
      <c r="M595" s="346"/>
      <c r="N595" s="346"/>
      <c r="O595" s="346"/>
      <c r="P595" s="346"/>
      <c r="Q595" s="346"/>
      <c r="R595" s="346"/>
      <c r="S595" s="346"/>
      <c r="T595" s="346"/>
      <c r="U595" s="346"/>
      <c r="V595" s="38"/>
      <c r="W595" s="346"/>
      <c r="X595" s="346"/>
      <c r="Y595" s="42"/>
      <c r="Z595" s="42"/>
      <c r="AA595" s="42"/>
      <c r="AB595" s="42"/>
      <c r="AC595" s="42"/>
      <c r="AD595" s="42"/>
      <c r="AE595" s="42"/>
      <c r="AF595" s="42"/>
      <c r="AG595" s="42"/>
      <c r="AH595" s="42"/>
      <c r="AI595" s="42"/>
      <c r="AJ595" s="42"/>
      <c r="AK595" s="42"/>
      <c r="AL595" s="42"/>
      <c r="AM595" s="42"/>
      <c r="AN595" s="42"/>
      <c r="AO595" s="42"/>
      <c r="AP595" s="42"/>
      <c r="AQ595" s="42"/>
      <c r="AR595" s="42"/>
      <c r="AS595" s="42"/>
      <c r="AT595" s="42"/>
      <c r="AU595" s="42"/>
      <c r="AV595" s="42"/>
      <c r="AW595" s="42"/>
      <c r="AX595" s="42"/>
      <c r="AY595" s="42"/>
      <c r="AZ595" s="42"/>
      <c r="BA595" s="42"/>
      <c r="BB595" s="42"/>
      <c r="BC595" s="42"/>
      <c r="BD595" s="42"/>
      <c r="BE595" s="42"/>
      <c r="BF595" s="42"/>
      <c r="BG595" s="42"/>
      <c r="BH595" s="42"/>
      <c r="BI595" s="42"/>
    </row>
    <row r="596" spans="2:61" ht="15.75" customHeight="1">
      <c r="B596" s="4"/>
      <c r="C596" s="346"/>
      <c r="D596" s="346"/>
      <c r="E596" s="346"/>
      <c r="F596" s="346"/>
      <c r="G596" s="346"/>
      <c r="H596" s="346"/>
      <c r="I596" s="346"/>
      <c r="J596" s="346"/>
      <c r="K596" s="346"/>
      <c r="L596" s="346"/>
      <c r="M596" s="346"/>
      <c r="N596" s="346"/>
      <c r="O596" s="346"/>
      <c r="P596" s="346"/>
      <c r="Q596" s="346"/>
      <c r="R596" s="346"/>
      <c r="S596" s="346"/>
      <c r="T596" s="346"/>
      <c r="U596" s="346"/>
      <c r="V596" s="38"/>
      <c r="W596" s="346"/>
      <c r="X596" s="346"/>
      <c r="Y596" s="42"/>
      <c r="Z596" s="42"/>
      <c r="AA596" s="42"/>
      <c r="AB596" s="42"/>
      <c r="AC596" s="42"/>
      <c r="AD596" s="42"/>
      <c r="AE596" s="42"/>
      <c r="AF596" s="42"/>
      <c r="AG596" s="42"/>
      <c r="AH596" s="42"/>
      <c r="AI596" s="42"/>
      <c r="AJ596" s="42"/>
      <c r="AK596" s="42"/>
      <c r="AL596" s="42"/>
      <c r="AM596" s="42"/>
      <c r="AN596" s="42"/>
      <c r="AO596" s="42"/>
      <c r="AP596" s="42"/>
      <c r="AQ596" s="42"/>
      <c r="AR596" s="42"/>
      <c r="AS596" s="42"/>
      <c r="AT596" s="42"/>
      <c r="AU596" s="42"/>
      <c r="AV596" s="42"/>
      <c r="AW596" s="42"/>
      <c r="AX596" s="42"/>
      <c r="AY596" s="42"/>
      <c r="AZ596" s="42"/>
      <c r="BA596" s="42"/>
      <c r="BB596" s="42"/>
      <c r="BC596" s="42"/>
      <c r="BD596" s="42"/>
      <c r="BE596" s="42"/>
      <c r="BF596" s="42"/>
      <c r="BG596" s="42"/>
      <c r="BH596" s="42"/>
      <c r="BI596" s="42"/>
    </row>
    <row r="597" spans="2:61" ht="15.75" customHeight="1">
      <c r="B597" s="4"/>
      <c r="C597" s="346"/>
      <c r="D597" s="346"/>
      <c r="E597" s="346"/>
      <c r="F597" s="346"/>
      <c r="G597" s="346"/>
      <c r="H597" s="346"/>
      <c r="I597" s="346"/>
      <c r="J597" s="346"/>
      <c r="K597" s="346"/>
      <c r="L597" s="346"/>
      <c r="M597" s="346"/>
      <c r="N597" s="346"/>
      <c r="O597" s="346"/>
      <c r="P597" s="346"/>
      <c r="Q597" s="346"/>
      <c r="R597" s="346"/>
      <c r="S597" s="346"/>
      <c r="T597" s="346"/>
      <c r="U597" s="346"/>
      <c r="V597" s="38"/>
      <c r="W597" s="346"/>
      <c r="X597" s="346"/>
      <c r="Y597" s="42"/>
      <c r="Z597" s="42"/>
      <c r="AA597" s="42"/>
      <c r="AB597" s="42"/>
      <c r="AC597" s="42"/>
      <c r="AD597" s="42"/>
      <c r="AE597" s="42"/>
      <c r="AF597" s="42"/>
      <c r="AG597" s="42"/>
      <c r="AH597" s="42"/>
      <c r="AI597" s="42"/>
      <c r="AJ597" s="42"/>
      <c r="AK597" s="42"/>
      <c r="AL597" s="42"/>
      <c r="AM597" s="42"/>
      <c r="AN597" s="42"/>
      <c r="AO597" s="42"/>
      <c r="AP597" s="42"/>
      <c r="AQ597" s="42"/>
      <c r="AR597" s="42"/>
      <c r="AS597" s="42"/>
      <c r="AT597" s="42"/>
      <c r="AU597" s="42"/>
      <c r="AV597" s="42"/>
      <c r="AW597" s="42"/>
      <c r="AX597" s="42"/>
      <c r="AY597" s="42"/>
      <c r="AZ597" s="42"/>
      <c r="BA597" s="42"/>
      <c r="BB597" s="42"/>
      <c r="BC597" s="42"/>
      <c r="BD597" s="42"/>
      <c r="BE597" s="42"/>
      <c r="BF597" s="42"/>
      <c r="BG597" s="42"/>
      <c r="BH597" s="42"/>
      <c r="BI597" s="42"/>
    </row>
    <row r="598" spans="2:61" ht="15.75" customHeight="1">
      <c r="B598" s="4"/>
      <c r="C598" s="346"/>
      <c r="D598" s="346"/>
      <c r="E598" s="346"/>
      <c r="F598" s="346"/>
      <c r="G598" s="346"/>
      <c r="H598" s="346"/>
      <c r="I598" s="346"/>
      <c r="J598" s="346"/>
      <c r="K598" s="346"/>
      <c r="L598" s="346"/>
      <c r="M598" s="346"/>
      <c r="N598" s="346"/>
      <c r="O598" s="346"/>
      <c r="P598" s="346"/>
      <c r="Q598" s="346"/>
      <c r="R598" s="346"/>
      <c r="S598" s="346"/>
      <c r="T598" s="346"/>
      <c r="U598" s="346"/>
      <c r="V598" s="38"/>
      <c r="W598" s="346"/>
      <c r="X598" s="346"/>
      <c r="Y598" s="42"/>
      <c r="Z598" s="42"/>
      <c r="AA598" s="42"/>
      <c r="AB598" s="42"/>
      <c r="AC598" s="42"/>
      <c r="AD598" s="42"/>
      <c r="AE598" s="42"/>
      <c r="AF598" s="42"/>
      <c r="AG598" s="42"/>
      <c r="AH598" s="42"/>
      <c r="AI598" s="42"/>
      <c r="AJ598" s="42"/>
      <c r="AK598" s="42"/>
      <c r="AL598" s="42"/>
      <c r="AM598" s="42"/>
      <c r="AN598" s="42"/>
      <c r="AO598" s="42"/>
      <c r="AP598" s="42"/>
      <c r="AQ598" s="42"/>
      <c r="AR598" s="42"/>
      <c r="AS598" s="42"/>
      <c r="AT598" s="42"/>
      <c r="AU598" s="42"/>
      <c r="AV598" s="42"/>
      <c r="AW598" s="42"/>
      <c r="AX598" s="42"/>
      <c r="AY598" s="42"/>
      <c r="AZ598" s="42"/>
      <c r="BA598" s="42"/>
      <c r="BB598" s="42"/>
      <c r="BC598" s="42"/>
      <c r="BD598" s="42"/>
      <c r="BE598" s="42"/>
      <c r="BF598" s="42"/>
      <c r="BG598" s="42"/>
      <c r="BH598" s="42"/>
      <c r="BI598" s="42"/>
    </row>
    <row r="599" spans="2:61" ht="15.75" customHeight="1">
      <c r="B599" s="4"/>
      <c r="C599" s="346"/>
      <c r="D599" s="346"/>
      <c r="E599" s="346"/>
      <c r="F599" s="346"/>
      <c r="G599" s="346"/>
      <c r="H599" s="346"/>
      <c r="I599" s="346"/>
      <c r="J599" s="346"/>
      <c r="K599" s="346"/>
      <c r="L599" s="346"/>
      <c r="M599" s="346"/>
      <c r="N599" s="346"/>
      <c r="O599" s="346"/>
      <c r="P599" s="346"/>
      <c r="Q599" s="346"/>
      <c r="R599" s="346"/>
      <c r="S599" s="346"/>
      <c r="T599" s="346"/>
      <c r="U599" s="346"/>
      <c r="V599" s="38"/>
      <c r="W599" s="346"/>
      <c r="X599" s="346"/>
      <c r="Y599" s="42"/>
      <c r="Z599" s="42"/>
      <c r="AA599" s="42"/>
      <c r="AB599" s="42"/>
      <c r="AC599" s="42"/>
      <c r="AD599" s="42"/>
      <c r="AE599" s="42"/>
      <c r="AF599" s="42"/>
      <c r="AG599" s="42"/>
      <c r="AH599" s="42"/>
      <c r="AI599" s="42"/>
      <c r="AJ599" s="42"/>
      <c r="AK599" s="42"/>
      <c r="AL599" s="42"/>
      <c r="AM599" s="42"/>
      <c r="AN599" s="42"/>
      <c r="AO599" s="42"/>
      <c r="AP599" s="42"/>
      <c r="AQ599" s="42"/>
      <c r="AR599" s="42"/>
      <c r="AS599" s="42"/>
      <c r="AT599" s="42"/>
      <c r="AU599" s="42"/>
      <c r="AV599" s="42"/>
      <c r="AW599" s="42"/>
      <c r="AX599" s="42"/>
      <c r="AY599" s="42"/>
      <c r="AZ599" s="42"/>
      <c r="BA599" s="42"/>
      <c r="BB599" s="42"/>
      <c r="BC599" s="42"/>
      <c r="BD599" s="42"/>
      <c r="BE599" s="42"/>
      <c r="BF599" s="42"/>
      <c r="BG599" s="42"/>
      <c r="BH599" s="42"/>
      <c r="BI599" s="42"/>
    </row>
    <row r="600" spans="2:61" ht="15.75" customHeight="1">
      <c r="B600" s="4"/>
      <c r="C600" s="346"/>
      <c r="D600" s="346"/>
      <c r="E600" s="346"/>
      <c r="F600" s="346"/>
      <c r="G600" s="346"/>
      <c r="H600" s="346"/>
      <c r="I600" s="346"/>
      <c r="J600" s="346"/>
      <c r="K600" s="346"/>
      <c r="L600" s="346"/>
      <c r="M600" s="346"/>
      <c r="N600" s="346"/>
      <c r="O600" s="346"/>
      <c r="P600" s="346"/>
      <c r="Q600" s="346"/>
      <c r="R600" s="346"/>
      <c r="S600" s="346"/>
      <c r="T600" s="346"/>
      <c r="U600" s="346"/>
      <c r="V600" s="38"/>
      <c r="W600" s="346"/>
      <c r="X600" s="346"/>
      <c r="Y600" s="42"/>
      <c r="Z600" s="42"/>
      <c r="AA600" s="42"/>
      <c r="AB600" s="42"/>
      <c r="AC600" s="42"/>
      <c r="AD600" s="42"/>
      <c r="AE600" s="42"/>
      <c r="AF600" s="42"/>
      <c r="AG600" s="42"/>
      <c r="AH600" s="42"/>
      <c r="AI600" s="42"/>
      <c r="AJ600" s="42"/>
      <c r="AK600" s="42"/>
      <c r="AL600" s="42"/>
      <c r="AM600" s="42"/>
      <c r="AN600" s="42"/>
      <c r="AO600" s="42"/>
      <c r="AP600" s="42"/>
      <c r="AQ600" s="42"/>
      <c r="AR600" s="42"/>
      <c r="AS600" s="42"/>
      <c r="AT600" s="42"/>
      <c r="AU600" s="42"/>
      <c r="AV600" s="42"/>
      <c r="AW600" s="42"/>
      <c r="AX600" s="42"/>
      <c r="AY600" s="42"/>
      <c r="AZ600" s="42"/>
      <c r="BA600" s="42"/>
      <c r="BB600" s="42"/>
      <c r="BC600" s="42"/>
      <c r="BD600" s="42"/>
      <c r="BE600" s="42"/>
      <c r="BF600" s="42"/>
      <c r="BG600" s="42"/>
      <c r="BH600" s="42"/>
      <c r="BI600" s="42"/>
    </row>
    <row r="601" spans="2:61" ht="15.75" customHeight="1">
      <c r="B601" s="4"/>
      <c r="C601" s="346"/>
      <c r="D601" s="346"/>
      <c r="E601" s="346"/>
      <c r="F601" s="346"/>
      <c r="G601" s="346"/>
      <c r="H601" s="346"/>
      <c r="I601" s="346"/>
      <c r="J601" s="346"/>
      <c r="K601" s="346"/>
      <c r="L601" s="346"/>
      <c r="M601" s="346"/>
      <c r="N601" s="346"/>
      <c r="O601" s="346"/>
      <c r="P601" s="346"/>
      <c r="Q601" s="346"/>
      <c r="R601" s="346"/>
      <c r="S601" s="346"/>
      <c r="T601" s="346"/>
      <c r="U601" s="346"/>
      <c r="V601" s="38"/>
      <c r="W601" s="346"/>
      <c r="X601" s="346"/>
      <c r="Y601" s="42"/>
      <c r="Z601" s="42"/>
      <c r="AA601" s="42"/>
      <c r="AB601" s="42"/>
      <c r="AC601" s="42"/>
      <c r="AD601" s="42"/>
      <c r="AE601" s="42"/>
      <c r="AF601" s="42"/>
      <c r="AG601" s="42"/>
      <c r="AH601" s="42"/>
      <c r="AI601" s="42"/>
      <c r="AJ601" s="42"/>
      <c r="AK601" s="42"/>
      <c r="AL601" s="42"/>
      <c r="AM601" s="42"/>
      <c r="AN601" s="42"/>
      <c r="AO601" s="42"/>
      <c r="AP601" s="42"/>
      <c r="AQ601" s="42"/>
      <c r="AR601" s="42"/>
      <c r="AS601" s="42"/>
      <c r="AT601" s="42"/>
      <c r="AU601" s="42"/>
      <c r="AV601" s="42"/>
      <c r="AW601" s="42"/>
      <c r="AX601" s="42"/>
      <c r="AY601" s="42"/>
      <c r="AZ601" s="42"/>
      <c r="BA601" s="42"/>
      <c r="BB601" s="42"/>
      <c r="BC601" s="42"/>
      <c r="BD601" s="42"/>
      <c r="BE601" s="42"/>
      <c r="BF601" s="42"/>
      <c r="BG601" s="42"/>
      <c r="BH601" s="42"/>
      <c r="BI601" s="42"/>
    </row>
    <row r="602" spans="2:61" ht="15.75" customHeight="1">
      <c r="B602" s="4"/>
      <c r="C602" s="346"/>
      <c r="D602" s="346"/>
      <c r="E602" s="346"/>
      <c r="F602" s="346"/>
      <c r="G602" s="346"/>
      <c r="H602" s="346"/>
      <c r="I602" s="346"/>
      <c r="J602" s="346"/>
      <c r="K602" s="346"/>
      <c r="L602" s="346"/>
      <c r="M602" s="346"/>
      <c r="N602" s="346"/>
      <c r="O602" s="346"/>
      <c r="P602" s="346"/>
      <c r="Q602" s="346"/>
      <c r="R602" s="346"/>
      <c r="S602" s="346"/>
      <c r="T602" s="346"/>
      <c r="U602" s="346"/>
      <c r="V602" s="38"/>
      <c r="W602" s="346"/>
      <c r="X602" s="346"/>
      <c r="Y602" s="42"/>
      <c r="Z602" s="42"/>
      <c r="AA602" s="42"/>
      <c r="AB602" s="42"/>
      <c r="AC602" s="42"/>
      <c r="AD602" s="42"/>
      <c r="AE602" s="42"/>
      <c r="AF602" s="42"/>
      <c r="AG602" s="42"/>
      <c r="AH602" s="42"/>
      <c r="AI602" s="42"/>
      <c r="AJ602" s="42"/>
      <c r="AK602" s="42"/>
      <c r="AL602" s="42"/>
      <c r="AM602" s="42"/>
      <c r="AN602" s="42"/>
      <c r="AO602" s="42"/>
      <c r="AP602" s="42"/>
      <c r="AQ602" s="42"/>
      <c r="AR602" s="42"/>
      <c r="AS602" s="42"/>
      <c r="AT602" s="42"/>
      <c r="AU602" s="42"/>
      <c r="AV602" s="42"/>
      <c r="AW602" s="42"/>
      <c r="AX602" s="42"/>
      <c r="AY602" s="42"/>
      <c r="AZ602" s="42"/>
      <c r="BA602" s="42"/>
      <c r="BB602" s="42"/>
      <c r="BC602" s="42"/>
      <c r="BD602" s="42"/>
      <c r="BE602" s="42"/>
      <c r="BF602" s="42"/>
      <c r="BG602" s="42"/>
      <c r="BH602" s="42"/>
      <c r="BI602" s="42"/>
    </row>
    <row r="603" spans="2:61" ht="15.75" customHeight="1">
      <c r="B603" s="4"/>
      <c r="C603" s="346"/>
      <c r="D603" s="346"/>
      <c r="E603" s="346"/>
      <c r="F603" s="346"/>
      <c r="G603" s="346"/>
      <c r="H603" s="346"/>
      <c r="I603" s="346"/>
      <c r="J603" s="346"/>
      <c r="K603" s="346"/>
      <c r="L603" s="346"/>
      <c r="M603" s="346"/>
      <c r="N603" s="346"/>
      <c r="O603" s="346"/>
      <c r="P603" s="346"/>
      <c r="Q603" s="346"/>
      <c r="R603" s="346"/>
      <c r="S603" s="346"/>
      <c r="T603" s="346"/>
      <c r="U603" s="346"/>
      <c r="V603" s="38"/>
      <c r="W603" s="346"/>
      <c r="X603" s="346"/>
      <c r="Y603" s="42"/>
      <c r="Z603" s="42"/>
      <c r="AA603" s="42"/>
      <c r="AB603" s="42"/>
      <c r="AC603" s="42"/>
      <c r="AD603" s="42"/>
      <c r="AE603" s="42"/>
      <c r="AF603" s="42"/>
      <c r="AG603" s="42"/>
      <c r="AH603" s="42"/>
      <c r="AI603" s="42"/>
      <c r="AJ603" s="42"/>
      <c r="AK603" s="42"/>
      <c r="AL603" s="42"/>
      <c r="AM603" s="42"/>
      <c r="AN603" s="42"/>
      <c r="AO603" s="42"/>
      <c r="AP603" s="42"/>
      <c r="AQ603" s="42"/>
      <c r="AR603" s="42"/>
      <c r="AS603" s="42"/>
      <c r="AT603" s="42"/>
      <c r="AU603" s="42"/>
      <c r="AV603" s="42"/>
      <c r="AW603" s="42"/>
      <c r="AX603" s="42"/>
      <c r="AY603" s="42"/>
      <c r="AZ603" s="42"/>
      <c r="BA603" s="42"/>
      <c r="BB603" s="42"/>
      <c r="BC603" s="42"/>
      <c r="BD603" s="42"/>
      <c r="BE603" s="42"/>
      <c r="BF603" s="42"/>
      <c r="BG603" s="42"/>
      <c r="BH603" s="42"/>
      <c r="BI603" s="42"/>
    </row>
    <row r="604" spans="2:61" ht="15.75" customHeight="1">
      <c r="B604" s="4"/>
      <c r="C604" s="346"/>
      <c r="D604" s="346"/>
      <c r="E604" s="346"/>
      <c r="F604" s="346"/>
      <c r="G604" s="346"/>
      <c r="H604" s="346"/>
      <c r="I604" s="346"/>
      <c r="J604" s="346"/>
      <c r="K604" s="346"/>
      <c r="L604" s="346"/>
      <c r="M604" s="346"/>
      <c r="N604" s="346"/>
      <c r="O604" s="346"/>
      <c r="P604" s="346"/>
      <c r="Q604" s="346"/>
      <c r="R604" s="346"/>
      <c r="S604" s="346"/>
      <c r="T604" s="346"/>
      <c r="U604" s="346"/>
      <c r="V604" s="38"/>
      <c r="W604" s="346"/>
      <c r="X604" s="346"/>
      <c r="Y604" s="42"/>
      <c r="Z604" s="42"/>
      <c r="AA604" s="42"/>
      <c r="AB604" s="42"/>
      <c r="AC604" s="42"/>
      <c r="AD604" s="42"/>
      <c r="AE604" s="42"/>
      <c r="AF604" s="42"/>
      <c r="AG604" s="42"/>
      <c r="AH604" s="42"/>
      <c r="AI604" s="42"/>
      <c r="AJ604" s="42"/>
      <c r="AK604" s="42"/>
      <c r="AL604" s="42"/>
      <c r="AM604" s="42"/>
      <c r="AN604" s="42"/>
      <c r="AO604" s="42"/>
      <c r="AP604" s="42"/>
      <c r="AQ604" s="42"/>
      <c r="AR604" s="42"/>
      <c r="AS604" s="42"/>
      <c r="AT604" s="42"/>
      <c r="AU604" s="42"/>
      <c r="AV604" s="42"/>
      <c r="AW604" s="42"/>
      <c r="AX604" s="42"/>
      <c r="AY604" s="42"/>
      <c r="AZ604" s="42"/>
      <c r="BA604" s="42"/>
      <c r="BB604" s="42"/>
      <c r="BC604" s="42"/>
      <c r="BD604" s="42"/>
      <c r="BE604" s="42"/>
      <c r="BF604" s="42"/>
      <c r="BG604" s="42"/>
      <c r="BH604" s="42"/>
      <c r="BI604" s="42"/>
    </row>
    <row r="605" spans="2:61" ht="15.75" customHeight="1">
      <c r="B605" s="4"/>
      <c r="C605" s="346"/>
      <c r="D605" s="346"/>
      <c r="E605" s="346"/>
      <c r="F605" s="346"/>
      <c r="G605" s="346"/>
      <c r="H605" s="346"/>
      <c r="I605" s="346"/>
      <c r="J605" s="346"/>
      <c r="K605" s="346"/>
      <c r="L605" s="346"/>
      <c r="M605" s="346"/>
      <c r="N605" s="346"/>
      <c r="O605" s="346"/>
      <c r="P605" s="346"/>
      <c r="Q605" s="346"/>
      <c r="R605" s="346"/>
      <c r="S605" s="346"/>
      <c r="T605" s="346"/>
      <c r="U605" s="346"/>
      <c r="V605" s="38"/>
      <c r="W605" s="346"/>
      <c r="X605" s="346"/>
      <c r="Y605" s="42"/>
      <c r="Z605" s="42"/>
      <c r="AA605" s="42"/>
      <c r="AB605" s="42"/>
      <c r="AC605" s="42"/>
      <c r="AD605" s="42"/>
      <c r="AE605" s="42"/>
      <c r="AF605" s="42"/>
      <c r="AG605" s="42"/>
      <c r="AH605" s="42"/>
      <c r="AI605" s="42"/>
      <c r="AJ605" s="42"/>
      <c r="AK605" s="42"/>
      <c r="AL605" s="42"/>
      <c r="AM605" s="42"/>
      <c r="AN605" s="42"/>
      <c r="AO605" s="42"/>
      <c r="AP605" s="42"/>
      <c r="AQ605" s="42"/>
      <c r="AR605" s="42"/>
      <c r="AS605" s="42"/>
      <c r="AT605" s="42"/>
      <c r="AU605" s="42"/>
      <c r="AV605" s="42"/>
      <c r="AW605" s="42"/>
      <c r="AX605" s="42"/>
      <c r="AY605" s="42"/>
      <c r="AZ605" s="42"/>
      <c r="BA605" s="42"/>
      <c r="BB605" s="42"/>
      <c r="BC605" s="42"/>
      <c r="BD605" s="42"/>
      <c r="BE605" s="42"/>
      <c r="BF605" s="42"/>
      <c r="BG605" s="42"/>
      <c r="BH605" s="42"/>
      <c r="BI605" s="42"/>
    </row>
    <row r="606" spans="2:61" ht="15.75" customHeight="1">
      <c r="B606" s="4"/>
      <c r="C606" s="346"/>
      <c r="D606" s="346"/>
      <c r="E606" s="346"/>
      <c r="F606" s="346"/>
      <c r="G606" s="346"/>
      <c r="H606" s="346"/>
      <c r="I606" s="346"/>
      <c r="J606" s="346"/>
      <c r="K606" s="346"/>
      <c r="L606" s="346"/>
      <c r="M606" s="346"/>
      <c r="N606" s="346"/>
      <c r="O606" s="346"/>
      <c r="P606" s="346"/>
      <c r="Q606" s="346"/>
      <c r="R606" s="346"/>
      <c r="S606" s="346"/>
      <c r="T606" s="346"/>
      <c r="U606" s="346"/>
      <c r="V606" s="38"/>
      <c r="W606" s="346"/>
      <c r="X606" s="346"/>
      <c r="Y606" s="42"/>
      <c r="Z606" s="42"/>
      <c r="AA606" s="42"/>
      <c r="AB606" s="42"/>
      <c r="AC606" s="42"/>
      <c r="AD606" s="42"/>
      <c r="AE606" s="42"/>
      <c r="AF606" s="42"/>
      <c r="AG606" s="42"/>
      <c r="AH606" s="42"/>
      <c r="AI606" s="42"/>
      <c r="AJ606" s="42"/>
      <c r="AK606" s="42"/>
      <c r="AL606" s="42"/>
      <c r="AM606" s="42"/>
      <c r="AN606" s="42"/>
      <c r="AO606" s="42"/>
      <c r="AP606" s="42"/>
      <c r="AQ606" s="42"/>
      <c r="AR606" s="42"/>
      <c r="AS606" s="42"/>
      <c r="AT606" s="42"/>
      <c r="AU606" s="42"/>
      <c r="AV606" s="42"/>
      <c r="AW606" s="42"/>
      <c r="AX606" s="42"/>
      <c r="AY606" s="42"/>
      <c r="AZ606" s="42"/>
      <c r="BA606" s="42"/>
      <c r="BB606" s="42"/>
      <c r="BC606" s="42"/>
      <c r="BD606" s="42"/>
      <c r="BE606" s="42"/>
      <c r="BF606" s="42"/>
      <c r="BG606" s="42"/>
      <c r="BH606" s="42"/>
      <c r="BI606" s="42"/>
    </row>
    <row r="607" spans="2:61" ht="15.75" customHeight="1">
      <c r="B607" s="4"/>
      <c r="C607" s="346"/>
      <c r="D607" s="346"/>
      <c r="E607" s="346"/>
      <c r="F607" s="346"/>
      <c r="G607" s="346"/>
      <c r="H607" s="346"/>
      <c r="I607" s="346"/>
      <c r="J607" s="346"/>
      <c r="K607" s="346"/>
      <c r="L607" s="346"/>
      <c r="M607" s="346"/>
      <c r="N607" s="346"/>
      <c r="O607" s="346"/>
      <c r="P607" s="346"/>
      <c r="Q607" s="346"/>
      <c r="R607" s="346"/>
      <c r="S607" s="346"/>
      <c r="T607" s="346"/>
      <c r="U607" s="346"/>
      <c r="V607" s="38"/>
      <c r="W607" s="346"/>
      <c r="X607" s="346"/>
      <c r="Y607" s="42"/>
      <c r="Z607" s="42"/>
      <c r="AA607" s="42"/>
      <c r="AB607" s="42"/>
      <c r="AC607" s="42"/>
      <c r="AD607" s="42"/>
      <c r="AE607" s="42"/>
      <c r="AF607" s="42"/>
      <c r="AG607" s="42"/>
      <c r="AH607" s="42"/>
      <c r="AI607" s="42"/>
      <c r="AJ607" s="42"/>
      <c r="AK607" s="42"/>
      <c r="AL607" s="42"/>
      <c r="AM607" s="42"/>
      <c r="AN607" s="42"/>
      <c r="AO607" s="42"/>
      <c r="AP607" s="42"/>
      <c r="AQ607" s="42"/>
      <c r="AR607" s="42"/>
      <c r="AS607" s="42"/>
      <c r="AT607" s="42"/>
      <c r="AU607" s="42"/>
      <c r="AV607" s="42"/>
      <c r="AW607" s="42"/>
      <c r="AX607" s="42"/>
      <c r="AY607" s="42"/>
      <c r="AZ607" s="42"/>
      <c r="BA607" s="42"/>
      <c r="BB607" s="42"/>
      <c r="BC607" s="42"/>
      <c r="BD607" s="42"/>
      <c r="BE607" s="42"/>
      <c r="BF607" s="42"/>
      <c r="BG607" s="42"/>
      <c r="BH607" s="42"/>
      <c r="BI607" s="42"/>
    </row>
    <row r="608" spans="2:61" ht="15.75" customHeight="1">
      <c r="B608" s="4"/>
      <c r="C608" s="346"/>
      <c r="D608" s="346"/>
      <c r="E608" s="346"/>
      <c r="F608" s="346"/>
      <c r="G608" s="346"/>
      <c r="H608" s="346"/>
      <c r="I608" s="346"/>
      <c r="J608" s="346"/>
      <c r="K608" s="346"/>
      <c r="L608" s="346"/>
      <c r="M608" s="346"/>
      <c r="N608" s="346"/>
      <c r="O608" s="346"/>
      <c r="P608" s="346"/>
      <c r="Q608" s="346"/>
      <c r="R608" s="346"/>
      <c r="S608" s="346"/>
      <c r="T608" s="346"/>
      <c r="U608" s="346"/>
      <c r="V608" s="38"/>
      <c r="W608" s="346"/>
      <c r="X608" s="346"/>
      <c r="Y608" s="42"/>
      <c r="Z608" s="42"/>
      <c r="AA608" s="42"/>
      <c r="AB608" s="42"/>
      <c r="AC608" s="42"/>
      <c r="AD608" s="42"/>
      <c r="AE608" s="42"/>
      <c r="AF608" s="42"/>
      <c r="AG608" s="42"/>
      <c r="AH608" s="42"/>
      <c r="AI608" s="42"/>
      <c r="AJ608" s="42"/>
      <c r="AK608" s="42"/>
      <c r="AL608" s="42"/>
      <c r="AM608" s="42"/>
      <c r="AN608" s="42"/>
      <c r="AO608" s="42"/>
      <c r="AP608" s="42"/>
      <c r="AQ608" s="42"/>
      <c r="AR608" s="42"/>
      <c r="AS608" s="42"/>
      <c r="AT608" s="42"/>
      <c r="AU608" s="42"/>
      <c r="AV608" s="42"/>
      <c r="AW608" s="42"/>
      <c r="AX608" s="42"/>
      <c r="AY608" s="42"/>
      <c r="AZ608" s="42"/>
      <c r="BA608" s="42"/>
      <c r="BB608" s="42"/>
      <c r="BC608" s="42"/>
      <c r="BD608" s="42"/>
      <c r="BE608" s="42"/>
      <c r="BF608" s="42"/>
      <c r="BG608" s="42"/>
      <c r="BH608" s="42"/>
      <c r="BI608" s="42"/>
    </row>
    <row r="609" spans="2:61" ht="15.75" customHeight="1">
      <c r="B609" s="4"/>
      <c r="C609" s="346"/>
      <c r="D609" s="346"/>
      <c r="E609" s="346"/>
      <c r="F609" s="346"/>
      <c r="G609" s="346"/>
      <c r="H609" s="346"/>
      <c r="I609" s="346"/>
      <c r="J609" s="346"/>
      <c r="K609" s="346"/>
      <c r="L609" s="346"/>
      <c r="M609" s="346"/>
      <c r="N609" s="346"/>
      <c r="O609" s="346"/>
      <c r="P609" s="346"/>
      <c r="Q609" s="346"/>
      <c r="R609" s="346"/>
      <c r="S609" s="346"/>
      <c r="T609" s="346"/>
      <c r="U609" s="346"/>
      <c r="V609" s="38"/>
      <c r="W609" s="346"/>
      <c r="X609" s="346"/>
      <c r="Y609" s="42"/>
      <c r="Z609" s="42"/>
      <c r="AA609" s="42"/>
      <c r="AB609" s="42"/>
      <c r="AC609" s="42"/>
      <c r="AD609" s="42"/>
      <c r="AE609" s="42"/>
      <c r="AF609" s="42"/>
      <c r="AG609" s="42"/>
      <c r="AH609" s="42"/>
      <c r="AI609" s="42"/>
      <c r="AJ609" s="42"/>
      <c r="AK609" s="42"/>
      <c r="AL609" s="42"/>
      <c r="AM609" s="42"/>
      <c r="AN609" s="42"/>
      <c r="AO609" s="42"/>
      <c r="AP609" s="42"/>
      <c r="AQ609" s="42"/>
      <c r="AR609" s="42"/>
      <c r="AS609" s="42"/>
      <c r="AT609" s="42"/>
      <c r="AU609" s="42"/>
      <c r="AV609" s="42"/>
      <c r="AW609" s="42"/>
      <c r="AX609" s="42"/>
      <c r="AY609" s="42"/>
      <c r="AZ609" s="42"/>
      <c r="BA609" s="42"/>
      <c r="BB609" s="42"/>
      <c r="BC609" s="42"/>
      <c r="BD609" s="42"/>
      <c r="BE609" s="42"/>
      <c r="BF609" s="42"/>
      <c r="BG609" s="42"/>
      <c r="BH609" s="42"/>
      <c r="BI609" s="42"/>
    </row>
    <row r="610" spans="2:61" ht="15.75" customHeight="1">
      <c r="B610" s="4"/>
      <c r="C610" s="346"/>
      <c r="D610" s="346"/>
      <c r="E610" s="346"/>
      <c r="F610" s="346"/>
      <c r="G610" s="346"/>
      <c r="H610" s="346"/>
      <c r="I610" s="346"/>
      <c r="J610" s="346"/>
      <c r="K610" s="346"/>
      <c r="L610" s="346"/>
      <c r="M610" s="346"/>
      <c r="N610" s="346"/>
      <c r="O610" s="346"/>
      <c r="P610" s="346"/>
      <c r="Q610" s="346"/>
      <c r="R610" s="346"/>
      <c r="S610" s="346"/>
      <c r="T610" s="346"/>
      <c r="U610" s="346"/>
      <c r="V610" s="38"/>
      <c r="W610" s="346"/>
      <c r="X610" s="346"/>
      <c r="Y610" s="42"/>
      <c r="Z610" s="42"/>
      <c r="AA610" s="42"/>
      <c r="AB610" s="42"/>
      <c r="AC610" s="42"/>
      <c r="AD610" s="42"/>
      <c r="AE610" s="42"/>
      <c r="AF610" s="42"/>
      <c r="AG610" s="42"/>
      <c r="AH610" s="42"/>
      <c r="AI610" s="42"/>
      <c r="AJ610" s="42"/>
      <c r="AK610" s="42"/>
      <c r="AL610" s="42"/>
      <c r="AM610" s="42"/>
      <c r="AN610" s="42"/>
      <c r="AO610" s="42"/>
      <c r="AP610" s="42"/>
      <c r="AQ610" s="42"/>
      <c r="AR610" s="42"/>
      <c r="AS610" s="42"/>
      <c r="AT610" s="42"/>
      <c r="AU610" s="42"/>
      <c r="AV610" s="42"/>
      <c r="AW610" s="42"/>
      <c r="AX610" s="42"/>
      <c r="AY610" s="42"/>
      <c r="AZ610" s="42"/>
      <c r="BA610" s="42"/>
      <c r="BB610" s="42"/>
      <c r="BC610" s="42"/>
      <c r="BD610" s="42"/>
      <c r="BE610" s="42"/>
      <c r="BF610" s="42"/>
      <c r="BG610" s="42"/>
      <c r="BH610" s="42"/>
      <c r="BI610" s="42"/>
    </row>
    <row r="611" spans="2:61" ht="15.75" customHeight="1">
      <c r="B611" s="4"/>
      <c r="C611" s="346"/>
      <c r="D611" s="346"/>
      <c r="E611" s="346"/>
      <c r="F611" s="346"/>
      <c r="G611" s="346"/>
      <c r="H611" s="346"/>
      <c r="I611" s="346"/>
      <c r="J611" s="346"/>
      <c r="K611" s="346"/>
      <c r="L611" s="346"/>
      <c r="M611" s="346"/>
      <c r="N611" s="346"/>
      <c r="O611" s="346"/>
      <c r="P611" s="346"/>
      <c r="Q611" s="346"/>
      <c r="R611" s="346"/>
      <c r="S611" s="346"/>
      <c r="T611" s="346"/>
      <c r="U611" s="346"/>
      <c r="V611" s="38"/>
      <c r="W611" s="346"/>
      <c r="X611" s="346"/>
      <c r="Y611" s="42"/>
      <c r="Z611" s="42"/>
      <c r="AA611" s="42"/>
      <c r="AB611" s="42"/>
      <c r="AC611" s="42"/>
      <c r="AD611" s="42"/>
      <c r="AE611" s="42"/>
      <c r="AF611" s="42"/>
      <c r="AG611" s="42"/>
      <c r="AH611" s="42"/>
      <c r="AI611" s="42"/>
      <c r="AJ611" s="42"/>
      <c r="AK611" s="42"/>
      <c r="AL611" s="42"/>
      <c r="AM611" s="42"/>
      <c r="AN611" s="42"/>
      <c r="AO611" s="42"/>
      <c r="AP611" s="42"/>
      <c r="AQ611" s="42"/>
      <c r="AR611" s="42"/>
      <c r="AS611" s="42"/>
      <c r="AT611" s="42"/>
      <c r="AU611" s="42"/>
      <c r="AV611" s="42"/>
      <c r="AW611" s="42"/>
      <c r="AX611" s="42"/>
      <c r="AY611" s="42"/>
      <c r="AZ611" s="42"/>
      <c r="BA611" s="42"/>
      <c r="BB611" s="42"/>
      <c r="BC611" s="42"/>
      <c r="BD611" s="42"/>
      <c r="BE611" s="42"/>
      <c r="BF611" s="42"/>
      <c r="BG611" s="42"/>
      <c r="BH611" s="42"/>
      <c r="BI611" s="42"/>
    </row>
    <row r="612" spans="2:61" ht="15.75" customHeight="1">
      <c r="B612" s="4"/>
      <c r="C612" s="346"/>
      <c r="D612" s="346"/>
      <c r="E612" s="346"/>
      <c r="F612" s="346"/>
      <c r="G612" s="346"/>
      <c r="H612" s="346"/>
      <c r="I612" s="346"/>
      <c r="J612" s="346"/>
      <c r="K612" s="346"/>
      <c r="L612" s="346"/>
      <c r="M612" s="346"/>
      <c r="N612" s="346"/>
      <c r="O612" s="346"/>
      <c r="P612" s="346"/>
      <c r="Q612" s="346"/>
      <c r="R612" s="346"/>
      <c r="S612" s="346"/>
      <c r="T612" s="346"/>
      <c r="U612" s="346"/>
      <c r="V612" s="38"/>
      <c r="W612" s="346"/>
      <c r="X612" s="346"/>
      <c r="Y612" s="42"/>
      <c r="Z612" s="42"/>
      <c r="AA612" s="42"/>
      <c r="AB612" s="42"/>
      <c r="AC612" s="42"/>
      <c r="AD612" s="42"/>
      <c r="AE612" s="42"/>
      <c r="AF612" s="42"/>
      <c r="AG612" s="42"/>
      <c r="AH612" s="42"/>
      <c r="AI612" s="42"/>
      <c r="AJ612" s="42"/>
      <c r="AK612" s="42"/>
      <c r="AL612" s="42"/>
      <c r="AM612" s="42"/>
      <c r="AN612" s="42"/>
      <c r="AO612" s="42"/>
      <c r="AP612" s="42"/>
      <c r="AQ612" s="42"/>
      <c r="AR612" s="42"/>
      <c r="AS612" s="42"/>
      <c r="AT612" s="42"/>
      <c r="AU612" s="42"/>
      <c r="AV612" s="42"/>
      <c r="AW612" s="42"/>
      <c r="AX612" s="42"/>
      <c r="AY612" s="42"/>
      <c r="AZ612" s="42"/>
      <c r="BA612" s="42"/>
      <c r="BB612" s="42"/>
      <c r="BC612" s="42"/>
      <c r="BD612" s="42"/>
      <c r="BE612" s="42"/>
      <c r="BF612" s="42"/>
      <c r="BG612" s="42"/>
      <c r="BH612" s="42"/>
      <c r="BI612" s="42"/>
    </row>
    <row r="613" spans="2:61" ht="15.75" customHeight="1">
      <c r="B613" s="4"/>
      <c r="C613" s="346"/>
      <c r="D613" s="346"/>
      <c r="E613" s="346"/>
      <c r="F613" s="346"/>
      <c r="G613" s="346"/>
      <c r="H613" s="346"/>
      <c r="I613" s="346"/>
      <c r="J613" s="346"/>
      <c r="K613" s="346"/>
      <c r="L613" s="346"/>
      <c r="M613" s="346"/>
      <c r="N613" s="346"/>
      <c r="O613" s="346"/>
      <c r="P613" s="346"/>
      <c r="Q613" s="346"/>
      <c r="R613" s="346"/>
      <c r="S613" s="346"/>
      <c r="T613" s="346"/>
      <c r="U613" s="346"/>
      <c r="V613" s="38"/>
      <c r="W613" s="346"/>
      <c r="X613" s="346"/>
      <c r="Y613" s="42"/>
      <c r="Z613" s="42"/>
      <c r="AA613" s="42"/>
      <c r="AB613" s="42"/>
      <c r="AC613" s="42"/>
      <c r="AD613" s="42"/>
      <c r="AE613" s="42"/>
      <c r="AF613" s="42"/>
      <c r="AG613" s="42"/>
      <c r="AH613" s="42"/>
      <c r="AI613" s="42"/>
      <c r="AJ613" s="42"/>
      <c r="AK613" s="42"/>
      <c r="AL613" s="42"/>
      <c r="AM613" s="42"/>
      <c r="AN613" s="42"/>
      <c r="AO613" s="42"/>
      <c r="AP613" s="42"/>
      <c r="AQ613" s="42"/>
      <c r="AR613" s="42"/>
      <c r="AS613" s="42"/>
      <c r="AT613" s="42"/>
      <c r="AU613" s="42"/>
      <c r="AV613" s="42"/>
      <c r="AW613" s="42"/>
      <c r="AX613" s="42"/>
      <c r="AY613" s="42"/>
      <c r="AZ613" s="42"/>
      <c r="BA613" s="42"/>
      <c r="BB613" s="42"/>
      <c r="BC613" s="42"/>
      <c r="BD613" s="42"/>
      <c r="BE613" s="42"/>
      <c r="BF613" s="42"/>
      <c r="BG613" s="42"/>
      <c r="BH613" s="42"/>
      <c r="BI613" s="42"/>
    </row>
    <row r="614" spans="2:61" ht="15.75" customHeight="1">
      <c r="B614" s="4"/>
      <c r="C614" s="346"/>
      <c r="D614" s="346"/>
      <c r="E614" s="346"/>
      <c r="F614" s="346"/>
      <c r="G614" s="346"/>
      <c r="H614" s="346"/>
      <c r="I614" s="346"/>
      <c r="J614" s="346"/>
      <c r="K614" s="346"/>
      <c r="L614" s="346"/>
      <c r="M614" s="346"/>
      <c r="N614" s="346"/>
      <c r="O614" s="346"/>
      <c r="P614" s="346"/>
      <c r="Q614" s="346"/>
      <c r="R614" s="346"/>
      <c r="S614" s="346"/>
      <c r="T614" s="346"/>
      <c r="U614" s="346"/>
      <c r="V614" s="38"/>
      <c r="W614" s="346"/>
      <c r="X614" s="346"/>
      <c r="Y614" s="42"/>
      <c r="Z614" s="42"/>
      <c r="AA614" s="42"/>
      <c r="AB614" s="42"/>
      <c r="AC614" s="42"/>
      <c r="AD614" s="42"/>
      <c r="AE614" s="42"/>
      <c r="AF614" s="42"/>
      <c r="AG614" s="42"/>
      <c r="AH614" s="42"/>
      <c r="AI614" s="42"/>
      <c r="AJ614" s="42"/>
      <c r="AK614" s="42"/>
      <c r="AL614" s="42"/>
      <c r="AM614" s="42"/>
      <c r="AN614" s="42"/>
      <c r="AO614" s="42"/>
      <c r="AP614" s="42"/>
      <c r="AQ614" s="42"/>
      <c r="AR614" s="42"/>
      <c r="AS614" s="42"/>
      <c r="AT614" s="42"/>
      <c r="AU614" s="42"/>
      <c r="AV614" s="42"/>
      <c r="AW614" s="42"/>
      <c r="AX614" s="42"/>
      <c r="AY614" s="42"/>
      <c r="AZ614" s="42"/>
      <c r="BA614" s="42"/>
      <c r="BB614" s="42"/>
      <c r="BC614" s="42"/>
      <c r="BD614" s="42"/>
      <c r="BE614" s="42"/>
      <c r="BF614" s="42"/>
      <c r="BG614" s="42"/>
      <c r="BH614" s="42"/>
      <c r="BI614" s="42"/>
    </row>
    <row r="615" spans="2:61" ht="15.75" customHeight="1">
      <c r="B615" s="4"/>
      <c r="C615" s="346"/>
      <c r="D615" s="346"/>
      <c r="E615" s="346"/>
      <c r="F615" s="346"/>
      <c r="G615" s="346"/>
      <c r="H615" s="346"/>
      <c r="I615" s="346"/>
      <c r="J615" s="346"/>
      <c r="K615" s="346"/>
      <c r="L615" s="346"/>
      <c r="M615" s="346"/>
      <c r="N615" s="346"/>
      <c r="O615" s="346"/>
      <c r="P615" s="346"/>
      <c r="Q615" s="346"/>
      <c r="R615" s="346"/>
      <c r="S615" s="346"/>
      <c r="T615" s="346"/>
      <c r="U615" s="346"/>
      <c r="V615" s="38"/>
      <c r="W615" s="346"/>
      <c r="X615" s="346"/>
      <c r="Y615" s="42"/>
      <c r="Z615" s="42"/>
      <c r="AA615" s="42"/>
      <c r="AB615" s="42"/>
      <c r="AC615" s="42"/>
      <c r="AD615" s="42"/>
      <c r="AE615" s="42"/>
      <c r="AF615" s="42"/>
      <c r="AG615" s="42"/>
      <c r="AH615" s="42"/>
      <c r="AI615" s="42"/>
      <c r="AJ615" s="42"/>
      <c r="AK615" s="42"/>
      <c r="AL615" s="42"/>
      <c r="AM615" s="42"/>
      <c r="AN615" s="42"/>
      <c r="AO615" s="42"/>
      <c r="AP615" s="42"/>
      <c r="AQ615" s="42"/>
      <c r="AR615" s="42"/>
      <c r="AS615" s="42"/>
      <c r="AT615" s="42"/>
      <c r="AU615" s="42"/>
      <c r="AV615" s="42"/>
      <c r="AW615" s="42"/>
      <c r="AX615" s="42"/>
      <c r="AY615" s="42"/>
      <c r="AZ615" s="42"/>
      <c r="BA615" s="42"/>
      <c r="BB615" s="42"/>
      <c r="BC615" s="42"/>
      <c r="BD615" s="42"/>
      <c r="BE615" s="42"/>
      <c r="BF615" s="42"/>
      <c r="BG615" s="42"/>
      <c r="BH615" s="42"/>
      <c r="BI615" s="42"/>
    </row>
    <row r="616" spans="2:61" ht="15.75" customHeight="1">
      <c r="B616" s="4"/>
      <c r="C616" s="346"/>
      <c r="D616" s="346"/>
      <c r="E616" s="346"/>
      <c r="F616" s="346"/>
      <c r="G616" s="346"/>
      <c r="H616" s="346"/>
      <c r="I616" s="346"/>
      <c r="J616" s="346"/>
      <c r="K616" s="346"/>
      <c r="L616" s="346"/>
      <c r="M616" s="346"/>
      <c r="N616" s="346"/>
      <c r="O616" s="346"/>
      <c r="P616" s="346"/>
      <c r="Q616" s="346"/>
      <c r="R616" s="346"/>
      <c r="S616" s="346"/>
      <c r="T616" s="346"/>
      <c r="U616" s="346"/>
      <c r="V616" s="38"/>
      <c r="W616" s="346"/>
      <c r="X616" s="346"/>
      <c r="Y616" s="42"/>
      <c r="Z616" s="42"/>
      <c r="AA616" s="42"/>
      <c r="AB616" s="42"/>
      <c r="AC616" s="42"/>
      <c r="AD616" s="42"/>
      <c r="AE616" s="42"/>
      <c r="AF616" s="42"/>
      <c r="AG616" s="42"/>
      <c r="AH616" s="42"/>
      <c r="AI616" s="42"/>
      <c r="AJ616" s="42"/>
      <c r="AK616" s="42"/>
      <c r="AL616" s="42"/>
      <c r="AM616" s="42"/>
      <c r="AN616" s="42"/>
      <c r="AO616" s="42"/>
      <c r="AP616" s="42"/>
      <c r="AQ616" s="42"/>
      <c r="AR616" s="42"/>
      <c r="AS616" s="42"/>
      <c r="AT616" s="42"/>
      <c r="AU616" s="42"/>
      <c r="AV616" s="42"/>
      <c r="AW616" s="42"/>
      <c r="AX616" s="42"/>
      <c r="AY616" s="42"/>
      <c r="AZ616" s="42"/>
      <c r="BA616" s="42"/>
      <c r="BB616" s="42"/>
      <c r="BC616" s="42"/>
      <c r="BD616" s="42"/>
      <c r="BE616" s="42"/>
      <c r="BF616" s="42"/>
      <c r="BG616" s="42"/>
      <c r="BH616" s="42"/>
      <c r="BI616" s="42"/>
    </row>
    <row r="617" spans="2:61" ht="15.75" customHeight="1">
      <c r="B617" s="4"/>
      <c r="C617" s="346"/>
      <c r="D617" s="346"/>
      <c r="E617" s="346"/>
      <c r="F617" s="346"/>
      <c r="G617" s="346"/>
      <c r="H617" s="346"/>
      <c r="I617" s="346"/>
      <c r="J617" s="346"/>
      <c r="K617" s="346"/>
      <c r="L617" s="346"/>
      <c r="M617" s="346"/>
      <c r="N617" s="346"/>
      <c r="O617" s="346"/>
      <c r="P617" s="346"/>
      <c r="Q617" s="346"/>
      <c r="R617" s="346"/>
      <c r="S617" s="346"/>
      <c r="T617" s="346"/>
      <c r="U617" s="346"/>
      <c r="V617" s="38"/>
      <c r="W617" s="346"/>
      <c r="X617" s="346"/>
      <c r="Y617" s="42"/>
      <c r="Z617" s="42"/>
      <c r="AA617" s="42"/>
      <c r="AB617" s="42"/>
      <c r="AC617" s="42"/>
      <c r="AD617" s="42"/>
      <c r="AE617" s="42"/>
      <c r="AF617" s="42"/>
      <c r="AG617" s="42"/>
      <c r="AH617" s="42"/>
      <c r="AI617" s="42"/>
      <c r="AJ617" s="42"/>
      <c r="AK617" s="42"/>
      <c r="AL617" s="42"/>
      <c r="AM617" s="42"/>
      <c r="AN617" s="42"/>
      <c r="AO617" s="42"/>
      <c r="AP617" s="42"/>
      <c r="AQ617" s="42"/>
      <c r="AR617" s="42"/>
      <c r="AS617" s="42"/>
      <c r="AT617" s="42"/>
      <c r="AU617" s="42"/>
      <c r="AV617" s="42"/>
      <c r="AW617" s="42"/>
      <c r="AX617" s="42"/>
      <c r="AY617" s="42"/>
      <c r="AZ617" s="42"/>
      <c r="BA617" s="42"/>
      <c r="BB617" s="42"/>
      <c r="BC617" s="42"/>
      <c r="BD617" s="42"/>
      <c r="BE617" s="42"/>
      <c r="BF617" s="42"/>
      <c r="BG617" s="42"/>
      <c r="BH617" s="42"/>
      <c r="BI617" s="42"/>
    </row>
    <row r="618" spans="2:61" ht="15.75" customHeight="1">
      <c r="B618" s="4"/>
      <c r="C618" s="346"/>
      <c r="D618" s="346"/>
      <c r="E618" s="346"/>
      <c r="F618" s="346"/>
      <c r="G618" s="346"/>
      <c r="H618" s="346"/>
      <c r="I618" s="346"/>
      <c r="J618" s="346"/>
      <c r="K618" s="346"/>
      <c r="L618" s="346"/>
      <c r="M618" s="346"/>
      <c r="N618" s="346"/>
      <c r="O618" s="346"/>
      <c r="P618" s="346"/>
      <c r="Q618" s="346"/>
      <c r="R618" s="346"/>
      <c r="S618" s="346"/>
      <c r="T618" s="346"/>
      <c r="U618" s="346"/>
      <c r="V618" s="38"/>
      <c r="W618" s="346"/>
      <c r="X618" s="346"/>
      <c r="Y618" s="42"/>
      <c r="Z618" s="42"/>
      <c r="AA618" s="42"/>
      <c r="AB618" s="42"/>
      <c r="AC618" s="42"/>
      <c r="AD618" s="42"/>
      <c r="AE618" s="42"/>
      <c r="AF618" s="42"/>
      <c r="AG618" s="42"/>
      <c r="AH618" s="42"/>
      <c r="AI618" s="42"/>
      <c r="AJ618" s="42"/>
      <c r="AK618" s="42"/>
      <c r="AL618" s="42"/>
      <c r="AM618" s="42"/>
      <c r="AN618" s="42"/>
      <c r="AO618" s="42"/>
      <c r="AP618" s="42"/>
      <c r="AQ618" s="42"/>
      <c r="AR618" s="42"/>
      <c r="AS618" s="42"/>
      <c r="AT618" s="42"/>
      <c r="AU618" s="42"/>
      <c r="AV618" s="42"/>
      <c r="AW618" s="42"/>
      <c r="AX618" s="42"/>
      <c r="AY618" s="42"/>
      <c r="AZ618" s="42"/>
      <c r="BA618" s="42"/>
      <c r="BB618" s="42"/>
      <c r="BC618" s="42"/>
      <c r="BD618" s="42"/>
      <c r="BE618" s="42"/>
      <c r="BF618" s="42"/>
      <c r="BG618" s="42"/>
      <c r="BH618" s="42"/>
      <c r="BI618" s="42"/>
    </row>
    <row r="619" spans="2:61" ht="15.75" customHeight="1">
      <c r="B619" s="4"/>
      <c r="C619" s="346"/>
      <c r="D619" s="346"/>
      <c r="E619" s="346"/>
      <c r="F619" s="346"/>
      <c r="G619" s="346"/>
      <c r="H619" s="346"/>
      <c r="I619" s="346"/>
      <c r="J619" s="346"/>
      <c r="K619" s="346"/>
      <c r="L619" s="346"/>
      <c r="M619" s="346"/>
      <c r="N619" s="346"/>
      <c r="O619" s="346"/>
      <c r="P619" s="346"/>
      <c r="Q619" s="346"/>
      <c r="R619" s="346"/>
      <c r="S619" s="346"/>
      <c r="T619" s="346"/>
      <c r="U619" s="346"/>
      <c r="V619" s="38"/>
      <c r="W619" s="346"/>
      <c r="X619" s="346"/>
      <c r="Y619" s="42"/>
      <c r="Z619" s="42"/>
      <c r="AA619" s="42"/>
      <c r="AB619" s="42"/>
      <c r="AC619" s="42"/>
      <c r="AD619" s="42"/>
      <c r="AE619" s="42"/>
      <c r="AF619" s="42"/>
      <c r="AG619" s="42"/>
      <c r="AH619" s="42"/>
      <c r="AI619" s="42"/>
      <c r="AJ619" s="42"/>
      <c r="AK619" s="42"/>
      <c r="AL619" s="42"/>
      <c r="AM619" s="42"/>
      <c r="AN619" s="42"/>
      <c r="AO619" s="42"/>
      <c r="AP619" s="42"/>
      <c r="AQ619" s="42"/>
      <c r="AR619" s="42"/>
      <c r="AS619" s="42"/>
      <c r="AT619" s="42"/>
      <c r="AU619" s="42"/>
      <c r="AV619" s="42"/>
      <c r="AW619" s="42"/>
      <c r="AX619" s="42"/>
      <c r="AY619" s="42"/>
      <c r="AZ619" s="42"/>
      <c r="BA619" s="42"/>
      <c r="BB619" s="42"/>
      <c r="BC619" s="42"/>
      <c r="BD619" s="42"/>
      <c r="BE619" s="42"/>
      <c r="BF619" s="42"/>
      <c r="BG619" s="42"/>
      <c r="BH619" s="42"/>
      <c r="BI619" s="42"/>
    </row>
    <row r="620" spans="2:61" ht="15.75" customHeight="1">
      <c r="B620" s="4"/>
      <c r="C620" s="346"/>
      <c r="D620" s="346"/>
      <c r="E620" s="346"/>
      <c r="F620" s="346"/>
      <c r="G620" s="346"/>
      <c r="H620" s="346"/>
      <c r="I620" s="346"/>
      <c r="J620" s="346"/>
      <c r="K620" s="346"/>
      <c r="L620" s="346"/>
      <c r="M620" s="346"/>
      <c r="N620" s="346"/>
      <c r="O620" s="346"/>
      <c r="P620" s="346"/>
      <c r="Q620" s="346"/>
      <c r="R620" s="346"/>
      <c r="S620" s="346"/>
      <c r="T620" s="346"/>
      <c r="U620" s="346"/>
      <c r="V620" s="38"/>
      <c r="W620" s="346"/>
      <c r="X620" s="346"/>
      <c r="Y620" s="42"/>
      <c r="Z620" s="42"/>
      <c r="AA620" s="42"/>
      <c r="AB620" s="42"/>
      <c r="AC620" s="42"/>
      <c r="AD620" s="42"/>
      <c r="AE620" s="42"/>
      <c r="AF620" s="42"/>
      <c r="AG620" s="42"/>
      <c r="AH620" s="42"/>
      <c r="AI620" s="42"/>
      <c r="AJ620" s="42"/>
      <c r="AK620" s="42"/>
      <c r="AL620" s="42"/>
      <c r="AM620" s="42"/>
      <c r="AN620" s="42"/>
      <c r="AO620" s="42"/>
      <c r="AP620" s="42"/>
      <c r="AQ620" s="42"/>
      <c r="AR620" s="42"/>
      <c r="AS620" s="42"/>
      <c r="AT620" s="42"/>
      <c r="AU620" s="42"/>
      <c r="AV620" s="42"/>
      <c r="AW620" s="42"/>
      <c r="AX620" s="42"/>
      <c r="AY620" s="42"/>
      <c r="AZ620" s="42"/>
      <c r="BA620" s="42"/>
      <c r="BB620" s="42"/>
      <c r="BC620" s="42"/>
      <c r="BD620" s="42"/>
      <c r="BE620" s="42"/>
      <c r="BF620" s="42"/>
      <c r="BG620" s="42"/>
      <c r="BH620" s="42"/>
      <c r="BI620" s="42"/>
    </row>
    <row r="621" spans="2:61" ht="15.75" customHeight="1">
      <c r="B621" s="4"/>
      <c r="C621" s="346"/>
      <c r="D621" s="346"/>
      <c r="E621" s="346"/>
      <c r="F621" s="346"/>
      <c r="G621" s="346"/>
      <c r="H621" s="346"/>
      <c r="I621" s="346"/>
      <c r="J621" s="346"/>
      <c r="K621" s="346"/>
      <c r="L621" s="346"/>
      <c r="M621" s="346"/>
      <c r="N621" s="346"/>
      <c r="O621" s="346"/>
      <c r="P621" s="346"/>
      <c r="Q621" s="346"/>
      <c r="R621" s="346"/>
      <c r="S621" s="346"/>
      <c r="T621" s="346"/>
      <c r="U621" s="346"/>
      <c r="V621" s="38"/>
      <c r="W621" s="346"/>
      <c r="X621" s="346"/>
      <c r="Y621" s="42"/>
      <c r="Z621" s="42"/>
      <c r="AA621" s="42"/>
      <c r="AB621" s="42"/>
      <c r="AC621" s="42"/>
      <c r="AD621" s="42"/>
      <c r="AE621" s="42"/>
      <c r="AF621" s="42"/>
      <c r="AG621" s="42"/>
      <c r="AH621" s="42"/>
      <c r="AI621" s="42"/>
      <c r="AJ621" s="42"/>
      <c r="AK621" s="42"/>
      <c r="AL621" s="42"/>
      <c r="AM621" s="42"/>
      <c r="AN621" s="42"/>
      <c r="AO621" s="42"/>
      <c r="AP621" s="42"/>
      <c r="AQ621" s="42"/>
      <c r="AR621" s="42"/>
      <c r="AS621" s="42"/>
      <c r="AT621" s="42"/>
      <c r="AU621" s="42"/>
      <c r="AV621" s="42"/>
      <c r="AW621" s="42"/>
      <c r="AX621" s="42"/>
      <c r="AY621" s="42"/>
      <c r="AZ621" s="42"/>
      <c r="BA621" s="42"/>
      <c r="BB621" s="42"/>
      <c r="BC621" s="42"/>
      <c r="BD621" s="42"/>
      <c r="BE621" s="42"/>
      <c r="BF621" s="42"/>
      <c r="BG621" s="42"/>
      <c r="BH621" s="42"/>
      <c r="BI621" s="42"/>
    </row>
    <row r="622" spans="2:61" ht="15.75" customHeight="1">
      <c r="B622" s="4"/>
      <c r="C622" s="346"/>
      <c r="D622" s="346"/>
      <c r="E622" s="346"/>
      <c r="F622" s="346"/>
      <c r="G622" s="346"/>
      <c r="H622" s="346"/>
      <c r="I622" s="346"/>
      <c r="J622" s="346"/>
      <c r="K622" s="346"/>
      <c r="L622" s="346"/>
      <c r="M622" s="346"/>
      <c r="N622" s="346"/>
      <c r="O622" s="346"/>
      <c r="P622" s="346"/>
      <c r="Q622" s="346"/>
      <c r="R622" s="346"/>
      <c r="S622" s="346"/>
      <c r="T622" s="346"/>
      <c r="U622" s="346"/>
      <c r="V622" s="38"/>
      <c r="W622" s="346"/>
      <c r="X622" s="346"/>
      <c r="Y622" s="42"/>
      <c r="Z622" s="42"/>
      <c r="AA622" s="42"/>
      <c r="AB622" s="42"/>
      <c r="AC622" s="42"/>
      <c r="AD622" s="42"/>
      <c r="AE622" s="42"/>
      <c r="AF622" s="42"/>
      <c r="AG622" s="42"/>
      <c r="AH622" s="42"/>
      <c r="AI622" s="42"/>
      <c r="AJ622" s="42"/>
      <c r="AK622" s="42"/>
      <c r="AL622" s="42"/>
      <c r="AM622" s="42"/>
      <c r="AN622" s="42"/>
      <c r="AO622" s="42"/>
      <c r="AP622" s="42"/>
      <c r="AQ622" s="42"/>
      <c r="AR622" s="42"/>
      <c r="AS622" s="42"/>
      <c r="AT622" s="42"/>
      <c r="AU622" s="42"/>
      <c r="AV622" s="42"/>
      <c r="AW622" s="42"/>
      <c r="AX622" s="42"/>
      <c r="AY622" s="42"/>
      <c r="AZ622" s="42"/>
      <c r="BA622" s="42"/>
      <c r="BB622" s="42"/>
      <c r="BC622" s="42"/>
      <c r="BD622" s="42"/>
      <c r="BE622" s="42"/>
      <c r="BF622" s="42"/>
      <c r="BG622" s="42"/>
      <c r="BH622" s="42"/>
      <c r="BI622" s="42"/>
    </row>
    <row r="623" spans="2:61" ht="15.75" customHeight="1">
      <c r="B623" s="4"/>
      <c r="C623" s="346"/>
      <c r="D623" s="346"/>
      <c r="E623" s="346"/>
      <c r="F623" s="346"/>
      <c r="G623" s="346"/>
      <c r="H623" s="346"/>
      <c r="I623" s="346"/>
      <c r="J623" s="346"/>
      <c r="K623" s="346"/>
      <c r="L623" s="346"/>
      <c r="M623" s="346"/>
      <c r="N623" s="346"/>
      <c r="O623" s="346"/>
      <c r="P623" s="346"/>
      <c r="Q623" s="346"/>
      <c r="R623" s="346"/>
      <c r="S623" s="346"/>
      <c r="T623" s="346"/>
      <c r="U623" s="346"/>
      <c r="V623" s="38"/>
      <c r="W623" s="346"/>
      <c r="X623" s="346"/>
      <c r="Y623" s="42"/>
      <c r="Z623" s="42"/>
      <c r="AA623" s="42"/>
      <c r="AB623" s="42"/>
      <c r="AC623" s="42"/>
      <c r="AD623" s="42"/>
      <c r="AE623" s="42"/>
      <c r="AF623" s="42"/>
      <c r="AG623" s="42"/>
      <c r="AH623" s="42"/>
      <c r="AI623" s="42"/>
      <c r="AJ623" s="42"/>
      <c r="AK623" s="42"/>
      <c r="AL623" s="42"/>
      <c r="AM623" s="42"/>
      <c r="AN623" s="42"/>
      <c r="AO623" s="42"/>
      <c r="AP623" s="42"/>
      <c r="AQ623" s="42"/>
      <c r="AR623" s="42"/>
      <c r="AS623" s="42"/>
      <c r="AT623" s="42"/>
      <c r="AU623" s="42"/>
      <c r="AV623" s="42"/>
      <c r="AW623" s="42"/>
      <c r="AX623" s="42"/>
      <c r="AY623" s="42"/>
      <c r="AZ623" s="42"/>
      <c r="BA623" s="42"/>
      <c r="BB623" s="42"/>
      <c r="BC623" s="42"/>
      <c r="BD623" s="42"/>
      <c r="BE623" s="42"/>
      <c r="BF623" s="42"/>
      <c r="BG623" s="42"/>
      <c r="BH623" s="42"/>
      <c r="BI623" s="42"/>
    </row>
    <row r="624" spans="2:61" ht="15.75" customHeight="1">
      <c r="B624" s="4"/>
      <c r="C624" s="346"/>
      <c r="D624" s="346"/>
      <c r="E624" s="346"/>
      <c r="F624" s="346"/>
      <c r="G624" s="346"/>
      <c r="H624" s="346"/>
      <c r="I624" s="346"/>
      <c r="J624" s="346"/>
      <c r="K624" s="346"/>
      <c r="L624" s="346"/>
      <c r="M624" s="346"/>
      <c r="N624" s="346"/>
      <c r="O624" s="346"/>
      <c r="P624" s="346"/>
      <c r="Q624" s="346"/>
      <c r="R624" s="346"/>
      <c r="S624" s="346"/>
      <c r="T624" s="346"/>
      <c r="U624" s="346"/>
      <c r="V624" s="38"/>
      <c r="W624" s="346"/>
      <c r="X624" s="346"/>
      <c r="Y624" s="42"/>
      <c r="Z624" s="42"/>
      <c r="AA624" s="42"/>
      <c r="AB624" s="42"/>
      <c r="AC624" s="42"/>
      <c r="AD624" s="42"/>
      <c r="AE624" s="42"/>
      <c r="AF624" s="42"/>
      <c r="AG624" s="42"/>
      <c r="AH624" s="42"/>
      <c r="AI624" s="42"/>
      <c r="AJ624" s="42"/>
      <c r="AK624" s="42"/>
      <c r="AL624" s="42"/>
      <c r="AM624" s="42"/>
      <c r="AN624" s="42"/>
      <c r="AO624" s="42"/>
      <c r="AP624" s="42"/>
      <c r="AQ624" s="42"/>
      <c r="AR624" s="42"/>
      <c r="AS624" s="42"/>
      <c r="AT624" s="42"/>
      <c r="AU624" s="42"/>
      <c r="AV624" s="42"/>
      <c r="AW624" s="42"/>
      <c r="AX624" s="42"/>
      <c r="AY624" s="42"/>
      <c r="AZ624" s="42"/>
      <c r="BA624" s="42"/>
      <c r="BB624" s="42"/>
      <c r="BC624" s="42"/>
      <c r="BD624" s="42"/>
      <c r="BE624" s="42"/>
      <c r="BF624" s="42"/>
      <c r="BG624" s="42"/>
      <c r="BH624" s="42"/>
      <c r="BI624" s="42"/>
    </row>
    <row r="625" spans="2:61" ht="15.75" customHeight="1">
      <c r="B625" s="4"/>
      <c r="C625" s="346"/>
      <c r="D625" s="346"/>
      <c r="E625" s="346"/>
      <c r="F625" s="346"/>
      <c r="G625" s="346"/>
      <c r="H625" s="346"/>
      <c r="I625" s="346"/>
      <c r="J625" s="346"/>
      <c r="K625" s="346"/>
      <c r="L625" s="346"/>
      <c r="M625" s="346"/>
      <c r="N625" s="346"/>
      <c r="O625" s="346"/>
      <c r="P625" s="346"/>
      <c r="Q625" s="346"/>
      <c r="R625" s="346"/>
      <c r="S625" s="346"/>
      <c r="T625" s="346"/>
      <c r="U625" s="346"/>
      <c r="V625" s="38"/>
      <c r="W625" s="346"/>
      <c r="X625" s="346"/>
      <c r="Y625" s="42"/>
      <c r="Z625" s="42"/>
      <c r="AA625" s="42"/>
      <c r="AB625" s="42"/>
      <c r="AC625" s="42"/>
      <c r="AD625" s="42"/>
      <c r="AE625" s="42"/>
      <c r="AF625" s="42"/>
      <c r="AG625" s="42"/>
      <c r="AH625" s="42"/>
      <c r="AI625" s="42"/>
      <c r="AJ625" s="42"/>
      <c r="AK625" s="42"/>
      <c r="AL625" s="42"/>
      <c r="AM625" s="42"/>
      <c r="AN625" s="42"/>
      <c r="AO625" s="42"/>
      <c r="AP625" s="42"/>
      <c r="AQ625" s="42"/>
      <c r="AR625" s="42"/>
      <c r="AS625" s="42"/>
      <c r="AT625" s="42"/>
      <c r="AU625" s="42"/>
      <c r="AV625" s="42"/>
      <c r="AW625" s="42"/>
      <c r="AX625" s="42"/>
      <c r="AY625" s="42"/>
      <c r="AZ625" s="42"/>
      <c r="BA625" s="42"/>
      <c r="BB625" s="42"/>
      <c r="BC625" s="42"/>
      <c r="BD625" s="42"/>
      <c r="BE625" s="42"/>
      <c r="BF625" s="42"/>
      <c r="BG625" s="42"/>
      <c r="BH625" s="42"/>
      <c r="BI625" s="42"/>
    </row>
    <row r="626" spans="2:61" ht="15.75" customHeight="1">
      <c r="B626" s="4"/>
      <c r="C626" s="346"/>
      <c r="D626" s="346"/>
      <c r="E626" s="346"/>
      <c r="F626" s="346"/>
      <c r="G626" s="346"/>
      <c r="H626" s="346"/>
      <c r="I626" s="346"/>
      <c r="J626" s="346"/>
      <c r="K626" s="346"/>
      <c r="L626" s="346"/>
      <c r="M626" s="346"/>
      <c r="N626" s="346"/>
      <c r="O626" s="346"/>
      <c r="P626" s="346"/>
      <c r="Q626" s="346"/>
      <c r="R626" s="346"/>
      <c r="S626" s="346"/>
      <c r="T626" s="346"/>
      <c r="U626" s="346"/>
      <c r="V626" s="38"/>
      <c r="W626" s="346"/>
      <c r="X626" s="346"/>
      <c r="Y626" s="42"/>
      <c r="Z626" s="42"/>
      <c r="AA626" s="42"/>
      <c r="AB626" s="42"/>
      <c r="AC626" s="42"/>
      <c r="AD626" s="42"/>
      <c r="AE626" s="42"/>
      <c r="AF626" s="42"/>
      <c r="AG626" s="42"/>
      <c r="AH626" s="42"/>
      <c r="AI626" s="42"/>
      <c r="AJ626" s="42"/>
      <c r="AK626" s="42"/>
      <c r="AL626" s="42"/>
      <c r="AM626" s="42"/>
      <c r="AN626" s="42"/>
      <c r="AO626" s="42"/>
      <c r="AP626" s="42"/>
      <c r="AQ626" s="42"/>
      <c r="AR626" s="42"/>
      <c r="AS626" s="42"/>
      <c r="AT626" s="42"/>
      <c r="AU626" s="42"/>
      <c r="AV626" s="42"/>
      <c r="AW626" s="42"/>
      <c r="AX626" s="42"/>
      <c r="AY626" s="42"/>
      <c r="AZ626" s="42"/>
      <c r="BA626" s="42"/>
      <c r="BB626" s="42"/>
      <c r="BC626" s="42"/>
      <c r="BD626" s="42"/>
      <c r="BE626" s="42"/>
      <c r="BF626" s="42"/>
      <c r="BG626" s="42"/>
      <c r="BH626" s="42"/>
      <c r="BI626" s="42"/>
    </row>
    <row r="627" spans="2:61" ht="15.75" customHeight="1">
      <c r="B627" s="4"/>
      <c r="C627" s="346"/>
      <c r="D627" s="346"/>
      <c r="E627" s="346"/>
      <c r="F627" s="346"/>
      <c r="G627" s="346"/>
      <c r="H627" s="346"/>
      <c r="I627" s="346"/>
      <c r="J627" s="346"/>
      <c r="K627" s="346"/>
      <c r="L627" s="346"/>
      <c r="M627" s="346"/>
      <c r="N627" s="346"/>
      <c r="O627" s="346"/>
      <c r="P627" s="346"/>
      <c r="Q627" s="346"/>
      <c r="R627" s="346"/>
      <c r="S627" s="346"/>
      <c r="T627" s="346"/>
      <c r="U627" s="346"/>
      <c r="V627" s="38"/>
      <c r="W627" s="346"/>
      <c r="X627" s="346"/>
      <c r="Y627" s="42"/>
      <c r="Z627" s="42"/>
      <c r="AA627" s="42"/>
      <c r="AB627" s="42"/>
      <c r="AC627" s="42"/>
      <c r="AD627" s="42"/>
      <c r="AE627" s="42"/>
      <c r="AF627" s="42"/>
      <c r="AG627" s="42"/>
      <c r="AH627" s="42"/>
      <c r="AI627" s="42"/>
      <c r="AJ627" s="42"/>
      <c r="AK627" s="42"/>
      <c r="AL627" s="42"/>
      <c r="AM627" s="42"/>
      <c r="AN627" s="42"/>
      <c r="AO627" s="42"/>
      <c r="AP627" s="42"/>
      <c r="AQ627" s="42"/>
      <c r="AR627" s="42"/>
      <c r="AS627" s="42"/>
      <c r="AT627" s="42"/>
      <c r="AU627" s="42"/>
      <c r="AV627" s="42"/>
      <c r="AW627" s="42"/>
      <c r="AX627" s="42"/>
      <c r="AY627" s="42"/>
      <c r="AZ627" s="42"/>
      <c r="BA627" s="42"/>
      <c r="BB627" s="42"/>
      <c r="BC627" s="42"/>
      <c r="BD627" s="42"/>
      <c r="BE627" s="42"/>
      <c r="BF627" s="42"/>
      <c r="BG627" s="42"/>
      <c r="BH627" s="42"/>
      <c r="BI627" s="42"/>
    </row>
    <row r="628" spans="2:61" ht="15.75" customHeight="1">
      <c r="B628" s="4"/>
      <c r="C628" s="346"/>
      <c r="D628" s="346"/>
      <c r="E628" s="346"/>
      <c r="F628" s="346"/>
      <c r="G628" s="346"/>
      <c r="H628" s="346"/>
      <c r="I628" s="346"/>
      <c r="J628" s="346"/>
      <c r="K628" s="346"/>
      <c r="L628" s="346"/>
      <c r="M628" s="346"/>
      <c r="N628" s="346"/>
      <c r="O628" s="346"/>
      <c r="P628" s="346"/>
      <c r="Q628" s="346"/>
      <c r="R628" s="346"/>
      <c r="S628" s="346"/>
      <c r="T628" s="346"/>
      <c r="U628" s="346"/>
      <c r="V628" s="38"/>
      <c r="W628" s="346"/>
      <c r="X628" s="346"/>
      <c r="Y628" s="42"/>
      <c r="Z628" s="42"/>
      <c r="AA628" s="42"/>
      <c r="AB628" s="42"/>
      <c r="AC628" s="42"/>
      <c r="AD628" s="42"/>
      <c r="AE628" s="42"/>
      <c r="AF628" s="42"/>
      <c r="AG628" s="42"/>
      <c r="AH628" s="42"/>
      <c r="AI628" s="42"/>
      <c r="AJ628" s="42"/>
      <c r="AK628" s="42"/>
      <c r="AL628" s="42"/>
      <c r="AM628" s="42"/>
      <c r="AN628" s="42"/>
      <c r="AO628" s="42"/>
      <c r="AP628" s="42"/>
      <c r="AQ628" s="42"/>
      <c r="AR628" s="42"/>
      <c r="AS628" s="42"/>
      <c r="AT628" s="42"/>
      <c r="AU628" s="42"/>
      <c r="AV628" s="42"/>
      <c r="AW628" s="42"/>
      <c r="AX628" s="42"/>
      <c r="AY628" s="42"/>
      <c r="AZ628" s="42"/>
      <c r="BA628" s="42"/>
      <c r="BB628" s="42"/>
      <c r="BC628" s="42"/>
      <c r="BD628" s="42"/>
      <c r="BE628" s="42"/>
      <c r="BF628" s="42"/>
      <c r="BG628" s="42"/>
      <c r="BH628" s="42"/>
      <c r="BI628" s="42"/>
    </row>
    <row r="629" spans="2:61" ht="15.75" customHeight="1">
      <c r="B629" s="4"/>
      <c r="C629" s="346"/>
      <c r="D629" s="346"/>
      <c r="E629" s="346"/>
      <c r="F629" s="346"/>
      <c r="G629" s="346"/>
      <c r="H629" s="346"/>
      <c r="I629" s="346"/>
      <c r="J629" s="346"/>
      <c r="K629" s="346"/>
      <c r="L629" s="346"/>
      <c r="M629" s="346"/>
      <c r="N629" s="346"/>
      <c r="O629" s="346"/>
      <c r="P629" s="346"/>
      <c r="Q629" s="346"/>
      <c r="R629" s="346"/>
      <c r="S629" s="346"/>
      <c r="T629" s="346"/>
      <c r="U629" s="346"/>
      <c r="V629" s="38"/>
      <c r="W629" s="346"/>
      <c r="X629" s="346"/>
      <c r="Y629" s="42"/>
      <c r="Z629" s="42"/>
      <c r="AA629" s="42"/>
      <c r="AB629" s="42"/>
      <c r="AC629" s="42"/>
      <c r="AD629" s="42"/>
      <c r="AE629" s="42"/>
      <c r="AF629" s="42"/>
      <c r="AG629" s="42"/>
      <c r="AH629" s="42"/>
      <c r="AI629" s="42"/>
      <c r="AJ629" s="42"/>
      <c r="AK629" s="42"/>
      <c r="AL629" s="42"/>
      <c r="AM629" s="42"/>
      <c r="AN629" s="42"/>
      <c r="AO629" s="42"/>
      <c r="AP629" s="42"/>
      <c r="AQ629" s="42"/>
      <c r="AR629" s="42"/>
      <c r="AS629" s="42"/>
      <c r="AT629" s="42"/>
      <c r="AU629" s="42"/>
      <c r="AV629" s="42"/>
      <c r="AW629" s="42"/>
      <c r="AX629" s="42"/>
      <c r="AY629" s="42"/>
      <c r="AZ629" s="42"/>
      <c r="BA629" s="42"/>
      <c r="BB629" s="42"/>
      <c r="BC629" s="42"/>
      <c r="BD629" s="42"/>
      <c r="BE629" s="42"/>
      <c r="BF629" s="42"/>
      <c r="BG629" s="42"/>
      <c r="BH629" s="42"/>
      <c r="BI629" s="42"/>
    </row>
    <row r="630" spans="2:61" ht="15.75" customHeight="1">
      <c r="B630" s="4"/>
      <c r="C630" s="346"/>
      <c r="D630" s="346"/>
      <c r="E630" s="346"/>
      <c r="F630" s="346"/>
      <c r="G630" s="346"/>
      <c r="H630" s="346"/>
      <c r="I630" s="346"/>
      <c r="J630" s="346"/>
      <c r="K630" s="346"/>
      <c r="L630" s="346"/>
      <c r="M630" s="346"/>
      <c r="N630" s="346"/>
      <c r="O630" s="346"/>
      <c r="P630" s="346"/>
      <c r="Q630" s="346"/>
      <c r="R630" s="346"/>
      <c r="S630" s="346"/>
      <c r="T630" s="346"/>
      <c r="U630" s="346"/>
      <c r="V630" s="38"/>
      <c r="W630" s="346"/>
      <c r="X630" s="346"/>
      <c r="Y630" s="42"/>
      <c r="Z630" s="42"/>
      <c r="AA630" s="42"/>
      <c r="AB630" s="42"/>
      <c r="AC630" s="42"/>
      <c r="AD630" s="42"/>
      <c r="AE630" s="42"/>
      <c r="AF630" s="42"/>
      <c r="AG630" s="42"/>
      <c r="AH630" s="42"/>
      <c r="AI630" s="42"/>
      <c r="AJ630" s="42"/>
      <c r="AK630" s="42"/>
      <c r="AL630" s="42"/>
      <c r="AM630" s="42"/>
      <c r="AN630" s="42"/>
      <c r="AO630" s="42"/>
      <c r="AP630" s="42"/>
      <c r="AQ630" s="42"/>
      <c r="AR630" s="42"/>
      <c r="AS630" s="42"/>
      <c r="AT630" s="42"/>
      <c r="AU630" s="42"/>
      <c r="AV630" s="42"/>
      <c r="AW630" s="42"/>
      <c r="AX630" s="42"/>
      <c r="AY630" s="42"/>
      <c r="AZ630" s="42"/>
      <c r="BA630" s="42"/>
      <c r="BB630" s="42"/>
      <c r="BC630" s="42"/>
      <c r="BD630" s="42"/>
      <c r="BE630" s="42"/>
      <c r="BF630" s="42"/>
      <c r="BG630" s="42"/>
      <c r="BH630" s="42"/>
      <c r="BI630" s="42"/>
    </row>
    <row r="631" spans="2:61" ht="15.75" customHeight="1">
      <c r="B631" s="4"/>
      <c r="C631" s="346"/>
      <c r="D631" s="346"/>
      <c r="E631" s="346"/>
      <c r="F631" s="346"/>
      <c r="G631" s="346"/>
      <c r="H631" s="346"/>
      <c r="I631" s="346"/>
      <c r="J631" s="346"/>
      <c r="K631" s="346"/>
      <c r="L631" s="346"/>
      <c r="M631" s="346"/>
      <c r="N631" s="346"/>
      <c r="O631" s="346"/>
      <c r="P631" s="346"/>
      <c r="Q631" s="346"/>
      <c r="R631" s="346"/>
      <c r="S631" s="346"/>
      <c r="T631" s="346"/>
      <c r="U631" s="346"/>
      <c r="V631" s="38"/>
      <c r="W631" s="346"/>
      <c r="X631" s="346"/>
      <c r="Y631" s="42"/>
      <c r="Z631" s="42"/>
      <c r="AA631" s="42"/>
      <c r="AB631" s="42"/>
      <c r="AC631" s="42"/>
      <c r="AD631" s="42"/>
      <c r="AE631" s="42"/>
      <c r="AF631" s="42"/>
      <c r="AG631" s="42"/>
      <c r="AH631" s="42"/>
      <c r="AI631" s="42"/>
      <c r="AJ631" s="42"/>
      <c r="AK631" s="42"/>
      <c r="AL631" s="42"/>
      <c r="AM631" s="42"/>
      <c r="AN631" s="42"/>
      <c r="AO631" s="42"/>
      <c r="AP631" s="42"/>
      <c r="AQ631" s="42"/>
      <c r="AR631" s="42"/>
      <c r="AS631" s="42"/>
      <c r="AT631" s="42"/>
      <c r="AU631" s="42"/>
      <c r="AV631" s="42"/>
      <c r="AW631" s="42"/>
      <c r="AX631" s="42"/>
      <c r="AY631" s="42"/>
      <c r="AZ631" s="42"/>
      <c r="BA631" s="42"/>
      <c r="BB631" s="42"/>
      <c r="BC631" s="42"/>
      <c r="BD631" s="42"/>
      <c r="BE631" s="42"/>
      <c r="BF631" s="42"/>
      <c r="BG631" s="42"/>
      <c r="BH631" s="42"/>
      <c r="BI631" s="42"/>
    </row>
    <row r="632" spans="2:61" ht="15.75" customHeight="1">
      <c r="B632" s="4"/>
      <c r="C632" s="346"/>
      <c r="D632" s="346"/>
      <c r="E632" s="346"/>
      <c r="F632" s="346"/>
      <c r="G632" s="346"/>
      <c r="H632" s="346"/>
      <c r="I632" s="346"/>
      <c r="J632" s="346"/>
      <c r="K632" s="346"/>
      <c r="L632" s="346"/>
      <c r="M632" s="346"/>
      <c r="N632" s="346"/>
      <c r="O632" s="346"/>
      <c r="P632" s="346"/>
      <c r="Q632" s="346"/>
      <c r="R632" s="346"/>
      <c r="S632" s="346"/>
      <c r="T632" s="346"/>
      <c r="U632" s="346"/>
      <c r="V632" s="38"/>
      <c r="W632" s="346"/>
      <c r="X632" s="346"/>
      <c r="Y632" s="42"/>
      <c r="Z632" s="42"/>
      <c r="AA632" s="42"/>
      <c r="AB632" s="42"/>
      <c r="AC632" s="42"/>
      <c r="AD632" s="42"/>
      <c r="AE632" s="42"/>
      <c r="AF632" s="42"/>
      <c r="AG632" s="42"/>
      <c r="AH632" s="42"/>
      <c r="AI632" s="42"/>
      <c r="AJ632" s="42"/>
      <c r="AK632" s="42"/>
      <c r="AL632" s="42"/>
      <c r="AM632" s="42"/>
      <c r="AN632" s="42"/>
      <c r="AO632" s="42"/>
      <c r="AP632" s="42"/>
      <c r="AQ632" s="42"/>
      <c r="AR632" s="42"/>
      <c r="AS632" s="42"/>
      <c r="AT632" s="42"/>
      <c r="AU632" s="42"/>
      <c r="AV632" s="42"/>
      <c r="AW632" s="42"/>
      <c r="AX632" s="42"/>
      <c r="AY632" s="42"/>
      <c r="AZ632" s="42"/>
      <c r="BA632" s="42"/>
      <c r="BB632" s="42"/>
      <c r="BC632" s="42"/>
      <c r="BD632" s="42"/>
      <c r="BE632" s="42"/>
      <c r="BF632" s="42"/>
      <c r="BG632" s="42"/>
      <c r="BH632" s="42"/>
      <c r="BI632" s="42"/>
    </row>
    <row r="633" spans="2:61" ht="15.75" customHeight="1">
      <c r="B633" s="4"/>
      <c r="C633" s="346"/>
      <c r="D633" s="346"/>
      <c r="E633" s="346"/>
      <c r="F633" s="346"/>
      <c r="G633" s="346"/>
      <c r="H633" s="346"/>
      <c r="I633" s="346"/>
      <c r="J633" s="346"/>
      <c r="K633" s="346"/>
      <c r="L633" s="346"/>
      <c r="M633" s="346"/>
      <c r="N633" s="346"/>
      <c r="O633" s="346"/>
      <c r="P633" s="346"/>
      <c r="Q633" s="346"/>
      <c r="R633" s="346"/>
      <c r="S633" s="346"/>
      <c r="T633" s="346"/>
      <c r="U633" s="346"/>
      <c r="V633" s="38"/>
      <c r="W633" s="346"/>
      <c r="X633" s="346"/>
      <c r="Y633" s="42"/>
      <c r="Z633" s="42"/>
      <c r="AA633" s="42"/>
      <c r="AB633" s="42"/>
      <c r="AC633" s="42"/>
      <c r="AD633" s="42"/>
      <c r="AE633" s="42"/>
      <c r="AF633" s="42"/>
      <c r="AG633" s="42"/>
      <c r="AH633" s="42"/>
      <c r="AI633" s="42"/>
      <c r="AJ633" s="42"/>
      <c r="AK633" s="42"/>
      <c r="AL633" s="42"/>
      <c r="AM633" s="42"/>
      <c r="AN633" s="42"/>
      <c r="AO633" s="42"/>
      <c r="AP633" s="42"/>
      <c r="AQ633" s="42"/>
      <c r="AR633" s="42"/>
      <c r="AS633" s="42"/>
      <c r="AT633" s="42"/>
      <c r="AU633" s="42"/>
      <c r="AV633" s="42"/>
      <c r="AW633" s="42"/>
      <c r="AX633" s="42"/>
      <c r="AY633" s="42"/>
      <c r="AZ633" s="42"/>
      <c r="BA633" s="42"/>
      <c r="BB633" s="42"/>
      <c r="BC633" s="42"/>
      <c r="BD633" s="42"/>
      <c r="BE633" s="42"/>
      <c r="BF633" s="42"/>
      <c r="BG633" s="42"/>
      <c r="BH633" s="42"/>
      <c r="BI633" s="42"/>
    </row>
    <row r="634" spans="2:61" ht="15.75" customHeight="1">
      <c r="B634" s="4"/>
      <c r="C634" s="346"/>
      <c r="D634" s="346"/>
      <c r="E634" s="346"/>
      <c r="F634" s="346"/>
      <c r="G634" s="346"/>
      <c r="H634" s="346"/>
      <c r="I634" s="346"/>
      <c r="J634" s="346"/>
      <c r="K634" s="346"/>
      <c r="L634" s="346"/>
      <c r="M634" s="346"/>
      <c r="N634" s="346"/>
      <c r="O634" s="346"/>
      <c r="P634" s="346"/>
      <c r="Q634" s="346"/>
      <c r="R634" s="346"/>
      <c r="S634" s="346"/>
      <c r="T634" s="346"/>
      <c r="U634" s="346"/>
      <c r="V634" s="38"/>
      <c r="W634" s="346"/>
      <c r="X634" s="346"/>
      <c r="Y634" s="42"/>
      <c r="Z634" s="42"/>
      <c r="AA634" s="42"/>
      <c r="AB634" s="42"/>
      <c r="AC634" s="42"/>
      <c r="AD634" s="42"/>
      <c r="AE634" s="42"/>
      <c r="AF634" s="42"/>
      <c r="AG634" s="42"/>
      <c r="AH634" s="42"/>
      <c r="AI634" s="42"/>
      <c r="AJ634" s="42"/>
      <c r="AK634" s="42"/>
      <c r="AL634" s="42"/>
      <c r="AM634" s="42"/>
      <c r="AN634" s="42"/>
      <c r="AO634" s="42"/>
      <c r="AP634" s="42"/>
      <c r="AQ634" s="42"/>
      <c r="AR634" s="42"/>
      <c r="AS634" s="42"/>
      <c r="AT634" s="42"/>
      <c r="AU634" s="42"/>
      <c r="AV634" s="42"/>
      <c r="AW634" s="42"/>
      <c r="AX634" s="42"/>
      <c r="AY634" s="42"/>
      <c r="AZ634" s="42"/>
      <c r="BA634" s="42"/>
      <c r="BB634" s="42"/>
      <c r="BC634" s="42"/>
      <c r="BD634" s="42"/>
      <c r="BE634" s="42"/>
      <c r="BF634" s="42"/>
      <c r="BG634" s="42"/>
      <c r="BH634" s="42"/>
      <c r="BI634" s="42"/>
    </row>
    <row r="635" spans="2:61" ht="15.75" customHeight="1">
      <c r="B635" s="4"/>
      <c r="C635" s="346"/>
      <c r="D635" s="346"/>
      <c r="E635" s="346"/>
      <c r="F635" s="346"/>
      <c r="G635" s="346"/>
      <c r="H635" s="346"/>
      <c r="I635" s="346"/>
      <c r="J635" s="346"/>
      <c r="K635" s="346"/>
      <c r="L635" s="346"/>
      <c r="M635" s="346"/>
      <c r="N635" s="346"/>
      <c r="O635" s="346"/>
      <c r="P635" s="346"/>
      <c r="Q635" s="346"/>
      <c r="R635" s="346"/>
      <c r="S635" s="346"/>
      <c r="T635" s="346"/>
      <c r="U635" s="346"/>
      <c r="V635" s="38"/>
      <c r="W635" s="346"/>
      <c r="X635" s="346"/>
      <c r="Y635" s="42"/>
      <c r="Z635" s="42"/>
      <c r="AA635" s="42"/>
      <c r="AB635" s="42"/>
      <c r="AC635" s="42"/>
      <c r="AD635" s="42"/>
      <c r="AE635" s="42"/>
      <c r="AF635" s="42"/>
      <c r="AG635" s="42"/>
      <c r="AH635" s="42"/>
      <c r="AI635" s="42"/>
      <c r="AJ635" s="42"/>
      <c r="AK635" s="42"/>
      <c r="AL635" s="42"/>
      <c r="AM635" s="42"/>
      <c r="AN635" s="42"/>
      <c r="AO635" s="42"/>
      <c r="AP635" s="42"/>
      <c r="AQ635" s="42"/>
      <c r="AR635" s="42"/>
      <c r="AS635" s="42"/>
      <c r="AT635" s="42"/>
      <c r="AU635" s="42"/>
      <c r="AV635" s="42"/>
      <c r="AW635" s="42"/>
      <c r="AX635" s="42"/>
      <c r="AY635" s="42"/>
      <c r="AZ635" s="42"/>
      <c r="BA635" s="42"/>
      <c r="BB635" s="42"/>
      <c r="BC635" s="42"/>
      <c r="BD635" s="42"/>
      <c r="BE635" s="42"/>
      <c r="BF635" s="42"/>
      <c r="BG635" s="42"/>
      <c r="BH635" s="42"/>
      <c r="BI635" s="42"/>
    </row>
    <row r="636" spans="2:61" ht="15.75" customHeight="1">
      <c r="B636" s="4"/>
      <c r="C636" s="346"/>
      <c r="D636" s="346"/>
      <c r="E636" s="346"/>
      <c r="F636" s="346"/>
      <c r="G636" s="346"/>
      <c r="H636" s="346"/>
      <c r="I636" s="346"/>
      <c r="J636" s="346"/>
      <c r="K636" s="346"/>
      <c r="L636" s="346"/>
      <c r="M636" s="346"/>
      <c r="N636" s="346"/>
      <c r="O636" s="346"/>
      <c r="P636" s="346"/>
      <c r="Q636" s="346"/>
      <c r="R636" s="346"/>
      <c r="S636" s="346"/>
      <c r="T636" s="346"/>
      <c r="U636" s="346"/>
      <c r="V636" s="38"/>
      <c r="W636" s="346"/>
      <c r="X636" s="346"/>
      <c r="Y636" s="42"/>
      <c r="Z636" s="42"/>
      <c r="AA636" s="42"/>
      <c r="AB636" s="42"/>
      <c r="AC636" s="42"/>
      <c r="AD636" s="42"/>
      <c r="AE636" s="42"/>
      <c r="AF636" s="42"/>
      <c r="AG636" s="42"/>
      <c r="AH636" s="42"/>
      <c r="AI636" s="42"/>
      <c r="AJ636" s="42"/>
      <c r="AK636" s="42"/>
      <c r="AL636" s="42"/>
      <c r="AM636" s="42"/>
      <c r="AN636" s="42"/>
      <c r="AO636" s="42"/>
      <c r="AP636" s="42"/>
      <c r="AQ636" s="42"/>
      <c r="AR636" s="42"/>
      <c r="AS636" s="42"/>
      <c r="AT636" s="42"/>
      <c r="AU636" s="42"/>
      <c r="AV636" s="42"/>
      <c r="AW636" s="42"/>
      <c r="AX636" s="42"/>
      <c r="AY636" s="42"/>
      <c r="AZ636" s="42"/>
      <c r="BA636" s="42"/>
      <c r="BB636" s="42"/>
      <c r="BC636" s="42"/>
      <c r="BD636" s="42"/>
      <c r="BE636" s="42"/>
      <c r="BF636" s="42"/>
      <c r="BG636" s="42"/>
      <c r="BH636" s="42"/>
      <c r="BI636" s="42"/>
    </row>
    <row r="637" spans="2:61" ht="15.75" customHeight="1">
      <c r="B637" s="4"/>
      <c r="C637" s="346"/>
      <c r="D637" s="346"/>
      <c r="E637" s="346"/>
      <c r="F637" s="346"/>
      <c r="G637" s="346"/>
      <c r="H637" s="346"/>
      <c r="I637" s="346"/>
      <c r="J637" s="346"/>
      <c r="K637" s="346"/>
      <c r="L637" s="346"/>
      <c r="M637" s="346"/>
      <c r="N637" s="346"/>
      <c r="O637" s="346"/>
      <c r="P637" s="346"/>
      <c r="Q637" s="346"/>
      <c r="R637" s="346"/>
      <c r="S637" s="346"/>
      <c r="T637" s="346"/>
      <c r="U637" s="346"/>
      <c r="V637" s="38"/>
      <c r="W637" s="346"/>
      <c r="X637" s="346"/>
      <c r="Y637" s="42"/>
      <c r="Z637" s="42"/>
      <c r="AA637" s="42"/>
      <c r="AB637" s="42"/>
      <c r="AC637" s="42"/>
      <c r="AD637" s="42"/>
      <c r="AE637" s="42"/>
      <c r="AF637" s="42"/>
      <c r="AG637" s="42"/>
      <c r="AH637" s="42"/>
      <c r="AI637" s="42"/>
      <c r="AJ637" s="42"/>
      <c r="AK637" s="42"/>
      <c r="AL637" s="42"/>
      <c r="AM637" s="42"/>
      <c r="AN637" s="42"/>
      <c r="AO637" s="42"/>
      <c r="AP637" s="42"/>
      <c r="AQ637" s="42"/>
      <c r="AR637" s="42"/>
      <c r="AS637" s="42"/>
      <c r="AT637" s="42"/>
      <c r="AU637" s="42"/>
      <c r="AV637" s="42"/>
      <c r="AW637" s="42"/>
      <c r="AX637" s="42"/>
      <c r="AY637" s="42"/>
      <c r="AZ637" s="42"/>
      <c r="BA637" s="42"/>
      <c r="BB637" s="42"/>
      <c r="BC637" s="42"/>
      <c r="BD637" s="42"/>
      <c r="BE637" s="42"/>
      <c r="BF637" s="42"/>
      <c r="BG637" s="42"/>
      <c r="BH637" s="42"/>
      <c r="BI637" s="42"/>
    </row>
    <row r="638" spans="2:61" ht="15.75" customHeight="1">
      <c r="B638" s="4"/>
      <c r="C638" s="346"/>
      <c r="D638" s="346"/>
      <c r="E638" s="346"/>
      <c r="F638" s="346"/>
      <c r="G638" s="346"/>
      <c r="H638" s="346"/>
      <c r="I638" s="346"/>
      <c r="J638" s="346"/>
      <c r="K638" s="346"/>
      <c r="L638" s="346"/>
      <c r="M638" s="346"/>
      <c r="N638" s="346"/>
      <c r="O638" s="346"/>
      <c r="P638" s="346"/>
      <c r="Q638" s="346"/>
      <c r="R638" s="346"/>
      <c r="S638" s="346"/>
      <c r="T638" s="346"/>
      <c r="U638" s="346"/>
      <c r="V638" s="38"/>
      <c r="W638" s="346"/>
      <c r="X638" s="346"/>
      <c r="Y638" s="42"/>
      <c r="Z638" s="42"/>
      <c r="AA638" s="42"/>
      <c r="AB638" s="42"/>
      <c r="AC638" s="42"/>
      <c r="AD638" s="42"/>
      <c r="AE638" s="42"/>
      <c r="AF638" s="42"/>
      <c r="AG638" s="42"/>
      <c r="AH638" s="42"/>
      <c r="AI638" s="42"/>
      <c r="AJ638" s="42"/>
      <c r="AK638" s="42"/>
      <c r="AL638" s="42"/>
      <c r="AM638" s="42"/>
      <c r="AN638" s="42"/>
      <c r="AO638" s="42"/>
      <c r="AP638" s="42"/>
      <c r="AQ638" s="42"/>
      <c r="AR638" s="42"/>
      <c r="AS638" s="42"/>
      <c r="AT638" s="42"/>
      <c r="AU638" s="42"/>
      <c r="AV638" s="42"/>
      <c r="AW638" s="42"/>
      <c r="AX638" s="42"/>
      <c r="AY638" s="42"/>
      <c r="AZ638" s="42"/>
      <c r="BA638" s="42"/>
      <c r="BB638" s="42"/>
      <c r="BC638" s="42"/>
      <c r="BD638" s="42"/>
      <c r="BE638" s="42"/>
      <c r="BF638" s="42"/>
      <c r="BG638" s="42"/>
      <c r="BH638" s="42"/>
      <c r="BI638" s="42"/>
    </row>
    <row r="639" spans="2:61" ht="15.75" customHeight="1">
      <c r="B639" s="4"/>
      <c r="C639" s="346"/>
      <c r="D639" s="346"/>
      <c r="E639" s="346"/>
      <c r="F639" s="346"/>
      <c r="G639" s="346"/>
      <c r="H639" s="346"/>
      <c r="I639" s="346"/>
      <c r="J639" s="346"/>
      <c r="K639" s="346"/>
      <c r="L639" s="346"/>
      <c r="M639" s="346"/>
      <c r="N639" s="346"/>
      <c r="O639" s="346"/>
      <c r="P639" s="346"/>
      <c r="Q639" s="346"/>
      <c r="R639" s="346"/>
      <c r="S639" s="346"/>
      <c r="T639" s="346"/>
      <c r="U639" s="346"/>
      <c r="V639" s="38"/>
      <c r="W639" s="346"/>
      <c r="X639" s="346"/>
      <c r="Y639" s="42"/>
      <c r="Z639" s="42"/>
      <c r="AA639" s="42"/>
      <c r="AB639" s="42"/>
      <c r="AC639" s="42"/>
      <c r="AD639" s="42"/>
      <c r="AE639" s="42"/>
      <c r="AF639" s="42"/>
      <c r="AG639" s="42"/>
      <c r="AH639" s="42"/>
      <c r="AI639" s="42"/>
      <c r="AJ639" s="42"/>
      <c r="AK639" s="42"/>
      <c r="AL639" s="42"/>
      <c r="AM639" s="42"/>
      <c r="AN639" s="42"/>
      <c r="AO639" s="42"/>
      <c r="AP639" s="42"/>
      <c r="AQ639" s="42"/>
      <c r="AR639" s="42"/>
      <c r="AS639" s="42"/>
      <c r="AT639" s="42"/>
      <c r="AU639" s="42"/>
      <c r="AV639" s="42"/>
      <c r="AW639" s="42"/>
      <c r="AX639" s="42"/>
      <c r="AY639" s="42"/>
      <c r="AZ639" s="42"/>
      <c r="BA639" s="42"/>
      <c r="BB639" s="42"/>
      <c r="BC639" s="42"/>
      <c r="BD639" s="42"/>
      <c r="BE639" s="42"/>
      <c r="BF639" s="42"/>
      <c r="BG639" s="42"/>
      <c r="BH639" s="42"/>
      <c r="BI639" s="42"/>
    </row>
    <row r="640" spans="2:61" ht="15.75" customHeight="1">
      <c r="B640" s="4"/>
      <c r="C640" s="346"/>
      <c r="D640" s="346"/>
      <c r="E640" s="346"/>
      <c r="F640" s="346"/>
      <c r="G640" s="346"/>
      <c r="H640" s="346"/>
      <c r="I640" s="346"/>
      <c r="J640" s="346"/>
      <c r="K640" s="346"/>
      <c r="L640" s="346"/>
      <c r="M640" s="346"/>
      <c r="N640" s="346"/>
      <c r="O640" s="346"/>
      <c r="P640" s="346"/>
      <c r="Q640" s="346"/>
      <c r="R640" s="346"/>
      <c r="S640" s="346"/>
      <c r="T640" s="346"/>
      <c r="U640" s="346"/>
      <c r="V640" s="38"/>
      <c r="W640" s="346"/>
      <c r="X640" s="346"/>
      <c r="Y640" s="42"/>
      <c r="Z640" s="42"/>
      <c r="AA640" s="42"/>
      <c r="AB640" s="42"/>
      <c r="AC640" s="42"/>
      <c r="AD640" s="42"/>
      <c r="AE640" s="42"/>
      <c r="AF640" s="42"/>
      <c r="AG640" s="42"/>
      <c r="AH640" s="42"/>
      <c r="AI640" s="42"/>
      <c r="AJ640" s="42"/>
      <c r="AK640" s="42"/>
      <c r="AL640" s="42"/>
      <c r="AM640" s="42"/>
      <c r="AN640" s="42"/>
      <c r="AO640" s="42"/>
      <c r="AP640" s="42"/>
      <c r="AQ640" s="42"/>
      <c r="AR640" s="42"/>
      <c r="AS640" s="42"/>
      <c r="AT640" s="42"/>
      <c r="AU640" s="42"/>
      <c r="AV640" s="42"/>
      <c r="AW640" s="42"/>
      <c r="AX640" s="42"/>
      <c r="AY640" s="42"/>
      <c r="AZ640" s="42"/>
      <c r="BA640" s="42"/>
      <c r="BB640" s="42"/>
      <c r="BC640" s="42"/>
      <c r="BD640" s="42"/>
      <c r="BE640" s="42"/>
      <c r="BF640" s="42"/>
      <c r="BG640" s="42"/>
      <c r="BH640" s="42"/>
      <c r="BI640" s="42"/>
    </row>
    <row r="641" spans="2:61" ht="15.75" customHeight="1">
      <c r="B641" s="4"/>
      <c r="C641" s="346"/>
      <c r="D641" s="346"/>
      <c r="E641" s="346"/>
      <c r="F641" s="346"/>
      <c r="G641" s="346"/>
      <c r="H641" s="346"/>
      <c r="I641" s="346"/>
      <c r="J641" s="346"/>
      <c r="K641" s="346"/>
      <c r="L641" s="346"/>
      <c r="M641" s="346"/>
      <c r="N641" s="346"/>
      <c r="O641" s="346"/>
      <c r="P641" s="346"/>
      <c r="Q641" s="346"/>
      <c r="R641" s="346"/>
      <c r="S641" s="346"/>
      <c r="T641" s="346"/>
      <c r="U641" s="346"/>
      <c r="V641" s="38"/>
      <c r="W641" s="346"/>
      <c r="X641" s="346"/>
      <c r="Y641" s="42"/>
      <c r="Z641" s="42"/>
      <c r="AA641" s="42"/>
      <c r="AB641" s="42"/>
      <c r="AC641" s="42"/>
      <c r="AD641" s="42"/>
      <c r="AE641" s="42"/>
      <c r="AF641" s="42"/>
      <c r="AG641" s="42"/>
      <c r="AH641" s="42"/>
      <c r="AI641" s="42"/>
      <c r="AJ641" s="42"/>
      <c r="AK641" s="42"/>
      <c r="AL641" s="42"/>
      <c r="AM641" s="42"/>
      <c r="AN641" s="42"/>
      <c r="AO641" s="42"/>
      <c r="AP641" s="42"/>
      <c r="AQ641" s="42"/>
      <c r="AR641" s="42"/>
      <c r="AS641" s="42"/>
      <c r="AT641" s="42"/>
      <c r="AU641" s="42"/>
      <c r="AV641" s="42"/>
      <c r="AW641" s="42"/>
      <c r="AX641" s="42"/>
      <c r="AY641" s="42"/>
      <c r="AZ641" s="42"/>
      <c r="BA641" s="42"/>
      <c r="BB641" s="42"/>
      <c r="BC641" s="42"/>
      <c r="BD641" s="42"/>
      <c r="BE641" s="42"/>
      <c r="BF641" s="42"/>
      <c r="BG641" s="42"/>
      <c r="BH641" s="42"/>
      <c r="BI641" s="42"/>
    </row>
    <row r="642" spans="2:61" ht="15.75" customHeight="1">
      <c r="B642" s="4"/>
      <c r="C642" s="346"/>
      <c r="D642" s="346"/>
      <c r="E642" s="346"/>
      <c r="F642" s="346"/>
      <c r="G642" s="346"/>
      <c r="H642" s="346"/>
      <c r="I642" s="346"/>
      <c r="J642" s="346"/>
      <c r="K642" s="346"/>
      <c r="L642" s="346"/>
      <c r="M642" s="346"/>
      <c r="N642" s="346"/>
      <c r="O642" s="346"/>
      <c r="P642" s="346"/>
      <c r="Q642" s="346"/>
      <c r="R642" s="346"/>
      <c r="S642" s="346"/>
      <c r="T642" s="346"/>
      <c r="U642" s="346"/>
      <c r="V642" s="38"/>
      <c r="W642" s="346"/>
      <c r="X642" s="346"/>
      <c r="Y642" s="42"/>
      <c r="Z642" s="42"/>
      <c r="AA642" s="42"/>
      <c r="AB642" s="42"/>
      <c r="AC642" s="42"/>
      <c r="AD642" s="42"/>
      <c r="AE642" s="42"/>
      <c r="AF642" s="42"/>
      <c r="AG642" s="42"/>
      <c r="AH642" s="42"/>
      <c r="AI642" s="42"/>
      <c r="AJ642" s="42"/>
      <c r="AK642" s="42"/>
      <c r="AL642" s="42"/>
      <c r="AM642" s="42"/>
      <c r="AN642" s="42"/>
      <c r="AO642" s="42"/>
      <c r="AP642" s="42"/>
      <c r="AQ642" s="42"/>
      <c r="AR642" s="42"/>
      <c r="AS642" s="42"/>
      <c r="AT642" s="42"/>
      <c r="AU642" s="42"/>
      <c r="AV642" s="42"/>
      <c r="AW642" s="42"/>
      <c r="AX642" s="42"/>
      <c r="AY642" s="42"/>
      <c r="AZ642" s="42"/>
      <c r="BA642" s="42"/>
      <c r="BB642" s="42"/>
      <c r="BC642" s="42"/>
      <c r="BD642" s="42"/>
      <c r="BE642" s="42"/>
      <c r="BF642" s="42"/>
      <c r="BG642" s="42"/>
      <c r="BH642" s="42"/>
      <c r="BI642" s="42"/>
    </row>
    <row r="643" spans="2:61" ht="15.75" customHeight="1">
      <c r="B643" s="4"/>
      <c r="C643" s="346"/>
      <c r="D643" s="346"/>
      <c r="E643" s="346"/>
      <c r="F643" s="346"/>
      <c r="G643" s="346"/>
      <c r="H643" s="346"/>
      <c r="I643" s="346"/>
      <c r="J643" s="346"/>
      <c r="K643" s="346"/>
      <c r="L643" s="346"/>
      <c r="M643" s="346"/>
      <c r="N643" s="346"/>
      <c r="O643" s="346"/>
      <c r="P643" s="346"/>
      <c r="Q643" s="346"/>
      <c r="R643" s="346"/>
      <c r="S643" s="346"/>
      <c r="T643" s="346"/>
      <c r="U643" s="346"/>
      <c r="V643" s="38"/>
      <c r="W643" s="346"/>
      <c r="X643" s="346"/>
      <c r="Y643" s="42"/>
      <c r="Z643" s="42"/>
      <c r="AA643" s="42"/>
      <c r="AB643" s="42"/>
      <c r="AC643" s="42"/>
      <c r="AD643" s="42"/>
      <c r="AE643" s="42"/>
      <c r="AF643" s="42"/>
      <c r="AG643" s="42"/>
      <c r="AH643" s="42"/>
      <c r="AI643" s="42"/>
      <c r="AJ643" s="42"/>
      <c r="AK643" s="42"/>
      <c r="AL643" s="42"/>
      <c r="AM643" s="42"/>
      <c r="AN643" s="42"/>
      <c r="AO643" s="42"/>
      <c r="AP643" s="42"/>
      <c r="AQ643" s="42"/>
      <c r="AR643" s="42"/>
      <c r="AS643" s="42"/>
      <c r="AT643" s="42"/>
      <c r="AU643" s="42"/>
      <c r="AV643" s="42"/>
      <c r="AW643" s="42"/>
      <c r="AX643" s="42"/>
      <c r="AY643" s="42"/>
      <c r="AZ643" s="42"/>
      <c r="BA643" s="42"/>
      <c r="BB643" s="42"/>
      <c r="BC643" s="42"/>
      <c r="BD643" s="42"/>
      <c r="BE643" s="42"/>
      <c r="BF643" s="42"/>
      <c r="BG643" s="42"/>
      <c r="BH643" s="42"/>
      <c r="BI643" s="42"/>
    </row>
    <row r="644" spans="2:61" ht="15.75" customHeight="1">
      <c r="B644" s="4"/>
      <c r="C644" s="346"/>
      <c r="D644" s="346"/>
      <c r="E644" s="346"/>
      <c r="F644" s="346"/>
      <c r="G644" s="346"/>
      <c r="H644" s="346"/>
      <c r="I644" s="346"/>
      <c r="J644" s="346"/>
      <c r="K644" s="346"/>
      <c r="L644" s="346"/>
      <c r="M644" s="346"/>
      <c r="N644" s="346"/>
      <c r="O644" s="346"/>
      <c r="P644" s="346"/>
      <c r="Q644" s="346"/>
      <c r="R644" s="346"/>
      <c r="S644" s="346"/>
      <c r="T644" s="346"/>
      <c r="U644" s="346"/>
      <c r="V644" s="38"/>
      <c r="W644" s="346"/>
      <c r="X644" s="346"/>
      <c r="Y644" s="42"/>
      <c r="Z644" s="42"/>
      <c r="AA644" s="42"/>
      <c r="AB644" s="42"/>
      <c r="AC644" s="42"/>
      <c r="AD644" s="42"/>
      <c r="AE644" s="42"/>
      <c r="AF644" s="42"/>
      <c r="AG644" s="42"/>
      <c r="AH644" s="42"/>
      <c r="AI644" s="42"/>
      <c r="AJ644" s="42"/>
      <c r="AK644" s="42"/>
      <c r="AL644" s="42"/>
      <c r="AM644" s="42"/>
      <c r="AN644" s="42"/>
      <c r="AO644" s="42"/>
      <c r="AP644" s="42"/>
      <c r="AQ644" s="42"/>
      <c r="AR644" s="42"/>
      <c r="AS644" s="42"/>
      <c r="AT644" s="42"/>
      <c r="AU644" s="42"/>
      <c r="AV644" s="42"/>
      <c r="AW644" s="42"/>
      <c r="AX644" s="42"/>
      <c r="AY644" s="42"/>
      <c r="AZ644" s="42"/>
      <c r="BA644" s="42"/>
      <c r="BB644" s="42"/>
      <c r="BC644" s="42"/>
      <c r="BD644" s="42"/>
      <c r="BE644" s="42"/>
      <c r="BF644" s="42"/>
      <c r="BG644" s="42"/>
      <c r="BH644" s="42"/>
      <c r="BI644" s="42"/>
    </row>
    <row r="645" spans="2:61" ht="15.75" customHeight="1">
      <c r="B645" s="4"/>
      <c r="C645" s="346"/>
      <c r="D645" s="346"/>
      <c r="E645" s="346"/>
      <c r="F645" s="346"/>
      <c r="G645" s="346"/>
      <c r="H645" s="346"/>
      <c r="I645" s="346"/>
      <c r="J645" s="346"/>
      <c r="K645" s="346"/>
      <c r="L645" s="346"/>
      <c r="M645" s="346"/>
      <c r="N645" s="346"/>
      <c r="O645" s="346"/>
      <c r="P645" s="346"/>
      <c r="Q645" s="346"/>
      <c r="R645" s="346"/>
      <c r="S645" s="346"/>
      <c r="T645" s="346"/>
      <c r="U645" s="346"/>
      <c r="V645" s="38"/>
      <c r="W645" s="346"/>
      <c r="X645" s="346"/>
      <c r="Y645" s="42"/>
      <c r="Z645" s="42"/>
      <c r="AA645" s="42"/>
      <c r="AB645" s="42"/>
      <c r="AC645" s="42"/>
      <c r="AD645" s="42"/>
      <c r="AE645" s="42"/>
      <c r="AF645" s="42"/>
      <c r="AG645" s="42"/>
      <c r="AH645" s="42"/>
      <c r="AI645" s="42"/>
      <c r="AJ645" s="42"/>
      <c r="AK645" s="42"/>
      <c r="AL645" s="42"/>
      <c r="AM645" s="42"/>
      <c r="AN645" s="42"/>
      <c r="AO645" s="42"/>
      <c r="AP645" s="42"/>
      <c r="AQ645" s="42"/>
      <c r="AR645" s="42"/>
      <c r="AS645" s="42"/>
      <c r="AT645" s="42"/>
      <c r="AU645" s="42"/>
      <c r="AV645" s="42"/>
      <c r="AW645" s="42"/>
      <c r="AX645" s="42"/>
      <c r="AY645" s="42"/>
      <c r="AZ645" s="42"/>
      <c r="BA645" s="42"/>
      <c r="BB645" s="42"/>
      <c r="BC645" s="42"/>
      <c r="BD645" s="42"/>
      <c r="BE645" s="42"/>
      <c r="BF645" s="42"/>
      <c r="BG645" s="42"/>
      <c r="BH645" s="42"/>
      <c r="BI645" s="42"/>
    </row>
    <row r="646" spans="2:61" ht="15.75" customHeight="1">
      <c r="B646" s="4"/>
      <c r="C646" s="346"/>
      <c r="D646" s="346"/>
      <c r="E646" s="346"/>
      <c r="F646" s="346"/>
      <c r="G646" s="346"/>
      <c r="H646" s="346"/>
      <c r="I646" s="346"/>
      <c r="J646" s="346"/>
      <c r="K646" s="346"/>
      <c r="L646" s="346"/>
      <c r="M646" s="346"/>
      <c r="N646" s="346"/>
      <c r="O646" s="346"/>
      <c r="P646" s="346"/>
      <c r="Q646" s="346"/>
      <c r="R646" s="346"/>
      <c r="S646" s="346"/>
      <c r="T646" s="346"/>
      <c r="U646" s="346"/>
      <c r="V646" s="38"/>
      <c r="W646" s="346"/>
      <c r="X646" s="346"/>
      <c r="Y646" s="42"/>
      <c r="Z646" s="42"/>
      <c r="AA646" s="42"/>
      <c r="AB646" s="42"/>
      <c r="AC646" s="42"/>
      <c r="AD646" s="42"/>
      <c r="AE646" s="42"/>
      <c r="AF646" s="42"/>
      <c r="AG646" s="42"/>
      <c r="AH646" s="42"/>
      <c r="AI646" s="42"/>
      <c r="AJ646" s="42"/>
      <c r="AK646" s="42"/>
      <c r="AL646" s="42"/>
      <c r="AM646" s="42"/>
      <c r="AN646" s="42"/>
      <c r="AO646" s="42"/>
      <c r="AP646" s="42"/>
      <c r="AQ646" s="42"/>
      <c r="AR646" s="42"/>
      <c r="AS646" s="42"/>
      <c r="AT646" s="42"/>
      <c r="AU646" s="42"/>
      <c r="AV646" s="42"/>
      <c r="AW646" s="42"/>
      <c r="AX646" s="42"/>
      <c r="AY646" s="42"/>
      <c r="AZ646" s="42"/>
      <c r="BA646" s="42"/>
      <c r="BB646" s="42"/>
      <c r="BC646" s="42"/>
      <c r="BD646" s="42"/>
      <c r="BE646" s="42"/>
      <c r="BF646" s="42"/>
      <c r="BG646" s="42"/>
      <c r="BH646" s="42"/>
      <c r="BI646" s="42"/>
    </row>
    <row r="647" spans="2:61" ht="15.75" customHeight="1">
      <c r="B647" s="4"/>
      <c r="C647" s="346"/>
      <c r="D647" s="346"/>
      <c r="E647" s="346"/>
      <c r="F647" s="346"/>
      <c r="G647" s="346"/>
      <c r="H647" s="346"/>
      <c r="I647" s="346"/>
      <c r="J647" s="346"/>
      <c r="K647" s="346"/>
      <c r="L647" s="346"/>
      <c r="M647" s="346"/>
      <c r="N647" s="346"/>
      <c r="O647" s="346"/>
      <c r="P647" s="346"/>
      <c r="Q647" s="346"/>
      <c r="R647" s="346"/>
      <c r="S647" s="346"/>
      <c r="T647" s="346"/>
      <c r="U647" s="346"/>
      <c r="V647" s="38"/>
      <c r="W647" s="346"/>
      <c r="X647" s="346"/>
      <c r="Y647" s="42"/>
      <c r="Z647" s="42"/>
      <c r="AA647" s="42"/>
      <c r="AB647" s="42"/>
      <c r="AC647" s="42"/>
      <c r="AD647" s="42"/>
      <c r="AE647" s="42"/>
      <c r="AF647" s="42"/>
      <c r="AG647" s="42"/>
      <c r="AH647" s="42"/>
      <c r="AI647" s="42"/>
      <c r="AJ647" s="42"/>
      <c r="AK647" s="42"/>
      <c r="AL647" s="42"/>
      <c r="AM647" s="42"/>
      <c r="AN647" s="42"/>
      <c r="AO647" s="42"/>
      <c r="AP647" s="42"/>
      <c r="AQ647" s="42"/>
      <c r="AR647" s="42"/>
      <c r="AS647" s="42"/>
      <c r="AT647" s="42"/>
      <c r="AU647" s="42"/>
      <c r="AV647" s="42"/>
      <c r="AW647" s="42"/>
      <c r="AX647" s="42"/>
      <c r="AY647" s="42"/>
      <c r="AZ647" s="42"/>
      <c r="BA647" s="42"/>
      <c r="BB647" s="42"/>
      <c r="BC647" s="42"/>
      <c r="BD647" s="42"/>
      <c r="BE647" s="42"/>
      <c r="BF647" s="42"/>
      <c r="BG647" s="42"/>
      <c r="BH647" s="42"/>
      <c r="BI647" s="42"/>
    </row>
    <row r="648" spans="2:61" ht="15.75" customHeight="1">
      <c r="B648" s="4"/>
      <c r="C648" s="346"/>
      <c r="D648" s="346"/>
      <c r="E648" s="346"/>
      <c r="F648" s="346"/>
      <c r="G648" s="346"/>
      <c r="H648" s="346"/>
      <c r="I648" s="346"/>
      <c r="J648" s="346"/>
      <c r="K648" s="346"/>
      <c r="L648" s="346"/>
      <c r="M648" s="346"/>
      <c r="N648" s="346"/>
      <c r="O648" s="346"/>
      <c r="P648" s="346"/>
      <c r="Q648" s="346"/>
      <c r="R648" s="346"/>
      <c r="S648" s="346"/>
      <c r="T648" s="346"/>
      <c r="U648" s="346"/>
      <c r="V648" s="38"/>
      <c r="W648" s="346"/>
      <c r="X648" s="346"/>
      <c r="Y648" s="42"/>
      <c r="Z648" s="42"/>
      <c r="AA648" s="42"/>
      <c r="AB648" s="42"/>
      <c r="AC648" s="42"/>
      <c r="AD648" s="42"/>
      <c r="AE648" s="42"/>
      <c r="AF648" s="42"/>
      <c r="AG648" s="42"/>
      <c r="AH648" s="42"/>
      <c r="AI648" s="42"/>
      <c r="AJ648" s="42"/>
      <c r="AK648" s="42"/>
      <c r="AL648" s="42"/>
      <c r="AM648" s="42"/>
      <c r="AN648" s="42"/>
      <c r="AO648" s="42"/>
      <c r="AP648" s="42"/>
      <c r="AQ648" s="42"/>
      <c r="AR648" s="42"/>
      <c r="AS648" s="42"/>
      <c r="AT648" s="42"/>
      <c r="AU648" s="42"/>
      <c r="AV648" s="42"/>
      <c r="AW648" s="42"/>
      <c r="AX648" s="42"/>
      <c r="AY648" s="42"/>
      <c r="AZ648" s="42"/>
      <c r="BA648" s="42"/>
      <c r="BB648" s="42"/>
      <c r="BC648" s="42"/>
      <c r="BD648" s="42"/>
      <c r="BE648" s="42"/>
      <c r="BF648" s="42"/>
      <c r="BG648" s="42"/>
      <c r="BH648" s="42"/>
      <c r="BI648" s="42"/>
    </row>
    <row r="649" spans="2:61" ht="15.75" customHeight="1">
      <c r="B649" s="4"/>
      <c r="C649" s="346"/>
      <c r="D649" s="346"/>
      <c r="E649" s="346"/>
      <c r="F649" s="346"/>
      <c r="G649" s="346"/>
      <c r="H649" s="346"/>
      <c r="I649" s="346"/>
      <c r="J649" s="346"/>
      <c r="K649" s="346"/>
      <c r="L649" s="346"/>
      <c r="M649" s="346"/>
      <c r="N649" s="346"/>
      <c r="O649" s="346"/>
      <c r="P649" s="346"/>
      <c r="Q649" s="346"/>
      <c r="R649" s="346"/>
      <c r="S649" s="346"/>
      <c r="T649" s="346"/>
      <c r="U649" s="346"/>
      <c r="V649" s="38"/>
      <c r="W649" s="346"/>
      <c r="X649" s="346"/>
      <c r="Y649" s="42"/>
      <c r="Z649" s="42"/>
      <c r="AA649" s="42"/>
      <c r="AB649" s="42"/>
      <c r="AC649" s="42"/>
      <c r="AD649" s="42"/>
      <c r="AE649" s="42"/>
      <c r="AF649" s="42"/>
      <c r="AG649" s="42"/>
      <c r="AH649" s="42"/>
      <c r="AI649" s="42"/>
      <c r="AJ649" s="42"/>
      <c r="AK649" s="42"/>
      <c r="AL649" s="42"/>
      <c r="AM649" s="42"/>
      <c r="AN649" s="42"/>
      <c r="AO649" s="42"/>
      <c r="AP649" s="42"/>
      <c r="AQ649" s="42"/>
      <c r="AR649" s="42"/>
      <c r="AS649" s="42"/>
      <c r="AT649" s="42"/>
      <c r="AU649" s="42"/>
      <c r="AV649" s="42"/>
      <c r="AW649" s="42"/>
      <c r="AX649" s="42"/>
      <c r="AY649" s="42"/>
      <c r="AZ649" s="42"/>
      <c r="BA649" s="42"/>
      <c r="BB649" s="42"/>
      <c r="BC649" s="42"/>
      <c r="BD649" s="42"/>
      <c r="BE649" s="42"/>
      <c r="BF649" s="42"/>
      <c r="BG649" s="42"/>
      <c r="BH649" s="42"/>
      <c r="BI649" s="42"/>
    </row>
    <row r="650" spans="2:61" ht="15.75" customHeight="1">
      <c r="B650" s="4"/>
      <c r="C650" s="346"/>
      <c r="D650" s="346"/>
      <c r="E650" s="346"/>
      <c r="F650" s="346"/>
      <c r="G650" s="346"/>
      <c r="H650" s="346"/>
      <c r="I650" s="346"/>
      <c r="J650" s="346"/>
      <c r="K650" s="346"/>
      <c r="L650" s="346"/>
      <c r="M650" s="346"/>
      <c r="N650" s="346"/>
      <c r="O650" s="346"/>
      <c r="P650" s="346"/>
      <c r="Q650" s="346"/>
      <c r="R650" s="346"/>
      <c r="S650" s="346"/>
      <c r="T650" s="346"/>
      <c r="U650" s="346"/>
      <c r="V650" s="38"/>
      <c r="W650" s="346"/>
      <c r="X650" s="346"/>
      <c r="Y650" s="42"/>
      <c r="Z650" s="42"/>
      <c r="AA650" s="42"/>
      <c r="AB650" s="42"/>
      <c r="AC650" s="42"/>
      <c r="AD650" s="42"/>
      <c r="AE650" s="42"/>
      <c r="AF650" s="42"/>
      <c r="AG650" s="42"/>
      <c r="AH650" s="42"/>
      <c r="AI650" s="42"/>
      <c r="AJ650" s="42"/>
      <c r="AK650" s="42"/>
      <c r="AL650" s="42"/>
      <c r="AM650" s="42"/>
      <c r="AN650" s="42"/>
      <c r="AO650" s="42"/>
      <c r="AP650" s="42"/>
      <c r="AQ650" s="42"/>
      <c r="AR650" s="42"/>
      <c r="AS650" s="42"/>
      <c r="AT650" s="42"/>
      <c r="AU650" s="42"/>
      <c r="AV650" s="42"/>
      <c r="AW650" s="42"/>
      <c r="AX650" s="42"/>
      <c r="AY650" s="42"/>
      <c r="AZ650" s="42"/>
      <c r="BA650" s="42"/>
      <c r="BB650" s="42"/>
      <c r="BC650" s="42"/>
      <c r="BD650" s="42"/>
      <c r="BE650" s="42"/>
      <c r="BF650" s="42"/>
      <c r="BG650" s="42"/>
      <c r="BH650" s="42"/>
      <c r="BI650" s="42"/>
    </row>
    <row r="651" spans="2:61" ht="15.75" customHeight="1">
      <c r="B651" s="4"/>
      <c r="C651" s="417"/>
      <c r="D651" s="346"/>
      <c r="E651" s="346"/>
      <c r="F651" s="346"/>
      <c r="G651" s="346"/>
      <c r="H651" s="346"/>
      <c r="I651" s="346"/>
      <c r="J651" s="346"/>
      <c r="K651" s="346"/>
      <c r="L651" s="346"/>
      <c r="M651" s="346"/>
      <c r="N651" s="346"/>
      <c r="O651" s="418"/>
      <c r="P651" s="346"/>
      <c r="Q651" s="346"/>
      <c r="R651" s="346"/>
      <c r="S651" s="346"/>
      <c r="T651" s="346"/>
      <c r="U651" s="346"/>
      <c r="V651" s="38"/>
      <c r="W651" s="346"/>
      <c r="X651" s="346"/>
      <c r="Y651" s="42"/>
      <c r="Z651" s="42"/>
      <c r="AA651" s="42"/>
      <c r="AB651" s="42"/>
      <c r="AC651" s="42"/>
      <c r="AD651" s="42"/>
      <c r="AE651" s="42"/>
      <c r="AF651" s="42"/>
      <c r="AG651" s="42"/>
      <c r="AH651" s="42"/>
      <c r="AI651" s="42"/>
      <c r="AJ651" s="42"/>
      <c r="AK651" s="42"/>
      <c r="AL651" s="42"/>
      <c r="AM651" s="42"/>
      <c r="AN651" s="42"/>
      <c r="AO651" s="42"/>
      <c r="AP651" s="42"/>
      <c r="AQ651" s="42"/>
      <c r="AR651" s="42"/>
      <c r="AS651" s="42"/>
      <c r="AT651" s="42"/>
      <c r="AU651" s="42"/>
      <c r="AV651" s="42"/>
      <c r="AW651" s="42"/>
      <c r="AX651" s="42"/>
      <c r="AY651" s="42"/>
      <c r="AZ651" s="42"/>
      <c r="BA651" s="42"/>
      <c r="BB651" s="42"/>
      <c r="BC651" s="42"/>
      <c r="BD651" s="42"/>
      <c r="BE651" s="42"/>
      <c r="BF651" s="42"/>
      <c r="BG651" s="42"/>
      <c r="BH651" s="42"/>
      <c r="BI651" s="42"/>
    </row>
    <row r="652" spans="2:61" ht="15.75" customHeight="1">
      <c r="B652" s="4"/>
      <c r="C652" s="407"/>
      <c r="D652" s="411"/>
      <c r="E652" s="411"/>
      <c r="F652" s="411"/>
      <c r="G652" s="411"/>
      <c r="H652" s="411"/>
      <c r="I652" s="411"/>
      <c r="J652" s="411"/>
      <c r="K652" s="411"/>
      <c r="L652" s="411"/>
      <c r="M652" s="411"/>
      <c r="N652" s="411"/>
      <c r="O652" s="411"/>
      <c r="P652" s="411"/>
      <c r="Q652" s="419"/>
      <c r="R652" s="411"/>
      <c r="S652" s="411"/>
      <c r="T652" s="346"/>
      <c r="U652" s="346"/>
      <c r="V652" s="38"/>
      <c r="W652" s="346"/>
      <c r="X652" s="346"/>
      <c r="Y652" s="42"/>
      <c r="Z652" s="42"/>
      <c r="AA652" s="42"/>
      <c r="AB652" s="42"/>
      <c r="AC652" s="42"/>
      <c r="AD652" s="42"/>
      <c r="AE652" s="42"/>
      <c r="AF652" s="42"/>
      <c r="AG652" s="42"/>
      <c r="AH652" s="42"/>
      <c r="AI652" s="42"/>
      <c r="AJ652" s="42"/>
      <c r="AK652" s="42"/>
      <c r="AL652" s="42"/>
      <c r="AM652" s="42"/>
      <c r="AN652" s="42"/>
      <c r="AO652" s="42"/>
      <c r="AP652" s="42"/>
      <c r="AQ652" s="42"/>
      <c r="AR652" s="42"/>
      <c r="AS652" s="42"/>
      <c r="AT652" s="42"/>
      <c r="AU652" s="42"/>
      <c r="AV652" s="42"/>
      <c r="AW652" s="42"/>
      <c r="AX652" s="42"/>
      <c r="AY652" s="42"/>
      <c r="AZ652" s="42"/>
      <c r="BA652" s="42"/>
      <c r="BB652" s="42"/>
      <c r="BC652" s="42"/>
      <c r="BD652" s="42"/>
      <c r="BE652" s="42"/>
      <c r="BF652" s="42"/>
      <c r="BG652" s="42"/>
      <c r="BH652" s="42"/>
      <c r="BI652" s="42"/>
    </row>
    <row r="653" spans="2:61" ht="15.75" customHeight="1">
      <c r="B653" s="4"/>
      <c r="C653" s="346"/>
      <c r="D653" s="408"/>
      <c r="E653" s="408"/>
      <c r="F653" s="420"/>
      <c r="G653" s="408"/>
      <c r="H653" s="408"/>
      <c r="I653" s="420"/>
      <c r="J653" s="412"/>
      <c r="K653" s="412"/>
      <c r="L653" s="421"/>
      <c r="M653" s="412"/>
      <c r="N653" s="412"/>
      <c r="O653" s="412"/>
      <c r="P653" s="412"/>
      <c r="Q653" s="409"/>
      <c r="R653" s="408"/>
      <c r="S653" s="420"/>
      <c r="T653" s="346"/>
      <c r="U653" s="346"/>
      <c r="V653" s="38"/>
      <c r="W653" s="346"/>
      <c r="X653" s="346"/>
      <c r="Y653" s="42"/>
      <c r="Z653" s="42"/>
      <c r="AA653" s="42"/>
      <c r="AB653" s="42"/>
      <c r="AC653" s="42"/>
      <c r="AD653" s="42"/>
      <c r="AE653" s="42"/>
      <c r="AF653" s="42"/>
      <c r="AG653" s="42"/>
      <c r="AH653" s="42"/>
      <c r="AI653" s="42"/>
      <c r="AJ653" s="42"/>
      <c r="AK653" s="42"/>
      <c r="AL653" s="42"/>
      <c r="AM653" s="42"/>
      <c r="AN653" s="42"/>
      <c r="AO653" s="42"/>
      <c r="AP653" s="42"/>
      <c r="AQ653" s="42"/>
      <c r="AR653" s="42"/>
      <c r="AS653" s="42"/>
      <c r="AT653" s="42"/>
      <c r="AU653" s="42"/>
      <c r="AV653" s="42"/>
      <c r="AW653" s="42"/>
      <c r="AX653" s="42"/>
      <c r="AY653" s="42"/>
      <c r="AZ653" s="42"/>
      <c r="BA653" s="42"/>
      <c r="BB653" s="42"/>
      <c r="BC653" s="42"/>
      <c r="BD653" s="42"/>
      <c r="BE653" s="42"/>
      <c r="BF653" s="42"/>
      <c r="BG653" s="42"/>
      <c r="BH653" s="42"/>
      <c r="BI653" s="42"/>
    </row>
    <row r="654" spans="2:61" ht="15.75" customHeight="1">
      <c r="B654" s="4"/>
      <c r="C654" s="422"/>
      <c r="D654" s="346"/>
      <c r="E654" s="346"/>
      <c r="F654" s="411"/>
      <c r="G654" s="346"/>
      <c r="H654" s="346"/>
      <c r="I654" s="411"/>
      <c r="J654" s="411"/>
      <c r="K654" s="411"/>
      <c r="L654" s="346"/>
      <c r="M654" s="411"/>
      <c r="N654" s="411"/>
      <c r="O654" s="346"/>
      <c r="P654" s="411"/>
      <c r="Q654" s="411"/>
      <c r="R654" s="346"/>
      <c r="S654" s="411"/>
      <c r="T654" s="346"/>
      <c r="U654" s="346"/>
      <c r="V654" s="38"/>
      <c r="W654" s="346"/>
      <c r="X654" s="346"/>
      <c r="Y654" s="42"/>
      <c r="Z654" s="42"/>
      <c r="AA654" s="42"/>
      <c r="AB654" s="42"/>
      <c r="AC654" s="42"/>
      <c r="AD654" s="42"/>
      <c r="AE654" s="42"/>
      <c r="AF654" s="42"/>
      <c r="AG654" s="42"/>
      <c r="AH654" s="42"/>
      <c r="AI654" s="42"/>
      <c r="AJ654" s="42"/>
      <c r="AK654" s="42"/>
      <c r="AL654" s="42"/>
      <c r="AM654" s="42"/>
      <c r="AN654" s="42"/>
      <c r="AO654" s="42"/>
      <c r="AP654" s="42"/>
      <c r="AQ654" s="42"/>
      <c r="AR654" s="42"/>
      <c r="AS654" s="42"/>
      <c r="AT654" s="42"/>
      <c r="AU654" s="42"/>
      <c r="AV654" s="42"/>
      <c r="AW654" s="42"/>
      <c r="AX654" s="42"/>
      <c r="AY654" s="42"/>
      <c r="AZ654" s="42"/>
      <c r="BA654" s="42"/>
      <c r="BB654" s="42"/>
      <c r="BC654" s="42"/>
      <c r="BD654" s="42"/>
      <c r="BE654" s="42"/>
      <c r="BF654" s="42"/>
      <c r="BG654" s="42"/>
      <c r="BH654" s="42"/>
      <c r="BI654" s="42"/>
    </row>
    <row r="655" spans="2:61" ht="15.75" customHeight="1">
      <c r="B655" s="4"/>
      <c r="C655" s="346"/>
      <c r="D655" s="346"/>
      <c r="E655" s="346"/>
      <c r="F655" s="404"/>
      <c r="G655" s="346"/>
      <c r="H655" s="346"/>
      <c r="I655" s="404"/>
      <c r="J655" s="404"/>
      <c r="K655" s="404"/>
      <c r="L655" s="404"/>
      <c r="M655" s="404"/>
      <c r="N655" s="404"/>
      <c r="O655" s="404"/>
      <c r="P655" s="404"/>
      <c r="Q655" s="404"/>
      <c r="R655" s="404"/>
      <c r="S655" s="404"/>
      <c r="T655" s="346"/>
      <c r="U655" s="346"/>
      <c r="V655" s="38"/>
      <c r="W655" s="346"/>
      <c r="X655" s="346"/>
      <c r="Y655" s="42"/>
      <c r="Z655" s="42"/>
      <c r="AA655" s="42"/>
      <c r="AB655" s="42"/>
      <c r="AC655" s="42"/>
      <c r="AD655" s="42"/>
      <c r="AE655" s="42"/>
      <c r="AF655" s="42"/>
      <c r="AG655" s="42"/>
      <c r="AH655" s="42"/>
      <c r="AI655" s="42"/>
      <c r="AJ655" s="42"/>
      <c r="AK655" s="42"/>
      <c r="AL655" s="42"/>
      <c r="AM655" s="42"/>
      <c r="AN655" s="42"/>
      <c r="AO655" s="42"/>
      <c r="AP655" s="42"/>
      <c r="AQ655" s="42"/>
      <c r="AR655" s="42"/>
      <c r="AS655" s="42"/>
      <c r="AT655" s="42"/>
      <c r="AU655" s="42"/>
      <c r="AV655" s="42"/>
      <c r="AW655" s="42"/>
      <c r="AX655" s="42"/>
      <c r="AY655" s="42"/>
      <c r="AZ655" s="42"/>
      <c r="BA655" s="42"/>
      <c r="BB655" s="42"/>
      <c r="BC655" s="42"/>
      <c r="BD655" s="42"/>
      <c r="BE655" s="42"/>
      <c r="BF655" s="42"/>
      <c r="BG655" s="42"/>
      <c r="BH655" s="42"/>
      <c r="BI655" s="42"/>
    </row>
    <row r="656" spans="2:61" ht="15.75" customHeight="1">
      <c r="B656" s="4"/>
      <c r="C656" s="403"/>
      <c r="D656" s="403"/>
      <c r="E656" s="403"/>
      <c r="F656" s="406"/>
      <c r="G656" s="403"/>
      <c r="H656" s="403"/>
      <c r="I656" s="406"/>
      <c r="J656" s="406"/>
      <c r="K656" s="406"/>
      <c r="L656" s="406"/>
      <c r="M656" s="406"/>
      <c r="N656" s="406"/>
      <c r="O656" s="406"/>
      <c r="P656" s="406"/>
      <c r="Q656" s="406"/>
      <c r="R656" s="406"/>
      <c r="S656" s="406"/>
      <c r="T656" s="346"/>
      <c r="U656" s="346"/>
      <c r="V656" s="38"/>
      <c r="W656" s="346"/>
      <c r="X656" s="346"/>
      <c r="Y656" s="42"/>
      <c r="Z656" s="42"/>
      <c r="AA656" s="42"/>
      <c r="AB656" s="42"/>
      <c r="AC656" s="42"/>
      <c r="AD656" s="42"/>
      <c r="AE656" s="42"/>
      <c r="AF656" s="42"/>
      <c r="AG656" s="42"/>
      <c r="AH656" s="42"/>
      <c r="AI656" s="42"/>
      <c r="AJ656" s="42"/>
      <c r="AK656" s="42"/>
      <c r="AL656" s="42"/>
      <c r="AM656" s="42"/>
      <c r="AN656" s="42"/>
      <c r="AO656" s="42"/>
      <c r="AP656" s="42"/>
      <c r="AQ656" s="42"/>
      <c r="AR656" s="42"/>
      <c r="AS656" s="42"/>
      <c r="AT656" s="42"/>
      <c r="AU656" s="42"/>
      <c r="AV656" s="42"/>
      <c r="AW656" s="42"/>
      <c r="AX656" s="42"/>
      <c r="AY656" s="42"/>
      <c r="AZ656" s="42"/>
      <c r="BA656" s="42"/>
      <c r="BB656" s="42"/>
      <c r="BC656" s="42"/>
      <c r="BD656" s="42"/>
      <c r="BE656" s="42"/>
      <c r="BF656" s="42"/>
      <c r="BG656" s="42"/>
      <c r="BH656" s="42"/>
      <c r="BI656" s="42"/>
    </row>
    <row r="657" spans="2:61" ht="15.75" customHeight="1">
      <c r="B657" s="4"/>
      <c r="C657" s="346"/>
      <c r="D657" s="346"/>
      <c r="E657" s="346"/>
      <c r="F657" s="346"/>
      <c r="G657" s="346"/>
      <c r="H657" s="346"/>
      <c r="I657" s="346"/>
      <c r="J657" s="404"/>
      <c r="K657" s="404"/>
      <c r="L657" s="404"/>
      <c r="M657" s="404"/>
      <c r="N657" s="404"/>
      <c r="O657" s="404"/>
      <c r="P657" s="404"/>
      <c r="Q657" s="404"/>
      <c r="R657" s="404"/>
      <c r="S657" s="404"/>
      <c r="T657" s="346"/>
      <c r="U657" s="346"/>
      <c r="V657" s="38"/>
      <c r="W657" s="346"/>
      <c r="X657" s="346"/>
      <c r="Y657" s="42"/>
      <c r="Z657" s="42"/>
      <c r="AA657" s="42"/>
      <c r="AB657" s="42"/>
      <c r="AC657" s="42"/>
      <c r="AD657" s="42"/>
      <c r="AE657" s="42"/>
      <c r="AF657" s="42"/>
      <c r="AG657" s="42"/>
      <c r="AH657" s="42"/>
      <c r="AI657" s="42"/>
      <c r="AJ657" s="42"/>
      <c r="AK657" s="42"/>
      <c r="AL657" s="42"/>
      <c r="AM657" s="42"/>
      <c r="AN657" s="42"/>
      <c r="AO657" s="42"/>
      <c r="AP657" s="42"/>
      <c r="AQ657" s="42"/>
      <c r="AR657" s="42"/>
      <c r="AS657" s="42"/>
      <c r="AT657" s="42"/>
      <c r="AU657" s="42"/>
      <c r="AV657" s="42"/>
      <c r="AW657" s="42"/>
      <c r="AX657" s="42"/>
      <c r="AY657" s="42"/>
      <c r="AZ657" s="42"/>
      <c r="BA657" s="42"/>
      <c r="BB657" s="42"/>
      <c r="BC657" s="42"/>
      <c r="BD657" s="42"/>
      <c r="BE657" s="42"/>
      <c r="BF657" s="42"/>
      <c r="BG657" s="42"/>
      <c r="BH657" s="42"/>
      <c r="BI657" s="42"/>
    </row>
    <row r="658" spans="2:61" ht="15.75" customHeight="1">
      <c r="B658" s="4"/>
      <c r="C658" s="346"/>
      <c r="D658" s="346"/>
      <c r="E658" s="346"/>
      <c r="F658" s="346"/>
      <c r="G658" s="346"/>
      <c r="H658" s="346"/>
      <c r="I658" s="346"/>
      <c r="J658" s="346"/>
      <c r="K658" s="404"/>
      <c r="L658" s="404"/>
      <c r="M658" s="346"/>
      <c r="N658" s="404"/>
      <c r="O658" s="404"/>
      <c r="P658" s="346"/>
      <c r="Q658" s="404"/>
      <c r="R658" s="404"/>
      <c r="S658" s="346"/>
      <c r="T658" s="346"/>
      <c r="U658" s="346"/>
      <c r="V658" s="38"/>
      <c r="W658" s="346"/>
      <c r="X658" s="346"/>
      <c r="Y658" s="42"/>
      <c r="Z658" s="42"/>
      <c r="AA658" s="42"/>
      <c r="AB658" s="42"/>
      <c r="AC658" s="42"/>
      <c r="AD658" s="42"/>
      <c r="AE658" s="42"/>
      <c r="AF658" s="42"/>
      <c r="AG658" s="42"/>
      <c r="AH658" s="42"/>
      <c r="AI658" s="42"/>
      <c r="AJ658" s="42"/>
      <c r="AK658" s="42"/>
      <c r="AL658" s="42"/>
      <c r="AM658" s="42"/>
      <c r="AN658" s="42"/>
      <c r="AO658" s="42"/>
      <c r="AP658" s="42"/>
      <c r="AQ658" s="42"/>
      <c r="AR658" s="42"/>
      <c r="AS658" s="42"/>
      <c r="AT658" s="42"/>
      <c r="AU658" s="42"/>
      <c r="AV658" s="42"/>
      <c r="AW658" s="42"/>
      <c r="AX658" s="42"/>
      <c r="AY658" s="42"/>
      <c r="AZ658" s="42"/>
      <c r="BA658" s="42"/>
      <c r="BB658" s="42"/>
      <c r="BC658" s="42"/>
      <c r="BD658" s="42"/>
      <c r="BE658" s="42"/>
      <c r="BF658" s="42"/>
      <c r="BG658" s="42"/>
      <c r="BH658" s="42"/>
      <c r="BI658" s="42"/>
    </row>
    <row r="659" spans="2:61" ht="15.75" customHeight="1">
      <c r="B659" s="4"/>
      <c r="C659" s="346"/>
      <c r="D659" s="346"/>
      <c r="E659" s="346"/>
      <c r="F659" s="346"/>
      <c r="G659" s="346"/>
      <c r="H659" s="346"/>
      <c r="I659" s="346"/>
      <c r="J659" s="346"/>
      <c r="K659" s="404"/>
      <c r="L659" s="404"/>
      <c r="M659" s="346"/>
      <c r="N659" s="404"/>
      <c r="O659" s="404"/>
      <c r="P659" s="346"/>
      <c r="Q659" s="404"/>
      <c r="R659" s="404"/>
      <c r="S659" s="346"/>
      <c r="T659" s="346"/>
      <c r="U659" s="346"/>
      <c r="V659" s="38"/>
      <c r="W659" s="346"/>
      <c r="X659" s="346"/>
      <c r="Y659" s="42"/>
      <c r="Z659" s="42"/>
      <c r="AA659" s="42"/>
      <c r="AB659" s="42"/>
      <c r="AC659" s="42"/>
      <c r="AD659" s="42"/>
      <c r="AE659" s="42"/>
      <c r="AF659" s="42"/>
      <c r="AG659" s="42"/>
      <c r="AH659" s="42"/>
      <c r="AI659" s="42"/>
      <c r="AJ659" s="42"/>
      <c r="AK659" s="42"/>
      <c r="AL659" s="42"/>
      <c r="AM659" s="42"/>
      <c r="AN659" s="42"/>
      <c r="AO659" s="42"/>
      <c r="AP659" s="42"/>
      <c r="AQ659" s="42"/>
      <c r="AR659" s="42"/>
      <c r="AS659" s="42"/>
      <c r="AT659" s="42"/>
      <c r="AU659" s="42"/>
      <c r="AV659" s="42"/>
      <c r="AW659" s="42"/>
      <c r="AX659" s="42"/>
      <c r="AY659" s="42"/>
      <c r="AZ659" s="42"/>
      <c r="BA659" s="42"/>
      <c r="BB659" s="42"/>
      <c r="BC659" s="42"/>
      <c r="BD659" s="42"/>
      <c r="BE659" s="42"/>
      <c r="BF659" s="42"/>
      <c r="BG659" s="42"/>
      <c r="BH659" s="42"/>
      <c r="BI659" s="42"/>
    </row>
    <row r="660" spans="2:61" ht="15.75" customHeight="1">
      <c r="B660" s="4"/>
      <c r="C660" s="346"/>
      <c r="D660" s="346"/>
      <c r="E660" s="346"/>
      <c r="F660" s="346"/>
      <c r="G660" s="346"/>
      <c r="H660" s="346"/>
      <c r="I660" s="346"/>
      <c r="J660" s="346"/>
      <c r="K660" s="404"/>
      <c r="L660" s="404"/>
      <c r="M660" s="346"/>
      <c r="N660" s="404"/>
      <c r="O660" s="404"/>
      <c r="P660" s="346"/>
      <c r="Q660" s="404"/>
      <c r="R660" s="404"/>
      <c r="S660" s="346"/>
      <c r="T660" s="346"/>
      <c r="U660" s="346"/>
      <c r="V660" s="38"/>
      <c r="W660" s="346"/>
      <c r="X660" s="346"/>
      <c r="Y660" s="42"/>
      <c r="Z660" s="42"/>
      <c r="AA660" s="42"/>
      <c r="AB660" s="42"/>
      <c r="AC660" s="42"/>
      <c r="AD660" s="42"/>
      <c r="AE660" s="42"/>
      <c r="AF660" s="42"/>
      <c r="AG660" s="42"/>
      <c r="AH660" s="42"/>
      <c r="AI660" s="42"/>
      <c r="AJ660" s="42"/>
      <c r="AK660" s="42"/>
      <c r="AL660" s="42"/>
      <c r="AM660" s="42"/>
      <c r="AN660" s="42"/>
      <c r="AO660" s="42"/>
      <c r="AP660" s="42"/>
      <c r="AQ660" s="42"/>
      <c r="AR660" s="42"/>
      <c r="AS660" s="42"/>
      <c r="AT660" s="42"/>
      <c r="AU660" s="42"/>
      <c r="AV660" s="42"/>
      <c r="AW660" s="42"/>
      <c r="AX660" s="42"/>
      <c r="AY660" s="42"/>
      <c r="AZ660" s="42"/>
      <c r="BA660" s="42"/>
      <c r="BB660" s="42"/>
      <c r="BC660" s="42"/>
      <c r="BD660" s="42"/>
      <c r="BE660" s="42"/>
      <c r="BF660" s="42"/>
      <c r="BG660" s="42"/>
      <c r="BH660" s="42"/>
      <c r="BI660" s="42"/>
    </row>
    <row r="661" spans="2:61" ht="15.75" customHeight="1">
      <c r="B661" s="4"/>
      <c r="C661" s="346"/>
      <c r="D661" s="346"/>
      <c r="E661" s="346"/>
      <c r="F661" s="346"/>
      <c r="G661" s="346"/>
      <c r="H661" s="346"/>
      <c r="I661" s="346"/>
      <c r="J661" s="346"/>
      <c r="K661" s="404"/>
      <c r="L661" s="404"/>
      <c r="M661" s="346"/>
      <c r="N661" s="404"/>
      <c r="O661" s="404"/>
      <c r="P661" s="346"/>
      <c r="Q661" s="404"/>
      <c r="R661" s="404"/>
      <c r="S661" s="346"/>
      <c r="T661" s="346"/>
      <c r="U661" s="346"/>
      <c r="V661" s="38"/>
      <c r="W661" s="346"/>
      <c r="X661" s="346"/>
      <c r="Y661" s="42"/>
      <c r="Z661" s="42"/>
      <c r="AA661" s="42"/>
      <c r="AB661" s="42"/>
      <c r="AC661" s="42"/>
      <c r="AD661" s="42"/>
      <c r="AE661" s="42"/>
      <c r="AF661" s="42"/>
      <c r="AG661" s="42"/>
      <c r="AH661" s="42"/>
      <c r="AI661" s="42"/>
      <c r="AJ661" s="42"/>
      <c r="AK661" s="42"/>
      <c r="AL661" s="42"/>
      <c r="AM661" s="42"/>
      <c r="AN661" s="42"/>
      <c r="AO661" s="42"/>
      <c r="AP661" s="42"/>
      <c r="AQ661" s="42"/>
      <c r="AR661" s="42"/>
      <c r="AS661" s="42"/>
      <c r="AT661" s="42"/>
      <c r="AU661" s="42"/>
      <c r="AV661" s="42"/>
      <c r="AW661" s="42"/>
      <c r="AX661" s="42"/>
      <c r="AY661" s="42"/>
      <c r="AZ661" s="42"/>
      <c r="BA661" s="42"/>
      <c r="BB661" s="42"/>
      <c r="BC661" s="42"/>
      <c r="BD661" s="42"/>
      <c r="BE661" s="42"/>
      <c r="BF661" s="42"/>
      <c r="BG661" s="42"/>
      <c r="BH661" s="42"/>
      <c r="BI661" s="42"/>
    </row>
    <row r="662" spans="2:61" ht="15.75" customHeight="1">
      <c r="B662" s="4"/>
      <c r="C662" s="346"/>
      <c r="D662" s="346"/>
      <c r="E662" s="346"/>
      <c r="F662" s="346"/>
      <c r="G662" s="346"/>
      <c r="H662" s="346"/>
      <c r="I662" s="346"/>
      <c r="J662" s="346"/>
      <c r="K662" s="404"/>
      <c r="L662" s="404"/>
      <c r="M662" s="346"/>
      <c r="N662" s="404"/>
      <c r="O662" s="404"/>
      <c r="P662" s="346"/>
      <c r="Q662" s="404"/>
      <c r="R662" s="404"/>
      <c r="S662" s="346"/>
      <c r="T662" s="346"/>
      <c r="U662" s="346"/>
      <c r="V662" s="38"/>
      <c r="W662" s="346"/>
      <c r="X662" s="346"/>
      <c r="Y662" s="42"/>
      <c r="Z662" s="42"/>
      <c r="AA662" s="42"/>
      <c r="AB662" s="42"/>
      <c r="AC662" s="42"/>
      <c r="AD662" s="42"/>
      <c r="AE662" s="42"/>
      <c r="AF662" s="42"/>
      <c r="AG662" s="42"/>
      <c r="AH662" s="42"/>
      <c r="AI662" s="42"/>
      <c r="AJ662" s="42"/>
      <c r="AK662" s="42"/>
      <c r="AL662" s="42"/>
      <c r="AM662" s="42"/>
      <c r="AN662" s="42"/>
      <c r="AO662" s="42"/>
      <c r="AP662" s="42"/>
      <c r="AQ662" s="42"/>
      <c r="AR662" s="42"/>
      <c r="AS662" s="42"/>
      <c r="AT662" s="42"/>
      <c r="AU662" s="42"/>
      <c r="AV662" s="42"/>
      <c r="AW662" s="42"/>
      <c r="AX662" s="42"/>
      <c r="AY662" s="42"/>
      <c r="AZ662" s="42"/>
      <c r="BA662" s="42"/>
      <c r="BB662" s="42"/>
      <c r="BC662" s="42"/>
      <c r="BD662" s="42"/>
      <c r="BE662" s="42"/>
      <c r="BF662" s="42"/>
      <c r="BG662" s="42"/>
      <c r="BH662" s="42"/>
      <c r="BI662" s="42"/>
    </row>
    <row r="663" spans="2:61" ht="15.75" customHeight="1">
      <c r="B663" s="4"/>
      <c r="C663" s="346"/>
      <c r="D663" s="346"/>
      <c r="E663" s="346"/>
      <c r="F663" s="346"/>
      <c r="G663" s="346"/>
      <c r="H663" s="346"/>
      <c r="I663" s="346"/>
      <c r="J663" s="346"/>
      <c r="K663" s="404"/>
      <c r="L663" s="406"/>
      <c r="M663" s="346"/>
      <c r="N663" s="404"/>
      <c r="O663" s="404"/>
      <c r="P663" s="346"/>
      <c r="Q663" s="404"/>
      <c r="R663" s="406"/>
      <c r="S663" s="346"/>
      <c r="T663" s="346"/>
      <c r="U663" s="346"/>
      <c r="V663" s="38"/>
      <c r="W663" s="346"/>
      <c r="X663" s="346"/>
      <c r="Y663" s="42"/>
      <c r="Z663" s="42"/>
      <c r="AA663" s="42"/>
      <c r="AB663" s="42"/>
      <c r="AC663" s="42"/>
      <c r="AD663" s="42"/>
      <c r="AE663" s="42"/>
      <c r="AF663" s="42"/>
      <c r="AG663" s="42"/>
      <c r="AH663" s="42"/>
      <c r="AI663" s="42"/>
      <c r="AJ663" s="42"/>
      <c r="AK663" s="42"/>
      <c r="AL663" s="42"/>
      <c r="AM663" s="42"/>
      <c r="AN663" s="42"/>
      <c r="AO663" s="42"/>
      <c r="AP663" s="42"/>
      <c r="AQ663" s="42"/>
      <c r="AR663" s="42"/>
      <c r="AS663" s="42"/>
      <c r="AT663" s="42"/>
      <c r="AU663" s="42"/>
      <c r="AV663" s="42"/>
      <c r="AW663" s="42"/>
      <c r="AX663" s="42"/>
      <c r="AY663" s="42"/>
      <c r="AZ663" s="42"/>
      <c r="BA663" s="42"/>
      <c r="BB663" s="42"/>
      <c r="BC663" s="42"/>
      <c r="BD663" s="42"/>
      <c r="BE663" s="42"/>
      <c r="BF663" s="42"/>
      <c r="BG663" s="42"/>
      <c r="BH663" s="42"/>
      <c r="BI663" s="42"/>
    </row>
    <row r="664" spans="2:61" ht="15.75" customHeight="1">
      <c r="B664" s="4"/>
      <c r="C664" s="346"/>
      <c r="D664" s="346"/>
      <c r="E664" s="346"/>
      <c r="F664" s="346"/>
      <c r="G664" s="346"/>
      <c r="H664" s="346"/>
      <c r="I664" s="346"/>
      <c r="J664" s="346"/>
      <c r="K664" s="404"/>
      <c r="L664" s="404"/>
      <c r="M664" s="346"/>
      <c r="N664" s="404"/>
      <c r="O664" s="404"/>
      <c r="P664" s="346"/>
      <c r="Q664" s="404"/>
      <c r="R664" s="404"/>
      <c r="S664" s="346"/>
      <c r="T664" s="346"/>
      <c r="U664" s="346"/>
      <c r="V664" s="38"/>
      <c r="W664" s="346"/>
      <c r="X664" s="346"/>
      <c r="Y664" s="42"/>
      <c r="Z664" s="42"/>
      <c r="AA664" s="42"/>
      <c r="AB664" s="42"/>
      <c r="AC664" s="42"/>
      <c r="AD664" s="42"/>
      <c r="AE664" s="42"/>
      <c r="AF664" s="42"/>
      <c r="AG664" s="42"/>
      <c r="AH664" s="42"/>
      <c r="AI664" s="42"/>
      <c r="AJ664" s="42"/>
      <c r="AK664" s="42"/>
      <c r="AL664" s="42"/>
      <c r="AM664" s="42"/>
      <c r="AN664" s="42"/>
      <c r="AO664" s="42"/>
      <c r="AP664" s="42"/>
      <c r="AQ664" s="42"/>
      <c r="AR664" s="42"/>
      <c r="AS664" s="42"/>
      <c r="AT664" s="42"/>
      <c r="AU664" s="42"/>
      <c r="AV664" s="42"/>
      <c r="AW664" s="42"/>
      <c r="AX664" s="42"/>
      <c r="AY664" s="42"/>
      <c r="AZ664" s="42"/>
      <c r="BA664" s="42"/>
      <c r="BB664" s="42"/>
      <c r="BC664" s="42"/>
      <c r="BD664" s="42"/>
      <c r="BE664" s="42"/>
      <c r="BF664" s="42"/>
      <c r="BG664" s="42"/>
      <c r="BH664" s="42"/>
      <c r="BI664" s="42"/>
    </row>
    <row r="665" spans="2:61" ht="15.75" customHeight="1">
      <c r="B665" s="4"/>
      <c r="C665" s="346"/>
      <c r="D665" s="346"/>
      <c r="E665" s="346"/>
      <c r="F665" s="346"/>
      <c r="G665" s="346"/>
      <c r="H665" s="346"/>
      <c r="I665" s="346"/>
      <c r="J665" s="346"/>
      <c r="K665" s="346"/>
      <c r="L665" s="346"/>
      <c r="M665" s="346"/>
      <c r="N665" s="406"/>
      <c r="O665" s="406"/>
      <c r="P665" s="346"/>
      <c r="Q665" s="406"/>
      <c r="R665" s="346"/>
      <c r="S665" s="346"/>
      <c r="T665" s="346"/>
      <c r="U665" s="346"/>
      <c r="V665" s="38"/>
      <c r="W665" s="346"/>
      <c r="X665" s="346"/>
      <c r="Y665" s="42"/>
      <c r="Z665" s="42"/>
      <c r="AA665" s="42"/>
      <c r="AB665" s="42"/>
      <c r="AC665" s="42"/>
      <c r="AD665" s="42"/>
      <c r="AE665" s="42"/>
      <c r="AF665" s="42"/>
      <c r="AG665" s="42"/>
      <c r="AH665" s="42"/>
      <c r="AI665" s="42"/>
      <c r="AJ665" s="42"/>
      <c r="AK665" s="42"/>
      <c r="AL665" s="42"/>
      <c r="AM665" s="42"/>
      <c r="AN665" s="42"/>
      <c r="AO665" s="42"/>
      <c r="AP665" s="42"/>
      <c r="AQ665" s="42"/>
      <c r="AR665" s="42"/>
      <c r="AS665" s="42"/>
      <c r="AT665" s="42"/>
      <c r="AU665" s="42"/>
      <c r="AV665" s="42"/>
      <c r="AW665" s="42"/>
      <c r="AX665" s="42"/>
      <c r="AY665" s="42"/>
      <c r="AZ665" s="42"/>
      <c r="BA665" s="42"/>
      <c r="BB665" s="42"/>
      <c r="BC665" s="42"/>
      <c r="BD665" s="42"/>
      <c r="BE665" s="42"/>
      <c r="BF665" s="42"/>
      <c r="BG665" s="42"/>
      <c r="BH665" s="42"/>
      <c r="BI665" s="42"/>
    </row>
    <row r="666" spans="2:61" ht="15.75" customHeight="1">
      <c r="B666" s="4"/>
      <c r="C666" s="346"/>
      <c r="D666" s="346"/>
      <c r="E666" s="346"/>
      <c r="F666" s="346"/>
      <c r="G666" s="346"/>
      <c r="H666" s="346"/>
      <c r="I666" s="346"/>
      <c r="J666" s="346"/>
      <c r="K666" s="406"/>
      <c r="L666" s="406"/>
      <c r="M666" s="346"/>
      <c r="N666" s="404"/>
      <c r="O666" s="404"/>
      <c r="P666" s="346"/>
      <c r="Q666" s="404"/>
      <c r="R666" s="406"/>
      <c r="S666" s="346"/>
      <c r="T666" s="346"/>
      <c r="U666" s="346"/>
      <c r="V666" s="38"/>
      <c r="W666" s="346"/>
      <c r="X666" s="346"/>
      <c r="Y666" s="42"/>
      <c r="Z666" s="42"/>
      <c r="AA666" s="42"/>
      <c r="AB666" s="42"/>
      <c r="AC666" s="42"/>
      <c r="AD666" s="42"/>
      <c r="AE666" s="42"/>
      <c r="AF666" s="42"/>
      <c r="AG666" s="42"/>
      <c r="AH666" s="42"/>
      <c r="AI666" s="42"/>
      <c r="AJ666" s="42"/>
      <c r="AK666" s="42"/>
      <c r="AL666" s="42"/>
      <c r="AM666" s="42"/>
      <c r="AN666" s="42"/>
      <c r="AO666" s="42"/>
      <c r="AP666" s="42"/>
      <c r="AQ666" s="42"/>
      <c r="AR666" s="42"/>
      <c r="AS666" s="42"/>
      <c r="AT666" s="42"/>
      <c r="AU666" s="42"/>
      <c r="AV666" s="42"/>
      <c r="AW666" s="42"/>
      <c r="AX666" s="42"/>
      <c r="AY666" s="42"/>
      <c r="AZ666" s="42"/>
      <c r="BA666" s="42"/>
      <c r="BB666" s="42"/>
      <c r="BC666" s="42"/>
      <c r="BD666" s="42"/>
      <c r="BE666" s="42"/>
      <c r="BF666" s="42"/>
      <c r="BG666" s="42"/>
      <c r="BH666" s="42"/>
      <c r="BI666" s="42"/>
    </row>
    <row r="667" spans="2:61" ht="15.75" customHeight="1">
      <c r="B667" s="4"/>
      <c r="C667" s="346"/>
      <c r="D667" s="346"/>
      <c r="E667" s="346"/>
      <c r="F667" s="346"/>
      <c r="G667" s="346"/>
      <c r="H667" s="346"/>
      <c r="I667" s="346"/>
      <c r="J667" s="346"/>
      <c r="K667" s="404"/>
      <c r="L667" s="404"/>
      <c r="M667" s="346"/>
      <c r="N667" s="404"/>
      <c r="O667" s="404"/>
      <c r="P667" s="346"/>
      <c r="Q667" s="404"/>
      <c r="R667" s="404"/>
      <c r="S667" s="346"/>
      <c r="T667" s="346"/>
      <c r="U667" s="346"/>
      <c r="V667" s="38"/>
      <c r="W667" s="346"/>
      <c r="X667" s="346"/>
      <c r="Y667" s="42"/>
      <c r="Z667" s="42"/>
      <c r="AA667" s="42"/>
      <c r="AB667" s="42"/>
      <c r="AC667" s="42"/>
      <c r="AD667" s="42"/>
      <c r="AE667" s="42"/>
      <c r="AF667" s="42"/>
      <c r="AG667" s="42"/>
      <c r="AH667" s="42"/>
      <c r="AI667" s="42"/>
      <c r="AJ667" s="42"/>
      <c r="AK667" s="42"/>
      <c r="AL667" s="42"/>
      <c r="AM667" s="42"/>
      <c r="AN667" s="42"/>
      <c r="AO667" s="42"/>
      <c r="AP667" s="42"/>
      <c r="AQ667" s="42"/>
      <c r="AR667" s="42"/>
      <c r="AS667" s="42"/>
      <c r="AT667" s="42"/>
      <c r="AU667" s="42"/>
      <c r="AV667" s="42"/>
      <c r="AW667" s="42"/>
      <c r="AX667" s="42"/>
      <c r="AY667" s="42"/>
      <c r="AZ667" s="42"/>
      <c r="BA667" s="42"/>
      <c r="BB667" s="42"/>
      <c r="BC667" s="42"/>
      <c r="BD667" s="42"/>
      <c r="BE667" s="42"/>
      <c r="BF667" s="42"/>
      <c r="BG667" s="42"/>
      <c r="BH667" s="42"/>
      <c r="BI667" s="42"/>
    </row>
    <row r="668" spans="2:61" ht="15.75" customHeight="1">
      <c r="B668" s="4"/>
      <c r="C668" s="346"/>
      <c r="D668" s="346"/>
      <c r="E668" s="346"/>
      <c r="F668" s="346"/>
      <c r="G668" s="346"/>
      <c r="H668" s="346"/>
      <c r="I668" s="346"/>
      <c r="J668" s="346"/>
      <c r="K668" s="404"/>
      <c r="L668" s="404"/>
      <c r="M668" s="346"/>
      <c r="N668" s="404"/>
      <c r="O668" s="404"/>
      <c r="P668" s="346"/>
      <c r="Q668" s="404"/>
      <c r="R668" s="404"/>
      <c r="S668" s="346"/>
      <c r="T668" s="346"/>
      <c r="U668" s="346"/>
      <c r="V668" s="38"/>
      <c r="W668" s="346"/>
      <c r="X668" s="346"/>
      <c r="Y668" s="42"/>
      <c r="Z668" s="42"/>
      <c r="AA668" s="42"/>
      <c r="AB668" s="42"/>
      <c r="AC668" s="42"/>
      <c r="AD668" s="42"/>
      <c r="AE668" s="42"/>
      <c r="AF668" s="42"/>
      <c r="AG668" s="42"/>
      <c r="AH668" s="42"/>
      <c r="AI668" s="42"/>
      <c r="AJ668" s="42"/>
      <c r="AK668" s="42"/>
      <c r="AL668" s="42"/>
      <c r="AM668" s="42"/>
      <c r="AN668" s="42"/>
      <c r="AO668" s="42"/>
      <c r="AP668" s="42"/>
      <c r="AQ668" s="42"/>
      <c r="AR668" s="42"/>
      <c r="AS668" s="42"/>
      <c r="AT668" s="42"/>
      <c r="AU668" s="42"/>
      <c r="AV668" s="42"/>
      <c r="AW668" s="42"/>
      <c r="AX668" s="42"/>
      <c r="AY668" s="42"/>
      <c r="AZ668" s="42"/>
      <c r="BA668" s="42"/>
      <c r="BB668" s="42"/>
      <c r="BC668" s="42"/>
      <c r="BD668" s="42"/>
      <c r="BE668" s="42"/>
      <c r="BF668" s="42"/>
      <c r="BG668" s="42"/>
      <c r="BH668" s="42"/>
      <c r="BI668" s="42"/>
    </row>
    <row r="669" spans="2:61" ht="15.75" customHeight="1">
      <c r="B669" s="4"/>
      <c r="C669" s="346"/>
      <c r="D669" s="346"/>
      <c r="E669" s="346"/>
      <c r="F669" s="346"/>
      <c r="G669" s="346"/>
      <c r="H669" s="346"/>
      <c r="I669" s="346"/>
      <c r="J669" s="346"/>
      <c r="K669" s="404"/>
      <c r="L669" s="404"/>
      <c r="M669" s="346"/>
      <c r="N669" s="404"/>
      <c r="O669" s="404"/>
      <c r="P669" s="346"/>
      <c r="Q669" s="404"/>
      <c r="R669" s="404"/>
      <c r="S669" s="346"/>
      <c r="T669" s="346"/>
      <c r="U669" s="346"/>
      <c r="V669" s="38"/>
      <c r="W669" s="346"/>
      <c r="X669" s="346"/>
      <c r="Y669" s="42"/>
      <c r="Z669" s="42"/>
      <c r="AA669" s="42"/>
      <c r="AB669" s="42"/>
      <c r="AC669" s="42"/>
      <c r="AD669" s="42"/>
      <c r="AE669" s="42"/>
      <c r="AF669" s="42"/>
      <c r="AG669" s="42"/>
      <c r="AH669" s="42"/>
      <c r="AI669" s="42"/>
      <c r="AJ669" s="42"/>
      <c r="AK669" s="42"/>
      <c r="AL669" s="42"/>
      <c r="AM669" s="42"/>
      <c r="AN669" s="42"/>
      <c r="AO669" s="42"/>
      <c r="AP669" s="42"/>
      <c r="AQ669" s="42"/>
      <c r="AR669" s="42"/>
      <c r="AS669" s="42"/>
      <c r="AT669" s="42"/>
      <c r="AU669" s="42"/>
      <c r="AV669" s="42"/>
      <c r="AW669" s="42"/>
      <c r="AX669" s="42"/>
      <c r="AY669" s="42"/>
      <c r="AZ669" s="42"/>
      <c r="BA669" s="42"/>
      <c r="BB669" s="42"/>
      <c r="BC669" s="42"/>
      <c r="BD669" s="42"/>
      <c r="BE669" s="42"/>
      <c r="BF669" s="42"/>
      <c r="BG669" s="42"/>
      <c r="BH669" s="42"/>
      <c r="BI669" s="42"/>
    </row>
    <row r="670" spans="2:61" ht="15.75" customHeight="1">
      <c r="B670" s="4"/>
      <c r="C670" s="346"/>
      <c r="D670" s="346"/>
      <c r="E670" s="346"/>
      <c r="F670" s="346"/>
      <c r="G670" s="346"/>
      <c r="H670" s="346"/>
      <c r="I670" s="346"/>
      <c r="J670" s="346"/>
      <c r="K670" s="404"/>
      <c r="L670" s="404"/>
      <c r="M670" s="346"/>
      <c r="N670" s="404"/>
      <c r="O670" s="404"/>
      <c r="P670" s="346"/>
      <c r="Q670" s="404"/>
      <c r="R670" s="404"/>
      <c r="S670" s="346"/>
      <c r="T670" s="346"/>
      <c r="U670" s="346"/>
      <c r="V670" s="38"/>
      <c r="W670" s="346"/>
      <c r="X670" s="346"/>
      <c r="Y670" s="42"/>
      <c r="Z670" s="42"/>
      <c r="AA670" s="42"/>
      <c r="AB670" s="42"/>
      <c r="AC670" s="42"/>
      <c r="AD670" s="42"/>
      <c r="AE670" s="42"/>
      <c r="AF670" s="42"/>
      <c r="AG670" s="42"/>
      <c r="AH670" s="42"/>
      <c r="AI670" s="42"/>
      <c r="AJ670" s="42"/>
      <c r="AK670" s="42"/>
      <c r="AL670" s="42"/>
      <c r="AM670" s="42"/>
      <c r="AN670" s="42"/>
      <c r="AO670" s="42"/>
      <c r="AP670" s="42"/>
      <c r="AQ670" s="42"/>
      <c r="AR670" s="42"/>
      <c r="AS670" s="42"/>
      <c r="AT670" s="42"/>
      <c r="AU670" s="42"/>
      <c r="AV670" s="42"/>
      <c r="AW670" s="42"/>
      <c r="AX670" s="42"/>
      <c r="AY670" s="42"/>
      <c r="AZ670" s="42"/>
      <c r="BA670" s="42"/>
      <c r="BB670" s="42"/>
      <c r="BC670" s="42"/>
      <c r="BD670" s="42"/>
      <c r="BE670" s="42"/>
      <c r="BF670" s="42"/>
      <c r="BG670" s="42"/>
      <c r="BH670" s="42"/>
      <c r="BI670" s="42"/>
    </row>
    <row r="671" spans="2:61" ht="15.75" customHeight="1">
      <c r="B671" s="4"/>
      <c r="C671" s="346"/>
      <c r="D671" s="346"/>
      <c r="E671" s="346"/>
      <c r="F671" s="346"/>
      <c r="G671" s="346"/>
      <c r="H671" s="346"/>
      <c r="I671" s="346"/>
      <c r="J671" s="346"/>
      <c r="K671" s="404"/>
      <c r="L671" s="404"/>
      <c r="M671" s="346"/>
      <c r="N671" s="404"/>
      <c r="O671" s="404"/>
      <c r="P671" s="346"/>
      <c r="Q671" s="404"/>
      <c r="R671" s="404"/>
      <c r="S671" s="346"/>
      <c r="T671" s="346"/>
      <c r="U671" s="346"/>
      <c r="V671" s="38"/>
      <c r="W671" s="346"/>
      <c r="X671" s="346"/>
      <c r="Y671" s="42"/>
      <c r="Z671" s="42"/>
      <c r="AA671" s="42"/>
      <c r="AB671" s="42"/>
      <c r="AC671" s="42"/>
      <c r="AD671" s="42"/>
      <c r="AE671" s="42"/>
      <c r="AF671" s="42"/>
      <c r="AG671" s="42"/>
      <c r="AH671" s="42"/>
      <c r="AI671" s="42"/>
      <c r="AJ671" s="42"/>
      <c r="AK671" s="42"/>
      <c r="AL671" s="42"/>
      <c r="AM671" s="42"/>
      <c r="AN671" s="42"/>
      <c r="AO671" s="42"/>
      <c r="AP671" s="42"/>
      <c r="AQ671" s="42"/>
      <c r="AR671" s="42"/>
      <c r="AS671" s="42"/>
      <c r="AT671" s="42"/>
      <c r="AU671" s="42"/>
      <c r="AV671" s="42"/>
      <c r="AW671" s="42"/>
      <c r="AX671" s="42"/>
      <c r="AY671" s="42"/>
      <c r="AZ671" s="42"/>
      <c r="BA671" s="42"/>
      <c r="BB671" s="42"/>
      <c r="BC671" s="42"/>
      <c r="BD671" s="42"/>
      <c r="BE671" s="42"/>
      <c r="BF671" s="42"/>
      <c r="BG671" s="42"/>
      <c r="BH671" s="42"/>
      <c r="BI671" s="42"/>
    </row>
    <row r="672" spans="2:61" ht="15.75" customHeight="1">
      <c r="B672" s="4"/>
      <c r="C672" s="346"/>
      <c r="D672" s="346"/>
      <c r="E672" s="346"/>
      <c r="F672" s="346"/>
      <c r="G672" s="346"/>
      <c r="H672" s="346"/>
      <c r="I672" s="346"/>
      <c r="J672" s="346"/>
      <c r="K672" s="404"/>
      <c r="L672" s="404"/>
      <c r="M672" s="346"/>
      <c r="N672" s="404"/>
      <c r="O672" s="404"/>
      <c r="P672" s="346"/>
      <c r="Q672" s="404"/>
      <c r="R672" s="404"/>
      <c r="S672" s="346"/>
      <c r="T672" s="346"/>
      <c r="U672" s="346"/>
      <c r="V672" s="38"/>
      <c r="W672" s="346"/>
      <c r="X672" s="346"/>
      <c r="Y672" s="42"/>
      <c r="Z672" s="42"/>
      <c r="AA672" s="42"/>
      <c r="AB672" s="42"/>
      <c r="AC672" s="42"/>
      <c r="AD672" s="42"/>
      <c r="AE672" s="42"/>
      <c r="AF672" s="42"/>
      <c r="AG672" s="42"/>
      <c r="AH672" s="42"/>
      <c r="AI672" s="42"/>
      <c r="AJ672" s="42"/>
      <c r="AK672" s="42"/>
      <c r="AL672" s="42"/>
      <c r="AM672" s="42"/>
      <c r="AN672" s="42"/>
      <c r="AO672" s="42"/>
      <c r="AP672" s="42"/>
      <c r="AQ672" s="42"/>
      <c r="AR672" s="42"/>
      <c r="AS672" s="42"/>
      <c r="AT672" s="42"/>
      <c r="AU672" s="42"/>
      <c r="AV672" s="42"/>
      <c r="AW672" s="42"/>
      <c r="AX672" s="42"/>
      <c r="AY672" s="42"/>
      <c r="AZ672" s="42"/>
      <c r="BA672" s="42"/>
      <c r="BB672" s="42"/>
      <c r="BC672" s="42"/>
      <c r="BD672" s="42"/>
      <c r="BE672" s="42"/>
      <c r="BF672" s="42"/>
      <c r="BG672" s="42"/>
      <c r="BH672" s="42"/>
      <c r="BI672" s="42"/>
    </row>
    <row r="673" spans="2:61" ht="15.75" customHeight="1">
      <c r="B673" s="4"/>
      <c r="C673" s="346"/>
      <c r="D673" s="346"/>
      <c r="E673" s="346"/>
      <c r="F673" s="346"/>
      <c r="G673" s="346"/>
      <c r="H673" s="346"/>
      <c r="I673" s="346"/>
      <c r="J673" s="346"/>
      <c r="K673" s="404"/>
      <c r="L673" s="404"/>
      <c r="M673" s="346"/>
      <c r="N673" s="404"/>
      <c r="O673" s="404"/>
      <c r="P673" s="346"/>
      <c r="Q673" s="404"/>
      <c r="R673" s="404"/>
      <c r="S673" s="346"/>
      <c r="T673" s="346"/>
      <c r="U673" s="346"/>
      <c r="V673" s="38"/>
      <c r="W673" s="346"/>
      <c r="X673" s="346"/>
      <c r="Y673" s="42"/>
      <c r="Z673" s="42"/>
      <c r="AA673" s="42"/>
      <c r="AB673" s="42"/>
      <c r="AC673" s="42"/>
      <c r="AD673" s="42"/>
      <c r="AE673" s="42"/>
      <c r="AF673" s="42"/>
      <c r="AG673" s="42"/>
      <c r="AH673" s="42"/>
      <c r="AI673" s="42"/>
      <c r="AJ673" s="42"/>
      <c r="AK673" s="42"/>
      <c r="AL673" s="42"/>
      <c r="AM673" s="42"/>
      <c r="AN673" s="42"/>
      <c r="AO673" s="42"/>
      <c r="AP673" s="42"/>
      <c r="AQ673" s="42"/>
      <c r="AR673" s="42"/>
      <c r="AS673" s="42"/>
      <c r="AT673" s="42"/>
      <c r="AU673" s="42"/>
      <c r="AV673" s="42"/>
      <c r="AW673" s="42"/>
      <c r="AX673" s="42"/>
      <c r="AY673" s="42"/>
      <c r="AZ673" s="42"/>
      <c r="BA673" s="42"/>
      <c r="BB673" s="42"/>
      <c r="BC673" s="42"/>
      <c r="BD673" s="42"/>
      <c r="BE673" s="42"/>
      <c r="BF673" s="42"/>
      <c r="BG673" s="42"/>
      <c r="BH673" s="42"/>
      <c r="BI673" s="42"/>
    </row>
    <row r="674" spans="2:61" ht="15.75" customHeight="1">
      <c r="B674" s="4"/>
      <c r="C674" s="346"/>
      <c r="D674" s="346"/>
      <c r="E674" s="346"/>
      <c r="F674" s="346"/>
      <c r="G674" s="346"/>
      <c r="H674" s="346"/>
      <c r="I674" s="346"/>
      <c r="J674" s="346"/>
      <c r="K674" s="404"/>
      <c r="L674" s="404"/>
      <c r="M674" s="346"/>
      <c r="N674" s="404"/>
      <c r="O674" s="404"/>
      <c r="P674" s="346"/>
      <c r="Q674" s="404"/>
      <c r="R674" s="404"/>
      <c r="S674" s="346"/>
      <c r="T674" s="346"/>
      <c r="U674" s="346"/>
      <c r="V674" s="38"/>
      <c r="W674" s="346"/>
      <c r="X674" s="346"/>
      <c r="Y674" s="42"/>
      <c r="Z674" s="42"/>
      <c r="AA674" s="42"/>
      <c r="AB674" s="42"/>
      <c r="AC674" s="42"/>
      <c r="AD674" s="42"/>
      <c r="AE674" s="42"/>
      <c r="AF674" s="42"/>
      <c r="AG674" s="42"/>
      <c r="AH674" s="42"/>
      <c r="AI674" s="42"/>
      <c r="AJ674" s="42"/>
      <c r="AK674" s="42"/>
      <c r="AL674" s="42"/>
      <c r="AM674" s="42"/>
      <c r="AN674" s="42"/>
      <c r="AO674" s="42"/>
      <c r="AP674" s="42"/>
      <c r="AQ674" s="42"/>
      <c r="AR674" s="42"/>
      <c r="AS674" s="42"/>
      <c r="AT674" s="42"/>
      <c r="AU674" s="42"/>
      <c r="AV674" s="42"/>
      <c r="AW674" s="42"/>
      <c r="AX674" s="42"/>
      <c r="AY674" s="42"/>
      <c r="AZ674" s="42"/>
      <c r="BA674" s="42"/>
      <c r="BB674" s="42"/>
      <c r="BC674" s="42"/>
      <c r="BD674" s="42"/>
      <c r="BE674" s="42"/>
      <c r="BF674" s="42"/>
      <c r="BG674" s="42"/>
      <c r="BH674" s="42"/>
      <c r="BI674" s="42"/>
    </row>
    <row r="675" spans="2:61" ht="15.75" customHeight="1">
      <c r="B675" s="4"/>
      <c r="C675" s="346"/>
      <c r="D675" s="346"/>
      <c r="E675" s="346"/>
      <c r="F675" s="346"/>
      <c r="G675" s="346"/>
      <c r="H675" s="346"/>
      <c r="I675" s="346"/>
      <c r="J675" s="346"/>
      <c r="K675" s="404"/>
      <c r="L675" s="404"/>
      <c r="M675" s="346"/>
      <c r="N675" s="406"/>
      <c r="O675" s="406"/>
      <c r="P675" s="346"/>
      <c r="Q675" s="406"/>
      <c r="R675" s="404"/>
      <c r="S675" s="346"/>
      <c r="T675" s="346"/>
      <c r="U675" s="346"/>
      <c r="V675" s="38"/>
      <c r="W675" s="346"/>
      <c r="X675" s="346"/>
      <c r="Y675" s="42"/>
      <c r="Z675" s="42"/>
      <c r="AA675" s="42"/>
      <c r="AB675" s="42"/>
      <c r="AC675" s="42"/>
      <c r="AD675" s="42"/>
      <c r="AE675" s="42"/>
      <c r="AF675" s="42"/>
      <c r="AG675" s="42"/>
      <c r="AH675" s="42"/>
      <c r="AI675" s="42"/>
      <c r="AJ675" s="42"/>
      <c r="AK675" s="42"/>
      <c r="AL675" s="42"/>
      <c r="AM675" s="42"/>
      <c r="AN675" s="42"/>
      <c r="AO675" s="42"/>
      <c r="AP675" s="42"/>
      <c r="AQ675" s="42"/>
      <c r="AR675" s="42"/>
      <c r="AS675" s="42"/>
      <c r="AT675" s="42"/>
      <c r="AU675" s="42"/>
      <c r="AV675" s="42"/>
      <c r="AW675" s="42"/>
      <c r="AX675" s="42"/>
      <c r="AY675" s="42"/>
      <c r="AZ675" s="42"/>
      <c r="BA675" s="42"/>
      <c r="BB675" s="42"/>
      <c r="BC675" s="42"/>
      <c r="BD675" s="42"/>
      <c r="BE675" s="42"/>
      <c r="BF675" s="42"/>
      <c r="BG675" s="42"/>
      <c r="BH675" s="42"/>
      <c r="BI675" s="42"/>
    </row>
    <row r="676" spans="2:61" ht="15.75" customHeight="1">
      <c r="B676" s="4"/>
      <c r="C676" s="346"/>
      <c r="D676" s="346"/>
      <c r="E676" s="346"/>
      <c r="F676" s="346"/>
      <c r="G676" s="346"/>
      <c r="H676" s="346"/>
      <c r="I676" s="346"/>
      <c r="J676" s="346"/>
      <c r="K676" s="406"/>
      <c r="L676" s="406"/>
      <c r="M676" s="346"/>
      <c r="N676" s="404"/>
      <c r="O676" s="404"/>
      <c r="P676" s="346"/>
      <c r="Q676" s="404"/>
      <c r="R676" s="406"/>
      <c r="S676" s="346"/>
      <c r="T676" s="346"/>
      <c r="U676" s="346"/>
      <c r="V676" s="38"/>
      <c r="W676" s="346"/>
      <c r="X676" s="346"/>
      <c r="Y676" s="42"/>
      <c r="Z676" s="42"/>
      <c r="AA676" s="42"/>
      <c r="AB676" s="42"/>
      <c r="AC676" s="42"/>
      <c r="AD676" s="42"/>
      <c r="AE676" s="42"/>
      <c r="AF676" s="42"/>
      <c r="AG676" s="42"/>
      <c r="AH676" s="42"/>
      <c r="AI676" s="42"/>
      <c r="AJ676" s="42"/>
      <c r="AK676" s="42"/>
      <c r="AL676" s="42"/>
      <c r="AM676" s="42"/>
      <c r="AN676" s="42"/>
      <c r="AO676" s="42"/>
      <c r="AP676" s="42"/>
      <c r="AQ676" s="42"/>
      <c r="AR676" s="42"/>
      <c r="AS676" s="42"/>
      <c r="AT676" s="42"/>
      <c r="AU676" s="42"/>
      <c r="AV676" s="42"/>
      <c r="AW676" s="42"/>
      <c r="AX676" s="42"/>
      <c r="AY676" s="42"/>
      <c r="AZ676" s="42"/>
      <c r="BA676" s="42"/>
      <c r="BB676" s="42"/>
      <c r="BC676" s="42"/>
      <c r="BD676" s="42"/>
      <c r="BE676" s="42"/>
      <c r="BF676" s="42"/>
      <c r="BG676" s="42"/>
      <c r="BH676" s="42"/>
      <c r="BI676" s="42"/>
    </row>
    <row r="677" spans="2:61" ht="15.75" customHeight="1">
      <c r="B677" s="4"/>
      <c r="C677" s="346"/>
      <c r="D677" s="346"/>
      <c r="E677" s="346"/>
      <c r="F677" s="346"/>
      <c r="G677" s="346"/>
      <c r="H677" s="346"/>
      <c r="I677" s="346"/>
      <c r="J677" s="346"/>
      <c r="K677" s="404"/>
      <c r="L677" s="404"/>
      <c r="M677" s="346"/>
      <c r="N677" s="404"/>
      <c r="O677" s="404"/>
      <c r="P677" s="346"/>
      <c r="Q677" s="404"/>
      <c r="R677" s="404"/>
      <c r="S677" s="346"/>
      <c r="T677" s="346"/>
      <c r="U677" s="346"/>
      <c r="V677" s="38"/>
      <c r="W677" s="346"/>
      <c r="X677" s="346"/>
      <c r="Y677" s="42"/>
      <c r="Z677" s="42"/>
      <c r="AA677" s="42"/>
      <c r="AB677" s="42"/>
      <c r="AC677" s="42"/>
      <c r="AD677" s="42"/>
      <c r="AE677" s="42"/>
      <c r="AF677" s="42"/>
      <c r="AG677" s="42"/>
      <c r="AH677" s="42"/>
      <c r="AI677" s="42"/>
      <c r="AJ677" s="42"/>
      <c r="AK677" s="42"/>
      <c r="AL677" s="42"/>
      <c r="AM677" s="42"/>
      <c r="AN677" s="42"/>
      <c r="AO677" s="42"/>
      <c r="AP677" s="42"/>
      <c r="AQ677" s="42"/>
      <c r="AR677" s="42"/>
      <c r="AS677" s="42"/>
      <c r="AT677" s="42"/>
      <c r="AU677" s="42"/>
      <c r="AV677" s="42"/>
      <c r="AW677" s="42"/>
      <c r="AX677" s="42"/>
      <c r="AY677" s="42"/>
      <c r="AZ677" s="42"/>
      <c r="BA677" s="42"/>
      <c r="BB677" s="42"/>
      <c r="BC677" s="42"/>
      <c r="BD677" s="42"/>
      <c r="BE677" s="42"/>
      <c r="BF677" s="42"/>
      <c r="BG677" s="42"/>
      <c r="BH677" s="42"/>
      <c r="BI677" s="42"/>
    </row>
    <row r="678" spans="2:61" ht="15.75" customHeight="1">
      <c r="B678" s="4"/>
      <c r="C678" s="346"/>
      <c r="D678" s="346"/>
      <c r="E678" s="346"/>
      <c r="F678" s="346"/>
      <c r="G678" s="346"/>
      <c r="H678" s="346"/>
      <c r="I678" s="346"/>
      <c r="J678" s="346"/>
      <c r="K678" s="404"/>
      <c r="L678" s="404"/>
      <c r="M678" s="346"/>
      <c r="N678" s="404"/>
      <c r="O678" s="404"/>
      <c r="P678" s="346"/>
      <c r="Q678" s="404"/>
      <c r="R678" s="404"/>
      <c r="S678" s="346"/>
      <c r="T678" s="346"/>
      <c r="U678" s="346"/>
      <c r="V678" s="38"/>
      <c r="W678" s="346"/>
      <c r="X678" s="346"/>
      <c r="Y678" s="42"/>
      <c r="Z678" s="42"/>
      <c r="AA678" s="42"/>
      <c r="AB678" s="42"/>
      <c r="AC678" s="42"/>
      <c r="AD678" s="42"/>
      <c r="AE678" s="42"/>
      <c r="AF678" s="42"/>
      <c r="AG678" s="42"/>
      <c r="AH678" s="42"/>
      <c r="AI678" s="42"/>
      <c r="AJ678" s="42"/>
      <c r="AK678" s="42"/>
      <c r="AL678" s="42"/>
      <c r="AM678" s="42"/>
      <c r="AN678" s="42"/>
      <c r="AO678" s="42"/>
      <c r="AP678" s="42"/>
      <c r="AQ678" s="42"/>
      <c r="AR678" s="42"/>
      <c r="AS678" s="42"/>
      <c r="AT678" s="42"/>
      <c r="AU678" s="42"/>
      <c r="AV678" s="42"/>
      <c r="AW678" s="42"/>
      <c r="AX678" s="42"/>
      <c r="AY678" s="42"/>
      <c r="AZ678" s="42"/>
      <c r="BA678" s="42"/>
      <c r="BB678" s="42"/>
      <c r="BC678" s="42"/>
      <c r="BD678" s="42"/>
      <c r="BE678" s="42"/>
      <c r="BF678" s="42"/>
      <c r="BG678" s="42"/>
      <c r="BH678" s="42"/>
      <c r="BI678" s="42"/>
    </row>
    <row r="679" spans="2:61" ht="15.75" customHeight="1">
      <c r="B679" s="4"/>
      <c r="C679" s="346"/>
      <c r="D679" s="346"/>
      <c r="E679" s="346"/>
      <c r="F679" s="346"/>
      <c r="G679" s="346"/>
      <c r="H679" s="346"/>
      <c r="I679" s="346"/>
      <c r="J679" s="346"/>
      <c r="K679" s="404"/>
      <c r="L679" s="404"/>
      <c r="M679" s="346"/>
      <c r="N679" s="404"/>
      <c r="O679" s="404"/>
      <c r="P679" s="346"/>
      <c r="Q679" s="404"/>
      <c r="R679" s="404"/>
      <c r="S679" s="346"/>
      <c r="T679" s="346"/>
      <c r="U679" s="346"/>
      <c r="V679" s="38"/>
      <c r="W679" s="346"/>
      <c r="X679" s="346"/>
      <c r="Y679" s="42"/>
      <c r="Z679" s="42"/>
      <c r="AA679" s="42"/>
      <c r="AB679" s="42"/>
      <c r="AC679" s="42"/>
      <c r="AD679" s="42"/>
      <c r="AE679" s="42"/>
      <c r="AF679" s="42"/>
      <c r="AG679" s="42"/>
      <c r="AH679" s="42"/>
      <c r="AI679" s="42"/>
      <c r="AJ679" s="42"/>
      <c r="AK679" s="42"/>
      <c r="AL679" s="42"/>
      <c r="AM679" s="42"/>
      <c r="AN679" s="42"/>
      <c r="AO679" s="42"/>
      <c r="AP679" s="42"/>
      <c r="AQ679" s="42"/>
      <c r="AR679" s="42"/>
      <c r="AS679" s="42"/>
      <c r="AT679" s="42"/>
      <c r="AU679" s="42"/>
      <c r="AV679" s="42"/>
      <c r="AW679" s="42"/>
      <c r="AX679" s="42"/>
      <c r="AY679" s="42"/>
      <c r="AZ679" s="42"/>
      <c r="BA679" s="42"/>
      <c r="BB679" s="42"/>
      <c r="BC679" s="42"/>
      <c r="BD679" s="42"/>
      <c r="BE679" s="42"/>
      <c r="BF679" s="42"/>
      <c r="BG679" s="42"/>
      <c r="BH679" s="42"/>
      <c r="BI679" s="42"/>
    </row>
    <row r="680" spans="2:61" ht="15.75" customHeight="1">
      <c r="B680" s="4"/>
      <c r="C680" s="346"/>
      <c r="D680" s="346"/>
      <c r="E680" s="346"/>
      <c r="F680" s="346"/>
      <c r="G680" s="346"/>
      <c r="H680" s="346"/>
      <c r="I680" s="346"/>
      <c r="J680" s="346"/>
      <c r="K680" s="404"/>
      <c r="L680" s="404"/>
      <c r="M680" s="346"/>
      <c r="N680" s="404"/>
      <c r="O680" s="404"/>
      <c r="P680" s="346"/>
      <c r="Q680" s="404"/>
      <c r="R680" s="404"/>
      <c r="S680" s="346"/>
      <c r="T680" s="346"/>
      <c r="U680" s="346"/>
      <c r="V680" s="38"/>
      <c r="W680" s="346"/>
      <c r="X680" s="346"/>
      <c r="Y680" s="42"/>
      <c r="Z680" s="42"/>
      <c r="AA680" s="42"/>
      <c r="AB680" s="42"/>
      <c r="AC680" s="42"/>
      <c r="AD680" s="42"/>
      <c r="AE680" s="42"/>
      <c r="AF680" s="42"/>
      <c r="AG680" s="42"/>
      <c r="AH680" s="42"/>
      <c r="AI680" s="42"/>
      <c r="AJ680" s="42"/>
      <c r="AK680" s="42"/>
      <c r="AL680" s="42"/>
      <c r="AM680" s="42"/>
      <c r="AN680" s="42"/>
      <c r="AO680" s="42"/>
      <c r="AP680" s="42"/>
      <c r="AQ680" s="42"/>
      <c r="AR680" s="42"/>
      <c r="AS680" s="42"/>
      <c r="AT680" s="42"/>
      <c r="AU680" s="42"/>
      <c r="AV680" s="42"/>
      <c r="AW680" s="42"/>
      <c r="AX680" s="42"/>
      <c r="AY680" s="42"/>
      <c r="AZ680" s="42"/>
      <c r="BA680" s="42"/>
      <c r="BB680" s="42"/>
      <c r="BC680" s="42"/>
      <c r="BD680" s="42"/>
      <c r="BE680" s="42"/>
      <c r="BF680" s="42"/>
      <c r="BG680" s="42"/>
      <c r="BH680" s="42"/>
      <c r="BI680" s="42"/>
    </row>
    <row r="681" spans="2:61" ht="15.75" customHeight="1">
      <c r="B681" s="4"/>
      <c r="C681" s="346"/>
      <c r="D681" s="346"/>
      <c r="E681" s="346"/>
      <c r="F681" s="346"/>
      <c r="G681" s="346"/>
      <c r="H681" s="346"/>
      <c r="I681" s="346"/>
      <c r="J681" s="346"/>
      <c r="K681" s="404"/>
      <c r="L681" s="404"/>
      <c r="M681" s="346"/>
      <c r="N681" s="404"/>
      <c r="O681" s="404"/>
      <c r="P681" s="346"/>
      <c r="Q681" s="404"/>
      <c r="R681" s="404"/>
      <c r="S681" s="346"/>
      <c r="T681" s="346"/>
      <c r="U681" s="346"/>
      <c r="V681" s="38"/>
      <c r="W681" s="346"/>
      <c r="X681" s="346"/>
      <c r="Y681" s="42"/>
      <c r="Z681" s="42"/>
      <c r="AA681" s="42"/>
      <c r="AB681" s="42"/>
      <c r="AC681" s="42"/>
      <c r="AD681" s="42"/>
      <c r="AE681" s="42"/>
      <c r="AF681" s="42"/>
      <c r="AG681" s="42"/>
      <c r="AH681" s="42"/>
      <c r="AI681" s="42"/>
      <c r="AJ681" s="42"/>
      <c r="AK681" s="42"/>
      <c r="AL681" s="42"/>
      <c r="AM681" s="42"/>
      <c r="AN681" s="42"/>
      <c r="AO681" s="42"/>
      <c r="AP681" s="42"/>
      <c r="AQ681" s="42"/>
      <c r="AR681" s="42"/>
      <c r="AS681" s="42"/>
      <c r="AT681" s="42"/>
      <c r="AU681" s="42"/>
      <c r="AV681" s="42"/>
      <c r="AW681" s="42"/>
      <c r="AX681" s="42"/>
      <c r="AY681" s="42"/>
      <c r="AZ681" s="42"/>
      <c r="BA681" s="42"/>
      <c r="BB681" s="42"/>
      <c r="BC681" s="42"/>
      <c r="BD681" s="42"/>
      <c r="BE681" s="42"/>
      <c r="BF681" s="42"/>
      <c r="BG681" s="42"/>
      <c r="BH681" s="42"/>
      <c r="BI681" s="42"/>
    </row>
    <row r="682" spans="2:61" ht="15.75" customHeight="1">
      <c r="B682" s="4"/>
      <c r="C682" s="346"/>
      <c r="D682" s="346"/>
      <c r="E682" s="346"/>
      <c r="F682" s="346"/>
      <c r="G682" s="346"/>
      <c r="H682" s="346"/>
      <c r="I682" s="346"/>
      <c r="J682" s="346"/>
      <c r="K682" s="404"/>
      <c r="L682" s="404"/>
      <c r="M682" s="346"/>
      <c r="N682" s="404"/>
      <c r="O682" s="404"/>
      <c r="P682" s="346"/>
      <c r="Q682" s="404"/>
      <c r="R682" s="404"/>
      <c r="S682" s="346"/>
      <c r="T682" s="346"/>
      <c r="U682" s="346"/>
      <c r="V682" s="38"/>
      <c r="W682" s="346"/>
      <c r="X682" s="346"/>
      <c r="Y682" s="42"/>
      <c r="Z682" s="42"/>
      <c r="AA682" s="42"/>
      <c r="AB682" s="42"/>
      <c r="AC682" s="42"/>
      <c r="AD682" s="42"/>
      <c r="AE682" s="42"/>
      <c r="AF682" s="42"/>
      <c r="AG682" s="42"/>
      <c r="AH682" s="42"/>
      <c r="AI682" s="42"/>
      <c r="AJ682" s="42"/>
      <c r="AK682" s="42"/>
      <c r="AL682" s="42"/>
      <c r="AM682" s="42"/>
      <c r="AN682" s="42"/>
      <c r="AO682" s="42"/>
      <c r="AP682" s="42"/>
      <c r="AQ682" s="42"/>
      <c r="AR682" s="42"/>
      <c r="AS682" s="42"/>
      <c r="AT682" s="42"/>
      <c r="AU682" s="42"/>
      <c r="AV682" s="42"/>
      <c r="AW682" s="42"/>
      <c r="AX682" s="42"/>
      <c r="AY682" s="42"/>
      <c r="AZ682" s="42"/>
      <c r="BA682" s="42"/>
      <c r="BB682" s="42"/>
      <c r="BC682" s="42"/>
      <c r="BD682" s="42"/>
      <c r="BE682" s="42"/>
      <c r="BF682" s="42"/>
      <c r="BG682" s="42"/>
      <c r="BH682" s="42"/>
      <c r="BI682" s="42"/>
    </row>
    <row r="683" spans="2:61" ht="15.75" customHeight="1">
      <c r="B683" s="4"/>
      <c r="C683" s="346"/>
      <c r="D683" s="346"/>
      <c r="E683" s="346"/>
      <c r="F683" s="346"/>
      <c r="G683" s="346"/>
      <c r="H683" s="346"/>
      <c r="I683" s="346"/>
      <c r="J683" s="346"/>
      <c r="K683" s="404"/>
      <c r="L683" s="404"/>
      <c r="M683" s="346"/>
      <c r="N683" s="404"/>
      <c r="O683" s="404"/>
      <c r="P683" s="346"/>
      <c r="Q683" s="404"/>
      <c r="R683" s="404"/>
      <c r="S683" s="346"/>
      <c r="T683" s="346"/>
      <c r="U683" s="346"/>
      <c r="V683" s="38"/>
      <c r="W683" s="346"/>
      <c r="X683" s="346"/>
      <c r="Y683" s="42"/>
      <c r="Z683" s="42"/>
      <c r="AA683" s="42"/>
      <c r="AB683" s="42"/>
      <c r="AC683" s="42"/>
      <c r="AD683" s="42"/>
      <c r="AE683" s="42"/>
      <c r="AF683" s="42"/>
      <c r="AG683" s="42"/>
      <c r="AH683" s="42"/>
      <c r="AI683" s="42"/>
      <c r="AJ683" s="42"/>
      <c r="AK683" s="42"/>
      <c r="AL683" s="42"/>
      <c r="AM683" s="42"/>
      <c r="AN683" s="42"/>
      <c r="AO683" s="42"/>
      <c r="AP683" s="42"/>
      <c r="AQ683" s="42"/>
      <c r="AR683" s="42"/>
      <c r="AS683" s="42"/>
      <c r="AT683" s="42"/>
      <c r="AU683" s="42"/>
      <c r="AV683" s="42"/>
      <c r="AW683" s="42"/>
      <c r="AX683" s="42"/>
      <c r="AY683" s="42"/>
      <c r="AZ683" s="42"/>
      <c r="BA683" s="42"/>
      <c r="BB683" s="42"/>
      <c r="BC683" s="42"/>
      <c r="BD683" s="42"/>
      <c r="BE683" s="42"/>
      <c r="BF683" s="42"/>
      <c r="BG683" s="42"/>
      <c r="BH683" s="42"/>
      <c r="BI683" s="42"/>
    </row>
    <row r="684" spans="2:61" ht="15.75" customHeight="1">
      <c r="B684" s="4"/>
      <c r="C684" s="346"/>
      <c r="D684" s="346"/>
      <c r="E684" s="346"/>
      <c r="F684" s="346"/>
      <c r="G684" s="346"/>
      <c r="H684" s="346"/>
      <c r="I684" s="346"/>
      <c r="J684" s="346"/>
      <c r="K684" s="404"/>
      <c r="L684" s="404"/>
      <c r="M684" s="346"/>
      <c r="N684" s="404"/>
      <c r="O684" s="404"/>
      <c r="P684" s="346"/>
      <c r="Q684" s="404"/>
      <c r="R684" s="404"/>
      <c r="S684" s="346"/>
      <c r="T684" s="346"/>
      <c r="U684" s="346"/>
      <c r="V684" s="38"/>
      <c r="W684" s="346"/>
      <c r="X684" s="346"/>
      <c r="Y684" s="42"/>
      <c r="Z684" s="42"/>
      <c r="AA684" s="42"/>
      <c r="AB684" s="42"/>
      <c r="AC684" s="42"/>
      <c r="AD684" s="42"/>
      <c r="AE684" s="42"/>
      <c r="AF684" s="42"/>
      <c r="AG684" s="42"/>
      <c r="AH684" s="42"/>
      <c r="AI684" s="42"/>
      <c r="AJ684" s="42"/>
      <c r="AK684" s="42"/>
      <c r="AL684" s="42"/>
      <c r="AM684" s="42"/>
      <c r="AN684" s="42"/>
      <c r="AO684" s="42"/>
      <c r="AP684" s="42"/>
      <c r="AQ684" s="42"/>
      <c r="AR684" s="42"/>
      <c r="AS684" s="42"/>
      <c r="AT684" s="42"/>
      <c r="AU684" s="42"/>
      <c r="AV684" s="42"/>
      <c r="AW684" s="42"/>
      <c r="AX684" s="42"/>
      <c r="AY684" s="42"/>
      <c r="AZ684" s="42"/>
      <c r="BA684" s="42"/>
      <c r="BB684" s="42"/>
      <c r="BC684" s="42"/>
      <c r="BD684" s="42"/>
      <c r="BE684" s="42"/>
      <c r="BF684" s="42"/>
      <c r="BG684" s="42"/>
      <c r="BH684" s="42"/>
      <c r="BI684" s="42"/>
    </row>
    <row r="685" spans="2:61" ht="15.75" customHeight="1">
      <c r="B685" s="4"/>
      <c r="C685" s="346"/>
      <c r="D685" s="346"/>
      <c r="E685" s="346"/>
      <c r="F685" s="346"/>
      <c r="G685" s="346"/>
      <c r="H685" s="346"/>
      <c r="I685" s="346"/>
      <c r="J685" s="346"/>
      <c r="K685" s="404"/>
      <c r="L685" s="404"/>
      <c r="M685" s="346"/>
      <c r="N685" s="404"/>
      <c r="O685" s="404"/>
      <c r="P685" s="346"/>
      <c r="Q685" s="404"/>
      <c r="R685" s="404"/>
      <c r="S685" s="346"/>
      <c r="T685" s="346"/>
      <c r="U685" s="346"/>
      <c r="V685" s="38"/>
      <c r="W685" s="346"/>
      <c r="X685" s="346"/>
      <c r="Y685" s="42"/>
      <c r="Z685" s="42"/>
      <c r="AA685" s="42"/>
      <c r="AB685" s="42"/>
      <c r="AC685" s="42"/>
      <c r="AD685" s="42"/>
      <c r="AE685" s="42"/>
      <c r="AF685" s="42"/>
      <c r="AG685" s="42"/>
      <c r="AH685" s="42"/>
      <c r="AI685" s="42"/>
      <c r="AJ685" s="42"/>
      <c r="AK685" s="42"/>
      <c r="AL685" s="42"/>
      <c r="AM685" s="42"/>
      <c r="AN685" s="42"/>
      <c r="AO685" s="42"/>
      <c r="AP685" s="42"/>
      <c r="AQ685" s="42"/>
      <c r="AR685" s="42"/>
      <c r="AS685" s="42"/>
      <c r="AT685" s="42"/>
      <c r="AU685" s="42"/>
      <c r="AV685" s="42"/>
      <c r="AW685" s="42"/>
      <c r="AX685" s="42"/>
      <c r="AY685" s="42"/>
      <c r="AZ685" s="42"/>
      <c r="BA685" s="42"/>
      <c r="BB685" s="42"/>
      <c r="BC685" s="42"/>
      <c r="BD685" s="42"/>
      <c r="BE685" s="42"/>
      <c r="BF685" s="42"/>
      <c r="BG685" s="42"/>
      <c r="BH685" s="42"/>
      <c r="BI685" s="42"/>
    </row>
    <row r="686" spans="2:61" ht="15.75" customHeight="1">
      <c r="B686" s="4"/>
      <c r="C686" s="346"/>
      <c r="D686" s="346"/>
      <c r="E686" s="346"/>
      <c r="F686" s="346"/>
      <c r="G686" s="346"/>
      <c r="H686" s="346"/>
      <c r="I686" s="346"/>
      <c r="J686" s="346"/>
      <c r="K686" s="404"/>
      <c r="L686" s="404"/>
      <c r="M686" s="346"/>
      <c r="N686" s="404"/>
      <c r="O686" s="404"/>
      <c r="P686" s="346"/>
      <c r="Q686" s="404"/>
      <c r="R686" s="404"/>
      <c r="S686" s="346"/>
      <c r="T686" s="346"/>
      <c r="U686" s="346"/>
      <c r="V686" s="38"/>
      <c r="W686" s="346"/>
      <c r="X686" s="346"/>
      <c r="Y686" s="42"/>
      <c r="Z686" s="42"/>
      <c r="AA686" s="42"/>
      <c r="AB686" s="42"/>
      <c r="AC686" s="42"/>
      <c r="AD686" s="42"/>
      <c r="AE686" s="42"/>
      <c r="AF686" s="42"/>
      <c r="AG686" s="42"/>
      <c r="AH686" s="42"/>
      <c r="AI686" s="42"/>
      <c r="AJ686" s="42"/>
      <c r="AK686" s="42"/>
      <c r="AL686" s="42"/>
      <c r="AM686" s="42"/>
      <c r="AN686" s="42"/>
      <c r="AO686" s="42"/>
      <c r="AP686" s="42"/>
      <c r="AQ686" s="42"/>
      <c r="AR686" s="42"/>
      <c r="AS686" s="42"/>
      <c r="AT686" s="42"/>
      <c r="AU686" s="42"/>
      <c r="AV686" s="42"/>
      <c r="AW686" s="42"/>
      <c r="AX686" s="42"/>
      <c r="AY686" s="42"/>
      <c r="AZ686" s="42"/>
      <c r="BA686" s="42"/>
      <c r="BB686" s="42"/>
      <c r="BC686" s="42"/>
      <c r="BD686" s="42"/>
      <c r="BE686" s="42"/>
      <c r="BF686" s="42"/>
      <c r="BG686" s="42"/>
      <c r="BH686" s="42"/>
      <c r="BI686" s="42"/>
    </row>
    <row r="687" spans="2:61" ht="15.75" customHeight="1">
      <c r="B687" s="4"/>
      <c r="C687" s="346"/>
      <c r="D687" s="346"/>
      <c r="E687" s="346"/>
      <c r="F687" s="346"/>
      <c r="G687" s="346"/>
      <c r="H687" s="346"/>
      <c r="I687" s="346"/>
      <c r="J687" s="346"/>
      <c r="K687" s="404"/>
      <c r="L687" s="404"/>
      <c r="M687" s="346"/>
      <c r="N687" s="404"/>
      <c r="O687" s="404"/>
      <c r="P687" s="346"/>
      <c r="Q687" s="404"/>
      <c r="R687" s="404"/>
      <c r="S687" s="346"/>
      <c r="T687" s="346"/>
      <c r="U687" s="346"/>
      <c r="V687" s="38"/>
      <c r="W687" s="346"/>
      <c r="X687" s="346"/>
      <c r="Y687" s="42"/>
      <c r="Z687" s="42"/>
      <c r="AA687" s="42"/>
      <c r="AB687" s="42"/>
      <c r="AC687" s="42"/>
      <c r="AD687" s="42"/>
      <c r="AE687" s="42"/>
      <c r="AF687" s="42"/>
      <c r="AG687" s="42"/>
      <c r="AH687" s="42"/>
      <c r="AI687" s="42"/>
      <c r="AJ687" s="42"/>
      <c r="AK687" s="42"/>
      <c r="AL687" s="42"/>
      <c r="AM687" s="42"/>
      <c r="AN687" s="42"/>
      <c r="AO687" s="42"/>
      <c r="AP687" s="42"/>
      <c r="AQ687" s="42"/>
      <c r="AR687" s="42"/>
      <c r="AS687" s="42"/>
      <c r="AT687" s="42"/>
      <c r="AU687" s="42"/>
      <c r="AV687" s="42"/>
      <c r="AW687" s="42"/>
      <c r="AX687" s="42"/>
      <c r="AY687" s="42"/>
      <c r="AZ687" s="42"/>
      <c r="BA687" s="42"/>
      <c r="BB687" s="42"/>
      <c r="BC687" s="42"/>
      <c r="BD687" s="42"/>
      <c r="BE687" s="42"/>
      <c r="BF687" s="42"/>
      <c r="BG687" s="42"/>
      <c r="BH687" s="42"/>
      <c r="BI687" s="42"/>
    </row>
    <row r="688" spans="2:61" ht="15.75" customHeight="1">
      <c r="B688" s="4"/>
      <c r="C688" s="346"/>
      <c r="D688" s="346"/>
      <c r="E688" s="346"/>
      <c r="F688" s="346"/>
      <c r="G688" s="346"/>
      <c r="H688" s="346"/>
      <c r="I688" s="346"/>
      <c r="J688" s="346"/>
      <c r="K688" s="404"/>
      <c r="L688" s="404"/>
      <c r="M688" s="346"/>
      <c r="N688" s="404"/>
      <c r="O688" s="404"/>
      <c r="P688" s="346"/>
      <c r="Q688" s="404"/>
      <c r="R688" s="404"/>
      <c r="S688" s="346"/>
      <c r="T688" s="346"/>
      <c r="U688" s="346"/>
      <c r="V688" s="38"/>
      <c r="W688" s="346"/>
      <c r="X688" s="346"/>
      <c r="Y688" s="42"/>
      <c r="Z688" s="42"/>
      <c r="AA688" s="42"/>
      <c r="AB688" s="42"/>
      <c r="AC688" s="42"/>
      <c r="AD688" s="42"/>
      <c r="AE688" s="42"/>
      <c r="AF688" s="42"/>
      <c r="AG688" s="42"/>
      <c r="AH688" s="42"/>
      <c r="AI688" s="42"/>
      <c r="AJ688" s="42"/>
      <c r="AK688" s="42"/>
      <c r="AL688" s="42"/>
      <c r="AM688" s="42"/>
      <c r="AN688" s="42"/>
      <c r="AO688" s="42"/>
      <c r="AP688" s="42"/>
      <c r="AQ688" s="42"/>
      <c r="AR688" s="42"/>
      <c r="AS688" s="42"/>
      <c r="AT688" s="42"/>
      <c r="AU688" s="42"/>
      <c r="AV688" s="42"/>
      <c r="AW688" s="42"/>
      <c r="AX688" s="42"/>
      <c r="AY688" s="42"/>
      <c r="AZ688" s="42"/>
      <c r="BA688" s="42"/>
      <c r="BB688" s="42"/>
      <c r="BC688" s="42"/>
      <c r="BD688" s="42"/>
      <c r="BE688" s="42"/>
      <c r="BF688" s="42"/>
      <c r="BG688" s="42"/>
      <c r="BH688" s="42"/>
      <c r="BI688" s="42"/>
    </row>
    <row r="689" spans="2:61" ht="15.75" customHeight="1">
      <c r="B689" s="4"/>
      <c r="C689" s="346"/>
      <c r="D689" s="346"/>
      <c r="E689" s="346"/>
      <c r="F689" s="346"/>
      <c r="G689" s="346"/>
      <c r="H689" s="346"/>
      <c r="I689" s="346"/>
      <c r="J689" s="346"/>
      <c r="K689" s="404"/>
      <c r="L689" s="404"/>
      <c r="M689" s="346"/>
      <c r="N689" s="404"/>
      <c r="O689" s="404"/>
      <c r="P689" s="346"/>
      <c r="Q689" s="404"/>
      <c r="R689" s="404"/>
      <c r="S689" s="346"/>
      <c r="T689" s="346"/>
      <c r="U689" s="346"/>
      <c r="V689" s="38"/>
      <c r="W689" s="346"/>
      <c r="X689" s="346"/>
      <c r="Y689" s="42"/>
      <c r="Z689" s="42"/>
      <c r="AA689" s="42"/>
      <c r="AB689" s="42"/>
      <c r="AC689" s="42"/>
      <c r="AD689" s="42"/>
      <c r="AE689" s="42"/>
      <c r="AF689" s="42"/>
      <c r="AG689" s="42"/>
      <c r="AH689" s="42"/>
      <c r="AI689" s="42"/>
      <c r="AJ689" s="42"/>
      <c r="AK689" s="42"/>
      <c r="AL689" s="42"/>
      <c r="AM689" s="42"/>
      <c r="AN689" s="42"/>
      <c r="AO689" s="42"/>
      <c r="AP689" s="42"/>
      <c r="AQ689" s="42"/>
      <c r="AR689" s="42"/>
      <c r="AS689" s="42"/>
      <c r="AT689" s="42"/>
      <c r="AU689" s="42"/>
      <c r="AV689" s="42"/>
      <c r="AW689" s="42"/>
      <c r="AX689" s="42"/>
      <c r="AY689" s="42"/>
      <c r="AZ689" s="42"/>
      <c r="BA689" s="42"/>
      <c r="BB689" s="42"/>
      <c r="BC689" s="42"/>
      <c r="BD689" s="42"/>
      <c r="BE689" s="42"/>
      <c r="BF689" s="42"/>
      <c r="BG689" s="42"/>
      <c r="BH689" s="42"/>
      <c r="BI689" s="42"/>
    </row>
    <row r="690" spans="2:61" ht="15.75" customHeight="1">
      <c r="B690" s="4"/>
      <c r="C690" s="346"/>
      <c r="D690" s="346"/>
      <c r="E690" s="346"/>
      <c r="F690" s="346"/>
      <c r="G690" s="346"/>
      <c r="H690" s="346"/>
      <c r="I690" s="346"/>
      <c r="J690" s="346"/>
      <c r="K690" s="404"/>
      <c r="L690" s="404"/>
      <c r="M690" s="346"/>
      <c r="N690" s="346"/>
      <c r="O690" s="346"/>
      <c r="P690" s="346"/>
      <c r="Q690" s="346"/>
      <c r="R690" s="404"/>
      <c r="S690" s="346"/>
      <c r="T690" s="346"/>
      <c r="U690" s="346"/>
      <c r="V690" s="38"/>
      <c r="W690" s="346"/>
      <c r="X690" s="346"/>
      <c r="Y690" s="42"/>
      <c r="Z690" s="42"/>
      <c r="AA690" s="42"/>
      <c r="AB690" s="42"/>
      <c r="AC690" s="42"/>
      <c r="AD690" s="42"/>
      <c r="AE690" s="42"/>
      <c r="AF690" s="42"/>
      <c r="AG690" s="42"/>
      <c r="AH690" s="42"/>
      <c r="AI690" s="42"/>
      <c r="AJ690" s="42"/>
      <c r="AK690" s="42"/>
      <c r="AL690" s="42"/>
      <c r="AM690" s="42"/>
      <c r="AN690" s="42"/>
      <c r="AO690" s="42"/>
      <c r="AP690" s="42"/>
      <c r="AQ690" s="42"/>
      <c r="AR690" s="42"/>
      <c r="AS690" s="42"/>
      <c r="AT690" s="42"/>
      <c r="AU690" s="42"/>
      <c r="AV690" s="42"/>
      <c r="AW690" s="42"/>
      <c r="AX690" s="42"/>
      <c r="AY690" s="42"/>
      <c r="AZ690" s="42"/>
      <c r="BA690" s="42"/>
      <c r="BB690" s="42"/>
      <c r="BC690" s="42"/>
      <c r="BD690" s="42"/>
      <c r="BE690" s="42"/>
      <c r="BF690" s="42"/>
      <c r="BG690" s="42"/>
      <c r="BH690" s="42"/>
      <c r="BI690" s="42"/>
    </row>
    <row r="691" spans="2:61" ht="15.75" customHeight="1">
      <c r="B691" s="4"/>
      <c r="C691" s="346"/>
      <c r="D691" s="346"/>
      <c r="E691" s="346"/>
      <c r="F691" s="346"/>
      <c r="G691" s="346"/>
      <c r="H691" s="346"/>
      <c r="I691" s="346"/>
      <c r="J691" s="346"/>
      <c r="K691" s="404"/>
      <c r="L691" s="404"/>
      <c r="M691" s="346"/>
      <c r="N691" s="406"/>
      <c r="O691" s="406"/>
      <c r="P691" s="346"/>
      <c r="Q691" s="406"/>
      <c r="R691" s="404"/>
      <c r="S691" s="346"/>
      <c r="T691" s="346"/>
      <c r="U691" s="346"/>
      <c r="V691" s="38"/>
      <c r="W691" s="346"/>
      <c r="X691" s="346"/>
      <c r="Y691" s="42"/>
      <c r="Z691" s="42"/>
      <c r="AA691" s="42"/>
      <c r="AB691" s="42"/>
      <c r="AC691" s="42"/>
      <c r="AD691" s="42"/>
      <c r="AE691" s="42"/>
      <c r="AF691" s="42"/>
      <c r="AG691" s="42"/>
      <c r="AH691" s="42"/>
      <c r="AI691" s="42"/>
      <c r="AJ691" s="42"/>
      <c r="AK691" s="42"/>
      <c r="AL691" s="42"/>
      <c r="AM691" s="42"/>
      <c r="AN691" s="42"/>
      <c r="AO691" s="42"/>
      <c r="AP691" s="42"/>
      <c r="AQ691" s="42"/>
      <c r="AR691" s="42"/>
      <c r="AS691" s="42"/>
      <c r="AT691" s="42"/>
      <c r="AU691" s="42"/>
      <c r="AV691" s="42"/>
      <c r="AW691" s="42"/>
      <c r="AX691" s="42"/>
      <c r="AY691" s="42"/>
      <c r="AZ691" s="42"/>
      <c r="BA691" s="42"/>
      <c r="BB691" s="42"/>
      <c r="BC691" s="42"/>
      <c r="BD691" s="42"/>
      <c r="BE691" s="42"/>
      <c r="BF691" s="42"/>
      <c r="BG691" s="42"/>
      <c r="BH691" s="42"/>
      <c r="BI691" s="42"/>
    </row>
    <row r="692" spans="2:61" ht="15.75" customHeight="1">
      <c r="B692" s="4"/>
      <c r="C692" s="346"/>
      <c r="D692" s="346"/>
      <c r="E692" s="346"/>
      <c r="F692" s="346"/>
      <c r="G692" s="346"/>
      <c r="H692" s="346"/>
      <c r="I692" s="346"/>
      <c r="J692" s="346"/>
      <c r="K692" s="346"/>
      <c r="L692" s="346"/>
      <c r="M692" s="346"/>
      <c r="N692" s="404"/>
      <c r="O692" s="404"/>
      <c r="P692" s="346"/>
      <c r="Q692" s="404"/>
      <c r="R692" s="346"/>
      <c r="S692" s="346"/>
      <c r="T692" s="346"/>
      <c r="U692" s="346"/>
      <c r="V692" s="38"/>
      <c r="W692" s="346"/>
      <c r="X692" s="346"/>
      <c r="Y692" s="42"/>
      <c r="Z692" s="42"/>
      <c r="AA692" s="42"/>
      <c r="AB692" s="42"/>
      <c r="AC692" s="42"/>
      <c r="AD692" s="42"/>
      <c r="AE692" s="42"/>
      <c r="AF692" s="42"/>
      <c r="AG692" s="42"/>
      <c r="AH692" s="42"/>
      <c r="AI692" s="42"/>
      <c r="AJ692" s="42"/>
      <c r="AK692" s="42"/>
      <c r="AL692" s="42"/>
      <c r="AM692" s="42"/>
      <c r="AN692" s="42"/>
      <c r="AO692" s="42"/>
      <c r="AP692" s="42"/>
      <c r="AQ692" s="42"/>
      <c r="AR692" s="42"/>
      <c r="AS692" s="42"/>
      <c r="AT692" s="42"/>
      <c r="AU692" s="42"/>
      <c r="AV692" s="42"/>
      <c r="AW692" s="42"/>
      <c r="AX692" s="42"/>
      <c r="AY692" s="42"/>
      <c r="AZ692" s="42"/>
      <c r="BA692" s="42"/>
      <c r="BB692" s="42"/>
      <c r="BC692" s="42"/>
      <c r="BD692" s="42"/>
      <c r="BE692" s="42"/>
      <c r="BF692" s="42"/>
      <c r="BG692" s="42"/>
      <c r="BH692" s="42"/>
      <c r="BI692" s="42"/>
    </row>
    <row r="693" spans="2:61" ht="15.75" customHeight="1">
      <c r="B693" s="4"/>
      <c r="C693" s="346"/>
      <c r="D693" s="346"/>
      <c r="E693" s="346"/>
      <c r="F693" s="346"/>
      <c r="G693" s="346"/>
      <c r="H693" s="346"/>
      <c r="I693" s="346"/>
      <c r="J693" s="346"/>
      <c r="K693" s="406"/>
      <c r="L693" s="406"/>
      <c r="M693" s="346"/>
      <c r="N693" s="404"/>
      <c r="O693" s="404"/>
      <c r="P693" s="346"/>
      <c r="Q693" s="404"/>
      <c r="R693" s="406"/>
      <c r="S693" s="346"/>
      <c r="T693" s="346"/>
      <c r="U693" s="346"/>
      <c r="V693" s="38"/>
      <c r="W693" s="346"/>
      <c r="X693" s="346"/>
      <c r="Y693" s="42"/>
      <c r="Z693" s="42"/>
      <c r="AA693" s="42"/>
      <c r="AB693" s="42"/>
      <c r="AC693" s="42"/>
      <c r="AD693" s="42"/>
      <c r="AE693" s="42"/>
      <c r="AF693" s="42"/>
      <c r="AG693" s="42"/>
      <c r="AH693" s="42"/>
      <c r="AI693" s="42"/>
      <c r="AJ693" s="42"/>
      <c r="AK693" s="42"/>
      <c r="AL693" s="42"/>
      <c r="AM693" s="42"/>
      <c r="AN693" s="42"/>
      <c r="AO693" s="42"/>
      <c r="AP693" s="42"/>
      <c r="AQ693" s="42"/>
      <c r="AR693" s="42"/>
      <c r="AS693" s="42"/>
      <c r="AT693" s="42"/>
      <c r="AU693" s="42"/>
      <c r="AV693" s="42"/>
      <c r="AW693" s="42"/>
      <c r="AX693" s="42"/>
      <c r="AY693" s="42"/>
      <c r="AZ693" s="42"/>
      <c r="BA693" s="42"/>
      <c r="BB693" s="42"/>
      <c r="BC693" s="42"/>
      <c r="BD693" s="42"/>
      <c r="BE693" s="42"/>
      <c r="BF693" s="42"/>
      <c r="BG693" s="42"/>
      <c r="BH693" s="42"/>
      <c r="BI693" s="42"/>
    </row>
    <row r="694" spans="2:61" ht="15.75" customHeight="1">
      <c r="B694" s="4"/>
      <c r="C694" s="346"/>
      <c r="D694" s="346"/>
      <c r="E694" s="346"/>
      <c r="F694" s="346"/>
      <c r="G694" s="346"/>
      <c r="H694" s="346"/>
      <c r="I694" s="346"/>
      <c r="J694" s="346"/>
      <c r="K694" s="404"/>
      <c r="L694" s="404"/>
      <c r="M694" s="346"/>
      <c r="N694" s="404"/>
      <c r="O694" s="404"/>
      <c r="P694" s="346"/>
      <c r="Q694" s="404"/>
      <c r="R694" s="404"/>
      <c r="S694" s="346"/>
      <c r="T694" s="346"/>
      <c r="U694" s="346"/>
      <c r="V694" s="38"/>
      <c r="W694" s="346"/>
      <c r="X694" s="346"/>
      <c r="Y694" s="42"/>
      <c r="Z694" s="42"/>
      <c r="AA694" s="42"/>
      <c r="AB694" s="42"/>
      <c r="AC694" s="42"/>
      <c r="AD694" s="42"/>
      <c r="AE694" s="42"/>
      <c r="AF694" s="42"/>
      <c r="AG694" s="42"/>
      <c r="AH694" s="42"/>
      <c r="AI694" s="42"/>
      <c r="AJ694" s="42"/>
      <c r="AK694" s="42"/>
      <c r="AL694" s="42"/>
      <c r="AM694" s="42"/>
      <c r="AN694" s="42"/>
      <c r="AO694" s="42"/>
      <c r="AP694" s="42"/>
      <c r="AQ694" s="42"/>
      <c r="AR694" s="42"/>
      <c r="AS694" s="42"/>
      <c r="AT694" s="42"/>
      <c r="AU694" s="42"/>
      <c r="AV694" s="42"/>
      <c r="AW694" s="42"/>
      <c r="AX694" s="42"/>
      <c r="AY694" s="42"/>
      <c r="AZ694" s="42"/>
      <c r="BA694" s="42"/>
      <c r="BB694" s="42"/>
      <c r="BC694" s="42"/>
      <c r="BD694" s="42"/>
      <c r="BE694" s="42"/>
      <c r="BF694" s="42"/>
      <c r="BG694" s="42"/>
      <c r="BH694" s="42"/>
      <c r="BI694" s="42"/>
    </row>
    <row r="695" spans="2:61" ht="15.75" customHeight="1">
      <c r="B695" s="4"/>
      <c r="C695" s="346"/>
      <c r="D695" s="346"/>
      <c r="E695" s="346"/>
      <c r="F695" s="346"/>
      <c r="G695" s="346"/>
      <c r="H695" s="346"/>
      <c r="I695" s="346"/>
      <c r="J695" s="346"/>
      <c r="K695" s="404"/>
      <c r="L695" s="404"/>
      <c r="M695" s="346"/>
      <c r="N695" s="404"/>
      <c r="O695" s="404"/>
      <c r="P695" s="346"/>
      <c r="Q695" s="404"/>
      <c r="R695" s="404"/>
      <c r="S695" s="346"/>
      <c r="T695" s="346"/>
      <c r="U695" s="346"/>
      <c r="V695" s="38"/>
      <c r="W695" s="346"/>
      <c r="X695" s="346"/>
      <c r="Y695" s="42"/>
      <c r="Z695" s="42"/>
      <c r="AA695" s="42"/>
      <c r="AB695" s="42"/>
      <c r="AC695" s="42"/>
      <c r="AD695" s="42"/>
      <c r="AE695" s="42"/>
      <c r="AF695" s="42"/>
      <c r="AG695" s="42"/>
      <c r="AH695" s="42"/>
      <c r="AI695" s="42"/>
      <c r="AJ695" s="42"/>
      <c r="AK695" s="42"/>
      <c r="AL695" s="42"/>
      <c r="AM695" s="42"/>
      <c r="AN695" s="42"/>
      <c r="AO695" s="42"/>
      <c r="AP695" s="42"/>
      <c r="AQ695" s="42"/>
      <c r="AR695" s="42"/>
      <c r="AS695" s="42"/>
      <c r="AT695" s="42"/>
      <c r="AU695" s="42"/>
      <c r="AV695" s="42"/>
      <c r="AW695" s="42"/>
      <c r="AX695" s="42"/>
      <c r="AY695" s="42"/>
      <c r="AZ695" s="42"/>
      <c r="BA695" s="42"/>
      <c r="BB695" s="42"/>
      <c r="BC695" s="42"/>
      <c r="BD695" s="42"/>
      <c r="BE695" s="42"/>
      <c r="BF695" s="42"/>
      <c r="BG695" s="42"/>
      <c r="BH695" s="42"/>
      <c r="BI695" s="42"/>
    </row>
    <row r="696" spans="2:61" ht="15.75" customHeight="1">
      <c r="B696" s="4"/>
      <c r="C696" s="346"/>
      <c r="D696" s="346"/>
      <c r="E696" s="346"/>
      <c r="F696" s="346"/>
      <c r="G696" s="346"/>
      <c r="H696" s="346"/>
      <c r="I696" s="346"/>
      <c r="J696" s="346"/>
      <c r="K696" s="404"/>
      <c r="L696" s="404"/>
      <c r="M696" s="346"/>
      <c r="N696" s="404"/>
      <c r="O696" s="404"/>
      <c r="P696" s="346"/>
      <c r="Q696" s="404"/>
      <c r="R696" s="404"/>
      <c r="S696" s="346"/>
      <c r="T696" s="346"/>
      <c r="U696" s="346"/>
      <c r="V696" s="38"/>
      <c r="W696" s="346"/>
      <c r="X696" s="346"/>
      <c r="Y696" s="42"/>
      <c r="Z696" s="42"/>
      <c r="AA696" s="42"/>
      <c r="AB696" s="42"/>
      <c r="AC696" s="42"/>
      <c r="AD696" s="42"/>
      <c r="AE696" s="42"/>
      <c r="AF696" s="42"/>
      <c r="AG696" s="42"/>
      <c r="AH696" s="42"/>
      <c r="AI696" s="42"/>
      <c r="AJ696" s="42"/>
      <c r="AK696" s="42"/>
      <c r="AL696" s="42"/>
      <c r="AM696" s="42"/>
      <c r="AN696" s="42"/>
      <c r="AO696" s="42"/>
      <c r="AP696" s="42"/>
      <c r="AQ696" s="42"/>
      <c r="AR696" s="42"/>
      <c r="AS696" s="42"/>
      <c r="AT696" s="42"/>
      <c r="AU696" s="42"/>
      <c r="AV696" s="42"/>
      <c r="AW696" s="42"/>
      <c r="AX696" s="42"/>
      <c r="AY696" s="42"/>
      <c r="AZ696" s="42"/>
      <c r="BA696" s="42"/>
      <c r="BB696" s="42"/>
      <c r="BC696" s="42"/>
      <c r="BD696" s="42"/>
      <c r="BE696" s="42"/>
      <c r="BF696" s="42"/>
      <c r="BG696" s="42"/>
      <c r="BH696" s="42"/>
      <c r="BI696" s="42"/>
    </row>
    <row r="697" spans="2:61" ht="15.75" customHeight="1">
      <c r="B697" s="4"/>
      <c r="C697" s="346"/>
      <c r="D697" s="346"/>
      <c r="E697" s="346"/>
      <c r="F697" s="346"/>
      <c r="G697" s="346"/>
      <c r="H697" s="346"/>
      <c r="I697" s="346"/>
      <c r="J697" s="346"/>
      <c r="K697" s="404"/>
      <c r="L697" s="404"/>
      <c r="M697" s="346"/>
      <c r="N697" s="404"/>
      <c r="O697" s="404"/>
      <c r="P697" s="346"/>
      <c r="Q697" s="404"/>
      <c r="R697" s="404"/>
      <c r="S697" s="346"/>
      <c r="T697" s="346"/>
      <c r="U697" s="346"/>
      <c r="V697" s="38"/>
      <c r="W697" s="346"/>
      <c r="X697" s="346"/>
      <c r="Y697" s="42"/>
      <c r="Z697" s="42"/>
      <c r="AA697" s="42"/>
      <c r="AB697" s="42"/>
      <c r="AC697" s="42"/>
      <c r="AD697" s="42"/>
      <c r="AE697" s="42"/>
      <c r="AF697" s="42"/>
      <c r="AG697" s="42"/>
      <c r="AH697" s="42"/>
      <c r="AI697" s="42"/>
      <c r="AJ697" s="42"/>
      <c r="AK697" s="42"/>
      <c r="AL697" s="42"/>
      <c r="AM697" s="42"/>
      <c r="AN697" s="42"/>
      <c r="AO697" s="42"/>
      <c r="AP697" s="42"/>
      <c r="AQ697" s="42"/>
      <c r="AR697" s="42"/>
      <c r="AS697" s="42"/>
      <c r="AT697" s="42"/>
      <c r="AU697" s="42"/>
      <c r="AV697" s="42"/>
      <c r="AW697" s="42"/>
      <c r="AX697" s="42"/>
      <c r="AY697" s="42"/>
      <c r="AZ697" s="42"/>
      <c r="BA697" s="42"/>
      <c r="BB697" s="42"/>
      <c r="BC697" s="42"/>
      <c r="BD697" s="42"/>
      <c r="BE697" s="42"/>
      <c r="BF697" s="42"/>
      <c r="BG697" s="42"/>
      <c r="BH697" s="42"/>
      <c r="BI697" s="42"/>
    </row>
    <row r="698" spans="2:61" ht="15.75" customHeight="1">
      <c r="B698" s="4"/>
      <c r="C698" s="346"/>
      <c r="D698" s="346"/>
      <c r="E698" s="346"/>
      <c r="F698" s="346"/>
      <c r="G698" s="346"/>
      <c r="H698" s="346"/>
      <c r="I698" s="346"/>
      <c r="J698" s="346"/>
      <c r="K698" s="404"/>
      <c r="L698" s="404"/>
      <c r="M698" s="346"/>
      <c r="N698" s="404"/>
      <c r="O698" s="404"/>
      <c r="P698" s="346"/>
      <c r="Q698" s="404"/>
      <c r="R698" s="404"/>
      <c r="S698" s="346"/>
      <c r="T698" s="346"/>
      <c r="U698" s="346"/>
      <c r="V698" s="38"/>
      <c r="W698" s="346"/>
      <c r="X698" s="346"/>
      <c r="Y698" s="42"/>
      <c r="Z698" s="42"/>
      <c r="AA698" s="42"/>
      <c r="AB698" s="42"/>
      <c r="AC698" s="42"/>
      <c r="AD698" s="42"/>
      <c r="AE698" s="42"/>
      <c r="AF698" s="42"/>
      <c r="AG698" s="42"/>
      <c r="AH698" s="42"/>
      <c r="AI698" s="42"/>
      <c r="AJ698" s="42"/>
      <c r="AK698" s="42"/>
      <c r="AL698" s="42"/>
      <c r="AM698" s="42"/>
      <c r="AN698" s="42"/>
      <c r="AO698" s="42"/>
      <c r="AP698" s="42"/>
      <c r="AQ698" s="42"/>
      <c r="AR698" s="42"/>
      <c r="AS698" s="42"/>
      <c r="AT698" s="42"/>
      <c r="AU698" s="42"/>
      <c r="AV698" s="42"/>
      <c r="AW698" s="42"/>
      <c r="AX698" s="42"/>
      <c r="AY698" s="42"/>
      <c r="AZ698" s="42"/>
      <c r="BA698" s="42"/>
      <c r="BB698" s="42"/>
      <c r="BC698" s="42"/>
      <c r="BD698" s="42"/>
      <c r="BE698" s="42"/>
      <c r="BF698" s="42"/>
      <c r="BG698" s="42"/>
      <c r="BH698" s="42"/>
      <c r="BI698" s="42"/>
    </row>
    <row r="699" spans="2:61" ht="15.75" customHeight="1">
      <c r="B699" s="4"/>
      <c r="C699" s="346"/>
      <c r="D699" s="346"/>
      <c r="E699" s="346"/>
      <c r="F699" s="346"/>
      <c r="G699" s="346"/>
      <c r="H699" s="346"/>
      <c r="I699" s="346"/>
      <c r="J699" s="346"/>
      <c r="K699" s="404"/>
      <c r="L699" s="404"/>
      <c r="M699" s="346"/>
      <c r="N699" s="404"/>
      <c r="O699" s="404"/>
      <c r="P699" s="346"/>
      <c r="Q699" s="404"/>
      <c r="R699" s="404"/>
      <c r="S699" s="346"/>
      <c r="T699" s="346"/>
      <c r="U699" s="346"/>
      <c r="V699" s="38"/>
      <c r="W699" s="346"/>
      <c r="X699" s="346"/>
      <c r="Y699" s="42"/>
      <c r="Z699" s="42"/>
      <c r="AA699" s="42"/>
      <c r="AB699" s="42"/>
      <c r="AC699" s="42"/>
      <c r="AD699" s="42"/>
      <c r="AE699" s="42"/>
      <c r="AF699" s="42"/>
      <c r="AG699" s="42"/>
      <c r="AH699" s="42"/>
      <c r="AI699" s="42"/>
      <c r="AJ699" s="42"/>
      <c r="AK699" s="42"/>
      <c r="AL699" s="42"/>
      <c r="AM699" s="42"/>
      <c r="AN699" s="42"/>
      <c r="AO699" s="42"/>
      <c r="AP699" s="42"/>
      <c r="AQ699" s="42"/>
      <c r="AR699" s="42"/>
      <c r="AS699" s="42"/>
      <c r="AT699" s="42"/>
      <c r="AU699" s="42"/>
      <c r="AV699" s="42"/>
      <c r="AW699" s="42"/>
      <c r="AX699" s="42"/>
      <c r="AY699" s="42"/>
      <c r="AZ699" s="42"/>
      <c r="BA699" s="42"/>
      <c r="BB699" s="42"/>
      <c r="BC699" s="42"/>
      <c r="BD699" s="42"/>
      <c r="BE699" s="42"/>
      <c r="BF699" s="42"/>
      <c r="BG699" s="42"/>
      <c r="BH699" s="42"/>
      <c r="BI699" s="42"/>
    </row>
    <row r="700" spans="2:61" ht="15.75" customHeight="1">
      <c r="B700" s="4"/>
      <c r="C700" s="346"/>
      <c r="D700" s="346"/>
      <c r="E700" s="346"/>
      <c r="F700" s="346"/>
      <c r="G700" s="346"/>
      <c r="H700" s="346"/>
      <c r="I700" s="346"/>
      <c r="J700" s="346"/>
      <c r="K700" s="404"/>
      <c r="L700" s="406"/>
      <c r="M700" s="346"/>
      <c r="N700" s="404"/>
      <c r="O700" s="404"/>
      <c r="P700" s="346"/>
      <c r="Q700" s="404"/>
      <c r="R700" s="406"/>
      <c r="S700" s="346"/>
      <c r="T700" s="346"/>
      <c r="U700" s="346"/>
      <c r="V700" s="38"/>
      <c r="W700" s="346"/>
      <c r="X700" s="346"/>
      <c r="Y700" s="42"/>
      <c r="Z700" s="42"/>
      <c r="AA700" s="42"/>
      <c r="AB700" s="42"/>
      <c r="AC700" s="42"/>
      <c r="AD700" s="42"/>
      <c r="AE700" s="42"/>
      <c r="AF700" s="42"/>
      <c r="AG700" s="42"/>
      <c r="AH700" s="42"/>
      <c r="AI700" s="42"/>
      <c r="AJ700" s="42"/>
      <c r="AK700" s="42"/>
      <c r="AL700" s="42"/>
      <c r="AM700" s="42"/>
      <c r="AN700" s="42"/>
      <c r="AO700" s="42"/>
      <c r="AP700" s="42"/>
      <c r="AQ700" s="42"/>
      <c r="AR700" s="42"/>
      <c r="AS700" s="42"/>
      <c r="AT700" s="42"/>
      <c r="AU700" s="42"/>
      <c r="AV700" s="42"/>
      <c r="AW700" s="42"/>
      <c r="AX700" s="42"/>
      <c r="AY700" s="42"/>
      <c r="AZ700" s="42"/>
      <c r="BA700" s="42"/>
      <c r="BB700" s="42"/>
      <c r="BC700" s="42"/>
      <c r="BD700" s="42"/>
      <c r="BE700" s="42"/>
      <c r="BF700" s="42"/>
      <c r="BG700" s="42"/>
      <c r="BH700" s="42"/>
      <c r="BI700" s="42"/>
    </row>
  </sheetData>
  <mergeCells count="42">
    <mergeCell ref="AM405:AO405"/>
    <mergeCell ref="D294:F294"/>
    <mergeCell ref="G294:I294"/>
    <mergeCell ref="J294:L294"/>
    <mergeCell ref="M294:N294"/>
    <mergeCell ref="O294:Q294"/>
    <mergeCell ref="R294:S294"/>
    <mergeCell ref="D359:F359"/>
    <mergeCell ref="R359:S359"/>
    <mergeCell ref="X405:Z405"/>
    <mergeCell ref="AA405:AC405"/>
    <mergeCell ref="AD405:AF405"/>
    <mergeCell ref="AG405:AI405"/>
    <mergeCell ref="AJ405:AL405"/>
    <mergeCell ref="O239:Q239"/>
    <mergeCell ref="R239:S239"/>
    <mergeCell ref="G359:I359"/>
    <mergeCell ref="J359:L359"/>
    <mergeCell ref="M359:N359"/>
    <mergeCell ref="O359:Q359"/>
    <mergeCell ref="D171:F171"/>
    <mergeCell ref="D239:F239"/>
    <mergeCell ref="G239:I239"/>
    <mergeCell ref="J239:L239"/>
    <mergeCell ref="M239:N239"/>
    <mergeCell ref="G171:I171"/>
    <mergeCell ref="J171:L171"/>
    <mergeCell ref="M171:N171"/>
    <mergeCell ref="O171:Q171"/>
    <mergeCell ref="R171:S171"/>
    <mergeCell ref="R3:S3"/>
    <mergeCell ref="D91:F91"/>
    <mergeCell ref="R91:S91"/>
    <mergeCell ref="G91:I91"/>
    <mergeCell ref="J91:L91"/>
    <mergeCell ref="M91:N91"/>
    <mergeCell ref="O91:Q91"/>
    <mergeCell ref="D3:F3"/>
    <mergeCell ref="G3:I3"/>
    <mergeCell ref="J3:L3"/>
    <mergeCell ref="M3:N3"/>
    <mergeCell ref="O3:Q3"/>
  </mergeCells>
  <conditionalFormatting sqref="D113:D114">
    <cfRule type="expression" dxfId="113" priority="1" stopIfTrue="1">
      <formula>"esterreur(reference)"</formula>
    </cfRule>
  </conditionalFormatting>
  <conditionalFormatting sqref="E103:E105">
    <cfRule type="expression" dxfId="112" priority="2" stopIfTrue="1">
      <formula>"esterreur(reference)"</formula>
    </cfRule>
  </conditionalFormatting>
  <conditionalFormatting sqref="F5">
    <cfRule type="expression" dxfId="111" priority="3" stopIfTrue="1">
      <formula>"esterreur(reference)"</formula>
    </cfRule>
  </conditionalFormatting>
  <conditionalFormatting sqref="F185">
    <cfRule type="expression" dxfId="110" priority="4" stopIfTrue="1">
      <formula>"esterreur(reference)"</formula>
    </cfRule>
  </conditionalFormatting>
  <conditionalFormatting sqref="G31:G32">
    <cfRule type="expression" dxfId="109" priority="5" stopIfTrue="1">
      <formula>"esterreur(reference)"</formula>
    </cfRule>
  </conditionalFormatting>
  <conditionalFormatting sqref="G113:G114">
    <cfRule type="expression" dxfId="108" priority="6" stopIfTrue="1">
      <formula>"esterreur(reference)"</formula>
    </cfRule>
  </conditionalFormatting>
  <conditionalFormatting sqref="H137:H153">
    <cfRule type="expression" dxfId="107" priority="7" stopIfTrue="1">
      <formula>"esterreur(reference)"</formula>
    </cfRule>
  </conditionalFormatting>
  <conditionalFormatting sqref="H361">
    <cfRule type="expression" dxfId="106" priority="8" stopIfTrue="1">
      <formula>"esterreur(reference)"</formula>
    </cfRule>
  </conditionalFormatting>
  <conditionalFormatting sqref="H198:L198">
    <cfRule type="expression" dxfId="105" priority="9" stopIfTrue="1">
      <formula>"esterreur(reference)"</formula>
    </cfRule>
  </conditionalFormatting>
  <conditionalFormatting sqref="H397:L400">
    <cfRule type="expression" dxfId="104" priority="10" stopIfTrue="1">
      <formula>"esterreur(reference)"</formula>
    </cfRule>
  </conditionalFormatting>
  <conditionalFormatting sqref="I378:L378 H379:H396">
    <cfRule type="expression" dxfId="103" priority="11" stopIfTrue="1">
      <formula>"esterreur(reference)"</formula>
    </cfRule>
  </conditionalFormatting>
  <conditionalFormatting sqref="J3 I13:J14 I16:J16 I17 I18:J20 J21:J23 I24:J24 H25:L30 J31:K48 H31:H72 F83:F85 H83:L85 H86:K88 L86:L90 H90:I90 K90 J90:J91 H97:L99 I102:L102 H102:H105 I106:L112 H107:H135 I123:L123 H136:L136 J137:K149 H154:L154 H157:H158 J157:K158 H165:L165 H166 J166:K166 H167:K168 L167:L170 H170:I170 K170 J170:J197 H172:I172 H174:I175 H177:I178 H180:I181 H183:I184 L184 H186:I188 H190:I191 H193:I197 H199:H230 J199:K230 H233:L233 H234 J234:K234 H235:K236 L235:L238 H238:I238 K238 J238:J241 H240:I241 H244:L244 H253:L254 H255:K285 H286:L286 H289:L289 H290 J290:K290 H291:K291 L291:L293 H293:I293 K293 J293:J294 H295:L295 H305:L307 H310:L312 H314:L318 H319:H349 J319:K349 H350:L350 H353:L353 H354:H356 J354:K356 H362:L365 H366:H377 H401 J401:K401">
    <cfRule type="expression" dxfId="102" priority="12" stopIfTrue="1">
      <formula>"esterreur(reference)"</formula>
    </cfRule>
  </conditionalFormatting>
  <conditionalFormatting sqref="J49:L72">
    <cfRule type="expression" dxfId="101" priority="13" stopIfTrue="1">
      <formula>"esterreur(reference)"</formula>
    </cfRule>
  </conditionalFormatting>
  <conditionalFormatting sqref="J103:L105">
    <cfRule type="expression" dxfId="100" priority="14" stopIfTrue="1">
      <formula>"esterreur(reference)"</formula>
    </cfRule>
  </conditionalFormatting>
  <conditionalFormatting sqref="J150:L153">
    <cfRule type="expression" dxfId="99" priority="15" stopIfTrue="1">
      <formula>"esterreur(reference)"</formula>
    </cfRule>
  </conditionalFormatting>
  <conditionalFormatting sqref="J296:L304">
    <cfRule type="expression" dxfId="98" priority="16" stopIfTrue="1">
      <formula>"esterreur(reference)"</formula>
    </cfRule>
  </conditionalFormatting>
  <conditionalFormatting sqref="J308:L309">
    <cfRule type="expression" dxfId="97" priority="17" stopIfTrue="1">
      <formula>"esterreur(reference)"</formula>
    </cfRule>
  </conditionalFormatting>
  <conditionalFormatting sqref="J361:L361">
    <cfRule type="expression" dxfId="96" priority="18" stopIfTrue="1">
      <formula>"esterreur(reference)"</formula>
    </cfRule>
  </conditionalFormatting>
  <conditionalFormatting sqref="J366:L377">
    <cfRule type="expression" dxfId="95" priority="19" stopIfTrue="1">
      <formula>"esterreur(reference)"</formula>
    </cfRule>
  </conditionalFormatting>
  <conditionalFormatting sqref="J379:L395">
    <cfRule type="expression" dxfId="94" priority="20" stopIfTrue="1">
      <formula>"esterreur(reference)"</formula>
    </cfRule>
  </conditionalFormatting>
  <conditionalFormatting sqref="J313:M313">
    <cfRule type="expression" dxfId="93" priority="21" stopIfTrue="1">
      <formula>"esterreur(reference)"</formula>
    </cfRule>
  </conditionalFormatting>
  <conditionalFormatting sqref="J113:Q122">
    <cfRule type="expression" dxfId="92" priority="22" stopIfTrue="1">
      <formula>"esterreur(reference)"</formula>
    </cfRule>
  </conditionalFormatting>
  <conditionalFormatting sqref="J124:Q135">
    <cfRule type="expression" dxfId="91" priority="23" stopIfTrue="1">
      <formula>"esterreur(reference)"</formula>
    </cfRule>
  </conditionalFormatting>
  <conditionalFormatting sqref="K5">
    <cfRule type="expression" dxfId="90" priority="24" stopIfTrue="1">
      <formula>"esterreur(reference)"</formula>
    </cfRule>
  </conditionalFormatting>
  <conditionalFormatting sqref="K176">
    <cfRule type="expression" dxfId="89" priority="25" stopIfTrue="1">
      <formula>"esterreur(reference)"</formula>
    </cfRule>
  </conditionalFormatting>
  <conditionalFormatting sqref="K184:K185">
    <cfRule type="expression" dxfId="88" priority="26" stopIfTrue="1">
      <formula>"esterreur(reference)"</formula>
    </cfRule>
  </conditionalFormatting>
  <conditionalFormatting sqref="K288">
    <cfRule type="expression" dxfId="87" priority="27" stopIfTrue="1">
      <formula>"esterreur(reference)"</formula>
    </cfRule>
  </conditionalFormatting>
  <conditionalFormatting sqref="K396">
    <cfRule type="expression" dxfId="86" priority="28" stopIfTrue="1">
      <formula>"esterreur(reference)"</formula>
    </cfRule>
  </conditionalFormatting>
  <conditionalFormatting sqref="K93:L96">
    <cfRule type="expression" dxfId="85" priority="29" stopIfTrue="1">
      <formula>"esterreur(reference)"</formula>
    </cfRule>
  </conditionalFormatting>
  <conditionalFormatting sqref="K100:L101">
    <cfRule type="expression" dxfId="84" priority="30" stopIfTrue="1">
      <formula>"esterreur(reference)"</formula>
    </cfRule>
  </conditionalFormatting>
  <conditionalFormatting sqref="K172:L174">
    <cfRule type="expression" dxfId="83" priority="31" stopIfTrue="1">
      <formula>"esterreur(reference)"</formula>
    </cfRule>
  </conditionalFormatting>
  <conditionalFormatting sqref="K177:L183">
    <cfRule type="expression" dxfId="82" priority="32" stopIfTrue="1">
      <formula>"esterreur(reference)"</formula>
    </cfRule>
  </conditionalFormatting>
  <conditionalFormatting sqref="K186:L197">
    <cfRule type="expression" dxfId="81" priority="33" stopIfTrue="1">
      <formula>"esterreur(reference)"</formula>
    </cfRule>
  </conditionalFormatting>
  <conditionalFormatting sqref="K240:L242">
    <cfRule type="expression" dxfId="80" priority="34" stopIfTrue="1">
      <formula>"esterreur(reference)"</formula>
    </cfRule>
  </conditionalFormatting>
  <conditionalFormatting sqref="K245:L245">
    <cfRule type="expression" dxfId="79" priority="35" stopIfTrue="1">
      <formula>"esterreur(reference)"</formula>
    </cfRule>
  </conditionalFormatting>
  <conditionalFormatting sqref="K248:L248">
    <cfRule type="expression" dxfId="78" priority="36" stopIfTrue="1">
      <formula>"esterreur(reference)"</formula>
    </cfRule>
  </conditionalFormatting>
  <conditionalFormatting sqref="L16:L24 Q16:Q24 O18:O24 D31:D32 L99 O99 Q99">
    <cfRule type="expression" dxfId="77" priority="37" stopIfTrue="1">
      <formula>"esterreur(reference)"</formula>
    </cfRule>
  </conditionalFormatting>
  <conditionalFormatting sqref="L42:L48">
    <cfRule type="expression" dxfId="76" priority="38" stopIfTrue="1">
      <formula>"esterreur(reference)"</formula>
    </cfRule>
  </conditionalFormatting>
  <conditionalFormatting sqref="L75:L82">
    <cfRule type="expression" dxfId="75" priority="39" stopIfTrue="1">
      <formula>"esterreur(reference)"</formula>
    </cfRule>
  </conditionalFormatting>
  <conditionalFormatting sqref="L137:L148">
    <cfRule type="expression" dxfId="74" priority="40" stopIfTrue="1">
      <formula>"esterreur(reference)"</formula>
    </cfRule>
  </conditionalFormatting>
  <conditionalFormatting sqref="L175:L176">
    <cfRule type="expression" dxfId="73" priority="41" stopIfTrue="1">
      <formula>"esterreur(reference)"</formula>
    </cfRule>
  </conditionalFormatting>
  <conditionalFormatting sqref="L199:L210">
    <cfRule type="expression" dxfId="72" priority="42" stopIfTrue="1">
      <formula>"esterreur(reference)"</formula>
    </cfRule>
  </conditionalFormatting>
  <conditionalFormatting sqref="L212:L229">
    <cfRule type="expression" dxfId="71" priority="43" stopIfTrue="1">
      <formula>"esterreur(reference)"</formula>
    </cfRule>
  </conditionalFormatting>
  <conditionalFormatting sqref="L255:L266">
    <cfRule type="expression" dxfId="70" priority="44" stopIfTrue="1">
      <formula>"esterreur(reference)"</formula>
    </cfRule>
  </conditionalFormatting>
  <conditionalFormatting sqref="L268:L285">
    <cfRule type="expression" dxfId="69" priority="45" stopIfTrue="1">
      <formula>"esterreur(reference)"</formula>
    </cfRule>
  </conditionalFormatting>
  <conditionalFormatting sqref="L319:L330">
    <cfRule type="expression" dxfId="68" priority="46" stopIfTrue="1">
      <formula>"esterreur(reference)"</formula>
    </cfRule>
  </conditionalFormatting>
  <conditionalFormatting sqref="L332">
    <cfRule type="expression" dxfId="67" priority="47" stopIfTrue="1">
      <formula>"esterreur(reference)"</formula>
    </cfRule>
  </conditionalFormatting>
  <conditionalFormatting sqref="L335:L344 L346:L349">
    <cfRule type="expression" dxfId="66" priority="48" stopIfTrue="1">
      <formula>"esterreur(reference)"</formula>
    </cfRule>
  </conditionalFormatting>
  <conditionalFormatting sqref="L357:L358 H358:I358 K358 J358:J359 H360:L360">
    <cfRule type="expression" dxfId="65" priority="49" stopIfTrue="1">
      <formula>"esterreur(reference)"</formula>
    </cfRule>
  </conditionalFormatting>
  <conditionalFormatting sqref="L5:Q14">
    <cfRule type="expression" dxfId="64" priority="50" stopIfTrue="1">
      <formula>"esterreur(reference)"</formula>
    </cfRule>
  </conditionalFormatting>
  <conditionalFormatting sqref="L157:Q163">
    <cfRule type="expression" dxfId="63" priority="51" stopIfTrue="1">
      <formula>"esterreur(reference)"</formula>
    </cfRule>
  </conditionalFormatting>
  <conditionalFormatting sqref="M95:M97">
    <cfRule type="expression" dxfId="62" priority="52" stopIfTrue="1">
      <formula>"esterreur(reference)"</formula>
    </cfRule>
  </conditionalFormatting>
  <conditionalFormatting sqref="O13:O14 O16 O83:Q85">
    <cfRule type="expression" dxfId="61" priority="53" stopIfTrue="1">
      <formula>"esterreur(reference)"</formula>
    </cfRule>
  </conditionalFormatting>
  <conditionalFormatting sqref="O173:O197 Q184 O199:P230 O233:Q233 O234:P234">
    <cfRule type="expression" dxfId="60" priority="54" stopIfTrue="1">
      <formula>"esterreur(reference)"</formula>
    </cfRule>
  </conditionalFormatting>
  <conditionalFormatting sqref="O319:P349 O350:Q350 O353:Q353 O354:P354">
    <cfRule type="expression" dxfId="59" priority="55" stopIfTrue="1">
      <formula>"esterreur(reference)"</formula>
    </cfRule>
  </conditionalFormatting>
  <conditionalFormatting sqref="O25:Q72">
    <cfRule type="expression" dxfId="58" priority="56" stopIfTrue="1">
      <formula>"esterreur(reference)"</formula>
    </cfRule>
  </conditionalFormatting>
  <conditionalFormatting sqref="O97:Q99 O123:Q123 O157:P158 O165:Q165 O166:P166">
    <cfRule type="expression" dxfId="57" priority="57" stopIfTrue="1">
      <formula>"esterreur(reference)"</formula>
    </cfRule>
  </conditionalFormatting>
  <conditionalFormatting sqref="O102:Q112">
    <cfRule type="expression" dxfId="56" priority="58" stopIfTrue="1">
      <formula>"esterreur(reference)"</formula>
    </cfRule>
  </conditionalFormatting>
  <conditionalFormatting sqref="O136:Q154">
    <cfRule type="expression" dxfId="55" priority="59" stopIfTrue="1">
      <formula>"esterreur(reference)"</formula>
    </cfRule>
  </conditionalFormatting>
  <conditionalFormatting sqref="O198:Q198">
    <cfRule type="expression" dxfId="54" priority="60" stopIfTrue="1">
      <formula>"esterreur(reference)"</formula>
    </cfRule>
  </conditionalFormatting>
  <conditionalFormatting sqref="O244:Q244 O253:Q254 O255:P285 O286:Q286 O289:Q289 O290:P290">
    <cfRule type="expression" dxfId="53" priority="61" stopIfTrue="1">
      <formula>"esterreur(reference)"</formula>
    </cfRule>
  </conditionalFormatting>
  <conditionalFormatting sqref="O296:Q318">
    <cfRule type="expression" dxfId="52" priority="62" stopIfTrue="1">
      <formula>"esterreur(reference)"</formula>
    </cfRule>
  </conditionalFormatting>
  <conditionalFormatting sqref="O360:Q395">
    <cfRule type="expression" dxfId="51" priority="63" stopIfTrue="1">
      <formula>"esterreur(reference)"</formula>
    </cfRule>
  </conditionalFormatting>
  <conditionalFormatting sqref="O397:Q400">
    <cfRule type="expression" dxfId="50" priority="64" stopIfTrue="1">
      <formula>"esterreur(reference)"</formula>
    </cfRule>
  </conditionalFormatting>
  <conditionalFormatting sqref="P5">
    <cfRule type="expression" dxfId="49" priority="65" stopIfTrue="1">
      <formula>"esterreur(reference)"</formula>
    </cfRule>
  </conditionalFormatting>
  <conditionalFormatting sqref="P176">
    <cfRule type="expression" dxfId="48" priority="66" stopIfTrue="1">
      <formula>"esterreur(reference)"</formula>
    </cfRule>
  </conditionalFormatting>
  <conditionalFormatting sqref="P184:P185">
    <cfRule type="expression" dxfId="47" priority="67" stopIfTrue="1">
      <formula>"esterreur(reference)"</formula>
    </cfRule>
  </conditionalFormatting>
  <conditionalFormatting sqref="P288">
    <cfRule type="expression" dxfId="46" priority="68" stopIfTrue="1">
      <formula>"esterreur(reference)"</formula>
    </cfRule>
  </conditionalFormatting>
  <conditionalFormatting sqref="P396">
    <cfRule type="expression" dxfId="45" priority="69" stopIfTrue="1">
      <formula>"esterreur(reference)"</formula>
    </cfRule>
  </conditionalFormatting>
  <conditionalFormatting sqref="P93:Q96">
    <cfRule type="expression" dxfId="44" priority="70" stopIfTrue="1">
      <formula>"esterreur(reference)"</formula>
    </cfRule>
  </conditionalFormatting>
  <conditionalFormatting sqref="P100:Q101">
    <cfRule type="expression" dxfId="43" priority="71" stopIfTrue="1">
      <formula>"esterreur(reference)"</formula>
    </cfRule>
  </conditionalFormatting>
  <conditionalFormatting sqref="P173:Q174">
    <cfRule type="expression" dxfId="42" priority="72" stopIfTrue="1">
      <formula>"esterreur(reference)"</formula>
    </cfRule>
  </conditionalFormatting>
  <conditionalFormatting sqref="P177:Q183">
    <cfRule type="expression" dxfId="41" priority="73" stopIfTrue="1">
      <formula>"esterreur(reference)"</formula>
    </cfRule>
  </conditionalFormatting>
  <conditionalFormatting sqref="P186:Q197">
    <cfRule type="expression" dxfId="40" priority="74" stopIfTrue="1">
      <formula>"esterreur(reference)"</formula>
    </cfRule>
  </conditionalFormatting>
  <conditionalFormatting sqref="P242:Q242">
    <cfRule type="expression" dxfId="39" priority="75" stopIfTrue="1">
      <formula>"esterreur(reference)"</formula>
    </cfRule>
  </conditionalFormatting>
  <conditionalFormatting sqref="P245:Q245">
    <cfRule type="expression" dxfId="38" priority="76" stopIfTrue="1">
      <formula>"esterreur(reference)"</formula>
    </cfRule>
  </conditionalFormatting>
  <conditionalFormatting sqref="P248:Q248">
    <cfRule type="expression" dxfId="37" priority="77" stopIfTrue="1">
      <formula>"esterreur(reference)"</formula>
    </cfRule>
  </conditionalFormatting>
  <conditionalFormatting sqref="Q75:Q82">
    <cfRule type="expression" dxfId="36" priority="78" stopIfTrue="1">
      <formula>"esterreur(reference)"</formula>
    </cfRule>
  </conditionalFormatting>
  <conditionalFormatting sqref="Q175:Q176">
    <cfRule type="expression" dxfId="35" priority="79" stopIfTrue="1">
      <formula>"esterreur(reference)"</formula>
    </cfRule>
  </conditionalFormatting>
  <conditionalFormatting sqref="Q199:Q210">
    <cfRule type="expression" dxfId="34" priority="80" stopIfTrue="1">
      <formula>"esterreur(reference)"</formula>
    </cfRule>
  </conditionalFormatting>
  <conditionalFormatting sqref="Q212:Q229">
    <cfRule type="expression" dxfId="33" priority="81" stopIfTrue="1">
      <formula>"esterreur(reference)"</formula>
    </cfRule>
  </conditionalFormatting>
  <conditionalFormatting sqref="Q255:Q266">
    <cfRule type="expression" dxfId="32" priority="82" stopIfTrue="1">
      <formula>"esterreur(reference)"</formula>
    </cfRule>
  </conditionalFormatting>
  <conditionalFormatting sqref="Q268:Q285">
    <cfRule type="expression" dxfId="31" priority="83" stopIfTrue="1">
      <formula>"esterreur(reference)"</formula>
    </cfRule>
  </conditionalFormatting>
  <conditionalFormatting sqref="Q319:Q330">
    <cfRule type="expression" dxfId="30" priority="84" stopIfTrue="1">
      <formula>"esterreur(reference)"</formula>
    </cfRule>
  </conditionalFormatting>
  <conditionalFormatting sqref="Q332:Q349">
    <cfRule type="expression" dxfId="29" priority="85" stopIfTrue="1">
      <formula>"esterreur(reference)"</formula>
    </cfRule>
  </conditionalFormatting>
  <conditionalFormatting sqref="R313">
    <cfRule type="expression" dxfId="28" priority="86" stopIfTrue="1">
      <formula>"esterreur(reference)"</formula>
    </cfRule>
  </conditionalFormatting>
  <conditionalFormatting sqref="S187">
    <cfRule type="expression" dxfId="27" priority="87" stopIfTrue="1">
      <formula>"esterreur(reference)"</formula>
    </cfRule>
  </conditionalFormatting>
  <conditionalFormatting sqref="Z426:Z428">
    <cfRule type="cellIs" dxfId="26" priority="88" operator="greaterThan">
      <formula>0</formula>
    </cfRule>
  </conditionalFormatting>
  <conditionalFormatting sqref="Z433">
    <cfRule type="cellIs" dxfId="25" priority="89" operator="greaterThan">
      <formula>0</formula>
    </cfRule>
  </conditionalFormatting>
  <conditionalFormatting sqref="Z450:Z452">
    <cfRule type="cellIs" dxfId="24" priority="90" operator="greaterThan">
      <formula>0</formula>
    </cfRule>
  </conditionalFormatting>
  <conditionalFormatting sqref="Z464:Z466">
    <cfRule type="cellIs" dxfId="23" priority="91" operator="greaterThan">
      <formula>0</formula>
    </cfRule>
  </conditionalFormatting>
  <conditionalFormatting sqref="Z479:Z480">
    <cfRule type="cellIs" dxfId="22" priority="92" operator="greaterThan">
      <formula>0</formula>
    </cfRule>
  </conditionalFormatting>
  <conditionalFormatting sqref="Z496:Z498">
    <cfRule type="cellIs" dxfId="21" priority="93" operator="greaterThan">
      <formula>0</formula>
    </cfRule>
  </conditionalFormatting>
  <conditionalFormatting sqref="AC426:AC428">
    <cfRule type="cellIs" dxfId="20" priority="94" operator="greaterThan">
      <formula>0</formula>
    </cfRule>
  </conditionalFormatting>
  <conditionalFormatting sqref="AC433">
    <cfRule type="cellIs" dxfId="19" priority="95" operator="greaterThan">
      <formula>0</formula>
    </cfRule>
  </conditionalFormatting>
  <conditionalFormatting sqref="AC450:AC452">
    <cfRule type="cellIs" dxfId="18" priority="96" operator="greaterThan">
      <formula>0</formula>
    </cfRule>
  </conditionalFormatting>
  <conditionalFormatting sqref="AC464:AC466">
    <cfRule type="cellIs" dxfId="17" priority="97" operator="greaterThan">
      <formula>0</formula>
    </cfRule>
  </conditionalFormatting>
  <conditionalFormatting sqref="AC479:AC480">
    <cfRule type="cellIs" dxfId="16" priority="98" operator="greaterThan">
      <formula>0</formula>
    </cfRule>
  </conditionalFormatting>
  <conditionalFormatting sqref="AC496:AC498">
    <cfRule type="cellIs" dxfId="15" priority="99" operator="greaterThan">
      <formula>0</formula>
    </cfRule>
  </conditionalFormatting>
  <conditionalFormatting sqref="AG410:AI419">
    <cfRule type="cellIs" dxfId="14" priority="100" operator="greaterThan">
      <formula>0</formula>
    </cfRule>
  </conditionalFormatting>
  <conditionalFormatting sqref="AH450:AH453">
    <cfRule type="cellIs" dxfId="13" priority="101" operator="greaterThan">
      <formula>0</formula>
    </cfRule>
  </conditionalFormatting>
  <conditionalFormatting sqref="AH462:AH467">
    <cfRule type="cellIs" dxfId="12" priority="102" operator="greaterThan">
      <formula>0</formula>
    </cfRule>
  </conditionalFormatting>
  <conditionalFormatting sqref="AH421:AI449">
    <cfRule type="cellIs" dxfId="11" priority="103" operator="greaterThan">
      <formula>0</formula>
    </cfRule>
  </conditionalFormatting>
  <conditionalFormatting sqref="AH454:AI461 AH468:AI469">
    <cfRule type="cellIs" dxfId="10" priority="104" operator="greaterThan">
      <formula>0</formula>
    </cfRule>
  </conditionalFormatting>
  <conditionalFormatting sqref="AH470:AI478 AH481:AI481">
    <cfRule type="cellIs" dxfId="9" priority="105" operator="lessThan">
      <formula>0</formula>
    </cfRule>
  </conditionalFormatting>
  <conditionalFormatting sqref="AH479:AI480">
    <cfRule type="cellIs" dxfId="8" priority="106" operator="greaterThan">
      <formula>0</formula>
    </cfRule>
  </conditionalFormatting>
  <conditionalFormatting sqref="AH492:AI498">
    <cfRule type="cellIs" dxfId="7" priority="107" operator="greaterThan">
      <formula>0</formula>
    </cfRule>
  </conditionalFormatting>
  <conditionalFormatting sqref="AI450:AI452">
    <cfRule type="cellIs" dxfId="6" priority="108" operator="greaterThan">
      <formula>0</formula>
    </cfRule>
  </conditionalFormatting>
  <conditionalFormatting sqref="AI464:AI466">
    <cfRule type="cellIs" dxfId="5" priority="109" operator="greaterThan">
      <formula>0</formula>
    </cfRule>
  </conditionalFormatting>
  <conditionalFormatting sqref="AO410:AO419">
    <cfRule type="cellIs" dxfId="4" priority="110" operator="greaterThan">
      <formula>0</formula>
    </cfRule>
  </conditionalFormatting>
  <printOptions horizontalCentered="1"/>
  <pageMargins left="0" right="0" top="0.51181102362204722" bottom="0.23622047244094491" header="0" footer="0"/>
  <pageSetup orientation="landscape"/>
  <rowBreaks count="9" manualBreakCount="9">
    <brk id="400" man="1"/>
    <brk id="354" man="1"/>
    <brk id="291" man="1"/>
    <brk id="484" man="1"/>
    <brk id="356" man="1"/>
    <brk id="485" man="1"/>
    <brk id="88" man="1"/>
    <brk id="168" man="1"/>
    <brk id="236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1"/>
    <pageSetUpPr fitToPage="1"/>
  </sheetPr>
  <dimension ref="A1:Z1000"/>
  <sheetViews>
    <sheetView workbookViewId="0"/>
  </sheetViews>
  <sheetFormatPr baseColWidth="10" defaultColWidth="12.625" defaultRowHeight="15" customHeight="1"/>
  <cols>
    <col min="1" max="1" width="2.25" customWidth="1"/>
    <col min="2" max="2" width="23.25" customWidth="1"/>
    <col min="3" max="9" width="11.75" customWidth="1"/>
    <col min="10" max="10" width="58.875" customWidth="1"/>
    <col min="11" max="13" width="3.125" customWidth="1"/>
    <col min="14" max="25" width="10.625" customWidth="1"/>
    <col min="26" max="26" width="11" customWidth="1"/>
  </cols>
  <sheetData>
    <row r="1" spans="1:26" ht="15.75">
      <c r="A1" s="4"/>
      <c r="B1" s="877" t="str">
        <f>Parametres!$B$1&amp;" "&amp;"2 pager"&amp;" "&amp;Parametres!$B$3&amp;" "&amp;Parametres!$B$4</f>
        <v>BMW Sherbrooke 2 pager Septembre 2026</v>
      </c>
      <c r="C1" s="870"/>
      <c r="D1" s="870"/>
      <c r="E1" s="870"/>
      <c r="F1" s="870"/>
      <c r="G1" s="870"/>
      <c r="H1" s="870"/>
      <c r="I1" s="870"/>
      <c r="J1" s="870"/>
      <c r="K1" s="4"/>
      <c r="L1" s="4"/>
      <c r="M1" s="4"/>
      <c r="N1" s="674"/>
      <c r="O1" s="674"/>
      <c r="P1" s="674"/>
      <c r="Q1" s="674"/>
      <c r="R1" s="674"/>
      <c r="S1" s="674"/>
      <c r="T1" s="674"/>
      <c r="U1" s="674"/>
      <c r="V1" s="674"/>
      <c r="W1" s="674"/>
      <c r="X1" s="674"/>
      <c r="Y1" s="674"/>
      <c r="Z1" s="4"/>
    </row>
    <row r="2" spans="1:26">
      <c r="A2" s="4"/>
      <c r="B2" s="435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674"/>
      <c r="O2" s="674"/>
      <c r="P2" s="674"/>
      <c r="Q2" s="674"/>
      <c r="R2" s="674"/>
      <c r="S2" s="674"/>
      <c r="T2" s="674"/>
      <c r="U2" s="674"/>
      <c r="V2" s="674"/>
      <c r="W2" s="674"/>
      <c r="X2" s="674"/>
      <c r="Y2" s="674"/>
      <c r="Z2" s="4"/>
    </row>
    <row r="3" spans="1:26">
      <c r="A3" s="675"/>
      <c r="B3" s="676" t="s">
        <v>3008</v>
      </c>
      <c r="C3" s="677" t="s">
        <v>3009</v>
      </c>
      <c r="D3" s="678" t="s">
        <v>2983</v>
      </c>
      <c r="E3" s="679">
        <v>2023</v>
      </c>
      <c r="F3" s="678" t="s">
        <v>3010</v>
      </c>
      <c r="G3" s="680" t="s">
        <v>3011</v>
      </c>
      <c r="H3" s="678" t="s">
        <v>3012</v>
      </c>
      <c r="I3" s="680" t="s">
        <v>3013</v>
      </c>
      <c r="J3" s="681" t="s">
        <v>3014</v>
      </c>
      <c r="K3" s="4"/>
      <c r="L3" s="4"/>
      <c r="M3" s="4"/>
      <c r="N3" s="674"/>
      <c r="O3" s="674"/>
      <c r="P3" s="674"/>
      <c r="Q3" s="674"/>
      <c r="R3" s="674"/>
      <c r="S3" s="674"/>
      <c r="T3" s="674"/>
      <c r="U3" s="674"/>
      <c r="V3" s="674"/>
      <c r="W3" s="674"/>
      <c r="X3" s="674"/>
      <c r="Y3" s="674"/>
      <c r="Z3" s="4"/>
    </row>
    <row r="4" spans="1:26" ht="15" customHeight="1">
      <c r="A4" s="675"/>
      <c r="B4" s="682" t="s">
        <v>3015</v>
      </c>
      <c r="C4" s="683">
        <f>+'Réalisé Mois'!$J$13+'Réalisé Mois'!$J$15</f>
        <v>36</v>
      </c>
      <c r="D4" s="683">
        <f>+'Réalisé Mois'!$D$13+'Réalisé Mois'!$D$15</f>
        <v>33</v>
      </c>
      <c r="E4" s="683">
        <f>+'Réalisé Mois'!$O$13+'Réalisé Mois'!$O$15</f>
        <v>16</v>
      </c>
      <c r="F4" s="684">
        <f t="shared" ref="F4:G4" si="0">+IFERROR($C4-D4,"")</f>
        <v>3</v>
      </c>
      <c r="G4" s="685">
        <f t="shared" si="0"/>
        <v>20</v>
      </c>
      <c r="H4" s="686">
        <f t="shared" ref="H4:H15" si="1">+IFERROR(F4/ABS($D4),"")</f>
        <v>9.0909090909090912E-2</v>
      </c>
      <c r="I4" s="687">
        <f t="shared" ref="I4:I15" si="2">+IFERROR(G4/ABS($E4),"")</f>
        <v>1.25</v>
      </c>
      <c r="J4" s="878"/>
      <c r="K4" s="4"/>
      <c r="L4" s="4"/>
      <c r="M4" s="4"/>
      <c r="N4" s="674"/>
      <c r="O4" s="674"/>
      <c r="P4" s="674"/>
      <c r="Q4" s="674"/>
      <c r="R4" s="674"/>
      <c r="S4" s="674"/>
      <c r="T4" s="674"/>
      <c r="U4" s="674"/>
      <c r="V4" s="674"/>
      <c r="W4" s="674"/>
      <c r="X4" s="674"/>
      <c r="Y4" s="674"/>
      <c r="Z4" s="4"/>
    </row>
    <row r="5" spans="1:26">
      <c r="A5" s="675"/>
      <c r="B5" s="688" t="s">
        <v>3016</v>
      </c>
      <c r="C5" s="689">
        <f>+'Réalisé Mois'!$L$13+'Réalisé Mois'!$L$15</f>
        <v>162199.46000000008</v>
      </c>
      <c r="D5" s="689">
        <f>+'Réalisé Mois'!$F$13+'Réalisé Mois'!$F$15</f>
        <v>126453.26470588235</v>
      </c>
      <c r="E5" s="689">
        <f>+'Réalisé Mois'!$Q$13+'Réalisé Mois'!$Q$15</f>
        <v>52012.039999999994</v>
      </c>
      <c r="F5" s="690">
        <f t="shared" ref="F5:G5" si="3">+IFERROR($C5-D5,"")</f>
        <v>35746.19529411773</v>
      </c>
      <c r="G5" s="691">
        <f t="shared" si="3"/>
        <v>110187.42000000009</v>
      </c>
      <c r="H5" s="692">
        <f t="shared" si="1"/>
        <v>0.28268305588835374</v>
      </c>
      <c r="I5" s="693">
        <f t="shared" si="2"/>
        <v>2.1184983323092133</v>
      </c>
      <c r="J5" s="879"/>
      <c r="K5" s="4"/>
      <c r="L5" s="4"/>
      <c r="M5" s="4"/>
      <c r="N5" s="674"/>
      <c r="O5" s="674"/>
      <c r="P5" s="674"/>
      <c r="Q5" s="674"/>
      <c r="R5" s="674"/>
      <c r="S5" s="674"/>
      <c r="T5" s="674"/>
      <c r="U5" s="674"/>
      <c r="V5" s="674"/>
      <c r="W5" s="674"/>
      <c r="X5" s="674"/>
      <c r="Y5" s="674"/>
      <c r="Z5" s="4"/>
    </row>
    <row r="6" spans="1:26">
      <c r="A6" s="675"/>
      <c r="B6" s="688" t="s">
        <v>3017</v>
      </c>
      <c r="C6" s="689">
        <f t="shared" ref="C6:E6" si="4">+C5/C4</f>
        <v>4505.5405555555581</v>
      </c>
      <c r="D6" s="689">
        <f t="shared" si="4"/>
        <v>3831.9171122994653</v>
      </c>
      <c r="E6" s="689">
        <f t="shared" si="4"/>
        <v>3250.7524999999996</v>
      </c>
      <c r="F6" s="690">
        <f t="shared" ref="F6:G6" si="5">+IFERROR($C6-D6,"")</f>
        <v>673.62344325609274</v>
      </c>
      <c r="G6" s="691">
        <f t="shared" si="5"/>
        <v>1254.7880555555585</v>
      </c>
      <c r="H6" s="694">
        <f t="shared" si="1"/>
        <v>0.17579280123099095</v>
      </c>
      <c r="I6" s="695">
        <f t="shared" si="2"/>
        <v>0.38599925880409491</v>
      </c>
      <c r="J6" s="879"/>
      <c r="K6" s="4"/>
      <c r="L6" s="4"/>
      <c r="M6" s="4"/>
      <c r="N6" s="674"/>
      <c r="O6" s="674"/>
      <c r="P6" s="674"/>
      <c r="Q6" s="674"/>
      <c r="R6" s="674"/>
      <c r="S6" s="674"/>
      <c r="T6" s="674"/>
      <c r="U6" s="674"/>
      <c r="V6" s="674"/>
      <c r="W6" s="674"/>
      <c r="X6" s="674"/>
      <c r="Y6" s="674"/>
      <c r="Z6" s="4"/>
    </row>
    <row r="7" spans="1:26">
      <c r="A7" s="675"/>
      <c r="B7" s="688" t="s">
        <v>3018</v>
      </c>
      <c r="C7" s="689">
        <f>+'Réalisé Mois'!$L$31</f>
        <v>42155.05</v>
      </c>
      <c r="D7" s="689">
        <f>+'Réalisé Mois'!$F$31</f>
        <v>35093.60253493351</v>
      </c>
      <c r="E7" s="689">
        <f>+'Réalisé Mois'!$Q$31</f>
        <v>15056.86</v>
      </c>
      <c r="F7" s="690">
        <f t="shared" ref="F7:G7" si="6">+IFERROR($C7-D7,"")</f>
        <v>7061.4474650664924</v>
      </c>
      <c r="G7" s="691">
        <f t="shared" si="6"/>
        <v>27098.190000000002</v>
      </c>
      <c r="H7" s="692">
        <f t="shared" si="1"/>
        <v>0.20121751416194045</v>
      </c>
      <c r="I7" s="693">
        <f t="shared" si="2"/>
        <v>1.7997238468047123</v>
      </c>
      <c r="J7" s="879"/>
      <c r="K7" s="4"/>
      <c r="L7" s="4"/>
      <c r="M7" s="4"/>
      <c r="N7" s="696"/>
      <c r="O7" s="696"/>
      <c r="P7" s="696"/>
      <c r="Q7" s="696"/>
      <c r="R7" s="696"/>
      <c r="S7" s="696"/>
      <c r="T7" s="696"/>
      <c r="U7" s="696"/>
      <c r="V7" s="696"/>
      <c r="W7" s="696"/>
      <c r="X7" s="696"/>
      <c r="Y7" s="696"/>
      <c r="Z7" s="4"/>
    </row>
    <row r="8" spans="1:26">
      <c r="A8" s="675"/>
      <c r="B8" s="688" t="s">
        <v>3019</v>
      </c>
      <c r="C8" s="697">
        <f t="shared" ref="C8:E8" si="7">+C7/C5</f>
        <v>0.25989636463647897</v>
      </c>
      <c r="D8" s="697">
        <f t="shared" si="7"/>
        <v>0.27752231321633114</v>
      </c>
      <c r="E8" s="697">
        <f t="shared" si="7"/>
        <v>0.2894879724002366</v>
      </c>
      <c r="F8" s="692">
        <f t="shared" ref="F8:G8" si="8">+IFERROR($C8-D8,"")</f>
        <v>-1.7625948579852169E-2</v>
      </c>
      <c r="G8" s="698">
        <f t="shared" si="8"/>
        <v>-2.9591607763757632E-2</v>
      </c>
      <c r="H8" s="692">
        <f t="shared" si="1"/>
        <v>-6.3511824961305308E-2</v>
      </c>
      <c r="I8" s="693">
        <f t="shared" si="2"/>
        <v>-0.10222050857037074</v>
      </c>
      <c r="J8" s="879"/>
      <c r="K8" s="4"/>
      <c r="L8" s="4"/>
      <c r="M8" s="4"/>
      <c r="N8" s="696"/>
      <c r="O8" s="696"/>
      <c r="P8" s="696"/>
      <c r="Q8" s="696"/>
      <c r="R8" s="696"/>
      <c r="S8" s="696"/>
      <c r="T8" s="696"/>
      <c r="U8" s="696"/>
      <c r="V8" s="696"/>
      <c r="W8" s="696"/>
      <c r="X8" s="696"/>
      <c r="Y8" s="696"/>
      <c r="Z8" s="4"/>
    </row>
    <row r="9" spans="1:26">
      <c r="A9" s="675"/>
      <c r="B9" s="688" t="s">
        <v>3020</v>
      </c>
      <c r="C9" s="689">
        <f>+'Réalisé Mois'!$L$24</f>
        <v>40245.72</v>
      </c>
      <c r="D9" s="689">
        <f>+'Réalisé Mois'!$F$24</f>
        <v>52800</v>
      </c>
      <c r="E9" s="689">
        <f>+'Réalisé Mois'!$Q$24</f>
        <v>20866.86</v>
      </c>
      <c r="F9" s="690">
        <f t="shared" ref="F9:G9" si="9">+IFERROR($C9-D9,"")</f>
        <v>-12554.279999999999</v>
      </c>
      <c r="G9" s="691">
        <f t="shared" si="9"/>
        <v>19378.86</v>
      </c>
      <c r="H9" s="692">
        <f t="shared" si="1"/>
        <v>-0.23777045454545453</v>
      </c>
      <c r="I9" s="693">
        <f t="shared" si="2"/>
        <v>0.92869075653931643</v>
      </c>
      <c r="J9" s="879"/>
      <c r="K9" s="4"/>
      <c r="L9" s="4"/>
      <c r="M9" s="4"/>
      <c r="N9" s="699"/>
      <c r="O9" s="699"/>
      <c r="P9" s="699"/>
      <c r="Q9" s="699"/>
      <c r="R9" s="699"/>
      <c r="S9" s="699"/>
      <c r="T9" s="699"/>
      <c r="U9" s="699"/>
      <c r="V9" s="699"/>
      <c r="W9" s="699"/>
      <c r="X9" s="699"/>
      <c r="Y9" s="699"/>
      <c r="Z9" s="4"/>
    </row>
    <row r="10" spans="1:26">
      <c r="A10" s="675"/>
      <c r="B10" s="688" t="s">
        <v>3021</v>
      </c>
      <c r="C10" s="689">
        <f t="shared" ref="C10:E10" si="10">+C9/C4</f>
        <v>1117.9366666666667</v>
      </c>
      <c r="D10" s="689">
        <f t="shared" si="10"/>
        <v>1600</v>
      </c>
      <c r="E10" s="689">
        <f t="shared" si="10"/>
        <v>1304.17875</v>
      </c>
      <c r="F10" s="690">
        <f t="shared" ref="F10:G10" si="11">+IFERROR($C10-D10,"")</f>
        <v>-482.06333333333328</v>
      </c>
      <c r="G10" s="691">
        <f t="shared" si="11"/>
        <v>-186.24208333333331</v>
      </c>
      <c r="H10" s="694">
        <f t="shared" si="1"/>
        <v>-0.30128958333333328</v>
      </c>
      <c r="I10" s="695">
        <f t="shared" si="2"/>
        <v>-0.14280410820474823</v>
      </c>
      <c r="J10" s="879"/>
      <c r="K10" s="4"/>
      <c r="L10" s="4"/>
      <c r="M10" s="4"/>
      <c r="N10" s="674"/>
      <c r="O10" s="674"/>
      <c r="P10" s="674"/>
      <c r="Q10" s="674"/>
      <c r="R10" s="674"/>
      <c r="S10" s="674"/>
      <c r="T10" s="674"/>
      <c r="U10" s="674"/>
      <c r="V10" s="674"/>
      <c r="W10" s="674"/>
      <c r="X10" s="674"/>
      <c r="Y10" s="674"/>
      <c r="Z10" s="4"/>
    </row>
    <row r="11" spans="1:26">
      <c r="A11" s="675"/>
      <c r="B11" s="688" t="s">
        <v>3022</v>
      </c>
      <c r="C11" s="689">
        <f>+'Réalisé Mois'!$L$32</f>
        <v>8622.68</v>
      </c>
      <c r="D11" s="689">
        <f>+'Réalisé Mois'!$F$32</f>
        <v>16104</v>
      </c>
      <c r="E11" s="689">
        <f>+'Réalisé Mois'!$Q$32</f>
        <v>6583.17</v>
      </c>
      <c r="F11" s="690">
        <f t="shared" ref="F11:G11" si="12">+IFERROR($C11-D11,"")</f>
        <v>-7481.32</v>
      </c>
      <c r="G11" s="691">
        <f t="shared" si="12"/>
        <v>2039.5100000000002</v>
      </c>
      <c r="H11" s="692">
        <f t="shared" si="1"/>
        <v>-0.46456284153005462</v>
      </c>
      <c r="I11" s="693">
        <f t="shared" si="2"/>
        <v>0.30980667368456233</v>
      </c>
      <c r="J11" s="879"/>
      <c r="K11" s="4"/>
      <c r="L11" s="4"/>
      <c r="M11" s="4"/>
      <c r="N11" s="674"/>
      <c r="O11" s="674"/>
      <c r="P11" s="674"/>
      <c r="Q11" s="674"/>
      <c r="R11" s="674"/>
      <c r="S11" s="674"/>
      <c r="T11" s="674"/>
      <c r="U11" s="674"/>
      <c r="V11" s="674"/>
      <c r="W11" s="674"/>
      <c r="X11" s="674"/>
      <c r="Y11" s="674"/>
      <c r="Z11" s="4"/>
    </row>
    <row r="12" spans="1:26">
      <c r="A12" s="675"/>
      <c r="B12" s="688" t="s">
        <v>3023</v>
      </c>
      <c r="C12" s="697">
        <f t="shared" ref="C12:E12" si="13">+C11/C9</f>
        <v>0.21425085698553784</v>
      </c>
      <c r="D12" s="697">
        <f t="shared" si="13"/>
        <v>0.30499999999999999</v>
      </c>
      <c r="E12" s="697">
        <f t="shared" si="13"/>
        <v>0.31548445717276102</v>
      </c>
      <c r="F12" s="692">
        <f t="shared" ref="F12:G12" si="14">+IFERROR($C12-D12,"")</f>
        <v>-9.0749143014462158E-2</v>
      </c>
      <c r="G12" s="700">
        <f t="shared" si="14"/>
        <v>-0.10123360018722319</v>
      </c>
      <c r="H12" s="692">
        <f t="shared" si="1"/>
        <v>-0.2975381738179087</v>
      </c>
      <c r="I12" s="693">
        <f t="shared" si="2"/>
        <v>-0.32088300353822857</v>
      </c>
      <c r="J12" s="879"/>
      <c r="K12" s="4"/>
      <c r="L12" s="4"/>
      <c r="M12" s="4"/>
      <c r="N12" s="674"/>
      <c r="O12" s="674"/>
      <c r="P12" s="674"/>
      <c r="Q12" s="674"/>
      <c r="R12" s="674"/>
      <c r="S12" s="674"/>
      <c r="T12" s="674"/>
      <c r="U12" s="674"/>
      <c r="V12" s="674"/>
      <c r="W12" s="674"/>
      <c r="X12" s="674"/>
      <c r="Y12" s="674"/>
      <c r="Z12" s="4"/>
    </row>
    <row r="13" spans="1:26">
      <c r="A13" s="675"/>
      <c r="B13" s="688" t="s">
        <v>3024</v>
      </c>
      <c r="C13" s="689">
        <f>+'Réalisé Mois'!$L$41-C7-C11</f>
        <v>37642.750000000007</v>
      </c>
      <c r="D13" s="689">
        <f>+'Réalisé Mois'!$F$41-D7-D11</f>
        <v>39588.527775175651</v>
      </c>
      <c r="E13" s="689">
        <f>+'Réalisé Mois'!$Q$41-E7-E11</f>
        <v>40680.81</v>
      </c>
      <c r="F13" s="690">
        <f t="shared" ref="F13:G13" si="15">+IFERROR($C13-D13,"")</f>
        <v>-1945.7777751756439</v>
      </c>
      <c r="G13" s="691">
        <f t="shared" si="15"/>
        <v>-3038.0599999999904</v>
      </c>
      <c r="H13" s="692">
        <f t="shared" si="1"/>
        <v>-4.915004130049417E-2</v>
      </c>
      <c r="I13" s="693">
        <f t="shared" si="2"/>
        <v>-7.4680420571763217E-2</v>
      </c>
      <c r="J13" s="879"/>
      <c r="K13" s="4"/>
      <c r="L13" s="4"/>
      <c r="M13" s="4"/>
      <c r="N13" s="674"/>
      <c r="O13" s="674"/>
      <c r="P13" s="674"/>
      <c r="Q13" s="674"/>
      <c r="R13" s="674"/>
      <c r="S13" s="674"/>
      <c r="T13" s="674"/>
      <c r="U13" s="674"/>
      <c r="V13" s="674"/>
      <c r="W13" s="674"/>
      <c r="X13" s="674"/>
      <c r="Y13" s="674"/>
      <c r="Z13" s="4"/>
    </row>
    <row r="14" spans="1:26">
      <c r="A14" s="675"/>
      <c r="B14" s="688" t="s">
        <v>3025</v>
      </c>
      <c r="C14" s="689">
        <f t="shared" ref="C14:E14" si="16">+C13/C4</f>
        <v>1045.6319444444446</v>
      </c>
      <c r="D14" s="689">
        <f t="shared" si="16"/>
        <v>1199.6523568235045</v>
      </c>
      <c r="E14" s="689">
        <f t="shared" si="16"/>
        <v>2542.5506249999999</v>
      </c>
      <c r="F14" s="690">
        <f t="shared" ref="F14:G14" si="17">+IFERROR($C14-D14,"")</f>
        <v>-154.02041237905996</v>
      </c>
      <c r="G14" s="691">
        <f t="shared" si="17"/>
        <v>-1496.9186805555553</v>
      </c>
      <c r="H14" s="692">
        <f t="shared" si="1"/>
        <v>-0.12838753785878634</v>
      </c>
      <c r="I14" s="693">
        <f t="shared" si="2"/>
        <v>-0.58874685358745038</v>
      </c>
      <c r="J14" s="879"/>
      <c r="K14" s="4"/>
      <c r="L14" s="4"/>
      <c r="M14" s="4"/>
      <c r="N14" s="674"/>
      <c r="O14" s="674"/>
      <c r="P14" s="674"/>
      <c r="Q14" s="674"/>
      <c r="R14" s="674"/>
      <c r="S14" s="674"/>
      <c r="T14" s="674"/>
      <c r="U14" s="674"/>
      <c r="V14" s="674"/>
      <c r="W14" s="674"/>
      <c r="X14" s="674"/>
      <c r="Y14" s="674"/>
      <c r="Z14" s="4"/>
    </row>
    <row r="15" spans="1:26">
      <c r="A15" s="675"/>
      <c r="B15" s="688" t="s">
        <v>3026</v>
      </c>
      <c r="C15" s="689">
        <f>+'Réalisé Mois'!$L$83</f>
        <v>168654.1</v>
      </c>
      <c r="D15" s="689">
        <f>+'Réalisé Mois'!$F$83</f>
        <v>129030.7542857143</v>
      </c>
      <c r="E15" s="689">
        <f>+'Réalisé Mois'!$Q$83</f>
        <v>57760.240000000005</v>
      </c>
      <c r="F15" s="690">
        <f t="shared" ref="F15:G15" si="18">+IFERROR($C15-D15,"")</f>
        <v>39623.345714285708</v>
      </c>
      <c r="G15" s="691">
        <f t="shared" si="18"/>
        <v>110893.86</v>
      </c>
      <c r="H15" s="692">
        <f t="shared" si="1"/>
        <v>0.30708450813631044</v>
      </c>
      <c r="I15" s="693">
        <f t="shared" si="2"/>
        <v>1.9198995710544138</v>
      </c>
      <c r="J15" s="879"/>
      <c r="K15" s="4"/>
      <c r="L15" s="4"/>
      <c r="M15" s="4"/>
      <c r="N15" s="674"/>
      <c r="O15" s="674"/>
      <c r="P15" s="674"/>
      <c r="Q15" s="674"/>
      <c r="R15" s="674"/>
      <c r="S15" s="674"/>
      <c r="T15" s="674"/>
      <c r="U15" s="674"/>
      <c r="V15" s="674"/>
      <c r="W15" s="674"/>
      <c r="X15" s="674"/>
      <c r="Y15" s="674"/>
      <c r="Z15" s="4"/>
    </row>
    <row r="16" spans="1:26">
      <c r="A16" s="675"/>
      <c r="B16" s="701" t="s">
        <v>3027</v>
      </c>
      <c r="C16" s="702"/>
      <c r="D16" s="702"/>
      <c r="E16" s="702"/>
      <c r="F16" s="703"/>
      <c r="G16" s="704"/>
      <c r="H16" s="705"/>
      <c r="I16" s="706"/>
      <c r="J16" s="879"/>
      <c r="K16" s="4"/>
      <c r="L16" s="4"/>
      <c r="M16" s="4"/>
      <c r="N16" s="674"/>
      <c r="O16" s="674"/>
      <c r="P16" s="674"/>
      <c r="Q16" s="674"/>
      <c r="R16" s="674"/>
      <c r="S16" s="674"/>
      <c r="T16" s="674"/>
      <c r="U16" s="674"/>
      <c r="V16" s="674"/>
      <c r="W16" s="674"/>
      <c r="X16" s="674"/>
      <c r="Y16" s="674"/>
      <c r="Z16" s="4"/>
    </row>
    <row r="17" spans="1:26">
      <c r="A17" s="675"/>
      <c r="B17" s="707" t="s">
        <v>3015</v>
      </c>
      <c r="C17" s="708">
        <v>66</v>
      </c>
      <c r="D17" s="708">
        <v>47</v>
      </c>
      <c r="E17" s="709">
        <v>45</v>
      </c>
      <c r="F17" s="710">
        <f t="shared" ref="F17:G17" si="19">+IFERROR($C17-D17,"")</f>
        <v>19</v>
      </c>
      <c r="G17" s="711">
        <f t="shared" si="19"/>
        <v>21</v>
      </c>
      <c r="H17" s="692">
        <f t="shared" ref="H17:H18" si="20">+IFERROR(F17/ABS($D17),"")</f>
        <v>0.40425531914893614</v>
      </c>
      <c r="I17" s="693">
        <f t="shared" ref="I17:I18" si="21">+IFERROR(G17/ABS($E17),"")</f>
        <v>0.46666666666666667</v>
      </c>
      <c r="J17" s="879"/>
      <c r="K17" s="4"/>
      <c r="L17" s="4"/>
      <c r="M17" s="4"/>
      <c r="N17" s="674"/>
      <c r="O17" s="674"/>
      <c r="P17" s="674"/>
      <c r="Q17" s="674"/>
      <c r="R17" s="674"/>
      <c r="S17" s="674"/>
      <c r="T17" s="674"/>
      <c r="U17" s="674"/>
      <c r="V17" s="674"/>
      <c r="W17" s="674"/>
      <c r="X17" s="674"/>
      <c r="Y17" s="674"/>
      <c r="Z17" s="4"/>
    </row>
    <row r="18" spans="1:26">
      <c r="A18" s="675"/>
      <c r="B18" s="712" t="s">
        <v>335</v>
      </c>
      <c r="C18" s="713">
        <v>5091452</v>
      </c>
      <c r="D18" s="713">
        <v>3675502.3153846157</v>
      </c>
      <c r="E18" s="713">
        <v>3938633</v>
      </c>
      <c r="F18" s="714">
        <f t="shared" ref="F18:G18" si="22">+IFERROR($C18-D18,"")</f>
        <v>1415949.6846153843</v>
      </c>
      <c r="G18" s="715">
        <f t="shared" si="22"/>
        <v>1152819</v>
      </c>
      <c r="H18" s="716">
        <f t="shared" si="20"/>
        <v>0.38523977489787409</v>
      </c>
      <c r="I18" s="717">
        <f t="shared" si="21"/>
        <v>0.29269520668719323</v>
      </c>
      <c r="J18" s="880"/>
      <c r="K18" s="4"/>
      <c r="L18" s="4"/>
      <c r="M18" s="4"/>
      <c r="N18" s="674"/>
      <c r="O18" s="674"/>
      <c r="P18" s="674"/>
      <c r="Q18" s="674"/>
      <c r="R18" s="674"/>
      <c r="S18" s="674"/>
      <c r="T18" s="674"/>
      <c r="U18" s="674"/>
      <c r="V18" s="674"/>
      <c r="W18" s="674"/>
      <c r="X18" s="674"/>
      <c r="Y18" s="674"/>
      <c r="Z18" s="4"/>
    </row>
    <row r="19" spans="1:26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674"/>
      <c r="O19" s="674"/>
      <c r="P19" s="674"/>
      <c r="Q19" s="674"/>
      <c r="R19" s="674"/>
      <c r="S19" s="674"/>
      <c r="T19" s="674"/>
      <c r="U19" s="674"/>
      <c r="V19" s="674"/>
      <c r="W19" s="674"/>
      <c r="X19" s="674"/>
      <c r="Y19" s="674"/>
      <c r="Z19" s="4"/>
    </row>
    <row r="20" spans="1:26">
      <c r="A20" s="4"/>
      <c r="B20" s="718" t="s">
        <v>1686</v>
      </c>
      <c r="C20" s="719" t="s">
        <v>3009</v>
      </c>
      <c r="D20" s="719" t="s">
        <v>2983</v>
      </c>
      <c r="E20" s="719">
        <f>$E$3</f>
        <v>2023</v>
      </c>
      <c r="F20" s="720" t="s">
        <v>3010</v>
      </c>
      <c r="G20" s="721" t="str">
        <f>$G$3</f>
        <v>▲2023</v>
      </c>
      <c r="H20" s="720" t="s">
        <v>3012</v>
      </c>
      <c r="I20" s="721" t="str">
        <f>$I$3</f>
        <v>% ▲ 2023</v>
      </c>
      <c r="J20" s="722" t="s">
        <v>3014</v>
      </c>
      <c r="K20" s="4"/>
      <c r="L20" s="4"/>
      <c r="M20" s="4"/>
      <c r="N20" s="674"/>
      <c r="O20" s="674"/>
      <c r="P20" s="674"/>
      <c r="Q20" s="674"/>
      <c r="R20" s="674"/>
      <c r="S20" s="674"/>
      <c r="T20" s="674"/>
      <c r="U20" s="674"/>
      <c r="V20" s="674"/>
      <c r="W20" s="674"/>
      <c r="X20" s="674"/>
      <c r="Y20" s="674"/>
      <c r="Z20" s="4"/>
    </row>
    <row r="21" spans="1:26" ht="15" customHeight="1">
      <c r="A21" s="4"/>
      <c r="B21" s="723" t="s">
        <v>3015</v>
      </c>
      <c r="C21" s="724">
        <f>+'Réalisé Mois'!$J$97</f>
        <v>14</v>
      </c>
      <c r="D21" s="724">
        <f>+'Réalisé Mois'!$D$97</f>
        <v>16</v>
      </c>
      <c r="E21" s="724">
        <f>+'Réalisé Mois'!$O$97</f>
        <v>10</v>
      </c>
      <c r="F21" s="725">
        <f t="shared" ref="F21:G21" si="23">+IFERROR($C21-D21,"")</f>
        <v>-2</v>
      </c>
      <c r="G21" s="726">
        <f t="shared" si="23"/>
        <v>4</v>
      </c>
      <c r="H21" s="686">
        <f t="shared" ref="H21:H32" si="24">+IFERROR(F21/ABS($D21),"")</f>
        <v>-0.125</v>
      </c>
      <c r="I21" s="687">
        <f t="shared" ref="I21:I32" si="25">+IFERROR(G21/ABS($E21),"")</f>
        <v>0.4</v>
      </c>
      <c r="J21" s="878"/>
      <c r="K21" s="4"/>
      <c r="L21" s="4"/>
      <c r="M21" s="4"/>
      <c r="N21" s="674"/>
      <c r="O21" s="674"/>
      <c r="P21" s="674"/>
      <c r="Q21" s="674"/>
      <c r="R21" s="674"/>
      <c r="S21" s="674"/>
      <c r="T21" s="674"/>
      <c r="U21" s="674"/>
      <c r="V21" s="674"/>
      <c r="W21" s="674"/>
      <c r="X21" s="674"/>
      <c r="Y21" s="674"/>
      <c r="Z21" s="4"/>
    </row>
    <row r="22" spans="1:26" ht="15.75" customHeight="1">
      <c r="A22" s="4"/>
      <c r="B22" s="688" t="s">
        <v>3016</v>
      </c>
      <c r="C22" s="689">
        <f>+'Réalisé Mois'!$L$97</f>
        <v>37297.569999999971</v>
      </c>
      <c r="D22" s="689">
        <f>+'Réalisé Mois'!$F$97</f>
        <v>32800</v>
      </c>
      <c r="E22" s="689">
        <f>+'Réalisé Mois'!$Q$97</f>
        <v>20198.319999999971</v>
      </c>
      <c r="F22" s="690">
        <f t="shared" ref="F22:G22" si="26">+IFERROR($C22-D22,"")</f>
        <v>4497.5699999999706</v>
      </c>
      <c r="G22" s="691">
        <f t="shared" si="26"/>
        <v>17099.25</v>
      </c>
      <c r="H22" s="692">
        <f t="shared" si="24"/>
        <v>0.13712103658536495</v>
      </c>
      <c r="I22" s="693">
        <f t="shared" si="25"/>
        <v>0.84656793238249639</v>
      </c>
      <c r="J22" s="879"/>
      <c r="K22" s="4"/>
      <c r="L22" s="4"/>
      <c r="M22" s="4"/>
      <c r="N22" s="674"/>
      <c r="O22" s="674"/>
      <c r="P22" s="674"/>
      <c r="Q22" s="674"/>
      <c r="R22" s="674"/>
      <c r="S22" s="674"/>
      <c r="T22" s="674"/>
      <c r="U22" s="674"/>
      <c r="V22" s="674"/>
      <c r="W22" s="674"/>
      <c r="X22" s="674"/>
      <c r="Y22" s="674"/>
      <c r="Z22" s="4"/>
    </row>
    <row r="23" spans="1:26" ht="15.75" customHeight="1">
      <c r="A23" s="4"/>
      <c r="B23" s="688" t="s">
        <v>3017</v>
      </c>
      <c r="C23" s="689">
        <f t="shared" ref="C23:E23" si="27">+C22/C21</f>
        <v>2664.112142857141</v>
      </c>
      <c r="D23" s="689">
        <f t="shared" si="27"/>
        <v>2050</v>
      </c>
      <c r="E23" s="689">
        <f t="shared" si="27"/>
        <v>2019.8319999999972</v>
      </c>
      <c r="F23" s="690">
        <f t="shared" ref="F23:G23" si="28">+IFERROR($C23-D23,"")</f>
        <v>614.11214285714095</v>
      </c>
      <c r="G23" s="691">
        <f t="shared" si="28"/>
        <v>644.2801428571438</v>
      </c>
      <c r="H23" s="694">
        <f t="shared" si="24"/>
        <v>0.2995668989547029</v>
      </c>
      <c r="I23" s="695">
        <f t="shared" si="25"/>
        <v>0.31897709455892603</v>
      </c>
      <c r="J23" s="879"/>
      <c r="K23" s="4"/>
      <c r="L23" s="4"/>
      <c r="M23" s="4"/>
      <c r="N23" s="674"/>
      <c r="O23" s="674"/>
      <c r="P23" s="674"/>
      <c r="Q23" s="674"/>
      <c r="R23" s="674"/>
      <c r="S23" s="674"/>
      <c r="T23" s="674"/>
      <c r="U23" s="674"/>
      <c r="V23" s="674"/>
      <c r="W23" s="674"/>
      <c r="X23" s="674"/>
      <c r="Y23" s="674"/>
      <c r="Z23" s="4"/>
    </row>
    <row r="24" spans="1:26" ht="15.75" customHeight="1">
      <c r="A24" s="4"/>
      <c r="B24" s="688" t="s">
        <v>3018</v>
      </c>
      <c r="C24" s="689">
        <f>+'Réalisé Mois'!$L$113</f>
        <v>15757.95</v>
      </c>
      <c r="D24" s="689">
        <f>+'Réalisé Mois'!$F$113</f>
        <v>11648.16628141535</v>
      </c>
      <c r="E24" s="689">
        <f>+'Réalisé Mois'!$Q$113</f>
        <v>5372.77</v>
      </c>
      <c r="F24" s="690">
        <f t="shared" ref="F24:G24" si="29">+IFERROR($C24-D24,"")</f>
        <v>4109.7837185846511</v>
      </c>
      <c r="G24" s="691">
        <f t="shared" si="29"/>
        <v>10385.18</v>
      </c>
      <c r="H24" s="692">
        <f t="shared" si="24"/>
        <v>0.35282666982027988</v>
      </c>
      <c r="I24" s="693">
        <f t="shared" si="25"/>
        <v>1.9329284521764378</v>
      </c>
      <c r="J24" s="879"/>
      <c r="K24" s="4"/>
      <c r="L24" s="4"/>
      <c r="M24" s="4"/>
      <c r="N24" s="674"/>
      <c r="O24" s="674"/>
      <c r="P24" s="674"/>
      <c r="Q24" s="674"/>
      <c r="R24" s="674"/>
      <c r="S24" s="674"/>
      <c r="T24" s="674"/>
      <c r="U24" s="674"/>
      <c r="V24" s="674"/>
      <c r="W24" s="674"/>
      <c r="X24" s="674"/>
      <c r="Y24" s="674"/>
      <c r="Z24" s="4"/>
    </row>
    <row r="25" spans="1:26" ht="15.75" customHeight="1">
      <c r="A25" s="4"/>
      <c r="B25" s="688" t="s">
        <v>3019</v>
      </c>
      <c r="C25" s="697">
        <f t="shared" ref="C25:E25" si="30">+C24/C22</f>
        <v>0.42249267177459587</v>
      </c>
      <c r="D25" s="697">
        <f t="shared" si="30"/>
        <v>0.35512702077485825</v>
      </c>
      <c r="E25" s="697">
        <f t="shared" si="30"/>
        <v>0.26600083571306959</v>
      </c>
      <c r="F25" s="692">
        <f t="shared" ref="F25:G25" si="31">+IFERROR($C25-D25,"")</f>
        <v>6.7365650999737625E-2</v>
      </c>
      <c r="G25" s="698">
        <f t="shared" si="31"/>
        <v>0.15649183606152628</v>
      </c>
      <c r="H25" s="692">
        <f t="shared" si="24"/>
        <v>0.18969452353344238</v>
      </c>
      <c r="I25" s="693">
        <f t="shared" si="25"/>
        <v>0.58831332481350274</v>
      </c>
      <c r="J25" s="879"/>
      <c r="K25" s="4"/>
      <c r="L25" s="4"/>
      <c r="M25" s="4"/>
      <c r="N25" s="696"/>
      <c r="O25" s="696"/>
      <c r="P25" s="696"/>
      <c r="Q25" s="696"/>
      <c r="R25" s="696"/>
      <c r="S25" s="696"/>
      <c r="T25" s="696"/>
      <c r="U25" s="696"/>
      <c r="V25" s="696"/>
      <c r="W25" s="696"/>
      <c r="X25" s="696"/>
      <c r="Y25" s="696"/>
      <c r="Z25" s="4"/>
    </row>
    <row r="26" spans="1:26" ht="15.75" customHeight="1">
      <c r="A26" s="4"/>
      <c r="B26" s="688" t="s">
        <v>3020</v>
      </c>
      <c r="C26" s="689">
        <f>+'Réalisé Mois'!$L$106</f>
        <v>4339.1399999999994</v>
      </c>
      <c r="D26" s="689">
        <f>+'Réalisé Mois'!$F$106</f>
        <v>24000</v>
      </c>
      <c r="E26" s="689">
        <f>+'Réalisé Mois'!$Q$106</f>
        <v>16678.89</v>
      </c>
      <c r="F26" s="690">
        <f t="shared" ref="F26:G26" si="32">+IFERROR($C26-D26,"")</f>
        <v>-19660.86</v>
      </c>
      <c r="G26" s="691">
        <f t="shared" si="32"/>
        <v>-12339.75</v>
      </c>
      <c r="H26" s="692">
        <f t="shared" si="24"/>
        <v>-0.81920250000000006</v>
      </c>
      <c r="I26" s="693">
        <f t="shared" si="25"/>
        <v>-0.73984239958414499</v>
      </c>
      <c r="J26" s="879"/>
      <c r="K26" s="4"/>
      <c r="L26" s="4"/>
      <c r="M26" s="4"/>
      <c r="N26" s="696"/>
      <c r="O26" s="696"/>
      <c r="P26" s="696"/>
      <c r="Q26" s="696"/>
      <c r="R26" s="696"/>
      <c r="S26" s="696"/>
      <c r="T26" s="696"/>
      <c r="U26" s="696"/>
      <c r="V26" s="696"/>
      <c r="W26" s="696"/>
      <c r="X26" s="696"/>
      <c r="Y26" s="696"/>
      <c r="Z26" s="4"/>
    </row>
    <row r="27" spans="1:26" ht="15.75" customHeight="1">
      <c r="A27" s="4"/>
      <c r="B27" s="688" t="s">
        <v>3021</v>
      </c>
      <c r="C27" s="689">
        <f t="shared" ref="C27:E27" si="33">+C26/C21</f>
        <v>309.93857142857138</v>
      </c>
      <c r="D27" s="689">
        <f t="shared" si="33"/>
        <v>1500</v>
      </c>
      <c r="E27" s="689">
        <f t="shared" si="33"/>
        <v>1667.8889999999999</v>
      </c>
      <c r="F27" s="690">
        <f t="shared" ref="F27:G27" si="34">+IFERROR($C27-D27,"")</f>
        <v>-1190.0614285714287</v>
      </c>
      <c r="G27" s="691">
        <f t="shared" si="34"/>
        <v>-1357.9504285714286</v>
      </c>
      <c r="H27" s="694">
        <f t="shared" si="24"/>
        <v>-0.79337428571428581</v>
      </c>
      <c r="I27" s="695">
        <f t="shared" si="25"/>
        <v>-0.81417314256010365</v>
      </c>
      <c r="J27" s="879"/>
      <c r="K27" s="4"/>
      <c r="L27" s="4"/>
      <c r="M27" s="4"/>
      <c r="N27" s="699"/>
      <c r="O27" s="699"/>
      <c r="P27" s="699"/>
      <c r="Q27" s="699"/>
      <c r="R27" s="699"/>
      <c r="S27" s="699"/>
      <c r="T27" s="699"/>
      <c r="U27" s="699"/>
      <c r="V27" s="699"/>
      <c r="W27" s="699"/>
      <c r="X27" s="699"/>
      <c r="Y27" s="699"/>
      <c r="Z27" s="4"/>
    </row>
    <row r="28" spans="1:26" ht="15.75" customHeight="1">
      <c r="A28" s="4"/>
      <c r="B28" s="688" t="s">
        <v>3022</v>
      </c>
      <c r="C28" s="689">
        <f>+'Réalisé Mois'!$L$114</f>
        <v>441.16</v>
      </c>
      <c r="D28" s="689">
        <f>+'Réalisé Mois'!$F$114</f>
        <v>6480</v>
      </c>
      <c r="E28" s="689">
        <f>+'Réalisé Mois'!$Q$114</f>
        <v>3912.06</v>
      </c>
      <c r="F28" s="690">
        <f t="shared" ref="F28:G28" si="35">+IFERROR($C28-D28,"")</f>
        <v>-6038.84</v>
      </c>
      <c r="G28" s="691">
        <f t="shared" si="35"/>
        <v>-3470.9</v>
      </c>
      <c r="H28" s="692">
        <f t="shared" si="24"/>
        <v>-0.93191975308641972</v>
      </c>
      <c r="I28" s="693">
        <f t="shared" si="25"/>
        <v>-0.88723076844424675</v>
      </c>
      <c r="J28" s="879"/>
      <c r="K28" s="4"/>
      <c r="L28" s="4"/>
      <c r="M28" s="4"/>
      <c r="N28" s="674"/>
      <c r="O28" s="674"/>
      <c r="P28" s="674"/>
      <c r="Q28" s="674"/>
      <c r="R28" s="674"/>
      <c r="S28" s="674"/>
      <c r="T28" s="674"/>
      <c r="U28" s="674"/>
      <c r="V28" s="674"/>
      <c r="W28" s="674"/>
      <c r="X28" s="674"/>
      <c r="Y28" s="674"/>
      <c r="Z28" s="4"/>
    </row>
    <row r="29" spans="1:26" ht="15.75" customHeight="1">
      <c r="A29" s="4"/>
      <c r="B29" s="688" t="s">
        <v>3023</v>
      </c>
      <c r="C29" s="697">
        <f t="shared" ref="C29:E29" si="36">+C28/C26</f>
        <v>0.10166991615850147</v>
      </c>
      <c r="D29" s="697">
        <f t="shared" si="36"/>
        <v>0.27</v>
      </c>
      <c r="E29" s="697">
        <f t="shared" si="36"/>
        <v>0.23455157987132239</v>
      </c>
      <c r="F29" s="692">
        <f t="shared" ref="F29:G29" si="37">+IFERROR($C29-D29,"")</f>
        <v>-0.16833008384149856</v>
      </c>
      <c r="G29" s="700">
        <f t="shared" si="37"/>
        <v>-0.1328816637128209</v>
      </c>
      <c r="H29" s="692">
        <f t="shared" si="24"/>
        <v>-0.62344475496851315</v>
      </c>
      <c r="I29" s="693">
        <f t="shared" si="25"/>
        <v>-0.56653493353453965</v>
      </c>
      <c r="J29" s="879"/>
      <c r="K29" s="4"/>
      <c r="L29" s="4"/>
      <c r="M29" s="4"/>
      <c r="N29" s="674"/>
      <c r="O29" s="674"/>
      <c r="P29" s="674"/>
      <c r="Q29" s="674"/>
      <c r="R29" s="674"/>
      <c r="S29" s="674"/>
      <c r="T29" s="674"/>
      <c r="U29" s="674"/>
      <c r="V29" s="674"/>
      <c r="W29" s="674"/>
      <c r="X29" s="674"/>
      <c r="Y29" s="674"/>
      <c r="Z29" s="4"/>
    </row>
    <row r="30" spans="1:26" ht="15.75" customHeight="1">
      <c r="A30" s="4"/>
      <c r="B30" s="688" t="s">
        <v>3024</v>
      </c>
      <c r="C30" s="689">
        <f>+'Réalisé Mois'!$L$123-C24-C28</f>
        <v>12840.850000000002</v>
      </c>
      <c r="D30" s="689">
        <f>+'Réalisé Mois'!$F$123-D24-D28</f>
        <v>12190.830032786882</v>
      </c>
      <c r="E30" s="689">
        <f>+'Réalisé Mois'!$Q$123-E24-E28</f>
        <v>9618.9400000000041</v>
      </c>
      <c r="F30" s="690">
        <f t="shared" ref="F30:G30" si="38">+IFERROR($C30-D30,"")</f>
        <v>650.01996721312025</v>
      </c>
      <c r="G30" s="691">
        <f t="shared" si="38"/>
        <v>3221.909999999998</v>
      </c>
      <c r="H30" s="692">
        <f t="shared" si="24"/>
        <v>5.3320402750666733E-2</v>
      </c>
      <c r="I30" s="693">
        <f t="shared" si="25"/>
        <v>0.33495478711791493</v>
      </c>
      <c r="J30" s="879"/>
      <c r="K30" s="4"/>
      <c r="L30" s="4"/>
      <c r="M30" s="4"/>
      <c r="N30" s="674"/>
      <c r="O30" s="674"/>
      <c r="P30" s="674"/>
      <c r="Q30" s="674"/>
      <c r="R30" s="674"/>
      <c r="S30" s="674"/>
      <c r="T30" s="674"/>
      <c r="U30" s="674"/>
      <c r="V30" s="674"/>
      <c r="W30" s="674"/>
      <c r="X30" s="674"/>
      <c r="Y30" s="674"/>
      <c r="Z30" s="4"/>
    </row>
    <row r="31" spans="1:26" ht="15.75" customHeight="1">
      <c r="A31" s="4"/>
      <c r="B31" s="688" t="s">
        <v>3025</v>
      </c>
      <c r="C31" s="689">
        <f t="shared" ref="C31:E31" si="39">+C30/C21</f>
        <v>917.20357142857154</v>
      </c>
      <c r="D31" s="689">
        <f t="shared" si="39"/>
        <v>761.92687704918012</v>
      </c>
      <c r="E31" s="689">
        <f t="shared" si="39"/>
        <v>961.89400000000046</v>
      </c>
      <c r="F31" s="690">
        <f t="shared" ref="F31:G31" si="40">+IFERROR($C31-D31,"")</f>
        <v>155.27669437939142</v>
      </c>
      <c r="G31" s="691">
        <f t="shared" si="40"/>
        <v>-44.690428571428924</v>
      </c>
      <c r="H31" s="692">
        <f t="shared" si="24"/>
        <v>0.20379474600076192</v>
      </c>
      <c r="I31" s="693">
        <f t="shared" si="25"/>
        <v>-4.6460866344346576E-2</v>
      </c>
      <c r="J31" s="879"/>
      <c r="K31" s="4"/>
      <c r="L31" s="4"/>
      <c r="M31" s="4"/>
      <c r="N31" s="674"/>
      <c r="O31" s="674"/>
      <c r="P31" s="674"/>
      <c r="Q31" s="674"/>
      <c r="R31" s="674"/>
      <c r="S31" s="674"/>
      <c r="T31" s="674"/>
      <c r="U31" s="674"/>
      <c r="V31" s="674"/>
      <c r="W31" s="674"/>
      <c r="X31" s="674"/>
      <c r="Y31" s="674"/>
      <c r="Z31" s="4"/>
    </row>
    <row r="32" spans="1:26" ht="15.75" customHeight="1">
      <c r="A32" s="4"/>
      <c r="B32" s="688" t="s">
        <v>3026</v>
      </c>
      <c r="C32" s="689">
        <f>+'Réalisé Mois'!$L$164</f>
        <v>8795</v>
      </c>
      <c r="D32" s="689">
        <f>+'Réalisé Mois'!$F$164</f>
        <v>11842</v>
      </c>
      <c r="E32" s="689">
        <f>+'Réalisé Mois'!$Q$164</f>
        <v>100</v>
      </c>
      <c r="F32" s="690">
        <f t="shared" ref="F32:G32" si="41">+IFERROR($C32-D32,"")</f>
        <v>-3047</v>
      </c>
      <c r="G32" s="691">
        <f t="shared" si="41"/>
        <v>8695</v>
      </c>
      <c r="H32" s="692">
        <f t="shared" si="24"/>
        <v>-0.25730450937341665</v>
      </c>
      <c r="I32" s="693">
        <f t="shared" si="25"/>
        <v>86.95</v>
      </c>
      <c r="J32" s="879"/>
      <c r="K32" s="4"/>
      <c r="L32" s="4"/>
      <c r="M32" s="4"/>
      <c r="N32" s="674"/>
      <c r="O32" s="674"/>
      <c r="P32" s="674"/>
      <c r="Q32" s="674"/>
      <c r="R32" s="674"/>
      <c r="S32" s="674"/>
      <c r="T32" s="674"/>
      <c r="U32" s="674"/>
      <c r="V32" s="674"/>
      <c r="W32" s="674"/>
      <c r="X32" s="674"/>
      <c r="Y32" s="674"/>
      <c r="Z32" s="4"/>
    </row>
    <row r="33" spans="1:26" ht="15.75" customHeight="1">
      <c r="A33" s="4"/>
      <c r="B33" s="701" t="s">
        <v>3027</v>
      </c>
      <c r="C33" s="702"/>
      <c r="D33" s="702"/>
      <c r="E33" s="702"/>
      <c r="F33" s="703"/>
      <c r="G33" s="704"/>
      <c r="H33" s="705"/>
      <c r="I33" s="706"/>
      <c r="J33" s="879"/>
      <c r="K33" s="4"/>
      <c r="L33" s="4"/>
      <c r="M33" s="4"/>
      <c r="N33" s="674"/>
      <c r="O33" s="674"/>
      <c r="P33" s="674"/>
      <c r="Q33" s="674"/>
      <c r="R33" s="674"/>
      <c r="S33" s="674"/>
      <c r="T33" s="674"/>
      <c r="U33" s="674"/>
      <c r="V33" s="674"/>
      <c r="W33" s="674"/>
      <c r="X33" s="674"/>
      <c r="Y33" s="674"/>
      <c r="Z33" s="4"/>
    </row>
    <row r="34" spans="1:26" ht="15.75" customHeight="1">
      <c r="A34" s="4"/>
      <c r="B34" s="707" t="s">
        <v>3015</v>
      </c>
      <c r="C34" s="708">
        <v>34</v>
      </c>
      <c r="D34" s="708">
        <v>49</v>
      </c>
      <c r="E34" s="709">
        <v>50</v>
      </c>
      <c r="F34" s="710">
        <f t="shared" ref="F34:G34" si="42">+IFERROR($C34-D34,"")</f>
        <v>-15</v>
      </c>
      <c r="G34" s="711">
        <f t="shared" si="42"/>
        <v>-16</v>
      </c>
      <c r="H34" s="692">
        <f t="shared" ref="H34:H35" si="43">+IFERROR(F34/ABS($D34),"")</f>
        <v>-0.30612244897959184</v>
      </c>
      <c r="I34" s="693">
        <f t="shared" ref="I34:I35" si="44">+IFERROR(G34/ABS($E34),"")</f>
        <v>-0.32</v>
      </c>
      <c r="J34" s="879"/>
      <c r="K34" s="4"/>
      <c r="L34" s="4"/>
      <c r="M34" s="4"/>
      <c r="N34" s="674"/>
      <c r="O34" s="674"/>
      <c r="P34" s="674"/>
      <c r="Q34" s="674"/>
      <c r="R34" s="674"/>
      <c r="S34" s="674"/>
      <c r="T34" s="674"/>
      <c r="U34" s="674"/>
      <c r="V34" s="674"/>
      <c r="W34" s="674"/>
      <c r="X34" s="674"/>
      <c r="Y34" s="674"/>
      <c r="Z34" s="4"/>
    </row>
    <row r="35" spans="1:26" ht="15.75" customHeight="1">
      <c r="A35" s="4"/>
      <c r="B35" s="712" t="s">
        <v>335</v>
      </c>
      <c r="C35" s="713">
        <v>1213676</v>
      </c>
      <c r="D35" s="713">
        <v>1854049.5098039214</v>
      </c>
      <c r="E35" s="713">
        <v>1972155.4199999997</v>
      </c>
      <c r="F35" s="714">
        <f t="shared" ref="F35:G35" si="45">+IFERROR($C35-D35,"")</f>
        <v>-640373.50980392145</v>
      </c>
      <c r="G35" s="715">
        <f t="shared" si="45"/>
        <v>-758479.41999999969</v>
      </c>
      <c r="H35" s="716">
        <f t="shared" si="43"/>
        <v>-0.34539180664687069</v>
      </c>
      <c r="I35" s="717">
        <f t="shared" si="44"/>
        <v>-0.38459414116560847</v>
      </c>
      <c r="J35" s="880"/>
      <c r="K35" s="4"/>
      <c r="L35" s="4"/>
      <c r="M35" s="4"/>
      <c r="N35" s="674"/>
      <c r="O35" s="674"/>
      <c r="P35" s="674"/>
      <c r="Q35" s="674"/>
      <c r="R35" s="674"/>
      <c r="S35" s="674"/>
      <c r="T35" s="674"/>
      <c r="U35" s="674"/>
      <c r="V35" s="674"/>
      <c r="W35" s="674"/>
      <c r="X35" s="674"/>
      <c r="Y35" s="674"/>
      <c r="Z35" s="4"/>
    </row>
    <row r="36" spans="1:2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674"/>
      <c r="O36" s="674"/>
      <c r="P36" s="674"/>
      <c r="Q36" s="674"/>
      <c r="R36" s="674"/>
      <c r="S36" s="674"/>
      <c r="T36" s="674"/>
      <c r="U36" s="674"/>
      <c r="V36" s="674"/>
      <c r="W36" s="674"/>
      <c r="X36" s="674"/>
      <c r="Y36" s="674"/>
      <c r="Z36" s="4"/>
    </row>
    <row r="37" spans="1:26" ht="15.75" customHeight="1">
      <c r="A37" s="4"/>
      <c r="B37" s="727" t="s">
        <v>686</v>
      </c>
      <c r="C37" s="728" t="s">
        <v>3009</v>
      </c>
      <c r="D37" s="728" t="s">
        <v>2983</v>
      </c>
      <c r="E37" s="728">
        <f>$E$3</f>
        <v>2023</v>
      </c>
      <c r="F37" s="729" t="s">
        <v>3010</v>
      </c>
      <c r="G37" s="730" t="str">
        <f>$G$3</f>
        <v>▲2023</v>
      </c>
      <c r="H37" s="729" t="s">
        <v>3012</v>
      </c>
      <c r="I37" s="730" t="str">
        <f>$I$3</f>
        <v>% ▲ 2023</v>
      </c>
      <c r="J37" s="731" t="s">
        <v>3014</v>
      </c>
      <c r="K37" s="4"/>
      <c r="L37" s="4"/>
      <c r="M37" s="4"/>
      <c r="N37" s="674"/>
      <c r="O37" s="674"/>
      <c r="P37" s="674"/>
      <c r="Q37" s="674"/>
      <c r="R37" s="674"/>
      <c r="S37" s="674"/>
      <c r="T37" s="674"/>
      <c r="U37" s="674"/>
      <c r="V37" s="674"/>
      <c r="W37" s="674"/>
      <c r="X37" s="674"/>
      <c r="Y37" s="674"/>
      <c r="Z37" s="4"/>
    </row>
    <row r="38" spans="1:26" ht="27.75" customHeight="1">
      <c r="A38" s="4"/>
      <c r="B38" s="723" t="s">
        <v>3028</v>
      </c>
      <c r="C38" s="732">
        <f>+'Réalisé Mois'!$K$195</f>
        <v>156579.82999999996</v>
      </c>
      <c r="D38" s="732">
        <f>+'Réalisé Mois'!$E$195</f>
        <v>186769.02558571487</v>
      </c>
      <c r="E38" s="732">
        <f>+'Réalisé Mois'!$P$195</f>
        <v>163339.07</v>
      </c>
      <c r="F38" s="733">
        <f t="shared" ref="F38:G38" si="46">+IFERROR($C38-D38,"")</f>
        <v>-30189.195585714915</v>
      </c>
      <c r="G38" s="734">
        <f t="shared" si="46"/>
        <v>-6759.2400000000489</v>
      </c>
      <c r="H38" s="686">
        <f t="shared" ref="H38:H47" si="47">+IFERROR(F38/ABS($D38),"")</f>
        <v>-0.16163919842190339</v>
      </c>
      <c r="I38" s="687">
        <f t="shared" ref="I38:I47" si="48">+IFERROR(G38/ABS($E38),"")</f>
        <v>-4.1381648615974417E-2</v>
      </c>
      <c r="J38" s="878"/>
      <c r="K38" s="4"/>
      <c r="L38" s="4"/>
      <c r="M38" s="4"/>
      <c r="N38" s="674"/>
      <c r="O38" s="674"/>
      <c r="P38" s="674"/>
      <c r="Q38" s="674"/>
      <c r="R38" s="674"/>
      <c r="S38" s="674"/>
      <c r="T38" s="674"/>
      <c r="U38" s="674"/>
      <c r="V38" s="674"/>
      <c r="W38" s="674"/>
      <c r="X38" s="674"/>
      <c r="Y38" s="674"/>
      <c r="Z38" s="4"/>
    </row>
    <row r="39" spans="1:26" ht="15.75" customHeight="1">
      <c r="A39" s="4"/>
      <c r="B39" s="723" t="s">
        <v>3029</v>
      </c>
      <c r="C39" s="732">
        <f>+'Réalisé Mois'!$L$195</f>
        <v>108277.47</v>
      </c>
      <c r="D39" s="732">
        <f>+'Réalisé Mois'!$F$195</f>
        <v>129648.24480303423</v>
      </c>
      <c r="E39" s="732">
        <f>+'Réalisé Mois'!$Q$195</f>
        <v>103532.76</v>
      </c>
      <c r="F39" s="733">
        <f t="shared" ref="F39:G39" si="49">+IFERROR($C39-D39,"")</f>
        <v>-21370.774803034234</v>
      </c>
      <c r="G39" s="734">
        <f t="shared" si="49"/>
        <v>4744.7100000000064</v>
      </c>
      <c r="H39" s="735">
        <f t="shared" si="47"/>
        <v>-0.16483659177570356</v>
      </c>
      <c r="I39" s="736">
        <f t="shared" si="48"/>
        <v>4.5828103104756469E-2</v>
      </c>
      <c r="J39" s="879"/>
      <c r="K39" s="4"/>
      <c r="L39" s="4"/>
      <c r="M39" s="4"/>
      <c r="N39" s="674"/>
      <c r="O39" s="674"/>
      <c r="P39" s="674"/>
      <c r="Q39" s="674"/>
      <c r="R39" s="674"/>
      <c r="S39" s="674"/>
      <c r="T39" s="674"/>
      <c r="U39" s="674"/>
      <c r="V39" s="674"/>
      <c r="W39" s="674"/>
      <c r="X39" s="674"/>
      <c r="Y39" s="674"/>
      <c r="Z39" s="4"/>
    </row>
    <row r="40" spans="1:26" ht="15.75" customHeight="1">
      <c r="A40" s="4"/>
      <c r="B40" s="688" t="s">
        <v>3030</v>
      </c>
      <c r="C40" s="689">
        <f>+'Réalisé Mois'!$K$173/'Réalisé Mois'!$J$173</f>
        <v>384.33477272727276</v>
      </c>
      <c r="D40" s="737">
        <v>324</v>
      </c>
      <c r="E40" s="689">
        <f>+'Réalisé Mois'!$P$173/'Réalisé Mois'!$O$173</f>
        <v>370.26377358490566</v>
      </c>
      <c r="F40" s="690">
        <f t="shared" ref="F40:G40" si="50">+IFERROR($C40-D40,"")</f>
        <v>60.334772727272764</v>
      </c>
      <c r="G40" s="691">
        <f t="shared" si="50"/>
        <v>14.0709991423671</v>
      </c>
      <c r="H40" s="692">
        <f t="shared" si="47"/>
        <v>0.18621843434343446</v>
      </c>
      <c r="I40" s="693">
        <f t="shared" si="48"/>
        <v>3.8002635273041263E-2</v>
      </c>
      <c r="J40" s="879"/>
      <c r="K40" s="4"/>
      <c r="L40" s="4"/>
      <c r="M40" s="4"/>
      <c r="N40" s="674"/>
      <c r="O40" s="674"/>
      <c r="P40" s="674"/>
      <c r="Q40" s="674"/>
      <c r="R40" s="674"/>
      <c r="S40" s="674"/>
      <c r="T40" s="674"/>
      <c r="U40" s="674"/>
      <c r="V40" s="674"/>
      <c r="W40" s="674"/>
      <c r="X40" s="674"/>
      <c r="Y40" s="674"/>
      <c r="Z40" s="4"/>
    </row>
    <row r="41" spans="1:26" ht="15.75" customHeight="1">
      <c r="A41" s="4"/>
      <c r="B41" s="688" t="s">
        <v>3031</v>
      </c>
      <c r="C41" s="689">
        <f>+'Réalisé Mois'!$K$176/'Réalisé Mois'!$J$176</f>
        <v>171.16592814371256</v>
      </c>
      <c r="D41" s="737">
        <v>145</v>
      </c>
      <c r="E41" s="689">
        <f>+'Réalisé Mois'!$P$176/'Réalisé Mois'!$O$176</f>
        <v>220.20438144329898</v>
      </c>
      <c r="F41" s="690">
        <f t="shared" ref="F41:G41" si="51">+IFERROR($C41-D41,"")</f>
        <v>26.165928143712563</v>
      </c>
      <c r="G41" s="691">
        <f t="shared" si="51"/>
        <v>-49.038453299586422</v>
      </c>
      <c r="H41" s="692">
        <f t="shared" si="47"/>
        <v>0.18045467685319008</v>
      </c>
      <c r="I41" s="693">
        <f t="shared" si="48"/>
        <v>-0.22269517517394841</v>
      </c>
      <c r="J41" s="879"/>
      <c r="K41" s="4"/>
      <c r="L41" s="4"/>
      <c r="M41" s="4"/>
      <c r="N41" s="674"/>
      <c r="O41" s="674"/>
      <c r="P41" s="674"/>
      <c r="Q41" s="674"/>
      <c r="R41" s="674"/>
      <c r="S41" s="674"/>
      <c r="T41" s="674"/>
      <c r="U41" s="674"/>
      <c r="V41" s="674"/>
      <c r="W41" s="674"/>
      <c r="X41" s="674"/>
      <c r="Y41" s="674"/>
      <c r="Z41" s="4"/>
    </row>
    <row r="42" spans="1:26" ht="15.75" customHeight="1">
      <c r="A42" s="4"/>
      <c r="B42" s="688" t="s">
        <v>3032</v>
      </c>
      <c r="C42" s="689">
        <f>+'Réalisé Mois'!$L$185</f>
        <v>-2259.75</v>
      </c>
      <c r="D42" s="689">
        <f>+'Réalisé Mois'!$F$185</f>
        <v>-2624.6485717196774</v>
      </c>
      <c r="E42" s="689">
        <f>+'Réalisé Mois'!$Q$185</f>
        <v>-2042.71</v>
      </c>
      <c r="F42" s="690">
        <f t="shared" ref="F42:G42" si="52">+IFERROR($C42-D42,"")</f>
        <v>364.89857171967742</v>
      </c>
      <c r="G42" s="691">
        <f t="shared" si="52"/>
        <v>-217.03999999999996</v>
      </c>
      <c r="H42" s="692">
        <f t="shared" si="47"/>
        <v>0.13902759236090598</v>
      </c>
      <c r="I42" s="693">
        <f t="shared" si="48"/>
        <v>-0.10625100968811038</v>
      </c>
      <c r="J42" s="879"/>
      <c r="K42" s="4"/>
      <c r="L42" s="4"/>
      <c r="M42" s="4"/>
      <c r="N42" s="674"/>
      <c r="O42" s="674"/>
      <c r="P42" s="674"/>
      <c r="Q42" s="674"/>
      <c r="R42" s="674"/>
      <c r="S42" s="674"/>
      <c r="T42" s="674"/>
      <c r="U42" s="674"/>
      <c r="V42" s="674"/>
      <c r="W42" s="674"/>
      <c r="X42" s="674"/>
      <c r="Y42" s="674"/>
      <c r="Z42" s="4"/>
    </row>
    <row r="43" spans="1:26" ht="15.75" customHeight="1">
      <c r="A43" s="4"/>
      <c r="B43" s="688" t="s">
        <v>3033</v>
      </c>
      <c r="C43" s="689">
        <f>+'Réalisé Mois'!$L$211</f>
        <v>69242.77</v>
      </c>
      <c r="D43" s="689">
        <f>+'Réalisé Mois'!$F$211</f>
        <v>84122.656232831418</v>
      </c>
      <c r="E43" s="689">
        <f>+'Réalisé Mois'!$Q$211</f>
        <v>67566.28</v>
      </c>
      <c r="F43" s="690">
        <f t="shared" ref="F43:G43" si="53">+IFERROR($C43-D43,"")</f>
        <v>-14879.886232831414</v>
      </c>
      <c r="G43" s="691">
        <f t="shared" si="53"/>
        <v>1676.4900000000052</v>
      </c>
      <c r="H43" s="692">
        <f t="shared" si="47"/>
        <v>-0.17688321908960461</v>
      </c>
      <c r="I43" s="693">
        <f t="shared" si="48"/>
        <v>2.481252482747319E-2</v>
      </c>
      <c r="J43" s="879"/>
      <c r="K43" s="4"/>
      <c r="L43" s="4"/>
      <c r="M43" s="4"/>
      <c r="N43" s="674"/>
      <c r="O43" s="674"/>
      <c r="P43" s="674"/>
      <c r="Q43" s="674"/>
      <c r="R43" s="674"/>
      <c r="S43" s="674"/>
      <c r="T43" s="674"/>
      <c r="U43" s="674"/>
      <c r="V43" s="674"/>
      <c r="W43" s="674"/>
      <c r="X43" s="674"/>
      <c r="Y43" s="674"/>
      <c r="Z43" s="4"/>
    </row>
    <row r="44" spans="1:26" ht="15.75" customHeight="1">
      <c r="A44" s="4"/>
      <c r="B44" s="739" t="s">
        <v>3034</v>
      </c>
      <c r="C44" s="689">
        <f>+SUM('Réalisé Mois'!$L$199:$L$205)</f>
        <v>38051.97</v>
      </c>
      <c r="D44" s="689">
        <f>+SUM('Réalisé Mois'!$F$199:$F$205)</f>
        <v>45346.326212392829</v>
      </c>
      <c r="E44" s="689">
        <f>+SUM('Réalisé Mois'!$Q$199:$Q$205)</f>
        <v>35232.86</v>
      </c>
      <c r="F44" s="690">
        <f t="shared" ref="F44:G44" si="54">+IFERROR($C44-D44,"")</f>
        <v>-7294.3562123928277</v>
      </c>
      <c r="G44" s="691">
        <f t="shared" si="54"/>
        <v>2819.1100000000006</v>
      </c>
      <c r="H44" s="692">
        <f t="shared" si="47"/>
        <v>-0.16085881308725142</v>
      </c>
      <c r="I44" s="693">
        <f t="shared" si="48"/>
        <v>8.0013657704767663E-2</v>
      </c>
      <c r="J44" s="879"/>
      <c r="K44" s="4"/>
      <c r="L44" s="4"/>
      <c r="M44" s="4"/>
      <c r="N44" s="674"/>
      <c r="O44" s="674"/>
      <c r="P44" s="674"/>
      <c r="Q44" s="674"/>
      <c r="R44" s="674"/>
      <c r="S44" s="674"/>
      <c r="T44" s="674"/>
      <c r="U44" s="674"/>
      <c r="V44" s="674"/>
      <c r="W44" s="674"/>
      <c r="X44" s="674"/>
      <c r="Y44" s="674"/>
      <c r="Z44" s="4"/>
    </row>
    <row r="45" spans="1:26" ht="15.75" customHeight="1">
      <c r="A45" s="4"/>
      <c r="B45" s="739" t="s">
        <v>3035</v>
      </c>
      <c r="C45" s="689">
        <f>+SUM('Réalisé Mois'!$L$206:$L$210)</f>
        <v>31190.799999999999</v>
      </c>
      <c r="D45" s="689">
        <f>+SUM('Réalisé Mois'!$F$206:$F$210)</f>
        <v>38776.330020438589</v>
      </c>
      <c r="E45" s="689">
        <f>+SUM('Réalisé Mois'!$Q$206:$Q$210)</f>
        <v>32333.420000000002</v>
      </c>
      <c r="F45" s="690">
        <f t="shared" ref="F45:G45" si="55">+IFERROR($C45-D45,"")</f>
        <v>-7585.5300204385894</v>
      </c>
      <c r="G45" s="691">
        <f t="shared" si="55"/>
        <v>-1142.6200000000026</v>
      </c>
      <c r="H45" s="692">
        <f t="shared" si="47"/>
        <v>-0.19562269086425502</v>
      </c>
      <c r="I45" s="693">
        <f t="shared" si="48"/>
        <v>-3.5338668164394689E-2</v>
      </c>
      <c r="J45" s="879"/>
      <c r="K45" s="4"/>
      <c r="L45" s="4"/>
      <c r="M45" s="4"/>
      <c r="N45" s="674"/>
      <c r="O45" s="674"/>
      <c r="P45" s="674"/>
      <c r="Q45" s="674"/>
      <c r="R45" s="674"/>
      <c r="S45" s="674"/>
      <c r="T45" s="674"/>
      <c r="U45" s="674"/>
      <c r="V45" s="674"/>
      <c r="W45" s="674"/>
      <c r="X45" s="674"/>
      <c r="Y45" s="674"/>
      <c r="Z45" s="4"/>
    </row>
    <row r="46" spans="1:26" ht="15.75" customHeight="1">
      <c r="A46" s="4"/>
      <c r="B46" s="688" t="s">
        <v>3036</v>
      </c>
      <c r="C46" s="697">
        <f t="shared" ref="C46:E46" si="56">+C43/C38</f>
        <v>0.44222023998876497</v>
      </c>
      <c r="D46" s="697">
        <f t="shared" si="56"/>
        <v>0.45041010397210951</v>
      </c>
      <c r="E46" s="697">
        <f t="shared" si="56"/>
        <v>0.4136565734089217</v>
      </c>
      <c r="F46" s="692">
        <f t="shared" ref="F46:G46" si="57">+IFERROR($C46-D46,"")</f>
        <v>-8.1898639833445364E-3</v>
      </c>
      <c r="G46" s="698">
        <f t="shared" si="57"/>
        <v>2.8563666579843272E-2</v>
      </c>
      <c r="H46" s="692">
        <f t="shared" si="47"/>
        <v>-1.8183126690807256E-2</v>
      </c>
      <c r="I46" s="693">
        <f t="shared" si="48"/>
        <v>6.9051644325271139E-2</v>
      </c>
      <c r="J46" s="879"/>
      <c r="K46" s="4"/>
      <c r="L46" s="4"/>
      <c r="M46" s="4"/>
      <c r="N46" s="674"/>
      <c r="O46" s="674"/>
      <c r="P46" s="674"/>
      <c r="Q46" s="674"/>
      <c r="R46" s="674"/>
      <c r="S46" s="674"/>
      <c r="T46" s="674"/>
      <c r="U46" s="674"/>
      <c r="V46" s="674"/>
      <c r="W46" s="674"/>
      <c r="X46" s="674"/>
      <c r="Y46" s="674"/>
      <c r="Z46" s="4"/>
    </row>
    <row r="47" spans="1:26" ht="15.75" customHeight="1">
      <c r="A47" s="4"/>
      <c r="B47" s="740" t="s">
        <v>417</v>
      </c>
      <c r="C47" s="741">
        <f>+'Réalisé Mois'!$L$214</f>
        <v>8671.1299999999992</v>
      </c>
      <c r="D47" s="741">
        <f>+'Réalisé Mois'!$F$214</f>
        <v>7453.2500000000009</v>
      </c>
      <c r="E47" s="741">
        <f>+'Réalisé Mois'!$Q$214</f>
        <v>5632.89</v>
      </c>
      <c r="F47" s="714">
        <f t="shared" ref="F47:G47" si="58">+IFERROR($C47-D47,"")</f>
        <v>1217.8799999999983</v>
      </c>
      <c r="G47" s="715">
        <f t="shared" si="58"/>
        <v>3038.2399999999989</v>
      </c>
      <c r="H47" s="716">
        <f t="shared" si="47"/>
        <v>0.16340254251500999</v>
      </c>
      <c r="I47" s="717">
        <f t="shared" si="48"/>
        <v>0.53937499223311636</v>
      </c>
      <c r="J47" s="880"/>
      <c r="K47" s="4"/>
      <c r="L47" s="4"/>
      <c r="M47" s="4"/>
      <c r="N47" s="674"/>
      <c r="O47" s="674"/>
      <c r="P47" s="674"/>
      <c r="Q47" s="674"/>
      <c r="R47" s="674"/>
      <c r="S47" s="674"/>
      <c r="T47" s="674"/>
      <c r="U47" s="674"/>
      <c r="V47" s="674"/>
      <c r="W47" s="674"/>
      <c r="X47" s="674"/>
      <c r="Y47" s="674"/>
      <c r="Z47" s="4"/>
    </row>
    <row r="48" spans="1:26" ht="15.75" customHeight="1">
      <c r="A48" s="4"/>
      <c r="B48" s="4"/>
      <c r="C48" s="4"/>
      <c r="D48" s="4"/>
      <c r="E48" s="4">
        <v>23</v>
      </c>
      <c r="F48" s="4"/>
      <c r="G48" s="4"/>
      <c r="H48" s="4"/>
      <c r="I48" s="4"/>
      <c r="J48" s="4"/>
      <c r="K48" s="4"/>
      <c r="L48" s="4"/>
      <c r="M48" s="4"/>
      <c r="N48" s="674"/>
      <c r="O48" s="674"/>
      <c r="P48" s="674"/>
      <c r="Q48" s="674"/>
      <c r="R48" s="674"/>
      <c r="S48" s="674"/>
      <c r="T48" s="674"/>
      <c r="U48" s="674"/>
      <c r="V48" s="674"/>
      <c r="W48" s="674"/>
      <c r="X48" s="674"/>
      <c r="Y48" s="674"/>
      <c r="Z48" s="4"/>
    </row>
    <row r="49" spans="1:26" ht="15.75" customHeight="1">
      <c r="A49" s="4"/>
      <c r="B49" s="742" t="s">
        <v>3037</v>
      </c>
      <c r="C49" s="743" t="s">
        <v>3009</v>
      </c>
      <c r="D49" s="743" t="s">
        <v>2983</v>
      </c>
      <c r="E49" s="743">
        <f>$E$3</f>
        <v>2023</v>
      </c>
      <c r="F49" s="744" t="s">
        <v>3010</v>
      </c>
      <c r="G49" s="745" t="str">
        <f>$G$3</f>
        <v>▲2023</v>
      </c>
      <c r="H49" s="744" t="s">
        <v>3012</v>
      </c>
      <c r="I49" s="745" t="str">
        <f>$I$3</f>
        <v>% ▲ 2023</v>
      </c>
      <c r="J49" s="746" t="s">
        <v>3014</v>
      </c>
      <c r="K49" s="4"/>
      <c r="L49" s="4"/>
      <c r="M49" s="4"/>
      <c r="N49" s="674"/>
      <c r="O49" s="674"/>
      <c r="P49" s="674"/>
      <c r="Q49" s="674"/>
      <c r="R49" s="674"/>
      <c r="S49" s="674"/>
      <c r="T49" s="674"/>
      <c r="U49" s="674"/>
      <c r="V49" s="674"/>
      <c r="W49" s="674"/>
      <c r="X49" s="674"/>
      <c r="Y49" s="674"/>
      <c r="Z49" s="4"/>
    </row>
    <row r="50" spans="1:26" ht="14.25" customHeight="1">
      <c r="A50" s="4"/>
      <c r="B50" s="747" t="s">
        <v>3028</v>
      </c>
      <c r="C50" s="732">
        <f>+'Réalisé Mois'!$J$315</f>
        <v>380381.47000000003</v>
      </c>
      <c r="D50" s="732">
        <f>+'Réalisé Mois'!$D$315</f>
        <v>382503.74802762776</v>
      </c>
      <c r="E50" s="732">
        <f>+'Réalisé Mois'!$O$315</f>
        <v>306941.78000000003</v>
      </c>
      <c r="F50" s="733">
        <f t="shared" ref="F50:G50" si="59">+IFERROR($C50-D50,"")</f>
        <v>-2122.2780276277335</v>
      </c>
      <c r="G50" s="734">
        <f t="shared" si="59"/>
        <v>73439.69</v>
      </c>
      <c r="H50" s="686">
        <f t="shared" ref="H50:H59" si="60">+IFERROR(F50/ABS($D50),"")</f>
        <v>-5.5483849205954557E-3</v>
      </c>
      <c r="I50" s="687">
        <f t="shared" ref="I50:I59" si="61">+IFERROR(G50/ABS($E50),"")</f>
        <v>0.23926260543611885</v>
      </c>
      <c r="J50" s="878"/>
      <c r="K50" s="4"/>
      <c r="L50" s="4"/>
      <c r="M50" s="4"/>
      <c r="N50" s="674"/>
      <c r="O50" s="674"/>
      <c r="P50" s="674"/>
      <c r="Q50" s="674"/>
      <c r="R50" s="674"/>
      <c r="S50" s="674"/>
      <c r="T50" s="674"/>
      <c r="U50" s="674"/>
      <c r="V50" s="674"/>
      <c r="W50" s="674"/>
      <c r="X50" s="674"/>
      <c r="Y50" s="674"/>
      <c r="Z50" s="4"/>
    </row>
    <row r="51" spans="1:26" ht="15.75" customHeight="1">
      <c r="A51" s="4"/>
      <c r="B51" s="739" t="s">
        <v>3038</v>
      </c>
      <c r="C51" s="689">
        <f>+'Réalisé Mois'!$J$296</f>
        <v>76569.509999999995</v>
      </c>
      <c r="D51" s="689">
        <f>+'Réalisé Mois'!$D$296</f>
        <v>45423.9038577725</v>
      </c>
      <c r="E51" s="689">
        <f>+'Réalisé Mois'!$O$296</f>
        <v>39550.31</v>
      </c>
      <c r="F51" s="690">
        <f t="shared" ref="F51:G51" si="62">+IFERROR($C51-D51,"")</f>
        <v>31145.606142227494</v>
      </c>
      <c r="G51" s="691">
        <f t="shared" si="62"/>
        <v>37019.199999999997</v>
      </c>
      <c r="H51" s="692">
        <f t="shared" si="60"/>
        <v>0.68566555265148477</v>
      </c>
      <c r="I51" s="693">
        <f t="shared" si="61"/>
        <v>0.93600277722222658</v>
      </c>
      <c r="J51" s="879"/>
      <c r="K51" s="4"/>
      <c r="L51" s="4"/>
      <c r="M51" s="4"/>
      <c r="N51" s="674"/>
      <c r="O51" s="674"/>
      <c r="P51" s="674"/>
      <c r="Q51" s="674"/>
      <c r="R51" s="674"/>
      <c r="S51" s="674"/>
      <c r="T51" s="674"/>
      <c r="U51" s="674"/>
      <c r="V51" s="674"/>
      <c r="W51" s="674"/>
      <c r="X51" s="674"/>
      <c r="Y51" s="674"/>
      <c r="Z51" s="4"/>
    </row>
    <row r="52" spans="1:26" ht="15.75" customHeight="1">
      <c r="A52" s="4"/>
      <c r="B52" s="739" t="s">
        <v>3039</v>
      </c>
      <c r="C52" s="689">
        <f>+'Réalisé Mois'!$J$298</f>
        <v>66769.94</v>
      </c>
      <c r="D52" s="689">
        <f>+'Réalisé Mois'!$D$298</f>
        <v>97331.8737320074</v>
      </c>
      <c r="E52" s="689">
        <f>+'Réalisé Mois'!$O$298</f>
        <v>102128.39</v>
      </c>
      <c r="F52" s="690">
        <f t="shared" ref="F52:G52" si="63">+IFERROR($C52-D52,"")</f>
        <v>-30561.933732007397</v>
      </c>
      <c r="G52" s="691">
        <f t="shared" si="63"/>
        <v>-35358.449999999997</v>
      </c>
      <c r="H52" s="692">
        <f t="shared" si="60"/>
        <v>-0.313997178520947</v>
      </c>
      <c r="I52" s="693">
        <f t="shared" si="61"/>
        <v>-0.34621568008660469</v>
      </c>
      <c r="J52" s="879"/>
      <c r="K52" s="4"/>
      <c r="L52" s="4"/>
      <c r="M52" s="4"/>
      <c r="N52" s="674"/>
      <c r="O52" s="674"/>
      <c r="P52" s="674"/>
      <c r="Q52" s="674"/>
      <c r="R52" s="674"/>
      <c r="S52" s="674"/>
      <c r="T52" s="674"/>
      <c r="U52" s="674"/>
      <c r="V52" s="674"/>
      <c r="W52" s="674"/>
      <c r="X52" s="674"/>
      <c r="Y52" s="674"/>
      <c r="Z52" s="4"/>
    </row>
    <row r="53" spans="1:26" ht="15.75" customHeight="1">
      <c r="A53" s="4"/>
      <c r="B53" s="739" t="s">
        <v>3040</v>
      </c>
      <c r="C53" s="689">
        <f>+'Réalisé Mois'!$J$301</f>
        <v>67095.149999999994</v>
      </c>
      <c r="D53" s="689">
        <f>+'Réalisé Mois'!$D$301</f>
        <v>103200</v>
      </c>
      <c r="E53" s="689">
        <f>+'Réalisé Mois'!$O$301</f>
        <v>46917.64</v>
      </c>
      <c r="F53" s="690">
        <f t="shared" ref="F53:G53" si="64">+IFERROR($C53-D53,"")</f>
        <v>-36104.850000000006</v>
      </c>
      <c r="G53" s="691">
        <f t="shared" si="64"/>
        <v>20177.509999999995</v>
      </c>
      <c r="H53" s="692">
        <f t="shared" si="60"/>
        <v>-0.34985319767441864</v>
      </c>
      <c r="I53" s="693">
        <f t="shared" si="61"/>
        <v>0.43006233902643004</v>
      </c>
      <c r="J53" s="879"/>
      <c r="K53" s="4"/>
      <c r="L53" s="4"/>
      <c r="M53" s="4"/>
      <c r="N53" s="674"/>
      <c r="O53" s="674"/>
      <c r="P53" s="674"/>
      <c r="Q53" s="674"/>
      <c r="R53" s="674"/>
      <c r="S53" s="674"/>
      <c r="T53" s="674"/>
      <c r="U53" s="674"/>
      <c r="V53" s="674"/>
      <c r="W53" s="674"/>
      <c r="X53" s="674"/>
      <c r="Y53" s="674"/>
      <c r="Z53" s="4"/>
    </row>
    <row r="54" spans="1:26" ht="15.75" customHeight="1">
      <c r="A54" s="4"/>
      <c r="B54" s="739" t="s">
        <v>3041</v>
      </c>
      <c r="C54" s="689">
        <f>+'Réalisé Mois'!$J$308</f>
        <v>97539</v>
      </c>
      <c r="D54" s="689">
        <f>+'Réalisé Mois'!$D$308</f>
        <v>74412.379774359084</v>
      </c>
      <c r="E54" s="689">
        <f>+'Réalisé Mois'!$O$308</f>
        <v>75313.929999999993</v>
      </c>
      <c r="F54" s="690">
        <f t="shared" ref="F54:G54" si="65">+IFERROR($C54-D54,"")</f>
        <v>23126.620225640916</v>
      </c>
      <c r="G54" s="691">
        <f t="shared" si="65"/>
        <v>22225.070000000007</v>
      </c>
      <c r="H54" s="692">
        <f t="shared" si="60"/>
        <v>0.31078995586175107</v>
      </c>
      <c r="I54" s="693">
        <f t="shared" si="61"/>
        <v>0.29509906069169423</v>
      </c>
      <c r="J54" s="879"/>
      <c r="K54" s="4"/>
      <c r="L54" s="4"/>
      <c r="M54" s="4"/>
      <c r="N54" s="748"/>
      <c r="O54" s="748"/>
      <c r="P54" s="748"/>
      <c r="Q54" s="748"/>
      <c r="R54" s="748"/>
      <c r="S54" s="748"/>
      <c r="T54" s="748"/>
      <c r="U54" s="748"/>
      <c r="V54" s="748"/>
      <c r="W54" s="748"/>
      <c r="X54" s="748"/>
      <c r="Y54" s="748"/>
      <c r="Z54" s="4"/>
    </row>
    <row r="55" spans="1:26" ht="15.75" customHeight="1">
      <c r="A55" s="4"/>
      <c r="B55" s="739" t="s">
        <v>3042</v>
      </c>
      <c r="C55" s="689">
        <f t="shared" ref="C55:E55" si="66">+C50-SUM(C51:C54)</f>
        <v>72407.870000000054</v>
      </c>
      <c r="D55" s="689">
        <f t="shared" si="66"/>
        <v>62135.59066348878</v>
      </c>
      <c r="E55" s="689">
        <f t="shared" si="66"/>
        <v>43031.510000000009</v>
      </c>
      <c r="F55" s="690">
        <f t="shared" ref="F55:G55" si="67">+IFERROR($C55-D55,"")</f>
        <v>10272.279336511274</v>
      </c>
      <c r="G55" s="691">
        <f t="shared" si="67"/>
        <v>29376.360000000044</v>
      </c>
      <c r="H55" s="692">
        <f t="shared" si="60"/>
        <v>0.16532037801239285</v>
      </c>
      <c r="I55" s="693">
        <f t="shared" si="61"/>
        <v>0.68267090789981666</v>
      </c>
      <c r="J55" s="879"/>
      <c r="K55" s="4"/>
      <c r="L55" s="4"/>
      <c r="M55" s="4"/>
      <c r="N55" s="674"/>
      <c r="O55" s="674"/>
      <c r="P55" s="674"/>
      <c r="Q55" s="674"/>
      <c r="R55" s="674"/>
      <c r="S55" s="674"/>
      <c r="T55" s="674"/>
      <c r="U55" s="674"/>
      <c r="V55" s="674"/>
      <c r="W55" s="674"/>
      <c r="X55" s="674"/>
      <c r="Y55" s="674"/>
      <c r="Z55" s="4"/>
    </row>
    <row r="56" spans="1:26" ht="15.75" customHeight="1">
      <c r="A56" s="4"/>
      <c r="B56" s="723" t="s">
        <v>3029</v>
      </c>
      <c r="C56" s="732">
        <f>+'Réalisé Mois'!$L$315</f>
        <v>122445.69</v>
      </c>
      <c r="D56" s="732">
        <f>+'Réalisé Mois'!$F$315</f>
        <v>116527.53640807967</v>
      </c>
      <c r="E56" s="732">
        <f>+'Réalisé Mois'!$Q$315</f>
        <v>98669.139999999985</v>
      </c>
      <c r="F56" s="733">
        <f t="shared" ref="F56:G56" si="68">+IFERROR($C56-D56,"")</f>
        <v>5918.1535919203307</v>
      </c>
      <c r="G56" s="734">
        <f t="shared" si="68"/>
        <v>23776.550000000017</v>
      </c>
      <c r="H56" s="735">
        <f t="shared" si="60"/>
        <v>5.0787597286833082E-2</v>
      </c>
      <c r="I56" s="736">
        <f t="shared" si="61"/>
        <v>0.24097250670270381</v>
      </c>
      <c r="J56" s="879"/>
      <c r="K56" s="4"/>
      <c r="L56" s="4"/>
      <c r="M56" s="4"/>
      <c r="N56" s="748"/>
      <c r="O56" s="748"/>
      <c r="P56" s="748"/>
      <c r="Q56" s="748"/>
      <c r="R56" s="748"/>
      <c r="S56" s="748"/>
      <c r="T56" s="748"/>
      <c r="U56" s="748"/>
      <c r="V56" s="748"/>
      <c r="W56" s="748"/>
      <c r="X56" s="748"/>
      <c r="Y56" s="748"/>
      <c r="Z56" s="4"/>
    </row>
    <row r="57" spans="1:26" ht="15.75" customHeight="1">
      <c r="A57" s="4"/>
      <c r="B57" s="688" t="s">
        <v>3030</v>
      </c>
      <c r="C57" s="689">
        <f>+'Réalisé Mois'!$J$296/'Réalisé Mois'!$J$173</f>
        <v>580.07204545454545</v>
      </c>
      <c r="D57" s="737">
        <v>301</v>
      </c>
      <c r="E57" s="689">
        <f>+'Réalisé Mois'!$O$296/'Réalisé Mois'!$O$173</f>
        <v>373.11613207547168</v>
      </c>
      <c r="F57" s="690">
        <f t="shared" ref="F57:G57" si="69">+IFERROR($C57-D57,"")</f>
        <v>279.07204545454545</v>
      </c>
      <c r="G57" s="691">
        <f t="shared" si="69"/>
        <v>206.95591337907376</v>
      </c>
      <c r="H57" s="692">
        <f t="shared" si="60"/>
        <v>0.9271496526729085</v>
      </c>
      <c r="I57" s="693">
        <f t="shared" si="61"/>
        <v>0.55466889686027288</v>
      </c>
      <c r="J57" s="879"/>
      <c r="K57" s="4"/>
      <c r="L57" s="4"/>
      <c r="M57" s="4"/>
      <c r="N57" s="674"/>
      <c r="O57" s="674"/>
      <c r="P57" s="674"/>
      <c r="Q57" s="674"/>
      <c r="R57" s="674"/>
      <c r="S57" s="674"/>
      <c r="T57" s="674"/>
      <c r="U57" s="674"/>
      <c r="V57" s="674"/>
      <c r="W57" s="674"/>
      <c r="X57" s="674"/>
      <c r="Y57" s="674"/>
      <c r="Z57" s="4"/>
    </row>
    <row r="58" spans="1:26" ht="15.75" customHeight="1">
      <c r="A58" s="4"/>
      <c r="B58" s="688" t="s">
        <v>3031</v>
      </c>
      <c r="C58" s="689">
        <f>+'Réalisé Mois'!$J$298/'Réalisé Mois'!$J$176</f>
        <v>399.82</v>
      </c>
      <c r="D58" s="737">
        <v>306</v>
      </c>
      <c r="E58" s="689">
        <f>+'Réalisé Mois'!$O$298/'Réalisé Mois'!$O$176</f>
        <v>526.43499999999995</v>
      </c>
      <c r="F58" s="690">
        <f t="shared" ref="F58:G58" si="70">+IFERROR($C58-D58,"")</f>
        <v>93.82</v>
      </c>
      <c r="G58" s="691">
        <f t="shared" si="70"/>
        <v>-126.61499999999995</v>
      </c>
      <c r="H58" s="692">
        <f t="shared" si="60"/>
        <v>0.30660130718954248</v>
      </c>
      <c r="I58" s="693">
        <f t="shared" si="61"/>
        <v>-0.2405140235736605</v>
      </c>
      <c r="J58" s="879"/>
      <c r="K58" s="4"/>
      <c r="L58" s="4"/>
      <c r="M58" s="4"/>
      <c r="N58" s="674"/>
      <c r="O58" s="674"/>
      <c r="P58" s="674"/>
      <c r="Q58" s="674"/>
      <c r="R58" s="674"/>
      <c r="S58" s="674"/>
      <c r="T58" s="674"/>
      <c r="U58" s="674"/>
      <c r="V58" s="674"/>
      <c r="W58" s="674"/>
      <c r="X58" s="674"/>
      <c r="Y58" s="674"/>
      <c r="Z58" s="4"/>
    </row>
    <row r="59" spans="1:26" ht="15.75" customHeight="1">
      <c r="A59" s="4"/>
      <c r="B59" s="740" t="s">
        <v>407</v>
      </c>
      <c r="C59" s="741">
        <f>+'Réalisé Mois'!$L$321</f>
        <v>16607</v>
      </c>
      <c r="D59" s="741">
        <f>+'Réalisé Mois'!$F$321</f>
        <v>20187.896837376</v>
      </c>
      <c r="E59" s="741">
        <f>+'Réalisé Mois'!$Q$321</f>
        <v>15492.59</v>
      </c>
      <c r="F59" s="714">
        <f t="shared" ref="F59:G59" si="71">+IFERROR($C59-D59,"")</f>
        <v>-3580.8968373759999</v>
      </c>
      <c r="G59" s="715">
        <f t="shared" si="71"/>
        <v>1114.4099999999999</v>
      </c>
      <c r="H59" s="716">
        <f t="shared" si="60"/>
        <v>-0.17737839985125667</v>
      </c>
      <c r="I59" s="717">
        <f t="shared" si="61"/>
        <v>7.1931807399537445E-2</v>
      </c>
      <c r="J59" s="880"/>
      <c r="K59" s="4"/>
      <c r="L59" s="4"/>
      <c r="M59" s="4"/>
      <c r="N59" s="674"/>
      <c r="O59" s="674"/>
      <c r="P59" s="674"/>
      <c r="Q59" s="674"/>
      <c r="R59" s="674"/>
      <c r="S59" s="674"/>
      <c r="T59" s="674"/>
      <c r="U59" s="674"/>
      <c r="V59" s="674"/>
      <c r="W59" s="674"/>
      <c r="X59" s="674"/>
      <c r="Y59" s="674"/>
      <c r="Z59" s="4"/>
    </row>
    <row r="60" spans="1:26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674"/>
      <c r="O60" s="674"/>
      <c r="P60" s="674"/>
      <c r="Q60" s="674"/>
      <c r="R60" s="674"/>
      <c r="S60" s="674"/>
      <c r="T60" s="674"/>
      <c r="U60" s="674"/>
      <c r="V60" s="674"/>
      <c r="W60" s="674"/>
      <c r="X60" s="674"/>
      <c r="Y60" s="674"/>
      <c r="Z60" s="4"/>
    </row>
    <row r="61" spans="1:26" ht="15.75" customHeight="1">
      <c r="A61" s="4"/>
      <c r="B61" s="749" t="s">
        <v>3043</v>
      </c>
      <c r="C61" s="750" t="s">
        <v>3009</v>
      </c>
      <c r="D61" s="750" t="s">
        <v>2983</v>
      </c>
      <c r="E61" s="750">
        <f>$E$3</f>
        <v>2023</v>
      </c>
      <c r="F61" s="751" t="s">
        <v>3010</v>
      </c>
      <c r="G61" s="752" t="str">
        <f>$G$3</f>
        <v>▲2023</v>
      </c>
      <c r="H61" s="751" t="s">
        <v>3012</v>
      </c>
      <c r="I61" s="752" t="str">
        <f>$I$3</f>
        <v>% ▲ 2023</v>
      </c>
      <c r="J61" s="753" t="s">
        <v>3014</v>
      </c>
      <c r="K61" s="4"/>
      <c r="L61" s="4"/>
      <c r="M61" s="4"/>
      <c r="N61" s="674"/>
      <c r="O61" s="674"/>
      <c r="P61" s="674"/>
      <c r="Q61" s="674"/>
      <c r="R61" s="674"/>
      <c r="S61" s="674"/>
      <c r="T61" s="674"/>
      <c r="U61" s="674"/>
      <c r="V61" s="674"/>
      <c r="W61" s="674"/>
      <c r="X61" s="674"/>
      <c r="Y61" s="674"/>
      <c r="Z61" s="4"/>
    </row>
    <row r="62" spans="1:26" ht="29.25" customHeight="1">
      <c r="A62" s="4"/>
      <c r="B62" s="739" t="s">
        <v>3044</v>
      </c>
      <c r="C62" s="697">
        <f>+'Réalisé Mois'!$AF$434/'Réalisé Mois'!$AF$408</f>
        <v>0.32132273848570447</v>
      </c>
      <c r="D62" s="697">
        <f>+'Réalisé Mois'!$Z$434/'Réalisé Mois'!$Z$408</f>
        <v>0.41050106392597657</v>
      </c>
      <c r="E62" s="697">
        <f>+'Réalisé Mois'!$AL$434/'Réalisé Mois'!$AL$408</f>
        <v>0.5243548449208959</v>
      </c>
      <c r="F62" s="692">
        <f t="shared" ref="F62:G62" si="72">+IFERROR($C62-D62,"")</f>
        <v>-8.9178325440272099E-2</v>
      </c>
      <c r="G62" s="698">
        <f t="shared" si="72"/>
        <v>-0.20303210643519143</v>
      </c>
      <c r="H62" s="692">
        <f t="shared" ref="H62:H67" si="73">+IFERROR(F62/ABS($D62),"")</f>
        <v>-0.21724261707724379</v>
      </c>
      <c r="I62" s="693">
        <f t="shared" ref="I62:I67" si="74">+IFERROR(G62/ABS($E62),"")</f>
        <v>-0.38720364349035591</v>
      </c>
      <c r="J62" s="878"/>
      <c r="K62" s="4"/>
      <c r="L62" s="4"/>
      <c r="M62" s="4"/>
      <c r="N62" s="674"/>
      <c r="O62" s="674"/>
      <c r="P62" s="674"/>
      <c r="Q62" s="674"/>
      <c r="R62" s="674"/>
      <c r="S62" s="674"/>
      <c r="T62" s="674"/>
      <c r="U62" s="674"/>
      <c r="V62" s="674"/>
      <c r="W62" s="674"/>
      <c r="X62" s="674"/>
      <c r="Y62" s="674"/>
      <c r="Z62" s="4"/>
    </row>
    <row r="63" spans="1:26" ht="15.75" customHeight="1">
      <c r="A63" s="4"/>
      <c r="B63" s="707" t="s">
        <v>3045</v>
      </c>
      <c r="C63" s="754">
        <v>23.5</v>
      </c>
      <c r="D63" s="754">
        <v>23.5</v>
      </c>
      <c r="E63" s="754">
        <v>23.5</v>
      </c>
      <c r="F63" s="755">
        <f t="shared" ref="F63:G63" si="75">+IFERROR($C63-D63,"")</f>
        <v>0</v>
      </c>
      <c r="G63" s="756">
        <f t="shared" si="75"/>
        <v>0</v>
      </c>
      <c r="H63" s="692">
        <f t="shared" si="73"/>
        <v>0</v>
      </c>
      <c r="I63" s="693">
        <f t="shared" si="74"/>
        <v>0</v>
      </c>
      <c r="J63" s="879"/>
      <c r="K63" s="4"/>
      <c r="L63" s="4"/>
      <c r="M63" s="4"/>
      <c r="N63" s="674"/>
      <c r="O63" s="674"/>
      <c r="P63" s="674"/>
      <c r="Q63" s="674"/>
      <c r="R63" s="674"/>
      <c r="S63" s="674"/>
      <c r="T63" s="674"/>
      <c r="U63" s="674"/>
      <c r="V63" s="674"/>
      <c r="W63" s="674"/>
      <c r="X63" s="674"/>
      <c r="Y63" s="674"/>
      <c r="Z63" s="4"/>
    </row>
    <row r="64" spans="1:26" ht="15.75" customHeight="1">
      <c r="A64" s="4"/>
      <c r="B64" s="739" t="s">
        <v>3047</v>
      </c>
      <c r="C64" s="689">
        <f>+'Réalisé Mois'!$AF$415+'Réalisé Mois'!$AF$435</f>
        <v>10983.11</v>
      </c>
      <c r="D64" s="689">
        <f>+'Réalisé Mois'!$Z$415+'Réalisé Mois'!$Z$435</f>
        <v>11359.103647011652</v>
      </c>
      <c r="E64" s="689">
        <f>+'Réalisé Mois'!$AL$415+'Réalisé Mois'!$AL$435</f>
        <v>20702.41</v>
      </c>
      <c r="F64" s="690">
        <f t="shared" ref="F64:G64" si="76">+IFERROR($C64-D64,"")</f>
        <v>-375.99364701165177</v>
      </c>
      <c r="G64" s="691">
        <f t="shared" si="76"/>
        <v>-9719.2999999999993</v>
      </c>
      <c r="H64" s="692">
        <f t="shared" si="73"/>
        <v>-3.3100644090924197E-2</v>
      </c>
      <c r="I64" s="693">
        <f t="shared" si="74"/>
        <v>-0.46947674207978679</v>
      </c>
      <c r="J64" s="879"/>
      <c r="K64" s="4"/>
      <c r="L64" s="4"/>
      <c r="M64" s="4"/>
      <c r="N64" s="674"/>
      <c r="O64" s="674"/>
      <c r="P64" s="674"/>
      <c r="Q64" s="674"/>
      <c r="R64" s="674"/>
      <c r="S64" s="674"/>
      <c r="T64" s="674"/>
      <c r="U64" s="674"/>
      <c r="V64" s="674"/>
      <c r="W64" s="674"/>
      <c r="X64" s="674"/>
      <c r="Y64" s="674"/>
      <c r="Z64" s="4"/>
    </row>
    <row r="65" spans="1:26" ht="15.75" customHeight="1">
      <c r="A65" s="4"/>
      <c r="B65" s="739" t="s">
        <v>3049</v>
      </c>
      <c r="C65" s="689">
        <f>+'Réalisé Mois'!$AF$453-'Réalisé Mois'!$AF$435</f>
        <v>95055.260000000024</v>
      </c>
      <c r="D65" s="689">
        <f>+'Réalisé Mois'!$Z$453-'Réalisé Mois'!$Z$435</f>
        <v>78232.399790641386</v>
      </c>
      <c r="E65" s="689">
        <f>+'Réalisé Mois'!$AL$453-'Réalisé Mois'!$AL$435</f>
        <v>56320.26999999999</v>
      </c>
      <c r="F65" s="690">
        <f t="shared" ref="F65:G65" si="77">+IFERROR($C65-D65,"")</f>
        <v>16822.860209358638</v>
      </c>
      <c r="G65" s="691">
        <f t="shared" si="77"/>
        <v>38734.990000000034</v>
      </c>
      <c r="H65" s="692">
        <f t="shared" si="73"/>
        <v>0.21503699559745687</v>
      </c>
      <c r="I65" s="693">
        <f t="shared" si="74"/>
        <v>0.68776286051185553</v>
      </c>
      <c r="J65" s="879"/>
      <c r="K65" s="4"/>
      <c r="L65" s="4"/>
      <c r="M65" s="4"/>
      <c r="N65" s="674"/>
      <c r="O65" s="674"/>
      <c r="P65" s="674"/>
      <c r="Q65" s="674"/>
      <c r="R65" s="674"/>
      <c r="S65" s="674"/>
      <c r="T65" s="674"/>
      <c r="U65" s="674"/>
      <c r="V65" s="674"/>
      <c r="W65" s="674"/>
      <c r="X65" s="674"/>
      <c r="Y65" s="674"/>
      <c r="Z65" s="4"/>
    </row>
    <row r="66" spans="1:26" ht="15.75" customHeight="1">
      <c r="A66" s="4"/>
      <c r="B66" s="739" t="s">
        <v>3050</v>
      </c>
      <c r="C66" s="689">
        <f>+'Réalisé Mois'!$AF$416</f>
        <v>30736.5</v>
      </c>
      <c r="D66" s="689">
        <f>+'Réalisé Mois'!$Z$416</f>
        <v>30811.557807962527</v>
      </c>
      <c r="E66" s="689">
        <f>+'Réalisé Mois'!$AL$416</f>
        <v>25091.46</v>
      </c>
      <c r="F66" s="690">
        <f t="shared" ref="F66:G66" si="78">+IFERROR($C66-D66,"")</f>
        <v>-75.057807962526567</v>
      </c>
      <c r="G66" s="691">
        <f t="shared" si="78"/>
        <v>5645.0400000000009</v>
      </c>
      <c r="H66" s="692">
        <f t="shared" si="73"/>
        <v>-2.436027689035886E-3</v>
      </c>
      <c r="I66" s="693">
        <f t="shared" si="74"/>
        <v>0.22497853851469787</v>
      </c>
      <c r="J66" s="879"/>
      <c r="K66" s="4"/>
      <c r="L66" s="4"/>
      <c r="M66" s="4"/>
      <c r="N66" s="674"/>
      <c r="O66" s="674"/>
      <c r="P66" s="674"/>
      <c r="Q66" s="674"/>
      <c r="R66" s="674"/>
      <c r="S66" s="674"/>
      <c r="T66" s="674"/>
      <c r="U66" s="674"/>
      <c r="V66" s="674"/>
      <c r="W66" s="674"/>
      <c r="X66" s="674"/>
      <c r="Y66" s="674"/>
      <c r="Z66" s="4"/>
    </row>
    <row r="67" spans="1:26" ht="15.75" customHeight="1">
      <c r="A67" s="4"/>
      <c r="B67" s="760" t="s">
        <v>3051</v>
      </c>
      <c r="C67" s="741">
        <f>+'Réalisé Mois'!$AF$482-C32-C15</f>
        <v>28630.100000000006</v>
      </c>
      <c r="D67" s="741">
        <f>+'Réalisé Mois'!$Z$482-D32-D15</f>
        <v>33086.931428571406</v>
      </c>
      <c r="E67" s="741">
        <f>+'Réalisé Mois'!$AL$482-E32-E15</f>
        <v>23120.460000000006</v>
      </c>
      <c r="F67" s="714">
        <f t="shared" ref="F67:G67" si="79">+IFERROR($C67-D67,"")</f>
        <v>-4456.8314285714005</v>
      </c>
      <c r="G67" s="715">
        <f t="shared" si="79"/>
        <v>5509.6399999999994</v>
      </c>
      <c r="H67" s="716">
        <f t="shared" si="73"/>
        <v>-0.1347006578169051</v>
      </c>
      <c r="I67" s="717">
        <f t="shared" si="74"/>
        <v>0.2383014870811393</v>
      </c>
      <c r="J67" s="880"/>
      <c r="K67" s="4"/>
      <c r="L67" s="4"/>
      <c r="M67" s="4"/>
      <c r="N67" s="674"/>
      <c r="O67" s="674"/>
      <c r="P67" s="674"/>
      <c r="Q67" s="674"/>
      <c r="R67" s="674"/>
      <c r="S67" s="674"/>
      <c r="T67" s="674"/>
      <c r="U67" s="674"/>
      <c r="V67" s="674"/>
      <c r="W67" s="674"/>
      <c r="X67" s="674"/>
      <c r="Y67" s="674"/>
      <c r="Z67" s="4"/>
    </row>
    <row r="68" spans="1:26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674"/>
      <c r="O68" s="674"/>
      <c r="P68" s="674"/>
      <c r="Q68" s="674"/>
      <c r="R68" s="674"/>
      <c r="S68" s="674"/>
      <c r="T68" s="674"/>
      <c r="U68" s="674"/>
      <c r="V68" s="674"/>
      <c r="W68" s="674"/>
      <c r="X68" s="674"/>
      <c r="Y68" s="674"/>
      <c r="Z68" s="4"/>
    </row>
    <row r="69" spans="1:26" ht="15.75" customHeight="1">
      <c r="A69" s="4"/>
      <c r="B69" s="764" t="s">
        <v>3056</v>
      </c>
      <c r="C69" s="765" t="s">
        <v>3009</v>
      </c>
      <c r="D69" s="765" t="s">
        <v>2983</v>
      </c>
      <c r="E69" s="765">
        <f>$E$3</f>
        <v>2023</v>
      </c>
      <c r="F69" s="767" t="s">
        <v>3010</v>
      </c>
      <c r="G69" s="769" t="str">
        <f>$G$3</f>
        <v>▲2023</v>
      </c>
      <c r="H69" s="767" t="s">
        <v>3012</v>
      </c>
      <c r="I69" s="769" t="str">
        <f>$I$3</f>
        <v>% ▲ 2023</v>
      </c>
      <c r="J69" s="772" t="s">
        <v>3014</v>
      </c>
      <c r="K69" s="4"/>
      <c r="L69" s="4"/>
      <c r="M69" s="4"/>
      <c r="N69" s="674"/>
      <c r="O69" s="674"/>
      <c r="P69" s="674"/>
      <c r="Q69" s="674"/>
      <c r="R69" s="674"/>
      <c r="S69" s="674"/>
      <c r="T69" s="674"/>
      <c r="U69" s="674"/>
      <c r="V69" s="674"/>
      <c r="W69" s="674"/>
      <c r="X69" s="674"/>
      <c r="Y69" s="674"/>
      <c r="Z69" s="4"/>
    </row>
    <row r="70" spans="1:26" ht="15" customHeight="1">
      <c r="A70" s="4"/>
      <c r="B70" s="739" t="s">
        <v>3074</v>
      </c>
      <c r="C70" s="689">
        <f>+'Réalisé Mois'!$AF$420-'Réalisé Mois'!$AF$416+'Réalisé Mois'!$AF$435+'Réalisé Mois'!$AF$436+'Réalisé Mois'!$AF$437</f>
        <v>112727.09999999999</v>
      </c>
      <c r="D70" s="689">
        <f>+'Réalisé Mois'!$Z$420-'Réalisé Mois'!$Z$416+'Réalisé Mois'!$Z$435+'Réalisé Mois'!$Z$436+'Réalisé Mois'!$Z$437</f>
        <v>111875.87246336052</v>
      </c>
      <c r="E70" s="689">
        <f>+'Réalisé Mois'!$AL$420-'Réalisé Mois'!$AL$416+'Réalisé Mois'!$AL$435+'Réalisé Mois'!$AL$436+'Réalisé Mois'!$AL$437</f>
        <v>82788.350000000006</v>
      </c>
      <c r="F70" s="781">
        <f t="shared" ref="F70:G70" si="80">+IFERROR($C70-D70,"")</f>
        <v>851.22753663947515</v>
      </c>
      <c r="G70" s="782">
        <f t="shared" si="80"/>
        <v>29938.749999999985</v>
      </c>
      <c r="H70" s="692">
        <f t="shared" ref="H70:H77" si="81">+IFERROR(F70/ABS($D70),"")</f>
        <v>7.6086784209727903E-3</v>
      </c>
      <c r="I70" s="693">
        <f t="shared" ref="I70:I77" si="82">+IFERROR(G70/ABS($E70),"")</f>
        <v>0.36162998779417616</v>
      </c>
      <c r="J70" s="878"/>
      <c r="K70" s="4"/>
      <c r="L70" s="4"/>
      <c r="M70" s="4"/>
      <c r="N70" s="674"/>
      <c r="O70" s="674"/>
      <c r="P70" s="674"/>
      <c r="Q70" s="674"/>
      <c r="R70" s="674"/>
      <c r="S70" s="674"/>
      <c r="T70" s="674"/>
      <c r="U70" s="674"/>
      <c r="V70" s="674"/>
      <c r="W70" s="674"/>
      <c r="X70" s="674"/>
      <c r="Y70" s="674"/>
      <c r="Z70" s="4"/>
    </row>
    <row r="71" spans="1:26" ht="15.75" customHeight="1">
      <c r="A71" s="4"/>
      <c r="B71" s="739" t="s">
        <v>3076</v>
      </c>
      <c r="C71" s="697">
        <f>+C70/'Réalisé Mois'!$AF$408</f>
        <v>0.22519448320252247</v>
      </c>
      <c r="D71" s="697">
        <f>+D70/'Réalisé Mois'!$Z$408</f>
        <v>0.22516886183995571</v>
      </c>
      <c r="E71" s="697">
        <f>+E70/'Réalisé Mois'!$AL$408</f>
        <v>0.25983230987994782</v>
      </c>
      <c r="F71" s="692">
        <f t="shared" ref="F71:G71" si="83">+IFERROR($C71-D71,"")</f>
        <v>2.5621362566757844E-5</v>
      </c>
      <c r="G71" s="698">
        <f t="shared" si="83"/>
        <v>-3.4637826677425348E-2</v>
      </c>
      <c r="H71" s="692">
        <f t="shared" si="81"/>
        <v>1.1378732546496085E-4</v>
      </c>
      <c r="I71" s="693">
        <f t="shared" si="82"/>
        <v>-0.13330838914309506</v>
      </c>
      <c r="J71" s="879"/>
      <c r="K71" s="4"/>
      <c r="L71" s="4"/>
      <c r="M71" s="4"/>
      <c r="N71" s="674"/>
      <c r="O71" s="674"/>
      <c r="P71" s="674"/>
      <c r="Q71" s="674"/>
      <c r="R71" s="674"/>
      <c r="S71" s="674"/>
      <c r="T71" s="674"/>
      <c r="U71" s="674"/>
      <c r="V71" s="674"/>
      <c r="W71" s="674"/>
      <c r="X71" s="674"/>
      <c r="Y71" s="674"/>
      <c r="Z71" s="4"/>
    </row>
    <row r="72" spans="1:26" ht="15.75" customHeight="1">
      <c r="A72" s="4"/>
      <c r="B72" s="739" t="s">
        <v>3079</v>
      </c>
      <c r="C72" s="689">
        <f>+'Réalisé Mois'!$AF$467+'Réalisé Mois'!$AF$434+'Réalisé Mois'!$AF$438+'Réalisé Mois'!$AF$440+SUM('Réalisé Mois'!$AF$441:$AF$449)+'Réalisé Mois'!$AF$439</f>
        <v>302759.16000000003</v>
      </c>
      <c r="D72" s="689">
        <f>+'Réalisé Mois'!$Z$467+'Réalisé Mois'!$Z$434+'Réalisé Mois'!$Z$438+'Réalisé Mois'!$Z$440+SUM('Réalisé Mois'!$Z$441:$Z$449)+'Réalisé Mois'!$Z$439</f>
        <v>334530.80899175734</v>
      </c>
      <c r="E72" s="689">
        <f>+'Réalisé Mois'!$AL$467+'Réalisé Mois'!$AL$434+'Réalisé Mois'!$AL$438+'Réalisé Mois'!$AL$440+SUM('Réalisé Mois'!$AL$441:$AL$449)+'Réalisé Mois'!$AL$439</f>
        <v>277426.83</v>
      </c>
      <c r="F72" s="690">
        <f t="shared" ref="F72:G72" si="84">+IFERROR($C72-D72,"")</f>
        <v>-31771.648991757305</v>
      </c>
      <c r="G72" s="691">
        <f t="shared" si="84"/>
        <v>25332.330000000016</v>
      </c>
      <c r="H72" s="692">
        <f t="shared" si="81"/>
        <v>-9.4973760675478303E-2</v>
      </c>
      <c r="I72" s="693">
        <f t="shared" si="82"/>
        <v>9.1311752363677348E-2</v>
      </c>
      <c r="J72" s="879"/>
      <c r="K72" s="4"/>
      <c r="L72" s="4"/>
      <c r="M72" s="4"/>
      <c r="N72" s="674"/>
      <c r="O72" s="674"/>
      <c r="P72" s="674"/>
      <c r="Q72" s="674"/>
      <c r="R72" s="674"/>
      <c r="S72" s="674"/>
      <c r="T72" s="674"/>
      <c r="U72" s="674"/>
      <c r="V72" s="674"/>
      <c r="W72" s="674"/>
      <c r="X72" s="674"/>
      <c r="Y72" s="674"/>
      <c r="Z72" s="4"/>
    </row>
    <row r="73" spans="1:26" ht="15.75" customHeight="1">
      <c r="A73" s="4"/>
      <c r="B73" s="739" t="s">
        <v>3084</v>
      </c>
      <c r="C73" s="697">
        <f>+C72/'Réalisé Mois'!$AF$408</f>
        <v>0.60482078019420205</v>
      </c>
      <c r="D73" s="697">
        <f>+D72/'Réalisé Mois'!$Z$408</f>
        <v>0.67329907559597313</v>
      </c>
      <c r="E73" s="697">
        <f>+E72/'Réalisé Mois'!$AL$408</f>
        <v>0.87070770297477373</v>
      </c>
      <c r="F73" s="692">
        <f t="shared" ref="F73:G73" si="85">+IFERROR($C73-D73,"")</f>
        <v>-6.8478295401771083E-2</v>
      </c>
      <c r="G73" s="698">
        <f t="shared" si="85"/>
        <v>-0.26588692278057169</v>
      </c>
      <c r="H73" s="692">
        <f t="shared" si="81"/>
        <v>-0.10170561327617637</v>
      </c>
      <c r="I73" s="693">
        <f t="shared" si="82"/>
        <v>-0.30536874989410195</v>
      </c>
      <c r="J73" s="879"/>
      <c r="K73" s="4"/>
      <c r="L73" s="4"/>
      <c r="M73" s="4"/>
      <c r="N73" s="674"/>
      <c r="O73" s="674"/>
      <c r="P73" s="674"/>
      <c r="Q73" s="674"/>
      <c r="R73" s="674"/>
      <c r="S73" s="674"/>
      <c r="T73" s="674"/>
      <c r="U73" s="674"/>
      <c r="V73" s="674"/>
      <c r="W73" s="674"/>
      <c r="X73" s="674"/>
      <c r="Y73" s="674"/>
      <c r="Z73" s="4"/>
    </row>
    <row r="74" spans="1:26" ht="15.75" customHeight="1">
      <c r="A74" s="1"/>
      <c r="B74" s="747" t="s">
        <v>3088</v>
      </c>
      <c r="C74" s="732">
        <f>+'Réalisé Mois'!$AF$484+'Réalisé Mois'!$AF$416</f>
        <v>291169.59000000003</v>
      </c>
      <c r="D74" s="732">
        <f>+'Réalisé Mois'!$Z$484+'Réalisé Mois'!$Z$416</f>
        <v>224406.21721753437</v>
      </c>
      <c r="E74" s="732">
        <f>+'Réalisé Mois'!$AL$484+'Réalisé Mois'!$AL$416</f>
        <v>39387.749999999978</v>
      </c>
      <c r="F74" s="733">
        <f t="shared" ref="F74:G74" si="86">+IFERROR($C74-D74,"")</f>
        <v>66763.372782465653</v>
      </c>
      <c r="G74" s="734">
        <f t="shared" si="86"/>
        <v>251781.84000000005</v>
      </c>
      <c r="H74" s="735">
        <f t="shared" si="81"/>
        <v>0.29751124371811288</v>
      </c>
      <c r="I74" s="736">
        <f t="shared" si="82"/>
        <v>6.3923895119675587</v>
      </c>
      <c r="J74" s="879"/>
      <c r="K74" s="1"/>
      <c r="L74" s="1"/>
      <c r="M74" s="1"/>
      <c r="N74" s="674"/>
      <c r="O74" s="674"/>
      <c r="P74" s="674"/>
      <c r="Q74" s="674"/>
      <c r="R74" s="674"/>
      <c r="S74" s="674"/>
      <c r="T74" s="674"/>
      <c r="U74" s="674"/>
      <c r="V74" s="674"/>
      <c r="W74" s="674"/>
      <c r="X74" s="674"/>
      <c r="Y74" s="674"/>
      <c r="Z74" s="1"/>
    </row>
    <row r="75" spans="1:26" ht="15.75" customHeight="1">
      <c r="A75" s="4"/>
      <c r="B75" s="688" t="s">
        <v>3091</v>
      </c>
      <c r="C75" s="786">
        <f>+C74/'Réalisé Mois'!$AF$407</f>
        <v>5.4486858383567795E-2</v>
      </c>
      <c r="D75" s="786">
        <f>+D74/'Réalisé Mois'!$Z$407</f>
        <v>4.2501789611488976E-2</v>
      </c>
      <c r="E75" s="786">
        <f>+E74/'Réalisé Mois'!$AL$407</f>
        <v>1.47471000252894E-2</v>
      </c>
      <c r="F75" s="788">
        <f t="shared" ref="F75:G75" si="87">+IFERROR($C75-D75,"")</f>
        <v>1.1985068772078819E-2</v>
      </c>
      <c r="G75" s="789">
        <f t="shared" si="87"/>
        <v>3.9739758358278393E-2</v>
      </c>
      <c r="H75" s="692">
        <f t="shared" si="81"/>
        <v>0.28198974399983961</v>
      </c>
      <c r="I75" s="693">
        <f t="shared" si="82"/>
        <v>2.6947507164208395</v>
      </c>
      <c r="J75" s="879"/>
      <c r="K75" s="4"/>
      <c r="L75" s="4"/>
      <c r="M75" s="4"/>
      <c r="N75" s="674"/>
      <c r="O75" s="674"/>
      <c r="P75" s="674"/>
      <c r="Q75" s="674"/>
      <c r="R75" s="674"/>
      <c r="S75" s="674"/>
      <c r="T75" s="674"/>
      <c r="U75" s="674"/>
      <c r="V75" s="674"/>
      <c r="W75" s="674"/>
      <c r="X75" s="674"/>
      <c r="Y75" s="674"/>
      <c r="Z75" s="4"/>
    </row>
    <row r="76" spans="1:26" ht="15.75" customHeight="1">
      <c r="A76" s="1"/>
      <c r="B76" s="747" t="s">
        <v>3093</v>
      </c>
      <c r="C76" s="732">
        <f>+'Réalisé Mois'!$AF$499</f>
        <v>260866.30000000002</v>
      </c>
      <c r="D76" s="732">
        <f>+'Réalisé Mois'!$Z$499</f>
        <v>189516.90940957185</v>
      </c>
      <c r="E76" s="732">
        <f>+'Réalisé Mois'!$AL$499</f>
        <v>1543.829999999979</v>
      </c>
      <c r="F76" s="733">
        <f t="shared" ref="F76:G76" si="88">+IFERROR($C76-D76,"")</f>
        <v>71349.390590428171</v>
      </c>
      <c r="G76" s="734">
        <f t="shared" si="88"/>
        <v>259322.47000000003</v>
      </c>
      <c r="H76" s="735">
        <f t="shared" si="81"/>
        <v>0.37648034052851942</v>
      </c>
      <c r="I76" s="736">
        <f t="shared" si="82"/>
        <v>167.97346210399044</v>
      </c>
      <c r="J76" s="879"/>
      <c r="K76" s="1"/>
      <c r="L76" s="1"/>
      <c r="M76" s="1"/>
      <c r="N76" s="674"/>
      <c r="O76" s="674"/>
      <c r="P76" s="674"/>
      <c r="Q76" s="674"/>
      <c r="R76" s="674"/>
      <c r="S76" s="674"/>
      <c r="T76" s="674"/>
      <c r="U76" s="674"/>
      <c r="V76" s="674"/>
      <c r="W76" s="674"/>
      <c r="X76" s="674"/>
      <c r="Y76" s="674"/>
      <c r="Z76" s="1"/>
    </row>
    <row r="77" spans="1:26" ht="15.75" customHeight="1">
      <c r="A77" s="4"/>
      <c r="B77" s="760" t="s">
        <v>3094</v>
      </c>
      <c r="C77" s="790">
        <f>+C76/'Réalisé Mois'!$AF$407</f>
        <v>4.8816173231364272E-2</v>
      </c>
      <c r="D77" s="790">
        <f>+D76/'Réalisé Mois'!$Z$407</f>
        <v>3.5893870996172479E-2</v>
      </c>
      <c r="E77" s="790">
        <f>+E76/'Réalisé Mois'!$AL$407</f>
        <v>5.7802274646412248E-4</v>
      </c>
      <c r="F77" s="791">
        <f t="shared" ref="F77:G77" si="89">+IFERROR($C77-D77,"")</f>
        <v>1.2922302235191793E-2</v>
      </c>
      <c r="G77" s="792">
        <f t="shared" si="89"/>
        <v>4.8238150484900148E-2</v>
      </c>
      <c r="H77" s="716">
        <f t="shared" si="81"/>
        <v>0.36001417168323124</v>
      </c>
      <c r="I77" s="717">
        <f t="shared" si="82"/>
        <v>83.453723542857603</v>
      </c>
      <c r="J77" s="880"/>
      <c r="K77" s="4"/>
      <c r="L77" s="4"/>
      <c r="M77" s="4"/>
      <c r="N77" s="674"/>
      <c r="O77" s="674"/>
      <c r="P77" s="674"/>
      <c r="Q77" s="674"/>
      <c r="R77" s="674"/>
      <c r="S77" s="674"/>
      <c r="T77" s="674"/>
      <c r="U77" s="674"/>
      <c r="V77" s="674"/>
      <c r="W77" s="674"/>
      <c r="X77" s="674"/>
      <c r="Y77" s="674"/>
      <c r="Z77" s="4"/>
    </row>
    <row r="78" spans="1:26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674"/>
      <c r="O78" s="674"/>
      <c r="P78" s="674"/>
      <c r="Q78" s="674"/>
      <c r="R78" s="674"/>
      <c r="S78" s="674"/>
      <c r="T78" s="674"/>
      <c r="U78" s="674"/>
      <c r="V78" s="674"/>
      <c r="W78" s="674"/>
      <c r="X78" s="674"/>
      <c r="Y78" s="674"/>
      <c r="Z78" s="4"/>
    </row>
    <row r="79" spans="1:26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674"/>
      <c r="O79" s="674"/>
      <c r="P79" s="674"/>
      <c r="Q79" s="674"/>
      <c r="R79" s="674"/>
      <c r="S79" s="674"/>
      <c r="T79" s="674"/>
      <c r="U79" s="674"/>
      <c r="V79" s="674"/>
      <c r="W79" s="674"/>
      <c r="X79" s="674"/>
      <c r="Y79" s="674"/>
      <c r="Z79" s="4"/>
    </row>
    <row r="80" spans="1:26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674"/>
      <c r="O80" s="674"/>
      <c r="P80" s="674"/>
      <c r="Q80" s="674"/>
      <c r="R80" s="674"/>
      <c r="S80" s="674"/>
      <c r="T80" s="674"/>
      <c r="U80" s="674"/>
      <c r="V80" s="674"/>
      <c r="W80" s="674"/>
      <c r="X80" s="674"/>
      <c r="Y80" s="674"/>
      <c r="Z80" s="4"/>
    </row>
    <row r="81" spans="1:26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674"/>
      <c r="O81" s="674"/>
      <c r="P81" s="674"/>
      <c r="Q81" s="674"/>
      <c r="R81" s="674"/>
      <c r="S81" s="674"/>
      <c r="T81" s="674"/>
      <c r="U81" s="674"/>
      <c r="V81" s="674"/>
      <c r="W81" s="674"/>
      <c r="X81" s="674"/>
      <c r="Y81" s="674"/>
      <c r="Z81" s="4"/>
    </row>
    <row r="82" spans="1:26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674"/>
      <c r="O82" s="674"/>
      <c r="P82" s="674"/>
      <c r="Q82" s="674"/>
      <c r="R82" s="674"/>
      <c r="S82" s="674"/>
      <c r="T82" s="674"/>
      <c r="U82" s="674"/>
      <c r="V82" s="674"/>
      <c r="W82" s="674"/>
      <c r="X82" s="674"/>
      <c r="Y82" s="674"/>
      <c r="Z82" s="4"/>
    </row>
    <row r="83" spans="1:26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674"/>
      <c r="O83" s="674"/>
      <c r="P83" s="674"/>
      <c r="Q83" s="674"/>
      <c r="R83" s="674"/>
      <c r="S83" s="674"/>
      <c r="T83" s="674"/>
      <c r="U83" s="674"/>
      <c r="V83" s="674"/>
      <c r="W83" s="674"/>
      <c r="X83" s="674"/>
      <c r="Y83" s="674"/>
      <c r="Z83" s="4"/>
    </row>
    <row r="84" spans="1:26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674"/>
      <c r="O84" s="674"/>
      <c r="P84" s="674"/>
      <c r="Q84" s="674"/>
      <c r="R84" s="674"/>
      <c r="S84" s="674"/>
      <c r="T84" s="674"/>
      <c r="U84" s="674"/>
      <c r="V84" s="674"/>
      <c r="W84" s="674"/>
      <c r="X84" s="674"/>
      <c r="Y84" s="674"/>
      <c r="Z84" s="4"/>
    </row>
    <row r="85" spans="1:26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674"/>
      <c r="O85" s="674"/>
      <c r="P85" s="674"/>
      <c r="Q85" s="674"/>
      <c r="R85" s="674"/>
      <c r="S85" s="674"/>
      <c r="T85" s="674"/>
      <c r="U85" s="674"/>
      <c r="V85" s="674"/>
      <c r="W85" s="674"/>
      <c r="X85" s="674"/>
      <c r="Y85" s="674"/>
      <c r="Z85" s="4"/>
    </row>
    <row r="86" spans="1:2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674"/>
      <c r="O86" s="674"/>
      <c r="P86" s="674"/>
      <c r="Q86" s="674"/>
      <c r="R86" s="674"/>
      <c r="S86" s="674"/>
      <c r="T86" s="674"/>
      <c r="U86" s="674"/>
      <c r="V86" s="674"/>
      <c r="W86" s="674"/>
      <c r="X86" s="674"/>
      <c r="Y86" s="674"/>
      <c r="Z86" s="4"/>
    </row>
    <row r="87" spans="1:26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674"/>
      <c r="O87" s="674"/>
      <c r="P87" s="674"/>
      <c r="Q87" s="674"/>
      <c r="R87" s="674"/>
      <c r="S87" s="674"/>
      <c r="T87" s="674"/>
      <c r="U87" s="674"/>
      <c r="V87" s="674"/>
      <c r="W87" s="674"/>
      <c r="X87" s="674"/>
      <c r="Y87" s="674"/>
      <c r="Z87" s="4"/>
    </row>
    <row r="88" spans="1:26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674"/>
      <c r="O88" s="674"/>
      <c r="P88" s="674"/>
      <c r="Q88" s="674"/>
      <c r="R88" s="674"/>
      <c r="S88" s="674"/>
      <c r="T88" s="674"/>
      <c r="U88" s="674"/>
      <c r="V88" s="674"/>
      <c r="W88" s="674"/>
      <c r="X88" s="674"/>
      <c r="Y88" s="674"/>
      <c r="Z88" s="4"/>
    </row>
    <row r="89" spans="1:26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674"/>
      <c r="O89" s="674"/>
      <c r="P89" s="674"/>
      <c r="Q89" s="674"/>
      <c r="R89" s="674"/>
      <c r="S89" s="674"/>
      <c r="T89" s="674"/>
      <c r="U89" s="674"/>
      <c r="V89" s="674"/>
      <c r="W89" s="674"/>
      <c r="X89" s="674"/>
      <c r="Y89" s="674"/>
      <c r="Z89" s="4"/>
    </row>
    <row r="90" spans="1:26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674"/>
      <c r="O90" s="674"/>
      <c r="P90" s="674"/>
      <c r="Q90" s="674"/>
      <c r="R90" s="674"/>
      <c r="S90" s="674"/>
      <c r="T90" s="674"/>
      <c r="U90" s="674"/>
      <c r="V90" s="674"/>
      <c r="W90" s="674"/>
      <c r="X90" s="674"/>
      <c r="Y90" s="674"/>
      <c r="Z90" s="4"/>
    </row>
    <row r="91" spans="1:26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674"/>
      <c r="O91" s="674"/>
      <c r="P91" s="674"/>
      <c r="Q91" s="674"/>
      <c r="R91" s="674"/>
      <c r="S91" s="674"/>
      <c r="T91" s="674"/>
      <c r="U91" s="674"/>
      <c r="V91" s="674"/>
      <c r="W91" s="674"/>
      <c r="X91" s="674"/>
      <c r="Y91" s="674"/>
      <c r="Z91" s="4"/>
    </row>
    <row r="92" spans="1:26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674"/>
      <c r="O92" s="674"/>
      <c r="P92" s="674"/>
      <c r="Q92" s="674"/>
      <c r="R92" s="674"/>
      <c r="S92" s="674"/>
      <c r="T92" s="674"/>
      <c r="U92" s="674"/>
      <c r="V92" s="674"/>
      <c r="W92" s="674"/>
      <c r="X92" s="674"/>
      <c r="Y92" s="674"/>
      <c r="Z92" s="4"/>
    </row>
    <row r="93" spans="1:26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674"/>
      <c r="O93" s="674"/>
      <c r="P93" s="674"/>
      <c r="Q93" s="674"/>
      <c r="R93" s="674"/>
      <c r="S93" s="674"/>
      <c r="T93" s="674"/>
      <c r="U93" s="674"/>
      <c r="V93" s="674"/>
      <c r="W93" s="674"/>
      <c r="X93" s="674"/>
      <c r="Y93" s="674"/>
      <c r="Z93" s="4"/>
    </row>
    <row r="94" spans="1:26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674"/>
      <c r="O94" s="674"/>
      <c r="P94" s="674"/>
      <c r="Q94" s="674"/>
      <c r="R94" s="674"/>
      <c r="S94" s="674"/>
      <c r="T94" s="674"/>
      <c r="U94" s="674"/>
      <c r="V94" s="674"/>
      <c r="W94" s="674"/>
      <c r="X94" s="674"/>
      <c r="Y94" s="674"/>
      <c r="Z94" s="4"/>
    </row>
    <row r="95" spans="1:26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674"/>
      <c r="O95" s="674"/>
      <c r="P95" s="674"/>
      <c r="Q95" s="674"/>
      <c r="R95" s="674"/>
      <c r="S95" s="674"/>
      <c r="T95" s="674"/>
      <c r="U95" s="674"/>
      <c r="V95" s="674"/>
      <c r="W95" s="674"/>
      <c r="X95" s="674"/>
      <c r="Y95" s="674"/>
      <c r="Z95" s="4"/>
    </row>
    <row r="96" spans="1:2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674"/>
      <c r="O96" s="674"/>
      <c r="P96" s="674"/>
      <c r="Q96" s="674"/>
      <c r="R96" s="674"/>
      <c r="S96" s="674"/>
      <c r="T96" s="674"/>
      <c r="U96" s="674"/>
      <c r="V96" s="674"/>
      <c r="W96" s="674"/>
      <c r="X96" s="674"/>
      <c r="Y96" s="674"/>
      <c r="Z96" s="4"/>
    </row>
    <row r="97" spans="1:26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674"/>
      <c r="O97" s="674"/>
      <c r="P97" s="674"/>
      <c r="Q97" s="674"/>
      <c r="R97" s="674"/>
      <c r="S97" s="674"/>
      <c r="T97" s="674"/>
      <c r="U97" s="674"/>
      <c r="V97" s="674"/>
      <c r="W97" s="674"/>
      <c r="X97" s="674"/>
      <c r="Y97" s="674"/>
      <c r="Z97" s="4"/>
    </row>
    <row r="98" spans="1:26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674"/>
      <c r="O98" s="674"/>
      <c r="P98" s="674"/>
      <c r="Q98" s="674"/>
      <c r="R98" s="674"/>
      <c r="S98" s="674"/>
      <c r="T98" s="674"/>
      <c r="U98" s="674"/>
      <c r="V98" s="674"/>
      <c r="W98" s="674"/>
      <c r="X98" s="674"/>
      <c r="Y98" s="674"/>
      <c r="Z98" s="4"/>
    </row>
    <row r="99" spans="1:26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674"/>
      <c r="O99" s="674"/>
      <c r="P99" s="674"/>
      <c r="Q99" s="674"/>
      <c r="R99" s="674"/>
      <c r="S99" s="674"/>
      <c r="T99" s="674"/>
      <c r="U99" s="674"/>
      <c r="V99" s="674"/>
      <c r="W99" s="674"/>
      <c r="X99" s="674"/>
      <c r="Y99" s="674"/>
      <c r="Z99" s="4"/>
    </row>
    <row r="100" spans="1:26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674"/>
      <c r="O100" s="674"/>
      <c r="P100" s="674"/>
      <c r="Q100" s="674"/>
      <c r="R100" s="674"/>
      <c r="S100" s="674"/>
      <c r="T100" s="674"/>
      <c r="U100" s="674"/>
      <c r="V100" s="674"/>
      <c r="W100" s="674"/>
      <c r="X100" s="674"/>
      <c r="Y100" s="674"/>
      <c r="Z100" s="4"/>
    </row>
    <row r="101" spans="1:26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674"/>
      <c r="O101" s="674"/>
      <c r="P101" s="674"/>
      <c r="Q101" s="674"/>
      <c r="R101" s="674"/>
      <c r="S101" s="674"/>
      <c r="T101" s="674"/>
      <c r="U101" s="674"/>
      <c r="V101" s="674"/>
      <c r="W101" s="674"/>
      <c r="X101" s="674"/>
      <c r="Y101" s="674"/>
      <c r="Z101" s="4"/>
    </row>
    <row r="102" spans="1:26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674"/>
      <c r="O102" s="674"/>
      <c r="P102" s="674"/>
      <c r="Q102" s="674"/>
      <c r="R102" s="674"/>
      <c r="S102" s="674"/>
      <c r="T102" s="674"/>
      <c r="U102" s="674"/>
      <c r="V102" s="674"/>
      <c r="W102" s="674"/>
      <c r="X102" s="674"/>
      <c r="Y102" s="674"/>
      <c r="Z102" s="4"/>
    </row>
    <row r="103" spans="1:26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674"/>
      <c r="O103" s="674"/>
      <c r="P103" s="674"/>
      <c r="Q103" s="674"/>
      <c r="R103" s="674"/>
      <c r="S103" s="674"/>
      <c r="T103" s="674"/>
      <c r="U103" s="674"/>
      <c r="V103" s="674"/>
      <c r="W103" s="674"/>
      <c r="X103" s="674"/>
      <c r="Y103" s="674"/>
      <c r="Z103" s="4"/>
    </row>
    <row r="104" spans="1:26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674"/>
      <c r="O104" s="674"/>
      <c r="P104" s="674"/>
      <c r="Q104" s="674"/>
      <c r="R104" s="674"/>
      <c r="S104" s="674"/>
      <c r="T104" s="674"/>
      <c r="U104" s="674"/>
      <c r="V104" s="674"/>
      <c r="W104" s="674"/>
      <c r="X104" s="674"/>
      <c r="Y104" s="674"/>
      <c r="Z104" s="4"/>
    </row>
    <row r="105" spans="1:26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674"/>
      <c r="O105" s="674"/>
      <c r="P105" s="674"/>
      <c r="Q105" s="674"/>
      <c r="R105" s="674"/>
      <c r="S105" s="674"/>
      <c r="T105" s="674"/>
      <c r="U105" s="674"/>
      <c r="V105" s="674"/>
      <c r="W105" s="674"/>
      <c r="X105" s="674"/>
      <c r="Y105" s="674"/>
      <c r="Z105" s="4"/>
    </row>
    <row r="106" spans="1:2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674"/>
      <c r="O106" s="674"/>
      <c r="P106" s="674"/>
      <c r="Q106" s="674"/>
      <c r="R106" s="674"/>
      <c r="S106" s="674"/>
      <c r="T106" s="674"/>
      <c r="U106" s="674"/>
      <c r="V106" s="674"/>
      <c r="W106" s="674"/>
      <c r="X106" s="674"/>
      <c r="Y106" s="674"/>
      <c r="Z106" s="4"/>
    </row>
    <row r="107" spans="1:26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674"/>
      <c r="O107" s="674"/>
      <c r="P107" s="674"/>
      <c r="Q107" s="674"/>
      <c r="R107" s="674"/>
      <c r="S107" s="674"/>
      <c r="T107" s="674"/>
      <c r="U107" s="674"/>
      <c r="V107" s="674"/>
      <c r="W107" s="674"/>
      <c r="X107" s="674"/>
      <c r="Y107" s="674"/>
      <c r="Z107" s="4"/>
    </row>
    <row r="108" spans="1:26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674"/>
      <c r="O108" s="674"/>
      <c r="P108" s="674"/>
      <c r="Q108" s="674"/>
      <c r="R108" s="674"/>
      <c r="S108" s="674"/>
      <c r="T108" s="674"/>
      <c r="U108" s="674"/>
      <c r="V108" s="674"/>
      <c r="W108" s="674"/>
      <c r="X108" s="674"/>
      <c r="Y108" s="674"/>
      <c r="Z108" s="4"/>
    </row>
    <row r="109" spans="1:26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674"/>
      <c r="O109" s="674"/>
      <c r="P109" s="674"/>
      <c r="Q109" s="674"/>
      <c r="R109" s="674"/>
      <c r="S109" s="674"/>
      <c r="T109" s="674"/>
      <c r="U109" s="674"/>
      <c r="V109" s="674"/>
      <c r="W109" s="674"/>
      <c r="X109" s="674"/>
      <c r="Y109" s="674"/>
      <c r="Z109" s="4"/>
    </row>
    <row r="110" spans="1:26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674"/>
      <c r="O110" s="674"/>
      <c r="P110" s="674"/>
      <c r="Q110" s="674"/>
      <c r="R110" s="674"/>
      <c r="S110" s="674"/>
      <c r="T110" s="674"/>
      <c r="U110" s="674"/>
      <c r="V110" s="674"/>
      <c r="W110" s="674"/>
      <c r="X110" s="674"/>
      <c r="Y110" s="674"/>
      <c r="Z110" s="4"/>
    </row>
    <row r="111" spans="1:26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674"/>
      <c r="O111" s="674"/>
      <c r="P111" s="674"/>
      <c r="Q111" s="674"/>
      <c r="R111" s="674"/>
      <c r="S111" s="674"/>
      <c r="T111" s="674"/>
      <c r="U111" s="674"/>
      <c r="V111" s="674"/>
      <c r="W111" s="674"/>
      <c r="X111" s="674"/>
      <c r="Y111" s="674"/>
      <c r="Z111" s="4"/>
    </row>
    <row r="112" spans="1:26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674"/>
      <c r="O112" s="674"/>
      <c r="P112" s="674"/>
      <c r="Q112" s="674"/>
      <c r="R112" s="674"/>
      <c r="S112" s="674"/>
      <c r="T112" s="674"/>
      <c r="U112" s="674"/>
      <c r="V112" s="674"/>
      <c r="W112" s="674"/>
      <c r="X112" s="674"/>
      <c r="Y112" s="674"/>
      <c r="Z112" s="4"/>
    </row>
    <row r="113" spans="1:26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674"/>
      <c r="O113" s="674"/>
      <c r="P113" s="674"/>
      <c r="Q113" s="674"/>
      <c r="R113" s="674"/>
      <c r="S113" s="674"/>
      <c r="T113" s="674"/>
      <c r="U113" s="674"/>
      <c r="V113" s="674"/>
      <c r="W113" s="674"/>
      <c r="X113" s="674"/>
      <c r="Y113" s="674"/>
      <c r="Z113" s="4"/>
    </row>
    <row r="114" spans="1:26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674"/>
      <c r="O114" s="674"/>
      <c r="P114" s="674"/>
      <c r="Q114" s="674"/>
      <c r="R114" s="674"/>
      <c r="S114" s="674"/>
      <c r="T114" s="674"/>
      <c r="U114" s="674"/>
      <c r="V114" s="674"/>
      <c r="W114" s="674"/>
      <c r="X114" s="674"/>
      <c r="Y114" s="674"/>
      <c r="Z114" s="4"/>
    </row>
    <row r="115" spans="1:26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674"/>
      <c r="O115" s="674"/>
      <c r="P115" s="674"/>
      <c r="Q115" s="674"/>
      <c r="R115" s="674"/>
      <c r="S115" s="674"/>
      <c r="T115" s="674"/>
      <c r="U115" s="674"/>
      <c r="V115" s="674"/>
      <c r="W115" s="674"/>
      <c r="X115" s="674"/>
      <c r="Y115" s="674"/>
      <c r="Z115" s="4"/>
    </row>
    <row r="116" spans="1:2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674"/>
      <c r="O116" s="674"/>
      <c r="P116" s="674"/>
      <c r="Q116" s="674"/>
      <c r="R116" s="674"/>
      <c r="S116" s="674"/>
      <c r="T116" s="674"/>
      <c r="U116" s="674"/>
      <c r="V116" s="674"/>
      <c r="W116" s="674"/>
      <c r="X116" s="674"/>
      <c r="Y116" s="674"/>
      <c r="Z116" s="4"/>
    </row>
    <row r="117" spans="1:26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674"/>
      <c r="O117" s="674"/>
      <c r="P117" s="674"/>
      <c r="Q117" s="674"/>
      <c r="R117" s="674"/>
      <c r="S117" s="674"/>
      <c r="T117" s="674"/>
      <c r="U117" s="674"/>
      <c r="V117" s="674"/>
      <c r="W117" s="674"/>
      <c r="X117" s="674"/>
      <c r="Y117" s="674"/>
      <c r="Z117" s="4"/>
    </row>
    <row r="118" spans="1:26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674"/>
      <c r="O118" s="674"/>
      <c r="P118" s="674"/>
      <c r="Q118" s="674"/>
      <c r="R118" s="674"/>
      <c r="S118" s="674"/>
      <c r="T118" s="674"/>
      <c r="U118" s="674"/>
      <c r="V118" s="674"/>
      <c r="W118" s="674"/>
      <c r="X118" s="674"/>
      <c r="Y118" s="674"/>
      <c r="Z118" s="4"/>
    </row>
    <row r="119" spans="1:26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674"/>
      <c r="O119" s="674"/>
      <c r="P119" s="674"/>
      <c r="Q119" s="674"/>
      <c r="R119" s="674"/>
      <c r="S119" s="674"/>
      <c r="T119" s="674"/>
      <c r="U119" s="674"/>
      <c r="V119" s="674"/>
      <c r="W119" s="674"/>
      <c r="X119" s="674"/>
      <c r="Y119" s="674"/>
      <c r="Z119" s="4"/>
    </row>
    <row r="120" spans="1:26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674"/>
      <c r="O120" s="674"/>
      <c r="P120" s="674"/>
      <c r="Q120" s="674"/>
      <c r="R120" s="674"/>
      <c r="S120" s="674"/>
      <c r="T120" s="674"/>
      <c r="U120" s="674"/>
      <c r="V120" s="674"/>
      <c r="W120" s="674"/>
      <c r="X120" s="674"/>
      <c r="Y120" s="674"/>
      <c r="Z120" s="4"/>
    </row>
    <row r="121" spans="1:26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674"/>
      <c r="O121" s="674"/>
      <c r="P121" s="674"/>
      <c r="Q121" s="674"/>
      <c r="R121" s="674"/>
      <c r="S121" s="674"/>
      <c r="T121" s="674"/>
      <c r="U121" s="674"/>
      <c r="V121" s="674"/>
      <c r="W121" s="674"/>
      <c r="X121" s="674"/>
      <c r="Y121" s="674"/>
      <c r="Z121" s="4"/>
    </row>
    <row r="122" spans="1:26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674"/>
      <c r="O122" s="674"/>
      <c r="P122" s="674"/>
      <c r="Q122" s="674"/>
      <c r="R122" s="674"/>
      <c r="S122" s="674"/>
      <c r="T122" s="674"/>
      <c r="U122" s="674"/>
      <c r="V122" s="674"/>
      <c r="W122" s="674"/>
      <c r="X122" s="674"/>
      <c r="Y122" s="674"/>
      <c r="Z122" s="4"/>
    </row>
    <row r="123" spans="1:26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674"/>
      <c r="O123" s="674"/>
      <c r="P123" s="674"/>
      <c r="Q123" s="674"/>
      <c r="R123" s="674"/>
      <c r="S123" s="674"/>
      <c r="T123" s="674"/>
      <c r="U123" s="674"/>
      <c r="V123" s="674"/>
      <c r="W123" s="674"/>
      <c r="X123" s="674"/>
      <c r="Y123" s="674"/>
      <c r="Z123" s="4"/>
    </row>
    <row r="124" spans="1:26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674"/>
      <c r="O124" s="674"/>
      <c r="P124" s="674"/>
      <c r="Q124" s="674"/>
      <c r="R124" s="674"/>
      <c r="S124" s="674"/>
      <c r="T124" s="674"/>
      <c r="U124" s="674"/>
      <c r="V124" s="674"/>
      <c r="W124" s="674"/>
      <c r="X124" s="674"/>
      <c r="Y124" s="674"/>
      <c r="Z124" s="4"/>
    </row>
    <row r="125" spans="1:26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674"/>
      <c r="O125" s="674"/>
      <c r="P125" s="674"/>
      <c r="Q125" s="674"/>
      <c r="R125" s="674"/>
      <c r="S125" s="674"/>
      <c r="T125" s="674"/>
      <c r="U125" s="674"/>
      <c r="V125" s="674"/>
      <c r="W125" s="674"/>
      <c r="X125" s="674"/>
      <c r="Y125" s="674"/>
      <c r="Z125" s="4"/>
    </row>
    <row r="126" spans="1: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674"/>
      <c r="O126" s="674"/>
      <c r="P126" s="674"/>
      <c r="Q126" s="674"/>
      <c r="R126" s="674"/>
      <c r="S126" s="674"/>
      <c r="T126" s="674"/>
      <c r="U126" s="674"/>
      <c r="V126" s="674"/>
      <c r="W126" s="674"/>
      <c r="X126" s="674"/>
      <c r="Y126" s="674"/>
      <c r="Z126" s="4"/>
    </row>
    <row r="127" spans="1:26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674"/>
      <c r="O127" s="674"/>
      <c r="P127" s="674"/>
      <c r="Q127" s="674"/>
      <c r="R127" s="674"/>
      <c r="S127" s="674"/>
      <c r="T127" s="674"/>
      <c r="U127" s="674"/>
      <c r="V127" s="674"/>
      <c r="W127" s="674"/>
      <c r="X127" s="674"/>
      <c r="Y127" s="674"/>
      <c r="Z127" s="4"/>
    </row>
    <row r="128" spans="1:26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674"/>
      <c r="O128" s="674"/>
      <c r="P128" s="674"/>
      <c r="Q128" s="674"/>
      <c r="R128" s="674"/>
      <c r="S128" s="674"/>
      <c r="T128" s="674"/>
      <c r="U128" s="674"/>
      <c r="V128" s="674"/>
      <c r="W128" s="674"/>
      <c r="X128" s="674"/>
      <c r="Y128" s="674"/>
      <c r="Z128" s="4"/>
    </row>
    <row r="129" spans="1:26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674"/>
      <c r="O129" s="674"/>
      <c r="P129" s="674"/>
      <c r="Q129" s="674"/>
      <c r="R129" s="674"/>
      <c r="S129" s="674"/>
      <c r="T129" s="674"/>
      <c r="U129" s="674"/>
      <c r="V129" s="674"/>
      <c r="W129" s="674"/>
      <c r="X129" s="674"/>
      <c r="Y129" s="674"/>
      <c r="Z129" s="4"/>
    </row>
    <row r="130" spans="1:26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674"/>
      <c r="O130" s="674"/>
      <c r="P130" s="674"/>
      <c r="Q130" s="674"/>
      <c r="R130" s="674"/>
      <c r="S130" s="674"/>
      <c r="T130" s="674"/>
      <c r="U130" s="674"/>
      <c r="V130" s="674"/>
      <c r="W130" s="674"/>
      <c r="X130" s="674"/>
      <c r="Y130" s="674"/>
      <c r="Z130" s="4"/>
    </row>
    <row r="131" spans="1:26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674"/>
      <c r="O131" s="674"/>
      <c r="P131" s="674"/>
      <c r="Q131" s="674"/>
      <c r="R131" s="674"/>
      <c r="S131" s="674"/>
      <c r="T131" s="674"/>
      <c r="U131" s="674"/>
      <c r="V131" s="674"/>
      <c r="W131" s="674"/>
      <c r="X131" s="674"/>
      <c r="Y131" s="674"/>
      <c r="Z131" s="4"/>
    </row>
    <row r="132" spans="1:26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674"/>
      <c r="O132" s="674"/>
      <c r="P132" s="674"/>
      <c r="Q132" s="674"/>
      <c r="R132" s="674"/>
      <c r="S132" s="674"/>
      <c r="T132" s="674"/>
      <c r="U132" s="674"/>
      <c r="V132" s="674"/>
      <c r="W132" s="674"/>
      <c r="X132" s="674"/>
      <c r="Y132" s="674"/>
      <c r="Z132" s="4"/>
    </row>
    <row r="133" spans="1:26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674"/>
      <c r="O133" s="674"/>
      <c r="P133" s="674"/>
      <c r="Q133" s="674"/>
      <c r="R133" s="674"/>
      <c r="S133" s="674"/>
      <c r="T133" s="674"/>
      <c r="U133" s="674"/>
      <c r="V133" s="674"/>
      <c r="W133" s="674"/>
      <c r="X133" s="674"/>
      <c r="Y133" s="674"/>
      <c r="Z133" s="4"/>
    </row>
    <row r="134" spans="1:26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674"/>
      <c r="O134" s="674"/>
      <c r="P134" s="674"/>
      <c r="Q134" s="674"/>
      <c r="R134" s="674"/>
      <c r="S134" s="674"/>
      <c r="T134" s="674"/>
      <c r="U134" s="674"/>
      <c r="V134" s="674"/>
      <c r="W134" s="674"/>
      <c r="X134" s="674"/>
      <c r="Y134" s="674"/>
      <c r="Z134" s="4"/>
    </row>
    <row r="135" spans="1:26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674"/>
      <c r="O135" s="674"/>
      <c r="P135" s="674"/>
      <c r="Q135" s="674"/>
      <c r="R135" s="674"/>
      <c r="S135" s="674"/>
      <c r="T135" s="674"/>
      <c r="U135" s="674"/>
      <c r="V135" s="674"/>
      <c r="W135" s="674"/>
      <c r="X135" s="674"/>
      <c r="Y135" s="674"/>
      <c r="Z135" s="4"/>
    </row>
    <row r="136" spans="1:2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674"/>
      <c r="O136" s="674"/>
      <c r="P136" s="674"/>
      <c r="Q136" s="674"/>
      <c r="R136" s="674"/>
      <c r="S136" s="674"/>
      <c r="T136" s="674"/>
      <c r="U136" s="674"/>
      <c r="V136" s="674"/>
      <c r="W136" s="674"/>
      <c r="X136" s="674"/>
      <c r="Y136" s="674"/>
      <c r="Z136" s="4"/>
    </row>
    <row r="137" spans="1:26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674"/>
      <c r="O137" s="674"/>
      <c r="P137" s="674"/>
      <c r="Q137" s="674"/>
      <c r="R137" s="674"/>
      <c r="S137" s="674"/>
      <c r="T137" s="674"/>
      <c r="U137" s="674"/>
      <c r="V137" s="674"/>
      <c r="W137" s="674"/>
      <c r="X137" s="674"/>
      <c r="Y137" s="674"/>
      <c r="Z137" s="4"/>
    </row>
    <row r="138" spans="1:26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674"/>
      <c r="O138" s="674"/>
      <c r="P138" s="674"/>
      <c r="Q138" s="674"/>
      <c r="R138" s="674"/>
      <c r="S138" s="674"/>
      <c r="T138" s="674"/>
      <c r="U138" s="674"/>
      <c r="V138" s="674"/>
      <c r="W138" s="674"/>
      <c r="X138" s="674"/>
      <c r="Y138" s="674"/>
      <c r="Z138" s="4"/>
    </row>
    <row r="139" spans="1:26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674"/>
      <c r="O139" s="674"/>
      <c r="P139" s="674"/>
      <c r="Q139" s="674"/>
      <c r="R139" s="674"/>
      <c r="S139" s="674"/>
      <c r="T139" s="674"/>
      <c r="U139" s="674"/>
      <c r="V139" s="674"/>
      <c r="W139" s="674"/>
      <c r="X139" s="674"/>
      <c r="Y139" s="674"/>
      <c r="Z139" s="4"/>
    </row>
    <row r="140" spans="1:26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674"/>
      <c r="O140" s="674"/>
      <c r="P140" s="674"/>
      <c r="Q140" s="674"/>
      <c r="R140" s="674"/>
      <c r="S140" s="674"/>
      <c r="T140" s="674"/>
      <c r="U140" s="674"/>
      <c r="V140" s="674"/>
      <c r="W140" s="674"/>
      <c r="X140" s="674"/>
      <c r="Y140" s="674"/>
      <c r="Z140" s="4"/>
    </row>
    <row r="141" spans="1:26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674"/>
      <c r="O141" s="674"/>
      <c r="P141" s="674"/>
      <c r="Q141" s="674"/>
      <c r="R141" s="674"/>
      <c r="S141" s="674"/>
      <c r="T141" s="674"/>
      <c r="U141" s="674"/>
      <c r="V141" s="674"/>
      <c r="W141" s="674"/>
      <c r="X141" s="674"/>
      <c r="Y141" s="674"/>
      <c r="Z141" s="4"/>
    </row>
    <row r="142" spans="1:26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674"/>
      <c r="O142" s="674"/>
      <c r="P142" s="674"/>
      <c r="Q142" s="674"/>
      <c r="R142" s="674"/>
      <c r="S142" s="674"/>
      <c r="T142" s="674"/>
      <c r="U142" s="674"/>
      <c r="V142" s="674"/>
      <c r="W142" s="674"/>
      <c r="X142" s="674"/>
      <c r="Y142" s="674"/>
      <c r="Z142" s="4"/>
    </row>
    <row r="143" spans="1:26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674"/>
      <c r="O143" s="674"/>
      <c r="P143" s="674"/>
      <c r="Q143" s="674"/>
      <c r="R143" s="674"/>
      <c r="S143" s="674"/>
      <c r="T143" s="674"/>
      <c r="U143" s="674"/>
      <c r="V143" s="674"/>
      <c r="W143" s="674"/>
      <c r="X143" s="674"/>
      <c r="Y143" s="674"/>
      <c r="Z143" s="4"/>
    </row>
    <row r="144" spans="1:26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674"/>
      <c r="O144" s="674"/>
      <c r="P144" s="674"/>
      <c r="Q144" s="674"/>
      <c r="R144" s="674"/>
      <c r="S144" s="674"/>
      <c r="T144" s="674"/>
      <c r="U144" s="674"/>
      <c r="V144" s="674"/>
      <c r="W144" s="674"/>
      <c r="X144" s="674"/>
      <c r="Y144" s="674"/>
      <c r="Z144" s="4"/>
    </row>
    <row r="145" spans="1:26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674"/>
      <c r="O145" s="674"/>
      <c r="P145" s="674"/>
      <c r="Q145" s="674"/>
      <c r="R145" s="674"/>
      <c r="S145" s="674"/>
      <c r="T145" s="674"/>
      <c r="U145" s="674"/>
      <c r="V145" s="674"/>
      <c r="W145" s="674"/>
      <c r="X145" s="674"/>
      <c r="Y145" s="674"/>
      <c r="Z145" s="4"/>
    </row>
    <row r="146" spans="1:2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674"/>
      <c r="O146" s="674"/>
      <c r="P146" s="674"/>
      <c r="Q146" s="674"/>
      <c r="R146" s="674"/>
      <c r="S146" s="674"/>
      <c r="T146" s="674"/>
      <c r="U146" s="674"/>
      <c r="V146" s="674"/>
      <c r="W146" s="674"/>
      <c r="X146" s="674"/>
      <c r="Y146" s="674"/>
      <c r="Z146" s="4"/>
    </row>
    <row r="147" spans="1:26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674"/>
      <c r="O147" s="674"/>
      <c r="P147" s="674"/>
      <c r="Q147" s="674"/>
      <c r="R147" s="674"/>
      <c r="S147" s="674"/>
      <c r="T147" s="674"/>
      <c r="U147" s="674"/>
      <c r="V147" s="674"/>
      <c r="W147" s="674"/>
      <c r="X147" s="674"/>
      <c r="Y147" s="674"/>
      <c r="Z147" s="4"/>
    </row>
    <row r="148" spans="1:26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674"/>
      <c r="O148" s="674"/>
      <c r="P148" s="674"/>
      <c r="Q148" s="674"/>
      <c r="R148" s="674"/>
      <c r="S148" s="674"/>
      <c r="T148" s="674"/>
      <c r="U148" s="674"/>
      <c r="V148" s="674"/>
      <c r="W148" s="674"/>
      <c r="X148" s="674"/>
      <c r="Y148" s="674"/>
      <c r="Z148" s="4"/>
    </row>
    <row r="149" spans="1:26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674"/>
      <c r="O149" s="674"/>
      <c r="P149" s="674"/>
      <c r="Q149" s="674"/>
      <c r="R149" s="674"/>
      <c r="S149" s="674"/>
      <c r="T149" s="674"/>
      <c r="U149" s="674"/>
      <c r="V149" s="674"/>
      <c r="W149" s="674"/>
      <c r="X149" s="674"/>
      <c r="Y149" s="674"/>
      <c r="Z149" s="4"/>
    </row>
    <row r="150" spans="1:26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674"/>
      <c r="O150" s="674"/>
      <c r="P150" s="674"/>
      <c r="Q150" s="674"/>
      <c r="R150" s="674"/>
      <c r="S150" s="674"/>
      <c r="T150" s="674"/>
      <c r="U150" s="674"/>
      <c r="V150" s="674"/>
      <c r="W150" s="674"/>
      <c r="X150" s="674"/>
      <c r="Y150" s="674"/>
      <c r="Z150" s="4"/>
    </row>
    <row r="151" spans="1:26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674"/>
      <c r="O151" s="674"/>
      <c r="P151" s="674"/>
      <c r="Q151" s="674"/>
      <c r="R151" s="674"/>
      <c r="S151" s="674"/>
      <c r="T151" s="674"/>
      <c r="U151" s="674"/>
      <c r="V151" s="674"/>
      <c r="W151" s="674"/>
      <c r="X151" s="674"/>
      <c r="Y151" s="674"/>
      <c r="Z151" s="4"/>
    </row>
    <row r="152" spans="1:26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674"/>
      <c r="O152" s="674"/>
      <c r="P152" s="674"/>
      <c r="Q152" s="674"/>
      <c r="R152" s="674"/>
      <c r="S152" s="674"/>
      <c r="T152" s="674"/>
      <c r="U152" s="674"/>
      <c r="V152" s="674"/>
      <c r="W152" s="674"/>
      <c r="X152" s="674"/>
      <c r="Y152" s="674"/>
      <c r="Z152" s="4"/>
    </row>
    <row r="153" spans="1:26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674"/>
      <c r="O153" s="674"/>
      <c r="P153" s="674"/>
      <c r="Q153" s="674"/>
      <c r="R153" s="674"/>
      <c r="S153" s="674"/>
      <c r="T153" s="674"/>
      <c r="U153" s="674"/>
      <c r="V153" s="674"/>
      <c r="W153" s="674"/>
      <c r="X153" s="674"/>
      <c r="Y153" s="674"/>
      <c r="Z153" s="4"/>
    </row>
    <row r="154" spans="1:26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674"/>
      <c r="O154" s="674"/>
      <c r="P154" s="674"/>
      <c r="Q154" s="674"/>
      <c r="R154" s="674"/>
      <c r="S154" s="674"/>
      <c r="T154" s="674"/>
      <c r="U154" s="674"/>
      <c r="V154" s="674"/>
      <c r="W154" s="674"/>
      <c r="X154" s="674"/>
      <c r="Y154" s="674"/>
      <c r="Z154" s="4"/>
    </row>
    <row r="155" spans="1:26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674"/>
      <c r="O155" s="674"/>
      <c r="P155" s="674"/>
      <c r="Q155" s="674"/>
      <c r="R155" s="674"/>
      <c r="S155" s="674"/>
      <c r="T155" s="674"/>
      <c r="U155" s="674"/>
      <c r="V155" s="674"/>
      <c r="W155" s="674"/>
      <c r="X155" s="674"/>
      <c r="Y155" s="674"/>
      <c r="Z155" s="4"/>
    </row>
    <row r="156" spans="1:2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674"/>
      <c r="O156" s="674"/>
      <c r="P156" s="674"/>
      <c r="Q156" s="674"/>
      <c r="R156" s="674"/>
      <c r="S156" s="674"/>
      <c r="T156" s="674"/>
      <c r="U156" s="674"/>
      <c r="V156" s="674"/>
      <c r="W156" s="674"/>
      <c r="X156" s="674"/>
      <c r="Y156" s="674"/>
      <c r="Z156" s="4"/>
    </row>
    <row r="157" spans="1:26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674"/>
      <c r="O157" s="674"/>
      <c r="P157" s="674"/>
      <c r="Q157" s="674"/>
      <c r="R157" s="674"/>
      <c r="S157" s="674"/>
      <c r="T157" s="674"/>
      <c r="U157" s="674"/>
      <c r="V157" s="674"/>
      <c r="W157" s="674"/>
      <c r="X157" s="674"/>
      <c r="Y157" s="674"/>
      <c r="Z157" s="4"/>
    </row>
    <row r="158" spans="1:26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674"/>
      <c r="O158" s="674"/>
      <c r="P158" s="674"/>
      <c r="Q158" s="674"/>
      <c r="R158" s="674"/>
      <c r="S158" s="674"/>
      <c r="T158" s="674"/>
      <c r="U158" s="674"/>
      <c r="V158" s="674"/>
      <c r="W158" s="674"/>
      <c r="X158" s="674"/>
      <c r="Y158" s="674"/>
      <c r="Z158" s="4"/>
    </row>
    <row r="159" spans="1:26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674"/>
      <c r="O159" s="674"/>
      <c r="P159" s="674"/>
      <c r="Q159" s="674"/>
      <c r="R159" s="674"/>
      <c r="S159" s="674"/>
      <c r="T159" s="674"/>
      <c r="U159" s="674"/>
      <c r="V159" s="674"/>
      <c r="W159" s="674"/>
      <c r="X159" s="674"/>
      <c r="Y159" s="674"/>
      <c r="Z159" s="4"/>
    </row>
    <row r="160" spans="1:26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674"/>
      <c r="O160" s="674"/>
      <c r="P160" s="674"/>
      <c r="Q160" s="674"/>
      <c r="R160" s="674"/>
      <c r="S160" s="674"/>
      <c r="T160" s="674"/>
      <c r="U160" s="674"/>
      <c r="V160" s="674"/>
      <c r="W160" s="674"/>
      <c r="X160" s="674"/>
      <c r="Y160" s="674"/>
      <c r="Z160" s="4"/>
    </row>
    <row r="161" spans="1:26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674"/>
      <c r="O161" s="674"/>
      <c r="P161" s="674"/>
      <c r="Q161" s="674"/>
      <c r="R161" s="674"/>
      <c r="S161" s="674"/>
      <c r="T161" s="674"/>
      <c r="U161" s="674"/>
      <c r="V161" s="674"/>
      <c r="W161" s="674"/>
      <c r="X161" s="674"/>
      <c r="Y161" s="674"/>
      <c r="Z161" s="4"/>
    </row>
    <row r="162" spans="1:26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674"/>
      <c r="O162" s="674"/>
      <c r="P162" s="674"/>
      <c r="Q162" s="674"/>
      <c r="R162" s="674"/>
      <c r="S162" s="674"/>
      <c r="T162" s="674"/>
      <c r="U162" s="674"/>
      <c r="V162" s="674"/>
      <c r="W162" s="674"/>
      <c r="X162" s="674"/>
      <c r="Y162" s="674"/>
      <c r="Z162" s="4"/>
    </row>
    <row r="163" spans="1:26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674"/>
      <c r="O163" s="674"/>
      <c r="P163" s="674"/>
      <c r="Q163" s="674"/>
      <c r="R163" s="674"/>
      <c r="S163" s="674"/>
      <c r="T163" s="674"/>
      <c r="U163" s="674"/>
      <c r="V163" s="674"/>
      <c r="W163" s="674"/>
      <c r="X163" s="674"/>
      <c r="Y163" s="674"/>
      <c r="Z163" s="4"/>
    </row>
    <row r="164" spans="1:26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674"/>
      <c r="O164" s="674"/>
      <c r="P164" s="674"/>
      <c r="Q164" s="674"/>
      <c r="R164" s="674"/>
      <c r="S164" s="674"/>
      <c r="T164" s="674"/>
      <c r="U164" s="674"/>
      <c r="V164" s="674"/>
      <c r="W164" s="674"/>
      <c r="X164" s="674"/>
      <c r="Y164" s="674"/>
      <c r="Z164" s="4"/>
    </row>
    <row r="165" spans="1:26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674"/>
      <c r="O165" s="674"/>
      <c r="P165" s="674"/>
      <c r="Q165" s="674"/>
      <c r="R165" s="674"/>
      <c r="S165" s="674"/>
      <c r="T165" s="674"/>
      <c r="U165" s="674"/>
      <c r="V165" s="674"/>
      <c r="W165" s="674"/>
      <c r="X165" s="674"/>
      <c r="Y165" s="674"/>
      <c r="Z165" s="4"/>
    </row>
    <row r="166" spans="1:2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674"/>
      <c r="O166" s="674"/>
      <c r="P166" s="674"/>
      <c r="Q166" s="674"/>
      <c r="R166" s="674"/>
      <c r="S166" s="674"/>
      <c r="T166" s="674"/>
      <c r="U166" s="674"/>
      <c r="V166" s="674"/>
      <c r="W166" s="674"/>
      <c r="X166" s="674"/>
      <c r="Y166" s="674"/>
      <c r="Z166" s="4"/>
    </row>
    <row r="167" spans="1:26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674"/>
      <c r="O167" s="674"/>
      <c r="P167" s="674"/>
      <c r="Q167" s="674"/>
      <c r="R167" s="674"/>
      <c r="S167" s="674"/>
      <c r="T167" s="674"/>
      <c r="U167" s="674"/>
      <c r="V167" s="674"/>
      <c r="W167" s="674"/>
      <c r="X167" s="674"/>
      <c r="Y167" s="674"/>
      <c r="Z167" s="4"/>
    </row>
    <row r="168" spans="1:26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674"/>
      <c r="O168" s="674"/>
      <c r="P168" s="674"/>
      <c r="Q168" s="674"/>
      <c r="R168" s="674"/>
      <c r="S168" s="674"/>
      <c r="T168" s="674"/>
      <c r="U168" s="674"/>
      <c r="V168" s="674"/>
      <c r="W168" s="674"/>
      <c r="X168" s="674"/>
      <c r="Y168" s="674"/>
      <c r="Z168" s="4"/>
    </row>
    <row r="169" spans="1:26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674"/>
      <c r="O169" s="674"/>
      <c r="P169" s="674"/>
      <c r="Q169" s="674"/>
      <c r="R169" s="674"/>
      <c r="S169" s="674"/>
      <c r="T169" s="674"/>
      <c r="U169" s="674"/>
      <c r="V169" s="674"/>
      <c r="W169" s="674"/>
      <c r="X169" s="674"/>
      <c r="Y169" s="674"/>
      <c r="Z169" s="4"/>
    </row>
    <row r="170" spans="1:26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674"/>
      <c r="O170" s="674"/>
      <c r="P170" s="674"/>
      <c r="Q170" s="674"/>
      <c r="R170" s="674"/>
      <c r="S170" s="674"/>
      <c r="T170" s="674"/>
      <c r="U170" s="674"/>
      <c r="V170" s="674"/>
      <c r="W170" s="674"/>
      <c r="X170" s="674"/>
      <c r="Y170" s="674"/>
      <c r="Z170" s="4"/>
    </row>
    <row r="171" spans="1:26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674"/>
      <c r="O171" s="674"/>
      <c r="P171" s="674"/>
      <c r="Q171" s="674"/>
      <c r="R171" s="674"/>
      <c r="S171" s="674"/>
      <c r="T171" s="674"/>
      <c r="U171" s="674"/>
      <c r="V171" s="674"/>
      <c r="W171" s="674"/>
      <c r="X171" s="674"/>
      <c r="Y171" s="674"/>
      <c r="Z171" s="4"/>
    </row>
    <row r="172" spans="1:26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674"/>
      <c r="O172" s="674"/>
      <c r="P172" s="674"/>
      <c r="Q172" s="674"/>
      <c r="R172" s="674"/>
      <c r="S172" s="674"/>
      <c r="T172" s="674"/>
      <c r="U172" s="674"/>
      <c r="V172" s="674"/>
      <c r="W172" s="674"/>
      <c r="X172" s="674"/>
      <c r="Y172" s="674"/>
      <c r="Z172" s="4"/>
    </row>
    <row r="173" spans="1:26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674"/>
      <c r="O173" s="674"/>
      <c r="P173" s="674"/>
      <c r="Q173" s="674"/>
      <c r="R173" s="674"/>
      <c r="S173" s="674"/>
      <c r="T173" s="674"/>
      <c r="U173" s="674"/>
      <c r="V173" s="674"/>
      <c r="W173" s="674"/>
      <c r="X173" s="674"/>
      <c r="Y173" s="674"/>
      <c r="Z173" s="4"/>
    </row>
    <row r="174" spans="1:26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674"/>
      <c r="O174" s="674"/>
      <c r="P174" s="674"/>
      <c r="Q174" s="674"/>
      <c r="R174" s="674"/>
      <c r="S174" s="674"/>
      <c r="T174" s="674"/>
      <c r="U174" s="674"/>
      <c r="V174" s="674"/>
      <c r="W174" s="674"/>
      <c r="X174" s="674"/>
      <c r="Y174" s="674"/>
      <c r="Z174" s="4"/>
    </row>
    <row r="175" spans="1:26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674"/>
      <c r="O175" s="674"/>
      <c r="P175" s="674"/>
      <c r="Q175" s="674"/>
      <c r="R175" s="674"/>
      <c r="S175" s="674"/>
      <c r="T175" s="674"/>
      <c r="U175" s="674"/>
      <c r="V175" s="674"/>
      <c r="W175" s="674"/>
      <c r="X175" s="674"/>
      <c r="Y175" s="674"/>
      <c r="Z175" s="4"/>
    </row>
    <row r="176" spans="1:2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674"/>
      <c r="O176" s="674"/>
      <c r="P176" s="674"/>
      <c r="Q176" s="674"/>
      <c r="R176" s="674"/>
      <c r="S176" s="674"/>
      <c r="T176" s="674"/>
      <c r="U176" s="674"/>
      <c r="V176" s="674"/>
      <c r="W176" s="674"/>
      <c r="X176" s="674"/>
      <c r="Y176" s="674"/>
      <c r="Z176" s="4"/>
    </row>
    <row r="177" spans="1:26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674"/>
      <c r="O177" s="674"/>
      <c r="P177" s="674"/>
      <c r="Q177" s="674"/>
      <c r="R177" s="674"/>
      <c r="S177" s="674"/>
      <c r="T177" s="674"/>
      <c r="U177" s="674"/>
      <c r="V177" s="674"/>
      <c r="W177" s="674"/>
      <c r="X177" s="674"/>
      <c r="Y177" s="674"/>
      <c r="Z177" s="4"/>
    </row>
    <row r="178" spans="1:26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674"/>
      <c r="O178" s="674"/>
      <c r="P178" s="674"/>
      <c r="Q178" s="674"/>
      <c r="R178" s="674"/>
      <c r="S178" s="674"/>
      <c r="T178" s="674"/>
      <c r="U178" s="674"/>
      <c r="V178" s="674"/>
      <c r="W178" s="674"/>
      <c r="X178" s="674"/>
      <c r="Y178" s="674"/>
      <c r="Z178" s="4"/>
    </row>
    <row r="179" spans="1:26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674"/>
      <c r="O179" s="674"/>
      <c r="P179" s="674"/>
      <c r="Q179" s="674"/>
      <c r="R179" s="674"/>
      <c r="S179" s="674"/>
      <c r="T179" s="674"/>
      <c r="U179" s="674"/>
      <c r="V179" s="674"/>
      <c r="W179" s="674"/>
      <c r="X179" s="674"/>
      <c r="Y179" s="674"/>
      <c r="Z179" s="4"/>
    </row>
    <row r="180" spans="1:26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674"/>
      <c r="O180" s="674"/>
      <c r="P180" s="674"/>
      <c r="Q180" s="674"/>
      <c r="R180" s="674"/>
      <c r="S180" s="674"/>
      <c r="T180" s="674"/>
      <c r="U180" s="674"/>
      <c r="V180" s="674"/>
      <c r="W180" s="674"/>
      <c r="X180" s="674"/>
      <c r="Y180" s="674"/>
      <c r="Z180" s="4"/>
    </row>
    <row r="181" spans="1:26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674"/>
      <c r="O181" s="674"/>
      <c r="P181" s="674"/>
      <c r="Q181" s="674"/>
      <c r="R181" s="674"/>
      <c r="S181" s="674"/>
      <c r="T181" s="674"/>
      <c r="U181" s="674"/>
      <c r="V181" s="674"/>
      <c r="W181" s="674"/>
      <c r="X181" s="674"/>
      <c r="Y181" s="674"/>
      <c r="Z181" s="4"/>
    </row>
    <row r="182" spans="1:26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674"/>
      <c r="O182" s="674"/>
      <c r="P182" s="674"/>
      <c r="Q182" s="674"/>
      <c r="R182" s="674"/>
      <c r="S182" s="674"/>
      <c r="T182" s="674"/>
      <c r="U182" s="674"/>
      <c r="V182" s="674"/>
      <c r="W182" s="674"/>
      <c r="X182" s="674"/>
      <c r="Y182" s="674"/>
      <c r="Z182" s="4"/>
    </row>
    <row r="183" spans="1:26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674"/>
      <c r="O183" s="674"/>
      <c r="P183" s="674"/>
      <c r="Q183" s="674"/>
      <c r="R183" s="674"/>
      <c r="S183" s="674"/>
      <c r="T183" s="674"/>
      <c r="U183" s="674"/>
      <c r="V183" s="674"/>
      <c r="W183" s="674"/>
      <c r="X183" s="674"/>
      <c r="Y183" s="674"/>
      <c r="Z183" s="4"/>
    </row>
    <row r="184" spans="1:26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674"/>
      <c r="O184" s="674"/>
      <c r="P184" s="674"/>
      <c r="Q184" s="674"/>
      <c r="R184" s="674"/>
      <c r="S184" s="674"/>
      <c r="T184" s="674"/>
      <c r="U184" s="674"/>
      <c r="V184" s="674"/>
      <c r="W184" s="674"/>
      <c r="X184" s="674"/>
      <c r="Y184" s="674"/>
      <c r="Z184" s="4"/>
    </row>
    <row r="185" spans="1:26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674"/>
      <c r="O185" s="674"/>
      <c r="P185" s="674"/>
      <c r="Q185" s="674"/>
      <c r="R185" s="674"/>
      <c r="S185" s="674"/>
      <c r="T185" s="674"/>
      <c r="U185" s="674"/>
      <c r="V185" s="674"/>
      <c r="W185" s="674"/>
      <c r="X185" s="674"/>
      <c r="Y185" s="674"/>
      <c r="Z185" s="4"/>
    </row>
    <row r="186" spans="1:2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674"/>
      <c r="O186" s="674"/>
      <c r="P186" s="674"/>
      <c r="Q186" s="674"/>
      <c r="R186" s="674"/>
      <c r="S186" s="674"/>
      <c r="T186" s="674"/>
      <c r="U186" s="674"/>
      <c r="V186" s="674"/>
      <c r="W186" s="674"/>
      <c r="X186" s="674"/>
      <c r="Y186" s="674"/>
      <c r="Z186" s="4"/>
    </row>
    <row r="187" spans="1:26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674"/>
      <c r="O187" s="674"/>
      <c r="P187" s="674"/>
      <c r="Q187" s="674"/>
      <c r="R187" s="674"/>
      <c r="S187" s="674"/>
      <c r="T187" s="674"/>
      <c r="U187" s="674"/>
      <c r="V187" s="674"/>
      <c r="W187" s="674"/>
      <c r="X187" s="674"/>
      <c r="Y187" s="674"/>
      <c r="Z187" s="4"/>
    </row>
    <row r="188" spans="1:26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674"/>
      <c r="O188" s="674"/>
      <c r="P188" s="674"/>
      <c r="Q188" s="674"/>
      <c r="R188" s="674"/>
      <c r="S188" s="674"/>
      <c r="T188" s="674"/>
      <c r="U188" s="674"/>
      <c r="V188" s="674"/>
      <c r="W188" s="674"/>
      <c r="X188" s="674"/>
      <c r="Y188" s="674"/>
      <c r="Z188" s="4"/>
    </row>
    <row r="189" spans="1:26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674"/>
      <c r="O189" s="674"/>
      <c r="P189" s="674"/>
      <c r="Q189" s="674"/>
      <c r="R189" s="674"/>
      <c r="S189" s="674"/>
      <c r="T189" s="674"/>
      <c r="U189" s="674"/>
      <c r="V189" s="674"/>
      <c r="W189" s="674"/>
      <c r="X189" s="674"/>
      <c r="Y189" s="674"/>
      <c r="Z189" s="4"/>
    </row>
    <row r="190" spans="1:26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674"/>
      <c r="O190" s="674"/>
      <c r="P190" s="674"/>
      <c r="Q190" s="674"/>
      <c r="R190" s="674"/>
      <c r="S190" s="674"/>
      <c r="T190" s="674"/>
      <c r="U190" s="674"/>
      <c r="V190" s="674"/>
      <c r="W190" s="674"/>
      <c r="X190" s="674"/>
      <c r="Y190" s="674"/>
      <c r="Z190" s="4"/>
    </row>
    <row r="191" spans="1:26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674"/>
      <c r="O191" s="674"/>
      <c r="P191" s="674"/>
      <c r="Q191" s="674"/>
      <c r="R191" s="674"/>
      <c r="S191" s="674"/>
      <c r="T191" s="674"/>
      <c r="U191" s="674"/>
      <c r="V191" s="674"/>
      <c r="W191" s="674"/>
      <c r="X191" s="674"/>
      <c r="Y191" s="674"/>
      <c r="Z191" s="4"/>
    </row>
    <row r="192" spans="1:26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674"/>
      <c r="O192" s="674"/>
      <c r="P192" s="674"/>
      <c r="Q192" s="674"/>
      <c r="R192" s="674"/>
      <c r="S192" s="674"/>
      <c r="T192" s="674"/>
      <c r="U192" s="674"/>
      <c r="V192" s="674"/>
      <c r="W192" s="674"/>
      <c r="X192" s="674"/>
      <c r="Y192" s="674"/>
      <c r="Z192" s="4"/>
    </row>
    <row r="193" spans="1:26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674"/>
      <c r="O193" s="674"/>
      <c r="P193" s="674"/>
      <c r="Q193" s="674"/>
      <c r="R193" s="674"/>
      <c r="S193" s="674"/>
      <c r="T193" s="674"/>
      <c r="U193" s="674"/>
      <c r="V193" s="674"/>
      <c r="W193" s="674"/>
      <c r="X193" s="674"/>
      <c r="Y193" s="674"/>
      <c r="Z193" s="4"/>
    </row>
    <row r="194" spans="1:26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674"/>
      <c r="O194" s="674"/>
      <c r="P194" s="674"/>
      <c r="Q194" s="674"/>
      <c r="R194" s="674"/>
      <c r="S194" s="674"/>
      <c r="T194" s="674"/>
      <c r="U194" s="674"/>
      <c r="V194" s="674"/>
      <c r="W194" s="674"/>
      <c r="X194" s="674"/>
      <c r="Y194" s="674"/>
      <c r="Z194" s="4"/>
    </row>
    <row r="195" spans="1:26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674"/>
      <c r="O195" s="674"/>
      <c r="P195" s="674"/>
      <c r="Q195" s="674"/>
      <c r="R195" s="674"/>
      <c r="S195" s="674"/>
      <c r="T195" s="674"/>
      <c r="U195" s="674"/>
      <c r="V195" s="674"/>
      <c r="W195" s="674"/>
      <c r="X195" s="674"/>
      <c r="Y195" s="674"/>
      <c r="Z195" s="4"/>
    </row>
    <row r="196" spans="1:2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674"/>
      <c r="O196" s="674"/>
      <c r="P196" s="674"/>
      <c r="Q196" s="674"/>
      <c r="R196" s="674"/>
      <c r="S196" s="674"/>
      <c r="T196" s="674"/>
      <c r="U196" s="674"/>
      <c r="V196" s="674"/>
      <c r="W196" s="674"/>
      <c r="X196" s="674"/>
      <c r="Y196" s="674"/>
      <c r="Z196" s="4"/>
    </row>
    <row r="197" spans="1:26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674"/>
      <c r="O197" s="674"/>
      <c r="P197" s="674"/>
      <c r="Q197" s="674"/>
      <c r="R197" s="674"/>
      <c r="S197" s="674"/>
      <c r="T197" s="674"/>
      <c r="U197" s="674"/>
      <c r="V197" s="674"/>
      <c r="W197" s="674"/>
      <c r="X197" s="674"/>
      <c r="Y197" s="674"/>
      <c r="Z197" s="4"/>
    </row>
    <row r="198" spans="1:26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674"/>
      <c r="O198" s="674"/>
      <c r="P198" s="674"/>
      <c r="Q198" s="674"/>
      <c r="R198" s="674"/>
      <c r="S198" s="674"/>
      <c r="T198" s="674"/>
      <c r="U198" s="674"/>
      <c r="V198" s="674"/>
      <c r="W198" s="674"/>
      <c r="X198" s="674"/>
      <c r="Y198" s="674"/>
      <c r="Z198" s="4"/>
    </row>
    <row r="199" spans="1:26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674"/>
      <c r="O199" s="674"/>
      <c r="P199" s="674"/>
      <c r="Q199" s="674"/>
      <c r="R199" s="674"/>
      <c r="S199" s="674"/>
      <c r="T199" s="674"/>
      <c r="U199" s="674"/>
      <c r="V199" s="674"/>
      <c r="W199" s="674"/>
      <c r="X199" s="674"/>
      <c r="Y199" s="674"/>
      <c r="Z199" s="4"/>
    </row>
    <row r="200" spans="1:26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674"/>
      <c r="O200" s="674"/>
      <c r="P200" s="674"/>
      <c r="Q200" s="674"/>
      <c r="R200" s="674"/>
      <c r="S200" s="674"/>
      <c r="T200" s="674"/>
      <c r="U200" s="674"/>
      <c r="V200" s="674"/>
      <c r="W200" s="674"/>
      <c r="X200" s="674"/>
      <c r="Y200" s="674"/>
      <c r="Z200" s="4"/>
    </row>
    <row r="201" spans="1:26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674"/>
      <c r="O201" s="674"/>
      <c r="P201" s="674"/>
      <c r="Q201" s="674"/>
      <c r="R201" s="674"/>
      <c r="S201" s="674"/>
      <c r="T201" s="674"/>
      <c r="U201" s="674"/>
      <c r="V201" s="674"/>
      <c r="W201" s="674"/>
      <c r="X201" s="674"/>
      <c r="Y201" s="674"/>
      <c r="Z201" s="4"/>
    </row>
    <row r="202" spans="1:26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674"/>
      <c r="O202" s="674"/>
      <c r="P202" s="674"/>
      <c r="Q202" s="674"/>
      <c r="R202" s="674"/>
      <c r="S202" s="674"/>
      <c r="T202" s="674"/>
      <c r="U202" s="674"/>
      <c r="V202" s="674"/>
      <c r="W202" s="674"/>
      <c r="X202" s="674"/>
      <c r="Y202" s="674"/>
      <c r="Z202" s="4"/>
    </row>
    <row r="203" spans="1:26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674"/>
      <c r="O203" s="674"/>
      <c r="P203" s="674"/>
      <c r="Q203" s="674"/>
      <c r="R203" s="674"/>
      <c r="S203" s="674"/>
      <c r="T203" s="674"/>
      <c r="U203" s="674"/>
      <c r="V203" s="674"/>
      <c r="W203" s="674"/>
      <c r="X203" s="674"/>
      <c r="Y203" s="674"/>
      <c r="Z203" s="4"/>
    </row>
    <row r="204" spans="1:26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674"/>
      <c r="O204" s="674"/>
      <c r="P204" s="674"/>
      <c r="Q204" s="674"/>
      <c r="R204" s="674"/>
      <c r="S204" s="674"/>
      <c r="T204" s="674"/>
      <c r="U204" s="674"/>
      <c r="V204" s="674"/>
      <c r="W204" s="674"/>
      <c r="X204" s="674"/>
      <c r="Y204" s="674"/>
      <c r="Z204" s="4"/>
    </row>
    <row r="205" spans="1:26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674"/>
      <c r="O205" s="674"/>
      <c r="P205" s="674"/>
      <c r="Q205" s="674"/>
      <c r="R205" s="674"/>
      <c r="S205" s="674"/>
      <c r="T205" s="674"/>
      <c r="U205" s="674"/>
      <c r="V205" s="674"/>
      <c r="W205" s="674"/>
      <c r="X205" s="674"/>
      <c r="Y205" s="674"/>
      <c r="Z205" s="4"/>
    </row>
    <row r="206" spans="1:2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674"/>
      <c r="O206" s="674"/>
      <c r="P206" s="674"/>
      <c r="Q206" s="674"/>
      <c r="R206" s="674"/>
      <c r="S206" s="674"/>
      <c r="T206" s="674"/>
      <c r="U206" s="674"/>
      <c r="V206" s="674"/>
      <c r="W206" s="674"/>
      <c r="X206" s="674"/>
      <c r="Y206" s="674"/>
      <c r="Z206" s="4"/>
    </row>
    <row r="207" spans="1:26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674"/>
      <c r="O207" s="674"/>
      <c r="P207" s="674"/>
      <c r="Q207" s="674"/>
      <c r="R207" s="674"/>
      <c r="S207" s="674"/>
      <c r="T207" s="674"/>
      <c r="U207" s="674"/>
      <c r="V207" s="674"/>
      <c r="W207" s="674"/>
      <c r="X207" s="674"/>
      <c r="Y207" s="674"/>
      <c r="Z207" s="4"/>
    </row>
    <row r="208" spans="1:26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674"/>
      <c r="O208" s="674"/>
      <c r="P208" s="674"/>
      <c r="Q208" s="674"/>
      <c r="R208" s="674"/>
      <c r="S208" s="674"/>
      <c r="T208" s="674"/>
      <c r="U208" s="674"/>
      <c r="V208" s="674"/>
      <c r="W208" s="674"/>
      <c r="X208" s="674"/>
      <c r="Y208" s="674"/>
      <c r="Z208" s="4"/>
    </row>
    <row r="209" spans="1:26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674"/>
      <c r="O209" s="674"/>
      <c r="P209" s="674"/>
      <c r="Q209" s="674"/>
      <c r="R209" s="674"/>
      <c r="S209" s="674"/>
      <c r="T209" s="674"/>
      <c r="U209" s="674"/>
      <c r="V209" s="674"/>
      <c r="W209" s="674"/>
      <c r="X209" s="674"/>
      <c r="Y209" s="674"/>
      <c r="Z209" s="4"/>
    </row>
    <row r="210" spans="1:26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674"/>
      <c r="O210" s="674"/>
      <c r="P210" s="674"/>
      <c r="Q210" s="674"/>
      <c r="R210" s="674"/>
      <c r="S210" s="674"/>
      <c r="T210" s="674"/>
      <c r="U210" s="674"/>
      <c r="V210" s="674"/>
      <c r="W210" s="674"/>
      <c r="X210" s="674"/>
      <c r="Y210" s="674"/>
      <c r="Z210" s="4"/>
    </row>
    <row r="211" spans="1:26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674"/>
      <c r="O211" s="674"/>
      <c r="P211" s="674"/>
      <c r="Q211" s="674"/>
      <c r="R211" s="674"/>
      <c r="S211" s="674"/>
      <c r="T211" s="674"/>
      <c r="U211" s="674"/>
      <c r="V211" s="674"/>
      <c r="W211" s="674"/>
      <c r="X211" s="674"/>
      <c r="Y211" s="674"/>
      <c r="Z211" s="4"/>
    </row>
    <row r="212" spans="1:26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674"/>
      <c r="O212" s="674"/>
      <c r="P212" s="674"/>
      <c r="Q212" s="674"/>
      <c r="R212" s="674"/>
      <c r="S212" s="674"/>
      <c r="T212" s="674"/>
      <c r="U212" s="674"/>
      <c r="V212" s="674"/>
      <c r="W212" s="674"/>
      <c r="X212" s="674"/>
      <c r="Y212" s="674"/>
      <c r="Z212" s="4"/>
    </row>
    <row r="213" spans="1:26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674"/>
      <c r="O213" s="674"/>
      <c r="P213" s="674"/>
      <c r="Q213" s="674"/>
      <c r="R213" s="674"/>
      <c r="S213" s="674"/>
      <c r="T213" s="674"/>
      <c r="U213" s="674"/>
      <c r="V213" s="674"/>
      <c r="W213" s="674"/>
      <c r="X213" s="674"/>
      <c r="Y213" s="674"/>
      <c r="Z213" s="4"/>
    </row>
    <row r="214" spans="1:26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674"/>
      <c r="O214" s="674"/>
      <c r="P214" s="674"/>
      <c r="Q214" s="674"/>
      <c r="R214" s="674"/>
      <c r="S214" s="674"/>
      <c r="T214" s="674"/>
      <c r="U214" s="674"/>
      <c r="V214" s="674"/>
      <c r="W214" s="674"/>
      <c r="X214" s="674"/>
      <c r="Y214" s="674"/>
      <c r="Z214" s="4"/>
    </row>
    <row r="215" spans="1:26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674"/>
      <c r="O215" s="674"/>
      <c r="P215" s="674"/>
      <c r="Q215" s="674"/>
      <c r="R215" s="674"/>
      <c r="S215" s="674"/>
      <c r="T215" s="674"/>
      <c r="U215" s="674"/>
      <c r="V215" s="674"/>
      <c r="W215" s="674"/>
      <c r="X215" s="674"/>
      <c r="Y215" s="674"/>
      <c r="Z215" s="4"/>
    </row>
    <row r="216" spans="1:2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674"/>
      <c r="O216" s="674"/>
      <c r="P216" s="674"/>
      <c r="Q216" s="674"/>
      <c r="R216" s="674"/>
      <c r="S216" s="674"/>
      <c r="T216" s="674"/>
      <c r="U216" s="674"/>
      <c r="V216" s="674"/>
      <c r="W216" s="674"/>
      <c r="X216" s="674"/>
      <c r="Y216" s="674"/>
      <c r="Z216" s="4"/>
    </row>
    <row r="217" spans="1:26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674"/>
      <c r="O217" s="674"/>
      <c r="P217" s="674"/>
      <c r="Q217" s="674"/>
      <c r="R217" s="674"/>
      <c r="S217" s="674"/>
      <c r="T217" s="674"/>
      <c r="U217" s="674"/>
      <c r="V217" s="674"/>
      <c r="W217" s="674"/>
      <c r="X217" s="674"/>
      <c r="Y217" s="674"/>
      <c r="Z217" s="4"/>
    </row>
    <row r="218" spans="1:26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674"/>
      <c r="O218" s="674"/>
      <c r="P218" s="674"/>
      <c r="Q218" s="674"/>
      <c r="R218" s="674"/>
      <c r="S218" s="674"/>
      <c r="T218" s="674"/>
      <c r="U218" s="674"/>
      <c r="V218" s="674"/>
      <c r="W218" s="674"/>
      <c r="X218" s="674"/>
      <c r="Y218" s="674"/>
      <c r="Z218" s="4"/>
    </row>
    <row r="219" spans="1:26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674"/>
      <c r="O219" s="674"/>
      <c r="P219" s="674"/>
      <c r="Q219" s="674"/>
      <c r="R219" s="674"/>
      <c r="S219" s="674"/>
      <c r="T219" s="674"/>
      <c r="U219" s="674"/>
      <c r="V219" s="674"/>
      <c r="W219" s="674"/>
      <c r="X219" s="674"/>
      <c r="Y219" s="674"/>
      <c r="Z219" s="4"/>
    </row>
    <row r="220" spans="1:26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674"/>
      <c r="O220" s="674"/>
      <c r="P220" s="674"/>
      <c r="Q220" s="674"/>
      <c r="R220" s="674"/>
      <c r="S220" s="674"/>
      <c r="T220" s="674"/>
      <c r="U220" s="674"/>
      <c r="V220" s="674"/>
      <c r="W220" s="674"/>
      <c r="X220" s="674"/>
      <c r="Y220" s="674"/>
      <c r="Z220" s="4"/>
    </row>
    <row r="221" spans="1:26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674"/>
      <c r="O221" s="674"/>
      <c r="P221" s="674"/>
      <c r="Q221" s="674"/>
      <c r="R221" s="674"/>
      <c r="S221" s="674"/>
      <c r="T221" s="674"/>
      <c r="U221" s="674"/>
      <c r="V221" s="674"/>
      <c r="W221" s="674"/>
      <c r="X221" s="674"/>
      <c r="Y221" s="674"/>
      <c r="Z221" s="4"/>
    </row>
    <row r="222" spans="1:26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674"/>
      <c r="O222" s="674"/>
      <c r="P222" s="674"/>
      <c r="Q222" s="674"/>
      <c r="R222" s="674"/>
      <c r="S222" s="674"/>
      <c r="T222" s="674"/>
      <c r="U222" s="674"/>
      <c r="V222" s="674"/>
      <c r="W222" s="674"/>
      <c r="X222" s="674"/>
      <c r="Y222" s="674"/>
      <c r="Z222" s="4"/>
    </row>
    <row r="223" spans="1:26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674"/>
      <c r="O223" s="674"/>
      <c r="P223" s="674"/>
      <c r="Q223" s="674"/>
      <c r="R223" s="674"/>
      <c r="S223" s="674"/>
      <c r="T223" s="674"/>
      <c r="U223" s="674"/>
      <c r="V223" s="674"/>
      <c r="W223" s="674"/>
      <c r="X223" s="674"/>
      <c r="Y223" s="674"/>
      <c r="Z223" s="4"/>
    </row>
    <row r="224" spans="1:26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674"/>
      <c r="O224" s="674"/>
      <c r="P224" s="674"/>
      <c r="Q224" s="674"/>
      <c r="R224" s="674"/>
      <c r="S224" s="674"/>
      <c r="T224" s="674"/>
      <c r="U224" s="674"/>
      <c r="V224" s="674"/>
      <c r="W224" s="674"/>
      <c r="X224" s="674"/>
      <c r="Y224" s="674"/>
      <c r="Z224" s="4"/>
    </row>
    <row r="225" spans="1:26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674"/>
      <c r="O225" s="674"/>
      <c r="P225" s="674"/>
      <c r="Q225" s="674"/>
      <c r="R225" s="674"/>
      <c r="S225" s="674"/>
      <c r="T225" s="674"/>
      <c r="U225" s="674"/>
      <c r="V225" s="674"/>
      <c r="W225" s="674"/>
      <c r="X225" s="674"/>
      <c r="Y225" s="674"/>
      <c r="Z225" s="4"/>
    </row>
    <row r="226" spans="1: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674"/>
      <c r="O226" s="674"/>
      <c r="P226" s="674"/>
      <c r="Q226" s="674"/>
      <c r="R226" s="674"/>
      <c r="S226" s="674"/>
      <c r="T226" s="674"/>
      <c r="U226" s="674"/>
      <c r="V226" s="674"/>
      <c r="W226" s="674"/>
      <c r="X226" s="674"/>
      <c r="Y226" s="674"/>
      <c r="Z226" s="4"/>
    </row>
    <row r="227" spans="1:26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674"/>
      <c r="O227" s="674"/>
      <c r="P227" s="674"/>
      <c r="Q227" s="674"/>
      <c r="R227" s="674"/>
      <c r="S227" s="674"/>
      <c r="T227" s="674"/>
      <c r="U227" s="674"/>
      <c r="V227" s="674"/>
      <c r="W227" s="674"/>
      <c r="X227" s="674"/>
      <c r="Y227" s="674"/>
      <c r="Z227" s="4"/>
    </row>
    <row r="228" spans="1:26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674"/>
      <c r="O228" s="674"/>
      <c r="P228" s="674"/>
      <c r="Q228" s="674"/>
      <c r="R228" s="674"/>
      <c r="S228" s="674"/>
      <c r="T228" s="674"/>
      <c r="U228" s="674"/>
      <c r="V228" s="674"/>
      <c r="W228" s="674"/>
      <c r="X228" s="674"/>
      <c r="Y228" s="674"/>
      <c r="Z228" s="4"/>
    </row>
    <row r="229" spans="1:26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674"/>
      <c r="O229" s="674"/>
      <c r="P229" s="674"/>
      <c r="Q229" s="674"/>
      <c r="R229" s="674"/>
      <c r="S229" s="674"/>
      <c r="T229" s="674"/>
      <c r="U229" s="674"/>
      <c r="V229" s="674"/>
      <c r="W229" s="674"/>
      <c r="X229" s="674"/>
      <c r="Y229" s="674"/>
      <c r="Z229" s="4"/>
    </row>
    <row r="230" spans="1:26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674"/>
      <c r="O230" s="674"/>
      <c r="P230" s="674"/>
      <c r="Q230" s="674"/>
      <c r="R230" s="674"/>
      <c r="S230" s="674"/>
      <c r="T230" s="674"/>
      <c r="U230" s="674"/>
      <c r="V230" s="674"/>
      <c r="W230" s="674"/>
      <c r="X230" s="674"/>
      <c r="Y230" s="674"/>
      <c r="Z230" s="4"/>
    </row>
    <row r="231" spans="1:26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674"/>
      <c r="O231" s="674"/>
      <c r="P231" s="674"/>
      <c r="Q231" s="674"/>
      <c r="R231" s="674"/>
      <c r="S231" s="674"/>
      <c r="T231" s="674"/>
      <c r="U231" s="674"/>
      <c r="V231" s="674"/>
      <c r="W231" s="674"/>
      <c r="X231" s="674"/>
      <c r="Y231" s="674"/>
      <c r="Z231" s="4"/>
    </row>
    <row r="232" spans="1:26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674"/>
      <c r="O232" s="674"/>
      <c r="P232" s="674"/>
      <c r="Q232" s="674"/>
      <c r="R232" s="674"/>
      <c r="S232" s="674"/>
      <c r="T232" s="674"/>
      <c r="U232" s="674"/>
      <c r="V232" s="674"/>
      <c r="W232" s="674"/>
      <c r="X232" s="674"/>
      <c r="Y232" s="674"/>
      <c r="Z232" s="4"/>
    </row>
    <row r="233" spans="1:26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674"/>
      <c r="O233" s="674"/>
      <c r="P233" s="674"/>
      <c r="Q233" s="674"/>
      <c r="R233" s="674"/>
      <c r="S233" s="674"/>
      <c r="T233" s="674"/>
      <c r="U233" s="674"/>
      <c r="V233" s="674"/>
      <c r="W233" s="674"/>
      <c r="X233" s="674"/>
      <c r="Y233" s="674"/>
      <c r="Z233" s="4"/>
    </row>
    <row r="234" spans="1:26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674"/>
      <c r="O234" s="674"/>
      <c r="P234" s="674"/>
      <c r="Q234" s="674"/>
      <c r="R234" s="674"/>
      <c r="S234" s="674"/>
      <c r="T234" s="674"/>
      <c r="U234" s="674"/>
      <c r="V234" s="674"/>
      <c r="W234" s="674"/>
      <c r="X234" s="674"/>
      <c r="Y234" s="674"/>
      <c r="Z234" s="4"/>
    </row>
    <row r="235" spans="1:26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674"/>
      <c r="O235" s="674"/>
      <c r="P235" s="674"/>
      <c r="Q235" s="674"/>
      <c r="R235" s="674"/>
      <c r="S235" s="674"/>
      <c r="T235" s="674"/>
      <c r="U235" s="674"/>
      <c r="V235" s="674"/>
      <c r="W235" s="674"/>
      <c r="X235" s="674"/>
      <c r="Y235" s="674"/>
      <c r="Z235" s="4"/>
    </row>
    <row r="236" spans="1:2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674"/>
      <c r="O236" s="674"/>
      <c r="P236" s="674"/>
      <c r="Q236" s="674"/>
      <c r="R236" s="674"/>
      <c r="S236" s="674"/>
      <c r="T236" s="674"/>
      <c r="U236" s="674"/>
      <c r="V236" s="674"/>
      <c r="W236" s="674"/>
      <c r="X236" s="674"/>
      <c r="Y236" s="674"/>
      <c r="Z236" s="4"/>
    </row>
    <row r="237" spans="1:26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674"/>
      <c r="O237" s="674"/>
      <c r="P237" s="674"/>
      <c r="Q237" s="674"/>
      <c r="R237" s="674"/>
      <c r="S237" s="674"/>
      <c r="T237" s="674"/>
      <c r="U237" s="674"/>
      <c r="V237" s="674"/>
      <c r="W237" s="674"/>
      <c r="X237" s="674"/>
      <c r="Y237" s="674"/>
      <c r="Z237" s="4"/>
    </row>
    <row r="238" spans="1:26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674"/>
      <c r="O238" s="674"/>
      <c r="P238" s="674"/>
      <c r="Q238" s="674"/>
      <c r="R238" s="674"/>
      <c r="S238" s="674"/>
      <c r="T238" s="674"/>
      <c r="U238" s="674"/>
      <c r="V238" s="674"/>
      <c r="W238" s="674"/>
      <c r="X238" s="674"/>
      <c r="Y238" s="674"/>
      <c r="Z238" s="4"/>
    </row>
    <row r="239" spans="1:26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674"/>
      <c r="O239" s="674"/>
      <c r="P239" s="674"/>
      <c r="Q239" s="674"/>
      <c r="R239" s="674"/>
      <c r="S239" s="674"/>
      <c r="T239" s="674"/>
      <c r="U239" s="674"/>
      <c r="V239" s="674"/>
      <c r="W239" s="674"/>
      <c r="X239" s="674"/>
      <c r="Y239" s="674"/>
      <c r="Z239" s="4"/>
    </row>
    <row r="240" spans="1:26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674"/>
      <c r="O240" s="674"/>
      <c r="P240" s="674"/>
      <c r="Q240" s="674"/>
      <c r="R240" s="674"/>
      <c r="S240" s="674"/>
      <c r="T240" s="674"/>
      <c r="U240" s="674"/>
      <c r="V240" s="674"/>
      <c r="W240" s="674"/>
      <c r="X240" s="674"/>
      <c r="Y240" s="674"/>
      <c r="Z240" s="4"/>
    </row>
    <row r="241" spans="1:26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674"/>
      <c r="O241" s="674"/>
      <c r="P241" s="674"/>
      <c r="Q241" s="674"/>
      <c r="R241" s="674"/>
      <c r="S241" s="674"/>
      <c r="T241" s="674"/>
      <c r="U241" s="674"/>
      <c r="V241" s="674"/>
      <c r="W241" s="674"/>
      <c r="X241" s="674"/>
      <c r="Y241" s="674"/>
      <c r="Z241" s="4"/>
    </row>
    <row r="242" spans="1:26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674"/>
      <c r="O242" s="674"/>
      <c r="P242" s="674"/>
      <c r="Q242" s="674"/>
      <c r="R242" s="674"/>
      <c r="S242" s="674"/>
      <c r="T242" s="674"/>
      <c r="U242" s="674"/>
      <c r="V242" s="674"/>
      <c r="W242" s="674"/>
      <c r="X242" s="674"/>
      <c r="Y242" s="674"/>
      <c r="Z242" s="4"/>
    </row>
    <row r="243" spans="1:26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674"/>
      <c r="O243" s="674"/>
      <c r="P243" s="674"/>
      <c r="Q243" s="674"/>
      <c r="R243" s="674"/>
      <c r="S243" s="674"/>
      <c r="T243" s="674"/>
      <c r="U243" s="674"/>
      <c r="V243" s="674"/>
      <c r="W243" s="674"/>
      <c r="X243" s="674"/>
      <c r="Y243" s="674"/>
      <c r="Z243" s="4"/>
    </row>
    <row r="244" spans="1:26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674"/>
      <c r="O244" s="674"/>
      <c r="P244" s="674"/>
      <c r="Q244" s="674"/>
      <c r="R244" s="674"/>
      <c r="S244" s="674"/>
      <c r="T244" s="674"/>
      <c r="U244" s="674"/>
      <c r="V244" s="674"/>
      <c r="W244" s="674"/>
      <c r="X244" s="674"/>
      <c r="Y244" s="674"/>
      <c r="Z244" s="4"/>
    </row>
    <row r="245" spans="1:26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674"/>
      <c r="O245" s="674"/>
      <c r="P245" s="674"/>
      <c r="Q245" s="674"/>
      <c r="R245" s="674"/>
      <c r="S245" s="674"/>
      <c r="T245" s="674"/>
      <c r="U245" s="674"/>
      <c r="V245" s="674"/>
      <c r="W245" s="674"/>
      <c r="X245" s="674"/>
      <c r="Y245" s="674"/>
      <c r="Z245" s="4"/>
    </row>
    <row r="246" spans="1:2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674"/>
      <c r="O246" s="674"/>
      <c r="P246" s="674"/>
      <c r="Q246" s="674"/>
      <c r="R246" s="674"/>
      <c r="S246" s="674"/>
      <c r="T246" s="674"/>
      <c r="U246" s="674"/>
      <c r="V246" s="674"/>
      <c r="W246" s="674"/>
      <c r="X246" s="674"/>
      <c r="Y246" s="674"/>
      <c r="Z246" s="4"/>
    </row>
    <row r="247" spans="1:26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674"/>
      <c r="O247" s="674"/>
      <c r="P247" s="674"/>
      <c r="Q247" s="674"/>
      <c r="R247" s="674"/>
      <c r="S247" s="674"/>
      <c r="T247" s="674"/>
      <c r="U247" s="674"/>
      <c r="V247" s="674"/>
      <c r="W247" s="674"/>
      <c r="X247" s="674"/>
      <c r="Y247" s="674"/>
      <c r="Z247" s="4"/>
    </row>
    <row r="248" spans="1:26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674"/>
      <c r="O248" s="674"/>
      <c r="P248" s="674"/>
      <c r="Q248" s="674"/>
      <c r="R248" s="674"/>
      <c r="S248" s="674"/>
      <c r="T248" s="674"/>
      <c r="U248" s="674"/>
      <c r="V248" s="674"/>
      <c r="W248" s="674"/>
      <c r="X248" s="674"/>
      <c r="Y248" s="674"/>
      <c r="Z248" s="4"/>
    </row>
    <row r="249" spans="1:26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674"/>
      <c r="O249" s="674"/>
      <c r="P249" s="674"/>
      <c r="Q249" s="674"/>
      <c r="R249" s="674"/>
      <c r="S249" s="674"/>
      <c r="T249" s="674"/>
      <c r="U249" s="674"/>
      <c r="V249" s="674"/>
      <c r="W249" s="674"/>
      <c r="X249" s="674"/>
      <c r="Y249" s="674"/>
      <c r="Z249" s="4"/>
    </row>
    <row r="250" spans="1:26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674"/>
      <c r="O250" s="674"/>
      <c r="P250" s="674"/>
      <c r="Q250" s="674"/>
      <c r="R250" s="674"/>
      <c r="S250" s="674"/>
      <c r="T250" s="674"/>
      <c r="U250" s="674"/>
      <c r="V250" s="674"/>
      <c r="W250" s="674"/>
      <c r="X250" s="674"/>
      <c r="Y250" s="674"/>
      <c r="Z250" s="4"/>
    </row>
    <row r="251" spans="1:26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674"/>
      <c r="O251" s="674"/>
      <c r="P251" s="674"/>
      <c r="Q251" s="674"/>
      <c r="R251" s="674"/>
      <c r="S251" s="674"/>
      <c r="T251" s="674"/>
      <c r="U251" s="674"/>
      <c r="V251" s="674"/>
      <c r="W251" s="674"/>
      <c r="X251" s="674"/>
      <c r="Y251" s="674"/>
      <c r="Z251" s="4"/>
    </row>
    <row r="252" spans="1:26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674"/>
      <c r="O252" s="674"/>
      <c r="P252" s="674"/>
      <c r="Q252" s="674"/>
      <c r="R252" s="674"/>
      <c r="S252" s="674"/>
      <c r="T252" s="674"/>
      <c r="U252" s="674"/>
      <c r="V252" s="674"/>
      <c r="W252" s="674"/>
      <c r="X252" s="674"/>
      <c r="Y252" s="674"/>
      <c r="Z252" s="4"/>
    </row>
    <row r="253" spans="1:26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674"/>
      <c r="O253" s="674"/>
      <c r="P253" s="674"/>
      <c r="Q253" s="674"/>
      <c r="R253" s="674"/>
      <c r="S253" s="674"/>
      <c r="T253" s="674"/>
      <c r="U253" s="674"/>
      <c r="V253" s="674"/>
      <c r="W253" s="674"/>
      <c r="X253" s="674"/>
      <c r="Y253" s="674"/>
      <c r="Z253" s="4"/>
    </row>
    <row r="254" spans="1:26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674"/>
      <c r="O254" s="674"/>
      <c r="P254" s="674"/>
      <c r="Q254" s="674"/>
      <c r="R254" s="674"/>
      <c r="S254" s="674"/>
      <c r="T254" s="674"/>
      <c r="U254" s="674"/>
      <c r="V254" s="674"/>
      <c r="W254" s="674"/>
      <c r="X254" s="674"/>
      <c r="Y254" s="674"/>
      <c r="Z254" s="4"/>
    </row>
    <row r="255" spans="1:26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674"/>
      <c r="O255" s="674"/>
      <c r="P255" s="674"/>
      <c r="Q255" s="674"/>
      <c r="R255" s="674"/>
      <c r="S255" s="674"/>
      <c r="T255" s="674"/>
      <c r="U255" s="674"/>
      <c r="V255" s="674"/>
      <c r="W255" s="674"/>
      <c r="X255" s="674"/>
      <c r="Y255" s="674"/>
      <c r="Z255" s="4"/>
    </row>
    <row r="256" spans="1:2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674"/>
      <c r="O256" s="674"/>
      <c r="P256" s="674"/>
      <c r="Q256" s="674"/>
      <c r="R256" s="674"/>
      <c r="S256" s="674"/>
      <c r="T256" s="674"/>
      <c r="U256" s="674"/>
      <c r="V256" s="674"/>
      <c r="W256" s="674"/>
      <c r="X256" s="674"/>
      <c r="Y256" s="674"/>
      <c r="Z256" s="4"/>
    </row>
    <row r="257" spans="1:26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674"/>
      <c r="O257" s="674"/>
      <c r="P257" s="674"/>
      <c r="Q257" s="674"/>
      <c r="R257" s="674"/>
      <c r="S257" s="674"/>
      <c r="T257" s="674"/>
      <c r="U257" s="674"/>
      <c r="V257" s="674"/>
      <c r="W257" s="674"/>
      <c r="X257" s="674"/>
      <c r="Y257" s="674"/>
      <c r="Z257" s="4"/>
    </row>
    <row r="258" spans="1:26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674"/>
      <c r="O258" s="674"/>
      <c r="P258" s="674"/>
      <c r="Q258" s="674"/>
      <c r="R258" s="674"/>
      <c r="S258" s="674"/>
      <c r="T258" s="674"/>
      <c r="U258" s="674"/>
      <c r="V258" s="674"/>
      <c r="W258" s="674"/>
      <c r="X258" s="674"/>
      <c r="Y258" s="674"/>
      <c r="Z258" s="4"/>
    </row>
    <row r="259" spans="1:26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674"/>
      <c r="O259" s="674"/>
      <c r="P259" s="674"/>
      <c r="Q259" s="674"/>
      <c r="R259" s="674"/>
      <c r="S259" s="674"/>
      <c r="T259" s="674"/>
      <c r="U259" s="674"/>
      <c r="V259" s="674"/>
      <c r="W259" s="674"/>
      <c r="X259" s="674"/>
      <c r="Y259" s="674"/>
      <c r="Z259" s="4"/>
    </row>
    <row r="260" spans="1:26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674"/>
      <c r="O260" s="674"/>
      <c r="P260" s="674"/>
      <c r="Q260" s="674"/>
      <c r="R260" s="674"/>
      <c r="S260" s="674"/>
      <c r="T260" s="674"/>
      <c r="U260" s="674"/>
      <c r="V260" s="674"/>
      <c r="W260" s="674"/>
      <c r="X260" s="674"/>
      <c r="Y260" s="674"/>
      <c r="Z260" s="4"/>
    </row>
    <row r="261" spans="1:26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674"/>
      <c r="O261" s="674"/>
      <c r="P261" s="674"/>
      <c r="Q261" s="674"/>
      <c r="R261" s="674"/>
      <c r="S261" s="674"/>
      <c r="T261" s="674"/>
      <c r="U261" s="674"/>
      <c r="V261" s="674"/>
      <c r="W261" s="674"/>
      <c r="X261" s="674"/>
      <c r="Y261" s="674"/>
      <c r="Z261" s="4"/>
    </row>
    <row r="262" spans="1:26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674"/>
      <c r="O262" s="674"/>
      <c r="P262" s="674"/>
      <c r="Q262" s="674"/>
      <c r="R262" s="674"/>
      <c r="S262" s="674"/>
      <c r="T262" s="674"/>
      <c r="U262" s="674"/>
      <c r="V262" s="674"/>
      <c r="W262" s="674"/>
      <c r="X262" s="674"/>
      <c r="Y262" s="674"/>
      <c r="Z262" s="4"/>
    </row>
    <row r="263" spans="1:26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674"/>
      <c r="O263" s="674"/>
      <c r="P263" s="674"/>
      <c r="Q263" s="674"/>
      <c r="R263" s="674"/>
      <c r="S263" s="674"/>
      <c r="T263" s="674"/>
      <c r="U263" s="674"/>
      <c r="V263" s="674"/>
      <c r="W263" s="674"/>
      <c r="X263" s="674"/>
      <c r="Y263" s="674"/>
      <c r="Z263" s="4"/>
    </row>
    <row r="264" spans="1:26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674"/>
      <c r="O264" s="674"/>
      <c r="P264" s="674"/>
      <c r="Q264" s="674"/>
      <c r="R264" s="674"/>
      <c r="S264" s="674"/>
      <c r="T264" s="674"/>
      <c r="U264" s="674"/>
      <c r="V264" s="674"/>
      <c r="W264" s="674"/>
      <c r="X264" s="674"/>
      <c r="Y264" s="674"/>
      <c r="Z264" s="4"/>
    </row>
    <row r="265" spans="1:26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674"/>
      <c r="O265" s="674"/>
      <c r="P265" s="674"/>
      <c r="Q265" s="674"/>
      <c r="R265" s="674"/>
      <c r="S265" s="674"/>
      <c r="T265" s="674"/>
      <c r="U265" s="674"/>
      <c r="V265" s="674"/>
      <c r="W265" s="674"/>
      <c r="X265" s="674"/>
      <c r="Y265" s="674"/>
      <c r="Z265" s="4"/>
    </row>
    <row r="266" spans="1:2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674"/>
      <c r="O266" s="674"/>
      <c r="P266" s="674"/>
      <c r="Q266" s="674"/>
      <c r="R266" s="674"/>
      <c r="S266" s="674"/>
      <c r="T266" s="674"/>
      <c r="U266" s="674"/>
      <c r="V266" s="674"/>
      <c r="W266" s="674"/>
      <c r="X266" s="674"/>
      <c r="Y266" s="674"/>
      <c r="Z266" s="4"/>
    </row>
    <row r="267" spans="1:26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674"/>
      <c r="O267" s="674"/>
      <c r="P267" s="674"/>
      <c r="Q267" s="674"/>
      <c r="R267" s="674"/>
      <c r="S267" s="674"/>
      <c r="T267" s="674"/>
      <c r="U267" s="674"/>
      <c r="V267" s="674"/>
      <c r="W267" s="674"/>
      <c r="X267" s="674"/>
      <c r="Y267" s="674"/>
      <c r="Z267" s="4"/>
    </row>
    <row r="268" spans="1:26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674"/>
      <c r="O268" s="674"/>
      <c r="P268" s="674"/>
      <c r="Q268" s="674"/>
      <c r="R268" s="674"/>
      <c r="S268" s="674"/>
      <c r="T268" s="674"/>
      <c r="U268" s="674"/>
      <c r="V268" s="674"/>
      <c r="W268" s="674"/>
      <c r="X268" s="674"/>
      <c r="Y268" s="674"/>
      <c r="Z268" s="4"/>
    </row>
    <row r="269" spans="1:26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674"/>
      <c r="O269" s="674"/>
      <c r="P269" s="674"/>
      <c r="Q269" s="674"/>
      <c r="R269" s="674"/>
      <c r="S269" s="674"/>
      <c r="T269" s="674"/>
      <c r="U269" s="674"/>
      <c r="V269" s="674"/>
      <c r="W269" s="674"/>
      <c r="X269" s="674"/>
      <c r="Y269" s="674"/>
      <c r="Z269" s="4"/>
    </row>
    <row r="270" spans="1:26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674"/>
      <c r="O270" s="674"/>
      <c r="P270" s="674"/>
      <c r="Q270" s="674"/>
      <c r="R270" s="674"/>
      <c r="S270" s="674"/>
      <c r="T270" s="674"/>
      <c r="U270" s="674"/>
      <c r="V270" s="674"/>
      <c r="W270" s="674"/>
      <c r="X270" s="674"/>
      <c r="Y270" s="674"/>
      <c r="Z270" s="4"/>
    </row>
    <row r="271" spans="1:26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674"/>
      <c r="O271" s="674"/>
      <c r="P271" s="674"/>
      <c r="Q271" s="674"/>
      <c r="R271" s="674"/>
      <c r="S271" s="674"/>
      <c r="T271" s="674"/>
      <c r="U271" s="674"/>
      <c r="V271" s="674"/>
      <c r="W271" s="674"/>
      <c r="X271" s="674"/>
      <c r="Y271" s="674"/>
      <c r="Z271" s="4"/>
    </row>
    <row r="272" spans="1:26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674"/>
      <c r="O272" s="674"/>
      <c r="P272" s="674"/>
      <c r="Q272" s="674"/>
      <c r="R272" s="674"/>
      <c r="S272" s="674"/>
      <c r="T272" s="674"/>
      <c r="U272" s="674"/>
      <c r="V272" s="674"/>
      <c r="W272" s="674"/>
      <c r="X272" s="674"/>
      <c r="Y272" s="674"/>
      <c r="Z272" s="4"/>
    </row>
    <row r="273" spans="1:26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674"/>
      <c r="O273" s="674"/>
      <c r="P273" s="674"/>
      <c r="Q273" s="674"/>
      <c r="R273" s="674"/>
      <c r="S273" s="674"/>
      <c r="T273" s="674"/>
      <c r="U273" s="674"/>
      <c r="V273" s="674"/>
      <c r="W273" s="674"/>
      <c r="X273" s="674"/>
      <c r="Y273" s="674"/>
      <c r="Z273" s="4"/>
    </row>
    <row r="274" spans="1:26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674"/>
      <c r="O274" s="674"/>
      <c r="P274" s="674"/>
      <c r="Q274" s="674"/>
      <c r="R274" s="674"/>
      <c r="S274" s="674"/>
      <c r="T274" s="674"/>
      <c r="U274" s="674"/>
      <c r="V274" s="674"/>
      <c r="W274" s="674"/>
      <c r="X274" s="674"/>
      <c r="Y274" s="674"/>
      <c r="Z274" s="4"/>
    </row>
    <row r="275" spans="1:26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674"/>
      <c r="O275" s="674"/>
      <c r="P275" s="674"/>
      <c r="Q275" s="674"/>
      <c r="R275" s="674"/>
      <c r="S275" s="674"/>
      <c r="T275" s="674"/>
      <c r="U275" s="674"/>
      <c r="V275" s="674"/>
      <c r="W275" s="674"/>
      <c r="X275" s="674"/>
      <c r="Y275" s="674"/>
      <c r="Z275" s="4"/>
    </row>
    <row r="276" spans="1:2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674"/>
      <c r="O276" s="674"/>
      <c r="P276" s="674"/>
      <c r="Q276" s="674"/>
      <c r="R276" s="674"/>
      <c r="S276" s="674"/>
      <c r="T276" s="674"/>
      <c r="U276" s="674"/>
      <c r="V276" s="674"/>
      <c r="W276" s="674"/>
      <c r="X276" s="674"/>
      <c r="Y276" s="674"/>
      <c r="Z276" s="4"/>
    </row>
    <row r="277" spans="1:26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674"/>
      <c r="O277" s="674"/>
      <c r="P277" s="674"/>
      <c r="Q277" s="674"/>
      <c r="R277" s="674"/>
      <c r="S277" s="674"/>
      <c r="T277" s="674"/>
      <c r="U277" s="674"/>
      <c r="V277" s="674"/>
      <c r="W277" s="674"/>
      <c r="X277" s="674"/>
      <c r="Y277" s="674"/>
      <c r="Z277" s="4"/>
    </row>
    <row r="278" spans="1:26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674"/>
      <c r="O278" s="674"/>
      <c r="P278" s="674"/>
      <c r="Q278" s="674"/>
      <c r="R278" s="674"/>
      <c r="S278" s="674"/>
      <c r="T278" s="674"/>
      <c r="U278" s="674"/>
      <c r="V278" s="674"/>
      <c r="W278" s="674"/>
      <c r="X278" s="674"/>
      <c r="Y278" s="674"/>
      <c r="Z278" s="4"/>
    </row>
    <row r="279" spans="1:26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674"/>
      <c r="O279" s="674"/>
      <c r="P279" s="674"/>
      <c r="Q279" s="674"/>
      <c r="R279" s="674"/>
      <c r="S279" s="674"/>
      <c r="T279" s="674"/>
      <c r="U279" s="674"/>
      <c r="V279" s="674"/>
      <c r="W279" s="674"/>
      <c r="X279" s="674"/>
      <c r="Y279" s="674"/>
      <c r="Z279" s="4"/>
    </row>
    <row r="280" spans="1:26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674"/>
      <c r="O280" s="674"/>
      <c r="P280" s="674"/>
      <c r="Q280" s="674"/>
      <c r="R280" s="674"/>
      <c r="S280" s="674"/>
      <c r="T280" s="674"/>
      <c r="U280" s="674"/>
      <c r="V280" s="674"/>
      <c r="W280" s="674"/>
      <c r="X280" s="674"/>
      <c r="Y280" s="674"/>
      <c r="Z280" s="4"/>
    </row>
    <row r="281" spans="1:26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674"/>
      <c r="O281" s="674"/>
      <c r="P281" s="674"/>
      <c r="Q281" s="674"/>
      <c r="R281" s="674"/>
      <c r="S281" s="674"/>
      <c r="T281" s="674"/>
      <c r="U281" s="674"/>
      <c r="V281" s="674"/>
      <c r="W281" s="674"/>
      <c r="X281" s="674"/>
      <c r="Y281" s="674"/>
      <c r="Z281" s="4"/>
    </row>
    <row r="282" spans="1:26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674"/>
      <c r="O282" s="674"/>
      <c r="P282" s="674"/>
      <c r="Q282" s="674"/>
      <c r="R282" s="674"/>
      <c r="S282" s="674"/>
      <c r="T282" s="674"/>
      <c r="U282" s="674"/>
      <c r="V282" s="674"/>
      <c r="W282" s="674"/>
      <c r="X282" s="674"/>
      <c r="Y282" s="674"/>
      <c r="Z282" s="4"/>
    </row>
    <row r="283" spans="1:26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674"/>
      <c r="O283" s="674"/>
      <c r="P283" s="674"/>
      <c r="Q283" s="674"/>
      <c r="R283" s="674"/>
      <c r="S283" s="674"/>
      <c r="T283" s="674"/>
      <c r="U283" s="674"/>
      <c r="V283" s="674"/>
      <c r="W283" s="674"/>
      <c r="X283" s="674"/>
      <c r="Y283" s="674"/>
      <c r="Z283" s="4"/>
    </row>
    <row r="284" spans="1:26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674"/>
      <c r="O284" s="674"/>
      <c r="P284" s="674"/>
      <c r="Q284" s="674"/>
      <c r="R284" s="674"/>
      <c r="S284" s="674"/>
      <c r="T284" s="674"/>
      <c r="U284" s="674"/>
      <c r="V284" s="674"/>
      <c r="W284" s="674"/>
      <c r="X284" s="674"/>
      <c r="Y284" s="674"/>
      <c r="Z284" s="4"/>
    </row>
    <row r="285" spans="1:26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674"/>
      <c r="O285" s="674"/>
      <c r="P285" s="674"/>
      <c r="Q285" s="674"/>
      <c r="R285" s="674"/>
      <c r="S285" s="674"/>
      <c r="T285" s="674"/>
      <c r="U285" s="674"/>
      <c r="V285" s="674"/>
      <c r="W285" s="674"/>
      <c r="X285" s="674"/>
      <c r="Y285" s="674"/>
      <c r="Z285" s="4"/>
    </row>
    <row r="286" spans="1:2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674"/>
      <c r="O286" s="674"/>
      <c r="P286" s="674"/>
      <c r="Q286" s="674"/>
      <c r="R286" s="674"/>
      <c r="S286" s="674"/>
      <c r="T286" s="674"/>
      <c r="U286" s="674"/>
      <c r="V286" s="674"/>
      <c r="W286" s="674"/>
      <c r="X286" s="674"/>
      <c r="Y286" s="674"/>
      <c r="Z286" s="4"/>
    </row>
    <row r="287" spans="1:26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674"/>
      <c r="O287" s="674"/>
      <c r="P287" s="674"/>
      <c r="Q287" s="674"/>
      <c r="R287" s="674"/>
      <c r="S287" s="674"/>
      <c r="T287" s="674"/>
      <c r="U287" s="674"/>
      <c r="V287" s="674"/>
      <c r="W287" s="674"/>
      <c r="X287" s="674"/>
      <c r="Y287" s="674"/>
      <c r="Z287" s="4"/>
    </row>
    <row r="288" spans="1:26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674"/>
      <c r="O288" s="674"/>
      <c r="P288" s="674"/>
      <c r="Q288" s="674"/>
      <c r="R288" s="674"/>
      <c r="S288" s="674"/>
      <c r="T288" s="674"/>
      <c r="U288" s="674"/>
      <c r="V288" s="674"/>
      <c r="W288" s="674"/>
      <c r="X288" s="674"/>
      <c r="Y288" s="674"/>
      <c r="Z288" s="4"/>
    </row>
    <row r="289" spans="1:26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674"/>
      <c r="O289" s="674"/>
      <c r="P289" s="674"/>
      <c r="Q289" s="674"/>
      <c r="R289" s="674"/>
      <c r="S289" s="674"/>
      <c r="T289" s="674"/>
      <c r="U289" s="674"/>
      <c r="V289" s="674"/>
      <c r="W289" s="674"/>
      <c r="X289" s="674"/>
      <c r="Y289" s="674"/>
      <c r="Z289" s="4"/>
    </row>
    <row r="290" spans="1:26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674"/>
      <c r="O290" s="674"/>
      <c r="P290" s="674"/>
      <c r="Q290" s="674"/>
      <c r="R290" s="674"/>
      <c r="S290" s="674"/>
      <c r="T290" s="674"/>
      <c r="U290" s="674"/>
      <c r="V290" s="674"/>
      <c r="W290" s="674"/>
      <c r="X290" s="674"/>
      <c r="Y290" s="674"/>
      <c r="Z290" s="4"/>
    </row>
    <row r="291" spans="1:26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674"/>
      <c r="O291" s="674"/>
      <c r="P291" s="674"/>
      <c r="Q291" s="674"/>
      <c r="R291" s="674"/>
      <c r="S291" s="674"/>
      <c r="T291" s="674"/>
      <c r="U291" s="674"/>
      <c r="V291" s="674"/>
      <c r="W291" s="674"/>
      <c r="X291" s="674"/>
      <c r="Y291" s="674"/>
      <c r="Z291" s="4"/>
    </row>
    <row r="292" spans="1:26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674"/>
      <c r="O292" s="674"/>
      <c r="P292" s="674"/>
      <c r="Q292" s="674"/>
      <c r="R292" s="674"/>
      <c r="S292" s="674"/>
      <c r="T292" s="674"/>
      <c r="U292" s="674"/>
      <c r="V292" s="674"/>
      <c r="W292" s="674"/>
      <c r="X292" s="674"/>
      <c r="Y292" s="674"/>
      <c r="Z292" s="4"/>
    </row>
    <row r="293" spans="1:26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674"/>
      <c r="O293" s="674"/>
      <c r="P293" s="674"/>
      <c r="Q293" s="674"/>
      <c r="R293" s="674"/>
      <c r="S293" s="674"/>
      <c r="T293" s="674"/>
      <c r="U293" s="674"/>
      <c r="V293" s="674"/>
      <c r="W293" s="674"/>
      <c r="X293" s="674"/>
      <c r="Y293" s="674"/>
      <c r="Z293" s="4"/>
    </row>
    <row r="294" spans="1:26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674"/>
      <c r="O294" s="674"/>
      <c r="P294" s="674"/>
      <c r="Q294" s="674"/>
      <c r="R294" s="674"/>
      <c r="S294" s="674"/>
      <c r="T294" s="674"/>
      <c r="U294" s="674"/>
      <c r="V294" s="674"/>
      <c r="W294" s="674"/>
      <c r="X294" s="674"/>
      <c r="Y294" s="674"/>
      <c r="Z294" s="4"/>
    </row>
    <row r="295" spans="1:26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674"/>
      <c r="O295" s="674"/>
      <c r="P295" s="674"/>
      <c r="Q295" s="674"/>
      <c r="R295" s="674"/>
      <c r="S295" s="674"/>
      <c r="T295" s="674"/>
      <c r="U295" s="674"/>
      <c r="V295" s="674"/>
      <c r="W295" s="674"/>
      <c r="X295" s="674"/>
      <c r="Y295" s="674"/>
      <c r="Z295" s="4"/>
    </row>
    <row r="296" spans="1:2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674"/>
      <c r="O296" s="674"/>
      <c r="P296" s="674"/>
      <c r="Q296" s="674"/>
      <c r="R296" s="674"/>
      <c r="S296" s="674"/>
      <c r="T296" s="674"/>
      <c r="U296" s="674"/>
      <c r="V296" s="674"/>
      <c r="W296" s="674"/>
      <c r="X296" s="674"/>
      <c r="Y296" s="674"/>
      <c r="Z296" s="4"/>
    </row>
    <row r="297" spans="1:26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674"/>
      <c r="O297" s="674"/>
      <c r="P297" s="674"/>
      <c r="Q297" s="674"/>
      <c r="R297" s="674"/>
      <c r="S297" s="674"/>
      <c r="T297" s="674"/>
      <c r="U297" s="674"/>
      <c r="V297" s="674"/>
      <c r="W297" s="674"/>
      <c r="X297" s="674"/>
      <c r="Y297" s="674"/>
      <c r="Z297" s="4"/>
    </row>
    <row r="298" spans="1:26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674"/>
      <c r="O298" s="674"/>
      <c r="P298" s="674"/>
      <c r="Q298" s="674"/>
      <c r="R298" s="674"/>
      <c r="S298" s="674"/>
      <c r="T298" s="674"/>
      <c r="U298" s="674"/>
      <c r="V298" s="674"/>
      <c r="W298" s="674"/>
      <c r="X298" s="674"/>
      <c r="Y298" s="674"/>
      <c r="Z298" s="4"/>
    </row>
    <row r="299" spans="1:26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674"/>
      <c r="O299" s="674"/>
      <c r="P299" s="674"/>
      <c r="Q299" s="674"/>
      <c r="R299" s="674"/>
      <c r="S299" s="674"/>
      <c r="T299" s="674"/>
      <c r="U299" s="674"/>
      <c r="V299" s="674"/>
      <c r="W299" s="674"/>
      <c r="X299" s="674"/>
      <c r="Y299" s="674"/>
      <c r="Z299" s="4"/>
    </row>
    <row r="300" spans="1:26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674"/>
      <c r="O300" s="674"/>
      <c r="P300" s="674"/>
      <c r="Q300" s="674"/>
      <c r="R300" s="674"/>
      <c r="S300" s="674"/>
      <c r="T300" s="674"/>
      <c r="U300" s="674"/>
      <c r="V300" s="674"/>
      <c r="W300" s="674"/>
      <c r="X300" s="674"/>
      <c r="Y300" s="674"/>
      <c r="Z300" s="4"/>
    </row>
    <row r="301" spans="1:26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674"/>
      <c r="O301" s="674"/>
      <c r="P301" s="674"/>
      <c r="Q301" s="674"/>
      <c r="R301" s="674"/>
      <c r="S301" s="674"/>
      <c r="T301" s="674"/>
      <c r="U301" s="674"/>
      <c r="V301" s="674"/>
      <c r="W301" s="674"/>
      <c r="X301" s="674"/>
      <c r="Y301" s="674"/>
      <c r="Z301" s="4"/>
    </row>
    <row r="302" spans="1:26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674"/>
      <c r="O302" s="674"/>
      <c r="P302" s="674"/>
      <c r="Q302" s="674"/>
      <c r="R302" s="674"/>
      <c r="S302" s="674"/>
      <c r="T302" s="674"/>
      <c r="U302" s="674"/>
      <c r="V302" s="674"/>
      <c r="W302" s="674"/>
      <c r="X302" s="674"/>
      <c r="Y302" s="674"/>
      <c r="Z302" s="4"/>
    </row>
    <row r="303" spans="1:26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674"/>
      <c r="O303" s="674"/>
      <c r="P303" s="674"/>
      <c r="Q303" s="674"/>
      <c r="R303" s="674"/>
      <c r="S303" s="674"/>
      <c r="T303" s="674"/>
      <c r="U303" s="674"/>
      <c r="V303" s="674"/>
      <c r="W303" s="674"/>
      <c r="X303" s="674"/>
      <c r="Y303" s="674"/>
      <c r="Z303" s="4"/>
    </row>
    <row r="304" spans="1:26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674"/>
      <c r="O304" s="674"/>
      <c r="P304" s="674"/>
      <c r="Q304" s="674"/>
      <c r="R304" s="674"/>
      <c r="S304" s="674"/>
      <c r="T304" s="674"/>
      <c r="U304" s="674"/>
      <c r="V304" s="674"/>
      <c r="W304" s="674"/>
      <c r="X304" s="674"/>
      <c r="Y304" s="674"/>
      <c r="Z304" s="4"/>
    </row>
    <row r="305" spans="1:26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674"/>
      <c r="O305" s="674"/>
      <c r="P305" s="674"/>
      <c r="Q305" s="674"/>
      <c r="R305" s="674"/>
      <c r="S305" s="674"/>
      <c r="T305" s="674"/>
      <c r="U305" s="674"/>
      <c r="V305" s="674"/>
      <c r="W305" s="674"/>
      <c r="X305" s="674"/>
      <c r="Y305" s="674"/>
      <c r="Z305" s="4"/>
    </row>
    <row r="306" spans="1:2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674"/>
      <c r="O306" s="674"/>
      <c r="P306" s="674"/>
      <c r="Q306" s="674"/>
      <c r="R306" s="674"/>
      <c r="S306" s="674"/>
      <c r="T306" s="674"/>
      <c r="U306" s="674"/>
      <c r="V306" s="674"/>
      <c r="W306" s="674"/>
      <c r="X306" s="674"/>
      <c r="Y306" s="674"/>
      <c r="Z306" s="4"/>
    </row>
    <row r="307" spans="1:26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674"/>
      <c r="O307" s="674"/>
      <c r="P307" s="674"/>
      <c r="Q307" s="674"/>
      <c r="R307" s="674"/>
      <c r="S307" s="674"/>
      <c r="T307" s="674"/>
      <c r="U307" s="674"/>
      <c r="V307" s="674"/>
      <c r="W307" s="674"/>
      <c r="X307" s="674"/>
      <c r="Y307" s="674"/>
      <c r="Z307" s="4"/>
    </row>
    <row r="308" spans="1:26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674"/>
      <c r="O308" s="674"/>
      <c r="P308" s="674"/>
      <c r="Q308" s="674"/>
      <c r="R308" s="674"/>
      <c r="S308" s="674"/>
      <c r="T308" s="674"/>
      <c r="U308" s="674"/>
      <c r="V308" s="674"/>
      <c r="W308" s="674"/>
      <c r="X308" s="674"/>
      <c r="Y308" s="674"/>
      <c r="Z308" s="4"/>
    </row>
    <row r="309" spans="1:26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674"/>
      <c r="O309" s="674"/>
      <c r="P309" s="674"/>
      <c r="Q309" s="674"/>
      <c r="R309" s="674"/>
      <c r="S309" s="674"/>
      <c r="T309" s="674"/>
      <c r="U309" s="674"/>
      <c r="V309" s="674"/>
      <c r="W309" s="674"/>
      <c r="X309" s="674"/>
      <c r="Y309" s="674"/>
      <c r="Z309" s="4"/>
    </row>
    <row r="310" spans="1:26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674"/>
      <c r="O310" s="674"/>
      <c r="P310" s="674"/>
      <c r="Q310" s="674"/>
      <c r="R310" s="674"/>
      <c r="S310" s="674"/>
      <c r="T310" s="674"/>
      <c r="U310" s="674"/>
      <c r="V310" s="674"/>
      <c r="W310" s="674"/>
      <c r="X310" s="674"/>
      <c r="Y310" s="674"/>
      <c r="Z310" s="4"/>
    </row>
    <row r="311" spans="1:26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674"/>
      <c r="O311" s="674"/>
      <c r="P311" s="674"/>
      <c r="Q311" s="674"/>
      <c r="R311" s="674"/>
      <c r="S311" s="674"/>
      <c r="T311" s="674"/>
      <c r="U311" s="674"/>
      <c r="V311" s="674"/>
      <c r="W311" s="674"/>
      <c r="X311" s="674"/>
      <c r="Y311" s="674"/>
      <c r="Z311" s="4"/>
    </row>
    <row r="312" spans="1:26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674"/>
      <c r="O312" s="674"/>
      <c r="P312" s="674"/>
      <c r="Q312" s="674"/>
      <c r="R312" s="674"/>
      <c r="S312" s="674"/>
      <c r="T312" s="674"/>
      <c r="U312" s="674"/>
      <c r="V312" s="674"/>
      <c r="W312" s="674"/>
      <c r="X312" s="674"/>
      <c r="Y312" s="674"/>
      <c r="Z312" s="4"/>
    </row>
    <row r="313" spans="1:26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674"/>
      <c r="O313" s="674"/>
      <c r="P313" s="674"/>
      <c r="Q313" s="674"/>
      <c r="R313" s="674"/>
      <c r="S313" s="674"/>
      <c r="T313" s="674"/>
      <c r="U313" s="674"/>
      <c r="V313" s="674"/>
      <c r="W313" s="674"/>
      <c r="X313" s="674"/>
      <c r="Y313" s="674"/>
      <c r="Z313" s="4"/>
    </row>
    <row r="314" spans="1:26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674"/>
      <c r="O314" s="674"/>
      <c r="P314" s="674"/>
      <c r="Q314" s="674"/>
      <c r="R314" s="674"/>
      <c r="S314" s="674"/>
      <c r="T314" s="674"/>
      <c r="U314" s="674"/>
      <c r="V314" s="674"/>
      <c r="W314" s="674"/>
      <c r="X314" s="674"/>
      <c r="Y314" s="674"/>
      <c r="Z314" s="4"/>
    </row>
    <row r="315" spans="1:26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674"/>
      <c r="O315" s="674"/>
      <c r="P315" s="674"/>
      <c r="Q315" s="674"/>
      <c r="R315" s="674"/>
      <c r="S315" s="674"/>
      <c r="T315" s="674"/>
      <c r="U315" s="674"/>
      <c r="V315" s="674"/>
      <c r="W315" s="674"/>
      <c r="X315" s="674"/>
      <c r="Y315" s="674"/>
      <c r="Z315" s="4"/>
    </row>
    <row r="316" spans="1:2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674"/>
      <c r="O316" s="674"/>
      <c r="P316" s="674"/>
      <c r="Q316" s="674"/>
      <c r="R316" s="674"/>
      <c r="S316" s="674"/>
      <c r="T316" s="674"/>
      <c r="U316" s="674"/>
      <c r="V316" s="674"/>
      <c r="W316" s="674"/>
      <c r="X316" s="674"/>
      <c r="Y316" s="674"/>
      <c r="Z316" s="4"/>
    </row>
    <row r="317" spans="1:26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674"/>
      <c r="O317" s="674"/>
      <c r="P317" s="674"/>
      <c r="Q317" s="674"/>
      <c r="R317" s="674"/>
      <c r="S317" s="674"/>
      <c r="T317" s="674"/>
      <c r="U317" s="674"/>
      <c r="V317" s="674"/>
      <c r="W317" s="674"/>
      <c r="X317" s="674"/>
      <c r="Y317" s="674"/>
      <c r="Z317" s="4"/>
    </row>
    <row r="318" spans="1:26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674"/>
      <c r="O318" s="674"/>
      <c r="P318" s="674"/>
      <c r="Q318" s="674"/>
      <c r="R318" s="674"/>
      <c r="S318" s="674"/>
      <c r="T318" s="674"/>
      <c r="U318" s="674"/>
      <c r="V318" s="674"/>
      <c r="W318" s="674"/>
      <c r="X318" s="674"/>
      <c r="Y318" s="674"/>
      <c r="Z318" s="4"/>
    </row>
    <row r="319" spans="1:26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674"/>
      <c r="O319" s="674"/>
      <c r="P319" s="674"/>
      <c r="Q319" s="674"/>
      <c r="R319" s="674"/>
      <c r="S319" s="674"/>
      <c r="T319" s="674"/>
      <c r="U319" s="674"/>
      <c r="V319" s="674"/>
      <c r="W319" s="674"/>
      <c r="X319" s="674"/>
      <c r="Y319" s="674"/>
      <c r="Z319" s="4"/>
    </row>
    <row r="320" spans="1:26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674"/>
      <c r="O320" s="674"/>
      <c r="P320" s="674"/>
      <c r="Q320" s="674"/>
      <c r="R320" s="674"/>
      <c r="S320" s="674"/>
      <c r="T320" s="674"/>
      <c r="U320" s="674"/>
      <c r="V320" s="674"/>
      <c r="W320" s="674"/>
      <c r="X320" s="674"/>
      <c r="Y320" s="674"/>
      <c r="Z320" s="4"/>
    </row>
    <row r="321" spans="1:26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674"/>
      <c r="O321" s="674"/>
      <c r="P321" s="674"/>
      <c r="Q321" s="674"/>
      <c r="R321" s="674"/>
      <c r="S321" s="674"/>
      <c r="T321" s="674"/>
      <c r="U321" s="674"/>
      <c r="V321" s="674"/>
      <c r="W321" s="674"/>
      <c r="X321" s="674"/>
      <c r="Y321" s="674"/>
      <c r="Z321" s="4"/>
    </row>
    <row r="322" spans="1:26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674"/>
      <c r="O322" s="674"/>
      <c r="P322" s="674"/>
      <c r="Q322" s="674"/>
      <c r="R322" s="674"/>
      <c r="S322" s="674"/>
      <c r="T322" s="674"/>
      <c r="U322" s="674"/>
      <c r="V322" s="674"/>
      <c r="W322" s="674"/>
      <c r="X322" s="674"/>
      <c r="Y322" s="674"/>
      <c r="Z322" s="4"/>
    </row>
    <row r="323" spans="1:26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674"/>
      <c r="O323" s="674"/>
      <c r="P323" s="674"/>
      <c r="Q323" s="674"/>
      <c r="R323" s="674"/>
      <c r="S323" s="674"/>
      <c r="T323" s="674"/>
      <c r="U323" s="674"/>
      <c r="V323" s="674"/>
      <c r="W323" s="674"/>
      <c r="X323" s="674"/>
      <c r="Y323" s="674"/>
      <c r="Z323" s="4"/>
    </row>
    <row r="324" spans="1:26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674"/>
      <c r="O324" s="674"/>
      <c r="P324" s="674"/>
      <c r="Q324" s="674"/>
      <c r="R324" s="674"/>
      <c r="S324" s="674"/>
      <c r="T324" s="674"/>
      <c r="U324" s="674"/>
      <c r="V324" s="674"/>
      <c r="W324" s="674"/>
      <c r="X324" s="674"/>
      <c r="Y324" s="674"/>
      <c r="Z324" s="4"/>
    </row>
    <row r="325" spans="1:26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674"/>
      <c r="O325" s="674"/>
      <c r="P325" s="674"/>
      <c r="Q325" s="674"/>
      <c r="R325" s="674"/>
      <c r="S325" s="674"/>
      <c r="T325" s="674"/>
      <c r="U325" s="674"/>
      <c r="V325" s="674"/>
      <c r="W325" s="674"/>
      <c r="X325" s="674"/>
      <c r="Y325" s="674"/>
      <c r="Z325" s="4"/>
    </row>
    <row r="326" spans="1: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674"/>
      <c r="O326" s="674"/>
      <c r="P326" s="674"/>
      <c r="Q326" s="674"/>
      <c r="R326" s="674"/>
      <c r="S326" s="674"/>
      <c r="T326" s="674"/>
      <c r="U326" s="674"/>
      <c r="V326" s="674"/>
      <c r="W326" s="674"/>
      <c r="X326" s="674"/>
      <c r="Y326" s="674"/>
      <c r="Z326" s="4"/>
    </row>
    <row r="327" spans="1:26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674"/>
      <c r="O327" s="674"/>
      <c r="P327" s="674"/>
      <c r="Q327" s="674"/>
      <c r="R327" s="674"/>
      <c r="S327" s="674"/>
      <c r="T327" s="674"/>
      <c r="U327" s="674"/>
      <c r="V327" s="674"/>
      <c r="W327" s="674"/>
      <c r="X327" s="674"/>
      <c r="Y327" s="674"/>
      <c r="Z327" s="4"/>
    </row>
    <row r="328" spans="1:26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674"/>
      <c r="O328" s="674"/>
      <c r="P328" s="674"/>
      <c r="Q328" s="674"/>
      <c r="R328" s="674"/>
      <c r="S328" s="674"/>
      <c r="T328" s="674"/>
      <c r="U328" s="674"/>
      <c r="V328" s="674"/>
      <c r="W328" s="674"/>
      <c r="X328" s="674"/>
      <c r="Y328" s="674"/>
      <c r="Z328" s="4"/>
    </row>
    <row r="329" spans="1:26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674"/>
      <c r="O329" s="674"/>
      <c r="P329" s="674"/>
      <c r="Q329" s="674"/>
      <c r="R329" s="674"/>
      <c r="S329" s="674"/>
      <c r="T329" s="674"/>
      <c r="U329" s="674"/>
      <c r="V329" s="674"/>
      <c r="W329" s="674"/>
      <c r="X329" s="674"/>
      <c r="Y329" s="674"/>
      <c r="Z329" s="4"/>
    </row>
    <row r="330" spans="1:26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674"/>
      <c r="O330" s="674"/>
      <c r="P330" s="674"/>
      <c r="Q330" s="674"/>
      <c r="R330" s="674"/>
      <c r="S330" s="674"/>
      <c r="T330" s="674"/>
      <c r="U330" s="674"/>
      <c r="V330" s="674"/>
      <c r="W330" s="674"/>
      <c r="X330" s="674"/>
      <c r="Y330" s="674"/>
      <c r="Z330" s="4"/>
    </row>
    <row r="331" spans="1:26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674"/>
      <c r="O331" s="674"/>
      <c r="P331" s="674"/>
      <c r="Q331" s="674"/>
      <c r="R331" s="674"/>
      <c r="S331" s="674"/>
      <c r="T331" s="674"/>
      <c r="U331" s="674"/>
      <c r="V331" s="674"/>
      <c r="W331" s="674"/>
      <c r="X331" s="674"/>
      <c r="Y331" s="674"/>
      <c r="Z331" s="4"/>
    </row>
    <row r="332" spans="1:26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674"/>
      <c r="O332" s="674"/>
      <c r="P332" s="674"/>
      <c r="Q332" s="674"/>
      <c r="R332" s="674"/>
      <c r="S332" s="674"/>
      <c r="T332" s="674"/>
      <c r="U332" s="674"/>
      <c r="V332" s="674"/>
      <c r="W332" s="674"/>
      <c r="X332" s="674"/>
      <c r="Y332" s="674"/>
      <c r="Z332" s="4"/>
    </row>
    <row r="333" spans="1:26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674"/>
      <c r="O333" s="674"/>
      <c r="P333" s="674"/>
      <c r="Q333" s="674"/>
      <c r="R333" s="674"/>
      <c r="S333" s="674"/>
      <c r="T333" s="674"/>
      <c r="U333" s="674"/>
      <c r="V333" s="674"/>
      <c r="W333" s="674"/>
      <c r="X333" s="674"/>
      <c r="Y333" s="674"/>
      <c r="Z333" s="4"/>
    </row>
    <row r="334" spans="1:26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674"/>
      <c r="O334" s="674"/>
      <c r="P334" s="674"/>
      <c r="Q334" s="674"/>
      <c r="R334" s="674"/>
      <c r="S334" s="674"/>
      <c r="T334" s="674"/>
      <c r="U334" s="674"/>
      <c r="V334" s="674"/>
      <c r="W334" s="674"/>
      <c r="X334" s="674"/>
      <c r="Y334" s="674"/>
      <c r="Z334" s="4"/>
    </row>
    <row r="335" spans="1:26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674"/>
      <c r="O335" s="674"/>
      <c r="P335" s="674"/>
      <c r="Q335" s="674"/>
      <c r="R335" s="674"/>
      <c r="S335" s="674"/>
      <c r="T335" s="674"/>
      <c r="U335" s="674"/>
      <c r="V335" s="674"/>
      <c r="W335" s="674"/>
      <c r="X335" s="674"/>
      <c r="Y335" s="674"/>
      <c r="Z335" s="4"/>
    </row>
    <row r="336" spans="1:2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674"/>
      <c r="O336" s="674"/>
      <c r="P336" s="674"/>
      <c r="Q336" s="674"/>
      <c r="R336" s="674"/>
      <c r="S336" s="674"/>
      <c r="T336" s="674"/>
      <c r="U336" s="674"/>
      <c r="V336" s="674"/>
      <c r="W336" s="674"/>
      <c r="X336" s="674"/>
      <c r="Y336" s="674"/>
      <c r="Z336" s="4"/>
    </row>
    <row r="337" spans="1:26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674"/>
      <c r="O337" s="674"/>
      <c r="P337" s="674"/>
      <c r="Q337" s="674"/>
      <c r="R337" s="674"/>
      <c r="S337" s="674"/>
      <c r="T337" s="674"/>
      <c r="U337" s="674"/>
      <c r="V337" s="674"/>
      <c r="W337" s="674"/>
      <c r="X337" s="674"/>
      <c r="Y337" s="674"/>
      <c r="Z337" s="4"/>
    </row>
    <row r="338" spans="1:26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674"/>
      <c r="O338" s="674"/>
      <c r="P338" s="674"/>
      <c r="Q338" s="674"/>
      <c r="R338" s="674"/>
      <c r="S338" s="674"/>
      <c r="T338" s="674"/>
      <c r="U338" s="674"/>
      <c r="V338" s="674"/>
      <c r="W338" s="674"/>
      <c r="X338" s="674"/>
      <c r="Y338" s="674"/>
      <c r="Z338" s="4"/>
    </row>
    <row r="339" spans="1:26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674"/>
      <c r="O339" s="674"/>
      <c r="P339" s="674"/>
      <c r="Q339" s="674"/>
      <c r="R339" s="674"/>
      <c r="S339" s="674"/>
      <c r="T339" s="674"/>
      <c r="U339" s="674"/>
      <c r="V339" s="674"/>
      <c r="W339" s="674"/>
      <c r="X339" s="674"/>
      <c r="Y339" s="674"/>
      <c r="Z339" s="4"/>
    </row>
    <row r="340" spans="1:26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674"/>
      <c r="O340" s="674"/>
      <c r="P340" s="674"/>
      <c r="Q340" s="674"/>
      <c r="R340" s="674"/>
      <c r="S340" s="674"/>
      <c r="T340" s="674"/>
      <c r="U340" s="674"/>
      <c r="V340" s="674"/>
      <c r="W340" s="674"/>
      <c r="X340" s="674"/>
      <c r="Y340" s="674"/>
      <c r="Z340" s="4"/>
    </row>
    <row r="341" spans="1:26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674"/>
      <c r="O341" s="674"/>
      <c r="P341" s="674"/>
      <c r="Q341" s="674"/>
      <c r="R341" s="674"/>
      <c r="S341" s="674"/>
      <c r="T341" s="674"/>
      <c r="U341" s="674"/>
      <c r="V341" s="674"/>
      <c r="W341" s="674"/>
      <c r="X341" s="674"/>
      <c r="Y341" s="674"/>
      <c r="Z341" s="4"/>
    </row>
    <row r="342" spans="1:26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674"/>
      <c r="O342" s="674"/>
      <c r="P342" s="674"/>
      <c r="Q342" s="674"/>
      <c r="R342" s="674"/>
      <c r="S342" s="674"/>
      <c r="T342" s="674"/>
      <c r="U342" s="674"/>
      <c r="V342" s="674"/>
      <c r="W342" s="674"/>
      <c r="X342" s="674"/>
      <c r="Y342" s="674"/>
      <c r="Z342" s="4"/>
    </row>
    <row r="343" spans="1:26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674"/>
      <c r="O343" s="674"/>
      <c r="P343" s="674"/>
      <c r="Q343" s="674"/>
      <c r="R343" s="674"/>
      <c r="S343" s="674"/>
      <c r="T343" s="674"/>
      <c r="U343" s="674"/>
      <c r="V343" s="674"/>
      <c r="W343" s="674"/>
      <c r="X343" s="674"/>
      <c r="Y343" s="674"/>
      <c r="Z343" s="4"/>
    </row>
    <row r="344" spans="1:26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674"/>
      <c r="O344" s="674"/>
      <c r="P344" s="674"/>
      <c r="Q344" s="674"/>
      <c r="R344" s="674"/>
      <c r="S344" s="674"/>
      <c r="T344" s="674"/>
      <c r="U344" s="674"/>
      <c r="V344" s="674"/>
      <c r="W344" s="674"/>
      <c r="X344" s="674"/>
      <c r="Y344" s="674"/>
      <c r="Z344" s="4"/>
    </row>
    <row r="345" spans="1:26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674"/>
      <c r="O345" s="674"/>
      <c r="P345" s="674"/>
      <c r="Q345" s="674"/>
      <c r="R345" s="674"/>
      <c r="S345" s="674"/>
      <c r="T345" s="674"/>
      <c r="U345" s="674"/>
      <c r="V345" s="674"/>
      <c r="W345" s="674"/>
      <c r="X345" s="674"/>
      <c r="Y345" s="674"/>
      <c r="Z345" s="4"/>
    </row>
    <row r="346" spans="1:2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674"/>
      <c r="O346" s="674"/>
      <c r="P346" s="674"/>
      <c r="Q346" s="674"/>
      <c r="R346" s="674"/>
      <c r="S346" s="674"/>
      <c r="T346" s="674"/>
      <c r="U346" s="674"/>
      <c r="V346" s="674"/>
      <c r="W346" s="674"/>
      <c r="X346" s="674"/>
      <c r="Y346" s="674"/>
      <c r="Z346" s="4"/>
    </row>
    <row r="347" spans="1:26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674"/>
      <c r="O347" s="674"/>
      <c r="P347" s="674"/>
      <c r="Q347" s="674"/>
      <c r="R347" s="674"/>
      <c r="S347" s="674"/>
      <c r="T347" s="674"/>
      <c r="U347" s="674"/>
      <c r="V347" s="674"/>
      <c r="W347" s="674"/>
      <c r="X347" s="674"/>
      <c r="Y347" s="674"/>
      <c r="Z347" s="4"/>
    </row>
    <row r="348" spans="1:26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674"/>
      <c r="O348" s="674"/>
      <c r="P348" s="674"/>
      <c r="Q348" s="674"/>
      <c r="R348" s="674"/>
      <c r="S348" s="674"/>
      <c r="T348" s="674"/>
      <c r="U348" s="674"/>
      <c r="V348" s="674"/>
      <c r="W348" s="674"/>
      <c r="X348" s="674"/>
      <c r="Y348" s="674"/>
      <c r="Z348" s="4"/>
    </row>
    <row r="349" spans="1:26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674"/>
      <c r="O349" s="674"/>
      <c r="P349" s="674"/>
      <c r="Q349" s="674"/>
      <c r="R349" s="674"/>
      <c r="S349" s="674"/>
      <c r="T349" s="674"/>
      <c r="U349" s="674"/>
      <c r="V349" s="674"/>
      <c r="W349" s="674"/>
      <c r="X349" s="674"/>
      <c r="Y349" s="674"/>
      <c r="Z349" s="4"/>
    </row>
    <row r="350" spans="1:26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674"/>
      <c r="O350" s="674"/>
      <c r="P350" s="674"/>
      <c r="Q350" s="674"/>
      <c r="R350" s="674"/>
      <c r="S350" s="674"/>
      <c r="T350" s="674"/>
      <c r="U350" s="674"/>
      <c r="V350" s="674"/>
      <c r="W350" s="674"/>
      <c r="X350" s="674"/>
      <c r="Y350" s="674"/>
      <c r="Z350" s="4"/>
    </row>
    <row r="351" spans="1:26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674"/>
      <c r="O351" s="674"/>
      <c r="P351" s="674"/>
      <c r="Q351" s="674"/>
      <c r="R351" s="674"/>
      <c r="S351" s="674"/>
      <c r="T351" s="674"/>
      <c r="U351" s="674"/>
      <c r="V351" s="674"/>
      <c r="W351" s="674"/>
      <c r="X351" s="674"/>
      <c r="Y351" s="674"/>
      <c r="Z351" s="4"/>
    </row>
    <row r="352" spans="1:26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674"/>
      <c r="O352" s="674"/>
      <c r="P352" s="674"/>
      <c r="Q352" s="674"/>
      <c r="R352" s="674"/>
      <c r="S352" s="674"/>
      <c r="T352" s="674"/>
      <c r="U352" s="674"/>
      <c r="V352" s="674"/>
      <c r="W352" s="674"/>
      <c r="X352" s="674"/>
      <c r="Y352" s="674"/>
      <c r="Z352" s="4"/>
    </row>
    <row r="353" spans="1:26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674"/>
      <c r="O353" s="674"/>
      <c r="P353" s="674"/>
      <c r="Q353" s="674"/>
      <c r="R353" s="674"/>
      <c r="S353" s="674"/>
      <c r="T353" s="674"/>
      <c r="U353" s="674"/>
      <c r="V353" s="674"/>
      <c r="W353" s="674"/>
      <c r="X353" s="674"/>
      <c r="Y353" s="674"/>
      <c r="Z353" s="4"/>
    </row>
    <row r="354" spans="1:26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674"/>
      <c r="O354" s="674"/>
      <c r="P354" s="674"/>
      <c r="Q354" s="674"/>
      <c r="R354" s="674"/>
      <c r="S354" s="674"/>
      <c r="T354" s="674"/>
      <c r="U354" s="674"/>
      <c r="V354" s="674"/>
      <c r="W354" s="674"/>
      <c r="X354" s="674"/>
      <c r="Y354" s="674"/>
      <c r="Z354" s="4"/>
    </row>
    <row r="355" spans="1:26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674"/>
      <c r="O355" s="674"/>
      <c r="P355" s="674"/>
      <c r="Q355" s="674"/>
      <c r="R355" s="674"/>
      <c r="S355" s="674"/>
      <c r="T355" s="674"/>
      <c r="U355" s="674"/>
      <c r="V355" s="674"/>
      <c r="W355" s="674"/>
      <c r="X355" s="674"/>
      <c r="Y355" s="674"/>
      <c r="Z355" s="4"/>
    </row>
    <row r="356" spans="1:2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674"/>
      <c r="O356" s="674"/>
      <c r="P356" s="674"/>
      <c r="Q356" s="674"/>
      <c r="R356" s="674"/>
      <c r="S356" s="674"/>
      <c r="T356" s="674"/>
      <c r="U356" s="674"/>
      <c r="V356" s="674"/>
      <c r="W356" s="674"/>
      <c r="X356" s="674"/>
      <c r="Y356" s="674"/>
      <c r="Z356" s="4"/>
    </row>
    <row r="357" spans="1:26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674"/>
      <c r="O357" s="674"/>
      <c r="P357" s="674"/>
      <c r="Q357" s="674"/>
      <c r="R357" s="674"/>
      <c r="S357" s="674"/>
      <c r="T357" s="674"/>
      <c r="U357" s="674"/>
      <c r="V357" s="674"/>
      <c r="W357" s="674"/>
      <c r="X357" s="674"/>
      <c r="Y357" s="674"/>
      <c r="Z357" s="4"/>
    </row>
    <row r="358" spans="1:26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674"/>
      <c r="O358" s="674"/>
      <c r="P358" s="674"/>
      <c r="Q358" s="674"/>
      <c r="R358" s="674"/>
      <c r="S358" s="674"/>
      <c r="T358" s="674"/>
      <c r="U358" s="674"/>
      <c r="V358" s="674"/>
      <c r="W358" s="674"/>
      <c r="X358" s="674"/>
      <c r="Y358" s="674"/>
      <c r="Z358" s="4"/>
    </row>
    <row r="359" spans="1:26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674"/>
      <c r="O359" s="674"/>
      <c r="P359" s="674"/>
      <c r="Q359" s="674"/>
      <c r="R359" s="674"/>
      <c r="S359" s="674"/>
      <c r="T359" s="674"/>
      <c r="U359" s="674"/>
      <c r="V359" s="674"/>
      <c r="W359" s="674"/>
      <c r="X359" s="674"/>
      <c r="Y359" s="674"/>
      <c r="Z359" s="4"/>
    </row>
    <row r="360" spans="1:26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674"/>
      <c r="O360" s="674"/>
      <c r="P360" s="674"/>
      <c r="Q360" s="674"/>
      <c r="R360" s="674"/>
      <c r="S360" s="674"/>
      <c r="T360" s="674"/>
      <c r="U360" s="674"/>
      <c r="V360" s="674"/>
      <c r="W360" s="674"/>
      <c r="X360" s="674"/>
      <c r="Y360" s="674"/>
      <c r="Z360" s="4"/>
    </row>
    <row r="361" spans="1:26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674"/>
      <c r="O361" s="674"/>
      <c r="P361" s="674"/>
      <c r="Q361" s="674"/>
      <c r="R361" s="674"/>
      <c r="S361" s="674"/>
      <c r="T361" s="674"/>
      <c r="U361" s="674"/>
      <c r="V361" s="674"/>
      <c r="W361" s="674"/>
      <c r="X361" s="674"/>
      <c r="Y361" s="674"/>
      <c r="Z361" s="4"/>
    </row>
    <row r="362" spans="1:26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674"/>
      <c r="O362" s="674"/>
      <c r="P362" s="674"/>
      <c r="Q362" s="674"/>
      <c r="R362" s="674"/>
      <c r="S362" s="674"/>
      <c r="T362" s="674"/>
      <c r="U362" s="674"/>
      <c r="V362" s="674"/>
      <c r="W362" s="674"/>
      <c r="X362" s="674"/>
      <c r="Y362" s="674"/>
      <c r="Z362" s="4"/>
    </row>
    <row r="363" spans="1:26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674"/>
      <c r="O363" s="674"/>
      <c r="P363" s="674"/>
      <c r="Q363" s="674"/>
      <c r="R363" s="674"/>
      <c r="S363" s="674"/>
      <c r="T363" s="674"/>
      <c r="U363" s="674"/>
      <c r="V363" s="674"/>
      <c r="W363" s="674"/>
      <c r="X363" s="674"/>
      <c r="Y363" s="674"/>
      <c r="Z363" s="4"/>
    </row>
    <row r="364" spans="1:26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674"/>
      <c r="O364" s="674"/>
      <c r="P364" s="674"/>
      <c r="Q364" s="674"/>
      <c r="R364" s="674"/>
      <c r="S364" s="674"/>
      <c r="T364" s="674"/>
      <c r="U364" s="674"/>
      <c r="V364" s="674"/>
      <c r="W364" s="674"/>
      <c r="X364" s="674"/>
      <c r="Y364" s="674"/>
      <c r="Z364" s="4"/>
    </row>
    <row r="365" spans="1:26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674"/>
      <c r="O365" s="674"/>
      <c r="P365" s="674"/>
      <c r="Q365" s="674"/>
      <c r="R365" s="674"/>
      <c r="S365" s="674"/>
      <c r="T365" s="674"/>
      <c r="U365" s="674"/>
      <c r="V365" s="674"/>
      <c r="W365" s="674"/>
      <c r="X365" s="674"/>
      <c r="Y365" s="674"/>
      <c r="Z365" s="4"/>
    </row>
    <row r="366" spans="1:2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674"/>
      <c r="O366" s="674"/>
      <c r="P366" s="674"/>
      <c r="Q366" s="674"/>
      <c r="R366" s="674"/>
      <c r="S366" s="674"/>
      <c r="T366" s="674"/>
      <c r="U366" s="674"/>
      <c r="V366" s="674"/>
      <c r="W366" s="674"/>
      <c r="X366" s="674"/>
      <c r="Y366" s="674"/>
      <c r="Z366" s="4"/>
    </row>
    <row r="367" spans="1:26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674"/>
      <c r="O367" s="674"/>
      <c r="P367" s="674"/>
      <c r="Q367" s="674"/>
      <c r="R367" s="674"/>
      <c r="S367" s="674"/>
      <c r="T367" s="674"/>
      <c r="U367" s="674"/>
      <c r="V367" s="674"/>
      <c r="W367" s="674"/>
      <c r="X367" s="674"/>
      <c r="Y367" s="674"/>
      <c r="Z367" s="4"/>
    </row>
    <row r="368" spans="1:26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674"/>
      <c r="O368" s="674"/>
      <c r="P368" s="674"/>
      <c r="Q368" s="674"/>
      <c r="R368" s="674"/>
      <c r="S368" s="674"/>
      <c r="T368" s="674"/>
      <c r="U368" s="674"/>
      <c r="V368" s="674"/>
      <c r="W368" s="674"/>
      <c r="X368" s="674"/>
      <c r="Y368" s="674"/>
      <c r="Z368" s="4"/>
    </row>
    <row r="369" spans="1:26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674"/>
      <c r="O369" s="674"/>
      <c r="P369" s="674"/>
      <c r="Q369" s="674"/>
      <c r="R369" s="674"/>
      <c r="S369" s="674"/>
      <c r="T369" s="674"/>
      <c r="U369" s="674"/>
      <c r="V369" s="674"/>
      <c r="W369" s="674"/>
      <c r="X369" s="674"/>
      <c r="Y369" s="674"/>
      <c r="Z369" s="4"/>
    </row>
    <row r="370" spans="1:26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674"/>
      <c r="O370" s="674"/>
      <c r="P370" s="674"/>
      <c r="Q370" s="674"/>
      <c r="R370" s="674"/>
      <c r="S370" s="674"/>
      <c r="T370" s="674"/>
      <c r="U370" s="674"/>
      <c r="V370" s="674"/>
      <c r="W370" s="674"/>
      <c r="X370" s="674"/>
      <c r="Y370" s="674"/>
      <c r="Z370" s="4"/>
    </row>
    <row r="371" spans="1:26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674"/>
      <c r="O371" s="674"/>
      <c r="P371" s="674"/>
      <c r="Q371" s="674"/>
      <c r="R371" s="674"/>
      <c r="S371" s="674"/>
      <c r="T371" s="674"/>
      <c r="U371" s="674"/>
      <c r="V371" s="674"/>
      <c r="W371" s="674"/>
      <c r="X371" s="674"/>
      <c r="Y371" s="674"/>
      <c r="Z371" s="4"/>
    </row>
    <row r="372" spans="1:26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674"/>
      <c r="O372" s="674"/>
      <c r="P372" s="674"/>
      <c r="Q372" s="674"/>
      <c r="R372" s="674"/>
      <c r="S372" s="674"/>
      <c r="T372" s="674"/>
      <c r="U372" s="674"/>
      <c r="V372" s="674"/>
      <c r="W372" s="674"/>
      <c r="X372" s="674"/>
      <c r="Y372" s="674"/>
      <c r="Z372" s="4"/>
    </row>
    <row r="373" spans="1:26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674"/>
      <c r="O373" s="674"/>
      <c r="P373" s="674"/>
      <c r="Q373" s="674"/>
      <c r="R373" s="674"/>
      <c r="S373" s="674"/>
      <c r="T373" s="674"/>
      <c r="U373" s="674"/>
      <c r="V373" s="674"/>
      <c r="W373" s="674"/>
      <c r="X373" s="674"/>
      <c r="Y373" s="674"/>
      <c r="Z373" s="4"/>
    </row>
    <row r="374" spans="1:26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674"/>
      <c r="O374" s="674"/>
      <c r="P374" s="674"/>
      <c r="Q374" s="674"/>
      <c r="R374" s="674"/>
      <c r="S374" s="674"/>
      <c r="T374" s="674"/>
      <c r="U374" s="674"/>
      <c r="V374" s="674"/>
      <c r="W374" s="674"/>
      <c r="X374" s="674"/>
      <c r="Y374" s="674"/>
      <c r="Z374" s="4"/>
    </row>
    <row r="375" spans="1:26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674"/>
      <c r="O375" s="674"/>
      <c r="P375" s="674"/>
      <c r="Q375" s="674"/>
      <c r="R375" s="674"/>
      <c r="S375" s="674"/>
      <c r="T375" s="674"/>
      <c r="U375" s="674"/>
      <c r="V375" s="674"/>
      <c r="W375" s="674"/>
      <c r="X375" s="674"/>
      <c r="Y375" s="674"/>
      <c r="Z375" s="4"/>
    </row>
    <row r="376" spans="1:2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674"/>
      <c r="O376" s="674"/>
      <c r="P376" s="674"/>
      <c r="Q376" s="674"/>
      <c r="R376" s="674"/>
      <c r="S376" s="674"/>
      <c r="T376" s="674"/>
      <c r="U376" s="674"/>
      <c r="V376" s="674"/>
      <c r="W376" s="674"/>
      <c r="X376" s="674"/>
      <c r="Y376" s="674"/>
      <c r="Z376" s="4"/>
    </row>
    <row r="377" spans="1:26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674"/>
      <c r="O377" s="674"/>
      <c r="P377" s="674"/>
      <c r="Q377" s="674"/>
      <c r="R377" s="674"/>
      <c r="S377" s="674"/>
      <c r="T377" s="674"/>
      <c r="U377" s="674"/>
      <c r="V377" s="674"/>
      <c r="W377" s="674"/>
      <c r="X377" s="674"/>
      <c r="Y377" s="674"/>
      <c r="Z377" s="4"/>
    </row>
    <row r="378" spans="1:26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674"/>
      <c r="O378" s="674"/>
      <c r="P378" s="674"/>
      <c r="Q378" s="674"/>
      <c r="R378" s="674"/>
      <c r="S378" s="674"/>
      <c r="T378" s="674"/>
      <c r="U378" s="674"/>
      <c r="V378" s="674"/>
      <c r="W378" s="674"/>
      <c r="X378" s="674"/>
      <c r="Y378" s="674"/>
      <c r="Z378" s="4"/>
    </row>
    <row r="379" spans="1:26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674"/>
      <c r="O379" s="674"/>
      <c r="P379" s="674"/>
      <c r="Q379" s="674"/>
      <c r="R379" s="674"/>
      <c r="S379" s="674"/>
      <c r="T379" s="674"/>
      <c r="U379" s="674"/>
      <c r="V379" s="674"/>
      <c r="W379" s="674"/>
      <c r="X379" s="674"/>
      <c r="Y379" s="674"/>
      <c r="Z379" s="4"/>
    </row>
    <row r="380" spans="1:26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674"/>
      <c r="O380" s="674"/>
      <c r="P380" s="674"/>
      <c r="Q380" s="674"/>
      <c r="R380" s="674"/>
      <c r="S380" s="674"/>
      <c r="T380" s="674"/>
      <c r="U380" s="674"/>
      <c r="V380" s="674"/>
      <c r="W380" s="674"/>
      <c r="X380" s="674"/>
      <c r="Y380" s="674"/>
      <c r="Z380" s="4"/>
    </row>
    <row r="381" spans="1:26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674"/>
      <c r="O381" s="674"/>
      <c r="P381" s="674"/>
      <c r="Q381" s="674"/>
      <c r="R381" s="674"/>
      <c r="S381" s="674"/>
      <c r="T381" s="674"/>
      <c r="U381" s="674"/>
      <c r="V381" s="674"/>
      <c r="W381" s="674"/>
      <c r="X381" s="674"/>
      <c r="Y381" s="674"/>
      <c r="Z381" s="4"/>
    </row>
    <row r="382" spans="1:26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674"/>
      <c r="O382" s="674"/>
      <c r="P382" s="674"/>
      <c r="Q382" s="674"/>
      <c r="R382" s="674"/>
      <c r="S382" s="674"/>
      <c r="T382" s="674"/>
      <c r="U382" s="674"/>
      <c r="V382" s="674"/>
      <c r="W382" s="674"/>
      <c r="X382" s="674"/>
      <c r="Y382" s="674"/>
      <c r="Z382" s="4"/>
    </row>
    <row r="383" spans="1:26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674"/>
      <c r="O383" s="674"/>
      <c r="P383" s="674"/>
      <c r="Q383" s="674"/>
      <c r="R383" s="674"/>
      <c r="S383" s="674"/>
      <c r="T383" s="674"/>
      <c r="U383" s="674"/>
      <c r="V383" s="674"/>
      <c r="W383" s="674"/>
      <c r="X383" s="674"/>
      <c r="Y383" s="674"/>
      <c r="Z383" s="4"/>
    </row>
    <row r="384" spans="1:26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674"/>
      <c r="O384" s="674"/>
      <c r="P384" s="674"/>
      <c r="Q384" s="674"/>
      <c r="R384" s="674"/>
      <c r="S384" s="674"/>
      <c r="T384" s="674"/>
      <c r="U384" s="674"/>
      <c r="V384" s="674"/>
      <c r="W384" s="674"/>
      <c r="X384" s="674"/>
      <c r="Y384" s="674"/>
      <c r="Z384" s="4"/>
    </row>
    <row r="385" spans="1:26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674"/>
      <c r="O385" s="674"/>
      <c r="P385" s="674"/>
      <c r="Q385" s="674"/>
      <c r="R385" s="674"/>
      <c r="S385" s="674"/>
      <c r="T385" s="674"/>
      <c r="U385" s="674"/>
      <c r="V385" s="674"/>
      <c r="W385" s="674"/>
      <c r="X385" s="674"/>
      <c r="Y385" s="674"/>
      <c r="Z385" s="4"/>
    </row>
    <row r="386" spans="1:2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674"/>
      <c r="O386" s="674"/>
      <c r="P386" s="674"/>
      <c r="Q386" s="674"/>
      <c r="R386" s="674"/>
      <c r="S386" s="674"/>
      <c r="T386" s="674"/>
      <c r="U386" s="674"/>
      <c r="V386" s="674"/>
      <c r="W386" s="674"/>
      <c r="X386" s="674"/>
      <c r="Y386" s="674"/>
      <c r="Z386" s="4"/>
    </row>
    <row r="387" spans="1:26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674"/>
      <c r="O387" s="674"/>
      <c r="P387" s="674"/>
      <c r="Q387" s="674"/>
      <c r="R387" s="674"/>
      <c r="S387" s="674"/>
      <c r="T387" s="674"/>
      <c r="U387" s="674"/>
      <c r="V387" s="674"/>
      <c r="W387" s="674"/>
      <c r="X387" s="674"/>
      <c r="Y387" s="674"/>
      <c r="Z387" s="4"/>
    </row>
    <row r="388" spans="1:26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674"/>
      <c r="O388" s="674"/>
      <c r="P388" s="674"/>
      <c r="Q388" s="674"/>
      <c r="R388" s="674"/>
      <c r="S388" s="674"/>
      <c r="T388" s="674"/>
      <c r="U388" s="674"/>
      <c r="V388" s="674"/>
      <c r="W388" s="674"/>
      <c r="X388" s="674"/>
      <c r="Y388" s="674"/>
      <c r="Z388" s="4"/>
    </row>
    <row r="389" spans="1:26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674"/>
      <c r="O389" s="674"/>
      <c r="P389" s="674"/>
      <c r="Q389" s="674"/>
      <c r="R389" s="674"/>
      <c r="S389" s="674"/>
      <c r="T389" s="674"/>
      <c r="U389" s="674"/>
      <c r="V389" s="674"/>
      <c r="W389" s="674"/>
      <c r="X389" s="674"/>
      <c r="Y389" s="674"/>
      <c r="Z389" s="4"/>
    </row>
    <row r="390" spans="1:26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674"/>
      <c r="O390" s="674"/>
      <c r="P390" s="674"/>
      <c r="Q390" s="674"/>
      <c r="R390" s="674"/>
      <c r="S390" s="674"/>
      <c r="T390" s="674"/>
      <c r="U390" s="674"/>
      <c r="V390" s="674"/>
      <c r="W390" s="674"/>
      <c r="X390" s="674"/>
      <c r="Y390" s="674"/>
      <c r="Z390" s="4"/>
    </row>
    <row r="391" spans="1:26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674"/>
      <c r="O391" s="674"/>
      <c r="P391" s="674"/>
      <c r="Q391" s="674"/>
      <c r="R391" s="674"/>
      <c r="S391" s="674"/>
      <c r="T391" s="674"/>
      <c r="U391" s="674"/>
      <c r="V391" s="674"/>
      <c r="W391" s="674"/>
      <c r="X391" s="674"/>
      <c r="Y391" s="674"/>
      <c r="Z391" s="4"/>
    </row>
    <row r="392" spans="1:26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674"/>
      <c r="O392" s="674"/>
      <c r="P392" s="674"/>
      <c r="Q392" s="674"/>
      <c r="R392" s="674"/>
      <c r="S392" s="674"/>
      <c r="T392" s="674"/>
      <c r="U392" s="674"/>
      <c r="V392" s="674"/>
      <c r="W392" s="674"/>
      <c r="X392" s="674"/>
      <c r="Y392" s="674"/>
      <c r="Z392" s="4"/>
    </row>
    <row r="393" spans="1:26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674"/>
      <c r="O393" s="674"/>
      <c r="P393" s="674"/>
      <c r="Q393" s="674"/>
      <c r="R393" s="674"/>
      <c r="S393" s="674"/>
      <c r="T393" s="674"/>
      <c r="U393" s="674"/>
      <c r="V393" s="674"/>
      <c r="W393" s="674"/>
      <c r="X393" s="674"/>
      <c r="Y393" s="674"/>
      <c r="Z393" s="4"/>
    </row>
    <row r="394" spans="1:26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674"/>
      <c r="O394" s="674"/>
      <c r="P394" s="674"/>
      <c r="Q394" s="674"/>
      <c r="R394" s="674"/>
      <c r="S394" s="674"/>
      <c r="T394" s="674"/>
      <c r="U394" s="674"/>
      <c r="V394" s="674"/>
      <c r="W394" s="674"/>
      <c r="X394" s="674"/>
      <c r="Y394" s="674"/>
      <c r="Z394" s="4"/>
    </row>
    <row r="395" spans="1:26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674"/>
      <c r="O395" s="674"/>
      <c r="P395" s="674"/>
      <c r="Q395" s="674"/>
      <c r="R395" s="674"/>
      <c r="S395" s="674"/>
      <c r="T395" s="674"/>
      <c r="U395" s="674"/>
      <c r="V395" s="674"/>
      <c r="W395" s="674"/>
      <c r="X395" s="674"/>
      <c r="Y395" s="674"/>
      <c r="Z395" s="4"/>
    </row>
    <row r="396" spans="1:2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674"/>
      <c r="O396" s="674"/>
      <c r="P396" s="674"/>
      <c r="Q396" s="674"/>
      <c r="R396" s="674"/>
      <c r="S396" s="674"/>
      <c r="T396" s="674"/>
      <c r="U396" s="674"/>
      <c r="V396" s="674"/>
      <c r="W396" s="674"/>
      <c r="X396" s="674"/>
      <c r="Y396" s="674"/>
      <c r="Z396" s="4"/>
    </row>
    <row r="397" spans="1:26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674"/>
      <c r="O397" s="674"/>
      <c r="P397" s="674"/>
      <c r="Q397" s="674"/>
      <c r="R397" s="674"/>
      <c r="S397" s="674"/>
      <c r="T397" s="674"/>
      <c r="U397" s="674"/>
      <c r="V397" s="674"/>
      <c r="W397" s="674"/>
      <c r="X397" s="674"/>
      <c r="Y397" s="674"/>
      <c r="Z397" s="4"/>
    </row>
    <row r="398" spans="1:26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674"/>
      <c r="O398" s="674"/>
      <c r="P398" s="674"/>
      <c r="Q398" s="674"/>
      <c r="R398" s="674"/>
      <c r="S398" s="674"/>
      <c r="T398" s="674"/>
      <c r="U398" s="674"/>
      <c r="V398" s="674"/>
      <c r="W398" s="674"/>
      <c r="X398" s="674"/>
      <c r="Y398" s="674"/>
      <c r="Z398" s="4"/>
    </row>
    <row r="399" spans="1:26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674"/>
      <c r="O399" s="674"/>
      <c r="P399" s="674"/>
      <c r="Q399" s="674"/>
      <c r="R399" s="674"/>
      <c r="S399" s="674"/>
      <c r="T399" s="674"/>
      <c r="U399" s="674"/>
      <c r="V399" s="674"/>
      <c r="W399" s="674"/>
      <c r="X399" s="674"/>
      <c r="Y399" s="674"/>
      <c r="Z399" s="4"/>
    </row>
    <row r="400" spans="1:26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674"/>
      <c r="O400" s="674"/>
      <c r="P400" s="674"/>
      <c r="Q400" s="674"/>
      <c r="R400" s="674"/>
      <c r="S400" s="674"/>
      <c r="T400" s="674"/>
      <c r="U400" s="674"/>
      <c r="V400" s="674"/>
      <c r="W400" s="674"/>
      <c r="X400" s="674"/>
      <c r="Y400" s="674"/>
      <c r="Z400" s="4"/>
    </row>
    <row r="401" spans="1:26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674"/>
      <c r="O401" s="674"/>
      <c r="P401" s="674"/>
      <c r="Q401" s="674"/>
      <c r="R401" s="674"/>
      <c r="S401" s="674"/>
      <c r="T401" s="674"/>
      <c r="U401" s="674"/>
      <c r="V401" s="674"/>
      <c r="W401" s="674"/>
      <c r="X401" s="674"/>
      <c r="Y401" s="674"/>
      <c r="Z401" s="4"/>
    </row>
    <row r="402" spans="1:26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674"/>
      <c r="O402" s="674"/>
      <c r="P402" s="674"/>
      <c r="Q402" s="674"/>
      <c r="R402" s="674"/>
      <c r="S402" s="674"/>
      <c r="T402" s="674"/>
      <c r="U402" s="674"/>
      <c r="V402" s="674"/>
      <c r="W402" s="674"/>
      <c r="X402" s="674"/>
      <c r="Y402" s="674"/>
      <c r="Z402" s="4"/>
    </row>
    <row r="403" spans="1:26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674"/>
      <c r="O403" s="674"/>
      <c r="P403" s="674"/>
      <c r="Q403" s="674"/>
      <c r="R403" s="674"/>
      <c r="S403" s="674"/>
      <c r="T403" s="674"/>
      <c r="U403" s="674"/>
      <c r="V403" s="674"/>
      <c r="W403" s="674"/>
      <c r="X403" s="674"/>
      <c r="Y403" s="674"/>
      <c r="Z403" s="4"/>
    </row>
    <row r="404" spans="1:26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674"/>
      <c r="O404" s="674"/>
      <c r="P404" s="674"/>
      <c r="Q404" s="674"/>
      <c r="R404" s="674"/>
      <c r="S404" s="674"/>
      <c r="T404" s="674"/>
      <c r="U404" s="674"/>
      <c r="V404" s="674"/>
      <c r="W404" s="674"/>
      <c r="X404" s="674"/>
      <c r="Y404" s="674"/>
      <c r="Z404" s="4"/>
    </row>
    <row r="405" spans="1:26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674"/>
      <c r="O405" s="674"/>
      <c r="P405" s="674"/>
      <c r="Q405" s="674"/>
      <c r="R405" s="674"/>
      <c r="S405" s="674"/>
      <c r="T405" s="674"/>
      <c r="U405" s="674"/>
      <c r="V405" s="674"/>
      <c r="W405" s="674"/>
      <c r="X405" s="674"/>
      <c r="Y405" s="674"/>
      <c r="Z405" s="4"/>
    </row>
    <row r="406" spans="1:2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674"/>
      <c r="O406" s="674"/>
      <c r="P406" s="674"/>
      <c r="Q406" s="674"/>
      <c r="R406" s="674"/>
      <c r="S406" s="674"/>
      <c r="T406" s="674"/>
      <c r="U406" s="674"/>
      <c r="V406" s="674"/>
      <c r="W406" s="674"/>
      <c r="X406" s="674"/>
      <c r="Y406" s="674"/>
      <c r="Z406" s="4"/>
    </row>
    <row r="407" spans="1:26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674"/>
      <c r="O407" s="674"/>
      <c r="P407" s="674"/>
      <c r="Q407" s="674"/>
      <c r="R407" s="674"/>
      <c r="S407" s="674"/>
      <c r="T407" s="674"/>
      <c r="U407" s="674"/>
      <c r="V407" s="674"/>
      <c r="W407" s="674"/>
      <c r="X407" s="674"/>
      <c r="Y407" s="674"/>
      <c r="Z407" s="4"/>
    </row>
    <row r="408" spans="1:26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674"/>
      <c r="O408" s="674"/>
      <c r="P408" s="674"/>
      <c r="Q408" s="674"/>
      <c r="R408" s="674"/>
      <c r="S408" s="674"/>
      <c r="T408" s="674"/>
      <c r="U408" s="674"/>
      <c r="V408" s="674"/>
      <c r="W408" s="674"/>
      <c r="X408" s="674"/>
      <c r="Y408" s="674"/>
      <c r="Z408" s="4"/>
    </row>
    <row r="409" spans="1:26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674"/>
      <c r="O409" s="674"/>
      <c r="P409" s="674"/>
      <c r="Q409" s="674"/>
      <c r="R409" s="674"/>
      <c r="S409" s="674"/>
      <c r="T409" s="674"/>
      <c r="U409" s="674"/>
      <c r="V409" s="674"/>
      <c r="W409" s="674"/>
      <c r="X409" s="674"/>
      <c r="Y409" s="674"/>
      <c r="Z409" s="4"/>
    </row>
    <row r="410" spans="1:26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674"/>
      <c r="O410" s="674"/>
      <c r="P410" s="674"/>
      <c r="Q410" s="674"/>
      <c r="R410" s="674"/>
      <c r="S410" s="674"/>
      <c r="T410" s="674"/>
      <c r="U410" s="674"/>
      <c r="V410" s="674"/>
      <c r="W410" s="674"/>
      <c r="X410" s="674"/>
      <c r="Y410" s="674"/>
      <c r="Z410" s="4"/>
    </row>
    <row r="411" spans="1:26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674"/>
      <c r="O411" s="674"/>
      <c r="P411" s="674"/>
      <c r="Q411" s="674"/>
      <c r="R411" s="674"/>
      <c r="S411" s="674"/>
      <c r="T411" s="674"/>
      <c r="U411" s="674"/>
      <c r="V411" s="674"/>
      <c r="W411" s="674"/>
      <c r="X411" s="674"/>
      <c r="Y411" s="674"/>
      <c r="Z411" s="4"/>
    </row>
    <row r="412" spans="1:26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674"/>
      <c r="O412" s="674"/>
      <c r="P412" s="674"/>
      <c r="Q412" s="674"/>
      <c r="R412" s="674"/>
      <c r="S412" s="674"/>
      <c r="T412" s="674"/>
      <c r="U412" s="674"/>
      <c r="V412" s="674"/>
      <c r="W412" s="674"/>
      <c r="X412" s="674"/>
      <c r="Y412" s="674"/>
      <c r="Z412" s="4"/>
    </row>
    <row r="413" spans="1:26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674"/>
      <c r="O413" s="674"/>
      <c r="P413" s="674"/>
      <c r="Q413" s="674"/>
      <c r="R413" s="674"/>
      <c r="S413" s="674"/>
      <c r="T413" s="674"/>
      <c r="U413" s="674"/>
      <c r="V413" s="674"/>
      <c r="W413" s="674"/>
      <c r="X413" s="674"/>
      <c r="Y413" s="674"/>
      <c r="Z413" s="4"/>
    </row>
    <row r="414" spans="1:26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674"/>
      <c r="O414" s="674"/>
      <c r="P414" s="674"/>
      <c r="Q414" s="674"/>
      <c r="R414" s="674"/>
      <c r="S414" s="674"/>
      <c r="T414" s="674"/>
      <c r="U414" s="674"/>
      <c r="V414" s="674"/>
      <c r="W414" s="674"/>
      <c r="X414" s="674"/>
      <c r="Y414" s="674"/>
      <c r="Z414" s="4"/>
    </row>
    <row r="415" spans="1:26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674"/>
      <c r="O415" s="674"/>
      <c r="P415" s="674"/>
      <c r="Q415" s="674"/>
      <c r="R415" s="674"/>
      <c r="S415" s="674"/>
      <c r="T415" s="674"/>
      <c r="U415" s="674"/>
      <c r="V415" s="674"/>
      <c r="W415" s="674"/>
      <c r="X415" s="674"/>
      <c r="Y415" s="674"/>
      <c r="Z415" s="4"/>
    </row>
    <row r="416" spans="1:2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674"/>
      <c r="O416" s="674"/>
      <c r="P416" s="674"/>
      <c r="Q416" s="674"/>
      <c r="R416" s="674"/>
      <c r="S416" s="674"/>
      <c r="T416" s="674"/>
      <c r="U416" s="674"/>
      <c r="V416" s="674"/>
      <c r="W416" s="674"/>
      <c r="X416" s="674"/>
      <c r="Y416" s="674"/>
      <c r="Z416" s="4"/>
    </row>
    <row r="417" spans="1:26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674"/>
      <c r="O417" s="674"/>
      <c r="P417" s="674"/>
      <c r="Q417" s="674"/>
      <c r="R417" s="674"/>
      <c r="S417" s="674"/>
      <c r="T417" s="674"/>
      <c r="U417" s="674"/>
      <c r="V417" s="674"/>
      <c r="W417" s="674"/>
      <c r="X417" s="674"/>
      <c r="Y417" s="674"/>
      <c r="Z417" s="4"/>
    </row>
    <row r="418" spans="1:26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674"/>
      <c r="O418" s="674"/>
      <c r="P418" s="674"/>
      <c r="Q418" s="674"/>
      <c r="R418" s="674"/>
      <c r="S418" s="674"/>
      <c r="T418" s="674"/>
      <c r="U418" s="674"/>
      <c r="V418" s="674"/>
      <c r="W418" s="674"/>
      <c r="X418" s="674"/>
      <c r="Y418" s="674"/>
      <c r="Z418" s="4"/>
    </row>
    <row r="419" spans="1:26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674"/>
      <c r="O419" s="674"/>
      <c r="P419" s="674"/>
      <c r="Q419" s="674"/>
      <c r="R419" s="674"/>
      <c r="S419" s="674"/>
      <c r="T419" s="674"/>
      <c r="U419" s="674"/>
      <c r="V419" s="674"/>
      <c r="W419" s="674"/>
      <c r="X419" s="674"/>
      <c r="Y419" s="674"/>
      <c r="Z419" s="4"/>
    </row>
    <row r="420" spans="1:26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674"/>
      <c r="O420" s="674"/>
      <c r="P420" s="674"/>
      <c r="Q420" s="674"/>
      <c r="R420" s="674"/>
      <c r="S420" s="674"/>
      <c r="T420" s="674"/>
      <c r="U420" s="674"/>
      <c r="V420" s="674"/>
      <c r="W420" s="674"/>
      <c r="X420" s="674"/>
      <c r="Y420" s="674"/>
      <c r="Z420" s="4"/>
    </row>
    <row r="421" spans="1:26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674"/>
      <c r="O421" s="674"/>
      <c r="P421" s="674"/>
      <c r="Q421" s="674"/>
      <c r="R421" s="674"/>
      <c r="S421" s="674"/>
      <c r="T421" s="674"/>
      <c r="U421" s="674"/>
      <c r="V421" s="674"/>
      <c r="W421" s="674"/>
      <c r="X421" s="674"/>
      <c r="Y421" s="674"/>
      <c r="Z421" s="4"/>
    </row>
    <row r="422" spans="1:26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674"/>
      <c r="O422" s="674"/>
      <c r="P422" s="674"/>
      <c r="Q422" s="674"/>
      <c r="R422" s="674"/>
      <c r="S422" s="674"/>
      <c r="T422" s="674"/>
      <c r="U422" s="674"/>
      <c r="V422" s="674"/>
      <c r="W422" s="674"/>
      <c r="X422" s="674"/>
      <c r="Y422" s="674"/>
      <c r="Z422" s="4"/>
    </row>
    <row r="423" spans="1:26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674"/>
      <c r="O423" s="674"/>
      <c r="P423" s="674"/>
      <c r="Q423" s="674"/>
      <c r="R423" s="674"/>
      <c r="S423" s="674"/>
      <c r="T423" s="674"/>
      <c r="U423" s="674"/>
      <c r="V423" s="674"/>
      <c r="W423" s="674"/>
      <c r="X423" s="674"/>
      <c r="Y423" s="674"/>
      <c r="Z423" s="4"/>
    </row>
    <row r="424" spans="1:26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674"/>
      <c r="O424" s="674"/>
      <c r="P424" s="674"/>
      <c r="Q424" s="674"/>
      <c r="R424" s="674"/>
      <c r="S424" s="674"/>
      <c r="T424" s="674"/>
      <c r="U424" s="674"/>
      <c r="V424" s="674"/>
      <c r="W424" s="674"/>
      <c r="X424" s="674"/>
      <c r="Y424" s="674"/>
      <c r="Z424" s="4"/>
    </row>
    <row r="425" spans="1:26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674"/>
      <c r="O425" s="674"/>
      <c r="P425" s="674"/>
      <c r="Q425" s="674"/>
      <c r="R425" s="674"/>
      <c r="S425" s="674"/>
      <c r="T425" s="674"/>
      <c r="U425" s="674"/>
      <c r="V425" s="674"/>
      <c r="W425" s="674"/>
      <c r="X425" s="674"/>
      <c r="Y425" s="674"/>
      <c r="Z425" s="4"/>
    </row>
    <row r="426" spans="1: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674"/>
      <c r="O426" s="674"/>
      <c r="P426" s="674"/>
      <c r="Q426" s="674"/>
      <c r="R426" s="674"/>
      <c r="S426" s="674"/>
      <c r="T426" s="674"/>
      <c r="U426" s="674"/>
      <c r="V426" s="674"/>
      <c r="W426" s="674"/>
      <c r="X426" s="674"/>
      <c r="Y426" s="674"/>
      <c r="Z426" s="4"/>
    </row>
    <row r="427" spans="1:26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674"/>
      <c r="O427" s="674"/>
      <c r="P427" s="674"/>
      <c r="Q427" s="674"/>
      <c r="R427" s="674"/>
      <c r="S427" s="674"/>
      <c r="T427" s="674"/>
      <c r="U427" s="674"/>
      <c r="V427" s="674"/>
      <c r="W427" s="674"/>
      <c r="X427" s="674"/>
      <c r="Y427" s="674"/>
      <c r="Z427" s="4"/>
    </row>
    <row r="428" spans="1:26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674"/>
      <c r="O428" s="674"/>
      <c r="P428" s="674"/>
      <c r="Q428" s="674"/>
      <c r="R428" s="674"/>
      <c r="S428" s="674"/>
      <c r="T428" s="674"/>
      <c r="U428" s="674"/>
      <c r="V428" s="674"/>
      <c r="W428" s="674"/>
      <c r="X428" s="674"/>
      <c r="Y428" s="674"/>
      <c r="Z428" s="4"/>
    </row>
    <row r="429" spans="1:26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674"/>
      <c r="O429" s="674"/>
      <c r="P429" s="674"/>
      <c r="Q429" s="674"/>
      <c r="R429" s="674"/>
      <c r="S429" s="674"/>
      <c r="T429" s="674"/>
      <c r="U429" s="674"/>
      <c r="V429" s="674"/>
      <c r="W429" s="674"/>
      <c r="X429" s="674"/>
      <c r="Y429" s="674"/>
      <c r="Z429" s="4"/>
    </row>
    <row r="430" spans="1:26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674"/>
      <c r="O430" s="674"/>
      <c r="P430" s="674"/>
      <c r="Q430" s="674"/>
      <c r="R430" s="674"/>
      <c r="S430" s="674"/>
      <c r="T430" s="674"/>
      <c r="U430" s="674"/>
      <c r="V430" s="674"/>
      <c r="W430" s="674"/>
      <c r="X430" s="674"/>
      <c r="Y430" s="674"/>
      <c r="Z430" s="4"/>
    </row>
    <row r="431" spans="1:26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674"/>
      <c r="O431" s="674"/>
      <c r="P431" s="674"/>
      <c r="Q431" s="674"/>
      <c r="R431" s="674"/>
      <c r="S431" s="674"/>
      <c r="T431" s="674"/>
      <c r="U431" s="674"/>
      <c r="V431" s="674"/>
      <c r="W431" s="674"/>
      <c r="X431" s="674"/>
      <c r="Y431" s="674"/>
      <c r="Z431" s="4"/>
    </row>
    <row r="432" spans="1:26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674"/>
      <c r="O432" s="674"/>
      <c r="P432" s="674"/>
      <c r="Q432" s="674"/>
      <c r="R432" s="674"/>
      <c r="S432" s="674"/>
      <c r="T432" s="674"/>
      <c r="U432" s="674"/>
      <c r="V432" s="674"/>
      <c r="W432" s="674"/>
      <c r="X432" s="674"/>
      <c r="Y432" s="674"/>
      <c r="Z432" s="4"/>
    </row>
    <row r="433" spans="1:26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674"/>
      <c r="O433" s="674"/>
      <c r="P433" s="674"/>
      <c r="Q433" s="674"/>
      <c r="R433" s="674"/>
      <c r="S433" s="674"/>
      <c r="T433" s="674"/>
      <c r="U433" s="674"/>
      <c r="V433" s="674"/>
      <c r="W433" s="674"/>
      <c r="X433" s="674"/>
      <c r="Y433" s="674"/>
      <c r="Z433" s="4"/>
    </row>
    <row r="434" spans="1:26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674"/>
      <c r="O434" s="674"/>
      <c r="P434" s="674"/>
      <c r="Q434" s="674"/>
      <c r="R434" s="674"/>
      <c r="S434" s="674"/>
      <c r="T434" s="674"/>
      <c r="U434" s="674"/>
      <c r="V434" s="674"/>
      <c r="W434" s="674"/>
      <c r="X434" s="674"/>
      <c r="Y434" s="674"/>
      <c r="Z434" s="4"/>
    </row>
    <row r="435" spans="1:26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674"/>
      <c r="O435" s="674"/>
      <c r="P435" s="674"/>
      <c r="Q435" s="674"/>
      <c r="R435" s="674"/>
      <c r="S435" s="674"/>
      <c r="T435" s="674"/>
      <c r="U435" s="674"/>
      <c r="V435" s="674"/>
      <c r="W435" s="674"/>
      <c r="X435" s="674"/>
      <c r="Y435" s="674"/>
      <c r="Z435" s="4"/>
    </row>
    <row r="436" spans="1:2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674"/>
      <c r="O436" s="674"/>
      <c r="P436" s="674"/>
      <c r="Q436" s="674"/>
      <c r="R436" s="674"/>
      <c r="S436" s="674"/>
      <c r="T436" s="674"/>
      <c r="U436" s="674"/>
      <c r="V436" s="674"/>
      <c r="W436" s="674"/>
      <c r="X436" s="674"/>
      <c r="Y436" s="674"/>
      <c r="Z436" s="4"/>
    </row>
    <row r="437" spans="1:26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674"/>
      <c r="O437" s="674"/>
      <c r="P437" s="674"/>
      <c r="Q437" s="674"/>
      <c r="R437" s="674"/>
      <c r="S437" s="674"/>
      <c r="T437" s="674"/>
      <c r="U437" s="674"/>
      <c r="V437" s="674"/>
      <c r="W437" s="674"/>
      <c r="X437" s="674"/>
      <c r="Y437" s="674"/>
      <c r="Z437" s="4"/>
    </row>
    <row r="438" spans="1:26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674"/>
      <c r="O438" s="674"/>
      <c r="P438" s="674"/>
      <c r="Q438" s="674"/>
      <c r="R438" s="674"/>
      <c r="S438" s="674"/>
      <c r="T438" s="674"/>
      <c r="U438" s="674"/>
      <c r="V438" s="674"/>
      <c r="W438" s="674"/>
      <c r="X438" s="674"/>
      <c r="Y438" s="674"/>
      <c r="Z438" s="4"/>
    </row>
    <row r="439" spans="1:26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674"/>
      <c r="O439" s="674"/>
      <c r="P439" s="674"/>
      <c r="Q439" s="674"/>
      <c r="R439" s="674"/>
      <c r="S439" s="674"/>
      <c r="T439" s="674"/>
      <c r="U439" s="674"/>
      <c r="V439" s="674"/>
      <c r="W439" s="674"/>
      <c r="X439" s="674"/>
      <c r="Y439" s="674"/>
      <c r="Z439" s="4"/>
    </row>
    <row r="440" spans="1:26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674"/>
      <c r="O440" s="674"/>
      <c r="P440" s="674"/>
      <c r="Q440" s="674"/>
      <c r="R440" s="674"/>
      <c r="S440" s="674"/>
      <c r="T440" s="674"/>
      <c r="U440" s="674"/>
      <c r="V440" s="674"/>
      <c r="W440" s="674"/>
      <c r="X440" s="674"/>
      <c r="Y440" s="674"/>
      <c r="Z440" s="4"/>
    </row>
    <row r="441" spans="1:26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674"/>
      <c r="O441" s="674"/>
      <c r="P441" s="674"/>
      <c r="Q441" s="674"/>
      <c r="R441" s="674"/>
      <c r="S441" s="674"/>
      <c r="T441" s="674"/>
      <c r="U441" s="674"/>
      <c r="V441" s="674"/>
      <c r="W441" s="674"/>
      <c r="X441" s="674"/>
      <c r="Y441" s="674"/>
      <c r="Z441" s="4"/>
    </row>
    <row r="442" spans="1:26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674"/>
      <c r="O442" s="674"/>
      <c r="P442" s="674"/>
      <c r="Q442" s="674"/>
      <c r="R442" s="674"/>
      <c r="S442" s="674"/>
      <c r="T442" s="674"/>
      <c r="U442" s="674"/>
      <c r="V442" s="674"/>
      <c r="W442" s="674"/>
      <c r="X442" s="674"/>
      <c r="Y442" s="674"/>
      <c r="Z442" s="4"/>
    </row>
    <row r="443" spans="1:26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674"/>
      <c r="O443" s="674"/>
      <c r="P443" s="674"/>
      <c r="Q443" s="674"/>
      <c r="R443" s="674"/>
      <c r="S443" s="674"/>
      <c r="T443" s="674"/>
      <c r="U443" s="674"/>
      <c r="V443" s="674"/>
      <c r="W443" s="674"/>
      <c r="X443" s="674"/>
      <c r="Y443" s="674"/>
      <c r="Z443" s="4"/>
    </row>
    <row r="444" spans="1:26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674"/>
      <c r="O444" s="674"/>
      <c r="P444" s="674"/>
      <c r="Q444" s="674"/>
      <c r="R444" s="674"/>
      <c r="S444" s="674"/>
      <c r="T444" s="674"/>
      <c r="U444" s="674"/>
      <c r="V444" s="674"/>
      <c r="W444" s="674"/>
      <c r="X444" s="674"/>
      <c r="Y444" s="674"/>
      <c r="Z444" s="4"/>
    </row>
    <row r="445" spans="1:26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674"/>
      <c r="O445" s="674"/>
      <c r="P445" s="674"/>
      <c r="Q445" s="674"/>
      <c r="R445" s="674"/>
      <c r="S445" s="674"/>
      <c r="T445" s="674"/>
      <c r="U445" s="674"/>
      <c r="V445" s="674"/>
      <c r="W445" s="674"/>
      <c r="X445" s="674"/>
      <c r="Y445" s="674"/>
      <c r="Z445" s="4"/>
    </row>
    <row r="446" spans="1:2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674"/>
      <c r="O446" s="674"/>
      <c r="P446" s="674"/>
      <c r="Q446" s="674"/>
      <c r="R446" s="674"/>
      <c r="S446" s="674"/>
      <c r="T446" s="674"/>
      <c r="U446" s="674"/>
      <c r="V446" s="674"/>
      <c r="W446" s="674"/>
      <c r="X446" s="674"/>
      <c r="Y446" s="674"/>
      <c r="Z446" s="4"/>
    </row>
    <row r="447" spans="1:26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674"/>
      <c r="O447" s="674"/>
      <c r="P447" s="674"/>
      <c r="Q447" s="674"/>
      <c r="R447" s="674"/>
      <c r="S447" s="674"/>
      <c r="T447" s="674"/>
      <c r="U447" s="674"/>
      <c r="V447" s="674"/>
      <c r="W447" s="674"/>
      <c r="X447" s="674"/>
      <c r="Y447" s="674"/>
      <c r="Z447" s="4"/>
    </row>
    <row r="448" spans="1:26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674"/>
      <c r="O448" s="674"/>
      <c r="P448" s="674"/>
      <c r="Q448" s="674"/>
      <c r="R448" s="674"/>
      <c r="S448" s="674"/>
      <c r="T448" s="674"/>
      <c r="U448" s="674"/>
      <c r="V448" s="674"/>
      <c r="W448" s="674"/>
      <c r="X448" s="674"/>
      <c r="Y448" s="674"/>
      <c r="Z448" s="4"/>
    </row>
    <row r="449" spans="1:26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674"/>
      <c r="O449" s="674"/>
      <c r="P449" s="674"/>
      <c r="Q449" s="674"/>
      <c r="R449" s="674"/>
      <c r="S449" s="674"/>
      <c r="T449" s="674"/>
      <c r="U449" s="674"/>
      <c r="V449" s="674"/>
      <c r="W449" s="674"/>
      <c r="X449" s="674"/>
      <c r="Y449" s="674"/>
      <c r="Z449" s="4"/>
    </row>
    <row r="450" spans="1:26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674"/>
      <c r="O450" s="674"/>
      <c r="P450" s="674"/>
      <c r="Q450" s="674"/>
      <c r="R450" s="674"/>
      <c r="S450" s="674"/>
      <c r="T450" s="674"/>
      <c r="U450" s="674"/>
      <c r="V450" s="674"/>
      <c r="W450" s="674"/>
      <c r="X450" s="674"/>
      <c r="Y450" s="674"/>
      <c r="Z450" s="4"/>
    </row>
    <row r="451" spans="1:26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674"/>
      <c r="O451" s="674"/>
      <c r="P451" s="674"/>
      <c r="Q451" s="674"/>
      <c r="R451" s="674"/>
      <c r="S451" s="674"/>
      <c r="T451" s="674"/>
      <c r="U451" s="674"/>
      <c r="V451" s="674"/>
      <c r="W451" s="674"/>
      <c r="X451" s="674"/>
      <c r="Y451" s="674"/>
      <c r="Z451" s="4"/>
    </row>
    <row r="452" spans="1:26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674"/>
      <c r="O452" s="674"/>
      <c r="P452" s="674"/>
      <c r="Q452" s="674"/>
      <c r="R452" s="674"/>
      <c r="S452" s="674"/>
      <c r="T452" s="674"/>
      <c r="U452" s="674"/>
      <c r="V452" s="674"/>
      <c r="W452" s="674"/>
      <c r="X452" s="674"/>
      <c r="Y452" s="674"/>
      <c r="Z452" s="4"/>
    </row>
    <row r="453" spans="1:26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674"/>
      <c r="O453" s="674"/>
      <c r="P453" s="674"/>
      <c r="Q453" s="674"/>
      <c r="R453" s="674"/>
      <c r="S453" s="674"/>
      <c r="T453" s="674"/>
      <c r="U453" s="674"/>
      <c r="V453" s="674"/>
      <c r="W453" s="674"/>
      <c r="X453" s="674"/>
      <c r="Y453" s="674"/>
      <c r="Z453" s="4"/>
    </row>
    <row r="454" spans="1:26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674"/>
      <c r="O454" s="674"/>
      <c r="P454" s="674"/>
      <c r="Q454" s="674"/>
      <c r="R454" s="674"/>
      <c r="S454" s="674"/>
      <c r="T454" s="674"/>
      <c r="U454" s="674"/>
      <c r="V454" s="674"/>
      <c r="W454" s="674"/>
      <c r="X454" s="674"/>
      <c r="Y454" s="674"/>
      <c r="Z454" s="4"/>
    </row>
    <row r="455" spans="1:26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674"/>
      <c r="O455" s="674"/>
      <c r="P455" s="674"/>
      <c r="Q455" s="674"/>
      <c r="R455" s="674"/>
      <c r="S455" s="674"/>
      <c r="T455" s="674"/>
      <c r="U455" s="674"/>
      <c r="V455" s="674"/>
      <c r="W455" s="674"/>
      <c r="X455" s="674"/>
      <c r="Y455" s="674"/>
      <c r="Z455" s="4"/>
    </row>
    <row r="456" spans="1:2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674"/>
      <c r="O456" s="674"/>
      <c r="P456" s="674"/>
      <c r="Q456" s="674"/>
      <c r="R456" s="674"/>
      <c r="S456" s="674"/>
      <c r="T456" s="674"/>
      <c r="U456" s="674"/>
      <c r="V456" s="674"/>
      <c r="W456" s="674"/>
      <c r="X456" s="674"/>
      <c r="Y456" s="674"/>
      <c r="Z456" s="4"/>
    </row>
    <row r="457" spans="1:26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674"/>
      <c r="O457" s="674"/>
      <c r="P457" s="674"/>
      <c r="Q457" s="674"/>
      <c r="R457" s="674"/>
      <c r="S457" s="674"/>
      <c r="T457" s="674"/>
      <c r="U457" s="674"/>
      <c r="V457" s="674"/>
      <c r="W457" s="674"/>
      <c r="X457" s="674"/>
      <c r="Y457" s="674"/>
      <c r="Z457" s="4"/>
    </row>
    <row r="458" spans="1:26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674"/>
      <c r="O458" s="674"/>
      <c r="P458" s="674"/>
      <c r="Q458" s="674"/>
      <c r="R458" s="674"/>
      <c r="S458" s="674"/>
      <c r="T458" s="674"/>
      <c r="U458" s="674"/>
      <c r="V458" s="674"/>
      <c r="W458" s="674"/>
      <c r="X458" s="674"/>
      <c r="Y458" s="674"/>
      <c r="Z458" s="4"/>
    </row>
    <row r="459" spans="1:26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674"/>
      <c r="O459" s="674"/>
      <c r="P459" s="674"/>
      <c r="Q459" s="674"/>
      <c r="R459" s="674"/>
      <c r="S459" s="674"/>
      <c r="T459" s="674"/>
      <c r="U459" s="674"/>
      <c r="V459" s="674"/>
      <c r="W459" s="674"/>
      <c r="X459" s="674"/>
      <c r="Y459" s="674"/>
      <c r="Z459" s="4"/>
    </row>
    <row r="460" spans="1:26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674"/>
      <c r="O460" s="674"/>
      <c r="P460" s="674"/>
      <c r="Q460" s="674"/>
      <c r="R460" s="674"/>
      <c r="S460" s="674"/>
      <c r="T460" s="674"/>
      <c r="U460" s="674"/>
      <c r="V460" s="674"/>
      <c r="W460" s="674"/>
      <c r="X460" s="674"/>
      <c r="Y460" s="674"/>
      <c r="Z460" s="4"/>
    </row>
    <row r="461" spans="1:26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674"/>
      <c r="O461" s="674"/>
      <c r="P461" s="674"/>
      <c r="Q461" s="674"/>
      <c r="R461" s="674"/>
      <c r="S461" s="674"/>
      <c r="T461" s="674"/>
      <c r="U461" s="674"/>
      <c r="V461" s="674"/>
      <c r="W461" s="674"/>
      <c r="X461" s="674"/>
      <c r="Y461" s="674"/>
      <c r="Z461" s="4"/>
    </row>
    <row r="462" spans="1:26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674"/>
      <c r="O462" s="674"/>
      <c r="P462" s="674"/>
      <c r="Q462" s="674"/>
      <c r="R462" s="674"/>
      <c r="S462" s="674"/>
      <c r="T462" s="674"/>
      <c r="U462" s="674"/>
      <c r="V462" s="674"/>
      <c r="W462" s="674"/>
      <c r="X462" s="674"/>
      <c r="Y462" s="674"/>
      <c r="Z462" s="4"/>
    </row>
    <row r="463" spans="1:26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674"/>
      <c r="O463" s="674"/>
      <c r="P463" s="674"/>
      <c r="Q463" s="674"/>
      <c r="R463" s="674"/>
      <c r="S463" s="674"/>
      <c r="T463" s="674"/>
      <c r="U463" s="674"/>
      <c r="V463" s="674"/>
      <c r="W463" s="674"/>
      <c r="X463" s="674"/>
      <c r="Y463" s="674"/>
      <c r="Z463" s="4"/>
    </row>
    <row r="464" spans="1:26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674"/>
      <c r="O464" s="674"/>
      <c r="P464" s="674"/>
      <c r="Q464" s="674"/>
      <c r="R464" s="674"/>
      <c r="S464" s="674"/>
      <c r="T464" s="674"/>
      <c r="U464" s="674"/>
      <c r="V464" s="674"/>
      <c r="W464" s="674"/>
      <c r="X464" s="674"/>
      <c r="Y464" s="674"/>
      <c r="Z464" s="4"/>
    </row>
    <row r="465" spans="1:26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674"/>
      <c r="O465" s="674"/>
      <c r="P465" s="674"/>
      <c r="Q465" s="674"/>
      <c r="R465" s="674"/>
      <c r="S465" s="674"/>
      <c r="T465" s="674"/>
      <c r="U465" s="674"/>
      <c r="V465" s="674"/>
      <c r="W465" s="674"/>
      <c r="X465" s="674"/>
      <c r="Y465" s="674"/>
      <c r="Z465" s="4"/>
    </row>
    <row r="466" spans="1:2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674"/>
      <c r="O466" s="674"/>
      <c r="P466" s="674"/>
      <c r="Q466" s="674"/>
      <c r="R466" s="674"/>
      <c r="S466" s="674"/>
      <c r="T466" s="674"/>
      <c r="U466" s="674"/>
      <c r="V466" s="674"/>
      <c r="W466" s="674"/>
      <c r="X466" s="674"/>
      <c r="Y466" s="674"/>
      <c r="Z466" s="4"/>
    </row>
    <row r="467" spans="1:26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674"/>
      <c r="O467" s="674"/>
      <c r="P467" s="674"/>
      <c r="Q467" s="674"/>
      <c r="R467" s="674"/>
      <c r="S467" s="674"/>
      <c r="T467" s="674"/>
      <c r="U467" s="674"/>
      <c r="V467" s="674"/>
      <c r="W467" s="674"/>
      <c r="X467" s="674"/>
      <c r="Y467" s="674"/>
      <c r="Z467" s="4"/>
    </row>
    <row r="468" spans="1:26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674"/>
      <c r="O468" s="674"/>
      <c r="P468" s="674"/>
      <c r="Q468" s="674"/>
      <c r="R468" s="674"/>
      <c r="S468" s="674"/>
      <c r="T468" s="674"/>
      <c r="U468" s="674"/>
      <c r="V468" s="674"/>
      <c r="W468" s="674"/>
      <c r="X468" s="674"/>
      <c r="Y468" s="674"/>
      <c r="Z468" s="4"/>
    </row>
    <row r="469" spans="1:26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674"/>
      <c r="O469" s="674"/>
      <c r="P469" s="674"/>
      <c r="Q469" s="674"/>
      <c r="R469" s="674"/>
      <c r="S469" s="674"/>
      <c r="T469" s="674"/>
      <c r="U469" s="674"/>
      <c r="V469" s="674"/>
      <c r="W469" s="674"/>
      <c r="X469" s="674"/>
      <c r="Y469" s="674"/>
      <c r="Z469" s="4"/>
    </row>
    <row r="470" spans="1:26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674"/>
      <c r="O470" s="674"/>
      <c r="P470" s="674"/>
      <c r="Q470" s="674"/>
      <c r="R470" s="674"/>
      <c r="S470" s="674"/>
      <c r="T470" s="674"/>
      <c r="U470" s="674"/>
      <c r="V470" s="674"/>
      <c r="W470" s="674"/>
      <c r="X470" s="674"/>
      <c r="Y470" s="674"/>
      <c r="Z470" s="4"/>
    </row>
    <row r="471" spans="1:26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674"/>
      <c r="O471" s="674"/>
      <c r="P471" s="674"/>
      <c r="Q471" s="674"/>
      <c r="R471" s="674"/>
      <c r="S471" s="674"/>
      <c r="T471" s="674"/>
      <c r="U471" s="674"/>
      <c r="V471" s="674"/>
      <c r="W471" s="674"/>
      <c r="X471" s="674"/>
      <c r="Y471" s="674"/>
      <c r="Z471" s="4"/>
    </row>
    <row r="472" spans="1:26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674"/>
      <c r="O472" s="674"/>
      <c r="P472" s="674"/>
      <c r="Q472" s="674"/>
      <c r="R472" s="674"/>
      <c r="S472" s="674"/>
      <c r="T472" s="674"/>
      <c r="U472" s="674"/>
      <c r="V472" s="674"/>
      <c r="W472" s="674"/>
      <c r="X472" s="674"/>
      <c r="Y472" s="674"/>
      <c r="Z472" s="4"/>
    </row>
    <row r="473" spans="1:26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674"/>
      <c r="O473" s="674"/>
      <c r="P473" s="674"/>
      <c r="Q473" s="674"/>
      <c r="R473" s="674"/>
      <c r="S473" s="674"/>
      <c r="T473" s="674"/>
      <c r="U473" s="674"/>
      <c r="V473" s="674"/>
      <c r="W473" s="674"/>
      <c r="X473" s="674"/>
      <c r="Y473" s="674"/>
      <c r="Z473" s="4"/>
    </row>
    <row r="474" spans="1:26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674"/>
      <c r="O474" s="674"/>
      <c r="P474" s="674"/>
      <c r="Q474" s="674"/>
      <c r="R474" s="674"/>
      <c r="S474" s="674"/>
      <c r="T474" s="674"/>
      <c r="U474" s="674"/>
      <c r="V474" s="674"/>
      <c r="W474" s="674"/>
      <c r="X474" s="674"/>
      <c r="Y474" s="674"/>
      <c r="Z474" s="4"/>
    </row>
    <row r="475" spans="1:26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674"/>
      <c r="O475" s="674"/>
      <c r="P475" s="674"/>
      <c r="Q475" s="674"/>
      <c r="R475" s="674"/>
      <c r="S475" s="674"/>
      <c r="T475" s="674"/>
      <c r="U475" s="674"/>
      <c r="V475" s="674"/>
      <c r="W475" s="674"/>
      <c r="X475" s="674"/>
      <c r="Y475" s="674"/>
      <c r="Z475" s="4"/>
    </row>
    <row r="476" spans="1:2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674"/>
      <c r="O476" s="674"/>
      <c r="P476" s="674"/>
      <c r="Q476" s="674"/>
      <c r="R476" s="674"/>
      <c r="S476" s="674"/>
      <c r="T476" s="674"/>
      <c r="U476" s="674"/>
      <c r="V476" s="674"/>
      <c r="W476" s="674"/>
      <c r="X476" s="674"/>
      <c r="Y476" s="674"/>
      <c r="Z476" s="4"/>
    </row>
    <row r="477" spans="1:26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674"/>
      <c r="O477" s="674"/>
      <c r="P477" s="674"/>
      <c r="Q477" s="674"/>
      <c r="R477" s="674"/>
      <c r="S477" s="674"/>
      <c r="T477" s="674"/>
      <c r="U477" s="674"/>
      <c r="V477" s="674"/>
      <c r="W477" s="674"/>
      <c r="X477" s="674"/>
      <c r="Y477" s="674"/>
      <c r="Z477" s="4"/>
    </row>
    <row r="478" spans="1:26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674"/>
      <c r="O478" s="674"/>
      <c r="P478" s="674"/>
      <c r="Q478" s="674"/>
      <c r="R478" s="674"/>
      <c r="S478" s="674"/>
      <c r="T478" s="674"/>
      <c r="U478" s="674"/>
      <c r="V478" s="674"/>
      <c r="W478" s="674"/>
      <c r="X478" s="674"/>
      <c r="Y478" s="674"/>
      <c r="Z478" s="4"/>
    </row>
    <row r="479" spans="1:26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674"/>
      <c r="O479" s="674"/>
      <c r="P479" s="674"/>
      <c r="Q479" s="674"/>
      <c r="R479" s="674"/>
      <c r="S479" s="674"/>
      <c r="T479" s="674"/>
      <c r="U479" s="674"/>
      <c r="V479" s="674"/>
      <c r="W479" s="674"/>
      <c r="X479" s="674"/>
      <c r="Y479" s="674"/>
      <c r="Z479" s="4"/>
    </row>
    <row r="480" spans="1:26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674"/>
      <c r="O480" s="674"/>
      <c r="P480" s="674"/>
      <c r="Q480" s="674"/>
      <c r="R480" s="674"/>
      <c r="S480" s="674"/>
      <c r="T480" s="674"/>
      <c r="U480" s="674"/>
      <c r="V480" s="674"/>
      <c r="W480" s="674"/>
      <c r="X480" s="674"/>
      <c r="Y480" s="674"/>
      <c r="Z480" s="4"/>
    </row>
    <row r="481" spans="1:26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674"/>
      <c r="O481" s="674"/>
      <c r="P481" s="674"/>
      <c r="Q481" s="674"/>
      <c r="R481" s="674"/>
      <c r="S481" s="674"/>
      <c r="T481" s="674"/>
      <c r="U481" s="674"/>
      <c r="V481" s="674"/>
      <c r="W481" s="674"/>
      <c r="X481" s="674"/>
      <c r="Y481" s="674"/>
      <c r="Z481" s="4"/>
    </row>
    <row r="482" spans="1:26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674"/>
      <c r="O482" s="674"/>
      <c r="P482" s="674"/>
      <c r="Q482" s="674"/>
      <c r="R482" s="674"/>
      <c r="S482" s="674"/>
      <c r="T482" s="674"/>
      <c r="U482" s="674"/>
      <c r="V482" s="674"/>
      <c r="W482" s="674"/>
      <c r="X482" s="674"/>
      <c r="Y482" s="674"/>
      <c r="Z482" s="4"/>
    </row>
    <row r="483" spans="1:26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674"/>
      <c r="O483" s="674"/>
      <c r="P483" s="674"/>
      <c r="Q483" s="674"/>
      <c r="R483" s="674"/>
      <c r="S483" s="674"/>
      <c r="T483" s="674"/>
      <c r="U483" s="674"/>
      <c r="V483" s="674"/>
      <c r="W483" s="674"/>
      <c r="X483" s="674"/>
      <c r="Y483" s="674"/>
      <c r="Z483" s="4"/>
    </row>
    <row r="484" spans="1:26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674"/>
      <c r="O484" s="674"/>
      <c r="P484" s="674"/>
      <c r="Q484" s="674"/>
      <c r="R484" s="674"/>
      <c r="S484" s="674"/>
      <c r="T484" s="674"/>
      <c r="U484" s="674"/>
      <c r="V484" s="674"/>
      <c r="W484" s="674"/>
      <c r="X484" s="674"/>
      <c r="Y484" s="674"/>
      <c r="Z484" s="4"/>
    </row>
    <row r="485" spans="1:26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674"/>
      <c r="O485" s="674"/>
      <c r="P485" s="674"/>
      <c r="Q485" s="674"/>
      <c r="R485" s="674"/>
      <c r="S485" s="674"/>
      <c r="T485" s="674"/>
      <c r="U485" s="674"/>
      <c r="V485" s="674"/>
      <c r="W485" s="674"/>
      <c r="X485" s="674"/>
      <c r="Y485" s="674"/>
      <c r="Z485" s="4"/>
    </row>
    <row r="486" spans="1:2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674"/>
      <c r="O486" s="674"/>
      <c r="P486" s="674"/>
      <c r="Q486" s="674"/>
      <c r="R486" s="674"/>
      <c r="S486" s="674"/>
      <c r="T486" s="674"/>
      <c r="U486" s="674"/>
      <c r="V486" s="674"/>
      <c r="W486" s="674"/>
      <c r="X486" s="674"/>
      <c r="Y486" s="674"/>
      <c r="Z486" s="4"/>
    </row>
    <row r="487" spans="1:26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674"/>
      <c r="O487" s="674"/>
      <c r="P487" s="674"/>
      <c r="Q487" s="674"/>
      <c r="R487" s="674"/>
      <c r="S487" s="674"/>
      <c r="T487" s="674"/>
      <c r="U487" s="674"/>
      <c r="V487" s="674"/>
      <c r="W487" s="674"/>
      <c r="X487" s="674"/>
      <c r="Y487" s="674"/>
      <c r="Z487" s="4"/>
    </row>
    <row r="488" spans="1:26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674"/>
      <c r="O488" s="674"/>
      <c r="P488" s="674"/>
      <c r="Q488" s="674"/>
      <c r="R488" s="674"/>
      <c r="S488" s="674"/>
      <c r="T488" s="674"/>
      <c r="U488" s="674"/>
      <c r="V488" s="674"/>
      <c r="W488" s="674"/>
      <c r="X488" s="674"/>
      <c r="Y488" s="674"/>
      <c r="Z488" s="4"/>
    </row>
    <row r="489" spans="1:26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674"/>
      <c r="O489" s="674"/>
      <c r="P489" s="674"/>
      <c r="Q489" s="674"/>
      <c r="R489" s="674"/>
      <c r="S489" s="674"/>
      <c r="T489" s="674"/>
      <c r="U489" s="674"/>
      <c r="V489" s="674"/>
      <c r="W489" s="674"/>
      <c r="X489" s="674"/>
      <c r="Y489" s="674"/>
      <c r="Z489" s="4"/>
    </row>
    <row r="490" spans="1:26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674"/>
      <c r="O490" s="674"/>
      <c r="P490" s="674"/>
      <c r="Q490" s="674"/>
      <c r="R490" s="674"/>
      <c r="S490" s="674"/>
      <c r="T490" s="674"/>
      <c r="U490" s="674"/>
      <c r="V490" s="674"/>
      <c r="W490" s="674"/>
      <c r="X490" s="674"/>
      <c r="Y490" s="674"/>
      <c r="Z490" s="4"/>
    </row>
    <row r="491" spans="1:26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674"/>
      <c r="O491" s="674"/>
      <c r="P491" s="674"/>
      <c r="Q491" s="674"/>
      <c r="R491" s="674"/>
      <c r="S491" s="674"/>
      <c r="T491" s="674"/>
      <c r="U491" s="674"/>
      <c r="V491" s="674"/>
      <c r="W491" s="674"/>
      <c r="X491" s="674"/>
      <c r="Y491" s="674"/>
      <c r="Z491" s="4"/>
    </row>
    <row r="492" spans="1:26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674"/>
      <c r="O492" s="674"/>
      <c r="P492" s="674"/>
      <c r="Q492" s="674"/>
      <c r="R492" s="674"/>
      <c r="S492" s="674"/>
      <c r="T492" s="674"/>
      <c r="U492" s="674"/>
      <c r="V492" s="674"/>
      <c r="W492" s="674"/>
      <c r="X492" s="674"/>
      <c r="Y492" s="674"/>
      <c r="Z492" s="4"/>
    </row>
    <row r="493" spans="1:26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674"/>
      <c r="O493" s="674"/>
      <c r="P493" s="674"/>
      <c r="Q493" s="674"/>
      <c r="R493" s="674"/>
      <c r="S493" s="674"/>
      <c r="T493" s="674"/>
      <c r="U493" s="674"/>
      <c r="V493" s="674"/>
      <c r="W493" s="674"/>
      <c r="X493" s="674"/>
      <c r="Y493" s="674"/>
      <c r="Z493" s="4"/>
    </row>
    <row r="494" spans="1:26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674"/>
      <c r="O494" s="674"/>
      <c r="P494" s="674"/>
      <c r="Q494" s="674"/>
      <c r="R494" s="674"/>
      <c r="S494" s="674"/>
      <c r="T494" s="674"/>
      <c r="U494" s="674"/>
      <c r="V494" s="674"/>
      <c r="W494" s="674"/>
      <c r="X494" s="674"/>
      <c r="Y494" s="674"/>
      <c r="Z494" s="4"/>
    </row>
    <row r="495" spans="1:26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674"/>
      <c r="O495" s="674"/>
      <c r="P495" s="674"/>
      <c r="Q495" s="674"/>
      <c r="R495" s="674"/>
      <c r="S495" s="674"/>
      <c r="T495" s="674"/>
      <c r="U495" s="674"/>
      <c r="V495" s="674"/>
      <c r="W495" s="674"/>
      <c r="X495" s="674"/>
      <c r="Y495" s="674"/>
      <c r="Z495" s="4"/>
    </row>
    <row r="496" spans="1:2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674"/>
      <c r="O496" s="674"/>
      <c r="P496" s="674"/>
      <c r="Q496" s="674"/>
      <c r="R496" s="674"/>
      <c r="S496" s="674"/>
      <c r="T496" s="674"/>
      <c r="U496" s="674"/>
      <c r="V496" s="674"/>
      <c r="W496" s="674"/>
      <c r="X496" s="674"/>
      <c r="Y496" s="674"/>
      <c r="Z496" s="4"/>
    </row>
    <row r="497" spans="1:26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674"/>
      <c r="O497" s="674"/>
      <c r="P497" s="674"/>
      <c r="Q497" s="674"/>
      <c r="R497" s="674"/>
      <c r="S497" s="674"/>
      <c r="T497" s="674"/>
      <c r="U497" s="674"/>
      <c r="V497" s="674"/>
      <c r="W497" s="674"/>
      <c r="X497" s="674"/>
      <c r="Y497" s="674"/>
      <c r="Z497" s="4"/>
    </row>
    <row r="498" spans="1:26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674"/>
      <c r="O498" s="674"/>
      <c r="P498" s="674"/>
      <c r="Q498" s="674"/>
      <c r="R498" s="674"/>
      <c r="S498" s="674"/>
      <c r="T498" s="674"/>
      <c r="U498" s="674"/>
      <c r="V498" s="674"/>
      <c r="W498" s="674"/>
      <c r="X498" s="674"/>
      <c r="Y498" s="674"/>
      <c r="Z498" s="4"/>
    </row>
    <row r="499" spans="1:26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674"/>
      <c r="O499" s="674"/>
      <c r="P499" s="674"/>
      <c r="Q499" s="674"/>
      <c r="R499" s="674"/>
      <c r="S499" s="674"/>
      <c r="T499" s="674"/>
      <c r="U499" s="674"/>
      <c r="V499" s="674"/>
      <c r="W499" s="674"/>
      <c r="X499" s="674"/>
      <c r="Y499" s="674"/>
      <c r="Z499" s="4"/>
    </row>
    <row r="500" spans="1:26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674"/>
      <c r="O500" s="674"/>
      <c r="P500" s="674"/>
      <c r="Q500" s="674"/>
      <c r="R500" s="674"/>
      <c r="S500" s="674"/>
      <c r="T500" s="674"/>
      <c r="U500" s="674"/>
      <c r="V500" s="674"/>
      <c r="W500" s="674"/>
      <c r="X500" s="674"/>
      <c r="Y500" s="674"/>
      <c r="Z500" s="4"/>
    </row>
    <row r="501" spans="1:26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674"/>
      <c r="O501" s="674"/>
      <c r="P501" s="674"/>
      <c r="Q501" s="674"/>
      <c r="R501" s="674"/>
      <c r="S501" s="674"/>
      <c r="T501" s="674"/>
      <c r="U501" s="674"/>
      <c r="V501" s="674"/>
      <c r="W501" s="674"/>
      <c r="X501" s="674"/>
      <c r="Y501" s="674"/>
      <c r="Z501" s="4"/>
    </row>
    <row r="502" spans="1:26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674"/>
      <c r="O502" s="674"/>
      <c r="P502" s="674"/>
      <c r="Q502" s="674"/>
      <c r="R502" s="674"/>
      <c r="S502" s="674"/>
      <c r="T502" s="674"/>
      <c r="U502" s="674"/>
      <c r="V502" s="674"/>
      <c r="W502" s="674"/>
      <c r="X502" s="674"/>
      <c r="Y502" s="674"/>
      <c r="Z502" s="4"/>
    </row>
    <row r="503" spans="1:26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674"/>
      <c r="O503" s="674"/>
      <c r="P503" s="674"/>
      <c r="Q503" s="674"/>
      <c r="R503" s="674"/>
      <c r="S503" s="674"/>
      <c r="T503" s="674"/>
      <c r="U503" s="674"/>
      <c r="V503" s="674"/>
      <c r="W503" s="674"/>
      <c r="X503" s="674"/>
      <c r="Y503" s="674"/>
      <c r="Z503" s="4"/>
    </row>
    <row r="504" spans="1:26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674"/>
      <c r="O504" s="674"/>
      <c r="P504" s="674"/>
      <c r="Q504" s="674"/>
      <c r="R504" s="674"/>
      <c r="S504" s="674"/>
      <c r="T504" s="674"/>
      <c r="U504" s="674"/>
      <c r="V504" s="674"/>
      <c r="W504" s="674"/>
      <c r="X504" s="674"/>
      <c r="Y504" s="674"/>
      <c r="Z504" s="4"/>
    </row>
    <row r="505" spans="1:26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674"/>
      <c r="O505" s="674"/>
      <c r="P505" s="674"/>
      <c r="Q505" s="674"/>
      <c r="R505" s="674"/>
      <c r="S505" s="674"/>
      <c r="T505" s="674"/>
      <c r="U505" s="674"/>
      <c r="V505" s="674"/>
      <c r="W505" s="674"/>
      <c r="X505" s="674"/>
      <c r="Y505" s="674"/>
      <c r="Z505" s="4"/>
    </row>
    <row r="506" spans="1:2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674"/>
      <c r="O506" s="674"/>
      <c r="P506" s="674"/>
      <c r="Q506" s="674"/>
      <c r="R506" s="674"/>
      <c r="S506" s="674"/>
      <c r="T506" s="674"/>
      <c r="U506" s="674"/>
      <c r="V506" s="674"/>
      <c r="W506" s="674"/>
      <c r="X506" s="674"/>
      <c r="Y506" s="674"/>
      <c r="Z506" s="4"/>
    </row>
    <row r="507" spans="1:26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674"/>
      <c r="O507" s="674"/>
      <c r="P507" s="674"/>
      <c r="Q507" s="674"/>
      <c r="R507" s="674"/>
      <c r="S507" s="674"/>
      <c r="T507" s="674"/>
      <c r="U507" s="674"/>
      <c r="V507" s="674"/>
      <c r="W507" s="674"/>
      <c r="X507" s="674"/>
      <c r="Y507" s="674"/>
      <c r="Z507" s="4"/>
    </row>
    <row r="508" spans="1:26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674"/>
      <c r="O508" s="674"/>
      <c r="P508" s="674"/>
      <c r="Q508" s="674"/>
      <c r="R508" s="674"/>
      <c r="S508" s="674"/>
      <c r="T508" s="674"/>
      <c r="U508" s="674"/>
      <c r="V508" s="674"/>
      <c r="W508" s="674"/>
      <c r="X508" s="674"/>
      <c r="Y508" s="674"/>
      <c r="Z508" s="4"/>
    </row>
    <row r="509" spans="1:26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674"/>
      <c r="O509" s="674"/>
      <c r="P509" s="674"/>
      <c r="Q509" s="674"/>
      <c r="R509" s="674"/>
      <c r="S509" s="674"/>
      <c r="T509" s="674"/>
      <c r="U509" s="674"/>
      <c r="V509" s="674"/>
      <c r="W509" s="674"/>
      <c r="X509" s="674"/>
      <c r="Y509" s="674"/>
      <c r="Z509" s="4"/>
    </row>
    <row r="510" spans="1:26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674"/>
      <c r="O510" s="674"/>
      <c r="P510" s="674"/>
      <c r="Q510" s="674"/>
      <c r="R510" s="674"/>
      <c r="S510" s="674"/>
      <c r="T510" s="674"/>
      <c r="U510" s="674"/>
      <c r="V510" s="674"/>
      <c r="W510" s="674"/>
      <c r="X510" s="674"/>
      <c r="Y510" s="674"/>
      <c r="Z510" s="4"/>
    </row>
    <row r="511" spans="1:26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674"/>
      <c r="O511" s="674"/>
      <c r="P511" s="674"/>
      <c r="Q511" s="674"/>
      <c r="R511" s="674"/>
      <c r="S511" s="674"/>
      <c r="T511" s="674"/>
      <c r="U511" s="674"/>
      <c r="V511" s="674"/>
      <c r="W511" s="674"/>
      <c r="X511" s="674"/>
      <c r="Y511" s="674"/>
      <c r="Z511" s="4"/>
    </row>
    <row r="512" spans="1:26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674"/>
      <c r="O512" s="674"/>
      <c r="P512" s="674"/>
      <c r="Q512" s="674"/>
      <c r="R512" s="674"/>
      <c r="S512" s="674"/>
      <c r="T512" s="674"/>
      <c r="U512" s="674"/>
      <c r="V512" s="674"/>
      <c r="W512" s="674"/>
      <c r="X512" s="674"/>
      <c r="Y512" s="674"/>
      <c r="Z512" s="4"/>
    </row>
    <row r="513" spans="1:26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674"/>
      <c r="O513" s="674"/>
      <c r="P513" s="674"/>
      <c r="Q513" s="674"/>
      <c r="R513" s="674"/>
      <c r="S513" s="674"/>
      <c r="T513" s="674"/>
      <c r="U513" s="674"/>
      <c r="V513" s="674"/>
      <c r="W513" s="674"/>
      <c r="X513" s="674"/>
      <c r="Y513" s="674"/>
      <c r="Z513" s="4"/>
    </row>
    <row r="514" spans="1:26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674"/>
      <c r="O514" s="674"/>
      <c r="P514" s="674"/>
      <c r="Q514" s="674"/>
      <c r="R514" s="674"/>
      <c r="S514" s="674"/>
      <c r="T514" s="674"/>
      <c r="U514" s="674"/>
      <c r="V514" s="674"/>
      <c r="W514" s="674"/>
      <c r="X514" s="674"/>
      <c r="Y514" s="674"/>
      <c r="Z514" s="4"/>
    </row>
    <row r="515" spans="1:26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674"/>
      <c r="O515" s="674"/>
      <c r="P515" s="674"/>
      <c r="Q515" s="674"/>
      <c r="R515" s="674"/>
      <c r="S515" s="674"/>
      <c r="T515" s="674"/>
      <c r="U515" s="674"/>
      <c r="V515" s="674"/>
      <c r="W515" s="674"/>
      <c r="X515" s="674"/>
      <c r="Y515" s="674"/>
      <c r="Z515" s="4"/>
    </row>
    <row r="516" spans="1:2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674"/>
      <c r="O516" s="674"/>
      <c r="P516" s="674"/>
      <c r="Q516" s="674"/>
      <c r="R516" s="674"/>
      <c r="S516" s="674"/>
      <c r="T516" s="674"/>
      <c r="U516" s="674"/>
      <c r="V516" s="674"/>
      <c r="W516" s="674"/>
      <c r="X516" s="674"/>
      <c r="Y516" s="674"/>
      <c r="Z516" s="4"/>
    </row>
    <row r="517" spans="1:26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674"/>
      <c r="O517" s="674"/>
      <c r="P517" s="674"/>
      <c r="Q517" s="674"/>
      <c r="R517" s="674"/>
      <c r="S517" s="674"/>
      <c r="T517" s="674"/>
      <c r="U517" s="674"/>
      <c r="V517" s="674"/>
      <c r="W517" s="674"/>
      <c r="X517" s="674"/>
      <c r="Y517" s="674"/>
      <c r="Z517" s="4"/>
    </row>
    <row r="518" spans="1:26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674"/>
      <c r="O518" s="674"/>
      <c r="P518" s="674"/>
      <c r="Q518" s="674"/>
      <c r="R518" s="674"/>
      <c r="S518" s="674"/>
      <c r="T518" s="674"/>
      <c r="U518" s="674"/>
      <c r="V518" s="674"/>
      <c r="W518" s="674"/>
      <c r="X518" s="674"/>
      <c r="Y518" s="674"/>
      <c r="Z518" s="4"/>
    </row>
    <row r="519" spans="1:26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674"/>
      <c r="O519" s="674"/>
      <c r="P519" s="674"/>
      <c r="Q519" s="674"/>
      <c r="R519" s="674"/>
      <c r="S519" s="674"/>
      <c r="T519" s="674"/>
      <c r="U519" s="674"/>
      <c r="V519" s="674"/>
      <c r="W519" s="674"/>
      <c r="X519" s="674"/>
      <c r="Y519" s="674"/>
      <c r="Z519" s="4"/>
    </row>
    <row r="520" spans="1:26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674"/>
      <c r="O520" s="674"/>
      <c r="P520" s="674"/>
      <c r="Q520" s="674"/>
      <c r="R520" s="674"/>
      <c r="S520" s="674"/>
      <c r="T520" s="674"/>
      <c r="U520" s="674"/>
      <c r="V520" s="674"/>
      <c r="W520" s="674"/>
      <c r="X520" s="674"/>
      <c r="Y520" s="674"/>
      <c r="Z520" s="4"/>
    </row>
    <row r="521" spans="1:26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674"/>
      <c r="O521" s="674"/>
      <c r="P521" s="674"/>
      <c r="Q521" s="674"/>
      <c r="R521" s="674"/>
      <c r="S521" s="674"/>
      <c r="T521" s="674"/>
      <c r="U521" s="674"/>
      <c r="V521" s="674"/>
      <c r="W521" s="674"/>
      <c r="X521" s="674"/>
      <c r="Y521" s="674"/>
      <c r="Z521" s="4"/>
    </row>
    <row r="522" spans="1:26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674"/>
      <c r="O522" s="674"/>
      <c r="P522" s="674"/>
      <c r="Q522" s="674"/>
      <c r="R522" s="674"/>
      <c r="S522" s="674"/>
      <c r="T522" s="674"/>
      <c r="U522" s="674"/>
      <c r="V522" s="674"/>
      <c r="W522" s="674"/>
      <c r="X522" s="674"/>
      <c r="Y522" s="674"/>
      <c r="Z522" s="4"/>
    </row>
    <row r="523" spans="1:26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674"/>
      <c r="O523" s="674"/>
      <c r="P523" s="674"/>
      <c r="Q523" s="674"/>
      <c r="R523" s="674"/>
      <c r="S523" s="674"/>
      <c r="T523" s="674"/>
      <c r="U523" s="674"/>
      <c r="V523" s="674"/>
      <c r="W523" s="674"/>
      <c r="X523" s="674"/>
      <c r="Y523" s="674"/>
      <c r="Z523" s="4"/>
    </row>
    <row r="524" spans="1:26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674"/>
      <c r="O524" s="674"/>
      <c r="P524" s="674"/>
      <c r="Q524" s="674"/>
      <c r="R524" s="674"/>
      <c r="S524" s="674"/>
      <c r="T524" s="674"/>
      <c r="U524" s="674"/>
      <c r="V524" s="674"/>
      <c r="W524" s="674"/>
      <c r="X524" s="674"/>
      <c r="Y524" s="674"/>
      <c r="Z524" s="4"/>
    </row>
    <row r="525" spans="1:26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674"/>
      <c r="O525" s="674"/>
      <c r="P525" s="674"/>
      <c r="Q525" s="674"/>
      <c r="R525" s="674"/>
      <c r="S525" s="674"/>
      <c r="T525" s="674"/>
      <c r="U525" s="674"/>
      <c r="V525" s="674"/>
      <c r="W525" s="674"/>
      <c r="X525" s="674"/>
      <c r="Y525" s="674"/>
      <c r="Z525" s="4"/>
    </row>
    <row r="526" spans="1: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674"/>
      <c r="O526" s="674"/>
      <c r="P526" s="674"/>
      <c r="Q526" s="674"/>
      <c r="R526" s="674"/>
      <c r="S526" s="674"/>
      <c r="T526" s="674"/>
      <c r="U526" s="674"/>
      <c r="V526" s="674"/>
      <c r="W526" s="674"/>
      <c r="X526" s="674"/>
      <c r="Y526" s="674"/>
      <c r="Z526" s="4"/>
    </row>
    <row r="527" spans="1:26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674"/>
      <c r="O527" s="674"/>
      <c r="P527" s="674"/>
      <c r="Q527" s="674"/>
      <c r="R527" s="674"/>
      <c r="S527" s="674"/>
      <c r="T527" s="674"/>
      <c r="U527" s="674"/>
      <c r="V527" s="674"/>
      <c r="W527" s="674"/>
      <c r="X527" s="674"/>
      <c r="Y527" s="674"/>
      <c r="Z527" s="4"/>
    </row>
    <row r="528" spans="1:26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674"/>
      <c r="O528" s="674"/>
      <c r="P528" s="674"/>
      <c r="Q528" s="674"/>
      <c r="R528" s="674"/>
      <c r="S528" s="674"/>
      <c r="T528" s="674"/>
      <c r="U528" s="674"/>
      <c r="V528" s="674"/>
      <c r="W528" s="674"/>
      <c r="X528" s="674"/>
      <c r="Y528" s="674"/>
      <c r="Z528" s="4"/>
    </row>
    <row r="529" spans="1:26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674"/>
      <c r="O529" s="674"/>
      <c r="P529" s="674"/>
      <c r="Q529" s="674"/>
      <c r="R529" s="674"/>
      <c r="S529" s="674"/>
      <c r="T529" s="674"/>
      <c r="U529" s="674"/>
      <c r="V529" s="674"/>
      <c r="W529" s="674"/>
      <c r="X529" s="674"/>
      <c r="Y529" s="674"/>
      <c r="Z529" s="4"/>
    </row>
    <row r="530" spans="1:26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674"/>
      <c r="O530" s="674"/>
      <c r="P530" s="674"/>
      <c r="Q530" s="674"/>
      <c r="R530" s="674"/>
      <c r="S530" s="674"/>
      <c r="T530" s="674"/>
      <c r="U530" s="674"/>
      <c r="V530" s="674"/>
      <c r="W530" s="674"/>
      <c r="X530" s="674"/>
      <c r="Y530" s="674"/>
      <c r="Z530" s="4"/>
    </row>
    <row r="531" spans="1:26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674"/>
      <c r="O531" s="674"/>
      <c r="P531" s="674"/>
      <c r="Q531" s="674"/>
      <c r="R531" s="674"/>
      <c r="S531" s="674"/>
      <c r="T531" s="674"/>
      <c r="U531" s="674"/>
      <c r="V531" s="674"/>
      <c r="W531" s="674"/>
      <c r="X531" s="674"/>
      <c r="Y531" s="674"/>
      <c r="Z531" s="4"/>
    </row>
    <row r="532" spans="1:26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674"/>
      <c r="O532" s="674"/>
      <c r="P532" s="674"/>
      <c r="Q532" s="674"/>
      <c r="R532" s="674"/>
      <c r="S532" s="674"/>
      <c r="T532" s="674"/>
      <c r="U532" s="674"/>
      <c r="V532" s="674"/>
      <c r="W532" s="674"/>
      <c r="X532" s="674"/>
      <c r="Y532" s="674"/>
      <c r="Z532" s="4"/>
    </row>
    <row r="533" spans="1:26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674"/>
      <c r="O533" s="674"/>
      <c r="P533" s="674"/>
      <c r="Q533" s="674"/>
      <c r="R533" s="674"/>
      <c r="S533" s="674"/>
      <c r="T533" s="674"/>
      <c r="U533" s="674"/>
      <c r="V533" s="674"/>
      <c r="W533" s="674"/>
      <c r="X533" s="674"/>
      <c r="Y533" s="674"/>
      <c r="Z533" s="4"/>
    </row>
    <row r="534" spans="1:26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674"/>
      <c r="O534" s="674"/>
      <c r="P534" s="674"/>
      <c r="Q534" s="674"/>
      <c r="R534" s="674"/>
      <c r="S534" s="674"/>
      <c r="T534" s="674"/>
      <c r="U534" s="674"/>
      <c r="V534" s="674"/>
      <c r="W534" s="674"/>
      <c r="X534" s="674"/>
      <c r="Y534" s="674"/>
      <c r="Z534" s="4"/>
    </row>
    <row r="535" spans="1:26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674"/>
      <c r="O535" s="674"/>
      <c r="P535" s="674"/>
      <c r="Q535" s="674"/>
      <c r="R535" s="674"/>
      <c r="S535" s="674"/>
      <c r="T535" s="674"/>
      <c r="U535" s="674"/>
      <c r="V535" s="674"/>
      <c r="W535" s="674"/>
      <c r="X535" s="674"/>
      <c r="Y535" s="674"/>
      <c r="Z535" s="4"/>
    </row>
    <row r="536" spans="1:2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674"/>
      <c r="O536" s="674"/>
      <c r="P536" s="674"/>
      <c r="Q536" s="674"/>
      <c r="R536" s="674"/>
      <c r="S536" s="674"/>
      <c r="T536" s="674"/>
      <c r="U536" s="674"/>
      <c r="V536" s="674"/>
      <c r="W536" s="674"/>
      <c r="X536" s="674"/>
      <c r="Y536" s="674"/>
      <c r="Z536" s="4"/>
    </row>
    <row r="537" spans="1:26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674"/>
      <c r="O537" s="674"/>
      <c r="P537" s="674"/>
      <c r="Q537" s="674"/>
      <c r="R537" s="674"/>
      <c r="S537" s="674"/>
      <c r="T537" s="674"/>
      <c r="U537" s="674"/>
      <c r="V537" s="674"/>
      <c r="W537" s="674"/>
      <c r="X537" s="674"/>
      <c r="Y537" s="674"/>
      <c r="Z537" s="4"/>
    </row>
    <row r="538" spans="1:26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674"/>
      <c r="O538" s="674"/>
      <c r="P538" s="674"/>
      <c r="Q538" s="674"/>
      <c r="R538" s="674"/>
      <c r="S538" s="674"/>
      <c r="T538" s="674"/>
      <c r="U538" s="674"/>
      <c r="V538" s="674"/>
      <c r="W538" s="674"/>
      <c r="X538" s="674"/>
      <c r="Y538" s="674"/>
      <c r="Z538" s="4"/>
    </row>
    <row r="539" spans="1:26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674"/>
      <c r="O539" s="674"/>
      <c r="P539" s="674"/>
      <c r="Q539" s="674"/>
      <c r="R539" s="674"/>
      <c r="S539" s="674"/>
      <c r="T539" s="674"/>
      <c r="U539" s="674"/>
      <c r="V539" s="674"/>
      <c r="W539" s="674"/>
      <c r="X539" s="674"/>
      <c r="Y539" s="674"/>
      <c r="Z539" s="4"/>
    </row>
    <row r="540" spans="1:26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674"/>
      <c r="O540" s="674"/>
      <c r="P540" s="674"/>
      <c r="Q540" s="674"/>
      <c r="R540" s="674"/>
      <c r="S540" s="674"/>
      <c r="T540" s="674"/>
      <c r="U540" s="674"/>
      <c r="V540" s="674"/>
      <c r="W540" s="674"/>
      <c r="X540" s="674"/>
      <c r="Y540" s="674"/>
      <c r="Z540" s="4"/>
    </row>
    <row r="541" spans="1:26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674"/>
      <c r="O541" s="674"/>
      <c r="P541" s="674"/>
      <c r="Q541" s="674"/>
      <c r="R541" s="674"/>
      <c r="S541" s="674"/>
      <c r="T541" s="674"/>
      <c r="U541" s="674"/>
      <c r="V541" s="674"/>
      <c r="W541" s="674"/>
      <c r="X541" s="674"/>
      <c r="Y541" s="674"/>
      <c r="Z541" s="4"/>
    </row>
    <row r="542" spans="1:26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674"/>
      <c r="O542" s="674"/>
      <c r="P542" s="674"/>
      <c r="Q542" s="674"/>
      <c r="R542" s="674"/>
      <c r="S542" s="674"/>
      <c r="T542" s="674"/>
      <c r="U542" s="674"/>
      <c r="V542" s="674"/>
      <c r="W542" s="674"/>
      <c r="X542" s="674"/>
      <c r="Y542" s="674"/>
      <c r="Z542" s="4"/>
    </row>
    <row r="543" spans="1:26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674"/>
      <c r="O543" s="674"/>
      <c r="P543" s="674"/>
      <c r="Q543" s="674"/>
      <c r="R543" s="674"/>
      <c r="S543" s="674"/>
      <c r="T543" s="674"/>
      <c r="U543" s="674"/>
      <c r="V543" s="674"/>
      <c r="W543" s="674"/>
      <c r="X543" s="674"/>
      <c r="Y543" s="674"/>
      <c r="Z543" s="4"/>
    </row>
    <row r="544" spans="1:26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674"/>
      <c r="O544" s="674"/>
      <c r="P544" s="674"/>
      <c r="Q544" s="674"/>
      <c r="R544" s="674"/>
      <c r="S544" s="674"/>
      <c r="T544" s="674"/>
      <c r="U544" s="674"/>
      <c r="V544" s="674"/>
      <c r="W544" s="674"/>
      <c r="X544" s="674"/>
      <c r="Y544" s="674"/>
      <c r="Z544" s="4"/>
    </row>
    <row r="545" spans="1:26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674"/>
      <c r="O545" s="674"/>
      <c r="P545" s="674"/>
      <c r="Q545" s="674"/>
      <c r="R545" s="674"/>
      <c r="S545" s="674"/>
      <c r="T545" s="674"/>
      <c r="U545" s="674"/>
      <c r="V545" s="674"/>
      <c r="W545" s="674"/>
      <c r="X545" s="674"/>
      <c r="Y545" s="674"/>
      <c r="Z545" s="4"/>
    </row>
    <row r="546" spans="1:2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674"/>
      <c r="O546" s="674"/>
      <c r="P546" s="674"/>
      <c r="Q546" s="674"/>
      <c r="R546" s="674"/>
      <c r="S546" s="674"/>
      <c r="T546" s="674"/>
      <c r="U546" s="674"/>
      <c r="V546" s="674"/>
      <c r="W546" s="674"/>
      <c r="X546" s="674"/>
      <c r="Y546" s="674"/>
      <c r="Z546" s="4"/>
    </row>
    <row r="547" spans="1:26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674"/>
      <c r="O547" s="674"/>
      <c r="P547" s="674"/>
      <c r="Q547" s="674"/>
      <c r="R547" s="674"/>
      <c r="S547" s="674"/>
      <c r="T547" s="674"/>
      <c r="U547" s="674"/>
      <c r="V547" s="674"/>
      <c r="W547" s="674"/>
      <c r="X547" s="674"/>
      <c r="Y547" s="674"/>
      <c r="Z547" s="4"/>
    </row>
    <row r="548" spans="1:26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674"/>
      <c r="O548" s="674"/>
      <c r="P548" s="674"/>
      <c r="Q548" s="674"/>
      <c r="R548" s="674"/>
      <c r="S548" s="674"/>
      <c r="T548" s="674"/>
      <c r="U548" s="674"/>
      <c r="V548" s="674"/>
      <c r="W548" s="674"/>
      <c r="X548" s="674"/>
      <c r="Y548" s="674"/>
      <c r="Z548" s="4"/>
    </row>
    <row r="549" spans="1:26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674"/>
      <c r="O549" s="674"/>
      <c r="P549" s="674"/>
      <c r="Q549" s="674"/>
      <c r="R549" s="674"/>
      <c r="S549" s="674"/>
      <c r="T549" s="674"/>
      <c r="U549" s="674"/>
      <c r="V549" s="674"/>
      <c r="W549" s="674"/>
      <c r="X549" s="674"/>
      <c r="Y549" s="674"/>
      <c r="Z549" s="4"/>
    </row>
    <row r="550" spans="1:26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674"/>
      <c r="O550" s="674"/>
      <c r="P550" s="674"/>
      <c r="Q550" s="674"/>
      <c r="R550" s="674"/>
      <c r="S550" s="674"/>
      <c r="T550" s="674"/>
      <c r="U550" s="674"/>
      <c r="V550" s="674"/>
      <c r="W550" s="674"/>
      <c r="X550" s="674"/>
      <c r="Y550" s="674"/>
      <c r="Z550" s="4"/>
    </row>
    <row r="551" spans="1:26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674"/>
      <c r="O551" s="674"/>
      <c r="P551" s="674"/>
      <c r="Q551" s="674"/>
      <c r="R551" s="674"/>
      <c r="S551" s="674"/>
      <c r="T551" s="674"/>
      <c r="U551" s="674"/>
      <c r="V551" s="674"/>
      <c r="W551" s="674"/>
      <c r="X551" s="674"/>
      <c r="Y551" s="674"/>
      <c r="Z551" s="4"/>
    </row>
    <row r="552" spans="1:26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674"/>
      <c r="O552" s="674"/>
      <c r="P552" s="674"/>
      <c r="Q552" s="674"/>
      <c r="R552" s="674"/>
      <c r="S552" s="674"/>
      <c r="T552" s="674"/>
      <c r="U552" s="674"/>
      <c r="V552" s="674"/>
      <c r="W552" s="674"/>
      <c r="X552" s="674"/>
      <c r="Y552" s="674"/>
      <c r="Z552" s="4"/>
    </row>
    <row r="553" spans="1:26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674"/>
      <c r="O553" s="674"/>
      <c r="P553" s="674"/>
      <c r="Q553" s="674"/>
      <c r="R553" s="674"/>
      <c r="S553" s="674"/>
      <c r="T553" s="674"/>
      <c r="U553" s="674"/>
      <c r="V553" s="674"/>
      <c r="W553" s="674"/>
      <c r="X553" s="674"/>
      <c r="Y553" s="674"/>
      <c r="Z553" s="4"/>
    </row>
    <row r="554" spans="1:26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674"/>
      <c r="O554" s="674"/>
      <c r="P554" s="674"/>
      <c r="Q554" s="674"/>
      <c r="R554" s="674"/>
      <c r="S554" s="674"/>
      <c r="T554" s="674"/>
      <c r="U554" s="674"/>
      <c r="V554" s="674"/>
      <c r="W554" s="674"/>
      <c r="X554" s="674"/>
      <c r="Y554" s="674"/>
      <c r="Z554" s="4"/>
    </row>
    <row r="555" spans="1:26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674"/>
      <c r="O555" s="674"/>
      <c r="P555" s="674"/>
      <c r="Q555" s="674"/>
      <c r="R555" s="674"/>
      <c r="S555" s="674"/>
      <c r="T555" s="674"/>
      <c r="U555" s="674"/>
      <c r="V555" s="674"/>
      <c r="W555" s="674"/>
      <c r="X555" s="674"/>
      <c r="Y555" s="674"/>
      <c r="Z555" s="4"/>
    </row>
    <row r="556" spans="1:2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674"/>
      <c r="O556" s="674"/>
      <c r="P556" s="674"/>
      <c r="Q556" s="674"/>
      <c r="R556" s="674"/>
      <c r="S556" s="674"/>
      <c r="T556" s="674"/>
      <c r="U556" s="674"/>
      <c r="V556" s="674"/>
      <c r="W556" s="674"/>
      <c r="X556" s="674"/>
      <c r="Y556" s="674"/>
      <c r="Z556" s="4"/>
    </row>
    <row r="557" spans="1:26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674"/>
      <c r="O557" s="674"/>
      <c r="P557" s="674"/>
      <c r="Q557" s="674"/>
      <c r="R557" s="674"/>
      <c r="S557" s="674"/>
      <c r="T557" s="674"/>
      <c r="U557" s="674"/>
      <c r="V557" s="674"/>
      <c r="W557" s="674"/>
      <c r="X557" s="674"/>
      <c r="Y557" s="674"/>
      <c r="Z557" s="4"/>
    </row>
    <row r="558" spans="1:26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674"/>
      <c r="O558" s="674"/>
      <c r="P558" s="674"/>
      <c r="Q558" s="674"/>
      <c r="R558" s="674"/>
      <c r="S558" s="674"/>
      <c r="T558" s="674"/>
      <c r="U558" s="674"/>
      <c r="V558" s="674"/>
      <c r="W558" s="674"/>
      <c r="X558" s="674"/>
      <c r="Y558" s="674"/>
      <c r="Z558" s="4"/>
    </row>
    <row r="559" spans="1:26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674"/>
      <c r="O559" s="674"/>
      <c r="P559" s="674"/>
      <c r="Q559" s="674"/>
      <c r="R559" s="674"/>
      <c r="S559" s="674"/>
      <c r="T559" s="674"/>
      <c r="U559" s="674"/>
      <c r="V559" s="674"/>
      <c r="W559" s="674"/>
      <c r="X559" s="674"/>
      <c r="Y559" s="674"/>
      <c r="Z559" s="4"/>
    </row>
    <row r="560" spans="1:26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674"/>
      <c r="O560" s="674"/>
      <c r="P560" s="674"/>
      <c r="Q560" s="674"/>
      <c r="R560" s="674"/>
      <c r="S560" s="674"/>
      <c r="T560" s="674"/>
      <c r="U560" s="674"/>
      <c r="V560" s="674"/>
      <c r="W560" s="674"/>
      <c r="X560" s="674"/>
      <c r="Y560" s="674"/>
      <c r="Z560" s="4"/>
    </row>
    <row r="561" spans="1:26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674"/>
      <c r="O561" s="674"/>
      <c r="P561" s="674"/>
      <c r="Q561" s="674"/>
      <c r="R561" s="674"/>
      <c r="S561" s="674"/>
      <c r="T561" s="674"/>
      <c r="U561" s="674"/>
      <c r="V561" s="674"/>
      <c r="W561" s="674"/>
      <c r="X561" s="674"/>
      <c r="Y561" s="674"/>
      <c r="Z561" s="4"/>
    </row>
    <row r="562" spans="1:26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674"/>
      <c r="O562" s="674"/>
      <c r="P562" s="674"/>
      <c r="Q562" s="674"/>
      <c r="R562" s="674"/>
      <c r="S562" s="674"/>
      <c r="T562" s="674"/>
      <c r="U562" s="674"/>
      <c r="V562" s="674"/>
      <c r="W562" s="674"/>
      <c r="X562" s="674"/>
      <c r="Y562" s="674"/>
      <c r="Z562" s="4"/>
    </row>
    <row r="563" spans="1:26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674"/>
      <c r="O563" s="674"/>
      <c r="P563" s="674"/>
      <c r="Q563" s="674"/>
      <c r="R563" s="674"/>
      <c r="S563" s="674"/>
      <c r="T563" s="674"/>
      <c r="U563" s="674"/>
      <c r="V563" s="674"/>
      <c r="W563" s="674"/>
      <c r="X563" s="674"/>
      <c r="Y563" s="674"/>
      <c r="Z563" s="4"/>
    </row>
    <row r="564" spans="1:26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674"/>
      <c r="O564" s="674"/>
      <c r="P564" s="674"/>
      <c r="Q564" s="674"/>
      <c r="R564" s="674"/>
      <c r="S564" s="674"/>
      <c r="T564" s="674"/>
      <c r="U564" s="674"/>
      <c r="V564" s="674"/>
      <c r="W564" s="674"/>
      <c r="X564" s="674"/>
      <c r="Y564" s="674"/>
      <c r="Z564" s="4"/>
    </row>
    <row r="565" spans="1:26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674"/>
      <c r="O565" s="674"/>
      <c r="P565" s="674"/>
      <c r="Q565" s="674"/>
      <c r="R565" s="674"/>
      <c r="S565" s="674"/>
      <c r="T565" s="674"/>
      <c r="U565" s="674"/>
      <c r="V565" s="674"/>
      <c r="W565" s="674"/>
      <c r="X565" s="674"/>
      <c r="Y565" s="674"/>
      <c r="Z565" s="4"/>
    </row>
    <row r="566" spans="1:2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674"/>
      <c r="O566" s="674"/>
      <c r="P566" s="674"/>
      <c r="Q566" s="674"/>
      <c r="R566" s="674"/>
      <c r="S566" s="674"/>
      <c r="T566" s="674"/>
      <c r="U566" s="674"/>
      <c r="V566" s="674"/>
      <c r="W566" s="674"/>
      <c r="X566" s="674"/>
      <c r="Y566" s="674"/>
      <c r="Z566" s="4"/>
    </row>
    <row r="567" spans="1:26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674"/>
      <c r="O567" s="674"/>
      <c r="P567" s="674"/>
      <c r="Q567" s="674"/>
      <c r="R567" s="674"/>
      <c r="S567" s="674"/>
      <c r="T567" s="674"/>
      <c r="U567" s="674"/>
      <c r="V567" s="674"/>
      <c r="W567" s="674"/>
      <c r="X567" s="674"/>
      <c r="Y567" s="674"/>
      <c r="Z567" s="4"/>
    </row>
    <row r="568" spans="1:26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674"/>
      <c r="O568" s="674"/>
      <c r="P568" s="674"/>
      <c r="Q568" s="674"/>
      <c r="R568" s="674"/>
      <c r="S568" s="674"/>
      <c r="T568" s="674"/>
      <c r="U568" s="674"/>
      <c r="V568" s="674"/>
      <c r="W568" s="674"/>
      <c r="X568" s="674"/>
      <c r="Y568" s="674"/>
      <c r="Z568" s="4"/>
    </row>
    <row r="569" spans="1:26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674"/>
      <c r="O569" s="674"/>
      <c r="P569" s="674"/>
      <c r="Q569" s="674"/>
      <c r="R569" s="674"/>
      <c r="S569" s="674"/>
      <c r="T569" s="674"/>
      <c r="U569" s="674"/>
      <c r="V569" s="674"/>
      <c r="W569" s="674"/>
      <c r="X569" s="674"/>
      <c r="Y569" s="674"/>
      <c r="Z569" s="4"/>
    </row>
    <row r="570" spans="1:26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674"/>
      <c r="O570" s="674"/>
      <c r="P570" s="674"/>
      <c r="Q570" s="674"/>
      <c r="R570" s="674"/>
      <c r="S570" s="674"/>
      <c r="T570" s="674"/>
      <c r="U570" s="674"/>
      <c r="V570" s="674"/>
      <c r="W570" s="674"/>
      <c r="X570" s="674"/>
      <c r="Y570" s="674"/>
      <c r="Z570" s="4"/>
    </row>
    <row r="571" spans="1:26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674"/>
      <c r="O571" s="674"/>
      <c r="P571" s="674"/>
      <c r="Q571" s="674"/>
      <c r="R571" s="674"/>
      <c r="S571" s="674"/>
      <c r="T571" s="674"/>
      <c r="U571" s="674"/>
      <c r="V571" s="674"/>
      <c r="W571" s="674"/>
      <c r="X571" s="674"/>
      <c r="Y571" s="674"/>
      <c r="Z571" s="4"/>
    </row>
    <row r="572" spans="1:26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674"/>
      <c r="O572" s="674"/>
      <c r="P572" s="674"/>
      <c r="Q572" s="674"/>
      <c r="R572" s="674"/>
      <c r="S572" s="674"/>
      <c r="T572" s="674"/>
      <c r="U572" s="674"/>
      <c r="V572" s="674"/>
      <c r="W572" s="674"/>
      <c r="X572" s="674"/>
      <c r="Y572" s="674"/>
      <c r="Z572" s="4"/>
    </row>
    <row r="573" spans="1:26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674"/>
      <c r="O573" s="674"/>
      <c r="P573" s="674"/>
      <c r="Q573" s="674"/>
      <c r="R573" s="674"/>
      <c r="S573" s="674"/>
      <c r="T573" s="674"/>
      <c r="U573" s="674"/>
      <c r="V573" s="674"/>
      <c r="W573" s="674"/>
      <c r="X573" s="674"/>
      <c r="Y573" s="674"/>
      <c r="Z573" s="4"/>
    </row>
    <row r="574" spans="1:26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674"/>
      <c r="O574" s="674"/>
      <c r="P574" s="674"/>
      <c r="Q574" s="674"/>
      <c r="R574" s="674"/>
      <c r="S574" s="674"/>
      <c r="T574" s="674"/>
      <c r="U574" s="674"/>
      <c r="V574" s="674"/>
      <c r="W574" s="674"/>
      <c r="X574" s="674"/>
      <c r="Y574" s="674"/>
      <c r="Z574" s="4"/>
    </row>
    <row r="575" spans="1:26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674"/>
      <c r="O575" s="674"/>
      <c r="P575" s="674"/>
      <c r="Q575" s="674"/>
      <c r="R575" s="674"/>
      <c r="S575" s="674"/>
      <c r="T575" s="674"/>
      <c r="U575" s="674"/>
      <c r="V575" s="674"/>
      <c r="W575" s="674"/>
      <c r="X575" s="674"/>
      <c r="Y575" s="674"/>
      <c r="Z575" s="4"/>
    </row>
    <row r="576" spans="1:2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674"/>
      <c r="O576" s="674"/>
      <c r="P576" s="674"/>
      <c r="Q576" s="674"/>
      <c r="R576" s="674"/>
      <c r="S576" s="674"/>
      <c r="T576" s="674"/>
      <c r="U576" s="674"/>
      <c r="V576" s="674"/>
      <c r="W576" s="674"/>
      <c r="X576" s="674"/>
      <c r="Y576" s="674"/>
      <c r="Z576" s="4"/>
    </row>
    <row r="577" spans="1:26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674"/>
      <c r="O577" s="674"/>
      <c r="P577" s="674"/>
      <c r="Q577" s="674"/>
      <c r="R577" s="674"/>
      <c r="S577" s="674"/>
      <c r="T577" s="674"/>
      <c r="U577" s="674"/>
      <c r="V577" s="674"/>
      <c r="W577" s="674"/>
      <c r="X577" s="674"/>
      <c r="Y577" s="674"/>
      <c r="Z577" s="4"/>
    </row>
    <row r="578" spans="1:26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674"/>
      <c r="O578" s="674"/>
      <c r="P578" s="674"/>
      <c r="Q578" s="674"/>
      <c r="R578" s="674"/>
      <c r="S578" s="674"/>
      <c r="T578" s="674"/>
      <c r="U578" s="674"/>
      <c r="V578" s="674"/>
      <c r="W578" s="674"/>
      <c r="X578" s="674"/>
      <c r="Y578" s="674"/>
      <c r="Z578" s="4"/>
    </row>
    <row r="579" spans="1:26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674"/>
      <c r="O579" s="674"/>
      <c r="P579" s="674"/>
      <c r="Q579" s="674"/>
      <c r="R579" s="674"/>
      <c r="S579" s="674"/>
      <c r="T579" s="674"/>
      <c r="U579" s="674"/>
      <c r="V579" s="674"/>
      <c r="W579" s="674"/>
      <c r="X579" s="674"/>
      <c r="Y579" s="674"/>
      <c r="Z579" s="4"/>
    </row>
    <row r="580" spans="1:26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674"/>
      <c r="O580" s="674"/>
      <c r="P580" s="674"/>
      <c r="Q580" s="674"/>
      <c r="R580" s="674"/>
      <c r="S580" s="674"/>
      <c r="T580" s="674"/>
      <c r="U580" s="674"/>
      <c r="V580" s="674"/>
      <c r="W580" s="674"/>
      <c r="X580" s="674"/>
      <c r="Y580" s="674"/>
      <c r="Z580" s="4"/>
    </row>
    <row r="581" spans="1:26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674"/>
      <c r="O581" s="674"/>
      <c r="P581" s="674"/>
      <c r="Q581" s="674"/>
      <c r="R581" s="674"/>
      <c r="S581" s="674"/>
      <c r="T581" s="674"/>
      <c r="U581" s="674"/>
      <c r="V581" s="674"/>
      <c r="W581" s="674"/>
      <c r="X581" s="674"/>
      <c r="Y581" s="674"/>
      <c r="Z581" s="4"/>
    </row>
    <row r="582" spans="1:26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674"/>
      <c r="O582" s="674"/>
      <c r="P582" s="674"/>
      <c r="Q582" s="674"/>
      <c r="R582" s="674"/>
      <c r="S582" s="674"/>
      <c r="T582" s="674"/>
      <c r="U582" s="674"/>
      <c r="V582" s="674"/>
      <c r="W582" s="674"/>
      <c r="X582" s="674"/>
      <c r="Y582" s="674"/>
      <c r="Z582" s="4"/>
    </row>
    <row r="583" spans="1:26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674"/>
      <c r="O583" s="674"/>
      <c r="P583" s="674"/>
      <c r="Q583" s="674"/>
      <c r="R583" s="674"/>
      <c r="S583" s="674"/>
      <c r="T583" s="674"/>
      <c r="U583" s="674"/>
      <c r="V583" s="674"/>
      <c r="W583" s="674"/>
      <c r="X583" s="674"/>
      <c r="Y583" s="674"/>
      <c r="Z583" s="4"/>
    </row>
    <row r="584" spans="1:26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674"/>
      <c r="O584" s="674"/>
      <c r="P584" s="674"/>
      <c r="Q584" s="674"/>
      <c r="R584" s="674"/>
      <c r="S584" s="674"/>
      <c r="T584" s="674"/>
      <c r="U584" s="674"/>
      <c r="V584" s="674"/>
      <c r="W584" s="674"/>
      <c r="X584" s="674"/>
      <c r="Y584" s="674"/>
      <c r="Z584" s="4"/>
    </row>
    <row r="585" spans="1:26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674"/>
      <c r="O585" s="674"/>
      <c r="P585" s="674"/>
      <c r="Q585" s="674"/>
      <c r="R585" s="674"/>
      <c r="S585" s="674"/>
      <c r="T585" s="674"/>
      <c r="U585" s="674"/>
      <c r="V585" s="674"/>
      <c r="W585" s="674"/>
      <c r="X585" s="674"/>
      <c r="Y585" s="674"/>
      <c r="Z585" s="4"/>
    </row>
    <row r="586" spans="1:2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674"/>
      <c r="O586" s="674"/>
      <c r="P586" s="674"/>
      <c r="Q586" s="674"/>
      <c r="R586" s="674"/>
      <c r="S586" s="674"/>
      <c r="T586" s="674"/>
      <c r="U586" s="674"/>
      <c r="V586" s="674"/>
      <c r="W586" s="674"/>
      <c r="X586" s="674"/>
      <c r="Y586" s="674"/>
      <c r="Z586" s="4"/>
    </row>
    <row r="587" spans="1:26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674"/>
      <c r="O587" s="674"/>
      <c r="P587" s="674"/>
      <c r="Q587" s="674"/>
      <c r="R587" s="674"/>
      <c r="S587" s="674"/>
      <c r="T587" s="674"/>
      <c r="U587" s="674"/>
      <c r="V587" s="674"/>
      <c r="W587" s="674"/>
      <c r="X587" s="674"/>
      <c r="Y587" s="674"/>
      <c r="Z587" s="4"/>
    </row>
    <row r="588" spans="1:26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674"/>
      <c r="O588" s="674"/>
      <c r="P588" s="674"/>
      <c r="Q588" s="674"/>
      <c r="R588" s="674"/>
      <c r="S588" s="674"/>
      <c r="T588" s="674"/>
      <c r="U588" s="674"/>
      <c r="V588" s="674"/>
      <c r="W588" s="674"/>
      <c r="X588" s="674"/>
      <c r="Y588" s="674"/>
      <c r="Z588" s="4"/>
    </row>
    <row r="589" spans="1:26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674"/>
      <c r="O589" s="674"/>
      <c r="P589" s="674"/>
      <c r="Q589" s="674"/>
      <c r="R589" s="674"/>
      <c r="S589" s="674"/>
      <c r="T589" s="674"/>
      <c r="U589" s="674"/>
      <c r="V589" s="674"/>
      <c r="W589" s="674"/>
      <c r="X589" s="674"/>
      <c r="Y589" s="674"/>
      <c r="Z589" s="4"/>
    </row>
    <row r="590" spans="1:26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674"/>
      <c r="O590" s="674"/>
      <c r="P590" s="674"/>
      <c r="Q590" s="674"/>
      <c r="R590" s="674"/>
      <c r="S590" s="674"/>
      <c r="T590" s="674"/>
      <c r="U590" s="674"/>
      <c r="V590" s="674"/>
      <c r="W590" s="674"/>
      <c r="X590" s="674"/>
      <c r="Y590" s="674"/>
      <c r="Z590" s="4"/>
    </row>
    <row r="591" spans="1:26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674"/>
      <c r="O591" s="674"/>
      <c r="P591" s="674"/>
      <c r="Q591" s="674"/>
      <c r="R591" s="674"/>
      <c r="S591" s="674"/>
      <c r="T591" s="674"/>
      <c r="U591" s="674"/>
      <c r="V591" s="674"/>
      <c r="W591" s="674"/>
      <c r="X591" s="674"/>
      <c r="Y591" s="674"/>
      <c r="Z591" s="4"/>
    </row>
    <row r="592" spans="1:26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674"/>
      <c r="O592" s="674"/>
      <c r="P592" s="674"/>
      <c r="Q592" s="674"/>
      <c r="R592" s="674"/>
      <c r="S592" s="674"/>
      <c r="T592" s="674"/>
      <c r="U592" s="674"/>
      <c r="V592" s="674"/>
      <c r="W592" s="674"/>
      <c r="X592" s="674"/>
      <c r="Y592" s="674"/>
      <c r="Z592" s="4"/>
    </row>
    <row r="593" spans="1:26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674"/>
      <c r="O593" s="674"/>
      <c r="P593" s="674"/>
      <c r="Q593" s="674"/>
      <c r="R593" s="674"/>
      <c r="S593" s="674"/>
      <c r="T593" s="674"/>
      <c r="U593" s="674"/>
      <c r="V593" s="674"/>
      <c r="W593" s="674"/>
      <c r="X593" s="674"/>
      <c r="Y593" s="674"/>
      <c r="Z593" s="4"/>
    </row>
    <row r="594" spans="1:26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674"/>
      <c r="O594" s="674"/>
      <c r="P594" s="674"/>
      <c r="Q594" s="674"/>
      <c r="R594" s="674"/>
      <c r="S594" s="674"/>
      <c r="T594" s="674"/>
      <c r="U594" s="674"/>
      <c r="V594" s="674"/>
      <c r="W594" s="674"/>
      <c r="X594" s="674"/>
      <c r="Y594" s="674"/>
      <c r="Z594" s="4"/>
    </row>
    <row r="595" spans="1:26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674"/>
      <c r="O595" s="674"/>
      <c r="P595" s="674"/>
      <c r="Q595" s="674"/>
      <c r="R595" s="674"/>
      <c r="S595" s="674"/>
      <c r="T595" s="674"/>
      <c r="U595" s="674"/>
      <c r="V595" s="674"/>
      <c r="W595" s="674"/>
      <c r="X595" s="674"/>
      <c r="Y595" s="674"/>
      <c r="Z595" s="4"/>
    </row>
    <row r="596" spans="1:2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674"/>
      <c r="O596" s="674"/>
      <c r="P596" s="674"/>
      <c r="Q596" s="674"/>
      <c r="R596" s="674"/>
      <c r="S596" s="674"/>
      <c r="T596" s="674"/>
      <c r="U596" s="674"/>
      <c r="V596" s="674"/>
      <c r="W596" s="674"/>
      <c r="X596" s="674"/>
      <c r="Y596" s="674"/>
      <c r="Z596" s="4"/>
    </row>
    <row r="597" spans="1:26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674"/>
      <c r="O597" s="674"/>
      <c r="P597" s="674"/>
      <c r="Q597" s="674"/>
      <c r="R597" s="674"/>
      <c r="S597" s="674"/>
      <c r="T597" s="674"/>
      <c r="U597" s="674"/>
      <c r="V597" s="674"/>
      <c r="W597" s="674"/>
      <c r="X597" s="674"/>
      <c r="Y597" s="674"/>
      <c r="Z597" s="4"/>
    </row>
    <row r="598" spans="1:26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674"/>
      <c r="O598" s="674"/>
      <c r="P598" s="674"/>
      <c r="Q598" s="674"/>
      <c r="R598" s="674"/>
      <c r="S598" s="674"/>
      <c r="T598" s="674"/>
      <c r="U598" s="674"/>
      <c r="V598" s="674"/>
      <c r="W598" s="674"/>
      <c r="X598" s="674"/>
      <c r="Y598" s="674"/>
      <c r="Z598" s="4"/>
    </row>
    <row r="599" spans="1:26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674"/>
      <c r="O599" s="674"/>
      <c r="P599" s="674"/>
      <c r="Q599" s="674"/>
      <c r="R599" s="674"/>
      <c r="S599" s="674"/>
      <c r="T599" s="674"/>
      <c r="U599" s="674"/>
      <c r="V599" s="674"/>
      <c r="W599" s="674"/>
      <c r="X599" s="674"/>
      <c r="Y599" s="674"/>
      <c r="Z599" s="4"/>
    </row>
    <row r="600" spans="1:26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674"/>
      <c r="O600" s="674"/>
      <c r="P600" s="674"/>
      <c r="Q600" s="674"/>
      <c r="R600" s="674"/>
      <c r="S600" s="674"/>
      <c r="T600" s="674"/>
      <c r="U600" s="674"/>
      <c r="V600" s="674"/>
      <c r="W600" s="674"/>
      <c r="X600" s="674"/>
      <c r="Y600" s="674"/>
      <c r="Z600" s="4"/>
    </row>
    <row r="601" spans="1:26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674"/>
      <c r="O601" s="674"/>
      <c r="P601" s="674"/>
      <c r="Q601" s="674"/>
      <c r="R601" s="674"/>
      <c r="S601" s="674"/>
      <c r="T601" s="674"/>
      <c r="U601" s="674"/>
      <c r="V601" s="674"/>
      <c r="W601" s="674"/>
      <c r="X601" s="674"/>
      <c r="Y601" s="674"/>
      <c r="Z601" s="4"/>
    </row>
    <row r="602" spans="1:26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674"/>
      <c r="O602" s="674"/>
      <c r="P602" s="674"/>
      <c r="Q602" s="674"/>
      <c r="R602" s="674"/>
      <c r="S602" s="674"/>
      <c r="T602" s="674"/>
      <c r="U602" s="674"/>
      <c r="V602" s="674"/>
      <c r="W602" s="674"/>
      <c r="X602" s="674"/>
      <c r="Y602" s="674"/>
      <c r="Z602" s="4"/>
    </row>
    <row r="603" spans="1:26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674"/>
      <c r="O603" s="674"/>
      <c r="P603" s="674"/>
      <c r="Q603" s="674"/>
      <c r="R603" s="674"/>
      <c r="S603" s="674"/>
      <c r="T603" s="674"/>
      <c r="U603" s="674"/>
      <c r="V603" s="674"/>
      <c r="W603" s="674"/>
      <c r="X603" s="674"/>
      <c r="Y603" s="674"/>
      <c r="Z603" s="4"/>
    </row>
    <row r="604" spans="1:26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674"/>
      <c r="O604" s="674"/>
      <c r="P604" s="674"/>
      <c r="Q604" s="674"/>
      <c r="R604" s="674"/>
      <c r="S604" s="674"/>
      <c r="T604" s="674"/>
      <c r="U604" s="674"/>
      <c r="V604" s="674"/>
      <c r="W604" s="674"/>
      <c r="X604" s="674"/>
      <c r="Y604" s="674"/>
      <c r="Z604" s="4"/>
    </row>
    <row r="605" spans="1:26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674"/>
      <c r="O605" s="674"/>
      <c r="P605" s="674"/>
      <c r="Q605" s="674"/>
      <c r="R605" s="674"/>
      <c r="S605" s="674"/>
      <c r="T605" s="674"/>
      <c r="U605" s="674"/>
      <c r="V605" s="674"/>
      <c r="W605" s="674"/>
      <c r="X605" s="674"/>
      <c r="Y605" s="674"/>
      <c r="Z605" s="4"/>
    </row>
    <row r="606" spans="1:2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674"/>
      <c r="O606" s="674"/>
      <c r="P606" s="674"/>
      <c r="Q606" s="674"/>
      <c r="R606" s="674"/>
      <c r="S606" s="674"/>
      <c r="T606" s="674"/>
      <c r="U606" s="674"/>
      <c r="V606" s="674"/>
      <c r="W606" s="674"/>
      <c r="X606" s="674"/>
      <c r="Y606" s="674"/>
      <c r="Z606" s="4"/>
    </row>
    <row r="607" spans="1:26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674"/>
      <c r="O607" s="674"/>
      <c r="P607" s="674"/>
      <c r="Q607" s="674"/>
      <c r="R607" s="674"/>
      <c r="S607" s="674"/>
      <c r="T607" s="674"/>
      <c r="U607" s="674"/>
      <c r="V607" s="674"/>
      <c r="W607" s="674"/>
      <c r="X607" s="674"/>
      <c r="Y607" s="674"/>
      <c r="Z607" s="4"/>
    </row>
    <row r="608" spans="1:26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674"/>
      <c r="O608" s="674"/>
      <c r="P608" s="674"/>
      <c r="Q608" s="674"/>
      <c r="R608" s="674"/>
      <c r="S608" s="674"/>
      <c r="T608" s="674"/>
      <c r="U608" s="674"/>
      <c r="V608" s="674"/>
      <c r="W608" s="674"/>
      <c r="X608" s="674"/>
      <c r="Y608" s="674"/>
      <c r="Z608" s="4"/>
    </row>
    <row r="609" spans="1:26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674"/>
      <c r="O609" s="674"/>
      <c r="P609" s="674"/>
      <c r="Q609" s="674"/>
      <c r="R609" s="674"/>
      <c r="S609" s="674"/>
      <c r="T609" s="674"/>
      <c r="U609" s="674"/>
      <c r="V609" s="674"/>
      <c r="W609" s="674"/>
      <c r="X609" s="674"/>
      <c r="Y609" s="674"/>
      <c r="Z609" s="4"/>
    </row>
    <row r="610" spans="1:26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674"/>
      <c r="O610" s="674"/>
      <c r="P610" s="674"/>
      <c r="Q610" s="674"/>
      <c r="R610" s="674"/>
      <c r="S610" s="674"/>
      <c r="T610" s="674"/>
      <c r="U610" s="674"/>
      <c r="V610" s="674"/>
      <c r="W610" s="674"/>
      <c r="X610" s="674"/>
      <c r="Y610" s="674"/>
      <c r="Z610" s="4"/>
    </row>
    <row r="611" spans="1:26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674"/>
      <c r="O611" s="674"/>
      <c r="P611" s="674"/>
      <c r="Q611" s="674"/>
      <c r="R611" s="674"/>
      <c r="S611" s="674"/>
      <c r="T611" s="674"/>
      <c r="U611" s="674"/>
      <c r="V611" s="674"/>
      <c r="W611" s="674"/>
      <c r="X611" s="674"/>
      <c r="Y611" s="674"/>
      <c r="Z611" s="4"/>
    </row>
    <row r="612" spans="1:26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674"/>
      <c r="O612" s="674"/>
      <c r="P612" s="674"/>
      <c r="Q612" s="674"/>
      <c r="R612" s="674"/>
      <c r="S612" s="674"/>
      <c r="T612" s="674"/>
      <c r="U612" s="674"/>
      <c r="V612" s="674"/>
      <c r="W612" s="674"/>
      <c r="X612" s="674"/>
      <c r="Y612" s="674"/>
      <c r="Z612" s="4"/>
    </row>
    <row r="613" spans="1:26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674"/>
      <c r="O613" s="674"/>
      <c r="P613" s="674"/>
      <c r="Q613" s="674"/>
      <c r="R613" s="674"/>
      <c r="S613" s="674"/>
      <c r="T613" s="674"/>
      <c r="U613" s="674"/>
      <c r="V613" s="674"/>
      <c r="W613" s="674"/>
      <c r="X613" s="674"/>
      <c r="Y613" s="674"/>
      <c r="Z613" s="4"/>
    </row>
    <row r="614" spans="1:26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674"/>
      <c r="O614" s="674"/>
      <c r="P614" s="674"/>
      <c r="Q614" s="674"/>
      <c r="R614" s="674"/>
      <c r="S614" s="674"/>
      <c r="T614" s="674"/>
      <c r="U614" s="674"/>
      <c r="V614" s="674"/>
      <c r="W614" s="674"/>
      <c r="X614" s="674"/>
      <c r="Y614" s="674"/>
      <c r="Z614" s="4"/>
    </row>
    <row r="615" spans="1:26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674"/>
      <c r="O615" s="674"/>
      <c r="P615" s="674"/>
      <c r="Q615" s="674"/>
      <c r="R615" s="674"/>
      <c r="S615" s="674"/>
      <c r="T615" s="674"/>
      <c r="U615" s="674"/>
      <c r="V615" s="674"/>
      <c r="W615" s="674"/>
      <c r="X615" s="674"/>
      <c r="Y615" s="674"/>
      <c r="Z615" s="4"/>
    </row>
    <row r="616" spans="1:2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674"/>
      <c r="O616" s="674"/>
      <c r="P616" s="674"/>
      <c r="Q616" s="674"/>
      <c r="R616" s="674"/>
      <c r="S616" s="674"/>
      <c r="T616" s="674"/>
      <c r="U616" s="674"/>
      <c r="V616" s="674"/>
      <c r="W616" s="674"/>
      <c r="X616" s="674"/>
      <c r="Y616" s="674"/>
      <c r="Z616" s="4"/>
    </row>
    <row r="617" spans="1:26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674"/>
      <c r="O617" s="674"/>
      <c r="P617" s="674"/>
      <c r="Q617" s="674"/>
      <c r="R617" s="674"/>
      <c r="S617" s="674"/>
      <c r="T617" s="674"/>
      <c r="U617" s="674"/>
      <c r="V617" s="674"/>
      <c r="W617" s="674"/>
      <c r="X617" s="674"/>
      <c r="Y617" s="674"/>
      <c r="Z617" s="4"/>
    </row>
    <row r="618" spans="1:26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674"/>
      <c r="O618" s="674"/>
      <c r="P618" s="674"/>
      <c r="Q618" s="674"/>
      <c r="R618" s="674"/>
      <c r="S618" s="674"/>
      <c r="T618" s="674"/>
      <c r="U618" s="674"/>
      <c r="V618" s="674"/>
      <c r="W618" s="674"/>
      <c r="X618" s="674"/>
      <c r="Y618" s="674"/>
      <c r="Z618" s="4"/>
    </row>
    <row r="619" spans="1:26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674"/>
      <c r="O619" s="674"/>
      <c r="P619" s="674"/>
      <c r="Q619" s="674"/>
      <c r="R619" s="674"/>
      <c r="S619" s="674"/>
      <c r="T619" s="674"/>
      <c r="U619" s="674"/>
      <c r="V619" s="674"/>
      <c r="W619" s="674"/>
      <c r="X619" s="674"/>
      <c r="Y619" s="674"/>
      <c r="Z619" s="4"/>
    </row>
    <row r="620" spans="1:26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674"/>
      <c r="O620" s="674"/>
      <c r="P620" s="674"/>
      <c r="Q620" s="674"/>
      <c r="R620" s="674"/>
      <c r="S620" s="674"/>
      <c r="T620" s="674"/>
      <c r="U620" s="674"/>
      <c r="V620" s="674"/>
      <c r="W620" s="674"/>
      <c r="X620" s="674"/>
      <c r="Y620" s="674"/>
      <c r="Z620" s="4"/>
    </row>
    <row r="621" spans="1:26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674"/>
      <c r="O621" s="674"/>
      <c r="P621" s="674"/>
      <c r="Q621" s="674"/>
      <c r="R621" s="674"/>
      <c r="S621" s="674"/>
      <c r="T621" s="674"/>
      <c r="U621" s="674"/>
      <c r="V621" s="674"/>
      <c r="W621" s="674"/>
      <c r="X621" s="674"/>
      <c r="Y621" s="674"/>
      <c r="Z621" s="4"/>
    </row>
    <row r="622" spans="1:26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674"/>
      <c r="O622" s="674"/>
      <c r="P622" s="674"/>
      <c r="Q622" s="674"/>
      <c r="R622" s="674"/>
      <c r="S622" s="674"/>
      <c r="T622" s="674"/>
      <c r="U622" s="674"/>
      <c r="V622" s="674"/>
      <c r="W622" s="674"/>
      <c r="X622" s="674"/>
      <c r="Y622" s="674"/>
      <c r="Z622" s="4"/>
    </row>
    <row r="623" spans="1:26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674"/>
      <c r="O623" s="674"/>
      <c r="P623" s="674"/>
      <c r="Q623" s="674"/>
      <c r="R623" s="674"/>
      <c r="S623" s="674"/>
      <c r="T623" s="674"/>
      <c r="U623" s="674"/>
      <c r="V623" s="674"/>
      <c r="W623" s="674"/>
      <c r="X623" s="674"/>
      <c r="Y623" s="674"/>
      <c r="Z623" s="4"/>
    </row>
    <row r="624" spans="1:26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674"/>
      <c r="O624" s="674"/>
      <c r="P624" s="674"/>
      <c r="Q624" s="674"/>
      <c r="R624" s="674"/>
      <c r="S624" s="674"/>
      <c r="T624" s="674"/>
      <c r="U624" s="674"/>
      <c r="V624" s="674"/>
      <c r="W624" s="674"/>
      <c r="X624" s="674"/>
      <c r="Y624" s="674"/>
      <c r="Z624" s="4"/>
    </row>
    <row r="625" spans="1:26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674"/>
      <c r="O625" s="674"/>
      <c r="P625" s="674"/>
      <c r="Q625" s="674"/>
      <c r="R625" s="674"/>
      <c r="S625" s="674"/>
      <c r="T625" s="674"/>
      <c r="U625" s="674"/>
      <c r="V625" s="674"/>
      <c r="W625" s="674"/>
      <c r="X625" s="674"/>
      <c r="Y625" s="674"/>
      <c r="Z625" s="4"/>
    </row>
    <row r="626" spans="1: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674"/>
      <c r="O626" s="674"/>
      <c r="P626" s="674"/>
      <c r="Q626" s="674"/>
      <c r="R626" s="674"/>
      <c r="S626" s="674"/>
      <c r="T626" s="674"/>
      <c r="U626" s="674"/>
      <c r="V626" s="674"/>
      <c r="W626" s="674"/>
      <c r="X626" s="674"/>
      <c r="Y626" s="674"/>
      <c r="Z626" s="4"/>
    </row>
    <row r="627" spans="1:26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674"/>
      <c r="O627" s="674"/>
      <c r="P627" s="674"/>
      <c r="Q627" s="674"/>
      <c r="R627" s="674"/>
      <c r="S627" s="674"/>
      <c r="T627" s="674"/>
      <c r="U627" s="674"/>
      <c r="V627" s="674"/>
      <c r="W627" s="674"/>
      <c r="X627" s="674"/>
      <c r="Y627" s="674"/>
      <c r="Z627" s="4"/>
    </row>
    <row r="628" spans="1:26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674"/>
      <c r="O628" s="674"/>
      <c r="P628" s="674"/>
      <c r="Q628" s="674"/>
      <c r="R628" s="674"/>
      <c r="S628" s="674"/>
      <c r="T628" s="674"/>
      <c r="U628" s="674"/>
      <c r="V628" s="674"/>
      <c r="W628" s="674"/>
      <c r="X628" s="674"/>
      <c r="Y628" s="674"/>
      <c r="Z628" s="4"/>
    </row>
    <row r="629" spans="1:26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674"/>
      <c r="O629" s="674"/>
      <c r="P629" s="674"/>
      <c r="Q629" s="674"/>
      <c r="R629" s="674"/>
      <c r="S629" s="674"/>
      <c r="T629" s="674"/>
      <c r="U629" s="674"/>
      <c r="V629" s="674"/>
      <c r="W629" s="674"/>
      <c r="X629" s="674"/>
      <c r="Y629" s="674"/>
      <c r="Z629" s="4"/>
    </row>
    <row r="630" spans="1:26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674"/>
      <c r="O630" s="674"/>
      <c r="P630" s="674"/>
      <c r="Q630" s="674"/>
      <c r="R630" s="674"/>
      <c r="S630" s="674"/>
      <c r="T630" s="674"/>
      <c r="U630" s="674"/>
      <c r="V630" s="674"/>
      <c r="W630" s="674"/>
      <c r="X630" s="674"/>
      <c r="Y630" s="674"/>
      <c r="Z630" s="4"/>
    </row>
    <row r="631" spans="1:26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674"/>
      <c r="O631" s="674"/>
      <c r="P631" s="674"/>
      <c r="Q631" s="674"/>
      <c r="R631" s="674"/>
      <c r="S631" s="674"/>
      <c r="T631" s="674"/>
      <c r="U631" s="674"/>
      <c r="V631" s="674"/>
      <c r="W631" s="674"/>
      <c r="X631" s="674"/>
      <c r="Y631" s="674"/>
      <c r="Z631" s="4"/>
    </row>
    <row r="632" spans="1:26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674"/>
      <c r="O632" s="674"/>
      <c r="P632" s="674"/>
      <c r="Q632" s="674"/>
      <c r="R632" s="674"/>
      <c r="S632" s="674"/>
      <c r="T632" s="674"/>
      <c r="U632" s="674"/>
      <c r="V632" s="674"/>
      <c r="W632" s="674"/>
      <c r="X632" s="674"/>
      <c r="Y632" s="674"/>
      <c r="Z632" s="4"/>
    </row>
    <row r="633" spans="1:26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674"/>
      <c r="O633" s="674"/>
      <c r="P633" s="674"/>
      <c r="Q633" s="674"/>
      <c r="R633" s="674"/>
      <c r="S633" s="674"/>
      <c r="T633" s="674"/>
      <c r="U633" s="674"/>
      <c r="V633" s="674"/>
      <c r="W633" s="674"/>
      <c r="X633" s="674"/>
      <c r="Y633" s="674"/>
      <c r="Z633" s="4"/>
    </row>
    <row r="634" spans="1:26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674"/>
      <c r="O634" s="674"/>
      <c r="P634" s="674"/>
      <c r="Q634" s="674"/>
      <c r="R634" s="674"/>
      <c r="S634" s="674"/>
      <c r="T634" s="674"/>
      <c r="U634" s="674"/>
      <c r="V634" s="674"/>
      <c r="W634" s="674"/>
      <c r="X634" s="674"/>
      <c r="Y634" s="674"/>
      <c r="Z634" s="4"/>
    </row>
    <row r="635" spans="1:26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674"/>
      <c r="O635" s="674"/>
      <c r="P635" s="674"/>
      <c r="Q635" s="674"/>
      <c r="R635" s="674"/>
      <c r="S635" s="674"/>
      <c r="T635" s="674"/>
      <c r="U635" s="674"/>
      <c r="V635" s="674"/>
      <c r="W635" s="674"/>
      <c r="X635" s="674"/>
      <c r="Y635" s="674"/>
      <c r="Z635" s="4"/>
    </row>
    <row r="636" spans="1:2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674"/>
      <c r="O636" s="674"/>
      <c r="P636" s="674"/>
      <c r="Q636" s="674"/>
      <c r="R636" s="674"/>
      <c r="S636" s="674"/>
      <c r="T636" s="674"/>
      <c r="U636" s="674"/>
      <c r="V636" s="674"/>
      <c r="W636" s="674"/>
      <c r="X636" s="674"/>
      <c r="Y636" s="674"/>
      <c r="Z636" s="4"/>
    </row>
    <row r="637" spans="1:26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674"/>
      <c r="O637" s="674"/>
      <c r="P637" s="674"/>
      <c r="Q637" s="674"/>
      <c r="R637" s="674"/>
      <c r="S637" s="674"/>
      <c r="T637" s="674"/>
      <c r="U637" s="674"/>
      <c r="V637" s="674"/>
      <c r="W637" s="674"/>
      <c r="X637" s="674"/>
      <c r="Y637" s="674"/>
      <c r="Z637" s="4"/>
    </row>
    <row r="638" spans="1:26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674"/>
      <c r="O638" s="674"/>
      <c r="P638" s="674"/>
      <c r="Q638" s="674"/>
      <c r="R638" s="674"/>
      <c r="S638" s="674"/>
      <c r="T638" s="674"/>
      <c r="U638" s="674"/>
      <c r="V638" s="674"/>
      <c r="W638" s="674"/>
      <c r="X638" s="674"/>
      <c r="Y638" s="674"/>
      <c r="Z638" s="4"/>
    </row>
    <row r="639" spans="1:26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674"/>
      <c r="O639" s="674"/>
      <c r="P639" s="674"/>
      <c r="Q639" s="674"/>
      <c r="R639" s="674"/>
      <c r="S639" s="674"/>
      <c r="T639" s="674"/>
      <c r="U639" s="674"/>
      <c r="V639" s="674"/>
      <c r="W639" s="674"/>
      <c r="X639" s="674"/>
      <c r="Y639" s="674"/>
      <c r="Z639" s="4"/>
    </row>
    <row r="640" spans="1:26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674"/>
      <c r="O640" s="674"/>
      <c r="P640" s="674"/>
      <c r="Q640" s="674"/>
      <c r="R640" s="674"/>
      <c r="S640" s="674"/>
      <c r="T640" s="674"/>
      <c r="U640" s="674"/>
      <c r="V640" s="674"/>
      <c r="W640" s="674"/>
      <c r="X640" s="674"/>
      <c r="Y640" s="674"/>
      <c r="Z640" s="4"/>
    </row>
    <row r="641" spans="1:26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674"/>
      <c r="O641" s="674"/>
      <c r="P641" s="674"/>
      <c r="Q641" s="674"/>
      <c r="R641" s="674"/>
      <c r="S641" s="674"/>
      <c r="T641" s="674"/>
      <c r="U641" s="674"/>
      <c r="V641" s="674"/>
      <c r="W641" s="674"/>
      <c r="X641" s="674"/>
      <c r="Y641" s="674"/>
      <c r="Z641" s="4"/>
    </row>
    <row r="642" spans="1:26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674"/>
      <c r="O642" s="674"/>
      <c r="P642" s="674"/>
      <c r="Q642" s="674"/>
      <c r="R642" s="674"/>
      <c r="S642" s="674"/>
      <c r="T642" s="674"/>
      <c r="U642" s="674"/>
      <c r="V642" s="674"/>
      <c r="W642" s="674"/>
      <c r="X642" s="674"/>
      <c r="Y642" s="674"/>
      <c r="Z642" s="4"/>
    </row>
    <row r="643" spans="1:26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674"/>
      <c r="O643" s="674"/>
      <c r="P643" s="674"/>
      <c r="Q643" s="674"/>
      <c r="R643" s="674"/>
      <c r="S643" s="674"/>
      <c r="T643" s="674"/>
      <c r="U643" s="674"/>
      <c r="V643" s="674"/>
      <c r="W643" s="674"/>
      <c r="X643" s="674"/>
      <c r="Y643" s="674"/>
      <c r="Z643" s="4"/>
    </row>
    <row r="644" spans="1:26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674"/>
      <c r="O644" s="674"/>
      <c r="P644" s="674"/>
      <c r="Q644" s="674"/>
      <c r="R644" s="674"/>
      <c r="S644" s="674"/>
      <c r="T644" s="674"/>
      <c r="U644" s="674"/>
      <c r="V644" s="674"/>
      <c r="W644" s="674"/>
      <c r="X644" s="674"/>
      <c r="Y644" s="674"/>
      <c r="Z644" s="4"/>
    </row>
    <row r="645" spans="1:26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674"/>
      <c r="O645" s="674"/>
      <c r="P645" s="674"/>
      <c r="Q645" s="674"/>
      <c r="R645" s="674"/>
      <c r="S645" s="674"/>
      <c r="T645" s="674"/>
      <c r="U645" s="674"/>
      <c r="V645" s="674"/>
      <c r="W645" s="674"/>
      <c r="X645" s="674"/>
      <c r="Y645" s="674"/>
      <c r="Z645" s="4"/>
    </row>
    <row r="646" spans="1:2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674"/>
      <c r="O646" s="674"/>
      <c r="P646" s="674"/>
      <c r="Q646" s="674"/>
      <c r="R646" s="674"/>
      <c r="S646" s="674"/>
      <c r="T646" s="674"/>
      <c r="U646" s="674"/>
      <c r="V646" s="674"/>
      <c r="W646" s="674"/>
      <c r="X646" s="674"/>
      <c r="Y646" s="674"/>
      <c r="Z646" s="4"/>
    </row>
    <row r="647" spans="1:26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674"/>
      <c r="O647" s="674"/>
      <c r="P647" s="674"/>
      <c r="Q647" s="674"/>
      <c r="R647" s="674"/>
      <c r="S647" s="674"/>
      <c r="T647" s="674"/>
      <c r="U647" s="674"/>
      <c r="V647" s="674"/>
      <c r="W647" s="674"/>
      <c r="X647" s="674"/>
      <c r="Y647" s="674"/>
      <c r="Z647" s="4"/>
    </row>
    <row r="648" spans="1:26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674"/>
      <c r="O648" s="674"/>
      <c r="P648" s="674"/>
      <c r="Q648" s="674"/>
      <c r="R648" s="674"/>
      <c r="S648" s="674"/>
      <c r="T648" s="674"/>
      <c r="U648" s="674"/>
      <c r="V648" s="674"/>
      <c r="W648" s="674"/>
      <c r="X648" s="674"/>
      <c r="Y648" s="674"/>
      <c r="Z648" s="4"/>
    </row>
    <row r="649" spans="1:26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674"/>
      <c r="O649" s="674"/>
      <c r="P649" s="674"/>
      <c r="Q649" s="674"/>
      <c r="R649" s="674"/>
      <c r="S649" s="674"/>
      <c r="T649" s="674"/>
      <c r="U649" s="674"/>
      <c r="V649" s="674"/>
      <c r="W649" s="674"/>
      <c r="X649" s="674"/>
      <c r="Y649" s="674"/>
      <c r="Z649" s="4"/>
    </row>
    <row r="650" spans="1:26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674"/>
      <c r="O650" s="674"/>
      <c r="P650" s="674"/>
      <c r="Q650" s="674"/>
      <c r="R650" s="674"/>
      <c r="S650" s="674"/>
      <c r="T650" s="674"/>
      <c r="U650" s="674"/>
      <c r="V650" s="674"/>
      <c r="W650" s="674"/>
      <c r="X650" s="674"/>
      <c r="Y650" s="674"/>
      <c r="Z650" s="4"/>
    </row>
    <row r="651" spans="1:26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674"/>
      <c r="O651" s="674"/>
      <c r="P651" s="674"/>
      <c r="Q651" s="674"/>
      <c r="R651" s="674"/>
      <c r="S651" s="674"/>
      <c r="T651" s="674"/>
      <c r="U651" s="674"/>
      <c r="V651" s="674"/>
      <c r="W651" s="674"/>
      <c r="X651" s="674"/>
      <c r="Y651" s="674"/>
      <c r="Z651" s="4"/>
    </row>
    <row r="652" spans="1:26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674"/>
      <c r="O652" s="674"/>
      <c r="P652" s="674"/>
      <c r="Q652" s="674"/>
      <c r="R652" s="674"/>
      <c r="S652" s="674"/>
      <c r="T652" s="674"/>
      <c r="U652" s="674"/>
      <c r="V652" s="674"/>
      <c r="W652" s="674"/>
      <c r="X652" s="674"/>
      <c r="Y652" s="674"/>
      <c r="Z652" s="4"/>
    </row>
    <row r="653" spans="1:26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674"/>
      <c r="O653" s="674"/>
      <c r="P653" s="674"/>
      <c r="Q653" s="674"/>
      <c r="R653" s="674"/>
      <c r="S653" s="674"/>
      <c r="T653" s="674"/>
      <c r="U653" s="674"/>
      <c r="V653" s="674"/>
      <c r="W653" s="674"/>
      <c r="X653" s="674"/>
      <c r="Y653" s="674"/>
      <c r="Z653" s="4"/>
    </row>
    <row r="654" spans="1:26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674"/>
      <c r="O654" s="674"/>
      <c r="P654" s="674"/>
      <c r="Q654" s="674"/>
      <c r="R654" s="674"/>
      <c r="S654" s="674"/>
      <c r="T654" s="674"/>
      <c r="U654" s="674"/>
      <c r="V654" s="674"/>
      <c r="W654" s="674"/>
      <c r="X654" s="674"/>
      <c r="Y654" s="674"/>
      <c r="Z654" s="4"/>
    </row>
    <row r="655" spans="1:26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674"/>
      <c r="O655" s="674"/>
      <c r="P655" s="674"/>
      <c r="Q655" s="674"/>
      <c r="R655" s="674"/>
      <c r="S655" s="674"/>
      <c r="T655" s="674"/>
      <c r="U655" s="674"/>
      <c r="V655" s="674"/>
      <c r="W655" s="674"/>
      <c r="X655" s="674"/>
      <c r="Y655" s="674"/>
      <c r="Z655" s="4"/>
    </row>
    <row r="656" spans="1:2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674"/>
      <c r="O656" s="674"/>
      <c r="P656" s="674"/>
      <c r="Q656" s="674"/>
      <c r="R656" s="674"/>
      <c r="S656" s="674"/>
      <c r="T656" s="674"/>
      <c r="U656" s="674"/>
      <c r="V656" s="674"/>
      <c r="W656" s="674"/>
      <c r="X656" s="674"/>
      <c r="Y656" s="674"/>
      <c r="Z656" s="4"/>
    </row>
    <row r="657" spans="1:26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674"/>
      <c r="O657" s="674"/>
      <c r="P657" s="674"/>
      <c r="Q657" s="674"/>
      <c r="R657" s="674"/>
      <c r="S657" s="674"/>
      <c r="T657" s="674"/>
      <c r="U657" s="674"/>
      <c r="V657" s="674"/>
      <c r="W657" s="674"/>
      <c r="X657" s="674"/>
      <c r="Y657" s="674"/>
      <c r="Z657" s="4"/>
    </row>
    <row r="658" spans="1:26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674"/>
      <c r="O658" s="674"/>
      <c r="P658" s="674"/>
      <c r="Q658" s="674"/>
      <c r="R658" s="674"/>
      <c r="S658" s="674"/>
      <c r="T658" s="674"/>
      <c r="U658" s="674"/>
      <c r="V658" s="674"/>
      <c r="W658" s="674"/>
      <c r="X658" s="674"/>
      <c r="Y658" s="674"/>
      <c r="Z658" s="4"/>
    </row>
    <row r="659" spans="1:26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674"/>
      <c r="O659" s="674"/>
      <c r="P659" s="674"/>
      <c r="Q659" s="674"/>
      <c r="R659" s="674"/>
      <c r="S659" s="674"/>
      <c r="T659" s="674"/>
      <c r="U659" s="674"/>
      <c r="V659" s="674"/>
      <c r="W659" s="674"/>
      <c r="X659" s="674"/>
      <c r="Y659" s="674"/>
      <c r="Z659" s="4"/>
    </row>
    <row r="660" spans="1:26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674"/>
      <c r="O660" s="674"/>
      <c r="P660" s="674"/>
      <c r="Q660" s="674"/>
      <c r="R660" s="674"/>
      <c r="S660" s="674"/>
      <c r="T660" s="674"/>
      <c r="U660" s="674"/>
      <c r="V660" s="674"/>
      <c r="W660" s="674"/>
      <c r="X660" s="674"/>
      <c r="Y660" s="674"/>
      <c r="Z660" s="4"/>
    </row>
    <row r="661" spans="1:26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674"/>
      <c r="O661" s="674"/>
      <c r="P661" s="674"/>
      <c r="Q661" s="674"/>
      <c r="R661" s="674"/>
      <c r="S661" s="674"/>
      <c r="T661" s="674"/>
      <c r="U661" s="674"/>
      <c r="V661" s="674"/>
      <c r="W661" s="674"/>
      <c r="X661" s="674"/>
      <c r="Y661" s="674"/>
      <c r="Z661" s="4"/>
    </row>
    <row r="662" spans="1:26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674"/>
      <c r="O662" s="674"/>
      <c r="P662" s="674"/>
      <c r="Q662" s="674"/>
      <c r="R662" s="674"/>
      <c r="S662" s="674"/>
      <c r="T662" s="674"/>
      <c r="U662" s="674"/>
      <c r="V662" s="674"/>
      <c r="W662" s="674"/>
      <c r="X662" s="674"/>
      <c r="Y662" s="674"/>
      <c r="Z662" s="4"/>
    </row>
    <row r="663" spans="1:26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674"/>
      <c r="O663" s="674"/>
      <c r="P663" s="674"/>
      <c r="Q663" s="674"/>
      <c r="R663" s="674"/>
      <c r="S663" s="674"/>
      <c r="T663" s="674"/>
      <c r="U663" s="674"/>
      <c r="V663" s="674"/>
      <c r="W663" s="674"/>
      <c r="X663" s="674"/>
      <c r="Y663" s="674"/>
      <c r="Z663" s="4"/>
    </row>
    <row r="664" spans="1:26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674"/>
      <c r="O664" s="674"/>
      <c r="P664" s="674"/>
      <c r="Q664" s="674"/>
      <c r="R664" s="674"/>
      <c r="S664" s="674"/>
      <c r="T664" s="674"/>
      <c r="U664" s="674"/>
      <c r="V664" s="674"/>
      <c r="W664" s="674"/>
      <c r="X664" s="674"/>
      <c r="Y664" s="674"/>
      <c r="Z664" s="4"/>
    </row>
    <row r="665" spans="1:26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674"/>
      <c r="O665" s="674"/>
      <c r="P665" s="674"/>
      <c r="Q665" s="674"/>
      <c r="R665" s="674"/>
      <c r="S665" s="674"/>
      <c r="T665" s="674"/>
      <c r="U665" s="674"/>
      <c r="V665" s="674"/>
      <c r="W665" s="674"/>
      <c r="X665" s="674"/>
      <c r="Y665" s="674"/>
      <c r="Z665" s="4"/>
    </row>
    <row r="666" spans="1:2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674"/>
      <c r="O666" s="674"/>
      <c r="P666" s="674"/>
      <c r="Q666" s="674"/>
      <c r="R666" s="674"/>
      <c r="S666" s="674"/>
      <c r="T666" s="674"/>
      <c r="U666" s="674"/>
      <c r="V666" s="674"/>
      <c r="W666" s="674"/>
      <c r="X666" s="674"/>
      <c r="Y666" s="674"/>
      <c r="Z666" s="4"/>
    </row>
    <row r="667" spans="1:26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674"/>
      <c r="O667" s="674"/>
      <c r="P667" s="674"/>
      <c r="Q667" s="674"/>
      <c r="R667" s="674"/>
      <c r="S667" s="674"/>
      <c r="T667" s="674"/>
      <c r="U667" s="674"/>
      <c r="V667" s="674"/>
      <c r="W667" s="674"/>
      <c r="X667" s="674"/>
      <c r="Y667" s="674"/>
      <c r="Z667" s="4"/>
    </row>
    <row r="668" spans="1:26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674"/>
      <c r="O668" s="674"/>
      <c r="P668" s="674"/>
      <c r="Q668" s="674"/>
      <c r="R668" s="674"/>
      <c r="S668" s="674"/>
      <c r="T668" s="674"/>
      <c r="U668" s="674"/>
      <c r="V668" s="674"/>
      <c r="W668" s="674"/>
      <c r="X668" s="674"/>
      <c r="Y668" s="674"/>
      <c r="Z668" s="4"/>
    </row>
    <row r="669" spans="1:26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674"/>
      <c r="O669" s="674"/>
      <c r="P669" s="674"/>
      <c r="Q669" s="674"/>
      <c r="R669" s="674"/>
      <c r="S669" s="674"/>
      <c r="T669" s="674"/>
      <c r="U669" s="674"/>
      <c r="V669" s="674"/>
      <c r="W669" s="674"/>
      <c r="X669" s="674"/>
      <c r="Y669" s="674"/>
      <c r="Z669" s="4"/>
    </row>
    <row r="670" spans="1:26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674"/>
      <c r="O670" s="674"/>
      <c r="P670" s="674"/>
      <c r="Q670" s="674"/>
      <c r="R670" s="674"/>
      <c r="S670" s="674"/>
      <c r="T670" s="674"/>
      <c r="U670" s="674"/>
      <c r="V670" s="674"/>
      <c r="W670" s="674"/>
      <c r="X670" s="674"/>
      <c r="Y670" s="674"/>
      <c r="Z670" s="4"/>
    </row>
    <row r="671" spans="1:26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674"/>
      <c r="O671" s="674"/>
      <c r="P671" s="674"/>
      <c r="Q671" s="674"/>
      <c r="R671" s="674"/>
      <c r="S671" s="674"/>
      <c r="T671" s="674"/>
      <c r="U671" s="674"/>
      <c r="V671" s="674"/>
      <c r="W671" s="674"/>
      <c r="X671" s="674"/>
      <c r="Y671" s="674"/>
      <c r="Z671" s="4"/>
    </row>
    <row r="672" spans="1:26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674"/>
      <c r="O672" s="674"/>
      <c r="P672" s="674"/>
      <c r="Q672" s="674"/>
      <c r="R672" s="674"/>
      <c r="S672" s="674"/>
      <c r="T672" s="674"/>
      <c r="U672" s="674"/>
      <c r="V672" s="674"/>
      <c r="W672" s="674"/>
      <c r="X672" s="674"/>
      <c r="Y672" s="674"/>
      <c r="Z672" s="4"/>
    </row>
    <row r="673" spans="1:26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674"/>
      <c r="O673" s="674"/>
      <c r="P673" s="674"/>
      <c r="Q673" s="674"/>
      <c r="R673" s="674"/>
      <c r="S673" s="674"/>
      <c r="T673" s="674"/>
      <c r="U673" s="674"/>
      <c r="V673" s="674"/>
      <c r="W673" s="674"/>
      <c r="X673" s="674"/>
      <c r="Y673" s="674"/>
      <c r="Z673" s="4"/>
    </row>
    <row r="674" spans="1:26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674"/>
      <c r="O674" s="674"/>
      <c r="P674" s="674"/>
      <c r="Q674" s="674"/>
      <c r="R674" s="674"/>
      <c r="S674" s="674"/>
      <c r="T674" s="674"/>
      <c r="U674" s="674"/>
      <c r="V674" s="674"/>
      <c r="W674" s="674"/>
      <c r="X674" s="674"/>
      <c r="Y674" s="674"/>
      <c r="Z674" s="4"/>
    </row>
    <row r="675" spans="1:26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674"/>
      <c r="O675" s="674"/>
      <c r="P675" s="674"/>
      <c r="Q675" s="674"/>
      <c r="R675" s="674"/>
      <c r="S675" s="674"/>
      <c r="T675" s="674"/>
      <c r="U675" s="674"/>
      <c r="V675" s="674"/>
      <c r="W675" s="674"/>
      <c r="X675" s="674"/>
      <c r="Y675" s="674"/>
      <c r="Z675" s="4"/>
    </row>
    <row r="676" spans="1:2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674"/>
      <c r="O676" s="674"/>
      <c r="P676" s="674"/>
      <c r="Q676" s="674"/>
      <c r="R676" s="674"/>
      <c r="S676" s="674"/>
      <c r="T676" s="674"/>
      <c r="U676" s="674"/>
      <c r="V676" s="674"/>
      <c r="W676" s="674"/>
      <c r="X676" s="674"/>
      <c r="Y676" s="674"/>
      <c r="Z676" s="4"/>
    </row>
    <row r="677" spans="1:26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674"/>
      <c r="O677" s="674"/>
      <c r="P677" s="674"/>
      <c r="Q677" s="674"/>
      <c r="R677" s="674"/>
      <c r="S677" s="674"/>
      <c r="T677" s="674"/>
      <c r="U677" s="674"/>
      <c r="V677" s="674"/>
      <c r="W677" s="674"/>
      <c r="X677" s="674"/>
      <c r="Y677" s="674"/>
      <c r="Z677" s="4"/>
    </row>
    <row r="678" spans="1:26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674"/>
      <c r="O678" s="674"/>
      <c r="P678" s="674"/>
      <c r="Q678" s="674"/>
      <c r="R678" s="674"/>
      <c r="S678" s="674"/>
      <c r="T678" s="674"/>
      <c r="U678" s="674"/>
      <c r="V678" s="674"/>
      <c r="W678" s="674"/>
      <c r="X678" s="674"/>
      <c r="Y678" s="674"/>
      <c r="Z678" s="4"/>
    </row>
    <row r="679" spans="1:26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674"/>
      <c r="O679" s="674"/>
      <c r="P679" s="674"/>
      <c r="Q679" s="674"/>
      <c r="R679" s="674"/>
      <c r="S679" s="674"/>
      <c r="T679" s="674"/>
      <c r="U679" s="674"/>
      <c r="V679" s="674"/>
      <c r="W679" s="674"/>
      <c r="X679" s="674"/>
      <c r="Y679" s="674"/>
      <c r="Z679" s="4"/>
    </row>
    <row r="680" spans="1:26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674"/>
      <c r="O680" s="674"/>
      <c r="P680" s="674"/>
      <c r="Q680" s="674"/>
      <c r="R680" s="674"/>
      <c r="S680" s="674"/>
      <c r="T680" s="674"/>
      <c r="U680" s="674"/>
      <c r="V680" s="674"/>
      <c r="W680" s="674"/>
      <c r="X680" s="674"/>
      <c r="Y680" s="674"/>
      <c r="Z680" s="4"/>
    </row>
    <row r="681" spans="1:26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674"/>
      <c r="O681" s="674"/>
      <c r="P681" s="674"/>
      <c r="Q681" s="674"/>
      <c r="R681" s="674"/>
      <c r="S681" s="674"/>
      <c r="T681" s="674"/>
      <c r="U681" s="674"/>
      <c r="V681" s="674"/>
      <c r="W681" s="674"/>
      <c r="X681" s="674"/>
      <c r="Y681" s="674"/>
      <c r="Z681" s="4"/>
    </row>
    <row r="682" spans="1:26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674"/>
      <c r="O682" s="674"/>
      <c r="P682" s="674"/>
      <c r="Q682" s="674"/>
      <c r="R682" s="674"/>
      <c r="S682" s="674"/>
      <c r="T682" s="674"/>
      <c r="U682" s="674"/>
      <c r="V682" s="674"/>
      <c r="W682" s="674"/>
      <c r="X682" s="674"/>
      <c r="Y682" s="674"/>
      <c r="Z682" s="4"/>
    </row>
    <row r="683" spans="1:26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674"/>
      <c r="O683" s="674"/>
      <c r="P683" s="674"/>
      <c r="Q683" s="674"/>
      <c r="R683" s="674"/>
      <c r="S683" s="674"/>
      <c r="T683" s="674"/>
      <c r="U683" s="674"/>
      <c r="V683" s="674"/>
      <c r="W683" s="674"/>
      <c r="X683" s="674"/>
      <c r="Y683" s="674"/>
      <c r="Z683" s="4"/>
    </row>
    <row r="684" spans="1:26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674"/>
      <c r="O684" s="674"/>
      <c r="P684" s="674"/>
      <c r="Q684" s="674"/>
      <c r="R684" s="674"/>
      <c r="S684" s="674"/>
      <c r="T684" s="674"/>
      <c r="U684" s="674"/>
      <c r="V684" s="674"/>
      <c r="W684" s="674"/>
      <c r="X684" s="674"/>
      <c r="Y684" s="674"/>
      <c r="Z684" s="4"/>
    </row>
    <row r="685" spans="1:26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674"/>
      <c r="O685" s="674"/>
      <c r="P685" s="674"/>
      <c r="Q685" s="674"/>
      <c r="R685" s="674"/>
      <c r="S685" s="674"/>
      <c r="T685" s="674"/>
      <c r="U685" s="674"/>
      <c r="V685" s="674"/>
      <c r="W685" s="674"/>
      <c r="X685" s="674"/>
      <c r="Y685" s="674"/>
      <c r="Z685" s="4"/>
    </row>
    <row r="686" spans="1:2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674"/>
      <c r="O686" s="674"/>
      <c r="P686" s="674"/>
      <c r="Q686" s="674"/>
      <c r="R686" s="674"/>
      <c r="S686" s="674"/>
      <c r="T686" s="674"/>
      <c r="U686" s="674"/>
      <c r="V686" s="674"/>
      <c r="W686" s="674"/>
      <c r="X686" s="674"/>
      <c r="Y686" s="674"/>
      <c r="Z686" s="4"/>
    </row>
    <row r="687" spans="1:26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674"/>
      <c r="O687" s="674"/>
      <c r="P687" s="674"/>
      <c r="Q687" s="674"/>
      <c r="R687" s="674"/>
      <c r="S687" s="674"/>
      <c r="T687" s="674"/>
      <c r="U687" s="674"/>
      <c r="V687" s="674"/>
      <c r="W687" s="674"/>
      <c r="X687" s="674"/>
      <c r="Y687" s="674"/>
      <c r="Z687" s="4"/>
    </row>
    <row r="688" spans="1:26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674"/>
      <c r="O688" s="674"/>
      <c r="P688" s="674"/>
      <c r="Q688" s="674"/>
      <c r="R688" s="674"/>
      <c r="S688" s="674"/>
      <c r="T688" s="674"/>
      <c r="U688" s="674"/>
      <c r="V688" s="674"/>
      <c r="W688" s="674"/>
      <c r="X688" s="674"/>
      <c r="Y688" s="674"/>
      <c r="Z688" s="4"/>
    </row>
    <row r="689" spans="1:26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674"/>
      <c r="O689" s="674"/>
      <c r="P689" s="674"/>
      <c r="Q689" s="674"/>
      <c r="R689" s="674"/>
      <c r="S689" s="674"/>
      <c r="T689" s="674"/>
      <c r="U689" s="674"/>
      <c r="V689" s="674"/>
      <c r="W689" s="674"/>
      <c r="X689" s="674"/>
      <c r="Y689" s="674"/>
      <c r="Z689" s="4"/>
    </row>
    <row r="690" spans="1:26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674"/>
      <c r="O690" s="674"/>
      <c r="P690" s="674"/>
      <c r="Q690" s="674"/>
      <c r="R690" s="674"/>
      <c r="S690" s="674"/>
      <c r="T690" s="674"/>
      <c r="U690" s="674"/>
      <c r="V690" s="674"/>
      <c r="W690" s="674"/>
      <c r="X690" s="674"/>
      <c r="Y690" s="674"/>
      <c r="Z690" s="4"/>
    </row>
    <row r="691" spans="1:26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674"/>
      <c r="O691" s="674"/>
      <c r="P691" s="674"/>
      <c r="Q691" s="674"/>
      <c r="R691" s="674"/>
      <c r="S691" s="674"/>
      <c r="T691" s="674"/>
      <c r="U691" s="674"/>
      <c r="V691" s="674"/>
      <c r="W691" s="674"/>
      <c r="X691" s="674"/>
      <c r="Y691" s="674"/>
      <c r="Z691" s="4"/>
    </row>
    <row r="692" spans="1:26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674"/>
      <c r="O692" s="674"/>
      <c r="P692" s="674"/>
      <c r="Q692" s="674"/>
      <c r="R692" s="674"/>
      <c r="S692" s="674"/>
      <c r="T692" s="674"/>
      <c r="U692" s="674"/>
      <c r="V692" s="674"/>
      <c r="W692" s="674"/>
      <c r="X692" s="674"/>
      <c r="Y692" s="674"/>
      <c r="Z692" s="4"/>
    </row>
    <row r="693" spans="1:26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674"/>
      <c r="O693" s="674"/>
      <c r="P693" s="674"/>
      <c r="Q693" s="674"/>
      <c r="R693" s="674"/>
      <c r="S693" s="674"/>
      <c r="T693" s="674"/>
      <c r="U693" s="674"/>
      <c r="V693" s="674"/>
      <c r="W693" s="674"/>
      <c r="X693" s="674"/>
      <c r="Y693" s="674"/>
      <c r="Z693" s="4"/>
    </row>
    <row r="694" spans="1:26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674"/>
      <c r="O694" s="674"/>
      <c r="P694" s="674"/>
      <c r="Q694" s="674"/>
      <c r="R694" s="674"/>
      <c r="S694" s="674"/>
      <c r="T694" s="674"/>
      <c r="U694" s="674"/>
      <c r="V694" s="674"/>
      <c r="W694" s="674"/>
      <c r="X694" s="674"/>
      <c r="Y694" s="674"/>
      <c r="Z694" s="4"/>
    </row>
    <row r="695" spans="1:26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674"/>
      <c r="O695" s="674"/>
      <c r="P695" s="674"/>
      <c r="Q695" s="674"/>
      <c r="R695" s="674"/>
      <c r="S695" s="674"/>
      <c r="T695" s="674"/>
      <c r="U695" s="674"/>
      <c r="V695" s="674"/>
      <c r="W695" s="674"/>
      <c r="X695" s="674"/>
      <c r="Y695" s="674"/>
      <c r="Z695" s="4"/>
    </row>
    <row r="696" spans="1:2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674"/>
      <c r="O696" s="674"/>
      <c r="P696" s="674"/>
      <c r="Q696" s="674"/>
      <c r="R696" s="674"/>
      <c r="S696" s="674"/>
      <c r="T696" s="674"/>
      <c r="U696" s="674"/>
      <c r="V696" s="674"/>
      <c r="W696" s="674"/>
      <c r="X696" s="674"/>
      <c r="Y696" s="674"/>
      <c r="Z696" s="4"/>
    </row>
    <row r="697" spans="1:26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674"/>
      <c r="O697" s="674"/>
      <c r="P697" s="674"/>
      <c r="Q697" s="674"/>
      <c r="R697" s="674"/>
      <c r="S697" s="674"/>
      <c r="T697" s="674"/>
      <c r="U697" s="674"/>
      <c r="V697" s="674"/>
      <c r="W697" s="674"/>
      <c r="X697" s="674"/>
      <c r="Y697" s="674"/>
      <c r="Z697" s="4"/>
    </row>
    <row r="698" spans="1:26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674"/>
      <c r="O698" s="674"/>
      <c r="P698" s="674"/>
      <c r="Q698" s="674"/>
      <c r="R698" s="674"/>
      <c r="S698" s="674"/>
      <c r="T698" s="674"/>
      <c r="U698" s="674"/>
      <c r="V698" s="674"/>
      <c r="W698" s="674"/>
      <c r="X698" s="674"/>
      <c r="Y698" s="674"/>
      <c r="Z698" s="4"/>
    </row>
    <row r="699" spans="1:26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674"/>
      <c r="O699" s="674"/>
      <c r="P699" s="674"/>
      <c r="Q699" s="674"/>
      <c r="R699" s="674"/>
      <c r="S699" s="674"/>
      <c r="T699" s="674"/>
      <c r="U699" s="674"/>
      <c r="V699" s="674"/>
      <c r="W699" s="674"/>
      <c r="X699" s="674"/>
      <c r="Y699" s="674"/>
      <c r="Z699" s="4"/>
    </row>
    <row r="700" spans="1:26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674"/>
      <c r="O700" s="674"/>
      <c r="P700" s="674"/>
      <c r="Q700" s="674"/>
      <c r="R700" s="674"/>
      <c r="S700" s="674"/>
      <c r="T700" s="674"/>
      <c r="U700" s="674"/>
      <c r="V700" s="674"/>
      <c r="W700" s="674"/>
      <c r="X700" s="674"/>
      <c r="Y700" s="674"/>
      <c r="Z700" s="4"/>
    </row>
    <row r="701" spans="1:26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674"/>
      <c r="O701" s="674"/>
      <c r="P701" s="674"/>
      <c r="Q701" s="674"/>
      <c r="R701" s="674"/>
      <c r="S701" s="674"/>
      <c r="T701" s="674"/>
      <c r="U701" s="674"/>
      <c r="V701" s="674"/>
      <c r="W701" s="674"/>
      <c r="X701" s="674"/>
      <c r="Y701" s="674"/>
      <c r="Z701" s="4"/>
    </row>
    <row r="702" spans="1:26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674"/>
      <c r="O702" s="674"/>
      <c r="P702" s="674"/>
      <c r="Q702" s="674"/>
      <c r="R702" s="674"/>
      <c r="S702" s="674"/>
      <c r="T702" s="674"/>
      <c r="U702" s="674"/>
      <c r="V702" s="674"/>
      <c r="W702" s="674"/>
      <c r="X702" s="674"/>
      <c r="Y702" s="674"/>
      <c r="Z702" s="4"/>
    </row>
    <row r="703" spans="1:26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674"/>
      <c r="O703" s="674"/>
      <c r="P703" s="674"/>
      <c r="Q703" s="674"/>
      <c r="R703" s="674"/>
      <c r="S703" s="674"/>
      <c r="T703" s="674"/>
      <c r="U703" s="674"/>
      <c r="V703" s="674"/>
      <c r="W703" s="674"/>
      <c r="X703" s="674"/>
      <c r="Y703" s="674"/>
      <c r="Z703" s="4"/>
    </row>
    <row r="704" spans="1:26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674"/>
      <c r="O704" s="674"/>
      <c r="P704" s="674"/>
      <c r="Q704" s="674"/>
      <c r="R704" s="674"/>
      <c r="S704" s="674"/>
      <c r="T704" s="674"/>
      <c r="U704" s="674"/>
      <c r="V704" s="674"/>
      <c r="W704" s="674"/>
      <c r="X704" s="674"/>
      <c r="Y704" s="674"/>
      <c r="Z704" s="4"/>
    </row>
    <row r="705" spans="1:26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674"/>
      <c r="O705" s="674"/>
      <c r="P705" s="674"/>
      <c r="Q705" s="674"/>
      <c r="R705" s="674"/>
      <c r="S705" s="674"/>
      <c r="T705" s="674"/>
      <c r="U705" s="674"/>
      <c r="V705" s="674"/>
      <c r="W705" s="674"/>
      <c r="X705" s="674"/>
      <c r="Y705" s="674"/>
      <c r="Z705" s="4"/>
    </row>
    <row r="706" spans="1:2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674"/>
      <c r="O706" s="674"/>
      <c r="P706" s="674"/>
      <c r="Q706" s="674"/>
      <c r="R706" s="674"/>
      <c r="S706" s="674"/>
      <c r="T706" s="674"/>
      <c r="U706" s="674"/>
      <c r="V706" s="674"/>
      <c r="W706" s="674"/>
      <c r="X706" s="674"/>
      <c r="Y706" s="674"/>
      <c r="Z706" s="4"/>
    </row>
    <row r="707" spans="1:26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674"/>
      <c r="O707" s="674"/>
      <c r="P707" s="674"/>
      <c r="Q707" s="674"/>
      <c r="R707" s="674"/>
      <c r="S707" s="674"/>
      <c r="T707" s="674"/>
      <c r="U707" s="674"/>
      <c r="V707" s="674"/>
      <c r="W707" s="674"/>
      <c r="X707" s="674"/>
      <c r="Y707" s="674"/>
      <c r="Z707" s="4"/>
    </row>
    <row r="708" spans="1:26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674"/>
      <c r="O708" s="674"/>
      <c r="P708" s="674"/>
      <c r="Q708" s="674"/>
      <c r="R708" s="674"/>
      <c r="S708" s="674"/>
      <c r="T708" s="674"/>
      <c r="U708" s="674"/>
      <c r="V708" s="674"/>
      <c r="W708" s="674"/>
      <c r="X708" s="674"/>
      <c r="Y708" s="674"/>
      <c r="Z708" s="4"/>
    </row>
    <row r="709" spans="1:26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674"/>
      <c r="O709" s="674"/>
      <c r="P709" s="674"/>
      <c r="Q709" s="674"/>
      <c r="R709" s="674"/>
      <c r="S709" s="674"/>
      <c r="T709" s="674"/>
      <c r="U709" s="674"/>
      <c r="V709" s="674"/>
      <c r="W709" s="674"/>
      <c r="X709" s="674"/>
      <c r="Y709" s="674"/>
      <c r="Z709" s="4"/>
    </row>
    <row r="710" spans="1:26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674"/>
      <c r="O710" s="674"/>
      <c r="P710" s="674"/>
      <c r="Q710" s="674"/>
      <c r="R710" s="674"/>
      <c r="S710" s="674"/>
      <c r="T710" s="674"/>
      <c r="U710" s="674"/>
      <c r="V710" s="674"/>
      <c r="W710" s="674"/>
      <c r="X710" s="674"/>
      <c r="Y710" s="674"/>
      <c r="Z710" s="4"/>
    </row>
    <row r="711" spans="1:26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674"/>
      <c r="O711" s="674"/>
      <c r="P711" s="674"/>
      <c r="Q711" s="674"/>
      <c r="R711" s="674"/>
      <c r="S711" s="674"/>
      <c r="T711" s="674"/>
      <c r="U711" s="674"/>
      <c r="V711" s="674"/>
      <c r="W711" s="674"/>
      <c r="X711" s="674"/>
      <c r="Y711" s="674"/>
      <c r="Z711" s="4"/>
    </row>
    <row r="712" spans="1:26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674"/>
      <c r="O712" s="674"/>
      <c r="P712" s="674"/>
      <c r="Q712" s="674"/>
      <c r="R712" s="674"/>
      <c r="S712" s="674"/>
      <c r="T712" s="674"/>
      <c r="U712" s="674"/>
      <c r="V712" s="674"/>
      <c r="W712" s="674"/>
      <c r="X712" s="674"/>
      <c r="Y712" s="674"/>
      <c r="Z712" s="4"/>
    </row>
    <row r="713" spans="1:26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674"/>
      <c r="O713" s="674"/>
      <c r="P713" s="674"/>
      <c r="Q713" s="674"/>
      <c r="R713" s="674"/>
      <c r="S713" s="674"/>
      <c r="T713" s="674"/>
      <c r="U713" s="674"/>
      <c r="V713" s="674"/>
      <c r="W713" s="674"/>
      <c r="X713" s="674"/>
      <c r="Y713" s="674"/>
      <c r="Z713" s="4"/>
    </row>
    <row r="714" spans="1:26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674"/>
      <c r="O714" s="674"/>
      <c r="P714" s="674"/>
      <c r="Q714" s="674"/>
      <c r="R714" s="674"/>
      <c r="S714" s="674"/>
      <c r="T714" s="674"/>
      <c r="U714" s="674"/>
      <c r="V714" s="674"/>
      <c r="W714" s="674"/>
      <c r="X714" s="674"/>
      <c r="Y714" s="674"/>
      <c r="Z714" s="4"/>
    </row>
    <row r="715" spans="1:26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674"/>
      <c r="O715" s="674"/>
      <c r="P715" s="674"/>
      <c r="Q715" s="674"/>
      <c r="R715" s="674"/>
      <c r="S715" s="674"/>
      <c r="T715" s="674"/>
      <c r="U715" s="674"/>
      <c r="V715" s="674"/>
      <c r="W715" s="674"/>
      <c r="X715" s="674"/>
      <c r="Y715" s="674"/>
      <c r="Z715" s="4"/>
    </row>
    <row r="716" spans="1:2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674"/>
      <c r="O716" s="674"/>
      <c r="P716" s="674"/>
      <c r="Q716" s="674"/>
      <c r="R716" s="674"/>
      <c r="S716" s="674"/>
      <c r="T716" s="674"/>
      <c r="U716" s="674"/>
      <c r="V716" s="674"/>
      <c r="W716" s="674"/>
      <c r="X716" s="674"/>
      <c r="Y716" s="674"/>
      <c r="Z716" s="4"/>
    </row>
    <row r="717" spans="1:26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674"/>
      <c r="O717" s="674"/>
      <c r="P717" s="674"/>
      <c r="Q717" s="674"/>
      <c r="R717" s="674"/>
      <c r="S717" s="674"/>
      <c r="T717" s="674"/>
      <c r="U717" s="674"/>
      <c r="V717" s="674"/>
      <c r="W717" s="674"/>
      <c r="X717" s="674"/>
      <c r="Y717" s="674"/>
      <c r="Z717" s="4"/>
    </row>
    <row r="718" spans="1:26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674"/>
      <c r="O718" s="674"/>
      <c r="P718" s="674"/>
      <c r="Q718" s="674"/>
      <c r="R718" s="674"/>
      <c r="S718" s="674"/>
      <c r="T718" s="674"/>
      <c r="U718" s="674"/>
      <c r="V718" s="674"/>
      <c r="W718" s="674"/>
      <c r="X718" s="674"/>
      <c r="Y718" s="674"/>
      <c r="Z718" s="4"/>
    </row>
    <row r="719" spans="1:26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674"/>
      <c r="O719" s="674"/>
      <c r="P719" s="674"/>
      <c r="Q719" s="674"/>
      <c r="R719" s="674"/>
      <c r="S719" s="674"/>
      <c r="T719" s="674"/>
      <c r="U719" s="674"/>
      <c r="V719" s="674"/>
      <c r="W719" s="674"/>
      <c r="X719" s="674"/>
      <c r="Y719" s="674"/>
      <c r="Z719" s="4"/>
    </row>
    <row r="720" spans="1:26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674"/>
      <c r="O720" s="674"/>
      <c r="P720" s="674"/>
      <c r="Q720" s="674"/>
      <c r="R720" s="674"/>
      <c r="S720" s="674"/>
      <c r="T720" s="674"/>
      <c r="U720" s="674"/>
      <c r="V720" s="674"/>
      <c r="W720" s="674"/>
      <c r="X720" s="674"/>
      <c r="Y720" s="674"/>
      <c r="Z720" s="4"/>
    </row>
    <row r="721" spans="1:26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674"/>
      <c r="O721" s="674"/>
      <c r="P721" s="674"/>
      <c r="Q721" s="674"/>
      <c r="R721" s="674"/>
      <c r="S721" s="674"/>
      <c r="T721" s="674"/>
      <c r="U721" s="674"/>
      <c r="V721" s="674"/>
      <c r="W721" s="674"/>
      <c r="X721" s="674"/>
      <c r="Y721" s="674"/>
      <c r="Z721" s="4"/>
    </row>
    <row r="722" spans="1:26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674"/>
      <c r="O722" s="674"/>
      <c r="P722" s="674"/>
      <c r="Q722" s="674"/>
      <c r="R722" s="674"/>
      <c r="S722" s="674"/>
      <c r="T722" s="674"/>
      <c r="U722" s="674"/>
      <c r="V722" s="674"/>
      <c r="W722" s="674"/>
      <c r="X722" s="674"/>
      <c r="Y722" s="674"/>
      <c r="Z722" s="4"/>
    </row>
    <row r="723" spans="1:26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674"/>
      <c r="O723" s="674"/>
      <c r="P723" s="674"/>
      <c r="Q723" s="674"/>
      <c r="R723" s="674"/>
      <c r="S723" s="674"/>
      <c r="T723" s="674"/>
      <c r="U723" s="674"/>
      <c r="V723" s="674"/>
      <c r="W723" s="674"/>
      <c r="X723" s="674"/>
      <c r="Y723" s="674"/>
      <c r="Z723" s="4"/>
    </row>
    <row r="724" spans="1:26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674"/>
      <c r="O724" s="674"/>
      <c r="P724" s="674"/>
      <c r="Q724" s="674"/>
      <c r="R724" s="674"/>
      <c r="S724" s="674"/>
      <c r="T724" s="674"/>
      <c r="U724" s="674"/>
      <c r="V724" s="674"/>
      <c r="W724" s="674"/>
      <c r="X724" s="674"/>
      <c r="Y724" s="674"/>
      <c r="Z724" s="4"/>
    </row>
    <row r="725" spans="1:26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674"/>
      <c r="O725" s="674"/>
      <c r="P725" s="674"/>
      <c r="Q725" s="674"/>
      <c r="R725" s="674"/>
      <c r="S725" s="674"/>
      <c r="T725" s="674"/>
      <c r="U725" s="674"/>
      <c r="V725" s="674"/>
      <c r="W725" s="674"/>
      <c r="X725" s="674"/>
      <c r="Y725" s="674"/>
      <c r="Z725" s="4"/>
    </row>
    <row r="726" spans="1: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674"/>
      <c r="O726" s="674"/>
      <c r="P726" s="674"/>
      <c r="Q726" s="674"/>
      <c r="R726" s="674"/>
      <c r="S726" s="674"/>
      <c r="T726" s="674"/>
      <c r="U726" s="674"/>
      <c r="V726" s="674"/>
      <c r="W726" s="674"/>
      <c r="X726" s="674"/>
      <c r="Y726" s="674"/>
      <c r="Z726" s="4"/>
    </row>
    <row r="727" spans="1:26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674"/>
      <c r="O727" s="674"/>
      <c r="P727" s="674"/>
      <c r="Q727" s="674"/>
      <c r="R727" s="674"/>
      <c r="S727" s="674"/>
      <c r="T727" s="674"/>
      <c r="U727" s="674"/>
      <c r="V727" s="674"/>
      <c r="W727" s="674"/>
      <c r="X727" s="674"/>
      <c r="Y727" s="674"/>
      <c r="Z727" s="4"/>
    </row>
    <row r="728" spans="1:26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674"/>
      <c r="O728" s="674"/>
      <c r="P728" s="674"/>
      <c r="Q728" s="674"/>
      <c r="R728" s="674"/>
      <c r="S728" s="674"/>
      <c r="T728" s="674"/>
      <c r="U728" s="674"/>
      <c r="V728" s="674"/>
      <c r="W728" s="674"/>
      <c r="X728" s="674"/>
      <c r="Y728" s="674"/>
      <c r="Z728" s="4"/>
    </row>
    <row r="729" spans="1:26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674"/>
      <c r="O729" s="674"/>
      <c r="P729" s="674"/>
      <c r="Q729" s="674"/>
      <c r="R729" s="674"/>
      <c r="S729" s="674"/>
      <c r="T729" s="674"/>
      <c r="U729" s="674"/>
      <c r="V729" s="674"/>
      <c r="W729" s="674"/>
      <c r="X729" s="674"/>
      <c r="Y729" s="674"/>
      <c r="Z729" s="4"/>
    </row>
    <row r="730" spans="1:26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674"/>
      <c r="O730" s="674"/>
      <c r="P730" s="674"/>
      <c r="Q730" s="674"/>
      <c r="R730" s="674"/>
      <c r="S730" s="674"/>
      <c r="T730" s="674"/>
      <c r="U730" s="674"/>
      <c r="V730" s="674"/>
      <c r="W730" s="674"/>
      <c r="X730" s="674"/>
      <c r="Y730" s="674"/>
      <c r="Z730" s="4"/>
    </row>
    <row r="731" spans="1:26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674"/>
      <c r="O731" s="674"/>
      <c r="P731" s="674"/>
      <c r="Q731" s="674"/>
      <c r="R731" s="674"/>
      <c r="S731" s="674"/>
      <c r="T731" s="674"/>
      <c r="U731" s="674"/>
      <c r="V731" s="674"/>
      <c r="W731" s="674"/>
      <c r="X731" s="674"/>
      <c r="Y731" s="674"/>
      <c r="Z731" s="4"/>
    </row>
    <row r="732" spans="1:26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674"/>
      <c r="O732" s="674"/>
      <c r="P732" s="674"/>
      <c r="Q732" s="674"/>
      <c r="R732" s="674"/>
      <c r="S732" s="674"/>
      <c r="T732" s="674"/>
      <c r="U732" s="674"/>
      <c r="V732" s="674"/>
      <c r="W732" s="674"/>
      <c r="X732" s="674"/>
      <c r="Y732" s="674"/>
      <c r="Z732" s="4"/>
    </row>
    <row r="733" spans="1:26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674"/>
      <c r="O733" s="674"/>
      <c r="P733" s="674"/>
      <c r="Q733" s="674"/>
      <c r="R733" s="674"/>
      <c r="S733" s="674"/>
      <c r="T733" s="674"/>
      <c r="U733" s="674"/>
      <c r="V733" s="674"/>
      <c r="W733" s="674"/>
      <c r="X733" s="674"/>
      <c r="Y733" s="674"/>
      <c r="Z733" s="4"/>
    </row>
    <row r="734" spans="1:26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674"/>
      <c r="O734" s="674"/>
      <c r="P734" s="674"/>
      <c r="Q734" s="674"/>
      <c r="R734" s="674"/>
      <c r="S734" s="674"/>
      <c r="T734" s="674"/>
      <c r="U734" s="674"/>
      <c r="V734" s="674"/>
      <c r="W734" s="674"/>
      <c r="X734" s="674"/>
      <c r="Y734" s="674"/>
      <c r="Z734" s="4"/>
    </row>
    <row r="735" spans="1:26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674"/>
      <c r="O735" s="674"/>
      <c r="P735" s="674"/>
      <c r="Q735" s="674"/>
      <c r="R735" s="674"/>
      <c r="S735" s="674"/>
      <c r="T735" s="674"/>
      <c r="U735" s="674"/>
      <c r="V735" s="674"/>
      <c r="W735" s="674"/>
      <c r="X735" s="674"/>
      <c r="Y735" s="674"/>
      <c r="Z735" s="4"/>
    </row>
    <row r="736" spans="1:2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674"/>
      <c r="O736" s="674"/>
      <c r="P736" s="674"/>
      <c r="Q736" s="674"/>
      <c r="R736" s="674"/>
      <c r="S736" s="674"/>
      <c r="T736" s="674"/>
      <c r="U736" s="674"/>
      <c r="V736" s="674"/>
      <c r="W736" s="674"/>
      <c r="X736" s="674"/>
      <c r="Y736" s="674"/>
      <c r="Z736" s="4"/>
    </row>
    <row r="737" spans="1:26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674"/>
      <c r="O737" s="674"/>
      <c r="P737" s="674"/>
      <c r="Q737" s="674"/>
      <c r="R737" s="674"/>
      <c r="S737" s="674"/>
      <c r="T737" s="674"/>
      <c r="U737" s="674"/>
      <c r="V737" s="674"/>
      <c r="W737" s="674"/>
      <c r="X737" s="674"/>
      <c r="Y737" s="674"/>
      <c r="Z737" s="4"/>
    </row>
    <row r="738" spans="1:26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674"/>
      <c r="O738" s="674"/>
      <c r="P738" s="674"/>
      <c r="Q738" s="674"/>
      <c r="R738" s="674"/>
      <c r="S738" s="674"/>
      <c r="T738" s="674"/>
      <c r="U738" s="674"/>
      <c r="V738" s="674"/>
      <c r="W738" s="674"/>
      <c r="X738" s="674"/>
      <c r="Y738" s="674"/>
      <c r="Z738" s="4"/>
    </row>
    <row r="739" spans="1:26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674"/>
      <c r="O739" s="674"/>
      <c r="P739" s="674"/>
      <c r="Q739" s="674"/>
      <c r="R739" s="674"/>
      <c r="S739" s="674"/>
      <c r="T739" s="674"/>
      <c r="U739" s="674"/>
      <c r="V739" s="674"/>
      <c r="W739" s="674"/>
      <c r="X739" s="674"/>
      <c r="Y739" s="674"/>
      <c r="Z739" s="4"/>
    </row>
    <row r="740" spans="1:26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674"/>
      <c r="O740" s="674"/>
      <c r="P740" s="674"/>
      <c r="Q740" s="674"/>
      <c r="R740" s="674"/>
      <c r="S740" s="674"/>
      <c r="T740" s="674"/>
      <c r="U740" s="674"/>
      <c r="V740" s="674"/>
      <c r="W740" s="674"/>
      <c r="X740" s="674"/>
      <c r="Y740" s="674"/>
      <c r="Z740" s="4"/>
    </row>
    <row r="741" spans="1:26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674"/>
      <c r="O741" s="674"/>
      <c r="P741" s="674"/>
      <c r="Q741" s="674"/>
      <c r="R741" s="674"/>
      <c r="S741" s="674"/>
      <c r="T741" s="674"/>
      <c r="U741" s="674"/>
      <c r="V741" s="674"/>
      <c r="W741" s="674"/>
      <c r="X741" s="674"/>
      <c r="Y741" s="674"/>
      <c r="Z741" s="4"/>
    </row>
    <row r="742" spans="1:26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674"/>
      <c r="O742" s="674"/>
      <c r="P742" s="674"/>
      <c r="Q742" s="674"/>
      <c r="R742" s="674"/>
      <c r="S742" s="674"/>
      <c r="T742" s="674"/>
      <c r="U742" s="674"/>
      <c r="V742" s="674"/>
      <c r="W742" s="674"/>
      <c r="X742" s="674"/>
      <c r="Y742" s="674"/>
      <c r="Z742" s="4"/>
    </row>
    <row r="743" spans="1:26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674"/>
      <c r="O743" s="674"/>
      <c r="P743" s="674"/>
      <c r="Q743" s="674"/>
      <c r="R743" s="674"/>
      <c r="S743" s="674"/>
      <c r="T743" s="674"/>
      <c r="U743" s="674"/>
      <c r="V743" s="674"/>
      <c r="W743" s="674"/>
      <c r="X743" s="674"/>
      <c r="Y743" s="674"/>
      <c r="Z743" s="4"/>
    </row>
    <row r="744" spans="1:26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674"/>
      <c r="O744" s="674"/>
      <c r="P744" s="674"/>
      <c r="Q744" s="674"/>
      <c r="R744" s="674"/>
      <c r="S744" s="674"/>
      <c r="T744" s="674"/>
      <c r="U744" s="674"/>
      <c r="V744" s="674"/>
      <c r="W744" s="674"/>
      <c r="X744" s="674"/>
      <c r="Y744" s="674"/>
      <c r="Z744" s="4"/>
    </row>
    <row r="745" spans="1:26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674"/>
      <c r="O745" s="674"/>
      <c r="P745" s="674"/>
      <c r="Q745" s="674"/>
      <c r="R745" s="674"/>
      <c r="S745" s="674"/>
      <c r="T745" s="674"/>
      <c r="U745" s="674"/>
      <c r="V745" s="674"/>
      <c r="W745" s="674"/>
      <c r="X745" s="674"/>
      <c r="Y745" s="674"/>
      <c r="Z745" s="4"/>
    </row>
    <row r="746" spans="1:2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674"/>
      <c r="O746" s="674"/>
      <c r="P746" s="674"/>
      <c r="Q746" s="674"/>
      <c r="R746" s="674"/>
      <c r="S746" s="674"/>
      <c r="T746" s="674"/>
      <c r="U746" s="674"/>
      <c r="V746" s="674"/>
      <c r="W746" s="674"/>
      <c r="X746" s="674"/>
      <c r="Y746" s="674"/>
      <c r="Z746" s="4"/>
    </row>
    <row r="747" spans="1:26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674"/>
      <c r="O747" s="674"/>
      <c r="P747" s="674"/>
      <c r="Q747" s="674"/>
      <c r="R747" s="674"/>
      <c r="S747" s="674"/>
      <c r="T747" s="674"/>
      <c r="U747" s="674"/>
      <c r="V747" s="674"/>
      <c r="W747" s="674"/>
      <c r="X747" s="674"/>
      <c r="Y747" s="674"/>
      <c r="Z747" s="4"/>
    </row>
    <row r="748" spans="1:26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674"/>
      <c r="O748" s="674"/>
      <c r="P748" s="674"/>
      <c r="Q748" s="674"/>
      <c r="R748" s="674"/>
      <c r="S748" s="674"/>
      <c r="T748" s="674"/>
      <c r="U748" s="674"/>
      <c r="V748" s="674"/>
      <c r="W748" s="674"/>
      <c r="X748" s="674"/>
      <c r="Y748" s="674"/>
      <c r="Z748" s="4"/>
    </row>
    <row r="749" spans="1:26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674"/>
      <c r="O749" s="674"/>
      <c r="P749" s="674"/>
      <c r="Q749" s="674"/>
      <c r="R749" s="674"/>
      <c r="S749" s="674"/>
      <c r="T749" s="674"/>
      <c r="U749" s="674"/>
      <c r="V749" s="674"/>
      <c r="W749" s="674"/>
      <c r="X749" s="674"/>
      <c r="Y749" s="674"/>
      <c r="Z749" s="4"/>
    </row>
    <row r="750" spans="1:26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674"/>
      <c r="O750" s="674"/>
      <c r="P750" s="674"/>
      <c r="Q750" s="674"/>
      <c r="R750" s="674"/>
      <c r="S750" s="674"/>
      <c r="T750" s="674"/>
      <c r="U750" s="674"/>
      <c r="V750" s="674"/>
      <c r="W750" s="674"/>
      <c r="X750" s="674"/>
      <c r="Y750" s="674"/>
      <c r="Z750" s="4"/>
    </row>
    <row r="751" spans="1:26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674"/>
      <c r="O751" s="674"/>
      <c r="P751" s="674"/>
      <c r="Q751" s="674"/>
      <c r="R751" s="674"/>
      <c r="S751" s="674"/>
      <c r="T751" s="674"/>
      <c r="U751" s="674"/>
      <c r="V751" s="674"/>
      <c r="W751" s="674"/>
      <c r="X751" s="674"/>
      <c r="Y751" s="674"/>
      <c r="Z751" s="4"/>
    </row>
    <row r="752" spans="1:26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674"/>
      <c r="O752" s="674"/>
      <c r="P752" s="674"/>
      <c r="Q752" s="674"/>
      <c r="R752" s="674"/>
      <c r="S752" s="674"/>
      <c r="T752" s="674"/>
      <c r="U752" s="674"/>
      <c r="V752" s="674"/>
      <c r="W752" s="674"/>
      <c r="X752" s="674"/>
      <c r="Y752" s="674"/>
      <c r="Z752" s="4"/>
    </row>
    <row r="753" spans="1:26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674"/>
      <c r="O753" s="674"/>
      <c r="P753" s="674"/>
      <c r="Q753" s="674"/>
      <c r="R753" s="674"/>
      <c r="S753" s="674"/>
      <c r="T753" s="674"/>
      <c r="U753" s="674"/>
      <c r="V753" s="674"/>
      <c r="W753" s="674"/>
      <c r="X753" s="674"/>
      <c r="Y753" s="674"/>
      <c r="Z753" s="4"/>
    </row>
    <row r="754" spans="1:26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674"/>
      <c r="O754" s="674"/>
      <c r="P754" s="674"/>
      <c r="Q754" s="674"/>
      <c r="R754" s="674"/>
      <c r="S754" s="674"/>
      <c r="T754" s="674"/>
      <c r="U754" s="674"/>
      <c r="V754" s="674"/>
      <c r="W754" s="674"/>
      <c r="X754" s="674"/>
      <c r="Y754" s="674"/>
      <c r="Z754" s="4"/>
    </row>
    <row r="755" spans="1:26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674"/>
      <c r="O755" s="674"/>
      <c r="P755" s="674"/>
      <c r="Q755" s="674"/>
      <c r="R755" s="674"/>
      <c r="S755" s="674"/>
      <c r="T755" s="674"/>
      <c r="U755" s="674"/>
      <c r="V755" s="674"/>
      <c r="W755" s="674"/>
      <c r="X755" s="674"/>
      <c r="Y755" s="674"/>
      <c r="Z755" s="4"/>
    </row>
    <row r="756" spans="1:2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674"/>
      <c r="O756" s="674"/>
      <c r="P756" s="674"/>
      <c r="Q756" s="674"/>
      <c r="R756" s="674"/>
      <c r="S756" s="674"/>
      <c r="T756" s="674"/>
      <c r="U756" s="674"/>
      <c r="V756" s="674"/>
      <c r="W756" s="674"/>
      <c r="X756" s="674"/>
      <c r="Y756" s="674"/>
      <c r="Z756" s="4"/>
    </row>
    <row r="757" spans="1:26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674"/>
      <c r="O757" s="674"/>
      <c r="P757" s="674"/>
      <c r="Q757" s="674"/>
      <c r="R757" s="674"/>
      <c r="S757" s="674"/>
      <c r="T757" s="674"/>
      <c r="U757" s="674"/>
      <c r="V757" s="674"/>
      <c r="W757" s="674"/>
      <c r="X757" s="674"/>
      <c r="Y757" s="674"/>
      <c r="Z757" s="4"/>
    </row>
    <row r="758" spans="1:26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674"/>
      <c r="O758" s="674"/>
      <c r="P758" s="674"/>
      <c r="Q758" s="674"/>
      <c r="R758" s="674"/>
      <c r="S758" s="674"/>
      <c r="T758" s="674"/>
      <c r="U758" s="674"/>
      <c r="V758" s="674"/>
      <c r="W758" s="674"/>
      <c r="X758" s="674"/>
      <c r="Y758" s="674"/>
      <c r="Z758" s="4"/>
    </row>
    <row r="759" spans="1:26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674"/>
      <c r="O759" s="674"/>
      <c r="P759" s="674"/>
      <c r="Q759" s="674"/>
      <c r="R759" s="674"/>
      <c r="S759" s="674"/>
      <c r="T759" s="674"/>
      <c r="U759" s="674"/>
      <c r="V759" s="674"/>
      <c r="W759" s="674"/>
      <c r="X759" s="674"/>
      <c r="Y759" s="674"/>
      <c r="Z759" s="4"/>
    </row>
    <row r="760" spans="1:26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674"/>
      <c r="O760" s="674"/>
      <c r="P760" s="674"/>
      <c r="Q760" s="674"/>
      <c r="R760" s="674"/>
      <c r="S760" s="674"/>
      <c r="T760" s="674"/>
      <c r="U760" s="674"/>
      <c r="V760" s="674"/>
      <c r="W760" s="674"/>
      <c r="X760" s="674"/>
      <c r="Y760" s="674"/>
      <c r="Z760" s="4"/>
    </row>
    <row r="761" spans="1:26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674"/>
      <c r="O761" s="674"/>
      <c r="P761" s="674"/>
      <c r="Q761" s="674"/>
      <c r="R761" s="674"/>
      <c r="S761" s="674"/>
      <c r="T761" s="674"/>
      <c r="U761" s="674"/>
      <c r="V761" s="674"/>
      <c r="W761" s="674"/>
      <c r="X761" s="674"/>
      <c r="Y761" s="674"/>
      <c r="Z761" s="4"/>
    </row>
    <row r="762" spans="1:26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674"/>
      <c r="O762" s="674"/>
      <c r="P762" s="674"/>
      <c r="Q762" s="674"/>
      <c r="R762" s="674"/>
      <c r="S762" s="674"/>
      <c r="T762" s="674"/>
      <c r="U762" s="674"/>
      <c r="V762" s="674"/>
      <c r="W762" s="674"/>
      <c r="X762" s="674"/>
      <c r="Y762" s="674"/>
      <c r="Z762" s="4"/>
    </row>
    <row r="763" spans="1:26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674"/>
      <c r="O763" s="674"/>
      <c r="P763" s="674"/>
      <c r="Q763" s="674"/>
      <c r="R763" s="674"/>
      <c r="S763" s="674"/>
      <c r="T763" s="674"/>
      <c r="U763" s="674"/>
      <c r="V763" s="674"/>
      <c r="W763" s="674"/>
      <c r="X763" s="674"/>
      <c r="Y763" s="674"/>
      <c r="Z763" s="4"/>
    </row>
    <row r="764" spans="1:26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674"/>
      <c r="O764" s="674"/>
      <c r="P764" s="674"/>
      <c r="Q764" s="674"/>
      <c r="R764" s="674"/>
      <c r="S764" s="674"/>
      <c r="T764" s="674"/>
      <c r="U764" s="674"/>
      <c r="V764" s="674"/>
      <c r="W764" s="674"/>
      <c r="X764" s="674"/>
      <c r="Y764" s="674"/>
      <c r="Z764" s="4"/>
    </row>
    <row r="765" spans="1:26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674"/>
      <c r="O765" s="674"/>
      <c r="P765" s="674"/>
      <c r="Q765" s="674"/>
      <c r="R765" s="674"/>
      <c r="S765" s="674"/>
      <c r="T765" s="674"/>
      <c r="U765" s="674"/>
      <c r="V765" s="674"/>
      <c r="W765" s="674"/>
      <c r="X765" s="674"/>
      <c r="Y765" s="674"/>
      <c r="Z765" s="4"/>
    </row>
    <row r="766" spans="1:2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674"/>
      <c r="O766" s="674"/>
      <c r="P766" s="674"/>
      <c r="Q766" s="674"/>
      <c r="R766" s="674"/>
      <c r="S766" s="674"/>
      <c r="T766" s="674"/>
      <c r="U766" s="674"/>
      <c r="V766" s="674"/>
      <c r="W766" s="674"/>
      <c r="X766" s="674"/>
      <c r="Y766" s="674"/>
      <c r="Z766" s="4"/>
    </row>
    <row r="767" spans="1:26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674"/>
      <c r="O767" s="674"/>
      <c r="P767" s="674"/>
      <c r="Q767" s="674"/>
      <c r="R767" s="674"/>
      <c r="S767" s="674"/>
      <c r="T767" s="674"/>
      <c r="U767" s="674"/>
      <c r="V767" s="674"/>
      <c r="W767" s="674"/>
      <c r="X767" s="674"/>
      <c r="Y767" s="674"/>
      <c r="Z767" s="4"/>
    </row>
    <row r="768" spans="1:26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674"/>
      <c r="O768" s="674"/>
      <c r="P768" s="674"/>
      <c r="Q768" s="674"/>
      <c r="R768" s="674"/>
      <c r="S768" s="674"/>
      <c r="T768" s="674"/>
      <c r="U768" s="674"/>
      <c r="V768" s="674"/>
      <c r="W768" s="674"/>
      <c r="X768" s="674"/>
      <c r="Y768" s="674"/>
      <c r="Z768" s="4"/>
    </row>
    <row r="769" spans="1:26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674"/>
      <c r="O769" s="674"/>
      <c r="P769" s="674"/>
      <c r="Q769" s="674"/>
      <c r="R769" s="674"/>
      <c r="S769" s="674"/>
      <c r="T769" s="674"/>
      <c r="U769" s="674"/>
      <c r="V769" s="674"/>
      <c r="W769" s="674"/>
      <c r="X769" s="674"/>
      <c r="Y769" s="674"/>
      <c r="Z769" s="4"/>
    </row>
    <row r="770" spans="1:26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674"/>
      <c r="O770" s="674"/>
      <c r="P770" s="674"/>
      <c r="Q770" s="674"/>
      <c r="R770" s="674"/>
      <c r="S770" s="674"/>
      <c r="T770" s="674"/>
      <c r="U770" s="674"/>
      <c r="V770" s="674"/>
      <c r="W770" s="674"/>
      <c r="X770" s="674"/>
      <c r="Y770" s="674"/>
      <c r="Z770" s="4"/>
    </row>
    <row r="771" spans="1:26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674"/>
      <c r="O771" s="674"/>
      <c r="P771" s="674"/>
      <c r="Q771" s="674"/>
      <c r="R771" s="674"/>
      <c r="S771" s="674"/>
      <c r="T771" s="674"/>
      <c r="U771" s="674"/>
      <c r="V771" s="674"/>
      <c r="W771" s="674"/>
      <c r="X771" s="674"/>
      <c r="Y771" s="674"/>
      <c r="Z771" s="4"/>
    </row>
    <row r="772" spans="1:26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674"/>
      <c r="O772" s="674"/>
      <c r="P772" s="674"/>
      <c r="Q772" s="674"/>
      <c r="R772" s="674"/>
      <c r="S772" s="674"/>
      <c r="T772" s="674"/>
      <c r="U772" s="674"/>
      <c r="V772" s="674"/>
      <c r="W772" s="674"/>
      <c r="X772" s="674"/>
      <c r="Y772" s="674"/>
      <c r="Z772" s="4"/>
    </row>
    <row r="773" spans="1:26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674"/>
      <c r="O773" s="674"/>
      <c r="P773" s="674"/>
      <c r="Q773" s="674"/>
      <c r="R773" s="674"/>
      <c r="S773" s="674"/>
      <c r="T773" s="674"/>
      <c r="U773" s="674"/>
      <c r="V773" s="674"/>
      <c r="W773" s="674"/>
      <c r="X773" s="674"/>
      <c r="Y773" s="674"/>
      <c r="Z773" s="4"/>
    </row>
    <row r="774" spans="1:26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674"/>
      <c r="O774" s="674"/>
      <c r="P774" s="674"/>
      <c r="Q774" s="674"/>
      <c r="R774" s="674"/>
      <c r="S774" s="674"/>
      <c r="T774" s="674"/>
      <c r="U774" s="674"/>
      <c r="V774" s="674"/>
      <c r="W774" s="674"/>
      <c r="X774" s="674"/>
      <c r="Y774" s="674"/>
      <c r="Z774" s="4"/>
    </row>
    <row r="775" spans="1:26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674"/>
      <c r="O775" s="674"/>
      <c r="P775" s="674"/>
      <c r="Q775" s="674"/>
      <c r="R775" s="674"/>
      <c r="S775" s="674"/>
      <c r="T775" s="674"/>
      <c r="U775" s="674"/>
      <c r="V775" s="674"/>
      <c r="W775" s="674"/>
      <c r="X775" s="674"/>
      <c r="Y775" s="674"/>
      <c r="Z775" s="4"/>
    </row>
    <row r="776" spans="1:2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674"/>
      <c r="O776" s="674"/>
      <c r="P776" s="674"/>
      <c r="Q776" s="674"/>
      <c r="R776" s="674"/>
      <c r="S776" s="674"/>
      <c r="T776" s="674"/>
      <c r="U776" s="674"/>
      <c r="V776" s="674"/>
      <c r="W776" s="674"/>
      <c r="X776" s="674"/>
      <c r="Y776" s="674"/>
      <c r="Z776" s="4"/>
    </row>
    <row r="777" spans="1:26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674"/>
      <c r="O777" s="674"/>
      <c r="P777" s="674"/>
      <c r="Q777" s="674"/>
      <c r="R777" s="674"/>
      <c r="S777" s="674"/>
      <c r="T777" s="674"/>
      <c r="U777" s="674"/>
      <c r="V777" s="674"/>
      <c r="W777" s="674"/>
      <c r="X777" s="674"/>
      <c r="Y777" s="674"/>
      <c r="Z777" s="4"/>
    </row>
    <row r="778" spans="1:26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674"/>
      <c r="O778" s="674"/>
      <c r="P778" s="674"/>
      <c r="Q778" s="674"/>
      <c r="R778" s="674"/>
      <c r="S778" s="674"/>
      <c r="T778" s="674"/>
      <c r="U778" s="674"/>
      <c r="V778" s="674"/>
      <c r="W778" s="674"/>
      <c r="X778" s="674"/>
      <c r="Y778" s="674"/>
      <c r="Z778" s="4"/>
    </row>
    <row r="779" spans="1:26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674"/>
      <c r="O779" s="674"/>
      <c r="P779" s="674"/>
      <c r="Q779" s="674"/>
      <c r="R779" s="674"/>
      <c r="S779" s="674"/>
      <c r="T779" s="674"/>
      <c r="U779" s="674"/>
      <c r="V779" s="674"/>
      <c r="W779" s="674"/>
      <c r="X779" s="674"/>
      <c r="Y779" s="674"/>
      <c r="Z779" s="4"/>
    </row>
    <row r="780" spans="1:26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674"/>
      <c r="O780" s="674"/>
      <c r="P780" s="674"/>
      <c r="Q780" s="674"/>
      <c r="R780" s="674"/>
      <c r="S780" s="674"/>
      <c r="T780" s="674"/>
      <c r="U780" s="674"/>
      <c r="V780" s="674"/>
      <c r="W780" s="674"/>
      <c r="X780" s="674"/>
      <c r="Y780" s="674"/>
      <c r="Z780" s="4"/>
    </row>
    <row r="781" spans="1:26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674"/>
      <c r="O781" s="674"/>
      <c r="P781" s="674"/>
      <c r="Q781" s="674"/>
      <c r="R781" s="674"/>
      <c r="S781" s="674"/>
      <c r="T781" s="674"/>
      <c r="U781" s="674"/>
      <c r="V781" s="674"/>
      <c r="W781" s="674"/>
      <c r="X781" s="674"/>
      <c r="Y781" s="674"/>
      <c r="Z781" s="4"/>
    </row>
    <row r="782" spans="1:26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674"/>
      <c r="O782" s="674"/>
      <c r="P782" s="674"/>
      <c r="Q782" s="674"/>
      <c r="R782" s="674"/>
      <c r="S782" s="674"/>
      <c r="T782" s="674"/>
      <c r="U782" s="674"/>
      <c r="V782" s="674"/>
      <c r="W782" s="674"/>
      <c r="X782" s="674"/>
      <c r="Y782" s="674"/>
      <c r="Z782" s="4"/>
    </row>
    <row r="783" spans="1:26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674"/>
      <c r="O783" s="674"/>
      <c r="P783" s="674"/>
      <c r="Q783" s="674"/>
      <c r="R783" s="674"/>
      <c r="S783" s="674"/>
      <c r="T783" s="674"/>
      <c r="U783" s="674"/>
      <c r="V783" s="674"/>
      <c r="W783" s="674"/>
      <c r="X783" s="674"/>
      <c r="Y783" s="674"/>
      <c r="Z783" s="4"/>
    </row>
    <row r="784" spans="1:26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674"/>
      <c r="O784" s="674"/>
      <c r="P784" s="674"/>
      <c r="Q784" s="674"/>
      <c r="R784" s="674"/>
      <c r="S784" s="674"/>
      <c r="T784" s="674"/>
      <c r="U784" s="674"/>
      <c r="V784" s="674"/>
      <c r="W784" s="674"/>
      <c r="X784" s="674"/>
      <c r="Y784" s="674"/>
      <c r="Z784" s="4"/>
    </row>
    <row r="785" spans="1:26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674"/>
      <c r="O785" s="674"/>
      <c r="P785" s="674"/>
      <c r="Q785" s="674"/>
      <c r="R785" s="674"/>
      <c r="S785" s="674"/>
      <c r="T785" s="674"/>
      <c r="U785" s="674"/>
      <c r="V785" s="674"/>
      <c r="W785" s="674"/>
      <c r="X785" s="674"/>
      <c r="Y785" s="674"/>
      <c r="Z785" s="4"/>
    </row>
    <row r="786" spans="1:2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674"/>
      <c r="O786" s="674"/>
      <c r="P786" s="674"/>
      <c r="Q786" s="674"/>
      <c r="R786" s="674"/>
      <c r="S786" s="674"/>
      <c r="T786" s="674"/>
      <c r="U786" s="674"/>
      <c r="V786" s="674"/>
      <c r="W786" s="674"/>
      <c r="X786" s="674"/>
      <c r="Y786" s="674"/>
      <c r="Z786" s="4"/>
    </row>
    <row r="787" spans="1:26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674"/>
      <c r="O787" s="674"/>
      <c r="P787" s="674"/>
      <c r="Q787" s="674"/>
      <c r="R787" s="674"/>
      <c r="S787" s="674"/>
      <c r="T787" s="674"/>
      <c r="U787" s="674"/>
      <c r="V787" s="674"/>
      <c r="W787" s="674"/>
      <c r="X787" s="674"/>
      <c r="Y787" s="674"/>
      <c r="Z787" s="4"/>
    </row>
    <row r="788" spans="1:26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674"/>
      <c r="O788" s="674"/>
      <c r="P788" s="674"/>
      <c r="Q788" s="674"/>
      <c r="R788" s="674"/>
      <c r="S788" s="674"/>
      <c r="T788" s="674"/>
      <c r="U788" s="674"/>
      <c r="V788" s="674"/>
      <c r="W788" s="674"/>
      <c r="X788" s="674"/>
      <c r="Y788" s="674"/>
      <c r="Z788" s="4"/>
    </row>
    <row r="789" spans="1:26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674"/>
      <c r="O789" s="674"/>
      <c r="P789" s="674"/>
      <c r="Q789" s="674"/>
      <c r="R789" s="674"/>
      <c r="S789" s="674"/>
      <c r="T789" s="674"/>
      <c r="U789" s="674"/>
      <c r="V789" s="674"/>
      <c r="W789" s="674"/>
      <c r="X789" s="674"/>
      <c r="Y789" s="674"/>
      <c r="Z789" s="4"/>
    </row>
    <row r="790" spans="1:26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674"/>
      <c r="O790" s="674"/>
      <c r="P790" s="674"/>
      <c r="Q790" s="674"/>
      <c r="R790" s="674"/>
      <c r="S790" s="674"/>
      <c r="T790" s="674"/>
      <c r="U790" s="674"/>
      <c r="V790" s="674"/>
      <c r="W790" s="674"/>
      <c r="X790" s="674"/>
      <c r="Y790" s="674"/>
      <c r="Z790" s="4"/>
    </row>
    <row r="791" spans="1:26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674"/>
      <c r="O791" s="674"/>
      <c r="P791" s="674"/>
      <c r="Q791" s="674"/>
      <c r="R791" s="674"/>
      <c r="S791" s="674"/>
      <c r="T791" s="674"/>
      <c r="U791" s="674"/>
      <c r="V791" s="674"/>
      <c r="W791" s="674"/>
      <c r="X791" s="674"/>
      <c r="Y791" s="674"/>
      <c r="Z791" s="4"/>
    </row>
    <row r="792" spans="1:26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674"/>
      <c r="O792" s="674"/>
      <c r="P792" s="674"/>
      <c r="Q792" s="674"/>
      <c r="R792" s="674"/>
      <c r="S792" s="674"/>
      <c r="T792" s="674"/>
      <c r="U792" s="674"/>
      <c r="V792" s="674"/>
      <c r="W792" s="674"/>
      <c r="X792" s="674"/>
      <c r="Y792" s="674"/>
      <c r="Z792" s="4"/>
    </row>
    <row r="793" spans="1:26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674"/>
      <c r="O793" s="674"/>
      <c r="P793" s="674"/>
      <c r="Q793" s="674"/>
      <c r="R793" s="674"/>
      <c r="S793" s="674"/>
      <c r="T793" s="674"/>
      <c r="U793" s="674"/>
      <c r="V793" s="674"/>
      <c r="W793" s="674"/>
      <c r="X793" s="674"/>
      <c r="Y793" s="674"/>
      <c r="Z793" s="4"/>
    </row>
    <row r="794" spans="1:26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674"/>
      <c r="O794" s="674"/>
      <c r="P794" s="674"/>
      <c r="Q794" s="674"/>
      <c r="R794" s="674"/>
      <c r="S794" s="674"/>
      <c r="T794" s="674"/>
      <c r="U794" s="674"/>
      <c r="V794" s="674"/>
      <c r="W794" s="674"/>
      <c r="X794" s="674"/>
      <c r="Y794" s="674"/>
      <c r="Z794" s="4"/>
    </row>
    <row r="795" spans="1:26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674"/>
      <c r="O795" s="674"/>
      <c r="P795" s="674"/>
      <c r="Q795" s="674"/>
      <c r="R795" s="674"/>
      <c r="S795" s="674"/>
      <c r="T795" s="674"/>
      <c r="U795" s="674"/>
      <c r="V795" s="674"/>
      <c r="W795" s="674"/>
      <c r="X795" s="674"/>
      <c r="Y795" s="674"/>
      <c r="Z795" s="4"/>
    </row>
    <row r="796" spans="1:2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674"/>
      <c r="O796" s="674"/>
      <c r="P796" s="674"/>
      <c r="Q796" s="674"/>
      <c r="R796" s="674"/>
      <c r="S796" s="674"/>
      <c r="T796" s="674"/>
      <c r="U796" s="674"/>
      <c r="V796" s="674"/>
      <c r="W796" s="674"/>
      <c r="X796" s="674"/>
      <c r="Y796" s="674"/>
      <c r="Z796" s="4"/>
    </row>
    <row r="797" spans="1:26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674"/>
      <c r="O797" s="674"/>
      <c r="P797" s="674"/>
      <c r="Q797" s="674"/>
      <c r="R797" s="674"/>
      <c r="S797" s="674"/>
      <c r="T797" s="674"/>
      <c r="U797" s="674"/>
      <c r="V797" s="674"/>
      <c r="W797" s="674"/>
      <c r="X797" s="674"/>
      <c r="Y797" s="674"/>
      <c r="Z797" s="4"/>
    </row>
    <row r="798" spans="1:26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674"/>
      <c r="O798" s="674"/>
      <c r="P798" s="674"/>
      <c r="Q798" s="674"/>
      <c r="R798" s="674"/>
      <c r="S798" s="674"/>
      <c r="T798" s="674"/>
      <c r="U798" s="674"/>
      <c r="V798" s="674"/>
      <c r="W798" s="674"/>
      <c r="X798" s="674"/>
      <c r="Y798" s="674"/>
      <c r="Z798" s="4"/>
    </row>
    <row r="799" spans="1:26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674"/>
      <c r="O799" s="674"/>
      <c r="P799" s="674"/>
      <c r="Q799" s="674"/>
      <c r="R799" s="674"/>
      <c r="S799" s="674"/>
      <c r="T799" s="674"/>
      <c r="U799" s="674"/>
      <c r="V799" s="674"/>
      <c r="W799" s="674"/>
      <c r="X799" s="674"/>
      <c r="Y799" s="674"/>
      <c r="Z799" s="4"/>
    </row>
    <row r="800" spans="1:26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674"/>
      <c r="O800" s="674"/>
      <c r="P800" s="674"/>
      <c r="Q800" s="674"/>
      <c r="R800" s="674"/>
      <c r="S800" s="674"/>
      <c r="T800" s="674"/>
      <c r="U800" s="674"/>
      <c r="V800" s="674"/>
      <c r="W800" s="674"/>
      <c r="X800" s="674"/>
      <c r="Y800" s="674"/>
      <c r="Z800" s="4"/>
    </row>
    <row r="801" spans="1:26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674"/>
      <c r="O801" s="674"/>
      <c r="P801" s="674"/>
      <c r="Q801" s="674"/>
      <c r="R801" s="674"/>
      <c r="S801" s="674"/>
      <c r="T801" s="674"/>
      <c r="U801" s="674"/>
      <c r="V801" s="674"/>
      <c r="W801" s="674"/>
      <c r="X801" s="674"/>
      <c r="Y801" s="674"/>
      <c r="Z801" s="4"/>
    </row>
    <row r="802" spans="1:26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674"/>
      <c r="O802" s="674"/>
      <c r="P802" s="674"/>
      <c r="Q802" s="674"/>
      <c r="R802" s="674"/>
      <c r="S802" s="674"/>
      <c r="T802" s="674"/>
      <c r="U802" s="674"/>
      <c r="V802" s="674"/>
      <c r="W802" s="674"/>
      <c r="X802" s="674"/>
      <c r="Y802" s="674"/>
      <c r="Z802" s="4"/>
    </row>
    <row r="803" spans="1:26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674"/>
      <c r="O803" s="674"/>
      <c r="P803" s="674"/>
      <c r="Q803" s="674"/>
      <c r="R803" s="674"/>
      <c r="S803" s="674"/>
      <c r="T803" s="674"/>
      <c r="U803" s="674"/>
      <c r="V803" s="674"/>
      <c r="W803" s="674"/>
      <c r="X803" s="674"/>
      <c r="Y803" s="674"/>
      <c r="Z803" s="4"/>
    </row>
    <row r="804" spans="1:26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674"/>
      <c r="O804" s="674"/>
      <c r="P804" s="674"/>
      <c r="Q804" s="674"/>
      <c r="R804" s="674"/>
      <c r="S804" s="674"/>
      <c r="T804" s="674"/>
      <c r="U804" s="674"/>
      <c r="V804" s="674"/>
      <c r="W804" s="674"/>
      <c r="X804" s="674"/>
      <c r="Y804" s="674"/>
      <c r="Z804" s="4"/>
    </row>
    <row r="805" spans="1:26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674"/>
      <c r="O805" s="674"/>
      <c r="P805" s="674"/>
      <c r="Q805" s="674"/>
      <c r="R805" s="674"/>
      <c r="S805" s="674"/>
      <c r="T805" s="674"/>
      <c r="U805" s="674"/>
      <c r="V805" s="674"/>
      <c r="W805" s="674"/>
      <c r="X805" s="674"/>
      <c r="Y805" s="674"/>
      <c r="Z805" s="4"/>
    </row>
    <row r="806" spans="1:2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674"/>
      <c r="O806" s="674"/>
      <c r="P806" s="674"/>
      <c r="Q806" s="674"/>
      <c r="R806" s="674"/>
      <c r="S806" s="674"/>
      <c r="T806" s="674"/>
      <c r="U806" s="674"/>
      <c r="V806" s="674"/>
      <c r="W806" s="674"/>
      <c r="X806" s="674"/>
      <c r="Y806" s="674"/>
      <c r="Z806" s="4"/>
    </row>
    <row r="807" spans="1:26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674"/>
      <c r="O807" s="674"/>
      <c r="P807" s="674"/>
      <c r="Q807" s="674"/>
      <c r="R807" s="674"/>
      <c r="S807" s="674"/>
      <c r="T807" s="674"/>
      <c r="U807" s="674"/>
      <c r="V807" s="674"/>
      <c r="W807" s="674"/>
      <c r="X807" s="674"/>
      <c r="Y807" s="674"/>
      <c r="Z807" s="4"/>
    </row>
    <row r="808" spans="1:26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674"/>
      <c r="O808" s="674"/>
      <c r="P808" s="674"/>
      <c r="Q808" s="674"/>
      <c r="R808" s="674"/>
      <c r="S808" s="674"/>
      <c r="T808" s="674"/>
      <c r="U808" s="674"/>
      <c r="V808" s="674"/>
      <c r="W808" s="674"/>
      <c r="X808" s="674"/>
      <c r="Y808" s="674"/>
      <c r="Z808" s="4"/>
    </row>
    <row r="809" spans="1:26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674"/>
      <c r="O809" s="674"/>
      <c r="P809" s="674"/>
      <c r="Q809" s="674"/>
      <c r="R809" s="674"/>
      <c r="S809" s="674"/>
      <c r="T809" s="674"/>
      <c r="U809" s="674"/>
      <c r="V809" s="674"/>
      <c r="W809" s="674"/>
      <c r="X809" s="674"/>
      <c r="Y809" s="674"/>
      <c r="Z809" s="4"/>
    </row>
    <row r="810" spans="1:26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674"/>
      <c r="O810" s="674"/>
      <c r="P810" s="674"/>
      <c r="Q810" s="674"/>
      <c r="R810" s="674"/>
      <c r="S810" s="674"/>
      <c r="T810" s="674"/>
      <c r="U810" s="674"/>
      <c r="V810" s="674"/>
      <c r="W810" s="674"/>
      <c r="X810" s="674"/>
      <c r="Y810" s="674"/>
      <c r="Z810" s="4"/>
    </row>
    <row r="811" spans="1:26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674"/>
      <c r="O811" s="674"/>
      <c r="P811" s="674"/>
      <c r="Q811" s="674"/>
      <c r="R811" s="674"/>
      <c r="S811" s="674"/>
      <c r="T811" s="674"/>
      <c r="U811" s="674"/>
      <c r="V811" s="674"/>
      <c r="W811" s="674"/>
      <c r="X811" s="674"/>
      <c r="Y811" s="674"/>
      <c r="Z811" s="4"/>
    </row>
    <row r="812" spans="1:26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674"/>
      <c r="O812" s="674"/>
      <c r="P812" s="674"/>
      <c r="Q812" s="674"/>
      <c r="R812" s="674"/>
      <c r="S812" s="674"/>
      <c r="T812" s="674"/>
      <c r="U812" s="674"/>
      <c r="V812" s="674"/>
      <c r="W812" s="674"/>
      <c r="X812" s="674"/>
      <c r="Y812" s="674"/>
      <c r="Z812" s="4"/>
    </row>
    <row r="813" spans="1:26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674"/>
      <c r="O813" s="674"/>
      <c r="P813" s="674"/>
      <c r="Q813" s="674"/>
      <c r="R813" s="674"/>
      <c r="S813" s="674"/>
      <c r="T813" s="674"/>
      <c r="U813" s="674"/>
      <c r="V813" s="674"/>
      <c r="W813" s="674"/>
      <c r="X813" s="674"/>
      <c r="Y813" s="674"/>
      <c r="Z813" s="4"/>
    </row>
    <row r="814" spans="1:26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674"/>
      <c r="O814" s="674"/>
      <c r="P814" s="674"/>
      <c r="Q814" s="674"/>
      <c r="R814" s="674"/>
      <c r="S814" s="674"/>
      <c r="T814" s="674"/>
      <c r="U814" s="674"/>
      <c r="V814" s="674"/>
      <c r="W814" s="674"/>
      <c r="X814" s="674"/>
      <c r="Y814" s="674"/>
      <c r="Z814" s="4"/>
    </row>
    <row r="815" spans="1:26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674"/>
      <c r="O815" s="674"/>
      <c r="P815" s="674"/>
      <c r="Q815" s="674"/>
      <c r="R815" s="674"/>
      <c r="S815" s="674"/>
      <c r="T815" s="674"/>
      <c r="U815" s="674"/>
      <c r="V815" s="674"/>
      <c r="W815" s="674"/>
      <c r="X815" s="674"/>
      <c r="Y815" s="674"/>
      <c r="Z815" s="4"/>
    </row>
    <row r="816" spans="1:2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674"/>
      <c r="O816" s="674"/>
      <c r="P816" s="674"/>
      <c r="Q816" s="674"/>
      <c r="R816" s="674"/>
      <c r="S816" s="674"/>
      <c r="T816" s="674"/>
      <c r="U816" s="674"/>
      <c r="V816" s="674"/>
      <c r="W816" s="674"/>
      <c r="X816" s="674"/>
      <c r="Y816" s="674"/>
      <c r="Z816" s="4"/>
    </row>
    <row r="817" spans="1:26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674"/>
      <c r="O817" s="674"/>
      <c r="P817" s="674"/>
      <c r="Q817" s="674"/>
      <c r="R817" s="674"/>
      <c r="S817" s="674"/>
      <c r="T817" s="674"/>
      <c r="U817" s="674"/>
      <c r="V817" s="674"/>
      <c r="W817" s="674"/>
      <c r="X817" s="674"/>
      <c r="Y817" s="674"/>
      <c r="Z817" s="4"/>
    </row>
    <row r="818" spans="1:26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674"/>
      <c r="O818" s="674"/>
      <c r="P818" s="674"/>
      <c r="Q818" s="674"/>
      <c r="R818" s="674"/>
      <c r="S818" s="674"/>
      <c r="T818" s="674"/>
      <c r="U818" s="674"/>
      <c r="V818" s="674"/>
      <c r="W818" s="674"/>
      <c r="X818" s="674"/>
      <c r="Y818" s="674"/>
      <c r="Z818" s="4"/>
    </row>
    <row r="819" spans="1:26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674"/>
      <c r="O819" s="674"/>
      <c r="P819" s="674"/>
      <c r="Q819" s="674"/>
      <c r="R819" s="674"/>
      <c r="S819" s="674"/>
      <c r="T819" s="674"/>
      <c r="U819" s="674"/>
      <c r="V819" s="674"/>
      <c r="W819" s="674"/>
      <c r="X819" s="674"/>
      <c r="Y819" s="674"/>
      <c r="Z819" s="4"/>
    </row>
    <row r="820" spans="1:26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674"/>
      <c r="O820" s="674"/>
      <c r="P820" s="674"/>
      <c r="Q820" s="674"/>
      <c r="R820" s="674"/>
      <c r="S820" s="674"/>
      <c r="T820" s="674"/>
      <c r="U820" s="674"/>
      <c r="V820" s="674"/>
      <c r="W820" s="674"/>
      <c r="X820" s="674"/>
      <c r="Y820" s="674"/>
      <c r="Z820" s="4"/>
    </row>
    <row r="821" spans="1:26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674"/>
      <c r="O821" s="674"/>
      <c r="P821" s="674"/>
      <c r="Q821" s="674"/>
      <c r="R821" s="674"/>
      <c r="S821" s="674"/>
      <c r="T821" s="674"/>
      <c r="U821" s="674"/>
      <c r="V821" s="674"/>
      <c r="W821" s="674"/>
      <c r="X821" s="674"/>
      <c r="Y821" s="674"/>
      <c r="Z821" s="4"/>
    </row>
    <row r="822" spans="1:26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674"/>
      <c r="O822" s="674"/>
      <c r="P822" s="674"/>
      <c r="Q822" s="674"/>
      <c r="R822" s="674"/>
      <c r="S822" s="674"/>
      <c r="T822" s="674"/>
      <c r="U822" s="674"/>
      <c r="V822" s="674"/>
      <c r="W822" s="674"/>
      <c r="X822" s="674"/>
      <c r="Y822" s="674"/>
      <c r="Z822" s="4"/>
    </row>
    <row r="823" spans="1:26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674"/>
      <c r="O823" s="674"/>
      <c r="P823" s="674"/>
      <c r="Q823" s="674"/>
      <c r="R823" s="674"/>
      <c r="S823" s="674"/>
      <c r="T823" s="674"/>
      <c r="U823" s="674"/>
      <c r="V823" s="674"/>
      <c r="W823" s="674"/>
      <c r="X823" s="674"/>
      <c r="Y823" s="674"/>
      <c r="Z823" s="4"/>
    </row>
    <row r="824" spans="1:26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674"/>
      <c r="O824" s="674"/>
      <c r="P824" s="674"/>
      <c r="Q824" s="674"/>
      <c r="R824" s="674"/>
      <c r="S824" s="674"/>
      <c r="T824" s="674"/>
      <c r="U824" s="674"/>
      <c r="V824" s="674"/>
      <c r="W824" s="674"/>
      <c r="X824" s="674"/>
      <c r="Y824" s="674"/>
      <c r="Z824" s="4"/>
    </row>
    <row r="825" spans="1:26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674"/>
      <c r="O825" s="674"/>
      <c r="P825" s="674"/>
      <c r="Q825" s="674"/>
      <c r="R825" s="674"/>
      <c r="S825" s="674"/>
      <c r="T825" s="674"/>
      <c r="U825" s="674"/>
      <c r="V825" s="674"/>
      <c r="W825" s="674"/>
      <c r="X825" s="674"/>
      <c r="Y825" s="674"/>
      <c r="Z825" s="4"/>
    </row>
    <row r="826" spans="1: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674"/>
      <c r="O826" s="674"/>
      <c r="P826" s="674"/>
      <c r="Q826" s="674"/>
      <c r="R826" s="674"/>
      <c r="S826" s="674"/>
      <c r="T826" s="674"/>
      <c r="U826" s="674"/>
      <c r="V826" s="674"/>
      <c r="W826" s="674"/>
      <c r="X826" s="674"/>
      <c r="Y826" s="674"/>
      <c r="Z826" s="4"/>
    </row>
    <row r="827" spans="1:26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674"/>
      <c r="O827" s="674"/>
      <c r="P827" s="674"/>
      <c r="Q827" s="674"/>
      <c r="R827" s="674"/>
      <c r="S827" s="674"/>
      <c r="T827" s="674"/>
      <c r="U827" s="674"/>
      <c r="V827" s="674"/>
      <c r="W827" s="674"/>
      <c r="X827" s="674"/>
      <c r="Y827" s="674"/>
      <c r="Z827" s="4"/>
    </row>
    <row r="828" spans="1:26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674"/>
      <c r="O828" s="674"/>
      <c r="P828" s="674"/>
      <c r="Q828" s="674"/>
      <c r="R828" s="674"/>
      <c r="S828" s="674"/>
      <c r="T828" s="674"/>
      <c r="U828" s="674"/>
      <c r="V828" s="674"/>
      <c r="W828" s="674"/>
      <c r="X828" s="674"/>
      <c r="Y828" s="674"/>
      <c r="Z828" s="4"/>
    </row>
    <row r="829" spans="1:26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674"/>
      <c r="O829" s="674"/>
      <c r="P829" s="674"/>
      <c r="Q829" s="674"/>
      <c r="R829" s="674"/>
      <c r="S829" s="674"/>
      <c r="T829" s="674"/>
      <c r="U829" s="674"/>
      <c r="V829" s="674"/>
      <c r="W829" s="674"/>
      <c r="X829" s="674"/>
      <c r="Y829" s="674"/>
      <c r="Z829" s="4"/>
    </row>
    <row r="830" spans="1:26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674"/>
      <c r="O830" s="674"/>
      <c r="P830" s="674"/>
      <c r="Q830" s="674"/>
      <c r="R830" s="674"/>
      <c r="S830" s="674"/>
      <c r="T830" s="674"/>
      <c r="U830" s="674"/>
      <c r="V830" s="674"/>
      <c r="W830" s="674"/>
      <c r="X830" s="674"/>
      <c r="Y830" s="674"/>
      <c r="Z830" s="4"/>
    </row>
    <row r="831" spans="1:26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674"/>
      <c r="O831" s="674"/>
      <c r="P831" s="674"/>
      <c r="Q831" s="674"/>
      <c r="R831" s="674"/>
      <c r="S831" s="674"/>
      <c r="T831" s="674"/>
      <c r="U831" s="674"/>
      <c r="V831" s="674"/>
      <c r="W831" s="674"/>
      <c r="X831" s="674"/>
      <c r="Y831" s="674"/>
      <c r="Z831" s="4"/>
    </row>
    <row r="832" spans="1:26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674"/>
      <c r="O832" s="674"/>
      <c r="P832" s="674"/>
      <c r="Q832" s="674"/>
      <c r="R832" s="674"/>
      <c r="S832" s="674"/>
      <c r="T832" s="674"/>
      <c r="U832" s="674"/>
      <c r="V832" s="674"/>
      <c r="W832" s="674"/>
      <c r="X832" s="674"/>
      <c r="Y832" s="674"/>
      <c r="Z832" s="4"/>
    </row>
    <row r="833" spans="1:26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674"/>
      <c r="O833" s="674"/>
      <c r="P833" s="674"/>
      <c r="Q833" s="674"/>
      <c r="R833" s="674"/>
      <c r="S833" s="674"/>
      <c r="T833" s="674"/>
      <c r="U833" s="674"/>
      <c r="V833" s="674"/>
      <c r="W833" s="674"/>
      <c r="X833" s="674"/>
      <c r="Y833" s="674"/>
      <c r="Z833" s="4"/>
    </row>
    <row r="834" spans="1:26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674"/>
      <c r="O834" s="674"/>
      <c r="P834" s="674"/>
      <c r="Q834" s="674"/>
      <c r="R834" s="674"/>
      <c r="S834" s="674"/>
      <c r="T834" s="674"/>
      <c r="U834" s="674"/>
      <c r="V834" s="674"/>
      <c r="W834" s="674"/>
      <c r="X834" s="674"/>
      <c r="Y834" s="674"/>
      <c r="Z834" s="4"/>
    </row>
    <row r="835" spans="1:26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674"/>
      <c r="O835" s="674"/>
      <c r="P835" s="674"/>
      <c r="Q835" s="674"/>
      <c r="R835" s="674"/>
      <c r="S835" s="674"/>
      <c r="T835" s="674"/>
      <c r="U835" s="674"/>
      <c r="V835" s="674"/>
      <c r="W835" s="674"/>
      <c r="X835" s="674"/>
      <c r="Y835" s="674"/>
      <c r="Z835" s="4"/>
    </row>
    <row r="836" spans="1:2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674"/>
      <c r="O836" s="674"/>
      <c r="P836" s="674"/>
      <c r="Q836" s="674"/>
      <c r="R836" s="674"/>
      <c r="S836" s="674"/>
      <c r="T836" s="674"/>
      <c r="U836" s="674"/>
      <c r="V836" s="674"/>
      <c r="W836" s="674"/>
      <c r="X836" s="674"/>
      <c r="Y836" s="674"/>
      <c r="Z836" s="4"/>
    </row>
    <row r="837" spans="1:26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674"/>
      <c r="O837" s="674"/>
      <c r="P837" s="674"/>
      <c r="Q837" s="674"/>
      <c r="R837" s="674"/>
      <c r="S837" s="674"/>
      <c r="T837" s="674"/>
      <c r="U837" s="674"/>
      <c r="V837" s="674"/>
      <c r="W837" s="674"/>
      <c r="X837" s="674"/>
      <c r="Y837" s="674"/>
      <c r="Z837" s="4"/>
    </row>
    <row r="838" spans="1:26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674"/>
      <c r="O838" s="674"/>
      <c r="P838" s="674"/>
      <c r="Q838" s="674"/>
      <c r="R838" s="674"/>
      <c r="S838" s="674"/>
      <c r="T838" s="674"/>
      <c r="U838" s="674"/>
      <c r="V838" s="674"/>
      <c r="W838" s="674"/>
      <c r="X838" s="674"/>
      <c r="Y838" s="674"/>
      <c r="Z838" s="4"/>
    </row>
    <row r="839" spans="1:26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674"/>
      <c r="O839" s="674"/>
      <c r="P839" s="674"/>
      <c r="Q839" s="674"/>
      <c r="R839" s="674"/>
      <c r="S839" s="674"/>
      <c r="T839" s="674"/>
      <c r="U839" s="674"/>
      <c r="V839" s="674"/>
      <c r="W839" s="674"/>
      <c r="X839" s="674"/>
      <c r="Y839" s="674"/>
      <c r="Z839" s="4"/>
    </row>
    <row r="840" spans="1:26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674"/>
      <c r="O840" s="674"/>
      <c r="P840" s="674"/>
      <c r="Q840" s="674"/>
      <c r="R840" s="674"/>
      <c r="S840" s="674"/>
      <c r="T840" s="674"/>
      <c r="U840" s="674"/>
      <c r="V840" s="674"/>
      <c r="W840" s="674"/>
      <c r="X840" s="674"/>
      <c r="Y840" s="674"/>
      <c r="Z840" s="4"/>
    </row>
    <row r="841" spans="1:26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674"/>
      <c r="O841" s="674"/>
      <c r="P841" s="674"/>
      <c r="Q841" s="674"/>
      <c r="R841" s="674"/>
      <c r="S841" s="674"/>
      <c r="T841" s="674"/>
      <c r="U841" s="674"/>
      <c r="V841" s="674"/>
      <c r="W841" s="674"/>
      <c r="X841" s="674"/>
      <c r="Y841" s="674"/>
      <c r="Z841" s="4"/>
    </row>
    <row r="842" spans="1:26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674"/>
      <c r="O842" s="674"/>
      <c r="P842" s="674"/>
      <c r="Q842" s="674"/>
      <c r="R842" s="674"/>
      <c r="S842" s="674"/>
      <c r="T842" s="674"/>
      <c r="U842" s="674"/>
      <c r="V842" s="674"/>
      <c r="W842" s="674"/>
      <c r="X842" s="674"/>
      <c r="Y842" s="674"/>
      <c r="Z842" s="4"/>
    </row>
    <row r="843" spans="1:26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674"/>
      <c r="O843" s="674"/>
      <c r="P843" s="674"/>
      <c r="Q843" s="674"/>
      <c r="R843" s="674"/>
      <c r="S843" s="674"/>
      <c r="T843" s="674"/>
      <c r="U843" s="674"/>
      <c r="V843" s="674"/>
      <c r="W843" s="674"/>
      <c r="X843" s="674"/>
      <c r="Y843" s="674"/>
      <c r="Z843" s="4"/>
    </row>
    <row r="844" spans="1:26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674"/>
      <c r="O844" s="674"/>
      <c r="P844" s="674"/>
      <c r="Q844" s="674"/>
      <c r="R844" s="674"/>
      <c r="S844" s="674"/>
      <c r="T844" s="674"/>
      <c r="U844" s="674"/>
      <c r="V844" s="674"/>
      <c r="W844" s="674"/>
      <c r="X844" s="674"/>
      <c r="Y844" s="674"/>
      <c r="Z844" s="4"/>
    </row>
    <row r="845" spans="1:26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674"/>
      <c r="O845" s="674"/>
      <c r="P845" s="674"/>
      <c r="Q845" s="674"/>
      <c r="R845" s="674"/>
      <c r="S845" s="674"/>
      <c r="T845" s="674"/>
      <c r="U845" s="674"/>
      <c r="V845" s="674"/>
      <c r="W845" s="674"/>
      <c r="X845" s="674"/>
      <c r="Y845" s="674"/>
      <c r="Z845" s="4"/>
    </row>
    <row r="846" spans="1:2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674"/>
      <c r="O846" s="674"/>
      <c r="P846" s="674"/>
      <c r="Q846" s="674"/>
      <c r="R846" s="674"/>
      <c r="S846" s="674"/>
      <c r="T846" s="674"/>
      <c r="U846" s="674"/>
      <c r="V846" s="674"/>
      <c r="W846" s="674"/>
      <c r="X846" s="674"/>
      <c r="Y846" s="674"/>
      <c r="Z846" s="4"/>
    </row>
    <row r="847" spans="1:26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674"/>
      <c r="O847" s="674"/>
      <c r="P847" s="674"/>
      <c r="Q847" s="674"/>
      <c r="R847" s="674"/>
      <c r="S847" s="674"/>
      <c r="T847" s="674"/>
      <c r="U847" s="674"/>
      <c r="V847" s="674"/>
      <c r="W847" s="674"/>
      <c r="X847" s="674"/>
      <c r="Y847" s="674"/>
      <c r="Z847" s="4"/>
    </row>
    <row r="848" spans="1:26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674"/>
      <c r="O848" s="674"/>
      <c r="P848" s="674"/>
      <c r="Q848" s="674"/>
      <c r="R848" s="674"/>
      <c r="S848" s="674"/>
      <c r="T848" s="674"/>
      <c r="U848" s="674"/>
      <c r="V848" s="674"/>
      <c r="W848" s="674"/>
      <c r="X848" s="674"/>
      <c r="Y848" s="674"/>
      <c r="Z848" s="4"/>
    </row>
    <row r="849" spans="1:26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674"/>
      <c r="O849" s="674"/>
      <c r="P849" s="674"/>
      <c r="Q849" s="674"/>
      <c r="R849" s="674"/>
      <c r="S849" s="674"/>
      <c r="T849" s="674"/>
      <c r="U849" s="674"/>
      <c r="V849" s="674"/>
      <c r="W849" s="674"/>
      <c r="X849" s="674"/>
      <c r="Y849" s="674"/>
      <c r="Z849" s="4"/>
    </row>
    <row r="850" spans="1:26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674"/>
      <c r="O850" s="674"/>
      <c r="P850" s="674"/>
      <c r="Q850" s="674"/>
      <c r="R850" s="674"/>
      <c r="S850" s="674"/>
      <c r="T850" s="674"/>
      <c r="U850" s="674"/>
      <c r="V850" s="674"/>
      <c r="W850" s="674"/>
      <c r="X850" s="674"/>
      <c r="Y850" s="674"/>
      <c r="Z850" s="4"/>
    </row>
    <row r="851" spans="1:26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674"/>
      <c r="O851" s="674"/>
      <c r="P851" s="674"/>
      <c r="Q851" s="674"/>
      <c r="R851" s="674"/>
      <c r="S851" s="674"/>
      <c r="T851" s="674"/>
      <c r="U851" s="674"/>
      <c r="V851" s="674"/>
      <c r="W851" s="674"/>
      <c r="X851" s="674"/>
      <c r="Y851" s="674"/>
      <c r="Z851" s="4"/>
    </row>
    <row r="852" spans="1:26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674"/>
      <c r="O852" s="674"/>
      <c r="P852" s="674"/>
      <c r="Q852" s="674"/>
      <c r="R852" s="674"/>
      <c r="S852" s="674"/>
      <c r="T852" s="674"/>
      <c r="U852" s="674"/>
      <c r="V852" s="674"/>
      <c r="W852" s="674"/>
      <c r="X852" s="674"/>
      <c r="Y852" s="674"/>
      <c r="Z852" s="4"/>
    </row>
    <row r="853" spans="1:26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674"/>
      <c r="O853" s="674"/>
      <c r="P853" s="674"/>
      <c r="Q853" s="674"/>
      <c r="R853" s="674"/>
      <c r="S853" s="674"/>
      <c r="T853" s="674"/>
      <c r="U853" s="674"/>
      <c r="V853" s="674"/>
      <c r="W853" s="674"/>
      <c r="X853" s="674"/>
      <c r="Y853" s="674"/>
      <c r="Z853" s="4"/>
    </row>
    <row r="854" spans="1:26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674"/>
      <c r="O854" s="674"/>
      <c r="P854" s="674"/>
      <c r="Q854" s="674"/>
      <c r="R854" s="674"/>
      <c r="S854" s="674"/>
      <c r="T854" s="674"/>
      <c r="U854" s="674"/>
      <c r="V854" s="674"/>
      <c r="W854" s="674"/>
      <c r="X854" s="674"/>
      <c r="Y854" s="674"/>
      <c r="Z854" s="4"/>
    </row>
    <row r="855" spans="1:26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674"/>
      <c r="O855" s="674"/>
      <c r="P855" s="674"/>
      <c r="Q855" s="674"/>
      <c r="R855" s="674"/>
      <c r="S855" s="674"/>
      <c r="T855" s="674"/>
      <c r="U855" s="674"/>
      <c r="V855" s="674"/>
      <c r="W855" s="674"/>
      <c r="X855" s="674"/>
      <c r="Y855" s="674"/>
      <c r="Z855" s="4"/>
    </row>
    <row r="856" spans="1:2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674"/>
      <c r="O856" s="674"/>
      <c r="P856" s="674"/>
      <c r="Q856" s="674"/>
      <c r="R856" s="674"/>
      <c r="S856" s="674"/>
      <c r="T856" s="674"/>
      <c r="U856" s="674"/>
      <c r="V856" s="674"/>
      <c r="W856" s="674"/>
      <c r="X856" s="674"/>
      <c r="Y856" s="674"/>
      <c r="Z856" s="4"/>
    </row>
    <row r="857" spans="1:26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674"/>
      <c r="O857" s="674"/>
      <c r="P857" s="674"/>
      <c r="Q857" s="674"/>
      <c r="R857" s="674"/>
      <c r="S857" s="674"/>
      <c r="T857" s="674"/>
      <c r="U857" s="674"/>
      <c r="V857" s="674"/>
      <c r="W857" s="674"/>
      <c r="X857" s="674"/>
      <c r="Y857" s="674"/>
      <c r="Z857" s="4"/>
    </row>
    <row r="858" spans="1:26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674"/>
      <c r="O858" s="674"/>
      <c r="P858" s="674"/>
      <c r="Q858" s="674"/>
      <c r="R858" s="674"/>
      <c r="S858" s="674"/>
      <c r="T858" s="674"/>
      <c r="U858" s="674"/>
      <c r="V858" s="674"/>
      <c r="W858" s="674"/>
      <c r="X858" s="674"/>
      <c r="Y858" s="674"/>
      <c r="Z858" s="4"/>
    </row>
    <row r="859" spans="1:26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674"/>
      <c r="O859" s="674"/>
      <c r="P859" s="674"/>
      <c r="Q859" s="674"/>
      <c r="R859" s="674"/>
      <c r="S859" s="674"/>
      <c r="T859" s="674"/>
      <c r="U859" s="674"/>
      <c r="V859" s="674"/>
      <c r="W859" s="674"/>
      <c r="X859" s="674"/>
      <c r="Y859" s="674"/>
      <c r="Z859" s="4"/>
    </row>
    <row r="860" spans="1:26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674"/>
      <c r="O860" s="674"/>
      <c r="P860" s="674"/>
      <c r="Q860" s="674"/>
      <c r="R860" s="674"/>
      <c r="S860" s="674"/>
      <c r="T860" s="674"/>
      <c r="U860" s="674"/>
      <c r="V860" s="674"/>
      <c r="W860" s="674"/>
      <c r="X860" s="674"/>
      <c r="Y860" s="674"/>
      <c r="Z860" s="4"/>
    </row>
    <row r="861" spans="1:26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674"/>
      <c r="O861" s="674"/>
      <c r="P861" s="674"/>
      <c r="Q861" s="674"/>
      <c r="R861" s="674"/>
      <c r="S861" s="674"/>
      <c r="T861" s="674"/>
      <c r="U861" s="674"/>
      <c r="V861" s="674"/>
      <c r="W861" s="674"/>
      <c r="X861" s="674"/>
      <c r="Y861" s="674"/>
      <c r="Z861" s="4"/>
    </row>
    <row r="862" spans="1:26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674"/>
      <c r="O862" s="674"/>
      <c r="P862" s="674"/>
      <c r="Q862" s="674"/>
      <c r="R862" s="674"/>
      <c r="S862" s="674"/>
      <c r="T862" s="674"/>
      <c r="U862" s="674"/>
      <c r="V862" s="674"/>
      <c r="W862" s="674"/>
      <c r="X862" s="674"/>
      <c r="Y862" s="674"/>
      <c r="Z862" s="4"/>
    </row>
    <row r="863" spans="1:26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674"/>
      <c r="O863" s="674"/>
      <c r="P863" s="674"/>
      <c r="Q863" s="674"/>
      <c r="R863" s="674"/>
      <c r="S863" s="674"/>
      <c r="T863" s="674"/>
      <c r="U863" s="674"/>
      <c r="V863" s="674"/>
      <c r="W863" s="674"/>
      <c r="X863" s="674"/>
      <c r="Y863" s="674"/>
      <c r="Z863" s="4"/>
    </row>
    <row r="864" spans="1:26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674"/>
      <c r="O864" s="674"/>
      <c r="P864" s="674"/>
      <c r="Q864" s="674"/>
      <c r="R864" s="674"/>
      <c r="S864" s="674"/>
      <c r="T864" s="674"/>
      <c r="U864" s="674"/>
      <c r="V864" s="674"/>
      <c r="W864" s="674"/>
      <c r="X864" s="674"/>
      <c r="Y864" s="674"/>
      <c r="Z864" s="4"/>
    </row>
    <row r="865" spans="1:26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674"/>
      <c r="O865" s="674"/>
      <c r="P865" s="674"/>
      <c r="Q865" s="674"/>
      <c r="R865" s="674"/>
      <c r="S865" s="674"/>
      <c r="T865" s="674"/>
      <c r="U865" s="674"/>
      <c r="V865" s="674"/>
      <c r="W865" s="674"/>
      <c r="X865" s="674"/>
      <c r="Y865" s="674"/>
      <c r="Z865" s="4"/>
    </row>
    <row r="866" spans="1:2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674"/>
      <c r="O866" s="674"/>
      <c r="P866" s="674"/>
      <c r="Q866" s="674"/>
      <c r="R866" s="674"/>
      <c r="S866" s="674"/>
      <c r="T866" s="674"/>
      <c r="U866" s="674"/>
      <c r="V866" s="674"/>
      <c r="W866" s="674"/>
      <c r="X866" s="674"/>
      <c r="Y866" s="674"/>
      <c r="Z866" s="4"/>
    </row>
    <row r="867" spans="1:26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674"/>
      <c r="O867" s="674"/>
      <c r="P867" s="674"/>
      <c r="Q867" s="674"/>
      <c r="R867" s="674"/>
      <c r="S867" s="674"/>
      <c r="T867" s="674"/>
      <c r="U867" s="674"/>
      <c r="V867" s="674"/>
      <c r="W867" s="674"/>
      <c r="X867" s="674"/>
      <c r="Y867" s="674"/>
      <c r="Z867" s="4"/>
    </row>
    <row r="868" spans="1:26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674"/>
      <c r="O868" s="674"/>
      <c r="P868" s="674"/>
      <c r="Q868" s="674"/>
      <c r="R868" s="674"/>
      <c r="S868" s="674"/>
      <c r="T868" s="674"/>
      <c r="U868" s="674"/>
      <c r="V868" s="674"/>
      <c r="W868" s="674"/>
      <c r="X868" s="674"/>
      <c r="Y868" s="674"/>
      <c r="Z868" s="4"/>
    </row>
    <row r="869" spans="1:26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674"/>
      <c r="O869" s="674"/>
      <c r="P869" s="674"/>
      <c r="Q869" s="674"/>
      <c r="R869" s="674"/>
      <c r="S869" s="674"/>
      <c r="T869" s="674"/>
      <c r="U869" s="674"/>
      <c r="V869" s="674"/>
      <c r="W869" s="674"/>
      <c r="X869" s="674"/>
      <c r="Y869" s="674"/>
      <c r="Z869" s="4"/>
    </row>
    <row r="870" spans="1:26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674"/>
      <c r="O870" s="674"/>
      <c r="P870" s="674"/>
      <c r="Q870" s="674"/>
      <c r="R870" s="674"/>
      <c r="S870" s="674"/>
      <c r="T870" s="674"/>
      <c r="U870" s="674"/>
      <c r="V870" s="674"/>
      <c r="W870" s="674"/>
      <c r="X870" s="674"/>
      <c r="Y870" s="674"/>
      <c r="Z870" s="4"/>
    </row>
    <row r="871" spans="1:26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674"/>
      <c r="O871" s="674"/>
      <c r="P871" s="674"/>
      <c r="Q871" s="674"/>
      <c r="R871" s="674"/>
      <c r="S871" s="674"/>
      <c r="T871" s="674"/>
      <c r="U871" s="674"/>
      <c r="V871" s="674"/>
      <c r="W871" s="674"/>
      <c r="X871" s="674"/>
      <c r="Y871" s="674"/>
      <c r="Z871" s="4"/>
    </row>
    <row r="872" spans="1:26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674"/>
      <c r="O872" s="674"/>
      <c r="P872" s="674"/>
      <c r="Q872" s="674"/>
      <c r="R872" s="674"/>
      <c r="S872" s="674"/>
      <c r="T872" s="674"/>
      <c r="U872" s="674"/>
      <c r="V872" s="674"/>
      <c r="W872" s="674"/>
      <c r="X872" s="674"/>
      <c r="Y872" s="674"/>
      <c r="Z872" s="4"/>
    </row>
    <row r="873" spans="1:26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674"/>
      <c r="O873" s="674"/>
      <c r="P873" s="674"/>
      <c r="Q873" s="674"/>
      <c r="R873" s="674"/>
      <c r="S873" s="674"/>
      <c r="T873" s="674"/>
      <c r="U873" s="674"/>
      <c r="V873" s="674"/>
      <c r="W873" s="674"/>
      <c r="X873" s="674"/>
      <c r="Y873" s="674"/>
      <c r="Z873" s="4"/>
    </row>
    <row r="874" spans="1:26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674"/>
      <c r="O874" s="674"/>
      <c r="P874" s="674"/>
      <c r="Q874" s="674"/>
      <c r="R874" s="674"/>
      <c r="S874" s="674"/>
      <c r="T874" s="674"/>
      <c r="U874" s="674"/>
      <c r="V874" s="674"/>
      <c r="W874" s="674"/>
      <c r="X874" s="674"/>
      <c r="Y874" s="674"/>
      <c r="Z874" s="4"/>
    </row>
    <row r="875" spans="1:26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674"/>
      <c r="O875" s="674"/>
      <c r="P875" s="674"/>
      <c r="Q875" s="674"/>
      <c r="R875" s="674"/>
      <c r="S875" s="674"/>
      <c r="T875" s="674"/>
      <c r="U875" s="674"/>
      <c r="V875" s="674"/>
      <c r="W875" s="674"/>
      <c r="X875" s="674"/>
      <c r="Y875" s="674"/>
      <c r="Z875" s="4"/>
    </row>
    <row r="876" spans="1:2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674"/>
      <c r="O876" s="674"/>
      <c r="P876" s="674"/>
      <c r="Q876" s="674"/>
      <c r="R876" s="674"/>
      <c r="S876" s="674"/>
      <c r="T876" s="674"/>
      <c r="U876" s="674"/>
      <c r="V876" s="674"/>
      <c r="W876" s="674"/>
      <c r="X876" s="674"/>
      <c r="Y876" s="674"/>
      <c r="Z876" s="4"/>
    </row>
    <row r="877" spans="1:26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674"/>
      <c r="O877" s="674"/>
      <c r="P877" s="674"/>
      <c r="Q877" s="674"/>
      <c r="R877" s="674"/>
      <c r="S877" s="674"/>
      <c r="T877" s="674"/>
      <c r="U877" s="674"/>
      <c r="V877" s="674"/>
      <c r="W877" s="674"/>
      <c r="X877" s="674"/>
      <c r="Y877" s="674"/>
      <c r="Z877" s="4"/>
    </row>
    <row r="878" spans="1:26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674"/>
      <c r="O878" s="674"/>
      <c r="P878" s="674"/>
      <c r="Q878" s="674"/>
      <c r="R878" s="674"/>
      <c r="S878" s="674"/>
      <c r="T878" s="674"/>
      <c r="U878" s="674"/>
      <c r="V878" s="674"/>
      <c r="W878" s="674"/>
      <c r="X878" s="674"/>
      <c r="Y878" s="674"/>
      <c r="Z878" s="4"/>
    </row>
    <row r="879" spans="1:26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674"/>
      <c r="O879" s="674"/>
      <c r="P879" s="674"/>
      <c r="Q879" s="674"/>
      <c r="R879" s="674"/>
      <c r="S879" s="674"/>
      <c r="T879" s="674"/>
      <c r="U879" s="674"/>
      <c r="V879" s="674"/>
      <c r="W879" s="674"/>
      <c r="X879" s="674"/>
      <c r="Y879" s="674"/>
      <c r="Z879" s="4"/>
    </row>
    <row r="880" spans="1:26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674"/>
      <c r="O880" s="674"/>
      <c r="P880" s="674"/>
      <c r="Q880" s="674"/>
      <c r="R880" s="674"/>
      <c r="S880" s="674"/>
      <c r="T880" s="674"/>
      <c r="U880" s="674"/>
      <c r="V880" s="674"/>
      <c r="W880" s="674"/>
      <c r="X880" s="674"/>
      <c r="Y880" s="674"/>
      <c r="Z880" s="4"/>
    </row>
    <row r="881" spans="1:26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674"/>
      <c r="O881" s="674"/>
      <c r="P881" s="674"/>
      <c r="Q881" s="674"/>
      <c r="R881" s="674"/>
      <c r="S881" s="674"/>
      <c r="T881" s="674"/>
      <c r="U881" s="674"/>
      <c r="V881" s="674"/>
      <c r="W881" s="674"/>
      <c r="X881" s="674"/>
      <c r="Y881" s="674"/>
      <c r="Z881" s="4"/>
    </row>
    <row r="882" spans="1:26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674"/>
      <c r="O882" s="674"/>
      <c r="P882" s="674"/>
      <c r="Q882" s="674"/>
      <c r="R882" s="674"/>
      <c r="S882" s="674"/>
      <c r="T882" s="674"/>
      <c r="U882" s="674"/>
      <c r="V882" s="674"/>
      <c r="W882" s="674"/>
      <c r="X882" s="674"/>
      <c r="Y882" s="674"/>
      <c r="Z882" s="4"/>
    </row>
    <row r="883" spans="1:26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674"/>
      <c r="O883" s="674"/>
      <c r="P883" s="674"/>
      <c r="Q883" s="674"/>
      <c r="R883" s="674"/>
      <c r="S883" s="674"/>
      <c r="T883" s="674"/>
      <c r="U883" s="674"/>
      <c r="V883" s="674"/>
      <c r="W883" s="674"/>
      <c r="X883" s="674"/>
      <c r="Y883" s="674"/>
      <c r="Z883" s="4"/>
    </row>
    <row r="884" spans="1:26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674"/>
      <c r="O884" s="674"/>
      <c r="P884" s="674"/>
      <c r="Q884" s="674"/>
      <c r="R884" s="674"/>
      <c r="S884" s="674"/>
      <c r="T884" s="674"/>
      <c r="U884" s="674"/>
      <c r="V884" s="674"/>
      <c r="W884" s="674"/>
      <c r="X884" s="674"/>
      <c r="Y884" s="674"/>
      <c r="Z884" s="4"/>
    </row>
    <row r="885" spans="1:26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674"/>
      <c r="O885" s="674"/>
      <c r="P885" s="674"/>
      <c r="Q885" s="674"/>
      <c r="R885" s="674"/>
      <c r="S885" s="674"/>
      <c r="T885" s="674"/>
      <c r="U885" s="674"/>
      <c r="V885" s="674"/>
      <c r="W885" s="674"/>
      <c r="X885" s="674"/>
      <c r="Y885" s="674"/>
      <c r="Z885" s="4"/>
    </row>
    <row r="886" spans="1:2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674"/>
      <c r="O886" s="674"/>
      <c r="P886" s="674"/>
      <c r="Q886" s="674"/>
      <c r="R886" s="674"/>
      <c r="S886" s="674"/>
      <c r="T886" s="674"/>
      <c r="U886" s="674"/>
      <c r="V886" s="674"/>
      <c r="W886" s="674"/>
      <c r="X886" s="674"/>
      <c r="Y886" s="674"/>
      <c r="Z886" s="4"/>
    </row>
    <row r="887" spans="1:26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674"/>
      <c r="O887" s="674"/>
      <c r="P887" s="674"/>
      <c r="Q887" s="674"/>
      <c r="R887" s="674"/>
      <c r="S887" s="674"/>
      <c r="T887" s="674"/>
      <c r="U887" s="674"/>
      <c r="V887" s="674"/>
      <c r="W887" s="674"/>
      <c r="X887" s="674"/>
      <c r="Y887" s="674"/>
      <c r="Z887" s="4"/>
    </row>
    <row r="888" spans="1:26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674"/>
      <c r="O888" s="674"/>
      <c r="P888" s="674"/>
      <c r="Q888" s="674"/>
      <c r="R888" s="674"/>
      <c r="S888" s="674"/>
      <c r="T888" s="674"/>
      <c r="U888" s="674"/>
      <c r="V888" s="674"/>
      <c r="W888" s="674"/>
      <c r="X888" s="674"/>
      <c r="Y888" s="674"/>
      <c r="Z888" s="4"/>
    </row>
    <row r="889" spans="1:26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674"/>
      <c r="O889" s="674"/>
      <c r="P889" s="674"/>
      <c r="Q889" s="674"/>
      <c r="R889" s="674"/>
      <c r="S889" s="674"/>
      <c r="T889" s="674"/>
      <c r="U889" s="674"/>
      <c r="V889" s="674"/>
      <c r="W889" s="674"/>
      <c r="X889" s="674"/>
      <c r="Y889" s="674"/>
      <c r="Z889" s="4"/>
    </row>
    <row r="890" spans="1:26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674"/>
      <c r="O890" s="674"/>
      <c r="P890" s="674"/>
      <c r="Q890" s="674"/>
      <c r="R890" s="674"/>
      <c r="S890" s="674"/>
      <c r="T890" s="674"/>
      <c r="U890" s="674"/>
      <c r="V890" s="674"/>
      <c r="W890" s="674"/>
      <c r="X890" s="674"/>
      <c r="Y890" s="674"/>
      <c r="Z890" s="4"/>
    </row>
    <row r="891" spans="1:26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674"/>
      <c r="O891" s="674"/>
      <c r="P891" s="674"/>
      <c r="Q891" s="674"/>
      <c r="R891" s="674"/>
      <c r="S891" s="674"/>
      <c r="T891" s="674"/>
      <c r="U891" s="674"/>
      <c r="V891" s="674"/>
      <c r="W891" s="674"/>
      <c r="X891" s="674"/>
      <c r="Y891" s="674"/>
      <c r="Z891" s="4"/>
    </row>
    <row r="892" spans="1:26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674"/>
      <c r="O892" s="674"/>
      <c r="P892" s="674"/>
      <c r="Q892" s="674"/>
      <c r="R892" s="674"/>
      <c r="S892" s="674"/>
      <c r="T892" s="674"/>
      <c r="U892" s="674"/>
      <c r="V892" s="674"/>
      <c r="W892" s="674"/>
      <c r="X892" s="674"/>
      <c r="Y892" s="674"/>
      <c r="Z892" s="4"/>
    </row>
    <row r="893" spans="1:26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674"/>
      <c r="O893" s="674"/>
      <c r="P893" s="674"/>
      <c r="Q893" s="674"/>
      <c r="R893" s="674"/>
      <c r="S893" s="674"/>
      <c r="T893" s="674"/>
      <c r="U893" s="674"/>
      <c r="V893" s="674"/>
      <c r="W893" s="674"/>
      <c r="X893" s="674"/>
      <c r="Y893" s="674"/>
      <c r="Z893" s="4"/>
    </row>
    <row r="894" spans="1:26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674"/>
      <c r="O894" s="674"/>
      <c r="P894" s="674"/>
      <c r="Q894" s="674"/>
      <c r="R894" s="674"/>
      <c r="S894" s="674"/>
      <c r="T894" s="674"/>
      <c r="U894" s="674"/>
      <c r="V894" s="674"/>
      <c r="W894" s="674"/>
      <c r="X894" s="674"/>
      <c r="Y894" s="674"/>
      <c r="Z894" s="4"/>
    </row>
    <row r="895" spans="1:26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674"/>
      <c r="O895" s="674"/>
      <c r="P895" s="674"/>
      <c r="Q895" s="674"/>
      <c r="R895" s="674"/>
      <c r="S895" s="674"/>
      <c r="T895" s="674"/>
      <c r="U895" s="674"/>
      <c r="V895" s="674"/>
      <c r="W895" s="674"/>
      <c r="X895" s="674"/>
      <c r="Y895" s="674"/>
      <c r="Z895" s="4"/>
    </row>
    <row r="896" spans="1:2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674"/>
      <c r="O896" s="674"/>
      <c r="P896" s="674"/>
      <c r="Q896" s="674"/>
      <c r="R896" s="674"/>
      <c r="S896" s="674"/>
      <c r="T896" s="674"/>
      <c r="U896" s="674"/>
      <c r="V896" s="674"/>
      <c r="W896" s="674"/>
      <c r="X896" s="674"/>
      <c r="Y896" s="674"/>
      <c r="Z896" s="4"/>
    </row>
    <row r="897" spans="1:26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674"/>
      <c r="O897" s="674"/>
      <c r="P897" s="674"/>
      <c r="Q897" s="674"/>
      <c r="R897" s="674"/>
      <c r="S897" s="674"/>
      <c r="T897" s="674"/>
      <c r="U897" s="674"/>
      <c r="V897" s="674"/>
      <c r="W897" s="674"/>
      <c r="X897" s="674"/>
      <c r="Y897" s="674"/>
      <c r="Z897" s="4"/>
    </row>
    <row r="898" spans="1:26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674"/>
      <c r="O898" s="674"/>
      <c r="P898" s="674"/>
      <c r="Q898" s="674"/>
      <c r="R898" s="674"/>
      <c r="S898" s="674"/>
      <c r="T898" s="674"/>
      <c r="U898" s="674"/>
      <c r="V898" s="674"/>
      <c r="W898" s="674"/>
      <c r="X898" s="674"/>
      <c r="Y898" s="674"/>
      <c r="Z898" s="4"/>
    </row>
    <row r="899" spans="1:26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674"/>
      <c r="O899" s="674"/>
      <c r="P899" s="674"/>
      <c r="Q899" s="674"/>
      <c r="R899" s="674"/>
      <c r="S899" s="674"/>
      <c r="T899" s="674"/>
      <c r="U899" s="674"/>
      <c r="V899" s="674"/>
      <c r="W899" s="674"/>
      <c r="X899" s="674"/>
      <c r="Y899" s="674"/>
      <c r="Z899" s="4"/>
    </row>
    <row r="900" spans="1:26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674"/>
      <c r="O900" s="674"/>
      <c r="P900" s="674"/>
      <c r="Q900" s="674"/>
      <c r="R900" s="674"/>
      <c r="S900" s="674"/>
      <c r="T900" s="674"/>
      <c r="U900" s="674"/>
      <c r="V900" s="674"/>
      <c r="W900" s="674"/>
      <c r="X900" s="674"/>
      <c r="Y900" s="674"/>
      <c r="Z900" s="4"/>
    </row>
    <row r="901" spans="1:26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674"/>
      <c r="O901" s="674"/>
      <c r="P901" s="674"/>
      <c r="Q901" s="674"/>
      <c r="R901" s="674"/>
      <c r="S901" s="674"/>
      <c r="T901" s="674"/>
      <c r="U901" s="674"/>
      <c r="V901" s="674"/>
      <c r="W901" s="674"/>
      <c r="X901" s="674"/>
      <c r="Y901" s="674"/>
      <c r="Z901" s="4"/>
    </row>
    <row r="902" spans="1:26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674"/>
      <c r="O902" s="674"/>
      <c r="P902" s="674"/>
      <c r="Q902" s="674"/>
      <c r="R902" s="674"/>
      <c r="S902" s="674"/>
      <c r="T902" s="674"/>
      <c r="U902" s="674"/>
      <c r="V902" s="674"/>
      <c r="W902" s="674"/>
      <c r="X902" s="674"/>
      <c r="Y902" s="674"/>
      <c r="Z902" s="4"/>
    </row>
    <row r="903" spans="1:26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674"/>
      <c r="O903" s="674"/>
      <c r="P903" s="674"/>
      <c r="Q903" s="674"/>
      <c r="R903" s="674"/>
      <c r="S903" s="674"/>
      <c r="T903" s="674"/>
      <c r="U903" s="674"/>
      <c r="V903" s="674"/>
      <c r="W903" s="674"/>
      <c r="X903" s="674"/>
      <c r="Y903" s="674"/>
      <c r="Z903" s="4"/>
    </row>
    <row r="904" spans="1:26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674"/>
      <c r="O904" s="674"/>
      <c r="P904" s="674"/>
      <c r="Q904" s="674"/>
      <c r="R904" s="674"/>
      <c r="S904" s="674"/>
      <c r="T904" s="674"/>
      <c r="U904" s="674"/>
      <c r="V904" s="674"/>
      <c r="W904" s="674"/>
      <c r="X904" s="674"/>
      <c r="Y904" s="674"/>
      <c r="Z904" s="4"/>
    </row>
    <row r="905" spans="1:26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674"/>
      <c r="O905" s="674"/>
      <c r="P905" s="674"/>
      <c r="Q905" s="674"/>
      <c r="R905" s="674"/>
      <c r="S905" s="674"/>
      <c r="T905" s="674"/>
      <c r="U905" s="674"/>
      <c r="V905" s="674"/>
      <c r="W905" s="674"/>
      <c r="X905" s="674"/>
      <c r="Y905" s="674"/>
      <c r="Z905" s="4"/>
    </row>
    <row r="906" spans="1:2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674"/>
      <c r="O906" s="674"/>
      <c r="P906" s="674"/>
      <c r="Q906" s="674"/>
      <c r="R906" s="674"/>
      <c r="S906" s="674"/>
      <c r="T906" s="674"/>
      <c r="U906" s="674"/>
      <c r="V906" s="674"/>
      <c r="W906" s="674"/>
      <c r="X906" s="674"/>
      <c r="Y906" s="674"/>
      <c r="Z906" s="4"/>
    </row>
    <row r="907" spans="1:26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674"/>
      <c r="O907" s="674"/>
      <c r="P907" s="674"/>
      <c r="Q907" s="674"/>
      <c r="R907" s="674"/>
      <c r="S907" s="674"/>
      <c r="T907" s="674"/>
      <c r="U907" s="674"/>
      <c r="V907" s="674"/>
      <c r="W907" s="674"/>
      <c r="X907" s="674"/>
      <c r="Y907" s="674"/>
      <c r="Z907" s="4"/>
    </row>
    <row r="908" spans="1:26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674"/>
      <c r="O908" s="674"/>
      <c r="P908" s="674"/>
      <c r="Q908" s="674"/>
      <c r="R908" s="674"/>
      <c r="S908" s="674"/>
      <c r="T908" s="674"/>
      <c r="U908" s="674"/>
      <c r="V908" s="674"/>
      <c r="W908" s="674"/>
      <c r="X908" s="674"/>
      <c r="Y908" s="674"/>
      <c r="Z908" s="4"/>
    </row>
    <row r="909" spans="1:26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674"/>
      <c r="O909" s="674"/>
      <c r="P909" s="674"/>
      <c r="Q909" s="674"/>
      <c r="R909" s="674"/>
      <c r="S909" s="674"/>
      <c r="T909" s="674"/>
      <c r="U909" s="674"/>
      <c r="V909" s="674"/>
      <c r="W909" s="674"/>
      <c r="X909" s="674"/>
      <c r="Y909" s="674"/>
      <c r="Z909" s="4"/>
    </row>
    <row r="910" spans="1:26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674"/>
      <c r="O910" s="674"/>
      <c r="P910" s="674"/>
      <c r="Q910" s="674"/>
      <c r="R910" s="674"/>
      <c r="S910" s="674"/>
      <c r="T910" s="674"/>
      <c r="U910" s="674"/>
      <c r="V910" s="674"/>
      <c r="W910" s="674"/>
      <c r="X910" s="674"/>
      <c r="Y910" s="674"/>
      <c r="Z910" s="4"/>
    </row>
    <row r="911" spans="1:26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674"/>
      <c r="O911" s="674"/>
      <c r="P911" s="674"/>
      <c r="Q911" s="674"/>
      <c r="R911" s="674"/>
      <c r="S911" s="674"/>
      <c r="T911" s="674"/>
      <c r="U911" s="674"/>
      <c r="V911" s="674"/>
      <c r="W911" s="674"/>
      <c r="X911" s="674"/>
      <c r="Y911" s="674"/>
      <c r="Z911" s="4"/>
    </row>
    <row r="912" spans="1:26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674"/>
      <c r="O912" s="674"/>
      <c r="P912" s="674"/>
      <c r="Q912" s="674"/>
      <c r="R912" s="674"/>
      <c r="S912" s="674"/>
      <c r="T912" s="674"/>
      <c r="U912" s="674"/>
      <c r="V912" s="674"/>
      <c r="W912" s="674"/>
      <c r="X912" s="674"/>
      <c r="Y912" s="674"/>
      <c r="Z912" s="4"/>
    </row>
    <row r="913" spans="1:26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674"/>
      <c r="O913" s="674"/>
      <c r="P913" s="674"/>
      <c r="Q913" s="674"/>
      <c r="R913" s="674"/>
      <c r="S913" s="674"/>
      <c r="T913" s="674"/>
      <c r="U913" s="674"/>
      <c r="V913" s="674"/>
      <c r="W913" s="674"/>
      <c r="X913" s="674"/>
      <c r="Y913" s="674"/>
      <c r="Z913" s="4"/>
    </row>
    <row r="914" spans="1:26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674"/>
      <c r="O914" s="674"/>
      <c r="P914" s="674"/>
      <c r="Q914" s="674"/>
      <c r="R914" s="674"/>
      <c r="S914" s="674"/>
      <c r="T914" s="674"/>
      <c r="U914" s="674"/>
      <c r="V914" s="674"/>
      <c r="W914" s="674"/>
      <c r="X914" s="674"/>
      <c r="Y914" s="674"/>
      <c r="Z914" s="4"/>
    </row>
    <row r="915" spans="1:26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674"/>
      <c r="O915" s="674"/>
      <c r="P915" s="674"/>
      <c r="Q915" s="674"/>
      <c r="R915" s="674"/>
      <c r="S915" s="674"/>
      <c r="T915" s="674"/>
      <c r="U915" s="674"/>
      <c r="V915" s="674"/>
      <c r="W915" s="674"/>
      <c r="X915" s="674"/>
      <c r="Y915" s="674"/>
      <c r="Z915" s="4"/>
    </row>
    <row r="916" spans="1:2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674"/>
      <c r="O916" s="674"/>
      <c r="P916" s="674"/>
      <c r="Q916" s="674"/>
      <c r="R916" s="674"/>
      <c r="S916" s="674"/>
      <c r="T916" s="674"/>
      <c r="U916" s="674"/>
      <c r="V916" s="674"/>
      <c r="W916" s="674"/>
      <c r="X916" s="674"/>
      <c r="Y916" s="674"/>
      <c r="Z916" s="4"/>
    </row>
    <row r="917" spans="1:26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674"/>
      <c r="O917" s="674"/>
      <c r="P917" s="674"/>
      <c r="Q917" s="674"/>
      <c r="R917" s="674"/>
      <c r="S917" s="674"/>
      <c r="T917" s="674"/>
      <c r="U917" s="674"/>
      <c r="V917" s="674"/>
      <c r="W917" s="674"/>
      <c r="X917" s="674"/>
      <c r="Y917" s="674"/>
      <c r="Z917" s="4"/>
    </row>
    <row r="918" spans="1:26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674"/>
      <c r="O918" s="674"/>
      <c r="P918" s="674"/>
      <c r="Q918" s="674"/>
      <c r="R918" s="674"/>
      <c r="S918" s="674"/>
      <c r="T918" s="674"/>
      <c r="U918" s="674"/>
      <c r="V918" s="674"/>
      <c r="W918" s="674"/>
      <c r="X918" s="674"/>
      <c r="Y918" s="674"/>
      <c r="Z918" s="4"/>
    </row>
    <row r="919" spans="1:26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674"/>
      <c r="O919" s="674"/>
      <c r="P919" s="674"/>
      <c r="Q919" s="674"/>
      <c r="R919" s="674"/>
      <c r="S919" s="674"/>
      <c r="T919" s="674"/>
      <c r="U919" s="674"/>
      <c r="V919" s="674"/>
      <c r="W919" s="674"/>
      <c r="X919" s="674"/>
      <c r="Y919" s="674"/>
      <c r="Z919" s="4"/>
    </row>
    <row r="920" spans="1:26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674"/>
      <c r="O920" s="674"/>
      <c r="P920" s="674"/>
      <c r="Q920" s="674"/>
      <c r="R920" s="674"/>
      <c r="S920" s="674"/>
      <c r="T920" s="674"/>
      <c r="U920" s="674"/>
      <c r="V920" s="674"/>
      <c r="W920" s="674"/>
      <c r="X920" s="674"/>
      <c r="Y920" s="674"/>
      <c r="Z920" s="4"/>
    </row>
    <row r="921" spans="1:26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674"/>
      <c r="O921" s="674"/>
      <c r="P921" s="674"/>
      <c r="Q921" s="674"/>
      <c r="R921" s="674"/>
      <c r="S921" s="674"/>
      <c r="T921" s="674"/>
      <c r="U921" s="674"/>
      <c r="V921" s="674"/>
      <c r="W921" s="674"/>
      <c r="X921" s="674"/>
      <c r="Y921" s="674"/>
      <c r="Z921" s="4"/>
    </row>
    <row r="922" spans="1:26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674"/>
      <c r="O922" s="674"/>
      <c r="P922" s="674"/>
      <c r="Q922" s="674"/>
      <c r="R922" s="674"/>
      <c r="S922" s="674"/>
      <c r="T922" s="674"/>
      <c r="U922" s="674"/>
      <c r="V922" s="674"/>
      <c r="W922" s="674"/>
      <c r="X922" s="674"/>
      <c r="Y922" s="674"/>
      <c r="Z922" s="4"/>
    </row>
    <row r="923" spans="1:26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674"/>
      <c r="O923" s="674"/>
      <c r="P923" s="674"/>
      <c r="Q923" s="674"/>
      <c r="R923" s="674"/>
      <c r="S923" s="674"/>
      <c r="T923" s="674"/>
      <c r="U923" s="674"/>
      <c r="V923" s="674"/>
      <c r="W923" s="674"/>
      <c r="X923" s="674"/>
      <c r="Y923" s="674"/>
      <c r="Z923" s="4"/>
    </row>
    <row r="924" spans="1:26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674"/>
      <c r="O924" s="674"/>
      <c r="P924" s="674"/>
      <c r="Q924" s="674"/>
      <c r="R924" s="674"/>
      <c r="S924" s="674"/>
      <c r="T924" s="674"/>
      <c r="U924" s="674"/>
      <c r="V924" s="674"/>
      <c r="W924" s="674"/>
      <c r="X924" s="674"/>
      <c r="Y924" s="674"/>
      <c r="Z924" s="4"/>
    </row>
    <row r="925" spans="1:26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674"/>
      <c r="O925" s="674"/>
      <c r="P925" s="674"/>
      <c r="Q925" s="674"/>
      <c r="R925" s="674"/>
      <c r="S925" s="674"/>
      <c r="T925" s="674"/>
      <c r="U925" s="674"/>
      <c r="V925" s="674"/>
      <c r="W925" s="674"/>
      <c r="X925" s="674"/>
      <c r="Y925" s="674"/>
      <c r="Z925" s="4"/>
    </row>
    <row r="926" spans="1: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674"/>
      <c r="O926" s="674"/>
      <c r="P926" s="674"/>
      <c r="Q926" s="674"/>
      <c r="R926" s="674"/>
      <c r="S926" s="674"/>
      <c r="T926" s="674"/>
      <c r="U926" s="674"/>
      <c r="V926" s="674"/>
      <c r="W926" s="674"/>
      <c r="X926" s="674"/>
      <c r="Y926" s="674"/>
      <c r="Z926" s="4"/>
    </row>
    <row r="927" spans="1:26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674"/>
      <c r="O927" s="674"/>
      <c r="P927" s="674"/>
      <c r="Q927" s="674"/>
      <c r="R927" s="674"/>
      <c r="S927" s="674"/>
      <c r="T927" s="674"/>
      <c r="U927" s="674"/>
      <c r="V927" s="674"/>
      <c r="W927" s="674"/>
      <c r="X927" s="674"/>
      <c r="Y927" s="674"/>
      <c r="Z927" s="4"/>
    </row>
    <row r="928" spans="1:26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674"/>
      <c r="O928" s="674"/>
      <c r="P928" s="674"/>
      <c r="Q928" s="674"/>
      <c r="R928" s="674"/>
      <c r="S928" s="674"/>
      <c r="T928" s="674"/>
      <c r="U928" s="674"/>
      <c r="V928" s="674"/>
      <c r="W928" s="674"/>
      <c r="X928" s="674"/>
      <c r="Y928" s="674"/>
      <c r="Z928" s="4"/>
    </row>
    <row r="929" spans="1:26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674"/>
      <c r="O929" s="674"/>
      <c r="P929" s="674"/>
      <c r="Q929" s="674"/>
      <c r="R929" s="674"/>
      <c r="S929" s="674"/>
      <c r="T929" s="674"/>
      <c r="U929" s="674"/>
      <c r="V929" s="674"/>
      <c r="W929" s="674"/>
      <c r="X929" s="674"/>
      <c r="Y929" s="674"/>
      <c r="Z929" s="4"/>
    </row>
    <row r="930" spans="1:26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674"/>
      <c r="O930" s="674"/>
      <c r="P930" s="674"/>
      <c r="Q930" s="674"/>
      <c r="R930" s="674"/>
      <c r="S930" s="674"/>
      <c r="T930" s="674"/>
      <c r="U930" s="674"/>
      <c r="V930" s="674"/>
      <c r="W930" s="674"/>
      <c r="X930" s="674"/>
      <c r="Y930" s="674"/>
      <c r="Z930" s="4"/>
    </row>
    <row r="931" spans="1:26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674"/>
      <c r="O931" s="674"/>
      <c r="P931" s="674"/>
      <c r="Q931" s="674"/>
      <c r="R931" s="674"/>
      <c r="S931" s="674"/>
      <c r="T931" s="674"/>
      <c r="U931" s="674"/>
      <c r="V931" s="674"/>
      <c r="W931" s="674"/>
      <c r="X931" s="674"/>
      <c r="Y931" s="674"/>
      <c r="Z931" s="4"/>
    </row>
    <row r="932" spans="1:26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674"/>
      <c r="O932" s="674"/>
      <c r="P932" s="674"/>
      <c r="Q932" s="674"/>
      <c r="R932" s="674"/>
      <c r="S932" s="674"/>
      <c r="T932" s="674"/>
      <c r="U932" s="674"/>
      <c r="V932" s="674"/>
      <c r="W932" s="674"/>
      <c r="X932" s="674"/>
      <c r="Y932" s="674"/>
      <c r="Z932" s="4"/>
    </row>
    <row r="933" spans="1:26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674"/>
      <c r="O933" s="674"/>
      <c r="P933" s="674"/>
      <c r="Q933" s="674"/>
      <c r="R933" s="674"/>
      <c r="S933" s="674"/>
      <c r="T933" s="674"/>
      <c r="U933" s="674"/>
      <c r="V933" s="674"/>
      <c r="W933" s="674"/>
      <c r="X933" s="674"/>
      <c r="Y933" s="674"/>
      <c r="Z933" s="4"/>
    </row>
    <row r="934" spans="1:26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674"/>
      <c r="O934" s="674"/>
      <c r="P934" s="674"/>
      <c r="Q934" s="674"/>
      <c r="R934" s="674"/>
      <c r="S934" s="674"/>
      <c r="T934" s="674"/>
      <c r="U934" s="674"/>
      <c r="V934" s="674"/>
      <c r="W934" s="674"/>
      <c r="X934" s="674"/>
      <c r="Y934" s="674"/>
      <c r="Z934" s="4"/>
    </row>
    <row r="935" spans="1:26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674"/>
      <c r="O935" s="674"/>
      <c r="P935" s="674"/>
      <c r="Q935" s="674"/>
      <c r="R935" s="674"/>
      <c r="S935" s="674"/>
      <c r="T935" s="674"/>
      <c r="U935" s="674"/>
      <c r="V935" s="674"/>
      <c r="W935" s="674"/>
      <c r="X935" s="674"/>
      <c r="Y935" s="674"/>
      <c r="Z935" s="4"/>
    </row>
    <row r="936" spans="1:2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674"/>
      <c r="O936" s="674"/>
      <c r="P936" s="674"/>
      <c r="Q936" s="674"/>
      <c r="R936" s="674"/>
      <c r="S936" s="674"/>
      <c r="T936" s="674"/>
      <c r="U936" s="674"/>
      <c r="V936" s="674"/>
      <c r="W936" s="674"/>
      <c r="X936" s="674"/>
      <c r="Y936" s="674"/>
      <c r="Z936" s="4"/>
    </row>
    <row r="937" spans="1:26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674"/>
      <c r="O937" s="674"/>
      <c r="P937" s="674"/>
      <c r="Q937" s="674"/>
      <c r="R937" s="674"/>
      <c r="S937" s="674"/>
      <c r="T937" s="674"/>
      <c r="U937" s="674"/>
      <c r="V937" s="674"/>
      <c r="W937" s="674"/>
      <c r="X937" s="674"/>
      <c r="Y937" s="674"/>
      <c r="Z937" s="4"/>
    </row>
    <row r="938" spans="1:26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674"/>
      <c r="O938" s="674"/>
      <c r="P938" s="674"/>
      <c r="Q938" s="674"/>
      <c r="R938" s="674"/>
      <c r="S938" s="674"/>
      <c r="T938" s="674"/>
      <c r="U938" s="674"/>
      <c r="V938" s="674"/>
      <c r="W938" s="674"/>
      <c r="X938" s="674"/>
      <c r="Y938" s="674"/>
      <c r="Z938" s="4"/>
    </row>
    <row r="939" spans="1:26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674"/>
      <c r="O939" s="674"/>
      <c r="P939" s="674"/>
      <c r="Q939" s="674"/>
      <c r="R939" s="674"/>
      <c r="S939" s="674"/>
      <c r="T939" s="674"/>
      <c r="U939" s="674"/>
      <c r="V939" s="674"/>
      <c r="W939" s="674"/>
      <c r="X939" s="674"/>
      <c r="Y939" s="674"/>
      <c r="Z939" s="4"/>
    </row>
    <row r="940" spans="1:26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674"/>
      <c r="O940" s="674"/>
      <c r="P940" s="674"/>
      <c r="Q940" s="674"/>
      <c r="R940" s="674"/>
      <c r="S940" s="674"/>
      <c r="T940" s="674"/>
      <c r="U940" s="674"/>
      <c r="V940" s="674"/>
      <c r="W940" s="674"/>
      <c r="X940" s="674"/>
      <c r="Y940" s="674"/>
      <c r="Z940" s="4"/>
    </row>
    <row r="941" spans="1:26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674"/>
      <c r="O941" s="674"/>
      <c r="P941" s="674"/>
      <c r="Q941" s="674"/>
      <c r="R941" s="674"/>
      <c r="S941" s="674"/>
      <c r="T941" s="674"/>
      <c r="U941" s="674"/>
      <c r="V941" s="674"/>
      <c r="W941" s="674"/>
      <c r="X941" s="674"/>
      <c r="Y941" s="674"/>
      <c r="Z941" s="4"/>
    </row>
    <row r="942" spans="1:26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674"/>
      <c r="O942" s="674"/>
      <c r="P942" s="674"/>
      <c r="Q942" s="674"/>
      <c r="R942" s="674"/>
      <c r="S942" s="674"/>
      <c r="T942" s="674"/>
      <c r="U942" s="674"/>
      <c r="V942" s="674"/>
      <c r="W942" s="674"/>
      <c r="X942" s="674"/>
      <c r="Y942" s="674"/>
      <c r="Z942" s="4"/>
    </row>
    <row r="943" spans="1:26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674"/>
      <c r="O943" s="674"/>
      <c r="P943" s="674"/>
      <c r="Q943" s="674"/>
      <c r="R943" s="674"/>
      <c r="S943" s="674"/>
      <c r="T943" s="674"/>
      <c r="U943" s="674"/>
      <c r="V943" s="674"/>
      <c r="W943" s="674"/>
      <c r="X943" s="674"/>
      <c r="Y943" s="674"/>
      <c r="Z943" s="4"/>
    </row>
    <row r="944" spans="1:26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674"/>
      <c r="O944" s="674"/>
      <c r="P944" s="674"/>
      <c r="Q944" s="674"/>
      <c r="R944" s="674"/>
      <c r="S944" s="674"/>
      <c r="T944" s="674"/>
      <c r="U944" s="674"/>
      <c r="V944" s="674"/>
      <c r="W944" s="674"/>
      <c r="X944" s="674"/>
      <c r="Y944" s="674"/>
      <c r="Z944" s="4"/>
    </row>
    <row r="945" spans="1:26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674"/>
      <c r="O945" s="674"/>
      <c r="P945" s="674"/>
      <c r="Q945" s="674"/>
      <c r="R945" s="674"/>
      <c r="S945" s="674"/>
      <c r="T945" s="674"/>
      <c r="U945" s="674"/>
      <c r="V945" s="674"/>
      <c r="W945" s="674"/>
      <c r="X945" s="674"/>
      <c r="Y945" s="674"/>
      <c r="Z945" s="4"/>
    </row>
    <row r="946" spans="1:2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674"/>
      <c r="O946" s="674"/>
      <c r="P946" s="674"/>
      <c r="Q946" s="674"/>
      <c r="R946" s="674"/>
      <c r="S946" s="674"/>
      <c r="T946" s="674"/>
      <c r="U946" s="674"/>
      <c r="V946" s="674"/>
      <c r="W946" s="674"/>
      <c r="X946" s="674"/>
      <c r="Y946" s="674"/>
      <c r="Z946" s="4"/>
    </row>
    <row r="947" spans="1:26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674"/>
      <c r="O947" s="674"/>
      <c r="P947" s="674"/>
      <c r="Q947" s="674"/>
      <c r="R947" s="674"/>
      <c r="S947" s="674"/>
      <c r="T947" s="674"/>
      <c r="U947" s="674"/>
      <c r="V947" s="674"/>
      <c r="W947" s="674"/>
      <c r="X947" s="674"/>
      <c r="Y947" s="674"/>
      <c r="Z947" s="4"/>
    </row>
    <row r="948" spans="1:26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674"/>
      <c r="O948" s="674"/>
      <c r="P948" s="674"/>
      <c r="Q948" s="674"/>
      <c r="R948" s="674"/>
      <c r="S948" s="674"/>
      <c r="T948" s="674"/>
      <c r="U948" s="674"/>
      <c r="V948" s="674"/>
      <c r="W948" s="674"/>
      <c r="X948" s="674"/>
      <c r="Y948" s="674"/>
      <c r="Z948" s="4"/>
    </row>
    <row r="949" spans="1:26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674"/>
      <c r="O949" s="674"/>
      <c r="P949" s="674"/>
      <c r="Q949" s="674"/>
      <c r="R949" s="674"/>
      <c r="S949" s="674"/>
      <c r="T949" s="674"/>
      <c r="U949" s="674"/>
      <c r="V949" s="674"/>
      <c r="W949" s="674"/>
      <c r="X949" s="674"/>
      <c r="Y949" s="674"/>
      <c r="Z949" s="4"/>
    </row>
    <row r="950" spans="1:26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674"/>
      <c r="O950" s="674"/>
      <c r="P950" s="674"/>
      <c r="Q950" s="674"/>
      <c r="R950" s="674"/>
      <c r="S950" s="674"/>
      <c r="T950" s="674"/>
      <c r="U950" s="674"/>
      <c r="V950" s="674"/>
      <c r="W950" s="674"/>
      <c r="X950" s="674"/>
      <c r="Y950" s="674"/>
      <c r="Z950" s="4"/>
    </row>
    <row r="951" spans="1:26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674"/>
      <c r="O951" s="674"/>
      <c r="P951" s="674"/>
      <c r="Q951" s="674"/>
      <c r="R951" s="674"/>
      <c r="S951" s="674"/>
      <c r="T951" s="674"/>
      <c r="U951" s="674"/>
      <c r="V951" s="674"/>
      <c r="W951" s="674"/>
      <c r="X951" s="674"/>
      <c r="Y951" s="674"/>
      <c r="Z951" s="4"/>
    </row>
    <row r="952" spans="1:26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674"/>
      <c r="O952" s="674"/>
      <c r="P952" s="674"/>
      <c r="Q952" s="674"/>
      <c r="R952" s="674"/>
      <c r="S952" s="674"/>
      <c r="T952" s="674"/>
      <c r="U952" s="674"/>
      <c r="V952" s="674"/>
      <c r="W952" s="674"/>
      <c r="X952" s="674"/>
      <c r="Y952" s="674"/>
      <c r="Z952" s="4"/>
    </row>
    <row r="953" spans="1:26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674"/>
      <c r="O953" s="674"/>
      <c r="P953" s="674"/>
      <c r="Q953" s="674"/>
      <c r="R953" s="674"/>
      <c r="S953" s="674"/>
      <c r="T953" s="674"/>
      <c r="U953" s="674"/>
      <c r="V953" s="674"/>
      <c r="W953" s="674"/>
      <c r="X953" s="674"/>
      <c r="Y953" s="674"/>
      <c r="Z953" s="4"/>
    </row>
    <row r="954" spans="1:26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674"/>
      <c r="O954" s="674"/>
      <c r="P954" s="674"/>
      <c r="Q954" s="674"/>
      <c r="R954" s="674"/>
      <c r="S954" s="674"/>
      <c r="T954" s="674"/>
      <c r="U954" s="674"/>
      <c r="V954" s="674"/>
      <c r="W954" s="674"/>
      <c r="X954" s="674"/>
      <c r="Y954" s="674"/>
      <c r="Z954" s="4"/>
    </row>
    <row r="955" spans="1:26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674"/>
      <c r="O955" s="674"/>
      <c r="P955" s="674"/>
      <c r="Q955" s="674"/>
      <c r="R955" s="674"/>
      <c r="S955" s="674"/>
      <c r="T955" s="674"/>
      <c r="U955" s="674"/>
      <c r="V955" s="674"/>
      <c r="W955" s="674"/>
      <c r="X955" s="674"/>
      <c r="Y955" s="674"/>
      <c r="Z955" s="4"/>
    </row>
    <row r="956" spans="1:2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674"/>
      <c r="O956" s="674"/>
      <c r="P956" s="674"/>
      <c r="Q956" s="674"/>
      <c r="R956" s="674"/>
      <c r="S956" s="674"/>
      <c r="T956" s="674"/>
      <c r="U956" s="674"/>
      <c r="V956" s="674"/>
      <c r="W956" s="674"/>
      <c r="X956" s="674"/>
      <c r="Y956" s="674"/>
      <c r="Z956" s="4"/>
    </row>
    <row r="957" spans="1:26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674"/>
      <c r="O957" s="674"/>
      <c r="P957" s="674"/>
      <c r="Q957" s="674"/>
      <c r="R957" s="674"/>
      <c r="S957" s="674"/>
      <c r="T957" s="674"/>
      <c r="U957" s="674"/>
      <c r="V957" s="674"/>
      <c r="W957" s="674"/>
      <c r="X957" s="674"/>
      <c r="Y957" s="674"/>
      <c r="Z957" s="4"/>
    </row>
    <row r="958" spans="1:26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674"/>
      <c r="O958" s="674"/>
      <c r="P958" s="674"/>
      <c r="Q958" s="674"/>
      <c r="R958" s="674"/>
      <c r="S958" s="674"/>
      <c r="T958" s="674"/>
      <c r="U958" s="674"/>
      <c r="V958" s="674"/>
      <c r="W958" s="674"/>
      <c r="X958" s="674"/>
      <c r="Y958" s="674"/>
      <c r="Z958" s="4"/>
    </row>
    <row r="959" spans="1:26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674"/>
      <c r="O959" s="674"/>
      <c r="P959" s="674"/>
      <c r="Q959" s="674"/>
      <c r="R959" s="674"/>
      <c r="S959" s="674"/>
      <c r="T959" s="674"/>
      <c r="U959" s="674"/>
      <c r="V959" s="674"/>
      <c r="W959" s="674"/>
      <c r="X959" s="674"/>
      <c r="Y959" s="674"/>
      <c r="Z959" s="4"/>
    </row>
    <row r="960" spans="1:26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674"/>
      <c r="O960" s="674"/>
      <c r="P960" s="674"/>
      <c r="Q960" s="674"/>
      <c r="R960" s="674"/>
      <c r="S960" s="674"/>
      <c r="T960" s="674"/>
      <c r="U960" s="674"/>
      <c r="V960" s="674"/>
      <c r="W960" s="674"/>
      <c r="X960" s="674"/>
      <c r="Y960" s="674"/>
      <c r="Z960" s="4"/>
    </row>
    <row r="961" spans="1:26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674"/>
      <c r="O961" s="674"/>
      <c r="P961" s="674"/>
      <c r="Q961" s="674"/>
      <c r="R961" s="674"/>
      <c r="S961" s="674"/>
      <c r="T961" s="674"/>
      <c r="U961" s="674"/>
      <c r="V961" s="674"/>
      <c r="W961" s="674"/>
      <c r="X961" s="674"/>
      <c r="Y961" s="674"/>
      <c r="Z961" s="4"/>
    </row>
    <row r="962" spans="1:26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674"/>
      <c r="O962" s="674"/>
      <c r="P962" s="674"/>
      <c r="Q962" s="674"/>
      <c r="R962" s="674"/>
      <c r="S962" s="674"/>
      <c r="T962" s="674"/>
      <c r="U962" s="674"/>
      <c r="V962" s="674"/>
      <c r="W962" s="674"/>
      <c r="X962" s="674"/>
      <c r="Y962" s="674"/>
      <c r="Z962" s="4"/>
    </row>
    <row r="963" spans="1:26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674"/>
      <c r="O963" s="674"/>
      <c r="P963" s="674"/>
      <c r="Q963" s="674"/>
      <c r="R963" s="674"/>
      <c r="S963" s="674"/>
      <c r="T963" s="674"/>
      <c r="U963" s="674"/>
      <c r="V963" s="674"/>
      <c r="W963" s="674"/>
      <c r="X963" s="674"/>
      <c r="Y963" s="674"/>
      <c r="Z963" s="4"/>
    </row>
    <row r="964" spans="1:26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674"/>
      <c r="O964" s="674"/>
      <c r="P964" s="674"/>
      <c r="Q964" s="674"/>
      <c r="R964" s="674"/>
      <c r="S964" s="674"/>
      <c r="T964" s="674"/>
      <c r="U964" s="674"/>
      <c r="V964" s="674"/>
      <c r="W964" s="674"/>
      <c r="X964" s="674"/>
      <c r="Y964" s="674"/>
      <c r="Z964" s="4"/>
    </row>
    <row r="965" spans="1:26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674"/>
      <c r="O965" s="674"/>
      <c r="P965" s="674"/>
      <c r="Q965" s="674"/>
      <c r="R965" s="674"/>
      <c r="S965" s="674"/>
      <c r="T965" s="674"/>
      <c r="U965" s="674"/>
      <c r="V965" s="674"/>
      <c r="W965" s="674"/>
      <c r="X965" s="674"/>
      <c r="Y965" s="674"/>
      <c r="Z965" s="4"/>
    </row>
    <row r="966" spans="1:2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674"/>
      <c r="O966" s="674"/>
      <c r="P966" s="674"/>
      <c r="Q966" s="674"/>
      <c r="R966" s="674"/>
      <c r="S966" s="674"/>
      <c r="T966" s="674"/>
      <c r="U966" s="674"/>
      <c r="V966" s="674"/>
      <c r="W966" s="674"/>
      <c r="X966" s="674"/>
      <c r="Y966" s="674"/>
      <c r="Z966" s="4"/>
    </row>
    <row r="967" spans="1:26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674"/>
      <c r="O967" s="674"/>
      <c r="P967" s="674"/>
      <c r="Q967" s="674"/>
      <c r="R967" s="674"/>
      <c r="S967" s="674"/>
      <c r="T967" s="674"/>
      <c r="U967" s="674"/>
      <c r="V967" s="674"/>
      <c r="W967" s="674"/>
      <c r="X967" s="674"/>
      <c r="Y967" s="674"/>
      <c r="Z967" s="4"/>
    </row>
    <row r="968" spans="1:26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674"/>
      <c r="O968" s="674"/>
      <c r="P968" s="674"/>
      <c r="Q968" s="674"/>
      <c r="R968" s="674"/>
      <c r="S968" s="674"/>
      <c r="T968" s="674"/>
      <c r="U968" s="674"/>
      <c r="V968" s="674"/>
      <c r="W968" s="674"/>
      <c r="X968" s="674"/>
      <c r="Y968" s="674"/>
      <c r="Z968" s="4"/>
    </row>
    <row r="969" spans="1:26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674"/>
      <c r="O969" s="674"/>
      <c r="P969" s="674"/>
      <c r="Q969" s="674"/>
      <c r="R969" s="674"/>
      <c r="S969" s="674"/>
      <c r="T969" s="674"/>
      <c r="U969" s="674"/>
      <c r="V969" s="674"/>
      <c r="W969" s="674"/>
      <c r="X969" s="674"/>
      <c r="Y969" s="674"/>
      <c r="Z969" s="4"/>
    </row>
    <row r="970" spans="1:26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674"/>
      <c r="O970" s="674"/>
      <c r="P970" s="674"/>
      <c r="Q970" s="674"/>
      <c r="R970" s="674"/>
      <c r="S970" s="674"/>
      <c r="T970" s="674"/>
      <c r="U970" s="674"/>
      <c r="V970" s="674"/>
      <c r="W970" s="674"/>
      <c r="X970" s="674"/>
      <c r="Y970" s="674"/>
      <c r="Z970" s="4"/>
    </row>
    <row r="971" spans="1:26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674"/>
      <c r="O971" s="674"/>
      <c r="P971" s="674"/>
      <c r="Q971" s="674"/>
      <c r="R971" s="674"/>
      <c r="S971" s="674"/>
      <c r="T971" s="674"/>
      <c r="U971" s="674"/>
      <c r="V971" s="674"/>
      <c r="W971" s="674"/>
      <c r="X971" s="674"/>
      <c r="Y971" s="674"/>
      <c r="Z971" s="4"/>
    </row>
    <row r="972" spans="1:26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674"/>
      <c r="O972" s="674"/>
      <c r="P972" s="674"/>
      <c r="Q972" s="674"/>
      <c r="R972" s="674"/>
      <c r="S972" s="674"/>
      <c r="T972" s="674"/>
      <c r="U972" s="674"/>
      <c r="V972" s="674"/>
      <c r="W972" s="674"/>
      <c r="X972" s="674"/>
      <c r="Y972" s="674"/>
      <c r="Z972" s="4"/>
    </row>
    <row r="973" spans="1:26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674"/>
      <c r="O973" s="674"/>
      <c r="P973" s="674"/>
      <c r="Q973" s="674"/>
      <c r="R973" s="674"/>
      <c r="S973" s="674"/>
      <c r="T973" s="674"/>
      <c r="U973" s="674"/>
      <c r="V973" s="674"/>
      <c r="W973" s="674"/>
      <c r="X973" s="674"/>
      <c r="Y973" s="674"/>
      <c r="Z973" s="4"/>
    </row>
    <row r="974" spans="1:26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674"/>
      <c r="O974" s="674"/>
      <c r="P974" s="674"/>
      <c r="Q974" s="674"/>
      <c r="R974" s="674"/>
      <c r="S974" s="674"/>
      <c r="T974" s="674"/>
      <c r="U974" s="674"/>
      <c r="V974" s="674"/>
      <c r="W974" s="674"/>
      <c r="X974" s="674"/>
      <c r="Y974" s="674"/>
      <c r="Z974" s="4"/>
    </row>
    <row r="975" spans="1:26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674"/>
      <c r="O975" s="674"/>
      <c r="P975" s="674"/>
      <c r="Q975" s="674"/>
      <c r="R975" s="674"/>
      <c r="S975" s="674"/>
      <c r="T975" s="674"/>
      <c r="U975" s="674"/>
      <c r="V975" s="674"/>
      <c r="W975" s="674"/>
      <c r="X975" s="674"/>
      <c r="Y975" s="674"/>
      <c r="Z975" s="4"/>
    </row>
    <row r="976" spans="1:2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674"/>
      <c r="O976" s="674"/>
      <c r="P976" s="674"/>
      <c r="Q976" s="674"/>
      <c r="R976" s="674"/>
      <c r="S976" s="674"/>
      <c r="T976" s="674"/>
      <c r="U976" s="674"/>
      <c r="V976" s="674"/>
      <c r="W976" s="674"/>
      <c r="X976" s="674"/>
      <c r="Y976" s="674"/>
      <c r="Z976" s="4"/>
    </row>
    <row r="977" spans="1:26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674"/>
      <c r="O977" s="674"/>
      <c r="P977" s="674"/>
      <c r="Q977" s="674"/>
      <c r="R977" s="674"/>
      <c r="S977" s="674"/>
      <c r="T977" s="674"/>
      <c r="U977" s="674"/>
      <c r="V977" s="674"/>
      <c r="W977" s="674"/>
      <c r="X977" s="674"/>
      <c r="Y977" s="674"/>
      <c r="Z977" s="4"/>
    </row>
    <row r="978" spans="1:26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674"/>
      <c r="O978" s="674"/>
      <c r="P978" s="674"/>
      <c r="Q978" s="674"/>
      <c r="R978" s="674"/>
      <c r="S978" s="674"/>
      <c r="T978" s="674"/>
      <c r="U978" s="674"/>
      <c r="V978" s="674"/>
      <c r="W978" s="674"/>
      <c r="X978" s="674"/>
      <c r="Y978" s="674"/>
      <c r="Z978" s="4"/>
    </row>
    <row r="979" spans="1:26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674"/>
      <c r="O979" s="674"/>
      <c r="P979" s="674"/>
      <c r="Q979" s="674"/>
      <c r="R979" s="674"/>
      <c r="S979" s="674"/>
      <c r="T979" s="674"/>
      <c r="U979" s="674"/>
      <c r="V979" s="674"/>
      <c r="W979" s="674"/>
      <c r="X979" s="674"/>
      <c r="Y979" s="674"/>
      <c r="Z979" s="4"/>
    </row>
    <row r="980" spans="1:26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674"/>
      <c r="O980" s="674"/>
      <c r="P980" s="674"/>
      <c r="Q980" s="674"/>
      <c r="R980" s="674"/>
      <c r="S980" s="674"/>
      <c r="T980" s="674"/>
      <c r="U980" s="674"/>
      <c r="V980" s="674"/>
      <c r="W980" s="674"/>
      <c r="X980" s="674"/>
      <c r="Y980" s="674"/>
      <c r="Z980" s="4"/>
    </row>
    <row r="981" spans="1:26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674"/>
      <c r="O981" s="674"/>
      <c r="P981" s="674"/>
      <c r="Q981" s="674"/>
      <c r="R981" s="674"/>
      <c r="S981" s="674"/>
      <c r="T981" s="674"/>
      <c r="U981" s="674"/>
      <c r="V981" s="674"/>
      <c r="W981" s="674"/>
      <c r="X981" s="674"/>
      <c r="Y981" s="674"/>
      <c r="Z981" s="4"/>
    </row>
    <row r="982" spans="1:26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674"/>
      <c r="O982" s="674"/>
      <c r="P982" s="674"/>
      <c r="Q982" s="674"/>
      <c r="R982" s="674"/>
      <c r="S982" s="674"/>
      <c r="T982" s="674"/>
      <c r="U982" s="674"/>
      <c r="V982" s="674"/>
      <c r="W982" s="674"/>
      <c r="X982" s="674"/>
      <c r="Y982" s="674"/>
      <c r="Z982" s="4"/>
    </row>
    <row r="983" spans="1:26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674"/>
      <c r="O983" s="674"/>
      <c r="P983" s="674"/>
      <c r="Q983" s="674"/>
      <c r="R983" s="674"/>
      <c r="S983" s="674"/>
      <c r="T983" s="674"/>
      <c r="U983" s="674"/>
      <c r="V983" s="674"/>
      <c r="W983" s="674"/>
      <c r="X983" s="674"/>
      <c r="Y983" s="674"/>
      <c r="Z983" s="4"/>
    </row>
    <row r="984" spans="1:26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674"/>
      <c r="O984" s="674"/>
      <c r="P984" s="674"/>
      <c r="Q984" s="674"/>
      <c r="R984" s="674"/>
      <c r="S984" s="674"/>
      <c r="T984" s="674"/>
      <c r="U984" s="674"/>
      <c r="V984" s="674"/>
      <c r="W984" s="674"/>
      <c r="X984" s="674"/>
      <c r="Y984" s="674"/>
      <c r="Z984" s="4"/>
    </row>
    <row r="985" spans="1:26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674"/>
      <c r="O985" s="674"/>
      <c r="P985" s="674"/>
      <c r="Q985" s="674"/>
      <c r="R985" s="674"/>
      <c r="S985" s="674"/>
      <c r="T985" s="674"/>
      <c r="U985" s="674"/>
      <c r="V985" s="674"/>
      <c r="W985" s="674"/>
      <c r="X985" s="674"/>
      <c r="Y985" s="674"/>
      <c r="Z985" s="4"/>
    </row>
    <row r="986" spans="1:2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674"/>
      <c r="O986" s="674"/>
      <c r="P986" s="674"/>
      <c r="Q986" s="674"/>
      <c r="R986" s="674"/>
      <c r="S986" s="674"/>
      <c r="T986" s="674"/>
      <c r="U986" s="674"/>
      <c r="V986" s="674"/>
      <c r="W986" s="674"/>
      <c r="X986" s="674"/>
      <c r="Y986" s="674"/>
      <c r="Z986" s="4"/>
    </row>
    <row r="987" spans="1:26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674"/>
      <c r="O987" s="674"/>
      <c r="P987" s="674"/>
      <c r="Q987" s="674"/>
      <c r="R987" s="674"/>
      <c r="S987" s="674"/>
      <c r="T987" s="674"/>
      <c r="U987" s="674"/>
      <c r="V987" s="674"/>
      <c r="W987" s="674"/>
      <c r="X987" s="674"/>
      <c r="Y987" s="674"/>
      <c r="Z987" s="4"/>
    </row>
    <row r="988" spans="1:26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674"/>
      <c r="O988" s="674"/>
      <c r="P988" s="674"/>
      <c r="Q988" s="674"/>
      <c r="R988" s="674"/>
      <c r="S988" s="674"/>
      <c r="T988" s="674"/>
      <c r="U988" s="674"/>
      <c r="V988" s="674"/>
      <c r="W988" s="674"/>
      <c r="X988" s="674"/>
      <c r="Y988" s="674"/>
      <c r="Z988" s="4"/>
    </row>
    <row r="989" spans="1:26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674"/>
      <c r="O989" s="674"/>
      <c r="P989" s="674"/>
      <c r="Q989" s="674"/>
      <c r="R989" s="674"/>
      <c r="S989" s="674"/>
      <c r="T989" s="674"/>
      <c r="U989" s="674"/>
      <c r="V989" s="674"/>
      <c r="W989" s="674"/>
      <c r="X989" s="674"/>
      <c r="Y989" s="674"/>
      <c r="Z989" s="4"/>
    </row>
    <row r="990" spans="1:26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674"/>
      <c r="O990" s="674"/>
      <c r="P990" s="674"/>
      <c r="Q990" s="674"/>
      <c r="R990" s="674"/>
      <c r="S990" s="674"/>
      <c r="T990" s="674"/>
      <c r="U990" s="674"/>
      <c r="V990" s="674"/>
      <c r="W990" s="674"/>
      <c r="X990" s="674"/>
      <c r="Y990" s="674"/>
      <c r="Z990" s="4"/>
    </row>
    <row r="991" spans="1:26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674"/>
      <c r="O991" s="674"/>
      <c r="P991" s="674"/>
      <c r="Q991" s="674"/>
      <c r="R991" s="674"/>
      <c r="S991" s="674"/>
      <c r="T991" s="674"/>
      <c r="U991" s="674"/>
      <c r="V991" s="674"/>
      <c r="W991" s="674"/>
      <c r="X991" s="674"/>
      <c r="Y991" s="674"/>
      <c r="Z991" s="4"/>
    </row>
    <row r="992" spans="1:26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674"/>
      <c r="O992" s="674"/>
      <c r="P992" s="674"/>
      <c r="Q992" s="674"/>
      <c r="R992" s="674"/>
      <c r="S992" s="674"/>
      <c r="T992" s="674"/>
      <c r="U992" s="674"/>
      <c r="V992" s="674"/>
      <c r="W992" s="674"/>
      <c r="X992" s="674"/>
      <c r="Y992" s="674"/>
      <c r="Z992" s="4"/>
    </row>
    <row r="993" spans="1:26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674"/>
      <c r="O993" s="674"/>
      <c r="P993" s="674"/>
      <c r="Q993" s="674"/>
      <c r="R993" s="674"/>
      <c r="S993" s="674"/>
      <c r="T993" s="674"/>
      <c r="U993" s="674"/>
      <c r="V993" s="674"/>
      <c r="W993" s="674"/>
      <c r="X993" s="674"/>
      <c r="Y993" s="674"/>
      <c r="Z993" s="4"/>
    </row>
    <row r="994" spans="1:26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674"/>
      <c r="O994" s="674"/>
      <c r="P994" s="674"/>
      <c r="Q994" s="674"/>
      <c r="R994" s="674"/>
      <c r="S994" s="674"/>
      <c r="T994" s="674"/>
      <c r="U994" s="674"/>
      <c r="V994" s="674"/>
      <c r="W994" s="674"/>
      <c r="X994" s="674"/>
      <c r="Y994" s="674"/>
      <c r="Z994" s="4"/>
    </row>
    <row r="995" spans="1:26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674"/>
      <c r="O995" s="674"/>
      <c r="P995" s="674"/>
      <c r="Q995" s="674"/>
      <c r="R995" s="674"/>
      <c r="S995" s="674"/>
      <c r="T995" s="674"/>
      <c r="U995" s="674"/>
      <c r="V995" s="674"/>
      <c r="W995" s="674"/>
      <c r="X995" s="674"/>
      <c r="Y995" s="674"/>
      <c r="Z995" s="4"/>
    </row>
    <row r="996" spans="1:2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674"/>
      <c r="O996" s="674"/>
      <c r="P996" s="674"/>
      <c r="Q996" s="674"/>
      <c r="R996" s="674"/>
      <c r="S996" s="674"/>
      <c r="T996" s="674"/>
      <c r="U996" s="674"/>
      <c r="V996" s="674"/>
      <c r="W996" s="674"/>
      <c r="X996" s="674"/>
      <c r="Y996" s="674"/>
      <c r="Z996" s="4"/>
    </row>
    <row r="997" spans="1:26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674"/>
      <c r="O997" s="674"/>
      <c r="P997" s="674"/>
      <c r="Q997" s="674"/>
      <c r="R997" s="674"/>
      <c r="S997" s="674"/>
      <c r="T997" s="674"/>
      <c r="U997" s="674"/>
      <c r="V997" s="674"/>
      <c r="W997" s="674"/>
      <c r="X997" s="674"/>
      <c r="Y997" s="674"/>
      <c r="Z997" s="4"/>
    </row>
    <row r="998" spans="1:26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674"/>
      <c r="O998" s="674"/>
      <c r="P998" s="674"/>
      <c r="Q998" s="674"/>
      <c r="R998" s="674"/>
      <c r="S998" s="674"/>
      <c r="T998" s="674"/>
      <c r="U998" s="674"/>
      <c r="V998" s="674"/>
      <c r="W998" s="674"/>
      <c r="X998" s="674"/>
      <c r="Y998" s="674"/>
      <c r="Z998" s="4"/>
    </row>
    <row r="999" spans="1:26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674"/>
      <c r="O999" s="674"/>
      <c r="P999" s="674"/>
      <c r="Q999" s="674"/>
      <c r="R999" s="674"/>
      <c r="S999" s="674"/>
      <c r="T999" s="674"/>
      <c r="U999" s="674"/>
      <c r="V999" s="674"/>
      <c r="W999" s="674"/>
      <c r="X999" s="674"/>
      <c r="Y999" s="674"/>
      <c r="Z999" s="4"/>
    </row>
    <row r="1000" spans="1:26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674"/>
      <c r="O1000" s="674"/>
      <c r="P1000" s="674"/>
      <c r="Q1000" s="674"/>
      <c r="R1000" s="674"/>
      <c r="S1000" s="674"/>
      <c r="T1000" s="674"/>
      <c r="U1000" s="674"/>
      <c r="V1000" s="674"/>
      <c r="W1000" s="674"/>
      <c r="X1000" s="674"/>
      <c r="Y1000" s="674"/>
      <c r="Z1000" s="4"/>
    </row>
  </sheetData>
  <mergeCells count="7">
    <mergeCell ref="J62:J67"/>
    <mergeCell ref="J70:J77"/>
    <mergeCell ref="B1:J1"/>
    <mergeCell ref="J4:J18"/>
    <mergeCell ref="J21:J35"/>
    <mergeCell ref="J38:J47"/>
    <mergeCell ref="J50:J59"/>
  </mergeCells>
  <conditionalFormatting sqref="H4:I4 H6:I6 H10:I10 H21:I21 H23:I23 H27:I27 H38:I39 H50:I50 H56:I56 H74:I74 H76:I76">
    <cfRule type="cellIs" dxfId="3" priority="1" operator="lessThan">
      <formula>0</formula>
    </cfRule>
  </conditionalFormatting>
  <printOptions horizontalCentered="1"/>
  <pageMargins left="0.59055118110236227" right="0.59055118110236227" top="0.39370078740157483" bottom="0.39370078740157483" header="0" footer="0"/>
  <pageSetup paperSize="3" fitToHeight="0"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1"/>
    <pageSetUpPr fitToPage="1"/>
  </sheetPr>
  <dimension ref="A1:Z1000"/>
  <sheetViews>
    <sheetView workbookViewId="0"/>
  </sheetViews>
  <sheetFormatPr baseColWidth="10" defaultColWidth="12.625" defaultRowHeight="15" customHeight="1"/>
  <cols>
    <col min="1" max="2" width="21.5" customWidth="1"/>
    <col min="3" max="3" width="27" customWidth="1"/>
    <col min="4" max="4" width="22.75" customWidth="1"/>
    <col min="5" max="19" width="13.625" customWidth="1"/>
    <col min="20" max="20" width="75.875" customWidth="1"/>
    <col min="21" max="26" width="11" customWidth="1"/>
  </cols>
  <sheetData>
    <row r="1" spans="1:26" ht="31.5">
      <c r="A1" s="757" t="s">
        <v>3046</v>
      </c>
      <c r="B1" s="757"/>
      <c r="C1" s="4"/>
      <c r="D1" s="757"/>
      <c r="E1" s="757"/>
      <c r="F1" s="757"/>
      <c r="G1" s="757"/>
      <c r="H1" s="757"/>
      <c r="I1" s="757"/>
      <c r="J1" s="757"/>
      <c r="K1" s="757"/>
      <c r="L1" s="757"/>
      <c r="M1" s="757"/>
      <c r="N1" s="757"/>
      <c r="O1" s="757"/>
      <c r="P1" s="757"/>
      <c r="Q1" s="757"/>
      <c r="R1" s="757"/>
      <c r="S1" s="757"/>
      <c r="T1" s="757"/>
      <c r="U1" s="4"/>
      <c r="V1" s="4"/>
      <c r="W1" s="4"/>
      <c r="X1" s="4"/>
      <c r="Y1" s="4"/>
      <c r="Z1" s="4"/>
    </row>
    <row r="2" spans="1:26" ht="21">
      <c r="A2" s="758" t="s">
        <v>3048</v>
      </c>
      <c r="B2" s="758"/>
      <c r="C2" s="4"/>
      <c r="D2" s="758"/>
      <c r="E2" s="758"/>
      <c r="F2" s="758"/>
      <c r="G2" s="758"/>
      <c r="H2" s="759">
        <v>1</v>
      </c>
      <c r="I2" s="759">
        <v>2</v>
      </c>
      <c r="J2" s="759">
        <v>3</v>
      </c>
      <c r="K2" s="759">
        <v>4</v>
      </c>
      <c r="L2" s="759">
        <v>5</v>
      </c>
      <c r="M2" s="759">
        <v>6</v>
      </c>
      <c r="N2" s="759">
        <v>7</v>
      </c>
      <c r="O2" s="759">
        <v>8</v>
      </c>
      <c r="P2" s="759">
        <v>9</v>
      </c>
      <c r="Q2" s="759">
        <v>10</v>
      </c>
      <c r="R2" s="759">
        <v>11</v>
      </c>
      <c r="S2" s="759">
        <v>12</v>
      </c>
      <c r="T2" s="758"/>
      <c r="U2" s="4"/>
      <c r="V2" s="4"/>
      <c r="W2" s="4"/>
      <c r="X2" s="4"/>
      <c r="Y2" s="4"/>
      <c r="Z2" s="4"/>
    </row>
    <row r="3" spans="1:26">
      <c r="A3" s="4"/>
      <c r="B3" s="4"/>
      <c r="C3" s="4"/>
      <c r="D3" s="435"/>
      <c r="E3" s="435"/>
      <c r="F3" s="435"/>
      <c r="G3" s="435"/>
      <c r="H3" s="23" t="str">
        <f>+IF(VLOOKUP(H2,Parametres!$L$3:$N$14,3,0)="X","REEL","FORECAST")</f>
        <v>REEL</v>
      </c>
      <c r="I3" s="23" t="str">
        <f>+IF(VLOOKUP(I2,Parametres!$L$3:$N$14,3,0)="X","REEL","FORECAST")</f>
        <v>REEL</v>
      </c>
      <c r="J3" s="23" t="str">
        <f>+IF(VLOOKUP(J2,Parametres!$L$3:$N$14,3,0)="X","REEL","FORECAST")</f>
        <v>REEL</v>
      </c>
      <c r="K3" s="23" t="str">
        <f>+IF(VLOOKUP(K2,Parametres!$L$3:$N$14,3,0)="X","REEL","FORECAST")</f>
        <v>REEL</v>
      </c>
      <c r="L3" s="23" t="str">
        <f>+IF(VLOOKUP(L2,Parametres!$L$3:$N$14,3,0)="X","REEL","FORECAST")</f>
        <v>REEL</v>
      </c>
      <c r="M3" s="23" t="str">
        <f>+IF(VLOOKUP(M2,Parametres!$L$3:$N$14,3,0)="X","REEL","FORECAST")</f>
        <v>REEL</v>
      </c>
      <c r="N3" s="23" t="str">
        <f>+IF(VLOOKUP(N2,Parametres!$L$3:$N$14,3,0)="X","REEL","FORECAST")</f>
        <v>REEL</v>
      </c>
      <c r="O3" s="23" t="str">
        <f>+IF(VLOOKUP(O2,Parametres!$L$3:$N$14,3,0)="X","REEL","FORECAST")</f>
        <v>REEL</v>
      </c>
      <c r="P3" s="23" t="str">
        <f>+IF(VLOOKUP(P2,Parametres!$L$3:$N$14,3,0)="X","REEL","FORECAST")</f>
        <v>REEL</v>
      </c>
      <c r="Q3" s="23" t="str">
        <f>+IF(VLOOKUP(Q2,Parametres!$L$3:$N$14,3,0)="X","REEL","FORECAST")</f>
        <v>FORECAST</v>
      </c>
      <c r="R3" s="23" t="str">
        <f>+IF(VLOOKUP(R2,Parametres!$L$3:$N$14,3,0)="X","REEL","FORECAST")</f>
        <v>FORECAST</v>
      </c>
      <c r="S3" s="23" t="str">
        <f>+IF(VLOOKUP(S2,Parametres!$L$3:$N$14,3,0)="X","REEL","FORECAST")</f>
        <v>FORECAST</v>
      </c>
      <c r="T3" s="4"/>
      <c r="U3" s="4"/>
      <c r="V3" s="4"/>
      <c r="W3" s="4"/>
      <c r="X3" s="4"/>
      <c r="Y3" s="4"/>
      <c r="Z3" s="4"/>
    </row>
    <row r="4" spans="1:26" ht="30" customHeight="1">
      <c r="A4" s="881" t="s">
        <v>3052</v>
      </c>
      <c r="B4" s="881" t="s">
        <v>3053</v>
      </c>
      <c r="C4" s="761" t="s">
        <v>3054</v>
      </c>
      <c r="D4" s="762" t="s">
        <v>3055</v>
      </c>
      <c r="E4" s="763" t="s">
        <v>3057</v>
      </c>
      <c r="F4" s="761" t="s">
        <v>3058</v>
      </c>
      <c r="G4" s="761" t="s">
        <v>3059</v>
      </c>
      <c r="H4" s="763" t="s">
        <v>3060</v>
      </c>
      <c r="I4" s="761" t="s">
        <v>3061</v>
      </c>
      <c r="J4" s="761" t="s">
        <v>3062</v>
      </c>
      <c r="K4" s="761" t="s">
        <v>3063</v>
      </c>
      <c r="L4" s="761" t="s">
        <v>3064</v>
      </c>
      <c r="M4" s="761" t="s">
        <v>3065</v>
      </c>
      <c r="N4" s="761" t="s">
        <v>3066</v>
      </c>
      <c r="O4" s="761" t="s">
        <v>3067</v>
      </c>
      <c r="P4" s="761" t="s">
        <v>3068</v>
      </c>
      <c r="Q4" s="761" t="s">
        <v>3069</v>
      </c>
      <c r="R4" s="761" t="s">
        <v>3070</v>
      </c>
      <c r="S4" s="761" t="s">
        <v>3071</v>
      </c>
      <c r="T4" s="766" t="s">
        <v>3072</v>
      </c>
      <c r="U4" s="1"/>
      <c r="V4" s="1"/>
      <c r="W4" s="1"/>
      <c r="X4" s="1"/>
      <c r="Y4" s="1"/>
      <c r="Z4" s="1"/>
    </row>
    <row r="5" spans="1:26" ht="30" customHeight="1">
      <c r="A5" s="882"/>
      <c r="B5" s="882"/>
      <c r="C5" s="883" t="s">
        <v>3073</v>
      </c>
      <c r="D5" s="875"/>
      <c r="E5" s="768">
        <f t="shared" ref="E5:S5" si="0">+SUM(E6:E40)</f>
        <v>165872.04999999999</v>
      </c>
      <c r="F5" s="770">
        <f t="shared" si="0"/>
        <v>233000</v>
      </c>
      <c r="G5" s="771">
        <f t="shared" si="0"/>
        <v>-67127.95</v>
      </c>
      <c r="H5" s="773">
        <f t="shared" si="0"/>
        <v>120701.21</v>
      </c>
      <c r="I5" s="774">
        <f t="shared" si="0"/>
        <v>4893.17</v>
      </c>
      <c r="J5" s="774">
        <f t="shared" si="0"/>
        <v>3886.16</v>
      </c>
      <c r="K5" s="774">
        <f t="shared" si="0"/>
        <v>558.6</v>
      </c>
      <c r="L5" s="774">
        <f t="shared" si="0"/>
        <v>4839</v>
      </c>
      <c r="M5" s="774">
        <f t="shared" si="0"/>
        <v>2219</v>
      </c>
      <c r="N5" s="774">
        <f t="shared" si="0"/>
        <v>15818.91</v>
      </c>
      <c r="O5" s="774">
        <f t="shared" si="0"/>
        <v>855</v>
      </c>
      <c r="P5" s="774">
        <f t="shared" si="0"/>
        <v>6422</v>
      </c>
      <c r="Q5" s="774">
        <f t="shared" si="0"/>
        <v>4605</v>
      </c>
      <c r="R5" s="774">
        <f t="shared" si="0"/>
        <v>1074</v>
      </c>
      <c r="S5" s="774">
        <f t="shared" si="0"/>
        <v>0</v>
      </c>
      <c r="T5" s="775"/>
      <c r="U5" s="4"/>
      <c r="V5" s="4"/>
      <c r="W5" s="4"/>
      <c r="X5" s="1" t="s">
        <v>353</v>
      </c>
      <c r="Y5" s="4"/>
      <c r="Z5" s="4"/>
    </row>
    <row r="6" spans="1:26" ht="30" customHeight="1">
      <c r="A6" s="776" t="str">
        <f>+Parametres!$B$1</f>
        <v>BMW Sherbrooke</v>
      </c>
      <c r="B6" s="777" t="s">
        <v>1780</v>
      </c>
      <c r="C6" s="778" t="s">
        <v>3075</v>
      </c>
      <c r="D6" s="779"/>
      <c r="E6" s="780">
        <f t="shared" ref="E6:E40" si="1">+SUM(H6:S6)</f>
        <v>9014.01</v>
      </c>
      <c r="F6" s="780">
        <v>10000</v>
      </c>
      <c r="G6" s="780">
        <f t="shared" ref="G6:G40" si="2">+E6-F6</f>
        <v>-985.98999999999978</v>
      </c>
      <c r="H6" s="783"/>
      <c r="I6" s="780">
        <v>1139.3399999999999</v>
      </c>
      <c r="J6" s="780">
        <v>1457.16</v>
      </c>
      <c r="K6" s="780">
        <v>558.6</v>
      </c>
      <c r="L6" s="780"/>
      <c r="M6" s="780"/>
      <c r="N6" s="780">
        <f>1118+1180.91</f>
        <v>2298.91</v>
      </c>
      <c r="O6" s="780"/>
      <c r="P6" s="780">
        <v>1885</v>
      </c>
      <c r="Q6" s="780">
        <v>601</v>
      </c>
      <c r="R6" s="780">
        <v>1074</v>
      </c>
      <c r="S6" s="780"/>
      <c r="T6" s="784"/>
      <c r="U6" s="4"/>
      <c r="V6" s="4"/>
      <c r="W6" s="4"/>
      <c r="X6" s="4" t="s">
        <v>355</v>
      </c>
      <c r="Y6" s="4"/>
      <c r="Z6" s="4"/>
    </row>
    <row r="7" spans="1:26" ht="30" customHeight="1">
      <c r="A7" s="784" t="str">
        <f>+Parametres!$B$1</f>
        <v>BMW Sherbrooke</v>
      </c>
      <c r="B7" s="785" t="s">
        <v>1780</v>
      </c>
      <c r="C7" s="778" t="s">
        <v>3077</v>
      </c>
      <c r="D7" s="779"/>
      <c r="E7" s="783">
        <f t="shared" si="1"/>
        <v>0</v>
      </c>
      <c r="F7" s="780">
        <v>25000</v>
      </c>
      <c r="G7" s="780">
        <f t="shared" si="2"/>
        <v>-25000</v>
      </c>
      <c r="H7" s="783"/>
      <c r="I7" s="780"/>
      <c r="J7" s="780"/>
      <c r="K7" s="780"/>
      <c r="L7" s="780"/>
      <c r="M7" s="780"/>
      <c r="N7" s="780"/>
      <c r="O7" s="780"/>
      <c r="P7" s="780"/>
      <c r="Q7" s="780"/>
      <c r="R7" s="780"/>
      <c r="S7" s="780"/>
      <c r="T7" s="784"/>
      <c r="U7" s="4"/>
      <c r="V7" s="4"/>
      <c r="W7" s="4"/>
      <c r="X7" s="4" t="s">
        <v>357</v>
      </c>
      <c r="Y7" s="4"/>
      <c r="Z7" s="4"/>
    </row>
    <row r="8" spans="1:26" ht="55.5" customHeight="1">
      <c r="A8" s="784" t="str">
        <f>+Parametres!$B$1</f>
        <v>BMW Sherbrooke</v>
      </c>
      <c r="B8" s="785" t="s">
        <v>1780</v>
      </c>
      <c r="C8" s="778" t="s">
        <v>3078</v>
      </c>
      <c r="D8" s="779"/>
      <c r="E8" s="783">
        <f t="shared" si="1"/>
        <v>6358.9</v>
      </c>
      <c r="F8" s="780">
        <v>20000</v>
      </c>
      <c r="G8" s="780">
        <f t="shared" si="2"/>
        <v>-13641.1</v>
      </c>
      <c r="H8" s="783">
        <v>1000</v>
      </c>
      <c r="I8" s="780">
        <v>1672.9</v>
      </c>
      <c r="J8" s="780">
        <v>1286</v>
      </c>
      <c r="K8" s="780"/>
      <c r="L8" s="780"/>
      <c r="M8" s="780"/>
      <c r="N8" s="780"/>
      <c r="O8" s="780"/>
      <c r="P8" s="780"/>
      <c r="Q8" s="780">
        <v>2400</v>
      </c>
      <c r="R8" s="780"/>
      <c r="S8" s="780"/>
      <c r="T8" s="784"/>
      <c r="U8" s="4"/>
      <c r="V8" s="4"/>
      <c r="W8" s="4"/>
      <c r="X8" s="4" t="s">
        <v>359</v>
      </c>
      <c r="Y8" s="4"/>
      <c r="Z8" s="4"/>
    </row>
    <row r="9" spans="1:26" ht="30" customHeight="1">
      <c r="A9" s="784" t="str">
        <f>+Parametres!$B$1</f>
        <v>BMW Sherbrooke</v>
      </c>
      <c r="B9" s="785" t="s">
        <v>1780</v>
      </c>
      <c r="C9" s="778" t="s">
        <v>3080</v>
      </c>
      <c r="D9" s="779"/>
      <c r="E9" s="783">
        <f t="shared" si="1"/>
        <v>109701.21</v>
      </c>
      <c r="F9" s="780">
        <v>150000</v>
      </c>
      <c r="G9" s="780">
        <f t="shared" si="2"/>
        <v>-40298.789999999994</v>
      </c>
      <c r="H9" s="783">
        <v>109701.21</v>
      </c>
      <c r="I9" s="780"/>
      <c r="J9" s="780"/>
      <c r="K9" s="780"/>
      <c r="L9" s="780"/>
      <c r="M9" s="780"/>
      <c r="N9" s="780"/>
      <c r="O9" s="780"/>
      <c r="P9" s="780"/>
      <c r="Q9" s="780"/>
      <c r="R9" s="780"/>
      <c r="S9" s="780"/>
      <c r="T9" s="784"/>
      <c r="U9" s="4"/>
      <c r="V9" s="4"/>
      <c r="W9" s="4"/>
      <c r="X9" s="4" t="s">
        <v>361</v>
      </c>
      <c r="Y9" s="4"/>
      <c r="Z9" s="4"/>
    </row>
    <row r="10" spans="1:26" ht="30" customHeight="1">
      <c r="A10" s="784" t="str">
        <f>+Parametres!$B$1</f>
        <v>BMW Sherbrooke</v>
      </c>
      <c r="B10" s="785" t="s">
        <v>1780</v>
      </c>
      <c r="C10" s="778" t="s">
        <v>3081</v>
      </c>
      <c r="D10" s="779"/>
      <c r="E10" s="783">
        <f t="shared" si="1"/>
        <v>0</v>
      </c>
      <c r="F10" s="780">
        <v>10000</v>
      </c>
      <c r="G10" s="780">
        <f t="shared" si="2"/>
        <v>-10000</v>
      </c>
      <c r="H10" s="783"/>
      <c r="I10" s="780"/>
      <c r="J10" s="780"/>
      <c r="K10" s="780"/>
      <c r="L10" s="780"/>
      <c r="M10" s="780"/>
      <c r="N10" s="780"/>
      <c r="O10" s="780"/>
      <c r="P10" s="780"/>
      <c r="Q10" s="780"/>
      <c r="R10" s="780"/>
      <c r="S10" s="780"/>
      <c r="T10" s="784"/>
      <c r="U10" s="4"/>
      <c r="V10" s="4"/>
      <c r="W10" s="4"/>
      <c r="X10" s="4" t="s">
        <v>363</v>
      </c>
      <c r="Y10" s="4"/>
      <c r="Z10" s="4"/>
    </row>
    <row r="11" spans="1:26" ht="30" customHeight="1">
      <c r="A11" s="784" t="str">
        <f>+Parametres!$B$1</f>
        <v>BMW Sherbrooke</v>
      </c>
      <c r="B11" s="785" t="s">
        <v>1780</v>
      </c>
      <c r="C11" s="778" t="s">
        <v>3082</v>
      </c>
      <c r="D11" s="779"/>
      <c r="E11" s="783">
        <f t="shared" si="1"/>
        <v>10000</v>
      </c>
      <c r="F11" s="780">
        <v>10000</v>
      </c>
      <c r="G11" s="780">
        <f t="shared" si="2"/>
        <v>0</v>
      </c>
      <c r="H11" s="783">
        <v>10000</v>
      </c>
      <c r="I11" s="780"/>
      <c r="J11" s="780"/>
      <c r="K11" s="780"/>
      <c r="L11" s="780"/>
      <c r="M11" s="780"/>
      <c r="N11" s="780"/>
      <c r="O11" s="780"/>
      <c r="P11" s="780"/>
      <c r="Q11" s="780"/>
      <c r="R11" s="780"/>
      <c r="S11" s="780"/>
      <c r="T11" s="784"/>
      <c r="U11" s="4"/>
      <c r="V11" s="4"/>
      <c r="W11" s="4"/>
      <c r="X11" s="4" t="s">
        <v>364</v>
      </c>
      <c r="Y11" s="4"/>
      <c r="Z11" s="4"/>
    </row>
    <row r="12" spans="1:26" ht="30" customHeight="1">
      <c r="A12" s="784" t="str">
        <f>+Parametres!$B$1</f>
        <v>BMW Sherbrooke</v>
      </c>
      <c r="B12" s="785" t="s">
        <v>1780</v>
      </c>
      <c r="C12" s="778" t="s">
        <v>3083</v>
      </c>
      <c r="D12" s="779"/>
      <c r="E12" s="783">
        <f t="shared" si="1"/>
        <v>9794.5</v>
      </c>
      <c r="F12" s="780">
        <v>6000</v>
      </c>
      <c r="G12" s="780">
        <f t="shared" si="2"/>
        <v>3794.5</v>
      </c>
      <c r="H12" s="783"/>
      <c r="I12" s="780">
        <v>1353.5</v>
      </c>
      <c r="J12" s="780">
        <v>1143</v>
      </c>
      <c r="K12" s="780"/>
      <c r="L12" s="780">
        <v>4839</v>
      </c>
      <c r="M12" s="780"/>
      <c r="N12" s="780"/>
      <c r="O12" s="780">
        <v>855</v>
      </c>
      <c r="P12" s="780"/>
      <c r="Q12" s="780">
        <v>1604</v>
      </c>
      <c r="R12" s="780"/>
      <c r="S12" s="780"/>
      <c r="T12" s="784"/>
      <c r="U12" s="4"/>
      <c r="V12" s="4"/>
      <c r="W12" s="4"/>
      <c r="X12" s="4" t="s">
        <v>365</v>
      </c>
      <c r="Y12" s="4"/>
      <c r="Z12" s="4"/>
    </row>
    <row r="13" spans="1:26" ht="30" customHeight="1">
      <c r="A13" s="784" t="str">
        <f>+Parametres!$B$1</f>
        <v>BMW Sherbrooke</v>
      </c>
      <c r="B13" s="785" t="s">
        <v>1780</v>
      </c>
      <c r="C13" s="778" t="s">
        <v>3085</v>
      </c>
      <c r="D13" s="779"/>
      <c r="E13" s="783">
        <f t="shared" si="1"/>
        <v>0</v>
      </c>
      <c r="F13" s="780">
        <v>2000</v>
      </c>
      <c r="G13" s="780">
        <f t="shared" si="2"/>
        <v>-2000</v>
      </c>
      <c r="H13" s="783"/>
      <c r="I13" s="780"/>
      <c r="J13" s="780"/>
      <c r="K13" s="780"/>
      <c r="L13" s="780"/>
      <c r="M13" s="780"/>
      <c r="N13" s="780"/>
      <c r="O13" s="780"/>
      <c r="P13" s="780"/>
      <c r="Q13" s="780"/>
      <c r="R13" s="780"/>
      <c r="S13" s="780"/>
      <c r="T13" s="784"/>
      <c r="U13" s="4"/>
      <c r="V13" s="4"/>
      <c r="W13" s="4"/>
      <c r="X13" s="4" t="s">
        <v>367</v>
      </c>
      <c r="Y13" s="4"/>
      <c r="Z13" s="4"/>
    </row>
    <row r="14" spans="1:26" ht="30" customHeight="1">
      <c r="A14" s="784" t="str">
        <f>+Parametres!$B$1</f>
        <v>BMW Sherbrooke</v>
      </c>
      <c r="B14" s="785"/>
      <c r="C14" s="778" t="s">
        <v>3086</v>
      </c>
      <c r="D14" s="779"/>
      <c r="E14" s="783">
        <f t="shared" si="1"/>
        <v>727.43</v>
      </c>
      <c r="F14" s="780"/>
      <c r="G14" s="780">
        <f t="shared" si="2"/>
        <v>727.43</v>
      </c>
      <c r="H14" s="783"/>
      <c r="I14" s="780">
        <v>727.43</v>
      </c>
      <c r="J14" s="780"/>
      <c r="K14" s="780"/>
      <c r="L14" s="780"/>
      <c r="M14" s="780"/>
      <c r="N14" s="780"/>
      <c r="O14" s="780"/>
      <c r="P14" s="780"/>
      <c r="Q14" s="780"/>
      <c r="R14" s="780"/>
      <c r="S14" s="780"/>
      <c r="T14" s="784"/>
      <c r="U14" s="4"/>
      <c r="V14" s="4"/>
      <c r="W14" s="4"/>
      <c r="X14" s="4"/>
      <c r="Y14" s="4"/>
      <c r="Z14" s="4"/>
    </row>
    <row r="15" spans="1:26" ht="30" customHeight="1">
      <c r="A15" s="784" t="str">
        <f>+Parametres!$B$1</f>
        <v>BMW Sherbrooke</v>
      </c>
      <c r="B15" s="785"/>
      <c r="C15" s="778" t="s">
        <v>3087</v>
      </c>
      <c r="D15" s="779"/>
      <c r="E15" s="783">
        <f t="shared" si="1"/>
        <v>2219</v>
      </c>
      <c r="F15" s="780"/>
      <c r="G15" s="780">
        <f t="shared" si="2"/>
        <v>2219</v>
      </c>
      <c r="H15" s="783"/>
      <c r="I15" s="780"/>
      <c r="J15" s="780"/>
      <c r="K15" s="780"/>
      <c r="L15" s="780"/>
      <c r="M15" s="780">
        <v>2219</v>
      </c>
      <c r="N15" s="780"/>
      <c r="O15" s="780"/>
      <c r="P15" s="780"/>
      <c r="Q15" s="780"/>
      <c r="R15" s="780"/>
      <c r="S15" s="780"/>
      <c r="T15" s="784"/>
      <c r="U15" s="4"/>
      <c r="V15" s="4"/>
      <c r="W15" s="4"/>
      <c r="X15" s="4"/>
      <c r="Y15" s="4"/>
      <c r="Z15" s="4"/>
    </row>
    <row r="16" spans="1:26" ht="30" customHeight="1">
      <c r="A16" s="784" t="str">
        <f>+Parametres!$B$1</f>
        <v>BMW Sherbrooke</v>
      </c>
      <c r="B16" s="785"/>
      <c r="C16" s="778" t="s">
        <v>3089</v>
      </c>
      <c r="D16" s="779"/>
      <c r="E16" s="783">
        <f t="shared" si="1"/>
        <v>10220</v>
      </c>
      <c r="F16" s="780"/>
      <c r="G16" s="780">
        <f t="shared" si="2"/>
        <v>10220</v>
      </c>
      <c r="H16" s="783"/>
      <c r="I16" s="780"/>
      <c r="J16" s="780"/>
      <c r="K16" s="780"/>
      <c r="L16" s="780"/>
      <c r="M16" s="780"/>
      <c r="N16" s="780">
        <v>10220</v>
      </c>
      <c r="O16" s="780"/>
      <c r="P16" s="780"/>
      <c r="Q16" s="780"/>
      <c r="R16" s="780"/>
      <c r="S16" s="780"/>
      <c r="T16" s="784"/>
      <c r="U16" s="4"/>
      <c r="V16" s="4"/>
      <c r="W16" s="4"/>
      <c r="X16" s="4"/>
      <c r="Y16" s="4"/>
      <c r="Z16" s="4"/>
    </row>
    <row r="17" spans="1:26" ht="30" customHeight="1">
      <c r="A17" s="784" t="str">
        <f>+Parametres!$B$1</f>
        <v>BMW Sherbrooke</v>
      </c>
      <c r="B17" s="785"/>
      <c r="C17" s="778" t="s">
        <v>3090</v>
      </c>
      <c r="D17" s="779"/>
      <c r="E17" s="783">
        <f t="shared" si="1"/>
        <v>3300</v>
      </c>
      <c r="F17" s="780"/>
      <c r="G17" s="780">
        <f t="shared" si="2"/>
        <v>3300</v>
      </c>
      <c r="H17" s="783"/>
      <c r="I17" s="780"/>
      <c r="J17" s="780"/>
      <c r="K17" s="780"/>
      <c r="L17" s="780"/>
      <c r="M17" s="780"/>
      <c r="N17" s="780">
        <v>3300</v>
      </c>
      <c r="O17" s="780"/>
      <c r="P17" s="780"/>
      <c r="Q17" s="780"/>
      <c r="R17" s="780"/>
      <c r="S17" s="780"/>
      <c r="T17" s="784"/>
      <c r="U17" s="4"/>
      <c r="V17" s="4"/>
      <c r="W17" s="4"/>
      <c r="X17" s="4"/>
      <c r="Y17" s="4"/>
      <c r="Z17" s="4"/>
    </row>
    <row r="18" spans="1:26" ht="30" customHeight="1">
      <c r="A18" s="784" t="str">
        <f>+Parametres!$B$1</f>
        <v>BMW Sherbrooke</v>
      </c>
      <c r="B18" s="785"/>
      <c r="C18" s="778" t="s">
        <v>3092</v>
      </c>
      <c r="D18" s="779"/>
      <c r="E18" s="783">
        <f t="shared" si="1"/>
        <v>4537</v>
      </c>
      <c r="F18" s="780"/>
      <c r="G18" s="780">
        <f t="shared" si="2"/>
        <v>4537</v>
      </c>
      <c r="H18" s="783"/>
      <c r="I18" s="780"/>
      <c r="J18" s="780"/>
      <c r="K18" s="780"/>
      <c r="L18" s="780"/>
      <c r="M18" s="780"/>
      <c r="N18" s="780"/>
      <c r="O18" s="780"/>
      <c r="P18" s="780">
        <v>4537</v>
      </c>
      <c r="Q18" s="780"/>
      <c r="R18" s="780"/>
      <c r="S18" s="780"/>
      <c r="T18" s="784"/>
      <c r="U18" s="4"/>
      <c r="V18" s="4"/>
      <c r="W18" s="4"/>
      <c r="X18" s="4"/>
      <c r="Y18" s="4"/>
      <c r="Z18" s="4"/>
    </row>
    <row r="19" spans="1:26" ht="30" customHeight="1">
      <c r="A19" s="784" t="str">
        <f>+Parametres!$B$1</f>
        <v>BMW Sherbrooke</v>
      </c>
      <c r="B19" s="785"/>
      <c r="C19" s="787"/>
      <c r="D19" s="779"/>
      <c r="E19" s="783">
        <f t="shared" si="1"/>
        <v>0</v>
      </c>
      <c r="F19" s="780"/>
      <c r="G19" s="780">
        <f t="shared" si="2"/>
        <v>0</v>
      </c>
      <c r="H19" s="783"/>
      <c r="I19" s="780"/>
      <c r="J19" s="780"/>
      <c r="K19" s="780"/>
      <c r="L19" s="780"/>
      <c r="M19" s="780"/>
      <c r="N19" s="780"/>
      <c r="O19" s="780"/>
      <c r="P19" s="780"/>
      <c r="Q19" s="780"/>
      <c r="R19" s="780"/>
      <c r="S19" s="780"/>
      <c r="T19" s="784"/>
      <c r="U19" s="4"/>
      <c r="V19" s="4"/>
      <c r="W19" s="4"/>
      <c r="X19" s="4"/>
      <c r="Y19" s="4"/>
      <c r="Z19" s="4"/>
    </row>
    <row r="20" spans="1:26" ht="30" customHeight="1">
      <c r="A20" s="784" t="str">
        <f>+Parametres!$B$1</f>
        <v>BMW Sherbrooke</v>
      </c>
      <c r="B20" s="785"/>
      <c r="C20" s="787"/>
      <c r="D20" s="779"/>
      <c r="E20" s="783">
        <f t="shared" si="1"/>
        <v>0</v>
      </c>
      <c r="F20" s="780"/>
      <c r="G20" s="780">
        <f t="shared" si="2"/>
        <v>0</v>
      </c>
      <c r="H20" s="783"/>
      <c r="I20" s="780"/>
      <c r="J20" s="780"/>
      <c r="K20" s="780"/>
      <c r="L20" s="780"/>
      <c r="M20" s="780"/>
      <c r="N20" s="780"/>
      <c r="O20" s="780"/>
      <c r="P20" s="780"/>
      <c r="Q20" s="780"/>
      <c r="R20" s="780"/>
      <c r="S20" s="780"/>
      <c r="T20" s="784"/>
      <c r="U20" s="4"/>
      <c r="V20" s="4"/>
      <c r="W20" s="4"/>
      <c r="X20" s="4"/>
      <c r="Y20" s="4"/>
      <c r="Z20" s="4"/>
    </row>
    <row r="21" spans="1:26" ht="30" customHeight="1">
      <c r="A21" s="784" t="str">
        <f>+Parametres!$B$1</f>
        <v>BMW Sherbrooke</v>
      </c>
      <c r="B21" s="785"/>
      <c r="C21" s="787"/>
      <c r="D21" s="779"/>
      <c r="E21" s="783">
        <f t="shared" si="1"/>
        <v>0</v>
      </c>
      <c r="F21" s="780"/>
      <c r="G21" s="780">
        <f t="shared" si="2"/>
        <v>0</v>
      </c>
      <c r="H21" s="783"/>
      <c r="I21" s="780"/>
      <c r="J21" s="780"/>
      <c r="K21" s="780"/>
      <c r="L21" s="780"/>
      <c r="M21" s="780"/>
      <c r="N21" s="780"/>
      <c r="O21" s="780"/>
      <c r="P21" s="780"/>
      <c r="Q21" s="780"/>
      <c r="R21" s="780"/>
      <c r="S21" s="780"/>
      <c r="T21" s="784"/>
      <c r="U21" s="4"/>
      <c r="V21" s="4"/>
      <c r="W21" s="4"/>
      <c r="X21" s="4"/>
      <c r="Y21" s="4"/>
      <c r="Z21" s="4"/>
    </row>
    <row r="22" spans="1:26" ht="30" customHeight="1">
      <c r="A22" s="784" t="str">
        <f>+Parametres!$B$1</f>
        <v>BMW Sherbrooke</v>
      </c>
      <c r="B22" s="785"/>
      <c r="C22" s="787"/>
      <c r="D22" s="779"/>
      <c r="E22" s="783">
        <f t="shared" si="1"/>
        <v>0</v>
      </c>
      <c r="F22" s="780"/>
      <c r="G22" s="780">
        <f t="shared" si="2"/>
        <v>0</v>
      </c>
      <c r="H22" s="783"/>
      <c r="I22" s="780"/>
      <c r="J22" s="780"/>
      <c r="K22" s="780"/>
      <c r="L22" s="780"/>
      <c r="M22" s="780"/>
      <c r="N22" s="780"/>
      <c r="O22" s="780"/>
      <c r="P22" s="780"/>
      <c r="Q22" s="780"/>
      <c r="R22" s="780"/>
      <c r="S22" s="780"/>
      <c r="T22" s="784"/>
      <c r="U22" s="4"/>
      <c r="V22" s="4"/>
      <c r="W22" s="4"/>
      <c r="X22" s="4"/>
      <c r="Y22" s="4"/>
      <c r="Z22" s="4"/>
    </row>
    <row r="23" spans="1:26" ht="30" customHeight="1">
      <c r="A23" s="784" t="str">
        <f>+Parametres!$B$1</f>
        <v>BMW Sherbrooke</v>
      </c>
      <c r="B23" s="785"/>
      <c r="C23" s="787"/>
      <c r="D23" s="779"/>
      <c r="E23" s="783">
        <f t="shared" si="1"/>
        <v>0</v>
      </c>
      <c r="F23" s="780"/>
      <c r="G23" s="780">
        <f t="shared" si="2"/>
        <v>0</v>
      </c>
      <c r="H23" s="783"/>
      <c r="I23" s="780"/>
      <c r="J23" s="780"/>
      <c r="K23" s="780"/>
      <c r="L23" s="780"/>
      <c r="M23" s="780"/>
      <c r="N23" s="780"/>
      <c r="O23" s="780"/>
      <c r="P23" s="780"/>
      <c r="Q23" s="780"/>
      <c r="R23" s="780"/>
      <c r="S23" s="780"/>
      <c r="T23" s="784"/>
      <c r="U23" s="4"/>
      <c r="V23" s="4"/>
      <c r="W23" s="4"/>
      <c r="X23" s="4"/>
      <c r="Y23" s="4"/>
      <c r="Z23" s="4"/>
    </row>
    <row r="24" spans="1:26" ht="30" customHeight="1">
      <c r="A24" s="784" t="str">
        <f>+Parametres!$B$1</f>
        <v>BMW Sherbrooke</v>
      </c>
      <c r="B24" s="785"/>
      <c r="C24" s="787"/>
      <c r="D24" s="779"/>
      <c r="E24" s="783">
        <f t="shared" si="1"/>
        <v>0</v>
      </c>
      <c r="F24" s="780"/>
      <c r="G24" s="780">
        <f t="shared" si="2"/>
        <v>0</v>
      </c>
      <c r="H24" s="783"/>
      <c r="I24" s="780"/>
      <c r="J24" s="780"/>
      <c r="K24" s="780"/>
      <c r="L24" s="780"/>
      <c r="M24" s="780"/>
      <c r="N24" s="780"/>
      <c r="O24" s="780"/>
      <c r="P24" s="780"/>
      <c r="Q24" s="780"/>
      <c r="R24" s="780"/>
      <c r="S24" s="780"/>
      <c r="T24" s="784"/>
      <c r="U24" s="4"/>
      <c r="V24" s="4"/>
      <c r="W24" s="4"/>
      <c r="X24" s="4"/>
      <c r="Y24" s="4"/>
      <c r="Z24" s="4"/>
    </row>
    <row r="25" spans="1:26" ht="30" customHeight="1">
      <c r="A25" s="784" t="str">
        <f>+Parametres!$B$1</f>
        <v>BMW Sherbrooke</v>
      </c>
      <c r="B25" s="785"/>
      <c r="C25" s="787"/>
      <c r="D25" s="779"/>
      <c r="E25" s="783">
        <f t="shared" si="1"/>
        <v>0</v>
      </c>
      <c r="F25" s="780"/>
      <c r="G25" s="780">
        <f t="shared" si="2"/>
        <v>0</v>
      </c>
      <c r="H25" s="783"/>
      <c r="I25" s="780"/>
      <c r="J25" s="780"/>
      <c r="K25" s="780"/>
      <c r="L25" s="780"/>
      <c r="M25" s="780"/>
      <c r="N25" s="780"/>
      <c r="O25" s="780"/>
      <c r="P25" s="780"/>
      <c r="Q25" s="780"/>
      <c r="R25" s="780"/>
      <c r="S25" s="780"/>
      <c r="T25" s="784"/>
      <c r="U25" s="4"/>
      <c r="V25" s="4"/>
      <c r="W25" s="4"/>
      <c r="X25" s="4"/>
      <c r="Y25" s="4"/>
      <c r="Z25" s="4"/>
    </row>
    <row r="26" spans="1:26" ht="30" customHeight="1">
      <c r="A26" s="784" t="str">
        <f>+Parametres!$B$1</f>
        <v>BMW Sherbrooke</v>
      </c>
      <c r="B26" s="785"/>
      <c r="C26" s="787"/>
      <c r="D26" s="779"/>
      <c r="E26" s="783">
        <f t="shared" si="1"/>
        <v>0</v>
      </c>
      <c r="F26" s="780"/>
      <c r="G26" s="780">
        <f t="shared" si="2"/>
        <v>0</v>
      </c>
      <c r="H26" s="783"/>
      <c r="I26" s="780"/>
      <c r="J26" s="780"/>
      <c r="K26" s="780"/>
      <c r="L26" s="780"/>
      <c r="M26" s="780"/>
      <c r="N26" s="780"/>
      <c r="O26" s="780"/>
      <c r="P26" s="780"/>
      <c r="Q26" s="780"/>
      <c r="R26" s="780"/>
      <c r="S26" s="780"/>
      <c r="T26" s="784"/>
      <c r="U26" s="4"/>
      <c r="V26" s="4"/>
      <c r="W26" s="4"/>
      <c r="X26" s="4"/>
      <c r="Y26" s="4"/>
      <c r="Z26" s="4"/>
    </row>
    <row r="27" spans="1:26" ht="30" customHeight="1">
      <c r="A27" s="784" t="str">
        <f>+Parametres!$B$1</f>
        <v>BMW Sherbrooke</v>
      </c>
      <c r="B27" s="785"/>
      <c r="C27" s="787"/>
      <c r="D27" s="779"/>
      <c r="E27" s="783">
        <f t="shared" si="1"/>
        <v>0</v>
      </c>
      <c r="F27" s="780"/>
      <c r="G27" s="780">
        <f t="shared" si="2"/>
        <v>0</v>
      </c>
      <c r="H27" s="783"/>
      <c r="I27" s="780"/>
      <c r="J27" s="780"/>
      <c r="K27" s="780"/>
      <c r="L27" s="780"/>
      <c r="M27" s="780"/>
      <c r="N27" s="780"/>
      <c r="O27" s="780"/>
      <c r="P27" s="780"/>
      <c r="Q27" s="780"/>
      <c r="R27" s="780"/>
      <c r="S27" s="780"/>
      <c r="T27" s="784"/>
      <c r="U27" s="4"/>
      <c r="V27" s="4"/>
      <c r="W27" s="4"/>
      <c r="X27" s="4"/>
      <c r="Y27" s="4"/>
      <c r="Z27" s="4"/>
    </row>
    <row r="28" spans="1:26" ht="30" customHeight="1">
      <c r="A28" s="784" t="str">
        <f>+Parametres!$B$1</f>
        <v>BMW Sherbrooke</v>
      </c>
      <c r="B28" s="785"/>
      <c r="C28" s="787"/>
      <c r="D28" s="779"/>
      <c r="E28" s="783">
        <f t="shared" si="1"/>
        <v>0</v>
      </c>
      <c r="F28" s="780"/>
      <c r="G28" s="780">
        <f t="shared" si="2"/>
        <v>0</v>
      </c>
      <c r="H28" s="783"/>
      <c r="I28" s="780"/>
      <c r="J28" s="780"/>
      <c r="K28" s="780"/>
      <c r="L28" s="780"/>
      <c r="M28" s="780"/>
      <c r="N28" s="780"/>
      <c r="O28" s="780"/>
      <c r="P28" s="780"/>
      <c r="Q28" s="780"/>
      <c r="R28" s="780"/>
      <c r="S28" s="780"/>
      <c r="T28" s="784"/>
      <c r="U28" s="4"/>
      <c r="V28" s="4"/>
      <c r="W28" s="4"/>
      <c r="X28" s="4"/>
      <c r="Y28" s="4"/>
      <c r="Z28" s="4"/>
    </row>
    <row r="29" spans="1:26" ht="30" customHeight="1">
      <c r="A29" s="784" t="str">
        <f>+Parametres!$B$1</f>
        <v>BMW Sherbrooke</v>
      </c>
      <c r="B29" s="785"/>
      <c r="C29" s="787"/>
      <c r="D29" s="779"/>
      <c r="E29" s="783">
        <f t="shared" si="1"/>
        <v>0</v>
      </c>
      <c r="F29" s="780"/>
      <c r="G29" s="780">
        <f t="shared" si="2"/>
        <v>0</v>
      </c>
      <c r="H29" s="783"/>
      <c r="I29" s="780"/>
      <c r="J29" s="780"/>
      <c r="K29" s="780"/>
      <c r="L29" s="780"/>
      <c r="M29" s="780"/>
      <c r="N29" s="780"/>
      <c r="O29" s="780"/>
      <c r="P29" s="780"/>
      <c r="Q29" s="780"/>
      <c r="R29" s="780"/>
      <c r="S29" s="780"/>
      <c r="T29" s="784"/>
      <c r="U29" s="4"/>
      <c r="V29" s="4"/>
      <c r="W29" s="4"/>
      <c r="X29" s="4"/>
      <c r="Y29" s="4"/>
      <c r="Z29" s="4"/>
    </row>
    <row r="30" spans="1:26" ht="30" customHeight="1">
      <c r="A30" s="784" t="str">
        <f>+Parametres!$B$1</f>
        <v>BMW Sherbrooke</v>
      </c>
      <c r="B30" s="785"/>
      <c r="C30" s="787"/>
      <c r="D30" s="779"/>
      <c r="E30" s="783">
        <f t="shared" si="1"/>
        <v>0</v>
      </c>
      <c r="F30" s="780"/>
      <c r="G30" s="780">
        <f t="shared" si="2"/>
        <v>0</v>
      </c>
      <c r="H30" s="783"/>
      <c r="I30" s="780"/>
      <c r="J30" s="780"/>
      <c r="K30" s="780"/>
      <c r="L30" s="780"/>
      <c r="M30" s="780"/>
      <c r="N30" s="780"/>
      <c r="O30" s="780"/>
      <c r="P30" s="780"/>
      <c r="Q30" s="780"/>
      <c r="R30" s="780"/>
      <c r="S30" s="780"/>
      <c r="T30" s="784"/>
      <c r="U30" s="4"/>
      <c r="V30" s="4"/>
      <c r="W30" s="4"/>
      <c r="X30" s="4"/>
      <c r="Y30" s="4"/>
      <c r="Z30" s="4"/>
    </row>
    <row r="31" spans="1:26" ht="30" customHeight="1">
      <c r="A31" s="784" t="str">
        <f>+Parametres!$B$1</f>
        <v>BMW Sherbrooke</v>
      </c>
      <c r="B31" s="785"/>
      <c r="C31" s="787"/>
      <c r="D31" s="779"/>
      <c r="E31" s="783">
        <f t="shared" si="1"/>
        <v>0</v>
      </c>
      <c r="F31" s="780"/>
      <c r="G31" s="780">
        <f t="shared" si="2"/>
        <v>0</v>
      </c>
      <c r="H31" s="783"/>
      <c r="I31" s="780"/>
      <c r="J31" s="780"/>
      <c r="K31" s="780"/>
      <c r="L31" s="780"/>
      <c r="M31" s="780"/>
      <c r="N31" s="780"/>
      <c r="O31" s="780"/>
      <c r="P31" s="780"/>
      <c r="Q31" s="780"/>
      <c r="R31" s="780"/>
      <c r="S31" s="780"/>
      <c r="T31" s="784"/>
      <c r="U31" s="4"/>
      <c r="V31" s="4"/>
      <c r="W31" s="4"/>
      <c r="X31" s="4"/>
      <c r="Y31" s="4"/>
      <c r="Z31" s="4"/>
    </row>
    <row r="32" spans="1:26" ht="30" customHeight="1">
      <c r="A32" s="784" t="str">
        <f>+Parametres!$B$1</f>
        <v>BMW Sherbrooke</v>
      </c>
      <c r="B32" s="785"/>
      <c r="C32" s="787"/>
      <c r="D32" s="779"/>
      <c r="E32" s="783">
        <f t="shared" si="1"/>
        <v>0</v>
      </c>
      <c r="F32" s="780"/>
      <c r="G32" s="780">
        <f t="shared" si="2"/>
        <v>0</v>
      </c>
      <c r="H32" s="783"/>
      <c r="I32" s="780"/>
      <c r="J32" s="780"/>
      <c r="K32" s="780"/>
      <c r="L32" s="780"/>
      <c r="M32" s="780"/>
      <c r="N32" s="780"/>
      <c r="O32" s="780"/>
      <c r="P32" s="780"/>
      <c r="Q32" s="780"/>
      <c r="R32" s="780"/>
      <c r="S32" s="780"/>
      <c r="T32" s="784"/>
      <c r="U32" s="4"/>
      <c r="V32" s="4"/>
      <c r="W32" s="4"/>
      <c r="X32" s="4"/>
      <c r="Y32" s="4"/>
      <c r="Z32" s="4"/>
    </row>
    <row r="33" spans="1:26" ht="30" customHeight="1">
      <c r="A33" s="784" t="str">
        <f>+Parametres!$B$1</f>
        <v>BMW Sherbrooke</v>
      </c>
      <c r="B33" s="785"/>
      <c r="C33" s="787"/>
      <c r="D33" s="779"/>
      <c r="E33" s="783">
        <f t="shared" si="1"/>
        <v>0</v>
      </c>
      <c r="F33" s="780"/>
      <c r="G33" s="780">
        <f t="shared" si="2"/>
        <v>0</v>
      </c>
      <c r="H33" s="783"/>
      <c r="I33" s="780"/>
      <c r="J33" s="780"/>
      <c r="K33" s="780"/>
      <c r="L33" s="780"/>
      <c r="M33" s="780"/>
      <c r="N33" s="780"/>
      <c r="O33" s="780"/>
      <c r="P33" s="780"/>
      <c r="Q33" s="780"/>
      <c r="R33" s="780"/>
      <c r="S33" s="780"/>
      <c r="T33" s="784"/>
      <c r="U33" s="4"/>
      <c r="V33" s="4"/>
      <c r="W33" s="4"/>
      <c r="X33" s="4"/>
      <c r="Y33" s="4"/>
      <c r="Z33" s="4"/>
    </row>
    <row r="34" spans="1:26" ht="30" customHeight="1">
      <c r="A34" s="784" t="str">
        <f>+Parametres!$B$1</f>
        <v>BMW Sherbrooke</v>
      </c>
      <c r="B34" s="785"/>
      <c r="C34" s="787"/>
      <c r="D34" s="779"/>
      <c r="E34" s="783">
        <f t="shared" si="1"/>
        <v>0</v>
      </c>
      <c r="F34" s="780"/>
      <c r="G34" s="780">
        <f t="shared" si="2"/>
        <v>0</v>
      </c>
      <c r="H34" s="783"/>
      <c r="I34" s="780"/>
      <c r="J34" s="780"/>
      <c r="K34" s="780"/>
      <c r="L34" s="780"/>
      <c r="M34" s="780"/>
      <c r="N34" s="780"/>
      <c r="O34" s="780"/>
      <c r="P34" s="780"/>
      <c r="Q34" s="780"/>
      <c r="R34" s="780"/>
      <c r="S34" s="780"/>
      <c r="T34" s="784"/>
      <c r="U34" s="4"/>
      <c r="V34" s="4"/>
      <c r="W34" s="4"/>
      <c r="X34" s="4"/>
      <c r="Y34" s="4"/>
      <c r="Z34" s="4"/>
    </row>
    <row r="35" spans="1:26" ht="30" customHeight="1">
      <c r="A35" s="784" t="str">
        <f>+Parametres!$B$1</f>
        <v>BMW Sherbrooke</v>
      </c>
      <c r="B35" s="785"/>
      <c r="C35" s="787"/>
      <c r="D35" s="779"/>
      <c r="E35" s="783">
        <f t="shared" si="1"/>
        <v>0</v>
      </c>
      <c r="F35" s="780"/>
      <c r="G35" s="780">
        <f t="shared" si="2"/>
        <v>0</v>
      </c>
      <c r="H35" s="783"/>
      <c r="I35" s="780"/>
      <c r="J35" s="780"/>
      <c r="K35" s="780"/>
      <c r="L35" s="780"/>
      <c r="M35" s="780"/>
      <c r="N35" s="780"/>
      <c r="O35" s="780"/>
      <c r="P35" s="780"/>
      <c r="Q35" s="780"/>
      <c r="R35" s="780"/>
      <c r="S35" s="780"/>
      <c r="T35" s="784"/>
      <c r="U35" s="4"/>
      <c r="V35" s="4"/>
      <c r="W35" s="4"/>
      <c r="X35" s="4"/>
      <c r="Y35" s="4"/>
      <c r="Z35" s="4"/>
    </row>
    <row r="36" spans="1:26" ht="30" customHeight="1">
      <c r="A36" s="784" t="str">
        <f>+Parametres!$B$1</f>
        <v>BMW Sherbrooke</v>
      </c>
      <c r="B36" s="785"/>
      <c r="C36" s="787"/>
      <c r="D36" s="779"/>
      <c r="E36" s="783">
        <f t="shared" si="1"/>
        <v>0</v>
      </c>
      <c r="F36" s="780"/>
      <c r="G36" s="780">
        <f t="shared" si="2"/>
        <v>0</v>
      </c>
      <c r="H36" s="783"/>
      <c r="I36" s="780"/>
      <c r="J36" s="780"/>
      <c r="K36" s="780"/>
      <c r="L36" s="780"/>
      <c r="M36" s="780"/>
      <c r="N36" s="780"/>
      <c r="O36" s="780"/>
      <c r="P36" s="780"/>
      <c r="Q36" s="780"/>
      <c r="R36" s="780"/>
      <c r="S36" s="780"/>
      <c r="T36" s="784"/>
      <c r="U36" s="4"/>
      <c r="V36" s="4"/>
      <c r="W36" s="4"/>
      <c r="X36" s="4" t="s">
        <v>1780</v>
      </c>
      <c r="Y36" s="4"/>
      <c r="Z36" s="4"/>
    </row>
    <row r="37" spans="1:26" ht="30" customHeight="1">
      <c r="A37" s="784" t="str">
        <f>+Parametres!$B$1</f>
        <v>BMW Sherbrooke</v>
      </c>
      <c r="B37" s="785"/>
      <c r="C37" s="787"/>
      <c r="D37" s="779"/>
      <c r="E37" s="783">
        <f t="shared" si="1"/>
        <v>0</v>
      </c>
      <c r="F37" s="780"/>
      <c r="G37" s="780">
        <f t="shared" si="2"/>
        <v>0</v>
      </c>
      <c r="H37" s="783"/>
      <c r="I37" s="780"/>
      <c r="J37" s="780"/>
      <c r="K37" s="780"/>
      <c r="L37" s="780"/>
      <c r="M37" s="780"/>
      <c r="N37" s="780"/>
      <c r="O37" s="780"/>
      <c r="P37" s="780"/>
      <c r="Q37" s="780"/>
      <c r="R37" s="780"/>
      <c r="S37" s="780"/>
      <c r="T37" s="784"/>
      <c r="U37" s="4"/>
      <c r="V37" s="4"/>
      <c r="W37" s="4"/>
      <c r="X37" s="4" t="s">
        <v>3095</v>
      </c>
      <c r="Y37" s="4"/>
      <c r="Z37" s="4"/>
    </row>
    <row r="38" spans="1:26" ht="30" customHeight="1">
      <c r="A38" s="784" t="str">
        <f>+Parametres!$B$1</f>
        <v>BMW Sherbrooke</v>
      </c>
      <c r="B38" s="785"/>
      <c r="C38" s="787"/>
      <c r="D38" s="779"/>
      <c r="E38" s="783">
        <f t="shared" si="1"/>
        <v>0</v>
      </c>
      <c r="F38" s="780"/>
      <c r="G38" s="780">
        <f t="shared" si="2"/>
        <v>0</v>
      </c>
      <c r="H38" s="783"/>
      <c r="I38" s="780"/>
      <c r="J38" s="780"/>
      <c r="K38" s="780"/>
      <c r="L38" s="780"/>
      <c r="M38" s="780"/>
      <c r="N38" s="780"/>
      <c r="O38" s="780"/>
      <c r="P38" s="780"/>
      <c r="Q38" s="780"/>
      <c r="R38" s="780"/>
      <c r="S38" s="780"/>
      <c r="T38" s="784"/>
      <c r="U38" s="4"/>
      <c r="V38" s="4"/>
      <c r="W38" s="4"/>
      <c r="X38" s="4"/>
      <c r="Y38" s="4"/>
      <c r="Z38" s="4"/>
    </row>
    <row r="39" spans="1:26" ht="30" customHeight="1">
      <c r="A39" s="784" t="str">
        <f>+Parametres!$B$1</f>
        <v>BMW Sherbrooke</v>
      </c>
      <c r="B39" s="785"/>
      <c r="C39" s="787"/>
      <c r="D39" s="779"/>
      <c r="E39" s="783">
        <f t="shared" si="1"/>
        <v>0</v>
      </c>
      <c r="F39" s="780"/>
      <c r="G39" s="780">
        <f t="shared" si="2"/>
        <v>0</v>
      </c>
      <c r="H39" s="783"/>
      <c r="I39" s="780"/>
      <c r="J39" s="780"/>
      <c r="K39" s="780"/>
      <c r="L39" s="780"/>
      <c r="M39" s="780"/>
      <c r="N39" s="780"/>
      <c r="O39" s="780"/>
      <c r="P39" s="780"/>
      <c r="Q39" s="780"/>
      <c r="R39" s="780"/>
      <c r="S39" s="780"/>
      <c r="T39" s="784"/>
      <c r="U39" s="4"/>
      <c r="V39" s="4"/>
      <c r="W39" s="4"/>
      <c r="X39" s="4"/>
      <c r="Y39" s="4"/>
      <c r="Z39" s="4"/>
    </row>
    <row r="40" spans="1:26" ht="30" customHeight="1">
      <c r="A40" s="793" t="str">
        <f>+Parametres!$B$1</f>
        <v>BMW Sherbrooke</v>
      </c>
      <c r="B40" s="794"/>
      <c r="C40" s="795"/>
      <c r="D40" s="796"/>
      <c r="E40" s="797">
        <f t="shared" si="1"/>
        <v>0</v>
      </c>
      <c r="F40" s="798"/>
      <c r="G40" s="798">
        <f t="shared" si="2"/>
        <v>0</v>
      </c>
      <c r="H40" s="797"/>
      <c r="I40" s="798"/>
      <c r="J40" s="798"/>
      <c r="K40" s="798"/>
      <c r="L40" s="798"/>
      <c r="M40" s="798"/>
      <c r="N40" s="798"/>
      <c r="O40" s="798"/>
      <c r="P40" s="798"/>
      <c r="Q40" s="798"/>
      <c r="R40" s="798"/>
      <c r="S40" s="798"/>
      <c r="T40" s="793"/>
      <c r="U40" s="4"/>
      <c r="V40" s="4"/>
      <c r="W40" s="4"/>
      <c r="X40" s="4"/>
      <c r="Y40" s="4"/>
      <c r="Z40" s="4"/>
    </row>
    <row r="41" spans="1:26" ht="15.75" customHeight="1">
      <c r="A41" s="4"/>
      <c r="B41" s="4"/>
      <c r="C41" s="4"/>
      <c r="D41" s="435"/>
      <c r="E41" s="435"/>
      <c r="F41" s="435"/>
      <c r="G41" s="435"/>
      <c r="H41" s="435"/>
      <c r="I41" s="435"/>
      <c r="J41" s="435"/>
      <c r="K41" s="435"/>
      <c r="L41" s="435"/>
      <c r="M41" s="435"/>
      <c r="N41" s="435"/>
      <c r="O41" s="435"/>
      <c r="P41" s="435"/>
      <c r="Q41" s="435"/>
      <c r="R41" s="435"/>
      <c r="S41" s="435"/>
      <c r="T41" s="799"/>
      <c r="U41" s="4"/>
      <c r="V41" s="4"/>
      <c r="W41" s="4"/>
      <c r="X41" s="4"/>
      <c r="Y41" s="4"/>
      <c r="Z41" s="4"/>
    </row>
    <row r="42" spans="1:26" ht="30" customHeight="1">
      <c r="A42" s="4"/>
      <c r="B42" s="4"/>
      <c r="C42" s="800"/>
      <c r="D42" s="800"/>
      <c r="E42" s="435"/>
      <c r="F42" s="435"/>
      <c r="G42" s="435"/>
      <c r="H42" s="435"/>
      <c r="I42" s="435"/>
      <c r="J42" s="435"/>
      <c r="K42" s="435"/>
      <c r="L42" s="435"/>
      <c r="M42" s="435"/>
      <c r="N42" s="435"/>
      <c r="O42" s="435"/>
      <c r="P42" s="435"/>
      <c r="Q42" s="435"/>
      <c r="R42" s="435"/>
      <c r="S42" s="435"/>
      <c r="T42" s="799"/>
      <c r="U42" s="4"/>
      <c r="V42" s="4"/>
      <c r="W42" s="4"/>
      <c r="X42" s="4"/>
      <c r="Y42" s="4"/>
      <c r="Z42" s="4"/>
    </row>
    <row r="43" spans="1:26" ht="30" customHeight="1">
      <c r="A43" s="4"/>
      <c r="B43" s="4"/>
      <c r="C43" s="435"/>
      <c r="D43" s="435"/>
      <c r="E43" s="435"/>
      <c r="F43" s="435"/>
      <c r="G43" s="435"/>
      <c r="H43" s="435"/>
      <c r="I43" s="435"/>
      <c r="J43" s="435"/>
      <c r="K43" s="435"/>
      <c r="L43" s="435"/>
      <c r="M43" s="435"/>
      <c r="N43" s="435"/>
      <c r="O43" s="435"/>
      <c r="P43" s="435"/>
      <c r="Q43" s="435"/>
      <c r="R43" s="435"/>
      <c r="S43" s="435"/>
      <c r="T43" s="799"/>
      <c r="U43" s="4"/>
      <c r="V43" s="4"/>
      <c r="W43" s="4"/>
      <c r="X43" s="4"/>
      <c r="Y43" s="4"/>
      <c r="Z43" s="4"/>
    </row>
    <row r="44" spans="1:26" ht="15.75" customHeight="1">
      <c r="A44" s="4"/>
      <c r="B44" s="4"/>
      <c r="C44" s="4"/>
      <c r="D44" s="435"/>
      <c r="E44" s="435"/>
      <c r="F44" s="435"/>
      <c r="G44" s="435"/>
      <c r="H44" s="435"/>
      <c r="I44" s="435"/>
      <c r="J44" s="435"/>
      <c r="K44" s="435"/>
      <c r="L44" s="435"/>
      <c r="M44" s="435"/>
      <c r="N44" s="435"/>
      <c r="O44" s="435"/>
      <c r="P44" s="435"/>
      <c r="Q44" s="435"/>
      <c r="R44" s="435"/>
      <c r="S44" s="435"/>
      <c r="T44" s="799"/>
      <c r="U44" s="4"/>
      <c r="V44" s="4"/>
      <c r="W44" s="4"/>
      <c r="X44" s="4"/>
      <c r="Y44" s="4"/>
      <c r="Z44" s="4"/>
    </row>
    <row r="45" spans="1:26" ht="15.75" customHeight="1">
      <c r="A45" s="4"/>
      <c r="B45" s="4"/>
      <c r="C45" s="4"/>
      <c r="D45" s="435"/>
      <c r="E45" s="435"/>
      <c r="F45" s="435"/>
      <c r="G45" s="435"/>
      <c r="H45" s="435"/>
      <c r="I45" s="435"/>
      <c r="J45" s="435"/>
      <c r="K45" s="435"/>
      <c r="L45" s="435"/>
      <c r="M45" s="435"/>
      <c r="N45" s="435"/>
      <c r="O45" s="435"/>
      <c r="P45" s="435"/>
      <c r="Q45" s="435"/>
      <c r="R45" s="435"/>
      <c r="S45" s="435"/>
      <c r="T45" s="799"/>
      <c r="U45" s="4"/>
      <c r="V45" s="4"/>
      <c r="W45" s="4"/>
      <c r="X45" s="4"/>
      <c r="Y45" s="4"/>
      <c r="Z45" s="4"/>
    </row>
    <row r="46" spans="1:26" ht="15.75" customHeight="1">
      <c r="A46" s="4"/>
      <c r="B46" s="4"/>
      <c r="C46" s="4"/>
      <c r="D46" s="435"/>
      <c r="E46" s="435"/>
      <c r="F46" s="435"/>
      <c r="G46" s="435"/>
      <c r="H46" s="435"/>
      <c r="I46" s="435"/>
      <c r="J46" s="435"/>
      <c r="K46" s="435"/>
      <c r="L46" s="435"/>
      <c r="M46" s="435"/>
      <c r="N46" s="435"/>
      <c r="O46" s="435"/>
      <c r="P46" s="435"/>
      <c r="Q46" s="435"/>
      <c r="R46" s="435"/>
      <c r="S46" s="435"/>
      <c r="T46" s="799"/>
      <c r="U46" s="4"/>
      <c r="V46" s="4"/>
      <c r="W46" s="4"/>
      <c r="X46" s="4"/>
      <c r="Y46" s="4"/>
      <c r="Z46" s="4"/>
    </row>
    <row r="47" spans="1:26" ht="15.75" customHeight="1">
      <c r="A47" s="4"/>
      <c r="B47" s="4"/>
      <c r="C47" s="4"/>
      <c r="D47" s="435"/>
      <c r="E47" s="435"/>
      <c r="F47" s="435"/>
      <c r="G47" s="435"/>
      <c r="H47" s="435"/>
      <c r="I47" s="435"/>
      <c r="J47" s="435"/>
      <c r="K47" s="435"/>
      <c r="L47" s="435"/>
      <c r="M47" s="435"/>
      <c r="N47" s="435"/>
      <c r="O47" s="435"/>
      <c r="P47" s="435"/>
      <c r="Q47" s="435"/>
      <c r="R47" s="435"/>
      <c r="S47" s="435"/>
      <c r="T47" s="799"/>
      <c r="U47" s="4"/>
      <c r="V47" s="4"/>
      <c r="W47" s="4"/>
      <c r="X47" s="4"/>
      <c r="Y47" s="4"/>
      <c r="Z47" s="4"/>
    </row>
    <row r="48" spans="1:26" ht="15.75" customHeight="1">
      <c r="A48" s="4"/>
      <c r="B48" s="4"/>
      <c r="C48" s="4"/>
      <c r="D48" s="435"/>
      <c r="E48" s="435">
        <v>23</v>
      </c>
      <c r="F48" s="435"/>
      <c r="G48" s="435"/>
      <c r="H48" s="435"/>
      <c r="I48" s="435"/>
      <c r="J48" s="435"/>
      <c r="K48" s="435"/>
      <c r="L48" s="435"/>
      <c r="M48" s="435"/>
      <c r="N48" s="435"/>
      <c r="O48" s="435"/>
      <c r="P48" s="435"/>
      <c r="Q48" s="435"/>
      <c r="R48" s="435"/>
      <c r="S48" s="435"/>
      <c r="T48" s="799"/>
      <c r="U48" s="4"/>
      <c r="V48" s="4"/>
      <c r="W48" s="4"/>
      <c r="X48" s="4"/>
      <c r="Y48" s="4"/>
      <c r="Z48" s="4"/>
    </row>
    <row r="49" spans="1:26" ht="15.75" customHeight="1">
      <c r="A49" s="4"/>
      <c r="B49" s="4"/>
      <c r="C49" s="4"/>
      <c r="D49" s="435"/>
      <c r="E49" s="435"/>
      <c r="F49" s="435"/>
      <c r="G49" s="435"/>
      <c r="H49" s="435"/>
      <c r="I49" s="435"/>
      <c r="J49" s="435"/>
      <c r="K49" s="435"/>
      <c r="L49" s="435"/>
      <c r="M49" s="435"/>
      <c r="N49" s="435"/>
      <c r="O49" s="435"/>
      <c r="P49" s="435"/>
      <c r="Q49" s="435"/>
      <c r="R49" s="435"/>
      <c r="S49" s="435"/>
      <c r="T49" s="799"/>
      <c r="U49" s="4"/>
      <c r="V49" s="4"/>
      <c r="W49" s="4"/>
      <c r="X49" s="4"/>
      <c r="Y49" s="4"/>
      <c r="Z49" s="4"/>
    </row>
    <row r="50" spans="1:26" ht="15.75" customHeight="1">
      <c r="A50" s="4"/>
      <c r="B50" s="4"/>
      <c r="C50" s="4"/>
      <c r="D50" s="435"/>
      <c r="E50" s="435"/>
      <c r="F50" s="435"/>
      <c r="G50" s="435"/>
      <c r="H50" s="435"/>
      <c r="I50" s="435"/>
      <c r="J50" s="435"/>
      <c r="K50" s="435"/>
      <c r="L50" s="435"/>
      <c r="M50" s="435"/>
      <c r="N50" s="435"/>
      <c r="O50" s="435"/>
      <c r="P50" s="435"/>
      <c r="Q50" s="435"/>
      <c r="R50" s="435"/>
      <c r="S50" s="435"/>
      <c r="T50" s="799"/>
      <c r="U50" s="4"/>
      <c r="V50" s="4"/>
      <c r="W50" s="4"/>
      <c r="X50" s="4"/>
      <c r="Y50" s="4"/>
      <c r="Z50" s="4"/>
    </row>
    <row r="51" spans="1:26" ht="15.75" customHeight="1">
      <c r="A51" s="4"/>
      <c r="B51" s="4"/>
      <c r="C51" s="4"/>
      <c r="D51" s="435"/>
      <c r="E51" s="435"/>
      <c r="F51" s="435"/>
      <c r="G51" s="435"/>
      <c r="H51" s="435"/>
      <c r="I51" s="435"/>
      <c r="J51" s="435"/>
      <c r="K51" s="435"/>
      <c r="L51" s="435"/>
      <c r="M51" s="435"/>
      <c r="N51" s="435"/>
      <c r="O51" s="435"/>
      <c r="P51" s="435"/>
      <c r="Q51" s="435"/>
      <c r="R51" s="435"/>
      <c r="S51" s="435"/>
      <c r="T51" s="799"/>
      <c r="U51" s="4"/>
      <c r="V51" s="4"/>
      <c r="W51" s="4"/>
      <c r="X51" s="4"/>
      <c r="Y51" s="4"/>
      <c r="Z51" s="4"/>
    </row>
    <row r="52" spans="1:26" ht="15.75" customHeight="1">
      <c r="A52" s="4"/>
      <c r="B52" s="4"/>
      <c r="C52" s="4"/>
      <c r="D52" s="435"/>
      <c r="E52" s="435"/>
      <c r="F52" s="435"/>
      <c r="G52" s="435"/>
      <c r="H52" s="435"/>
      <c r="I52" s="435"/>
      <c r="J52" s="435"/>
      <c r="K52" s="435"/>
      <c r="L52" s="435"/>
      <c r="M52" s="435"/>
      <c r="N52" s="435"/>
      <c r="O52" s="435"/>
      <c r="P52" s="435"/>
      <c r="Q52" s="435"/>
      <c r="R52" s="435"/>
      <c r="S52" s="435"/>
      <c r="T52" s="799"/>
      <c r="U52" s="4"/>
      <c r="V52" s="4"/>
      <c r="W52" s="4"/>
      <c r="X52" s="4"/>
      <c r="Y52" s="4"/>
      <c r="Z52" s="4"/>
    </row>
    <row r="53" spans="1:26" ht="15.75" customHeight="1">
      <c r="A53" s="4"/>
      <c r="B53" s="4"/>
      <c r="C53" s="4"/>
      <c r="D53" s="435"/>
      <c r="E53" s="435"/>
      <c r="F53" s="435"/>
      <c r="G53" s="435"/>
      <c r="H53" s="435"/>
      <c r="I53" s="435"/>
      <c r="J53" s="435"/>
      <c r="K53" s="435"/>
      <c r="L53" s="435"/>
      <c r="M53" s="435"/>
      <c r="N53" s="435"/>
      <c r="O53" s="435"/>
      <c r="P53" s="435"/>
      <c r="Q53" s="435"/>
      <c r="R53" s="435"/>
      <c r="S53" s="435"/>
      <c r="T53" s="799"/>
      <c r="U53" s="4"/>
      <c r="V53" s="4"/>
      <c r="W53" s="4"/>
      <c r="X53" s="4"/>
      <c r="Y53" s="4"/>
      <c r="Z53" s="4"/>
    </row>
    <row r="54" spans="1:26" ht="15.75" customHeight="1">
      <c r="A54" s="4"/>
      <c r="B54" s="4"/>
      <c r="C54" s="4"/>
      <c r="D54" s="435"/>
      <c r="E54" s="435"/>
      <c r="F54" s="435"/>
      <c r="G54" s="435"/>
      <c r="H54" s="435"/>
      <c r="I54" s="435"/>
      <c r="J54" s="435"/>
      <c r="K54" s="435"/>
      <c r="L54" s="435"/>
      <c r="M54" s="435"/>
      <c r="N54" s="435"/>
      <c r="O54" s="435"/>
      <c r="P54" s="435"/>
      <c r="Q54" s="435"/>
      <c r="R54" s="435"/>
      <c r="S54" s="435"/>
      <c r="T54" s="799"/>
      <c r="U54" s="4"/>
      <c r="V54" s="4"/>
      <c r="W54" s="4"/>
      <c r="X54" s="4"/>
      <c r="Y54" s="4"/>
      <c r="Z54" s="4"/>
    </row>
    <row r="55" spans="1:26" ht="15.75" customHeight="1">
      <c r="A55" s="4"/>
      <c r="B55" s="4"/>
      <c r="C55" s="4"/>
      <c r="D55" s="435"/>
      <c r="E55" s="435"/>
      <c r="F55" s="435"/>
      <c r="G55" s="435"/>
      <c r="H55" s="435"/>
      <c r="I55" s="435"/>
      <c r="J55" s="435"/>
      <c r="K55" s="435"/>
      <c r="L55" s="435"/>
      <c r="M55" s="435"/>
      <c r="N55" s="435"/>
      <c r="O55" s="435"/>
      <c r="P55" s="435"/>
      <c r="Q55" s="435"/>
      <c r="R55" s="435"/>
      <c r="S55" s="435"/>
      <c r="T55" s="799"/>
      <c r="U55" s="4"/>
      <c r="V55" s="4"/>
      <c r="W55" s="4"/>
      <c r="X55" s="4"/>
      <c r="Y55" s="4"/>
      <c r="Z55" s="4"/>
    </row>
    <row r="56" spans="1:26" ht="15.75" customHeight="1">
      <c r="A56" s="4"/>
      <c r="B56" s="4"/>
      <c r="C56" s="4"/>
      <c r="D56" s="435"/>
      <c r="E56" s="435"/>
      <c r="F56" s="435"/>
      <c r="G56" s="435"/>
      <c r="H56" s="435"/>
      <c r="I56" s="435"/>
      <c r="J56" s="435"/>
      <c r="K56" s="435"/>
      <c r="L56" s="435"/>
      <c r="M56" s="435"/>
      <c r="N56" s="435"/>
      <c r="O56" s="435"/>
      <c r="P56" s="435"/>
      <c r="Q56" s="435"/>
      <c r="R56" s="435"/>
      <c r="S56" s="435"/>
      <c r="T56" s="799"/>
      <c r="U56" s="4"/>
      <c r="V56" s="4"/>
      <c r="W56" s="4"/>
      <c r="X56" s="4"/>
      <c r="Y56" s="4"/>
      <c r="Z56" s="4"/>
    </row>
    <row r="57" spans="1:26" ht="15.75" customHeight="1">
      <c r="A57" s="4"/>
      <c r="B57" s="4"/>
      <c r="C57" s="4"/>
      <c r="D57" s="435"/>
      <c r="E57" s="435"/>
      <c r="F57" s="435"/>
      <c r="G57" s="435"/>
      <c r="H57" s="435"/>
      <c r="I57" s="435"/>
      <c r="J57" s="435"/>
      <c r="K57" s="435"/>
      <c r="L57" s="435"/>
      <c r="M57" s="435"/>
      <c r="N57" s="435"/>
      <c r="O57" s="435"/>
      <c r="P57" s="435"/>
      <c r="Q57" s="435"/>
      <c r="R57" s="435"/>
      <c r="S57" s="435"/>
      <c r="T57" s="799"/>
      <c r="U57" s="4"/>
      <c r="V57" s="4"/>
      <c r="W57" s="4"/>
      <c r="X57" s="4"/>
      <c r="Y57" s="4"/>
      <c r="Z57" s="4"/>
    </row>
    <row r="58" spans="1:26" ht="15.75" customHeight="1">
      <c r="A58" s="4"/>
      <c r="B58" s="4"/>
      <c r="C58" s="4"/>
      <c r="D58" s="435"/>
      <c r="E58" s="435"/>
      <c r="F58" s="435"/>
      <c r="G58" s="435"/>
      <c r="H58" s="435"/>
      <c r="I58" s="435"/>
      <c r="J58" s="435"/>
      <c r="K58" s="435"/>
      <c r="L58" s="435"/>
      <c r="M58" s="435"/>
      <c r="N58" s="435"/>
      <c r="O58" s="435"/>
      <c r="P58" s="435"/>
      <c r="Q58" s="435"/>
      <c r="R58" s="435"/>
      <c r="S58" s="435"/>
      <c r="T58" s="799"/>
      <c r="U58" s="4"/>
      <c r="V58" s="4"/>
      <c r="W58" s="4"/>
      <c r="X58" s="4"/>
      <c r="Y58" s="4"/>
      <c r="Z58" s="4"/>
    </row>
    <row r="59" spans="1:26" ht="15.75" customHeight="1">
      <c r="A59" s="4"/>
      <c r="B59" s="4"/>
      <c r="C59" s="4"/>
      <c r="D59" s="435"/>
      <c r="E59" s="435"/>
      <c r="F59" s="435"/>
      <c r="G59" s="435"/>
      <c r="H59" s="435"/>
      <c r="I59" s="435"/>
      <c r="J59" s="435"/>
      <c r="K59" s="435"/>
      <c r="L59" s="435"/>
      <c r="M59" s="435"/>
      <c r="N59" s="435"/>
      <c r="O59" s="435"/>
      <c r="P59" s="435"/>
      <c r="Q59" s="435"/>
      <c r="R59" s="435"/>
      <c r="S59" s="435"/>
      <c r="T59" s="799"/>
      <c r="U59" s="4"/>
      <c r="V59" s="4"/>
      <c r="W59" s="4"/>
      <c r="X59" s="4"/>
      <c r="Y59" s="4"/>
      <c r="Z59" s="4"/>
    </row>
    <row r="60" spans="1:26" ht="15.75" customHeight="1">
      <c r="A60" s="4"/>
      <c r="B60" s="4"/>
      <c r="C60" s="4"/>
      <c r="D60" s="435"/>
      <c r="E60" s="435"/>
      <c r="F60" s="435"/>
      <c r="G60" s="435"/>
      <c r="H60" s="435"/>
      <c r="I60" s="435"/>
      <c r="J60" s="435"/>
      <c r="K60" s="435"/>
      <c r="L60" s="435"/>
      <c r="M60" s="435"/>
      <c r="N60" s="435"/>
      <c r="O60" s="435"/>
      <c r="P60" s="435"/>
      <c r="Q60" s="435"/>
      <c r="R60" s="435"/>
      <c r="S60" s="435"/>
      <c r="T60" s="799"/>
      <c r="U60" s="4"/>
      <c r="V60" s="4"/>
      <c r="W60" s="4"/>
      <c r="X60" s="4"/>
      <c r="Y60" s="4"/>
      <c r="Z60" s="4"/>
    </row>
    <row r="61" spans="1:26" ht="15.75" customHeight="1">
      <c r="A61" s="4"/>
      <c r="B61" s="4"/>
      <c r="C61" s="4"/>
      <c r="D61" s="435"/>
      <c r="E61" s="435"/>
      <c r="F61" s="435"/>
      <c r="G61" s="435"/>
      <c r="H61" s="435"/>
      <c r="I61" s="435"/>
      <c r="J61" s="435"/>
      <c r="K61" s="435"/>
      <c r="L61" s="435"/>
      <c r="M61" s="435"/>
      <c r="N61" s="435"/>
      <c r="O61" s="435"/>
      <c r="P61" s="435"/>
      <c r="Q61" s="435"/>
      <c r="R61" s="435"/>
      <c r="S61" s="435"/>
      <c r="T61" s="799"/>
      <c r="U61" s="4"/>
      <c r="V61" s="4"/>
      <c r="W61" s="4"/>
      <c r="X61" s="4"/>
      <c r="Y61" s="4"/>
      <c r="Z61" s="4"/>
    </row>
    <row r="62" spans="1:26" ht="15.75" customHeight="1">
      <c r="A62" s="4"/>
      <c r="B62" s="4"/>
      <c r="C62" s="4"/>
      <c r="D62" s="435"/>
      <c r="E62" s="435"/>
      <c r="F62" s="435"/>
      <c r="G62" s="435"/>
      <c r="H62" s="435"/>
      <c r="I62" s="435"/>
      <c r="J62" s="435"/>
      <c r="K62" s="435"/>
      <c r="L62" s="435"/>
      <c r="M62" s="435"/>
      <c r="N62" s="435"/>
      <c r="O62" s="435"/>
      <c r="P62" s="435"/>
      <c r="Q62" s="435"/>
      <c r="R62" s="435"/>
      <c r="S62" s="435"/>
      <c r="T62" s="799"/>
      <c r="U62" s="4"/>
      <c r="V62" s="4"/>
      <c r="W62" s="4"/>
      <c r="X62" s="4"/>
      <c r="Y62" s="4"/>
      <c r="Z62" s="4"/>
    </row>
    <row r="63" spans="1:26" ht="15.75" customHeight="1">
      <c r="A63" s="4"/>
      <c r="B63" s="4"/>
      <c r="C63" s="4"/>
      <c r="D63" s="435"/>
      <c r="E63" s="435"/>
      <c r="F63" s="435"/>
      <c r="G63" s="435"/>
      <c r="H63" s="435"/>
      <c r="I63" s="435"/>
      <c r="J63" s="435"/>
      <c r="K63" s="435"/>
      <c r="L63" s="435"/>
      <c r="M63" s="435"/>
      <c r="N63" s="435"/>
      <c r="O63" s="435"/>
      <c r="P63" s="435"/>
      <c r="Q63" s="435"/>
      <c r="R63" s="435"/>
      <c r="S63" s="435"/>
      <c r="T63" s="799"/>
      <c r="U63" s="4"/>
      <c r="V63" s="4"/>
      <c r="W63" s="4"/>
      <c r="X63" s="4"/>
      <c r="Y63" s="4"/>
      <c r="Z63" s="4"/>
    </row>
    <row r="64" spans="1:26" ht="15.75" customHeight="1">
      <c r="A64" s="4"/>
      <c r="B64" s="4"/>
      <c r="C64" s="4"/>
      <c r="D64" s="435"/>
      <c r="E64" s="435"/>
      <c r="F64" s="435"/>
      <c r="G64" s="435"/>
      <c r="H64" s="435"/>
      <c r="I64" s="435"/>
      <c r="J64" s="435"/>
      <c r="K64" s="435"/>
      <c r="L64" s="435"/>
      <c r="M64" s="435"/>
      <c r="N64" s="435"/>
      <c r="O64" s="435"/>
      <c r="P64" s="435"/>
      <c r="Q64" s="435"/>
      <c r="R64" s="435"/>
      <c r="S64" s="435"/>
      <c r="T64" s="799"/>
      <c r="U64" s="4"/>
      <c r="V64" s="4"/>
      <c r="W64" s="4"/>
      <c r="X64" s="4"/>
      <c r="Y64" s="4"/>
      <c r="Z64" s="4"/>
    </row>
    <row r="65" spans="1:26" ht="15.75" customHeight="1">
      <c r="A65" s="4"/>
      <c r="B65" s="4"/>
      <c r="C65" s="4"/>
      <c r="D65" s="435"/>
      <c r="E65" s="435"/>
      <c r="F65" s="435"/>
      <c r="G65" s="435"/>
      <c r="H65" s="435"/>
      <c r="I65" s="435"/>
      <c r="J65" s="435"/>
      <c r="K65" s="435"/>
      <c r="L65" s="435"/>
      <c r="M65" s="435"/>
      <c r="N65" s="435"/>
      <c r="O65" s="435"/>
      <c r="P65" s="435"/>
      <c r="Q65" s="435"/>
      <c r="R65" s="435"/>
      <c r="S65" s="435"/>
      <c r="T65" s="799"/>
      <c r="U65" s="4"/>
      <c r="V65" s="4"/>
      <c r="W65" s="4"/>
      <c r="X65" s="4"/>
      <c r="Y65" s="4"/>
      <c r="Z65" s="4"/>
    </row>
    <row r="66" spans="1:26" ht="15.75" customHeight="1">
      <c r="A66" s="4"/>
      <c r="B66" s="4"/>
      <c r="C66" s="4"/>
      <c r="D66" s="435"/>
      <c r="E66" s="435"/>
      <c r="F66" s="435"/>
      <c r="G66" s="435"/>
      <c r="H66" s="435"/>
      <c r="I66" s="435"/>
      <c r="J66" s="435"/>
      <c r="K66" s="435"/>
      <c r="L66" s="435"/>
      <c r="M66" s="435"/>
      <c r="N66" s="435"/>
      <c r="O66" s="435"/>
      <c r="P66" s="435"/>
      <c r="Q66" s="435"/>
      <c r="R66" s="435"/>
      <c r="S66" s="435"/>
      <c r="T66" s="799"/>
      <c r="U66" s="4"/>
      <c r="V66" s="4"/>
      <c r="W66" s="4"/>
      <c r="X66" s="4"/>
      <c r="Y66" s="4"/>
      <c r="Z66" s="4"/>
    </row>
    <row r="67" spans="1:26" ht="15.75" customHeight="1">
      <c r="A67" s="4"/>
      <c r="B67" s="4"/>
      <c r="C67" s="4"/>
      <c r="D67" s="435"/>
      <c r="E67" s="435"/>
      <c r="F67" s="435"/>
      <c r="G67" s="435"/>
      <c r="H67" s="435"/>
      <c r="I67" s="435"/>
      <c r="J67" s="435"/>
      <c r="K67" s="435"/>
      <c r="L67" s="435"/>
      <c r="M67" s="435"/>
      <c r="N67" s="435"/>
      <c r="O67" s="435"/>
      <c r="P67" s="435"/>
      <c r="Q67" s="435"/>
      <c r="R67" s="435"/>
      <c r="S67" s="435"/>
      <c r="T67" s="799"/>
      <c r="U67" s="4"/>
      <c r="V67" s="4"/>
      <c r="W67" s="4"/>
      <c r="X67" s="4"/>
      <c r="Y67" s="4"/>
      <c r="Z67" s="4"/>
    </row>
    <row r="68" spans="1:26" ht="15.75" customHeight="1">
      <c r="A68" s="4"/>
      <c r="B68" s="4"/>
      <c r="C68" s="4"/>
      <c r="D68" s="435"/>
      <c r="E68" s="435"/>
      <c r="F68" s="435"/>
      <c r="G68" s="435"/>
      <c r="H68" s="435"/>
      <c r="I68" s="435"/>
      <c r="J68" s="435"/>
      <c r="K68" s="435"/>
      <c r="L68" s="435"/>
      <c r="M68" s="435"/>
      <c r="N68" s="435"/>
      <c r="O68" s="435"/>
      <c r="P68" s="435"/>
      <c r="Q68" s="435"/>
      <c r="R68" s="435"/>
      <c r="S68" s="435"/>
      <c r="T68" s="799"/>
      <c r="U68" s="4"/>
      <c r="V68" s="4"/>
      <c r="W68" s="4"/>
      <c r="X68" s="4"/>
      <c r="Y68" s="4"/>
      <c r="Z68" s="4"/>
    </row>
    <row r="69" spans="1:26" ht="15.75" customHeight="1">
      <c r="A69" s="4"/>
      <c r="B69" s="4"/>
      <c r="C69" s="4"/>
      <c r="D69" s="435"/>
      <c r="E69" s="435"/>
      <c r="F69" s="435"/>
      <c r="G69" s="435"/>
      <c r="H69" s="435"/>
      <c r="I69" s="435"/>
      <c r="J69" s="435"/>
      <c r="K69" s="435"/>
      <c r="L69" s="435"/>
      <c r="M69" s="435"/>
      <c r="N69" s="435"/>
      <c r="O69" s="435"/>
      <c r="P69" s="435"/>
      <c r="Q69" s="435"/>
      <c r="R69" s="435"/>
      <c r="S69" s="435"/>
      <c r="T69" s="799"/>
      <c r="U69" s="4"/>
      <c r="V69" s="4"/>
      <c r="W69" s="4"/>
      <c r="X69" s="4"/>
      <c r="Y69" s="4"/>
      <c r="Z69" s="4"/>
    </row>
    <row r="70" spans="1:26" ht="15.75" customHeight="1">
      <c r="A70" s="4"/>
      <c r="B70" s="4"/>
      <c r="C70" s="4"/>
      <c r="D70" s="435"/>
      <c r="E70" s="435"/>
      <c r="F70" s="435"/>
      <c r="G70" s="435"/>
      <c r="H70" s="435"/>
      <c r="I70" s="435"/>
      <c r="J70" s="435"/>
      <c r="K70" s="435"/>
      <c r="L70" s="435"/>
      <c r="M70" s="435"/>
      <c r="N70" s="435"/>
      <c r="O70" s="435"/>
      <c r="P70" s="435"/>
      <c r="Q70" s="435"/>
      <c r="R70" s="435"/>
      <c r="S70" s="435"/>
      <c r="T70" s="799"/>
      <c r="U70" s="4"/>
      <c r="V70" s="4"/>
      <c r="W70" s="4"/>
      <c r="X70" s="4"/>
      <c r="Y70" s="4"/>
      <c r="Z70" s="4"/>
    </row>
    <row r="71" spans="1:26" ht="15.75" customHeight="1">
      <c r="A71" s="4"/>
      <c r="B71" s="4"/>
      <c r="C71" s="4"/>
      <c r="D71" s="435"/>
      <c r="E71" s="435"/>
      <c r="F71" s="435"/>
      <c r="G71" s="435"/>
      <c r="H71" s="435"/>
      <c r="I71" s="435"/>
      <c r="J71" s="435"/>
      <c r="K71" s="435"/>
      <c r="L71" s="435"/>
      <c r="M71" s="435"/>
      <c r="N71" s="435"/>
      <c r="O71" s="435"/>
      <c r="P71" s="435"/>
      <c r="Q71" s="435"/>
      <c r="R71" s="435"/>
      <c r="S71" s="435"/>
      <c r="T71" s="799"/>
      <c r="U71" s="4"/>
      <c r="V71" s="4"/>
      <c r="W71" s="4"/>
      <c r="X71" s="4"/>
      <c r="Y71" s="4"/>
      <c r="Z71" s="4"/>
    </row>
    <row r="72" spans="1:26" ht="15.75" customHeight="1">
      <c r="A72" s="4"/>
      <c r="B72" s="4"/>
      <c r="C72" s="4"/>
      <c r="D72" s="435"/>
      <c r="E72" s="435"/>
      <c r="F72" s="435"/>
      <c r="G72" s="435"/>
      <c r="H72" s="435"/>
      <c r="I72" s="435"/>
      <c r="J72" s="435"/>
      <c r="K72" s="435"/>
      <c r="L72" s="435"/>
      <c r="M72" s="435"/>
      <c r="N72" s="435"/>
      <c r="O72" s="435"/>
      <c r="P72" s="435"/>
      <c r="Q72" s="435"/>
      <c r="R72" s="435"/>
      <c r="S72" s="435"/>
      <c r="T72" s="799"/>
      <c r="U72" s="4"/>
      <c r="V72" s="4"/>
      <c r="W72" s="4"/>
      <c r="X72" s="4"/>
      <c r="Y72" s="4"/>
      <c r="Z72" s="4"/>
    </row>
    <row r="73" spans="1:26" ht="15.75" customHeight="1">
      <c r="A73" s="4"/>
      <c r="B73" s="4"/>
      <c r="C73" s="4"/>
      <c r="D73" s="435"/>
      <c r="E73" s="435"/>
      <c r="F73" s="435"/>
      <c r="G73" s="435"/>
      <c r="H73" s="435"/>
      <c r="I73" s="435"/>
      <c r="J73" s="435"/>
      <c r="K73" s="435"/>
      <c r="L73" s="435"/>
      <c r="M73" s="435"/>
      <c r="N73" s="435"/>
      <c r="O73" s="435"/>
      <c r="P73" s="435"/>
      <c r="Q73" s="435"/>
      <c r="R73" s="435"/>
      <c r="S73" s="435"/>
      <c r="T73" s="799"/>
      <c r="U73" s="4"/>
      <c r="V73" s="4"/>
      <c r="W73" s="4"/>
      <c r="X73" s="4"/>
      <c r="Y73" s="4"/>
      <c r="Z73" s="4"/>
    </row>
    <row r="74" spans="1:26" ht="15.75" customHeight="1">
      <c r="A74" s="4"/>
      <c r="B74" s="4"/>
      <c r="C74" s="4"/>
      <c r="D74" s="435"/>
      <c r="E74" s="435"/>
      <c r="F74" s="435"/>
      <c r="G74" s="435"/>
      <c r="H74" s="435"/>
      <c r="I74" s="435"/>
      <c r="J74" s="435"/>
      <c r="K74" s="435"/>
      <c r="L74" s="435"/>
      <c r="M74" s="435"/>
      <c r="N74" s="435"/>
      <c r="O74" s="435"/>
      <c r="P74" s="435"/>
      <c r="Q74" s="435"/>
      <c r="R74" s="435"/>
      <c r="S74" s="435"/>
      <c r="T74" s="799"/>
      <c r="U74" s="4"/>
      <c r="V74" s="4"/>
      <c r="W74" s="4"/>
      <c r="X74" s="4"/>
      <c r="Y74" s="4"/>
      <c r="Z74" s="4"/>
    </row>
    <row r="75" spans="1:26" ht="15.75" customHeight="1">
      <c r="A75" s="4"/>
      <c r="B75" s="4"/>
      <c r="C75" s="4"/>
      <c r="D75" s="435"/>
      <c r="E75" s="435"/>
      <c r="F75" s="435"/>
      <c r="G75" s="435"/>
      <c r="H75" s="435"/>
      <c r="I75" s="435"/>
      <c r="J75" s="435"/>
      <c r="K75" s="435"/>
      <c r="L75" s="435"/>
      <c r="M75" s="435"/>
      <c r="N75" s="435"/>
      <c r="O75" s="435"/>
      <c r="P75" s="435"/>
      <c r="Q75" s="435"/>
      <c r="R75" s="435"/>
      <c r="S75" s="435"/>
      <c r="T75" s="799"/>
      <c r="U75" s="4"/>
      <c r="V75" s="4"/>
      <c r="W75" s="4"/>
      <c r="X75" s="4"/>
      <c r="Y75" s="4"/>
      <c r="Z75" s="4"/>
    </row>
    <row r="76" spans="1:26" ht="15.75" customHeight="1">
      <c r="A76" s="4"/>
      <c r="B76" s="4"/>
      <c r="C76" s="4"/>
      <c r="D76" s="435"/>
      <c r="E76" s="435"/>
      <c r="F76" s="435"/>
      <c r="G76" s="435"/>
      <c r="H76" s="435"/>
      <c r="I76" s="435"/>
      <c r="J76" s="435"/>
      <c r="K76" s="435"/>
      <c r="L76" s="435"/>
      <c r="M76" s="435"/>
      <c r="N76" s="435"/>
      <c r="O76" s="435"/>
      <c r="P76" s="435"/>
      <c r="Q76" s="435"/>
      <c r="R76" s="435"/>
      <c r="S76" s="435"/>
      <c r="T76" s="799"/>
      <c r="U76" s="4"/>
      <c r="V76" s="4"/>
      <c r="W76" s="4"/>
      <c r="X76" s="4"/>
      <c r="Y76" s="4"/>
      <c r="Z76" s="4"/>
    </row>
    <row r="77" spans="1:26" ht="15.75" customHeight="1">
      <c r="A77" s="4"/>
      <c r="B77" s="4"/>
      <c r="C77" s="4"/>
      <c r="D77" s="435"/>
      <c r="E77" s="435"/>
      <c r="F77" s="435"/>
      <c r="G77" s="435"/>
      <c r="H77" s="435"/>
      <c r="I77" s="435"/>
      <c r="J77" s="435"/>
      <c r="K77" s="435"/>
      <c r="L77" s="435"/>
      <c r="M77" s="435"/>
      <c r="N77" s="435"/>
      <c r="O77" s="435"/>
      <c r="P77" s="435"/>
      <c r="Q77" s="435"/>
      <c r="R77" s="435"/>
      <c r="S77" s="435"/>
      <c r="T77" s="799"/>
      <c r="U77" s="4"/>
      <c r="V77" s="4"/>
      <c r="W77" s="4"/>
      <c r="X77" s="4"/>
      <c r="Y77" s="4"/>
      <c r="Z77" s="4"/>
    </row>
    <row r="78" spans="1:26" ht="15.75" customHeight="1">
      <c r="A78" s="4"/>
      <c r="B78" s="4"/>
      <c r="C78" s="4"/>
      <c r="D78" s="435"/>
      <c r="E78" s="435"/>
      <c r="F78" s="435"/>
      <c r="G78" s="435"/>
      <c r="H78" s="435"/>
      <c r="I78" s="435"/>
      <c r="J78" s="435"/>
      <c r="K78" s="435"/>
      <c r="L78" s="435"/>
      <c r="M78" s="435"/>
      <c r="N78" s="435"/>
      <c r="O78" s="435"/>
      <c r="P78" s="435"/>
      <c r="Q78" s="435"/>
      <c r="R78" s="435"/>
      <c r="S78" s="435"/>
      <c r="T78" s="799"/>
      <c r="U78" s="4"/>
      <c r="V78" s="4"/>
      <c r="W78" s="4"/>
      <c r="X78" s="4"/>
      <c r="Y78" s="4"/>
      <c r="Z78" s="4"/>
    </row>
    <row r="79" spans="1:26" ht="15.75" customHeight="1">
      <c r="A79" s="4"/>
      <c r="B79" s="4"/>
      <c r="C79" s="4"/>
      <c r="D79" s="435"/>
      <c r="E79" s="435"/>
      <c r="F79" s="435"/>
      <c r="G79" s="435"/>
      <c r="H79" s="435"/>
      <c r="I79" s="435"/>
      <c r="J79" s="435"/>
      <c r="K79" s="435"/>
      <c r="L79" s="435"/>
      <c r="M79" s="435"/>
      <c r="N79" s="435"/>
      <c r="O79" s="435"/>
      <c r="P79" s="435"/>
      <c r="Q79" s="435"/>
      <c r="R79" s="435"/>
      <c r="S79" s="435"/>
      <c r="T79" s="799"/>
      <c r="U79" s="4"/>
      <c r="V79" s="4"/>
      <c r="W79" s="4"/>
      <c r="X79" s="4"/>
      <c r="Y79" s="4"/>
      <c r="Z79" s="4"/>
    </row>
    <row r="80" spans="1:26" ht="15.75" customHeight="1">
      <c r="A80" s="4"/>
      <c r="B80" s="4"/>
      <c r="C80" s="4"/>
      <c r="D80" s="435"/>
      <c r="E80" s="435"/>
      <c r="F80" s="435"/>
      <c r="G80" s="435"/>
      <c r="H80" s="435"/>
      <c r="I80" s="435"/>
      <c r="J80" s="435"/>
      <c r="K80" s="435"/>
      <c r="L80" s="435"/>
      <c r="M80" s="435"/>
      <c r="N80" s="435"/>
      <c r="O80" s="435"/>
      <c r="P80" s="435"/>
      <c r="Q80" s="435"/>
      <c r="R80" s="435"/>
      <c r="S80" s="435"/>
      <c r="T80" s="799"/>
      <c r="U80" s="4"/>
      <c r="V80" s="4"/>
      <c r="W80" s="4"/>
      <c r="X80" s="4"/>
      <c r="Y80" s="4"/>
      <c r="Z80" s="4"/>
    </row>
    <row r="81" spans="1:26" ht="15.75" customHeight="1">
      <c r="A81" s="4"/>
      <c r="B81" s="4"/>
      <c r="C81" s="4"/>
      <c r="D81" s="435"/>
      <c r="E81" s="435"/>
      <c r="F81" s="435"/>
      <c r="G81" s="435"/>
      <c r="H81" s="435"/>
      <c r="I81" s="435"/>
      <c r="J81" s="435"/>
      <c r="K81" s="435"/>
      <c r="L81" s="435"/>
      <c r="M81" s="435"/>
      <c r="N81" s="435"/>
      <c r="O81" s="435"/>
      <c r="P81" s="435"/>
      <c r="Q81" s="435"/>
      <c r="R81" s="435"/>
      <c r="S81" s="435"/>
      <c r="T81" s="799"/>
      <c r="U81" s="4"/>
      <c r="V81" s="4"/>
      <c r="W81" s="4"/>
      <c r="X81" s="4"/>
      <c r="Y81" s="4"/>
      <c r="Z81" s="4"/>
    </row>
    <row r="82" spans="1:26" ht="15.75" customHeight="1">
      <c r="A82" s="4"/>
      <c r="B82" s="4"/>
      <c r="C82" s="4"/>
      <c r="D82" s="435"/>
      <c r="E82" s="435"/>
      <c r="F82" s="435"/>
      <c r="G82" s="435"/>
      <c r="H82" s="435"/>
      <c r="I82" s="435"/>
      <c r="J82" s="435"/>
      <c r="K82" s="435"/>
      <c r="L82" s="435"/>
      <c r="M82" s="435"/>
      <c r="N82" s="435"/>
      <c r="O82" s="435"/>
      <c r="P82" s="435"/>
      <c r="Q82" s="435"/>
      <c r="R82" s="435"/>
      <c r="S82" s="435"/>
      <c r="T82" s="799"/>
      <c r="U82" s="4"/>
      <c r="V82" s="4"/>
      <c r="W82" s="4"/>
      <c r="X82" s="4"/>
      <c r="Y82" s="4"/>
      <c r="Z82" s="4"/>
    </row>
    <row r="83" spans="1:26" ht="15.75" customHeight="1">
      <c r="A83" s="4"/>
      <c r="B83" s="4"/>
      <c r="C83" s="4"/>
      <c r="D83" s="435"/>
      <c r="E83" s="435"/>
      <c r="F83" s="435"/>
      <c r="G83" s="435"/>
      <c r="H83" s="435"/>
      <c r="I83" s="435"/>
      <c r="J83" s="435"/>
      <c r="K83" s="435"/>
      <c r="L83" s="435"/>
      <c r="M83" s="435"/>
      <c r="N83" s="435"/>
      <c r="O83" s="435"/>
      <c r="P83" s="435"/>
      <c r="Q83" s="435"/>
      <c r="R83" s="435"/>
      <c r="S83" s="435"/>
      <c r="T83" s="799"/>
      <c r="U83" s="4"/>
      <c r="V83" s="4"/>
      <c r="W83" s="4"/>
      <c r="X83" s="4"/>
      <c r="Y83" s="4"/>
      <c r="Z83" s="4"/>
    </row>
    <row r="84" spans="1:26" ht="15.75" customHeight="1">
      <c r="A84" s="4"/>
      <c r="B84" s="4"/>
      <c r="C84" s="4"/>
      <c r="D84" s="435"/>
      <c r="E84" s="435"/>
      <c r="F84" s="435"/>
      <c r="G84" s="435"/>
      <c r="H84" s="435"/>
      <c r="I84" s="435"/>
      <c r="J84" s="435"/>
      <c r="K84" s="435"/>
      <c r="L84" s="435"/>
      <c r="M84" s="435"/>
      <c r="N84" s="435"/>
      <c r="O84" s="435"/>
      <c r="P84" s="435"/>
      <c r="Q84" s="435"/>
      <c r="R84" s="435"/>
      <c r="S84" s="435"/>
      <c r="T84" s="799"/>
      <c r="U84" s="4"/>
      <c r="V84" s="4"/>
      <c r="W84" s="4"/>
      <c r="X84" s="4"/>
      <c r="Y84" s="4"/>
      <c r="Z84" s="4"/>
    </row>
    <row r="85" spans="1:26" ht="15.75" customHeight="1">
      <c r="A85" s="4"/>
      <c r="B85" s="4"/>
      <c r="C85" s="4"/>
      <c r="D85" s="435"/>
      <c r="E85" s="435"/>
      <c r="F85" s="435"/>
      <c r="G85" s="435"/>
      <c r="H85" s="435"/>
      <c r="I85" s="435"/>
      <c r="J85" s="435"/>
      <c r="K85" s="435"/>
      <c r="L85" s="435"/>
      <c r="M85" s="435"/>
      <c r="N85" s="435"/>
      <c r="O85" s="435"/>
      <c r="P85" s="435"/>
      <c r="Q85" s="435"/>
      <c r="R85" s="435"/>
      <c r="S85" s="435"/>
      <c r="T85" s="799"/>
      <c r="U85" s="4"/>
      <c r="V85" s="4"/>
      <c r="W85" s="4"/>
      <c r="X85" s="4"/>
      <c r="Y85" s="4"/>
      <c r="Z85" s="4"/>
    </row>
    <row r="86" spans="1:26" ht="15.75" customHeight="1">
      <c r="A86" s="4"/>
      <c r="B86" s="4"/>
      <c r="C86" s="4"/>
      <c r="D86" s="435"/>
      <c r="E86" s="435"/>
      <c r="F86" s="435"/>
      <c r="G86" s="435"/>
      <c r="H86" s="435"/>
      <c r="I86" s="435"/>
      <c r="J86" s="435"/>
      <c r="K86" s="435"/>
      <c r="L86" s="435"/>
      <c r="M86" s="435"/>
      <c r="N86" s="435"/>
      <c r="O86" s="435"/>
      <c r="P86" s="435"/>
      <c r="Q86" s="435"/>
      <c r="R86" s="435"/>
      <c r="S86" s="435"/>
      <c r="T86" s="799"/>
      <c r="U86" s="4"/>
      <c r="V86" s="4"/>
      <c r="W86" s="4"/>
      <c r="X86" s="4"/>
      <c r="Y86" s="4"/>
      <c r="Z86" s="4"/>
    </row>
    <row r="87" spans="1:26" ht="15.75" customHeight="1">
      <c r="A87" s="4"/>
      <c r="B87" s="4"/>
      <c r="C87" s="4"/>
      <c r="D87" s="435"/>
      <c r="E87" s="435"/>
      <c r="F87" s="435"/>
      <c r="G87" s="435"/>
      <c r="H87" s="435"/>
      <c r="I87" s="435"/>
      <c r="J87" s="435"/>
      <c r="K87" s="435"/>
      <c r="L87" s="435"/>
      <c r="M87" s="435"/>
      <c r="N87" s="435"/>
      <c r="O87" s="435"/>
      <c r="P87" s="435"/>
      <c r="Q87" s="435"/>
      <c r="R87" s="435"/>
      <c r="S87" s="435"/>
      <c r="T87" s="799"/>
      <c r="U87" s="4"/>
      <c r="V87" s="4"/>
      <c r="W87" s="4"/>
      <c r="X87" s="4"/>
      <c r="Y87" s="4"/>
      <c r="Z87" s="4"/>
    </row>
    <row r="88" spans="1:26" ht="15.75" customHeight="1">
      <c r="A88" s="4"/>
      <c r="B88" s="4"/>
      <c r="C88" s="4"/>
      <c r="D88" s="435"/>
      <c r="E88" s="435"/>
      <c r="F88" s="435"/>
      <c r="G88" s="435"/>
      <c r="H88" s="435"/>
      <c r="I88" s="435"/>
      <c r="J88" s="435"/>
      <c r="K88" s="435"/>
      <c r="L88" s="435"/>
      <c r="M88" s="435"/>
      <c r="N88" s="435"/>
      <c r="O88" s="435"/>
      <c r="P88" s="435"/>
      <c r="Q88" s="435"/>
      <c r="R88" s="435"/>
      <c r="S88" s="435"/>
      <c r="T88" s="799"/>
      <c r="U88" s="4"/>
      <c r="V88" s="4"/>
      <c r="W88" s="4"/>
      <c r="X88" s="4"/>
      <c r="Y88" s="4"/>
      <c r="Z88" s="4"/>
    </row>
    <row r="89" spans="1:26" ht="15.75" customHeight="1">
      <c r="A89" s="4"/>
      <c r="B89" s="4"/>
      <c r="C89" s="4"/>
      <c r="D89" s="435"/>
      <c r="E89" s="435"/>
      <c r="F89" s="435"/>
      <c r="G89" s="435"/>
      <c r="H89" s="435"/>
      <c r="I89" s="435"/>
      <c r="J89" s="435"/>
      <c r="K89" s="435"/>
      <c r="L89" s="435"/>
      <c r="M89" s="435"/>
      <c r="N89" s="435"/>
      <c r="O89" s="435"/>
      <c r="P89" s="435"/>
      <c r="Q89" s="435"/>
      <c r="R89" s="435"/>
      <c r="S89" s="435"/>
      <c r="T89" s="799"/>
      <c r="U89" s="4"/>
      <c r="V89" s="4"/>
      <c r="W89" s="4"/>
      <c r="X89" s="4"/>
      <c r="Y89" s="4"/>
      <c r="Z89" s="4"/>
    </row>
    <row r="90" spans="1:26" ht="15.75" customHeight="1">
      <c r="A90" s="4"/>
      <c r="B90" s="4"/>
      <c r="C90" s="4"/>
      <c r="D90" s="435"/>
      <c r="E90" s="435"/>
      <c r="F90" s="435"/>
      <c r="G90" s="435"/>
      <c r="H90" s="435"/>
      <c r="I90" s="435"/>
      <c r="J90" s="435"/>
      <c r="K90" s="435"/>
      <c r="L90" s="435"/>
      <c r="M90" s="435"/>
      <c r="N90" s="435"/>
      <c r="O90" s="435"/>
      <c r="P90" s="435"/>
      <c r="Q90" s="435"/>
      <c r="R90" s="435"/>
      <c r="S90" s="435"/>
      <c r="T90" s="799"/>
      <c r="U90" s="4"/>
      <c r="V90" s="4"/>
      <c r="W90" s="4"/>
      <c r="X90" s="4"/>
      <c r="Y90" s="4"/>
      <c r="Z90" s="4"/>
    </row>
    <row r="91" spans="1:26" ht="15.75" customHeight="1">
      <c r="A91" s="4"/>
      <c r="B91" s="4"/>
      <c r="C91" s="4"/>
      <c r="D91" s="435"/>
      <c r="E91" s="435"/>
      <c r="F91" s="435"/>
      <c r="G91" s="435"/>
      <c r="H91" s="435"/>
      <c r="I91" s="435"/>
      <c r="J91" s="435"/>
      <c r="K91" s="435"/>
      <c r="L91" s="435"/>
      <c r="M91" s="435"/>
      <c r="N91" s="435"/>
      <c r="O91" s="435"/>
      <c r="P91" s="435"/>
      <c r="Q91" s="435"/>
      <c r="R91" s="435"/>
      <c r="S91" s="435"/>
      <c r="T91" s="799"/>
      <c r="U91" s="4"/>
      <c r="V91" s="4"/>
      <c r="W91" s="4"/>
      <c r="X91" s="4"/>
      <c r="Y91" s="4"/>
      <c r="Z91" s="4"/>
    </row>
    <row r="92" spans="1:26" ht="15.75" customHeight="1">
      <c r="A92" s="4"/>
      <c r="B92" s="4"/>
      <c r="C92" s="4"/>
      <c r="D92" s="435"/>
      <c r="E92" s="435"/>
      <c r="F92" s="435"/>
      <c r="G92" s="435"/>
      <c r="H92" s="435"/>
      <c r="I92" s="435"/>
      <c r="J92" s="435"/>
      <c r="K92" s="435"/>
      <c r="L92" s="435"/>
      <c r="M92" s="435"/>
      <c r="N92" s="435"/>
      <c r="O92" s="435"/>
      <c r="P92" s="435"/>
      <c r="Q92" s="435"/>
      <c r="R92" s="435"/>
      <c r="S92" s="435"/>
      <c r="T92" s="799"/>
      <c r="U92" s="4"/>
      <c r="V92" s="4"/>
      <c r="W92" s="4"/>
      <c r="X92" s="4"/>
      <c r="Y92" s="4"/>
      <c r="Z92" s="4"/>
    </row>
    <row r="93" spans="1:26" ht="15.75" customHeight="1">
      <c r="A93" s="4"/>
      <c r="B93" s="4"/>
      <c r="C93" s="4"/>
      <c r="D93" s="435"/>
      <c r="E93" s="435"/>
      <c r="F93" s="435"/>
      <c r="G93" s="435"/>
      <c r="H93" s="435"/>
      <c r="I93" s="435"/>
      <c r="J93" s="435"/>
      <c r="K93" s="435"/>
      <c r="L93" s="435"/>
      <c r="M93" s="435"/>
      <c r="N93" s="435"/>
      <c r="O93" s="435"/>
      <c r="P93" s="435"/>
      <c r="Q93" s="435"/>
      <c r="R93" s="435"/>
      <c r="S93" s="435"/>
      <c r="T93" s="799"/>
      <c r="U93" s="4"/>
      <c r="V93" s="4"/>
      <c r="W93" s="4"/>
      <c r="X93" s="4"/>
      <c r="Y93" s="4"/>
      <c r="Z93" s="4"/>
    </row>
    <row r="94" spans="1:26" ht="15.75" customHeight="1">
      <c r="A94" s="4"/>
      <c r="B94" s="4"/>
      <c r="C94" s="4"/>
      <c r="D94" s="435"/>
      <c r="E94" s="435"/>
      <c r="F94" s="435"/>
      <c r="G94" s="435"/>
      <c r="H94" s="435"/>
      <c r="I94" s="435"/>
      <c r="J94" s="435"/>
      <c r="K94" s="435"/>
      <c r="L94" s="435"/>
      <c r="M94" s="435"/>
      <c r="N94" s="435"/>
      <c r="O94" s="435"/>
      <c r="P94" s="435"/>
      <c r="Q94" s="435"/>
      <c r="R94" s="435"/>
      <c r="S94" s="435"/>
      <c r="T94" s="799"/>
      <c r="U94" s="4"/>
      <c r="V94" s="4"/>
      <c r="W94" s="4"/>
      <c r="X94" s="4"/>
      <c r="Y94" s="4"/>
      <c r="Z94" s="4"/>
    </row>
    <row r="95" spans="1:26" ht="15.75" customHeight="1">
      <c r="A95" s="4"/>
      <c r="B95" s="4"/>
      <c r="C95" s="4"/>
      <c r="D95" s="435"/>
      <c r="E95" s="435"/>
      <c r="F95" s="435"/>
      <c r="G95" s="435"/>
      <c r="H95" s="435"/>
      <c r="I95" s="435"/>
      <c r="J95" s="435"/>
      <c r="K95" s="435"/>
      <c r="L95" s="435"/>
      <c r="M95" s="435"/>
      <c r="N95" s="435"/>
      <c r="O95" s="435"/>
      <c r="P95" s="435"/>
      <c r="Q95" s="435"/>
      <c r="R95" s="435"/>
      <c r="S95" s="435"/>
      <c r="T95" s="799"/>
      <c r="U95" s="4"/>
      <c r="V95" s="4"/>
      <c r="W95" s="4"/>
      <c r="X95" s="4"/>
      <c r="Y95" s="4"/>
      <c r="Z95" s="4"/>
    </row>
    <row r="96" spans="1:26" ht="15.75" customHeight="1">
      <c r="A96" s="4"/>
      <c r="B96" s="4"/>
      <c r="C96" s="4"/>
      <c r="D96" s="435"/>
      <c r="E96" s="435"/>
      <c r="F96" s="435"/>
      <c r="G96" s="435"/>
      <c r="H96" s="435"/>
      <c r="I96" s="435"/>
      <c r="J96" s="435"/>
      <c r="K96" s="435"/>
      <c r="L96" s="435"/>
      <c r="M96" s="435"/>
      <c r="N96" s="435"/>
      <c r="O96" s="435"/>
      <c r="P96" s="435"/>
      <c r="Q96" s="435"/>
      <c r="R96" s="435"/>
      <c r="S96" s="435"/>
      <c r="T96" s="799"/>
      <c r="U96" s="4"/>
      <c r="V96" s="4"/>
      <c r="W96" s="4"/>
      <c r="X96" s="4"/>
      <c r="Y96" s="4"/>
      <c r="Z96" s="4"/>
    </row>
    <row r="97" spans="1:26" ht="15.75" customHeight="1">
      <c r="A97" s="4"/>
      <c r="B97" s="4"/>
      <c r="C97" s="4"/>
      <c r="D97" s="435"/>
      <c r="E97" s="435"/>
      <c r="F97" s="435"/>
      <c r="G97" s="435"/>
      <c r="H97" s="435"/>
      <c r="I97" s="435"/>
      <c r="J97" s="435"/>
      <c r="K97" s="435"/>
      <c r="L97" s="435"/>
      <c r="M97" s="435"/>
      <c r="N97" s="435"/>
      <c r="O97" s="435"/>
      <c r="P97" s="435"/>
      <c r="Q97" s="435"/>
      <c r="R97" s="435"/>
      <c r="S97" s="435"/>
      <c r="T97" s="799"/>
      <c r="U97" s="4"/>
      <c r="V97" s="4"/>
      <c r="W97" s="4"/>
      <c r="X97" s="4"/>
      <c r="Y97" s="4"/>
      <c r="Z97" s="4"/>
    </row>
    <row r="98" spans="1:26" ht="15.75" customHeight="1">
      <c r="A98" s="4"/>
      <c r="B98" s="4"/>
      <c r="C98" s="4"/>
      <c r="D98" s="435"/>
      <c r="E98" s="435"/>
      <c r="F98" s="435"/>
      <c r="G98" s="435"/>
      <c r="H98" s="435"/>
      <c r="I98" s="435"/>
      <c r="J98" s="435"/>
      <c r="K98" s="435"/>
      <c r="L98" s="435"/>
      <c r="M98" s="435"/>
      <c r="N98" s="435"/>
      <c r="O98" s="435"/>
      <c r="P98" s="435"/>
      <c r="Q98" s="435"/>
      <c r="R98" s="435"/>
      <c r="S98" s="435"/>
      <c r="T98" s="799"/>
      <c r="U98" s="4"/>
      <c r="V98" s="4"/>
      <c r="W98" s="4"/>
      <c r="X98" s="4"/>
      <c r="Y98" s="4"/>
      <c r="Z98" s="4"/>
    </row>
    <row r="99" spans="1:26" ht="15.75" customHeight="1">
      <c r="A99" s="4"/>
      <c r="B99" s="4"/>
      <c r="C99" s="4"/>
      <c r="D99" s="435"/>
      <c r="E99" s="435"/>
      <c r="F99" s="435"/>
      <c r="G99" s="435"/>
      <c r="H99" s="435"/>
      <c r="I99" s="435"/>
      <c r="J99" s="435"/>
      <c r="K99" s="435"/>
      <c r="L99" s="435"/>
      <c r="M99" s="435"/>
      <c r="N99" s="435"/>
      <c r="O99" s="435"/>
      <c r="P99" s="435"/>
      <c r="Q99" s="435"/>
      <c r="R99" s="435"/>
      <c r="S99" s="435"/>
      <c r="T99" s="799"/>
      <c r="U99" s="4"/>
      <c r="V99" s="4"/>
      <c r="W99" s="4"/>
      <c r="X99" s="4"/>
      <c r="Y99" s="4"/>
      <c r="Z99" s="4"/>
    </row>
    <row r="100" spans="1:26" ht="15.75" customHeight="1">
      <c r="A100" s="4"/>
      <c r="B100" s="4"/>
      <c r="C100" s="4"/>
      <c r="D100" s="435"/>
      <c r="E100" s="435"/>
      <c r="F100" s="435"/>
      <c r="G100" s="435"/>
      <c r="H100" s="435"/>
      <c r="I100" s="435"/>
      <c r="J100" s="435"/>
      <c r="K100" s="435"/>
      <c r="L100" s="435"/>
      <c r="M100" s="435"/>
      <c r="N100" s="435"/>
      <c r="O100" s="435"/>
      <c r="P100" s="435"/>
      <c r="Q100" s="435"/>
      <c r="R100" s="435"/>
      <c r="S100" s="435"/>
      <c r="T100" s="799"/>
      <c r="U100" s="4"/>
      <c r="V100" s="4"/>
      <c r="W100" s="4"/>
      <c r="X100" s="4"/>
      <c r="Y100" s="4"/>
      <c r="Z100" s="4"/>
    </row>
    <row r="101" spans="1:26" ht="15.75" customHeight="1">
      <c r="A101" s="4"/>
      <c r="B101" s="4"/>
      <c r="C101" s="4"/>
      <c r="D101" s="435"/>
      <c r="E101" s="435"/>
      <c r="F101" s="435"/>
      <c r="G101" s="435"/>
      <c r="H101" s="435"/>
      <c r="I101" s="435"/>
      <c r="J101" s="435"/>
      <c r="K101" s="435"/>
      <c r="L101" s="435"/>
      <c r="M101" s="435"/>
      <c r="N101" s="435"/>
      <c r="O101" s="435"/>
      <c r="P101" s="435"/>
      <c r="Q101" s="435"/>
      <c r="R101" s="435"/>
      <c r="S101" s="435"/>
      <c r="T101" s="799"/>
      <c r="U101" s="4"/>
      <c r="V101" s="4"/>
      <c r="W101" s="4"/>
      <c r="X101" s="4"/>
      <c r="Y101" s="4"/>
      <c r="Z101" s="4"/>
    </row>
    <row r="102" spans="1:26" ht="15.75" customHeight="1">
      <c r="A102" s="4"/>
      <c r="B102" s="4"/>
      <c r="C102" s="4"/>
      <c r="D102" s="435"/>
      <c r="E102" s="435"/>
      <c r="F102" s="435"/>
      <c r="G102" s="435"/>
      <c r="H102" s="435"/>
      <c r="I102" s="435"/>
      <c r="J102" s="435"/>
      <c r="K102" s="435"/>
      <c r="L102" s="435"/>
      <c r="M102" s="435"/>
      <c r="N102" s="435"/>
      <c r="O102" s="435"/>
      <c r="P102" s="435"/>
      <c r="Q102" s="435"/>
      <c r="R102" s="435"/>
      <c r="S102" s="435"/>
      <c r="T102" s="799"/>
      <c r="U102" s="4"/>
      <c r="V102" s="4"/>
      <c r="W102" s="4"/>
      <c r="X102" s="4"/>
      <c r="Y102" s="4"/>
      <c r="Z102" s="4"/>
    </row>
    <row r="103" spans="1:26" ht="15.75" customHeight="1">
      <c r="A103" s="4"/>
      <c r="B103" s="4"/>
      <c r="C103" s="4"/>
      <c r="D103" s="435"/>
      <c r="E103" s="435"/>
      <c r="F103" s="435"/>
      <c r="G103" s="435"/>
      <c r="H103" s="435"/>
      <c r="I103" s="435"/>
      <c r="J103" s="435"/>
      <c r="K103" s="435"/>
      <c r="L103" s="435"/>
      <c r="M103" s="435"/>
      <c r="N103" s="435"/>
      <c r="O103" s="435"/>
      <c r="P103" s="435"/>
      <c r="Q103" s="435"/>
      <c r="R103" s="435"/>
      <c r="S103" s="435"/>
      <c r="T103" s="799"/>
      <c r="U103" s="4"/>
      <c r="V103" s="4"/>
      <c r="W103" s="4"/>
      <c r="X103" s="4"/>
      <c r="Y103" s="4"/>
      <c r="Z103" s="4"/>
    </row>
    <row r="104" spans="1:26" ht="15.75" customHeight="1">
      <c r="A104" s="4"/>
      <c r="B104" s="4"/>
      <c r="C104" s="4"/>
      <c r="D104" s="435"/>
      <c r="E104" s="435"/>
      <c r="F104" s="435"/>
      <c r="G104" s="435"/>
      <c r="H104" s="435"/>
      <c r="I104" s="435"/>
      <c r="J104" s="435"/>
      <c r="K104" s="435"/>
      <c r="L104" s="435"/>
      <c r="M104" s="435"/>
      <c r="N104" s="435"/>
      <c r="O104" s="435"/>
      <c r="P104" s="435"/>
      <c r="Q104" s="435"/>
      <c r="R104" s="435"/>
      <c r="S104" s="435"/>
      <c r="T104" s="799"/>
      <c r="U104" s="4"/>
      <c r="V104" s="4"/>
      <c r="W104" s="4"/>
      <c r="X104" s="4"/>
      <c r="Y104" s="4"/>
      <c r="Z104" s="4"/>
    </row>
    <row r="105" spans="1:26" ht="15.75" customHeight="1">
      <c r="A105" s="4"/>
      <c r="B105" s="4"/>
      <c r="C105" s="4"/>
      <c r="D105" s="435"/>
      <c r="E105" s="435"/>
      <c r="F105" s="435"/>
      <c r="G105" s="435"/>
      <c r="H105" s="435"/>
      <c r="I105" s="435"/>
      <c r="J105" s="435"/>
      <c r="K105" s="435"/>
      <c r="L105" s="435"/>
      <c r="M105" s="435"/>
      <c r="N105" s="435"/>
      <c r="O105" s="435"/>
      <c r="P105" s="435"/>
      <c r="Q105" s="435"/>
      <c r="R105" s="435"/>
      <c r="S105" s="435"/>
      <c r="T105" s="799"/>
      <c r="U105" s="4"/>
      <c r="V105" s="4"/>
      <c r="W105" s="4"/>
      <c r="X105" s="4"/>
      <c r="Y105" s="4"/>
      <c r="Z105" s="4"/>
    </row>
    <row r="106" spans="1:26" ht="15.75" customHeight="1">
      <c r="A106" s="4"/>
      <c r="B106" s="4"/>
      <c r="C106" s="4"/>
      <c r="D106" s="435"/>
      <c r="E106" s="435"/>
      <c r="F106" s="435"/>
      <c r="G106" s="435"/>
      <c r="H106" s="435"/>
      <c r="I106" s="435"/>
      <c r="J106" s="435"/>
      <c r="K106" s="435"/>
      <c r="L106" s="435"/>
      <c r="M106" s="435"/>
      <c r="N106" s="435"/>
      <c r="O106" s="435"/>
      <c r="P106" s="435"/>
      <c r="Q106" s="435"/>
      <c r="R106" s="435"/>
      <c r="S106" s="435"/>
      <c r="T106" s="799"/>
      <c r="U106" s="4"/>
      <c r="V106" s="4"/>
      <c r="W106" s="4"/>
      <c r="X106" s="4"/>
      <c r="Y106" s="4"/>
      <c r="Z106" s="4"/>
    </row>
    <row r="107" spans="1:26" ht="15.75" customHeight="1">
      <c r="A107" s="4"/>
      <c r="B107" s="4"/>
      <c r="C107" s="4"/>
      <c r="D107" s="435"/>
      <c r="E107" s="435"/>
      <c r="F107" s="435"/>
      <c r="G107" s="435"/>
      <c r="H107" s="435"/>
      <c r="I107" s="435"/>
      <c r="J107" s="435"/>
      <c r="K107" s="435"/>
      <c r="L107" s="435"/>
      <c r="M107" s="435"/>
      <c r="N107" s="435"/>
      <c r="O107" s="435"/>
      <c r="P107" s="435"/>
      <c r="Q107" s="435"/>
      <c r="R107" s="435"/>
      <c r="S107" s="435"/>
      <c r="T107" s="799"/>
      <c r="U107" s="4"/>
      <c r="V107" s="4"/>
      <c r="W107" s="4"/>
      <c r="X107" s="4"/>
      <c r="Y107" s="4"/>
      <c r="Z107" s="4"/>
    </row>
    <row r="108" spans="1:26" ht="15.75" customHeight="1">
      <c r="A108" s="4"/>
      <c r="B108" s="4"/>
      <c r="C108" s="4"/>
      <c r="D108" s="435"/>
      <c r="E108" s="435"/>
      <c r="F108" s="435"/>
      <c r="G108" s="435"/>
      <c r="H108" s="435"/>
      <c r="I108" s="435"/>
      <c r="J108" s="435"/>
      <c r="K108" s="435"/>
      <c r="L108" s="435"/>
      <c r="M108" s="435"/>
      <c r="N108" s="435"/>
      <c r="O108" s="435"/>
      <c r="P108" s="435"/>
      <c r="Q108" s="435"/>
      <c r="R108" s="435"/>
      <c r="S108" s="435"/>
      <c r="T108" s="799"/>
      <c r="U108" s="4"/>
      <c r="V108" s="4"/>
      <c r="W108" s="4"/>
      <c r="X108" s="4"/>
      <c r="Y108" s="4"/>
      <c r="Z108" s="4"/>
    </row>
    <row r="109" spans="1:26" ht="15.75" customHeight="1">
      <c r="A109" s="4"/>
      <c r="B109" s="4"/>
      <c r="C109" s="4"/>
      <c r="D109" s="435"/>
      <c r="E109" s="435"/>
      <c r="F109" s="435"/>
      <c r="G109" s="435"/>
      <c r="H109" s="435"/>
      <c r="I109" s="435"/>
      <c r="J109" s="435"/>
      <c r="K109" s="435"/>
      <c r="L109" s="435"/>
      <c r="M109" s="435"/>
      <c r="N109" s="435"/>
      <c r="O109" s="435"/>
      <c r="P109" s="435"/>
      <c r="Q109" s="435"/>
      <c r="R109" s="435"/>
      <c r="S109" s="435"/>
      <c r="T109" s="799"/>
      <c r="U109" s="4"/>
      <c r="V109" s="4"/>
      <c r="W109" s="4"/>
      <c r="X109" s="4"/>
      <c r="Y109" s="4"/>
      <c r="Z109" s="4"/>
    </row>
    <row r="110" spans="1:26" ht="15.75" customHeight="1">
      <c r="A110" s="4"/>
      <c r="B110" s="4"/>
      <c r="C110" s="4"/>
      <c r="D110" s="435"/>
      <c r="E110" s="435"/>
      <c r="F110" s="435"/>
      <c r="G110" s="435"/>
      <c r="H110" s="435"/>
      <c r="I110" s="435"/>
      <c r="J110" s="435"/>
      <c r="K110" s="435"/>
      <c r="L110" s="435"/>
      <c r="M110" s="435"/>
      <c r="N110" s="435"/>
      <c r="O110" s="435"/>
      <c r="P110" s="435"/>
      <c r="Q110" s="435"/>
      <c r="R110" s="435"/>
      <c r="S110" s="435"/>
      <c r="T110" s="799"/>
      <c r="U110" s="4"/>
      <c r="V110" s="4"/>
      <c r="W110" s="4"/>
      <c r="X110" s="4"/>
      <c r="Y110" s="4"/>
      <c r="Z110" s="4"/>
    </row>
    <row r="111" spans="1:26" ht="15.75" customHeight="1">
      <c r="A111" s="4"/>
      <c r="B111" s="4"/>
      <c r="C111" s="4"/>
      <c r="D111" s="435"/>
      <c r="E111" s="435"/>
      <c r="F111" s="435"/>
      <c r="G111" s="435"/>
      <c r="H111" s="435"/>
      <c r="I111" s="435"/>
      <c r="J111" s="435"/>
      <c r="K111" s="435"/>
      <c r="L111" s="435"/>
      <c r="M111" s="435"/>
      <c r="N111" s="435"/>
      <c r="O111" s="435"/>
      <c r="P111" s="435"/>
      <c r="Q111" s="435"/>
      <c r="R111" s="435"/>
      <c r="S111" s="435"/>
      <c r="T111" s="799"/>
      <c r="U111" s="4"/>
      <c r="V111" s="4"/>
      <c r="W111" s="4"/>
      <c r="X111" s="4"/>
      <c r="Y111" s="4"/>
      <c r="Z111" s="4"/>
    </row>
    <row r="112" spans="1:26" ht="15.75" customHeight="1">
      <c r="A112" s="4"/>
      <c r="B112" s="4"/>
      <c r="C112" s="4"/>
      <c r="D112" s="435"/>
      <c r="E112" s="435"/>
      <c r="F112" s="435"/>
      <c r="G112" s="435"/>
      <c r="H112" s="435"/>
      <c r="I112" s="435"/>
      <c r="J112" s="435"/>
      <c r="K112" s="435"/>
      <c r="L112" s="435"/>
      <c r="M112" s="435"/>
      <c r="N112" s="435"/>
      <c r="O112" s="435"/>
      <c r="P112" s="435"/>
      <c r="Q112" s="435"/>
      <c r="R112" s="435"/>
      <c r="S112" s="435"/>
      <c r="T112" s="799"/>
      <c r="U112" s="4"/>
      <c r="V112" s="4"/>
      <c r="W112" s="4"/>
      <c r="X112" s="4"/>
      <c r="Y112" s="4"/>
      <c r="Z112" s="4"/>
    </row>
    <row r="113" spans="1:26" ht="15.75" customHeight="1">
      <c r="A113" s="4"/>
      <c r="B113" s="4"/>
      <c r="C113" s="4"/>
      <c r="D113" s="435"/>
      <c r="E113" s="435"/>
      <c r="F113" s="435"/>
      <c r="G113" s="435"/>
      <c r="H113" s="435"/>
      <c r="I113" s="435"/>
      <c r="J113" s="435"/>
      <c r="K113" s="435"/>
      <c r="L113" s="435"/>
      <c r="M113" s="435"/>
      <c r="N113" s="435"/>
      <c r="O113" s="435"/>
      <c r="P113" s="435"/>
      <c r="Q113" s="435"/>
      <c r="R113" s="435"/>
      <c r="S113" s="435"/>
      <c r="T113" s="799"/>
      <c r="U113" s="4"/>
      <c r="V113" s="4"/>
      <c r="W113" s="4"/>
      <c r="X113" s="4"/>
      <c r="Y113" s="4"/>
      <c r="Z113" s="4"/>
    </row>
    <row r="114" spans="1:26" ht="15.75" customHeight="1">
      <c r="A114" s="4"/>
      <c r="B114" s="4"/>
      <c r="C114" s="4"/>
      <c r="D114" s="435"/>
      <c r="E114" s="435"/>
      <c r="F114" s="435"/>
      <c r="G114" s="435"/>
      <c r="H114" s="435"/>
      <c r="I114" s="435"/>
      <c r="J114" s="435"/>
      <c r="K114" s="435"/>
      <c r="L114" s="435"/>
      <c r="M114" s="435"/>
      <c r="N114" s="435"/>
      <c r="O114" s="435"/>
      <c r="P114" s="435"/>
      <c r="Q114" s="435"/>
      <c r="R114" s="435"/>
      <c r="S114" s="435"/>
      <c r="T114" s="799"/>
      <c r="U114" s="4"/>
      <c r="V114" s="4"/>
      <c r="W114" s="4"/>
      <c r="X114" s="4"/>
      <c r="Y114" s="4"/>
      <c r="Z114" s="4"/>
    </row>
    <row r="115" spans="1:26" ht="15.75" customHeight="1">
      <c r="A115" s="4"/>
      <c r="B115" s="4"/>
      <c r="C115" s="4"/>
      <c r="D115" s="435"/>
      <c r="E115" s="435"/>
      <c r="F115" s="435"/>
      <c r="G115" s="435"/>
      <c r="H115" s="435"/>
      <c r="I115" s="435"/>
      <c r="J115" s="435"/>
      <c r="K115" s="435"/>
      <c r="L115" s="435"/>
      <c r="M115" s="435"/>
      <c r="N115" s="435"/>
      <c r="O115" s="435"/>
      <c r="P115" s="435"/>
      <c r="Q115" s="435"/>
      <c r="R115" s="435"/>
      <c r="S115" s="435"/>
      <c r="T115" s="799"/>
      <c r="U115" s="4"/>
      <c r="V115" s="4"/>
      <c r="W115" s="4"/>
      <c r="X115" s="4"/>
      <c r="Y115" s="4"/>
      <c r="Z115" s="4"/>
    </row>
    <row r="116" spans="1:26" ht="15.75" customHeight="1">
      <c r="A116" s="4"/>
      <c r="B116" s="4"/>
      <c r="C116" s="4"/>
      <c r="D116" s="435"/>
      <c r="E116" s="435"/>
      <c r="F116" s="435"/>
      <c r="G116" s="435"/>
      <c r="H116" s="435"/>
      <c r="I116" s="435"/>
      <c r="J116" s="435"/>
      <c r="K116" s="435"/>
      <c r="L116" s="435"/>
      <c r="M116" s="435"/>
      <c r="N116" s="435"/>
      <c r="O116" s="435"/>
      <c r="P116" s="435"/>
      <c r="Q116" s="435"/>
      <c r="R116" s="435"/>
      <c r="S116" s="435"/>
      <c r="T116" s="799"/>
      <c r="U116" s="4"/>
      <c r="V116" s="4"/>
      <c r="W116" s="4"/>
      <c r="X116" s="4"/>
      <c r="Y116" s="4"/>
      <c r="Z116" s="4"/>
    </row>
    <row r="117" spans="1:26" ht="15.75" customHeight="1">
      <c r="A117" s="4"/>
      <c r="B117" s="4"/>
      <c r="C117" s="4"/>
      <c r="D117" s="435"/>
      <c r="E117" s="435"/>
      <c r="F117" s="435"/>
      <c r="G117" s="435"/>
      <c r="H117" s="435"/>
      <c r="I117" s="435"/>
      <c r="J117" s="435"/>
      <c r="K117" s="435"/>
      <c r="L117" s="435"/>
      <c r="M117" s="435"/>
      <c r="N117" s="435"/>
      <c r="O117" s="435"/>
      <c r="P117" s="435"/>
      <c r="Q117" s="435"/>
      <c r="R117" s="435"/>
      <c r="S117" s="435"/>
      <c r="T117" s="799"/>
      <c r="U117" s="4"/>
      <c r="V117" s="4"/>
      <c r="W117" s="4"/>
      <c r="X117" s="4"/>
      <c r="Y117" s="4"/>
      <c r="Z117" s="4"/>
    </row>
    <row r="118" spans="1:26" ht="15.75" customHeight="1">
      <c r="A118" s="4"/>
      <c r="B118" s="4"/>
      <c r="C118" s="4"/>
      <c r="D118" s="435"/>
      <c r="E118" s="435"/>
      <c r="F118" s="435"/>
      <c r="G118" s="435"/>
      <c r="H118" s="435"/>
      <c r="I118" s="435"/>
      <c r="J118" s="435"/>
      <c r="K118" s="435"/>
      <c r="L118" s="435"/>
      <c r="M118" s="435"/>
      <c r="N118" s="435"/>
      <c r="O118" s="435"/>
      <c r="P118" s="435"/>
      <c r="Q118" s="435"/>
      <c r="R118" s="435"/>
      <c r="S118" s="435"/>
      <c r="T118" s="799"/>
      <c r="U118" s="4"/>
      <c r="V118" s="4"/>
      <c r="W118" s="4"/>
      <c r="X118" s="4"/>
      <c r="Y118" s="4"/>
      <c r="Z118" s="4"/>
    </row>
    <row r="119" spans="1:26" ht="15.75" customHeight="1">
      <c r="A119" s="4"/>
      <c r="B119" s="4"/>
      <c r="C119" s="4"/>
      <c r="D119" s="435"/>
      <c r="E119" s="435"/>
      <c r="F119" s="435"/>
      <c r="G119" s="435"/>
      <c r="H119" s="435"/>
      <c r="I119" s="435"/>
      <c r="J119" s="435"/>
      <c r="K119" s="435"/>
      <c r="L119" s="435"/>
      <c r="M119" s="435"/>
      <c r="N119" s="435"/>
      <c r="O119" s="435"/>
      <c r="P119" s="435"/>
      <c r="Q119" s="435"/>
      <c r="R119" s="435"/>
      <c r="S119" s="435"/>
      <c r="T119" s="799"/>
      <c r="U119" s="4"/>
      <c r="V119" s="4"/>
      <c r="W119" s="4"/>
      <c r="X119" s="4"/>
      <c r="Y119" s="4"/>
      <c r="Z119" s="4"/>
    </row>
    <row r="120" spans="1:26" ht="15.75" customHeight="1">
      <c r="A120" s="4"/>
      <c r="B120" s="4"/>
      <c r="C120" s="4"/>
      <c r="D120" s="435"/>
      <c r="E120" s="435"/>
      <c r="F120" s="435"/>
      <c r="G120" s="435"/>
      <c r="H120" s="435"/>
      <c r="I120" s="435"/>
      <c r="J120" s="435"/>
      <c r="K120" s="435"/>
      <c r="L120" s="435"/>
      <c r="M120" s="435"/>
      <c r="N120" s="435"/>
      <c r="O120" s="435"/>
      <c r="P120" s="435"/>
      <c r="Q120" s="435"/>
      <c r="R120" s="435"/>
      <c r="S120" s="435"/>
      <c r="T120" s="799"/>
      <c r="U120" s="4"/>
      <c r="V120" s="4"/>
      <c r="W120" s="4"/>
      <c r="X120" s="4"/>
      <c r="Y120" s="4"/>
      <c r="Z120" s="4"/>
    </row>
    <row r="121" spans="1:26" ht="15.75" customHeight="1">
      <c r="A121" s="4"/>
      <c r="B121" s="4"/>
      <c r="C121" s="4"/>
      <c r="D121" s="435"/>
      <c r="E121" s="435"/>
      <c r="F121" s="435"/>
      <c r="G121" s="435"/>
      <c r="H121" s="435"/>
      <c r="I121" s="435"/>
      <c r="J121" s="435"/>
      <c r="K121" s="435"/>
      <c r="L121" s="435"/>
      <c r="M121" s="435"/>
      <c r="N121" s="435"/>
      <c r="O121" s="435"/>
      <c r="P121" s="435"/>
      <c r="Q121" s="435"/>
      <c r="R121" s="435"/>
      <c r="S121" s="435"/>
      <c r="T121" s="799"/>
      <c r="U121" s="4"/>
      <c r="V121" s="4"/>
      <c r="W121" s="4"/>
      <c r="X121" s="4"/>
      <c r="Y121" s="4"/>
      <c r="Z121" s="4"/>
    </row>
    <row r="122" spans="1:26" ht="15.75" customHeight="1">
      <c r="A122" s="4"/>
      <c r="B122" s="4"/>
      <c r="C122" s="4"/>
      <c r="D122" s="435"/>
      <c r="E122" s="435"/>
      <c r="F122" s="435"/>
      <c r="G122" s="435"/>
      <c r="H122" s="435"/>
      <c r="I122" s="435"/>
      <c r="J122" s="435"/>
      <c r="K122" s="435"/>
      <c r="L122" s="435"/>
      <c r="M122" s="435"/>
      <c r="N122" s="435"/>
      <c r="O122" s="435"/>
      <c r="P122" s="435"/>
      <c r="Q122" s="435"/>
      <c r="R122" s="435"/>
      <c r="S122" s="435"/>
      <c r="T122" s="799"/>
      <c r="U122" s="4"/>
      <c r="V122" s="4"/>
      <c r="W122" s="4"/>
      <c r="X122" s="4"/>
      <c r="Y122" s="4"/>
      <c r="Z122" s="4"/>
    </row>
    <row r="123" spans="1:26" ht="15.75" customHeight="1">
      <c r="A123" s="4"/>
      <c r="B123" s="4"/>
      <c r="C123" s="4"/>
      <c r="D123" s="435"/>
      <c r="E123" s="435"/>
      <c r="F123" s="435"/>
      <c r="G123" s="435"/>
      <c r="H123" s="435"/>
      <c r="I123" s="435"/>
      <c r="J123" s="435"/>
      <c r="K123" s="435"/>
      <c r="L123" s="435"/>
      <c r="M123" s="435"/>
      <c r="N123" s="435"/>
      <c r="O123" s="435"/>
      <c r="P123" s="435"/>
      <c r="Q123" s="435"/>
      <c r="R123" s="435"/>
      <c r="S123" s="435"/>
      <c r="T123" s="799"/>
      <c r="U123" s="4"/>
      <c r="V123" s="4"/>
      <c r="W123" s="4"/>
      <c r="X123" s="4"/>
      <c r="Y123" s="4"/>
      <c r="Z123" s="4"/>
    </row>
    <row r="124" spans="1:26" ht="15.75" customHeight="1">
      <c r="A124" s="4"/>
      <c r="B124" s="4"/>
      <c r="C124" s="4"/>
      <c r="D124" s="435"/>
      <c r="E124" s="435"/>
      <c r="F124" s="435"/>
      <c r="G124" s="435"/>
      <c r="H124" s="435"/>
      <c r="I124" s="435"/>
      <c r="J124" s="435"/>
      <c r="K124" s="435"/>
      <c r="L124" s="435"/>
      <c r="M124" s="435"/>
      <c r="N124" s="435"/>
      <c r="O124" s="435"/>
      <c r="P124" s="435"/>
      <c r="Q124" s="435"/>
      <c r="R124" s="435"/>
      <c r="S124" s="435"/>
      <c r="T124" s="799"/>
      <c r="U124" s="4"/>
      <c r="V124" s="4"/>
      <c r="W124" s="4"/>
      <c r="X124" s="4"/>
      <c r="Y124" s="4"/>
      <c r="Z124" s="4"/>
    </row>
    <row r="125" spans="1:26" ht="15.75" customHeight="1">
      <c r="A125" s="4"/>
      <c r="B125" s="4"/>
      <c r="C125" s="4"/>
      <c r="D125" s="435"/>
      <c r="E125" s="435"/>
      <c r="F125" s="435"/>
      <c r="G125" s="435"/>
      <c r="H125" s="435"/>
      <c r="I125" s="435"/>
      <c r="J125" s="435"/>
      <c r="K125" s="435"/>
      <c r="L125" s="435"/>
      <c r="M125" s="435"/>
      <c r="N125" s="435"/>
      <c r="O125" s="435"/>
      <c r="P125" s="435"/>
      <c r="Q125" s="435"/>
      <c r="R125" s="435"/>
      <c r="S125" s="435"/>
      <c r="T125" s="799"/>
      <c r="U125" s="4"/>
      <c r="V125" s="4"/>
      <c r="W125" s="4"/>
      <c r="X125" s="4"/>
      <c r="Y125" s="4"/>
      <c r="Z125" s="4"/>
    </row>
    <row r="126" spans="1:26" ht="15.75" customHeight="1">
      <c r="A126" s="4"/>
      <c r="B126" s="4"/>
      <c r="C126" s="4"/>
      <c r="D126" s="435"/>
      <c r="E126" s="435"/>
      <c r="F126" s="435"/>
      <c r="G126" s="435"/>
      <c r="H126" s="435"/>
      <c r="I126" s="435"/>
      <c r="J126" s="435"/>
      <c r="K126" s="435"/>
      <c r="L126" s="435"/>
      <c r="M126" s="435"/>
      <c r="N126" s="435"/>
      <c r="O126" s="435"/>
      <c r="P126" s="435"/>
      <c r="Q126" s="435"/>
      <c r="R126" s="435"/>
      <c r="S126" s="435"/>
      <c r="T126" s="799"/>
      <c r="U126" s="4"/>
      <c r="V126" s="4"/>
      <c r="W126" s="4"/>
      <c r="X126" s="4"/>
      <c r="Y126" s="4"/>
      <c r="Z126" s="4"/>
    </row>
    <row r="127" spans="1:26" ht="15.75" customHeight="1">
      <c r="A127" s="4"/>
      <c r="B127" s="4"/>
      <c r="C127" s="4"/>
      <c r="D127" s="435"/>
      <c r="E127" s="435"/>
      <c r="F127" s="435"/>
      <c r="G127" s="435"/>
      <c r="H127" s="435"/>
      <c r="I127" s="435"/>
      <c r="J127" s="435"/>
      <c r="K127" s="435"/>
      <c r="L127" s="435"/>
      <c r="M127" s="435"/>
      <c r="N127" s="435"/>
      <c r="O127" s="435"/>
      <c r="P127" s="435"/>
      <c r="Q127" s="435"/>
      <c r="R127" s="435"/>
      <c r="S127" s="435"/>
      <c r="T127" s="799"/>
      <c r="U127" s="4"/>
      <c r="V127" s="4"/>
      <c r="W127" s="4"/>
      <c r="X127" s="4"/>
      <c r="Y127" s="4"/>
      <c r="Z127" s="4"/>
    </row>
    <row r="128" spans="1:26" ht="15.75" customHeight="1">
      <c r="A128" s="4"/>
      <c r="B128" s="4"/>
      <c r="C128" s="4"/>
      <c r="D128" s="435"/>
      <c r="E128" s="435"/>
      <c r="F128" s="435"/>
      <c r="G128" s="435"/>
      <c r="H128" s="435"/>
      <c r="I128" s="435"/>
      <c r="J128" s="435"/>
      <c r="K128" s="435"/>
      <c r="L128" s="435"/>
      <c r="M128" s="435"/>
      <c r="N128" s="435"/>
      <c r="O128" s="435"/>
      <c r="P128" s="435"/>
      <c r="Q128" s="435"/>
      <c r="R128" s="435"/>
      <c r="S128" s="435"/>
      <c r="T128" s="799"/>
      <c r="U128" s="4"/>
      <c r="V128" s="4"/>
      <c r="W128" s="4"/>
      <c r="X128" s="4"/>
      <c r="Y128" s="4"/>
      <c r="Z128" s="4"/>
    </row>
    <row r="129" spans="1:26" ht="15.75" customHeight="1">
      <c r="A129" s="4"/>
      <c r="B129" s="4"/>
      <c r="C129" s="4"/>
      <c r="D129" s="435"/>
      <c r="E129" s="435"/>
      <c r="F129" s="435"/>
      <c r="G129" s="435"/>
      <c r="H129" s="435"/>
      <c r="I129" s="435"/>
      <c r="J129" s="435"/>
      <c r="K129" s="435"/>
      <c r="L129" s="435"/>
      <c r="M129" s="435"/>
      <c r="N129" s="435"/>
      <c r="O129" s="435"/>
      <c r="P129" s="435"/>
      <c r="Q129" s="435"/>
      <c r="R129" s="435"/>
      <c r="S129" s="435"/>
      <c r="T129" s="799"/>
      <c r="U129" s="4"/>
      <c r="V129" s="4"/>
      <c r="W129" s="4"/>
      <c r="X129" s="4"/>
      <c r="Y129" s="4"/>
      <c r="Z129" s="4"/>
    </row>
    <row r="130" spans="1:26" ht="15.75" customHeight="1">
      <c r="A130" s="4"/>
      <c r="B130" s="4"/>
      <c r="C130" s="4"/>
      <c r="D130" s="435"/>
      <c r="E130" s="435"/>
      <c r="F130" s="435"/>
      <c r="G130" s="435"/>
      <c r="H130" s="435"/>
      <c r="I130" s="435"/>
      <c r="J130" s="435"/>
      <c r="K130" s="435"/>
      <c r="L130" s="435"/>
      <c r="M130" s="435"/>
      <c r="N130" s="435"/>
      <c r="O130" s="435"/>
      <c r="P130" s="435"/>
      <c r="Q130" s="435"/>
      <c r="R130" s="435"/>
      <c r="S130" s="435"/>
      <c r="T130" s="799"/>
      <c r="U130" s="4"/>
      <c r="V130" s="4"/>
      <c r="W130" s="4"/>
      <c r="X130" s="4"/>
      <c r="Y130" s="4"/>
      <c r="Z130" s="4"/>
    </row>
    <row r="131" spans="1:26" ht="15.75" customHeight="1">
      <c r="A131" s="4"/>
      <c r="B131" s="4"/>
      <c r="C131" s="4"/>
      <c r="D131" s="435"/>
      <c r="E131" s="435"/>
      <c r="F131" s="435"/>
      <c r="G131" s="435"/>
      <c r="H131" s="435"/>
      <c r="I131" s="435"/>
      <c r="J131" s="435"/>
      <c r="K131" s="435"/>
      <c r="L131" s="435"/>
      <c r="M131" s="435"/>
      <c r="N131" s="435"/>
      <c r="O131" s="435"/>
      <c r="P131" s="435"/>
      <c r="Q131" s="435"/>
      <c r="R131" s="435"/>
      <c r="S131" s="435"/>
      <c r="T131" s="799"/>
      <c r="U131" s="4"/>
      <c r="V131" s="4"/>
      <c r="W131" s="4"/>
      <c r="X131" s="4"/>
      <c r="Y131" s="4"/>
      <c r="Z131" s="4"/>
    </row>
    <row r="132" spans="1:26" ht="15.75" customHeight="1">
      <c r="A132" s="4"/>
      <c r="B132" s="4"/>
      <c r="C132" s="4"/>
      <c r="D132" s="435"/>
      <c r="E132" s="435"/>
      <c r="F132" s="435"/>
      <c r="G132" s="435"/>
      <c r="H132" s="435"/>
      <c r="I132" s="435"/>
      <c r="J132" s="435"/>
      <c r="K132" s="435"/>
      <c r="L132" s="435"/>
      <c r="M132" s="435"/>
      <c r="N132" s="435"/>
      <c r="O132" s="435"/>
      <c r="P132" s="435"/>
      <c r="Q132" s="435"/>
      <c r="R132" s="435"/>
      <c r="S132" s="435"/>
      <c r="T132" s="799"/>
      <c r="U132" s="4"/>
      <c r="V132" s="4"/>
      <c r="W132" s="4"/>
      <c r="X132" s="4"/>
      <c r="Y132" s="4"/>
      <c r="Z132" s="4"/>
    </row>
    <row r="133" spans="1:26" ht="15.75" customHeight="1">
      <c r="A133" s="4"/>
      <c r="B133" s="4"/>
      <c r="C133" s="4"/>
      <c r="D133" s="435"/>
      <c r="E133" s="435"/>
      <c r="F133" s="435"/>
      <c r="G133" s="435"/>
      <c r="H133" s="435"/>
      <c r="I133" s="435"/>
      <c r="J133" s="435"/>
      <c r="K133" s="435"/>
      <c r="L133" s="435"/>
      <c r="M133" s="435"/>
      <c r="N133" s="435"/>
      <c r="O133" s="435"/>
      <c r="P133" s="435"/>
      <c r="Q133" s="435"/>
      <c r="R133" s="435"/>
      <c r="S133" s="435"/>
      <c r="T133" s="799"/>
      <c r="U133" s="4"/>
      <c r="V133" s="4"/>
      <c r="W133" s="4"/>
      <c r="X133" s="4"/>
      <c r="Y133" s="4"/>
      <c r="Z133" s="4"/>
    </row>
    <row r="134" spans="1:26" ht="15.75" customHeight="1">
      <c r="A134" s="4"/>
      <c r="B134" s="4"/>
      <c r="C134" s="4"/>
      <c r="D134" s="435"/>
      <c r="E134" s="435"/>
      <c r="F134" s="435"/>
      <c r="G134" s="435"/>
      <c r="H134" s="435"/>
      <c r="I134" s="435"/>
      <c r="J134" s="435"/>
      <c r="K134" s="435"/>
      <c r="L134" s="435"/>
      <c r="M134" s="435"/>
      <c r="N134" s="435"/>
      <c r="O134" s="435"/>
      <c r="P134" s="435"/>
      <c r="Q134" s="435"/>
      <c r="R134" s="435"/>
      <c r="S134" s="435"/>
      <c r="T134" s="799"/>
      <c r="U134" s="4"/>
      <c r="V134" s="4"/>
      <c r="W134" s="4"/>
      <c r="X134" s="4"/>
      <c r="Y134" s="4"/>
      <c r="Z134" s="4"/>
    </row>
    <row r="135" spans="1:26" ht="15.75" customHeight="1">
      <c r="A135" s="4"/>
      <c r="B135" s="4"/>
      <c r="C135" s="4"/>
      <c r="D135" s="435"/>
      <c r="E135" s="435"/>
      <c r="F135" s="435"/>
      <c r="G135" s="435"/>
      <c r="H135" s="435"/>
      <c r="I135" s="435"/>
      <c r="J135" s="435"/>
      <c r="K135" s="435"/>
      <c r="L135" s="435"/>
      <c r="M135" s="435"/>
      <c r="N135" s="435"/>
      <c r="O135" s="435"/>
      <c r="P135" s="435"/>
      <c r="Q135" s="435"/>
      <c r="R135" s="435"/>
      <c r="S135" s="435"/>
      <c r="T135" s="799"/>
      <c r="U135" s="4"/>
      <c r="V135" s="4"/>
      <c r="W135" s="4"/>
      <c r="X135" s="4"/>
      <c r="Y135" s="4"/>
      <c r="Z135" s="4"/>
    </row>
    <row r="136" spans="1:26" ht="15.75" customHeight="1">
      <c r="A136" s="4"/>
      <c r="B136" s="4"/>
      <c r="C136" s="4"/>
      <c r="D136" s="435"/>
      <c r="E136" s="435"/>
      <c r="F136" s="435"/>
      <c r="G136" s="435"/>
      <c r="H136" s="435"/>
      <c r="I136" s="435"/>
      <c r="J136" s="435"/>
      <c r="K136" s="435"/>
      <c r="L136" s="435"/>
      <c r="M136" s="435"/>
      <c r="N136" s="435"/>
      <c r="O136" s="435"/>
      <c r="P136" s="435"/>
      <c r="Q136" s="435"/>
      <c r="R136" s="435"/>
      <c r="S136" s="435"/>
      <c r="T136" s="799"/>
      <c r="U136" s="4"/>
      <c r="V136" s="4"/>
      <c r="W136" s="4"/>
      <c r="X136" s="4"/>
      <c r="Y136" s="4"/>
      <c r="Z136" s="4"/>
    </row>
    <row r="137" spans="1:26" ht="15.75" customHeight="1">
      <c r="A137" s="4"/>
      <c r="B137" s="4"/>
      <c r="C137" s="4"/>
      <c r="D137" s="435"/>
      <c r="E137" s="435"/>
      <c r="F137" s="435"/>
      <c r="G137" s="435"/>
      <c r="H137" s="435"/>
      <c r="I137" s="435"/>
      <c r="J137" s="435"/>
      <c r="K137" s="435"/>
      <c r="L137" s="435"/>
      <c r="M137" s="435"/>
      <c r="N137" s="435"/>
      <c r="O137" s="435"/>
      <c r="P137" s="435"/>
      <c r="Q137" s="435"/>
      <c r="R137" s="435"/>
      <c r="S137" s="435"/>
      <c r="T137" s="799"/>
      <c r="U137" s="4"/>
      <c r="V137" s="4"/>
      <c r="W137" s="4"/>
      <c r="X137" s="4"/>
      <c r="Y137" s="4"/>
      <c r="Z137" s="4"/>
    </row>
    <row r="138" spans="1:26" ht="15.75" customHeight="1">
      <c r="A138" s="4"/>
      <c r="B138" s="4"/>
      <c r="C138" s="4"/>
      <c r="D138" s="435"/>
      <c r="E138" s="435"/>
      <c r="F138" s="435"/>
      <c r="G138" s="435"/>
      <c r="H138" s="435"/>
      <c r="I138" s="435"/>
      <c r="J138" s="435"/>
      <c r="K138" s="435"/>
      <c r="L138" s="435"/>
      <c r="M138" s="435"/>
      <c r="N138" s="435"/>
      <c r="O138" s="435"/>
      <c r="P138" s="435"/>
      <c r="Q138" s="435"/>
      <c r="R138" s="435"/>
      <c r="S138" s="435"/>
      <c r="T138" s="799"/>
      <c r="U138" s="4"/>
      <c r="V138" s="4"/>
      <c r="W138" s="4"/>
      <c r="X138" s="4"/>
      <c r="Y138" s="4"/>
      <c r="Z138" s="4"/>
    </row>
    <row r="139" spans="1:26" ht="15.75" customHeight="1">
      <c r="A139" s="4"/>
      <c r="B139" s="4"/>
      <c r="C139" s="4"/>
      <c r="D139" s="435"/>
      <c r="E139" s="435"/>
      <c r="F139" s="435"/>
      <c r="G139" s="435"/>
      <c r="H139" s="435"/>
      <c r="I139" s="435"/>
      <c r="J139" s="435"/>
      <c r="K139" s="435"/>
      <c r="L139" s="435"/>
      <c r="M139" s="435"/>
      <c r="N139" s="435"/>
      <c r="O139" s="435"/>
      <c r="P139" s="435"/>
      <c r="Q139" s="435"/>
      <c r="R139" s="435"/>
      <c r="S139" s="435"/>
      <c r="T139" s="799"/>
      <c r="U139" s="4"/>
      <c r="V139" s="4"/>
      <c r="W139" s="4"/>
      <c r="X139" s="4"/>
      <c r="Y139" s="4"/>
      <c r="Z139" s="4"/>
    </row>
    <row r="140" spans="1:26" ht="15.75" customHeight="1">
      <c r="A140" s="4"/>
      <c r="B140" s="4"/>
      <c r="C140" s="4"/>
      <c r="D140" s="435"/>
      <c r="E140" s="435"/>
      <c r="F140" s="435"/>
      <c r="G140" s="435"/>
      <c r="H140" s="435"/>
      <c r="I140" s="435"/>
      <c r="J140" s="435"/>
      <c r="K140" s="435"/>
      <c r="L140" s="435"/>
      <c r="M140" s="435"/>
      <c r="N140" s="435"/>
      <c r="O140" s="435"/>
      <c r="P140" s="435"/>
      <c r="Q140" s="435"/>
      <c r="R140" s="435"/>
      <c r="S140" s="435"/>
      <c r="T140" s="799"/>
      <c r="U140" s="4"/>
      <c r="V140" s="4"/>
      <c r="W140" s="4"/>
      <c r="X140" s="4"/>
      <c r="Y140" s="4"/>
      <c r="Z140" s="4"/>
    </row>
    <row r="141" spans="1:26" ht="15.75" customHeight="1">
      <c r="A141" s="4"/>
      <c r="B141" s="4"/>
      <c r="C141" s="4"/>
      <c r="D141" s="435"/>
      <c r="E141" s="435"/>
      <c r="F141" s="435"/>
      <c r="G141" s="435"/>
      <c r="H141" s="435"/>
      <c r="I141" s="435"/>
      <c r="J141" s="435"/>
      <c r="K141" s="435"/>
      <c r="L141" s="435"/>
      <c r="M141" s="435"/>
      <c r="N141" s="435"/>
      <c r="O141" s="435"/>
      <c r="P141" s="435"/>
      <c r="Q141" s="435"/>
      <c r="R141" s="435"/>
      <c r="S141" s="435"/>
      <c r="T141" s="799"/>
      <c r="U141" s="4"/>
      <c r="V141" s="4"/>
      <c r="W141" s="4"/>
      <c r="X141" s="4"/>
      <c r="Y141" s="4"/>
      <c r="Z141" s="4"/>
    </row>
    <row r="142" spans="1:26" ht="15.75" customHeight="1">
      <c r="A142" s="4"/>
      <c r="B142" s="4"/>
      <c r="C142" s="4"/>
      <c r="D142" s="435"/>
      <c r="E142" s="435"/>
      <c r="F142" s="435"/>
      <c r="G142" s="435"/>
      <c r="H142" s="435"/>
      <c r="I142" s="435"/>
      <c r="J142" s="435"/>
      <c r="K142" s="435"/>
      <c r="L142" s="435"/>
      <c r="M142" s="435"/>
      <c r="N142" s="435"/>
      <c r="O142" s="435"/>
      <c r="P142" s="435"/>
      <c r="Q142" s="435"/>
      <c r="R142" s="435"/>
      <c r="S142" s="435"/>
      <c r="T142" s="799"/>
      <c r="U142" s="4"/>
      <c r="V142" s="4"/>
      <c r="W142" s="4"/>
      <c r="X142" s="4"/>
      <c r="Y142" s="4"/>
      <c r="Z142" s="4"/>
    </row>
    <row r="143" spans="1:26" ht="15.75" customHeight="1">
      <c r="A143" s="4"/>
      <c r="B143" s="4"/>
      <c r="C143" s="4"/>
      <c r="D143" s="435"/>
      <c r="E143" s="435"/>
      <c r="F143" s="435"/>
      <c r="G143" s="435"/>
      <c r="H143" s="435"/>
      <c r="I143" s="435"/>
      <c r="J143" s="435"/>
      <c r="K143" s="435"/>
      <c r="L143" s="435"/>
      <c r="M143" s="435"/>
      <c r="N143" s="435"/>
      <c r="O143" s="435"/>
      <c r="P143" s="435"/>
      <c r="Q143" s="435"/>
      <c r="R143" s="435"/>
      <c r="S143" s="435"/>
      <c r="T143" s="799"/>
      <c r="U143" s="4"/>
      <c r="V143" s="4"/>
      <c r="W143" s="4"/>
      <c r="X143" s="4"/>
      <c r="Y143" s="4"/>
      <c r="Z143" s="4"/>
    </row>
    <row r="144" spans="1:26" ht="15.75" customHeight="1">
      <c r="A144" s="4"/>
      <c r="B144" s="4"/>
      <c r="C144" s="4"/>
      <c r="D144" s="435"/>
      <c r="E144" s="435"/>
      <c r="F144" s="435"/>
      <c r="G144" s="435"/>
      <c r="H144" s="435"/>
      <c r="I144" s="435"/>
      <c r="J144" s="435"/>
      <c r="K144" s="435"/>
      <c r="L144" s="435"/>
      <c r="M144" s="435"/>
      <c r="N144" s="435"/>
      <c r="O144" s="435"/>
      <c r="P144" s="435"/>
      <c r="Q144" s="435"/>
      <c r="R144" s="435"/>
      <c r="S144" s="435"/>
      <c r="T144" s="799"/>
      <c r="U144" s="4"/>
      <c r="V144" s="4"/>
      <c r="W144" s="4"/>
      <c r="X144" s="4"/>
      <c r="Y144" s="4"/>
      <c r="Z144" s="4"/>
    </row>
    <row r="145" spans="1:26" ht="15.75" customHeight="1">
      <c r="A145" s="4"/>
      <c r="B145" s="4"/>
      <c r="C145" s="4"/>
      <c r="D145" s="435"/>
      <c r="E145" s="435"/>
      <c r="F145" s="435"/>
      <c r="G145" s="435"/>
      <c r="H145" s="435"/>
      <c r="I145" s="435"/>
      <c r="J145" s="435"/>
      <c r="K145" s="435"/>
      <c r="L145" s="435"/>
      <c r="M145" s="435"/>
      <c r="N145" s="435"/>
      <c r="O145" s="435"/>
      <c r="P145" s="435"/>
      <c r="Q145" s="435"/>
      <c r="R145" s="435"/>
      <c r="S145" s="435"/>
      <c r="T145" s="799"/>
      <c r="U145" s="4"/>
      <c r="V145" s="4"/>
      <c r="W145" s="4"/>
      <c r="X145" s="4"/>
      <c r="Y145" s="4"/>
      <c r="Z145" s="4"/>
    </row>
    <row r="146" spans="1:26" ht="15.75" customHeight="1">
      <c r="A146" s="4"/>
      <c r="B146" s="4"/>
      <c r="C146" s="4"/>
      <c r="D146" s="435"/>
      <c r="E146" s="435"/>
      <c r="F146" s="435"/>
      <c r="G146" s="435"/>
      <c r="H146" s="435"/>
      <c r="I146" s="435"/>
      <c r="J146" s="435"/>
      <c r="K146" s="435"/>
      <c r="L146" s="435"/>
      <c r="M146" s="435"/>
      <c r="N146" s="435"/>
      <c r="O146" s="435"/>
      <c r="P146" s="435"/>
      <c r="Q146" s="435"/>
      <c r="R146" s="435"/>
      <c r="S146" s="435"/>
      <c r="T146" s="799"/>
      <c r="U146" s="4"/>
      <c r="V146" s="4"/>
      <c r="W146" s="4"/>
      <c r="X146" s="4"/>
      <c r="Y146" s="4"/>
      <c r="Z146" s="4"/>
    </row>
    <row r="147" spans="1:26" ht="15.75" customHeight="1">
      <c r="A147" s="4"/>
      <c r="B147" s="4"/>
      <c r="C147" s="4"/>
      <c r="D147" s="435"/>
      <c r="E147" s="435"/>
      <c r="F147" s="435"/>
      <c r="G147" s="435"/>
      <c r="H147" s="435"/>
      <c r="I147" s="435"/>
      <c r="J147" s="435"/>
      <c r="K147" s="435"/>
      <c r="L147" s="435"/>
      <c r="M147" s="435"/>
      <c r="N147" s="435"/>
      <c r="O147" s="435"/>
      <c r="P147" s="435"/>
      <c r="Q147" s="435"/>
      <c r="R147" s="435"/>
      <c r="S147" s="435"/>
      <c r="T147" s="799"/>
      <c r="U147" s="4"/>
      <c r="V147" s="4"/>
      <c r="W147" s="4"/>
      <c r="X147" s="4"/>
      <c r="Y147" s="4"/>
      <c r="Z147" s="4"/>
    </row>
    <row r="148" spans="1:26" ht="15.75" customHeight="1">
      <c r="A148" s="4"/>
      <c r="B148" s="4"/>
      <c r="C148" s="4"/>
      <c r="D148" s="435"/>
      <c r="E148" s="435"/>
      <c r="F148" s="435"/>
      <c r="G148" s="435"/>
      <c r="H148" s="435"/>
      <c r="I148" s="435"/>
      <c r="J148" s="435"/>
      <c r="K148" s="435"/>
      <c r="L148" s="435"/>
      <c r="M148" s="435"/>
      <c r="N148" s="435"/>
      <c r="O148" s="435"/>
      <c r="P148" s="435"/>
      <c r="Q148" s="435"/>
      <c r="R148" s="435"/>
      <c r="S148" s="435"/>
      <c r="T148" s="799"/>
      <c r="U148" s="4"/>
      <c r="V148" s="4"/>
      <c r="W148" s="4"/>
      <c r="X148" s="4"/>
      <c r="Y148" s="4"/>
      <c r="Z148" s="4"/>
    </row>
    <row r="149" spans="1:26" ht="15.75" customHeight="1">
      <c r="A149" s="4"/>
      <c r="B149" s="4"/>
      <c r="C149" s="4"/>
      <c r="D149" s="435"/>
      <c r="E149" s="435"/>
      <c r="F149" s="435"/>
      <c r="G149" s="435"/>
      <c r="H149" s="435"/>
      <c r="I149" s="435"/>
      <c r="J149" s="435"/>
      <c r="K149" s="435"/>
      <c r="L149" s="435"/>
      <c r="M149" s="435"/>
      <c r="N149" s="435"/>
      <c r="O149" s="435"/>
      <c r="P149" s="435"/>
      <c r="Q149" s="435"/>
      <c r="R149" s="435"/>
      <c r="S149" s="435"/>
      <c r="T149" s="799"/>
      <c r="U149" s="4"/>
      <c r="V149" s="4"/>
      <c r="W149" s="4"/>
      <c r="X149" s="4"/>
      <c r="Y149" s="4"/>
      <c r="Z149" s="4"/>
    </row>
    <row r="150" spans="1:26" ht="15.75" customHeight="1">
      <c r="A150" s="4"/>
      <c r="B150" s="4"/>
      <c r="C150" s="4"/>
      <c r="D150" s="435"/>
      <c r="E150" s="435"/>
      <c r="F150" s="435"/>
      <c r="G150" s="435"/>
      <c r="H150" s="435"/>
      <c r="I150" s="435"/>
      <c r="J150" s="435"/>
      <c r="K150" s="435"/>
      <c r="L150" s="435"/>
      <c r="M150" s="435"/>
      <c r="N150" s="435"/>
      <c r="O150" s="435"/>
      <c r="P150" s="435"/>
      <c r="Q150" s="435"/>
      <c r="R150" s="435"/>
      <c r="S150" s="435"/>
      <c r="T150" s="799"/>
      <c r="U150" s="4"/>
      <c r="V150" s="4"/>
      <c r="W150" s="4"/>
      <c r="X150" s="4"/>
      <c r="Y150" s="4"/>
      <c r="Z150" s="4"/>
    </row>
    <row r="151" spans="1:26" ht="15.75" customHeight="1">
      <c r="A151" s="4"/>
      <c r="B151" s="4"/>
      <c r="C151" s="4"/>
      <c r="D151" s="435"/>
      <c r="E151" s="435"/>
      <c r="F151" s="435"/>
      <c r="G151" s="435"/>
      <c r="H151" s="435"/>
      <c r="I151" s="435"/>
      <c r="J151" s="435"/>
      <c r="K151" s="435"/>
      <c r="L151" s="435"/>
      <c r="M151" s="435"/>
      <c r="N151" s="435"/>
      <c r="O151" s="435"/>
      <c r="P151" s="435"/>
      <c r="Q151" s="435"/>
      <c r="R151" s="435"/>
      <c r="S151" s="435"/>
      <c r="T151" s="799"/>
      <c r="U151" s="4"/>
      <c r="V151" s="4"/>
      <c r="W151" s="4"/>
      <c r="X151" s="4"/>
      <c r="Y151" s="4"/>
      <c r="Z151" s="4"/>
    </row>
    <row r="152" spans="1:26" ht="15.75" customHeight="1">
      <c r="A152" s="4"/>
      <c r="B152" s="4"/>
      <c r="C152" s="4"/>
      <c r="D152" s="435"/>
      <c r="E152" s="435"/>
      <c r="F152" s="435"/>
      <c r="G152" s="435"/>
      <c r="H152" s="435"/>
      <c r="I152" s="435"/>
      <c r="J152" s="435"/>
      <c r="K152" s="435"/>
      <c r="L152" s="435"/>
      <c r="M152" s="435"/>
      <c r="N152" s="435"/>
      <c r="O152" s="435"/>
      <c r="P152" s="435"/>
      <c r="Q152" s="435"/>
      <c r="R152" s="435"/>
      <c r="S152" s="435"/>
      <c r="T152" s="799"/>
      <c r="U152" s="4"/>
      <c r="V152" s="4"/>
      <c r="W152" s="4"/>
      <c r="X152" s="4"/>
      <c r="Y152" s="4"/>
      <c r="Z152" s="4"/>
    </row>
    <row r="153" spans="1:26" ht="15.75" customHeight="1">
      <c r="A153" s="4"/>
      <c r="B153" s="4"/>
      <c r="C153" s="4"/>
      <c r="D153" s="435"/>
      <c r="E153" s="435"/>
      <c r="F153" s="435"/>
      <c r="G153" s="435"/>
      <c r="H153" s="435"/>
      <c r="I153" s="435"/>
      <c r="J153" s="435"/>
      <c r="K153" s="435"/>
      <c r="L153" s="435"/>
      <c r="M153" s="435"/>
      <c r="N153" s="435"/>
      <c r="O153" s="435"/>
      <c r="P153" s="435"/>
      <c r="Q153" s="435"/>
      <c r="R153" s="435"/>
      <c r="S153" s="435"/>
      <c r="T153" s="799"/>
      <c r="U153" s="4"/>
      <c r="V153" s="4"/>
      <c r="W153" s="4"/>
      <c r="X153" s="4"/>
      <c r="Y153" s="4"/>
      <c r="Z153" s="4"/>
    </row>
    <row r="154" spans="1:26" ht="15.75" customHeight="1">
      <c r="A154" s="4"/>
      <c r="B154" s="4"/>
      <c r="C154" s="4"/>
      <c r="D154" s="435"/>
      <c r="E154" s="435"/>
      <c r="F154" s="435"/>
      <c r="G154" s="435"/>
      <c r="H154" s="435"/>
      <c r="I154" s="435"/>
      <c r="J154" s="435"/>
      <c r="K154" s="435"/>
      <c r="L154" s="435"/>
      <c r="M154" s="435"/>
      <c r="N154" s="435"/>
      <c r="O154" s="435"/>
      <c r="P154" s="435"/>
      <c r="Q154" s="435"/>
      <c r="R154" s="435"/>
      <c r="S154" s="435"/>
      <c r="T154" s="799"/>
      <c r="U154" s="4"/>
      <c r="V154" s="4"/>
      <c r="W154" s="4"/>
      <c r="X154" s="4"/>
      <c r="Y154" s="4"/>
      <c r="Z154" s="4"/>
    </row>
    <row r="155" spans="1:26" ht="15.75" customHeight="1">
      <c r="A155" s="4"/>
      <c r="B155" s="4"/>
      <c r="C155" s="4"/>
      <c r="D155" s="435"/>
      <c r="E155" s="435"/>
      <c r="F155" s="435"/>
      <c r="G155" s="435"/>
      <c r="H155" s="435"/>
      <c r="I155" s="435"/>
      <c r="J155" s="435"/>
      <c r="K155" s="435"/>
      <c r="L155" s="435"/>
      <c r="M155" s="435"/>
      <c r="N155" s="435"/>
      <c r="O155" s="435"/>
      <c r="P155" s="435"/>
      <c r="Q155" s="435"/>
      <c r="R155" s="435"/>
      <c r="S155" s="435"/>
      <c r="T155" s="799"/>
      <c r="U155" s="4"/>
      <c r="V155" s="4"/>
      <c r="W155" s="4"/>
      <c r="X155" s="4"/>
      <c r="Y155" s="4"/>
      <c r="Z155" s="4"/>
    </row>
    <row r="156" spans="1:26" ht="15.75" customHeight="1">
      <c r="A156" s="4"/>
      <c r="B156" s="4"/>
      <c r="C156" s="4"/>
      <c r="D156" s="435"/>
      <c r="E156" s="435"/>
      <c r="F156" s="435"/>
      <c r="G156" s="435"/>
      <c r="H156" s="435"/>
      <c r="I156" s="435"/>
      <c r="J156" s="435"/>
      <c r="K156" s="435"/>
      <c r="L156" s="435"/>
      <c r="M156" s="435"/>
      <c r="N156" s="435"/>
      <c r="O156" s="435"/>
      <c r="P156" s="435"/>
      <c r="Q156" s="435"/>
      <c r="R156" s="435"/>
      <c r="S156" s="435"/>
      <c r="T156" s="799"/>
      <c r="U156" s="4"/>
      <c r="V156" s="4"/>
      <c r="W156" s="4"/>
      <c r="X156" s="4"/>
      <c r="Y156" s="4"/>
      <c r="Z156" s="4"/>
    </row>
    <row r="157" spans="1:26" ht="15.75" customHeight="1">
      <c r="A157" s="4"/>
      <c r="B157" s="4"/>
      <c r="C157" s="4"/>
      <c r="D157" s="435"/>
      <c r="E157" s="435"/>
      <c r="F157" s="435"/>
      <c r="G157" s="435"/>
      <c r="H157" s="435"/>
      <c r="I157" s="435"/>
      <c r="J157" s="435"/>
      <c r="K157" s="435"/>
      <c r="L157" s="435"/>
      <c r="M157" s="435"/>
      <c r="N157" s="435"/>
      <c r="O157" s="435"/>
      <c r="P157" s="435"/>
      <c r="Q157" s="435"/>
      <c r="R157" s="435"/>
      <c r="S157" s="435"/>
      <c r="T157" s="799"/>
      <c r="U157" s="4"/>
      <c r="V157" s="4"/>
      <c r="W157" s="4"/>
      <c r="X157" s="4"/>
      <c r="Y157" s="4"/>
      <c r="Z157" s="4"/>
    </row>
    <row r="158" spans="1:26" ht="15.75" customHeight="1">
      <c r="A158" s="4"/>
      <c r="B158" s="4"/>
      <c r="C158" s="4"/>
      <c r="D158" s="435"/>
      <c r="E158" s="435"/>
      <c r="F158" s="435"/>
      <c r="G158" s="435"/>
      <c r="H158" s="435"/>
      <c r="I158" s="435"/>
      <c r="J158" s="435"/>
      <c r="K158" s="435"/>
      <c r="L158" s="435"/>
      <c r="M158" s="435"/>
      <c r="N158" s="435"/>
      <c r="O158" s="435"/>
      <c r="P158" s="435"/>
      <c r="Q158" s="435"/>
      <c r="R158" s="435"/>
      <c r="S158" s="435"/>
      <c r="T158" s="799"/>
      <c r="U158" s="4"/>
      <c r="V158" s="4"/>
      <c r="W158" s="4"/>
      <c r="X158" s="4"/>
      <c r="Y158" s="4"/>
      <c r="Z158" s="4"/>
    </row>
    <row r="159" spans="1:26" ht="15.75" customHeight="1">
      <c r="A159" s="4"/>
      <c r="B159" s="4"/>
      <c r="C159" s="4"/>
      <c r="D159" s="435"/>
      <c r="E159" s="435"/>
      <c r="F159" s="435"/>
      <c r="G159" s="435"/>
      <c r="H159" s="435"/>
      <c r="I159" s="435"/>
      <c r="J159" s="435"/>
      <c r="K159" s="435"/>
      <c r="L159" s="435"/>
      <c r="M159" s="435"/>
      <c r="N159" s="435"/>
      <c r="O159" s="435"/>
      <c r="P159" s="435"/>
      <c r="Q159" s="435"/>
      <c r="R159" s="435"/>
      <c r="S159" s="435"/>
      <c r="T159" s="799"/>
      <c r="U159" s="4"/>
      <c r="V159" s="4"/>
      <c r="W159" s="4"/>
      <c r="X159" s="4"/>
      <c r="Y159" s="4"/>
      <c r="Z159" s="4"/>
    </row>
    <row r="160" spans="1:26" ht="15.75" customHeight="1">
      <c r="A160" s="4"/>
      <c r="B160" s="4"/>
      <c r="C160" s="4"/>
      <c r="D160" s="435"/>
      <c r="E160" s="435"/>
      <c r="F160" s="435"/>
      <c r="G160" s="435"/>
      <c r="H160" s="435"/>
      <c r="I160" s="435"/>
      <c r="J160" s="435"/>
      <c r="K160" s="435"/>
      <c r="L160" s="435"/>
      <c r="M160" s="435"/>
      <c r="N160" s="435"/>
      <c r="O160" s="435"/>
      <c r="P160" s="435"/>
      <c r="Q160" s="435"/>
      <c r="R160" s="435"/>
      <c r="S160" s="435"/>
      <c r="T160" s="799"/>
      <c r="U160" s="4"/>
      <c r="V160" s="4"/>
      <c r="W160" s="4"/>
      <c r="X160" s="4"/>
      <c r="Y160" s="4"/>
      <c r="Z160" s="4"/>
    </row>
    <row r="161" spans="1:26" ht="15.75" customHeight="1">
      <c r="A161" s="4"/>
      <c r="B161" s="4"/>
      <c r="C161" s="4"/>
      <c r="D161" s="435"/>
      <c r="E161" s="435"/>
      <c r="F161" s="435"/>
      <c r="G161" s="435"/>
      <c r="H161" s="435"/>
      <c r="I161" s="435"/>
      <c r="J161" s="435"/>
      <c r="K161" s="435"/>
      <c r="L161" s="435"/>
      <c r="M161" s="435"/>
      <c r="N161" s="435"/>
      <c r="O161" s="435"/>
      <c r="P161" s="435"/>
      <c r="Q161" s="435"/>
      <c r="R161" s="435"/>
      <c r="S161" s="435"/>
      <c r="T161" s="799"/>
      <c r="U161" s="4"/>
      <c r="V161" s="4"/>
      <c r="W161" s="4"/>
      <c r="X161" s="4"/>
      <c r="Y161" s="4"/>
      <c r="Z161" s="4"/>
    </row>
    <row r="162" spans="1:26" ht="15.75" customHeight="1">
      <c r="A162" s="4"/>
      <c r="B162" s="4"/>
      <c r="C162" s="4"/>
      <c r="D162" s="435"/>
      <c r="E162" s="435"/>
      <c r="F162" s="435"/>
      <c r="G162" s="435"/>
      <c r="H162" s="435"/>
      <c r="I162" s="435"/>
      <c r="J162" s="435"/>
      <c r="K162" s="435"/>
      <c r="L162" s="435"/>
      <c r="M162" s="435"/>
      <c r="N162" s="435"/>
      <c r="O162" s="435"/>
      <c r="P162" s="435"/>
      <c r="Q162" s="435"/>
      <c r="R162" s="435"/>
      <c r="S162" s="435"/>
      <c r="T162" s="799"/>
      <c r="U162" s="4"/>
      <c r="V162" s="4"/>
      <c r="W162" s="4"/>
      <c r="X162" s="4"/>
      <c r="Y162" s="4"/>
      <c r="Z162" s="4"/>
    </row>
    <row r="163" spans="1:26" ht="15.75" customHeight="1">
      <c r="A163" s="4"/>
      <c r="B163" s="4"/>
      <c r="C163" s="4"/>
      <c r="D163" s="435"/>
      <c r="E163" s="435"/>
      <c r="F163" s="435"/>
      <c r="G163" s="435"/>
      <c r="H163" s="435"/>
      <c r="I163" s="435"/>
      <c r="J163" s="435"/>
      <c r="K163" s="435"/>
      <c r="L163" s="435"/>
      <c r="M163" s="435"/>
      <c r="N163" s="435"/>
      <c r="O163" s="435"/>
      <c r="P163" s="435"/>
      <c r="Q163" s="435"/>
      <c r="R163" s="435"/>
      <c r="S163" s="435"/>
      <c r="T163" s="799"/>
      <c r="U163" s="4"/>
      <c r="V163" s="4"/>
      <c r="W163" s="4"/>
      <c r="X163" s="4"/>
      <c r="Y163" s="4"/>
      <c r="Z163" s="4"/>
    </row>
    <row r="164" spans="1:26" ht="15.75" customHeight="1">
      <c r="A164" s="4"/>
      <c r="B164" s="4"/>
      <c r="C164" s="4"/>
      <c r="D164" s="435"/>
      <c r="E164" s="435"/>
      <c r="F164" s="435"/>
      <c r="G164" s="435"/>
      <c r="H164" s="435"/>
      <c r="I164" s="435"/>
      <c r="J164" s="435"/>
      <c r="K164" s="435"/>
      <c r="L164" s="435"/>
      <c r="M164" s="435"/>
      <c r="N164" s="435"/>
      <c r="O164" s="435"/>
      <c r="P164" s="435"/>
      <c r="Q164" s="435"/>
      <c r="R164" s="435"/>
      <c r="S164" s="435"/>
      <c r="T164" s="799"/>
      <c r="U164" s="4"/>
      <c r="V164" s="4"/>
      <c r="W164" s="4"/>
      <c r="X164" s="4"/>
      <c r="Y164" s="4"/>
      <c r="Z164" s="4"/>
    </row>
    <row r="165" spans="1:26" ht="15.75" customHeight="1">
      <c r="A165" s="4"/>
      <c r="B165" s="4"/>
      <c r="C165" s="4"/>
      <c r="D165" s="435"/>
      <c r="E165" s="435"/>
      <c r="F165" s="435"/>
      <c r="G165" s="435"/>
      <c r="H165" s="435"/>
      <c r="I165" s="435"/>
      <c r="J165" s="435"/>
      <c r="K165" s="435"/>
      <c r="L165" s="435"/>
      <c r="M165" s="435"/>
      <c r="N165" s="435"/>
      <c r="O165" s="435"/>
      <c r="P165" s="435"/>
      <c r="Q165" s="435"/>
      <c r="R165" s="435"/>
      <c r="S165" s="435"/>
      <c r="T165" s="799"/>
      <c r="U165" s="4"/>
      <c r="V165" s="4"/>
      <c r="W165" s="4"/>
      <c r="X165" s="4"/>
      <c r="Y165" s="4"/>
      <c r="Z165" s="4"/>
    </row>
    <row r="166" spans="1:26" ht="15.75" customHeight="1">
      <c r="A166" s="4"/>
      <c r="B166" s="4"/>
      <c r="C166" s="4"/>
      <c r="D166" s="435"/>
      <c r="E166" s="435"/>
      <c r="F166" s="435"/>
      <c r="G166" s="435"/>
      <c r="H166" s="435"/>
      <c r="I166" s="435"/>
      <c r="J166" s="435"/>
      <c r="K166" s="435"/>
      <c r="L166" s="435"/>
      <c r="M166" s="435"/>
      <c r="N166" s="435"/>
      <c r="O166" s="435"/>
      <c r="P166" s="435"/>
      <c r="Q166" s="435"/>
      <c r="R166" s="435"/>
      <c r="S166" s="435"/>
      <c r="T166" s="799"/>
      <c r="U166" s="4"/>
      <c r="V166" s="4"/>
      <c r="W166" s="4"/>
      <c r="X166" s="4"/>
      <c r="Y166" s="4"/>
      <c r="Z166" s="4"/>
    </row>
    <row r="167" spans="1:26" ht="15.75" customHeight="1">
      <c r="A167" s="4"/>
      <c r="B167" s="4"/>
      <c r="C167" s="4"/>
      <c r="D167" s="435"/>
      <c r="E167" s="435"/>
      <c r="F167" s="435"/>
      <c r="G167" s="435"/>
      <c r="H167" s="435"/>
      <c r="I167" s="435"/>
      <c r="J167" s="435"/>
      <c r="K167" s="435"/>
      <c r="L167" s="435"/>
      <c r="M167" s="435"/>
      <c r="N167" s="435"/>
      <c r="O167" s="435"/>
      <c r="P167" s="435"/>
      <c r="Q167" s="435"/>
      <c r="R167" s="435"/>
      <c r="S167" s="435"/>
      <c r="T167" s="799"/>
      <c r="U167" s="4"/>
      <c r="V167" s="4"/>
      <c r="W167" s="4"/>
      <c r="X167" s="4"/>
      <c r="Y167" s="4"/>
      <c r="Z167" s="4"/>
    </row>
    <row r="168" spans="1:26" ht="15.75" customHeight="1">
      <c r="A168" s="4"/>
      <c r="B168" s="4"/>
      <c r="C168" s="4"/>
      <c r="D168" s="435"/>
      <c r="E168" s="435"/>
      <c r="F168" s="435"/>
      <c r="G168" s="435"/>
      <c r="H168" s="435"/>
      <c r="I168" s="435"/>
      <c r="J168" s="435"/>
      <c r="K168" s="435"/>
      <c r="L168" s="435"/>
      <c r="M168" s="435"/>
      <c r="N168" s="435"/>
      <c r="O168" s="435"/>
      <c r="P168" s="435"/>
      <c r="Q168" s="435"/>
      <c r="R168" s="435"/>
      <c r="S168" s="435"/>
      <c r="T168" s="799"/>
      <c r="U168" s="4"/>
      <c r="V168" s="4"/>
      <c r="W168" s="4"/>
      <c r="X168" s="4"/>
      <c r="Y168" s="4"/>
      <c r="Z168" s="4"/>
    </row>
    <row r="169" spans="1:26" ht="15.75" customHeight="1">
      <c r="A169" s="4"/>
      <c r="B169" s="4"/>
      <c r="C169" s="4"/>
      <c r="D169" s="435"/>
      <c r="E169" s="435"/>
      <c r="F169" s="435"/>
      <c r="G169" s="435"/>
      <c r="H169" s="435"/>
      <c r="I169" s="435"/>
      <c r="J169" s="435"/>
      <c r="K169" s="435"/>
      <c r="L169" s="435"/>
      <c r="M169" s="435"/>
      <c r="N169" s="435"/>
      <c r="O169" s="435"/>
      <c r="P169" s="435"/>
      <c r="Q169" s="435"/>
      <c r="R169" s="435"/>
      <c r="S169" s="435"/>
      <c r="T169" s="799"/>
      <c r="U169" s="4"/>
      <c r="V169" s="4"/>
      <c r="W169" s="4"/>
      <c r="X169" s="4"/>
      <c r="Y169" s="4"/>
      <c r="Z169" s="4"/>
    </row>
    <row r="170" spans="1:26" ht="15.75" customHeight="1">
      <c r="A170" s="4"/>
      <c r="B170" s="4"/>
      <c r="C170" s="4"/>
      <c r="D170" s="435"/>
      <c r="E170" s="435"/>
      <c r="F170" s="435"/>
      <c r="G170" s="435"/>
      <c r="H170" s="435"/>
      <c r="I170" s="435"/>
      <c r="J170" s="435"/>
      <c r="K170" s="435"/>
      <c r="L170" s="435"/>
      <c r="M170" s="435"/>
      <c r="N170" s="435"/>
      <c r="O170" s="435"/>
      <c r="P170" s="435"/>
      <c r="Q170" s="435"/>
      <c r="R170" s="435"/>
      <c r="S170" s="435"/>
      <c r="T170" s="799"/>
      <c r="U170" s="4"/>
      <c r="V170" s="4"/>
      <c r="W170" s="4"/>
      <c r="X170" s="4"/>
      <c r="Y170" s="4"/>
      <c r="Z170" s="4"/>
    </row>
    <row r="171" spans="1:26" ht="15.75" customHeight="1">
      <c r="A171" s="4"/>
      <c r="B171" s="4"/>
      <c r="C171" s="4"/>
      <c r="D171" s="435"/>
      <c r="E171" s="435"/>
      <c r="F171" s="435"/>
      <c r="G171" s="435"/>
      <c r="H171" s="435"/>
      <c r="I171" s="435"/>
      <c r="J171" s="435"/>
      <c r="K171" s="435"/>
      <c r="L171" s="435"/>
      <c r="M171" s="435"/>
      <c r="N171" s="435"/>
      <c r="O171" s="435"/>
      <c r="P171" s="435"/>
      <c r="Q171" s="435"/>
      <c r="R171" s="435"/>
      <c r="S171" s="435"/>
      <c r="T171" s="799"/>
      <c r="U171" s="4"/>
      <c r="V171" s="4"/>
      <c r="W171" s="4"/>
      <c r="X171" s="4"/>
      <c r="Y171" s="4"/>
      <c r="Z171" s="4"/>
    </row>
    <row r="172" spans="1:26" ht="15.75" customHeight="1">
      <c r="A172" s="4"/>
      <c r="B172" s="4"/>
      <c r="C172" s="4"/>
      <c r="D172" s="435"/>
      <c r="E172" s="435"/>
      <c r="F172" s="435"/>
      <c r="G172" s="435"/>
      <c r="H172" s="435"/>
      <c r="I172" s="435"/>
      <c r="J172" s="435"/>
      <c r="K172" s="435"/>
      <c r="L172" s="435"/>
      <c r="M172" s="435"/>
      <c r="N172" s="435"/>
      <c r="O172" s="435"/>
      <c r="P172" s="435"/>
      <c r="Q172" s="435"/>
      <c r="R172" s="435"/>
      <c r="S172" s="435"/>
      <c r="T172" s="799"/>
      <c r="U172" s="4"/>
      <c r="V172" s="4"/>
      <c r="W172" s="4"/>
      <c r="X172" s="4"/>
      <c r="Y172" s="4"/>
      <c r="Z172" s="4"/>
    </row>
    <row r="173" spans="1:26" ht="15.75" customHeight="1">
      <c r="A173" s="4"/>
      <c r="B173" s="4"/>
      <c r="C173" s="4"/>
      <c r="D173" s="435"/>
      <c r="E173" s="435"/>
      <c r="F173" s="435"/>
      <c r="G173" s="435"/>
      <c r="H173" s="435"/>
      <c r="I173" s="435"/>
      <c r="J173" s="435"/>
      <c r="K173" s="435"/>
      <c r="L173" s="435"/>
      <c r="M173" s="435"/>
      <c r="N173" s="435"/>
      <c r="O173" s="435"/>
      <c r="P173" s="435"/>
      <c r="Q173" s="435"/>
      <c r="R173" s="435"/>
      <c r="S173" s="435"/>
      <c r="T173" s="799"/>
      <c r="U173" s="4"/>
      <c r="V173" s="4"/>
      <c r="W173" s="4"/>
      <c r="X173" s="4"/>
      <c r="Y173" s="4"/>
      <c r="Z173" s="4"/>
    </row>
    <row r="174" spans="1:26" ht="15.75" customHeight="1">
      <c r="A174" s="4"/>
      <c r="B174" s="4"/>
      <c r="C174" s="4"/>
      <c r="D174" s="435"/>
      <c r="E174" s="435"/>
      <c r="F174" s="435"/>
      <c r="G174" s="435"/>
      <c r="H174" s="435"/>
      <c r="I174" s="435"/>
      <c r="J174" s="435"/>
      <c r="K174" s="435"/>
      <c r="L174" s="435"/>
      <c r="M174" s="435"/>
      <c r="N174" s="435"/>
      <c r="O174" s="435"/>
      <c r="P174" s="435"/>
      <c r="Q174" s="435"/>
      <c r="R174" s="435"/>
      <c r="S174" s="435"/>
      <c r="T174" s="799"/>
      <c r="U174" s="4"/>
      <c r="V174" s="4"/>
      <c r="W174" s="4"/>
      <c r="X174" s="4"/>
      <c r="Y174" s="4"/>
      <c r="Z174" s="4"/>
    </row>
    <row r="175" spans="1:26" ht="15.75" customHeight="1">
      <c r="A175" s="4"/>
      <c r="B175" s="4"/>
      <c r="C175" s="4"/>
      <c r="D175" s="435"/>
      <c r="E175" s="435"/>
      <c r="F175" s="435"/>
      <c r="G175" s="435"/>
      <c r="H175" s="435"/>
      <c r="I175" s="435"/>
      <c r="J175" s="435"/>
      <c r="K175" s="435"/>
      <c r="L175" s="435"/>
      <c r="M175" s="435"/>
      <c r="N175" s="435"/>
      <c r="O175" s="435"/>
      <c r="P175" s="435"/>
      <c r="Q175" s="435"/>
      <c r="R175" s="435"/>
      <c r="S175" s="435"/>
      <c r="T175" s="799"/>
      <c r="U175" s="4"/>
      <c r="V175" s="4"/>
      <c r="W175" s="4"/>
      <c r="X175" s="4"/>
      <c r="Y175" s="4"/>
      <c r="Z175" s="4"/>
    </row>
    <row r="176" spans="1:26" ht="15.75" customHeight="1">
      <c r="A176" s="4"/>
      <c r="B176" s="4"/>
      <c r="C176" s="4"/>
      <c r="D176" s="435"/>
      <c r="E176" s="435"/>
      <c r="F176" s="435"/>
      <c r="G176" s="435"/>
      <c r="H176" s="435"/>
      <c r="I176" s="435"/>
      <c r="J176" s="435"/>
      <c r="K176" s="435"/>
      <c r="L176" s="435"/>
      <c r="M176" s="435"/>
      <c r="N176" s="435"/>
      <c r="O176" s="435"/>
      <c r="P176" s="435"/>
      <c r="Q176" s="435"/>
      <c r="R176" s="435"/>
      <c r="S176" s="435"/>
      <c r="T176" s="799"/>
      <c r="U176" s="4"/>
      <c r="V176" s="4"/>
      <c r="W176" s="4"/>
      <c r="X176" s="4"/>
      <c r="Y176" s="4"/>
      <c r="Z176" s="4"/>
    </row>
    <row r="177" spans="1:26" ht="15.75" customHeight="1">
      <c r="A177" s="4"/>
      <c r="B177" s="4"/>
      <c r="C177" s="4"/>
      <c r="D177" s="435"/>
      <c r="E177" s="435"/>
      <c r="F177" s="435"/>
      <c r="G177" s="435"/>
      <c r="H177" s="435"/>
      <c r="I177" s="435"/>
      <c r="J177" s="435"/>
      <c r="K177" s="435"/>
      <c r="L177" s="435"/>
      <c r="M177" s="435"/>
      <c r="N177" s="435"/>
      <c r="O177" s="435"/>
      <c r="P177" s="435"/>
      <c r="Q177" s="435"/>
      <c r="R177" s="435"/>
      <c r="S177" s="435"/>
      <c r="T177" s="799"/>
      <c r="U177" s="4"/>
      <c r="V177" s="4"/>
      <c r="W177" s="4"/>
      <c r="X177" s="4"/>
      <c r="Y177" s="4"/>
      <c r="Z177" s="4"/>
    </row>
    <row r="178" spans="1:26" ht="15.75" customHeight="1">
      <c r="A178" s="4"/>
      <c r="B178" s="4"/>
      <c r="C178" s="4"/>
      <c r="D178" s="435"/>
      <c r="E178" s="435"/>
      <c r="F178" s="435"/>
      <c r="G178" s="435"/>
      <c r="H178" s="435"/>
      <c r="I178" s="435"/>
      <c r="J178" s="435"/>
      <c r="K178" s="435"/>
      <c r="L178" s="435"/>
      <c r="M178" s="435"/>
      <c r="N178" s="435"/>
      <c r="O178" s="435"/>
      <c r="P178" s="435"/>
      <c r="Q178" s="435"/>
      <c r="R178" s="435"/>
      <c r="S178" s="435"/>
      <c r="T178" s="799"/>
      <c r="U178" s="4"/>
      <c r="V178" s="4"/>
      <c r="W178" s="4"/>
      <c r="X178" s="4"/>
      <c r="Y178" s="4"/>
      <c r="Z178" s="4"/>
    </row>
    <row r="179" spans="1:26" ht="15.75" customHeight="1">
      <c r="A179" s="4"/>
      <c r="B179" s="4"/>
      <c r="C179" s="4"/>
      <c r="D179" s="435"/>
      <c r="E179" s="435"/>
      <c r="F179" s="435"/>
      <c r="G179" s="435"/>
      <c r="H179" s="435"/>
      <c r="I179" s="435"/>
      <c r="J179" s="435"/>
      <c r="K179" s="435"/>
      <c r="L179" s="435"/>
      <c r="M179" s="435"/>
      <c r="N179" s="435"/>
      <c r="O179" s="435"/>
      <c r="P179" s="435"/>
      <c r="Q179" s="435"/>
      <c r="R179" s="435"/>
      <c r="S179" s="435"/>
      <c r="T179" s="799"/>
      <c r="U179" s="4"/>
      <c r="V179" s="4"/>
      <c r="W179" s="4"/>
      <c r="X179" s="4"/>
      <c r="Y179" s="4"/>
      <c r="Z179" s="4"/>
    </row>
    <row r="180" spans="1:26" ht="15.75" customHeight="1">
      <c r="A180" s="4"/>
      <c r="B180" s="4"/>
      <c r="C180" s="4"/>
      <c r="D180" s="435"/>
      <c r="E180" s="435"/>
      <c r="F180" s="435"/>
      <c r="G180" s="435"/>
      <c r="H180" s="435"/>
      <c r="I180" s="435"/>
      <c r="J180" s="435"/>
      <c r="K180" s="435"/>
      <c r="L180" s="435"/>
      <c r="M180" s="435"/>
      <c r="N180" s="435"/>
      <c r="O180" s="435"/>
      <c r="P180" s="435"/>
      <c r="Q180" s="435"/>
      <c r="R180" s="435"/>
      <c r="S180" s="435"/>
      <c r="T180" s="799"/>
      <c r="U180" s="4"/>
      <c r="V180" s="4"/>
      <c r="W180" s="4"/>
      <c r="X180" s="4"/>
      <c r="Y180" s="4"/>
      <c r="Z180" s="4"/>
    </row>
    <row r="181" spans="1:26" ht="15.75" customHeight="1">
      <c r="A181" s="4"/>
      <c r="B181" s="4"/>
      <c r="C181" s="4"/>
      <c r="D181" s="435"/>
      <c r="E181" s="435"/>
      <c r="F181" s="435"/>
      <c r="G181" s="435"/>
      <c r="H181" s="435"/>
      <c r="I181" s="435"/>
      <c r="J181" s="435"/>
      <c r="K181" s="435"/>
      <c r="L181" s="435"/>
      <c r="M181" s="435"/>
      <c r="N181" s="435"/>
      <c r="O181" s="435"/>
      <c r="P181" s="435"/>
      <c r="Q181" s="435"/>
      <c r="R181" s="435"/>
      <c r="S181" s="435"/>
      <c r="T181" s="799"/>
      <c r="U181" s="4"/>
      <c r="V181" s="4"/>
      <c r="W181" s="4"/>
      <c r="X181" s="4"/>
      <c r="Y181" s="4"/>
      <c r="Z181" s="4"/>
    </row>
    <row r="182" spans="1:26" ht="15.75" customHeight="1">
      <c r="A182" s="4"/>
      <c r="B182" s="4"/>
      <c r="C182" s="4"/>
      <c r="D182" s="435"/>
      <c r="E182" s="435"/>
      <c r="F182" s="435"/>
      <c r="G182" s="435"/>
      <c r="H182" s="435"/>
      <c r="I182" s="435"/>
      <c r="J182" s="435"/>
      <c r="K182" s="435"/>
      <c r="L182" s="435"/>
      <c r="M182" s="435"/>
      <c r="N182" s="435"/>
      <c r="O182" s="435"/>
      <c r="P182" s="435"/>
      <c r="Q182" s="435"/>
      <c r="R182" s="435"/>
      <c r="S182" s="435"/>
      <c r="T182" s="799"/>
      <c r="U182" s="4"/>
      <c r="V182" s="4"/>
      <c r="W182" s="4"/>
      <c r="X182" s="4"/>
      <c r="Y182" s="4"/>
      <c r="Z182" s="4"/>
    </row>
    <row r="183" spans="1:26" ht="15.75" customHeight="1">
      <c r="A183" s="4"/>
      <c r="B183" s="4"/>
      <c r="C183" s="4"/>
      <c r="D183" s="435"/>
      <c r="E183" s="435"/>
      <c r="F183" s="435"/>
      <c r="G183" s="435"/>
      <c r="H183" s="435"/>
      <c r="I183" s="435"/>
      <c r="J183" s="435"/>
      <c r="K183" s="435"/>
      <c r="L183" s="435"/>
      <c r="M183" s="435"/>
      <c r="N183" s="435"/>
      <c r="O183" s="435"/>
      <c r="P183" s="435"/>
      <c r="Q183" s="435"/>
      <c r="R183" s="435"/>
      <c r="S183" s="435"/>
      <c r="T183" s="799"/>
      <c r="U183" s="4"/>
      <c r="V183" s="4"/>
      <c r="W183" s="4"/>
      <c r="X183" s="4"/>
      <c r="Y183" s="4"/>
      <c r="Z183" s="4"/>
    </row>
    <row r="184" spans="1:26" ht="15.75" customHeight="1">
      <c r="A184" s="4"/>
      <c r="B184" s="4"/>
      <c r="C184" s="4"/>
      <c r="D184" s="435"/>
      <c r="E184" s="435"/>
      <c r="F184" s="435"/>
      <c r="G184" s="435"/>
      <c r="H184" s="435"/>
      <c r="I184" s="435"/>
      <c r="J184" s="435"/>
      <c r="K184" s="435"/>
      <c r="L184" s="435"/>
      <c r="M184" s="435"/>
      <c r="N184" s="435"/>
      <c r="O184" s="435"/>
      <c r="P184" s="435"/>
      <c r="Q184" s="435"/>
      <c r="R184" s="435"/>
      <c r="S184" s="435"/>
      <c r="T184" s="799"/>
      <c r="U184" s="4"/>
      <c r="V184" s="4"/>
      <c r="W184" s="4"/>
      <c r="X184" s="4"/>
      <c r="Y184" s="4"/>
      <c r="Z184" s="4"/>
    </row>
    <row r="185" spans="1:26" ht="15.75" customHeight="1">
      <c r="A185" s="4"/>
      <c r="B185" s="4"/>
      <c r="C185" s="4"/>
      <c r="D185" s="435"/>
      <c r="E185" s="435"/>
      <c r="F185" s="435"/>
      <c r="G185" s="435"/>
      <c r="H185" s="435"/>
      <c r="I185" s="435"/>
      <c r="J185" s="435"/>
      <c r="K185" s="435"/>
      <c r="L185" s="435"/>
      <c r="M185" s="435"/>
      <c r="N185" s="435"/>
      <c r="O185" s="435"/>
      <c r="P185" s="435"/>
      <c r="Q185" s="435"/>
      <c r="R185" s="435"/>
      <c r="S185" s="435"/>
      <c r="T185" s="799"/>
      <c r="U185" s="4"/>
      <c r="V185" s="4"/>
      <c r="W185" s="4"/>
      <c r="X185" s="4"/>
      <c r="Y185" s="4"/>
      <c r="Z185" s="4"/>
    </row>
    <row r="186" spans="1:26" ht="15.75" customHeight="1">
      <c r="A186" s="4"/>
      <c r="B186" s="4"/>
      <c r="C186" s="4"/>
      <c r="D186" s="435"/>
      <c r="E186" s="435"/>
      <c r="F186" s="435"/>
      <c r="G186" s="435"/>
      <c r="H186" s="435"/>
      <c r="I186" s="435"/>
      <c r="J186" s="435"/>
      <c r="K186" s="435"/>
      <c r="L186" s="435"/>
      <c r="M186" s="435"/>
      <c r="N186" s="435"/>
      <c r="O186" s="435"/>
      <c r="P186" s="435"/>
      <c r="Q186" s="435"/>
      <c r="R186" s="435"/>
      <c r="S186" s="435"/>
      <c r="T186" s="799"/>
      <c r="U186" s="4"/>
      <c r="V186" s="4"/>
      <c r="W186" s="4"/>
      <c r="X186" s="4"/>
      <c r="Y186" s="4"/>
      <c r="Z186" s="4"/>
    </row>
    <row r="187" spans="1:26" ht="15.75" customHeight="1">
      <c r="A187" s="4"/>
      <c r="B187" s="4"/>
      <c r="C187" s="4"/>
      <c r="D187" s="435"/>
      <c r="E187" s="435"/>
      <c r="F187" s="435"/>
      <c r="G187" s="435"/>
      <c r="H187" s="435"/>
      <c r="I187" s="435"/>
      <c r="J187" s="435"/>
      <c r="K187" s="435"/>
      <c r="L187" s="435"/>
      <c r="M187" s="435"/>
      <c r="N187" s="435"/>
      <c r="O187" s="435"/>
      <c r="P187" s="435"/>
      <c r="Q187" s="435"/>
      <c r="R187" s="435"/>
      <c r="S187" s="435"/>
      <c r="T187" s="799"/>
      <c r="U187" s="4"/>
      <c r="V187" s="4"/>
      <c r="W187" s="4"/>
      <c r="X187" s="4"/>
      <c r="Y187" s="4"/>
      <c r="Z187" s="4"/>
    </row>
    <row r="188" spans="1:26" ht="15.75" customHeight="1">
      <c r="A188" s="4"/>
      <c r="B188" s="4"/>
      <c r="C188" s="4"/>
      <c r="D188" s="435"/>
      <c r="E188" s="435"/>
      <c r="F188" s="435"/>
      <c r="G188" s="435"/>
      <c r="H188" s="435"/>
      <c r="I188" s="435"/>
      <c r="J188" s="435"/>
      <c r="K188" s="435"/>
      <c r="L188" s="435"/>
      <c r="M188" s="435"/>
      <c r="N188" s="435"/>
      <c r="O188" s="435"/>
      <c r="P188" s="435"/>
      <c r="Q188" s="435"/>
      <c r="R188" s="435"/>
      <c r="S188" s="435"/>
      <c r="T188" s="799"/>
      <c r="U188" s="4"/>
      <c r="V188" s="4"/>
      <c r="W188" s="4"/>
      <c r="X188" s="4"/>
      <c r="Y188" s="4"/>
      <c r="Z188" s="4"/>
    </row>
    <row r="189" spans="1:26" ht="15.75" customHeight="1">
      <c r="A189" s="4"/>
      <c r="B189" s="4"/>
      <c r="C189" s="4"/>
      <c r="D189" s="435"/>
      <c r="E189" s="435"/>
      <c r="F189" s="435"/>
      <c r="G189" s="435"/>
      <c r="H189" s="435"/>
      <c r="I189" s="435"/>
      <c r="J189" s="435"/>
      <c r="K189" s="435"/>
      <c r="L189" s="435"/>
      <c r="M189" s="435"/>
      <c r="N189" s="435"/>
      <c r="O189" s="435"/>
      <c r="P189" s="435"/>
      <c r="Q189" s="435"/>
      <c r="R189" s="435"/>
      <c r="S189" s="435"/>
      <c r="T189" s="799"/>
      <c r="U189" s="4"/>
      <c r="V189" s="4"/>
      <c r="W189" s="4"/>
      <c r="X189" s="4"/>
      <c r="Y189" s="4"/>
      <c r="Z189" s="4"/>
    </row>
    <row r="190" spans="1:26" ht="15.75" customHeight="1">
      <c r="A190" s="4"/>
      <c r="B190" s="4"/>
      <c r="C190" s="4"/>
      <c r="D190" s="435"/>
      <c r="E190" s="435"/>
      <c r="F190" s="435"/>
      <c r="G190" s="435"/>
      <c r="H190" s="435"/>
      <c r="I190" s="435"/>
      <c r="J190" s="435"/>
      <c r="K190" s="435"/>
      <c r="L190" s="435"/>
      <c r="M190" s="435"/>
      <c r="N190" s="435"/>
      <c r="O190" s="435"/>
      <c r="P190" s="435"/>
      <c r="Q190" s="435"/>
      <c r="R190" s="435"/>
      <c r="S190" s="435"/>
      <c r="T190" s="799"/>
      <c r="U190" s="4"/>
      <c r="V190" s="4"/>
      <c r="W190" s="4"/>
      <c r="X190" s="4"/>
      <c r="Y190" s="4"/>
      <c r="Z190" s="4"/>
    </row>
    <row r="191" spans="1:26" ht="15.75" customHeight="1">
      <c r="A191" s="4"/>
      <c r="B191" s="4"/>
      <c r="C191" s="4"/>
      <c r="D191" s="435"/>
      <c r="E191" s="435"/>
      <c r="F191" s="435"/>
      <c r="G191" s="435"/>
      <c r="H191" s="435"/>
      <c r="I191" s="435"/>
      <c r="J191" s="435"/>
      <c r="K191" s="435"/>
      <c r="L191" s="435"/>
      <c r="M191" s="435"/>
      <c r="N191" s="435"/>
      <c r="O191" s="435"/>
      <c r="P191" s="435"/>
      <c r="Q191" s="435"/>
      <c r="R191" s="435"/>
      <c r="S191" s="435"/>
      <c r="T191" s="799"/>
      <c r="U191" s="4"/>
      <c r="V191" s="4"/>
      <c r="W191" s="4"/>
      <c r="X191" s="4"/>
      <c r="Y191" s="4"/>
      <c r="Z191" s="4"/>
    </row>
    <row r="192" spans="1:26" ht="15.75" customHeight="1">
      <c r="A192" s="4"/>
      <c r="B192" s="4"/>
      <c r="C192" s="4"/>
      <c r="D192" s="435"/>
      <c r="E192" s="435"/>
      <c r="F192" s="435"/>
      <c r="G192" s="435"/>
      <c r="H192" s="435"/>
      <c r="I192" s="435"/>
      <c r="J192" s="435"/>
      <c r="K192" s="435"/>
      <c r="L192" s="435"/>
      <c r="M192" s="435"/>
      <c r="N192" s="435"/>
      <c r="O192" s="435"/>
      <c r="P192" s="435"/>
      <c r="Q192" s="435"/>
      <c r="R192" s="435"/>
      <c r="S192" s="435"/>
      <c r="T192" s="799"/>
      <c r="U192" s="4"/>
      <c r="V192" s="4"/>
      <c r="W192" s="4"/>
      <c r="X192" s="4"/>
      <c r="Y192" s="4"/>
      <c r="Z192" s="4"/>
    </row>
    <row r="193" spans="1:26" ht="15.75" customHeight="1">
      <c r="A193" s="4"/>
      <c r="B193" s="4"/>
      <c r="C193" s="4"/>
      <c r="D193" s="435"/>
      <c r="E193" s="435"/>
      <c r="F193" s="435"/>
      <c r="G193" s="435"/>
      <c r="H193" s="435"/>
      <c r="I193" s="435"/>
      <c r="J193" s="435"/>
      <c r="K193" s="435"/>
      <c r="L193" s="435"/>
      <c r="M193" s="435"/>
      <c r="N193" s="435"/>
      <c r="O193" s="435"/>
      <c r="P193" s="435"/>
      <c r="Q193" s="435"/>
      <c r="R193" s="435"/>
      <c r="S193" s="435"/>
      <c r="T193" s="799"/>
      <c r="U193" s="4"/>
      <c r="V193" s="4"/>
      <c r="W193" s="4"/>
      <c r="X193" s="4"/>
      <c r="Y193" s="4"/>
      <c r="Z193" s="4"/>
    </row>
    <row r="194" spans="1:26" ht="15.75" customHeight="1">
      <c r="A194" s="4"/>
      <c r="B194" s="4"/>
      <c r="C194" s="4"/>
      <c r="D194" s="435"/>
      <c r="E194" s="435"/>
      <c r="F194" s="435"/>
      <c r="G194" s="435"/>
      <c r="H194" s="435"/>
      <c r="I194" s="435"/>
      <c r="J194" s="435"/>
      <c r="K194" s="435"/>
      <c r="L194" s="435"/>
      <c r="M194" s="435"/>
      <c r="N194" s="435"/>
      <c r="O194" s="435"/>
      <c r="P194" s="435"/>
      <c r="Q194" s="435"/>
      <c r="R194" s="435"/>
      <c r="S194" s="435"/>
      <c r="T194" s="799"/>
      <c r="U194" s="4"/>
      <c r="V194" s="4"/>
      <c r="W194" s="4"/>
      <c r="X194" s="4"/>
      <c r="Y194" s="4"/>
      <c r="Z194" s="4"/>
    </row>
    <row r="195" spans="1:26" ht="15.75" customHeight="1">
      <c r="A195" s="4"/>
      <c r="B195" s="4"/>
      <c r="C195" s="4"/>
      <c r="D195" s="435"/>
      <c r="E195" s="435"/>
      <c r="F195" s="435"/>
      <c r="G195" s="435"/>
      <c r="H195" s="435"/>
      <c r="I195" s="435"/>
      <c r="J195" s="435"/>
      <c r="K195" s="435"/>
      <c r="L195" s="435"/>
      <c r="M195" s="435"/>
      <c r="N195" s="435"/>
      <c r="O195" s="435"/>
      <c r="P195" s="435"/>
      <c r="Q195" s="435"/>
      <c r="R195" s="435"/>
      <c r="S195" s="435"/>
      <c r="T195" s="799"/>
      <c r="U195" s="4"/>
      <c r="V195" s="4"/>
      <c r="W195" s="4"/>
      <c r="X195" s="4"/>
      <c r="Y195" s="4"/>
      <c r="Z195" s="4"/>
    </row>
    <row r="196" spans="1:26" ht="15.75" customHeight="1">
      <c r="A196" s="4"/>
      <c r="B196" s="4"/>
      <c r="C196" s="4"/>
      <c r="D196" s="435"/>
      <c r="E196" s="435"/>
      <c r="F196" s="435"/>
      <c r="G196" s="435"/>
      <c r="H196" s="435"/>
      <c r="I196" s="435"/>
      <c r="J196" s="435"/>
      <c r="K196" s="435"/>
      <c r="L196" s="435"/>
      <c r="M196" s="435"/>
      <c r="N196" s="435"/>
      <c r="O196" s="435"/>
      <c r="P196" s="435"/>
      <c r="Q196" s="435"/>
      <c r="R196" s="435"/>
      <c r="S196" s="435"/>
      <c r="T196" s="799"/>
      <c r="U196" s="4"/>
      <c r="V196" s="4"/>
      <c r="W196" s="4"/>
      <c r="X196" s="4"/>
      <c r="Y196" s="4"/>
      <c r="Z196" s="4"/>
    </row>
    <row r="197" spans="1:26" ht="15.75" customHeight="1">
      <c r="A197" s="4"/>
      <c r="B197" s="4"/>
      <c r="C197" s="4"/>
      <c r="D197" s="435"/>
      <c r="E197" s="435"/>
      <c r="F197" s="435"/>
      <c r="G197" s="435"/>
      <c r="H197" s="435"/>
      <c r="I197" s="435"/>
      <c r="J197" s="435"/>
      <c r="K197" s="435"/>
      <c r="L197" s="435"/>
      <c r="M197" s="435"/>
      <c r="N197" s="435"/>
      <c r="O197" s="435"/>
      <c r="P197" s="435"/>
      <c r="Q197" s="435"/>
      <c r="R197" s="435"/>
      <c r="S197" s="435"/>
      <c r="T197" s="799"/>
      <c r="U197" s="4"/>
      <c r="V197" s="4"/>
      <c r="W197" s="4"/>
      <c r="X197" s="4"/>
      <c r="Y197" s="4"/>
      <c r="Z197" s="4"/>
    </row>
    <row r="198" spans="1:26" ht="15.75" customHeight="1">
      <c r="A198" s="4"/>
      <c r="B198" s="4"/>
      <c r="C198" s="4"/>
      <c r="D198" s="435"/>
      <c r="E198" s="435"/>
      <c r="F198" s="435"/>
      <c r="G198" s="435"/>
      <c r="H198" s="435"/>
      <c r="I198" s="435"/>
      <c r="J198" s="435"/>
      <c r="K198" s="435"/>
      <c r="L198" s="435"/>
      <c r="M198" s="435"/>
      <c r="N198" s="435"/>
      <c r="O198" s="435"/>
      <c r="P198" s="435"/>
      <c r="Q198" s="435"/>
      <c r="R198" s="435"/>
      <c r="S198" s="435"/>
      <c r="T198" s="799"/>
      <c r="U198" s="4"/>
      <c r="V198" s="4"/>
      <c r="W198" s="4"/>
      <c r="X198" s="4"/>
      <c r="Y198" s="4"/>
      <c r="Z198" s="4"/>
    </row>
    <row r="199" spans="1:26" ht="15.75" customHeight="1">
      <c r="A199" s="4"/>
      <c r="B199" s="4"/>
      <c r="C199" s="4"/>
      <c r="D199" s="435"/>
      <c r="E199" s="435"/>
      <c r="F199" s="435"/>
      <c r="G199" s="435"/>
      <c r="H199" s="435"/>
      <c r="I199" s="435"/>
      <c r="J199" s="435"/>
      <c r="K199" s="435"/>
      <c r="L199" s="435"/>
      <c r="M199" s="435"/>
      <c r="N199" s="435"/>
      <c r="O199" s="435"/>
      <c r="P199" s="435"/>
      <c r="Q199" s="435"/>
      <c r="R199" s="435"/>
      <c r="S199" s="435"/>
      <c r="T199" s="799"/>
      <c r="U199" s="4"/>
      <c r="V199" s="4"/>
      <c r="W199" s="4"/>
      <c r="X199" s="4"/>
      <c r="Y199" s="4"/>
      <c r="Z199" s="4"/>
    </row>
    <row r="200" spans="1:26" ht="15.75" customHeight="1">
      <c r="A200" s="4"/>
      <c r="B200" s="4"/>
      <c r="C200" s="4"/>
      <c r="D200" s="435"/>
      <c r="E200" s="435"/>
      <c r="F200" s="435"/>
      <c r="G200" s="435"/>
      <c r="H200" s="435"/>
      <c r="I200" s="435"/>
      <c r="J200" s="435"/>
      <c r="K200" s="435"/>
      <c r="L200" s="435"/>
      <c r="M200" s="435"/>
      <c r="N200" s="435"/>
      <c r="O200" s="435"/>
      <c r="P200" s="435"/>
      <c r="Q200" s="435"/>
      <c r="R200" s="435"/>
      <c r="S200" s="435"/>
      <c r="T200" s="799"/>
      <c r="U200" s="4"/>
      <c r="V200" s="4"/>
      <c r="W200" s="4"/>
      <c r="X200" s="4"/>
      <c r="Y200" s="4"/>
      <c r="Z200" s="4"/>
    </row>
    <row r="201" spans="1:26" ht="15.75" customHeight="1">
      <c r="A201" s="4"/>
      <c r="B201" s="4"/>
      <c r="C201" s="4"/>
      <c r="D201" s="435"/>
      <c r="E201" s="435"/>
      <c r="F201" s="435"/>
      <c r="G201" s="435"/>
      <c r="H201" s="435"/>
      <c r="I201" s="435"/>
      <c r="J201" s="435"/>
      <c r="K201" s="435"/>
      <c r="L201" s="435"/>
      <c r="M201" s="435"/>
      <c r="N201" s="435"/>
      <c r="O201" s="435"/>
      <c r="P201" s="435"/>
      <c r="Q201" s="435"/>
      <c r="R201" s="435"/>
      <c r="S201" s="435"/>
      <c r="T201" s="799"/>
      <c r="U201" s="4"/>
      <c r="V201" s="4"/>
      <c r="W201" s="4"/>
      <c r="X201" s="4"/>
      <c r="Y201" s="4"/>
      <c r="Z201" s="4"/>
    </row>
    <row r="202" spans="1:26" ht="15.75" customHeight="1">
      <c r="A202" s="4"/>
      <c r="B202" s="4"/>
      <c r="C202" s="4"/>
      <c r="D202" s="435"/>
      <c r="E202" s="435"/>
      <c r="F202" s="435"/>
      <c r="G202" s="435"/>
      <c r="H202" s="435"/>
      <c r="I202" s="435"/>
      <c r="J202" s="435"/>
      <c r="K202" s="435"/>
      <c r="L202" s="435"/>
      <c r="M202" s="435"/>
      <c r="N202" s="435"/>
      <c r="O202" s="435"/>
      <c r="P202" s="435"/>
      <c r="Q202" s="435"/>
      <c r="R202" s="435"/>
      <c r="S202" s="435"/>
      <c r="T202" s="799"/>
      <c r="U202" s="4"/>
      <c r="V202" s="4"/>
      <c r="W202" s="4"/>
      <c r="X202" s="4"/>
      <c r="Y202" s="4"/>
      <c r="Z202" s="4"/>
    </row>
    <row r="203" spans="1:26" ht="15.75" customHeight="1">
      <c r="A203" s="4"/>
      <c r="B203" s="4"/>
      <c r="C203" s="4"/>
      <c r="D203" s="435"/>
      <c r="E203" s="435"/>
      <c r="F203" s="435"/>
      <c r="G203" s="435"/>
      <c r="H203" s="435"/>
      <c r="I203" s="435"/>
      <c r="J203" s="435"/>
      <c r="K203" s="435"/>
      <c r="L203" s="435"/>
      <c r="M203" s="435"/>
      <c r="N203" s="435"/>
      <c r="O203" s="435"/>
      <c r="P203" s="435"/>
      <c r="Q203" s="435"/>
      <c r="R203" s="435"/>
      <c r="S203" s="435"/>
      <c r="T203" s="799"/>
      <c r="U203" s="4"/>
      <c r="V203" s="4"/>
      <c r="W203" s="4"/>
      <c r="X203" s="4"/>
      <c r="Y203" s="4"/>
      <c r="Z203" s="4"/>
    </row>
    <row r="204" spans="1:26" ht="15.75" customHeight="1">
      <c r="A204" s="4"/>
      <c r="B204" s="4"/>
      <c r="C204" s="4"/>
      <c r="D204" s="435"/>
      <c r="E204" s="435"/>
      <c r="F204" s="435"/>
      <c r="G204" s="435"/>
      <c r="H204" s="435"/>
      <c r="I204" s="435"/>
      <c r="J204" s="435"/>
      <c r="K204" s="435"/>
      <c r="L204" s="435"/>
      <c r="M204" s="435"/>
      <c r="N204" s="435"/>
      <c r="O204" s="435"/>
      <c r="P204" s="435"/>
      <c r="Q204" s="435"/>
      <c r="R204" s="435"/>
      <c r="S204" s="435"/>
      <c r="T204" s="799"/>
      <c r="U204" s="4"/>
      <c r="V204" s="4"/>
      <c r="W204" s="4"/>
      <c r="X204" s="4"/>
      <c r="Y204" s="4"/>
      <c r="Z204" s="4"/>
    </row>
    <row r="205" spans="1:26" ht="15.75" customHeight="1">
      <c r="A205" s="4"/>
      <c r="B205" s="4"/>
      <c r="C205" s="4"/>
      <c r="D205" s="435"/>
      <c r="E205" s="435"/>
      <c r="F205" s="435"/>
      <c r="G205" s="435"/>
      <c r="H205" s="435"/>
      <c r="I205" s="435"/>
      <c r="J205" s="435"/>
      <c r="K205" s="435"/>
      <c r="L205" s="435"/>
      <c r="M205" s="435"/>
      <c r="N205" s="435"/>
      <c r="O205" s="435"/>
      <c r="P205" s="435"/>
      <c r="Q205" s="435"/>
      <c r="R205" s="435"/>
      <c r="S205" s="435"/>
      <c r="T205" s="799"/>
      <c r="U205" s="4"/>
      <c r="V205" s="4"/>
      <c r="W205" s="4"/>
      <c r="X205" s="4"/>
      <c r="Y205" s="4"/>
      <c r="Z205" s="4"/>
    </row>
    <row r="206" spans="1:26" ht="15.75" customHeight="1">
      <c r="A206" s="4"/>
      <c r="B206" s="4"/>
      <c r="C206" s="4"/>
      <c r="D206" s="435"/>
      <c r="E206" s="435"/>
      <c r="F206" s="435"/>
      <c r="G206" s="435"/>
      <c r="H206" s="435"/>
      <c r="I206" s="435"/>
      <c r="J206" s="435"/>
      <c r="K206" s="435"/>
      <c r="L206" s="435"/>
      <c r="M206" s="435"/>
      <c r="N206" s="435"/>
      <c r="O206" s="435"/>
      <c r="P206" s="435"/>
      <c r="Q206" s="435"/>
      <c r="R206" s="435"/>
      <c r="S206" s="435"/>
      <c r="T206" s="799"/>
      <c r="U206" s="4"/>
      <c r="V206" s="4"/>
      <c r="W206" s="4"/>
      <c r="X206" s="4"/>
      <c r="Y206" s="4"/>
      <c r="Z206" s="4"/>
    </row>
    <row r="207" spans="1:26" ht="15.75" customHeight="1">
      <c r="A207" s="4"/>
      <c r="B207" s="4"/>
      <c r="C207" s="4"/>
      <c r="D207" s="435"/>
      <c r="E207" s="435"/>
      <c r="F207" s="435"/>
      <c r="G207" s="435"/>
      <c r="H207" s="435"/>
      <c r="I207" s="435"/>
      <c r="J207" s="435"/>
      <c r="K207" s="435"/>
      <c r="L207" s="435"/>
      <c r="M207" s="435"/>
      <c r="N207" s="435"/>
      <c r="O207" s="435"/>
      <c r="P207" s="435"/>
      <c r="Q207" s="435"/>
      <c r="R207" s="435"/>
      <c r="S207" s="435"/>
      <c r="T207" s="799"/>
      <c r="U207" s="4"/>
      <c r="V207" s="4"/>
      <c r="W207" s="4"/>
      <c r="X207" s="4"/>
      <c r="Y207" s="4"/>
      <c r="Z207" s="4"/>
    </row>
    <row r="208" spans="1:26" ht="15.75" customHeight="1">
      <c r="A208" s="4"/>
      <c r="B208" s="4"/>
      <c r="C208" s="4"/>
      <c r="D208" s="435"/>
      <c r="E208" s="435"/>
      <c r="F208" s="435"/>
      <c r="G208" s="435"/>
      <c r="H208" s="435"/>
      <c r="I208" s="435"/>
      <c r="J208" s="435"/>
      <c r="K208" s="435"/>
      <c r="L208" s="435"/>
      <c r="M208" s="435"/>
      <c r="N208" s="435"/>
      <c r="O208" s="435"/>
      <c r="P208" s="435"/>
      <c r="Q208" s="435"/>
      <c r="R208" s="435"/>
      <c r="S208" s="435"/>
      <c r="T208" s="799"/>
      <c r="U208" s="4"/>
      <c r="V208" s="4"/>
      <c r="W208" s="4"/>
      <c r="X208" s="4"/>
      <c r="Y208" s="4"/>
      <c r="Z208" s="4"/>
    </row>
    <row r="209" spans="1:26" ht="15.75" customHeight="1">
      <c r="A209" s="4"/>
      <c r="B209" s="4"/>
      <c r="C209" s="4"/>
      <c r="D209" s="435"/>
      <c r="E209" s="435"/>
      <c r="F209" s="435"/>
      <c r="G209" s="435"/>
      <c r="H209" s="435"/>
      <c r="I209" s="435"/>
      <c r="J209" s="435"/>
      <c r="K209" s="435"/>
      <c r="L209" s="435"/>
      <c r="M209" s="435"/>
      <c r="N209" s="435"/>
      <c r="O209" s="435"/>
      <c r="P209" s="435"/>
      <c r="Q209" s="435"/>
      <c r="R209" s="435"/>
      <c r="S209" s="435"/>
      <c r="T209" s="799"/>
      <c r="U209" s="4"/>
      <c r="V209" s="4"/>
      <c r="W209" s="4"/>
      <c r="X209" s="4"/>
      <c r="Y209" s="4"/>
      <c r="Z209" s="4"/>
    </row>
    <row r="210" spans="1:26" ht="15.75" customHeight="1">
      <c r="A210" s="4"/>
      <c r="B210" s="4"/>
      <c r="C210" s="4"/>
      <c r="D210" s="435"/>
      <c r="E210" s="435"/>
      <c r="F210" s="435"/>
      <c r="G210" s="435"/>
      <c r="H210" s="435"/>
      <c r="I210" s="435"/>
      <c r="J210" s="435"/>
      <c r="K210" s="435"/>
      <c r="L210" s="435"/>
      <c r="M210" s="435"/>
      <c r="N210" s="435"/>
      <c r="O210" s="435"/>
      <c r="P210" s="435"/>
      <c r="Q210" s="435"/>
      <c r="R210" s="435"/>
      <c r="S210" s="435"/>
      <c r="T210" s="799"/>
      <c r="U210" s="4"/>
      <c r="V210" s="4"/>
      <c r="W210" s="4"/>
      <c r="X210" s="4"/>
      <c r="Y210" s="4"/>
      <c r="Z210" s="4"/>
    </row>
    <row r="211" spans="1:26" ht="15.75" customHeight="1">
      <c r="A211" s="4"/>
      <c r="B211" s="4"/>
      <c r="C211" s="4"/>
      <c r="D211" s="435"/>
      <c r="E211" s="435"/>
      <c r="F211" s="435"/>
      <c r="G211" s="435"/>
      <c r="H211" s="435"/>
      <c r="I211" s="435"/>
      <c r="J211" s="435"/>
      <c r="K211" s="435"/>
      <c r="L211" s="435"/>
      <c r="M211" s="435"/>
      <c r="N211" s="435"/>
      <c r="O211" s="435"/>
      <c r="P211" s="435"/>
      <c r="Q211" s="435"/>
      <c r="R211" s="435"/>
      <c r="S211" s="435"/>
      <c r="T211" s="799"/>
      <c r="U211" s="4"/>
      <c r="V211" s="4"/>
      <c r="W211" s="4"/>
      <c r="X211" s="4"/>
      <c r="Y211" s="4"/>
      <c r="Z211" s="4"/>
    </row>
    <row r="212" spans="1:26" ht="15.75" customHeight="1">
      <c r="A212" s="4"/>
      <c r="B212" s="4"/>
      <c r="C212" s="4"/>
      <c r="D212" s="435"/>
      <c r="E212" s="435"/>
      <c r="F212" s="435"/>
      <c r="G212" s="435"/>
      <c r="H212" s="435"/>
      <c r="I212" s="435"/>
      <c r="J212" s="435"/>
      <c r="K212" s="435"/>
      <c r="L212" s="435"/>
      <c r="M212" s="435"/>
      <c r="N212" s="435"/>
      <c r="O212" s="435"/>
      <c r="P212" s="435"/>
      <c r="Q212" s="435"/>
      <c r="R212" s="435"/>
      <c r="S212" s="435"/>
      <c r="T212" s="799"/>
      <c r="U212" s="4"/>
      <c r="V212" s="4"/>
      <c r="W212" s="4"/>
      <c r="X212" s="4"/>
      <c r="Y212" s="4"/>
      <c r="Z212" s="4"/>
    </row>
    <row r="213" spans="1:26" ht="15.75" customHeight="1">
      <c r="A213" s="4"/>
      <c r="B213" s="4"/>
      <c r="C213" s="4"/>
      <c r="D213" s="435"/>
      <c r="E213" s="435"/>
      <c r="F213" s="435"/>
      <c r="G213" s="435"/>
      <c r="H213" s="435"/>
      <c r="I213" s="435"/>
      <c r="J213" s="435"/>
      <c r="K213" s="435"/>
      <c r="L213" s="435"/>
      <c r="M213" s="435"/>
      <c r="N213" s="435"/>
      <c r="O213" s="435"/>
      <c r="P213" s="435"/>
      <c r="Q213" s="435"/>
      <c r="R213" s="435"/>
      <c r="S213" s="435"/>
      <c r="T213" s="799"/>
      <c r="U213" s="4"/>
      <c r="V213" s="4"/>
      <c r="W213" s="4"/>
      <c r="X213" s="4"/>
      <c r="Y213" s="4"/>
      <c r="Z213" s="4"/>
    </row>
    <row r="214" spans="1:26" ht="15.75" customHeight="1">
      <c r="A214" s="4"/>
      <c r="B214" s="4"/>
      <c r="C214" s="4"/>
      <c r="D214" s="435"/>
      <c r="E214" s="435"/>
      <c r="F214" s="435"/>
      <c r="G214" s="435"/>
      <c r="H214" s="435"/>
      <c r="I214" s="435"/>
      <c r="J214" s="435"/>
      <c r="K214" s="435"/>
      <c r="L214" s="435"/>
      <c r="M214" s="435"/>
      <c r="N214" s="435"/>
      <c r="O214" s="435"/>
      <c r="P214" s="435"/>
      <c r="Q214" s="435"/>
      <c r="R214" s="435"/>
      <c r="S214" s="435"/>
      <c r="T214" s="799"/>
      <c r="U214" s="4"/>
      <c r="V214" s="4"/>
      <c r="W214" s="4"/>
      <c r="X214" s="4"/>
      <c r="Y214" s="4"/>
      <c r="Z214" s="4"/>
    </row>
    <row r="215" spans="1:26" ht="15.75" customHeight="1">
      <c r="A215" s="4"/>
      <c r="B215" s="4"/>
      <c r="C215" s="4"/>
      <c r="D215" s="435"/>
      <c r="E215" s="435"/>
      <c r="F215" s="435"/>
      <c r="G215" s="435"/>
      <c r="H215" s="435"/>
      <c r="I215" s="435"/>
      <c r="J215" s="435"/>
      <c r="K215" s="435"/>
      <c r="L215" s="435"/>
      <c r="M215" s="435"/>
      <c r="N215" s="435"/>
      <c r="O215" s="435"/>
      <c r="P215" s="435"/>
      <c r="Q215" s="435"/>
      <c r="R215" s="435"/>
      <c r="S215" s="435"/>
      <c r="T215" s="799"/>
      <c r="U215" s="4"/>
      <c r="V215" s="4"/>
      <c r="W215" s="4"/>
      <c r="X215" s="4"/>
      <c r="Y215" s="4"/>
      <c r="Z215" s="4"/>
    </row>
    <row r="216" spans="1:26" ht="15.75" customHeight="1">
      <c r="A216" s="4"/>
      <c r="B216" s="4"/>
      <c r="C216" s="4"/>
      <c r="D216" s="435"/>
      <c r="E216" s="435"/>
      <c r="F216" s="435"/>
      <c r="G216" s="435"/>
      <c r="H216" s="435"/>
      <c r="I216" s="435"/>
      <c r="J216" s="435"/>
      <c r="K216" s="435"/>
      <c r="L216" s="435"/>
      <c r="M216" s="435"/>
      <c r="N216" s="435"/>
      <c r="O216" s="435"/>
      <c r="P216" s="435"/>
      <c r="Q216" s="435"/>
      <c r="R216" s="435"/>
      <c r="S216" s="435"/>
      <c r="T216" s="799"/>
      <c r="U216" s="4"/>
      <c r="V216" s="4"/>
      <c r="W216" s="4"/>
      <c r="X216" s="4"/>
      <c r="Y216" s="4"/>
      <c r="Z216" s="4"/>
    </row>
    <row r="217" spans="1:26" ht="15.75" customHeight="1">
      <c r="A217" s="4"/>
      <c r="B217" s="4"/>
      <c r="C217" s="4"/>
      <c r="D217" s="435"/>
      <c r="E217" s="435"/>
      <c r="F217" s="435"/>
      <c r="G217" s="435"/>
      <c r="H217" s="435"/>
      <c r="I217" s="435"/>
      <c r="J217" s="435"/>
      <c r="K217" s="435"/>
      <c r="L217" s="435"/>
      <c r="M217" s="435"/>
      <c r="N217" s="435"/>
      <c r="O217" s="435"/>
      <c r="P217" s="435"/>
      <c r="Q217" s="435"/>
      <c r="R217" s="435"/>
      <c r="S217" s="435"/>
      <c r="T217" s="799"/>
      <c r="U217" s="4"/>
      <c r="V217" s="4"/>
      <c r="W217" s="4"/>
      <c r="X217" s="4"/>
      <c r="Y217" s="4"/>
      <c r="Z217" s="4"/>
    </row>
    <row r="218" spans="1:26" ht="15.75" customHeight="1">
      <c r="A218" s="4"/>
      <c r="B218" s="4"/>
      <c r="C218" s="4"/>
      <c r="D218" s="435"/>
      <c r="E218" s="435"/>
      <c r="F218" s="435"/>
      <c r="G218" s="435"/>
      <c r="H218" s="435"/>
      <c r="I218" s="435"/>
      <c r="J218" s="435"/>
      <c r="K218" s="435"/>
      <c r="L218" s="435"/>
      <c r="M218" s="435"/>
      <c r="N218" s="435"/>
      <c r="O218" s="435"/>
      <c r="P218" s="435"/>
      <c r="Q218" s="435"/>
      <c r="R218" s="435"/>
      <c r="S218" s="435"/>
      <c r="T218" s="799"/>
      <c r="U218" s="4"/>
      <c r="V218" s="4"/>
      <c r="W218" s="4"/>
      <c r="X218" s="4"/>
      <c r="Y218" s="4"/>
      <c r="Z218" s="4"/>
    </row>
    <row r="219" spans="1:26" ht="15.75" customHeight="1">
      <c r="A219" s="4"/>
      <c r="B219" s="4"/>
      <c r="C219" s="4"/>
      <c r="D219" s="435"/>
      <c r="E219" s="435"/>
      <c r="F219" s="435"/>
      <c r="G219" s="435"/>
      <c r="H219" s="435"/>
      <c r="I219" s="435"/>
      <c r="J219" s="435"/>
      <c r="K219" s="435"/>
      <c r="L219" s="435"/>
      <c r="M219" s="435"/>
      <c r="N219" s="435"/>
      <c r="O219" s="435"/>
      <c r="P219" s="435"/>
      <c r="Q219" s="435"/>
      <c r="R219" s="435"/>
      <c r="S219" s="435"/>
      <c r="T219" s="799"/>
      <c r="U219" s="4"/>
      <c r="V219" s="4"/>
      <c r="W219" s="4"/>
      <c r="X219" s="4"/>
      <c r="Y219" s="4"/>
      <c r="Z219" s="4"/>
    </row>
    <row r="220" spans="1:26" ht="15.75" customHeight="1">
      <c r="A220" s="4"/>
      <c r="B220" s="4"/>
      <c r="C220" s="4"/>
      <c r="D220" s="435"/>
      <c r="E220" s="435"/>
      <c r="F220" s="435"/>
      <c r="G220" s="435"/>
      <c r="H220" s="435"/>
      <c r="I220" s="435"/>
      <c r="J220" s="435"/>
      <c r="K220" s="435"/>
      <c r="L220" s="435"/>
      <c r="M220" s="435"/>
      <c r="N220" s="435"/>
      <c r="O220" s="435"/>
      <c r="P220" s="435"/>
      <c r="Q220" s="435"/>
      <c r="R220" s="435"/>
      <c r="S220" s="435"/>
      <c r="T220" s="799"/>
      <c r="U220" s="4"/>
      <c r="V220" s="4"/>
      <c r="W220" s="4"/>
      <c r="X220" s="4"/>
      <c r="Y220" s="4"/>
      <c r="Z220" s="4"/>
    </row>
    <row r="221" spans="1:26" ht="15.75" customHeight="1">
      <c r="A221" s="4"/>
      <c r="B221" s="4"/>
      <c r="C221" s="4"/>
      <c r="D221" s="435"/>
      <c r="E221" s="435"/>
      <c r="F221" s="435"/>
      <c r="G221" s="435"/>
      <c r="H221" s="435"/>
      <c r="I221" s="435"/>
      <c r="J221" s="435"/>
      <c r="K221" s="435"/>
      <c r="L221" s="435"/>
      <c r="M221" s="435"/>
      <c r="N221" s="435"/>
      <c r="O221" s="435"/>
      <c r="P221" s="435"/>
      <c r="Q221" s="435"/>
      <c r="R221" s="435"/>
      <c r="S221" s="435"/>
      <c r="T221" s="799"/>
      <c r="U221" s="4"/>
      <c r="V221" s="4"/>
      <c r="W221" s="4"/>
      <c r="X221" s="4"/>
      <c r="Y221" s="4"/>
      <c r="Z221" s="4"/>
    </row>
    <row r="222" spans="1:26" ht="15.75" customHeight="1">
      <c r="A222" s="4"/>
      <c r="B222" s="4"/>
      <c r="C222" s="4"/>
      <c r="D222" s="435"/>
      <c r="E222" s="435"/>
      <c r="F222" s="435"/>
      <c r="G222" s="435"/>
      <c r="H222" s="435"/>
      <c r="I222" s="435"/>
      <c r="J222" s="435"/>
      <c r="K222" s="435"/>
      <c r="L222" s="435"/>
      <c r="M222" s="435"/>
      <c r="N222" s="435"/>
      <c r="O222" s="435"/>
      <c r="P222" s="435"/>
      <c r="Q222" s="435"/>
      <c r="R222" s="435"/>
      <c r="S222" s="435"/>
      <c r="T222" s="799"/>
      <c r="U222" s="4"/>
      <c r="V222" s="4"/>
      <c r="W222" s="4"/>
      <c r="X222" s="4"/>
      <c r="Y222" s="4"/>
      <c r="Z222" s="4"/>
    </row>
    <row r="223" spans="1:26" ht="15.75" customHeight="1">
      <c r="A223" s="4"/>
      <c r="B223" s="4"/>
      <c r="C223" s="4"/>
      <c r="D223" s="435"/>
      <c r="E223" s="435"/>
      <c r="F223" s="435"/>
      <c r="G223" s="435"/>
      <c r="H223" s="435"/>
      <c r="I223" s="435"/>
      <c r="J223" s="435"/>
      <c r="K223" s="435"/>
      <c r="L223" s="435"/>
      <c r="M223" s="435"/>
      <c r="N223" s="435"/>
      <c r="O223" s="435"/>
      <c r="P223" s="435"/>
      <c r="Q223" s="435"/>
      <c r="R223" s="435"/>
      <c r="S223" s="435"/>
      <c r="T223" s="799"/>
      <c r="U223" s="4"/>
      <c r="V223" s="4"/>
      <c r="W223" s="4"/>
      <c r="X223" s="4"/>
      <c r="Y223" s="4"/>
      <c r="Z223" s="4"/>
    </row>
    <row r="224" spans="1:26" ht="15.75" customHeight="1">
      <c r="A224" s="4"/>
      <c r="B224" s="4"/>
      <c r="C224" s="4"/>
      <c r="D224" s="435"/>
      <c r="E224" s="435"/>
      <c r="F224" s="435"/>
      <c r="G224" s="435"/>
      <c r="H224" s="435"/>
      <c r="I224" s="435"/>
      <c r="J224" s="435"/>
      <c r="K224" s="435"/>
      <c r="L224" s="435"/>
      <c r="M224" s="435"/>
      <c r="N224" s="435"/>
      <c r="O224" s="435"/>
      <c r="P224" s="435"/>
      <c r="Q224" s="435"/>
      <c r="R224" s="435"/>
      <c r="S224" s="435"/>
      <c r="T224" s="799"/>
      <c r="U224" s="4"/>
      <c r="V224" s="4"/>
      <c r="W224" s="4"/>
      <c r="X224" s="4"/>
      <c r="Y224" s="4"/>
      <c r="Z224" s="4"/>
    </row>
    <row r="225" spans="1:26" ht="15.75" customHeight="1">
      <c r="A225" s="4"/>
      <c r="B225" s="4"/>
      <c r="C225" s="4"/>
      <c r="D225" s="435"/>
      <c r="E225" s="435"/>
      <c r="F225" s="435"/>
      <c r="G225" s="435"/>
      <c r="H225" s="435"/>
      <c r="I225" s="435"/>
      <c r="J225" s="435"/>
      <c r="K225" s="435"/>
      <c r="L225" s="435"/>
      <c r="M225" s="435"/>
      <c r="N225" s="435"/>
      <c r="O225" s="435"/>
      <c r="P225" s="435"/>
      <c r="Q225" s="435"/>
      <c r="R225" s="435"/>
      <c r="S225" s="435"/>
      <c r="T225" s="799"/>
      <c r="U225" s="4"/>
      <c r="V225" s="4"/>
      <c r="W225" s="4"/>
      <c r="X225" s="4"/>
      <c r="Y225" s="4"/>
      <c r="Z225" s="4"/>
    </row>
    <row r="226" spans="1:26" ht="15.75" customHeight="1">
      <c r="A226" s="4"/>
      <c r="B226" s="4"/>
      <c r="C226" s="4"/>
      <c r="D226" s="435"/>
      <c r="E226" s="435"/>
      <c r="F226" s="435"/>
      <c r="G226" s="435"/>
      <c r="H226" s="435"/>
      <c r="I226" s="435"/>
      <c r="J226" s="435"/>
      <c r="K226" s="435"/>
      <c r="L226" s="435"/>
      <c r="M226" s="435"/>
      <c r="N226" s="435"/>
      <c r="O226" s="435"/>
      <c r="P226" s="435"/>
      <c r="Q226" s="435"/>
      <c r="R226" s="435"/>
      <c r="S226" s="435"/>
      <c r="T226" s="799"/>
      <c r="U226" s="4"/>
      <c r="V226" s="4"/>
      <c r="W226" s="4"/>
      <c r="X226" s="4"/>
      <c r="Y226" s="4"/>
      <c r="Z226" s="4"/>
    </row>
    <row r="227" spans="1:26" ht="15.75" customHeight="1">
      <c r="A227" s="4"/>
      <c r="B227" s="4"/>
      <c r="C227" s="4"/>
      <c r="D227" s="435"/>
      <c r="E227" s="435"/>
      <c r="F227" s="435"/>
      <c r="G227" s="435"/>
      <c r="H227" s="435"/>
      <c r="I227" s="435"/>
      <c r="J227" s="435"/>
      <c r="K227" s="435"/>
      <c r="L227" s="435"/>
      <c r="M227" s="435"/>
      <c r="N227" s="435"/>
      <c r="O227" s="435"/>
      <c r="P227" s="435"/>
      <c r="Q227" s="435"/>
      <c r="R227" s="435"/>
      <c r="S227" s="435"/>
      <c r="T227" s="799"/>
      <c r="U227" s="4"/>
      <c r="V227" s="4"/>
      <c r="W227" s="4"/>
      <c r="X227" s="4"/>
      <c r="Y227" s="4"/>
      <c r="Z227" s="4"/>
    </row>
    <row r="228" spans="1:26" ht="15.75" customHeight="1">
      <c r="A228" s="4"/>
      <c r="B228" s="4"/>
      <c r="C228" s="4"/>
      <c r="D228" s="435"/>
      <c r="E228" s="435"/>
      <c r="F228" s="435"/>
      <c r="G228" s="435"/>
      <c r="H228" s="435"/>
      <c r="I228" s="435"/>
      <c r="J228" s="435"/>
      <c r="K228" s="435"/>
      <c r="L228" s="435"/>
      <c r="M228" s="435"/>
      <c r="N228" s="435"/>
      <c r="O228" s="435"/>
      <c r="P228" s="435"/>
      <c r="Q228" s="435"/>
      <c r="R228" s="435"/>
      <c r="S228" s="435"/>
      <c r="T228" s="799"/>
      <c r="U228" s="4"/>
      <c r="V228" s="4"/>
      <c r="W228" s="4"/>
      <c r="X228" s="4"/>
      <c r="Y228" s="4"/>
      <c r="Z228" s="4"/>
    </row>
    <row r="229" spans="1:26" ht="15.75" customHeight="1">
      <c r="A229" s="4"/>
      <c r="B229" s="4"/>
      <c r="C229" s="4"/>
      <c r="D229" s="435"/>
      <c r="E229" s="435"/>
      <c r="F229" s="435"/>
      <c r="G229" s="435"/>
      <c r="H229" s="435"/>
      <c r="I229" s="435"/>
      <c r="J229" s="435"/>
      <c r="K229" s="435"/>
      <c r="L229" s="435"/>
      <c r="M229" s="435"/>
      <c r="N229" s="435"/>
      <c r="O229" s="435"/>
      <c r="P229" s="435"/>
      <c r="Q229" s="435"/>
      <c r="R229" s="435"/>
      <c r="S229" s="435"/>
      <c r="T229" s="799"/>
      <c r="U229" s="4"/>
      <c r="V229" s="4"/>
      <c r="W229" s="4"/>
      <c r="X229" s="4"/>
      <c r="Y229" s="4"/>
      <c r="Z229" s="4"/>
    </row>
    <row r="230" spans="1:26" ht="15.75" customHeight="1">
      <c r="A230" s="4"/>
      <c r="B230" s="4"/>
      <c r="C230" s="4"/>
      <c r="D230" s="435"/>
      <c r="E230" s="435"/>
      <c r="F230" s="435"/>
      <c r="G230" s="435"/>
      <c r="H230" s="435"/>
      <c r="I230" s="435"/>
      <c r="J230" s="435"/>
      <c r="K230" s="435"/>
      <c r="L230" s="435"/>
      <c r="M230" s="435"/>
      <c r="N230" s="435"/>
      <c r="O230" s="435"/>
      <c r="P230" s="435"/>
      <c r="Q230" s="435"/>
      <c r="R230" s="435"/>
      <c r="S230" s="435"/>
      <c r="T230" s="799"/>
      <c r="U230" s="4"/>
      <c r="V230" s="4"/>
      <c r="W230" s="4"/>
      <c r="X230" s="4"/>
      <c r="Y230" s="4"/>
      <c r="Z230" s="4"/>
    </row>
    <row r="231" spans="1:26" ht="15.75" customHeight="1">
      <c r="A231" s="4"/>
      <c r="B231" s="4"/>
      <c r="C231" s="4"/>
      <c r="D231" s="435"/>
      <c r="E231" s="435"/>
      <c r="F231" s="435"/>
      <c r="G231" s="435"/>
      <c r="H231" s="435"/>
      <c r="I231" s="435"/>
      <c r="J231" s="435"/>
      <c r="K231" s="435"/>
      <c r="L231" s="435"/>
      <c r="M231" s="435"/>
      <c r="N231" s="435"/>
      <c r="O231" s="435"/>
      <c r="P231" s="435"/>
      <c r="Q231" s="435"/>
      <c r="R231" s="435"/>
      <c r="S231" s="435"/>
      <c r="T231" s="799"/>
      <c r="U231" s="4"/>
      <c r="V231" s="4"/>
      <c r="W231" s="4"/>
      <c r="X231" s="4"/>
      <c r="Y231" s="4"/>
      <c r="Z231" s="4"/>
    </row>
    <row r="232" spans="1:26" ht="15.75" customHeight="1">
      <c r="A232" s="4"/>
      <c r="B232" s="4"/>
      <c r="C232" s="4"/>
      <c r="D232" s="435"/>
      <c r="E232" s="435"/>
      <c r="F232" s="435"/>
      <c r="G232" s="435"/>
      <c r="H232" s="435"/>
      <c r="I232" s="435"/>
      <c r="J232" s="435"/>
      <c r="K232" s="435"/>
      <c r="L232" s="435"/>
      <c r="M232" s="435"/>
      <c r="N232" s="435"/>
      <c r="O232" s="435"/>
      <c r="P232" s="435"/>
      <c r="Q232" s="435"/>
      <c r="R232" s="435"/>
      <c r="S232" s="435"/>
      <c r="T232" s="799"/>
      <c r="U232" s="4"/>
      <c r="V232" s="4"/>
      <c r="W232" s="4"/>
      <c r="X232" s="4"/>
      <c r="Y232" s="4"/>
      <c r="Z232" s="4"/>
    </row>
    <row r="233" spans="1:26" ht="15.75" customHeight="1">
      <c r="A233" s="4"/>
      <c r="B233" s="4"/>
      <c r="C233" s="4"/>
      <c r="D233" s="435"/>
      <c r="E233" s="435"/>
      <c r="F233" s="435"/>
      <c r="G233" s="435"/>
      <c r="H233" s="435"/>
      <c r="I233" s="435"/>
      <c r="J233" s="435"/>
      <c r="K233" s="435"/>
      <c r="L233" s="435"/>
      <c r="M233" s="435"/>
      <c r="N233" s="435"/>
      <c r="O233" s="435"/>
      <c r="P233" s="435"/>
      <c r="Q233" s="435"/>
      <c r="R233" s="435"/>
      <c r="S233" s="435"/>
      <c r="T233" s="799"/>
      <c r="U233" s="4"/>
      <c r="V233" s="4"/>
      <c r="W233" s="4"/>
      <c r="X233" s="4"/>
      <c r="Y233" s="4"/>
      <c r="Z233" s="4"/>
    </row>
    <row r="234" spans="1:26" ht="15.75" customHeight="1">
      <c r="A234" s="4"/>
      <c r="B234" s="4"/>
      <c r="C234" s="4"/>
      <c r="D234" s="435"/>
      <c r="E234" s="435"/>
      <c r="F234" s="435"/>
      <c r="G234" s="435"/>
      <c r="H234" s="435"/>
      <c r="I234" s="435"/>
      <c r="J234" s="435"/>
      <c r="K234" s="435"/>
      <c r="L234" s="435"/>
      <c r="M234" s="435"/>
      <c r="N234" s="435"/>
      <c r="O234" s="435"/>
      <c r="P234" s="435"/>
      <c r="Q234" s="435"/>
      <c r="R234" s="435"/>
      <c r="S234" s="435"/>
      <c r="T234" s="799"/>
      <c r="U234" s="4"/>
      <c r="V234" s="4"/>
      <c r="W234" s="4"/>
      <c r="X234" s="4"/>
      <c r="Y234" s="4"/>
      <c r="Z234" s="4"/>
    </row>
    <row r="235" spans="1:26" ht="15.75" customHeight="1">
      <c r="A235" s="4"/>
      <c r="B235" s="4"/>
      <c r="C235" s="4"/>
      <c r="D235" s="435"/>
      <c r="E235" s="435"/>
      <c r="F235" s="435"/>
      <c r="G235" s="435"/>
      <c r="H235" s="435"/>
      <c r="I235" s="435"/>
      <c r="J235" s="435"/>
      <c r="K235" s="435"/>
      <c r="L235" s="435"/>
      <c r="M235" s="435"/>
      <c r="N235" s="435"/>
      <c r="O235" s="435"/>
      <c r="P235" s="435"/>
      <c r="Q235" s="435"/>
      <c r="R235" s="435"/>
      <c r="S235" s="435"/>
      <c r="T235" s="799"/>
      <c r="U235" s="4"/>
      <c r="V235" s="4"/>
      <c r="W235" s="4"/>
      <c r="X235" s="4"/>
      <c r="Y235" s="4"/>
      <c r="Z235" s="4"/>
    </row>
    <row r="236" spans="1:26" ht="15.75" customHeight="1">
      <c r="A236" s="4"/>
      <c r="B236" s="4"/>
      <c r="C236" s="4"/>
      <c r="D236" s="435"/>
      <c r="E236" s="435"/>
      <c r="F236" s="435"/>
      <c r="G236" s="435"/>
      <c r="H236" s="435"/>
      <c r="I236" s="435"/>
      <c r="J236" s="435"/>
      <c r="K236" s="435"/>
      <c r="L236" s="435"/>
      <c r="M236" s="435"/>
      <c r="N236" s="435"/>
      <c r="O236" s="435"/>
      <c r="P236" s="435"/>
      <c r="Q236" s="435"/>
      <c r="R236" s="435"/>
      <c r="S236" s="435"/>
      <c r="T236" s="799"/>
      <c r="U236" s="4"/>
      <c r="V236" s="4"/>
      <c r="W236" s="4"/>
      <c r="X236" s="4"/>
      <c r="Y236" s="4"/>
      <c r="Z236" s="4"/>
    </row>
    <row r="237" spans="1:26" ht="15.75" customHeight="1">
      <c r="A237" s="4"/>
      <c r="B237" s="4"/>
      <c r="C237" s="4"/>
      <c r="D237" s="435"/>
      <c r="E237" s="435"/>
      <c r="F237" s="435"/>
      <c r="G237" s="435"/>
      <c r="H237" s="435"/>
      <c r="I237" s="435"/>
      <c r="J237" s="435"/>
      <c r="K237" s="435"/>
      <c r="L237" s="435"/>
      <c r="M237" s="435"/>
      <c r="N237" s="435"/>
      <c r="O237" s="435"/>
      <c r="P237" s="435"/>
      <c r="Q237" s="435"/>
      <c r="R237" s="435"/>
      <c r="S237" s="435"/>
      <c r="T237" s="799"/>
      <c r="U237" s="4"/>
      <c r="V237" s="4"/>
      <c r="W237" s="4"/>
      <c r="X237" s="4"/>
      <c r="Y237" s="4"/>
      <c r="Z237" s="4"/>
    </row>
    <row r="238" spans="1:26" ht="15.75" customHeight="1">
      <c r="A238" s="4"/>
      <c r="B238" s="4"/>
      <c r="C238" s="4"/>
      <c r="D238" s="435"/>
      <c r="E238" s="435"/>
      <c r="F238" s="435"/>
      <c r="G238" s="435"/>
      <c r="H238" s="435"/>
      <c r="I238" s="435"/>
      <c r="J238" s="435"/>
      <c r="K238" s="435"/>
      <c r="L238" s="435"/>
      <c r="M238" s="435"/>
      <c r="N238" s="435"/>
      <c r="O238" s="435"/>
      <c r="P238" s="435"/>
      <c r="Q238" s="435"/>
      <c r="R238" s="435"/>
      <c r="S238" s="435"/>
      <c r="T238" s="799"/>
      <c r="U238" s="4"/>
      <c r="V238" s="4"/>
      <c r="W238" s="4"/>
      <c r="X238" s="4"/>
      <c r="Y238" s="4"/>
      <c r="Z238" s="4"/>
    </row>
    <row r="239" spans="1:26" ht="15.75" customHeight="1">
      <c r="A239" s="4"/>
      <c r="B239" s="4"/>
      <c r="C239" s="4"/>
      <c r="D239" s="435"/>
      <c r="E239" s="435"/>
      <c r="F239" s="435"/>
      <c r="G239" s="435"/>
      <c r="H239" s="435"/>
      <c r="I239" s="435"/>
      <c r="J239" s="435"/>
      <c r="K239" s="435"/>
      <c r="L239" s="435"/>
      <c r="M239" s="435"/>
      <c r="N239" s="435"/>
      <c r="O239" s="435"/>
      <c r="P239" s="435"/>
      <c r="Q239" s="435"/>
      <c r="R239" s="435"/>
      <c r="S239" s="435"/>
      <c r="T239" s="799"/>
      <c r="U239" s="4"/>
      <c r="V239" s="4"/>
      <c r="W239" s="4"/>
      <c r="X239" s="4"/>
      <c r="Y239" s="4"/>
      <c r="Z239" s="4"/>
    </row>
    <row r="240" spans="1:26" ht="15.75" customHeight="1">
      <c r="A240" s="4"/>
      <c r="B240" s="4"/>
      <c r="C240" s="4"/>
      <c r="D240" s="435"/>
      <c r="E240" s="435"/>
      <c r="F240" s="435"/>
      <c r="G240" s="435"/>
      <c r="H240" s="435"/>
      <c r="I240" s="435"/>
      <c r="J240" s="435"/>
      <c r="K240" s="435"/>
      <c r="L240" s="435"/>
      <c r="M240" s="435"/>
      <c r="N240" s="435"/>
      <c r="O240" s="435"/>
      <c r="P240" s="435"/>
      <c r="Q240" s="435"/>
      <c r="R240" s="435"/>
      <c r="S240" s="435"/>
      <c r="T240" s="799"/>
      <c r="U240" s="4"/>
      <c r="V240" s="4"/>
      <c r="W240" s="4"/>
      <c r="X240" s="4"/>
      <c r="Y240" s="4"/>
      <c r="Z240" s="4"/>
    </row>
    <row r="241" spans="1:26" ht="15.75" customHeight="1">
      <c r="A241" s="4"/>
      <c r="B241" s="4"/>
      <c r="C241" s="4"/>
      <c r="D241" s="435"/>
      <c r="E241" s="435"/>
      <c r="F241" s="435"/>
      <c r="G241" s="435"/>
      <c r="H241" s="435"/>
      <c r="I241" s="435"/>
      <c r="J241" s="435"/>
      <c r="K241" s="435"/>
      <c r="L241" s="435"/>
      <c r="M241" s="435"/>
      <c r="N241" s="435"/>
      <c r="O241" s="435"/>
      <c r="P241" s="435"/>
      <c r="Q241" s="435"/>
      <c r="R241" s="435"/>
      <c r="S241" s="435"/>
      <c r="T241" s="799"/>
      <c r="U241" s="4"/>
      <c r="V241" s="4"/>
      <c r="W241" s="4"/>
      <c r="X241" s="4"/>
      <c r="Y241" s="4"/>
      <c r="Z241" s="4"/>
    </row>
    <row r="242" spans="1:26" ht="15.75" customHeight="1">
      <c r="A242" s="4"/>
      <c r="B242" s="4"/>
      <c r="C242" s="4"/>
      <c r="D242" s="435"/>
      <c r="E242" s="435"/>
      <c r="F242" s="435"/>
      <c r="G242" s="435"/>
      <c r="H242" s="435"/>
      <c r="I242" s="435"/>
      <c r="J242" s="435"/>
      <c r="K242" s="435"/>
      <c r="L242" s="435"/>
      <c r="M242" s="435"/>
      <c r="N242" s="435"/>
      <c r="O242" s="435"/>
      <c r="P242" s="435"/>
      <c r="Q242" s="435"/>
      <c r="R242" s="435"/>
      <c r="S242" s="435"/>
      <c r="T242" s="799"/>
      <c r="U242" s="4"/>
      <c r="V242" s="4"/>
      <c r="W242" s="4"/>
      <c r="X242" s="4"/>
      <c r="Y242" s="4"/>
      <c r="Z242" s="4"/>
    </row>
    <row r="243" spans="1:26" ht="15.75" customHeight="1">
      <c r="A243" s="4"/>
      <c r="B243" s="4"/>
      <c r="C243" s="4"/>
      <c r="D243" s="435"/>
      <c r="E243" s="435"/>
      <c r="F243" s="435"/>
      <c r="G243" s="435"/>
      <c r="H243" s="435"/>
      <c r="I243" s="435"/>
      <c r="J243" s="435"/>
      <c r="K243" s="435"/>
      <c r="L243" s="435"/>
      <c r="M243" s="435"/>
      <c r="N243" s="435"/>
      <c r="O243" s="435"/>
      <c r="P243" s="435"/>
      <c r="Q243" s="435"/>
      <c r="R243" s="435"/>
      <c r="S243" s="435"/>
      <c r="T243" s="799"/>
      <c r="U243" s="4"/>
      <c r="V243" s="4"/>
      <c r="W243" s="4"/>
      <c r="X243" s="4"/>
      <c r="Y243" s="4"/>
      <c r="Z243" s="4"/>
    </row>
    <row r="244" spans="1:26" ht="15.75" customHeight="1">
      <c r="A244" s="4"/>
      <c r="B244" s="4"/>
      <c r="C244" s="4"/>
      <c r="D244" s="435"/>
      <c r="E244" s="435"/>
      <c r="F244" s="435"/>
      <c r="G244" s="435"/>
      <c r="H244" s="435"/>
      <c r="I244" s="435"/>
      <c r="J244" s="435"/>
      <c r="K244" s="435"/>
      <c r="L244" s="435"/>
      <c r="M244" s="435"/>
      <c r="N244" s="435"/>
      <c r="O244" s="435"/>
      <c r="P244" s="435"/>
      <c r="Q244" s="435"/>
      <c r="R244" s="435"/>
      <c r="S244" s="435"/>
      <c r="T244" s="799"/>
      <c r="U244" s="4"/>
      <c r="V244" s="4"/>
      <c r="W244" s="4"/>
      <c r="X244" s="4"/>
      <c r="Y244" s="4"/>
      <c r="Z244" s="4"/>
    </row>
    <row r="245" spans="1:26" ht="15.75" customHeight="1">
      <c r="A245" s="4"/>
      <c r="B245" s="4"/>
      <c r="C245" s="4"/>
      <c r="D245" s="435"/>
      <c r="E245" s="435"/>
      <c r="F245" s="435"/>
      <c r="G245" s="435"/>
      <c r="H245" s="435"/>
      <c r="I245" s="435"/>
      <c r="J245" s="435"/>
      <c r="K245" s="435"/>
      <c r="L245" s="435"/>
      <c r="M245" s="435"/>
      <c r="N245" s="435"/>
      <c r="O245" s="435"/>
      <c r="P245" s="435"/>
      <c r="Q245" s="435"/>
      <c r="R245" s="435"/>
      <c r="S245" s="435"/>
      <c r="T245" s="799"/>
      <c r="U245" s="4"/>
      <c r="V245" s="4"/>
      <c r="W245" s="4"/>
      <c r="X245" s="4"/>
      <c r="Y245" s="4"/>
      <c r="Z245" s="4"/>
    </row>
    <row r="246" spans="1:26" ht="15.75" customHeight="1">
      <c r="A246" s="4"/>
      <c r="B246" s="4"/>
      <c r="C246" s="4"/>
      <c r="D246" s="435"/>
      <c r="E246" s="435"/>
      <c r="F246" s="435"/>
      <c r="G246" s="435"/>
      <c r="H246" s="435"/>
      <c r="I246" s="435"/>
      <c r="J246" s="435"/>
      <c r="K246" s="435"/>
      <c r="L246" s="435"/>
      <c r="M246" s="435"/>
      <c r="N246" s="435"/>
      <c r="O246" s="435"/>
      <c r="P246" s="435"/>
      <c r="Q246" s="435"/>
      <c r="R246" s="435"/>
      <c r="S246" s="435"/>
      <c r="T246" s="799"/>
      <c r="U246" s="4"/>
      <c r="V246" s="4"/>
      <c r="W246" s="4"/>
      <c r="X246" s="4"/>
      <c r="Y246" s="4"/>
      <c r="Z246" s="4"/>
    </row>
    <row r="247" spans="1:26" ht="15.75" customHeight="1">
      <c r="A247" s="4"/>
      <c r="B247" s="4"/>
      <c r="C247" s="4"/>
      <c r="D247" s="435"/>
      <c r="E247" s="435"/>
      <c r="F247" s="435"/>
      <c r="G247" s="435"/>
      <c r="H247" s="435"/>
      <c r="I247" s="435"/>
      <c r="J247" s="435"/>
      <c r="K247" s="435"/>
      <c r="L247" s="435"/>
      <c r="M247" s="435"/>
      <c r="N247" s="435"/>
      <c r="O247" s="435"/>
      <c r="P247" s="435"/>
      <c r="Q247" s="435"/>
      <c r="R247" s="435"/>
      <c r="S247" s="435"/>
      <c r="T247" s="799"/>
      <c r="U247" s="4"/>
      <c r="V247" s="4"/>
      <c r="W247" s="4"/>
      <c r="X247" s="4"/>
      <c r="Y247" s="4"/>
      <c r="Z247" s="4"/>
    </row>
    <row r="248" spans="1:26" ht="15.75" customHeight="1">
      <c r="A248" s="4"/>
      <c r="B248" s="4"/>
      <c r="C248" s="4"/>
      <c r="D248" s="435"/>
      <c r="E248" s="435"/>
      <c r="F248" s="435"/>
      <c r="G248" s="435"/>
      <c r="H248" s="435"/>
      <c r="I248" s="435"/>
      <c r="J248" s="435"/>
      <c r="K248" s="435"/>
      <c r="L248" s="435"/>
      <c r="M248" s="435"/>
      <c r="N248" s="435"/>
      <c r="O248" s="435"/>
      <c r="P248" s="435"/>
      <c r="Q248" s="435"/>
      <c r="R248" s="435"/>
      <c r="S248" s="435"/>
      <c r="T248" s="799"/>
      <c r="U248" s="4"/>
      <c r="V248" s="4"/>
      <c r="W248" s="4"/>
      <c r="X248" s="4"/>
      <c r="Y248" s="4"/>
      <c r="Z248" s="4"/>
    </row>
    <row r="249" spans="1:26" ht="15.75" customHeight="1">
      <c r="A249" s="4"/>
      <c r="B249" s="4"/>
      <c r="C249" s="4"/>
      <c r="D249" s="435"/>
      <c r="E249" s="435"/>
      <c r="F249" s="435"/>
      <c r="G249" s="435"/>
      <c r="H249" s="435"/>
      <c r="I249" s="435"/>
      <c r="J249" s="435"/>
      <c r="K249" s="435"/>
      <c r="L249" s="435"/>
      <c r="M249" s="435"/>
      <c r="N249" s="435"/>
      <c r="O249" s="435"/>
      <c r="P249" s="435"/>
      <c r="Q249" s="435"/>
      <c r="R249" s="435"/>
      <c r="S249" s="435"/>
      <c r="T249" s="799"/>
      <c r="U249" s="4"/>
      <c r="V249" s="4"/>
      <c r="W249" s="4"/>
      <c r="X249" s="4"/>
      <c r="Y249" s="4"/>
      <c r="Z249" s="4"/>
    </row>
    <row r="250" spans="1:26" ht="15.75" customHeight="1">
      <c r="A250" s="4"/>
      <c r="B250" s="4"/>
      <c r="C250" s="4"/>
      <c r="D250" s="435"/>
      <c r="E250" s="435"/>
      <c r="F250" s="435"/>
      <c r="G250" s="435"/>
      <c r="H250" s="435"/>
      <c r="I250" s="435"/>
      <c r="J250" s="435"/>
      <c r="K250" s="435"/>
      <c r="L250" s="435"/>
      <c r="M250" s="435"/>
      <c r="N250" s="435"/>
      <c r="O250" s="435"/>
      <c r="P250" s="435"/>
      <c r="Q250" s="435"/>
      <c r="R250" s="435"/>
      <c r="S250" s="435"/>
      <c r="T250" s="799"/>
      <c r="U250" s="4"/>
      <c r="V250" s="4"/>
      <c r="W250" s="4"/>
      <c r="X250" s="4"/>
      <c r="Y250" s="4"/>
      <c r="Z250" s="4"/>
    </row>
    <row r="251" spans="1:26" ht="15.75" customHeight="1">
      <c r="A251" s="4"/>
      <c r="B251" s="4"/>
      <c r="C251" s="4"/>
      <c r="D251" s="435"/>
      <c r="E251" s="435"/>
      <c r="F251" s="435"/>
      <c r="G251" s="435"/>
      <c r="H251" s="435"/>
      <c r="I251" s="435"/>
      <c r="J251" s="435"/>
      <c r="K251" s="435"/>
      <c r="L251" s="435"/>
      <c r="M251" s="435"/>
      <c r="N251" s="435"/>
      <c r="O251" s="435"/>
      <c r="P251" s="435"/>
      <c r="Q251" s="435"/>
      <c r="R251" s="435"/>
      <c r="S251" s="435"/>
      <c r="T251" s="799"/>
      <c r="U251" s="4"/>
      <c r="V251" s="4"/>
      <c r="W251" s="4"/>
      <c r="X251" s="4"/>
      <c r="Y251" s="4"/>
      <c r="Z251" s="4"/>
    </row>
    <row r="252" spans="1:26" ht="15.75" customHeight="1">
      <c r="A252" s="4"/>
      <c r="B252" s="4"/>
      <c r="C252" s="4"/>
      <c r="D252" s="435"/>
      <c r="E252" s="435"/>
      <c r="F252" s="435"/>
      <c r="G252" s="435"/>
      <c r="H252" s="435"/>
      <c r="I252" s="435"/>
      <c r="J252" s="435"/>
      <c r="K252" s="435"/>
      <c r="L252" s="435"/>
      <c r="M252" s="435"/>
      <c r="N252" s="435"/>
      <c r="O252" s="435"/>
      <c r="P252" s="435"/>
      <c r="Q252" s="435"/>
      <c r="R252" s="435"/>
      <c r="S252" s="435"/>
      <c r="T252" s="799"/>
      <c r="U252" s="4"/>
      <c r="V252" s="4"/>
      <c r="W252" s="4"/>
      <c r="X252" s="4"/>
      <c r="Y252" s="4"/>
      <c r="Z252" s="4"/>
    </row>
    <row r="253" spans="1:26" ht="15.75" customHeight="1">
      <c r="A253" s="4"/>
      <c r="B253" s="4"/>
      <c r="C253" s="4"/>
      <c r="D253" s="435"/>
      <c r="E253" s="435"/>
      <c r="F253" s="435"/>
      <c r="G253" s="435"/>
      <c r="H253" s="435"/>
      <c r="I253" s="435"/>
      <c r="J253" s="435"/>
      <c r="K253" s="435"/>
      <c r="L253" s="435"/>
      <c r="M253" s="435"/>
      <c r="N253" s="435"/>
      <c r="O253" s="435"/>
      <c r="P253" s="435"/>
      <c r="Q253" s="435"/>
      <c r="R253" s="435"/>
      <c r="S253" s="435"/>
      <c r="T253" s="799"/>
      <c r="U253" s="4"/>
      <c r="V253" s="4"/>
      <c r="W253" s="4"/>
      <c r="X253" s="4"/>
      <c r="Y253" s="4"/>
      <c r="Z253" s="4"/>
    </row>
    <row r="254" spans="1:26" ht="15.75" customHeight="1">
      <c r="A254" s="4"/>
      <c r="B254" s="4"/>
      <c r="C254" s="4"/>
      <c r="D254" s="435"/>
      <c r="E254" s="435"/>
      <c r="F254" s="435"/>
      <c r="G254" s="435"/>
      <c r="H254" s="435"/>
      <c r="I254" s="435"/>
      <c r="J254" s="435"/>
      <c r="K254" s="435"/>
      <c r="L254" s="435"/>
      <c r="M254" s="435"/>
      <c r="N254" s="435"/>
      <c r="O254" s="435"/>
      <c r="P254" s="435"/>
      <c r="Q254" s="435"/>
      <c r="R254" s="435"/>
      <c r="S254" s="435"/>
      <c r="T254" s="799"/>
      <c r="U254" s="4"/>
      <c r="V254" s="4"/>
      <c r="W254" s="4"/>
      <c r="X254" s="4"/>
      <c r="Y254" s="4"/>
      <c r="Z254" s="4"/>
    </row>
    <row r="255" spans="1:26" ht="15.75" customHeight="1">
      <c r="A255" s="4"/>
      <c r="B255" s="4"/>
      <c r="C255" s="4"/>
      <c r="D255" s="435"/>
      <c r="E255" s="435"/>
      <c r="F255" s="435"/>
      <c r="G255" s="435"/>
      <c r="H255" s="435"/>
      <c r="I255" s="435"/>
      <c r="J255" s="435"/>
      <c r="K255" s="435"/>
      <c r="L255" s="435"/>
      <c r="M255" s="435"/>
      <c r="N255" s="435"/>
      <c r="O255" s="435"/>
      <c r="P255" s="435"/>
      <c r="Q255" s="435"/>
      <c r="R255" s="435"/>
      <c r="S255" s="435"/>
      <c r="T255" s="799"/>
      <c r="U255" s="4"/>
      <c r="V255" s="4"/>
      <c r="W255" s="4"/>
      <c r="X255" s="4"/>
      <c r="Y255" s="4"/>
      <c r="Z255" s="4"/>
    </row>
    <row r="256" spans="1:26" ht="15.75" customHeight="1">
      <c r="A256" s="4"/>
      <c r="B256" s="4"/>
      <c r="C256" s="4"/>
      <c r="D256" s="435"/>
      <c r="E256" s="435"/>
      <c r="F256" s="435"/>
      <c r="G256" s="435"/>
      <c r="H256" s="435"/>
      <c r="I256" s="435"/>
      <c r="J256" s="435"/>
      <c r="K256" s="435"/>
      <c r="L256" s="435"/>
      <c r="M256" s="435"/>
      <c r="N256" s="435"/>
      <c r="O256" s="435"/>
      <c r="P256" s="435"/>
      <c r="Q256" s="435"/>
      <c r="R256" s="435"/>
      <c r="S256" s="435"/>
      <c r="T256" s="799"/>
      <c r="U256" s="4"/>
      <c r="V256" s="4"/>
      <c r="W256" s="4"/>
      <c r="X256" s="4"/>
      <c r="Y256" s="4"/>
      <c r="Z256" s="4"/>
    </row>
    <row r="257" spans="1:26" ht="15.75" customHeight="1">
      <c r="A257" s="4"/>
      <c r="B257" s="4"/>
      <c r="C257" s="4"/>
      <c r="D257" s="435"/>
      <c r="E257" s="435"/>
      <c r="F257" s="435"/>
      <c r="G257" s="435"/>
      <c r="H257" s="435"/>
      <c r="I257" s="435"/>
      <c r="J257" s="435"/>
      <c r="K257" s="435"/>
      <c r="L257" s="435"/>
      <c r="M257" s="435"/>
      <c r="N257" s="435"/>
      <c r="O257" s="435"/>
      <c r="P257" s="435"/>
      <c r="Q257" s="435"/>
      <c r="R257" s="435"/>
      <c r="S257" s="435"/>
      <c r="T257" s="799"/>
      <c r="U257" s="4"/>
      <c r="V257" s="4"/>
      <c r="W257" s="4"/>
      <c r="X257" s="4"/>
      <c r="Y257" s="4"/>
      <c r="Z257" s="4"/>
    </row>
    <row r="258" spans="1:26" ht="15.75" customHeight="1">
      <c r="A258" s="4"/>
      <c r="B258" s="4"/>
      <c r="C258" s="4"/>
      <c r="D258" s="435"/>
      <c r="E258" s="435"/>
      <c r="F258" s="435"/>
      <c r="G258" s="435"/>
      <c r="H258" s="435"/>
      <c r="I258" s="435"/>
      <c r="J258" s="435"/>
      <c r="K258" s="435"/>
      <c r="L258" s="435"/>
      <c r="M258" s="435"/>
      <c r="N258" s="435"/>
      <c r="O258" s="435"/>
      <c r="P258" s="435"/>
      <c r="Q258" s="435"/>
      <c r="R258" s="435"/>
      <c r="S258" s="435"/>
      <c r="T258" s="799"/>
      <c r="U258" s="4"/>
      <c r="V258" s="4"/>
      <c r="W258" s="4"/>
      <c r="X258" s="4"/>
      <c r="Y258" s="4"/>
      <c r="Z258" s="4"/>
    </row>
    <row r="259" spans="1:26" ht="15.75" customHeight="1">
      <c r="A259" s="4"/>
      <c r="B259" s="4"/>
      <c r="C259" s="4"/>
      <c r="D259" s="435"/>
      <c r="E259" s="435"/>
      <c r="F259" s="435"/>
      <c r="G259" s="435"/>
      <c r="H259" s="435"/>
      <c r="I259" s="435"/>
      <c r="J259" s="435"/>
      <c r="K259" s="435"/>
      <c r="L259" s="435"/>
      <c r="M259" s="435"/>
      <c r="N259" s="435"/>
      <c r="O259" s="435"/>
      <c r="P259" s="435"/>
      <c r="Q259" s="435"/>
      <c r="R259" s="435"/>
      <c r="S259" s="435"/>
      <c r="T259" s="799"/>
      <c r="U259" s="4"/>
      <c r="V259" s="4"/>
      <c r="W259" s="4"/>
      <c r="X259" s="4"/>
      <c r="Y259" s="4"/>
      <c r="Z259" s="4"/>
    </row>
    <row r="260" spans="1:26" ht="15.75" customHeight="1">
      <c r="A260" s="4"/>
      <c r="B260" s="4"/>
      <c r="C260" s="4"/>
      <c r="D260" s="435"/>
      <c r="E260" s="435"/>
      <c r="F260" s="435"/>
      <c r="G260" s="435"/>
      <c r="H260" s="435"/>
      <c r="I260" s="435"/>
      <c r="J260" s="435"/>
      <c r="K260" s="435"/>
      <c r="L260" s="435"/>
      <c r="M260" s="435"/>
      <c r="N260" s="435"/>
      <c r="O260" s="435"/>
      <c r="P260" s="435"/>
      <c r="Q260" s="435"/>
      <c r="R260" s="435"/>
      <c r="S260" s="435"/>
      <c r="T260" s="799"/>
      <c r="U260" s="4"/>
      <c r="V260" s="4"/>
      <c r="W260" s="4"/>
      <c r="X260" s="4"/>
      <c r="Y260" s="4"/>
      <c r="Z260" s="4"/>
    </row>
    <row r="261" spans="1:26" ht="15.75" customHeight="1">
      <c r="A261" s="4"/>
      <c r="B261" s="4"/>
      <c r="C261" s="4"/>
      <c r="D261" s="435"/>
      <c r="E261" s="435"/>
      <c r="F261" s="435"/>
      <c r="G261" s="435"/>
      <c r="H261" s="435"/>
      <c r="I261" s="435"/>
      <c r="J261" s="435"/>
      <c r="K261" s="435"/>
      <c r="L261" s="435"/>
      <c r="M261" s="435"/>
      <c r="N261" s="435"/>
      <c r="O261" s="435"/>
      <c r="P261" s="435"/>
      <c r="Q261" s="435"/>
      <c r="R261" s="435"/>
      <c r="S261" s="435"/>
      <c r="T261" s="799"/>
      <c r="U261" s="4"/>
      <c r="V261" s="4"/>
      <c r="W261" s="4"/>
      <c r="X261" s="4"/>
      <c r="Y261" s="4"/>
      <c r="Z261" s="4"/>
    </row>
    <row r="262" spans="1:26" ht="15.75" customHeight="1">
      <c r="A262" s="4"/>
      <c r="B262" s="4"/>
      <c r="C262" s="4"/>
      <c r="D262" s="435"/>
      <c r="E262" s="435"/>
      <c r="F262" s="435"/>
      <c r="G262" s="435"/>
      <c r="H262" s="435"/>
      <c r="I262" s="435"/>
      <c r="J262" s="435"/>
      <c r="K262" s="435"/>
      <c r="L262" s="435"/>
      <c r="M262" s="435"/>
      <c r="N262" s="435"/>
      <c r="O262" s="435"/>
      <c r="P262" s="435"/>
      <c r="Q262" s="435"/>
      <c r="R262" s="435"/>
      <c r="S262" s="435"/>
      <c r="T262" s="799"/>
      <c r="U262" s="4"/>
      <c r="V262" s="4"/>
      <c r="W262" s="4"/>
      <c r="X262" s="4"/>
      <c r="Y262" s="4"/>
      <c r="Z262" s="4"/>
    </row>
    <row r="263" spans="1:26" ht="15.75" customHeight="1">
      <c r="A263" s="4"/>
      <c r="B263" s="4"/>
      <c r="C263" s="4"/>
      <c r="D263" s="435"/>
      <c r="E263" s="435"/>
      <c r="F263" s="435"/>
      <c r="G263" s="435"/>
      <c r="H263" s="435"/>
      <c r="I263" s="435"/>
      <c r="J263" s="435"/>
      <c r="K263" s="435"/>
      <c r="L263" s="435"/>
      <c r="M263" s="435"/>
      <c r="N263" s="435"/>
      <c r="O263" s="435"/>
      <c r="P263" s="435"/>
      <c r="Q263" s="435"/>
      <c r="R263" s="435"/>
      <c r="S263" s="435"/>
      <c r="T263" s="799"/>
      <c r="U263" s="4"/>
      <c r="V263" s="4"/>
      <c r="W263" s="4"/>
      <c r="X263" s="4"/>
      <c r="Y263" s="4"/>
      <c r="Z263" s="4"/>
    </row>
    <row r="264" spans="1:26" ht="15.75" customHeight="1">
      <c r="A264" s="4"/>
      <c r="B264" s="4"/>
      <c r="C264" s="4"/>
      <c r="D264" s="435"/>
      <c r="E264" s="435"/>
      <c r="F264" s="435"/>
      <c r="G264" s="435"/>
      <c r="H264" s="435"/>
      <c r="I264" s="435"/>
      <c r="J264" s="435"/>
      <c r="K264" s="435"/>
      <c r="L264" s="435"/>
      <c r="M264" s="435"/>
      <c r="N264" s="435"/>
      <c r="O264" s="435"/>
      <c r="P264" s="435"/>
      <c r="Q264" s="435"/>
      <c r="R264" s="435"/>
      <c r="S264" s="435"/>
      <c r="T264" s="799"/>
      <c r="U264" s="4"/>
      <c r="V264" s="4"/>
      <c r="W264" s="4"/>
      <c r="X264" s="4"/>
      <c r="Y264" s="4"/>
      <c r="Z264" s="4"/>
    </row>
    <row r="265" spans="1:26" ht="15.75" customHeight="1">
      <c r="A265" s="4"/>
      <c r="B265" s="4"/>
      <c r="C265" s="4"/>
      <c r="D265" s="435"/>
      <c r="E265" s="435"/>
      <c r="F265" s="435"/>
      <c r="G265" s="435"/>
      <c r="H265" s="435"/>
      <c r="I265" s="435"/>
      <c r="J265" s="435"/>
      <c r="K265" s="435"/>
      <c r="L265" s="435"/>
      <c r="M265" s="435"/>
      <c r="N265" s="435"/>
      <c r="O265" s="435"/>
      <c r="P265" s="435"/>
      <c r="Q265" s="435"/>
      <c r="R265" s="435"/>
      <c r="S265" s="435"/>
      <c r="T265" s="799"/>
      <c r="U265" s="4"/>
      <c r="V265" s="4"/>
      <c r="W265" s="4"/>
      <c r="X265" s="4"/>
      <c r="Y265" s="4"/>
      <c r="Z265" s="4"/>
    </row>
    <row r="266" spans="1:26" ht="15.75" customHeight="1">
      <c r="A266" s="4"/>
      <c r="B266" s="4"/>
      <c r="C266" s="4"/>
      <c r="D266" s="435"/>
      <c r="E266" s="435"/>
      <c r="F266" s="435"/>
      <c r="G266" s="435"/>
      <c r="H266" s="435"/>
      <c r="I266" s="435"/>
      <c r="J266" s="435"/>
      <c r="K266" s="435"/>
      <c r="L266" s="435"/>
      <c r="M266" s="435"/>
      <c r="N266" s="435"/>
      <c r="O266" s="435"/>
      <c r="P266" s="435"/>
      <c r="Q266" s="435"/>
      <c r="R266" s="435"/>
      <c r="S266" s="435"/>
      <c r="T266" s="799"/>
      <c r="U266" s="4"/>
      <c r="V266" s="4"/>
      <c r="W266" s="4"/>
      <c r="X266" s="4"/>
      <c r="Y266" s="4"/>
      <c r="Z266" s="4"/>
    </row>
    <row r="267" spans="1:26" ht="15.75" customHeight="1">
      <c r="A267" s="4"/>
      <c r="B267" s="4"/>
      <c r="C267" s="4"/>
      <c r="D267" s="435"/>
      <c r="E267" s="435"/>
      <c r="F267" s="435"/>
      <c r="G267" s="435"/>
      <c r="H267" s="435"/>
      <c r="I267" s="435"/>
      <c r="J267" s="435"/>
      <c r="K267" s="435"/>
      <c r="L267" s="435"/>
      <c r="M267" s="435"/>
      <c r="N267" s="435"/>
      <c r="O267" s="435"/>
      <c r="P267" s="435"/>
      <c r="Q267" s="435"/>
      <c r="R267" s="435"/>
      <c r="S267" s="435"/>
      <c r="T267" s="799"/>
      <c r="U267" s="4"/>
      <c r="V267" s="4"/>
      <c r="W267" s="4"/>
      <c r="X267" s="4"/>
      <c r="Y267" s="4"/>
      <c r="Z267" s="4"/>
    </row>
    <row r="268" spans="1:26" ht="15.75" customHeight="1">
      <c r="A268" s="4"/>
      <c r="B268" s="4"/>
      <c r="C268" s="4"/>
      <c r="D268" s="435"/>
      <c r="E268" s="435"/>
      <c r="F268" s="435"/>
      <c r="G268" s="435"/>
      <c r="H268" s="435"/>
      <c r="I268" s="435"/>
      <c r="J268" s="435"/>
      <c r="K268" s="435"/>
      <c r="L268" s="435"/>
      <c r="M268" s="435"/>
      <c r="N268" s="435"/>
      <c r="O268" s="435"/>
      <c r="P268" s="435"/>
      <c r="Q268" s="435"/>
      <c r="R268" s="435"/>
      <c r="S268" s="435"/>
      <c r="T268" s="799"/>
      <c r="U268" s="4"/>
      <c r="V268" s="4"/>
      <c r="W268" s="4"/>
      <c r="X268" s="4"/>
      <c r="Y268" s="4"/>
      <c r="Z268" s="4"/>
    </row>
    <row r="269" spans="1:26" ht="15.75" customHeight="1">
      <c r="A269" s="4"/>
      <c r="B269" s="4"/>
      <c r="C269" s="4"/>
      <c r="D269" s="435"/>
      <c r="E269" s="435"/>
      <c r="F269" s="435"/>
      <c r="G269" s="435"/>
      <c r="H269" s="435"/>
      <c r="I269" s="435"/>
      <c r="J269" s="435"/>
      <c r="K269" s="435"/>
      <c r="L269" s="435"/>
      <c r="M269" s="435"/>
      <c r="N269" s="435"/>
      <c r="O269" s="435"/>
      <c r="P269" s="435"/>
      <c r="Q269" s="435"/>
      <c r="R269" s="435"/>
      <c r="S269" s="435"/>
      <c r="T269" s="799"/>
      <c r="U269" s="4"/>
      <c r="V269" s="4"/>
      <c r="W269" s="4"/>
      <c r="X269" s="4"/>
      <c r="Y269" s="4"/>
      <c r="Z269" s="4"/>
    </row>
    <row r="270" spans="1:26" ht="15.75" customHeight="1">
      <c r="A270" s="4"/>
      <c r="B270" s="4"/>
      <c r="C270" s="4"/>
      <c r="D270" s="435"/>
      <c r="E270" s="435"/>
      <c r="F270" s="435"/>
      <c r="G270" s="435"/>
      <c r="H270" s="435"/>
      <c r="I270" s="435"/>
      <c r="J270" s="435"/>
      <c r="K270" s="435"/>
      <c r="L270" s="435"/>
      <c r="M270" s="435"/>
      <c r="N270" s="435"/>
      <c r="O270" s="435"/>
      <c r="P270" s="435"/>
      <c r="Q270" s="435"/>
      <c r="R270" s="435"/>
      <c r="S270" s="435"/>
      <c r="T270" s="799"/>
      <c r="U270" s="4"/>
      <c r="V270" s="4"/>
      <c r="W270" s="4"/>
      <c r="X270" s="4"/>
      <c r="Y270" s="4"/>
      <c r="Z270" s="4"/>
    </row>
    <row r="271" spans="1:26" ht="15.75" customHeight="1">
      <c r="A271" s="4"/>
      <c r="B271" s="4"/>
      <c r="C271" s="4"/>
      <c r="D271" s="435"/>
      <c r="E271" s="435"/>
      <c r="F271" s="435"/>
      <c r="G271" s="435"/>
      <c r="H271" s="435"/>
      <c r="I271" s="435"/>
      <c r="J271" s="435"/>
      <c r="K271" s="435"/>
      <c r="L271" s="435"/>
      <c r="M271" s="435"/>
      <c r="N271" s="435"/>
      <c r="O271" s="435"/>
      <c r="P271" s="435"/>
      <c r="Q271" s="435"/>
      <c r="R271" s="435"/>
      <c r="S271" s="435"/>
      <c r="T271" s="799"/>
      <c r="U271" s="4"/>
      <c r="V271" s="4"/>
      <c r="W271" s="4"/>
      <c r="X271" s="4"/>
      <c r="Y271" s="4"/>
      <c r="Z271" s="4"/>
    </row>
    <row r="272" spans="1:26" ht="15.75" customHeight="1">
      <c r="A272" s="4"/>
      <c r="B272" s="4"/>
      <c r="C272" s="4"/>
      <c r="D272" s="435"/>
      <c r="E272" s="435"/>
      <c r="F272" s="435"/>
      <c r="G272" s="435"/>
      <c r="H272" s="435"/>
      <c r="I272" s="435"/>
      <c r="J272" s="435"/>
      <c r="K272" s="435"/>
      <c r="L272" s="435"/>
      <c r="M272" s="435"/>
      <c r="N272" s="435"/>
      <c r="O272" s="435"/>
      <c r="P272" s="435"/>
      <c r="Q272" s="435"/>
      <c r="R272" s="435"/>
      <c r="S272" s="435"/>
      <c r="T272" s="799"/>
      <c r="U272" s="4"/>
      <c r="V272" s="4"/>
      <c r="W272" s="4"/>
      <c r="X272" s="4"/>
      <c r="Y272" s="4"/>
      <c r="Z272" s="4"/>
    </row>
    <row r="273" spans="1:26" ht="15.75" customHeight="1">
      <c r="A273" s="4"/>
      <c r="B273" s="4"/>
      <c r="C273" s="4"/>
      <c r="D273" s="435"/>
      <c r="E273" s="435"/>
      <c r="F273" s="435"/>
      <c r="G273" s="435"/>
      <c r="H273" s="435"/>
      <c r="I273" s="435"/>
      <c r="J273" s="435"/>
      <c r="K273" s="435"/>
      <c r="L273" s="435"/>
      <c r="M273" s="435"/>
      <c r="N273" s="435"/>
      <c r="O273" s="435"/>
      <c r="P273" s="435"/>
      <c r="Q273" s="435"/>
      <c r="R273" s="435"/>
      <c r="S273" s="435"/>
      <c r="T273" s="799"/>
      <c r="U273" s="4"/>
      <c r="V273" s="4"/>
      <c r="W273" s="4"/>
      <c r="X273" s="4"/>
      <c r="Y273" s="4"/>
      <c r="Z273" s="4"/>
    </row>
    <row r="274" spans="1:26" ht="15.75" customHeight="1">
      <c r="A274" s="4"/>
      <c r="B274" s="4"/>
      <c r="C274" s="4"/>
      <c r="D274" s="435"/>
      <c r="E274" s="435"/>
      <c r="F274" s="435"/>
      <c r="G274" s="435"/>
      <c r="H274" s="435"/>
      <c r="I274" s="435"/>
      <c r="J274" s="435"/>
      <c r="K274" s="435"/>
      <c r="L274" s="435"/>
      <c r="M274" s="435"/>
      <c r="N274" s="435"/>
      <c r="O274" s="435"/>
      <c r="P274" s="435"/>
      <c r="Q274" s="435"/>
      <c r="R274" s="435"/>
      <c r="S274" s="435"/>
      <c r="T274" s="799"/>
      <c r="U274" s="4"/>
      <c r="V274" s="4"/>
      <c r="W274" s="4"/>
      <c r="X274" s="4"/>
      <c r="Y274" s="4"/>
      <c r="Z274" s="4"/>
    </row>
    <row r="275" spans="1:26" ht="15.75" customHeight="1">
      <c r="A275" s="4"/>
      <c r="B275" s="4"/>
      <c r="C275" s="4"/>
      <c r="D275" s="435"/>
      <c r="E275" s="435"/>
      <c r="F275" s="435"/>
      <c r="G275" s="435"/>
      <c r="H275" s="435"/>
      <c r="I275" s="435"/>
      <c r="J275" s="435"/>
      <c r="K275" s="435"/>
      <c r="L275" s="435"/>
      <c r="M275" s="435"/>
      <c r="N275" s="435"/>
      <c r="O275" s="435"/>
      <c r="P275" s="435"/>
      <c r="Q275" s="435"/>
      <c r="R275" s="435"/>
      <c r="S275" s="435"/>
      <c r="T275" s="799"/>
      <c r="U275" s="4"/>
      <c r="V275" s="4"/>
      <c r="W275" s="4"/>
      <c r="X275" s="4"/>
      <c r="Y275" s="4"/>
      <c r="Z275" s="4"/>
    </row>
    <row r="276" spans="1:26" ht="15.75" customHeight="1">
      <c r="A276" s="4"/>
      <c r="B276" s="4"/>
      <c r="C276" s="4"/>
      <c r="D276" s="435"/>
      <c r="E276" s="435"/>
      <c r="F276" s="435"/>
      <c r="G276" s="435"/>
      <c r="H276" s="435"/>
      <c r="I276" s="435"/>
      <c r="J276" s="435"/>
      <c r="K276" s="435"/>
      <c r="L276" s="435"/>
      <c r="M276" s="435"/>
      <c r="N276" s="435"/>
      <c r="O276" s="435"/>
      <c r="P276" s="435"/>
      <c r="Q276" s="435"/>
      <c r="R276" s="435"/>
      <c r="S276" s="435"/>
      <c r="T276" s="799"/>
      <c r="U276" s="4"/>
      <c r="V276" s="4"/>
      <c r="W276" s="4"/>
      <c r="X276" s="4"/>
      <c r="Y276" s="4"/>
      <c r="Z276" s="4"/>
    </row>
    <row r="277" spans="1:26" ht="15.75" customHeight="1">
      <c r="A277" s="4"/>
      <c r="B277" s="4"/>
      <c r="C277" s="4"/>
      <c r="D277" s="435"/>
      <c r="E277" s="435"/>
      <c r="F277" s="435"/>
      <c r="G277" s="435"/>
      <c r="H277" s="435"/>
      <c r="I277" s="435"/>
      <c r="J277" s="435"/>
      <c r="K277" s="435"/>
      <c r="L277" s="435"/>
      <c r="M277" s="435"/>
      <c r="N277" s="435"/>
      <c r="O277" s="435"/>
      <c r="P277" s="435"/>
      <c r="Q277" s="435"/>
      <c r="R277" s="435"/>
      <c r="S277" s="435"/>
      <c r="T277" s="799"/>
      <c r="U277" s="4"/>
      <c r="V277" s="4"/>
      <c r="W277" s="4"/>
      <c r="X277" s="4"/>
      <c r="Y277" s="4"/>
      <c r="Z277" s="4"/>
    </row>
    <row r="278" spans="1:26" ht="15.75" customHeight="1">
      <c r="A278" s="4"/>
      <c r="B278" s="4"/>
      <c r="C278" s="4"/>
      <c r="D278" s="435"/>
      <c r="E278" s="435"/>
      <c r="F278" s="435"/>
      <c r="G278" s="435"/>
      <c r="H278" s="435"/>
      <c r="I278" s="435"/>
      <c r="J278" s="435"/>
      <c r="K278" s="435"/>
      <c r="L278" s="435"/>
      <c r="M278" s="435"/>
      <c r="N278" s="435"/>
      <c r="O278" s="435"/>
      <c r="P278" s="435"/>
      <c r="Q278" s="435"/>
      <c r="R278" s="435"/>
      <c r="S278" s="435"/>
      <c r="T278" s="799"/>
      <c r="U278" s="4"/>
      <c r="V278" s="4"/>
      <c r="W278" s="4"/>
      <c r="X278" s="4"/>
      <c r="Y278" s="4"/>
      <c r="Z278" s="4"/>
    </row>
    <row r="279" spans="1:26" ht="15.75" customHeight="1">
      <c r="A279" s="4"/>
      <c r="B279" s="4"/>
      <c r="C279" s="4"/>
      <c r="D279" s="435"/>
      <c r="E279" s="435"/>
      <c r="F279" s="435"/>
      <c r="G279" s="435"/>
      <c r="H279" s="435"/>
      <c r="I279" s="435"/>
      <c r="J279" s="435"/>
      <c r="K279" s="435"/>
      <c r="L279" s="435"/>
      <c r="M279" s="435"/>
      <c r="N279" s="435"/>
      <c r="O279" s="435"/>
      <c r="P279" s="435"/>
      <c r="Q279" s="435"/>
      <c r="R279" s="435"/>
      <c r="S279" s="435"/>
      <c r="T279" s="799"/>
      <c r="U279" s="4"/>
      <c r="V279" s="4"/>
      <c r="W279" s="4"/>
      <c r="X279" s="4"/>
      <c r="Y279" s="4"/>
      <c r="Z279" s="4"/>
    </row>
    <row r="280" spans="1:26" ht="15.75" customHeight="1">
      <c r="A280" s="4"/>
      <c r="B280" s="4"/>
      <c r="C280" s="4"/>
      <c r="D280" s="435"/>
      <c r="E280" s="435"/>
      <c r="F280" s="435"/>
      <c r="G280" s="435"/>
      <c r="H280" s="435"/>
      <c r="I280" s="435"/>
      <c r="J280" s="435"/>
      <c r="K280" s="435"/>
      <c r="L280" s="435"/>
      <c r="M280" s="435"/>
      <c r="N280" s="435"/>
      <c r="O280" s="435"/>
      <c r="P280" s="435"/>
      <c r="Q280" s="435"/>
      <c r="R280" s="435"/>
      <c r="S280" s="435"/>
      <c r="T280" s="799"/>
      <c r="U280" s="4"/>
      <c r="V280" s="4"/>
      <c r="W280" s="4"/>
      <c r="X280" s="4"/>
      <c r="Y280" s="4"/>
      <c r="Z280" s="4"/>
    </row>
    <row r="281" spans="1:26" ht="15.75" customHeight="1">
      <c r="A281" s="4"/>
      <c r="B281" s="4"/>
      <c r="C281" s="4"/>
      <c r="D281" s="435"/>
      <c r="E281" s="435"/>
      <c r="F281" s="435"/>
      <c r="G281" s="435"/>
      <c r="H281" s="435"/>
      <c r="I281" s="435"/>
      <c r="J281" s="435"/>
      <c r="K281" s="435"/>
      <c r="L281" s="435"/>
      <c r="M281" s="435"/>
      <c r="N281" s="435"/>
      <c r="O281" s="435"/>
      <c r="P281" s="435"/>
      <c r="Q281" s="435"/>
      <c r="R281" s="435"/>
      <c r="S281" s="435"/>
      <c r="T281" s="799"/>
      <c r="U281" s="4"/>
      <c r="V281" s="4"/>
      <c r="W281" s="4"/>
      <c r="X281" s="4"/>
      <c r="Y281" s="4"/>
      <c r="Z281" s="4"/>
    </row>
    <row r="282" spans="1:26" ht="15.75" customHeight="1">
      <c r="A282" s="4"/>
      <c r="B282" s="4"/>
      <c r="C282" s="4"/>
      <c r="D282" s="435"/>
      <c r="E282" s="435"/>
      <c r="F282" s="435"/>
      <c r="G282" s="435"/>
      <c r="H282" s="435"/>
      <c r="I282" s="435"/>
      <c r="J282" s="435"/>
      <c r="K282" s="435"/>
      <c r="L282" s="435"/>
      <c r="M282" s="435"/>
      <c r="N282" s="435"/>
      <c r="O282" s="435"/>
      <c r="P282" s="435"/>
      <c r="Q282" s="435"/>
      <c r="R282" s="435"/>
      <c r="S282" s="435"/>
      <c r="T282" s="799"/>
      <c r="U282" s="4"/>
      <c r="V282" s="4"/>
      <c r="W282" s="4"/>
      <c r="X282" s="4"/>
      <c r="Y282" s="4"/>
      <c r="Z282" s="4"/>
    </row>
    <row r="283" spans="1:26" ht="15.75" customHeight="1">
      <c r="A283" s="4"/>
      <c r="B283" s="4"/>
      <c r="C283" s="4"/>
      <c r="D283" s="435"/>
      <c r="E283" s="435"/>
      <c r="F283" s="435"/>
      <c r="G283" s="435"/>
      <c r="H283" s="435"/>
      <c r="I283" s="435"/>
      <c r="J283" s="435"/>
      <c r="K283" s="435"/>
      <c r="L283" s="435"/>
      <c r="M283" s="435"/>
      <c r="N283" s="435"/>
      <c r="O283" s="435"/>
      <c r="P283" s="435"/>
      <c r="Q283" s="435"/>
      <c r="R283" s="435"/>
      <c r="S283" s="435"/>
      <c r="T283" s="799"/>
      <c r="U283" s="4"/>
      <c r="V283" s="4"/>
      <c r="W283" s="4"/>
      <c r="X283" s="4"/>
      <c r="Y283" s="4"/>
      <c r="Z283" s="4"/>
    </row>
    <row r="284" spans="1:26" ht="15.75" customHeight="1">
      <c r="A284" s="4"/>
      <c r="B284" s="4"/>
      <c r="C284" s="4"/>
      <c r="D284" s="435"/>
      <c r="E284" s="435"/>
      <c r="F284" s="435"/>
      <c r="G284" s="435"/>
      <c r="H284" s="435"/>
      <c r="I284" s="435"/>
      <c r="J284" s="435"/>
      <c r="K284" s="435"/>
      <c r="L284" s="435"/>
      <c r="M284" s="435"/>
      <c r="N284" s="435"/>
      <c r="O284" s="435"/>
      <c r="P284" s="435"/>
      <c r="Q284" s="435"/>
      <c r="R284" s="435"/>
      <c r="S284" s="435"/>
      <c r="T284" s="799"/>
      <c r="U284" s="4"/>
      <c r="V284" s="4"/>
      <c r="W284" s="4"/>
      <c r="X284" s="4"/>
      <c r="Y284" s="4"/>
      <c r="Z284" s="4"/>
    </row>
    <row r="285" spans="1:26" ht="15.75" customHeight="1">
      <c r="A285" s="4"/>
      <c r="B285" s="4"/>
      <c r="C285" s="4"/>
      <c r="D285" s="435"/>
      <c r="E285" s="435"/>
      <c r="F285" s="435"/>
      <c r="G285" s="435"/>
      <c r="H285" s="435"/>
      <c r="I285" s="435"/>
      <c r="J285" s="435"/>
      <c r="K285" s="435"/>
      <c r="L285" s="435"/>
      <c r="M285" s="435"/>
      <c r="N285" s="435"/>
      <c r="O285" s="435"/>
      <c r="P285" s="435"/>
      <c r="Q285" s="435"/>
      <c r="R285" s="435"/>
      <c r="S285" s="435"/>
      <c r="T285" s="799"/>
      <c r="U285" s="4"/>
      <c r="V285" s="4"/>
      <c r="W285" s="4"/>
      <c r="X285" s="4"/>
      <c r="Y285" s="4"/>
      <c r="Z285" s="4"/>
    </row>
    <row r="286" spans="1:26" ht="15.75" customHeight="1">
      <c r="A286" s="4"/>
      <c r="B286" s="4"/>
      <c r="C286" s="4"/>
      <c r="D286" s="435"/>
      <c r="E286" s="435"/>
      <c r="F286" s="435"/>
      <c r="G286" s="435"/>
      <c r="H286" s="435"/>
      <c r="I286" s="435"/>
      <c r="J286" s="435"/>
      <c r="K286" s="435"/>
      <c r="L286" s="435"/>
      <c r="M286" s="435"/>
      <c r="N286" s="435"/>
      <c r="O286" s="435"/>
      <c r="P286" s="435"/>
      <c r="Q286" s="435"/>
      <c r="R286" s="435"/>
      <c r="S286" s="435"/>
      <c r="T286" s="799"/>
      <c r="U286" s="4"/>
      <c r="V286" s="4"/>
      <c r="W286" s="4"/>
      <c r="X286" s="4"/>
      <c r="Y286" s="4"/>
      <c r="Z286" s="4"/>
    </row>
    <row r="287" spans="1:26" ht="15.75" customHeight="1">
      <c r="A287" s="4"/>
      <c r="B287" s="4"/>
      <c r="C287" s="4"/>
      <c r="D287" s="435"/>
      <c r="E287" s="435"/>
      <c r="F287" s="435"/>
      <c r="G287" s="435"/>
      <c r="H287" s="435"/>
      <c r="I287" s="435"/>
      <c r="J287" s="435"/>
      <c r="K287" s="435"/>
      <c r="L287" s="435"/>
      <c r="M287" s="435"/>
      <c r="N287" s="435"/>
      <c r="O287" s="435"/>
      <c r="P287" s="435"/>
      <c r="Q287" s="435"/>
      <c r="R287" s="435"/>
      <c r="S287" s="435"/>
      <c r="T287" s="799"/>
      <c r="U287" s="4"/>
      <c r="V287" s="4"/>
      <c r="W287" s="4"/>
      <c r="X287" s="4"/>
      <c r="Y287" s="4"/>
      <c r="Z287" s="4"/>
    </row>
    <row r="288" spans="1:26" ht="15.75" customHeight="1">
      <c r="A288" s="4"/>
      <c r="B288" s="4"/>
      <c r="C288" s="4"/>
      <c r="D288" s="435"/>
      <c r="E288" s="435"/>
      <c r="F288" s="435"/>
      <c r="G288" s="435"/>
      <c r="H288" s="435"/>
      <c r="I288" s="435"/>
      <c r="J288" s="435"/>
      <c r="K288" s="435"/>
      <c r="L288" s="435"/>
      <c r="M288" s="435"/>
      <c r="N288" s="435"/>
      <c r="O288" s="435"/>
      <c r="P288" s="435"/>
      <c r="Q288" s="435"/>
      <c r="R288" s="435"/>
      <c r="S288" s="435"/>
      <c r="T288" s="799"/>
      <c r="U288" s="4"/>
      <c r="V288" s="4"/>
      <c r="W288" s="4"/>
      <c r="X288" s="4"/>
      <c r="Y288" s="4"/>
      <c r="Z288" s="4"/>
    </row>
    <row r="289" spans="1:26" ht="15.75" customHeight="1">
      <c r="A289" s="4"/>
      <c r="B289" s="4"/>
      <c r="C289" s="4"/>
      <c r="D289" s="435"/>
      <c r="E289" s="435"/>
      <c r="F289" s="435"/>
      <c r="G289" s="435"/>
      <c r="H289" s="435"/>
      <c r="I289" s="435"/>
      <c r="J289" s="435"/>
      <c r="K289" s="435"/>
      <c r="L289" s="435"/>
      <c r="M289" s="435"/>
      <c r="N289" s="435"/>
      <c r="O289" s="435"/>
      <c r="P289" s="435"/>
      <c r="Q289" s="435"/>
      <c r="R289" s="435"/>
      <c r="S289" s="435"/>
      <c r="T289" s="799"/>
      <c r="U289" s="4"/>
      <c r="V289" s="4"/>
      <c r="W289" s="4"/>
      <c r="X289" s="4"/>
      <c r="Y289" s="4"/>
      <c r="Z289" s="4"/>
    </row>
    <row r="290" spans="1:26" ht="15.75" customHeight="1">
      <c r="A290" s="4"/>
      <c r="B290" s="4"/>
      <c r="C290" s="4"/>
      <c r="D290" s="435"/>
      <c r="E290" s="435"/>
      <c r="F290" s="435"/>
      <c r="G290" s="435"/>
      <c r="H290" s="435"/>
      <c r="I290" s="435"/>
      <c r="J290" s="435"/>
      <c r="K290" s="435"/>
      <c r="L290" s="435"/>
      <c r="M290" s="435"/>
      <c r="N290" s="435"/>
      <c r="O290" s="435"/>
      <c r="P290" s="435"/>
      <c r="Q290" s="435"/>
      <c r="R290" s="435"/>
      <c r="S290" s="435"/>
      <c r="T290" s="799"/>
      <c r="U290" s="4"/>
      <c r="V290" s="4"/>
      <c r="W290" s="4"/>
      <c r="X290" s="4"/>
      <c r="Y290" s="4"/>
      <c r="Z290" s="4"/>
    </row>
    <row r="291" spans="1:26" ht="15.75" customHeight="1">
      <c r="A291" s="4"/>
      <c r="B291" s="4"/>
      <c r="C291" s="4"/>
      <c r="D291" s="435"/>
      <c r="E291" s="435"/>
      <c r="F291" s="435"/>
      <c r="G291" s="435"/>
      <c r="H291" s="435"/>
      <c r="I291" s="435"/>
      <c r="J291" s="435"/>
      <c r="K291" s="435"/>
      <c r="L291" s="435"/>
      <c r="M291" s="435"/>
      <c r="N291" s="435"/>
      <c r="O291" s="435"/>
      <c r="P291" s="435"/>
      <c r="Q291" s="435"/>
      <c r="R291" s="435"/>
      <c r="S291" s="435"/>
      <c r="T291" s="799"/>
      <c r="U291" s="4"/>
      <c r="V291" s="4"/>
      <c r="W291" s="4"/>
      <c r="X291" s="4"/>
      <c r="Y291" s="4"/>
      <c r="Z291" s="4"/>
    </row>
    <row r="292" spans="1:26" ht="15.75" customHeight="1">
      <c r="A292" s="4"/>
      <c r="B292" s="4"/>
      <c r="C292" s="4"/>
      <c r="D292" s="435"/>
      <c r="E292" s="435"/>
      <c r="F292" s="435"/>
      <c r="G292" s="435"/>
      <c r="H292" s="435"/>
      <c r="I292" s="435"/>
      <c r="J292" s="435"/>
      <c r="K292" s="435"/>
      <c r="L292" s="435"/>
      <c r="M292" s="435"/>
      <c r="N292" s="435"/>
      <c r="O292" s="435"/>
      <c r="P292" s="435"/>
      <c r="Q292" s="435"/>
      <c r="R292" s="435"/>
      <c r="S292" s="435"/>
      <c r="T292" s="799"/>
      <c r="U292" s="4"/>
      <c r="V292" s="4"/>
      <c r="W292" s="4"/>
      <c r="X292" s="4"/>
      <c r="Y292" s="4"/>
      <c r="Z292" s="4"/>
    </row>
    <row r="293" spans="1:26" ht="15.75" customHeight="1">
      <c r="A293" s="4"/>
      <c r="B293" s="4"/>
      <c r="C293" s="4"/>
      <c r="D293" s="435"/>
      <c r="E293" s="435"/>
      <c r="F293" s="435"/>
      <c r="G293" s="435"/>
      <c r="H293" s="435"/>
      <c r="I293" s="435"/>
      <c r="J293" s="435"/>
      <c r="K293" s="435"/>
      <c r="L293" s="435"/>
      <c r="M293" s="435"/>
      <c r="N293" s="435"/>
      <c r="O293" s="435"/>
      <c r="P293" s="435"/>
      <c r="Q293" s="435"/>
      <c r="R293" s="435"/>
      <c r="S293" s="435"/>
      <c r="T293" s="799"/>
      <c r="U293" s="4"/>
      <c r="V293" s="4"/>
      <c r="W293" s="4"/>
      <c r="X293" s="4"/>
      <c r="Y293" s="4"/>
      <c r="Z293" s="4"/>
    </row>
    <row r="294" spans="1:26" ht="15.75" customHeight="1">
      <c r="A294" s="4"/>
      <c r="B294" s="4"/>
      <c r="C294" s="4"/>
      <c r="D294" s="435"/>
      <c r="E294" s="435"/>
      <c r="F294" s="435"/>
      <c r="G294" s="435"/>
      <c r="H294" s="435"/>
      <c r="I294" s="435"/>
      <c r="J294" s="435"/>
      <c r="K294" s="435"/>
      <c r="L294" s="435"/>
      <c r="M294" s="435"/>
      <c r="N294" s="435"/>
      <c r="O294" s="435"/>
      <c r="P294" s="435"/>
      <c r="Q294" s="435"/>
      <c r="R294" s="435"/>
      <c r="S294" s="435"/>
      <c r="T294" s="799"/>
      <c r="U294" s="4"/>
      <c r="V294" s="4"/>
      <c r="W294" s="4"/>
      <c r="X294" s="4"/>
      <c r="Y294" s="4"/>
      <c r="Z294" s="4"/>
    </row>
    <row r="295" spans="1:26" ht="15.75" customHeight="1">
      <c r="A295" s="4"/>
      <c r="B295" s="4"/>
      <c r="C295" s="4"/>
      <c r="D295" s="435"/>
      <c r="E295" s="435"/>
      <c r="F295" s="435"/>
      <c r="G295" s="435"/>
      <c r="H295" s="435"/>
      <c r="I295" s="435"/>
      <c r="J295" s="435"/>
      <c r="K295" s="435"/>
      <c r="L295" s="435"/>
      <c r="M295" s="435"/>
      <c r="N295" s="435"/>
      <c r="O295" s="435"/>
      <c r="P295" s="435"/>
      <c r="Q295" s="435"/>
      <c r="R295" s="435"/>
      <c r="S295" s="435"/>
      <c r="T295" s="799"/>
      <c r="U295" s="4"/>
      <c r="V295" s="4"/>
      <c r="W295" s="4"/>
      <c r="X295" s="4"/>
      <c r="Y295" s="4"/>
      <c r="Z295" s="4"/>
    </row>
    <row r="296" spans="1:26" ht="15.75" customHeight="1">
      <c r="A296" s="4"/>
      <c r="B296" s="4"/>
      <c r="C296" s="4"/>
      <c r="D296" s="435"/>
      <c r="E296" s="435"/>
      <c r="F296" s="435"/>
      <c r="G296" s="435"/>
      <c r="H296" s="435"/>
      <c r="I296" s="435"/>
      <c r="J296" s="435"/>
      <c r="K296" s="435"/>
      <c r="L296" s="435"/>
      <c r="M296" s="435"/>
      <c r="N296" s="435"/>
      <c r="O296" s="435"/>
      <c r="P296" s="435"/>
      <c r="Q296" s="435"/>
      <c r="R296" s="435"/>
      <c r="S296" s="435"/>
      <c r="T296" s="799"/>
      <c r="U296" s="4"/>
      <c r="V296" s="4"/>
      <c r="W296" s="4"/>
      <c r="X296" s="4"/>
      <c r="Y296" s="4"/>
      <c r="Z296" s="4"/>
    </row>
    <row r="297" spans="1:26" ht="15.75" customHeight="1">
      <c r="A297" s="4"/>
      <c r="B297" s="4"/>
      <c r="C297" s="4"/>
      <c r="D297" s="435"/>
      <c r="E297" s="435"/>
      <c r="F297" s="435"/>
      <c r="G297" s="435"/>
      <c r="H297" s="435"/>
      <c r="I297" s="435"/>
      <c r="J297" s="435"/>
      <c r="K297" s="435"/>
      <c r="L297" s="435"/>
      <c r="M297" s="435"/>
      <c r="N297" s="435"/>
      <c r="O297" s="435"/>
      <c r="P297" s="435"/>
      <c r="Q297" s="435"/>
      <c r="R297" s="435"/>
      <c r="S297" s="435"/>
      <c r="T297" s="799"/>
      <c r="U297" s="4"/>
      <c r="V297" s="4"/>
      <c r="W297" s="4"/>
      <c r="X297" s="4"/>
      <c r="Y297" s="4"/>
      <c r="Z297" s="4"/>
    </row>
    <row r="298" spans="1:26" ht="15.75" customHeight="1">
      <c r="A298" s="4"/>
      <c r="B298" s="4"/>
      <c r="C298" s="4"/>
      <c r="D298" s="435"/>
      <c r="E298" s="435"/>
      <c r="F298" s="435"/>
      <c r="G298" s="435"/>
      <c r="H298" s="435"/>
      <c r="I298" s="435"/>
      <c r="J298" s="435"/>
      <c r="K298" s="435"/>
      <c r="L298" s="435"/>
      <c r="M298" s="435"/>
      <c r="N298" s="435"/>
      <c r="O298" s="435"/>
      <c r="P298" s="435"/>
      <c r="Q298" s="435"/>
      <c r="R298" s="435"/>
      <c r="S298" s="435"/>
      <c r="T298" s="799"/>
      <c r="U298" s="4"/>
      <c r="V298" s="4"/>
      <c r="W298" s="4"/>
      <c r="X298" s="4"/>
      <c r="Y298" s="4"/>
      <c r="Z298" s="4"/>
    </row>
    <row r="299" spans="1:26" ht="15.75" customHeight="1">
      <c r="A299" s="4"/>
      <c r="B299" s="4"/>
      <c r="C299" s="4"/>
      <c r="D299" s="435"/>
      <c r="E299" s="435"/>
      <c r="F299" s="435"/>
      <c r="G299" s="435"/>
      <c r="H299" s="435"/>
      <c r="I299" s="435"/>
      <c r="J299" s="435"/>
      <c r="K299" s="435"/>
      <c r="L299" s="435"/>
      <c r="M299" s="435"/>
      <c r="N299" s="435"/>
      <c r="O299" s="435"/>
      <c r="P299" s="435"/>
      <c r="Q299" s="435"/>
      <c r="R299" s="435"/>
      <c r="S299" s="435"/>
      <c r="T299" s="799"/>
      <c r="U299" s="4"/>
      <c r="V299" s="4"/>
      <c r="W299" s="4"/>
      <c r="X299" s="4"/>
      <c r="Y299" s="4"/>
      <c r="Z299" s="4"/>
    </row>
    <row r="300" spans="1:26" ht="15.75" customHeight="1">
      <c r="A300" s="4"/>
      <c r="B300" s="4"/>
      <c r="C300" s="4"/>
      <c r="D300" s="435"/>
      <c r="E300" s="435"/>
      <c r="F300" s="435"/>
      <c r="G300" s="435"/>
      <c r="H300" s="435"/>
      <c r="I300" s="435"/>
      <c r="J300" s="435"/>
      <c r="K300" s="435"/>
      <c r="L300" s="435"/>
      <c r="M300" s="435"/>
      <c r="N300" s="435"/>
      <c r="O300" s="435"/>
      <c r="P300" s="435"/>
      <c r="Q300" s="435"/>
      <c r="R300" s="435"/>
      <c r="S300" s="435"/>
      <c r="T300" s="799"/>
      <c r="U300" s="4"/>
      <c r="V300" s="4"/>
      <c r="W300" s="4"/>
      <c r="X300" s="4"/>
      <c r="Y300" s="4"/>
      <c r="Z300" s="4"/>
    </row>
    <row r="301" spans="1:26" ht="15.75" customHeight="1">
      <c r="A301" s="4"/>
      <c r="B301" s="4"/>
      <c r="C301" s="4"/>
      <c r="D301" s="435"/>
      <c r="E301" s="435"/>
      <c r="F301" s="435"/>
      <c r="G301" s="435"/>
      <c r="H301" s="435"/>
      <c r="I301" s="435"/>
      <c r="J301" s="435"/>
      <c r="K301" s="435"/>
      <c r="L301" s="435"/>
      <c r="M301" s="435"/>
      <c r="N301" s="435"/>
      <c r="O301" s="435"/>
      <c r="P301" s="435"/>
      <c r="Q301" s="435"/>
      <c r="R301" s="435"/>
      <c r="S301" s="435"/>
      <c r="T301" s="799"/>
      <c r="U301" s="4"/>
      <c r="V301" s="4"/>
      <c r="W301" s="4"/>
      <c r="X301" s="4"/>
      <c r="Y301" s="4"/>
      <c r="Z301" s="4"/>
    </row>
    <row r="302" spans="1:26" ht="15.75" customHeight="1">
      <c r="A302" s="4"/>
      <c r="B302" s="4"/>
      <c r="C302" s="4"/>
      <c r="D302" s="435"/>
      <c r="E302" s="435"/>
      <c r="F302" s="435"/>
      <c r="G302" s="435"/>
      <c r="H302" s="435"/>
      <c r="I302" s="435"/>
      <c r="J302" s="435"/>
      <c r="K302" s="435"/>
      <c r="L302" s="435"/>
      <c r="M302" s="435"/>
      <c r="N302" s="435"/>
      <c r="O302" s="435"/>
      <c r="P302" s="435"/>
      <c r="Q302" s="435"/>
      <c r="R302" s="435"/>
      <c r="S302" s="435"/>
      <c r="T302" s="799"/>
      <c r="U302" s="4"/>
      <c r="V302" s="4"/>
      <c r="W302" s="4"/>
      <c r="X302" s="4"/>
      <c r="Y302" s="4"/>
      <c r="Z302" s="4"/>
    </row>
    <row r="303" spans="1:26" ht="15.75" customHeight="1">
      <c r="A303" s="4"/>
      <c r="B303" s="4"/>
      <c r="C303" s="4"/>
      <c r="D303" s="435"/>
      <c r="E303" s="435"/>
      <c r="F303" s="435"/>
      <c r="G303" s="435"/>
      <c r="H303" s="435"/>
      <c r="I303" s="435"/>
      <c r="J303" s="435"/>
      <c r="K303" s="435"/>
      <c r="L303" s="435"/>
      <c r="M303" s="435"/>
      <c r="N303" s="435"/>
      <c r="O303" s="435"/>
      <c r="P303" s="435"/>
      <c r="Q303" s="435"/>
      <c r="R303" s="435"/>
      <c r="S303" s="435"/>
      <c r="T303" s="799"/>
      <c r="U303" s="4"/>
      <c r="V303" s="4"/>
      <c r="W303" s="4"/>
      <c r="X303" s="4"/>
      <c r="Y303" s="4"/>
      <c r="Z303" s="4"/>
    </row>
    <row r="304" spans="1:26" ht="15.75" customHeight="1">
      <c r="A304" s="4"/>
      <c r="B304" s="4"/>
      <c r="C304" s="4"/>
      <c r="D304" s="435"/>
      <c r="E304" s="435"/>
      <c r="F304" s="435"/>
      <c r="G304" s="435"/>
      <c r="H304" s="435"/>
      <c r="I304" s="435"/>
      <c r="J304" s="435"/>
      <c r="K304" s="435"/>
      <c r="L304" s="435"/>
      <c r="M304" s="435"/>
      <c r="N304" s="435"/>
      <c r="O304" s="435"/>
      <c r="P304" s="435"/>
      <c r="Q304" s="435"/>
      <c r="R304" s="435"/>
      <c r="S304" s="435"/>
      <c r="T304" s="799"/>
      <c r="U304" s="4"/>
      <c r="V304" s="4"/>
      <c r="W304" s="4"/>
      <c r="X304" s="4"/>
      <c r="Y304" s="4"/>
      <c r="Z304" s="4"/>
    </row>
    <row r="305" spans="1:26" ht="15.75" customHeight="1">
      <c r="A305" s="4"/>
      <c r="B305" s="4"/>
      <c r="C305" s="4"/>
      <c r="D305" s="435"/>
      <c r="E305" s="435"/>
      <c r="F305" s="435"/>
      <c r="G305" s="435"/>
      <c r="H305" s="435"/>
      <c r="I305" s="435"/>
      <c r="J305" s="435"/>
      <c r="K305" s="435"/>
      <c r="L305" s="435"/>
      <c r="M305" s="435"/>
      <c r="N305" s="435"/>
      <c r="O305" s="435"/>
      <c r="P305" s="435"/>
      <c r="Q305" s="435"/>
      <c r="R305" s="435"/>
      <c r="S305" s="435"/>
      <c r="T305" s="799"/>
      <c r="U305" s="4"/>
      <c r="V305" s="4"/>
      <c r="W305" s="4"/>
      <c r="X305" s="4"/>
      <c r="Y305" s="4"/>
      <c r="Z305" s="4"/>
    </row>
    <row r="306" spans="1:26" ht="15.75" customHeight="1">
      <c r="A306" s="4"/>
      <c r="B306" s="4"/>
      <c r="C306" s="4"/>
      <c r="D306" s="435"/>
      <c r="E306" s="435"/>
      <c r="F306" s="435"/>
      <c r="G306" s="435"/>
      <c r="H306" s="435"/>
      <c r="I306" s="435"/>
      <c r="J306" s="435"/>
      <c r="K306" s="435"/>
      <c r="L306" s="435"/>
      <c r="M306" s="435"/>
      <c r="N306" s="435"/>
      <c r="O306" s="435"/>
      <c r="P306" s="435"/>
      <c r="Q306" s="435"/>
      <c r="R306" s="435"/>
      <c r="S306" s="435"/>
      <c r="T306" s="799"/>
      <c r="U306" s="4"/>
      <c r="V306" s="4"/>
      <c r="W306" s="4"/>
      <c r="X306" s="4"/>
      <c r="Y306" s="4"/>
      <c r="Z306" s="4"/>
    </row>
    <row r="307" spans="1:26" ht="15.75" customHeight="1">
      <c r="A307" s="4"/>
      <c r="B307" s="4"/>
      <c r="C307" s="4"/>
      <c r="D307" s="435"/>
      <c r="E307" s="435"/>
      <c r="F307" s="435"/>
      <c r="G307" s="435"/>
      <c r="H307" s="435"/>
      <c r="I307" s="435"/>
      <c r="J307" s="435"/>
      <c r="K307" s="435"/>
      <c r="L307" s="435"/>
      <c r="M307" s="435"/>
      <c r="N307" s="435"/>
      <c r="O307" s="435"/>
      <c r="P307" s="435"/>
      <c r="Q307" s="435"/>
      <c r="R307" s="435"/>
      <c r="S307" s="435"/>
      <c r="T307" s="799"/>
      <c r="U307" s="4"/>
      <c r="V307" s="4"/>
      <c r="W307" s="4"/>
      <c r="X307" s="4"/>
      <c r="Y307" s="4"/>
      <c r="Z307" s="4"/>
    </row>
    <row r="308" spans="1:26" ht="15.75" customHeight="1">
      <c r="A308" s="4"/>
      <c r="B308" s="4"/>
      <c r="C308" s="4"/>
      <c r="D308" s="435"/>
      <c r="E308" s="435"/>
      <c r="F308" s="435"/>
      <c r="G308" s="435"/>
      <c r="H308" s="435"/>
      <c r="I308" s="435"/>
      <c r="J308" s="435"/>
      <c r="K308" s="435"/>
      <c r="L308" s="435"/>
      <c r="M308" s="435"/>
      <c r="N308" s="435"/>
      <c r="O308" s="435"/>
      <c r="P308" s="435"/>
      <c r="Q308" s="435"/>
      <c r="R308" s="435"/>
      <c r="S308" s="435"/>
      <c r="T308" s="799"/>
      <c r="U308" s="4"/>
      <c r="V308" s="4"/>
      <c r="W308" s="4"/>
      <c r="X308" s="4"/>
      <c r="Y308" s="4"/>
      <c r="Z308" s="4"/>
    </row>
    <row r="309" spans="1:26" ht="15.75" customHeight="1">
      <c r="A309" s="4"/>
      <c r="B309" s="4"/>
      <c r="C309" s="4"/>
      <c r="D309" s="435"/>
      <c r="E309" s="435"/>
      <c r="F309" s="435"/>
      <c r="G309" s="435"/>
      <c r="H309" s="435"/>
      <c r="I309" s="435"/>
      <c r="J309" s="435"/>
      <c r="K309" s="435"/>
      <c r="L309" s="435"/>
      <c r="M309" s="435"/>
      <c r="N309" s="435"/>
      <c r="O309" s="435"/>
      <c r="P309" s="435"/>
      <c r="Q309" s="435"/>
      <c r="R309" s="435"/>
      <c r="S309" s="435"/>
      <c r="T309" s="799"/>
      <c r="U309" s="4"/>
      <c r="V309" s="4"/>
      <c r="W309" s="4"/>
      <c r="X309" s="4"/>
      <c r="Y309" s="4"/>
      <c r="Z309" s="4"/>
    </row>
    <row r="310" spans="1:26" ht="15.75" customHeight="1">
      <c r="A310" s="4"/>
      <c r="B310" s="4"/>
      <c r="C310" s="4"/>
      <c r="D310" s="435"/>
      <c r="E310" s="435"/>
      <c r="F310" s="435"/>
      <c r="G310" s="435"/>
      <c r="H310" s="435"/>
      <c r="I310" s="435"/>
      <c r="J310" s="435"/>
      <c r="K310" s="435"/>
      <c r="L310" s="435"/>
      <c r="M310" s="435"/>
      <c r="N310" s="435"/>
      <c r="O310" s="435"/>
      <c r="P310" s="435"/>
      <c r="Q310" s="435"/>
      <c r="R310" s="435"/>
      <c r="S310" s="435"/>
      <c r="T310" s="799"/>
      <c r="U310" s="4"/>
      <c r="V310" s="4"/>
      <c r="W310" s="4"/>
      <c r="X310" s="4"/>
      <c r="Y310" s="4"/>
      <c r="Z310" s="4"/>
    </row>
    <row r="311" spans="1:26" ht="15.75" customHeight="1">
      <c r="A311" s="4"/>
      <c r="B311" s="4"/>
      <c r="C311" s="4"/>
      <c r="D311" s="435"/>
      <c r="E311" s="435"/>
      <c r="F311" s="435"/>
      <c r="G311" s="435"/>
      <c r="H311" s="435"/>
      <c r="I311" s="435"/>
      <c r="J311" s="435"/>
      <c r="K311" s="435"/>
      <c r="L311" s="435"/>
      <c r="M311" s="435"/>
      <c r="N311" s="435"/>
      <c r="O311" s="435"/>
      <c r="P311" s="435"/>
      <c r="Q311" s="435"/>
      <c r="R311" s="435"/>
      <c r="S311" s="435"/>
      <c r="T311" s="799"/>
      <c r="U311" s="4"/>
      <c r="V311" s="4"/>
      <c r="W311" s="4"/>
      <c r="X311" s="4"/>
      <c r="Y311" s="4"/>
      <c r="Z311" s="4"/>
    </row>
    <row r="312" spans="1:26" ht="15.75" customHeight="1">
      <c r="A312" s="4"/>
      <c r="B312" s="4"/>
      <c r="C312" s="4"/>
      <c r="D312" s="435"/>
      <c r="E312" s="435"/>
      <c r="F312" s="435"/>
      <c r="G312" s="435"/>
      <c r="H312" s="435"/>
      <c r="I312" s="435"/>
      <c r="J312" s="435"/>
      <c r="K312" s="435"/>
      <c r="L312" s="435"/>
      <c r="M312" s="435"/>
      <c r="N312" s="435"/>
      <c r="O312" s="435"/>
      <c r="P312" s="435"/>
      <c r="Q312" s="435"/>
      <c r="R312" s="435"/>
      <c r="S312" s="435"/>
      <c r="T312" s="799"/>
      <c r="U312" s="4"/>
      <c r="V312" s="4"/>
      <c r="W312" s="4"/>
      <c r="X312" s="4"/>
      <c r="Y312" s="4"/>
      <c r="Z312" s="4"/>
    </row>
    <row r="313" spans="1:26" ht="15.75" customHeight="1">
      <c r="A313" s="4"/>
      <c r="B313" s="4"/>
      <c r="C313" s="4"/>
      <c r="D313" s="435"/>
      <c r="E313" s="435"/>
      <c r="F313" s="435"/>
      <c r="G313" s="435"/>
      <c r="H313" s="435"/>
      <c r="I313" s="435"/>
      <c r="J313" s="435"/>
      <c r="K313" s="435"/>
      <c r="L313" s="435"/>
      <c r="M313" s="435"/>
      <c r="N313" s="435"/>
      <c r="O313" s="435"/>
      <c r="P313" s="435"/>
      <c r="Q313" s="435"/>
      <c r="R313" s="435"/>
      <c r="S313" s="435"/>
      <c r="T313" s="799"/>
      <c r="U313" s="4"/>
      <c r="V313" s="4"/>
      <c r="W313" s="4"/>
      <c r="X313" s="4"/>
      <c r="Y313" s="4"/>
      <c r="Z313" s="4"/>
    </row>
    <row r="314" spans="1:26" ht="15.75" customHeight="1">
      <c r="A314" s="4"/>
      <c r="B314" s="4"/>
      <c r="C314" s="4"/>
      <c r="D314" s="435"/>
      <c r="E314" s="435"/>
      <c r="F314" s="435"/>
      <c r="G314" s="435"/>
      <c r="H314" s="435"/>
      <c r="I314" s="435"/>
      <c r="J314" s="435"/>
      <c r="K314" s="435"/>
      <c r="L314" s="435"/>
      <c r="M314" s="435"/>
      <c r="N314" s="435"/>
      <c r="O314" s="435"/>
      <c r="P314" s="435"/>
      <c r="Q314" s="435"/>
      <c r="R314" s="435"/>
      <c r="S314" s="435"/>
      <c r="T314" s="799"/>
      <c r="U314" s="4"/>
      <c r="V314" s="4"/>
      <c r="W314" s="4"/>
      <c r="X314" s="4"/>
      <c r="Y314" s="4"/>
      <c r="Z314" s="4"/>
    </row>
    <row r="315" spans="1:26" ht="15.75" customHeight="1">
      <c r="A315" s="4"/>
      <c r="B315" s="4"/>
      <c r="C315" s="4"/>
      <c r="D315" s="435"/>
      <c r="E315" s="435"/>
      <c r="F315" s="435"/>
      <c r="G315" s="435"/>
      <c r="H315" s="435"/>
      <c r="I315" s="435"/>
      <c r="J315" s="435"/>
      <c r="K315" s="435"/>
      <c r="L315" s="435"/>
      <c r="M315" s="435"/>
      <c r="N315" s="435"/>
      <c r="O315" s="435"/>
      <c r="P315" s="435"/>
      <c r="Q315" s="435"/>
      <c r="R315" s="435"/>
      <c r="S315" s="435"/>
      <c r="T315" s="799"/>
      <c r="U315" s="4"/>
      <c r="V315" s="4"/>
      <c r="W315" s="4"/>
      <c r="X315" s="4"/>
      <c r="Y315" s="4"/>
      <c r="Z315" s="4"/>
    </row>
    <row r="316" spans="1:26" ht="15.75" customHeight="1">
      <c r="A316" s="4"/>
      <c r="B316" s="4"/>
      <c r="C316" s="4"/>
      <c r="D316" s="435"/>
      <c r="E316" s="435"/>
      <c r="F316" s="435"/>
      <c r="G316" s="435"/>
      <c r="H316" s="435"/>
      <c r="I316" s="435"/>
      <c r="J316" s="435"/>
      <c r="K316" s="435"/>
      <c r="L316" s="435"/>
      <c r="M316" s="435"/>
      <c r="N316" s="435"/>
      <c r="O316" s="435"/>
      <c r="P316" s="435"/>
      <c r="Q316" s="435"/>
      <c r="R316" s="435"/>
      <c r="S316" s="435"/>
      <c r="T316" s="799"/>
      <c r="U316" s="4"/>
      <c r="V316" s="4"/>
      <c r="W316" s="4"/>
      <c r="X316" s="4"/>
      <c r="Y316" s="4"/>
      <c r="Z316" s="4"/>
    </row>
    <row r="317" spans="1:26" ht="15.75" customHeight="1">
      <c r="A317" s="4"/>
      <c r="B317" s="4"/>
      <c r="C317" s="4"/>
      <c r="D317" s="435"/>
      <c r="E317" s="435"/>
      <c r="F317" s="435"/>
      <c r="G317" s="435"/>
      <c r="H317" s="435"/>
      <c r="I317" s="435"/>
      <c r="J317" s="435"/>
      <c r="K317" s="435"/>
      <c r="L317" s="435"/>
      <c r="M317" s="435"/>
      <c r="N317" s="435"/>
      <c r="O317" s="435"/>
      <c r="P317" s="435"/>
      <c r="Q317" s="435"/>
      <c r="R317" s="435"/>
      <c r="S317" s="435"/>
      <c r="T317" s="799"/>
      <c r="U317" s="4"/>
      <c r="V317" s="4"/>
      <c r="W317" s="4"/>
      <c r="X317" s="4"/>
      <c r="Y317" s="4"/>
      <c r="Z317" s="4"/>
    </row>
    <row r="318" spans="1:26" ht="15.75" customHeight="1">
      <c r="A318" s="4"/>
      <c r="B318" s="4"/>
      <c r="C318" s="4"/>
      <c r="D318" s="435"/>
      <c r="E318" s="435"/>
      <c r="F318" s="435"/>
      <c r="G318" s="435"/>
      <c r="H318" s="435"/>
      <c r="I318" s="435"/>
      <c r="J318" s="435"/>
      <c r="K318" s="435"/>
      <c r="L318" s="435"/>
      <c r="M318" s="435"/>
      <c r="N318" s="435"/>
      <c r="O318" s="435"/>
      <c r="P318" s="435"/>
      <c r="Q318" s="435"/>
      <c r="R318" s="435"/>
      <c r="S318" s="435"/>
      <c r="T318" s="799"/>
      <c r="U318" s="4"/>
      <c r="V318" s="4"/>
      <c r="W318" s="4"/>
      <c r="X318" s="4"/>
      <c r="Y318" s="4"/>
      <c r="Z318" s="4"/>
    </row>
    <row r="319" spans="1:26" ht="15.75" customHeight="1">
      <c r="A319" s="4"/>
      <c r="B319" s="4"/>
      <c r="C319" s="4"/>
      <c r="D319" s="435"/>
      <c r="E319" s="435"/>
      <c r="F319" s="435"/>
      <c r="G319" s="435"/>
      <c r="H319" s="435"/>
      <c r="I319" s="435"/>
      <c r="J319" s="435"/>
      <c r="K319" s="435"/>
      <c r="L319" s="435"/>
      <c r="M319" s="435"/>
      <c r="N319" s="435"/>
      <c r="O319" s="435"/>
      <c r="P319" s="435"/>
      <c r="Q319" s="435"/>
      <c r="R319" s="435"/>
      <c r="S319" s="435"/>
      <c r="T319" s="799"/>
      <c r="U319" s="4"/>
      <c r="V319" s="4"/>
      <c r="W319" s="4"/>
      <c r="X319" s="4"/>
      <c r="Y319" s="4"/>
      <c r="Z319" s="4"/>
    </row>
    <row r="320" spans="1:26" ht="15.75" customHeight="1">
      <c r="A320" s="4"/>
      <c r="B320" s="4"/>
      <c r="C320" s="4"/>
      <c r="D320" s="435"/>
      <c r="E320" s="435"/>
      <c r="F320" s="435"/>
      <c r="G320" s="435"/>
      <c r="H320" s="435"/>
      <c r="I320" s="435"/>
      <c r="J320" s="435"/>
      <c r="K320" s="435"/>
      <c r="L320" s="435"/>
      <c r="M320" s="435"/>
      <c r="N320" s="435"/>
      <c r="O320" s="435"/>
      <c r="P320" s="435"/>
      <c r="Q320" s="435"/>
      <c r="R320" s="435"/>
      <c r="S320" s="435"/>
      <c r="T320" s="799"/>
      <c r="U320" s="4"/>
      <c r="V320" s="4"/>
      <c r="W320" s="4"/>
      <c r="X320" s="4"/>
      <c r="Y320" s="4"/>
      <c r="Z320" s="4"/>
    </row>
    <row r="321" spans="1:26" ht="15.75" customHeight="1">
      <c r="A321" s="4"/>
      <c r="B321" s="4"/>
      <c r="C321" s="4"/>
      <c r="D321" s="435"/>
      <c r="E321" s="435"/>
      <c r="F321" s="435"/>
      <c r="G321" s="435"/>
      <c r="H321" s="435"/>
      <c r="I321" s="435"/>
      <c r="J321" s="435"/>
      <c r="K321" s="435"/>
      <c r="L321" s="435"/>
      <c r="M321" s="435"/>
      <c r="N321" s="435"/>
      <c r="O321" s="435"/>
      <c r="P321" s="435"/>
      <c r="Q321" s="435"/>
      <c r="R321" s="435"/>
      <c r="S321" s="435"/>
      <c r="T321" s="799"/>
      <c r="U321" s="4"/>
      <c r="V321" s="4"/>
      <c r="W321" s="4"/>
      <c r="X321" s="4"/>
      <c r="Y321" s="4"/>
      <c r="Z321" s="4"/>
    </row>
    <row r="322" spans="1:26" ht="15.75" customHeight="1">
      <c r="A322" s="4"/>
      <c r="B322" s="4"/>
      <c r="C322" s="4"/>
      <c r="D322" s="435"/>
      <c r="E322" s="435"/>
      <c r="F322" s="435"/>
      <c r="G322" s="435"/>
      <c r="H322" s="435"/>
      <c r="I322" s="435"/>
      <c r="J322" s="435"/>
      <c r="K322" s="435"/>
      <c r="L322" s="435"/>
      <c r="M322" s="435"/>
      <c r="N322" s="435"/>
      <c r="O322" s="435"/>
      <c r="P322" s="435"/>
      <c r="Q322" s="435"/>
      <c r="R322" s="435"/>
      <c r="S322" s="435"/>
      <c r="T322" s="799"/>
      <c r="U322" s="4"/>
      <c r="V322" s="4"/>
      <c r="W322" s="4"/>
      <c r="X322" s="4"/>
      <c r="Y322" s="4"/>
      <c r="Z322" s="4"/>
    </row>
    <row r="323" spans="1:26" ht="15.75" customHeight="1">
      <c r="A323" s="4"/>
      <c r="B323" s="4"/>
      <c r="C323" s="4"/>
      <c r="D323" s="435"/>
      <c r="E323" s="435"/>
      <c r="F323" s="435"/>
      <c r="G323" s="435"/>
      <c r="H323" s="435"/>
      <c r="I323" s="435"/>
      <c r="J323" s="435"/>
      <c r="K323" s="435"/>
      <c r="L323" s="435"/>
      <c r="M323" s="435"/>
      <c r="N323" s="435"/>
      <c r="O323" s="435"/>
      <c r="P323" s="435"/>
      <c r="Q323" s="435"/>
      <c r="R323" s="435"/>
      <c r="S323" s="435"/>
      <c r="T323" s="799"/>
      <c r="U323" s="4"/>
      <c r="V323" s="4"/>
      <c r="W323" s="4"/>
      <c r="X323" s="4"/>
      <c r="Y323" s="4"/>
      <c r="Z323" s="4"/>
    </row>
    <row r="324" spans="1:26" ht="15.75" customHeight="1">
      <c r="A324" s="4"/>
      <c r="B324" s="4"/>
      <c r="C324" s="4"/>
      <c r="D324" s="435"/>
      <c r="E324" s="435"/>
      <c r="F324" s="435"/>
      <c r="G324" s="435"/>
      <c r="H324" s="435"/>
      <c r="I324" s="435"/>
      <c r="J324" s="435"/>
      <c r="K324" s="435"/>
      <c r="L324" s="435"/>
      <c r="M324" s="435"/>
      <c r="N324" s="435"/>
      <c r="O324" s="435"/>
      <c r="P324" s="435"/>
      <c r="Q324" s="435"/>
      <c r="R324" s="435"/>
      <c r="S324" s="435"/>
      <c r="T324" s="799"/>
      <c r="U324" s="4"/>
      <c r="V324" s="4"/>
      <c r="W324" s="4"/>
      <c r="X324" s="4"/>
      <c r="Y324" s="4"/>
      <c r="Z324" s="4"/>
    </row>
    <row r="325" spans="1:26" ht="15.75" customHeight="1">
      <c r="A325" s="4"/>
      <c r="B325" s="4"/>
      <c r="C325" s="4"/>
      <c r="D325" s="435"/>
      <c r="E325" s="435"/>
      <c r="F325" s="435"/>
      <c r="G325" s="435"/>
      <c r="H325" s="435"/>
      <c r="I325" s="435"/>
      <c r="J325" s="435"/>
      <c r="K325" s="435"/>
      <c r="L325" s="435"/>
      <c r="M325" s="435"/>
      <c r="N325" s="435"/>
      <c r="O325" s="435"/>
      <c r="P325" s="435"/>
      <c r="Q325" s="435"/>
      <c r="R325" s="435"/>
      <c r="S325" s="435"/>
      <c r="T325" s="799"/>
      <c r="U325" s="4"/>
      <c r="V325" s="4"/>
      <c r="W325" s="4"/>
      <c r="X325" s="4"/>
      <c r="Y325" s="4"/>
      <c r="Z325" s="4"/>
    </row>
    <row r="326" spans="1:26" ht="15.75" customHeight="1">
      <c r="A326" s="4"/>
      <c r="B326" s="4"/>
      <c r="C326" s="4"/>
      <c r="D326" s="435"/>
      <c r="E326" s="435"/>
      <c r="F326" s="435"/>
      <c r="G326" s="435"/>
      <c r="H326" s="435"/>
      <c r="I326" s="435"/>
      <c r="J326" s="435"/>
      <c r="K326" s="435"/>
      <c r="L326" s="435"/>
      <c r="M326" s="435"/>
      <c r="N326" s="435"/>
      <c r="O326" s="435"/>
      <c r="P326" s="435"/>
      <c r="Q326" s="435"/>
      <c r="R326" s="435"/>
      <c r="S326" s="435"/>
      <c r="T326" s="799"/>
      <c r="U326" s="4"/>
      <c r="V326" s="4"/>
      <c r="W326" s="4"/>
      <c r="X326" s="4"/>
      <c r="Y326" s="4"/>
      <c r="Z326" s="4"/>
    </row>
    <row r="327" spans="1:26" ht="15.75" customHeight="1">
      <c r="A327" s="4"/>
      <c r="B327" s="4"/>
      <c r="C327" s="4"/>
      <c r="D327" s="435"/>
      <c r="E327" s="435"/>
      <c r="F327" s="435"/>
      <c r="G327" s="435"/>
      <c r="H327" s="435"/>
      <c r="I327" s="435"/>
      <c r="J327" s="435"/>
      <c r="K327" s="435"/>
      <c r="L327" s="435"/>
      <c r="M327" s="435"/>
      <c r="N327" s="435"/>
      <c r="O327" s="435"/>
      <c r="P327" s="435"/>
      <c r="Q327" s="435"/>
      <c r="R327" s="435"/>
      <c r="S327" s="435"/>
      <c r="T327" s="799"/>
      <c r="U327" s="4"/>
      <c r="V327" s="4"/>
      <c r="W327" s="4"/>
      <c r="X327" s="4"/>
      <c r="Y327" s="4"/>
      <c r="Z327" s="4"/>
    </row>
    <row r="328" spans="1:26" ht="15.75" customHeight="1">
      <c r="A328" s="4"/>
      <c r="B328" s="4"/>
      <c r="C328" s="4"/>
      <c r="D328" s="435"/>
      <c r="E328" s="435"/>
      <c r="F328" s="435"/>
      <c r="G328" s="435"/>
      <c r="H328" s="435"/>
      <c r="I328" s="435"/>
      <c r="J328" s="435"/>
      <c r="K328" s="435"/>
      <c r="L328" s="435"/>
      <c r="M328" s="435"/>
      <c r="N328" s="435"/>
      <c r="O328" s="435"/>
      <c r="P328" s="435"/>
      <c r="Q328" s="435"/>
      <c r="R328" s="435"/>
      <c r="S328" s="435"/>
      <c r="T328" s="799"/>
      <c r="U328" s="4"/>
      <c r="V328" s="4"/>
      <c r="W328" s="4"/>
      <c r="X328" s="4"/>
      <c r="Y328" s="4"/>
      <c r="Z328" s="4"/>
    </row>
    <row r="329" spans="1:26" ht="15.75" customHeight="1">
      <c r="A329" s="4"/>
      <c r="B329" s="4"/>
      <c r="C329" s="4"/>
      <c r="D329" s="435"/>
      <c r="E329" s="435"/>
      <c r="F329" s="435"/>
      <c r="G329" s="435"/>
      <c r="H329" s="435"/>
      <c r="I329" s="435"/>
      <c r="J329" s="435"/>
      <c r="K329" s="435"/>
      <c r="L329" s="435"/>
      <c r="M329" s="435"/>
      <c r="N329" s="435"/>
      <c r="O329" s="435"/>
      <c r="P329" s="435"/>
      <c r="Q329" s="435"/>
      <c r="R329" s="435"/>
      <c r="S329" s="435"/>
      <c r="T329" s="799"/>
      <c r="U329" s="4"/>
      <c r="V329" s="4"/>
      <c r="W329" s="4"/>
      <c r="X329" s="4"/>
      <c r="Y329" s="4"/>
      <c r="Z329" s="4"/>
    </row>
    <row r="330" spans="1:26" ht="15.75" customHeight="1">
      <c r="A330" s="4"/>
      <c r="B330" s="4"/>
      <c r="C330" s="4"/>
      <c r="D330" s="435"/>
      <c r="E330" s="435"/>
      <c r="F330" s="435"/>
      <c r="G330" s="435"/>
      <c r="H330" s="435"/>
      <c r="I330" s="435"/>
      <c r="J330" s="435"/>
      <c r="K330" s="435"/>
      <c r="L330" s="435"/>
      <c r="M330" s="435"/>
      <c r="N330" s="435"/>
      <c r="O330" s="435"/>
      <c r="P330" s="435"/>
      <c r="Q330" s="435"/>
      <c r="R330" s="435"/>
      <c r="S330" s="435"/>
      <c r="T330" s="799"/>
      <c r="U330" s="4"/>
      <c r="V330" s="4"/>
      <c r="W330" s="4"/>
      <c r="X330" s="4"/>
      <c r="Y330" s="4"/>
      <c r="Z330" s="4"/>
    </row>
    <row r="331" spans="1:26" ht="15.75" customHeight="1">
      <c r="A331" s="4"/>
      <c r="B331" s="4"/>
      <c r="C331" s="4"/>
      <c r="D331" s="435"/>
      <c r="E331" s="435"/>
      <c r="F331" s="435"/>
      <c r="G331" s="435"/>
      <c r="H331" s="435"/>
      <c r="I331" s="435"/>
      <c r="J331" s="435"/>
      <c r="K331" s="435"/>
      <c r="L331" s="435"/>
      <c r="M331" s="435"/>
      <c r="N331" s="435"/>
      <c r="O331" s="435"/>
      <c r="P331" s="435"/>
      <c r="Q331" s="435"/>
      <c r="R331" s="435"/>
      <c r="S331" s="435"/>
      <c r="T331" s="799"/>
      <c r="U331" s="4"/>
      <c r="V331" s="4"/>
      <c r="W331" s="4"/>
      <c r="X331" s="4"/>
      <c r="Y331" s="4"/>
      <c r="Z331" s="4"/>
    </row>
    <row r="332" spans="1:26" ht="15.75" customHeight="1">
      <c r="A332" s="4"/>
      <c r="B332" s="4"/>
      <c r="C332" s="4"/>
      <c r="D332" s="435"/>
      <c r="E332" s="435"/>
      <c r="F332" s="435"/>
      <c r="G332" s="435"/>
      <c r="H332" s="435"/>
      <c r="I332" s="435"/>
      <c r="J332" s="435"/>
      <c r="K332" s="435"/>
      <c r="L332" s="435"/>
      <c r="M332" s="435"/>
      <c r="N332" s="435"/>
      <c r="O332" s="435"/>
      <c r="P332" s="435"/>
      <c r="Q332" s="435"/>
      <c r="R332" s="435"/>
      <c r="S332" s="435"/>
      <c r="T332" s="799"/>
      <c r="U332" s="4"/>
      <c r="V332" s="4"/>
      <c r="W332" s="4"/>
      <c r="X332" s="4"/>
      <c r="Y332" s="4"/>
      <c r="Z332" s="4"/>
    </row>
    <row r="333" spans="1:26" ht="15.75" customHeight="1">
      <c r="A333" s="4"/>
      <c r="B333" s="4"/>
      <c r="C333" s="4"/>
      <c r="D333" s="435"/>
      <c r="E333" s="435"/>
      <c r="F333" s="435"/>
      <c r="G333" s="435"/>
      <c r="H333" s="435"/>
      <c r="I333" s="435"/>
      <c r="J333" s="435"/>
      <c r="K333" s="435"/>
      <c r="L333" s="435"/>
      <c r="M333" s="435"/>
      <c r="N333" s="435"/>
      <c r="O333" s="435"/>
      <c r="P333" s="435"/>
      <c r="Q333" s="435"/>
      <c r="R333" s="435"/>
      <c r="S333" s="435"/>
      <c r="T333" s="799"/>
      <c r="U333" s="4"/>
      <c r="V333" s="4"/>
      <c r="W333" s="4"/>
      <c r="X333" s="4"/>
      <c r="Y333" s="4"/>
      <c r="Z333" s="4"/>
    </row>
    <row r="334" spans="1:26" ht="15.75" customHeight="1">
      <c r="A334" s="4"/>
      <c r="B334" s="4"/>
      <c r="C334" s="4"/>
      <c r="D334" s="435"/>
      <c r="E334" s="435"/>
      <c r="F334" s="435"/>
      <c r="G334" s="435"/>
      <c r="H334" s="435"/>
      <c r="I334" s="435"/>
      <c r="J334" s="435"/>
      <c r="K334" s="435"/>
      <c r="L334" s="435"/>
      <c r="M334" s="435"/>
      <c r="N334" s="435"/>
      <c r="O334" s="435"/>
      <c r="P334" s="435"/>
      <c r="Q334" s="435"/>
      <c r="R334" s="435"/>
      <c r="S334" s="435"/>
      <c r="T334" s="799"/>
      <c r="U334" s="4"/>
      <c r="V334" s="4"/>
      <c r="W334" s="4"/>
      <c r="X334" s="4"/>
      <c r="Y334" s="4"/>
      <c r="Z334" s="4"/>
    </row>
    <row r="335" spans="1:26" ht="15.75" customHeight="1">
      <c r="A335" s="4"/>
      <c r="B335" s="4"/>
      <c r="C335" s="4"/>
      <c r="D335" s="435"/>
      <c r="E335" s="435"/>
      <c r="F335" s="435"/>
      <c r="G335" s="435"/>
      <c r="H335" s="435"/>
      <c r="I335" s="435"/>
      <c r="J335" s="435"/>
      <c r="K335" s="435"/>
      <c r="L335" s="435"/>
      <c r="M335" s="435"/>
      <c r="N335" s="435"/>
      <c r="O335" s="435"/>
      <c r="P335" s="435"/>
      <c r="Q335" s="435"/>
      <c r="R335" s="435"/>
      <c r="S335" s="435"/>
      <c r="T335" s="799"/>
      <c r="U335" s="4"/>
      <c r="V335" s="4"/>
      <c r="W335" s="4"/>
      <c r="X335" s="4"/>
      <c r="Y335" s="4"/>
      <c r="Z335" s="4"/>
    </row>
    <row r="336" spans="1:26" ht="15.75" customHeight="1">
      <c r="A336" s="4"/>
      <c r="B336" s="4"/>
      <c r="C336" s="4"/>
      <c r="D336" s="435"/>
      <c r="E336" s="435"/>
      <c r="F336" s="435"/>
      <c r="G336" s="435"/>
      <c r="H336" s="435"/>
      <c r="I336" s="435"/>
      <c r="J336" s="435"/>
      <c r="K336" s="435"/>
      <c r="L336" s="435"/>
      <c r="M336" s="435"/>
      <c r="N336" s="435"/>
      <c r="O336" s="435"/>
      <c r="P336" s="435"/>
      <c r="Q336" s="435"/>
      <c r="R336" s="435"/>
      <c r="S336" s="435"/>
      <c r="T336" s="799"/>
      <c r="U336" s="4"/>
      <c r="V336" s="4"/>
      <c r="W336" s="4"/>
      <c r="X336" s="4"/>
      <c r="Y336" s="4"/>
      <c r="Z336" s="4"/>
    </row>
    <row r="337" spans="1:26" ht="15.75" customHeight="1">
      <c r="A337" s="4"/>
      <c r="B337" s="4"/>
      <c r="C337" s="4"/>
      <c r="D337" s="435"/>
      <c r="E337" s="435"/>
      <c r="F337" s="435"/>
      <c r="G337" s="435"/>
      <c r="H337" s="435"/>
      <c r="I337" s="435"/>
      <c r="J337" s="435"/>
      <c r="K337" s="435"/>
      <c r="L337" s="435"/>
      <c r="M337" s="435"/>
      <c r="N337" s="435"/>
      <c r="O337" s="435"/>
      <c r="P337" s="435"/>
      <c r="Q337" s="435"/>
      <c r="R337" s="435"/>
      <c r="S337" s="435"/>
      <c r="T337" s="799"/>
      <c r="U337" s="4"/>
      <c r="V337" s="4"/>
      <c r="W337" s="4"/>
      <c r="X337" s="4"/>
      <c r="Y337" s="4"/>
      <c r="Z337" s="4"/>
    </row>
    <row r="338" spans="1:26" ht="15.75" customHeight="1">
      <c r="A338" s="4"/>
      <c r="B338" s="4"/>
      <c r="C338" s="4"/>
      <c r="D338" s="435"/>
      <c r="E338" s="435"/>
      <c r="F338" s="435"/>
      <c r="G338" s="435"/>
      <c r="H338" s="435"/>
      <c r="I338" s="435"/>
      <c r="J338" s="435"/>
      <c r="K338" s="435"/>
      <c r="L338" s="435"/>
      <c r="M338" s="435"/>
      <c r="N338" s="435"/>
      <c r="O338" s="435"/>
      <c r="P338" s="435"/>
      <c r="Q338" s="435"/>
      <c r="R338" s="435"/>
      <c r="S338" s="435"/>
      <c r="T338" s="799"/>
      <c r="U338" s="4"/>
      <c r="V338" s="4"/>
      <c r="W338" s="4"/>
      <c r="X338" s="4"/>
      <c r="Y338" s="4"/>
      <c r="Z338" s="4"/>
    </row>
    <row r="339" spans="1:26" ht="15.75" customHeight="1">
      <c r="A339" s="4"/>
      <c r="B339" s="4"/>
      <c r="C339" s="4"/>
      <c r="D339" s="435"/>
      <c r="E339" s="435"/>
      <c r="F339" s="435"/>
      <c r="G339" s="435"/>
      <c r="H339" s="435"/>
      <c r="I339" s="435"/>
      <c r="J339" s="435"/>
      <c r="K339" s="435"/>
      <c r="L339" s="435"/>
      <c r="M339" s="435"/>
      <c r="N339" s="435"/>
      <c r="O339" s="435"/>
      <c r="P339" s="435"/>
      <c r="Q339" s="435"/>
      <c r="R339" s="435"/>
      <c r="S339" s="435"/>
      <c r="T339" s="799"/>
      <c r="U339" s="4"/>
      <c r="V339" s="4"/>
      <c r="W339" s="4"/>
      <c r="X339" s="4"/>
      <c r="Y339" s="4"/>
      <c r="Z339" s="4"/>
    </row>
    <row r="340" spans="1:26" ht="15.75" customHeight="1">
      <c r="A340" s="4"/>
      <c r="B340" s="4"/>
      <c r="C340" s="4"/>
      <c r="D340" s="435"/>
      <c r="E340" s="435"/>
      <c r="F340" s="435"/>
      <c r="G340" s="435"/>
      <c r="H340" s="435"/>
      <c r="I340" s="435"/>
      <c r="J340" s="435"/>
      <c r="K340" s="435"/>
      <c r="L340" s="435"/>
      <c r="M340" s="435"/>
      <c r="N340" s="435"/>
      <c r="O340" s="435"/>
      <c r="P340" s="435"/>
      <c r="Q340" s="435"/>
      <c r="R340" s="435"/>
      <c r="S340" s="435"/>
      <c r="T340" s="799"/>
      <c r="U340" s="4"/>
      <c r="V340" s="4"/>
      <c r="W340" s="4"/>
      <c r="X340" s="4"/>
      <c r="Y340" s="4"/>
      <c r="Z340" s="4"/>
    </row>
    <row r="341" spans="1:26" ht="15.75" customHeight="1">
      <c r="A341" s="4"/>
      <c r="B341" s="4"/>
      <c r="C341" s="4"/>
      <c r="D341" s="435"/>
      <c r="E341" s="435"/>
      <c r="F341" s="435"/>
      <c r="G341" s="435"/>
      <c r="H341" s="435"/>
      <c r="I341" s="435"/>
      <c r="J341" s="435"/>
      <c r="K341" s="435"/>
      <c r="L341" s="435"/>
      <c r="M341" s="435"/>
      <c r="N341" s="435"/>
      <c r="O341" s="435"/>
      <c r="P341" s="435"/>
      <c r="Q341" s="435"/>
      <c r="R341" s="435"/>
      <c r="S341" s="435"/>
      <c r="T341" s="799"/>
      <c r="U341" s="4"/>
      <c r="V341" s="4"/>
      <c r="W341" s="4"/>
      <c r="X341" s="4"/>
      <c r="Y341" s="4"/>
      <c r="Z341" s="4"/>
    </row>
    <row r="342" spans="1:26" ht="15.75" customHeight="1">
      <c r="A342" s="4"/>
      <c r="B342" s="4"/>
      <c r="C342" s="4"/>
      <c r="D342" s="435"/>
      <c r="E342" s="435"/>
      <c r="F342" s="435"/>
      <c r="G342" s="435"/>
      <c r="H342" s="435"/>
      <c r="I342" s="435"/>
      <c r="J342" s="435"/>
      <c r="K342" s="435"/>
      <c r="L342" s="435"/>
      <c r="M342" s="435"/>
      <c r="N342" s="435"/>
      <c r="O342" s="435"/>
      <c r="P342" s="435"/>
      <c r="Q342" s="435"/>
      <c r="R342" s="435"/>
      <c r="S342" s="435"/>
      <c r="T342" s="799"/>
      <c r="U342" s="4"/>
      <c r="V342" s="4"/>
      <c r="W342" s="4"/>
      <c r="X342" s="4"/>
      <c r="Y342" s="4"/>
      <c r="Z342" s="4"/>
    </row>
    <row r="343" spans="1:26" ht="15.75" customHeight="1">
      <c r="A343" s="4"/>
      <c r="B343" s="4"/>
      <c r="C343" s="4"/>
      <c r="D343" s="435"/>
      <c r="E343" s="435"/>
      <c r="F343" s="435"/>
      <c r="G343" s="435"/>
      <c r="H343" s="435"/>
      <c r="I343" s="435"/>
      <c r="J343" s="435"/>
      <c r="K343" s="435"/>
      <c r="L343" s="435"/>
      <c r="M343" s="435"/>
      <c r="N343" s="435"/>
      <c r="O343" s="435"/>
      <c r="P343" s="435"/>
      <c r="Q343" s="435"/>
      <c r="R343" s="435"/>
      <c r="S343" s="435"/>
      <c r="T343" s="799"/>
      <c r="U343" s="4"/>
      <c r="V343" s="4"/>
      <c r="W343" s="4"/>
      <c r="X343" s="4"/>
      <c r="Y343" s="4"/>
      <c r="Z343" s="4"/>
    </row>
    <row r="344" spans="1:26" ht="15.75" customHeight="1">
      <c r="A344" s="4"/>
      <c r="B344" s="4"/>
      <c r="C344" s="4"/>
      <c r="D344" s="435"/>
      <c r="E344" s="435"/>
      <c r="F344" s="435"/>
      <c r="G344" s="435"/>
      <c r="H344" s="435"/>
      <c r="I344" s="435"/>
      <c r="J344" s="435"/>
      <c r="K344" s="435"/>
      <c r="L344" s="435"/>
      <c r="M344" s="435"/>
      <c r="N344" s="435"/>
      <c r="O344" s="435"/>
      <c r="P344" s="435"/>
      <c r="Q344" s="435"/>
      <c r="R344" s="435"/>
      <c r="S344" s="435"/>
      <c r="T344" s="799"/>
      <c r="U344" s="4"/>
      <c r="V344" s="4"/>
      <c r="W344" s="4"/>
      <c r="X344" s="4"/>
      <c r="Y344" s="4"/>
      <c r="Z344" s="4"/>
    </row>
    <row r="345" spans="1:26" ht="15.75" customHeight="1">
      <c r="A345" s="4"/>
      <c r="B345" s="4"/>
      <c r="C345" s="4"/>
      <c r="D345" s="435"/>
      <c r="E345" s="435"/>
      <c r="F345" s="435"/>
      <c r="G345" s="435"/>
      <c r="H345" s="435"/>
      <c r="I345" s="435"/>
      <c r="J345" s="435"/>
      <c r="K345" s="435"/>
      <c r="L345" s="435"/>
      <c r="M345" s="435"/>
      <c r="N345" s="435"/>
      <c r="O345" s="435"/>
      <c r="P345" s="435"/>
      <c r="Q345" s="435"/>
      <c r="R345" s="435"/>
      <c r="S345" s="435"/>
      <c r="T345" s="799"/>
      <c r="U345" s="4"/>
      <c r="V345" s="4"/>
      <c r="W345" s="4"/>
      <c r="X345" s="4"/>
      <c r="Y345" s="4"/>
      <c r="Z345" s="4"/>
    </row>
    <row r="346" spans="1:26" ht="15.75" customHeight="1">
      <c r="A346" s="4"/>
      <c r="B346" s="4"/>
      <c r="C346" s="4"/>
      <c r="D346" s="435"/>
      <c r="E346" s="435"/>
      <c r="F346" s="435"/>
      <c r="G346" s="435"/>
      <c r="H346" s="435"/>
      <c r="I346" s="435"/>
      <c r="J346" s="435"/>
      <c r="K346" s="435"/>
      <c r="L346" s="435"/>
      <c r="M346" s="435"/>
      <c r="N346" s="435"/>
      <c r="O346" s="435"/>
      <c r="P346" s="435"/>
      <c r="Q346" s="435"/>
      <c r="R346" s="435"/>
      <c r="S346" s="435"/>
      <c r="T346" s="799"/>
      <c r="U346" s="4"/>
      <c r="V346" s="4"/>
      <c r="W346" s="4"/>
      <c r="X346" s="4"/>
      <c r="Y346" s="4"/>
      <c r="Z346" s="4"/>
    </row>
    <row r="347" spans="1:26" ht="15.75" customHeight="1">
      <c r="A347" s="4"/>
      <c r="B347" s="4"/>
      <c r="C347" s="4"/>
      <c r="D347" s="435"/>
      <c r="E347" s="435"/>
      <c r="F347" s="435"/>
      <c r="G347" s="435"/>
      <c r="H347" s="435"/>
      <c r="I347" s="435"/>
      <c r="J347" s="435"/>
      <c r="K347" s="435"/>
      <c r="L347" s="435"/>
      <c r="M347" s="435"/>
      <c r="N347" s="435"/>
      <c r="O347" s="435"/>
      <c r="P347" s="435"/>
      <c r="Q347" s="435"/>
      <c r="R347" s="435"/>
      <c r="S347" s="435"/>
      <c r="T347" s="799"/>
      <c r="U347" s="4"/>
      <c r="V347" s="4"/>
      <c r="W347" s="4"/>
      <c r="X347" s="4"/>
      <c r="Y347" s="4"/>
      <c r="Z347" s="4"/>
    </row>
    <row r="348" spans="1:26" ht="15.75" customHeight="1">
      <c r="A348" s="4"/>
      <c r="B348" s="4"/>
      <c r="C348" s="4"/>
      <c r="D348" s="435"/>
      <c r="E348" s="435"/>
      <c r="F348" s="435"/>
      <c r="G348" s="435"/>
      <c r="H348" s="435"/>
      <c r="I348" s="435"/>
      <c r="J348" s="435"/>
      <c r="K348" s="435"/>
      <c r="L348" s="435"/>
      <c r="M348" s="435"/>
      <c r="N348" s="435"/>
      <c r="O348" s="435"/>
      <c r="P348" s="435"/>
      <c r="Q348" s="435"/>
      <c r="R348" s="435"/>
      <c r="S348" s="435"/>
      <c r="T348" s="799"/>
      <c r="U348" s="4"/>
      <c r="V348" s="4"/>
      <c r="W348" s="4"/>
      <c r="X348" s="4"/>
      <c r="Y348" s="4"/>
      <c r="Z348" s="4"/>
    </row>
    <row r="349" spans="1:26" ht="15.75" customHeight="1">
      <c r="A349" s="4"/>
      <c r="B349" s="4"/>
      <c r="C349" s="4"/>
      <c r="D349" s="435"/>
      <c r="E349" s="435"/>
      <c r="F349" s="435"/>
      <c r="G349" s="435"/>
      <c r="H349" s="435"/>
      <c r="I349" s="435"/>
      <c r="J349" s="435"/>
      <c r="K349" s="435"/>
      <c r="L349" s="435"/>
      <c r="M349" s="435"/>
      <c r="N349" s="435"/>
      <c r="O349" s="435"/>
      <c r="P349" s="435"/>
      <c r="Q349" s="435"/>
      <c r="R349" s="435"/>
      <c r="S349" s="435"/>
      <c r="T349" s="799"/>
      <c r="U349" s="4"/>
      <c r="V349" s="4"/>
      <c r="W349" s="4"/>
      <c r="X349" s="4"/>
      <c r="Y349" s="4"/>
      <c r="Z349" s="4"/>
    </row>
    <row r="350" spans="1:26" ht="15.75" customHeight="1">
      <c r="A350" s="4"/>
      <c r="B350" s="4"/>
      <c r="C350" s="4"/>
      <c r="D350" s="435"/>
      <c r="E350" s="435"/>
      <c r="F350" s="435"/>
      <c r="G350" s="435"/>
      <c r="H350" s="435"/>
      <c r="I350" s="435"/>
      <c r="J350" s="435"/>
      <c r="K350" s="435"/>
      <c r="L350" s="435"/>
      <c r="M350" s="435"/>
      <c r="N350" s="435"/>
      <c r="O350" s="435"/>
      <c r="P350" s="435"/>
      <c r="Q350" s="435"/>
      <c r="R350" s="435"/>
      <c r="S350" s="435"/>
      <c r="T350" s="799"/>
      <c r="U350" s="4"/>
      <c r="V350" s="4"/>
      <c r="W350" s="4"/>
      <c r="X350" s="4"/>
      <c r="Y350" s="4"/>
      <c r="Z350" s="4"/>
    </row>
    <row r="351" spans="1:26" ht="15.75" customHeight="1">
      <c r="A351" s="4"/>
      <c r="B351" s="4"/>
      <c r="C351" s="4"/>
      <c r="D351" s="435"/>
      <c r="E351" s="435"/>
      <c r="F351" s="435"/>
      <c r="G351" s="435"/>
      <c r="H351" s="435"/>
      <c r="I351" s="435"/>
      <c r="J351" s="435"/>
      <c r="K351" s="435"/>
      <c r="L351" s="435"/>
      <c r="M351" s="435"/>
      <c r="N351" s="435"/>
      <c r="O351" s="435"/>
      <c r="P351" s="435"/>
      <c r="Q351" s="435"/>
      <c r="R351" s="435"/>
      <c r="S351" s="435"/>
      <c r="T351" s="799"/>
      <c r="U351" s="4"/>
      <c r="V351" s="4"/>
      <c r="W351" s="4"/>
      <c r="X351" s="4"/>
      <c r="Y351" s="4"/>
      <c r="Z351" s="4"/>
    </row>
    <row r="352" spans="1:26" ht="15.75" customHeight="1">
      <c r="A352" s="4"/>
      <c r="B352" s="4"/>
      <c r="C352" s="4"/>
      <c r="D352" s="435"/>
      <c r="E352" s="435"/>
      <c r="F352" s="435"/>
      <c r="G352" s="435"/>
      <c r="H352" s="435"/>
      <c r="I352" s="435"/>
      <c r="J352" s="435"/>
      <c r="K352" s="435"/>
      <c r="L352" s="435"/>
      <c r="M352" s="435"/>
      <c r="N352" s="435"/>
      <c r="O352" s="435"/>
      <c r="P352" s="435"/>
      <c r="Q352" s="435"/>
      <c r="R352" s="435"/>
      <c r="S352" s="435"/>
      <c r="T352" s="799"/>
      <c r="U352" s="4"/>
      <c r="V352" s="4"/>
      <c r="W352" s="4"/>
      <c r="X352" s="4"/>
      <c r="Y352" s="4"/>
      <c r="Z352" s="4"/>
    </row>
    <row r="353" spans="1:26" ht="15.75" customHeight="1">
      <c r="A353" s="4"/>
      <c r="B353" s="4"/>
      <c r="C353" s="4"/>
      <c r="D353" s="435"/>
      <c r="E353" s="435"/>
      <c r="F353" s="435"/>
      <c r="G353" s="435"/>
      <c r="H353" s="435"/>
      <c r="I353" s="435"/>
      <c r="J353" s="435"/>
      <c r="K353" s="435"/>
      <c r="L353" s="435"/>
      <c r="M353" s="435"/>
      <c r="N353" s="435"/>
      <c r="O353" s="435"/>
      <c r="P353" s="435"/>
      <c r="Q353" s="435"/>
      <c r="R353" s="435"/>
      <c r="S353" s="435"/>
      <c r="T353" s="799"/>
      <c r="U353" s="4"/>
      <c r="V353" s="4"/>
      <c r="W353" s="4"/>
      <c r="X353" s="4"/>
      <c r="Y353" s="4"/>
      <c r="Z353" s="4"/>
    </row>
    <row r="354" spans="1:26" ht="15.75" customHeight="1">
      <c r="A354" s="4"/>
      <c r="B354" s="4"/>
      <c r="C354" s="4"/>
      <c r="D354" s="435"/>
      <c r="E354" s="435"/>
      <c r="F354" s="435"/>
      <c r="G354" s="435"/>
      <c r="H354" s="435"/>
      <c r="I354" s="435"/>
      <c r="J354" s="435"/>
      <c r="K354" s="435"/>
      <c r="L354" s="435"/>
      <c r="M354" s="435"/>
      <c r="N354" s="435"/>
      <c r="O354" s="435"/>
      <c r="P354" s="435"/>
      <c r="Q354" s="435"/>
      <c r="R354" s="435"/>
      <c r="S354" s="435"/>
      <c r="T354" s="799"/>
      <c r="U354" s="4"/>
      <c r="V354" s="4"/>
      <c r="W354" s="4"/>
      <c r="X354" s="4"/>
      <c r="Y354" s="4"/>
      <c r="Z354" s="4"/>
    </row>
    <row r="355" spans="1:26" ht="15.75" customHeight="1">
      <c r="A355" s="4"/>
      <c r="B355" s="4"/>
      <c r="C355" s="4"/>
      <c r="D355" s="435"/>
      <c r="E355" s="435"/>
      <c r="F355" s="435"/>
      <c r="G355" s="435"/>
      <c r="H355" s="435"/>
      <c r="I355" s="435"/>
      <c r="J355" s="435"/>
      <c r="K355" s="435"/>
      <c r="L355" s="435"/>
      <c r="M355" s="435"/>
      <c r="N355" s="435"/>
      <c r="O355" s="435"/>
      <c r="P355" s="435"/>
      <c r="Q355" s="435"/>
      <c r="R355" s="435"/>
      <c r="S355" s="435"/>
      <c r="T355" s="799"/>
      <c r="U355" s="4"/>
      <c r="V355" s="4"/>
      <c r="W355" s="4"/>
      <c r="X355" s="4"/>
      <c r="Y355" s="4"/>
      <c r="Z355" s="4"/>
    </row>
    <row r="356" spans="1:26" ht="15.75" customHeight="1">
      <c r="A356" s="4"/>
      <c r="B356" s="4"/>
      <c r="C356" s="4"/>
      <c r="D356" s="435"/>
      <c r="E356" s="435"/>
      <c r="F356" s="435"/>
      <c r="G356" s="435"/>
      <c r="H356" s="435"/>
      <c r="I356" s="435"/>
      <c r="J356" s="435"/>
      <c r="K356" s="435"/>
      <c r="L356" s="435"/>
      <c r="M356" s="435"/>
      <c r="N356" s="435"/>
      <c r="O356" s="435"/>
      <c r="P356" s="435"/>
      <c r="Q356" s="435"/>
      <c r="R356" s="435"/>
      <c r="S356" s="435"/>
      <c r="T356" s="799"/>
      <c r="U356" s="4"/>
      <c r="V356" s="4"/>
      <c r="W356" s="4"/>
      <c r="X356" s="4"/>
      <c r="Y356" s="4"/>
      <c r="Z356" s="4"/>
    </row>
    <row r="357" spans="1:26" ht="15.75" customHeight="1">
      <c r="A357" s="4"/>
      <c r="B357" s="4"/>
      <c r="C357" s="4"/>
      <c r="D357" s="435"/>
      <c r="E357" s="435"/>
      <c r="F357" s="435"/>
      <c r="G357" s="435"/>
      <c r="H357" s="435"/>
      <c r="I357" s="435"/>
      <c r="J357" s="435"/>
      <c r="K357" s="435"/>
      <c r="L357" s="435"/>
      <c r="M357" s="435"/>
      <c r="N357" s="435"/>
      <c r="O357" s="435"/>
      <c r="P357" s="435"/>
      <c r="Q357" s="435"/>
      <c r="R357" s="435"/>
      <c r="S357" s="435"/>
      <c r="T357" s="799"/>
      <c r="U357" s="4"/>
      <c r="V357" s="4"/>
      <c r="W357" s="4"/>
      <c r="X357" s="4"/>
      <c r="Y357" s="4"/>
      <c r="Z357" s="4"/>
    </row>
    <row r="358" spans="1:26" ht="15.75" customHeight="1">
      <c r="A358" s="4"/>
      <c r="B358" s="4"/>
      <c r="C358" s="4"/>
      <c r="D358" s="435"/>
      <c r="E358" s="435"/>
      <c r="F358" s="435"/>
      <c r="G358" s="435"/>
      <c r="H358" s="435"/>
      <c r="I358" s="435"/>
      <c r="J358" s="435"/>
      <c r="K358" s="435"/>
      <c r="L358" s="435"/>
      <c r="M358" s="435"/>
      <c r="N358" s="435"/>
      <c r="O358" s="435"/>
      <c r="P358" s="435"/>
      <c r="Q358" s="435"/>
      <c r="R358" s="435"/>
      <c r="S358" s="435"/>
      <c r="T358" s="799"/>
      <c r="U358" s="4"/>
      <c r="V358" s="4"/>
      <c r="W358" s="4"/>
      <c r="X358" s="4"/>
      <c r="Y358" s="4"/>
      <c r="Z358" s="4"/>
    </row>
    <row r="359" spans="1:26" ht="15.75" customHeight="1">
      <c r="A359" s="4"/>
      <c r="B359" s="4"/>
      <c r="C359" s="4"/>
      <c r="D359" s="435"/>
      <c r="E359" s="435"/>
      <c r="F359" s="435"/>
      <c r="G359" s="435"/>
      <c r="H359" s="435"/>
      <c r="I359" s="435"/>
      <c r="J359" s="435"/>
      <c r="K359" s="435"/>
      <c r="L359" s="435"/>
      <c r="M359" s="435"/>
      <c r="N359" s="435"/>
      <c r="O359" s="435"/>
      <c r="P359" s="435"/>
      <c r="Q359" s="435"/>
      <c r="R359" s="435"/>
      <c r="S359" s="435"/>
      <c r="T359" s="799"/>
      <c r="U359" s="4"/>
      <c r="V359" s="4"/>
      <c r="W359" s="4"/>
      <c r="X359" s="4"/>
      <c r="Y359" s="4"/>
      <c r="Z359" s="4"/>
    </row>
    <row r="360" spans="1:26" ht="15.75" customHeight="1">
      <c r="A360" s="4"/>
      <c r="B360" s="4"/>
      <c r="C360" s="4"/>
      <c r="D360" s="435"/>
      <c r="E360" s="435"/>
      <c r="F360" s="435"/>
      <c r="G360" s="435"/>
      <c r="H360" s="435"/>
      <c r="I360" s="435"/>
      <c r="J360" s="435"/>
      <c r="K360" s="435"/>
      <c r="L360" s="435"/>
      <c r="M360" s="435"/>
      <c r="N360" s="435"/>
      <c r="O360" s="435"/>
      <c r="P360" s="435"/>
      <c r="Q360" s="435"/>
      <c r="R360" s="435"/>
      <c r="S360" s="435"/>
      <c r="T360" s="799"/>
      <c r="U360" s="4"/>
      <c r="V360" s="4"/>
      <c r="W360" s="4"/>
      <c r="X360" s="4"/>
      <c r="Y360" s="4"/>
      <c r="Z360" s="4"/>
    </row>
    <row r="361" spans="1:26" ht="15.75" customHeight="1">
      <c r="A361" s="4"/>
      <c r="B361" s="4"/>
      <c r="C361" s="4"/>
      <c r="D361" s="435"/>
      <c r="E361" s="435"/>
      <c r="F361" s="435"/>
      <c r="G361" s="435"/>
      <c r="H361" s="435"/>
      <c r="I361" s="435"/>
      <c r="J361" s="435"/>
      <c r="K361" s="435"/>
      <c r="L361" s="435"/>
      <c r="M361" s="435"/>
      <c r="N361" s="435"/>
      <c r="O361" s="435"/>
      <c r="P361" s="435"/>
      <c r="Q361" s="435"/>
      <c r="R361" s="435"/>
      <c r="S361" s="435"/>
      <c r="T361" s="799"/>
      <c r="U361" s="4"/>
      <c r="V361" s="4"/>
      <c r="W361" s="4"/>
      <c r="X361" s="4"/>
      <c r="Y361" s="4"/>
      <c r="Z361" s="4"/>
    </row>
    <row r="362" spans="1:26" ht="15.75" customHeight="1">
      <c r="A362" s="4"/>
      <c r="B362" s="4"/>
      <c r="C362" s="4"/>
      <c r="D362" s="435"/>
      <c r="E362" s="435"/>
      <c r="F362" s="435"/>
      <c r="G362" s="435"/>
      <c r="H362" s="435"/>
      <c r="I362" s="435"/>
      <c r="J362" s="435"/>
      <c r="K362" s="435"/>
      <c r="L362" s="435"/>
      <c r="M362" s="435"/>
      <c r="N362" s="435"/>
      <c r="O362" s="435"/>
      <c r="P362" s="435"/>
      <c r="Q362" s="435"/>
      <c r="R362" s="435"/>
      <c r="S362" s="435"/>
      <c r="T362" s="799"/>
      <c r="U362" s="4"/>
      <c r="V362" s="4"/>
      <c r="W362" s="4"/>
      <c r="X362" s="4"/>
      <c r="Y362" s="4"/>
      <c r="Z362" s="4"/>
    </row>
    <row r="363" spans="1:26" ht="15.75" customHeight="1">
      <c r="A363" s="4"/>
      <c r="B363" s="4"/>
      <c r="C363" s="4"/>
      <c r="D363" s="435"/>
      <c r="E363" s="435"/>
      <c r="F363" s="435"/>
      <c r="G363" s="435"/>
      <c r="H363" s="435"/>
      <c r="I363" s="435"/>
      <c r="J363" s="435"/>
      <c r="K363" s="435"/>
      <c r="L363" s="435"/>
      <c r="M363" s="435"/>
      <c r="N363" s="435"/>
      <c r="O363" s="435"/>
      <c r="P363" s="435"/>
      <c r="Q363" s="435"/>
      <c r="R363" s="435"/>
      <c r="S363" s="435"/>
      <c r="T363" s="799"/>
      <c r="U363" s="4"/>
      <c r="V363" s="4"/>
      <c r="W363" s="4"/>
      <c r="X363" s="4"/>
      <c r="Y363" s="4"/>
      <c r="Z363" s="4"/>
    </row>
    <row r="364" spans="1:26" ht="15.75" customHeight="1">
      <c r="A364" s="4"/>
      <c r="B364" s="4"/>
      <c r="C364" s="4"/>
      <c r="D364" s="435"/>
      <c r="E364" s="435"/>
      <c r="F364" s="435"/>
      <c r="G364" s="435"/>
      <c r="H364" s="435"/>
      <c r="I364" s="435"/>
      <c r="J364" s="435"/>
      <c r="K364" s="435"/>
      <c r="L364" s="435"/>
      <c r="M364" s="435"/>
      <c r="N364" s="435"/>
      <c r="O364" s="435"/>
      <c r="P364" s="435"/>
      <c r="Q364" s="435"/>
      <c r="R364" s="435"/>
      <c r="S364" s="435"/>
      <c r="T364" s="799"/>
      <c r="U364" s="4"/>
      <c r="V364" s="4"/>
      <c r="W364" s="4"/>
      <c r="X364" s="4"/>
      <c r="Y364" s="4"/>
      <c r="Z364" s="4"/>
    </row>
    <row r="365" spans="1:26" ht="15.75" customHeight="1">
      <c r="A365" s="4"/>
      <c r="B365" s="4"/>
      <c r="C365" s="4"/>
      <c r="D365" s="435"/>
      <c r="E365" s="435"/>
      <c r="F365" s="435"/>
      <c r="G365" s="435"/>
      <c r="H365" s="435"/>
      <c r="I365" s="435"/>
      <c r="J365" s="435"/>
      <c r="K365" s="435"/>
      <c r="L365" s="435"/>
      <c r="M365" s="435"/>
      <c r="N365" s="435"/>
      <c r="O365" s="435"/>
      <c r="P365" s="435"/>
      <c r="Q365" s="435"/>
      <c r="R365" s="435"/>
      <c r="S365" s="435"/>
      <c r="T365" s="799"/>
      <c r="U365" s="4"/>
      <c r="V365" s="4"/>
      <c r="W365" s="4"/>
      <c r="X365" s="4"/>
      <c r="Y365" s="4"/>
      <c r="Z365" s="4"/>
    </row>
    <row r="366" spans="1:26" ht="15.75" customHeight="1">
      <c r="A366" s="4"/>
      <c r="B366" s="4"/>
      <c r="C366" s="4"/>
      <c r="D366" s="435"/>
      <c r="E366" s="435"/>
      <c r="F366" s="435"/>
      <c r="G366" s="435"/>
      <c r="H366" s="435"/>
      <c r="I366" s="435"/>
      <c r="J366" s="435"/>
      <c r="K366" s="435"/>
      <c r="L366" s="435"/>
      <c r="M366" s="435"/>
      <c r="N366" s="435"/>
      <c r="O366" s="435"/>
      <c r="P366" s="435"/>
      <c r="Q366" s="435"/>
      <c r="R366" s="435"/>
      <c r="S366" s="435"/>
      <c r="T366" s="799"/>
      <c r="U366" s="4"/>
      <c r="V366" s="4"/>
      <c r="W366" s="4"/>
      <c r="X366" s="4"/>
      <c r="Y366" s="4"/>
      <c r="Z366" s="4"/>
    </row>
    <row r="367" spans="1:26" ht="15.75" customHeight="1">
      <c r="A367" s="4"/>
      <c r="B367" s="4"/>
      <c r="C367" s="4"/>
      <c r="D367" s="435"/>
      <c r="E367" s="435"/>
      <c r="F367" s="435"/>
      <c r="G367" s="435"/>
      <c r="H367" s="435"/>
      <c r="I367" s="435"/>
      <c r="J367" s="435"/>
      <c r="K367" s="435"/>
      <c r="L367" s="435"/>
      <c r="M367" s="435"/>
      <c r="N367" s="435"/>
      <c r="O367" s="435"/>
      <c r="P367" s="435"/>
      <c r="Q367" s="435"/>
      <c r="R367" s="435"/>
      <c r="S367" s="435"/>
      <c r="T367" s="799"/>
      <c r="U367" s="4"/>
      <c r="V367" s="4"/>
      <c r="W367" s="4"/>
      <c r="X367" s="4"/>
      <c r="Y367" s="4"/>
      <c r="Z367" s="4"/>
    </row>
    <row r="368" spans="1:26" ht="15.75" customHeight="1">
      <c r="A368" s="4"/>
      <c r="B368" s="4"/>
      <c r="C368" s="4"/>
      <c r="D368" s="435"/>
      <c r="E368" s="435"/>
      <c r="F368" s="435"/>
      <c r="G368" s="435"/>
      <c r="H368" s="435"/>
      <c r="I368" s="435"/>
      <c r="J368" s="435"/>
      <c r="K368" s="435"/>
      <c r="L368" s="435"/>
      <c r="M368" s="435"/>
      <c r="N368" s="435"/>
      <c r="O368" s="435"/>
      <c r="P368" s="435"/>
      <c r="Q368" s="435"/>
      <c r="R368" s="435"/>
      <c r="S368" s="435"/>
      <c r="T368" s="799"/>
      <c r="U368" s="4"/>
      <c r="V368" s="4"/>
      <c r="W368" s="4"/>
      <c r="X368" s="4"/>
      <c r="Y368" s="4"/>
      <c r="Z368" s="4"/>
    </row>
    <row r="369" spans="1:26" ht="15.75" customHeight="1">
      <c r="A369" s="4"/>
      <c r="B369" s="4"/>
      <c r="C369" s="4"/>
      <c r="D369" s="435"/>
      <c r="E369" s="435"/>
      <c r="F369" s="435"/>
      <c r="G369" s="435"/>
      <c r="H369" s="435"/>
      <c r="I369" s="435"/>
      <c r="J369" s="435"/>
      <c r="K369" s="435"/>
      <c r="L369" s="435"/>
      <c r="M369" s="435"/>
      <c r="N369" s="435"/>
      <c r="O369" s="435"/>
      <c r="P369" s="435"/>
      <c r="Q369" s="435"/>
      <c r="R369" s="435"/>
      <c r="S369" s="435"/>
      <c r="T369" s="799"/>
      <c r="U369" s="4"/>
      <c r="V369" s="4"/>
      <c r="W369" s="4"/>
      <c r="X369" s="4"/>
      <c r="Y369" s="4"/>
      <c r="Z369" s="4"/>
    </row>
    <row r="370" spans="1:26" ht="15.75" customHeight="1">
      <c r="A370" s="4"/>
      <c r="B370" s="4"/>
      <c r="C370" s="4"/>
      <c r="D370" s="435"/>
      <c r="E370" s="435"/>
      <c r="F370" s="435"/>
      <c r="G370" s="435"/>
      <c r="H370" s="435"/>
      <c r="I370" s="435"/>
      <c r="J370" s="435"/>
      <c r="K370" s="435"/>
      <c r="L370" s="435"/>
      <c r="M370" s="435"/>
      <c r="N370" s="435"/>
      <c r="O370" s="435"/>
      <c r="P370" s="435"/>
      <c r="Q370" s="435"/>
      <c r="R370" s="435"/>
      <c r="S370" s="435"/>
      <c r="T370" s="799"/>
      <c r="U370" s="4"/>
      <c r="V370" s="4"/>
      <c r="W370" s="4"/>
      <c r="X370" s="4"/>
      <c r="Y370" s="4"/>
      <c r="Z370" s="4"/>
    </row>
    <row r="371" spans="1:26" ht="15.75" customHeight="1">
      <c r="A371" s="4"/>
      <c r="B371" s="4"/>
      <c r="C371" s="4"/>
      <c r="D371" s="435"/>
      <c r="E371" s="435"/>
      <c r="F371" s="435"/>
      <c r="G371" s="435"/>
      <c r="H371" s="435"/>
      <c r="I371" s="435"/>
      <c r="J371" s="435"/>
      <c r="K371" s="435"/>
      <c r="L371" s="435"/>
      <c r="M371" s="435"/>
      <c r="N371" s="435"/>
      <c r="O371" s="435"/>
      <c r="P371" s="435"/>
      <c r="Q371" s="435"/>
      <c r="R371" s="435"/>
      <c r="S371" s="435"/>
      <c r="T371" s="799"/>
      <c r="U371" s="4"/>
      <c r="V371" s="4"/>
      <c r="W371" s="4"/>
      <c r="X371" s="4"/>
      <c r="Y371" s="4"/>
      <c r="Z371" s="4"/>
    </row>
    <row r="372" spans="1:26" ht="15.75" customHeight="1">
      <c r="A372" s="4"/>
      <c r="B372" s="4"/>
      <c r="C372" s="4"/>
      <c r="D372" s="435"/>
      <c r="E372" s="435"/>
      <c r="F372" s="435"/>
      <c r="G372" s="435"/>
      <c r="H372" s="435"/>
      <c r="I372" s="435"/>
      <c r="J372" s="435"/>
      <c r="K372" s="435"/>
      <c r="L372" s="435"/>
      <c r="M372" s="435"/>
      <c r="N372" s="435"/>
      <c r="O372" s="435"/>
      <c r="P372" s="435"/>
      <c r="Q372" s="435"/>
      <c r="R372" s="435"/>
      <c r="S372" s="435"/>
      <c r="T372" s="799"/>
      <c r="U372" s="4"/>
      <c r="V372" s="4"/>
      <c r="W372" s="4"/>
      <c r="X372" s="4"/>
      <c r="Y372" s="4"/>
      <c r="Z372" s="4"/>
    </row>
    <row r="373" spans="1:26" ht="15.75" customHeight="1">
      <c r="A373" s="4"/>
      <c r="B373" s="4"/>
      <c r="C373" s="4"/>
      <c r="D373" s="435"/>
      <c r="E373" s="435"/>
      <c r="F373" s="435"/>
      <c r="G373" s="435"/>
      <c r="H373" s="435"/>
      <c r="I373" s="435"/>
      <c r="J373" s="435"/>
      <c r="K373" s="435"/>
      <c r="L373" s="435"/>
      <c r="M373" s="435"/>
      <c r="N373" s="435"/>
      <c r="O373" s="435"/>
      <c r="P373" s="435"/>
      <c r="Q373" s="435"/>
      <c r="R373" s="435"/>
      <c r="S373" s="435"/>
      <c r="T373" s="799"/>
      <c r="U373" s="4"/>
      <c r="V373" s="4"/>
      <c r="W373" s="4"/>
      <c r="X373" s="4"/>
      <c r="Y373" s="4"/>
      <c r="Z373" s="4"/>
    </row>
    <row r="374" spans="1:26" ht="15.75" customHeight="1">
      <c r="A374" s="4"/>
      <c r="B374" s="4"/>
      <c r="C374" s="4"/>
      <c r="D374" s="435"/>
      <c r="E374" s="435"/>
      <c r="F374" s="435"/>
      <c r="G374" s="435"/>
      <c r="H374" s="435"/>
      <c r="I374" s="435"/>
      <c r="J374" s="435"/>
      <c r="K374" s="435"/>
      <c r="L374" s="435"/>
      <c r="M374" s="435"/>
      <c r="N374" s="435"/>
      <c r="O374" s="435"/>
      <c r="P374" s="435"/>
      <c r="Q374" s="435"/>
      <c r="R374" s="435"/>
      <c r="S374" s="435"/>
      <c r="T374" s="799"/>
      <c r="U374" s="4"/>
      <c r="V374" s="4"/>
      <c r="W374" s="4"/>
      <c r="X374" s="4"/>
      <c r="Y374" s="4"/>
      <c r="Z374" s="4"/>
    </row>
    <row r="375" spans="1:26" ht="15.75" customHeight="1">
      <c r="A375" s="4"/>
      <c r="B375" s="4"/>
      <c r="C375" s="4"/>
      <c r="D375" s="435"/>
      <c r="E375" s="435"/>
      <c r="F375" s="435"/>
      <c r="G375" s="435"/>
      <c r="H375" s="435"/>
      <c r="I375" s="435"/>
      <c r="J375" s="435"/>
      <c r="K375" s="435"/>
      <c r="L375" s="435"/>
      <c r="M375" s="435"/>
      <c r="N375" s="435"/>
      <c r="O375" s="435"/>
      <c r="P375" s="435"/>
      <c r="Q375" s="435"/>
      <c r="R375" s="435"/>
      <c r="S375" s="435"/>
      <c r="T375" s="799"/>
      <c r="U375" s="4"/>
      <c r="V375" s="4"/>
      <c r="W375" s="4"/>
      <c r="X375" s="4"/>
      <c r="Y375" s="4"/>
      <c r="Z375" s="4"/>
    </row>
    <row r="376" spans="1:26" ht="15.75" customHeight="1">
      <c r="A376" s="4"/>
      <c r="B376" s="4"/>
      <c r="C376" s="4"/>
      <c r="D376" s="435"/>
      <c r="E376" s="435"/>
      <c r="F376" s="435"/>
      <c r="G376" s="435"/>
      <c r="H376" s="435"/>
      <c r="I376" s="435"/>
      <c r="J376" s="435"/>
      <c r="K376" s="435"/>
      <c r="L376" s="435"/>
      <c r="M376" s="435"/>
      <c r="N376" s="435"/>
      <c r="O376" s="435"/>
      <c r="P376" s="435"/>
      <c r="Q376" s="435"/>
      <c r="R376" s="435"/>
      <c r="S376" s="435"/>
      <c r="T376" s="799"/>
      <c r="U376" s="4"/>
      <c r="V376" s="4"/>
      <c r="W376" s="4"/>
      <c r="X376" s="4"/>
      <c r="Y376" s="4"/>
      <c r="Z376" s="4"/>
    </row>
    <row r="377" spans="1:26" ht="15.75" customHeight="1">
      <c r="A377" s="4"/>
      <c r="B377" s="4"/>
      <c r="C377" s="4"/>
      <c r="D377" s="435"/>
      <c r="E377" s="435"/>
      <c r="F377" s="435"/>
      <c r="G377" s="435"/>
      <c r="H377" s="435"/>
      <c r="I377" s="435"/>
      <c r="J377" s="435"/>
      <c r="K377" s="435"/>
      <c r="L377" s="435"/>
      <c r="M377" s="435"/>
      <c r="N377" s="435"/>
      <c r="O377" s="435"/>
      <c r="P377" s="435"/>
      <c r="Q377" s="435"/>
      <c r="R377" s="435"/>
      <c r="S377" s="435"/>
      <c r="T377" s="799"/>
      <c r="U377" s="4"/>
      <c r="V377" s="4"/>
      <c r="W377" s="4"/>
      <c r="X377" s="4"/>
      <c r="Y377" s="4"/>
      <c r="Z377" s="4"/>
    </row>
    <row r="378" spans="1:26" ht="15.75" customHeight="1">
      <c r="A378" s="4"/>
      <c r="B378" s="4"/>
      <c r="C378" s="4"/>
      <c r="D378" s="435"/>
      <c r="E378" s="435"/>
      <c r="F378" s="435"/>
      <c r="G378" s="435"/>
      <c r="H378" s="435"/>
      <c r="I378" s="435"/>
      <c r="J378" s="435"/>
      <c r="K378" s="435"/>
      <c r="L378" s="435"/>
      <c r="M378" s="435"/>
      <c r="N378" s="435"/>
      <c r="O378" s="435"/>
      <c r="P378" s="435"/>
      <c r="Q378" s="435"/>
      <c r="R378" s="435"/>
      <c r="S378" s="435"/>
      <c r="T378" s="799"/>
      <c r="U378" s="4"/>
      <c r="V378" s="4"/>
      <c r="W378" s="4"/>
      <c r="X378" s="4"/>
      <c r="Y378" s="4"/>
      <c r="Z378" s="4"/>
    </row>
    <row r="379" spans="1:26" ht="15.75" customHeight="1">
      <c r="A379" s="4"/>
      <c r="B379" s="4"/>
      <c r="C379" s="4"/>
      <c r="D379" s="435"/>
      <c r="E379" s="435"/>
      <c r="F379" s="435"/>
      <c r="G379" s="435"/>
      <c r="H379" s="435"/>
      <c r="I379" s="435"/>
      <c r="J379" s="435"/>
      <c r="K379" s="435"/>
      <c r="L379" s="435"/>
      <c r="M379" s="435"/>
      <c r="N379" s="435"/>
      <c r="O379" s="435"/>
      <c r="P379" s="435"/>
      <c r="Q379" s="435"/>
      <c r="R379" s="435"/>
      <c r="S379" s="435"/>
      <c r="T379" s="799"/>
      <c r="U379" s="4"/>
      <c r="V379" s="4"/>
      <c r="W379" s="4"/>
      <c r="X379" s="4"/>
      <c r="Y379" s="4"/>
      <c r="Z379" s="4"/>
    </row>
    <row r="380" spans="1:26" ht="15.75" customHeight="1">
      <c r="A380" s="4"/>
      <c r="B380" s="4"/>
      <c r="C380" s="4"/>
      <c r="D380" s="435"/>
      <c r="E380" s="435"/>
      <c r="F380" s="435"/>
      <c r="G380" s="435"/>
      <c r="H380" s="435"/>
      <c r="I380" s="435"/>
      <c r="J380" s="435"/>
      <c r="K380" s="435"/>
      <c r="L380" s="435"/>
      <c r="M380" s="435"/>
      <c r="N380" s="435"/>
      <c r="O380" s="435"/>
      <c r="P380" s="435"/>
      <c r="Q380" s="435"/>
      <c r="R380" s="435"/>
      <c r="S380" s="435"/>
      <c r="T380" s="799"/>
      <c r="U380" s="4"/>
      <c r="V380" s="4"/>
      <c r="W380" s="4"/>
      <c r="X380" s="4"/>
      <c r="Y380" s="4"/>
      <c r="Z380" s="4"/>
    </row>
    <row r="381" spans="1:26" ht="15.75" customHeight="1">
      <c r="A381" s="4"/>
      <c r="B381" s="4"/>
      <c r="C381" s="4"/>
      <c r="D381" s="435"/>
      <c r="E381" s="435"/>
      <c r="F381" s="435"/>
      <c r="G381" s="435"/>
      <c r="H381" s="435"/>
      <c r="I381" s="435"/>
      <c r="J381" s="435"/>
      <c r="K381" s="435"/>
      <c r="L381" s="435"/>
      <c r="M381" s="435"/>
      <c r="N381" s="435"/>
      <c r="O381" s="435"/>
      <c r="P381" s="435"/>
      <c r="Q381" s="435"/>
      <c r="R381" s="435"/>
      <c r="S381" s="435"/>
      <c r="T381" s="799"/>
      <c r="U381" s="4"/>
      <c r="V381" s="4"/>
      <c r="W381" s="4"/>
      <c r="X381" s="4"/>
      <c r="Y381" s="4"/>
      <c r="Z381" s="4"/>
    </row>
    <row r="382" spans="1:26" ht="15.75" customHeight="1">
      <c r="A382" s="4"/>
      <c r="B382" s="4"/>
      <c r="C382" s="4"/>
      <c r="D382" s="435"/>
      <c r="E382" s="435"/>
      <c r="F382" s="435"/>
      <c r="G382" s="435"/>
      <c r="H382" s="435"/>
      <c r="I382" s="435"/>
      <c r="J382" s="435"/>
      <c r="K382" s="435"/>
      <c r="L382" s="435"/>
      <c r="M382" s="435"/>
      <c r="N382" s="435"/>
      <c r="O382" s="435"/>
      <c r="P382" s="435"/>
      <c r="Q382" s="435"/>
      <c r="R382" s="435"/>
      <c r="S382" s="435"/>
      <c r="T382" s="799"/>
      <c r="U382" s="4"/>
      <c r="V382" s="4"/>
      <c r="W382" s="4"/>
      <c r="X382" s="4"/>
      <c r="Y382" s="4"/>
      <c r="Z382" s="4"/>
    </row>
    <row r="383" spans="1:26" ht="15.75" customHeight="1">
      <c r="A383" s="4"/>
      <c r="B383" s="4"/>
      <c r="C383" s="4"/>
      <c r="D383" s="435"/>
      <c r="E383" s="435"/>
      <c r="F383" s="435"/>
      <c r="G383" s="435"/>
      <c r="H383" s="435"/>
      <c r="I383" s="435"/>
      <c r="J383" s="435"/>
      <c r="K383" s="435"/>
      <c r="L383" s="435"/>
      <c r="M383" s="435"/>
      <c r="N383" s="435"/>
      <c r="O383" s="435"/>
      <c r="P383" s="435"/>
      <c r="Q383" s="435"/>
      <c r="R383" s="435"/>
      <c r="S383" s="435"/>
      <c r="T383" s="799"/>
      <c r="U383" s="4"/>
      <c r="V383" s="4"/>
      <c r="W383" s="4"/>
      <c r="X383" s="4"/>
      <c r="Y383" s="4"/>
      <c r="Z383" s="4"/>
    </row>
    <row r="384" spans="1:26" ht="15.75" customHeight="1">
      <c r="A384" s="4"/>
      <c r="B384" s="4"/>
      <c r="C384" s="4"/>
      <c r="D384" s="435"/>
      <c r="E384" s="435"/>
      <c r="F384" s="435"/>
      <c r="G384" s="435"/>
      <c r="H384" s="435"/>
      <c r="I384" s="435"/>
      <c r="J384" s="435"/>
      <c r="K384" s="435"/>
      <c r="L384" s="435"/>
      <c r="M384" s="435"/>
      <c r="N384" s="435"/>
      <c r="O384" s="435"/>
      <c r="P384" s="435"/>
      <c r="Q384" s="435"/>
      <c r="R384" s="435"/>
      <c r="S384" s="435"/>
      <c r="T384" s="799"/>
      <c r="U384" s="4"/>
      <c r="V384" s="4"/>
      <c r="W384" s="4"/>
      <c r="X384" s="4"/>
      <c r="Y384" s="4"/>
      <c r="Z384" s="4"/>
    </row>
    <row r="385" spans="1:26" ht="15.75" customHeight="1">
      <c r="A385" s="4"/>
      <c r="B385" s="4"/>
      <c r="C385" s="4"/>
      <c r="D385" s="435"/>
      <c r="E385" s="435"/>
      <c r="F385" s="435"/>
      <c r="G385" s="435"/>
      <c r="H385" s="435"/>
      <c r="I385" s="435"/>
      <c r="J385" s="435"/>
      <c r="K385" s="435"/>
      <c r="L385" s="435"/>
      <c r="M385" s="435"/>
      <c r="N385" s="435"/>
      <c r="O385" s="435"/>
      <c r="P385" s="435"/>
      <c r="Q385" s="435"/>
      <c r="R385" s="435"/>
      <c r="S385" s="435"/>
      <c r="T385" s="799"/>
      <c r="U385" s="4"/>
      <c r="V385" s="4"/>
      <c r="W385" s="4"/>
      <c r="X385" s="4"/>
      <c r="Y385" s="4"/>
      <c r="Z385" s="4"/>
    </row>
    <row r="386" spans="1:26" ht="15.75" customHeight="1">
      <c r="A386" s="4"/>
      <c r="B386" s="4"/>
      <c r="C386" s="4"/>
      <c r="D386" s="435"/>
      <c r="E386" s="435"/>
      <c r="F386" s="435"/>
      <c r="G386" s="435"/>
      <c r="H386" s="435"/>
      <c r="I386" s="435"/>
      <c r="J386" s="435"/>
      <c r="K386" s="435"/>
      <c r="L386" s="435"/>
      <c r="M386" s="435"/>
      <c r="N386" s="435"/>
      <c r="O386" s="435"/>
      <c r="P386" s="435"/>
      <c r="Q386" s="435"/>
      <c r="R386" s="435"/>
      <c r="S386" s="435"/>
      <c r="T386" s="799"/>
      <c r="U386" s="4"/>
      <c r="V386" s="4"/>
      <c r="W386" s="4"/>
      <c r="X386" s="4"/>
      <c r="Y386" s="4"/>
      <c r="Z386" s="4"/>
    </row>
    <row r="387" spans="1:26" ht="15.75" customHeight="1">
      <c r="A387" s="4"/>
      <c r="B387" s="4"/>
      <c r="C387" s="4"/>
      <c r="D387" s="435"/>
      <c r="E387" s="435"/>
      <c r="F387" s="435"/>
      <c r="G387" s="435"/>
      <c r="H387" s="435"/>
      <c r="I387" s="435"/>
      <c r="J387" s="435"/>
      <c r="K387" s="435"/>
      <c r="L387" s="435"/>
      <c r="M387" s="435"/>
      <c r="N387" s="435"/>
      <c r="O387" s="435"/>
      <c r="P387" s="435"/>
      <c r="Q387" s="435"/>
      <c r="R387" s="435"/>
      <c r="S387" s="435"/>
      <c r="T387" s="799"/>
      <c r="U387" s="4"/>
      <c r="V387" s="4"/>
      <c r="W387" s="4"/>
      <c r="X387" s="4"/>
      <c r="Y387" s="4"/>
      <c r="Z387" s="4"/>
    </row>
    <row r="388" spans="1:26" ht="15.75" customHeight="1">
      <c r="A388" s="4"/>
      <c r="B388" s="4"/>
      <c r="C388" s="4"/>
      <c r="D388" s="435"/>
      <c r="E388" s="435"/>
      <c r="F388" s="435"/>
      <c r="G388" s="435"/>
      <c r="H388" s="435"/>
      <c r="I388" s="435"/>
      <c r="J388" s="435"/>
      <c r="K388" s="435"/>
      <c r="L388" s="435"/>
      <c r="M388" s="435"/>
      <c r="N388" s="435"/>
      <c r="O388" s="435"/>
      <c r="P388" s="435"/>
      <c r="Q388" s="435"/>
      <c r="R388" s="435"/>
      <c r="S388" s="435"/>
      <c r="T388" s="799"/>
      <c r="U388" s="4"/>
      <c r="V388" s="4"/>
      <c r="W388" s="4"/>
      <c r="X388" s="4"/>
      <c r="Y388" s="4"/>
      <c r="Z388" s="4"/>
    </row>
    <row r="389" spans="1:26" ht="15.75" customHeight="1">
      <c r="A389" s="4"/>
      <c r="B389" s="4"/>
      <c r="C389" s="4"/>
      <c r="D389" s="435"/>
      <c r="E389" s="435"/>
      <c r="F389" s="435"/>
      <c r="G389" s="435"/>
      <c r="H389" s="435"/>
      <c r="I389" s="435"/>
      <c r="J389" s="435"/>
      <c r="K389" s="435"/>
      <c r="L389" s="435"/>
      <c r="M389" s="435"/>
      <c r="N389" s="435"/>
      <c r="O389" s="435"/>
      <c r="P389" s="435"/>
      <c r="Q389" s="435"/>
      <c r="R389" s="435"/>
      <c r="S389" s="435"/>
      <c r="T389" s="799"/>
      <c r="U389" s="4"/>
      <c r="V389" s="4"/>
      <c r="W389" s="4"/>
      <c r="X389" s="4"/>
      <c r="Y389" s="4"/>
      <c r="Z389" s="4"/>
    </row>
    <row r="390" spans="1:26" ht="15.75" customHeight="1">
      <c r="A390" s="4"/>
      <c r="B390" s="4"/>
      <c r="C390" s="4"/>
      <c r="D390" s="435"/>
      <c r="E390" s="435"/>
      <c r="F390" s="435"/>
      <c r="G390" s="435"/>
      <c r="H390" s="435"/>
      <c r="I390" s="435"/>
      <c r="J390" s="435"/>
      <c r="K390" s="435"/>
      <c r="L390" s="435"/>
      <c r="M390" s="435"/>
      <c r="N390" s="435"/>
      <c r="O390" s="435"/>
      <c r="P390" s="435"/>
      <c r="Q390" s="435"/>
      <c r="R390" s="435"/>
      <c r="S390" s="435"/>
      <c r="T390" s="799"/>
      <c r="U390" s="4"/>
      <c r="V390" s="4"/>
      <c r="W390" s="4"/>
      <c r="X390" s="4"/>
      <c r="Y390" s="4"/>
      <c r="Z390" s="4"/>
    </row>
    <row r="391" spans="1:26" ht="15.75" customHeight="1">
      <c r="A391" s="4"/>
      <c r="B391" s="4"/>
      <c r="C391" s="4"/>
      <c r="D391" s="435"/>
      <c r="E391" s="435"/>
      <c r="F391" s="435"/>
      <c r="G391" s="435"/>
      <c r="H391" s="435"/>
      <c r="I391" s="435"/>
      <c r="J391" s="435"/>
      <c r="K391" s="435"/>
      <c r="L391" s="435"/>
      <c r="M391" s="435"/>
      <c r="N391" s="435"/>
      <c r="O391" s="435"/>
      <c r="P391" s="435"/>
      <c r="Q391" s="435"/>
      <c r="R391" s="435"/>
      <c r="S391" s="435"/>
      <c r="T391" s="799"/>
      <c r="U391" s="4"/>
      <c r="V391" s="4"/>
      <c r="W391" s="4"/>
      <c r="X391" s="4"/>
      <c r="Y391" s="4"/>
      <c r="Z391" s="4"/>
    </row>
    <row r="392" spans="1:26" ht="15.75" customHeight="1">
      <c r="A392" s="4"/>
      <c r="B392" s="4"/>
      <c r="C392" s="4"/>
      <c r="D392" s="435"/>
      <c r="E392" s="435"/>
      <c r="F392" s="435"/>
      <c r="G392" s="435"/>
      <c r="H392" s="435"/>
      <c r="I392" s="435"/>
      <c r="J392" s="435"/>
      <c r="K392" s="435"/>
      <c r="L392" s="435"/>
      <c r="M392" s="435"/>
      <c r="N392" s="435"/>
      <c r="O392" s="435"/>
      <c r="P392" s="435"/>
      <c r="Q392" s="435"/>
      <c r="R392" s="435"/>
      <c r="S392" s="435"/>
      <c r="T392" s="799"/>
      <c r="U392" s="4"/>
      <c r="V392" s="4"/>
      <c r="W392" s="4"/>
      <c r="X392" s="4"/>
      <c r="Y392" s="4"/>
      <c r="Z392" s="4"/>
    </row>
    <row r="393" spans="1:26" ht="15.75" customHeight="1">
      <c r="A393" s="4"/>
      <c r="B393" s="4"/>
      <c r="C393" s="4"/>
      <c r="D393" s="435"/>
      <c r="E393" s="435"/>
      <c r="F393" s="435"/>
      <c r="G393" s="435"/>
      <c r="H393" s="435"/>
      <c r="I393" s="435"/>
      <c r="J393" s="435"/>
      <c r="K393" s="435"/>
      <c r="L393" s="435"/>
      <c r="M393" s="435"/>
      <c r="N393" s="435"/>
      <c r="O393" s="435"/>
      <c r="P393" s="435"/>
      <c r="Q393" s="435"/>
      <c r="R393" s="435"/>
      <c r="S393" s="435"/>
      <c r="T393" s="799"/>
      <c r="U393" s="4"/>
      <c r="V393" s="4"/>
      <c r="W393" s="4"/>
      <c r="X393" s="4"/>
      <c r="Y393" s="4"/>
      <c r="Z393" s="4"/>
    </row>
    <row r="394" spans="1:26" ht="15.75" customHeight="1">
      <c r="A394" s="4"/>
      <c r="B394" s="4"/>
      <c r="C394" s="4"/>
      <c r="D394" s="435"/>
      <c r="E394" s="435"/>
      <c r="F394" s="435"/>
      <c r="G394" s="435"/>
      <c r="H394" s="435"/>
      <c r="I394" s="435"/>
      <c r="J394" s="435"/>
      <c r="K394" s="435"/>
      <c r="L394" s="435"/>
      <c r="M394" s="435"/>
      <c r="N394" s="435"/>
      <c r="O394" s="435"/>
      <c r="P394" s="435"/>
      <c r="Q394" s="435"/>
      <c r="R394" s="435"/>
      <c r="S394" s="435"/>
      <c r="T394" s="799"/>
      <c r="U394" s="4"/>
      <c r="V394" s="4"/>
      <c r="W394" s="4"/>
      <c r="X394" s="4"/>
      <c r="Y394" s="4"/>
      <c r="Z394" s="4"/>
    </row>
    <row r="395" spans="1:26" ht="15.75" customHeight="1">
      <c r="A395" s="4"/>
      <c r="B395" s="4"/>
      <c r="C395" s="4"/>
      <c r="D395" s="435"/>
      <c r="E395" s="435"/>
      <c r="F395" s="435"/>
      <c r="G395" s="435"/>
      <c r="H395" s="435"/>
      <c r="I395" s="435"/>
      <c r="J395" s="435"/>
      <c r="K395" s="435"/>
      <c r="L395" s="435"/>
      <c r="M395" s="435"/>
      <c r="N395" s="435"/>
      <c r="O395" s="435"/>
      <c r="P395" s="435"/>
      <c r="Q395" s="435"/>
      <c r="R395" s="435"/>
      <c r="S395" s="435"/>
      <c r="T395" s="799"/>
      <c r="U395" s="4"/>
      <c r="V395" s="4"/>
      <c r="W395" s="4"/>
      <c r="X395" s="4"/>
      <c r="Y395" s="4"/>
      <c r="Z395" s="4"/>
    </row>
    <row r="396" spans="1:26" ht="15.75" customHeight="1">
      <c r="A396" s="4"/>
      <c r="B396" s="4"/>
      <c r="C396" s="4"/>
      <c r="D396" s="435"/>
      <c r="E396" s="435"/>
      <c r="F396" s="435"/>
      <c r="G396" s="435"/>
      <c r="H396" s="435"/>
      <c r="I396" s="435"/>
      <c r="J396" s="435"/>
      <c r="K396" s="435"/>
      <c r="L396" s="435"/>
      <c r="M396" s="435"/>
      <c r="N396" s="435"/>
      <c r="O396" s="435"/>
      <c r="P396" s="435"/>
      <c r="Q396" s="435"/>
      <c r="R396" s="435"/>
      <c r="S396" s="435"/>
      <c r="T396" s="799"/>
      <c r="U396" s="4"/>
      <c r="V396" s="4"/>
      <c r="W396" s="4"/>
      <c r="X396" s="4"/>
      <c r="Y396" s="4"/>
      <c r="Z396" s="4"/>
    </row>
    <row r="397" spans="1:26" ht="15.75" customHeight="1">
      <c r="A397" s="4"/>
      <c r="B397" s="4"/>
      <c r="C397" s="4"/>
      <c r="D397" s="435"/>
      <c r="E397" s="435"/>
      <c r="F397" s="435"/>
      <c r="G397" s="435"/>
      <c r="H397" s="435"/>
      <c r="I397" s="435"/>
      <c r="J397" s="435"/>
      <c r="K397" s="435"/>
      <c r="L397" s="435"/>
      <c r="M397" s="435"/>
      <c r="N397" s="435"/>
      <c r="O397" s="435"/>
      <c r="P397" s="435"/>
      <c r="Q397" s="435"/>
      <c r="R397" s="435"/>
      <c r="S397" s="435"/>
      <c r="T397" s="799"/>
      <c r="U397" s="4"/>
      <c r="V397" s="4"/>
      <c r="W397" s="4"/>
      <c r="X397" s="4"/>
      <c r="Y397" s="4"/>
      <c r="Z397" s="4"/>
    </row>
    <row r="398" spans="1:26" ht="15.75" customHeight="1">
      <c r="A398" s="4"/>
      <c r="B398" s="4"/>
      <c r="C398" s="4"/>
      <c r="D398" s="435"/>
      <c r="E398" s="435"/>
      <c r="F398" s="435"/>
      <c r="G398" s="435"/>
      <c r="H398" s="435"/>
      <c r="I398" s="435"/>
      <c r="J398" s="435"/>
      <c r="K398" s="435"/>
      <c r="L398" s="435"/>
      <c r="M398" s="435"/>
      <c r="N398" s="435"/>
      <c r="O398" s="435"/>
      <c r="P398" s="435"/>
      <c r="Q398" s="435"/>
      <c r="R398" s="435"/>
      <c r="S398" s="435"/>
      <c r="T398" s="799"/>
      <c r="U398" s="4"/>
      <c r="V398" s="4"/>
      <c r="W398" s="4"/>
      <c r="X398" s="4"/>
      <c r="Y398" s="4"/>
      <c r="Z398" s="4"/>
    </row>
    <row r="399" spans="1:26" ht="15.75" customHeight="1">
      <c r="A399" s="4"/>
      <c r="B399" s="4"/>
      <c r="C399" s="4"/>
      <c r="D399" s="435"/>
      <c r="E399" s="435"/>
      <c r="F399" s="435"/>
      <c r="G399" s="435"/>
      <c r="H399" s="435"/>
      <c r="I399" s="435"/>
      <c r="J399" s="435"/>
      <c r="K399" s="435"/>
      <c r="L399" s="435"/>
      <c r="M399" s="435"/>
      <c r="N399" s="435"/>
      <c r="O399" s="435"/>
      <c r="P399" s="435"/>
      <c r="Q399" s="435"/>
      <c r="R399" s="435"/>
      <c r="S399" s="435"/>
      <c r="T399" s="799"/>
      <c r="U399" s="4"/>
      <c r="V399" s="4"/>
      <c r="W399" s="4"/>
      <c r="X399" s="4"/>
      <c r="Y399" s="4"/>
      <c r="Z399" s="4"/>
    </row>
    <row r="400" spans="1:26" ht="15.75" customHeight="1">
      <c r="A400" s="4"/>
      <c r="B400" s="4"/>
      <c r="C400" s="4"/>
      <c r="D400" s="435"/>
      <c r="E400" s="435"/>
      <c r="F400" s="435"/>
      <c r="G400" s="435"/>
      <c r="H400" s="435"/>
      <c r="I400" s="435"/>
      <c r="J400" s="435"/>
      <c r="K400" s="435"/>
      <c r="L400" s="435"/>
      <c r="M400" s="435"/>
      <c r="N400" s="435"/>
      <c r="O400" s="435"/>
      <c r="P400" s="435"/>
      <c r="Q400" s="435"/>
      <c r="R400" s="435"/>
      <c r="S400" s="435"/>
      <c r="T400" s="799"/>
      <c r="U400" s="4"/>
      <c r="V400" s="4"/>
      <c r="W400" s="4"/>
      <c r="X400" s="4"/>
      <c r="Y400" s="4"/>
      <c r="Z400" s="4"/>
    </row>
    <row r="401" spans="1:26" ht="15.75" customHeight="1">
      <c r="A401" s="4"/>
      <c r="B401" s="4"/>
      <c r="C401" s="4"/>
      <c r="D401" s="435"/>
      <c r="E401" s="435"/>
      <c r="F401" s="435"/>
      <c r="G401" s="435"/>
      <c r="H401" s="435"/>
      <c r="I401" s="435"/>
      <c r="J401" s="435"/>
      <c r="K401" s="435"/>
      <c r="L401" s="435"/>
      <c r="M401" s="435"/>
      <c r="N401" s="435"/>
      <c r="O401" s="435"/>
      <c r="P401" s="435"/>
      <c r="Q401" s="435"/>
      <c r="R401" s="435"/>
      <c r="S401" s="435"/>
      <c r="T401" s="799"/>
      <c r="U401" s="4"/>
      <c r="V401" s="4"/>
      <c r="W401" s="4"/>
      <c r="X401" s="4"/>
      <c r="Y401" s="4"/>
      <c r="Z401" s="4"/>
    </row>
    <row r="402" spans="1:26" ht="15.75" customHeight="1">
      <c r="A402" s="4"/>
      <c r="B402" s="4"/>
      <c r="C402" s="4"/>
      <c r="D402" s="435"/>
      <c r="E402" s="435"/>
      <c r="F402" s="435"/>
      <c r="G402" s="435"/>
      <c r="H402" s="435"/>
      <c r="I402" s="435"/>
      <c r="J402" s="435"/>
      <c r="K402" s="435"/>
      <c r="L402" s="435"/>
      <c r="M402" s="435"/>
      <c r="N402" s="435"/>
      <c r="O402" s="435"/>
      <c r="P402" s="435"/>
      <c r="Q402" s="435"/>
      <c r="R402" s="435"/>
      <c r="S402" s="435"/>
      <c r="T402" s="799"/>
      <c r="U402" s="4"/>
      <c r="V402" s="4"/>
      <c r="W402" s="4"/>
      <c r="X402" s="4"/>
      <c r="Y402" s="4"/>
      <c r="Z402" s="4"/>
    </row>
    <row r="403" spans="1:26" ht="15.75" customHeight="1">
      <c r="A403" s="4"/>
      <c r="B403" s="4"/>
      <c r="C403" s="4"/>
      <c r="D403" s="435"/>
      <c r="E403" s="435"/>
      <c r="F403" s="435"/>
      <c r="G403" s="435"/>
      <c r="H403" s="435"/>
      <c r="I403" s="435"/>
      <c r="J403" s="435"/>
      <c r="K403" s="435"/>
      <c r="L403" s="435"/>
      <c r="M403" s="435"/>
      <c r="N403" s="435"/>
      <c r="O403" s="435"/>
      <c r="P403" s="435"/>
      <c r="Q403" s="435"/>
      <c r="R403" s="435"/>
      <c r="S403" s="435"/>
      <c r="T403" s="799"/>
      <c r="U403" s="4"/>
      <c r="V403" s="4"/>
      <c r="W403" s="4"/>
      <c r="X403" s="4"/>
      <c r="Y403" s="4"/>
      <c r="Z403" s="4"/>
    </row>
    <row r="404" spans="1:26" ht="15.75" customHeight="1">
      <c r="A404" s="4"/>
      <c r="B404" s="4"/>
      <c r="C404" s="4"/>
      <c r="D404" s="435"/>
      <c r="E404" s="435"/>
      <c r="F404" s="435"/>
      <c r="G404" s="435"/>
      <c r="H404" s="435"/>
      <c r="I404" s="435"/>
      <c r="J404" s="435"/>
      <c r="K404" s="435"/>
      <c r="L404" s="435"/>
      <c r="M404" s="435"/>
      <c r="N404" s="435"/>
      <c r="O404" s="435"/>
      <c r="P404" s="435"/>
      <c r="Q404" s="435"/>
      <c r="R404" s="435"/>
      <c r="S404" s="435"/>
      <c r="T404" s="799"/>
      <c r="U404" s="4"/>
      <c r="V404" s="4"/>
      <c r="W404" s="4"/>
      <c r="X404" s="4"/>
      <c r="Y404" s="4"/>
      <c r="Z404" s="4"/>
    </row>
    <row r="405" spans="1:26" ht="15.75" customHeight="1">
      <c r="A405" s="4"/>
      <c r="B405" s="4"/>
      <c r="C405" s="4"/>
      <c r="D405" s="435"/>
      <c r="E405" s="435"/>
      <c r="F405" s="435"/>
      <c r="G405" s="435"/>
      <c r="H405" s="435"/>
      <c r="I405" s="435"/>
      <c r="J405" s="435"/>
      <c r="K405" s="435"/>
      <c r="L405" s="435"/>
      <c r="M405" s="435"/>
      <c r="N405" s="435"/>
      <c r="O405" s="435"/>
      <c r="P405" s="435"/>
      <c r="Q405" s="435"/>
      <c r="R405" s="435"/>
      <c r="S405" s="435"/>
      <c r="T405" s="799"/>
      <c r="U405" s="4"/>
      <c r="V405" s="4"/>
      <c r="W405" s="4"/>
      <c r="X405" s="4"/>
      <c r="Y405" s="4"/>
      <c r="Z405" s="4"/>
    </row>
    <row r="406" spans="1:26" ht="15.75" customHeight="1">
      <c r="A406" s="4"/>
      <c r="B406" s="4"/>
      <c r="C406" s="4"/>
      <c r="D406" s="435"/>
      <c r="E406" s="435"/>
      <c r="F406" s="435"/>
      <c r="G406" s="435"/>
      <c r="H406" s="435"/>
      <c r="I406" s="435"/>
      <c r="J406" s="435"/>
      <c r="K406" s="435"/>
      <c r="L406" s="435"/>
      <c r="M406" s="435"/>
      <c r="N406" s="435"/>
      <c r="O406" s="435"/>
      <c r="P406" s="435"/>
      <c r="Q406" s="435"/>
      <c r="R406" s="435"/>
      <c r="S406" s="435"/>
      <c r="T406" s="799"/>
      <c r="U406" s="4"/>
      <c r="V406" s="4"/>
      <c r="W406" s="4"/>
      <c r="X406" s="4"/>
      <c r="Y406" s="4"/>
      <c r="Z406" s="4"/>
    </row>
    <row r="407" spans="1:26" ht="15.75" customHeight="1">
      <c r="A407" s="4"/>
      <c r="B407" s="4"/>
      <c r="C407" s="4"/>
      <c r="D407" s="435"/>
      <c r="E407" s="435"/>
      <c r="F407" s="435"/>
      <c r="G407" s="435"/>
      <c r="H407" s="435"/>
      <c r="I407" s="435"/>
      <c r="J407" s="435"/>
      <c r="K407" s="435"/>
      <c r="L407" s="435"/>
      <c r="M407" s="435"/>
      <c r="N407" s="435"/>
      <c r="O407" s="435"/>
      <c r="P407" s="435"/>
      <c r="Q407" s="435"/>
      <c r="R407" s="435"/>
      <c r="S407" s="435"/>
      <c r="T407" s="799"/>
      <c r="U407" s="4"/>
      <c r="V407" s="4"/>
      <c r="W407" s="4"/>
      <c r="X407" s="4"/>
      <c r="Y407" s="4"/>
      <c r="Z407" s="4"/>
    </row>
    <row r="408" spans="1:26" ht="15.75" customHeight="1">
      <c r="A408" s="4"/>
      <c r="B408" s="4"/>
      <c r="C408" s="4"/>
      <c r="D408" s="435"/>
      <c r="E408" s="435"/>
      <c r="F408" s="435"/>
      <c r="G408" s="435"/>
      <c r="H408" s="435"/>
      <c r="I408" s="435"/>
      <c r="J408" s="435"/>
      <c r="K408" s="435"/>
      <c r="L408" s="435"/>
      <c r="M408" s="435"/>
      <c r="N408" s="435"/>
      <c r="O408" s="435"/>
      <c r="P408" s="435"/>
      <c r="Q408" s="435"/>
      <c r="R408" s="435"/>
      <c r="S408" s="435"/>
      <c r="T408" s="799"/>
      <c r="U408" s="4"/>
      <c r="V408" s="4"/>
      <c r="W408" s="4"/>
      <c r="X408" s="4"/>
      <c r="Y408" s="4"/>
      <c r="Z408" s="4"/>
    </row>
    <row r="409" spans="1:26" ht="15.75" customHeight="1">
      <c r="A409" s="4"/>
      <c r="B409" s="4"/>
      <c r="C409" s="4"/>
      <c r="D409" s="435"/>
      <c r="E409" s="435"/>
      <c r="F409" s="435"/>
      <c r="G409" s="435"/>
      <c r="H409" s="435"/>
      <c r="I409" s="435"/>
      <c r="J409" s="435"/>
      <c r="K409" s="435"/>
      <c r="L409" s="435"/>
      <c r="M409" s="435"/>
      <c r="N409" s="435"/>
      <c r="O409" s="435"/>
      <c r="P409" s="435"/>
      <c r="Q409" s="435"/>
      <c r="R409" s="435"/>
      <c r="S409" s="435"/>
      <c r="T409" s="799"/>
      <c r="U409" s="4"/>
      <c r="V409" s="4"/>
      <c r="W409" s="4"/>
      <c r="X409" s="4"/>
      <c r="Y409" s="4"/>
      <c r="Z409" s="4"/>
    </row>
    <row r="410" spans="1:26" ht="15.75" customHeight="1">
      <c r="A410" s="4"/>
      <c r="B410" s="4"/>
      <c r="C410" s="4"/>
      <c r="D410" s="435"/>
      <c r="E410" s="435"/>
      <c r="F410" s="435"/>
      <c r="G410" s="435"/>
      <c r="H410" s="435"/>
      <c r="I410" s="435"/>
      <c r="J410" s="435"/>
      <c r="K410" s="435"/>
      <c r="L410" s="435"/>
      <c r="M410" s="435"/>
      <c r="N410" s="435"/>
      <c r="O410" s="435"/>
      <c r="P410" s="435"/>
      <c r="Q410" s="435"/>
      <c r="R410" s="435"/>
      <c r="S410" s="435"/>
      <c r="T410" s="799"/>
      <c r="U410" s="4"/>
      <c r="V410" s="4"/>
      <c r="W410" s="4"/>
      <c r="X410" s="4"/>
      <c r="Y410" s="4"/>
      <c r="Z410" s="4"/>
    </row>
    <row r="411" spans="1:26" ht="15.75" customHeight="1">
      <c r="A411" s="4"/>
      <c r="B411" s="4"/>
      <c r="C411" s="4"/>
      <c r="D411" s="435"/>
      <c r="E411" s="435"/>
      <c r="F411" s="435"/>
      <c r="G411" s="435"/>
      <c r="H411" s="435"/>
      <c r="I411" s="435"/>
      <c r="J411" s="435"/>
      <c r="K411" s="435"/>
      <c r="L411" s="435"/>
      <c r="M411" s="435"/>
      <c r="N411" s="435"/>
      <c r="O411" s="435"/>
      <c r="P411" s="435"/>
      <c r="Q411" s="435"/>
      <c r="R411" s="435"/>
      <c r="S411" s="435"/>
      <c r="T411" s="799"/>
      <c r="U411" s="4"/>
      <c r="V411" s="4"/>
      <c r="W411" s="4"/>
      <c r="X411" s="4"/>
      <c r="Y411" s="4"/>
      <c r="Z411" s="4"/>
    </row>
    <row r="412" spans="1:26" ht="15.75" customHeight="1">
      <c r="A412" s="4"/>
      <c r="B412" s="4"/>
      <c r="C412" s="4"/>
      <c r="D412" s="435"/>
      <c r="E412" s="435"/>
      <c r="F412" s="435"/>
      <c r="G412" s="435"/>
      <c r="H412" s="435"/>
      <c r="I412" s="435"/>
      <c r="J412" s="435"/>
      <c r="K412" s="435"/>
      <c r="L412" s="435"/>
      <c r="M412" s="435"/>
      <c r="N412" s="435"/>
      <c r="O412" s="435"/>
      <c r="P412" s="435"/>
      <c r="Q412" s="435"/>
      <c r="R412" s="435"/>
      <c r="S412" s="435"/>
      <c r="T412" s="799"/>
      <c r="U412" s="4"/>
      <c r="V412" s="4"/>
      <c r="W412" s="4"/>
      <c r="X412" s="4"/>
      <c r="Y412" s="4"/>
      <c r="Z412" s="4"/>
    </row>
    <row r="413" spans="1:26" ht="15.75" customHeight="1">
      <c r="A413" s="4"/>
      <c r="B413" s="4"/>
      <c r="C413" s="4"/>
      <c r="D413" s="435"/>
      <c r="E413" s="435"/>
      <c r="F413" s="435"/>
      <c r="G413" s="435"/>
      <c r="H413" s="435"/>
      <c r="I413" s="435"/>
      <c r="J413" s="435"/>
      <c r="K413" s="435"/>
      <c r="L413" s="435"/>
      <c r="M413" s="435"/>
      <c r="N413" s="435"/>
      <c r="O413" s="435"/>
      <c r="P413" s="435"/>
      <c r="Q413" s="435"/>
      <c r="R413" s="435"/>
      <c r="S413" s="435"/>
      <c r="T413" s="799"/>
      <c r="U413" s="4"/>
      <c r="V413" s="4"/>
      <c r="W413" s="4"/>
      <c r="X413" s="4"/>
      <c r="Y413" s="4"/>
      <c r="Z413" s="4"/>
    </row>
    <row r="414" spans="1:26" ht="15.75" customHeight="1">
      <c r="A414" s="4"/>
      <c r="B414" s="4"/>
      <c r="C414" s="4"/>
      <c r="D414" s="435"/>
      <c r="E414" s="435"/>
      <c r="F414" s="435"/>
      <c r="G414" s="435"/>
      <c r="H414" s="435"/>
      <c r="I414" s="435"/>
      <c r="J414" s="435"/>
      <c r="K414" s="435"/>
      <c r="L414" s="435"/>
      <c r="M414" s="435"/>
      <c r="N414" s="435"/>
      <c r="O414" s="435"/>
      <c r="P414" s="435"/>
      <c r="Q414" s="435"/>
      <c r="R414" s="435"/>
      <c r="S414" s="435"/>
      <c r="T414" s="799"/>
      <c r="U414" s="4"/>
      <c r="V414" s="4"/>
      <c r="W414" s="4"/>
      <c r="X414" s="4"/>
      <c r="Y414" s="4"/>
      <c r="Z414" s="4"/>
    </row>
    <row r="415" spans="1:26" ht="15.75" customHeight="1">
      <c r="A415" s="4"/>
      <c r="B415" s="4"/>
      <c r="C415" s="4"/>
      <c r="D415" s="435"/>
      <c r="E415" s="435"/>
      <c r="F415" s="435"/>
      <c r="G415" s="435"/>
      <c r="H415" s="435"/>
      <c r="I415" s="435"/>
      <c r="J415" s="435"/>
      <c r="K415" s="435"/>
      <c r="L415" s="435"/>
      <c r="M415" s="435"/>
      <c r="N415" s="435"/>
      <c r="O415" s="435"/>
      <c r="P415" s="435"/>
      <c r="Q415" s="435"/>
      <c r="R415" s="435"/>
      <c r="S415" s="435"/>
      <c r="T415" s="799"/>
      <c r="U415" s="4"/>
      <c r="V415" s="4"/>
      <c r="W415" s="4"/>
      <c r="X415" s="4"/>
      <c r="Y415" s="4"/>
      <c r="Z415" s="4"/>
    </row>
    <row r="416" spans="1:26" ht="15.75" customHeight="1">
      <c r="A416" s="4"/>
      <c r="B416" s="4"/>
      <c r="C416" s="4"/>
      <c r="D416" s="435"/>
      <c r="E416" s="435"/>
      <c r="F416" s="435"/>
      <c r="G416" s="435"/>
      <c r="H416" s="435"/>
      <c r="I416" s="435"/>
      <c r="J416" s="435"/>
      <c r="K416" s="435"/>
      <c r="L416" s="435"/>
      <c r="M416" s="435"/>
      <c r="N416" s="435"/>
      <c r="O416" s="435"/>
      <c r="P416" s="435"/>
      <c r="Q416" s="435"/>
      <c r="R416" s="435"/>
      <c r="S416" s="435"/>
      <c r="T416" s="799"/>
      <c r="U416" s="4"/>
      <c r="V416" s="4"/>
      <c r="W416" s="4"/>
      <c r="X416" s="4"/>
      <c r="Y416" s="4"/>
      <c r="Z416" s="4"/>
    </row>
    <row r="417" spans="1:26" ht="15.75" customHeight="1">
      <c r="A417" s="4"/>
      <c r="B417" s="4"/>
      <c r="C417" s="4"/>
      <c r="D417" s="435"/>
      <c r="E417" s="435"/>
      <c r="F417" s="435"/>
      <c r="G417" s="435"/>
      <c r="H417" s="435"/>
      <c r="I417" s="435"/>
      <c r="J417" s="435"/>
      <c r="K417" s="435"/>
      <c r="L417" s="435"/>
      <c r="M417" s="435"/>
      <c r="N417" s="435"/>
      <c r="O417" s="435"/>
      <c r="P417" s="435"/>
      <c r="Q417" s="435"/>
      <c r="R417" s="435"/>
      <c r="S417" s="435"/>
      <c r="T417" s="799"/>
      <c r="U417" s="4"/>
      <c r="V417" s="4"/>
      <c r="W417" s="4"/>
      <c r="X417" s="4"/>
      <c r="Y417" s="4"/>
      <c r="Z417" s="4"/>
    </row>
    <row r="418" spans="1:26" ht="15.75" customHeight="1">
      <c r="A418" s="4"/>
      <c r="B418" s="4"/>
      <c r="C418" s="4"/>
      <c r="D418" s="435"/>
      <c r="E418" s="435"/>
      <c r="F418" s="435"/>
      <c r="G418" s="435"/>
      <c r="H418" s="435"/>
      <c r="I418" s="435"/>
      <c r="J418" s="435"/>
      <c r="K418" s="435"/>
      <c r="L418" s="435"/>
      <c r="M418" s="435"/>
      <c r="N418" s="435"/>
      <c r="O418" s="435"/>
      <c r="P418" s="435"/>
      <c r="Q418" s="435"/>
      <c r="R418" s="435"/>
      <c r="S418" s="435"/>
      <c r="T418" s="799"/>
      <c r="U418" s="4"/>
      <c r="V418" s="4"/>
      <c r="W418" s="4"/>
      <c r="X418" s="4"/>
      <c r="Y418" s="4"/>
      <c r="Z418" s="4"/>
    </row>
    <row r="419" spans="1:26" ht="15.75" customHeight="1">
      <c r="A419" s="4"/>
      <c r="B419" s="4"/>
      <c r="C419" s="4"/>
      <c r="D419" s="435"/>
      <c r="E419" s="435"/>
      <c r="F419" s="435"/>
      <c r="G419" s="435"/>
      <c r="H419" s="435"/>
      <c r="I419" s="435"/>
      <c r="J419" s="435"/>
      <c r="K419" s="435"/>
      <c r="L419" s="435"/>
      <c r="M419" s="435"/>
      <c r="N419" s="435"/>
      <c r="O419" s="435"/>
      <c r="P419" s="435"/>
      <c r="Q419" s="435"/>
      <c r="R419" s="435"/>
      <c r="S419" s="435"/>
      <c r="T419" s="799"/>
      <c r="U419" s="4"/>
      <c r="V419" s="4"/>
      <c r="W419" s="4"/>
      <c r="X419" s="4"/>
      <c r="Y419" s="4"/>
      <c r="Z419" s="4"/>
    </row>
    <row r="420" spans="1:26" ht="15.75" customHeight="1">
      <c r="A420" s="4"/>
      <c r="B420" s="4"/>
      <c r="C420" s="4"/>
      <c r="D420" s="435"/>
      <c r="E420" s="435"/>
      <c r="F420" s="435"/>
      <c r="G420" s="435"/>
      <c r="H420" s="435"/>
      <c r="I420" s="435"/>
      <c r="J420" s="435"/>
      <c r="K420" s="435"/>
      <c r="L420" s="435"/>
      <c r="M420" s="435"/>
      <c r="N420" s="435"/>
      <c r="O420" s="435"/>
      <c r="P420" s="435"/>
      <c r="Q420" s="435"/>
      <c r="R420" s="435"/>
      <c r="S420" s="435"/>
      <c r="T420" s="799"/>
      <c r="U420" s="4"/>
      <c r="V420" s="4"/>
      <c r="W420" s="4"/>
      <c r="X420" s="4"/>
      <c r="Y420" s="4"/>
      <c r="Z420" s="4"/>
    </row>
    <row r="421" spans="1:26" ht="15.75" customHeight="1">
      <c r="A421" s="4"/>
      <c r="B421" s="4"/>
      <c r="C421" s="4"/>
      <c r="D421" s="435"/>
      <c r="E421" s="435"/>
      <c r="F421" s="435"/>
      <c r="G421" s="435"/>
      <c r="H421" s="435"/>
      <c r="I421" s="435"/>
      <c r="J421" s="435"/>
      <c r="K421" s="435"/>
      <c r="L421" s="435"/>
      <c r="M421" s="435"/>
      <c r="N421" s="435"/>
      <c r="O421" s="435"/>
      <c r="P421" s="435"/>
      <c r="Q421" s="435"/>
      <c r="R421" s="435"/>
      <c r="S421" s="435"/>
      <c r="T421" s="799"/>
      <c r="U421" s="4"/>
      <c r="V421" s="4"/>
      <c r="W421" s="4"/>
      <c r="X421" s="4"/>
      <c r="Y421" s="4"/>
      <c r="Z421" s="4"/>
    </row>
    <row r="422" spans="1:26" ht="15.75" customHeight="1">
      <c r="A422" s="4"/>
      <c r="B422" s="4"/>
      <c r="C422" s="4"/>
      <c r="D422" s="435"/>
      <c r="E422" s="435"/>
      <c r="F422" s="435"/>
      <c r="G422" s="435"/>
      <c r="H422" s="435"/>
      <c r="I422" s="435"/>
      <c r="J422" s="435"/>
      <c r="K422" s="435"/>
      <c r="L422" s="435"/>
      <c r="M422" s="435"/>
      <c r="N422" s="435"/>
      <c r="O422" s="435"/>
      <c r="P422" s="435"/>
      <c r="Q422" s="435"/>
      <c r="R422" s="435"/>
      <c r="S422" s="435"/>
      <c r="T422" s="799"/>
      <c r="U422" s="4"/>
      <c r="V422" s="4"/>
      <c r="W422" s="4"/>
      <c r="X422" s="4"/>
      <c r="Y422" s="4"/>
      <c r="Z422" s="4"/>
    </row>
    <row r="423" spans="1:26" ht="15.75" customHeight="1">
      <c r="A423" s="4"/>
      <c r="B423" s="4"/>
      <c r="C423" s="4"/>
      <c r="D423" s="435"/>
      <c r="E423" s="435"/>
      <c r="F423" s="435"/>
      <c r="G423" s="435"/>
      <c r="H423" s="435"/>
      <c r="I423" s="435"/>
      <c r="J423" s="435"/>
      <c r="K423" s="435"/>
      <c r="L423" s="435"/>
      <c r="M423" s="435"/>
      <c r="N423" s="435"/>
      <c r="O423" s="435"/>
      <c r="P423" s="435"/>
      <c r="Q423" s="435"/>
      <c r="R423" s="435"/>
      <c r="S423" s="435"/>
      <c r="T423" s="799"/>
      <c r="U423" s="4"/>
      <c r="V423" s="4"/>
      <c r="W423" s="4"/>
      <c r="X423" s="4"/>
      <c r="Y423" s="4"/>
      <c r="Z423" s="4"/>
    </row>
    <row r="424" spans="1:26" ht="15.75" customHeight="1">
      <c r="A424" s="4"/>
      <c r="B424" s="4"/>
      <c r="C424" s="4"/>
      <c r="D424" s="435"/>
      <c r="E424" s="435"/>
      <c r="F424" s="435"/>
      <c r="G424" s="435"/>
      <c r="H424" s="435"/>
      <c r="I424" s="435"/>
      <c r="J424" s="435"/>
      <c r="K424" s="435"/>
      <c r="L424" s="435"/>
      <c r="M424" s="435"/>
      <c r="N424" s="435"/>
      <c r="O424" s="435"/>
      <c r="P424" s="435"/>
      <c r="Q424" s="435"/>
      <c r="R424" s="435"/>
      <c r="S424" s="435"/>
      <c r="T424" s="799"/>
      <c r="U424" s="4"/>
      <c r="V424" s="4"/>
      <c r="W424" s="4"/>
      <c r="X424" s="4"/>
      <c r="Y424" s="4"/>
      <c r="Z424" s="4"/>
    </row>
    <row r="425" spans="1:26" ht="15.75" customHeight="1">
      <c r="A425" s="4"/>
      <c r="B425" s="4"/>
      <c r="C425" s="4"/>
      <c r="D425" s="435"/>
      <c r="E425" s="435"/>
      <c r="F425" s="435"/>
      <c r="G425" s="435"/>
      <c r="H425" s="435"/>
      <c r="I425" s="435"/>
      <c r="J425" s="435"/>
      <c r="K425" s="435"/>
      <c r="L425" s="435"/>
      <c r="M425" s="435"/>
      <c r="N425" s="435"/>
      <c r="O425" s="435"/>
      <c r="P425" s="435"/>
      <c r="Q425" s="435"/>
      <c r="R425" s="435"/>
      <c r="S425" s="435"/>
      <c r="T425" s="799"/>
      <c r="U425" s="4"/>
      <c r="V425" s="4"/>
      <c r="W425" s="4"/>
      <c r="X425" s="4"/>
      <c r="Y425" s="4"/>
      <c r="Z425" s="4"/>
    </row>
    <row r="426" spans="1:26" ht="15.75" customHeight="1">
      <c r="A426" s="4"/>
      <c r="B426" s="4"/>
      <c r="C426" s="4"/>
      <c r="D426" s="435"/>
      <c r="E426" s="435"/>
      <c r="F426" s="435"/>
      <c r="G426" s="435"/>
      <c r="H426" s="435"/>
      <c r="I426" s="435"/>
      <c r="J426" s="435"/>
      <c r="K426" s="435"/>
      <c r="L426" s="435"/>
      <c r="M426" s="435"/>
      <c r="N426" s="435"/>
      <c r="O426" s="435"/>
      <c r="P426" s="435"/>
      <c r="Q426" s="435"/>
      <c r="R426" s="435"/>
      <c r="S426" s="435"/>
      <c r="T426" s="799"/>
      <c r="U426" s="4"/>
      <c r="V426" s="4"/>
      <c r="W426" s="4"/>
      <c r="X426" s="4"/>
      <c r="Y426" s="4"/>
      <c r="Z426" s="4"/>
    </row>
    <row r="427" spans="1:26" ht="15.75" customHeight="1">
      <c r="A427" s="4"/>
      <c r="B427" s="4"/>
      <c r="C427" s="4"/>
      <c r="D427" s="435"/>
      <c r="E427" s="435"/>
      <c r="F427" s="435"/>
      <c r="G427" s="435"/>
      <c r="H427" s="435"/>
      <c r="I427" s="435"/>
      <c r="J427" s="435"/>
      <c r="K427" s="435"/>
      <c r="L427" s="435"/>
      <c r="M427" s="435"/>
      <c r="N427" s="435"/>
      <c r="O427" s="435"/>
      <c r="P427" s="435"/>
      <c r="Q427" s="435"/>
      <c r="R427" s="435"/>
      <c r="S427" s="435"/>
      <c r="T427" s="799"/>
      <c r="U427" s="4"/>
      <c r="V427" s="4"/>
      <c r="W427" s="4"/>
      <c r="X427" s="4"/>
      <c r="Y427" s="4"/>
      <c r="Z427" s="4"/>
    </row>
    <row r="428" spans="1:26" ht="15.75" customHeight="1">
      <c r="A428" s="4"/>
      <c r="B428" s="4"/>
      <c r="C428" s="4"/>
      <c r="D428" s="435"/>
      <c r="E428" s="435"/>
      <c r="F428" s="435"/>
      <c r="G428" s="435"/>
      <c r="H428" s="435"/>
      <c r="I428" s="435"/>
      <c r="J428" s="435"/>
      <c r="K428" s="435"/>
      <c r="L428" s="435"/>
      <c r="M428" s="435"/>
      <c r="N428" s="435"/>
      <c r="O428" s="435"/>
      <c r="P428" s="435"/>
      <c r="Q428" s="435"/>
      <c r="R428" s="435"/>
      <c r="S428" s="435"/>
      <c r="T428" s="799"/>
      <c r="U428" s="4"/>
      <c r="V428" s="4"/>
      <c r="W428" s="4"/>
      <c r="X428" s="4"/>
      <c r="Y428" s="4"/>
      <c r="Z428" s="4"/>
    </row>
    <row r="429" spans="1:26" ht="15.75" customHeight="1">
      <c r="A429" s="4"/>
      <c r="B429" s="4"/>
      <c r="C429" s="4"/>
      <c r="D429" s="435"/>
      <c r="E429" s="435"/>
      <c r="F429" s="435"/>
      <c r="G429" s="435"/>
      <c r="H429" s="435"/>
      <c r="I429" s="435"/>
      <c r="J429" s="435"/>
      <c r="K429" s="435"/>
      <c r="L429" s="435"/>
      <c r="M429" s="435"/>
      <c r="N429" s="435"/>
      <c r="O429" s="435"/>
      <c r="P429" s="435"/>
      <c r="Q429" s="435"/>
      <c r="R429" s="435"/>
      <c r="S429" s="435"/>
      <c r="T429" s="799"/>
      <c r="U429" s="4"/>
      <c r="V429" s="4"/>
      <c r="W429" s="4"/>
      <c r="X429" s="4"/>
      <c r="Y429" s="4"/>
      <c r="Z429" s="4"/>
    </row>
    <row r="430" spans="1:26" ht="15.75" customHeight="1">
      <c r="A430" s="4"/>
      <c r="B430" s="4"/>
      <c r="C430" s="4"/>
      <c r="D430" s="435"/>
      <c r="E430" s="435"/>
      <c r="F430" s="435"/>
      <c r="G430" s="435"/>
      <c r="H430" s="435"/>
      <c r="I430" s="435"/>
      <c r="J430" s="435"/>
      <c r="K430" s="435"/>
      <c r="L430" s="435"/>
      <c r="M430" s="435"/>
      <c r="N430" s="435"/>
      <c r="O430" s="435"/>
      <c r="P430" s="435"/>
      <c r="Q430" s="435"/>
      <c r="R430" s="435"/>
      <c r="S430" s="435"/>
      <c r="T430" s="799"/>
      <c r="U430" s="4"/>
      <c r="V430" s="4"/>
      <c r="W430" s="4"/>
      <c r="X430" s="4"/>
      <c r="Y430" s="4"/>
      <c r="Z430" s="4"/>
    </row>
    <row r="431" spans="1:26" ht="15.75" customHeight="1">
      <c r="A431" s="4"/>
      <c r="B431" s="4"/>
      <c r="C431" s="4"/>
      <c r="D431" s="435"/>
      <c r="E431" s="435"/>
      <c r="F431" s="435"/>
      <c r="G431" s="435"/>
      <c r="H431" s="435"/>
      <c r="I431" s="435"/>
      <c r="J431" s="435"/>
      <c r="K431" s="435"/>
      <c r="L431" s="435"/>
      <c r="M431" s="435"/>
      <c r="N431" s="435"/>
      <c r="O431" s="435"/>
      <c r="P431" s="435"/>
      <c r="Q431" s="435"/>
      <c r="R431" s="435"/>
      <c r="S431" s="435"/>
      <c r="T431" s="799"/>
      <c r="U431" s="4"/>
      <c r="V431" s="4"/>
      <c r="W431" s="4"/>
      <c r="X431" s="4"/>
      <c r="Y431" s="4"/>
      <c r="Z431" s="4"/>
    </row>
    <row r="432" spans="1:26" ht="15.75" customHeight="1">
      <c r="A432" s="4"/>
      <c r="B432" s="4"/>
      <c r="C432" s="4"/>
      <c r="D432" s="435"/>
      <c r="E432" s="435"/>
      <c r="F432" s="435"/>
      <c r="G432" s="435"/>
      <c r="H432" s="435"/>
      <c r="I432" s="435"/>
      <c r="J432" s="435"/>
      <c r="K432" s="435"/>
      <c r="L432" s="435"/>
      <c r="M432" s="435"/>
      <c r="N432" s="435"/>
      <c r="O432" s="435"/>
      <c r="P432" s="435"/>
      <c r="Q432" s="435"/>
      <c r="R432" s="435"/>
      <c r="S432" s="435"/>
      <c r="T432" s="799"/>
      <c r="U432" s="4"/>
      <c r="V432" s="4"/>
      <c r="W432" s="4"/>
      <c r="X432" s="4"/>
      <c r="Y432" s="4"/>
      <c r="Z432" s="4"/>
    </row>
    <row r="433" spans="1:26" ht="15.75" customHeight="1">
      <c r="A433" s="4"/>
      <c r="B433" s="4"/>
      <c r="C433" s="4"/>
      <c r="D433" s="435"/>
      <c r="E433" s="435"/>
      <c r="F433" s="435"/>
      <c r="G433" s="435"/>
      <c r="H433" s="435"/>
      <c r="I433" s="435"/>
      <c r="J433" s="435"/>
      <c r="K433" s="435"/>
      <c r="L433" s="435"/>
      <c r="M433" s="435"/>
      <c r="N433" s="435"/>
      <c r="O433" s="435"/>
      <c r="P433" s="435"/>
      <c r="Q433" s="435"/>
      <c r="R433" s="435"/>
      <c r="S433" s="435"/>
      <c r="T433" s="799"/>
      <c r="U433" s="4"/>
      <c r="V433" s="4"/>
      <c r="W433" s="4"/>
      <c r="X433" s="4"/>
      <c r="Y433" s="4"/>
      <c r="Z433" s="4"/>
    </row>
    <row r="434" spans="1:26" ht="15.75" customHeight="1">
      <c r="A434" s="4"/>
      <c r="B434" s="4"/>
      <c r="C434" s="4"/>
      <c r="D434" s="435"/>
      <c r="E434" s="435"/>
      <c r="F434" s="435"/>
      <c r="G434" s="435"/>
      <c r="H434" s="435"/>
      <c r="I434" s="435"/>
      <c r="J434" s="435"/>
      <c r="K434" s="435"/>
      <c r="L434" s="435"/>
      <c r="M434" s="435"/>
      <c r="N434" s="435"/>
      <c r="O434" s="435"/>
      <c r="P434" s="435"/>
      <c r="Q434" s="435"/>
      <c r="R434" s="435"/>
      <c r="S434" s="435"/>
      <c r="T434" s="799"/>
      <c r="U434" s="4"/>
      <c r="V434" s="4"/>
      <c r="W434" s="4"/>
      <c r="X434" s="4"/>
      <c r="Y434" s="4"/>
      <c r="Z434" s="4"/>
    </row>
    <row r="435" spans="1:26" ht="15.75" customHeight="1">
      <c r="A435" s="4"/>
      <c r="B435" s="4"/>
      <c r="C435" s="4"/>
      <c r="D435" s="435"/>
      <c r="E435" s="435"/>
      <c r="F435" s="435"/>
      <c r="G435" s="435"/>
      <c r="H435" s="435"/>
      <c r="I435" s="435"/>
      <c r="J435" s="435"/>
      <c r="K435" s="435"/>
      <c r="L435" s="435"/>
      <c r="M435" s="435"/>
      <c r="N435" s="435"/>
      <c r="O435" s="435"/>
      <c r="P435" s="435"/>
      <c r="Q435" s="435"/>
      <c r="R435" s="435"/>
      <c r="S435" s="435"/>
      <c r="T435" s="799"/>
      <c r="U435" s="4"/>
      <c r="V435" s="4"/>
      <c r="W435" s="4"/>
      <c r="X435" s="4"/>
      <c r="Y435" s="4"/>
      <c r="Z435" s="4"/>
    </row>
    <row r="436" spans="1:26" ht="15.75" customHeight="1">
      <c r="A436" s="4"/>
      <c r="B436" s="4"/>
      <c r="C436" s="4"/>
      <c r="D436" s="435"/>
      <c r="E436" s="435"/>
      <c r="F436" s="435"/>
      <c r="G436" s="435"/>
      <c r="H436" s="435"/>
      <c r="I436" s="435"/>
      <c r="J436" s="435"/>
      <c r="K436" s="435"/>
      <c r="L436" s="435"/>
      <c r="M436" s="435"/>
      <c r="N436" s="435"/>
      <c r="O436" s="435"/>
      <c r="P436" s="435"/>
      <c r="Q436" s="435"/>
      <c r="R436" s="435"/>
      <c r="S436" s="435"/>
      <c r="T436" s="799"/>
      <c r="U436" s="4"/>
      <c r="V436" s="4"/>
      <c r="W436" s="4"/>
      <c r="X436" s="4"/>
      <c r="Y436" s="4"/>
      <c r="Z436" s="4"/>
    </row>
    <row r="437" spans="1:26" ht="15.75" customHeight="1">
      <c r="A437" s="4"/>
      <c r="B437" s="4"/>
      <c r="C437" s="4"/>
      <c r="D437" s="435"/>
      <c r="E437" s="435"/>
      <c r="F437" s="435"/>
      <c r="G437" s="435"/>
      <c r="H437" s="435"/>
      <c r="I437" s="435"/>
      <c r="J437" s="435"/>
      <c r="K437" s="435"/>
      <c r="L437" s="435"/>
      <c r="M437" s="435"/>
      <c r="N437" s="435"/>
      <c r="O437" s="435"/>
      <c r="P437" s="435"/>
      <c r="Q437" s="435"/>
      <c r="R437" s="435"/>
      <c r="S437" s="435"/>
      <c r="T437" s="799"/>
      <c r="U437" s="4"/>
      <c r="V437" s="4"/>
      <c r="W437" s="4"/>
      <c r="X437" s="4"/>
      <c r="Y437" s="4"/>
      <c r="Z437" s="4"/>
    </row>
    <row r="438" spans="1:26" ht="15.75" customHeight="1">
      <c r="A438" s="4"/>
      <c r="B438" s="4"/>
      <c r="C438" s="4"/>
      <c r="D438" s="435"/>
      <c r="E438" s="435"/>
      <c r="F438" s="435"/>
      <c r="G438" s="435"/>
      <c r="H438" s="435"/>
      <c r="I438" s="435"/>
      <c r="J438" s="435"/>
      <c r="K438" s="435"/>
      <c r="L438" s="435"/>
      <c r="M438" s="435"/>
      <c r="N438" s="435"/>
      <c r="O438" s="435"/>
      <c r="P438" s="435"/>
      <c r="Q438" s="435"/>
      <c r="R438" s="435"/>
      <c r="S438" s="435"/>
      <c r="T438" s="799"/>
      <c r="U438" s="4"/>
      <c r="V438" s="4"/>
      <c r="W438" s="4"/>
      <c r="X438" s="4"/>
      <c r="Y438" s="4"/>
      <c r="Z438" s="4"/>
    </row>
    <row r="439" spans="1:26" ht="15.75" customHeight="1">
      <c r="A439" s="4"/>
      <c r="B439" s="4"/>
      <c r="C439" s="4"/>
      <c r="D439" s="435"/>
      <c r="E439" s="435"/>
      <c r="F439" s="435"/>
      <c r="G439" s="435"/>
      <c r="H439" s="435"/>
      <c r="I439" s="435"/>
      <c r="J439" s="435"/>
      <c r="K439" s="435"/>
      <c r="L439" s="435"/>
      <c r="M439" s="435"/>
      <c r="N439" s="435"/>
      <c r="O439" s="435"/>
      <c r="P439" s="435"/>
      <c r="Q439" s="435"/>
      <c r="R439" s="435"/>
      <c r="S439" s="435"/>
      <c r="T439" s="799"/>
      <c r="U439" s="4"/>
      <c r="V439" s="4"/>
      <c r="W439" s="4"/>
      <c r="X439" s="4"/>
      <c r="Y439" s="4"/>
      <c r="Z439" s="4"/>
    </row>
    <row r="440" spans="1:26" ht="15.75" customHeight="1">
      <c r="A440" s="4"/>
      <c r="B440" s="4"/>
      <c r="C440" s="4"/>
      <c r="D440" s="435"/>
      <c r="E440" s="435"/>
      <c r="F440" s="435"/>
      <c r="G440" s="435"/>
      <c r="H440" s="435"/>
      <c r="I440" s="435"/>
      <c r="J440" s="435"/>
      <c r="K440" s="435"/>
      <c r="L440" s="435"/>
      <c r="M440" s="435"/>
      <c r="N440" s="435"/>
      <c r="O440" s="435"/>
      <c r="P440" s="435"/>
      <c r="Q440" s="435"/>
      <c r="R440" s="435"/>
      <c r="S440" s="435"/>
      <c r="T440" s="799"/>
      <c r="U440" s="4"/>
      <c r="V440" s="4"/>
      <c r="W440" s="4"/>
      <c r="X440" s="4"/>
      <c r="Y440" s="4"/>
      <c r="Z440" s="4"/>
    </row>
    <row r="441" spans="1:26" ht="15.75" customHeight="1">
      <c r="A441" s="4"/>
      <c r="B441" s="4"/>
      <c r="C441" s="4"/>
      <c r="D441" s="435"/>
      <c r="E441" s="435"/>
      <c r="F441" s="435"/>
      <c r="G441" s="435"/>
      <c r="H441" s="435"/>
      <c r="I441" s="435"/>
      <c r="J441" s="435"/>
      <c r="K441" s="435"/>
      <c r="L441" s="435"/>
      <c r="M441" s="435"/>
      <c r="N441" s="435"/>
      <c r="O441" s="435"/>
      <c r="P441" s="435"/>
      <c r="Q441" s="435"/>
      <c r="R441" s="435"/>
      <c r="S441" s="435"/>
      <c r="T441" s="799"/>
      <c r="U441" s="4"/>
      <c r="V441" s="4"/>
      <c r="W441" s="4"/>
      <c r="X441" s="4"/>
      <c r="Y441" s="4"/>
      <c r="Z441" s="4"/>
    </row>
    <row r="442" spans="1:26" ht="15.75" customHeight="1">
      <c r="A442" s="4"/>
      <c r="B442" s="4"/>
      <c r="C442" s="4"/>
      <c r="D442" s="435"/>
      <c r="E442" s="435"/>
      <c r="F442" s="435"/>
      <c r="G442" s="435"/>
      <c r="H442" s="435"/>
      <c r="I442" s="435"/>
      <c r="J442" s="435"/>
      <c r="K442" s="435"/>
      <c r="L442" s="435"/>
      <c r="M442" s="435"/>
      <c r="N442" s="435"/>
      <c r="O442" s="435"/>
      <c r="P442" s="435"/>
      <c r="Q442" s="435"/>
      <c r="R442" s="435"/>
      <c r="S442" s="435"/>
      <c r="T442" s="799"/>
      <c r="U442" s="4"/>
      <c r="V442" s="4"/>
      <c r="W442" s="4"/>
      <c r="X442" s="4"/>
      <c r="Y442" s="4"/>
      <c r="Z442" s="4"/>
    </row>
    <row r="443" spans="1:26" ht="15.75" customHeight="1">
      <c r="A443" s="4"/>
      <c r="B443" s="4"/>
      <c r="C443" s="4"/>
      <c r="D443" s="435"/>
      <c r="E443" s="435"/>
      <c r="F443" s="435"/>
      <c r="G443" s="435"/>
      <c r="H443" s="435"/>
      <c r="I443" s="435"/>
      <c r="J443" s="435"/>
      <c r="K443" s="435"/>
      <c r="L443" s="435"/>
      <c r="M443" s="435"/>
      <c r="N443" s="435"/>
      <c r="O443" s="435"/>
      <c r="P443" s="435"/>
      <c r="Q443" s="435"/>
      <c r="R443" s="435"/>
      <c r="S443" s="435"/>
      <c r="T443" s="799"/>
      <c r="U443" s="4"/>
      <c r="V443" s="4"/>
      <c r="W443" s="4"/>
      <c r="X443" s="4"/>
      <c r="Y443" s="4"/>
      <c r="Z443" s="4"/>
    </row>
    <row r="444" spans="1:26" ht="15.75" customHeight="1">
      <c r="A444" s="4"/>
      <c r="B444" s="4"/>
      <c r="C444" s="4"/>
      <c r="D444" s="435"/>
      <c r="E444" s="435"/>
      <c r="F444" s="435"/>
      <c r="G444" s="435"/>
      <c r="H444" s="435"/>
      <c r="I444" s="435"/>
      <c r="J444" s="435"/>
      <c r="K444" s="435"/>
      <c r="L444" s="435"/>
      <c r="M444" s="435"/>
      <c r="N444" s="435"/>
      <c r="O444" s="435"/>
      <c r="P444" s="435"/>
      <c r="Q444" s="435"/>
      <c r="R444" s="435"/>
      <c r="S444" s="435"/>
      <c r="T444" s="799"/>
      <c r="U444" s="4"/>
      <c r="V444" s="4"/>
      <c r="W444" s="4"/>
      <c r="X444" s="4"/>
      <c r="Y444" s="4"/>
      <c r="Z444" s="4"/>
    </row>
    <row r="445" spans="1:26" ht="15.75" customHeight="1">
      <c r="A445" s="4"/>
      <c r="B445" s="4"/>
      <c r="C445" s="4"/>
      <c r="D445" s="435"/>
      <c r="E445" s="435"/>
      <c r="F445" s="435"/>
      <c r="G445" s="435"/>
      <c r="H445" s="435"/>
      <c r="I445" s="435"/>
      <c r="J445" s="435"/>
      <c r="K445" s="435"/>
      <c r="L445" s="435"/>
      <c r="M445" s="435"/>
      <c r="N445" s="435"/>
      <c r="O445" s="435"/>
      <c r="P445" s="435"/>
      <c r="Q445" s="435"/>
      <c r="R445" s="435"/>
      <c r="S445" s="435"/>
      <c r="T445" s="799"/>
      <c r="U445" s="4"/>
      <c r="V445" s="4"/>
      <c r="W445" s="4"/>
      <c r="X445" s="4"/>
      <c r="Y445" s="4"/>
      <c r="Z445" s="4"/>
    </row>
    <row r="446" spans="1:26" ht="15.75" customHeight="1">
      <c r="A446" s="4"/>
      <c r="B446" s="4"/>
      <c r="C446" s="4"/>
      <c r="D446" s="435"/>
      <c r="E446" s="435"/>
      <c r="F446" s="435"/>
      <c r="G446" s="435"/>
      <c r="H446" s="435"/>
      <c r="I446" s="435"/>
      <c r="J446" s="435"/>
      <c r="K446" s="435"/>
      <c r="L446" s="435"/>
      <c r="M446" s="435"/>
      <c r="N446" s="435"/>
      <c r="O446" s="435"/>
      <c r="P446" s="435"/>
      <c r="Q446" s="435"/>
      <c r="R446" s="435"/>
      <c r="S446" s="435"/>
      <c r="T446" s="799"/>
      <c r="U446" s="4"/>
      <c r="V446" s="4"/>
      <c r="W446" s="4"/>
      <c r="X446" s="4"/>
      <c r="Y446" s="4"/>
      <c r="Z446" s="4"/>
    </row>
    <row r="447" spans="1:26" ht="15.75" customHeight="1">
      <c r="A447" s="4"/>
      <c r="B447" s="4"/>
      <c r="C447" s="4"/>
      <c r="D447" s="435"/>
      <c r="E447" s="435"/>
      <c r="F447" s="435"/>
      <c r="G447" s="435"/>
      <c r="H447" s="435"/>
      <c r="I447" s="435"/>
      <c r="J447" s="435"/>
      <c r="K447" s="435"/>
      <c r="L447" s="435"/>
      <c r="M447" s="435"/>
      <c r="N447" s="435"/>
      <c r="O447" s="435"/>
      <c r="P447" s="435"/>
      <c r="Q447" s="435"/>
      <c r="R447" s="435"/>
      <c r="S447" s="435"/>
      <c r="T447" s="799"/>
      <c r="U447" s="4"/>
      <c r="V447" s="4"/>
      <c r="W447" s="4"/>
      <c r="X447" s="4"/>
      <c r="Y447" s="4"/>
      <c r="Z447" s="4"/>
    </row>
    <row r="448" spans="1:26" ht="15.75" customHeight="1">
      <c r="A448" s="4"/>
      <c r="B448" s="4"/>
      <c r="C448" s="4"/>
      <c r="D448" s="435"/>
      <c r="E448" s="435"/>
      <c r="F448" s="435"/>
      <c r="G448" s="435"/>
      <c r="H448" s="435"/>
      <c r="I448" s="435"/>
      <c r="J448" s="435"/>
      <c r="K448" s="435"/>
      <c r="L448" s="435"/>
      <c r="M448" s="435"/>
      <c r="N448" s="435"/>
      <c r="O448" s="435"/>
      <c r="P448" s="435"/>
      <c r="Q448" s="435"/>
      <c r="R448" s="435"/>
      <c r="S448" s="435"/>
      <c r="T448" s="799"/>
      <c r="U448" s="4"/>
      <c r="V448" s="4"/>
      <c r="W448" s="4"/>
      <c r="X448" s="4"/>
      <c r="Y448" s="4"/>
      <c r="Z448" s="4"/>
    </row>
    <row r="449" spans="1:26" ht="15.75" customHeight="1">
      <c r="A449" s="4"/>
      <c r="B449" s="4"/>
      <c r="C449" s="4"/>
      <c r="D449" s="435"/>
      <c r="E449" s="435"/>
      <c r="F449" s="435"/>
      <c r="G449" s="435"/>
      <c r="H449" s="435"/>
      <c r="I449" s="435"/>
      <c r="J449" s="435"/>
      <c r="K449" s="435"/>
      <c r="L449" s="435"/>
      <c r="M449" s="435"/>
      <c r="N449" s="435"/>
      <c r="O449" s="435"/>
      <c r="P449" s="435"/>
      <c r="Q449" s="435"/>
      <c r="R449" s="435"/>
      <c r="S449" s="435"/>
      <c r="T449" s="799"/>
      <c r="U449" s="4"/>
      <c r="V449" s="4"/>
      <c r="W449" s="4"/>
      <c r="X449" s="4"/>
      <c r="Y449" s="4"/>
      <c r="Z449" s="4"/>
    </row>
    <row r="450" spans="1:26" ht="15.75" customHeight="1">
      <c r="A450" s="4"/>
      <c r="B450" s="4"/>
      <c r="C450" s="4"/>
      <c r="D450" s="435"/>
      <c r="E450" s="435"/>
      <c r="F450" s="435"/>
      <c r="G450" s="435"/>
      <c r="H450" s="435"/>
      <c r="I450" s="435"/>
      <c r="J450" s="435"/>
      <c r="K450" s="435"/>
      <c r="L450" s="435"/>
      <c r="M450" s="435"/>
      <c r="N450" s="435"/>
      <c r="O450" s="435"/>
      <c r="P450" s="435"/>
      <c r="Q450" s="435"/>
      <c r="R450" s="435"/>
      <c r="S450" s="435"/>
      <c r="T450" s="799"/>
      <c r="U450" s="4"/>
      <c r="V450" s="4"/>
      <c r="W450" s="4"/>
      <c r="X450" s="4"/>
      <c r="Y450" s="4"/>
      <c r="Z450" s="4"/>
    </row>
    <row r="451" spans="1:26" ht="15.75" customHeight="1">
      <c r="A451" s="4"/>
      <c r="B451" s="4"/>
      <c r="C451" s="4"/>
      <c r="D451" s="435"/>
      <c r="E451" s="435"/>
      <c r="F451" s="435"/>
      <c r="G451" s="435"/>
      <c r="H451" s="435"/>
      <c r="I451" s="435"/>
      <c r="J451" s="435"/>
      <c r="K451" s="435"/>
      <c r="L451" s="435"/>
      <c r="M451" s="435"/>
      <c r="N451" s="435"/>
      <c r="O451" s="435"/>
      <c r="P451" s="435"/>
      <c r="Q451" s="435"/>
      <c r="R451" s="435"/>
      <c r="S451" s="435"/>
      <c r="T451" s="799"/>
      <c r="U451" s="4"/>
      <c r="V451" s="4"/>
      <c r="W451" s="4"/>
      <c r="X451" s="4"/>
      <c r="Y451" s="4"/>
      <c r="Z451" s="4"/>
    </row>
    <row r="452" spans="1:26" ht="15.75" customHeight="1">
      <c r="A452" s="4"/>
      <c r="B452" s="4"/>
      <c r="C452" s="4"/>
      <c r="D452" s="435"/>
      <c r="E452" s="435"/>
      <c r="F452" s="435"/>
      <c r="G452" s="435"/>
      <c r="H452" s="435"/>
      <c r="I452" s="435"/>
      <c r="J452" s="435"/>
      <c r="K452" s="435"/>
      <c r="L452" s="435"/>
      <c r="M452" s="435"/>
      <c r="N452" s="435"/>
      <c r="O452" s="435"/>
      <c r="P452" s="435"/>
      <c r="Q452" s="435"/>
      <c r="R452" s="435"/>
      <c r="S452" s="435"/>
      <c r="T452" s="799"/>
      <c r="U452" s="4"/>
      <c r="V452" s="4"/>
      <c r="W452" s="4"/>
      <c r="X452" s="4"/>
      <c r="Y452" s="4"/>
      <c r="Z452" s="4"/>
    </row>
    <row r="453" spans="1:26" ht="15.75" customHeight="1">
      <c r="A453" s="4"/>
      <c r="B453" s="4"/>
      <c r="C453" s="4"/>
      <c r="D453" s="435"/>
      <c r="E453" s="435"/>
      <c r="F453" s="435"/>
      <c r="G453" s="435"/>
      <c r="H453" s="435"/>
      <c r="I453" s="435"/>
      <c r="J453" s="435"/>
      <c r="K453" s="435"/>
      <c r="L453" s="435"/>
      <c r="M453" s="435"/>
      <c r="N453" s="435"/>
      <c r="O453" s="435"/>
      <c r="P453" s="435"/>
      <c r="Q453" s="435"/>
      <c r="R453" s="435"/>
      <c r="S453" s="435"/>
      <c r="T453" s="799"/>
      <c r="U453" s="4"/>
      <c r="V453" s="4"/>
      <c r="W453" s="4"/>
      <c r="X453" s="4"/>
      <c r="Y453" s="4"/>
      <c r="Z453" s="4"/>
    </row>
    <row r="454" spans="1:26" ht="15.75" customHeight="1">
      <c r="A454" s="4"/>
      <c r="B454" s="4"/>
      <c r="C454" s="4"/>
      <c r="D454" s="435"/>
      <c r="E454" s="435"/>
      <c r="F454" s="435"/>
      <c r="G454" s="435"/>
      <c r="H454" s="435"/>
      <c r="I454" s="435"/>
      <c r="J454" s="435"/>
      <c r="K454" s="435"/>
      <c r="L454" s="435"/>
      <c r="M454" s="435"/>
      <c r="N454" s="435"/>
      <c r="O454" s="435"/>
      <c r="P454" s="435"/>
      <c r="Q454" s="435"/>
      <c r="R454" s="435"/>
      <c r="S454" s="435"/>
      <c r="T454" s="799"/>
      <c r="U454" s="4"/>
      <c r="V454" s="4"/>
      <c r="W454" s="4"/>
      <c r="X454" s="4"/>
      <c r="Y454" s="4"/>
      <c r="Z454" s="4"/>
    </row>
    <row r="455" spans="1:26" ht="15.75" customHeight="1">
      <c r="A455" s="4"/>
      <c r="B455" s="4"/>
      <c r="C455" s="4"/>
      <c r="D455" s="435"/>
      <c r="E455" s="435"/>
      <c r="F455" s="435"/>
      <c r="G455" s="435"/>
      <c r="H455" s="435"/>
      <c r="I455" s="435"/>
      <c r="J455" s="435"/>
      <c r="K455" s="435"/>
      <c r="L455" s="435"/>
      <c r="M455" s="435"/>
      <c r="N455" s="435"/>
      <c r="O455" s="435"/>
      <c r="P455" s="435"/>
      <c r="Q455" s="435"/>
      <c r="R455" s="435"/>
      <c r="S455" s="435"/>
      <c r="T455" s="799"/>
      <c r="U455" s="4"/>
      <c r="V455" s="4"/>
      <c r="W455" s="4"/>
      <c r="X455" s="4"/>
      <c r="Y455" s="4"/>
      <c r="Z455" s="4"/>
    </row>
    <row r="456" spans="1:26" ht="15.75" customHeight="1">
      <c r="A456" s="4"/>
      <c r="B456" s="4"/>
      <c r="C456" s="4"/>
      <c r="D456" s="435"/>
      <c r="E456" s="435"/>
      <c r="F456" s="435"/>
      <c r="G456" s="435"/>
      <c r="H456" s="435"/>
      <c r="I456" s="435"/>
      <c r="J456" s="435"/>
      <c r="K456" s="435"/>
      <c r="L456" s="435"/>
      <c r="M456" s="435"/>
      <c r="N456" s="435"/>
      <c r="O456" s="435"/>
      <c r="P456" s="435"/>
      <c r="Q456" s="435"/>
      <c r="R456" s="435"/>
      <c r="S456" s="435"/>
      <c r="T456" s="799"/>
      <c r="U456" s="4"/>
      <c r="V456" s="4"/>
      <c r="W456" s="4"/>
      <c r="X456" s="4"/>
      <c r="Y456" s="4"/>
      <c r="Z456" s="4"/>
    </row>
    <row r="457" spans="1:26" ht="15.75" customHeight="1">
      <c r="A457" s="4"/>
      <c r="B457" s="4"/>
      <c r="C457" s="4"/>
      <c r="D457" s="435"/>
      <c r="E457" s="435"/>
      <c r="F457" s="435"/>
      <c r="G457" s="435"/>
      <c r="H457" s="435"/>
      <c r="I457" s="435"/>
      <c r="J457" s="435"/>
      <c r="K457" s="435"/>
      <c r="L457" s="435"/>
      <c r="M457" s="435"/>
      <c r="N457" s="435"/>
      <c r="O457" s="435"/>
      <c r="P457" s="435"/>
      <c r="Q457" s="435"/>
      <c r="R457" s="435"/>
      <c r="S457" s="435"/>
      <c r="T457" s="799"/>
      <c r="U457" s="4"/>
      <c r="V457" s="4"/>
      <c r="W457" s="4"/>
      <c r="X457" s="4"/>
      <c r="Y457" s="4"/>
      <c r="Z457" s="4"/>
    </row>
    <row r="458" spans="1:26" ht="15.75" customHeight="1">
      <c r="A458" s="4"/>
      <c r="B458" s="4"/>
      <c r="C458" s="4"/>
      <c r="D458" s="435"/>
      <c r="E458" s="435"/>
      <c r="F458" s="435"/>
      <c r="G458" s="435"/>
      <c r="H458" s="435"/>
      <c r="I458" s="435"/>
      <c r="J458" s="435"/>
      <c r="K458" s="435"/>
      <c r="L458" s="435"/>
      <c r="M458" s="435"/>
      <c r="N458" s="435"/>
      <c r="O458" s="435"/>
      <c r="P458" s="435"/>
      <c r="Q458" s="435"/>
      <c r="R458" s="435"/>
      <c r="S458" s="435"/>
      <c r="T458" s="799"/>
      <c r="U458" s="4"/>
      <c r="V458" s="4"/>
      <c r="W458" s="4"/>
      <c r="X458" s="4"/>
      <c r="Y458" s="4"/>
      <c r="Z458" s="4"/>
    </row>
    <row r="459" spans="1:26" ht="15.75" customHeight="1">
      <c r="A459" s="4"/>
      <c r="B459" s="4"/>
      <c r="C459" s="4"/>
      <c r="D459" s="435"/>
      <c r="E459" s="435"/>
      <c r="F459" s="435"/>
      <c r="G459" s="435"/>
      <c r="H459" s="435"/>
      <c r="I459" s="435"/>
      <c r="J459" s="435"/>
      <c r="K459" s="435"/>
      <c r="L459" s="435"/>
      <c r="M459" s="435"/>
      <c r="N459" s="435"/>
      <c r="O459" s="435"/>
      <c r="P459" s="435"/>
      <c r="Q459" s="435"/>
      <c r="R459" s="435"/>
      <c r="S459" s="435"/>
      <c r="T459" s="799"/>
      <c r="U459" s="4"/>
      <c r="V459" s="4"/>
      <c r="W459" s="4"/>
      <c r="X459" s="4"/>
      <c r="Y459" s="4"/>
      <c r="Z459" s="4"/>
    </row>
    <row r="460" spans="1:26" ht="15.75" customHeight="1">
      <c r="A460" s="4"/>
      <c r="B460" s="4"/>
      <c r="C460" s="4"/>
      <c r="D460" s="435"/>
      <c r="E460" s="435"/>
      <c r="F460" s="435"/>
      <c r="G460" s="435"/>
      <c r="H460" s="435"/>
      <c r="I460" s="435"/>
      <c r="J460" s="435"/>
      <c r="K460" s="435"/>
      <c r="L460" s="435"/>
      <c r="M460" s="435"/>
      <c r="N460" s="435"/>
      <c r="O460" s="435"/>
      <c r="P460" s="435"/>
      <c r="Q460" s="435"/>
      <c r="R460" s="435"/>
      <c r="S460" s="435"/>
      <c r="T460" s="799"/>
      <c r="U460" s="4"/>
      <c r="V460" s="4"/>
      <c r="W460" s="4"/>
      <c r="X460" s="4"/>
      <c r="Y460" s="4"/>
      <c r="Z460" s="4"/>
    </row>
    <row r="461" spans="1:26" ht="15.75" customHeight="1">
      <c r="A461" s="4"/>
      <c r="B461" s="4"/>
      <c r="C461" s="4"/>
      <c r="D461" s="435"/>
      <c r="E461" s="435"/>
      <c r="F461" s="435"/>
      <c r="G461" s="435"/>
      <c r="H461" s="435"/>
      <c r="I461" s="435"/>
      <c r="J461" s="435"/>
      <c r="K461" s="435"/>
      <c r="L461" s="435"/>
      <c r="M461" s="435"/>
      <c r="N461" s="435"/>
      <c r="O461" s="435"/>
      <c r="P461" s="435"/>
      <c r="Q461" s="435"/>
      <c r="R461" s="435"/>
      <c r="S461" s="435"/>
      <c r="T461" s="799"/>
      <c r="U461" s="4"/>
      <c r="V461" s="4"/>
      <c r="W461" s="4"/>
      <c r="X461" s="4"/>
      <c r="Y461" s="4"/>
      <c r="Z461" s="4"/>
    </row>
    <row r="462" spans="1:26" ht="15.75" customHeight="1">
      <c r="A462" s="4"/>
      <c r="B462" s="4"/>
      <c r="C462" s="4"/>
      <c r="D462" s="435"/>
      <c r="E462" s="435"/>
      <c r="F462" s="435"/>
      <c r="G462" s="435"/>
      <c r="H462" s="435"/>
      <c r="I462" s="435"/>
      <c r="J462" s="435"/>
      <c r="K462" s="435"/>
      <c r="L462" s="435"/>
      <c r="M462" s="435"/>
      <c r="N462" s="435"/>
      <c r="O462" s="435"/>
      <c r="P462" s="435"/>
      <c r="Q462" s="435"/>
      <c r="R462" s="435"/>
      <c r="S462" s="435"/>
      <c r="T462" s="799"/>
      <c r="U462" s="4"/>
      <c r="V462" s="4"/>
      <c r="W462" s="4"/>
      <c r="X462" s="4"/>
      <c r="Y462" s="4"/>
      <c r="Z462" s="4"/>
    </row>
    <row r="463" spans="1:26" ht="15.75" customHeight="1">
      <c r="A463" s="4"/>
      <c r="B463" s="4"/>
      <c r="C463" s="4"/>
      <c r="D463" s="435"/>
      <c r="E463" s="435"/>
      <c r="F463" s="435"/>
      <c r="G463" s="435"/>
      <c r="H463" s="435"/>
      <c r="I463" s="435"/>
      <c r="J463" s="435"/>
      <c r="K463" s="435"/>
      <c r="L463" s="435"/>
      <c r="M463" s="435"/>
      <c r="N463" s="435"/>
      <c r="O463" s="435"/>
      <c r="P463" s="435"/>
      <c r="Q463" s="435"/>
      <c r="R463" s="435"/>
      <c r="S463" s="435"/>
      <c r="T463" s="799"/>
      <c r="U463" s="4"/>
      <c r="V463" s="4"/>
      <c r="W463" s="4"/>
      <c r="X463" s="4"/>
      <c r="Y463" s="4"/>
      <c r="Z463" s="4"/>
    </row>
    <row r="464" spans="1:26" ht="15.75" customHeight="1">
      <c r="A464" s="4"/>
      <c r="B464" s="4"/>
      <c r="C464" s="4"/>
      <c r="D464" s="435"/>
      <c r="E464" s="435"/>
      <c r="F464" s="435"/>
      <c r="G464" s="435"/>
      <c r="H464" s="435"/>
      <c r="I464" s="435"/>
      <c r="J464" s="435"/>
      <c r="K464" s="435"/>
      <c r="L464" s="435"/>
      <c r="M464" s="435"/>
      <c r="N464" s="435"/>
      <c r="O464" s="435"/>
      <c r="P464" s="435"/>
      <c r="Q464" s="435"/>
      <c r="R464" s="435"/>
      <c r="S464" s="435"/>
      <c r="T464" s="799"/>
      <c r="U464" s="4"/>
      <c r="V464" s="4"/>
      <c r="W464" s="4"/>
      <c r="X464" s="4"/>
      <c r="Y464" s="4"/>
      <c r="Z464" s="4"/>
    </row>
    <row r="465" spans="1:26" ht="15.75" customHeight="1">
      <c r="A465" s="4"/>
      <c r="B465" s="4"/>
      <c r="C465" s="4"/>
      <c r="D465" s="435"/>
      <c r="E465" s="435"/>
      <c r="F465" s="435"/>
      <c r="G465" s="435"/>
      <c r="H465" s="435"/>
      <c r="I465" s="435"/>
      <c r="J465" s="435"/>
      <c r="K465" s="435"/>
      <c r="L465" s="435"/>
      <c r="M465" s="435"/>
      <c r="N465" s="435"/>
      <c r="O465" s="435"/>
      <c r="P465" s="435"/>
      <c r="Q465" s="435"/>
      <c r="R465" s="435"/>
      <c r="S465" s="435"/>
      <c r="T465" s="799"/>
      <c r="U465" s="4"/>
      <c r="V465" s="4"/>
      <c r="W465" s="4"/>
      <c r="X465" s="4"/>
      <c r="Y465" s="4"/>
      <c r="Z465" s="4"/>
    </row>
    <row r="466" spans="1:26" ht="15.75" customHeight="1">
      <c r="A466" s="4"/>
      <c r="B466" s="4"/>
      <c r="C466" s="4"/>
      <c r="D466" s="435"/>
      <c r="E466" s="435"/>
      <c r="F466" s="435"/>
      <c r="G466" s="435"/>
      <c r="H466" s="435"/>
      <c r="I466" s="435"/>
      <c r="J466" s="435"/>
      <c r="K466" s="435"/>
      <c r="L466" s="435"/>
      <c r="M466" s="435"/>
      <c r="N466" s="435"/>
      <c r="O466" s="435"/>
      <c r="P466" s="435"/>
      <c r="Q466" s="435"/>
      <c r="R466" s="435"/>
      <c r="S466" s="435"/>
      <c r="T466" s="799"/>
      <c r="U466" s="4"/>
      <c r="V466" s="4"/>
      <c r="W466" s="4"/>
      <c r="X466" s="4"/>
      <c r="Y466" s="4"/>
      <c r="Z466" s="4"/>
    </row>
    <row r="467" spans="1:26" ht="15.75" customHeight="1">
      <c r="A467" s="4"/>
      <c r="B467" s="4"/>
      <c r="C467" s="4"/>
      <c r="D467" s="435"/>
      <c r="E467" s="435"/>
      <c r="F467" s="435"/>
      <c r="G467" s="435"/>
      <c r="H467" s="435"/>
      <c r="I467" s="435"/>
      <c r="J467" s="435"/>
      <c r="K467" s="435"/>
      <c r="L467" s="435"/>
      <c r="M467" s="435"/>
      <c r="N467" s="435"/>
      <c r="O467" s="435"/>
      <c r="P467" s="435"/>
      <c r="Q467" s="435"/>
      <c r="R467" s="435"/>
      <c r="S467" s="435"/>
      <c r="T467" s="799"/>
      <c r="U467" s="4"/>
      <c r="V467" s="4"/>
      <c r="W467" s="4"/>
      <c r="X467" s="4"/>
      <c r="Y467" s="4"/>
      <c r="Z467" s="4"/>
    </row>
    <row r="468" spans="1:26" ht="15.75" customHeight="1">
      <c r="A468" s="4"/>
      <c r="B468" s="4"/>
      <c r="C468" s="4"/>
      <c r="D468" s="435"/>
      <c r="E468" s="435"/>
      <c r="F468" s="435"/>
      <c r="G468" s="435"/>
      <c r="H468" s="435"/>
      <c r="I468" s="435"/>
      <c r="J468" s="435"/>
      <c r="K468" s="435"/>
      <c r="L468" s="435"/>
      <c r="M468" s="435"/>
      <c r="N468" s="435"/>
      <c r="O468" s="435"/>
      <c r="P468" s="435"/>
      <c r="Q468" s="435"/>
      <c r="R468" s="435"/>
      <c r="S468" s="435"/>
      <c r="T468" s="799"/>
      <c r="U468" s="4"/>
      <c r="V468" s="4"/>
      <c r="W468" s="4"/>
      <c r="X468" s="4"/>
      <c r="Y468" s="4"/>
      <c r="Z468" s="4"/>
    </row>
    <row r="469" spans="1:26" ht="15.75" customHeight="1">
      <c r="A469" s="4"/>
      <c r="B469" s="4"/>
      <c r="C469" s="4"/>
      <c r="D469" s="435"/>
      <c r="E469" s="435"/>
      <c r="F469" s="435"/>
      <c r="G469" s="435"/>
      <c r="H469" s="435"/>
      <c r="I469" s="435"/>
      <c r="J469" s="435"/>
      <c r="K469" s="435"/>
      <c r="L469" s="435"/>
      <c r="M469" s="435"/>
      <c r="N469" s="435"/>
      <c r="O469" s="435"/>
      <c r="P469" s="435"/>
      <c r="Q469" s="435"/>
      <c r="R469" s="435"/>
      <c r="S469" s="435"/>
      <c r="T469" s="799"/>
      <c r="U469" s="4"/>
      <c r="V469" s="4"/>
      <c r="W469" s="4"/>
      <c r="X469" s="4"/>
      <c r="Y469" s="4"/>
      <c r="Z469" s="4"/>
    </row>
    <row r="470" spans="1:26" ht="15.75" customHeight="1">
      <c r="A470" s="4"/>
      <c r="B470" s="4"/>
      <c r="C470" s="4"/>
      <c r="D470" s="435"/>
      <c r="E470" s="435"/>
      <c r="F470" s="435"/>
      <c r="G470" s="435"/>
      <c r="H470" s="435"/>
      <c r="I470" s="435"/>
      <c r="J470" s="435"/>
      <c r="K470" s="435"/>
      <c r="L470" s="435"/>
      <c r="M470" s="435"/>
      <c r="N470" s="435"/>
      <c r="O470" s="435"/>
      <c r="P470" s="435"/>
      <c r="Q470" s="435"/>
      <c r="R470" s="435"/>
      <c r="S470" s="435"/>
      <c r="T470" s="799"/>
      <c r="U470" s="4"/>
      <c r="V470" s="4"/>
      <c r="W470" s="4"/>
      <c r="X470" s="4"/>
      <c r="Y470" s="4"/>
      <c r="Z470" s="4"/>
    </row>
    <row r="471" spans="1:26" ht="15.75" customHeight="1">
      <c r="A471" s="4"/>
      <c r="B471" s="4"/>
      <c r="C471" s="4"/>
      <c r="D471" s="435"/>
      <c r="E471" s="435"/>
      <c r="F471" s="435"/>
      <c r="G471" s="435"/>
      <c r="H471" s="435"/>
      <c r="I471" s="435"/>
      <c r="J471" s="435"/>
      <c r="K471" s="435"/>
      <c r="L471" s="435"/>
      <c r="M471" s="435"/>
      <c r="N471" s="435"/>
      <c r="O471" s="435"/>
      <c r="P471" s="435"/>
      <c r="Q471" s="435"/>
      <c r="R471" s="435"/>
      <c r="S471" s="435"/>
      <c r="T471" s="799"/>
      <c r="U471" s="4"/>
      <c r="V471" s="4"/>
      <c r="W471" s="4"/>
      <c r="X471" s="4"/>
      <c r="Y471" s="4"/>
      <c r="Z471" s="4"/>
    </row>
    <row r="472" spans="1:26" ht="15.75" customHeight="1">
      <c r="A472" s="4"/>
      <c r="B472" s="4"/>
      <c r="C472" s="4"/>
      <c r="D472" s="435"/>
      <c r="E472" s="435"/>
      <c r="F472" s="435"/>
      <c r="G472" s="435"/>
      <c r="H472" s="435"/>
      <c r="I472" s="435"/>
      <c r="J472" s="435"/>
      <c r="K472" s="435"/>
      <c r="L472" s="435"/>
      <c r="M472" s="435"/>
      <c r="N472" s="435"/>
      <c r="O472" s="435"/>
      <c r="P472" s="435"/>
      <c r="Q472" s="435"/>
      <c r="R472" s="435"/>
      <c r="S472" s="435"/>
      <c r="T472" s="799"/>
      <c r="U472" s="4"/>
      <c r="V472" s="4"/>
      <c r="W472" s="4"/>
      <c r="X472" s="4"/>
      <c r="Y472" s="4"/>
      <c r="Z472" s="4"/>
    </row>
    <row r="473" spans="1:26" ht="15.75" customHeight="1">
      <c r="A473" s="4"/>
      <c r="B473" s="4"/>
      <c r="C473" s="4"/>
      <c r="D473" s="435"/>
      <c r="E473" s="435"/>
      <c r="F473" s="435"/>
      <c r="G473" s="435"/>
      <c r="H473" s="435"/>
      <c r="I473" s="435"/>
      <c r="J473" s="435"/>
      <c r="K473" s="435"/>
      <c r="L473" s="435"/>
      <c r="M473" s="435"/>
      <c r="N473" s="435"/>
      <c r="O473" s="435"/>
      <c r="P473" s="435"/>
      <c r="Q473" s="435"/>
      <c r="R473" s="435"/>
      <c r="S473" s="435"/>
      <c r="T473" s="799"/>
      <c r="U473" s="4"/>
      <c r="V473" s="4"/>
      <c r="W473" s="4"/>
      <c r="X473" s="4"/>
      <c r="Y473" s="4"/>
      <c r="Z473" s="4"/>
    </row>
    <row r="474" spans="1:26" ht="15.75" customHeight="1">
      <c r="A474" s="4"/>
      <c r="B474" s="4"/>
      <c r="C474" s="4"/>
      <c r="D474" s="435"/>
      <c r="E474" s="435"/>
      <c r="F474" s="435"/>
      <c r="G474" s="435"/>
      <c r="H474" s="435"/>
      <c r="I474" s="435"/>
      <c r="J474" s="435"/>
      <c r="K474" s="435"/>
      <c r="L474" s="435"/>
      <c r="M474" s="435"/>
      <c r="N474" s="435"/>
      <c r="O474" s="435"/>
      <c r="P474" s="435"/>
      <c r="Q474" s="435"/>
      <c r="R474" s="435"/>
      <c r="S474" s="435"/>
      <c r="T474" s="799"/>
      <c r="U474" s="4"/>
      <c r="V474" s="4"/>
      <c r="W474" s="4"/>
      <c r="X474" s="4"/>
      <c r="Y474" s="4"/>
      <c r="Z474" s="4"/>
    </row>
    <row r="475" spans="1:26" ht="15.75" customHeight="1">
      <c r="A475" s="4"/>
      <c r="B475" s="4"/>
      <c r="C475" s="4"/>
      <c r="D475" s="435"/>
      <c r="E475" s="435"/>
      <c r="F475" s="435"/>
      <c r="G475" s="435"/>
      <c r="H475" s="435"/>
      <c r="I475" s="435"/>
      <c r="J475" s="435"/>
      <c r="K475" s="435"/>
      <c r="L475" s="435"/>
      <c r="M475" s="435"/>
      <c r="N475" s="435"/>
      <c r="O475" s="435"/>
      <c r="P475" s="435"/>
      <c r="Q475" s="435"/>
      <c r="R475" s="435"/>
      <c r="S475" s="435"/>
      <c r="T475" s="799"/>
      <c r="U475" s="4"/>
      <c r="V475" s="4"/>
      <c r="W475" s="4"/>
      <c r="X475" s="4"/>
      <c r="Y475" s="4"/>
      <c r="Z475" s="4"/>
    </row>
    <row r="476" spans="1:26" ht="15.75" customHeight="1">
      <c r="A476" s="4"/>
      <c r="B476" s="4"/>
      <c r="C476" s="4"/>
      <c r="D476" s="435"/>
      <c r="E476" s="435"/>
      <c r="F476" s="435"/>
      <c r="G476" s="435"/>
      <c r="H476" s="435"/>
      <c r="I476" s="435"/>
      <c r="J476" s="435"/>
      <c r="K476" s="435"/>
      <c r="L476" s="435"/>
      <c r="M476" s="435"/>
      <c r="N476" s="435"/>
      <c r="O476" s="435"/>
      <c r="P476" s="435"/>
      <c r="Q476" s="435"/>
      <c r="R476" s="435"/>
      <c r="S476" s="435"/>
      <c r="T476" s="799"/>
      <c r="U476" s="4"/>
      <c r="V476" s="4"/>
      <c r="W476" s="4"/>
      <c r="X476" s="4"/>
      <c r="Y476" s="4"/>
      <c r="Z476" s="4"/>
    </row>
    <row r="477" spans="1:26" ht="15.75" customHeight="1">
      <c r="A477" s="4"/>
      <c r="B477" s="4"/>
      <c r="C477" s="4"/>
      <c r="D477" s="435"/>
      <c r="E477" s="435"/>
      <c r="F477" s="435"/>
      <c r="G477" s="435"/>
      <c r="H477" s="435"/>
      <c r="I477" s="435"/>
      <c r="J477" s="435"/>
      <c r="K477" s="435"/>
      <c r="L477" s="435"/>
      <c r="M477" s="435"/>
      <c r="N477" s="435"/>
      <c r="O477" s="435"/>
      <c r="P477" s="435"/>
      <c r="Q477" s="435"/>
      <c r="R477" s="435"/>
      <c r="S477" s="435"/>
      <c r="T477" s="799"/>
      <c r="U477" s="4"/>
      <c r="V477" s="4"/>
      <c r="W477" s="4"/>
      <c r="X477" s="4"/>
      <c r="Y477" s="4"/>
      <c r="Z477" s="4"/>
    </row>
    <row r="478" spans="1:26" ht="15.75" customHeight="1">
      <c r="A478" s="4"/>
      <c r="B478" s="4"/>
      <c r="C478" s="4"/>
      <c r="D478" s="435"/>
      <c r="E478" s="435"/>
      <c r="F478" s="435"/>
      <c r="G478" s="435"/>
      <c r="H478" s="435"/>
      <c r="I478" s="435"/>
      <c r="J478" s="435"/>
      <c r="K478" s="435"/>
      <c r="L478" s="435"/>
      <c r="M478" s="435"/>
      <c r="N478" s="435"/>
      <c r="O478" s="435"/>
      <c r="P478" s="435"/>
      <c r="Q478" s="435"/>
      <c r="R478" s="435"/>
      <c r="S478" s="435"/>
      <c r="T478" s="799"/>
      <c r="U478" s="4"/>
      <c r="V478" s="4"/>
      <c r="W478" s="4"/>
      <c r="X478" s="4"/>
      <c r="Y478" s="4"/>
      <c r="Z478" s="4"/>
    </row>
    <row r="479" spans="1:26" ht="15.75" customHeight="1">
      <c r="A479" s="4"/>
      <c r="B479" s="4"/>
      <c r="C479" s="4"/>
      <c r="D479" s="435"/>
      <c r="E479" s="435"/>
      <c r="F479" s="435"/>
      <c r="G479" s="435"/>
      <c r="H479" s="435"/>
      <c r="I479" s="435"/>
      <c r="J479" s="435"/>
      <c r="K479" s="435"/>
      <c r="L479" s="435"/>
      <c r="M479" s="435"/>
      <c r="N479" s="435"/>
      <c r="O479" s="435"/>
      <c r="P479" s="435"/>
      <c r="Q479" s="435"/>
      <c r="R479" s="435"/>
      <c r="S479" s="435"/>
      <c r="T479" s="799"/>
      <c r="U479" s="4"/>
      <c r="V479" s="4"/>
      <c r="W479" s="4"/>
      <c r="X479" s="4"/>
      <c r="Y479" s="4"/>
      <c r="Z479" s="4"/>
    </row>
    <row r="480" spans="1:26" ht="15.75" customHeight="1">
      <c r="A480" s="4"/>
      <c r="B480" s="4"/>
      <c r="C480" s="4"/>
      <c r="D480" s="435"/>
      <c r="E480" s="435"/>
      <c r="F480" s="435"/>
      <c r="G480" s="435"/>
      <c r="H480" s="435"/>
      <c r="I480" s="435"/>
      <c r="J480" s="435"/>
      <c r="K480" s="435"/>
      <c r="L480" s="435"/>
      <c r="M480" s="435"/>
      <c r="N480" s="435"/>
      <c r="O480" s="435"/>
      <c r="P480" s="435"/>
      <c r="Q480" s="435"/>
      <c r="R480" s="435"/>
      <c r="S480" s="435"/>
      <c r="T480" s="799"/>
      <c r="U480" s="4"/>
      <c r="V480" s="4"/>
      <c r="W480" s="4"/>
      <c r="X480" s="4"/>
      <c r="Y480" s="4"/>
      <c r="Z480" s="4"/>
    </row>
    <row r="481" spans="1:26" ht="15.75" customHeight="1">
      <c r="A481" s="4"/>
      <c r="B481" s="4"/>
      <c r="C481" s="4"/>
      <c r="D481" s="435"/>
      <c r="E481" s="435"/>
      <c r="F481" s="435"/>
      <c r="G481" s="435"/>
      <c r="H481" s="435"/>
      <c r="I481" s="435"/>
      <c r="J481" s="435"/>
      <c r="K481" s="435"/>
      <c r="L481" s="435"/>
      <c r="M481" s="435"/>
      <c r="N481" s="435"/>
      <c r="O481" s="435"/>
      <c r="P481" s="435"/>
      <c r="Q481" s="435"/>
      <c r="R481" s="435"/>
      <c r="S481" s="435"/>
      <c r="T481" s="799"/>
      <c r="U481" s="4"/>
      <c r="V481" s="4"/>
      <c r="W481" s="4"/>
      <c r="X481" s="4"/>
      <c r="Y481" s="4"/>
      <c r="Z481" s="4"/>
    </row>
    <row r="482" spans="1:26" ht="15.75" customHeight="1">
      <c r="A482" s="4"/>
      <c r="B482" s="4"/>
      <c r="C482" s="4"/>
      <c r="D482" s="435"/>
      <c r="E482" s="435"/>
      <c r="F482" s="435"/>
      <c r="G482" s="435"/>
      <c r="H482" s="435"/>
      <c r="I482" s="435"/>
      <c r="J482" s="435"/>
      <c r="K482" s="435"/>
      <c r="L482" s="435"/>
      <c r="M482" s="435"/>
      <c r="N482" s="435"/>
      <c r="O482" s="435"/>
      <c r="P482" s="435"/>
      <c r="Q482" s="435"/>
      <c r="R482" s="435"/>
      <c r="S482" s="435"/>
      <c r="T482" s="799"/>
      <c r="U482" s="4"/>
      <c r="V482" s="4"/>
      <c r="W482" s="4"/>
      <c r="X482" s="4"/>
      <c r="Y482" s="4"/>
      <c r="Z482" s="4"/>
    </row>
    <row r="483" spans="1:26" ht="15.75" customHeight="1">
      <c r="A483" s="4"/>
      <c r="B483" s="4"/>
      <c r="C483" s="4"/>
      <c r="D483" s="435"/>
      <c r="E483" s="435"/>
      <c r="F483" s="435"/>
      <c r="G483" s="435"/>
      <c r="H483" s="435"/>
      <c r="I483" s="435"/>
      <c r="J483" s="435"/>
      <c r="K483" s="435"/>
      <c r="L483" s="435"/>
      <c r="M483" s="435"/>
      <c r="N483" s="435"/>
      <c r="O483" s="435"/>
      <c r="P483" s="435"/>
      <c r="Q483" s="435"/>
      <c r="R483" s="435"/>
      <c r="S483" s="435"/>
      <c r="T483" s="799"/>
      <c r="U483" s="4"/>
      <c r="V483" s="4"/>
      <c r="W483" s="4"/>
      <c r="X483" s="4"/>
      <c r="Y483" s="4"/>
      <c r="Z483" s="4"/>
    </row>
    <row r="484" spans="1:26" ht="15.75" customHeight="1">
      <c r="A484" s="4"/>
      <c r="B484" s="4"/>
      <c r="C484" s="4"/>
      <c r="D484" s="435"/>
      <c r="E484" s="435"/>
      <c r="F484" s="435"/>
      <c r="G484" s="435"/>
      <c r="H484" s="435"/>
      <c r="I484" s="435"/>
      <c r="J484" s="435"/>
      <c r="K484" s="435"/>
      <c r="L484" s="435"/>
      <c r="M484" s="435"/>
      <c r="N484" s="435"/>
      <c r="O484" s="435"/>
      <c r="P484" s="435"/>
      <c r="Q484" s="435"/>
      <c r="R484" s="435"/>
      <c r="S484" s="435"/>
      <c r="T484" s="799"/>
      <c r="U484" s="4"/>
      <c r="V484" s="4"/>
      <c r="W484" s="4"/>
      <c r="X484" s="4"/>
      <c r="Y484" s="4"/>
      <c r="Z484" s="4"/>
    </row>
    <row r="485" spans="1:26" ht="15.75" customHeight="1">
      <c r="A485" s="4"/>
      <c r="B485" s="4"/>
      <c r="C485" s="4"/>
      <c r="D485" s="435"/>
      <c r="E485" s="435"/>
      <c r="F485" s="435"/>
      <c r="G485" s="435"/>
      <c r="H485" s="435"/>
      <c r="I485" s="435"/>
      <c r="J485" s="435"/>
      <c r="K485" s="435"/>
      <c r="L485" s="435"/>
      <c r="M485" s="435"/>
      <c r="N485" s="435"/>
      <c r="O485" s="435"/>
      <c r="P485" s="435"/>
      <c r="Q485" s="435"/>
      <c r="R485" s="435"/>
      <c r="S485" s="435"/>
      <c r="T485" s="799"/>
      <c r="U485" s="4"/>
      <c r="V485" s="4"/>
      <c r="W485" s="4"/>
      <c r="X485" s="4"/>
      <c r="Y485" s="4"/>
      <c r="Z485" s="4"/>
    </row>
    <row r="486" spans="1:26" ht="15.75" customHeight="1">
      <c r="A486" s="4"/>
      <c r="B486" s="4"/>
      <c r="C486" s="4"/>
      <c r="D486" s="435"/>
      <c r="E486" s="435"/>
      <c r="F486" s="435"/>
      <c r="G486" s="435"/>
      <c r="H486" s="435"/>
      <c r="I486" s="435"/>
      <c r="J486" s="435"/>
      <c r="K486" s="435"/>
      <c r="L486" s="435"/>
      <c r="M486" s="435"/>
      <c r="N486" s="435"/>
      <c r="O486" s="435"/>
      <c r="P486" s="435"/>
      <c r="Q486" s="435"/>
      <c r="R486" s="435"/>
      <c r="S486" s="435"/>
      <c r="T486" s="799"/>
      <c r="U486" s="4"/>
      <c r="V486" s="4"/>
      <c r="W486" s="4"/>
      <c r="X486" s="4"/>
      <c r="Y486" s="4"/>
      <c r="Z486" s="4"/>
    </row>
    <row r="487" spans="1:26" ht="15.75" customHeight="1">
      <c r="A487" s="4"/>
      <c r="B487" s="4"/>
      <c r="C487" s="4"/>
      <c r="D487" s="435"/>
      <c r="E487" s="435"/>
      <c r="F487" s="435"/>
      <c r="G487" s="435"/>
      <c r="H487" s="435"/>
      <c r="I487" s="435"/>
      <c r="J487" s="435"/>
      <c r="K487" s="435"/>
      <c r="L487" s="435"/>
      <c r="M487" s="435"/>
      <c r="N487" s="435"/>
      <c r="O487" s="435"/>
      <c r="P487" s="435"/>
      <c r="Q487" s="435"/>
      <c r="R487" s="435"/>
      <c r="S487" s="435"/>
      <c r="T487" s="799"/>
      <c r="U487" s="4"/>
      <c r="V487" s="4"/>
      <c r="W487" s="4"/>
      <c r="X487" s="4"/>
      <c r="Y487" s="4"/>
      <c r="Z487" s="4"/>
    </row>
    <row r="488" spans="1:26" ht="15.75" customHeight="1">
      <c r="A488" s="4"/>
      <c r="B488" s="4"/>
      <c r="C488" s="4"/>
      <c r="D488" s="435"/>
      <c r="E488" s="435"/>
      <c r="F488" s="435"/>
      <c r="G488" s="435"/>
      <c r="H488" s="435"/>
      <c r="I488" s="435"/>
      <c r="J488" s="435"/>
      <c r="K488" s="435"/>
      <c r="L488" s="435"/>
      <c r="M488" s="435"/>
      <c r="N488" s="435"/>
      <c r="O488" s="435"/>
      <c r="P488" s="435"/>
      <c r="Q488" s="435"/>
      <c r="R488" s="435"/>
      <c r="S488" s="435"/>
      <c r="T488" s="799"/>
      <c r="U488" s="4"/>
      <c r="V488" s="4"/>
      <c r="W488" s="4"/>
      <c r="X488" s="4"/>
      <c r="Y488" s="4"/>
      <c r="Z488" s="4"/>
    </row>
    <row r="489" spans="1:26" ht="15.75" customHeight="1">
      <c r="A489" s="4"/>
      <c r="B489" s="4"/>
      <c r="C489" s="4"/>
      <c r="D489" s="435"/>
      <c r="E489" s="435"/>
      <c r="F489" s="435"/>
      <c r="G489" s="435"/>
      <c r="H489" s="435"/>
      <c r="I489" s="435"/>
      <c r="J489" s="435"/>
      <c r="K489" s="435"/>
      <c r="L489" s="435"/>
      <c r="M489" s="435"/>
      <c r="N489" s="435"/>
      <c r="O489" s="435"/>
      <c r="P489" s="435"/>
      <c r="Q489" s="435"/>
      <c r="R489" s="435"/>
      <c r="S489" s="435"/>
      <c r="T489" s="799"/>
      <c r="U489" s="4"/>
      <c r="V489" s="4"/>
      <c r="W489" s="4"/>
      <c r="X489" s="4"/>
      <c r="Y489" s="4"/>
      <c r="Z489" s="4"/>
    </row>
    <row r="490" spans="1:26" ht="15.75" customHeight="1">
      <c r="A490" s="4"/>
      <c r="B490" s="4"/>
      <c r="C490" s="4"/>
      <c r="D490" s="435"/>
      <c r="E490" s="435"/>
      <c r="F490" s="435"/>
      <c r="G490" s="435"/>
      <c r="H490" s="435"/>
      <c r="I490" s="435"/>
      <c r="J490" s="435"/>
      <c r="K490" s="435"/>
      <c r="L490" s="435"/>
      <c r="M490" s="435"/>
      <c r="N490" s="435"/>
      <c r="O490" s="435"/>
      <c r="P490" s="435"/>
      <c r="Q490" s="435"/>
      <c r="R490" s="435"/>
      <c r="S490" s="435"/>
      <c r="T490" s="799"/>
      <c r="U490" s="4"/>
      <c r="V490" s="4"/>
      <c r="W490" s="4"/>
      <c r="X490" s="4"/>
      <c r="Y490" s="4"/>
      <c r="Z490" s="4"/>
    </row>
    <row r="491" spans="1:26" ht="15.75" customHeight="1">
      <c r="A491" s="4"/>
      <c r="B491" s="4"/>
      <c r="C491" s="4"/>
      <c r="D491" s="435"/>
      <c r="E491" s="435"/>
      <c r="F491" s="435"/>
      <c r="G491" s="435"/>
      <c r="H491" s="435"/>
      <c r="I491" s="435"/>
      <c r="J491" s="435"/>
      <c r="K491" s="435"/>
      <c r="L491" s="435"/>
      <c r="M491" s="435"/>
      <c r="N491" s="435"/>
      <c r="O491" s="435"/>
      <c r="P491" s="435"/>
      <c r="Q491" s="435"/>
      <c r="R491" s="435"/>
      <c r="S491" s="435"/>
      <c r="T491" s="799"/>
      <c r="U491" s="4"/>
      <c r="V491" s="4"/>
      <c r="W491" s="4"/>
      <c r="X491" s="4"/>
      <c r="Y491" s="4"/>
      <c r="Z491" s="4"/>
    </row>
    <row r="492" spans="1:26" ht="15.75" customHeight="1">
      <c r="A492" s="4"/>
      <c r="B492" s="4"/>
      <c r="C492" s="4"/>
      <c r="D492" s="435"/>
      <c r="E492" s="435"/>
      <c r="F492" s="435"/>
      <c r="G492" s="435"/>
      <c r="H492" s="435"/>
      <c r="I492" s="435"/>
      <c r="J492" s="435"/>
      <c r="K492" s="435"/>
      <c r="L492" s="435"/>
      <c r="M492" s="435"/>
      <c r="N492" s="435"/>
      <c r="O492" s="435"/>
      <c r="P492" s="435"/>
      <c r="Q492" s="435"/>
      <c r="R492" s="435"/>
      <c r="S492" s="435"/>
      <c r="T492" s="799"/>
      <c r="U492" s="4"/>
      <c r="V492" s="4"/>
      <c r="W492" s="4"/>
      <c r="X492" s="4"/>
      <c r="Y492" s="4"/>
      <c r="Z492" s="4"/>
    </row>
    <row r="493" spans="1:26" ht="15.75" customHeight="1">
      <c r="A493" s="4"/>
      <c r="B493" s="4"/>
      <c r="C493" s="4"/>
      <c r="D493" s="435"/>
      <c r="E493" s="435"/>
      <c r="F493" s="435"/>
      <c r="G493" s="435"/>
      <c r="H493" s="435"/>
      <c r="I493" s="435"/>
      <c r="J493" s="435"/>
      <c r="K493" s="435"/>
      <c r="L493" s="435"/>
      <c r="M493" s="435"/>
      <c r="N493" s="435"/>
      <c r="O493" s="435"/>
      <c r="P493" s="435"/>
      <c r="Q493" s="435"/>
      <c r="R493" s="435"/>
      <c r="S493" s="435"/>
      <c r="T493" s="799"/>
      <c r="U493" s="4"/>
      <c r="V493" s="4"/>
      <c r="W493" s="4"/>
      <c r="X493" s="4"/>
      <c r="Y493" s="4"/>
      <c r="Z493" s="4"/>
    </row>
    <row r="494" spans="1:26" ht="15.75" customHeight="1">
      <c r="A494" s="4"/>
      <c r="B494" s="4"/>
      <c r="C494" s="4"/>
      <c r="D494" s="435"/>
      <c r="E494" s="435"/>
      <c r="F494" s="435"/>
      <c r="G494" s="435"/>
      <c r="H494" s="435"/>
      <c r="I494" s="435"/>
      <c r="J494" s="435"/>
      <c r="K494" s="435"/>
      <c r="L494" s="435"/>
      <c r="M494" s="435"/>
      <c r="N494" s="435"/>
      <c r="O494" s="435"/>
      <c r="P494" s="435"/>
      <c r="Q494" s="435"/>
      <c r="R494" s="435"/>
      <c r="S494" s="435"/>
      <c r="T494" s="799"/>
      <c r="U494" s="4"/>
      <c r="V494" s="4"/>
      <c r="W494" s="4"/>
      <c r="X494" s="4"/>
      <c r="Y494" s="4"/>
      <c r="Z494" s="4"/>
    </row>
    <row r="495" spans="1:26" ht="15.75" customHeight="1">
      <c r="A495" s="4"/>
      <c r="B495" s="4"/>
      <c r="C495" s="4"/>
      <c r="D495" s="435"/>
      <c r="E495" s="435"/>
      <c r="F495" s="435"/>
      <c r="G495" s="435"/>
      <c r="H495" s="435"/>
      <c r="I495" s="435"/>
      <c r="J495" s="435"/>
      <c r="K495" s="435"/>
      <c r="L495" s="435"/>
      <c r="M495" s="435"/>
      <c r="N495" s="435"/>
      <c r="O495" s="435"/>
      <c r="P495" s="435"/>
      <c r="Q495" s="435"/>
      <c r="R495" s="435"/>
      <c r="S495" s="435"/>
      <c r="T495" s="799"/>
      <c r="U495" s="4"/>
      <c r="V495" s="4"/>
      <c r="W495" s="4"/>
      <c r="X495" s="4"/>
      <c r="Y495" s="4"/>
      <c r="Z495" s="4"/>
    </row>
    <row r="496" spans="1:26" ht="15.75" customHeight="1">
      <c r="A496" s="4"/>
      <c r="B496" s="4"/>
      <c r="C496" s="4"/>
      <c r="D496" s="435"/>
      <c r="E496" s="435"/>
      <c r="F496" s="435"/>
      <c r="G496" s="435"/>
      <c r="H496" s="435"/>
      <c r="I496" s="435"/>
      <c r="J496" s="435"/>
      <c r="K496" s="435"/>
      <c r="L496" s="435"/>
      <c r="M496" s="435"/>
      <c r="N496" s="435"/>
      <c r="O496" s="435"/>
      <c r="P496" s="435"/>
      <c r="Q496" s="435"/>
      <c r="R496" s="435"/>
      <c r="S496" s="435"/>
      <c r="T496" s="799"/>
      <c r="U496" s="4"/>
      <c r="V496" s="4"/>
      <c r="W496" s="4"/>
      <c r="X496" s="4"/>
      <c r="Y496" s="4"/>
      <c r="Z496" s="4"/>
    </row>
    <row r="497" spans="1:26" ht="15.75" customHeight="1">
      <c r="A497" s="4"/>
      <c r="B497" s="4"/>
      <c r="C497" s="4"/>
      <c r="D497" s="435"/>
      <c r="E497" s="435"/>
      <c r="F497" s="435"/>
      <c r="G497" s="435"/>
      <c r="H497" s="435"/>
      <c r="I497" s="435"/>
      <c r="J497" s="435"/>
      <c r="K497" s="435"/>
      <c r="L497" s="435"/>
      <c r="M497" s="435"/>
      <c r="N497" s="435"/>
      <c r="O497" s="435"/>
      <c r="P497" s="435"/>
      <c r="Q497" s="435"/>
      <c r="R497" s="435"/>
      <c r="S497" s="435"/>
      <c r="T497" s="799"/>
      <c r="U497" s="4"/>
      <c r="V497" s="4"/>
      <c r="W497" s="4"/>
      <c r="X497" s="4"/>
      <c r="Y497" s="4"/>
      <c r="Z497" s="4"/>
    </row>
    <row r="498" spans="1:26" ht="15.75" customHeight="1">
      <c r="A498" s="4"/>
      <c r="B498" s="4"/>
      <c r="C498" s="4"/>
      <c r="D498" s="435"/>
      <c r="E498" s="435"/>
      <c r="F498" s="435"/>
      <c r="G498" s="435"/>
      <c r="H498" s="435"/>
      <c r="I498" s="435"/>
      <c r="J498" s="435"/>
      <c r="K498" s="435"/>
      <c r="L498" s="435"/>
      <c r="M498" s="435"/>
      <c r="N498" s="435"/>
      <c r="O498" s="435"/>
      <c r="P498" s="435"/>
      <c r="Q498" s="435"/>
      <c r="R498" s="435"/>
      <c r="S498" s="435"/>
      <c r="T498" s="799"/>
      <c r="U498" s="4"/>
      <c r="V498" s="4"/>
      <c r="W498" s="4"/>
      <c r="X498" s="4"/>
      <c r="Y498" s="4"/>
      <c r="Z498" s="4"/>
    </row>
    <row r="499" spans="1:26" ht="15.75" customHeight="1">
      <c r="A499" s="4"/>
      <c r="B499" s="4"/>
      <c r="C499" s="4"/>
      <c r="D499" s="435"/>
      <c r="E499" s="435"/>
      <c r="F499" s="435"/>
      <c r="G499" s="435"/>
      <c r="H499" s="435"/>
      <c r="I499" s="435"/>
      <c r="J499" s="435"/>
      <c r="K499" s="435"/>
      <c r="L499" s="435"/>
      <c r="M499" s="435"/>
      <c r="N499" s="435"/>
      <c r="O499" s="435"/>
      <c r="P499" s="435"/>
      <c r="Q499" s="435"/>
      <c r="R499" s="435"/>
      <c r="S499" s="435"/>
      <c r="T499" s="799"/>
      <c r="U499" s="4"/>
      <c r="V499" s="4"/>
      <c r="W499" s="4"/>
      <c r="X499" s="4"/>
      <c r="Y499" s="4"/>
      <c r="Z499" s="4"/>
    </row>
    <row r="500" spans="1:26" ht="15.75" customHeight="1">
      <c r="A500" s="4"/>
      <c r="B500" s="4"/>
      <c r="C500" s="4"/>
      <c r="D500" s="435"/>
      <c r="E500" s="435"/>
      <c r="F500" s="435"/>
      <c r="G500" s="435"/>
      <c r="H500" s="435"/>
      <c r="I500" s="435"/>
      <c r="J500" s="435"/>
      <c r="K500" s="435"/>
      <c r="L500" s="435"/>
      <c r="M500" s="435"/>
      <c r="N500" s="435"/>
      <c r="O500" s="435"/>
      <c r="P500" s="435"/>
      <c r="Q500" s="435"/>
      <c r="R500" s="435"/>
      <c r="S500" s="435"/>
      <c r="T500" s="799"/>
      <c r="U500" s="4"/>
      <c r="V500" s="4"/>
      <c r="W500" s="4"/>
      <c r="X500" s="4"/>
      <c r="Y500" s="4"/>
      <c r="Z500" s="4"/>
    </row>
    <row r="501" spans="1:26" ht="15.75" customHeight="1">
      <c r="A501" s="4"/>
      <c r="B501" s="4"/>
      <c r="C501" s="4"/>
      <c r="D501" s="435"/>
      <c r="E501" s="435"/>
      <c r="F501" s="435"/>
      <c r="G501" s="435"/>
      <c r="H501" s="435"/>
      <c r="I501" s="435"/>
      <c r="J501" s="435"/>
      <c r="K501" s="435"/>
      <c r="L501" s="435"/>
      <c r="M501" s="435"/>
      <c r="N501" s="435"/>
      <c r="O501" s="435"/>
      <c r="P501" s="435"/>
      <c r="Q501" s="435"/>
      <c r="R501" s="435"/>
      <c r="S501" s="435"/>
      <c r="T501" s="799"/>
      <c r="U501" s="4"/>
      <c r="V501" s="4"/>
      <c r="W501" s="4"/>
      <c r="X501" s="4"/>
      <c r="Y501" s="4"/>
      <c r="Z501" s="4"/>
    </row>
    <row r="502" spans="1:26" ht="15.75" customHeight="1">
      <c r="A502" s="4"/>
      <c r="B502" s="4"/>
      <c r="C502" s="4"/>
      <c r="D502" s="435"/>
      <c r="E502" s="435"/>
      <c r="F502" s="435"/>
      <c r="G502" s="435"/>
      <c r="H502" s="435"/>
      <c r="I502" s="435"/>
      <c r="J502" s="435"/>
      <c r="K502" s="435"/>
      <c r="L502" s="435"/>
      <c r="M502" s="435"/>
      <c r="N502" s="435"/>
      <c r="O502" s="435"/>
      <c r="P502" s="435"/>
      <c r="Q502" s="435"/>
      <c r="R502" s="435"/>
      <c r="S502" s="435"/>
      <c r="T502" s="799"/>
      <c r="U502" s="4"/>
      <c r="V502" s="4"/>
      <c r="W502" s="4"/>
      <c r="X502" s="4"/>
      <c r="Y502" s="4"/>
      <c r="Z502" s="4"/>
    </row>
    <row r="503" spans="1:26" ht="15.75" customHeight="1">
      <c r="A503" s="4"/>
      <c r="B503" s="4"/>
      <c r="C503" s="4"/>
      <c r="D503" s="435"/>
      <c r="E503" s="435"/>
      <c r="F503" s="435"/>
      <c r="G503" s="435"/>
      <c r="H503" s="435"/>
      <c r="I503" s="435"/>
      <c r="J503" s="435"/>
      <c r="K503" s="435"/>
      <c r="L503" s="435"/>
      <c r="M503" s="435"/>
      <c r="N503" s="435"/>
      <c r="O503" s="435"/>
      <c r="P503" s="435"/>
      <c r="Q503" s="435"/>
      <c r="R503" s="435"/>
      <c r="S503" s="435"/>
      <c r="T503" s="799"/>
      <c r="U503" s="4"/>
      <c r="V503" s="4"/>
      <c r="W503" s="4"/>
      <c r="X503" s="4"/>
      <c r="Y503" s="4"/>
      <c r="Z503" s="4"/>
    </row>
    <row r="504" spans="1:26" ht="15.75" customHeight="1">
      <c r="A504" s="4"/>
      <c r="B504" s="4"/>
      <c r="C504" s="4"/>
      <c r="D504" s="435"/>
      <c r="E504" s="435"/>
      <c r="F504" s="435"/>
      <c r="G504" s="435"/>
      <c r="H504" s="435"/>
      <c r="I504" s="435"/>
      <c r="J504" s="435"/>
      <c r="K504" s="435"/>
      <c r="L504" s="435"/>
      <c r="M504" s="435"/>
      <c r="N504" s="435"/>
      <c r="O504" s="435"/>
      <c r="P504" s="435"/>
      <c r="Q504" s="435"/>
      <c r="R504" s="435"/>
      <c r="S504" s="435"/>
      <c r="T504" s="799"/>
      <c r="U504" s="4"/>
      <c r="V504" s="4"/>
      <c r="W504" s="4"/>
      <c r="X504" s="4"/>
      <c r="Y504" s="4"/>
      <c r="Z504" s="4"/>
    </row>
    <row r="505" spans="1:26" ht="15.75" customHeight="1">
      <c r="A505" s="4"/>
      <c r="B505" s="4"/>
      <c r="C505" s="4"/>
      <c r="D505" s="435"/>
      <c r="E505" s="435"/>
      <c r="F505" s="435"/>
      <c r="G505" s="435"/>
      <c r="H505" s="435"/>
      <c r="I505" s="435"/>
      <c r="J505" s="435"/>
      <c r="K505" s="435"/>
      <c r="L505" s="435"/>
      <c r="M505" s="435"/>
      <c r="N505" s="435"/>
      <c r="O505" s="435"/>
      <c r="P505" s="435"/>
      <c r="Q505" s="435"/>
      <c r="R505" s="435"/>
      <c r="S505" s="435"/>
      <c r="T505" s="799"/>
      <c r="U505" s="4"/>
      <c r="V505" s="4"/>
      <c r="W505" s="4"/>
      <c r="X505" s="4"/>
      <c r="Y505" s="4"/>
      <c r="Z505" s="4"/>
    </row>
    <row r="506" spans="1:26" ht="15.75" customHeight="1">
      <c r="A506" s="4"/>
      <c r="B506" s="4"/>
      <c r="C506" s="4"/>
      <c r="D506" s="435"/>
      <c r="E506" s="435"/>
      <c r="F506" s="435"/>
      <c r="G506" s="435"/>
      <c r="H506" s="435"/>
      <c r="I506" s="435"/>
      <c r="J506" s="435"/>
      <c r="K506" s="435"/>
      <c r="L506" s="435"/>
      <c r="M506" s="435"/>
      <c r="N506" s="435"/>
      <c r="O506" s="435"/>
      <c r="P506" s="435"/>
      <c r="Q506" s="435"/>
      <c r="R506" s="435"/>
      <c r="S506" s="435"/>
      <c r="T506" s="799"/>
      <c r="U506" s="4"/>
      <c r="V506" s="4"/>
      <c r="W506" s="4"/>
      <c r="X506" s="4"/>
      <c r="Y506" s="4"/>
      <c r="Z506" s="4"/>
    </row>
    <row r="507" spans="1:26" ht="15.75" customHeight="1">
      <c r="A507" s="4"/>
      <c r="B507" s="4"/>
      <c r="C507" s="4"/>
      <c r="D507" s="435"/>
      <c r="E507" s="435"/>
      <c r="F507" s="435"/>
      <c r="G507" s="435"/>
      <c r="H507" s="435"/>
      <c r="I507" s="435"/>
      <c r="J507" s="435"/>
      <c r="K507" s="435"/>
      <c r="L507" s="435"/>
      <c r="M507" s="435"/>
      <c r="N507" s="435"/>
      <c r="O507" s="435"/>
      <c r="P507" s="435"/>
      <c r="Q507" s="435"/>
      <c r="R507" s="435"/>
      <c r="S507" s="435"/>
      <c r="T507" s="799"/>
      <c r="U507" s="4"/>
      <c r="V507" s="4"/>
      <c r="W507" s="4"/>
      <c r="X507" s="4"/>
      <c r="Y507" s="4"/>
      <c r="Z507" s="4"/>
    </row>
    <row r="508" spans="1:26" ht="15.75" customHeight="1">
      <c r="A508" s="4"/>
      <c r="B508" s="4"/>
      <c r="C508" s="4"/>
      <c r="D508" s="435"/>
      <c r="E508" s="435"/>
      <c r="F508" s="435"/>
      <c r="G508" s="435"/>
      <c r="H508" s="435"/>
      <c r="I508" s="435"/>
      <c r="J508" s="435"/>
      <c r="K508" s="435"/>
      <c r="L508" s="435"/>
      <c r="M508" s="435"/>
      <c r="N508" s="435"/>
      <c r="O508" s="435"/>
      <c r="P508" s="435"/>
      <c r="Q508" s="435"/>
      <c r="R508" s="435"/>
      <c r="S508" s="435"/>
      <c r="T508" s="799"/>
      <c r="U508" s="4"/>
      <c r="V508" s="4"/>
      <c r="W508" s="4"/>
      <c r="X508" s="4"/>
      <c r="Y508" s="4"/>
      <c r="Z508" s="4"/>
    </row>
    <row r="509" spans="1:26" ht="15.75" customHeight="1">
      <c r="A509" s="4"/>
      <c r="B509" s="4"/>
      <c r="C509" s="4"/>
      <c r="D509" s="435"/>
      <c r="E509" s="435"/>
      <c r="F509" s="435"/>
      <c r="G509" s="435"/>
      <c r="H509" s="435"/>
      <c r="I509" s="435"/>
      <c r="J509" s="435"/>
      <c r="K509" s="435"/>
      <c r="L509" s="435"/>
      <c r="M509" s="435"/>
      <c r="N509" s="435"/>
      <c r="O509" s="435"/>
      <c r="P509" s="435"/>
      <c r="Q509" s="435"/>
      <c r="R509" s="435"/>
      <c r="S509" s="435"/>
      <c r="T509" s="799"/>
      <c r="U509" s="4"/>
      <c r="V509" s="4"/>
      <c r="W509" s="4"/>
      <c r="X509" s="4"/>
      <c r="Y509" s="4"/>
      <c r="Z509" s="4"/>
    </row>
    <row r="510" spans="1:26" ht="15.75" customHeight="1">
      <c r="A510" s="4"/>
      <c r="B510" s="4"/>
      <c r="C510" s="4"/>
      <c r="D510" s="435"/>
      <c r="E510" s="435"/>
      <c r="F510" s="435"/>
      <c r="G510" s="435"/>
      <c r="H510" s="435"/>
      <c r="I510" s="435"/>
      <c r="J510" s="435"/>
      <c r="K510" s="435"/>
      <c r="L510" s="435"/>
      <c r="M510" s="435"/>
      <c r="N510" s="435"/>
      <c r="O510" s="435"/>
      <c r="P510" s="435"/>
      <c r="Q510" s="435"/>
      <c r="R510" s="435"/>
      <c r="S510" s="435"/>
      <c r="T510" s="799"/>
      <c r="U510" s="4"/>
      <c r="V510" s="4"/>
      <c r="W510" s="4"/>
      <c r="X510" s="4"/>
      <c r="Y510" s="4"/>
      <c r="Z510" s="4"/>
    </row>
    <row r="511" spans="1:26" ht="15.75" customHeight="1">
      <c r="A511" s="4"/>
      <c r="B511" s="4"/>
      <c r="C511" s="4"/>
      <c r="D511" s="435"/>
      <c r="E511" s="435"/>
      <c r="F511" s="435"/>
      <c r="G511" s="435"/>
      <c r="H511" s="435"/>
      <c r="I511" s="435"/>
      <c r="J511" s="435"/>
      <c r="K511" s="435"/>
      <c r="L511" s="435"/>
      <c r="M511" s="435"/>
      <c r="N511" s="435"/>
      <c r="O511" s="435"/>
      <c r="P511" s="435"/>
      <c r="Q511" s="435"/>
      <c r="R511" s="435"/>
      <c r="S511" s="435"/>
      <c r="T511" s="799"/>
      <c r="U511" s="4"/>
      <c r="V511" s="4"/>
      <c r="W511" s="4"/>
      <c r="X511" s="4"/>
      <c r="Y511" s="4"/>
      <c r="Z511" s="4"/>
    </row>
    <row r="512" spans="1:26" ht="15.75" customHeight="1">
      <c r="A512" s="4"/>
      <c r="B512" s="4"/>
      <c r="C512" s="4"/>
      <c r="D512" s="435"/>
      <c r="E512" s="435"/>
      <c r="F512" s="435"/>
      <c r="G512" s="435"/>
      <c r="H512" s="435"/>
      <c r="I512" s="435"/>
      <c r="J512" s="435"/>
      <c r="K512" s="435"/>
      <c r="L512" s="435"/>
      <c r="M512" s="435"/>
      <c r="N512" s="435"/>
      <c r="O512" s="435"/>
      <c r="P512" s="435"/>
      <c r="Q512" s="435"/>
      <c r="R512" s="435"/>
      <c r="S512" s="435"/>
      <c r="T512" s="799"/>
      <c r="U512" s="4"/>
      <c r="V512" s="4"/>
      <c r="W512" s="4"/>
      <c r="X512" s="4"/>
      <c r="Y512" s="4"/>
      <c r="Z512" s="4"/>
    </row>
    <row r="513" spans="1:26" ht="15.75" customHeight="1">
      <c r="A513" s="4"/>
      <c r="B513" s="4"/>
      <c r="C513" s="4"/>
      <c r="D513" s="435"/>
      <c r="E513" s="435"/>
      <c r="F513" s="435"/>
      <c r="G513" s="435"/>
      <c r="H513" s="435"/>
      <c r="I513" s="435"/>
      <c r="J513" s="435"/>
      <c r="K513" s="435"/>
      <c r="L513" s="435"/>
      <c r="M513" s="435"/>
      <c r="N513" s="435"/>
      <c r="O513" s="435"/>
      <c r="P513" s="435"/>
      <c r="Q513" s="435"/>
      <c r="R513" s="435"/>
      <c r="S513" s="435"/>
      <c r="T513" s="799"/>
      <c r="U513" s="4"/>
      <c r="V513" s="4"/>
      <c r="W513" s="4"/>
      <c r="X513" s="4"/>
      <c r="Y513" s="4"/>
      <c r="Z513" s="4"/>
    </row>
    <row r="514" spans="1:26" ht="15.75" customHeight="1">
      <c r="A514" s="4"/>
      <c r="B514" s="4"/>
      <c r="C514" s="4"/>
      <c r="D514" s="435"/>
      <c r="E514" s="435"/>
      <c r="F514" s="435"/>
      <c r="G514" s="435"/>
      <c r="H514" s="435"/>
      <c r="I514" s="435"/>
      <c r="J514" s="435"/>
      <c r="K514" s="435"/>
      <c r="L514" s="435"/>
      <c r="M514" s="435"/>
      <c r="N514" s="435"/>
      <c r="O514" s="435"/>
      <c r="P514" s="435"/>
      <c r="Q514" s="435"/>
      <c r="R514" s="435"/>
      <c r="S514" s="435"/>
      <c r="T514" s="799"/>
      <c r="U514" s="4"/>
      <c r="V514" s="4"/>
      <c r="W514" s="4"/>
      <c r="X514" s="4"/>
      <c r="Y514" s="4"/>
      <c r="Z514" s="4"/>
    </row>
    <row r="515" spans="1:26" ht="15.75" customHeight="1">
      <c r="A515" s="4"/>
      <c r="B515" s="4"/>
      <c r="C515" s="4"/>
      <c r="D515" s="435"/>
      <c r="E515" s="435"/>
      <c r="F515" s="435"/>
      <c r="G515" s="435"/>
      <c r="H515" s="435"/>
      <c r="I515" s="435"/>
      <c r="J515" s="435"/>
      <c r="K515" s="435"/>
      <c r="L515" s="435"/>
      <c r="M515" s="435"/>
      <c r="N515" s="435"/>
      <c r="O515" s="435"/>
      <c r="P515" s="435"/>
      <c r="Q515" s="435"/>
      <c r="R515" s="435"/>
      <c r="S515" s="435"/>
      <c r="T515" s="799"/>
      <c r="U515" s="4"/>
      <c r="V515" s="4"/>
      <c r="W515" s="4"/>
      <c r="X515" s="4"/>
      <c r="Y515" s="4"/>
      <c r="Z515" s="4"/>
    </row>
    <row r="516" spans="1:26" ht="15.75" customHeight="1">
      <c r="A516" s="4"/>
      <c r="B516" s="4"/>
      <c r="C516" s="4"/>
      <c r="D516" s="435"/>
      <c r="E516" s="435"/>
      <c r="F516" s="435"/>
      <c r="G516" s="435"/>
      <c r="H516" s="435"/>
      <c r="I516" s="435"/>
      <c r="J516" s="435"/>
      <c r="K516" s="435"/>
      <c r="L516" s="435"/>
      <c r="M516" s="435"/>
      <c r="N516" s="435"/>
      <c r="O516" s="435"/>
      <c r="P516" s="435"/>
      <c r="Q516" s="435"/>
      <c r="R516" s="435"/>
      <c r="S516" s="435"/>
      <c r="T516" s="799"/>
      <c r="U516" s="4"/>
      <c r="V516" s="4"/>
      <c r="W516" s="4"/>
      <c r="X516" s="4"/>
      <c r="Y516" s="4"/>
      <c r="Z516" s="4"/>
    </row>
    <row r="517" spans="1:26" ht="15.75" customHeight="1">
      <c r="A517" s="4"/>
      <c r="B517" s="4"/>
      <c r="C517" s="4"/>
      <c r="D517" s="435"/>
      <c r="E517" s="435"/>
      <c r="F517" s="435"/>
      <c r="G517" s="435"/>
      <c r="H517" s="435"/>
      <c r="I517" s="435"/>
      <c r="J517" s="435"/>
      <c r="K517" s="435"/>
      <c r="L517" s="435"/>
      <c r="M517" s="435"/>
      <c r="N517" s="435"/>
      <c r="O517" s="435"/>
      <c r="P517" s="435"/>
      <c r="Q517" s="435"/>
      <c r="R517" s="435"/>
      <c r="S517" s="435"/>
      <c r="T517" s="799"/>
      <c r="U517" s="4"/>
      <c r="V517" s="4"/>
      <c r="W517" s="4"/>
      <c r="X517" s="4"/>
      <c r="Y517" s="4"/>
      <c r="Z517" s="4"/>
    </row>
    <row r="518" spans="1:26" ht="15.75" customHeight="1">
      <c r="A518" s="4"/>
      <c r="B518" s="4"/>
      <c r="C518" s="4"/>
      <c r="D518" s="435"/>
      <c r="E518" s="435"/>
      <c r="F518" s="435"/>
      <c r="G518" s="435"/>
      <c r="H518" s="435"/>
      <c r="I518" s="435"/>
      <c r="J518" s="435"/>
      <c r="K518" s="435"/>
      <c r="L518" s="435"/>
      <c r="M518" s="435"/>
      <c r="N518" s="435"/>
      <c r="O518" s="435"/>
      <c r="P518" s="435"/>
      <c r="Q518" s="435"/>
      <c r="R518" s="435"/>
      <c r="S518" s="435"/>
      <c r="T518" s="799"/>
      <c r="U518" s="4"/>
      <c r="V518" s="4"/>
      <c r="W518" s="4"/>
      <c r="X518" s="4"/>
      <c r="Y518" s="4"/>
      <c r="Z518" s="4"/>
    </row>
    <row r="519" spans="1:26" ht="15.75" customHeight="1">
      <c r="A519" s="4"/>
      <c r="B519" s="4"/>
      <c r="C519" s="4"/>
      <c r="D519" s="435"/>
      <c r="E519" s="435"/>
      <c r="F519" s="435"/>
      <c r="G519" s="435"/>
      <c r="H519" s="435"/>
      <c r="I519" s="435"/>
      <c r="J519" s="435"/>
      <c r="K519" s="435"/>
      <c r="L519" s="435"/>
      <c r="M519" s="435"/>
      <c r="N519" s="435"/>
      <c r="O519" s="435"/>
      <c r="P519" s="435"/>
      <c r="Q519" s="435"/>
      <c r="R519" s="435"/>
      <c r="S519" s="435"/>
      <c r="T519" s="799"/>
      <c r="U519" s="4"/>
      <c r="V519" s="4"/>
      <c r="W519" s="4"/>
      <c r="X519" s="4"/>
      <c r="Y519" s="4"/>
      <c r="Z519" s="4"/>
    </row>
    <row r="520" spans="1:26" ht="15.75" customHeight="1">
      <c r="A520" s="4"/>
      <c r="B520" s="4"/>
      <c r="C520" s="4"/>
      <c r="D520" s="435"/>
      <c r="E520" s="435"/>
      <c r="F520" s="435"/>
      <c r="G520" s="435"/>
      <c r="H520" s="435"/>
      <c r="I520" s="435"/>
      <c r="J520" s="435"/>
      <c r="K520" s="435"/>
      <c r="L520" s="435"/>
      <c r="M520" s="435"/>
      <c r="N520" s="435"/>
      <c r="O520" s="435"/>
      <c r="P520" s="435"/>
      <c r="Q520" s="435"/>
      <c r="R520" s="435"/>
      <c r="S520" s="435"/>
      <c r="T520" s="799"/>
      <c r="U520" s="4"/>
      <c r="V520" s="4"/>
      <c r="W520" s="4"/>
      <c r="X520" s="4"/>
      <c r="Y520" s="4"/>
      <c r="Z520" s="4"/>
    </row>
    <row r="521" spans="1:26" ht="15.75" customHeight="1">
      <c r="A521" s="4"/>
      <c r="B521" s="4"/>
      <c r="C521" s="4"/>
      <c r="D521" s="435"/>
      <c r="E521" s="435"/>
      <c r="F521" s="435"/>
      <c r="G521" s="435"/>
      <c r="H521" s="435"/>
      <c r="I521" s="435"/>
      <c r="J521" s="435"/>
      <c r="K521" s="435"/>
      <c r="L521" s="435"/>
      <c r="M521" s="435"/>
      <c r="N521" s="435"/>
      <c r="O521" s="435"/>
      <c r="P521" s="435"/>
      <c r="Q521" s="435"/>
      <c r="R521" s="435"/>
      <c r="S521" s="435"/>
      <c r="T521" s="799"/>
      <c r="U521" s="4"/>
      <c r="V521" s="4"/>
      <c r="W521" s="4"/>
      <c r="X521" s="4"/>
      <c r="Y521" s="4"/>
      <c r="Z521" s="4"/>
    </row>
    <row r="522" spans="1:26" ht="15.75" customHeight="1">
      <c r="A522" s="4"/>
      <c r="B522" s="4"/>
      <c r="C522" s="4"/>
      <c r="D522" s="435"/>
      <c r="E522" s="435"/>
      <c r="F522" s="435"/>
      <c r="G522" s="435"/>
      <c r="H522" s="435"/>
      <c r="I522" s="435"/>
      <c r="J522" s="435"/>
      <c r="K522" s="435"/>
      <c r="L522" s="435"/>
      <c r="M522" s="435"/>
      <c r="N522" s="435"/>
      <c r="O522" s="435"/>
      <c r="P522" s="435"/>
      <c r="Q522" s="435"/>
      <c r="R522" s="435"/>
      <c r="S522" s="435"/>
      <c r="T522" s="799"/>
      <c r="U522" s="4"/>
      <c r="V522" s="4"/>
      <c r="W522" s="4"/>
      <c r="X522" s="4"/>
      <c r="Y522" s="4"/>
      <c r="Z522" s="4"/>
    </row>
    <row r="523" spans="1:26" ht="15.75" customHeight="1">
      <c r="A523" s="4"/>
      <c r="B523" s="4"/>
      <c r="C523" s="4"/>
      <c r="D523" s="435"/>
      <c r="E523" s="435"/>
      <c r="F523" s="435"/>
      <c r="G523" s="435"/>
      <c r="H523" s="435"/>
      <c r="I523" s="435"/>
      <c r="J523" s="435"/>
      <c r="K523" s="435"/>
      <c r="L523" s="435"/>
      <c r="M523" s="435"/>
      <c r="N523" s="435"/>
      <c r="O523" s="435"/>
      <c r="P523" s="435"/>
      <c r="Q523" s="435"/>
      <c r="R523" s="435"/>
      <c r="S523" s="435"/>
      <c r="T523" s="799"/>
      <c r="U523" s="4"/>
      <c r="V523" s="4"/>
      <c r="W523" s="4"/>
      <c r="X523" s="4"/>
      <c r="Y523" s="4"/>
      <c r="Z523" s="4"/>
    </row>
    <row r="524" spans="1:26" ht="15.75" customHeight="1">
      <c r="A524" s="4"/>
      <c r="B524" s="4"/>
      <c r="C524" s="4"/>
      <c r="D524" s="435"/>
      <c r="E524" s="435"/>
      <c r="F524" s="435"/>
      <c r="G524" s="435"/>
      <c r="H524" s="435"/>
      <c r="I524" s="435"/>
      <c r="J524" s="435"/>
      <c r="K524" s="435"/>
      <c r="L524" s="435"/>
      <c r="M524" s="435"/>
      <c r="N524" s="435"/>
      <c r="O524" s="435"/>
      <c r="P524" s="435"/>
      <c r="Q524" s="435"/>
      <c r="R524" s="435"/>
      <c r="S524" s="435"/>
      <c r="T524" s="799"/>
      <c r="U524" s="4"/>
      <c r="V524" s="4"/>
      <c r="W524" s="4"/>
      <c r="X524" s="4"/>
      <c r="Y524" s="4"/>
      <c r="Z524" s="4"/>
    </row>
    <row r="525" spans="1:26" ht="15.75" customHeight="1">
      <c r="A525" s="4"/>
      <c r="B525" s="4"/>
      <c r="C525" s="4"/>
      <c r="D525" s="435"/>
      <c r="E525" s="435"/>
      <c r="F525" s="435"/>
      <c r="G525" s="435"/>
      <c r="H525" s="435"/>
      <c r="I525" s="435"/>
      <c r="J525" s="435"/>
      <c r="K525" s="435"/>
      <c r="L525" s="435"/>
      <c r="M525" s="435"/>
      <c r="N525" s="435"/>
      <c r="O525" s="435"/>
      <c r="P525" s="435"/>
      <c r="Q525" s="435"/>
      <c r="R525" s="435"/>
      <c r="S525" s="435"/>
      <c r="T525" s="799"/>
      <c r="U525" s="4"/>
      <c r="V525" s="4"/>
      <c r="W525" s="4"/>
      <c r="X525" s="4"/>
      <c r="Y525" s="4"/>
      <c r="Z525" s="4"/>
    </row>
    <row r="526" spans="1:26" ht="15.75" customHeight="1">
      <c r="A526" s="4"/>
      <c r="B526" s="4"/>
      <c r="C526" s="4"/>
      <c r="D526" s="435"/>
      <c r="E526" s="435"/>
      <c r="F526" s="435"/>
      <c r="G526" s="435"/>
      <c r="H526" s="435"/>
      <c r="I526" s="435"/>
      <c r="J526" s="435"/>
      <c r="K526" s="435"/>
      <c r="L526" s="435"/>
      <c r="M526" s="435"/>
      <c r="N526" s="435"/>
      <c r="O526" s="435"/>
      <c r="P526" s="435"/>
      <c r="Q526" s="435"/>
      <c r="R526" s="435"/>
      <c r="S526" s="435"/>
      <c r="T526" s="799"/>
      <c r="U526" s="4"/>
      <c r="V526" s="4"/>
      <c r="W526" s="4"/>
      <c r="X526" s="4"/>
      <c r="Y526" s="4"/>
      <c r="Z526" s="4"/>
    </row>
    <row r="527" spans="1:26" ht="15.75" customHeight="1">
      <c r="A527" s="4"/>
      <c r="B527" s="4"/>
      <c r="C527" s="4"/>
      <c r="D527" s="435"/>
      <c r="E527" s="435"/>
      <c r="F527" s="435"/>
      <c r="G527" s="435"/>
      <c r="H527" s="435"/>
      <c r="I527" s="435"/>
      <c r="J527" s="435"/>
      <c r="K527" s="435"/>
      <c r="L527" s="435"/>
      <c r="M527" s="435"/>
      <c r="N527" s="435"/>
      <c r="O527" s="435"/>
      <c r="P527" s="435"/>
      <c r="Q527" s="435"/>
      <c r="R527" s="435"/>
      <c r="S527" s="435"/>
      <c r="T527" s="799"/>
      <c r="U527" s="4"/>
      <c r="V527" s="4"/>
      <c r="W527" s="4"/>
      <c r="X527" s="4"/>
      <c r="Y527" s="4"/>
      <c r="Z527" s="4"/>
    </row>
    <row r="528" spans="1:26" ht="15.75" customHeight="1">
      <c r="A528" s="4"/>
      <c r="B528" s="4"/>
      <c r="C528" s="4"/>
      <c r="D528" s="435"/>
      <c r="E528" s="435"/>
      <c r="F528" s="435"/>
      <c r="G528" s="435"/>
      <c r="H528" s="435"/>
      <c r="I528" s="435"/>
      <c r="J528" s="435"/>
      <c r="K528" s="435"/>
      <c r="L528" s="435"/>
      <c r="M528" s="435"/>
      <c r="N528" s="435"/>
      <c r="O528" s="435"/>
      <c r="P528" s="435"/>
      <c r="Q528" s="435"/>
      <c r="R528" s="435"/>
      <c r="S528" s="435"/>
      <c r="T528" s="799"/>
      <c r="U528" s="4"/>
      <c r="V528" s="4"/>
      <c r="W528" s="4"/>
      <c r="X528" s="4"/>
      <c r="Y528" s="4"/>
      <c r="Z528" s="4"/>
    </row>
    <row r="529" spans="1:26" ht="15.75" customHeight="1">
      <c r="A529" s="4"/>
      <c r="B529" s="4"/>
      <c r="C529" s="4"/>
      <c r="D529" s="435"/>
      <c r="E529" s="435"/>
      <c r="F529" s="435"/>
      <c r="G529" s="435"/>
      <c r="H529" s="435"/>
      <c r="I529" s="435"/>
      <c r="J529" s="435"/>
      <c r="K529" s="435"/>
      <c r="L529" s="435"/>
      <c r="M529" s="435"/>
      <c r="N529" s="435"/>
      <c r="O529" s="435"/>
      <c r="P529" s="435"/>
      <c r="Q529" s="435"/>
      <c r="R529" s="435"/>
      <c r="S529" s="435"/>
      <c r="T529" s="799"/>
      <c r="U529" s="4"/>
      <c r="V529" s="4"/>
      <c r="W529" s="4"/>
      <c r="X529" s="4"/>
      <c r="Y529" s="4"/>
      <c r="Z529" s="4"/>
    </row>
    <row r="530" spans="1:26" ht="15.75" customHeight="1">
      <c r="A530" s="4"/>
      <c r="B530" s="4"/>
      <c r="C530" s="4"/>
      <c r="D530" s="435"/>
      <c r="E530" s="435"/>
      <c r="F530" s="435"/>
      <c r="G530" s="435"/>
      <c r="H530" s="435"/>
      <c r="I530" s="435"/>
      <c r="J530" s="435"/>
      <c r="K530" s="435"/>
      <c r="L530" s="435"/>
      <c r="M530" s="435"/>
      <c r="N530" s="435"/>
      <c r="O530" s="435"/>
      <c r="P530" s="435"/>
      <c r="Q530" s="435"/>
      <c r="R530" s="435"/>
      <c r="S530" s="435"/>
      <c r="T530" s="799"/>
      <c r="U530" s="4"/>
      <c r="V530" s="4"/>
      <c r="W530" s="4"/>
      <c r="X530" s="4"/>
      <c r="Y530" s="4"/>
      <c r="Z530" s="4"/>
    </row>
    <row r="531" spans="1:26" ht="15.75" customHeight="1">
      <c r="A531" s="4"/>
      <c r="B531" s="4"/>
      <c r="C531" s="4"/>
      <c r="D531" s="435"/>
      <c r="E531" s="435"/>
      <c r="F531" s="435"/>
      <c r="G531" s="435"/>
      <c r="H531" s="435"/>
      <c r="I531" s="435"/>
      <c r="J531" s="435"/>
      <c r="K531" s="435"/>
      <c r="L531" s="435"/>
      <c r="M531" s="435"/>
      <c r="N531" s="435"/>
      <c r="O531" s="435"/>
      <c r="P531" s="435"/>
      <c r="Q531" s="435"/>
      <c r="R531" s="435"/>
      <c r="S531" s="435"/>
      <c r="T531" s="799"/>
      <c r="U531" s="4"/>
      <c r="V531" s="4"/>
      <c r="W531" s="4"/>
      <c r="X531" s="4"/>
      <c r="Y531" s="4"/>
      <c r="Z531" s="4"/>
    </row>
    <row r="532" spans="1:26" ht="15.75" customHeight="1">
      <c r="A532" s="4"/>
      <c r="B532" s="4"/>
      <c r="C532" s="4"/>
      <c r="D532" s="435"/>
      <c r="E532" s="435"/>
      <c r="F532" s="435"/>
      <c r="G532" s="435"/>
      <c r="H532" s="435"/>
      <c r="I532" s="435"/>
      <c r="J532" s="435"/>
      <c r="K532" s="435"/>
      <c r="L532" s="435"/>
      <c r="M532" s="435"/>
      <c r="N532" s="435"/>
      <c r="O532" s="435"/>
      <c r="P532" s="435"/>
      <c r="Q532" s="435"/>
      <c r="R532" s="435"/>
      <c r="S532" s="435"/>
      <c r="T532" s="799"/>
      <c r="U532" s="4"/>
      <c r="V532" s="4"/>
      <c r="W532" s="4"/>
      <c r="X532" s="4"/>
      <c r="Y532" s="4"/>
      <c r="Z532" s="4"/>
    </row>
    <row r="533" spans="1:26" ht="15.75" customHeight="1">
      <c r="A533" s="4"/>
      <c r="B533" s="4"/>
      <c r="C533" s="4"/>
      <c r="D533" s="435"/>
      <c r="E533" s="435"/>
      <c r="F533" s="435"/>
      <c r="G533" s="435"/>
      <c r="H533" s="435"/>
      <c r="I533" s="435"/>
      <c r="J533" s="435"/>
      <c r="K533" s="435"/>
      <c r="L533" s="435"/>
      <c r="M533" s="435"/>
      <c r="N533" s="435"/>
      <c r="O533" s="435"/>
      <c r="P533" s="435"/>
      <c r="Q533" s="435"/>
      <c r="R533" s="435"/>
      <c r="S533" s="435"/>
      <c r="T533" s="799"/>
      <c r="U533" s="4"/>
      <c r="V533" s="4"/>
      <c r="W533" s="4"/>
      <c r="X533" s="4"/>
      <c r="Y533" s="4"/>
      <c r="Z533" s="4"/>
    </row>
    <row r="534" spans="1:26" ht="15.75" customHeight="1">
      <c r="A534" s="4"/>
      <c r="B534" s="4"/>
      <c r="C534" s="4"/>
      <c r="D534" s="435"/>
      <c r="E534" s="435"/>
      <c r="F534" s="435"/>
      <c r="G534" s="435"/>
      <c r="H534" s="435"/>
      <c r="I534" s="435"/>
      <c r="J534" s="435"/>
      <c r="K534" s="435"/>
      <c r="L534" s="435"/>
      <c r="M534" s="435"/>
      <c r="N534" s="435"/>
      <c r="O534" s="435"/>
      <c r="P534" s="435"/>
      <c r="Q534" s="435"/>
      <c r="R534" s="435"/>
      <c r="S534" s="435"/>
      <c r="T534" s="799"/>
      <c r="U534" s="4"/>
      <c r="V534" s="4"/>
      <c r="W534" s="4"/>
      <c r="X534" s="4"/>
      <c r="Y534" s="4"/>
      <c r="Z534" s="4"/>
    </row>
    <row r="535" spans="1:26" ht="15.75" customHeight="1">
      <c r="A535" s="4"/>
      <c r="B535" s="4"/>
      <c r="C535" s="4"/>
      <c r="D535" s="435"/>
      <c r="E535" s="435"/>
      <c r="F535" s="435"/>
      <c r="G535" s="435"/>
      <c r="H535" s="435"/>
      <c r="I535" s="435"/>
      <c r="J535" s="435"/>
      <c r="K535" s="435"/>
      <c r="L535" s="435"/>
      <c r="M535" s="435"/>
      <c r="N535" s="435"/>
      <c r="O535" s="435"/>
      <c r="P535" s="435"/>
      <c r="Q535" s="435"/>
      <c r="R535" s="435"/>
      <c r="S535" s="435"/>
      <c r="T535" s="799"/>
      <c r="U535" s="4"/>
      <c r="V535" s="4"/>
      <c r="W535" s="4"/>
      <c r="X535" s="4"/>
      <c r="Y535" s="4"/>
      <c r="Z535" s="4"/>
    </row>
    <row r="536" spans="1:26" ht="15.75" customHeight="1">
      <c r="A536" s="4"/>
      <c r="B536" s="4"/>
      <c r="C536" s="4"/>
      <c r="D536" s="435"/>
      <c r="E536" s="435"/>
      <c r="F536" s="435"/>
      <c r="G536" s="435"/>
      <c r="H536" s="435"/>
      <c r="I536" s="435"/>
      <c r="J536" s="435"/>
      <c r="K536" s="435"/>
      <c r="L536" s="435"/>
      <c r="M536" s="435"/>
      <c r="N536" s="435"/>
      <c r="O536" s="435"/>
      <c r="P536" s="435"/>
      <c r="Q536" s="435"/>
      <c r="R536" s="435"/>
      <c r="S536" s="435"/>
      <c r="T536" s="799"/>
      <c r="U536" s="4"/>
      <c r="V536" s="4"/>
      <c r="W536" s="4"/>
      <c r="X536" s="4"/>
      <c r="Y536" s="4"/>
      <c r="Z536" s="4"/>
    </row>
    <row r="537" spans="1:26" ht="15.75" customHeight="1">
      <c r="A537" s="4"/>
      <c r="B537" s="4"/>
      <c r="C537" s="4"/>
      <c r="D537" s="435"/>
      <c r="E537" s="435"/>
      <c r="F537" s="435"/>
      <c r="G537" s="435"/>
      <c r="H537" s="435"/>
      <c r="I537" s="435"/>
      <c r="J537" s="435"/>
      <c r="K537" s="435"/>
      <c r="L537" s="435"/>
      <c r="M537" s="435"/>
      <c r="N537" s="435"/>
      <c r="O537" s="435"/>
      <c r="P537" s="435"/>
      <c r="Q537" s="435"/>
      <c r="R537" s="435"/>
      <c r="S537" s="435"/>
      <c r="T537" s="799"/>
      <c r="U537" s="4"/>
      <c r="V537" s="4"/>
      <c r="W537" s="4"/>
      <c r="X537" s="4"/>
      <c r="Y537" s="4"/>
      <c r="Z537" s="4"/>
    </row>
    <row r="538" spans="1:26" ht="15.75" customHeight="1">
      <c r="A538" s="4"/>
      <c r="B538" s="4"/>
      <c r="C538" s="4"/>
      <c r="D538" s="435"/>
      <c r="E538" s="435"/>
      <c r="F538" s="435"/>
      <c r="G538" s="435"/>
      <c r="H538" s="435"/>
      <c r="I538" s="435"/>
      <c r="J538" s="435"/>
      <c r="K538" s="435"/>
      <c r="L538" s="435"/>
      <c r="M538" s="435"/>
      <c r="N538" s="435"/>
      <c r="O538" s="435"/>
      <c r="P538" s="435"/>
      <c r="Q538" s="435"/>
      <c r="R538" s="435"/>
      <c r="S538" s="435"/>
      <c r="T538" s="799"/>
      <c r="U538" s="4"/>
      <c r="V538" s="4"/>
      <c r="W538" s="4"/>
      <c r="X538" s="4"/>
      <c r="Y538" s="4"/>
      <c r="Z538" s="4"/>
    </row>
    <row r="539" spans="1:26" ht="15.75" customHeight="1">
      <c r="A539" s="4"/>
      <c r="B539" s="4"/>
      <c r="C539" s="4"/>
      <c r="D539" s="435"/>
      <c r="E539" s="435"/>
      <c r="F539" s="435"/>
      <c r="G539" s="435"/>
      <c r="H539" s="435"/>
      <c r="I539" s="435"/>
      <c r="J539" s="435"/>
      <c r="K539" s="435"/>
      <c r="L539" s="435"/>
      <c r="M539" s="435"/>
      <c r="N539" s="435"/>
      <c r="O539" s="435"/>
      <c r="P539" s="435"/>
      <c r="Q539" s="435"/>
      <c r="R539" s="435"/>
      <c r="S539" s="435"/>
      <c r="T539" s="799"/>
      <c r="U539" s="4"/>
      <c r="V539" s="4"/>
      <c r="W539" s="4"/>
      <c r="X539" s="4"/>
      <c r="Y539" s="4"/>
      <c r="Z539" s="4"/>
    </row>
    <row r="540" spans="1:26" ht="15.75" customHeight="1">
      <c r="A540" s="4"/>
      <c r="B540" s="4"/>
      <c r="C540" s="4"/>
      <c r="D540" s="435"/>
      <c r="E540" s="435"/>
      <c r="F540" s="435"/>
      <c r="G540" s="435"/>
      <c r="H540" s="435"/>
      <c r="I540" s="435"/>
      <c r="J540" s="435"/>
      <c r="K540" s="435"/>
      <c r="L540" s="435"/>
      <c r="M540" s="435"/>
      <c r="N540" s="435"/>
      <c r="O540" s="435"/>
      <c r="P540" s="435"/>
      <c r="Q540" s="435"/>
      <c r="R540" s="435"/>
      <c r="S540" s="435"/>
      <c r="T540" s="799"/>
      <c r="U540" s="4"/>
      <c r="V540" s="4"/>
      <c r="W540" s="4"/>
      <c r="X540" s="4"/>
      <c r="Y540" s="4"/>
      <c r="Z540" s="4"/>
    </row>
    <row r="541" spans="1:26" ht="15.75" customHeight="1">
      <c r="A541" s="4"/>
      <c r="B541" s="4"/>
      <c r="C541" s="4"/>
      <c r="D541" s="435"/>
      <c r="E541" s="435"/>
      <c r="F541" s="435"/>
      <c r="G541" s="435"/>
      <c r="H541" s="435"/>
      <c r="I541" s="435"/>
      <c r="J541" s="435"/>
      <c r="K541" s="435"/>
      <c r="L541" s="435"/>
      <c r="M541" s="435"/>
      <c r="N541" s="435"/>
      <c r="O541" s="435"/>
      <c r="P541" s="435"/>
      <c r="Q541" s="435"/>
      <c r="R541" s="435"/>
      <c r="S541" s="435"/>
      <c r="T541" s="799"/>
      <c r="U541" s="4"/>
      <c r="V541" s="4"/>
      <c r="W541" s="4"/>
      <c r="X541" s="4"/>
      <c r="Y541" s="4"/>
      <c r="Z541" s="4"/>
    </row>
    <row r="542" spans="1:26" ht="15.75" customHeight="1">
      <c r="A542" s="4"/>
      <c r="B542" s="4"/>
      <c r="C542" s="4"/>
      <c r="D542" s="435"/>
      <c r="E542" s="435"/>
      <c r="F542" s="435"/>
      <c r="G542" s="435"/>
      <c r="H542" s="435"/>
      <c r="I542" s="435"/>
      <c r="J542" s="435"/>
      <c r="K542" s="435"/>
      <c r="L542" s="435"/>
      <c r="M542" s="435"/>
      <c r="N542" s="435"/>
      <c r="O542" s="435"/>
      <c r="P542" s="435"/>
      <c r="Q542" s="435"/>
      <c r="R542" s="435"/>
      <c r="S542" s="435"/>
      <c r="T542" s="799"/>
      <c r="U542" s="4"/>
      <c r="V542" s="4"/>
      <c r="W542" s="4"/>
      <c r="X542" s="4"/>
      <c r="Y542" s="4"/>
      <c r="Z542" s="4"/>
    </row>
    <row r="543" spans="1:26" ht="15.75" customHeight="1">
      <c r="A543" s="4"/>
      <c r="B543" s="4"/>
      <c r="C543" s="4"/>
      <c r="D543" s="435"/>
      <c r="E543" s="435"/>
      <c r="F543" s="435"/>
      <c r="G543" s="435"/>
      <c r="H543" s="435"/>
      <c r="I543" s="435"/>
      <c r="J543" s="435"/>
      <c r="K543" s="435"/>
      <c r="L543" s="435"/>
      <c r="M543" s="435"/>
      <c r="N543" s="435"/>
      <c r="O543" s="435"/>
      <c r="P543" s="435"/>
      <c r="Q543" s="435"/>
      <c r="R543" s="435"/>
      <c r="S543" s="435"/>
      <c r="T543" s="799"/>
      <c r="U543" s="4"/>
      <c r="V543" s="4"/>
      <c r="W543" s="4"/>
      <c r="X543" s="4"/>
      <c r="Y543" s="4"/>
      <c r="Z543" s="4"/>
    </row>
    <row r="544" spans="1:26" ht="15.75" customHeight="1">
      <c r="A544" s="4"/>
      <c r="B544" s="4"/>
      <c r="C544" s="4"/>
      <c r="D544" s="435"/>
      <c r="E544" s="435"/>
      <c r="F544" s="435"/>
      <c r="G544" s="435"/>
      <c r="H544" s="435"/>
      <c r="I544" s="435"/>
      <c r="J544" s="435"/>
      <c r="K544" s="435"/>
      <c r="L544" s="435"/>
      <c r="M544" s="435"/>
      <c r="N544" s="435"/>
      <c r="O544" s="435"/>
      <c r="P544" s="435"/>
      <c r="Q544" s="435"/>
      <c r="R544" s="435"/>
      <c r="S544" s="435"/>
      <c r="T544" s="799"/>
      <c r="U544" s="4"/>
      <c r="V544" s="4"/>
      <c r="W544" s="4"/>
      <c r="X544" s="4"/>
      <c r="Y544" s="4"/>
      <c r="Z544" s="4"/>
    </row>
    <row r="545" spans="1:26" ht="15.75" customHeight="1">
      <c r="A545" s="4"/>
      <c r="B545" s="4"/>
      <c r="C545" s="4"/>
      <c r="D545" s="435"/>
      <c r="E545" s="435"/>
      <c r="F545" s="435"/>
      <c r="G545" s="435"/>
      <c r="H545" s="435"/>
      <c r="I545" s="435"/>
      <c r="J545" s="435"/>
      <c r="K545" s="435"/>
      <c r="L545" s="435"/>
      <c r="M545" s="435"/>
      <c r="N545" s="435"/>
      <c r="O545" s="435"/>
      <c r="P545" s="435"/>
      <c r="Q545" s="435"/>
      <c r="R545" s="435"/>
      <c r="S545" s="435"/>
      <c r="T545" s="799"/>
      <c r="U545" s="4"/>
      <c r="V545" s="4"/>
      <c r="W545" s="4"/>
      <c r="X545" s="4"/>
      <c r="Y545" s="4"/>
      <c r="Z545" s="4"/>
    </row>
    <row r="546" spans="1:26" ht="15.75" customHeight="1">
      <c r="A546" s="4"/>
      <c r="B546" s="4"/>
      <c r="C546" s="4"/>
      <c r="D546" s="435"/>
      <c r="E546" s="435"/>
      <c r="F546" s="435"/>
      <c r="G546" s="435"/>
      <c r="H546" s="435"/>
      <c r="I546" s="435"/>
      <c r="J546" s="435"/>
      <c r="K546" s="435"/>
      <c r="L546" s="435"/>
      <c r="M546" s="435"/>
      <c r="N546" s="435"/>
      <c r="O546" s="435"/>
      <c r="P546" s="435"/>
      <c r="Q546" s="435"/>
      <c r="R546" s="435"/>
      <c r="S546" s="435"/>
      <c r="T546" s="799"/>
      <c r="U546" s="4"/>
      <c r="V546" s="4"/>
      <c r="W546" s="4"/>
      <c r="X546" s="4"/>
      <c r="Y546" s="4"/>
      <c r="Z546" s="4"/>
    </row>
    <row r="547" spans="1:26" ht="15.75" customHeight="1">
      <c r="A547" s="4"/>
      <c r="B547" s="4"/>
      <c r="C547" s="4"/>
      <c r="D547" s="435"/>
      <c r="E547" s="435"/>
      <c r="F547" s="435"/>
      <c r="G547" s="435"/>
      <c r="H547" s="435"/>
      <c r="I547" s="435"/>
      <c r="J547" s="435"/>
      <c r="K547" s="435"/>
      <c r="L547" s="435"/>
      <c r="M547" s="435"/>
      <c r="N547" s="435"/>
      <c r="O547" s="435"/>
      <c r="P547" s="435"/>
      <c r="Q547" s="435"/>
      <c r="R547" s="435"/>
      <c r="S547" s="435"/>
      <c r="T547" s="799"/>
      <c r="U547" s="4"/>
      <c r="V547" s="4"/>
      <c r="W547" s="4"/>
      <c r="X547" s="4"/>
      <c r="Y547" s="4"/>
      <c r="Z547" s="4"/>
    </row>
    <row r="548" spans="1:26" ht="15.75" customHeight="1">
      <c r="A548" s="4"/>
      <c r="B548" s="4"/>
      <c r="C548" s="4"/>
      <c r="D548" s="435"/>
      <c r="E548" s="435"/>
      <c r="F548" s="435"/>
      <c r="G548" s="435"/>
      <c r="H548" s="435"/>
      <c r="I548" s="435"/>
      <c r="J548" s="435"/>
      <c r="K548" s="435"/>
      <c r="L548" s="435"/>
      <c r="M548" s="435"/>
      <c r="N548" s="435"/>
      <c r="O548" s="435"/>
      <c r="P548" s="435"/>
      <c r="Q548" s="435"/>
      <c r="R548" s="435"/>
      <c r="S548" s="435"/>
      <c r="T548" s="799"/>
      <c r="U548" s="4"/>
      <c r="V548" s="4"/>
      <c r="W548" s="4"/>
      <c r="X548" s="4"/>
      <c r="Y548" s="4"/>
      <c r="Z548" s="4"/>
    </row>
    <row r="549" spans="1:26" ht="15.75" customHeight="1">
      <c r="A549" s="4"/>
      <c r="B549" s="4"/>
      <c r="C549" s="4"/>
      <c r="D549" s="435"/>
      <c r="E549" s="435"/>
      <c r="F549" s="435"/>
      <c r="G549" s="435"/>
      <c r="H549" s="435"/>
      <c r="I549" s="435"/>
      <c r="J549" s="435"/>
      <c r="K549" s="435"/>
      <c r="L549" s="435"/>
      <c r="M549" s="435"/>
      <c r="N549" s="435"/>
      <c r="O549" s="435"/>
      <c r="P549" s="435"/>
      <c r="Q549" s="435"/>
      <c r="R549" s="435"/>
      <c r="S549" s="435"/>
      <c r="T549" s="799"/>
      <c r="U549" s="4"/>
      <c r="V549" s="4"/>
      <c r="W549" s="4"/>
      <c r="X549" s="4"/>
      <c r="Y549" s="4"/>
      <c r="Z549" s="4"/>
    </row>
    <row r="550" spans="1:26" ht="15.75" customHeight="1">
      <c r="A550" s="4"/>
      <c r="B550" s="4"/>
      <c r="C550" s="4"/>
      <c r="D550" s="435"/>
      <c r="E550" s="435"/>
      <c r="F550" s="435"/>
      <c r="G550" s="435"/>
      <c r="H550" s="435"/>
      <c r="I550" s="435"/>
      <c r="J550" s="435"/>
      <c r="K550" s="435"/>
      <c r="L550" s="435"/>
      <c r="M550" s="435"/>
      <c r="N550" s="435"/>
      <c r="O550" s="435"/>
      <c r="P550" s="435"/>
      <c r="Q550" s="435"/>
      <c r="R550" s="435"/>
      <c r="S550" s="435"/>
      <c r="T550" s="799"/>
      <c r="U550" s="4"/>
      <c r="V550" s="4"/>
      <c r="W550" s="4"/>
      <c r="X550" s="4"/>
      <c r="Y550" s="4"/>
      <c r="Z550" s="4"/>
    </row>
    <row r="551" spans="1:26" ht="15.75" customHeight="1">
      <c r="A551" s="4"/>
      <c r="B551" s="4"/>
      <c r="C551" s="4"/>
      <c r="D551" s="435"/>
      <c r="E551" s="435"/>
      <c r="F551" s="435"/>
      <c r="G551" s="435"/>
      <c r="H551" s="435"/>
      <c r="I551" s="435"/>
      <c r="J551" s="435"/>
      <c r="K551" s="435"/>
      <c r="L551" s="435"/>
      <c r="M551" s="435"/>
      <c r="N551" s="435"/>
      <c r="O551" s="435"/>
      <c r="P551" s="435"/>
      <c r="Q551" s="435"/>
      <c r="R551" s="435"/>
      <c r="S551" s="435"/>
      <c r="T551" s="799"/>
      <c r="U551" s="4"/>
      <c r="V551" s="4"/>
      <c r="W551" s="4"/>
      <c r="X551" s="4"/>
      <c r="Y551" s="4"/>
      <c r="Z551" s="4"/>
    </row>
    <row r="552" spans="1:26" ht="15.75" customHeight="1">
      <c r="A552" s="4"/>
      <c r="B552" s="4"/>
      <c r="C552" s="4"/>
      <c r="D552" s="435"/>
      <c r="E552" s="435"/>
      <c r="F552" s="435"/>
      <c r="G552" s="435"/>
      <c r="H552" s="435"/>
      <c r="I552" s="435"/>
      <c r="J552" s="435"/>
      <c r="K552" s="435"/>
      <c r="L552" s="435"/>
      <c r="M552" s="435"/>
      <c r="N552" s="435"/>
      <c r="O552" s="435"/>
      <c r="P552" s="435"/>
      <c r="Q552" s="435"/>
      <c r="R552" s="435"/>
      <c r="S552" s="435"/>
      <c r="T552" s="799"/>
      <c r="U552" s="4"/>
      <c r="V552" s="4"/>
      <c r="W552" s="4"/>
      <c r="X552" s="4"/>
      <c r="Y552" s="4"/>
      <c r="Z552" s="4"/>
    </row>
    <row r="553" spans="1:26" ht="15.75" customHeight="1">
      <c r="A553" s="4"/>
      <c r="B553" s="4"/>
      <c r="C553" s="4"/>
      <c r="D553" s="435"/>
      <c r="E553" s="435"/>
      <c r="F553" s="435"/>
      <c r="G553" s="435"/>
      <c r="H553" s="435"/>
      <c r="I553" s="435"/>
      <c r="J553" s="435"/>
      <c r="K553" s="435"/>
      <c r="L553" s="435"/>
      <c r="M553" s="435"/>
      <c r="N553" s="435"/>
      <c r="O553" s="435"/>
      <c r="P553" s="435"/>
      <c r="Q553" s="435"/>
      <c r="R553" s="435"/>
      <c r="S553" s="435"/>
      <c r="T553" s="799"/>
      <c r="U553" s="4"/>
      <c r="V553" s="4"/>
      <c r="W553" s="4"/>
      <c r="X553" s="4"/>
      <c r="Y553" s="4"/>
      <c r="Z553" s="4"/>
    </row>
    <row r="554" spans="1:26" ht="15.75" customHeight="1">
      <c r="A554" s="4"/>
      <c r="B554" s="4"/>
      <c r="C554" s="4"/>
      <c r="D554" s="435"/>
      <c r="E554" s="435"/>
      <c r="F554" s="435"/>
      <c r="G554" s="435"/>
      <c r="H554" s="435"/>
      <c r="I554" s="435"/>
      <c r="J554" s="435"/>
      <c r="K554" s="435"/>
      <c r="L554" s="435"/>
      <c r="M554" s="435"/>
      <c r="N554" s="435"/>
      <c r="O554" s="435"/>
      <c r="P554" s="435"/>
      <c r="Q554" s="435"/>
      <c r="R554" s="435"/>
      <c r="S554" s="435"/>
      <c r="T554" s="799"/>
      <c r="U554" s="4"/>
      <c r="V554" s="4"/>
      <c r="W554" s="4"/>
      <c r="X554" s="4"/>
      <c r="Y554" s="4"/>
      <c r="Z554" s="4"/>
    </row>
    <row r="555" spans="1:26" ht="15.75" customHeight="1">
      <c r="A555" s="4"/>
      <c r="B555" s="4"/>
      <c r="C555" s="4"/>
      <c r="D555" s="435"/>
      <c r="E555" s="435"/>
      <c r="F555" s="435"/>
      <c r="G555" s="435"/>
      <c r="H555" s="435"/>
      <c r="I555" s="435"/>
      <c r="J555" s="435"/>
      <c r="K555" s="435"/>
      <c r="L555" s="435"/>
      <c r="M555" s="435"/>
      <c r="N555" s="435"/>
      <c r="O555" s="435"/>
      <c r="P555" s="435"/>
      <c r="Q555" s="435"/>
      <c r="R555" s="435"/>
      <c r="S555" s="435"/>
      <c r="T555" s="799"/>
      <c r="U555" s="4"/>
      <c r="V555" s="4"/>
      <c r="W555" s="4"/>
      <c r="X555" s="4"/>
      <c r="Y555" s="4"/>
      <c r="Z555" s="4"/>
    </row>
    <row r="556" spans="1:26" ht="15.75" customHeight="1">
      <c r="A556" s="4"/>
      <c r="B556" s="4"/>
      <c r="C556" s="4"/>
      <c r="D556" s="435"/>
      <c r="E556" s="435"/>
      <c r="F556" s="435"/>
      <c r="G556" s="435"/>
      <c r="H556" s="435"/>
      <c r="I556" s="435"/>
      <c r="J556" s="435"/>
      <c r="K556" s="435"/>
      <c r="L556" s="435"/>
      <c r="M556" s="435"/>
      <c r="N556" s="435"/>
      <c r="O556" s="435"/>
      <c r="P556" s="435"/>
      <c r="Q556" s="435"/>
      <c r="R556" s="435"/>
      <c r="S556" s="435"/>
      <c r="T556" s="799"/>
      <c r="U556" s="4"/>
      <c r="V556" s="4"/>
      <c r="W556" s="4"/>
      <c r="X556" s="4"/>
      <c r="Y556" s="4"/>
      <c r="Z556" s="4"/>
    </row>
    <row r="557" spans="1:26" ht="15.75" customHeight="1">
      <c r="A557" s="4"/>
      <c r="B557" s="4"/>
      <c r="C557" s="4"/>
      <c r="D557" s="435"/>
      <c r="E557" s="435"/>
      <c r="F557" s="435"/>
      <c r="G557" s="435"/>
      <c r="H557" s="435"/>
      <c r="I557" s="435"/>
      <c r="J557" s="435"/>
      <c r="K557" s="435"/>
      <c r="L557" s="435"/>
      <c r="M557" s="435"/>
      <c r="N557" s="435"/>
      <c r="O557" s="435"/>
      <c r="P557" s="435"/>
      <c r="Q557" s="435"/>
      <c r="R557" s="435"/>
      <c r="S557" s="435"/>
      <c r="T557" s="799"/>
      <c r="U557" s="4"/>
      <c r="V557" s="4"/>
      <c r="W557" s="4"/>
      <c r="X557" s="4"/>
      <c r="Y557" s="4"/>
      <c r="Z557" s="4"/>
    </row>
    <row r="558" spans="1:26" ht="15.75" customHeight="1">
      <c r="A558" s="4"/>
      <c r="B558" s="4"/>
      <c r="C558" s="4"/>
      <c r="D558" s="435"/>
      <c r="E558" s="435"/>
      <c r="F558" s="435"/>
      <c r="G558" s="435"/>
      <c r="H558" s="435"/>
      <c r="I558" s="435"/>
      <c r="J558" s="435"/>
      <c r="K558" s="435"/>
      <c r="L558" s="435"/>
      <c r="M558" s="435"/>
      <c r="N558" s="435"/>
      <c r="O558" s="435"/>
      <c r="P558" s="435"/>
      <c r="Q558" s="435"/>
      <c r="R558" s="435"/>
      <c r="S558" s="435"/>
      <c r="T558" s="799"/>
      <c r="U558" s="4"/>
      <c r="V558" s="4"/>
      <c r="W558" s="4"/>
      <c r="X558" s="4"/>
      <c r="Y558" s="4"/>
      <c r="Z558" s="4"/>
    </row>
    <row r="559" spans="1:26" ht="15.75" customHeight="1">
      <c r="A559" s="4"/>
      <c r="B559" s="4"/>
      <c r="C559" s="4"/>
      <c r="D559" s="435"/>
      <c r="E559" s="435"/>
      <c r="F559" s="435"/>
      <c r="G559" s="435"/>
      <c r="H559" s="435"/>
      <c r="I559" s="435"/>
      <c r="J559" s="435"/>
      <c r="K559" s="435"/>
      <c r="L559" s="435"/>
      <c r="M559" s="435"/>
      <c r="N559" s="435"/>
      <c r="O559" s="435"/>
      <c r="P559" s="435"/>
      <c r="Q559" s="435"/>
      <c r="R559" s="435"/>
      <c r="S559" s="435"/>
      <c r="T559" s="799"/>
      <c r="U559" s="4"/>
      <c r="V559" s="4"/>
      <c r="W559" s="4"/>
      <c r="X559" s="4"/>
      <c r="Y559" s="4"/>
      <c r="Z559" s="4"/>
    </row>
    <row r="560" spans="1:26" ht="15.75" customHeight="1">
      <c r="A560" s="4"/>
      <c r="B560" s="4"/>
      <c r="C560" s="4"/>
      <c r="D560" s="435"/>
      <c r="E560" s="435"/>
      <c r="F560" s="435"/>
      <c r="G560" s="435"/>
      <c r="H560" s="435"/>
      <c r="I560" s="435"/>
      <c r="J560" s="435"/>
      <c r="K560" s="435"/>
      <c r="L560" s="435"/>
      <c r="M560" s="435"/>
      <c r="N560" s="435"/>
      <c r="O560" s="435"/>
      <c r="P560" s="435"/>
      <c r="Q560" s="435"/>
      <c r="R560" s="435"/>
      <c r="S560" s="435"/>
      <c r="T560" s="799"/>
      <c r="U560" s="4"/>
      <c r="V560" s="4"/>
      <c r="W560" s="4"/>
      <c r="X560" s="4"/>
      <c r="Y560" s="4"/>
      <c r="Z560" s="4"/>
    </row>
    <row r="561" spans="1:26" ht="15.75" customHeight="1">
      <c r="A561" s="4"/>
      <c r="B561" s="4"/>
      <c r="C561" s="4"/>
      <c r="D561" s="435"/>
      <c r="E561" s="435"/>
      <c r="F561" s="435"/>
      <c r="G561" s="435"/>
      <c r="H561" s="435"/>
      <c r="I561" s="435"/>
      <c r="J561" s="435"/>
      <c r="K561" s="435"/>
      <c r="L561" s="435"/>
      <c r="M561" s="435"/>
      <c r="N561" s="435"/>
      <c r="O561" s="435"/>
      <c r="P561" s="435"/>
      <c r="Q561" s="435"/>
      <c r="R561" s="435"/>
      <c r="S561" s="435"/>
      <c r="T561" s="799"/>
      <c r="U561" s="4"/>
      <c r="V561" s="4"/>
      <c r="W561" s="4"/>
      <c r="X561" s="4"/>
      <c r="Y561" s="4"/>
      <c r="Z561" s="4"/>
    </row>
    <row r="562" spans="1:26" ht="15.75" customHeight="1">
      <c r="A562" s="4"/>
      <c r="B562" s="4"/>
      <c r="C562" s="4"/>
      <c r="D562" s="435"/>
      <c r="E562" s="435"/>
      <c r="F562" s="435"/>
      <c r="G562" s="435"/>
      <c r="H562" s="435"/>
      <c r="I562" s="435"/>
      <c r="J562" s="435"/>
      <c r="K562" s="435"/>
      <c r="L562" s="435"/>
      <c r="M562" s="435"/>
      <c r="N562" s="435"/>
      <c r="O562" s="435"/>
      <c r="P562" s="435"/>
      <c r="Q562" s="435"/>
      <c r="R562" s="435"/>
      <c r="S562" s="435"/>
      <c r="T562" s="799"/>
      <c r="U562" s="4"/>
      <c r="V562" s="4"/>
      <c r="W562" s="4"/>
      <c r="X562" s="4"/>
      <c r="Y562" s="4"/>
      <c r="Z562" s="4"/>
    </row>
    <row r="563" spans="1:26" ht="15.75" customHeight="1">
      <c r="A563" s="4"/>
      <c r="B563" s="4"/>
      <c r="C563" s="4"/>
      <c r="D563" s="435"/>
      <c r="E563" s="435"/>
      <c r="F563" s="435"/>
      <c r="G563" s="435"/>
      <c r="H563" s="435"/>
      <c r="I563" s="435"/>
      <c r="J563" s="435"/>
      <c r="K563" s="435"/>
      <c r="L563" s="435"/>
      <c r="M563" s="435"/>
      <c r="N563" s="435"/>
      <c r="O563" s="435"/>
      <c r="P563" s="435"/>
      <c r="Q563" s="435"/>
      <c r="R563" s="435"/>
      <c r="S563" s="435"/>
      <c r="T563" s="799"/>
      <c r="U563" s="4"/>
      <c r="V563" s="4"/>
      <c r="W563" s="4"/>
      <c r="X563" s="4"/>
      <c r="Y563" s="4"/>
      <c r="Z563" s="4"/>
    </row>
    <row r="564" spans="1:26" ht="15.75" customHeight="1">
      <c r="A564" s="4"/>
      <c r="B564" s="4"/>
      <c r="C564" s="4"/>
      <c r="D564" s="435"/>
      <c r="E564" s="435"/>
      <c r="F564" s="435"/>
      <c r="G564" s="435"/>
      <c r="H564" s="435"/>
      <c r="I564" s="435"/>
      <c r="J564" s="435"/>
      <c r="K564" s="435"/>
      <c r="L564" s="435"/>
      <c r="M564" s="435"/>
      <c r="N564" s="435"/>
      <c r="O564" s="435"/>
      <c r="P564" s="435"/>
      <c r="Q564" s="435"/>
      <c r="R564" s="435"/>
      <c r="S564" s="435"/>
      <c r="T564" s="799"/>
      <c r="U564" s="4"/>
      <c r="V564" s="4"/>
      <c r="W564" s="4"/>
      <c r="X564" s="4"/>
      <c r="Y564" s="4"/>
      <c r="Z564" s="4"/>
    </row>
    <row r="565" spans="1:26" ht="15.75" customHeight="1">
      <c r="A565" s="4"/>
      <c r="B565" s="4"/>
      <c r="C565" s="4"/>
      <c r="D565" s="435"/>
      <c r="E565" s="435"/>
      <c r="F565" s="435"/>
      <c r="G565" s="435"/>
      <c r="H565" s="435"/>
      <c r="I565" s="435"/>
      <c r="J565" s="435"/>
      <c r="K565" s="435"/>
      <c r="L565" s="435"/>
      <c r="M565" s="435"/>
      <c r="N565" s="435"/>
      <c r="O565" s="435"/>
      <c r="P565" s="435"/>
      <c r="Q565" s="435"/>
      <c r="R565" s="435"/>
      <c r="S565" s="435"/>
      <c r="T565" s="799"/>
      <c r="U565" s="4"/>
      <c r="V565" s="4"/>
      <c r="W565" s="4"/>
      <c r="X565" s="4"/>
      <c r="Y565" s="4"/>
      <c r="Z565" s="4"/>
    </row>
    <row r="566" spans="1:26" ht="15.75" customHeight="1">
      <c r="A566" s="4"/>
      <c r="B566" s="4"/>
      <c r="C566" s="4"/>
      <c r="D566" s="435"/>
      <c r="E566" s="435"/>
      <c r="F566" s="435"/>
      <c r="G566" s="435"/>
      <c r="H566" s="435"/>
      <c r="I566" s="435"/>
      <c r="J566" s="435"/>
      <c r="K566" s="435"/>
      <c r="L566" s="435"/>
      <c r="M566" s="435"/>
      <c r="N566" s="435"/>
      <c r="O566" s="435"/>
      <c r="P566" s="435"/>
      <c r="Q566" s="435"/>
      <c r="R566" s="435"/>
      <c r="S566" s="435"/>
      <c r="T566" s="799"/>
      <c r="U566" s="4"/>
      <c r="V566" s="4"/>
      <c r="W566" s="4"/>
      <c r="X566" s="4"/>
      <c r="Y566" s="4"/>
      <c r="Z566" s="4"/>
    </row>
    <row r="567" spans="1:26" ht="15.75" customHeight="1">
      <c r="A567" s="4"/>
      <c r="B567" s="4"/>
      <c r="C567" s="4"/>
      <c r="D567" s="435"/>
      <c r="E567" s="435"/>
      <c r="F567" s="435"/>
      <c r="G567" s="435"/>
      <c r="H567" s="435"/>
      <c r="I567" s="435"/>
      <c r="J567" s="435"/>
      <c r="K567" s="435"/>
      <c r="L567" s="435"/>
      <c r="M567" s="435"/>
      <c r="N567" s="435"/>
      <c r="O567" s="435"/>
      <c r="P567" s="435"/>
      <c r="Q567" s="435"/>
      <c r="R567" s="435"/>
      <c r="S567" s="435"/>
      <c r="T567" s="799"/>
      <c r="U567" s="4"/>
      <c r="V567" s="4"/>
      <c r="W567" s="4"/>
      <c r="X567" s="4"/>
      <c r="Y567" s="4"/>
      <c r="Z567" s="4"/>
    </row>
    <row r="568" spans="1:26" ht="15.75" customHeight="1">
      <c r="A568" s="4"/>
      <c r="B568" s="4"/>
      <c r="C568" s="4"/>
      <c r="D568" s="435"/>
      <c r="E568" s="435"/>
      <c r="F568" s="435"/>
      <c r="G568" s="435"/>
      <c r="H568" s="435"/>
      <c r="I568" s="435"/>
      <c r="J568" s="435"/>
      <c r="K568" s="435"/>
      <c r="L568" s="435"/>
      <c r="M568" s="435"/>
      <c r="N568" s="435"/>
      <c r="O568" s="435"/>
      <c r="P568" s="435"/>
      <c r="Q568" s="435"/>
      <c r="R568" s="435"/>
      <c r="S568" s="435"/>
      <c r="T568" s="799"/>
      <c r="U568" s="4"/>
      <c r="V568" s="4"/>
      <c r="W568" s="4"/>
      <c r="X568" s="4"/>
      <c r="Y568" s="4"/>
      <c r="Z568" s="4"/>
    </row>
    <row r="569" spans="1:26" ht="15.75" customHeight="1">
      <c r="A569" s="4"/>
      <c r="B569" s="4"/>
      <c r="C569" s="4"/>
      <c r="D569" s="435"/>
      <c r="E569" s="435"/>
      <c r="F569" s="435"/>
      <c r="G569" s="435"/>
      <c r="H569" s="435"/>
      <c r="I569" s="435"/>
      <c r="J569" s="435"/>
      <c r="K569" s="435"/>
      <c r="L569" s="435"/>
      <c r="M569" s="435"/>
      <c r="N569" s="435"/>
      <c r="O569" s="435"/>
      <c r="P569" s="435"/>
      <c r="Q569" s="435"/>
      <c r="R569" s="435"/>
      <c r="S569" s="435"/>
      <c r="T569" s="799"/>
      <c r="U569" s="4"/>
      <c r="V569" s="4"/>
      <c r="W569" s="4"/>
      <c r="X569" s="4"/>
      <c r="Y569" s="4"/>
      <c r="Z569" s="4"/>
    </row>
    <row r="570" spans="1:26" ht="15.75" customHeight="1">
      <c r="A570" s="4"/>
      <c r="B570" s="4"/>
      <c r="C570" s="4"/>
      <c r="D570" s="435"/>
      <c r="E570" s="435"/>
      <c r="F570" s="435"/>
      <c r="G570" s="435"/>
      <c r="H570" s="435"/>
      <c r="I570" s="435"/>
      <c r="J570" s="435"/>
      <c r="K570" s="435"/>
      <c r="L570" s="435"/>
      <c r="M570" s="435"/>
      <c r="N570" s="435"/>
      <c r="O570" s="435"/>
      <c r="P570" s="435"/>
      <c r="Q570" s="435"/>
      <c r="R570" s="435"/>
      <c r="S570" s="435"/>
      <c r="T570" s="799"/>
      <c r="U570" s="4"/>
      <c r="V570" s="4"/>
      <c r="W570" s="4"/>
      <c r="X570" s="4"/>
      <c r="Y570" s="4"/>
      <c r="Z570" s="4"/>
    </row>
    <row r="571" spans="1:26" ht="15.75" customHeight="1">
      <c r="A571" s="4"/>
      <c r="B571" s="4"/>
      <c r="C571" s="4"/>
      <c r="D571" s="435"/>
      <c r="E571" s="435"/>
      <c r="F571" s="435"/>
      <c r="G571" s="435"/>
      <c r="H571" s="435"/>
      <c r="I571" s="435"/>
      <c r="J571" s="435"/>
      <c r="K571" s="435"/>
      <c r="L571" s="435"/>
      <c r="M571" s="435"/>
      <c r="N571" s="435"/>
      <c r="O571" s="435"/>
      <c r="P571" s="435"/>
      <c r="Q571" s="435"/>
      <c r="R571" s="435"/>
      <c r="S571" s="435"/>
      <c r="T571" s="799"/>
      <c r="U571" s="4"/>
      <c r="V571" s="4"/>
      <c r="W571" s="4"/>
      <c r="X571" s="4"/>
      <c r="Y571" s="4"/>
      <c r="Z571" s="4"/>
    </row>
    <row r="572" spans="1:26" ht="15.75" customHeight="1">
      <c r="A572" s="4"/>
      <c r="B572" s="4"/>
      <c r="C572" s="4"/>
      <c r="D572" s="435"/>
      <c r="E572" s="435"/>
      <c r="F572" s="435"/>
      <c r="G572" s="435"/>
      <c r="H572" s="435"/>
      <c r="I572" s="435"/>
      <c r="J572" s="435"/>
      <c r="K572" s="435"/>
      <c r="L572" s="435"/>
      <c r="M572" s="435"/>
      <c r="N572" s="435"/>
      <c r="O572" s="435"/>
      <c r="P572" s="435"/>
      <c r="Q572" s="435"/>
      <c r="R572" s="435"/>
      <c r="S572" s="435"/>
      <c r="T572" s="799"/>
      <c r="U572" s="4"/>
      <c r="V572" s="4"/>
      <c r="W572" s="4"/>
      <c r="X572" s="4"/>
      <c r="Y572" s="4"/>
      <c r="Z572" s="4"/>
    </row>
    <row r="573" spans="1:26" ht="15.75" customHeight="1">
      <c r="A573" s="4"/>
      <c r="B573" s="4"/>
      <c r="C573" s="4"/>
      <c r="D573" s="435"/>
      <c r="E573" s="435"/>
      <c r="F573" s="435"/>
      <c r="G573" s="435"/>
      <c r="H573" s="435"/>
      <c r="I573" s="435"/>
      <c r="J573" s="435"/>
      <c r="K573" s="435"/>
      <c r="L573" s="435"/>
      <c r="M573" s="435"/>
      <c r="N573" s="435"/>
      <c r="O573" s="435"/>
      <c r="P573" s="435"/>
      <c r="Q573" s="435"/>
      <c r="R573" s="435"/>
      <c r="S573" s="435"/>
      <c r="T573" s="799"/>
      <c r="U573" s="4"/>
      <c r="V573" s="4"/>
      <c r="W573" s="4"/>
      <c r="X573" s="4"/>
      <c r="Y573" s="4"/>
      <c r="Z573" s="4"/>
    </row>
    <row r="574" spans="1:26" ht="15.75" customHeight="1">
      <c r="A574" s="4"/>
      <c r="B574" s="4"/>
      <c r="C574" s="4"/>
      <c r="D574" s="435"/>
      <c r="E574" s="435"/>
      <c r="F574" s="435"/>
      <c r="G574" s="435"/>
      <c r="H574" s="435"/>
      <c r="I574" s="435"/>
      <c r="J574" s="435"/>
      <c r="K574" s="435"/>
      <c r="L574" s="435"/>
      <c r="M574" s="435"/>
      <c r="N574" s="435"/>
      <c r="O574" s="435"/>
      <c r="P574" s="435"/>
      <c r="Q574" s="435"/>
      <c r="R574" s="435"/>
      <c r="S574" s="435"/>
      <c r="T574" s="799"/>
      <c r="U574" s="4"/>
      <c r="V574" s="4"/>
      <c r="W574" s="4"/>
      <c r="X574" s="4"/>
      <c r="Y574" s="4"/>
      <c r="Z574" s="4"/>
    </row>
    <row r="575" spans="1:26" ht="15.75" customHeight="1">
      <c r="A575" s="4"/>
      <c r="B575" s="4"/>
      <c r="C575" s="4"/>
      <c r="D575" s="435"/>
      <c r="E575" s="435"/>
      <c r="F575" s="435"/>
      <c r="G575" s="435"/>
      <c r="H575" s="435"/>
      <c r="I575" s="435"/>
      <c r="J575" s="435"/>
      <c r="K575" s="435"/>
      <c r="L575" s="435"/>
      <c r="M575" s="435"/>
      <c r="N575" s="435"/>
      <c r="O575" s="435"/>
      <c r="P575" s="435"/>
      <c r="Q575" s="435"/>
      <c r="R575" s="435"/>
      <c r="S575" s="435"/>
      <c r="T575" s="799"/>
      <c r="U575" s="4"/>
      <c r="V575" s="4"/>
      <c r="W575" s="4"/>
      <c r="X575" s="4"/>
      <c r="Y575" s="4"/>
      <c r="Z575" s="4"/>
    </row>
    <row r="576" spans="1:26" ht="15.75" customHeight="1">
      <c r="A576" s="4"/>
      <c r="B576" s="4"/>
      <c r="C576" s="4"/>
      <c r="D576" s="435"/>
      <c r="E576" s="435"/>
      <c r="F576" s="435"/>
      <c r="G576" s="435"/>
      <c r="H576" s="435"/>
      <c r="I576" s="435"/>
      <c r="J576" s="435"/>
      <c r="K576" s="435"/>
      <c r="L576" s="435"/>
      <c r="M576" s="435"/>
      <c r="N576" s="435"/>
      <c r="O576" s="435"/>
      <c r="P576" s="435"/>
      <c r="Q576" s="435"/>
      <c r="R576" s="435"/>
      <c r="S576" s="435"/>
      <c r="T576" s="799"/>
      <c r="U576" s="4"/>
      <c r="V576" s="4"/>
      <c r="W576" s="4"/>
      <c r="X576" s="4"/>
      <c r="Y576" s="4"/>
      <c r="Z576" s="4"/>
    </row>
    <row r="577" spans="1:26" ht="15.75" customHeight="1">
      <c r="A577" s="4"/>
      <c r="B577" s="4"/>
      <c r="C577" s="4"/>
      <c r="D577" s="435"/>
      <c r="E577" s="435"/>
      <c r="F577" s="435"/>
      <c r="G577" s="435"/>
      <c r="H577" s="435"/>
      <c r="I577" s="435"/>
      <c r="J577" s="435"/>
      <c r="K577" s="435"/>
      <c r="L577" s="435"/>
      <c r="M577" s="435"/>
      <c r="N577" s="435"/>
      <c r="O577" s="435"/>
      <c r="P577" s="435"/>
      <c r="Q577" s="435"/>
      <c r="R577" s="435"/>
      <c r="S577" s="435"/>
      <c r="T577" s="799"/>
      <c r="U577" s="4"/>
      <c r="V577" s="4"/>
      <c r="W577" s="4"/>
      <c r="X577" s="4"/>
      <c r="Y577" s="4"/>
      <c r="Z577" s="4"/>
    </row>
    <row r="578" spans="1:26" ht="15.75" customHeight="1">
      <c r="A578" s="4"/>
      <c r="B578" s="4"/>
      <c r="C578" s="4"/>
      <c r="D578" s="435"/>
      <c r="E578" s="435"/>
      <c r="F578" s="435"/>
      <c r="G578" s="435"/>
      <c r="H578" s="435"/>
      <c r="I578" s="435"/>
      <c r="J578" s="435"/>
      <c r="K578" s="435"/>
      <c r="L578" s="435"/>
      <c r="M578" s="435"/>
      <c r="N578" s="435"/>
      <c r="O578" s="435"/>
      <c r="P578" s="435"/>
      <c r="Q578" s="435"/>
      <c r="R578" s="435"/>
      <c r="S578" s="435"/>
      <c r="T578" s="799"/>
      <c r="U578" s="4"/>
      <c r="V578" s="4"/>
      <c r="W578" s="4"/>
      <c r="X578" s="4"/>
      <c r="Y578" s="4"/>
      <c r="Z578" s="4"/>
    </row>
    <row r="579" spans="1:26" ht="15.75" customHeight="1">
      <c r="A579" s="4"/>
      <c r="B579" s="4"/>
      <c r="C579" s="4"/>
      <c r="D579" s="435"/>
      <c r="E579" s="435"/>
      <c r="F579" s="435"/>
      <c r="G579" s="435"/>
      <c r="H579" s="435"/>
      <c r="I579" s="435"/>
      <c r="J579" s="435"/>
      <c r="K579" s="435"/>
      <c r="L579" s="435"/>
      <c r="M579" s="435"/>
      <c r="N579" s="435"/>
      <c r="O579" s="435"/>
      <c r="P579" s="435"/>
      <c r="Q579" s="435"/>
      <c r="R579" s="435"/>
      <c r="S579" s="435"/>
      <c r="T579" s="799"/>
      <c r="U579" s="4"/>
      <c r="V579" s="4"/>
      <c r="W579" s="4"/>
      <c r="X579" s="4"/>
      <c r="Y579" s="4"/>
      <c r="Z579" s="4"/>
    </row>
    <row r="580" spans="1:26" ht="15.75" customHeight="1">
      <c r="A580" s="4"/>
      <c r="B580" s="4"/>
      <c r="C580" s="4"/>
      <c r="D580" s="435"/>
      <c r="E580" s="435"/>
      <c r="F580" s="435"/>
      <c r="G580" s="435"/>
      <c r="H580" s="435"/>
      <c r="I580" s="435"/>
      <c r="J580" s="435"/>
      <c r="K580" s="435"/>
      <c r="L580" s="435"/>
      <c r="M580" s="435"/>
      <c r="N580" s="435"/>
      <c r="O580" s="435"/>
      <c r="P580" s="435"/>
      <c r="Q580" s="435"/>
      <c r="R580" s="435"/>
      <c r="S580" s="435"/>
      <c r="T580" s="799"/>
      <c r="U580" s="4"/>
      <c r="V580" s="4"/>
      <c r="W580" s="4"/>
      <c r="X580" s="4"/>
      <c r="Y580" s="4"/>
      <c r="Z580" s="4"/>
    </row>
    <row r="581" spans="1:26" ht="15.75" customHeight="1">
      <c r="A581" s="4"/>
      <c r="B581" s="4"/>
      <c r="C581" s="4"/>
      <c r="D581" s="435"/>
      <c r="E581" s="435"/>
      <c r="F581" s="435"/>
      <c r="G581" s="435"/>
      <c r="H581" s="435"/>
      <c r="I581" s="435"/>
      <c r="J581" s="435"/>
      <c r="K581" s="435"/>
      <c r="L581" s="435"/>
      <c r="M581" s="435"/>
      <c r="N581" s="435"/>
      <c r="O581" s="435"/>
      <c r="P581" s="435"/>
      <c r="Q581" s="435"/>
      <c r="R581" s="435"/>
      <c r="S581" s="435"/>
      <c r="T581" s="799"/>
      <c r="U581" s="4"/>
      <c r="V581" s="4"/>
      <c r="W581" s="4"/>
      <c r="X581" s="4"/>
      <c r="Y581" s="4"/>
      <c r="Z581" s="4"/>
    </row>
    <row r="582" spans="1:26" ht="15.75" customHeight="1">
      <c r="A582" s="4"/>
      <c r="B582" s="4"/>
      <c r="C582" s="4"/>
      <c r="D582" s="435"/>
      <c r="E582" s="435"/>
      <c r="F582" s="435"/>
      <c r="G582" s="435"/>
      <c r="H582" s="435"/>
      <c r="I582" s="435"/>
      <c r="J582" s="435"/>
      <c r="K582" s="435"/>
      <c r="L582" s="435"/>
      <c r="M582" s="435"/>
      <c r="N582" s="435"/>
      <c r="O582" s="435"/>
      <c r="P582" s="435"/>
      <c r="Q582" s="435"/>
      <c r="R582" s="435"/>
      <c r="S582" s="435"/>
      <c r="T582" s="799"/>
      <c r="U582" s="4"/>
      <c r="V582" s="4"/>
      <c r="W582" s="4"/>
      <c r="X582" s="4"/>
      <c r="Y582" s="4"/>
      <c r="Z582" s="4"/>
    </row>
    <row r="583" spans="1:26" ht="15.75" customHeight="1">
      <c r="A583" s="4"/>
      <c r="B583" s="4"/>
      <c r="C583" s="4"/>
      <c r="D583" s="435"/>
      <c r="E583" s="435"/>
      <c r="F583" s="435"/>
      <c r="G583" s="435"/>
      <c r="H583" s="435"/>
      <c r="I583" s="435"/>
      <c r="J583" s="435"/>
      <c r="K583" s="435"/>
      <c r="L583" s="435"/>
      <c r="M583" s="435"/>
      <c r="N583" s="435"/>
      <c r="O583" s="435"/>
      <c r="P583" s="435"/>
      <c r="Q583" s="435"/>
      <c r="R583" s="435"/>
      <c r="S583" s="435"/>
      <c r="T583" s="799"/>
      <c r="U583" s="4"/>
      <c r="V583" s="4"/>
      <c r="W583" s="4"/>
      <c r="X583" s="4"/>
      <c r="Y583" s="4"/>
      <c r="Z583" s="4"/>
    </row>
    <row r="584" spans="1:26" ht="15.75" customHeight="1">
      <c r="A584" s="4"/>
      <c r="B584" s="4"/>
      <c r="C584" s="4"/>
      <c r="D584" s="435"/>
      <c r="E584" s="435"/>
      <c r="F584" s="435"/>
      <c r="G584" s="435"/>
      <c r="H584" s="435"/>
      <c r="I584" s="435"/>
      <c r="J584" s="435"/>
      <c r="K584" s="435"/>
      <c r="L584" s="435"/>
      <c r="M584" s="435"/>
      <c r="N584" s="435"/>
      <c r="O584" s="435"/>
      <c r="P584" s="435"/>
      <c r="Q584" s="435"/>
      <c r="R584" s="435"/>
      <c r="S584" s="435"/>
      <c r="T584" s="799"/>
      <c r="U584" s="4"/>
      <c r="V584" s="4"/>
      <c r="W584" s="4"/>
      <c r="X584" s="4"/>
      <c r="Y584" s="4"/>
      <c r="Z584" s="4"/>
    </row>
    <row r="585" spans="1:26" ht="15.75" customHeight="1">
      <c r="A585" s="4"/>
      <c r="B585" s="4"/>
      <c r="C585" s="4"/>
      <c r="D585" s="435"/>
      <c r="E585" s="435"/>
      <c r="F585" s="435"/>
      <c r="G585" s="435"/>
      <c r="H585" s="435"/>
      <c r="I585" s="435"/>
      <c r="J585" s="435"/>
      <c r="K585" s="435"/>
      <c r="L585" s="435"/>
      <c r="M585" s="435"/>
      <c r="N585" s="435"/>
      <c r="O585" s="435"/>
      <c r="P585" s="435"/>
      <c r="Q585" s="435"/>
      <c r="R585" s="435"/>
      <c r="S585" s="435"/>
      <c r="T585" s="799"/>
      <c r="U585" s="4"/>
      <c r="V585" s="4"/>
      <c r="W585" s="4"/>
      <c r="X585" s="4"/>
      <c r="Y585" s="4"/>
      <c r="Z585" s="4"/>
    </row>
    <row r="586" spans="1:26" ht="15.75" customHeight="1">
      <c r="A586" s="4"/>
      <c r="B586" s="4"/>
      <c r="C586" s="4"/>
      <c r="D586" s="435"/>
      <c r="E586" s="435"/>
      <c r="F586" s="435"/>
      <c r="G586" s="435"/>
      <c r="H586" s="435"/>
      <c r="I586" s="435"/>
      <c r="J586" s="435"/>
      <c r="K586" s="435"/>
      <c r="L586" s="435"/>
      <c r="M586" s="435"/>
      <c r="N586" s="435"/>
      <c r="O586" s="435"/>
      <c r="P586" s="435"/>
      <c r="Q586" s="435"/>
      <c r="R586" s="435"/>
      <c r="S586" s="435"/>
      <c r="T586" s="799"/>
      <c r="U586" s="4"/>
      <c r="V586" s="4"/>
      <c r="W586" s="4"/>
      <c r="X586" s="4"/>
      <c r="Y586" s="4"/>
      <c r="Z586" s="4"/>
    </row>
    <row r="587" spans="1:26" ht="15.75" customHeight="1">
      <c r="A587" s="4"/>
      <c r="B587" s="4"/>
      <c r="C587" s="4"/>
      <c r="D587" s="435"/>
      <c r="E587" s="435"/>
      <c r="F587" s="435"/>
      <c r="G587" s="435"/>
      <c r="H587" s="435"/>
      <c r="I587" s="435"/>
      <c r="J587" s="435"/>
      <c r="K587" s="435"/>
      <c r="L587" s="435"/>
      <c r="M587" s="435"/>
      <c r="N587" s="435"/>
      <c r="O587" s="435"/>
      <c r="P587" s="435"/>
      <c r="Q587" s="435"/>
      <c r="R587" s="435"/>
      <c r="S587" s="435"/>
      <c r="T587" s="799"/>
      <c r="U587" s="4"/>
      <c r="V587" s="4"/>
      <c r="W587" s="4"/>
      <c r="X587" s="4"/>
      <c r="Y587" s="4"/>
      <c r="Z587" s="4"/>
    </row>
    <row r="588" spans="1:26" ht="15.75" customHeight="1">
      <c r="A588" s="4"/>
      <c r="B588" s="4"/>
      <c r="C588" s="4"/>
      <c r="D588" s="435"/>
      <c r="E588" s="435"/>
      <c r="F588" s="435"/>
      <c r="G588" s="435"/>
      <c r="H588" s="435"/>
      <c r="I588" s="435"/>
      <c r="J588" s="435"/>
      <c r="K588" s="435"/>
      <c r="L588" s="435"/>
      <c r="M588" s="435"/>
      <c r="N588" s="435"/>
      <c r="O588" s="435"/>
      <c r="P588" s="435"/>
      <c r="Q588" s="435"/>
      <c r="R588" s="435"/>
      <c r="S588" s="435"/>
      <c r="T588" s="799"/>
      <c r="U588" s="4"/>
      <c r="V588" s="4"/>
      <c r="W588" s="4"/>
      <c r="X588" s="4"/>
      <c r="Y588" s="4"/>
      <c r="Z588" s="4"/>
    </row>
    <row r="589" spans="1:26" ht="15.75" customHeight="1">
      <c r="A589" s="4"/>
      <c r="B589" s="4"/>
      <c r="C589" s="4"/>
      <c r="D589" s="435"/>
      <c r="E589" s="435"/>
      <c r="F589" s="435"/>
      <c r="G589" s="435"/>
      <c r="H589" s="435"/>
      <c r="I589" s="435"/>
      <c r="J589" s="435"/>
      <c r="K589" s="435"/>
      <c r="L589" s="435"/>
      <c r="M589" s="435"/>
      <c r="N589" s="435"/>
      <c r="O589" s="435"/>
      <c r="P589" s="435"/>
      <c r="Q589" s="435"/>
      <c r="R589" s="435"/>
      <c r="S589" s="435"/>
      <c r="T589" s="799"/>
      <c r="U589" s="4"/>
      <c r="V589" s="4"/>
      <c r="W589" s="4"/>
      <c r="X589" s="4"/>
      <c r="Y589" s="4"/>
      <c r="Z589" s="4"/>
    </row>
    <row r="590" spans="1:26" ht="15.75" customHeight="1">
      <c r="A590" s="4"/>
      <c r="B590" s="4"/>
      <c r="C590" s="4"/>
      <c r="D590" s="435"/>
      <c r="E590" s="435"/>
      <c r="F590" s="435"/>
      <c r="G590" s="435"/>
      <c r="H590" s="435"/>
      <c r="I590" s="435"/>
      <c r="J590" s="435"/>
      <c r="K590" s="435"/>
      <c r="L590" s="435"/>
      <c r="M590" s="435"/>
      <c r="N590" s="435"/>
      <c r="O590" s="435"/>
      <c r="P590" s="435"/>
      <c r="Q590" s="435"/>
      <c r="R590" s="435"/>
      <c r="S590" s="435"/>
      <c r="T590" s="799"/>
      <c r="U590" s="4"/>
      <c r="V590" s="4"/>
      <c r="W590" s="4"/>
      <c r="X590" s="4"/>
      <c r="Y590" s="4"/>
      <c r="Z590" s="4"/>
    </row>
    <row r="591" spans="1:26" ht="15.75" customHeight="1">
      <c r="A591" s="4"/>
      <c r="B591" s="4"/>
      <c r="C591" s="4"/>
      <c r="D591" s="435"/>
      <c r="E591" s="435"/>
      <c r="F591" s="435"/>
      <c r="G591" s="435"/>
      <c r="H591" s="435"/>
      <c r="I591" s="435"/>
      <c r="J591" s="435"/>
      <c r="K591" s="435"/>
      <c r="L591" s="435"/>
      <c r="M591" s="435"/>
      <c r="N591" s="435"/>
      <c r="O591" s="435"/>
      <c r="P591" s="435"/>
      <c r="Q591" s="435"/>
      <c r="R591" s="435"/>
      <c r="S591" s="435"/>
      <c r="T591" s="799"/>
      <c r="U591" s="4"/>
      <c r="V591" s="4"/>
      <c r="W591" s="4"/>
      <c r="X591" s="4"/>
      <c r="Y591" s="4"/>
      <c r="Z591" s="4"/>
    </row>
    <row r="592" spans="1:26" ht="15.75" customHeight="1">
      <c r="A592" s="4"/>
      <c r="B592" s="4"/>
      <c r="C592" s="4"/>
      <c r="D592" s="435"/>
      <c r="E592" s="435"/>
      <c r="F592" s="435"/>
      <c r="G592" s="435"/>
      <c r="H592" s="435"/>
      <c r="I592" s="435"/>
      <c r="J592" s="435"/>
      <c r="K592" s="435"/>
      <c r="L592" s="435"/>
      <c r="M592" s="435"/>
      <c r="N592" s="435"/>
      <c r="O592" s="435"/>
      <c r="P592" s="435"/>
      <c r="Q592" s="435"/>
      <c r="R592" s="435"/>
      <c r="S592" s="435"/>
      <c r="T592" s="799"/>
      <c r="U592" s="4"/>
      <c r="V592" s="4"/>
      <c r="W592" s="4"/>
      <c r="X592" s="4"/>
      <c r="Y592" s="4"/>
      <c r="Z592" s="4"/>
    </row>
    <row r="593" spans="1:26" ht="15.75" customHeight="1">
      <c r="A593" s="4"/>
      <c r="B593" s="4"/>
      <c r="C593" s="4"/>
      <c r="D593" s="435"/>
      <c r="E593" s="435"/>
      <c r="F593" s="435"/>
      <c r="G593" s="435"/>
      <c r="H593" s="435"/>
      <c r="I593" s="435"/>
      <c r="J593" s="435"/>
      <c r="K593" s="435"/>
      <c r="L593" s="435"/>
      <c r="M593" s="435"/>
      <c r="N593" s="435"/>
      <c r="O593" s="435"/>
      <c r="P593" s="435"/>
      <c r="Q593" s="435"/>
      <c r="R593" s="435"/>
      <c r="S593" s="435"/>
      <c r="T593" s="799"/>
      <c r="U593" s="4"/>
      <c r="V593" s="4"/>
      <c r="W593" s="4"/>
      <c r="X593" s="4"/>
      <c r="Y593" s="4"/>
      <c r="Z593" s="4"/>
    </row>
    <row r="594" spans="1:26" ht="15.75" customHeight="1">
      <c r="A594" s="4"/>
      <c r="B594" s="4"/>
      <c r="C594" s="4"/>
      <c r="D594" s="435"/>
      <c r="E594" s="435"/>
      <c r="F594" s="435"/>
      <c r="G594" s="435"/>
      <c r="H594" s="435"/>
      <c r="I594" s="435"/>
      <c r="J594" s="435"/>
      <c r="K594" s="435"/>
      <c r="L594" s="435"/>
      <c r="M594" s="435"/>
      <c r="N594" s="435"/>
      <c r="O594" s="435"/>
      <c r="P594" s="435"/>
      <c r="Q594" s="435"/>
      <c r="R594" s="435"/>
      <c r="S594" s="435"/>
      <c r="T594" s="799"/>
      <c r="U594" s="4"/>
      <c r="V594" s="4"/>
      <c r="W594" s="4"/>
      <c r="X594" s="4"/>
      <c r="Y594" s="4"/>
      <c r="Z594" s="4"/>
    </row>
    <row r="595" spans="1:26" ht="15.75" customHeight="1">
      <c r="A595" s="4"/>
      <c r="B595" s="4"/>
      <c r="C595" s="4"/>
      <c r="D595" s="435"/>
      <c r="E595" s="435"/>
      <c r="F595" s="435"/>
      <c r="G595" s="435"/>
      <c r="H595" s="435"/>
      <c r="I595" s="435"/>
      <c r="J595" s="435"/>
      <c r="K595" s="435"/>
      <c r="L595" s="435"/>
      <c r="M595" s="435"/>
      <c r="N595" s="435"/>
      <c r="O595" s="435"/>
      <c r="P595" s="435"/>
      <c r="Q595" s="435"/>
      <c r="R595" s="435"/>
      <c r="S595" s="435"/>
      <c r="T595" s="799"/>
      <c r="U595" s="4"/>
      <c r="V595" s="4"/>
      <c r="W595" s="4"/>
      <c r="X595" s="4"/>
      <c r="Y595" s="4"/>
      <c r="Z595" s="4"/>
    </row>
    <row r="596" spans="1:26" ht="15.75" customHeight="1">
      <c r="A596" s="4"/>
      <c r="B596" s="4"/>
      <c r="C596" s="4"/>
      <c r="D596" s="435"/>
      <c r="E596" s="435"/>
      <c r="F596" s="435"/>
      <c r="G596" s="435"/>
      <c r="H596" s="435"/>
      <c r="I596" s="435"/>
      <c r="J596" s="435"/>
      <c r="K596" s="435"/>
      <c r="L596" s="435"/>
      <c r="M596" s="435"/>
      <c r="N596" s="435"/>
      <c r="O596" s="435"/>
      <c r="P596" s="435"/>
      <c r="Q596" s="435"/>
      <c r="R596" s="435"/>
      <c r="S596" s="435"/>
      <c r="T596" s="799"/>
      <c r="U596" s="4"/>
      <c r="V596" s="4"/>
      <c r="W596" s="4"/>
      <c r="X596" s="4"/>
      <c r="Y596" s="4"/>
      <c r="Z596" s="4"/>
    </row>
    <row r="597" spans="1:26" ht="15.75" customHeight="1">
      <c r="A597" s="4"/>
      <c r="B597" s="4"/>
      <c r="C597" s="4"/>
      <c r="D597" s="435"/>
      <c r="E597" s="435"/>
      <c r="F597" s="435"/>
      <c r="G597" s="435"/>
      <c r="H597" s="435"/>
      <c r="I597" s="435"/>
      <c r="J597" s="435"/>
      <c r="K597" s="435"/>
      <c r="L597" s="435"/>
      <c r="M597" s="435"/>
      <c r="N597" s="435"/>
      <c r="O597" s="435"/>
      <c r="P597" s="435"/>
      <c r="Q597" s="435"/>
      <c r="R597" s="435"/>
      <c r="S597" s="435"/>
      <c r="T597" s="799"/>
      <c r="U597" s="4"/>
      <c r="V597" s="4"/>
      <c r="W597" s="4"/>
      <c r="X597" s="4"/>
      <c r="Y597" s="4"/>
      <c r="Z597" s="4"/>
    </row>
    <row r="598" spans="1:26" ht="15.75" customHeight="1">
      <c r="A598" s="4"/>
      <c r="B598" s="4"/>
      <c r="C598" s="4"/>
      <c r="D598" s="435"/>
      <c r="E598" s="435"/>
      <c r="F598" s="435"/>
      <c r="G598" s="435"/>
      <c r="H598" s="435"/>
      <c r="I598" s="435"/>
      <c r="J598" s="435"/>
      <c r="K598" s="435"/>
      <c r="L598" s="435"/>
      <c r="M598" s="435"/>
      <c r="N598" s="435"/>
      <c r="O598" s="435"/>
      <c r="P598" s="435"/>
      <c r="Q598" s="435"/>
      <c r="R598" s="435"/>
      <c r="S598" s="435"/>
      <c r="T598" s="799"/>
      <c r="U598" s="4"/>
      <c r="V598" s="4"/>
      <c r="W598" s="4"/>
      <c r="X598" s="4"/>
      <c r="Y598" s="4"/>
      <c r="Z598" s="4"/>
    </row>
    <row r="599" spans="1:26" ht="15.75" customHeight="1">
      <c r="A599" s="4"/>
      <c r="B599" s="4"/>
      <c r="C599" s="4"/>
      <c r="D599" s="435"/>
      <c r="E599" s="435"/>
      <c r="F599" s="435"/>
      <c r="G599" s="435"/>
      <c r="H599" s="435"/>
      <c r="I599" s="435"/>
      <c r="J599" s="435"/>
      <c r="K599" s="435"/>
      <c r="L599" s="435"/>
      <c r="M599" s="435"/>
      <c r="N599" s="435"/>
      <c r="O599" s="435"/>
      <c r="P599" s="435"/>
      <c r="Q599" s="435"/>
      <c r="R599" s="435"/>
      <c r="S599" s="435"/>
      <c r="T599" s="799"/>
      <c r="U599" s="4"/>
      <c r="V599" s="4"/>
      <c r="W599" s="4"/>
      <c r="X599" s="4"/>
      <c r="Y599" s="4"/>
      <c r="Z599" s="4"/>
    </row>
    <row r="600" spans="1:26" ht="15.75" customHeight="1">
      <c r="A600" s="4"/>
      <c r="B600" s="4"/>
      <c r="C600" s="4"/>
      <c r="D600" s="435"/>
      <c r="E600" s="435"/>
      <c r="F600" s="435"/>
      <c r="G600" s="435"/>
      <c r="H600" s="435"/>
      <c r="I600" s="435"/>
      <c r="J600" s="435"/>
      <c r="K600" s="435"/>
      <c r="L600" s="435"/>
      <c r="M600" s="435"/>
      <c r="N600" s="435"/>
      <c r="O600" s="435"/>
      <c r="P600" s="435"/>
      <c r="Q600" s="435"/>
      <c r="R600" s="435"/>
      <c r="S600" s="435"/>
      <c r="T600" s="799"/>
      <c r="U600" s="4"/>
      <c r="V600" s="4"/>
      <c r="W600" s="4"/>
      <c r="X600" s="4"/>
      <c r="Y600" s="4"/>
      <c r="Z600" s="4"/>
    </row>
    <row r="601" spans="1:26" ht="15.75" customHeight="1">
      <c r="A601" s="4"/>
      <c r="B601" s="4"/>
      <c r="C601" s="4"/>
      <c r="D601" s="435"/>
      <c r="E601" s="435"/>
      <c r="F601" s="435"/>
      <c r="G601" s="435"/>
      <c r="H601" s="435"/>
      <c r="I601" s="435"/>
      <c r="J601" s="435"/>
      <c r="K601" s="435"/>
      <c r="L601" s="435"/>
      <c r="M601" s="435"/>
      <c r="N601" s="435"/>
      <c r="O601" s="435"/>
      <c r="P601" s="435"/>
      <c r="Q601" s="435"/>
      <c r="R601" s="435"/>
      <c r="S601" s="435"/>
      <c r="T601" s="799"/>
      <c r="U601" s="4"/>
      <c r="V601" s="4"/>
      <c r="W601" s="4"/>
      <c r="X601" s="4"/>
      <c r="Y601" s="4"/>
      <c r="Z601" s="4"/>
    </row>
    <row r="602" spans="1:26" ht="15.75" customHeight="1">
      <c r="A602" s="4"/>
      <c r="B602" s="4"/>
      <c r="C602" s="4"/>
      <c r="D602" s="435"/>
      <c r="E602" s="435"/>
      <c r="F602" s="435"/>
      <c r="G602" s="435"/>
      <c r="H602" s="435"/>
      <c r="I602" s="435"/>
      <c r="J602" s="435"/>
      <c r="K602" s="435"/>
      <c r="L602" s="435"/>
      <c r="M602" s="435"/>
      <c r="N602" s="435"/>
      <c r="O602" s="435"/>
      <c r="P602" s="435"/>
      <c r="Q602" s="435"/>
      <c r="R602" s="435"/>
      <c r="S602" s="435"/>
      <c r="T602" s="799"/>
      <c r="U602" s="4"/>
      <c r="V602" s="4"/>
      <c r="W602" s="4"/>
      <c r="X602" s="4"/>
      <c r="Y602" s="4"/>
      <c r="Z602" s="4"/>
    </row>
    <row r="603" spans="1:26" ht="15.75" customHeight="1">
      <c r="A603" s="4"/>
      <c r="B603" s="4"/>
      <c r="C603" s="4"/>
      <c r="D603" s="435"/>
      <c r="E603" s="435"/>
      <c r="F603" s="435"/>
      <c r="G603" s="435"/>
      <c r="H603" s="435"/>
      <c r="I603" s="435"/>
      <c r="J603" s="435"/>
      <c r="K603" s="435"/>
      <c r="L603" s="435"/>
      <c r="M603" s="435"/>
      <c r="N603" s="435"/>
      <c r="O603" s="435"/>
      <c r="P603" s="435"/>
      <c r="Q603" s="435"/>
      <c r="R603" s="435"/>
      <c r="S603" s="435"/>
      <c r="T603" s="799"/>
      <c r="U603" s="4"/>
      <c r="V603" s="4"/>
      <c r="W603" s="4"/>
      <c r="X603" s="4"/>
      <c r="Y603" s="4"/>
      <c r="Z603" s="4"/>
    </row>
    <row r="604" spans="1:26" ht="15.75" customHeight="1">
      <c r="A604" s="4"/>
      <c r="B604" s="4"/>
      <c r="C604" s="4"/>
      <c r="D604" s="435"/>
      <c r="E604" s="435"/>
      <c r="F604" s="435"/>
      <c r="G604" s="435"/>
      <c r="H604" s="435"/>
      <c r="I604" s="435"/>
      <c r="J604" s="435"/>
      <c r="K604" s="435"/>
      <c r="L604" s="435"/>
      <c r="M604" s="435"/>
      <c r="N604" s="435"/>
      <c r="O604" s="435"/>
      <c r="P604" s="435"/>
      <c r="Q604" s="435"/>
      <c r="R604" s="435"/>
      <c r="S604" s="435"/>
      <c r="T604" s="799"/>
      <c r="U604" s="4"/>
      <c r="V604" s="4"/>
      <c r="W604" s="4"/>
      <c r="X604" s="4"/>
      <c r="Y604" s="4"/>
      <c r="Z604" s="4"/>
    </row>
    <row r="605" spans="1:26" ht="15.75" customHeight="1">
      <c r="A605" s="4"/>
      <c r="B605" s="4"/>
      <c r="C605" s="4"/>
      <c r="D605" s="435"/>
      <c r="E605" s="435"/>
      <c r="F605" s="435"/>
      <c r="G605" s="435"/>
      <c r="H605" s="435"/>
      <c r="I605" s="435"/>
      <c r="J605" s="435"/>
      <c r="K605" s="435"/>
      <c r="L605" s="435"/>
      <c r="M605" s="435"/>
      <c r="N605" s="435"/>
      <c r="O605" s="435"/>
      <c r="P605" s="435"/>
      <c r="Q605" s="435"/>
      <c r="R605" s="435"/>
      <c r="S605" s="435"/>
      <c r="T605" s="799"/>
      <c r="U605" s="4"/>
      <c r="V605" s="4"/>
      <c r="W605" s="4"/>
      <c r="X605" s="4"/>
      <c r="Y605" s="4"/>
      <c r="Z605" s="4"/>
    </row>
    <row r="606" spans="1:26" ht="15.75" customHeight="1">
      <c r="A606" s="4"/>
      <c r="B606" s="4"/>
      <c r="C606" s="4"/>
      <c r="D606" s="435"/>
      <c r="E606" s="435"/>
      <c r="F606" s="435"/>
      <c r="G606" s="435"/>
      <c r="H606" s="435"/>
      <c r="I606" s="435"/>
      <c r="J606" s="435"/>
      <c r="K606" s="435"/>
      <c r="L606" s="435"/>
      <c r="M606" s="435"/>
      <c r="N606" s="435"/>
      <c r="O606" s="435"/>
      <c r="P606" s="435"/>
      <c r="Q606" s="435"/>
      <c r="R606" s="435"/>
      <c r="S606" s="435"/>
      <c r="T606" s="799"/>
      <c r="U606" s="4"/>
      <c r="V606" s="4"/>
      <c r="W606" s="4"/>
      <c r="X606" s="4"/>
      <c r="Y606" s="4"/>
      <c r="Z606" s="4"/>
    </row>
    <row r="607" spans="1:26" ht="15.75" customHeight="1">
      <c r="A607" s="4"/>
      <c r="B607" s="4"/>
      <c r="C607" s="4"/>
      <c r="D607" s="435"/>
      <c r="E607" s="435"/>
      <c r="F607" s="435"/>
      <c r="G607" s="435"/>
      <c r="H607" s="435"/>
      <c r="I607" s="435"/>
      <c r="J607" s="435"/>
      <c r="K607" s="435"/>
      <c r="L607" s="435"/>
      <c r="M607" s="435"/>
      <c r="N607" s="435"/>
      <c r="O607" s="435"/>
      <c r="P607" s="435"/>
      <c r="Q607" s="435"/>
      <c r="R607" s="435"/>
      <c r="S607" s="435"/>
      <c r="T607" s="799"/>
      <c r="U607" s="4"/>
      <c r="V607" s="4"/>
      <c r="W607" s="4"/>
      <c r="X607" s="4"/>
      <c r="Y607" s="4"/>
      <c r="Z607" s="4"/>
    </row>
    <row r="608" spans="1:26" ht="15.75" customHeight="1">
      <c r="A608" s="4"/>
      <c r="B608" s="4"/>
      <c r="C608" s="4"/>
      <c r="D608" s="435"/>
      <c r="E608" s="435"/>
      <c r="F608" s="435"/>
      <c r="G608" s="435"/>
      <c r="H608" s="435"/>
      <c r="I608" s="435"/>
      <c r="J608" s="435"/>
      <c r="K608" s="435"/>
      <c r="L608" s="435"/>
      <c r="M608" s="435"/>
      <c r="N608" s="435"/>
      <c r="O608" s="435"/>
      <c r="P608" s="435"/>
      <c r="Q608" s="435"/>
      <c r="R608" s="435"/>
      <c r="S608" s="435"/>
      <c r="T608" s="799"/>
      <c r="U608" s="4"/>
      <c r="V608" s="4"/>
      <c r="W608" s="4"/>
      <c r="X608" s="4"/>
      <c r="Y608" s="4"/>
      <c r="Z608" s="4"/>
    </row>
    <row r="609" spans="1:26" ht="15.75" customHeight="1">
      <c r="A609" s="4"/>
      <c r="B609" s="4"/>
      <c r="C609" s="4"/>
      <c r="D609" s="435"/>
      <c r="E609" s="435"/>
      <c r="F609" s="435"/>
      <c r="G609" s="435"/>
      <c r="H609" s="435"/>
      <c r="I609" s="435"/>
      <c r="J609" s="435"/>
      <c r="K609" s="435"/>
      <c r="L609" s="435"/>
      <c r="M609" s="435"/>
      <c r="N609" s="435"/>
      <c r="O609" s="435"/>
      <c r="P609" s="435"/>
      <c r="Q609" s="435"/>
      <c r="R609" s="435"/>
      <c r="S609" s="435"/>
      <c r="T609" s="799"/>
      <c r="U609" s="4"/>
      <c r="V609" s="4"/>
      <c r="W609" s="4"/>
      <c r="X609" s="4"/>
      <c r="Y609" s="4"/>
      <c r="Z609" s="4"/>
    </row>
    <row r="610" spans="1:26" ht="15.75" customHeight="1">
      <c r="A610" s="4"/>
      <c r="B610" s="4"/>
      <c r="C610" s="4"/>
      <c r="D610" s="435"/>
      <c r="E610" s="435"/>
      <c r="F610" s="435"/>
      <c r="G610" s="435"/>
      <c r="H610" s="435"/>
      <c r="I610" s="435"/>
      <c r="J610" s="435"/>
      <c r="K610" s="435"/>
      <c r="L610" s="435"/>
      <c r="M610" s="435"/>
      <c r="N610" s="435"/>
      <c r="O610" s="435"/>
      <c r="P610" s="435"/>
      <c r="Q610" s="435"/>
      <c r="R610" s="435"/>
      <c r="S610" s="435"/>
      <c r="T610" s="799"/>
      <c r="U610" s="4"/>
      <c r="V610" s="4"/>
      <c r="W610" s="4"/>
      <c r="X610" s="4"/>
      <c r="Y610" s="4"/>
      <c r="Z610" s="4"/>
    </row>
    <row r="611" spans="1:26" ht="15.75" customHeight="1">
      <c r="A611" s="4"/>
      <c r="B611" s="4"/>
      <c r="C611" s="4"/>
      <c r="D611" s="435"/>
      <c r="E611" s="435"/>
      <c r="F611" s="435"/>
      <c r="G611" s="435"/>
      <c r="H611" s="435"/>
      <c r="I611" s="435"/>
      <c r="J611" s="435"/>
      <c r="K611" s="435"/>
      <c r="L611" s="435"/>
      <c r="M611" s="435"/>
      <c r="N611" s="435"/>
      <c r="O611" s="435"/>
      <c r="P611" s="435"/>
      <c r="Q611" s="435"/>
      <c r="R611" s="435"/>
      <c r="S611" s="435"/>
      <c r="T611" s="799"/>
      <c r="U611" s="4"/>
      <c r="V611" s="4"/>
      <c r="W611" s="4"/>
      <c r="X611" s="4"/>
      <c r="Y611" s="4"/>
      <c r="Z611" s="4"/>
    </row>
    <row r="612" spans="1:26" ht="15.75" customHeight="1">
      <c r="A612" s="4"/>
      <c r="B612" s="4"/>
      <c r="C612" s="4"/>
      <c r="D612" s="435"/>
      <c r="E612" s="435"/>
      <c r="F612" s="435"/>
      <c r="G612" s="435"/>
      <c r="H612" s="435"/>
      <c r="I612" s="435"/>
      <c r="J612" s="435"/>
      <c r="K612" s="435"/>
      <c r="L612" s="435"/>
      <c r="M612" s="435"/>
      <c r="N612" s="435"/>
      <c r="O612" s="435"/>
      <c r="P612" s="435"/>
      <c r="Q612" s="435"/>
      <c r="R612" s="435"/>
      <c r="S612" s="435"/>
      <c r="T612" s="799"/>
      <c r="U612" s="4"/>
      <c r="V612" s="4"/>
      <c r="W612" s="4"/>
      <c r="X612" s="4"/>
      <c r="Y612" s="4"/>
      <c r="Z612" s="4"/>
    </row>
    <row r="613" spans="1:26" ht="15.75" customHeight="1">
      <c r="A613" s="4"/>
      <c r="B613" s="4"/>
      <c r="C613" s="4"/>
      <c r="D613" s="435"/>
      <c r="E613" s="435"/>
      <c r="F613" s="435"/>
      <c r="G613" s="435"/>
      <c r="H613" s="435"/>
      <c r="I613" s="435"/>
      <c r="J613" s="435"/>
      <c r="K613" s="435"/>
      <c r="L613" s="435"/>
      <c r="M613" s="435"/>
      <c r="N613" s="435"/>
      <c r="O613" s="435"/>
      <c r="P613" s="435"/>
      <c r="Q613" s="435"/>
      <c r="R613" s="435"/>
      <c r="S613" s="435"/>
      <c r="T613" s="799"/>
      <c r="U613" s="4"/>
      <c r="V613" s="4"/>
      <c r="W613" s="4"/>
      <c r="X613" s="4"/>
      <c r="Y613" s="4"/>
      <c r="Z613" s="4"/>
    </row>
    <row r="614" spans="1:26" ht="15.75" customHeight="1">
      <c r="A614" s="4"/>
      <c r="B614" s="4"/>
      <c r="C614" s="4"/>
      <c r="D614" s="435"/>
      <c r="E614" s="435"/>
      <c r="F614" s="435"/>
      <c r="G614" s="435"/>
      <c r="H614" s="435"/>
      <c r="I614" s="435"/>
      <c r="J614" s="435"/>
      <c r="K614" s="435"/>
      <c r="L614" s="435"/>
      <c r="M614" s="435"/>
      <c r="N614" s="435"/>
      <c r="O614" s="435"/>
      <c r="P614" s="435"/>
      <c r="Q614" s="435"/>
      <c r="R614" s="435"/>
      <c r="S614" s="435"/>
      <c r="T614" s="799"/>
      <c r="U614" s="4"/>
      <c r="V614" s="4"/>
      <c r="W614" s="4"/>
      <c r="X614" s="4"/>
      <c r="Y614" s="4"/>
      <c r="Z614" s="4"/>
    </row>
    <row r="615" spans="1:26" ht="15.75" customHeight="1">
      <c r="A615" s="4"/>
      <c r="B615" s="4"/>
      <c r="C615" s="4"/>
      <c r="D615" s="435"/>
      <c r="E615" s="435"/>
      <c r="F615" s="435"/>
      <c r="G615" s="435"/>
      <c r="H615" s="435"/>
      <c r="I615" s="435"/>
      <c r="J615" s="435"/>
      <c r="K615" s="435"/>
      <c r="L615" s="435"/>
      <c r="M615" s="435"/>
      <c r="N615" s="435"/>
      <c r="O615" s="435"/>
      <c r="P615" s="435"/>
      <c r="Q615" s="435"/>
      <c r="R615" s="435"/>
      <c r="S615" s="435"/>
      <c r="T615" s="799"/>
      <c r="U615" s="4"/>
      <c r="V615" s="4"/>
      <c r="W615" s="4"/>
      <c r="X615" s="4"/>
      <c r="Y615" s="4"/>
      <c r="Z615" s="4"/>
    </row>
    <row r="616" spans="1:26" ht="15.75" customHeight="1">
      <c r="A616" s="4"/>
      <c r="B616" s="4"/>
      <c r="C616" s="4"/>
      <c r="D616" s="435"/>
      <c r="E616" s="435"/>
      <c r="F616" s="435"/>
      <c r="G616" s="435"/>
      <c r="H616" s="435"/>
      <c r="I616" s="435"/>
      <c r="J616" s="435"/>
      <c r="K616" s="435"/>
      <c r="L616" s="435"/>
      <c r="M616" s="435"/>
      <c r="N616" s="435"/>
      <c r="O616" s="435"/>
      <c r="P616" s="435"/>
      <c r="Q616" s="435"/>
      <c r="R616" s="435"/>
      <c r="S616" s="435"/>
      <c r="T616" s="799"/>
      <c r="U616" s="4"/>
      <c r="V616" s="4"/>
      <c r="W616" s="4"/>
      <c r="X616" s="4"/>
      <c r="Y616" s="4"/>
      <c r="Z616" s="4"/>
    </row>
    <row r="617" spans="1:26" ht="15.75" customHeight="1">
      <c r="A617" s="4"/>
      <c r="B617" s="4"/>
      <c r="C617" s="4"/>
      <c r="D617" s="435"/>
      <c r="E617" s="435"/>
      <c r="F617" s="435"/>
      <c r="G617" s="435"/>
      <c r="H617" s="435"/>
      <c r="I617" s="435"/>
      <c r="J617" s="435"/>
      <c r="K617" s="435"/>
      <c r="L617" s="435"/>
      <c r="M617" s="435"/>
      <c r="N617" s="435"/>
      <c r="O617" s="435"/>
      <c r="P617" s="435"/>
      <c r="Q617" s="435"/>
      <c r="R617" s="435"/>
      <c r="S617" s="435"/>
      <c r="T617" s="799"/>
      <c r="U617" s="4"/>
      <c r="V617" s="4"/>
      <c r="W617" s="4"/>
      <c r="X617" s="4"/>
      <c r="Y617" s="4"/>
      <c r="Z617" s="4"/>
    </row>
    <row r="618" spans="1:26" ht="15.75" customHeight="1">
      <c r="A618" s="4"/>
      <c r="B618" s="4"/>
      <c r="C618" s="4"/>
      <c r="D618" s="435"/>
      <c r="E618" s="435"/>
      <c r="F618" s="435"/>
      <c r="G618" s="435"/>
      <c r="H618" s="435"/>
      <c r="I618" s="435"/>
      <c r="J618" s="435"/>
      <c r="K618" s="435"/>
      <c r="L618" s="435"/>
      <c r="M618" s="435"/>
      <c r="N618" s="435"/>
      <c r="O618" s="435"/>
      <c r="P618" s="435"/>
      <c r="Q618" s="435"/>
      <c r="R618" s="435"/>
      <c r="S618" s="435"/>
      <c r="T618" s="799"/>
      <c r="U618" s="4"/>
      <c r="V618" s="4"/>
      <c r="W618" s="4"/>
      <c r="X618" s="4"/>
      <c r="Y618" s="4"/>
      <c r="Z618" s="4"/>
    </row>
    <row r="619" spans="1:26" ht="15.75" customHeight="1">
      <c r="A619" s="4"/>
      <c r="B619" s="4"/>
      <c r="C619" s="4"/>
      <c r="D619" s="435"/>
      <c r="E619" s="435"/>
      <c r="F619" s="435"/>
      <c r="G619" s="435"/>
      <c r="H619" s="435"/>
      <c r="I619" s="435"/>
      <c r="J619" s="435"/>
      <c r="K619" s="435"/>
      <c r="L619" s="435"/>
      <c r="M619" s="435"/>
      <c r="N619" s="435"/>
      <c r="O619" s="435"/>
      <c r="P619" s="435"/>
      <c r="Q619" s="435"/>
      <c r="R619" s="435"/>
      <c r="S619" s="435"/>
      <c r="T619" s="799"/>
      <c r="U619" s="4"/>
      <c r="V619" s="4"/>
      <c r="W619" s="4"/>
      <c r="X619" s="4"/>
      <c r="Y619" s="4"/>
      <c r="Z619" s="4"/>
    </row>
    <row r="620" spans="1:26" ht="15.75" customHeight="1">
      <c r="A620" s="4"/>
      <c r="B620" s="4"/>
      <c r="C620" s="4"/>
      <c r="D620" s="435"/>
      <c r="E620" s="435"/>
      <c r="F620" s="435"/>
      <c r="G620" s="435"/>
      <c r="H620" s="435"/>
      <c r="I620" s="435"/>
      <c r="J620" s="435"/>
      <c r="K620" s="435"/>
      <c r="L620" s="435"/>
      <c r="M620" s="435"/>
      <c r="N620" s="435"/>
      <c r="O620" s="435"/>
      <c r="P620" s="435"/>
      <c r="Q620" s="435"/>
      <c r="R620" s="435"/>
      <c r="S620" s="435"/>
      <c r="T620" s="799"/>
      <c r="U620" s="4"/>
      <c r="V620" s="4"/>
      <c r="W620" s="4"/>
      <c r="X620" s="4"/>
      <c r="Y620" s="4"/>
      <c r="Z620" s="4"/>
    </row>
    <row r="621" spans="1:26" ht="15.75" customHeight="1">
      <c r="A621" s="4"/>
      <c r="B621" s="4"/>
      <c r="C621" s="4"/>
      <c r="D621" s="435"/>
      <c r="E621" s="435"/>
      <c r="F621" s="435"/>
      <c r="G621" s="435"/>
      <c r="H621" s="435"/>
      <c r="I621" s="435"/>
      <c r="J621" s="435"/>
      <c r="K621" s="435"/>
      <c r="L621" s="435"/>
      <c r="M621" s="435"/>
      <c r="N621" s="435"/>
      <c r="O621" s="435"/>
      <c r="P621" s="435"/>
      <c r="Q621" s="435"/>
      <c r="R621" s="435"/>
      <c r="S621" s="435"/>
      <c r="T621" s="799"/>
      <c r="U621" s="4"/>
      <c r="V621" s="4"/>
      <c r="W621" s="4"/>
      <c r="X621" s="4"/>
      <c r="Y621" s="4"/>
      <c r="Z621" s="4"/>
    </row>
    <row r="622" spans="1:26" ht="15.75" customHeight="1">
      <c r="A622" s="4"/>
      <c r="B622" s="4"/>
      <c r="C622" s="4"/>
      <c r="D622" s="435"/>
      <c r="E622" s="435"/>
      <c r="F622" s="435"/>
      <c r="G622" s="435"/>
      <c r="H622" s="435"/>
      <c r="I622" s="435"/>
      <c r="J622" s="435"/>
      <c r="K622" s="435"/>
      <c r="L622" s="435"/>
      <c r="M622" s="435"/>
      <c r="N622" s="435"/>
      <c r="O622" s="435"/>
      <c r="P622" s="435"/>
      <c r="Q622" s="435"/>
      <c r="R622" s="435"/>
      <c r="S622" s="435"/>
      <c r="T622" s="799"/>
      <c r="U622" s="4"/>
      <c r="V622" s="4"/>
      <c r="W622" s="4"/>
      <c r="X622" s="4"/>
      <c r="Y622" s="4"/>
      <c r="Z622" s="4"/>
    </row>
    <row r="623" spans="1:26" ht="15.75" customHeight="1">
      <c r="A623" s="4"/>
      <c r="B623" s="4"/>
      <c r="C623" s="4"/>
      <c r="D623" s="435"/>
      <c r="E623" s="435"/>
      <c r="F623" s="435"/>
      <c r="G623" s="435"/>
      <c r="H623" s="435"/>
      <c r="I623" s="435"/>
      <c r="J623" s="435"/>
      <c r="K623" s="435"/>
      <c r="L623" s="435"/>
      <c r="M623" s="435"/>
      <c r="N623" s="435"/>
      <c r="O623" s="435"/>
      <c r="P623" s="435"/>
      <c r="Q623" s="435"/>
      <c r="R623" s="435"/>
      <c r="S623" s="435"/>
      <c r="T623" s="799"/>
      <c r="U623" s="4"/>
      <c r="V623" s="4"/>
      <c r="W623" s="4"/>
      <c r="X623" s="4"/>
      <c r="Y623" s="4"/>
      <c r="Z623" s="4"/>
    </row>
    <row r="624" spans="1:26" ht="15.75" customHeight="1">
      <c r="A624" s="4"/>
      <c r="B624" s="4"/>
      <c r="C624" s="4"/>
      <c r="D624" s="435"/>
      <c r="E624" s="435"/>
      <c r="F624" s="435"/>
      <c r="G624" s="435"/>
      <c r="H624" s="435"/>
      <c r="I624" s="435"/>
      <c r="J624" s="435"/>
      <c r="K624" s="435"/>
      <c r="L624" s="435"/>
      <c r="M624" s="435"/>
      <c r="N624" s="435"/>
      <c r="O624" s="435"/>
      <c r="P624" s="435"/>
      <c r="Q624" s="435"/>
      <c r="R624" s="435"/>
      <c r="S624" s="435"/>
      <c r="T624" s="799"/>
      <c r="U624" s="4"/>
      <c r="V624" s="4"/>
      <c r="W624" s="4"/>
      <c r="X624" s="4"/>
      <c r="Y624" s="4"/>
      <c r="Z624" s="4"/>
    </row>
    <row r="625" spans="1:26" ht="15.75" customHeight="1">
      <c r="A625" s="4"/>
      <c r="B625" s="4"/>
      <c r="C625" s="4"/>
      <c r="D625" s="435"/>
      <c r="E625" s="435"/>
      <c r="F625" s="435"/>
      <c r="G625" s="435"/>
      <c r="H625" s="435"/>
      <c r="I625" s="435"/>
      <c r="J625" s="435"/>
      <c r="K625" s="435"/>
      <c r="L625" s="435"/>
      <c r="M625" s="435"/>
      <c r="N625" s="435"/>
      <c r="O625" s="435"/>
      <c r="P625" s="435"/>
      <c r="Q625" s="435"/>
      <c r="R625" s="435"/>
      <c r="S625" s="435"/>
      <c r="T625" s="799"/>
      <c r="U625" s="4"/>
      <c r="V625" s="4"/>
      <c r="W625" s="4"/>
      <c r="X625" s="4"/>
      <c r="Y625" s="4"/>
      <c r="Z625" s="4"/>
    </row>
    <row r="626" spans="1:26" ht="15.75" customHeight="1">
      <c r="A626" s="4"/>
      <c r="B626" s="4"/>
      <c r="C626" s="4"/>
      <c r="D626" s="435"/>
      <c r="E626" s="435"/>
      <c r="F626" s="435"/>
      <c r="G626" s="435"/>
      <c r="H626" s="435"/>
      <c r="I626" s="435"/>
      <c r="J626" s="435"/>
      <c r="K626" s="435"/>
      <c r="L626" s="435"/>
      <c r="M626" s="435"/>
      <c r="N626" s="435"/>
      <c r="O626" s="435"/>
      <c r="P626" s="435"/>
      <c r="Q626" s="435"/>
      <c r="R626" s="435"/>
      <c r="S626" s="435"/>
      <c r="T626" s="799"/>
      <c r="U626" s="4"/>
      <c r="V626" s="4"/>
      <c r="W626" s="4"/>
      <c r="X626" s="4"/>
      <c r="Y626" s="4"/>
      <c r="Z626" s="4"/>
    </row>
    <row r="627" spans="1:26" ht="15.75" customHeight="1">
      <c r="A627" s="4"/>
      <c r="B627" s="4"/>
      <c r="C627" s="4"/>
      <c r="D627" s="435"/>
      <c r="E627" s="435"/>
      <c r="F627" s="435"/>
      <c r="G627" s="435"/>
      <c r="H627" s="435"/>
      <c r="I627" s="435"/>
      <c r="J627" s="435"/>
      <c r="K627" s="435"/>
      <c r="L627" s="435"/>
      <c r="M627" s="435"/>
      <c r="N627" s="435"/>
      <c r="O627" s="435"/>
      <c r="P627" s="435"/>
      <c r="Q627" s="435"/>
      <c r="R627" s="435"/>
      <c r="S627" s="435"/>
      <c r="T627" s="799"/>
      <c r="U627" s="4"/>
      <c r="V627" s="4"/>
      <c r="W627" s="4"/>
      <c r="X627" s="4"/>
      <c r="Y627" s="4"/>
      <c r="Z627" s="4"/>
    </row>
    <row r="628" spans="1:26" ht="15.75" customHeight="1">
      <c r="A628" s="4"/>
      <c r="B628" s="4"/>
      <c r="C628" s="4"/>
      <c r="D628" s="435"/>
      <c r="E628" s="435"/>
      <c r="F628" s="435"/>
      <c r="G628" s="435"/>
      <c r="H628" s="435"/>
      <c r="I628" s="435"/>
      <c r="J628" s="435"/>
      <c r="K628" s="435"/>
      <c r="L628" s="435"/>
      <c r="M628" s="435"/>
      <c r="N628" s="435"/>
      <c r="O628" s="435"/>
      <c r="P628" s="435"/>
      <c r="Q628" s="435"/>
      <c r="R628" s="435"/>
      <c r="S628" s="435"/>
      <c r="T628" s="799"/>
      <c r="U628" s="4"/>
      <c r="V628" s="4"/>
      <c r="W628" s="4"/>
      <c r="X628" s="4"/>
      <c r="Y628" s="4"/>
      <c r="Z628" s="4"/>
    </row>
    <row r="629" spans="1:26" ht="15.75" customHeight="1">
      <c r="A629" s="4"/>
      <c r="B629" s="4"/>
      <c r="C629" s="4"/>
      <c r="D629" s="435"/>
      <c r="E629" s="435"/>
      <c r="F629" s="435"/>
      <c r="G629" s="435"/>
      <c r="H629" s="435"/>
      <c r="I629" s="435"/>
      <c r="J629" s="435"/>
      <c r="K629" s="435"/>
      <c r="L629" s="435"/>
      <c r="M629" s="435"/>
      <c r="N629" s="435"/>
      <c r="O629" s="435"/>
      <c r="P629" s="435"/>
      <c r="Q629" s="435"/>
      <c r="R629" s="435"/>
      <c r="S629" s="435"/>
      <c r="T629" s="799"/>
      <c r="U629" s="4"/>
      <c r="V629" s="4"/>
      <c r="W629" s="4"/>
      <c r="X629" s="4"/>
      <c r="Y629" s="4"/>
      <c r="Z629" s="4"/>
    </row>
    <row r="630" spans="1:26" ht="15.75" customHeight="1">
      <c r="A630" s="4"/>
      <c r="B630" s="4"/>
      <c r="C630" s="4"/>
      <c r="D630" s="435"/>
      <c r="E630" s="435"/>
      <c r="F630" s="435"/>
      <c r="G630" s="435"/>
      <c r="H630" s="435"/>
      <c r="I630" s="435"/>
      <c r="J630" s="435"/>
      <c r="K630" s="435"/>
      <c r="L630" s="435"/>
      <c r="M630" s="435"/>
      <c r="N630" s="435"/>
      <c r="O630" s="435"/>
      <c r="P630" s="435"/>
      <c r="Q630" s="435"/>
      <c r="R630" s="435"/>
      <c r="S630" s="435"/>
      <c r="T630" s="799"/>
      <c r="U630" s="4"/>
      <c r="V630" s="4"/>
      <c r="W630" s="4"/>
      <c r="X630" s="4"/>
      <c r="Y630" s="4"/>
      <c r="Z630" s="4"/>
    </row>
    <row r="631" spans="1:26" ht="15.75" customHeight="1">
      <c r="A631" s="4"/>
      <c r="B631" s="4"/>
      <c r="C631" s="4"/>
      <c r="D631" s="435"/>
      <c r="E631" s="435"/>
      <c r="F631" s="435"/>
      <c r="G631" s="435"/>
      <c r="H631" s="435"/>
      <c r="I631" s="435"/>
      <c r="J631" s="435"/>
      <c r="K631" s="435"/>
      <c r="L631" s="435"/>
      <c r="M631" s="435"/>
      <c r="N631" s="435"/>
      <c r="O631" s="435"/>
      <c r="P631" s="435"/>
      <c r="Q631" s="435"/>
      <c r="R631" s="435"/>
      <c r="S631" s="435"/>
      <c r="T631" s="799"/>
      <c r="U631" s="4"/>
      <c r="V631" s="4"/>
      <c r="W631" s="4"/>
      <c r="X631" s="4"/>
      <c r="Y631" s="4"/>
      <c r="Z631" s="4"/>
    </row>
    <row r="632" spans="1:26" ht="15.75" customHeight="1">
      <c r="A632" s="4"/>
      <c r="B632" s="4"/>
      <c r="C632" s="4"/>
      <c r="D632" s="435"/>
      <c r="E632" s="435"/>
      <c r="F632" s="435"/>
      <c r="G632" s="435"/>
      <c r="H632" s="435"/>
      <c r="I632" s="435"/>
      <c r="J632" s="435"/>
      <c r="K632" s="435"/>
      <c r="L632" s="435"/>
      <c r="M632" s="435"/>
      <c r="N632" s="435"/>
      <c r="O632" s="435"/>
      <c r="P632" s="435"/>
      <c r="Q632" s="435"/>
      <c r="R632" s="435"/>
      <c r="S632" s="435"/>
      <c r="T632" s="799"/>
      <c r="U632" s="4"/>
      <c r="V632" s="4"/>
      <c r="W632" s="4"/>
      <c r="X632" s="4"/>
      <c r="Y632" s="4"/>
      <c r="Z632" s="4"/>
    </row>
    <row r="633" spans="1:26" ht="15.75" customHeight="1">
      <c r="A633" s="4"/>
      <c r="B633" s="4"/>
      <c r="C633" s="4"/>
      <c r="D633" s="435"/>
      <c r="E633" s="435"/>
      <c r="F633" s="435"/>
      <c r="G633" s="435"/>
      <c r="H633" s="435"/>
      <c r="I633" s="435"/>
      <c r="J633" s="435"/>
      <c r="K633" s="435"/>
      <c r="L633" s="435"/>
      <c r="M633" s="435"/>
      <c r="N633" s="435"/>
      <c r="O633" s="435"/>
      <c r="P633" s="435"/>
      <c r="Q633" s="435"/>
      <c r="R633" s="435"/>
      <c r="S633" s="435"/>
      <c r="T633" s="799"/>
      <c r="U633" s="4"/>
      <c r="V633" s="4"/>
      <c r="W633" s="4"/>
      <c r="X633" s="4"/>
      <c r="Y633" s="4"/>
      <c r="Z633" s="4"/>
    </row>
    <row r="634" spans="1:26" ht="15.75" customHeight="1">
      <c r="A634" s="4"/>
      <c r="B634" s="4"/>
      <c r="C634" s="4"/>
      <c r="D634" s="435"/>
      <c r="E634" s="435"/>
      <c r="F634" s="435"/>
      <c r="G634" s="435"/>
      <c r="H634" s="435"/>
      <c r="I634" s="435"/>
      <c r="J634" s="435"/>
      <c r="K634" s="435"/>
      <c r="L634" s="435"/>
      <c r="M634" s="435"/>
      <c r="N634" s="435"/>
      <c r="O634" s="435"/>
      <c r="P634" s="435"/>
      <c r="Q634" s="435"/>
      <c r="R634" s="435"/>
      <c r="S634" s="435"/>
      <c r="T634" s="799"/>
      <c r="U634" s="4"/>
      <c r="V634" s="4"/>
      <c r="W634" s="4"/>
      <c r="X634" s="4"/>
      <c r="Y634" s="4"/>
      <c r="Z634" s="4"/>
    </row>
    <row r="635" spans="1:26" ht="15.75" customHeight="1">
      <c r="A635" s="4"/>
      <c r="B635" s="4"/>
      <c r="C635" s="4"/>
      <c r="D635" s="435"/>
      <c r="E635" s="435"/>
      <c r="F635" s="435"/>
      <c r="G635" s="435"/>
      <c r="H635" s="435"/>
      <c r="I635" s="435"/>
      <c r="J635" s="435"/>
      <c r="K635" s="435"/>
      <c r="L635" s="435"/>
      <c r="M635" s="435"/>
      <c r="N635" s="435"/>
      <c r="O635" s="435"/>
      <c r="P635" s="435"/>
      <c r="Q635" s="435"/>
      <c r="R635" s="435"/>
      <c r="S635" s="435"/>
      <c r="T635" s="799"/>
      <c r="U635" s="4"/>
      <c r="V635" s="4"/>
      <c r="W635" s="4"/>
      <c r="X635" s="4"/>
      <c r="Y635" s="4"/>
      <c r="Z635" s="4"/>
    </row>
    <row r="636" spans="1:26" ht="15.75" customHeight="1">
      <c r="A636" s="4"/>
      <c r="B636" s="4"/>
      <c r="C636" s="4"/>
      <c r="D636" s="435"/>
      <c r="E636" s="435"/>
      <c r="F636" s="435"/>
      <c r="G636" s="435"/>
      <c r="H636" s="435"/>
      <c r="I636" s="435"/>
      <c r="J636" s="435"/>
      <c r="K636" s="435"/>
      <c r="L636" s="435"/>
      <c r="M636" s="435"/>
      <c r="N636" s="435"/>
      <c r="O636" s="435"/>
      <c r="P636" s="435"/>
      <c r="Q636" s="435"/>
      <c r="R636" s="435"/>
      <c r="S636" s="435"/>
      <c r="T636" s="799"/>
      <c r="U636" s="4"/>
      <c r="V636" s="4"/>
      <c r="W636" s="4"/>
      <c r="X636" s="4"/>
      <c r="Y636" s="4"/>
      <c r="Z636" s="4"/>
    </row>
    <row r="637" spans="1:26" ht="15.75" customHeight="1">
      <c r="A637" s="4"/>
      <c r="B637" s="4"/>
      <c r="C637" s="4"/>
      <c r="D637" s="435"/>
      <c r="E637" s="435"/>
      <c r="F637" s="435"/>
      <c r="G637" s="435"/>
      <c r="H637" s="435"/>
      <c r="I637" s="435"/>
      <c r="J637" s="435"/>
      <c r="K637" s="435"/>
      <c r="L637" s="435"/>
      <c r="M637" s="435"/>
      <c r="N637" s="435"/>
      <c r="O637" s="435"/>
      <c r="P637" s="435"/>
      <c r="Q637" s="435"/>
      <c r="R637" s="435"/>
      <c r="S637" s="435"/>
      <c r="T637" s="799"/>
      <c r="U637" s="4"/>
      <c r="V637" s="4"/>
      <c r="W637" s="4"/>
      <c r="X637" s="4"/>
      <c r="Y637" s="4"/>
      <c r="Z637" s="4"/>
    </row>
    <row r="638" spans="1:26" ht="15.75" customHeight="1">
      <c r="A638" s="4"/>
      <c r="B638" s="4"/>
      <c r="C638" s="4"/>
      <c r="D638" s="435"/>
      <c r="E638" s="435"/>
      <c r="F638" s="435"/>
      <c r="G638" s="435"/>
      <c r="H638" s="435"/>
      <c r="I638" s="435"/>
      <c r="J638" s="435"/>
      <c r="K638" s="435"/>
      <c r="L638" s="435"/>
      <c r="M638" s="435"/>
      <c r="N638" s="435"/>
      <c r="O638" s="435"/>
      <c r="P638" s="435"/>
      <c r="Q638" s="435"/>
      <c r="R638" s="435"/>
      <c r="S638" s="435"/>
      <c r="T638" s="799"/>
      <c r="U638" s="4"/>
      <c r="V638" s="4"/>
      <c r="W638" s="4"/>
      <c r="X638" s="4"/>
      <c r="Y638" s="4"/>
      <c r="Z638" s="4"/>
    </row>
    <row r="639" spans="1:26" ht="15.75" customHeight="1">
      <c r="A639" s="4"/>
      <c r="B639" s="4"/>
      <c r="C639" s="4"/>
      <c r="D639" s="435"/>
      <c r="E639" s="435"/>
      <c r="F639" s="435"/>
      <c r="G639" s="435"/>
      <c r="H639" s="435"/>
      <c r="I639" s="435"/>
      <c r="J639" s="435"/>
      <c r="K639" s="435"/>
      <c r="L639" s="435"/>
      <c r="M639" s="435"/>
      <c r="N639" s="435"/>
      <c r="O639" s="435"/>
      <c r="P639" s="435"/>
      <c r="Q639" s="435"/>
      <c r="R639" s="435"/>
      <c r="S639" s="435"/>
      <c r="T639" s="799"/>
      <c r="U639" s="4"/>
      <c r="V639" s="4"/>
      <c r="W639" s="4"/>
      <c r="X639" s="4"/>
      <c r="Y639" s="4"/>
      <c r="Z639" s="4"/>
    </row>
    <row r="640" spans="1:26" ht="15.75" customHeight="1">
      <c r="A640" s="4"/>
      <c r="B640" s="4"/>
      <c r="C640" s="4"/>
      <c r="D640" s="435"/>
      <c r="E640" s="435"/>
      <c r="F640" s="435"/>
      <c r="G640" s="435"/>
      <c r="H640" s="435"/>
      <c r="I640" s="435"/>
      <c r="J640" s="435"/>
      <c r="K640" s="435"/>
      <c r="L640" s="435"/>
      <c r="M640" s="435"/>
      <c r="N640" s="435"/>
      <c r="O640" s="435"/>
      <c r="P640" s="435"/>
      <c r="Q640" s="435"/>
      <c r="R640" s="435"/>
      <c r="S640" s="435"/>
      <c r="T640" s="799"/>
      <c r="U640" s="4"/>
      <c r="V640" s="4"/>
      <c r="W640" s="4"/>
      <c r="X640" s="4"/>
      <c r="Y640" s="4"/>
      <c r="Z640" s="4"/>
    </row>
    <row r="641" spans="1:26" ht="15.75" customHeight="1">
      <c r="A641" s="4"/>
      <c r="B641" s="4"/>
      <c r="C641" s="4"/>
      <c r="D641" s="435"/>
      <c r="E641" s="435"/>
      <c r="F641" s="435"/>
      <c r="G641" s="435"/>
      <c r="H641" s="435"/>
      <c r="I641" s="435"/>
      <c r="J641" s="435"/>
      <c r="K641" s="435"/>
      <c r="L641" s="435"/>
      <c r="M641" s="435"/>
      <c r="N641" s="435"/>
      <c r="O641" s="435"/>
      <c r="P641" s="435"/>
      <c r="Q641" s="435"/>
      <c r="R641" s="435"/>
      <c r="S641" s="435"/>
      <c r="T641" s="799"/>
      <c r="U641" s="4"/>
      <c r="V641" s="4"/>
      <c r="W641" s="4"/>
      <c r="X641" s="4"/>
      <c r="Y641" s="4"/>
      <c r="Z641" s="4"/>
    </row>
    <row r="642" spans="1:26" ht="15.75" customHeight="1">
      <c r="A642" s="4"/>
      <c r="B642" s="4"/>
      <c r="C642" s="4"/>
      <c r="D642" s="435"/>
      <c r="E642" s="435"/>
      <c r="F642" s="435"/>
      <c r="G642" s="435"/>
      <c r="H642" s="435"/>
      <c r="I642" s="435"/>
      <c r="J642" s="435"/>
      <c r="K642" s="435"/>
      <c r="L642" s="435"/>
      <c r="M642" s="435"/>
      <c r="N642" s="435"/>
      <c r="O642" s="435"/>
      <c r="P642" s="435"/>
      <c r="Q642" s="435"/>
      <c r="R642" s="435"/>
      <c r="S642" s="435"/>
      <c r="T642" s="799"/>
      <c r="U642" s="4"/>
      <c r="V642" s="4"/>
      <c r="W642" s="4"/>
      <c r="X642" s="4"/>
      <c r="Y642" s="4"/>
      <c r="Z642" s="4"/>
    </row>
    <row r="643" spans="1:26" ht="15.75" customHeight="1">
      <c r="A643" s="4"/>
      <c r="B643" s="4"/>
      <c r="C643" s="4"/>
      <c r="D643" s="435"/>
      <c r="E643" s="435"/>
      <c r="F643" s="435"/>
      <c r="G643" s="435"/>
      <c r="H643" s="435"/>
      <c r="I643" s="435"/>
      <c r="J643" s="435"/>
      <c r="K643" s="435"/>
      <c r="L643" s="435"/>
      <c r="M643" s="435"/>
      <c r="N643" s="435"/>
      <c r="O643" s="435"/>
      <c r="P643" s="435"/>
      <c r="Q643" s="435"/>
      <c r="R643" s="435"/>
      <c r="S643" s="435"/>
      <c r="T643" s="799"/>
      <c r="U643" s="4"/>
      <c r="V643" s="4"/>
      <c r="W643" s="4"/>
      <c r="X643" s="4"/>
      <c r="Y643" s="4"/>
      <c r="Z643" s="4"/>
    </row>
    <row r="644" spans="1:26" ht="15.75" customHeight="1">
      <c r="A644" s="4"/>
      <c r="B644" s="4"/>
      <c r="C644" s="4"/>
      <c r="D644" s="435"/>
      <c r="E644" s="435"/>
      <c r="F644" s="435"/>
      <c r="G644" s="435"/>
      <c r="H644" s="435"/>
      <c r="I644" s="435"/>
      <c r="J644" s="435"/>
      <c r="K644" s="435"/>
      <c r="L644" s="435"/>
      <c r="M644" s="435"/>
      <c r="N644" s="435"/>
      <c r="O644" s="435"/>
      <c r="P644" s="435"/>
      <c r="Q644" s="435"/>
      <c r="R644" s="435"/>
      <c r="S644" s="435"/>
      <c r="T644" s="799"/>
      <c r="U644" s="4"/>
      <c r="V644" s="4"/>
      <c r="W644" s="4"/>
      <c r="X644" s="4"/>
      <c r="Y644" s="4"/>
      <c r="Z644" s="4"/>
    </row>
    <row r="645" spans="1:26" ht="15.75" customHeight="1">
      <c r="A645" s="4"/>
      <c r="B645" s="4"/>
      <c r="C645" s="4"/>
      <c r="D645" s="435"/>
      <c r="E645" s="435"/>
      <c r="F645" s="435"/>
      <c r="G645" s="435"/>
      <c r="H645" s="435"/>
      <c r="I645" s="435"/>
      <c r="J645" s="435"/>
      <c r="K645" s="435"/>
      <c r="L645" s="435"/>
      <c r="M645" s="435"/>
      <c r="N645" s="435"/>
      <c r="O645" s="435"/>
      <c r="P645" s="435"/>
      <c r="Q645" s="435"/>
      <c r="R645" s="435"/>
      <c r="S645" s="435"/>
      <c r="T645" s="799"/>
      <c r="U645" s="4"/>
      <c r="V645" s="4"/>
      <c r="W645" s="4"/>
      <c r="X645" s="4"/>
      <c r="Y645" s="4"/>
      <c r="Z645" s="4"/>
    </row>
    <row r="646" spans="1:26" ht="15.75" customHeight="1">
      <c r="A646" s="4"/>
      <c r="B646" s="4"/>
      <c r="C646" s="4"/>
      <c r="D646" s="435"/>
      <c r="E646" s="435"/>
      <c r="F646" s="435"/>
      <c r="G646" s="435"/>
      <c r="H646" s="435"/>
      <c r="I646" s="435"/>
      <c r="J646" s="435"/>
      <c r="K646" s="435"/>
      <c r="L646" s="435"/>
      <c r="M646" s="435"/>
      <c r="N646" s="435"/>
      <c r="O646" s="435"/>
      <c r="P646" s="435"/>
      <c r="Q646" s="435"/>
      <c r="R646" s="435"/>
      <c r="S646" s="435"/>
      <c r="T646" s="799"/>
      <c r="U646" s="4"/>
      <c r="V646" s="4"/>
      <c r="W646" s="4"/>
      <c r="X646" s="4"/>
      <c r="Y646" s="4"/>
      <c r="Z646" s="4"/>
    </row>
    <row r="647" spans="1:26" ht="15.75" customHeight="1">
      <c r="A647" s="4"/>
      <c r="B647" s="4"/>
      <c r="C647" s="4"/>
      <c r="D647" s="435"/>
      <c r="E647" s="435"/>
      <c r="F647" s="435"/>
      <c r="G647" s="435"/>
      <c r="H647" s="435"/>
      <c r="I647" s="435"/>
      <c r="J647" s="435"/>
      <c r="K647" s="435"/>
      <c r="L647" s="435"/>
      <c r="M647" s="435"/>
      <c r="N647" s="435"/>
      <c r="O647" s="435"/>
      <c r="P647" s="435"/>
      <c r="Q647" s="435"/>
      <c r="R647" s="435"/>
      <c r="S647" s="435"/>
      <c r="T647" s="799"/>
      <c r="U647" s="4"/>
      <c r="V647" s="4"/>
      <c r="W647" s="4"/>
      <c r="X647" s="4"/>
      <c r="Y647" s="4"/>
      <c r="Z647" s="4"/>
    </row>
    <row r="648" spans="1:26" ht="15.75" customHeight="1">
      <c r="A648" s="4"/>
      <c r="B648" s="4"/>
      <c r="C648" s="4"/>
      <c r="D648" s="435"/>
      <c r="E648" s="435"/>
      <c r="F648" s="435"/>
      <c r="G648" s="435"/>
      <c r="H648" s="435"/>
      <c r="I648" s="435"/>
      <c r="J648" s="435"/>
      <c r="K648" s="435"/>
      <c r="L648" s="435"/>
      <c r="M648" s="435"/>
      <c r="N648" s="435"/>
      <c r="O648" s="435"/>
      <c r="P648" s="435"/>
      <c r="Q648" s="435"/>
      <c r="R648" s="435"/>
      <c r="S648" s="435"/>
      <c r="T648" s="799"/>
      <c r="U648" s="4"/>
      <c r="V648" s="4"/>
      <c r="W648" s="4"/>
      <c r="X648" s="4"/>
      <c r="Y648" s="4"/>
      <c r="Z648" s="4"/>
    </row>
    <row r="649" spans="1:26" ht="15.75" customHeight="1">
      <c r="A649" s="4"/>
      <c r="B649" s="4"/>
      <c r="C649" s="4"/>
      <c r="D649" s="435"/>
      <c r="E649" s="435"/>
      <c r="F649" s="435"/>
      <c r="G649" s="435"/>
      <c r="H649" s="435"/>
      <c r="I649" s="435"/>
      <c r="J649" s="435"/>
      <c r="K649" s="435"/>
      <c r="L649" s="435"/>
      <c r="M649" s="435"/>
      <c r="N649" s="435"/>
      <c r="O649" s="435"/>
      <c r="P649" s="435"/>
      <c r="Q649" s="435"/>
      <c r="R649" s="435"/>
      <c r="S649" s="435"/>
      <c r="T649" s="799"/>
      <c r="U649" s="4"/>
      <c r="V649" s="4"/>
      <c r="W649" s="4"/>
      <c r="X649" s="4"/>
      <c r="Y649" s="4"/>
      <c r="Z649" s="4"/>
    </row>
    <row r="650" spans="1:26" ht="15.75" customHeight="1">
      <c r="A650" s="4"/>
      <c r="B650" s="4"/>
      <c r="C650" s="4"/>
      <c r="D650" s="435"/>
      <c r="E650" s="435"/>
      <c r="F650" s="435"/>
      <c r="G650" s="435"/>
      <c r="H650" s="435"/>
      <c r="I650" s="435"/>
      <c r="J650" s="435"/>
      <c r="K650" s="435"/>
      <c r="L650" s="435"/>
      <c r="M650" s="435"/>
      <c r="N650" s="435"/>
      <c r="O650" s="435"/>
      <c r="P650" s="435"/>
      <c r="Q650" s="435"/>
      <c r="R650" s="435"/>
      <c r="S650" s="435"/>
      <c r="T650" s="799"/>
      <c r="U650" s="4"/>
      <c r="V650" s="4"/>
      <c r="W650" s="4"/>
      <c r="X650" s="4"/>
      <c r="Y650" s="4"/>
      <c r="Z650" s="4"/>
    </row>
    <row r="651" spans="1:26" ht="15.75" customHeight="1">
      <c r="A651" s="4"/>
      <c r="B651" s="4"/>
      <c r="C651" s="4"/>
      <c r="D651" s="435"/>
      <c r="E651" s="435"/>
      <c r="F651" s="435"/>
      <c r="G651" s="435"/>
      <c r="H651" s="435"/>
      <c r="I651" s="435"/>
      <c r="J651" s="435"/>
      <c r="K651" s="435"/>
      <c r="L651" s="435"/>
      <c r="M651" s="435"/>
      <c r="N651" s="435"/>
      <c r="O651" s="435"/>
      <c r="P651" s="435"/>
      <c r="Q651" s="435"/>
      <c r="R651" s="435"/>
      <c r="S651" s="435"/>
      <c r="T651" s="799"/>
      <c r="U651" s="4"/>
      <c r="V651" s="4"/>
      <c r="W651" s="4"/>
      <c r="X651" s="4"/>
      <c r="Y651" s="4"/>
      <c r="Z651" s="4"/>
    </row>
    <row r="652" spans="1:26" ht="15.75" customHeight="1">
      <c r="A652" s="4"/>
      <c r="B652" s="4"/>
      <c r="C652" s="4"/>
      <c r="D652" s="435"/>
      <c r="E652" s="435"/>
      <c r="F652" s="435"/>
      <c r="G652" s="435"/>
      <c r="H652" s="435"/>
      <c r="I652" s="435"/>
      <c r="J652" s="435"/>
      <c r="K652" s="435"/>
      <c r="L652" s="435"/>
      <c r="M652" s="435"/>
      <c r="N652" s="435"/>
      <c r="O652" s="435"/>
      <c r="P652" s="435"/>
      <c r="Q652" s="435"/>
      <c r="R652" s="435"/>
      <c r="S652" s="435"/>
      <c r="T652" s="799"/>
      <c r="U652" s="4"/>
      <c r="V652" s="4"/>
      <c r="W652" s="4"/>
      <c r="X652" s="4"/>
      <c r="Y652" s="4"/>
      <c r="Z652" s="4"/>
    </row>
    <row r="653" spans="1:26" ht="15.75" customHeight="1">
      <c r="A653" s="4"/>
      <c r="B653" s="4"/>
      <c r="C653" s="4"/>
      <c r="D653" s="435"/>
      <c r="E653" s="435"/>
      <c r="F653" s="435"/>
      <c r="G653" s="435"/>
      <c r="H653" s="435"/>
      <c r="I653" s="435"/>
      <c r="J653" s="435"/>
      <c r="K653" s="435"/>
      <c r="L653" s="435"/>
      <c r="M653" s="435"/>
      <c r="N653" s="435"/>
      <c r="O653" s="435"/>
      <c r="P653" s="435"/>
      <c r="Q653" s="435"/>
      <c r="R653" s="435"/>
      <c r="S653" s="435"/>
      <c r="T653" s="799"/>
      <c r="U653" s="4"/>
      <c r="V653" s="4"/>
      <c r="W653" s="4"/>
      <c r="X653" s="4"/>
      <c r="Y653" s="4"/>
      <c r="Z653" s="4"/>
    </row>
    <row r="654" spans="1:26" ht="15.75" customHeight="1">
      <c r="A654" s="4"/>
      <c r="B654" s="4"/>
      <c r="C654" s="4"/>
      <c r="D654" s="435"/>
      <c r="E654" s="435"/>
      <c r="F654" s="435"/>
      <c r="G654" s="435"/>
      <c r="H654" s="435"/>
      <c r="I654" s="435"/>
      <c r="J654" s="435"/>
      <c r="K654" s="435"/>
      <c r="L654" s="435"/>
      <c r="M654" s="435"/>
      <c r="N654" s="435"/>
      <c r="O654" s="435"/>
      <c r="P654" s="435"/>
      <c r="Q654" s="435"/>
      <c r="R654" s="435"/>
      <c r="S654" s="435"/>
      <c r="T654" s="799"/>
      <c r="U654" s="4"/>
      <c r="V654" s="4"/>
      <c r="W654" s="4"/>
      <c r="X654" s="4"/>
      <c r="Y654" s="4"/>
      <c r="Z654" s="4"/>
    </row>
    <row r="655" spans="1:26" ht="15.75" customHeight="1">
      <c r="A655" s="4"/>
      <c r="B655" s="4"/>
      <c r="C655" s="4"/>
      <c r="D655" s="435"/>
      <c r="E655" s="435"/>
      <c r="F655" s="435"/>
      <c r="G655" s="435"/>
      <c r="H655" s="435"/>
      <c r="I655" s="435"/>
      <c r="J655" s="435"/>
      <c r="K655" s="435"/>
      <c r="L655" s="435"/>
      <c r="M655" s="435"/>
      <c r="N655" s="435"/>
      <c r="O655" s="435"/>
      <c r="P655" s="435"/>
      <c r="Q655" s="435"/>
      <c r="R655" s="435"/>
      <c r="S655" s="435"/>
      <c r="T655" s="799"/>
      <c r="U655" s="4"/>
      <c r="V655" s="4"/>
      <c r="W655" s="4"/>
      <c r="X655" s="4"/>
      <c r="Y655" s="4"/>
      <c r="Z655" s="4"/>
    </row>
    <row r="656" spans="1:26" ht="15.75" customHeight="1">
      <c r="A656" s="4"/>
      <c r="B656" s="4"/>
      <c r="C656" s="4"/>
      <c r="D656" s="435"/>
      <c r="E656" s="435"/>
      <c r="F656" s="435"/>
      <c r="G656" s="435"/>
      <c r="H656" s="435"/>
      <c r="I656" s="435"/>
      <c r="J656" s="435"/>
      <c r="K656" s="435"/>
      <c r="L656" s="435"/>
      <c r="M656" s="435"/>
      <c r="N656" s="435"/>
      <c r="O656" s="435"/>
      <c r="P656" s="435"/>
      <c r="Q656" s="435"/>
      <c r="R656" s="435"/>
      <c r="S656" s="435"/>
      <c r="T656" s="799"/>
      <c r="U656" s="4"/>
      <c r="V656" s="4"/>
      <c r="W656" s="4"/>
      <c r="X656" s="4"/>
      <c r="Y656" s="4"/>
      <c r="Z656" s="4"/>
    </row>
    <row r="657" spans="1:26" ht="15.75" customHeight="1">
      <c r="A657" s="4"/>
      <c r="B657" s="4"/>
      <c r="C657" s="4"/>
      <c r="D657" s="435"/>
      <c r="E657" s="435"/>
      <c r="F657" s="435"/>
      <c r="G657" s="435"/>
      <c r="H657" s="435"/>
      <c r="I657" s="435"/>
      <c r="J657" s="435"/>
      <c r="K657" s="435"/>
      <c r="L657" s="435"/>
      <c r="M657" s="435"/>
      <c r="N657" s="435"/>
      <c r="O657" s="435"/>
      <c r="P657" s="435"/>
      <c r="Q657" s="435"/>
      <c r="R657" s="435"/>
      <c r="S657" s="435"/>
      <c r="T657" s="799"/>
      <c r="U657" s="4"/>
      <c r="V657" s="4"/>
      <c r="W657" s="4"/>
      <c r="X657" s="4"/>
      <c r="Y657" s="4"/>
      <c r="Z657" s="4"/>
    </row>
    <row r="658" spans="1:26" ht="15.75" customHeight="1">
      <c r="A658" s="4"/>
      <c r="B658" s="4"/>
      <c r="C658" s="4"/>
      <c r="D658" s="435"/>
      <c r="E658" s="435"/>
      <c r="F658" s="435"/>
      <c r="G658" s="435"/>
      <c r="H658" s="435"/>
      <c r="I658" s="435"/>
      <c r="J658" s="435"/>
      <c r="K658" s="435"/>
      <c r="L658" s="435"/>
      <c r="M658" s="435"/>
      <c r="N658" s="435"/>
      <c r="O658" s="435"/>
      <c r="P658" s="435"/>
      <c r="Q658" s="435"/>
      <c r="R658" s="435"/>
      <c r="S658" s="435"/>
      <c r="T658" s="799"/>
      <c r="U658" s="4"/>
      <c r="V658" s="4"/>
      <c r="W658" s="4"/>
      <c r="X658" s="4"/>
      <c r="Y658" s="4"/>
      <c r="Z658" s="4"/>
    </row>
    <row r="659" spans="1:26" ht="15.75" customHeight="1">
      <c r="A659" s="4"/>
      <c r="B659" s="4"/>
      <c r="C659" s="4"/>
      <c r="D659" s="435"/>
      <c r="E659" s="435"/>
      <c r="F659" s="435"/>
      <c r="G659" s="435"/>
      <c r="H659" s="435"/>
      <c r="I659" s="435"/>
      <c r="J659" s="435"/>
      <c r="K659" s="435"/>
      <c r="L659" s="435"/>
      <c r="M659" s="435"/>
      <c r="N659" s="435"/>
      <c r="O659" s="435"/>
      <c r="P659" s="435"/>
      <c r="Q659" s="435"/>
      <c r="R659" s="435"/>
      <c r="S659" s="435"/>
      <c r="T659" s="799"/>
      <c r="U659" s="4"/>
      <c r="V659" s="4"/>
      <c r="W659" s="4"/>
      <c r="X659" s="4"/>
      <c r="Y659" s="4"/>
      <c r="Z659" s="4"/>
    </row>
    <row r="660" spans="1:26" ht="15.75" customHeight="1">
      <c r="A660" s="4"/>
      <c r="B660" s="4"/>
      <c r="C660" s="4"/>
      <c r="D660" s="435"/>
      <c r="E660" s="435"/>
      <c r="F660" s="435"/>
      <c r="G660" s="435"/>
      <c r="H660" s="435"/>
      <c r="I660" s="435"/>
      <c r="J660" s="435"/>
      <c r="K660" s="435"/>
      <c r="L660" s="435"/>
      <c r="M660" s="435"/>
      <c r="N660" s="435"/>
      <c r="O660" s="435"/>
      <c r="P660" s="435"/>
      <c r="Q660" s="435"/>
      <c r="R660" s="435"/>
      <c r="S660" s="435"/>
      <c r="T660" s="799"/>
      <c r="U660" s="4"/>
      <c r="V660" s="4"/>
      <c r="W660" s="4"/>
      <c r="X660" s="4"/>
      <c r="Y660" s="4"/>
      <c r="Z660" s="4"/>
    </row>
    <row r="661" spans="1:26" ht="15.75" customHeight="1">
      <c r="A661" s="4"/>
      <c r="B661" s="4"/>
      <c r="C661" s="4"/>
      <c r="D661" s="435"/>
      <c r="E661" s="435"/>
      <c r="F661" s="435"/>
      <c r="G661" s="435"/>
      <c r="H661" s="435"/>
      <c r="I661" s="435"/>
      <c r="J661" s="435"/>
      <c r="K661" s="435"/>
      <c r="L661" s="435"/>
      <c r="M661" s="435"/>
      <c r="N661" s="435"/>
      <c r="O661" s="435"/>
      <c r="P661" s="435"/>
      <c r="Q661" s="435"/>
      <c r="R661" s="435"/>
      <c r="S661" s="435"/>
      <c r="T661" s="799"/>
      <c r="U661" s="4"/>
      <c r="V661" s="4"/>
      <c r="W661" s="4"/>
      <c r="X661" s="4"/>
      <c r="Y661" s="4"/>
      <c r="Z661" s="4"/>
    </row>
    <row r="662" spans="1:26" ht="15.75" customHeight="1">
      <c r="A662" s="4"/>
      <c r="B662" s="4"/>
      <c r="C662" s="4"/>
      <c r="D662" s="435"/>
      <c r="E662" s="435"/>
      <c r="F662" s="435"/>
      <c r="G662" s="435"/>
      <c r="H662" s="435"/>
      <c r="I662" s="435"/>
      <c r="J662" s="435"/>
      <c r="K662" s="435"/>
      <c r="L662" s="435"/>
      <c r="M662" s="435"/>
      <c r="N662" s="435"/>
      <c r="O662" s="435"/>
      <c r="P662" s="435"/>
      <c r="Q662" s="435"/>
      <c r="R662" s="435"/>
      <c r="S662" s="435"/>
      <c r="T662" s="799"/>
      <c r="U662" s="4"/>
      <c r="V662" s="4"/>
      <c r="W662" s="4"/>
      <c r="X662" s="4"/>
      <c r="Y662" s="4"/>
      <c r="Z662" s="4"/>
    </row>
    <row r="663" spans="1:26" ht="15.75" customHeight="1">
      <c r="A663" s="4"/>
      <c r="B663" s="4"/>
      <c r="C663" s="4"/>
      <c r="D663" s="435"/>
      <c r="E663" s="435"/>
      <c r="F663" s="435"/>
      <c r="G663" s="435"/>
      <c r="H663" s="435"/>
      <c r="I663" s="435"/>
      <c r="J663" s="435"/>
      <c r="K663" s="435"/>
      <c r="L663" s="435"/>
      <c r="M663" s="435"/>
      <c r="N663" s="435"/>
      <c r="O663" s="435"/>
      <c r="P663" s="435"/>
      <c r="Q663" s="435"/>
      <c r="R663" s="435"/>
      <c r="S663" s="435"/>
      <c r="T663" s="799"/>
      <c r="U663" s="4"/>
      <c r="V663" s="4"/>
      <c r="W663" s="4"/>
      <c r="X663" s="4"/>
      <c r="Y663" s="4"/>
      <c r="Z663" s="4"/>
    </row>
    <row r="664" spans="1:26" ht="15.75" customHeight="1">
      <c r="A664" s="4"/>
      <c r="B664" s="4"/>
      <c r="C664" s="4"/>
      <c r="D664" s="435"/>
      <c r="E664" s="435"/>
      <c r="F664" s="435"/>
      <c r="G664" s="435"/>
      <c r="H664" s="435"/>
      <c r="I664" s="435"/>
      <c r="J664" s="435"/>
      <c r="K664" s="435"/>
      <c r="L664" s="435"/>
      <c r="M664" s="435"/>
      <c r="N664" s="435"/>
      <c r="O664" s="435"/>
      <c r="P664" s="435"/>
      <c r="Q664" s="435"/>
      <c r="R664" s="435"/>
      <c r="S664" s="435"/>
      <c r="T664" s="799"/>
      <c r="U664" s="4"/>
      <c r="V664" s="4"/>
      <c r="W664" s="4"/>
      <c r="X664" s="4"/>
      <c r="Y664" s="4"/>
      <c r="Z664" s="4"/>
    </row>
    <row r="665" spans="1:26" ht="15.75" customHeight="1">
      <c r="A665" s="4"/>
      <c r="B665" s="4"/>
      <c r="C665" s="4"/>
      <c r="D665" s="435"/>
      <c r="E665" s="435"/>
      <c r="F665" s="435"/>
      <c r="G665" s="435"/>
      <c r="H665" s="435"/>
      <c r="I665" s="435"/>
      <c r="J665" s="435"/>
      <c r="K665" s="435"/>
      <c r="L665" s="435"/>
      <c r="M665" s="435"/>
      <c r="N665" s="435"/>
      <c r="O665" s="435"/>
      <c r="P665" s="435"/>
      <c r="Q665" s="435"/>
      <c r="R665" s="435"/>
      <c r="S665" s="435"/>
      <c r="T665" s="799"/>
      <c r="U665" s="4"/>
      <c r="V665" s="4"/>
      <c r="W665" s="4"/>
      <c r="X665" s="4"/>
      <c r="Y665" s="4"/>
      <c r="Z665" s="4"/>
    </row>
    <row r="666" spans="1:26" ht="15.75" customHeight="1">
      <c r="A666" s="4"/>
      <c r="B666" s="4"/>
      <c r="C666" s="4"/>
      <c r="D666" s="435"/>
      <c r="E666" s="435"/>
      <c r="F666" s="435"/>
      <c r="G666" s="435"/>
      <c r="H666" s="435"/>
      <c r="I666" s="435"/>
      <c r="J666" s="435"/>
      <c r="K666" s="435"/>
      <c r="L666" s="435"/>
      <c r="M666" s="435"/>
      <c r="N666" s="435"/>
      <c r="O666" s="435"/>
      <c r="P666" s="435"/>
      <c r="Q666" s="435"/>
      <c r="R666" s="435"/>
      <c r="S666" s="435"/>
      <c r="T666" s="799"/>
      <c r="U666" s="4"/>
      <c r="V666" s="4"/>
      <c r="W666" s="4"/>
      <c r="X666" s="4"/>
      <c r="Y666" s="4"/>
      <c r="Z666" s="4"/>
    </row>
    <row r="667" spans="1:26" ht="15.75" customHeight="1">
      <c r="A667" s="4"/>
      <c r="B667" s="4"/>
      <c r="C667" s="4"/>
      <c r="D667" s="435"/>
      <c r="E667" s="435"/>
      <c r="F667" s="435"/>
      <c r="G667" s="435"/>
      <c r="H667" s="435"/>
      <c r="I667" s="435"/>
      <c r="J667" s="435"/>
      <c r="K667" s="435"/>
      <c r="L667" s="435"/>
      <c r="M667" s="435"/>
      <c r="N667" s="435"/>
      <c r="O667" s="435"/>
      <c r="P667" s="435"/>
      <c r="Q667" s="435"/>
      <c r="R667" s="435"/>
      <c r="S667" s="435"/>
      <c r="T667" s="799"/>
      <c r="U667" s="4"/>
      <c r="V667" s="4"/>
      <c r="W667" s="4"/>
      <c r="X667" s="4"/>
      <c r="Y667" s="4"/>
      <c r="Z667" s="4"/>
    </row>
    <row r="668" spans="1:26" ht="15.75" customHeight="1">
      <c r="A668" s="4"/>
      <c r="B668" s="4"/>
      <c r="C668" s="4"/>
      <c r="D668" s="435"/>
      <c r="E668" s="435"/>
      <c r="F668" s="435"/>
      <c r="G668" s="435"/>
      <c r="H668" s="435"/>
      <c r="I668" s="435"/>
      <c r="J668" s="435"/>
      <c r="K668" s="435"/>
      <c r="L668" s="435"/>
      <c r="M668" s="435"/>
      <c r="N668" s="435"/>
      <c r="O668" s="435"/>
      <c r="P668" s="435"/>
      <c r="Q668" s="435"/>
      <c r="R668" s="435"/>
      <c r="S668" s="435"/>
      <c r="T668" s="799"/>
      <c r="U668" s="4"/>
      <c r="V668" s="4"/>
      <c r="W668" s="4"/>
      <c r="X668" s="4"/>
      <c r="Y668" s="4"/>
      <c r="Z668" s="4"/>
    </row>
    <row r="669" spans="1:26" ht="15.75" customHeight="1">
      <c r="A669" s="4"/>
      <c r="B669" s="4"/>
      <c r="C669" s="4"/>
      <c r="D669" s="435"/>
      <c r="E669" s="435"/>
      <c r="F669" s="435"/>
      <c r="G669" s="435"/>
      <c r="H669" s="435"/>
      <c r="I669" s="435"/>
      <c r="J669" s="435"/>
      <c r="K669" s="435"/>
      <c r="L669" s="435"/>
      <c r="M669" s="435"/>
      <c r="N669" s="435"/>
      <c r="O669" s="435"/>
      <c r="P669" s="435"/>
      <c r="Q669" s="435"/>
      <c r="R669" s="435"/>
      <c r="S669" s="435"/>
      <c r="T669" s="799"/>
      <c r="U669" s="4"/>
      <c r="V669" s="4"/>
      <c r="W669" s="4"/>
      <c r="X669" s="4"/>
      <c r="Y669" s="4"/>
      <c r="Z669" s="4"/>
    </row>
    <row r="670" spans="1:26" ht="15.75" customHeight="1">
      <c r="A670" s="4"/>
      <c r="B670" s="4"/>
      <c r="C670" s="4"/>
      <c r="D670" s="435"/>
      <c r="E670" s="435"/>
      <c r="F670" s="435"/>
      <c r="G670" s="435"/>
      <c r="H670" s="435"/>
      <c r="I670" s="435"/>
      <c r="J670" s="435"/>
      <c r="K670" s="435"/>
      <c r="L670" s="435"/>
      <c r="M670" s="435"/>
      <c r="N670" s="435"/>
      <c r="O670" s="435"/>
      <c r="P670" s="435"/>
      <c r="Q670" s="435"/>
      <c r="R670" s="435"/>
      <c r="S670" s="435"/>
      <c r="T670" s="799"/>
      <c r="U670" s="4"/>
      <c r="V670" s="4"/>
      <c r="W670" s="4"/>
      <c r="X670" s="4"/>
      <c r="Y670" s="4"/>
      <c r="Z670" s="4"/>
    </row>
    <row r="671" spans="1:26" ht="15.75" customHeight="1">
      <c r="A671" s="4"/>
      <c r="B671" s="4"/>
      <c r="C671" s="4"/>
      <c r="D671" s="435"/>
      <c r="E671" s="435"/>
      <c r="F671" s="435"/>
      <c r="G671" s="435"/>
      <c r="H671" s="435"/>
      <c r="I671" s="435"/>
      <c r="J671" s="435"/>
      <c r="K671" s="435"/>
      <c r="L671" s="435"/>
      <c r="M671" s="435"/>
      <c r="N671" s="435"/>
      <c r="O671" s="435"/>
      <c r="P671" s="435"/>
      <c r="Q671" s="435"/>
      <c r="R671" s="435"/>
      <c r="S671" s="435"/>
      <c r="T671" s="799"/>
      <c r="U671" s="4"/>
      <c r="V671" s="4"/>
      <c r="W671" s="4"/>
      <c r="X671" s="4"/>
      <c r="Y671" s="4"/>
      <c r="Z671" s="4"/>
    </row>
    <row r="672" spans="1:26" ht="15.75" customHeight="1">
      <c r="A672" s="4"/>
      <c r="B672" s="4"/>
      <c r="C672" s="4"/>
      <c r="D672" s="435"/>
      <c r="E672" s="435"/>
      <c r="F672" s="435"/>
      <c r="G672" s="435"/>
      <c r="H672" s="435"/>
      <c r="I672" s="435"/>
      <c r="J672" s="435"/>
      <c r="K672" s="435"/>
      <c r="L672" s="435"/>
      <c r="M672" s="435"/>
      <c r="N672" s="435"/>
      <c r="O672" s="435"/>
      <c r="P672" s="435"/>
      <c r="Q672" s="435"/>
      <c r="R672" s="435"/>
      <c r="S672" s="435"/>
      <c r="T672" s="799"/>
      <c r="U672" s="4"/>
      <c r="V672" s="4"/>
      <c r="W672" s="4"/>
      <c r="X672" s="4"/>
      <c r="Y672" s="4"/>
      <c r="Z672" s="4"/>
    </row>
    <row r="673" spans="1:26" ht="15.75" customHeight="1">
      <c r="A673" s="4"/>
      <c r="B673" s="4"/>
      <c r="C673" s="4"/>
      <c r="D673" s="435"/>
      <c r="E673" s="435"/>
      <c r="F673" s="435"/>
      <c r="G673" s="435"/>
      <c r="H673" s="435"/>
      <c r="I673" s="435"/>
      <c r="J673" s="435"/>
      <c r="K673" s="435"/>
      <c r="L673" s="435"/>
      <c r="M673" s="435"/>
      <c r="N673" s="435"/>
      <c r="O673" s="435"/>
      <c r="P673" s="435"/>
      <c r="Q673" s="435"/>
      <c r="R673" s="435"/>
      <c r="S673" s="435"/>
      <c r="T673" s="799"/>
      <c r="U673" s="4"/>
      <c r="V673" s="4"/>
      <c r="W673" s="4"/>
      <c r="X673" s="4"/>
      <c r="Y673" s="4"/>
      <c r="Z673" s="4"/>
    </row>
    <row r="674" spans="1:26" ht="15.75" customHeight="1">
      <c r="A674" s="4"/>
      <c r="B674" s="4"/>
      <c r="C674" s="4"/>
      <c r="D674" s="435"/>
      <c r="E674" s="435"/>
      <c r="F674" s="435"/>
      <c r="G674" s="435"/>
      <c r="H674" s="435"/>
      <c r="I674" s="435"/>
      <c r="J674" s="435"/>
      <c r="K674" s="435"/>
      <c r="L674" s="435"/>
      <c r="M674" s="435"/>
      <c r="N674" s="435"/>
      <c r="O674" s="435"/>
      <c r="P674" s="435"/>
      <c r="Q674" s="435"/>
      <c r="R674" s="435"/>
      <c r="S674" s="435"/>
      <c r="T674" s="799"/>
      <c r="U674" s="4"/>
      <c r="V674" s="4"/>
      <c r="W674" s="4"/>
      <c r="X674" s="4"/>
      <c r="Y674" s="4"/>
      <c r="Z674" s="4"/>
    </row>
    <row r="675" spans="1:26" ht="15.75" customHeight="1">
      <c r="A675" s="4"/>
      <c r="B675" s="4"/>
      <c r="C675" s="4"/>
      <c r="D675" s="435"/>
      <c r="E675" s="435"/>
      <c r="F675" s="435"/>
      <c r="G675" s="435"/>
      <c r="H675" s="435"/>
      <c r="I675" s="435"/>
      <c r="J675" s="435"/>
      <c r="K675" s="435"/>
      <c r="L675" s="435"/>
      <c r="M675" s="435"/>
      <c r="N675" s="435"/>
      <c r="O675" s="435"/>
      <c r="P675" s="435"/>
      <c r="Q675" s="435"/>
      <c r="R675" s="435"/>
      <c r="S675" s="435"/>
      <c r="T675" s="799"/>
      <c r="U675" s="4"/>
      <c r="V675" s="4"/>
      <c r="W675" s="4"/>
      <c r="X675" s="4"/>
      <c r="Y675" s="4"/>
      <c r="Z675" s="4"/>
    </row>
    <row r="676" spans="1:26" ht="15.75" customHeight="1">
      <c r="A676" s="4"/>
      <c r="B676" s="4"/>
      <c r="C676" s="4"/>
      <c r="D676" s="435"/>
      <c r="E676" s="435"/>
      <c r="F676" s="435"/>
      <c r="G676" s="435"/>
      <c r="H676" s="435"/>
      <c r="I676" s="435"/>
      <c r="J676" s="435"/>
      <c r="K676" s="435"/>
      <c r="L676" s="435"/>
      <c r="M676" s="435"/>
      <c r="N676" s="435"/>
      <c r="O676" s="435"/>
      <c r="P676" s="435"/>
      <c r="Q676" s="435"/>
      <c r="R676" s="435"/>
      <c r="S676" s="435"/>
      <c r="T676" s="799"/>
      <c r="U676" s="4"/>
      <c r="V676" s="4"/>
      <c r="W676" s="4"/>
      <c r="X676" s="4"/>
      <c r="Y676" s="4"/>
      <c r="Z676" s="4"/>
    </row>
    <row r="677" spans="1:26" ht="15.75" customHeight="1">
      <c r="A677" s="4"/>
      <c r="B677" s="4"/>
      <c r="C677" s="4"/>
      <c r="D677" s="435"/>
      <c r="E677" s="435"/>
      <c r="F677" s="435"/>
      <c r="G677" s="435"/>
      <c r="H677" s="435"/>
      <c r="I677" s="435"/>
      <c r="J677" s="435"/>
      <c r="K677" s="435"/>
      <c r="L677" s="435"/>
      <c r="M677" s="435"/>
      <c r="N677" s="435"/>
      <c r="O677" s="435"/>
      <c r="P677" s="435"/>
      <c r="Q677" s="435"/>
      <c r="R677" s="435"/>
      <c r="S677" s="435"/>
      <c r="T677" s="799"/>
      <c r="U677" s="4"/>
      <c r="V677" s="4"/>
      <c r="W677" s="4"/>
      <c r="X677" s="4"/>
      <c r="Y677" s="4"/>
      <c r="Z677" s="4"/>
    </row>
    <row r="678" spans="1:26" ht="15.75" customHeight="1">
      <c r="A678" s="4"/>
      <c r="B678" s="4"/>
      <c r="C678" s="4"/>
      <c r="D678" s="435"/>
      <c r="E678" s="435"/>
      <c r="F678" s="435"/>
      <c r="G678" s="435"/>
      <c r="H678" s="435"/>
      <c r="I678" s="435"/>
      <c r="J678" s="435"/>
      <c r="K678" s="435"/>
      <c r="L678" s="435"/>
      <c r="M678" s="435"/>
      <c r="N678" s="435"/>
      <c r="O678" s="435"/>
      <c r="P678" s="435"/>
      <c r="Q678" s="435"/>
      <c r="R678" s="435"/>
      <c r="S678" s="435"/>
      <c r="T678" s="799"/>
      <c r="U678" s="4"/>
      <c r="V678" s="4"/>
      <c r="W678" s="4"/>
      <c r="X678" s="4"/>
      <c r="Y678" s="4"/>
      <c r="Z678" s="4"/>
    </row>
    <row r="679" spans="1:26" ht="15.75" customHeight="1">
      <c r="A679" s="4"/>
      <c r="B679" s="4"/>
      <c r="C679" s="4"/>
      <c r="D679" s="435"/>
      <c r="E679" s="435"/>
      <c r="F679" s="435"/>
      <c r="G679" s="435"/>
      <c r="H679" s="435"/>
      <c r="I679" s="435"/>
      <c r="J679" s="435"/>
      <c r="K679" s="435"/>
      <c r="L679" s="435"/>
      <c r="M679" s="435"/>
      <c r="N679" s="435"/>
      <c r="O679" s="435"/>
      <c r="P679" s="435"/>
      <c r="Q679" s="435"/>
      <c r="R679" s="435"/>
      <c r="S679" s="435"/>
      <c r="T679" s="799"/>
      <c r="U679" s="4"/>
      <c r="V679" s="4"/>
      <c r="W679" s="4"/>
      <c r="X679" s="4"/>
      <c r="Y679" s="4"/>
      <c r="Z679" s="4"/>
    </row>
    <row r="680" spans="1:26" ht="15.75" customHeight="1">
      <c r="A680" s="4"/>
      <c r="B680" s="4"/>
      <c r="C680" s="4"/>
      <c r="D680" s="435"/>
      <c r="E680" s="435"/>
      <c r="F680" s="435"/>
      <c r="G680" s="435"/>
      <c r="H680" s="435"/>
      <c r="I680" s="435"/>
      <c r="J680" s="435"/>
      <c r="K680" s="435"/>
      <c r="L680" s="435"/>
      <c r="M680" s="435"/>
      <c r="N680" s="435"/>
      <c r="O680" s="435"/>
      <c r="P680" s="435"/>
      <c r="Q680" s="435"/>
      <c r="R680" s="435"/>
      <c r="S680" s="435"/>
      <c r="T680" s="799"/>
      <c r="U680" s="4"/>
      <c r="V680" s="4"/>
      <c r="W680" s="4"/>
      <c r="X680" s="4"/>
      <c r="Y680" s="4"/>
      <c r="Z680" s="4"/>
    </row>
    <row r="681" spans="1:26" ht="15.75" customHeight="1">
      <c r="A681" s="4"/>
      <c r="B681" s="4"/>
      <c r="C681" s="4"/>
      <c r="D681" s="435"/>
      <c r="E681" s="435"/>
      <c r="F681" s="435"/>
      <c r="G681" s="435"/>
      <c r="H681" s="435"/>
      <c r="I681" s="435"/>
      <c r="J681" s="435"/>
      <c r="K681" s="435"/>
      <c r="L681" s="435"/>
      <c r="M681" s="435"/>
      <c r="N681" s="435"/>
      <c r="O681" s="435"/>
      <c r="P681" s="435"/>
      <c r="Q681" s="435"/>
      <c r="R681" s="435"/>
      <c r="S681" s="435"/>
      <c r="T681" s="799"/>
      <c r="U681" s="4"/>
      <c r="V681" s="4"/>
      <c r="W681" s="4"/>
      <c r="X681" s="4"/>
      <c r="Y681" s="4"/>
      <c r="Z681" s="4"/>
    </row>
    <row r="682" spans="1:26" ht="15.75" customHeight="1">
      <c r="A682" s="4"/>
      <c r="B682" s="4"/>
      <c r="C682" s="4"/>
      <c r="D682" s="435"/>
      <c r="E682" s="435"/>
      <c r="F682" s="435"/>
      <c r="G682" s="435"/>
      <c r="H682" s="435"/>
      <c r="I682" s="435"/>
      <c r="J682" s="435"/>
      <c r="K682" s="435"/>
      <c r="L682" s="435"/>
      <c r="M682" s="435"/>
      <c r="N682" s="435"/>
      <c r="O682" s="435"/>
      <c r="P682" s="435"/>
      <c r="Q682" s="435"/>
      <c r="R682" s="435"/>
      <c r="S682" s="435"/>
      <c r="T682" s="799"/>
      <c r="U682" s="4"/>
      <c r="V682" s="4"/>
      <c r="W682" s="4"/>
      <c r="X682" s="4"/>
      <c r="Y682" s="4"/>
      <c r="Z682" s="4"/>
    </row>
    <row r="683" spans="1:26" ht="15.75" customHeight="1">
      <c r="A683" s="4"/>
      <c r="B683" s="4"/>
      <c r="C683" s="4"/>
      <c r="D683" s="435"/>
      <c r="E683" s="435"/>
      <c r="F683" s="435"/>
      <c r="G683" s="435"/>
      <c r="H683" s="435"/>
      <c r="I683" s="435"/>
      <c r="J683" s="435"/>
      <c r="K683" s="435"/>
      <c r="L683" s="435"/>
      <c r="M683" s="435"/>
      <c r="N683" s="435"/>
      <c r="O683" s="435"/>
      <c r="P683" s="435"/>
      <c r="Q683" s="435"/>
      <c r="R683" s="435"/>
      <c r="S683" s="435"/>
      <c r="T683" s="799"/>
      <c r="U683" s="4"/>
      <c r="V683" s="4"/>
      <c r="W683" s="4"/>
      <c r="X683" s="4"/>
      <c r="Y683" s="4"/>
      <c r="Z683" s="4"/>
    </row>
    <row r="684" spans="1:26" ht="15.75" customHeight="1">
      <c r="A684" s="4"/>
      <c r="B684" s="4"/>
      <c r="C684" s="4"/>
      <c r="D684" s="435"/>
      <c r="E684" s="435"/>
      <c r="F684" s="435"/>
      <c r="G684" s="435"/>
      <c r="H684" s="435"/>
      <c r="I684" s="435"/>
      <c r="J684" s="435"/>
      <c r="K684" s="435"/>
      <c r="L684" s="435"/>
      <c r="M684" s="435"/>
      <c r="N684" s="435"/>
      <c r="O684" s="435"/>
      <c r="P684" s="435"/>
      <c r="Q684" s="435"/>
      <c r="R684" s="435"/>
      <c r="S684" s="435"/>
      <c r="T684" s="799"/>
      <c r="U684" s="4"/>
      <c r="V684" s="4"/>
      <c r="W684" s="4"/>
      <c r="X684" s="4"/>
      <c r="Y684" s="4"/>
      <c r="Z684" s="4"/>
    </row>
    <row r="685" spans="1:26" ht="15.75" customHeight="1">
      <c r="A685" s="4"/>
      <c r="B685" s="4"/>
      <c r="C685" s="4"/>
      <c r="D685" s="435"/>
      <c r="E685" s="435"/>
      <c r="F685" s="435"/>
      <c r="G685" s="435"/>
      <c r="H685" s="435"/>
      <c r="I685" s="435"/>
      <c r="J685" s="435"/>
      <c r="K685" s="435"/>
      <c r="L685" s="435"/>
      <c r="M685" s="435"/>
      <c r="N685" s="435"/>
      <c r="O685" s="435"/>
      <c r="P685" s="435"/>
      <c r="Q685" s="435"/>
      <c r="R685" s="435"/>
      <c r="S685" s="435"/>
      <c r="T685" s="799"/>
      <c r="U685" s="4"/>
      <c r="V685" s="4"/>
      <c r="W685" s="4"/>
      <c r="X685" s="4"/>
      <c r="Y685" s="4"/>
      <c r="Z685" s="4"/>
    </row>
    <row r="686" spans="1:26" ht="15.75" customHeight="1">
      <c r="A686" s="4"/>
      <c r="B686" s="4"/>
      <c r="C686" s="4"/>
      <c r="D686" s="435"/>
      <c r="E686" s="435"/>
      <c r="F686" s="435"/>
      <c r="G686" s="435"/>
      <c r="H686" s="435"/>
      <c r="I686" s="435"/>
      <c r="J686" s="435"/>
      <c r="K686" s="435"/>
      <c r="L686" s="435"/>
      <c r="M686" s="435"/>
      <c r="N686" s="435"/>
      <c r="O686" s="435"/>
      <c r="P686" s="435"/>
      <c r="Q686" s="435"/>
      <c r="R686" s="435"/>
      <c r="S686" s="435"/>
      <c r="T686" s="799"/>
      <c r="U686" s="4"/>
      <c r="V686" s="4"/>
      <c r="W686" s="4"/>
      <c r="X686" s="4"/>
      <c r="Y686" s="4"/>
      <c r="Z686" s="4"/>
    </row>
    <row r="687" spans="1:26" ht="15.75" customHeight="1">
      <c r="A687" s="4"/>
      <c r="B687" s="4"/>
      <c r="C687" s="4"/>
      <c r="D687" s="435"/>
      <c r="E687" s="435"/>
      <c r="F687" s="435"/>
      <c r="G687" s="435"/>
      <c r="H687" s="435"/>
      <c r="I687" s="435"/>
      <c r="J687" s="435"/>
      <c r="K687" s="435"/>
      <c r="L687" s="435"/>
      <c r="M687" s="435"/>
      <c r="N687" s="435"/>
      <c r="O687" s="435"/>
      <c r="P687" s="435"/>
      <c r="Q687" s="435"/>
      <c r="R687" s="435"/>
      <c r="S687" s="435"/>
      <c r="T687" s="799"/>
      <c r="U687" s="4"/>
      <c r="V687" s="4"/>
      <c r="W687" s="4"/>
      <c r="X687" s="4"/>
      <c r="Y687" s="4"/>
      <c r="Z687" s="4"/>
    </row>
    <row r="688" spans="1:26" ht="15.75" customHeight="1">
      <c r="A688" s="4"/>
      <c r="B688" s="4"/>
      <c r="C688" s="4"/>
      <c r="D688" s="435"/>
      <c r="E688" s="435"/>
      <c r="F688" s="435"/>
      <c r="G688" s="435"/>
      <c r="H688" s="435"/>
      <c r="I688" s="435"/>
      <c r="J688" s="435"/>
      <c r="K688" s="435"/>
      <c r="L688" s="435"/>
      <c r="M688" s="435"/>
      <c r="N688" s="435"/>
      <c r="O688" s="435"/>
      <c r="P688" s="435"/>
      <c r="Q688" s="435"/>
      <c r="R688" s="435"/>
      <c r="S688" s="435"/>
      <c r="T688" s="799"/>
      <c r="U688" s="4"/>
      <c r="V688" s="4"/>
      <c r="W688" s="4"/>
      <c r="X688" s="4"/>
      <c r="Y688" s="4"/>
      <c r="Z688" s="4"/>
    </row>
    <row r="689" spans="1:26" ht="15.75" customHeight="1">
      <c r="A689" s="4"/>
      <c r="B689" s="4"/>
      <c r="C689" s="4"/>
      <c r="D689" s="435"/>
      <c r="E689" s="435"/>
      <c r="F689" s="435"/>
      <c r="G689" s="435"/>
      <c r="H689" s="435"/>
      <c r="I689" s="435"/>
      <c r="J689" s="435"/>
      <c r="K689" s="435"/>
      <c r="L689" s="435"/>
      <c r="M689" s="435"/>
      <c r="N689" s="435"/>
      <c r="O689" s="435"/>
      <c r="P689" s="435"/>
      <c r="Q689" s="435"/>
      <c r="R689" s="435"/>
      <c r="S689" s="435"/>
      <c r="T689" s="799"/>
      <c r="U689" s="4"/>
      <c r="V689" s="4"/>
      <c r="W689" s="4"/>
      <c r="X689" s="4"/>
      <c r="Y689" s="4"/>
      <c r="Z689" s="4"/>
    </row>
    <row r="690" spans="1:26" ht="15.75" customHeight="1">
      <c r="A690" s="4"/>
      <c r="B690" s="4"/>
      <c r="C690" s="4"/>
      <c r="D690" s="435"/>
      <c r="E690" s="435"/>
      <c r="F690" s="435"/>
      <c r="G690" s="435"/>
      <c r="H690" s="435"/>
      <c r="I690" s="435"/>
      <c r="J690" s="435"/>
      <c r="K690" s="435"/>
      <c r="L690" s="435"/>
      <c r="M690" s="435"/>
      <c r="N690" s="435"/>
      <c r="O690" s="435"/>
      <c r="P690" s="435"/>
      <c r="Q690" s="435"/>
      <c r="R690" s="435"/>
      <c r="S690" s="435"/>
      <c r="T690" s="799"/>
      <c r="U690" s="4"/>
      <c r="V690" s="4"/>
      <c r="W690" s="4"/>
      <c r="X690" s="4"/>
      <c r="Y690" s="4"/>
      <c r="Z690" s="4"/>
    </row>
    <row r="691" spans="1:26" ht="15.75" customHeight="1">
      <c r="A691" s="4"/>
      <c r="B691" s="4"/>
      <c r="C691" s="4"/>
      <c r="D691" s="435"/>
      <c r="E691" s="435"/>
      <c r="F691" s="435"/>
      <c r="G691" s="435"/>
      <c r="H691" s="435"/>
      <c r="I691" s="435"/>
      <c r="J691" s="435"/>
      <c r="K691" s="435"/>
      <c r="L691" s="435"/>
      <c r="M691" s="435"/>
      <c r="N691" s="435"/>
      <c r="O691" s="435"/>
      <c r="P691" s="435"/>
      <c r="Q691" s="435"/>
      <c r="R691" s="435"/>
      <c r="S691" s="435"/>
      <c r="T691" s="799"/>
      <c r="U691" s="4"/>
      <c r="V691" s="4"/>
      <c r="W691" s="4"/>
      <c r="X691" s="4"/>
      <c r="Y691" s="4"/>
      <c r="Z691" s="4"/>
    </row>
    <row r="692" spans="1:26" ht="15.75" customHeight="1">
      <c r="A692" s="4"/>
      <c r="B692" s="4"/>
      <c r="C692" s="4"/>
      <c r="D692" s="435"/>
      <c r="E692" s="435"/>
      <c r="F692" s="435"/>
      <c r="G692" s="435"/>
      <c r="H692" s="435"/>
      <c r="I692" s="435"/>
      <c r="J692" s="435"/>
      <c r="K692" s="435"/>
      <c r="L692" s="435"/>
      <c r="M692" s="435"/>
      <c r="N692" s="435"/>
      <c r="O692" s="435"/>
      <c r="P692" s="435"/>
      <c r="Q692" s="435"/>
      <c r="R692" s="435"/>
      <c r="S692" s="435"/>
      <c r="T692" s="799"/>
      <c r="U692" s="4"/>
      <c r="V692" s="4"/>
      <c r="W692" s="4"/>
      <c r="X692" s="4"/>
      <c r="Y692" s="4"/>
      <c r="Z692" s="4"/>
    </row>
    <row r="693" spans="1:26" ht="15.75" customHeight="1">
      <c r="A693" s="4"/>
      <c r="B693" s="4"/>
      <c r="C693" s="4"/>
      <c r="D693" s="435"/>
      <c r="E693" s="435"/>
      <c r="F693" s="435"/>
      <c r="G693" s="435"/>
      <c r="H693" s="435"/>
      <c r="I693" s="435"/>
      <c r="J693" s="435"/>
      <c r="K693" s="435"/>
      <c r="L693" s="435"/>
      <c r="M693" s="435"/>
      <c r="N693" s="435"/>
      <c r="O693" s="435"/>
      <c r="P693" s="435"/>
      <c r="Q693" s="435"/>
      <c r="R693" s="435"/>
      <c r="S693" s="435"/>
      <c r="T693" s="799"/>
      <c r="U693" s="4"/>
      <c r="V693" s="4"/>
      <c r="W693" s="4"/>
      <c r="X693" s="4"/>
      <c r="Y693" s="4"/>
      <c r="Z693" s="4"/>
    </row>
    <row r="694" spans="1:26" ht="15.75" customHeight="1">
      <c r="A694" s="4"/>
      <c r="B694" s="4"/>
      <c r="C694" s="4"/>
      <c r="D694" s="435"/>
      <c r="E694" s="435"/>
      <c r="F694" s="435"/>
      <c r="G694" s="435"/>
      <c r="H694" s="435"/>
      <c r="I694" s="435"/>
      <c r="J694" s="435"/>
      <c r="K694" s="435"/>
      <c r="L694" s="435"/>
      <c r="M694" s="435"/>
      <c r="N694" s="435"/>
      <c r="O694" s="435"/>
      <c r="P694" s="435"/>
      <c r="Q694" s="435"/>
      <c r="R694" s="435"/>
      <c r="S694" s="435"/>
      <c r="T694" s="799"/>
      <c r="U694" s="4"/>
      <c r="V694" s="4"/>
      <c r="W694" s="4"/>
      <c r="X694" s="4"/>
      <c r="Y694" s="4"/>
      <c r="Z694" s="4"/>
    </row>
    <row r="695" spans="1:26" ht="15.75" customHeight="1">
      <c r="A695" s="4"/>
      <c r="B695" s="4"/>
      <c r="C695" s="4"/>
      <c r="D695" s="435"/>
      <c r="E695" s="435"/>
      <c r="F695" s="435"/>
      <c r="G695" s="435"/>
      <c r="H695" s="435"/>
      <c r="I695" s="435"/>
      <c r="J695" s="435"/>
      <c r="K695" s="435"/>
      <c r="L695" s="435"/>
      <c r="M695" s="435"/>
      <c r="N695" s="435"/>
      <c r="O695" s="435"/>
      <c r="P695" s="435"/>
      <c r="Q695" s="435"/>
      <c r="R695" s="435"/>
      <c r="S695" s="435"/>
      <c r="T695" s="799"/>
      <c r="U695" s="4"/>
      <c r="V695" s="4"/>
      <c r="W695" s="4"/>
      <c r="X695" s="4"/>
      <c r="Y695" s="4"/>
      <c r="Z695" s="4"/>
    </row>
    <row r="696" spans="1:26" ht="15.75" customHeight="1">
      <c r="A696" s="4"/>
      <c r="B696" s="4"/>
      <c r="C696" s="4"/>
      <c r="D696" s="435"/>
      <c r="E696" s="435"/>
      <c r="F696" s="435"/>
      <c r="G696" s="435"/>
      <c r="H696" s="435"/>
      <c r="I696" s="435"/>
      <c r="J696" s="435"/>
      <c r="K696" s="435"/>
      <c r="L696" s="435"/>
      <c r="M696" s="435"/>
      <c r="N696" s="435"/>
      <c r="O696" s="435"/>
      <c r="P696" s="435"/>
      <c r="Q696" s="435"/>
      <c r="R696" s="435"/>
      <c r="S696" s="435"/>
      <c r="T696" s="799"/>
      <c r="U696" s="4"/>
      <c r="V696" s="4"/>
      <c r="W696" s="4"/>
      <c r="X696" s="4"/>
      <c r="Y696" s="4"/>
      <c r="Z696" s="4"/>
    </row>
    <row r="697" spans="1:26" ht="15.75" customHeight="1">
      <c r="A697" s="4"/>
      <c r="B697" s="4"/>
      <c r="C697" s="4"/>
      <c r="D697" s="435"/>
      <c r="E697" s="435"/>
      <c r="F697" s="435"/>
      <c r="G697" s="435"/>
      <c r="H697" s="435"/>
      <c r="I697" s="435"/>
      <c r="J697" s="435"/>
      <c r="K697" s="435"/>
      <c r="L697" s="435"/>
      <c r="M697" s="435"/>
      <c r="N697" s="435"/>
      <c r="O697" s="435"/>
      <c r="P697" s="435"/>
      <c r="Q697" s="435"/>
      <c r="R697" s="435"/>
      <c r="S697" s="435"/>
      <c r="T697" s="799"/>
      <c r="U697" s="4"/>
      <c r="V697" s="4"/>
      <c r="W697" s="4"/>
      <c r="X697" s="4"/>
      <c r="Y697" s="4"/>
      <c r="Z697" s="4"/>
    </row>
    <row r="698" spans="1:26" ht="15.75" customHeight="1">
      <c r="A698" s="4"/>
      <c r="B698" s="4"/>
      <c r="C698" s="4"/>
      <c r="D698" s="435"/>
      <c r="E698" s="435"/>
      <c r="F698" s="435"/>
      <c r="G698" s="435"/>
      <c r="H698" s="435"/>
      <c r="I698" s="435"/>
      <c r="J698" s="435"/>
      <c r="K698" s="435"/>
      <c r="L698" s="435"/>
      <c r="M698" s="435"/>
      <c r="N698" s="435"/>
      <c r="O698" s="435"/>
      <c r="P698" s="435"/>
      <c r="Q698" s="435"/>
      <c r="R698" s="435"/>
      <c r="S698" s="435"/>
      <c r="T698" s="799"/>
      <c r="U698" s="4"/>
      <c r="V698" s="4"/>
      <c r="W698" s="4"/>
      <c r="X698" s="4"/>
      <c r="Y698" s="4"/>
      <c r="Z698" s="4"/>
    </row>
    <row r="699" spans="1:26" ht="15.75" customHeight="1">
      <c r="A699" s="4"/>
      <c r="B699" s="4"/>
      <c r="C699" s="4"/>
      <c r="D699" s="435"/>
      <c r="E699" s="435"/>
      <c r="F699" s="435"/>
      <c r="G699" s="435"/>
      <c r="H699" s="435"/>
      <c r="I699" s="435"/>
      <c r="J699" s="435"/>
      <c r="K699" s="435"/>
      <c r="L699" s="435"/>
      <c r="M699" s="435"/>
      <c r="N699" s="435"/>
      <c r="O699" s="435"/>
      <c r="P699" s="435"/>
      <c r="Q699" s="435"/>
      <c r="R699" s="435"/>
      <c r="S699" s="435"/>
      <c r="T699" s="799"/>
      <c r="U699" s="4"/>
      <c r="V699" s="4"/>
      <c r="W699" s="4"/>
      <c r="X699" s="4"/>
      <c r="Y699" s="4"/>
      <c r="Z699" s="4"/>
    </row>
    <row r="700" spans="1:26" ht="15.75" customHeight="1">
      <c r="A700" s="4"/>
      <c r="B700" s="4"/>
      <c r="C700" s="4"/>
      <c r="D700" s="435"/>
      <c r="E700" s="435"/>
      <c r="F700" s="435"/>
      <c r="G700" s="435"/>
      <c r="H700" s="435"/>
      <c r="I700" s="435"/>
      <c r="J700" s="435"/>
      <c r="K700" s="435"/>
      <c r="L700" s="435"/>
      <c r="M700" s="435"/>
      <c r="N700" s="435"/>
      <c r="O700" s="435"/>
      <c r="P700" s="435"/>
      <c r="Q700" s="435"/>
      <c r="R700" s="435"/>
      <c r="S700" s="435"/>
      <c r="T700" s="799"/>
      <c r="U700" s="4"/>
      <c r="V700" s="4"/>
      <c r="W700" s="4"/>
      <c r="X700" s="4"/>
      <c r="Y700" s="4"/>
      <c r="Z700" s="4"/>
    </row>
    <row r="701" spans="1:26" ht="15.75" customHeight="1">
      <c r="A701" s="4"/>
      <c r="B701" s="4"/>
      <c r="C701" s="4"/>
      <c r="D701" s="435"/>
      <c r="E701" s="435"/>
      <c r="F701" s="435"/>
      <c r="G701" s="435"/>
      <c r="H701" s="435"/>
      <c r="I701" s="435"/>
      <c r="J701" s="435"/>
      <c r="K701" s="435"/>
      <c r="L701" s="435"/>
      <c r="M701" s="435"/>
      <c r="N701" s="435"/>
      <c r="O701" s="435"/>
      <c r="P701" s="435"/>
      <c r="Q701" s="435"/>
      <c r="R701" s="435"/>
      <c r="S701" s="435"/>
      <c r="T701" s="799"/>
      <c r="U701" s="4"/>
      <c r="V701" s="4"/>
      <c r="W701" s="4"/>
      <c r="X701" s="4"/>
      <c r="Y701" s="4"/>
      <c r="Z701" s="4"/>
    </row>
    <row r="702" spans="1:26" ht="15.75" customHeight="1">
      <c r="A702" s="4"/>
      <c r="B702" s="4"/>
      <c r="C702" s="4"/>
      <c r="D702" s="435"/>
      <c r="E702" s="435"/>
      <c r="F702" s="435"/>
      <c r="G702" s="435"/>
      <c r="H702" s="435"/>
      <c r="I702" s="435"/>
      <c r="J702" s="435"/>
      <c r="K702" s="435"/>
      <c r="L702" s="435"/>
      <c r="M702" s="435"/>
      <c r="N702" s="435"/>
      <c r="O702" s="435"/>
      <c r="P702" s="435"/>
      <c r="Q702" s="435"/>
      <c r="R702" s="435"/>
      <c r="S702" s="435"/>
      <c r="T702" s="799"/>
      <c r="U702" s="4"/>
      <c r="V702" s="4"/>
      <c r="W702" s="4"/>
      <c r="X702" s="4"/>
      <c r="Y702" s="4"/>
      <c r="Z702" s="4"/>
    </row>
    <row r="703" spans="1:26" ht="15.75" customHeight="1">
      <c r="A703" s="4"/>
      <c r="B703" s="4"/>
      <c r="C703" s="4"/>
      <c r="D703" s="435"/>
      <c r="E703" s="435"/>
      <c r="F703" s="435"/>
      <c r="G703" s="435"/>
      <c r="H703" s="435"/>
      <c r="I703" s="435"/>
      <c r="J703" s="435"/>
      <c r="K703" s="435"/>
      <c r="L703" s="435"/>
      <c r="M703" s="435"/>
      <c r="N703" s="435"/>
      <c r="O703" s="435"/>
      <c r="P703" s="435"/>
      <c r="Q703" s="435"/>
      <c r="R703" s="435"/>
      <c r="S703" s="435"/>
      <c r="T703" s="799"/>
      <c r="U703" s="4"/>
      <c r="V703" s="4"/>
      <c r="W703" s="4"/>
      <c r="X703" s="4"/>
      <c r="Y703" s="4"/>
      <c r="Z703" s="4"/>
    </row>
    <row r="704" spans="1:26" ht="15.75" customHeight="1">
      <c r="A704" s="4"/>
      <c r="B704" s="4"/>
      <c r="C704" s="4"/>
      <c r="D704" s="435"/>
      <c r="E704" s="435"/>
      <c r="F704" s="435"/>
      <c r="G704" s="435"/>
      <c r="H704" s="435"/>
      <c r="I704" s="435"/>
      <c r="J704" s="435"/>
      <c r="K704" s="435"/>
      <c r="L704" s="435"/>
      <c r="M704" s="435"/>
      <c r="N704" s="435"/>
      <c r="O704" s="435"/>
      <c r="P704" s="435"/>
      <c r="Q704" s="435"/>
      <c r="R704" s="435"/>
      <c r="S704" s="435"/>
      <c r="T704" s="799"/>
      <c r="U704" s="4"/>
      <c r="V704" s="4"/>
      <c r="W704" s="4"/>
      <c r="X704" s="4"/>
      <c r="Y704" s="4"/>
      <c r="Z704" s="4"/>
    </row>
    <row r="705" spans="1:26" ht="15.75" customHeight="1">
      <c r="A705" s="4"/>
      <c r="B705" s="4"/>
      <c r="C705" s="4"/>
      <c r="D705" s="435"/>
      <c r="E705" s="435"/>
      <c r="F705" s="435"/>
      <c r="G705" s="435"/>
      <c r="H705" s="435"/>
      <c r="I705" s="435"/>
      <c r="J705" s="435"/>
      <c r="K705" s="435"/>
      <c r="L705" s="435"/>
      <c r="M705" s="435"/>
      <c r="N705" s="435"/>
      <c r="O705" s="435"/>
      <c r="P705" s="435"/>
      <c r="Q705" s="435"/>
      <c r="R705" s="435"/>
      <c r="S705" s="435"/>
      <c r="T705" s="799"/>
      <c r="U705" s="4"/>
      <c r="V705" s="4"/>
      <c r="W705" s="4"/>
      <c r="X705" s="4"/>
      <c r="Y705" s="4"/>
      <c r="Z705" s="4"/>
    </row>
    <row r="706" spans="1:26" ht="15.75" customHeight="1">
      <c r="A706" s="4"/>
      <c r="B706" s="4"/>
      <c r="C706" s="4"/>
      <c r="D706" s="435"/>
      <c r="E706" s="435"/>
      <c r="F706" s="435"/>
      <c r="G706" s="435"/>
      <c r="H706" s="435"/>
      <c r="I706" s="435"/>
      <c r="J706" s="435"/>
      <c r="K706" s="435"/>
      <c r="L706" s="435"/>
      <c r="M706" s="435"/>
      <c r="N706" s="435"/>
      <c r="O706" s="435"/>
      <c r="P706" s="435"/>
      <c r="Q706" s="435"/>
      <c r="R706" s="435"/>
      <c r="S706" s="435"/>
      <c r="T706" s="799"/>
      <c r="U706" s="4"/>
      <c r="V706" s="4"/>
      <c r="W706" s="4"/>
      <c r="X706" s="4"/>
      <c r="Y706" s="4"/>
      <c r="Z706" s="4"/>
    </row>
    <row r="707" spans="1:26" ht="15.75" customHeight="1">
      <c r="A707" s="4"/>
      <c r="B707" s="4"/>
      <c r="C707" s="4"/>
      <c r="D707" s="435"/>
      <c r="E707" s="435"/>
      <c r="F707" s="435"/>
      <c r="G707" s="435"/>
      <c r="H707" s="435"/>
      <c r="I707" s="435"/>
      <c r="J707" s="435"/>
      <c r="K707" s="435"/>
      <c r="L707" s="435"/>
      <c r="M707" s="435"/>
      <c r="N707" s="435"/>
      <c r="O707" s="435"/>
      <c r="P707" s="435"/>
      <c r="Q707" s="435"/>
      <c r="R707" s="435"/>
      <c r="S707" s="435"/>
      <c r="T707" s="799"/>
      <c r="U707" s="4"/>
      <c r="V707" s="4"/>
      <c r="W707" s="4"/>
      <c r="X707" s="4"/>
      <c r="Y707" s="4"/>
      <c r="Z707" s="4"/>
    </row>
    <row r="708" spans="1:26" ht="15.75" customHeight="1">
      <c r="A708" s="4"/>
      <c r="B708" s="4"/>
      <c r="C708" s="4"/>
      <c r="D708" s="435"/>
      <c r="E708" s="435"/>
      <c r="F708" s="435"/>
      <c r="G708" s="435"/>
      <c r="H708" s="435"/>
      <c r="I708" s="435"/>
      <c r="J708" s="435"/>
      <c r="K708" s="435"/>
      <c r="L708" s="435"/>
      <c r="M708" s="435"/>
      <c r="N708" s="435"/>
      <c r="O708" s="435"/>
      <c r="P708" s="435"/>
      <c r="Q708" s="435"/>
      <c r="R708" s="435"/>
      <c r="S708" s="435"/>
      <c r="T708" s="799"/>
      <c r="U708" s="4"/>
      <c r="V708" s="4"/>
      <c r="W708" s="4"/>
      <c r="X708" s="4"/>
      <c r="Y708" s="4"/>
      <c r="Z708" s="4"/>
    </row>
    <row r="709" spans="1:26" ht="15.75" customHeight="1">
      <c r="A709" s="4"/>
      <c r="B709" s="4"/>
      <c r="C709" s="4"/>
      <c r="D709" s="435"/>
      <c r="E709" s="435"/>
      <c r="F709" s="435"/>
      <c r="G709" s="435"/>
      <c r="H709" s="435"/>
      <c r="I709" s="435"/>
      <c r="J709" s="435"/>
      <c r="K709" s="435"/>
      <c r="L709" s="435"/>
      <c r="M709" s="435"/>
      <c r="N709" s="435"/>
      <c r="O709" s="435"/>
      <c r="P709" s="435"/>
      <c r="Q709" s="435"/>
      <c r="R709" s="435"/>
      <c r="S709" s="435"/>
      <c r="T709" s="799"/>
      <c r="U709" s="4"/>
      <c r="V709" s="4"/>
      <c r="W709" s="4"/>
      <c r="X709" s="4"/>
      <c r="Y709" s="4"/>
      <c r="Z709" s="4"/>
    </row>
    <row r="710" spans="1:26" ht="15.75" customHeight="1">
      <c r="A710" s="4"/>
      <c r="B710" s="4"/>
      <c r="C710" s="4"/>
      <c r="D710" s="435"/>
      <c r="E710" s="435"/>
      <c r="F710" s="435"/>
      <c r="G710" s="435"/>
      <c r="H710" s="435"/>
      <c r="I710" s="435"/>
      <c r="J710" s="435"/>
      <c r="K710" s="435"/>
      <c r="L710" s="435"/>
      <c r="M710" s="435"/>
      <c r="N710" s="435"/>
      <c r="O710" s="435"/>
      <c r="P710" s="435"/>
      <c r="Q710" s="435"/>
      <c r="R710" s="435"/>
      <c r="S710" s="435"/>
      <c r="T710" s="799"/>
      <c r="U710" s="4"/>
      <c r="V710" s="4"/>
      <c r="W710" s="4"/>
      <c r="X710" s="4"/>
      <c r="Y710" s="4"/>
      <c r="Z710" s="4"/>
    </row>
    <row r="711" spans="1:26" ht="15.75" customHeight="1">
      <c r="A711" s="4"/>
      <c r="B711" s="4"/>
      <c r="C711" s="4"/>
      <c r="D711" s="435"/>
      <c r="E711" s="435"/>
      <c r="F711" s="435"/>
      <c r="G711" s="435"/>
      <c r="H711" s="435"/>
      <c r="I711" s="435"/>
      <c r="J711" s="435"/>
      <c r="K711" s="435"/>
      <c r="L711" s="435"/>
      <c r="M711" s="435"/>
      <c r="N711" s="435"/>
      <c r="O711" s="435"/>
      <c r="P711" s="435"/>
      <c r="Q711" s="435"/>
      <c r="R711" s="435"/>
      <c r="S711" s="435"/>
      <c r="T711" s="799"/>
      <c r="U711" s="4"/>
      <c r="V711" s="4"/>
      <c r="W711" s="4"/>
      <c r="X711" s="4"/>
      <c r="Y711" s="4"/>
      <c r="Z711" s="4"/>
    </row>
    <row r="712" spans="1:26" ht="15.75" customHeight="1">
      <c r="A712" s="4"/>
      <c r="B712" s="4"/>
      <c r="C712" s="4"/>
      <c r="D712" s="435"/>
      <c r="E712" s="435"/>
      <c r="F712" s="435"/>
      <c r="G712" s="435"/>
      <c r="H712" s="435"/>
      <c r="I712" s="435"/>
      <c r="J712" s="435"/>
      <c r="K712" s="435"/>
      <c r="L712" s="435"/>
      <c r="M712" s="435"/>
      <c r="N712" s="435"/>
      <c r="O712" s="435"/>
      <c r="P712" s="435"/>
      <c r="Q712" s="435"/>
      <c r="R712" s="435"/>
      <c r="S712" s="435"/>
      <c r="T712" s="799"/>
      <c r="U712" s="4"/>
      <c r="V712" s="4"/>
      <c r="W712" s="4"/>
      <c r="X712" s="4"/>
      <c r="Y712" s="4"/>
      <c r="Z712" s="4"/>
    </row>
    <row r="713" spans="1:26" ht="15.75" customHeight="1">
      <c r="A713" s="4"/>
      <c r="B713" s="4"/>
      <c r="C713" s="4"/>
      <c r="D713" s="435"/>
      <c r="E713" s="435"/>
      <c r="F713" s="435"/>
      <c r="G713" s="435"/>
      <c r="H713" s="435"/>
      <c r="I713" s="435"/>
      <c r="J713" s="435"/>
      <c r="K713" s="435"/>
      <c r="L713" s="435"/>
      <c r="M713" s="435"/>
      <c r="N713" s="435"/>
      <c r="O713" s="435"/>
      <c r="P713" s="435"/>
      <c r="Q713" s="435"/>
      <c r="R713" s="435"/>
      <c r="S713" s="435"/>
      <c r="T713" s="799"/>
      <c r="U713" s="4"/>
      <c r="V713" s="4"/>
      <c r="W713" s="4"/>
      <c r="X713" s="4"/>
      <c r="Y713" s="4"/>
      <c r="Z713" s="4"/>
    </row>
    <row r="714" spans="1:26" ht="15.75" customHeight="1">
      <c r="A714" s="4"/>
      <c r="B714" s="4"/>
      <c r="C714" s="4"/>
      <c r="D714" s="435"/>
      <c r="E714" s="435"/>
      <c r="F714" s="435"/>
      <c r="G714" s="435"/>
      <c r="H714" s="435"/>
      <c r="I714" s="435"/>
      <c r="J714" s="435"/>
      <c r="K714" s="435"/>
      <c r="L714" s="435"/>
      <c r="M714" s="435"/>
      <c r="N714" s="435"/>
      <c r="O714" s="435"/>
      <c r="P714" s="435"/>
      <c r="Q714" s="435"/>
      <c r="R714" s="435"/>
      <c r="S714" s="435"/>
      <c r="T714" s="799"/>
      <c r="U714" s="4"/>
      <c r="V714" s="4"/>
      <c r="W714" s="4"/>
      <c r="X714" s="4"/>
      <c r="Y714" s="4"/>
      <c r="Z714" s="4"/>
    </row>
    <row r="715" spans="1:26" ht="15.75" customHeight="1">
      <c r="A715" s="4"/>
      <c r="B715" s="4"/>
      <c r="C715" s="4"/>
      <c r="D715" s="435"/>
      <c r="E715" s="435"/>
      <c r="F715" s="435"/>
      <c r="G715" s="435"/>
      <c r="H715" s="435"/>
      <c r="I715" s="435"/>
      <c r="J715" s="435"/>
      <c r="K715" s="435"/>
      <c r="L715" s="435"/>
      <c r="M715" s="435"/>
      <c r="N715" s="435"/>
      <c r="O715" s="435"/>
      <c r="P715" s="435"/>
      <c r="Q715" s="435"/>
      <c r="R715" s="435"/>
      <c r="S715" s="435"/>
      <c r="T715" s="799"/>
      <c r="U715" s="4"/>
      <c r="V715" s="4"/>
      <c r="W715" s="4"/>
      <c r="X715" s="4"/>
      <c r="Y715" s="4"/>
      <c r="Z715" s="4"/>
    </row>
    <row r="716" spans="1:26" ht="15.75" customHeight="1">
      <c r="A716" s="4"/>
      <c r="B716" s="4"/>
      <c r="C716" s="4"/>
      <c r="D716" s="435"/>
      <c r="E716" s="435"/>
      <c r="F716" s="435"/>
      <c r="G716" s="435"/>
      <c r="H716" s="435"/>
      <c r="I716" s="435"/>
      <c r="J716" s="435"/>
      <c r="K716" s="435"/>
      <c r="L716" s="435"/>
      <c r="M716" s="435"/>
      <c r="N716" s="435"/>
      <c r="O716" s="435"/>
      <c r="P716" s="435"/>
      <c r="Q716" s="435"/>
      <c r="R716" s="435"/>
      <c r="S716" s="435"/>
      <c r="T716" s="799"/>
      <c r="U716" s="4"/>
      <c r="V716" s="4"/>
      <c r="W716" s="4"/>
      <c r="X716" s="4"/>
      <c r="Y716" s="4"/>
      <c r="Z716" s="4"/>
    </row>
    <row r="717" spans="1:26" ht="15.75" customHeight="1">
      <c r="A717" s="4"/>
      <c r="B717" s="4"/>
      <c r="C717" s="4"/>
      <c r="D717" s="435"/>
      <c r="E717" s="435"/>
      <c r="F717" s="435"/>
      <c r="G717" s="435"/>
      <c r="H717" s="435"/>
      <c r="I717" s="435"/>
      <c r="J717" s="435"/>
      <c r="K717" s="435"/>
      <c r="L717" s="435"/>
      <c r="M717" s="435"/>
      <c r="N717" s="435"/>
      <c r="O717" s="435"/>
      <c r="P717" s="435"/>
      <c r="Q717" s="435"/>
      <c r="R717" s="435"/>
      <c r="S717" s="435"/>
      <c r="T717" s="799"/>
      <c r="U717" s="4"/>
      <c r="V717" s="4"/>
      <c r="W717" s="4"/>
      <c r="X717" s="4"/>
      <c r="Y717" s="4"/>
      <c r="Z717" s="4"/>
    </row>
    <row r="718" spans="1:26" ht="15.75" customHeight="1">
      <c r="A718" s="4"/>
      <c r="B718" s="4"/>
      <c r="C718" s="4"/>
      <c r="D718" s="435"/>
      <c r="E718" s="435"/>
      <c r="F718" s="435"/>
      <c r="G718" s="435"/>
      <c r="H718" s="435"/>
      <c r="I718" s="435"/>
      <c r="J718" s="435"/>
      <c r="K718" s="435"/>
      <c r="L718" s="435"/>
      <c r="M718" s="435"/>
      <c r="N718" s="435"/>
      <c r="O718" s="435"/>
      <c r="P718" s="435"/>
      <c r="Q718" s="435"/>
      <c r="R718" s="435"/>
      <c r="S718" s="435"/>
      <c r="T718" s="799"/>
      <c r="U718" s="4"/>
      <c r="V718" s="4"/>
      <c r="W718" s="4"/>
      <c r="X718" s="4"/>
      <c r="Y718" s="4"/>
      <c r="Z718" s="4"/>
    </row>
    <row r="719" spans="1:26" ht="15.75" customHeight="1">
      <c r="A719" s="4"/>
      <c r="B719" s="4"/>
      <c r="C719" s="4"/>
      <c r="D719" s="435"/>
      <c r="E719" s="435"/>
      <c r="F719" s="435"/>
      <c r="G719" s="435"/>
      <c r="H719" s="435"/>
      <c r="I719" s="435"/>
      <c r="J719" s="435"/>
      <c r="K719" s="435"/>
      <c r="L719" s="435"/>
      <c r="M719" s="435"/>
      <c r="N719" s="435"/>
      <c r="O719" s="435"/>
      <c r="P719" s="435"/>
      <c r="Q719" s="435"/>
      <c r="R719" s="435"/>
      <c r="S719" s="435"/>
      <c r="T719" s="799"/>
      <c r="U719" s="4"/>
      <c r="V719" s="4"/>
      <c r="W719" s="4"/>
      <c r="X719" s="4"/>
      <c r="Y719" s="4"/>
      <c r="Z719" s="4"/>
    </row>
    <row r="720" spans="1:26" ht="15.75" customHeight="1">
      <c r="A720" s="4"/>
      <c r="B720" s="4"/>
      <c r="C720" s="4"/>
      <c r="D720" s="435"/>
      <c r="E720" s="435"/>
      <c r="F720" s="435"/>
      <c r="G720" s="435"/>
      <c r="H720" s="435"/>
      <c r="I720" s="435"/>
      <c r="J720" s="435"/>
      <c r="K720" s="435"/>
      <c r="L720" s="435"/>
      <c r="M720" s="435"/>
      <c r="N720" s="435"/>
      <c r="O720" s="435"/>
      <c r="P720" s="435"/>
      <c r="Q720" s="435"/>
      <c r="R720" s="435"/>
      <c r="S720" s="435"/>
      <c r="T720" s="799"/>
      <c r="U720" s="4"/>
      <c r="V720" s="4"/>
      <c r="W720" s="4"/>
      <c r="X720" s="4"/>
      <c r="Y720" s="4"/>
      <c r="Z720" s="4"/>
    </row>
    <row r="721" spans="1:26" ht="15.75" customHeight="1">
      <c r="A721" s="4"/>
      <c r="B721" s="4"/>
      <c r="C721" s="4"/>
      <c r="D721" s="435"/>
      <c r="E721" s="435"/>
      <c r="F721" s="435"/>
      <c r="G721" s="435"/>
      <c r="H721" s="435"/>
      <c r="I721" s="435"/>
      <c r="J721" s="435"/>
      <c r="K721" s="435"/>
      <c r="L721" s="435"/>
      <c r="M721" s="435"/>
      <c r="N721" s="435"/>
      <c r="O721" s="435"/>
      <c r="P721" s="435"/>
      <c r="Q721" s="435"/>
      <c r="R721" s="435"/>
      <c r="S721" s="435"/>
      <c r="T721" s="799"/>
      <c r="U721" s="4"/>
      <c r="V721" s="4"/>
      <c r="W721" s="4"/>
      <c r="X721" s="4"/>
      <c r="Y721" s="4"/>
      <c r="Z721" s="4"/>
    </row>
    <row r="722" spans="1:26" ht="15.75" customHeight="1">
      <c r="A722" s="4"/>
      <c r="B722" s="4"/>
      <c r="C722" s="4"/>
      <c r="D722" s="435"/>
      <c r="E722" s="435"/>
      <c r="F722" s="435"/>
      <c r="G722" s="435"/>
      <c r="H722" s="435"/>
      <c r="I722" s="435"/>
      <c r="J722" s="435"/>
      <c r="K722" s="435"/>
      <c r="L722" s="435"/>
      <c r="M722" s="435"/>
      <c r="N722" s="435"/>
      <c r="O722" s="435"/>
      <c r="P722" s="435"/>
      <c r="Q722" s="435"/>
      <c r="R722" s="435"/>
      <c r="S722" s="435"/>
      <c r="T722" s="799"/>
      <c r="U722" s="4"/>
      <c r="V722" s="4"/>
      <c r="W722" s="4"/>
      <c r="X722" s="4"/>
      <c r="Y722" s="4"/>
      <c r="Z722" s="4"/>
    </row>
    <row r="723" spans="1:26" ht="15.75" customHeight="1">
      <c r="A723" s="4"/>
      <c r="B723" s="4"/>
      <c r="C723" s="4"/>
      <c r="D723" s="435"/>
      <c r="E723" s="435"/>
      <c r="F723" s="435"/>
      <c r="G723" s="435"/>
      <c r="H723" s="435"/>
      <c r="I723" s="435"/>
      <c r="J723" s="435"/>
      <c r="K723" s="435"/>
      <c r="L723" s="435"/>
      <c r="M723" s="435"/>
      <c r="N723" s="435"/>
      <c r="O723" s="435"/>
      <c r="P723" s="435"/>
      <c r="Q723" s="435"/>
      <c r="R723" s="435"/>
      <c r="S723" s="435"/>
      <c r="T723" s="799"/>
      <c r="U723" s="4"/>
      <c r="V723" s="4"/>
      <c r="W723" s="4"/>
      <c r="X723" s="4"/>
      <c r="Y723" s="4"/>
      <c r="Z723" s="4"/>
    </row>
    <row r="724" spans="1:26" ht="15.75" customHeight="1">
      <c r="A724" s="4"/>
      <c r="B724" s="4"/>
      <c r="C724" s="4"/>
      <c r="D724" s="435"/>
      <c r="E724" s="435"/>
      <c r="F724" s="435"/>
      <c r="G724" s="435"/>
      <c r="H724" s="435"/>
      <c r="I724" s="435"/>
      <c r="J724" s="435"/>
      <c r="K724" s="435"/>
      <c r="L724" s="435"/>
      <c r="M724" s="435"/>
      <c r="N724" s="435"/>
      <c r="O724" s="435"/>
      <c r="P724" s="435"/>
      <c r="Q724" s="435"/>
      <c r="R724" s="435"/>
      <c r="S724" s="435"/>
      <c r="T724" s="799"/>
      <c r="U724" s="4"/>
      <c r="V724" s="4"/>
      <c r="W724" s="4"/>
      <c r="X724" s="4"/>
      <c r="Y724" s="4"/>
      <c r="Z724" s="4"/>
    </row>
    <row r="725" spans="1:26" ht="15.75" customHeight="1">
      <c r="A725" s="4"/>
      <c r="B725" s="4"/>
      <c r="C725" s="4"/>
      <c r="D725" s="435"/>
      <c r="E725" s="435"/>
      <c r="F725" s="435"/>
      <c r="G725" s="435"/>
      <c r="H725" s="435"/>
      <c r="I725" s="435"/>
      <c r="J725" s="435"/>
      <c r="K725" s="435"/>
      <c r="L725" s="435"/>
      <c r="M725" s="435"/>
      <c r="N725" s="435"/>
      <c r="O725" s="435"/>
      <c r="P725" s="435"/>
      <c r="Q725" s="435"/>
      <c r="R725" s="435"/>
      <c r="S725" s="435"/>
      <c r="T725" s="799"/>
      <c r="U725" s="4"/>
      <c r="V725" s="4"/>
      <c r="W725" s="4"/>
      <c r="X725" s="4"/>
      <c r="Y725" s="4"/>
      <c r="Z725" s="4"/>
    </row>
    <row r="726" spans="1:26" ht="15.75" customHeight="1">
      <c r="A726" s="4"/>
      <c r="B726" s="4"/>
      <c r="C726" s="4"/>
      <c r="D726" s="435"/>
      <c r="E726" s="435"/>
      <c r="F726" s="435"/>
      <c r="G726" s="435"/>
      <c r="H726" s="435"/>
      <c r="I726" s="435"/>
      <c r="J726" s="435"/>
      <c r="K726" s="435"/>
      <c r="L726" s="435"/>
      <c r="M726" s="435"/>
      <c r="N726" s="435"/>
      <c r="O726" s="435"/>
      <c r="P726" s="435"/>
      <c r="Q726" s="435"/>
      <c r="R726" s="435"/>
      <c r="S726" s="435"/>
      <c r="T726" s="799"/>
      <c r="U726" s="4"/>
      <c r="V726" s="4"/>
      <c r="W726" s="4"/>
      <c r="X726" s="4"/>
      <c r="Y726" s="4"/>
      <c r="Z726" s="4"/>
    </row>
    <row r="727" spans="1:26" ht="15.75" customHeight="1">
      <c r="A727" s="4"/>
      <c r="B727" s="4"/>
      <c r="C727" s="4"/>
      <c r="D727" s="435"/>
      <c r="E727" s="435"/>
      <c r="F727" s="435"/>
      <c r="G727" s="435"/>
      <c r="H727" s="435"/>
      <c r="I727" s="435"/>
      <c r="J727" s="435"/>
      <c r="K727" s="435"/>
      <c r="L727" s="435"/>
      <c r="M727" s="435"/>
      <c r="N727" s="435"/>
      <c r="O727" s="435"/>
      <c r="P727" s="435"/>
      <c r="Q727" s="435"/>
      <c r="R727" s="435"/>
      <c r="S727" s="435"/>
      <c r="T727" s="799"/>
      <c r="U727" s="4"/>
      <c r="V727" s="4"/>
      <c r="W727" s="4"/>
      <c r="X727" s="4"/>
      <c r="Y727" s="4"/>
      <c r="Z727" s="4"/>
    </row>
    <row r="728" spans="1:26" ht="15.75" customHeight="1">
      <c r="A728" s="4"/>
      <c r="B728" s="4"/>
      <c r="C728" s="4"/>
      <c r="D728" s="435"/>
      <c r="E728" s="435"/>
      <c r="F728" s="435"/>
      <c r="G728" s="435"/>
      <c r="H728" s="435"/>
      <c r="I728" s="435"/>
      <c r="J728" s="435"/>
      <c r="K728" s="435"/>
      <c r="L728" s="435"/>
      <c r="M728" s="435"/>
      <c r="N728" s="435"/>
      <c r="O728" s="435"/>
      <c r="P728" s="435"/>
      <c r="Q728" s="435"/>
      <c r="R728" s="435"/>
      <c r="S728" s="435"/>
      <c r="T728" s="799"/>
      <c r="U728" s="4"/>
      <c r="V728" s="4"/>
      <c r="W728" s="4"/>
      <c r="X728" s="4"/>
      <c r="Y728" s="4"/>
      <c r="Z728" s="4"/>
    </row>
    <row r="729" spans="1:26" ht="15.75" customHeight="1">
      <c r="A729" s="4"/>
      <c r="B729" s="4"/>
      <c r="C729" s="4"/>
      <c r="D729" s="435"/>
      <c r="E729" s="435"/>
      <c r="F729" s="435"/>
      <c r="G729" s="435"/>
      <c r="H729" s="435"/>
      <c r="I729" s="435"/>
      <c r="J729" s="435"/>
      <c r="K729" s="435"/>
      <c r="L729" s="435"/>
      <c r="M729" s="435"/>
      <c r="N729" s="435"/>
      <c r="O729" s="435"/>
      <c r="P729" s="435"/>
      <c r="Q729" s="435"/>
      <c r="R729" s="435"/>
      <c r="S729" s="435"/>
      <c r="T729" s="799"/>
      <c r="U729" s="4"/>
      <c r="V729" s="4"/>
      <c r="W729" s="4"/>
      <c r="X729" s="4"/>
      <c r="Y729" s="4"/>
      <c r="Z729" s="4"/>
    </row>
    <row r="730" spans="1:26" ht="15.75" customHeight="1">
      <c r="A730" s="4"/>
      <c r="B730" s="4"/>
      <c r="C730" s="4"/>
      <c r="D730" s="435"/>
      <c r="E730" s="435"/>
      <c r="F730" s="435"/>
      <c r="G730" s="435"/>
      <c r="H730" s="435"/>
      <c r="I730" s="435"/>
      <c r="J730" s="435"/>
      <c r="K730" s="435"/>
      <c r="L730" s="435"/>
      <c r="M730" s="435"/>
      <c r="N730" s="435"/>
      <c r="O730" s="435"/>
      <c r="P730" s="435"/>
      <c r="Q730" s="435"/>
      <c r="R730" s="435"/>
      <c r="S730" s="435"/>
      <c r="T730" s="799"/>
      <c r="U730" s="4"/>
      <c r="V730" s="4"/>
      <c r="W730" s="4"/>
      <c r="X730" s="4"/>
      <c r="Y730" s="4"/>
      <c r="Z730" s="4"/>
    </row>
    <row r="731" spans="1:26" ht="15.75" customHeight="1">
      <c r="A731" s="4"/>
      <c r="B731" s="4"/>
      <c r="C731" s="4"/>
      <c r="D731" s="435"/>
      <c r="E731" s="435"/>
      <c r="F731" s="435"/>
      <c r="G731" s="435"/>
      <c r="H731" s="435"/>
      <c r="I731" s="435"/>
      <c r="J731" s="435"/>
      <c r="K731" s="435"/>
      <c r="L731" s="435"/>
      <c r="M731" s="435"/>
      <c r="N731" s="435"/>
      <c r="O731" s="435"/>
      <c r="P731" s="435"/>
      <c r="Q731" s="435"/>
      <c r="R731" s="435"/>
      <c r="S731" s="435"/>
      <c r="T731" s="799"/>
      <c r="U731" s="4"/>
      <c r="V731" s="4"/>
      <c r="W731" s="4"/>
      <c r="X731" s="4"/>
      <c r="Y731" s="4"/>
      <c r="Z731" s="4"/>
    </row>
    <row r="732" spans="1:26" ht="15.75" customHeight="1">
      <c r="A732" s="4"/>
      <c r="B732" s="4"/>
      <c r="C732" s="4"/>
      <c r="D732" s="435"/>
      <c r="E732" s="435"/>
      <c r="F732" s="435"/>
      <c r="G732" s="435"/>
      <c r="H732" s="435"/>
      <c r="I732" s="435"/>
      <c r="J732" s="435"/>
      <c r="K732" s="435"/>
      <c r="L732" s="435"/>
      <c r="M732" s="435"/>
      <c r="N732" s="435"/>
      <c r="O732" s="435"/>
      <c r="P732" s="435"/>
      <c r="Q732" s="435"/>
      <c r="R732" s="435"/>
      <c r="S732" s="435"/>
      <c r="T732" s="799"/>
      <c r="U732" s="4"/>
      <c r="V732" s="4"/>
      <c r="W732" s="4"/>
      <c r="X732" s="4"/>
      <c r="Y732" s="4"/>
      <c r="Z732" s="4"/>
    </row>
    <row r="733" spans="1:26" ht="15.75" customHeight="1">
      <c r="A733" s="4"/>
      <c r="B733" s="4"/>
      <c r="C733" s="4"/>
      <c r="D733" s="435"/>
      <c r="E733" s="435"/>
      <c r="F733" s="435"/>
      <c r="G733" s="435"/>
      <c r="H733" s="435"/>
      <c r="I733" s="435"/>
      <c r="J733" s="435"/>
      <c r="K733" s="435"/>
      <c r="L733" s="435"/>
      <c r="M733" s="435"/>
      <c r="N733" s="435"/>
      <c r="O733" s="435"/>
      <c r="P733" s="435"/>
      <c r="Q733" s="435"/>
      <c r="R733" s="435"/>
      <c r="S733" s="435"/>
      <c r="T733" s="799"/>
      <c r="U733" s="4"/>
      <c r="V733" s="4"/>
      <c r="W733" s="4"/>
      <c r="X733" s="4"/>
      <c r="Y733" s="4"/>
      <c r="Z733" s="4"/>
    </row>
    <row r="734" spans="1:26" ht="15.75" customHeight="1">
      <c r="A734" s="4"/>
      <c r="B734" s="4"/>
      <c r="C734" s="4"/>
      <c r="D734" s="435"/>
      <c r="E734" s="435"/>
      <c r="F734" s="435"/>
      <c r="G734" s="435"/>
      <c r="H734" s="435"/>
      <c r="I734" s="435"/>
      <c r="J734" s="435"/>
      <c r="K734" s="435"/>
      <c r="L734" s="435"/>
      <c r="M734" s="435"/>
      <c r="N734" s="435"/>
      <c r="O734" s="435"/>
      <c r="P734" s="435"/>
      <c r="Q734" s="435"/>
      <c r="R734" s="435"/>
      <c r="S734" s="435"/>
      <c r="T734" s="799"/>
      <c r="U734" s="4"/>
      <c r="V734" s="4"/>
      <c r="W734" s="4"/>
      <c r="X734" s="4"/>
      <c r="Y734" s="4"/>
      <c r="Z734" s="4"/>
    </row>
    <row r="735" spans="1:26" ht="15.75" customHeight="1">
      <c r="A735" s="4"/>
      <c r="B735" s="4"/>
      <c r="C735" s="4"/>
      <c r="D735" s="435"/>
      <c r="E735" s="435"/>
      <c r="F735" s="435"/>
      <c r="G735" s="435"/>
      <c r="H735" s="435"/>
      <c r="I735" s="435"/>
      <c r="J735" s="435"/>
      <c r="K735" s="435"/>
      <c r="L735" s="435"/>
      <c r="M735" s="435"/>
      <c r="N735" s="435"/>
      <c r="O735" s="435"/>
      <c r="P735" s="435"/>
      <c r="Q735" s="435"/>
      <c r="R735" s="435"/>
      <c r="S735" s="435"/>
      <c r="T735" s="799"/>
      <c r="U735" s="4"/>
      <c r="V735" s="4"/>
      <c r="W735" s="4"/>
      <c r="X735" s="4"/>
      <c r="Y735" s="4"/>
      <c r="Z735" s="4"/>
    </row>
    <row r="736" spans="1:26" ht="15.75" customHeight="1">
      <c r="A736" s="4"/>
      <c r="B736" s="4"/>
      <c r="C736" s="4"/>
      <c r="D736" s="435"/>
      <c r="E736" s="435"/>
      <c r="F736" s="435"/>
      <c r="G736" s="435"/>
      <c r="H736" s="435"/>
      <c r="I736" s="435"/>
      <c r="J736" s="435"/>
      <c r="K736" s="435"/>
      <c r="L736" s="435"/>
      <c r="M736" s="435"/>
      <c r="N736" s="435"/>
      <c r="O736" s="435"/>
      <c r="P736" s="435"/>
      <c r="Q736" s="435"/>
      <c r="R736" s="435"/>
      <c r="S736" s="435"/>
      <c r="T736" s="799"/>
      <c r="U736" s="4"/>
      <c r="V736" s="4"/>
      <c r="W736" s="4"/>
      <c r="X736" s="4"/>
      <c r="Y736" s="4"/>
      <c r="Z736" s="4"/>
    </row>
    <row r="737" spans="1:26" ht="15.75" customHeight="1">
      <c r="A737" s="4"/>
      <c r="B737" s="4"/>
      <c r="C737" s="4"/>
      <c r="D737" s="435"/>
      <c r="E737" s="435"/>
      <c r="F737" s="435"/>
      <c r="G737" s="435"/>
      <c r="H737" s="435"/>
      <c r="I737" s="435"/>
      <c r="J737" s="435"/>
      <c r="K737" s="435"/>
      <c r="L737" s="435"/>
      <c r="M737" s="435"/>
      <c r="N737" s="435"/>
      <c r="O737" s="435"/>
      <c r="P737" s="435"/>
      <c r="Q737" s="435"/>
      <c r="R737" s="435"/>
      <c r="S737" s="435"/>
      <c r="T737" s="799"/>
      <c r="U737" s="4"/>
      <c r="V737" s="4"/>
      <c r="W737" s="4"/>
      <c r="X737" s="4"/>
      <c r="Y737" s="4"/>
      <c r="Z737" s="4"/>
    </row>
    <row r="738" spans="1:26" ht="15.75" customHeight="1">
      <c r="A738" s="4"/>
      <c r="B738" s="4"/>
      <c r="C738" s="4"/>
      <c r="D738" s="435"/>
      <c r="E738" s="435"/>
      <c r="F738" s="435"/>
      <c r="G738" s="435"/>
      <c r="H738" s="435"/>
      <c r="I738" s="435"/>
      <c r="J738" s="435"/>
      <c r="K738" s="435"/>
      <c r="L738" s="435"/>
      <c r="M738" s="435"/>
      <c r="N738" s="435"/>
      <c r="O738" s="435"/>
      <c r="P738" s="435"/>
      <c r="Q738" s="435"/>
      <c r="R738" s="435"/>
      <c r="S738" s="435"/>
      <c r="T738" s="799"/>
      <c r="U738" s="4"/>
      <c r="V738" s="4"/>
      <c r="W738" s="4"/>
      <c r="X738" s="4"/>
      <c r="Y738" s="4"/>
      <c r="Z738" s="4"/>
    </row>
    <row r="739" spans="1:26" ht="15.75" customHeight="1">
      <c r="A739" s="4"/>
      <c r="B739" s="4"/>
      <c r="C739" s="4"/>
      <c r="D739" s="435"/>
      <c r="E739" s="435"/>
      <c r="F739" s="435"/>
      <c r="G739" s="435"/>
      <c r="H739" s="435"/>
      <c r="I739" s="435"/>
      <c r="J739" s="435"/>
      <c r="K739" s="435"/>
      <c r="L739" s="435"/>
      <c r="M739" s="435"/>
      <c r="N739" s="435"/>
      <c r="O739" s="435"/>
      <c r="P739" s="435"/>
      <c r="Q739" s="435"/>
      <c r="R739" s="435"/>
      <c r="S739" s="435"/>
      <c r="T739" s="799"/>
      <c r="U739" s="4"/>
      <c r="V739" s="4"/>
      <c r="W739" s="4"/>
      <c r="X739" s="4"/>
      <c r="Y739" s="4"/>
      <c r="Z739" s="4"/>
    </row>
    <row r="740" spans="1:26" ht="15.75" customHeight="1">
      <c r="A740" s="4"/>
      <c r="B740" s="4"/>
      <c r="C740" s="4"/>
      <c r="D740" s="435"/>
      <c r="E740" s="435"/>
      <c r="F740" s="435"/>
      <c r="G740" s="435"/>
      <c r="H740" s="435"/>
      <c r="I740" s="435"/>
      <c r="J740" s="435"/>
      <c r="K740" s="435"/>
      <c r="L740" s="435"/>
      <c r="M740" s="435"/>
      <c r="N740" s="435"/>
      <c r="O740" s="435"/>
      <c r="P740" s="435"/>
      <c r="Q740" s="435"/>
      <c r="R740" s="435"/>
      <c r="S740" s="435"/>
      <c r="T740" s="799"/>
      <c r="U740" s="4"/>
      <c r="V740" s="4"/>
      <c r="W740" s="4"/>
      <c r="X740" s="4"/>
      <c r="Y740" s="4"/>
      <c r="Z740" s="4"/>
    </row>
    <row r="741" spans="1:26" ht="15.75" customHeight="1">
      <c r="A741" s="4"/>
      <c r="B741" s="4"/>
      <c r="C741" s="4"/>
      <c r="D741" s="435"/>
      <c r="E741" s="435"/>
      <c r="F741" s="435"/>
      <c r="G741" s="435"/>
      <c r="H741" s="435"/>
      <c r="I741" s="435"/>
      <c r="J741" s="435"/>
      <c r="K741" s="435"/>
      <c r="L741" s="435"/>
      <c r="M741" s="435"/>
      <c r="N741" s="435"/>
      <c r="O741" s="435"/>
      <c r="P741" s="435"/>
      <c r="Q741" s="435"/>
      <c r="R741" s="435"/>
      <c r="S741" s="435"/>
      <c r="T741" s="799"/>
      <c r="U741" s="4"/>
      <c r="V741" s="4"/>
      <c r="W741" s="4"/>
      <c r="X741" s="4"/>
      <c r="Y741" s="4"/>
      <c r="Z741" s="4"/>
    </row>
    <row r="742" spans="1:26" ht="15.75" customHeight="1">
      <c r="A742" s="4"/>
      <c r="B742" s="4"/>
      <c r="C742" s="4"/>
      <c r="D742" s="435"/>
      <c r="E742" s="435"/>
      <c r="F742" s="435"/>
      <c r="G742" s="435"/>
      <c r="H742" s="435"/>
      <c r="I742" s="435"/>
      <c r="J742" s="435"/>
      <c r="K742" s="435"/>
      <c r="L742" s="435"/>
      <c r="M742" s="435"/>
      <c r="N742" s="435"/>
      <c r="O742" s="435"/>
      <c r="P742" s="435"/>
      <c r="Q742" s="435"/>
      <c r="R742" s="435"/>
      <c r="S742" s="435"/>
      <c r="T742" s="799"/>
      <c r="U742" s="4"/>
      <c r="V742" s="4"/>
      <c r="W742" s="4"/>
      <c r="X742" s="4"/>
      <c r="Y742" s="4"/>
      <c r="Z742" s="4"/>
    </row>
    <row r="743" spans="1:26" ht="15.75" customHeight="1">
      <c r="A743" s="4"/>
      <c r="B743" s="4"/>
      <c r="C743" s="4"/>
      <c r="D743" s="435"/>
      <c r="E743" s="435"/>
      <c r="F743" s="435"/>
      <c r="G743" s="435"/>
      <c r="H743" s="435"/>
      <c r="I743" s="435"/>
      <c r="J743" s="435"/>
      <c r="K743" s="435"/>
      <c r="L743" s="435"/>
      <c r="M743" s="435"/>
      <c r="N743" s="435"/>
      <c r="O743" s="435"/>
      <c r="P743" s="435"/>
      <c r="Q743" s="435"/>
      <c r="R743" s="435"/>
      <c r="S743" s="435"/>
      <c r="T743" s="799"/>
      <c r="U743" s="4"/>
      <c r="V743" s="4"/>
      <c r="W743" s="4"/>
      <c r="X743" s="4"/>
      <c r="Y743" s="4"/>
      <c r="Z743" s="4"/>
    </row>
    <row r="744" spans="1:26" ht="15.75" customHeight="1">
      <c r="A744" s="4"/>
      <c r="B744" s="4"/>
      <c r="C744" s="4"/>
      <c r="D744" s="435"/>
      <c r="E744" s="435"/>
      <c r="F744" s="435"/>
      <c r="G744" s="435"/>
      <c r="H744" s="435"/>
      <c r="I744" s="435"/>
      <c r="J744" s="435"/>
      <c r="K744" s="435"/>
      <c r="L744" s="435"/>
      <c r="M744" s="435"/>
      <c r="N744" s="435"/>
      <c r="O744" s="435"/>
      <c r="P744" s="435"/>
      <c r="Q744" s="435"/>
      <c r="R744" s="435"/>
      <c r="S744" s="435"/>
      <c r="T744" s="799"/>
      <c r="U744" s="4"/>
      <c r="V744" s="4"/>
      <c r="W744" s="4"/>
      <c r="X744" s="4"/>
      <c r="Y744" s="4"/>
      <c r="Z744" s="4"/>
    </row>
    <row r="745" spans="1:26" ht="15.75" customHeight="1">
      <c r="A745" s="4"/>
      <c r="B745" s="4"/>
      <c r="C745" s="4"/>
      <c r="D745" s="435"/>
      <c r="E745" s="435"/>
      <c r="F745" s="435"/>
      <c r="G745" s="435"/>
      <c r="H745" s="435"/>
      <c r="I745" s="435"/>
      <c r="J745" s="435"/>
      <c r="K745" s="435"/>
      <c r="L745" s="435"/>
      <c r="M745" s="435"/>
      <c r="N745" s="435"/>
      <c r="O745" s="435"/>
      <c r="P745" s="435"/>
      <c r="Q745" s="435"/>
      <c r="R745" s="435"/>
      <c r="S745" s="435"/>
      <c r="T745" s="799"/>
      <c r="U745" s="4"/>
      <c r="V745" s="4"/>
      <c r="W745" s="4"/>
      <c r="X745" s="4"/>
      <c r="Y745" s="4"/>
      <c r="Z745" s="4"/>
    </row>
    <row r="746" spans="1:26" ht="15.75" customHeight="1">
      <c r="A746" s="4"/>
      <c r="B746" s="4"/>
      <c r="C746" s="4"/>
      <c r="D746" s="435"/>
      <c r="E746" s="435"/>
      <c r="F746" s="435"/>
      <c r="G746" s="435"/>
      <c r="H746" s="435"/>
      <c r="I746" s="435"/>
      <c r="J746" s="435"/>
      <c r="K746" s="435"/>
      <c r="L746" s="435"/>
      <c r="M746" s="435"/>
      <c r="N746" s="435"/>
      <c r="O746" s="435"/>
      <c r="P746" s="435"/>
      <c r="Q746" s="435"/>
      <c r="R746" s="435"/>
      <c r="S746" s="435"/>
      <c r="T746" s="799"/>
      <c r="U746" s="4"/>
      <c r="V746" s="4"/>
      <c r="W746" s="4"/>
      <c r="X746" s="4"/>
      <c r="Y746" s="4"/>
      <c r="Z746" s="4"/>
    </row>
    <row r="747" spans="1:26" ht="15.75" customHeight="1">
      <c r="A747" s="4"/>
      <c r="B747" s="4"/>
      <c r="C747" s="4"/>
      <c r="D747" s="435"/>
      <c r="E747" s="435"/>
      <c r="F747" s="435"/>
      <c r="G747" s="435"/>
      <c r="H747" s="435"/>
      <c r="I747" s="435"/>
      <c r="J747" s="435"/>
      <c r="K747" s="435"/>
      <c r="L747" s="435"/>
      <c r="M747" s="435"/>
      <c r="N747" s="435"/>
      <c r="O747" s="435"/>
      <c r="P747" s="435"/>
      <c r="Q747" s="435"/>
      <c r="R747" s="435"/>
      <c r="S747" s="435"/>
      <c r="T747" s="799"/>
      <c r="U747" s="4"/>
      <c r="V747" s="4"/>
      <c r="W747" s="4"/>
      <c r="X747" s="4"/>
      <c r="Y747" s="4"/>
      <c r="Z747" s="4"/>
    </row>
    <row r="748" spans="1:26" ht="15.75" customHeight="1">
      <c r="A748" s="4"/>
      <c r="B748" s="4"/>
      <c r="C748" s="4"/>
      <c r="D748" s="435"/>
      <c r="E748" s="435"/>
      <c r="F748" s="435"/>
      <c r="G748" s="435"/>
      <c r="H748" s="435"/>
      <c r="I748" s="435"/>
      <c r="J748" s="435"/>
      <c r="K748" s="435"/>
      <c r="L748" s="435"/>
      <c r="M748" s="435"/>
      <c r="N748" s="435"/>
      <c r="O748" s="435"/>
      <c r="P748" s="435"/>
      <c r="Q748" s="435"/>
      <c r="R748" s="435"/>
      <c r="S748" s="435"/>
      <c r="T748" s="799"/>
      <c r="U748" s="4"/>
      <c r="V748" s="4"/>
      <c r="W748" s="4"/>
      <c r="X748" s="4"/>
      <c r="Y748" s="4"/>
      <c r="Z748" s="4"/>
    </row>
    <row r="749" spans="1:26" ht="15.75" customHeight="1">
      <c r="A749" s="4"/>
      <c r="B749" s="4"/>
      <c r="C749" s="4"/>
      <c r="D749" s="435"/>
      <c r="E749" s="435"/>
      <c r="F749" s="435"/>
      <c r="G749" s="435"/>
      <c r="H749" s="435"/>
      <c r="I749" s="435"/>
      <c r="J749" s="435"/>
      <c r="K749" s="435"/>
      <c r="L749" s="435"/>
      <c r="M749" s="435"/>
      <c r="N749" s="435"/>
      <c r="O749" s="435"/>
      <c r="P749" s="435"/>
      <c r="Q749" s="435"/>
      <c r="R749" s="435"/>
      <c r="S749" s="435"/>
      <c r="T749" s="799"/>
      <c r="U749" s="4"/>
      <c r="V749" s="4"/>
      <c r="W749" s="4"/>
      <c r="X749" s="4"/>
      <c r="Y749" s="4"/>
      <c r="Z749" s="4"/>
    </row>
    <row r="750" spans="1:26" ht="15.75" customHeight="1">
      <c r="A750" s="4"/>
      <c r="B750" s="4"/>
      <c r="C750" s="4"/>
      <c r="D750" s="435"/>
      <c r="E750" s="435"/>
      <c r="F750" s="435"/>
      <c r="G750" s="435"/>
      <c r="H750" s="435"/>
      <c r="I750" s="435"/>
      <c r="J750" s="435"/>
      <c r="K750" s="435"/>
      <c r="L750" s="435"/>
      <c r="M750" s="435"/>
      <c r="N750" s="435"/>
      <c r="O750" s="435"/>
      <c r="P750" s="435"/>
      <c r="Q750" s="435"/>
      <c r="R750" s="435"/>
      <c r="S750" s="435"/>
      <c r="T750" s="799"/>
      <c r="U750" s="4"/>
      <c r="V750" s="4"/>
      <c r="W750" s="4"/>
      <c r="X750" s="4"/>
      <c r="Y750" s="4"/>
      <c r="Z750" s="4"/>
    </row>
    <row r="751" spans="1:26" ht="15.75" customHeight="1">
      <c r="A751" s="4"/>
      <c r="B751" s="4"/>
      <c r="C751" s="4"/>
      <c r="D751" s="435"/>
      <c r="E751" s="435"/>
      <c r="F751" s="435"/>
      <c r="G751" s="435"/>
      <c r="H751" s="435"/>
      <c r="I751" s="435"/>
      <c r="J751" s="435"/>
      <c r="K751" s="435"/>
      <c r="L751" s="435"/>
      <c r="M751" s="435"/>
      <c r="N751" s="435"/>
      <c r="O751" s="435"/>
      <c r="P751" s="435"/>
      <c r="Q751" s="435"/>
      <c r="R751" s="435"/>
      <c r="S751" s="435"/>
      <c r="T751" s="799"/>
      <c r="U751" s="4"/>
      <c r="V751" s="4"/>
      <c r="W751" s="4"/>
      <c r="X751" s="4"/>
      <c r="Y751" s="4"/>
      <c r="Z751" s="4"/>
    </row>
    <row r="752" spans="1:26" ht="15.75" customHeight="1">
      <c r="A752" s="4"/>
      <c r="B752" s="4"/>
      <c r="C752" s="4"/>
      <c r="D752" s="435"/>
      <c r="E752" s="435"/>
      <c r="F752" s="435"/>
      <c r="G752" s="435"/>
      <c r="H752" s="435"/>
      <c r="I752" s="435"/>
      <c r="J752" s="435"/>
      <c r="K752" s="435"/>
      <c r="L752" s="435"/>
      <c r="M752" s="435"/>
      <c r="N752" s="435"/>
      <c r="O752" s="435"/>
      <c r="P752" s="435"/>
      <c r="Q752" s="435"/>
      <c r="R752" s="435"/>
      <c r="S752" s="435"/>
      <c r="T752" s="799"/>
      <c r="U752" s="4"/>
      <c r="V752" s="4"/>
      <c r="W752" s="4"/>
      <c r="X752" s="4"/>
      <c r="Y752" s="4"/>
      <c r="Z752" s="4"/>
    </row>
    <row r="753" spans="1:26" ht="15.75" customHeight="1">
      <c r="A753" s="4"/>
      <c r="B753" s="4"/>
      <c r="C753" s="4"/>
      <c r="D753" s="435"/>
      <c r="E753" s="435"/>
      <c r="F753" s="435"/>
      <c r="G753" s="435"/>
      <c r="H753" s="435"/>
      <c r="I753" s="435"/>
      <c r="J753" s="435"/>
      <c r="K753" s="435"/>
      <c r="L753" s="435"/>
      <c r="M753" s="435"/>
      <c r="N753" s="435"/>
      <c r="O753" s="435"/>
      <c r="P753" s="435"/>
      <c r="Q753" s="435"/>
      <c r="R753" s="435"/>
      <c r="S753" s="435"/>
      <c r="T753" s="799"/>
      <c r="U753" s="4"/>
      <c r="V753" s="4"/>
      <c r="W753" s="4"/>
      <c r="X753" s="4"/>
      <c r="Y753" s="4"/>
      <c r="Z753" s="4"/>
    </row>
    <row r="754" spans="1:26" ht="15.75" customHeight="1">
      <c r="A754" s="4"/>
      <c r="B754" s="4"/>
      <c r="C754" s="4"/>
      <c r="D754" s="435"/>
      <c r="E754" s="435"/>
      <c r="F754" s="435"/>
      <c r="G754" s="435"/>
      <c r="H754" s="435"/>
      <c r="I754" s="435"/>
      <c r="J754" s="435"/>
      <c r="K754" s="435"/>
      <c r="L754" s="435"/>
      <c r="M754" s="435"/>
      <c r="N754" s="435"/>
      <c r="O754" s="435"/>
      <c r="P754" s="435"/>
      <c r="Q754" s="435"/>
      <c r="R754" s="435"/>
      <c r="S754" s="435"/>
      <c r="T754" s="799"/>
      <c r="U754" s="4"/>
      <c r="V754" s="4"/>
      <c r="W754" s="4"/>
      <c r="X754" s="4"/>
      <c r="Y754" s="4"/>
      <c r="Z754" s="4"/>
    </row>
    <row r="755" spans="1:26" ht="15.75" customHeight="1">
      <c r="A755" s="4"/>
      <c r="B755" s="4"/>
      <c r="C755" s="4"/>
      <c r="D755" s="435"/>
      <c r="E755" s="435"/>
      <c r="F755" s="435"/>
      <c r="G755" s="435"/>
      <c r="H755" s="435"/>
      <c r="I755" s="435"/>
      <c r="J755" s="435"/>
      <c r="K755" s="435"/>
      <c r="L755" s="435"/>
      <c r="M755" s="435"/>
      <c r="N755" s="435"/>
      <c r="O755" s="435"/>
      <c r="P755" s="435"/>
      <c r="Q755" s="435"/>
      <c r="R755" s="435"/>
      <c r="S755" s="435"/>
      <c r="T755" s="799"/>
      <c r="U755" s="4"/>
      <c r="V755" s="4"/>
      <c r="W755" s="4"/>
      <c r="X755" s="4"/>
      <c r="Y755" s="4"/>
      <c r="Z755" s="4"/>
    </row>
    <row r="756" spans="1:26" ht="15.75" customHeight="1">
      <c r="A756" s="4"/>
      <c r="B756" s="4"/>
      <c r="C756" s="4"/>
      <c r="D756" s="435"/>
      <c r="E756" s="435"/>
      <c r="F756" s="435"/>
      <c r="G756" s="435"/>
      <c r="H756" s="435"/>
      <c r="I756" s="435"/>
      <c r="J756" s="435"/>
      <c r="K756" s="435"/>
      <c r="L756" s="435"/>
      <c r="M756" s="435"/>
      <c r="N756" s="435"/>
      <c r="O756" s="435"/>
      <c r="P756" s="435"/>
      <c r="Q756" s="435"/>
      <c r="R756" s="435"/>
      <c r="S756" s="435"/>
      <c r="T756" s="799"/>
      <c r="U756" s="4"/>
      <c r="V756" s="4"/>
      <c r="W756" s="4"/>
      <c r="X756" s="4"/>
      <c r="Y756" s="4"/>
      <c r="Z756" s="4"/>
    </row>
    <row r="757" spans="1:26" ht="15.75" customHeight="1">
      <c r="A757" s="4"/>
      <c r="B757" s="4"/>
      <c r="C757" s="4"/>
      <c r="D757" s="435"/>
      <c r="E757" s="435"/>
      <c r="F757" s="435"/>
      <c r="G757" s="435"/>
      <c r="H757" s="435"/>
      <c r="I757" s="435"/>
      <c r="J757" s="435"/>
      <c r="K757" s="435"/>
      <c r="L757" s="435"/>
      <c r="M757" s="435"/>
      <c r="N757" s="435"/>
      <c r="O757" s="435"/>
      <c r="P757" s="435"/>
      <c r="Q757" s="435"/>
      <c r="R757" s="435"/>
      <c r="S757" s="435"/>
      <c r="T757" s="799"/>
      <c r="U757" s="4"/>
      <c r="V757" s="4"/>
      <c r="W757" s="4"/>
      <c r="X757" s="4"/>
      <c r="Y757" s="4"/>
      <c r="Z757" s="4"/>
    </row>
    <row r="758" spans="1:26" ht="15.75" customHeight="1">
      <c r="A758" s="4"/>
      <c r="B758" s="4"/>
      <c r="C758" s="4"/>
      <c r="D758" s="435"/>
      <c r="E758" s="435"/>
      <c r="F758" s="435"/>
      <c r="G758" s="435"/>
      <c r="H758" s="435"/>
      <c r="I758" s="435"/>
      <c r="J758" s="435"/>
      <c r="K758" s="435"/>
      <c r="L758" s="435"/>
      <c r="M758" s="435"/>
      <c r="N758" s="435"/>
      <c r="O758" s="435"/>
      <c r="P758" s="435"/>
      <c r="Q758" s="435"/>
      <c r="R758" s="435"/>
      <c r="S758" s="435"/>
      <c r="T758" s="799"/>
      <c r="U758" s="4"/>
      <c r="V758" s="4"/>
      <c r="W758" s="4"/>
      <c r="X758" s="4"/>
      <c r="Y758" s="4"/>
      <c r="Z758" s="4"/>
    </row>
    <row r="759" spans="1:26" ht="15.75" customHeight="1">
      <c r="A759" s="4"/>
      <c r="B759" s="4"/>
      <c r="C759" s="4"/>
      <c r="D759" s="435"/>
      <c r="E759" s="435"/>
      <c r="F759" s="435"/>
      <c r="G759" s="435"/>
      <c r="H759" s="435"/>
      <c r="I759" s="435"/>
      <c r="J759" s="435"/>
      <c r="K759" s="435"/>
      <c r="L759" s="435"/>
      <c r="M759" s="435"/>
      <c r="N759" s="435"/>
      <c r="O759" s="435"/>
      <c r="P759" s="435"/>
      <c r="Q759" s="435"/>
      <c r="R759" s="435"/>
      <c r="S759" s="435"/>
      <c r="T759" s="799"/>
      <c r="U759" s="4"/>
      <c r="V759" s="4"/>
      <c r="W759" s="4"/>
      <c r="X759" s="4"/>
      <c r="Y759" s="4"/>
      <c r="Z759" s="4"/>
    </row>
    <row r="760" spans="1:26" ht="15.75" customHeight="1">
      <c r="A760" s="4"/>
      <c r="B760" s="4"/>
      <c r="C760" s="4"/>
      <c r="D760" s="435"/>
      <c r="E760" s="435"/>
      <c r="F760" s="435"/>
      <c r="G760" s="435"/>
      <c r="H760" s="435"/>
      <c r="I760" s="435"/>
      <c r="J760" s="435"/>
      <c r="K760" s="435"/>
      <c r="L760" s="435"/>
      <c r="M760" s="435"/>
      <c r="N760" s="435"/>
      <c r="O760" s="435"/>
      <c r="P760" s="435"/>
      <c r="Q760" s="435"/>
      <c r="R760" s="435"/>
      <c r="S760" s="435"/>
      <c r="T760" s="799"/>
      <c r="U760" s="4"/>
      <c r="V760" s="4"/>
      <c r="W760" s="4"/>
      <c r="X760" s="4"/>
      <c r="Y760" s="4"/>
      <c r="Z760" s="4"/>
    </row>
    <row r="761" spans="1:26" ht="15.75" customHeight="1">
      <c r="A761" s="4"/>
      <c r="B761" s="4"/>
      <c r="C761" s="4"/>
      <c r="D761" s="435"/>
      <c r="E761" s="435"/>
      <c r="F761" s="435"/>
      <c r="G761" s="435"/>
      <c r="H761" s="435"/>
      <c r="I761" s="435"/>
      <c r="J761" s="435"/>
      <c r="K761" s="435"/>
      <c r="L761" s="435"/>
      <c r="M761" s="435"/>
      <c r="N761" s="435"/>
      <c r="O761" s="435"/>
      <c r="P761" s="435"/>
      <c r="Q761" s="435"/>
      <c r="R761" s="435"/>
      <c r="S761" s="435"/>
      <c r="T761" s="799"/>
      <c r="U761" s="4"/>
      <c r="V761" s="4"/>
      <c r="W761" s="4"/>
      <c r="X761" s="4"/>
      <c r="Y761" s="4"/>
      <c r="Z761" s="4"/>
    </row>
    <row r="762" spans="1:26" ht="15.75" customHeight="1">
      <c r="A762" s="4"/>
      <c r="B762" s="4"/>
      <c r="C762" s="4"/>
      <c r="D762" s="435"/>
      <c r="E762" s="435"/>
      <c r="F762" s="435"/>
      <c r="G762" s="435"/>
      <c r="H762" s="435"/>
      <c r="I762" s="435"/>
      <c r="J762" s="435"/>
      <c r="K762" s="435"/>
      <c r="L762" s="435"/>
      <c r="M762" s="435"/>
      <c r="N762" s="435"/>
      <c r="O762" s="435"/>
      <c r="P762" s="435"/>
      <c r="Q762" s="435"/>
      <c r="R762" s="435"/>
      <c r="S762" s="435"/>
      <c r="T762" s="799"/>
      <c r="U762" s="4"/>
      <c r="V762" s="4"/>
      <c r="W762" s="4"/>
      <c r="X762" s="4"/>
      <c r="Y762" s="4"/>
      <c r="Z762" s="4"/>
    </row>
    <row r="763" spans="1:26" ht="15.75" customHeight="1">
      <c r="A763" s="4"/>
      <c r="B763" s="4"/>
      <c r="C763" s="4"/>
      <c r="D763" s="435"/>
      <c r="E763" s="435"/>
      <c r="F763" s="435"/>
      <c r="G763" s="435"/>
      <c r="H763" s="435"/>
      <c r="I763" s="435"/>
      <c r="J763" s="435"/>
      <c r="K763" s="435"/>
      <c r="L763" s="435"/>
      <c r="M763" s="435"/>
      <c r="N763" s="435"/>
      <c r="O763" s="435"/>
      <c r="P763" s="435"/>
      <c r="Q763" s="435"/>
      <c r="R763" s="435"/>
      <c r="S763" s="435"/>
      <c r="T763" s="799"/>
      <c r="U763" s="4"/>
      <c r="V763" s="4"/>
      <c r="W763" s="4"/>
      <c r="X763" s="4"/>
      <c r="Y763" s="4"/>
      <c r="Z763" s="4"/>
    </row>
    <row r="764" spans="1:26" ht="15.75" customHeight="1">
      <c r="A764" s="4"/>
      <c r="B764" s="4"/>
      <c r="C764" s="4"/>
      <c r="D764" s="435"/>
      <c r="E764" s="435"/>
      <c r="F764" s="435"/>
      <c r="G764" s="435"/>
      <c r="H764" s="435"/>
      <c r="I764" s="435"/>
      <c r="J764" s="435"/>
      <c r="K764" s="435"/>
      <c r="L764" s="435"/>
      <c r="M764" s="435"/>
      <c r="N764" s="435"/>
      <c r="O764" s="435"/>
      <c r="P764" s="435"/>
      <c r="Q764" s="435"/>
      <c r="R764" s="435"/>
      <c r="S764" s="435"/>
      <c r="T764" s="799"/>
      <c r="U764" s="4"/>
      <c r="V764" s="4"/>
      <c r="W764" s="4"/>
      <c r="X764" s="4"/>
      <c r="Y764" s="4"/>
      <c r="Z764" s="4"/>
    </row>
    <row r="765" spans="1:26" ht="15.75" customHeight="1">
      <c r="A765" s="4"/>
      <c r="B765" s="4"/>
      <c r="C765" s="4"/>
      <c r="D765" s="435"/>
      <c r="E765" s="435"/>
      <c r="F765" s="435"/>
      <c r="G765" s="435"/>
      <c r="H765" s="435"/>
      <c r="I765" s="435"/>
      <c r="J765" s="435"/>
      <c r="K765" s="435"/>
      <c r="L765" s="435"/>
      <c r="M765" s="435"/>
      <c r="N765" s="435"/>
      <c r="O765" s="435"/>
      <c r="P765" s="435"/>
      <c r="Q765" s="435"/>
      <c r="R765" s="435"/>
      <c r="S765" s="435"/>
      <c r="T765" s="799"/>
      <c r="U765" s="4"/>
      <c r="V765" s="4"/>
      <c r="W765" s="4"/>
      <c r="X765" s="4"/>
      <c r="Y765" s="4"/>
      <c r="Z765" s="4"/>
    </row>
    <row r="766" spans="1:26" ht="15.75" customHeight="1">
      <c r="A766" s="4"/>
      <c r="B766" s="4"/>
      <c r="C766" s="4"/>
      <c r="D766" s="435"/>
      <c r="E766" s="435"/>
      <c r="F766" s="435"/>
      <c r="G766" s="435"/>
      <c r="H766" s="435"/>
      <c r="I766" s="435"/>
      <c r="J766" s="435"/>
      <c r="K766" s="435"/>
      <c r="L766" s="435"/>
      <c r="M766" s="435"/>
      <c r="N766" s="435"/>
      <c r="O766" s="435"/>
      <c r="P766" s="435"/>
      <c r="Q766" s="435"/>
      <c r="R766" s="435"/>
      <c r="S766" s="435"/>
      <c r="T766" s="799"/>
      <c r="U766" s="4"/>
      <c r="V766" s="4"/>
      <c r="W766" s="4"/>
      <c r="X766" s="4"/>
      <c r="Y766" s="4"/>
      <c r="Z766" s="4"/>
    </row>
    <row r="767" spans="1:26" ht="15.75" customHeight="1">
      <c r="A767" s="4"/>
      <c r="B767" s="4"/>
      <c r="C767" s="4"/>
      <c r="D767" s="435"/>
      <c r="E767" s="435"/>
      <c r="F767" s="435"/>
      <c r="G767" s="435"/>
      <c r="H767" s="435"/>
      <c r="I767" s="435"/>
      <c r="J767" s="435"/>
      <c r="K767" s="435"/>
      <c r="L767" s="435"/>
      <c r="M767" s="435"/>
      <c r="N767" s="435"/>
      <c r="O767" s="435"/>
      <c r="P767" s="435"/>
      <c r="Q767" s="435"/>
      <c r="R767" s="435"/>
      <c r="S767" s="435"/>
      <c r="T767" s="799"/>
      <c r="U767" s="4"/>
      <c r="V767" s="4"/>
      <c r="W767" s="4"/>
      <c r="X767" s="4"/>
      <c r="Y767" s="4"/>
      <c r="Z767" s="4"/>
    </row>
    <row r="768" spans="1:26" ht="15.75" customHeight="1">
      <c r="A768" s="4"/>
      <c r="B768" s="4"/>
      <c r="C768" s="4"/>
      <c r="D768" s="435"/>
      <c r="E768" s="435"/>
      <c r="F768" s="435"/>
      <c r="G768" s="435"/>
      <c r="H768" s="435"/>
      <c r="I768" s="435"/>
      <c r="J768" s="435"/>
      <c r="K768" s="435"/>
      <c r="L768" s="435"/>
      <c r="M768" s="435"/>
      <c r="N768" s="435"/>
      <c r="O768" s="435"/>
      <c r="P768" s="435"/>
      <c r="Q768" s="435"/>
      <c r="R768" s="435"/>
      <c r="S768" s="435"/>
      <c r="T768" s="799"/>
      <c r="U768" s="4"/>
      <c r="V768" s="4"/>
      <c r="W768" s="4"/>
      <c r="X768" s="4"/>
      <c r="Y768" s="4"/>
      <c r="Z768" s="4"/>
    </row>
    <row r="769" spans="1:26" ht="15.75" customHeight="1">
      <c r="A769" s="4"/>
      <c r="B769" s="4"/>
      <c r="C769" s="4"/>
      <c r="D769" s="435"/>
      <c r="E769" s="435"/>
      <c r="F769" s="435"/>
      <c r="G769" s="435"/>
      <c r="H769" s="435"/>
      <c r="I769" s="435"/>
      <c r="J769" s="435"/>
      <c r="K769" s="435"/>
      <c r="L769" s="435"/>
      <c r="M769" s="435"/>
      <c r="N769" s="435"/>
      <c r="O769" s="435"/>
      <c r="P769" s="435"/>
      <c r="Q769" s="435"/>
      <c r="R769" s="435"/>
      <c r="S769" s="435"/>
      <c r="T769" s="799"/>
      <c r="U769" s="4"/>
      <c r="V769" s="4"/>
      <c r="W769" s="4"/>
      <c r="X769" s="4"/>
      <c r="Y769" s="4"/>
      <c r="Z769" s="4"/>
    </row>
    <row r="770" spans="1:26" ht="15.75" customHeight="1">
      <c r="A770" s="4"/>
      <c r="B770" s="4"/>
      <c r="C770" s="4"/>
      <c r="D770" s="435"/>
      <c r="E770" s="435"/>
      <c r="F770" s="435"/>
      <c r="G770" s="435"/>
      <c r="H770" s="435"/>
      <c r="I770" s="435"/>
      <c r="J770" s="435"/>
      <c r="K770" s="435"/>
      <c r="L770" s="435"/>
      <c r="M770" s="435"/>
      <c r="N770" s="435"/>
      <c r="O770" s="435"/>
      <c r="P770" s="435"/>
      <c r="Q770" s="435"/>
      <c r="R770" s="435"/>
      <c r="S770" s="435"/>
      <c r="T770" s="799"/>
      <c r="U770" s="4"/>
      <c r="V770" s="4"/>
      <c r="W770" s="4"/>
      <c r="X770" s="4"/>
      <c r="Y770" s="4"/>
      <c r="Z770" s="4"/>
    </row>
    <row r="771" spans="1:26" ht="15.75" customHeight="1">
      <c r="A771" s="4"/>
      <c r="B771" s="4"/>
      <c r="C771" s="4"/>
      <c r="D771" s="435"/>
      <c r="E771" s="435"/>
      <c r="F771" s="435"/>
      <c r="G771" s="435"/>
      <c r="H771" s="435"/>
      <c r="I771" s="435"/>
      <c r="J771" s="435"/>
      <c r="K771" s="435"/>
      <c r="L771" s="435"/>
      <c r="M771" s="435"/>
      <c r="N771" s="435"/>
      <c r="O771" s="435"/>
      <c r="P771" s="435"/>
      <c r="Q771" s="435"/>
      <c r="R771" s="435"/>
      <c r="S771" s="435"/>
      <c r="T771" s="799"/>
      <c r="U771" s="4"/>
      <c r="V771" s="4"/>
      <c r="W771" s="4"/>
      <c r="X771" s="4"/>
      <c r="Y771" s="4"/>
      <c r="Z771" s="4"/>
    </row>
    <row r="772" spans="1:26" ht="15.75" customHeight="1">
      <c r="A772" s="4"/>
      <c r="B772" s="4"/>
      <c r="C772" s="4"/>
      <c r="D772" s="435"/>
      <c r="E772" s="435"/>
      <c r="F772" s="435"/>
      <c r="G772" s="435"/>
      <c r="H772" s="435"/>
      <c r="I772" s="435"/>
      <c r="J772" s="435"/>
      <c r="K772" s="435"/>
      <c r="L772" s="435"/>
      <c r="M772" s="435"/>
      <c r="N772" s="435"/>
      <c r="O772" s="435"/>
      <c r="P772" s="435"/>
      <c r="Q772" s="435"/>
      <c r="R772" s="435"/>
      <c r="S772" s="435"/>
      <c r="T772" s="799"/>
      <c r="U772" s="4"/>
      <c r="V772" s="4"/>
      <c r="W772" s="4"/>
      <c r="X772" s="4"/>
      <c r="Y772" s="4"/>
      <c r="Z772" s="4"/>
    </row>
    <row r="773" spans="1:26" ht="15.75" customHeight="1">
      <c r="A773" s="4"/>
      <c r="B773" s="4"/>
      <c r="C773" s="4"/>
      <c r="D773" s="435"/>
      <c r="E773" s="435"/>
      <c r="F773" s="435"/>
      <c r="G773" s="435"/>
      <c r="H773" s="435"/>
      <c r="I773" s="435"/>
      <c r="J773" s="435"/>
      <c r="K773" s="435"/>
      <c r="L773" s="435"/>
      <c r="M773" s="435"/>
      <c r="N773" s="435"/>
      <c r="O773" s="435"/>
      <c r="P773" s="435"/>
      <c r="Q773" s="435"/>
      <c r="R773" s="435"/>
      <c r="S773" s="435"/>
      <c r="T773" s="799"/>
      <c r="U773" s="4"/>
      <c r="V773" s="4"/>
      <c r="W773" s="4"/>
      <c r="X773" s="4"/>
      <c r="Y773" s="4"/>
      <c r="Z773" s="4"/>
    </row>
    <row r="774" spans="1:26" ht="15.75" customHeight="1">
      <c r="A774" s="4"/>
      <c r="B774" s="4"/>
      <c r="C774" s="4"/>
      <c r="D774" s="435"/>
      <c r="E774" s="435"/>
      <c r="F774" s="435"/>
      <c r="G774" s="435"/>
      <c r="H774" s="435"/>
      <c r="I774" s="435"/>
      <c r="J774" s="435"/>
      <c r="K774" s="435"/>
      <c r="L774" s="435"/>
      <c r="M774" s="435"/>
      <c r="N774" s="435"/>
      <c r="O774" s="435"/>
      <c r="P774" s="435"/>
      <c r="Q774" s="435"/>
      <c r="R774" s="435"/>
      <c r="S774" s="435"/>
      <c r="T774" s="799"/>
      <c r="U774" s="4"/>
      <c r="V774" s="4"/>
      <c r="W774" s="4"/>
      <c r="X774" s="4"/>
      <c r="Y774" s="4"/>
      <c r="Z774" s="4"/>
    </row>
    <row r="775" spans="1:26" ht="15.75" customHeight="1">
      <c r="A775" s="4"/>
      <c r="B775" s="4"/>
      <c r="C775" s="4"/>
      <c r="D775" s="435"/>
      <c r="E775" s="435"/>
      <c r="F775" s="435"/>
      <c r="G775" s="435"/>
      <c r="H775" s="435"/>
      <c r="I775" s="435"/>
      <c r="J775" s="435"/>
      <c r="K775" s="435"/>
      <c r="L775" s="435"/>
      <c r="M775" s="435"/>
      <c r="N775" s="435"/>
      <c r="O775" s="435"/>
      <c r="P775" s="435"/>
      <c r="Q775" s="435"/>
      <c r="R775" s="435"/>
      <c r="S775" s="435"/>
      <c r="T775" s="799"/>
      <c r="U775" s="4"/>
      <c r="V775" s="4"/>
      <c r="W775" s="4"/>
      <c r="X775" s="4"/>
      <c r="Y775" s="4"/>
      <c r="Z775" s="4"/>
    </row>
    <row r="776" spans="1:26" ht="15.75" customHeight="1">
      <c r="A776" s="4"/>
      <c r="B776" s="4"/>
      <c r="C776" s="4"/>
      <c r="D776" s="435"/>
      <c r="E776" s="435"/>
      <c r="F776" s="435"/>
      <c r="G776" s="435"/>
      <c r="H776" s="435"/>
      <c r="I776" s="435"/>
      <c r="J776" s="435"/>
      <c r="K776" s="435"/>
      <c r="L776" s="435"/>
      <c r="M776" s="435"/>
      <c r="N776" s="435"/>
      <c r="O776" s="435"/>
      <c r="P776" s="435"/>
      <c r="Q776" s="435"/>
      <c r="R776" s="435"/>
      <c r="S776" s="435"/>
      <c r="T776" s="799"/>
      <c r="U776" s="4"/>
      <c r="V776" s="4"/>
      <c r="W776" s="4"/>
      <c r="X776" s="4"/>
      <c r="Y776" s="4"/>
      <c r="Z776" s="4"/>
    </row>
    <row r="777" spans="1:26" ht="15.75" customHeight="1">
      <c r="A777" s="4"/>
      <c r="B777" s="4"/>
      <c r="C777" s="4"/>
      <c r="D777" s="435"/>
      <c r="E777" s="435"/>
      <c r="F777" s="435"/>
      <c r="G777" s="435"/>
      <c r="H777" s="435"/>
      <c r="I777" s="435"/>
      <c r="J777" s="435"/>
      <c r="K777" s="435"/>
      <c r="L777" s="435"/>
      <c r="M777" s="435"/>
      <c r="N777" s="435"/>
      <c r="O777" s="435"/>
      <c r="P777" s="435"/>
      <c r="Q777" s="435"/>
      <c r="R777" s="435"/>
      <c r="S777" s="435"/>
      <c r="T777" s="799"/>
      <c r="U777" s="4"/>
      <c r="V777" s="4"/>
      <c r="W777" s="4"/>
      <c r="X777" s="4"/>
      <c r="Y777" s="4"/>
      <c r="Z777" s="4"/>
    </row>
    <row r="778" spans="1:26" ht="15.75" customHeight="1">
      <c r="A778" s="4"/>
      <c r="B778" s="4"/>
      <c r="C778" s="4"/>
      <c r="D778" s="435"/>
      <c r="E778" s="435"/>
      <c r="F778" s="435"/>
      <c r="G778" s="435"/>
      <c r="H778" s="435"/>
      <c r="I778" s="435"/>
      <c r="J778" s="435"/>
      <c r="K778" s="435"/>
      <c r="L778" s="435"/>
      <c r="M778" s="435"/>
      <c r="N778" s="435"/>
      <c r="O778" s="435"/>
      <c r="P778" s="435"/>
      <c r="Q778" s="435"/>
      <c r="R778" s="435"/>
      <c r="S778" s="435"/>
      <c r="T778" s="799"/>
      <c r="U778" s="4"/>
      <c r="V778" s="4"/>
      <c r="W778" s="4"/>
      <c r="X778" s="4"/>
      <c r="Y778" s="4"/>
      <c r="Z778" s="4"/>
    </row>
    <row r="779" spans="1:26" ht="15.75" customHeight="1">
      <c r="A779" s="4"/>
      <c r="B779" s="4"/>
      <c r="C779" s="4"/>
      <c r="D779" s="435"/>
      <c r="E779" s="435"/>
      <c r="F779" s="435"/>
      <c r="G779" s="435"/>
      <c r="H779" s="435"/>
      <c r="I779" s="435"/>
      <c r="J779" s="435"/>
      <c r="K779" s="435"/>
      <c r="L779" s="435"/>
      <c r="M779" s="435"/>
      <c r="N779" s="435"/>
      <c r="O779" s="435"/>
      <c r="P779" s="435"/>
      <c r="Q779" s="435"/>
      <c r="R779" s="435"/>
      <c r="S779" s="435"/>
      <c r="T779" s="799"/>
      <c r="U779" s="4"/>
      <c r="V779" s="4"/>
      <c r="W779" s="4"/>
      <c r="X779" s="4"/>
      <c r="Y779" s="4"/>
      <c r="Z779" s="4"/>
    </row>
    <row r="780" spans="1:26" ht="15.75" customHeight="1">
      <c r="A780" s="4"/>
      <c r="B780" s="4"/>
      <c r="C780" s="4"/>
      <c r="D780" s="435"/>
      <c r="E780" s="435"/>
      <c r="F780" s="435"/>
      <c r="G780" s="435"/>
      <c r="H780" s="435"/>
      <c r="I780" s="435"/>
      <c r="J780" s="435"/>
      <c r="K780" s="435"/>
      <c r="L780" s="435"/>
      <c r="M780" s="435"/>
      <c r="N780" s="435"/>
      <c r="O780" s="435"/>
      <c r="P780" s="435"/>
      <c r="Q780" s="435"/>
      <c r="R780" s="435"/>
      <c r="S780" s="435"/>
      <c r="T780" s="799"/>
      <c r="U780" s="4"/>
      <c r="V780" s="4"/>
      <c r="W780" s="4"/>
      <c r="X780" s="4"/>
      <c r="Y780" s="4"/>
      <c r="Z780" s="4"/>
    </row>
    <row r="781" spans="1:26" ht="15.75" customHeight="1">
      <c r="A781" s="4"/>
      <c r="B781" s="4"/>
      <c r="C781" s="4"/>
      <c r="D781" s="435"/>
      <c r="E781" s="435"/>
      <c r="F781" s="435"/>
      <c r="G781" s="435"/>
      <c r="H781" s="435"/>
      <c r="I781" s="435"/>
      <c r="J781" s="435"/>
      <c r="K781" s="435"/>
      <c r="L781" s="435"/>
      <c r="M781" s="435"/>
      <c r="N781" s="435"/>
      <c r="O781" s="435"/>
      <c r="P781" s="435"/>
      <c r="Q781" s="435"/>
      <c r="R781" s="435"/>
      <c r="S781" s="435"/>
      <c r="T781" s="799"/>
      <c r="U781" s="4"/>
      <c r="V781" s="4"/>
      <c r="W781" s="4"/>
      <c r="X781" s="4"/>
      <c r="Y781" s="4"/>
      <c r="Z781" s="4"/>
    </row>
    <row r="782" spans="1:26" ht="15.75" customHeight="1">
      <c r="A782" s="4"/>
      <c r="B782" s="4"/>
      <c r="C782" s="4"/>
      <c r="D782" s="435"/>
      <c r="E782" s="435"/>
      <c r="F782" s="435"/>
      <c r="G782" s="435"/>
      <c r="H782" s="435"/>
      <c r="I782" s="435"/>
      <c r="J782" s="435"/>
      <c r="K782" s="435"/>
      <c r="L782" s="435"/>
      <c r="M782" s="435"/>
      <c r="N782" s="435"/>
      <c r="O782" s="435"/>
      <c r="P782" s="435"/>
      <c r="Q782" s="435"/>
      <c r="R782" s="435"/>
      <c r="S782" s="435"/>
      <c r="T782" s="799"/>
      <c r="U782" s="4"/>
      <c r="V782" s="4"/>
      <c r="W782" s="4"/>
      <c r="X782" s="4"/>
      <c r="Y782" s="4"/>
      <c r="Z782" s="4"/>
    </row>
    <row r="783" spans="1:26" ht="15.75" customHeight="1">
      <c r="A783" s="4"/>
      <c r="B783" s="4"/>
      <c r="C783" s="4"/>
      <c r="D783" s="435"/>
      <c r="E783" s="435"/>
      <c r="F783" s="435"/>
      <c r="G783" s="435"/>
      <c r="H783" s="435"/>
      <c r="I783" s="435"/>
      <c r="J783" s="435"/>
      <c r="K783" s="435"/>
      <c r="L783" s="435"/>
      <c r="M783" s="435"/>
      <c r="N783" s="435"/>
      <c r="O783" s="435"/>
      <c r="P783" s="435"/>
      <c r="Q783" s="435"/>
      <c r="R783" s="435"/>
      <c r="S783" s="435"/>
      <c r="T783" s="799"/>
      <c r="U783" s="4"/>
      <c r="V783" s="4"/>
      <c r="W783" s="4"/>
      <c r="X783" s="4"/>
      <c r="Y783" s="4"/>
      <c r="Z783" s="4"/>
    </row>
    <row r="784" spans="1:26" ht="15.75" customHeight="1">
      <c r="A784" s="4"/>
      <c r="B784" s="4"/>
      <c r="C784" s="4"/>
      <c r="D784" s="435"/>
      <c r="E784" s="435"/>
      <c r="F784" s="435"/>
      <c r="G784" s="435"/>
      <c r="H784" s="435"/>
      <c r="I784" s="435"/>
      <c r="J784" s="435"/>
      <c r="K784" s="435"/>
      <c r="L784" s="435"/>
      <c r="M784" s="435"/>
      <c r="N784" s="435"/>
      <c r="O784" s="435"/>
      <c r="P784" s="435"/>
      <c r="Q784" s="435"/>
      <c r="R784" s="435"/>
      <c r="S784" s="435"/>
      <c r="T784" s="799"/>
      <c r="U784" s="4"/>
      <c r="V784" s="4"/>
      <c r="W784" s="4"/>
      <c r="X784" s="4"/>
      <c r="Y784" s="4"/>
      <c r="Z784" s="4"/>
    </row>
    <row r="785" spans="1:26" ht="15.75" customHeight="1">
      <c r="A785" s="4"/>
      <c r="B785" s="4"/>
      <c r="C785" s="4"/>
      <c r="D785" s="435"/>
      <c r="E785" s="435"/>
      <c r="F785" s="435"/>
      <c r="G785" s="435"/>
      <c r="H785" s="435"/>
      <c r="I785" s="435"/>
      <c r="J785" s="435"/>
      <c r="K785" s="435"/>
      <c r="L785" s="435"/>
      <c r="M785" s="435"/>
      <c r="N785" s="435"/>
      <c r="O785" s="435"/>
      <c r="P785" s="435"/>
      <c r="Q785" s="435"/>
      <c r="R785" s="435"/>
      <c r="S785" s="435"/>
      <c r="T785" s="799"/>
      <c r="U785" s="4"/>
      <c r="V785" s="4"/>
      <c r="W785" s="4"/>
      <c r="X785" s="4"/>
      <c r="Y785" s="4"/>
      <c r="Z785" s="4"/>
    </row>
    <row r="786" spans="1:26" ht="15.75" customHeight="1">
      <c r="A786" s="4"/>
      <c r="B786" s="4"/>
      <c r="C786" s="4"/>
      <c r="D786" s="435"/>
      <c r="E786" s="435"/>
      <c r="F786" s="435"/>
      <c r="G786" s="435"/>
      <c r="H786" s="435"/>
      <c r="I786" s="435"/>
      <c r="J786" s="435"/>
      <c r="K786" s="435"/>
      <c r="L786" s="435"/>
      <c r="M786" s="435"/>
      <c r="N786" s="435"/>
      <c r="O786" s="435"/>
      <c r="P786" s="435"/>
      <c r="Q786" s="435"/>
      <c r="R786" s="435"/>
      <c r="S786" s="435"/>
      <c r="T786" s="799"/>
      <c r="U786" s="4"/>
      <c r="V786" s="4"/>
      <c r="W786" s="4"/>
      <c r="X786" s="4"/>
      <c r="Y786" s="4"/>
      <c r="Z786" s="4"/>
    </row>
    <row r="787" spans="1:26" ht="15.75" customHeight="1">
      <c r="A787" s="4"/>
      <c r="B787" s="4"/>
      <c r="C787" s="4"/>
      <c r="D787" s="435"/>
      <c r="E787" s="435"/>
      <c r="F787" s="435"/>
      <c r="G787" s="435"/>
      <c r="H787" s="435"/>
      <c r="I787" s="435"/>
      <c r="J787" s="435"/>
      <c r="K787" s="435"/>
      <c r="L787" s="435"/>
      <c r="M787" s="435"/>
      <c r="N787" s="435"/>
      <c r="O787" s="435"/>
      <c r="P787" s="435"/>
      <c r="Q787" s="435"/>
      <c r="R787" s="435"/>
      <c r="S787" s="435"/>
      <c r="T787" s="799"/>
      <c r="U787" s="4"/>
      <c r="V787" s="4"/>
      <c r="W787" s="4"/>
      <c r="X787" s="4"/>
      <c r="Y787" s="4"/>
      <c r="Z787" s="4"/>
    </row>
    <row r="788" spans="1:26" ht="15.75" customHeight="1">
      <c r="A788" s="4"/>
      <c r="B788" s="4"/>
      <c r="C788" s="4"/>
      <c r="D788" s="435"/>
      <c r="E788" s="435"/>
      <c r="F788" s="435"/>
      <c r="G788" s="435"/>
      <c r="H788" s="435"/>
      <c r="I788" s="435"/>
      <c r="J788" s="435"/>
      <c r="K788" s="435"/>
      <c r="L788" s="435"/>
      <c r="M788" s="435"/>
      <c r="N788" s="435"/>
      <c r="O788" s="435"/>
      <c r="P788" s="435"/>
      <c r="Q788" s="435"/>
      <c r="R788" s="435"/>
      <c r="S788" s="435"/>
      <c r="T788" s="799"/>
      <c r="U788" s="4"/>
      <c r="V788" s="4"/>
      <c r="W788" s="4"/>
      <c r="X788" s="4"/>
      <c r="Y788" s="4"/>
      <c r="Z788" s="4"/>
    </row>
    <row r="789" spans="1:26" ht="15.75" customHeight="1">
      <c r="A789" s="4"/>
      <c r="B789" s="4"/>
      <c r="C789" s="4"/>
      <c r="D789" s="435"/>
      <c r="E789" s="435"/>
      <c r="F789" s="435"/>
      <c r="G789" s="435"/>
      <c r="H789" s="435"/>
      <c r="I789" s="435"/>
      <c r="J789" s="435"/>
      <c r="K789" s="435"/>
      <c r="L789" s="435"/>
      <c r="M789" s="435"/>
      <c r="N789" s="435"/>
      <c r="O789" s="435"/>
      <c r="P789" s="435"/>
      <c r="Q789" s="435"/>
      <c r="R789" s="435"/>
      <c r="S789" s="435"/>
      <c r="T789" s="799"/>
      <c r="U789" s="4"/>
      <c r="V789" s="4"/>
      <c r="W789" s="4"/>
      <c r="X789" s="4"/>
      <c r="Y789" s="4"/>
      <c r="Z789" s="4"/>
    </row>
    <row r="790" spans="1:26" ht="15.75" customHeight="1">
      <c r="A790" s="4"/>
      <c r="B790" s="4"/>
      <c r="C790" s="4"/>
      <c r="D790" s="435"/>
      <c r="E790" s="435"/>
      <c r="F790" s="435"/>
      <c r="G790" s="435"/>
      <c r="H790" s="435"/>
      <c r="I790" s="435"/>
      <c r="J790" s="435"/>
      <c r="K790" s="435"/>
      <c r="L790" s="435"/>
      <c r="M790" s="435"/>
      <c r="N790" s="435"/>
      <c r="O790" s="435"/>
      <c r="P790" s="435"/>
      <c r="Q790" s="435"/>
      <c r="R790" s="435"/>
      <c r="S790" s="435"/>
      <c r="T790" s="799"/>
      <c r="U790" s="4"/>
      <c r="V790" s="4"/>
      <c r="W790" s="4"/>
      <c r="X790" s="4"/>
      <c r="Y790" s="4"/>
      <c r="Z790" s="4"/>
    </row>
    <row r="791" spans="1:26" ht="15.75" customHeight="1">
      <c r="A791" s="4"/>
      <c r="B791" s="4"/>
      <c r="C791" s="4"/>
      <c r="D791" s="435"/>
      <c r="E791" s="435"/>
      <c r="F791" s="435"/>
      <c r="G791" s="435"/>
      <c r="H791" s="435"/>
      <c r="I791" s="435"/>
      <c r="J791" s="435"/>
      <c r="K791" s="435"/>
      <c r="L791" s="435"/>
      <c r="M791" s="435"/>
      <c r="N791" s="435"/>
      <c r="O791" s="435"/>
      <c r="P791" s="435"/>
      <c r="Q791" s="435"/>
      <c r="R791" s="435"/>
      <c r="S791" s="435"/>
      <c r="T791" s="799"/>
      <c r="U791" s="4"/>
      <c r="V791" s="4"/>
      <c r="W791" s="4"/>
      <c r="X791" s="4"/>
      <c r="Y791" s="4"/>
      <c r="Z791" s="4"/>
    </row>
    <row r="792" spans="1:26" ht="15.75" customHeight="1">
      <c r="A792" s="4"/>
      <c r="B792" s="4"/>
      <c r="C792" s="4"/>
      <c r="D792" s="435"/>
      <c r="E792" s="435"/>
      <c r="F792" s="435"/>
      <c r="G792" s="435"/>
      <c r="H792" s="435"/>
      <c r="I792" s="435"/>
      <c r="J792" s="435"/>
      <c r="K792" s="435"/>
      <c r="L792" s="435"/>
      <c r="M792" s="435"/>
      <c r="N792" s="435"/>
      <c r="O792" s="435"/>
      <c r="P792" s="435"/>
      <c r="Q792" s="435"/>
      <c r="R792" s="435"/>
      <c r="S792" s="435"/>
      <c r="T792" s="799"/>
      <c r="U792" s="4"/>
      <c r="V792" s="4"/>
      <c r="W792" s="4"/>
      <c r="X792" s="4"/>
      <c r="Y792" s="4"/>
      <c r="Z792" s="4"/>
    </row>
    <row r="793" spans="1:26" ht="15.75" customHeight="1">
      <c r="A793" s="4"/>
      <c r="B793" s="4"/>
      <c r="C793" s="4"/>
      <c r="D793" s="435"/>
      <c r="E793" s="435"/>
      <c r="F793" s="435"/>
      <c r="G793" s="435"/>
      <c r="H793" s="435"/>
      <c r="I793" s="435"/>
      <c r="J793" s="435"/>
      <c r="K793" s="435"/>
      <c r="L793" s="435"/>
      <c r="M793" s="435"/>
      <c r="N793" s="435"/>
      <c r="O793" s="435"/>
      <c r="P793" s="435"/>
      <c r="Q793" s="435"/>
      <c r="R793" s="435"/>
      <c r="S793" s="435"/>
      <c r="T793" s="799"/>
      <c r="U793" s="4"/>
      <c r="V793" s="4"/>
      <c r="W793" s="4"/>
      <c r="X793" s="4"/>
      <c r="Y793" s="4"/>
      <c r="Z793" s="4"/>
    </row>
    <row r="794" spans="1:26" ht="15.75" customHeight="1">
      <c r="A794" s="4"/>
      <c r="B794" s="4"/>
      <c r="C794" s="4"/>
      <c r="D794" s="435"/>
      <c r="E794" s="435"/>
      <c r="F794" s="435"/>
      <c r="G794" s="435"/>
      <c r="H794" s="435"/>
      <c r="I794" s="435"/>
      <c r="J794" s="435"/>
      <c r="K794" s="435"/>
      <c r="L794" s="435"/>
      <c r="M794" s="435"/>
      <c r="N794" s="435"/>
      <c r="O794" s="435"/>
      <c r="P794" s="435"/>
      <c r="Q794" s="435"/>
      <c r="R794" s="435"/>
      <c r="S794" s="435"/>
      <c r="T794" s="799"/>
      <c r="U794" s="4"/>
      <c r="V794" s="4"/>
      <c r="W794" s="4"/>
      <c r="X794" s="4"/>
      <c r="Y794" s="4"/>
      <c r="Z794" s="4"/>
    </row>
    <row r="795" spans="1:26" ht="15.75" customHeight="1">
      <c r="A795" s="4"/>
      <c r="B795" s="4"/>
      <c r="C795" s="4"/>
      <c r="D795" s="435"/>
      <c r="E795" s="435"/>
      <c r="F795" s="435"/>
      <c r="G795" s="435"/>
      <c r="H795" s="435"/>
      <c r="I795" s="435"/>
      <c r="J795" s="435"/>
      <c r="K795" s="435"/>
      <c r="L795" s="435"/>
      <c r="M795" s="435"/>
      <c r="N795" s="435"/>
      <c r="O795" s="435"/>
      <c r="P795" s="435"/>
      <c r="Q795" s="435"/>
      <c r="R795" s="435"/>
      <c r="S795" s="435"/>
      <c r="T795" s="799"/>
      <c r="U795" s="4"/>
      <c r="V795" s="4"/>
      <c r="W795" s="4"/>
      <c r="X795" s="4"/>
      <c r="Y795" s="4"/>
      <c r="Z795" s="4"/>
    </row>
    <row r="796" spans="1:26" ht="15.75" customHeight="1">
      <c r="A796" s="4"/>
      <c r="B796" s="4"/>
      <c r="C796" s="4"/>
      <c r="D796" s="435"/>
      <c r="E796" s="435"/>
      <c r="F796" s="435"/>
      <c r="G796" s="435"/>
      <c r="H796" s="435"/>
      <c r="I796" s="435"/>
      <c r="J796" s="435"/>
      <c r="K796" s="435"/>
      <c r="L796" s="435"/>
      <c r="M796" s="435"/>
      <c r="N796" s="435"/>
      <c r="O796" s="435"/>
      <c r="P796" s="435"/>
      <c r="Q796" s="435"/>
      <c r="R796" s="435"/>
      <c r="S796" s="435"/>
      <c r="T796" s="799"/>
      <c r="U796" s="4"/>
      <c r="V796" s="4"/>
      <c r="W796" s="4"/>
      <c r="X796" s="4"/>
      <c r="Y796" s="4"/>
      <c r="Z796" s="4"/>
    </row>
    <row r="797" spans="1:26" ht="15.75" customHeight="1">
      <c r="A797" s="4"/>
      <c r="B797" s="4"/>
      <c r="C797" s="4"/>
      <c r="D797" s="435"/>
      <c r="E797" s="435"/>
      <c r="F797" s="435"/>
      <c r="G797" s="435"/>
      <c r="H797" s="435"/>
      <c r="I797" s="435"/>
      <c r="J797" s="435"/>
      <c r="K797" s="435"/>
      <c r="L797" s="435"/>
      <c r="M797" s="435"/>
      <c r="N797" s="435"/>
      <c r="O797" s="435"/>
      <c r="P797" s="435"/>
      <c r="Q797" s="435"/>
      <c r="R797" s="435"/>
      <c r="S797" s="435"/>
      <c r="T797" s="799"/>
      <c r="U797" s="4"/>
      <c r="V797" s="4"/>
      <c r="W797" s="4"/>
      <c r="X797" s="4"/>
      <c r="Y797" s="4"/>
      <c r="Z797" s="4"/>
    </row>
    <row r="798" spans="1:26" ht="15.75" customHeight="1">
      <c r="A798" s="4"/>
      <c r="B798" s="4"/>
      <c r="C798" s="4"/>
      <c r="D798" s="435"/>
      <c r="E798" s="435"/>
      <c r="F798" s="435"/>
      <c r="G798" s="435"/>
      <c r="H798" s="435"/>
      <c r="I798" s="435"/>
      <c r="J798" s="435"/>
      <c r="K798" s="435"/>
      <c r="L798" s="435"/>
      <c r="M798" s="435"/>
      <c r="N798" s="435"/>
      <c r="O798" s="435"/>
      <c r="P798" s="435"/>
      <c r="Q798" s="435"/>
      <c r="R798" s="435"/>
      <c r="S798" s="435"/>
      <c r="T798" s="799"/>
      <c r="U798" s="4"/>
      <c r="V798" s="4"/>
      <c r="W798" s="4"/>
      <c r="X798" s="4"/>
      <c r="Y798" s="4"/>
      <c r="Z798" s="4"/>
    </row>
    <row r="799" spans="1:26" ht="15.75" customHeight="1">
      <c r="A799" s="4"/>
      <c r="B799" s="4"/>
      <c r="C799" s="4"/>
      <c r="D799" s="435"/>
      <c r="E799" s="435"/>
      <c r="F799" s="435"/>
      <c r="G799" s="435"/>
      <c r="H799" s="435"/>
      <c r="I799" s="435"/>
      <c r="J799" s="435"/>
      <c r="K799" s="435"/>
      <c r="L799" s="435"/>
      <c r="M799" s="435"/>
      <c r="N799" s="435"/>
      <c r="O799" s="435"/>
      <c r="P799" s="435"/>
      <c r="Q799" s="435"/>
      <c r="R799" s="435"/>
      <c r="S799" s="435"/>
      <c r="T799" s="799"/>
      <c r="U799" s="4"/>
      <c r="V799" s="4"/>
      <c r="W799" s="4"/>
      <c r="X799" s="4"/>
      <c r="Y799" s="4"/>
      <c r="Z799" s="4"/>
    </row>
    <row r="800" spans="1:26" ht="15.75" customHeight="1">
      <c r="A800" s="4"/>
      <c r="B800" s="4"/>
      <c r="C800" s="4"/>
      <c r="D800" s="435"/>
      <c r="E800" s="435"/>
      <c r="F800" s="435"/>
      <c r="G800" s="435"/>
      <c r="H800" s="435"/>
      <c r="I800" s="435"/>
      <c r="J800" s="435"/>
      <c r="K800" s="435"/>
      <c r="L800" s="435"/>
      <c r="M800" s="435"/>
      <c r="N800" s="435"/>
      <c r="O800" s="435"/>
      <c r="P800" s="435"/>
      <c r="Q800" s="435"/>
      <c r="R800" s="435"/>
      <c r="S800" s="435"/>
      <c r="T800" s="799"/>
      <c r="U800" s="4"/>
      <c r="V800" s="4"/>
      <c r="W800" s="4"/>
      <c r="X800" s="4"/>
      <c r="Y800" s="4"/>
      <c r="Z800" s="4"/>
    </row>
    <row r="801" spans="1:26" ht="15.75" customHeight="1">
      <c r="A801" s="4"/>
      <c r="B801" s="4"/>
      <c r="C801" s="4"/>
      <c r="D801" s="435"/>
      <c r="E801" s="435"/>
      <c r="F801" s="435"/>
      <c r="G801" s="435"/>
      <c r="H801" s="435"/>
      <c r="I801" s="435"/>
      <c r="J801" s="435"/>
      <c r="K801" s="435"/>
      <c r="L801" s="435"/>
      <c r="M801" s="435"/>
      <c r="N801" s="435"/>
      <c r="O801" s="435"/>
      <c r="P801" s="435"/>
      <c r="Q801" s="435"/>
      <c r="R801" s="435"/>
      <c r="S801" s="435"/>
      <c r="T801" s="799"/>
      <c r="U801" s="4"/>
      <c r="V801" s="4"/>
      <c r="W801" s="4"/>
      <c r="X801" s="4"/>
      <c r="Y801" s="4"/>
      <c r="Z801" s="4"/>
    </row>
    <row r="802" spans="1:26" ht="15.75" customHeight="1">
      <c r="A802" s="4"/>
      <c r="B802" s="4"/>
      <c r="C802" s="4"/>
      <c r="D802" s="435"/>
      <c r="E802" s="435"/>
      <c r="F802" s="435"/>
      <c r="G802" s="435"/>
      <c r="H802" s="435"/>
      <c r="I802" s="435"/>
      <c r="J802" s="435"/>
      <c r="K802" s="435"/>
      <c r="L802" s="435"/>
      <c r="M802" s="435"/>
      <c r="N802" s="435"/>
      <c r="O802" s="435"/>
      <c r="P802" s="435"/>
      <c r="Q802" s="435"/>
      <c r="R802" s="435"/>
      <c r="S802" s="435"/>
      <c r="T802" s="799"/>
      <c r="U802" s="4"/>
      <c r="V802" s="4"/>
      <c r="W802" s="4"/>
      <c r="X802" s="4"/>
      <c r="Y802" s="4"/>
      <c r="Z802" s="4"/>
    </row>
    <row r="803" spans="1:26" ht="15.75" customHeight="1">
      <c r="A803" s="4"/>
      <c r="B803" s="4"/>
      <c r="C803" s="4"/>
      <c r="D803" s="435"/>
      <c r="E803" s="435"/>
      <c r="F803" s="435"/>
      <c r="G803" s="435"/>
      <c r="H803" s="435"/>
      <c r="I803" s="435"/>
      <c r="J803" s="435"/>
      <c r="K803" s="435"/>
      <c r="L803" s="435"/>
      <c r="M803" s="435"/>
      <c r="N803" s="435"/>
      <c r="O803" s="435"/>
      <c r="P803" s="435"/>
      <c r="Q803" s="435"/>
      <c r="R803" s="435"/>
      <c r="S803" s="435"/>
      <c r="T803" s="799"/>
      <c r="U803" s="4"/>
      <c r="V803" s="4"/>
      <c r="W803" s="4"/>
      <c r="X803" s="4"/>
      <c r="Y803" s="4"/>
      <c r="Z803" s="4"/>
    </row>
    <row r="804" spans="1:26" ht="15.75" customHeight="1">
      <c r="A804" s="4"/>
      <c r="B804" s="4"/>
      <c r="C804" s="4"/>
      <c r="D804" s="435"/>
      <c r="E804" s="435"/>
      <c r="F804" s="435"/>
      <c r="G804" s="435"/>
      <c r="H804" s="435"/>
      <c r="I804" s="435"/>
      <c r="J804" s="435"/>
      <c r="K804" s="435"/>
      <c r="L804" s="435"/>
      <c r="M804" s="435"/>
      <c r="N804" s="435"/>
      <c r="O804" s="435"/>
      <c r="P804" s="435"/>
      <c r="Q804" s="435"/>
      <c r="R804" s="435"/>
      <c r="S804" s="435"/>
      <c r="T804" s="799"/>
      <c r="U804" s="4"/>
      <c r="V804" s="4"/>
      <c r="W804" s="4"/>
      <c r="X804" s="4"/>
      <c r="Y804" s="4"/>
      <c r="Z804" s="4"/>
    </row>
    <row r="805" spans="1:26" ht="15.75" customHeight="1">
      <c r="A805" s="4"/>
      <c r="B805" s="4"/>
      <c r="C805" s="4"/>
      <c r="D805" s="435"/>
      <c r="E805" s="435"/>
      <c r="F805" s="435"/>
      <c r="G805" s="435"/>
      <c r="H805" s="435"/>
      <c r="I805" s="435"/>
      <c r="J805" s="435"/>
      <c r="K805" s="435"/>
      <c r="L805" s="435"/>
      <c r="M805" s="435"/>
      <c r="N805" s="435"/>
      <c r="O805" s="435"/>
      <c r="P805" s="435"/>
      <c r="Q805" s="435"/>
      <c r="R805" s="435"/>
      <c r="S805" s="435"/>
      <c r="T805" s="799"/>
      <c r="U805" s="4"/>
      <c r="V805" s="4"/>
      <c r="W805" s="4"/>
      <c r="X805" s="4"/>
      <c r="Y805" s="4"/>
      <c r="Z805" s="4"/>
    </row>
    <row r="806" spans="1:26" ht="15.75" customHeight="1">
      <c r="A806" s="4"/>
      <c r="B806" s="4"/>
      <c r="C806" s="4"/>
      <c r="D806" s="435"/>
      <c r="E806" s="435"/>
      <c r="F806" s="435"/>
      <c r="G806" s="435"/>
      <c r="H806" s="435"/>
      <c r="I806" s="435"/>
      <c r="J806" s="435"/>
      <c r="K806" s="435"/>
      <c r="L806" s="435"/>
      <c r="M806" s="435"/>
      <c r="N806" s="435"/>
      <c r="O806" s="435"/>
      <c r="P806" s="435"/>
      <c r="Q806" s="435"/>
      <c r="R806" s="435"/>
      <c r="S806" s="435"/>
      <c r="T806" s="799"/>
      <c r="U806" s="4"/>
      <c r="V806" s="4"/>
      <c r="W806" s="4"/>
      <c r="X806" s="4"/>
      <c r="Y806" s="4"/>
      <c r="Z806" s="4"/>
    </row>
    <row r="807" spans="1:26" ht="15.75" customHeight="1">
      <c r="A807" s="4"/>
      <c r="B807" s="4"/>
      <c r="C807" s="4"/>
      <c r="D807" s="435"/>
      <c r="E807" s="435"/>
      <c r="F807" s="435"/>
      <c r="G807" s="435"/>
      <c r="H807" s="435"/>
      <c r="I807" s="435"/>
      <c r="J807" s="435"/>
      <c r="K807" s="435"/>
      <c r="L807" s="435"/>
      <c r="M807" s="435"/>
      <c r="N807" s="435"/>
      <c r="O807" s="435"/>
      <c r="P807" s="435"/>
      <c r="Q807" s="435"/>
      <c r="R807" s="435"/>
      <c r="S807" s="435"/>
      <c r="T807" s="799"/>
      <c r="U807" s="4"/>
      <c r="V807" s="4"/>
      <c r="W807" s="4"/>
      <c r="X807" s="4"/>
      <c r="Y807" s="4"/>
      <c r="Z807" s="4"/>
    </row>
    <row r="808" spans="1:26" ht="15.75" customHeight="1">
      <c r="A808" s="4"/>
      <c r="B808" s="4"/>
      <c r="C808" s="4"/>
      <c r="D808" s="435"/>
      <c r="E808" s="435"/>
      <c r="F808" s="435"/>
      <c r="G808" s="435"/>
      <c r="H808" s="435"/>
      <c r="I808" s="435"/>
      <c r="J808" s="435"/>
      <c r="K808" s="435"/>
      <c r="L808" s="435"/>
      <c r="M808" s="435"/>
      <c r="N808" s="435"/>
      <c r="O808" s="435"/>
      <c r="P808" s="435"/>
      <c r="Q808" s="435"/>
      <c r="R808" s="435"/>
      <c r="S808" s="435"/>
      <c r="T808" s="799"/>
      <c r="U808" s="4"/>
      <c r="V808" s="4"/>
      <c r="W808" s="4"/>
      <c r="X808" s="4"/>
      <c r="Y808" s="4"/>
      <c r="Z808" s="4"/>
    </row>
    <row r="809" spans="1:26" ht="15.75" customHeight="1">
      <c r="A809" s="4"/>
      <c r="B809" s="4"/>
      <c r="C809" s="4"/>
      <c r="D809" s="435"/>
      <c r="E809" s="435"/>
      <c r="F809" s="435"/>
      <c r="G809" s="435"/>
      <c r="H809" s="435"/>
      <c r="I809" s="435"/>
      <c r="J809" s="435"/>
      <c r="K809" s="435"/>
      <c r="L809" s="435"/>
      <c r="M809" s="435"/>
      <c r="N809" s="435"/>
      <c r="O809" s="435"/>
      <c r="P809" s="435"/>
      <c r="Q809" s="435"/>
      <c r="R809" s="435"/>
      <c r="S809" s="435"/>
      <c r="T809" s="799"/>
      <c r="U809" s="4"/>
      <c r="V809" s="4"/>
      <c r="W809" s="4"/>
      <c r="X809" s="4"/>
      <c r="Y809" s="4"/>
      <c r="Z809" s="4"/>
    </row>
    <row r="810" spans="1:26" ht="15.75" customHeight="1">
      <c r="A810" s="4"/>
      <c r="B810" s="4"/>
      <c r="C810" s="4"/>
      <c r="D810" s="435"/>
      <c r="E810" s="435"/>
      <c r="F810" s="435"/>
      <c r="G810" s="435"/>
      <c r="H810" s="435"/>
      <c r="I810" s="435"/>
      <c r="J810" s="435"/>
      <c r="K810" s="435"/>
      <c r="L810" s="435"/>
      <c r="M810" s="435"/>
      <c r="N810" s="435"/>
      <c r="O810" s="435"/>
      <c r="P810" s="435"/>
      <c r="Q810" s="435"/>
      <c r="R810" s="435"/>
      <c r="S810" s="435"/>
      <c r="T810" s="799"/>
      <c r="U810" s="4"/>
      <c r="V810" s="4"/>
      <c r="W810" s="4"/>
      <c r="X810" s="4"/>
      <c r="Y810" s="4"/>
      <c r="Z810" s="4"/>
    </row>
    <row r="811" spans="1:26" ht="15.75" customHeight="1">
      <c r="A811" s="4"/>
      <c r="B811" s="4"/>
      <c r="C811" s="4"/>
      <c r="D811" s="435"/>
      <c r="E811" s="435"/>
      <c r="F811" s="435"/>
      <c r="G811" s="435"/>
      <c r="H811" s="435"/>
      <c r="I811" s="435"/>
      <c r="J811" s="435"/>
      <c r="K811" s="435"/>
      <c r="L811" s="435"/>
      <c r="M811" s="435"/>
      <c r="N811" s="435"/>
      <c r="O811" s="435"/>
      <c r="P811" s="435"/>
      <c r="Q811" s="435"/>
      <c r="R811" s="435"/>
      <c r="S811" s="435"/>
      <c r="T811" s="799"/>
      <c r="U811" s="4"/>
      <c r="V811" s="4"/>
      <c r="W811" s="4"/>
      <c r="X811" s="4"/>
      <c r="Y811" s="4"/>
      <c r="Z811" s="4"/>
    </row>
    <row r="812" spans="1:26" ht="15.75" customHeight="1">
      <c r="A812" s="4"/>
      <c r="B812" s="4"/>
      <c r="C812" s="4"/>
      <c r="D812" s="435"/>
      <c r="E812" s="435"/>
      <c r="F812" s="435"/>
      <c r="G812" s="435"/>
      <c r="H812" s="435"/>
      <c r="I812" s="435"/>
      <c r="J812" s="435"/>
      <c r="K812" s="435"/>
      <c r="L812" s="435"/>
      <c r="M812" s="435"/>
      <c r="N812" s="435"/>
      <c r="O812" s="435"/>
      <c r="P812" s="435"/>
      <c r="Q812" s="435"/>
      <c r="R812" s="435"/>
      <c r="S812" s="435"/>
      <c r="T812" s="799"/>
      <c r="U812" s="4"/>
      <c r="V812" s="4"/>
      <c r="W812" s="4"/>
      <c r="X812" s="4"/>
      <c r="Y812" s="4"/>
      <c r="Z812" s="4"/>
    </row>
    <row r="813" spans="1:26" ht="15.75" customHeight="1">
      <c r="A813" s="4"/>
      <c r="B813" s="4"/>
      <c r="C813" s="4"/>
      <c r="D813" s="435"/>
      <c r="E813" s="435"/>
      <c r="F813" s="435"/>
      <c r="G813" s="435"/>
      <c r="H813" s="435"/>
      <c r="I813" s="435"/>
      <c r="J813" s="435"/>
      <c r="K813" s="435"/>
      <c r="L813" s="435"/>
      <c r="M813" s="435"/>
      <c r="N813" s="435"/>
      <c r="O813" s="435"/>
      <c r="P813" s="435"/>
      <c r="Q813" s="435"/>
      <c r="R813" s="435"/>
      <c r="S813" s="435"/>
      <c r="T813" s="799"/>
      <c r="U813" s="4"/>
      <c r="V813" s="4"/>
      <c r="W813" s="4"/>
      <c r="X813" s="4"/>
      <c r="Y813" s="4"/>
      <c r="Z813" s="4"/>
    </row>
    <row r="814" spans="1:26" ht="15.75" customHeight="1">
      <c r="A814" s="4"/>
      <c r="B814" s="4"/>
      <c r="C814" s="4"/>
      <c r="D814" s="435"/>
      <c r="E814" s="435"/>
      <c r="F814" s="435"/>
      <c r="G814" s="435"/>
      <c r="H814" s="435"/>
      <c r="I814" s="435"/>
      <c r="J814" s="435"/>
      <c r="K814" s="435"/>
      <c r="L814" s="435"/>
      <c r="M814" s="435"/>
      <c r="N814" s="435"/>
      <c r="O814" s="435"/>
      <c r="P814" s="435"/>
      <c r="Q814" s="435"/>
      <c r="R814" s="435"/>
      <c r="S814" s="435"/>
      <c r="T814" s="799"/>
      <c r="U814" s="4"/>
      <c r="V814" s="4"/>
      <c r="W814" s="4"/>
      <c r="X814" s="4"/>
      <c r="Y814" s="4"/>
      <c r="Z814" s="4"/>
    </row>
    <row r="815" spans="1:26" ht="15.75" customHeight="1">
      <c r="A815" s="4"/>
      <c r="B815" s="4"/>
      <c r="C815" s="4"/>
      <c r="D815" s="435"/>
      <c r="E815" s="435"/>
      <c r="F815" s="435"/>
      <c r="G815" s="435"/>
      <c r="H815" s="435"/>
      <c r="I815" s="435"/>
      <c r="J815" s="435"/>
      <c r="K815" s="435"/>
      <c r="L815" s="435"/>
      <c r="M815" s="435"/>
      <c r="N815" s="435"/>
      <c r="O815" s="435"/>
      <c r="P815" s="435"/>
      <c r="Q815" s="435"/>
      <c r="R815" s="435"/>
      <c r="S815" s="435"/>
      <c r="T815" s="799"/>
      <c r="U815" s="4"/>
      <c r="V815" s="4"/>
      <c r="W815" s="4"/>
      <c r="X815" s="4"/>
      <c r="Y815" s="4"/>
      <c r="Z815" s="4"/>
    </row>
    <row r="816" spans="1:26" ht="15.75" customHeight="1">
      <c r="A816" s="4"/>
      <c r="B816" s="4"/>
      <c r="C816" s="4"/>
      <c r="D816" s="435"/>
      <c r="E816" s="435"/>
      <c r="F816" s="435"/>
      <c r="G816" s="435"/>
      <c r="H816" s="435"/>
      <c r="I816" s="435"/>
      <c r="J816" s="435"/>
      <c r="K816" s="435"/>
      <c r="L816" s="435"/>
      <c r="M816" s="435"/>
      <c r="N816" s="435"/>
      <c r="O816" s="435"/>
      <c r="P816" s="435"/>
      <c r="Q816" s="435"/>
      <c r="R816" s="435"/>
      <c r="S816" s="435"/>
      <c r="T816" s="799"/>
      <c r="U816" s="4"/>
      <c r="V816" s="4"/>
      <c r="W816" s="4"/>
      <c r="X816" s="4"/>
      <c r="Y816" s="4"/>
      <c r="Z816" s="4"/>
    </row>
    <row r="817" spans="1:26" ht="15.75" customHeight="1">
      <c r="A817" s="4"/>
      <c r="B817" s="4"/>
      <c r="C817" s="4"/>
      <c r="D817" s="435"/>
      <c r="E817" s="435"/>
      <c r="F817" s="435"/>
      <c r="G817" s="435"/>
      <c r="H817" s="435"/>
      <c r="I817" s="435"/>
      <c r="J817" s="435"/>
      <c r="K817" s="435"/>
      <c r="L817" s="435"/>
      <c r="M817" s="435"/>
      <c r="N817" s="435"/>
      <c r="O817" s="435"/>
      <c r="P817" s="435"/>
      <c r="Q817" s="435"/>
      <c r="R817" s="435"/>
      <c r="S817" s="435"/>
      <c r="T817" s="799"/>
      <c r="U817" s="4"/>
      <c r="V817" s="4"/>
      <c r="W817" s="4"/>
      <c r="X817" s="4"/>
      <c r="Y817" s="4"/>
      <c r="Z817" s="4"/>
    </row>
    <row r="818" spans="1:26" ht="15.75" customHeight="1">
      <c r="A818" s="4"/>
      <c r="B818" s="4"/>
      <c r="C818" s="4"/>
      <c r="D818" s="435"/>
      <c r="E818" s="435"/>
      <c r="F818" s="435"/>
      <c r="G818" s="435"/>
      <c r="H818" s="435"/>
      <c r="I818" s="435"/>
      <c r="J818" s="435"/>
      <c r="K818" s="435"/>
      <c r="L818" s="435"/>
      <c r="M818" s="435"/>
      <c r="N818" s="435"/>
      <c r="O818" s="435"/>
      <c r="P818" s="435"/>
      <c r="Q818" s="435"/>
      <c r="R818" s="435"/>
      <c r="S818" s="435"/>
      <c r="T818" s="799"/>
      <c r="U818" s="4"/>
      <c r="V818" s="4"/>
      <c r="W818" s="4"/>
      <c r="X818" s="4"/>
      <c r="Y818" s="4"/>
      <c r="Z818" s="4"/>
    </row>
    <row r="819" spans="1:26" ht="15.75" customHeight="1">
      <c r="A819" s="4"/>
      <c r="B819" s="4"/>
      <c r="C819" s="4"/>
      <c r="D819" s="435"/>
      <c r="E819" s="435"/>
      <c r="F819" s="435"/>
      <c r="G819" s="435"/>
      <c r="H819" s="435"/>
      <c r="I819" s="435"/>
      <c r="J819" s="435"/>
      <c r="K819" s="435"/>
      <c r="L819" s="435"/>
      <c r="M819" s="435"/>
      <c r="N819" s="435"/>
      <c r="O819" s="435"/>
      <c r="P819" s="435"/>
      <c r="Q819" s="435"/>
      <c r="R819" s="435"/>
      <c r="S819" s="435"/>
      <c r="T819" s="799"/>
      <c r="U819" s="4"/>
      <c r="V819" s="4"/>
      <c r="W819" s="4"/>
      <c r="X819" s="4"/>
      <c r="Y819" s="4"/>
      <c r="Z819" s="4"/>
    </row>
    <row r="820" spans="1:26" ht="15.75" customHeight="1">
      <c r="A820" s="4"/>
      <c r="B820" s="4"/>
      <c r="C820" s="4"/>
      <c r="D820" s="435"/>
      <c r="E820" s="435"/>
      <c r="F820" s="435"/>
      <c r="G820" s="435"/>
      <c r="H820" s="435"/>
      <c r="I820" s="435"/>
      <c r="J820" s="435"/>
      <c r="K820" s="435"/>
      <c r="L820" s="435"/>
      <c r="M820" s="435"/>
      <c r="N820" s="435"/>
      <c r="O820" s="435"/>
      <c r="P820" s="435"/>
      <c r="Q820" s="435"/>
      <c r="R820" s="435"/>
      <c r="S820" s="435"/>
      <c r="T820" s="799"/>
      <c r="U820" s="4"/>
      <c r="V820" s="4"/>
      <c r="W820" s="4"/>
      <c r="X820" s="4"/>
      <c r="Y820" s="4"/>
      <c r="Z820" s="4"/>
    </row>
    <row r="821" spans="1:26" ht="15.75" customHeight="1">
      <c r="A821" s="4"/>
      <c r="B821" s="4"/>
      <c r="C821" s="4"/>
      <c r="D821" s="435"/>
      <c r="E821" s="435"/>
      <c r="F821" s="435"/>
      <c r="G821" s="435"/>
      <c r="H821" s="435"/>
      <c r="I821" s="435"/>
      <c r="J821" s="435"/>
      <c r="K821" s="435"/>
      <c r="L821" s="435"/>
      <c r="M821" s="435"/>
      <c r="N821" s="435"/>
      <c r="O821" s="435"/>
      <c r="P821" s="435"/>
      <c r="Q821" s="435"/>
      <c r="R821" s="435"/>
      <c r="S821" s="435"/>
      <c r="T821" s="799"/>
      <c r="U821" s="4"/>
      <c r="V821" s="4"/>
      <c r="W821" s="4"/>
      <c r="X821" s="4"/>
      <c r="Y821" s="4"/>
      <c r="Z821" s="4"/>
    </row>
    <row r="822" spans="1:26" ht="15.75" customHeight="1">
      <c r="A822" s="4"/>
      <c r="B822" s="4"/>
      <c r="C822" s="4"/>
      <c r="D822" s="435"/>
      <c r="E822" s="435"/>
      <c r="F822" s="435"/>
      <c r="G822" s="435"/>
      <c r="H822" s="435"/>
      <c r="I822" s="435"/>
      <c r="J822" s="435"/>
      <c r="K822" s="435"/>
      <c r="L822" s="435"/>
      <c r="M822" s="435"/>
      <c r="N822" s="435"/>
      <c r="O822" s="435"/>
      <c r="P822" s="435"/>
      <c r="Q822" s="435"/>
      <c r="R822" s="435"/>
      <c r="S822" s="435"/>
      <c r="T822" s="799"/>
      <c r="U822" s="4"/>
      <c r="V822" s="4"/>
      <c r="W822" s="4"/>
      <c r="X822" s="4"/>
      <c r="Y822" s="4"/>
      <c r="Z822" s="4"/>
    </row>
    <row r="823" spans="1:26" ht="15.75" customHeight="1">
      <c r="A823" s="4"/>
      <c r="B823" s="4"/>
      <c r="C823" s="4"/>
      <c r="D823" s="435"/>
      <c r="E823" s="435"/>
      <c r="F823" s="435"/>
      <c r="G823" s="435"/>
      <c r="H823" s="435"/>
      <c r="I823" s="435"/>
      <c r="J823" s="435"/>
      <c r="K823" s="435"/>
      <c r="L823" s="435"/>
      <c r="M823" s="435"/>
      <c r="N823" s="435"/>
      <c r="O823" s="435"/>
      <c r="P823" s="435"/>
      <c r="Q823" s="435"/>
      <c r="R823" s="435"/>
      <c r="S823" s="435"/>
      <c r="T823" s="799"/>
      <c r="U823" s="4"/>
      <c r="V823" s="4"/>
      <c r="W823" s="4"/>
      <c r="X823" s="4"/>
      <c r="Y823" s="4"/>
      <c r="Z823" s="4"/>
    </row>
    <row r="824" spans="1:26" ht="15.75" customHeight="1">
      <c r="A824" s="4"/>
      <c r="B824" s="4"/>
      <c r="C824" s="4"/>
      <c r="D824" s="435"/>
      <c r="E824" s="435"/>
      <c r="F824" s="435"/>
      <c r="G824" s="435"/>
      <c r="H824" s="435"/>
      <c r="I824" s="435"/>
      <c r="J824" s="435"/>
      <c r="K824" s="435"/>
      <c r="L824" s="435"/>
      <c r="M824" s="435"/>
      <c r="N824" s="435"/>
      <c r="O824" s="435"/>
      <c r="P824" s="435"/>
      <c r="Q824" s="435"/>
      <c r="R824" s="435"/>
      <c r="S824" s="435"/>
      <c r="T824" s="799"/>
      <c r="U824" s="4"/>
      <c r="V824" s="4"/>
      <c r="W824" s="4"/>
      <c r="X824" s="4"/>
      <c r="Y824" s="4"/>
      <c r="Z824" s="4"/>
    </row>
    <row r="825" spans="1:26" ht="15.75" customHeight="1">
      <c r="A825" s="4"/>
      <c r="B825" s="4"/>
      <c r="C825" s="4"/>
      <c r="D825" s="435"/>
      <c r="E825" s="435"/>
      <c r="F825" s="435"/>
      <c r="G825" s="435"/>
      <c r="H825" s="435"/>
      <c r="I825" s="435"/>
      <c r="J825" s="435"/>
      <c r="K825" s="435"/>
      <c r="L825" s="435"/>
      <c r="M825" s="435"/>
      <c r="N825" s="435"/>
      <c r="O825" s="435"/>
      <c r="P825" s="435"/>
      <c r="Q825" s="435"/>
      <c r="R825" s="435"/>
      <c r="S825" s="435"/>
      <c r="T825" s="799"/>
      <c r="U825" s="4"/>
      <c r="V825" s="4"/>
      <c r="W825" s="4"/>
      <c r="X825" s="4"/>
      <c r="Y825" s="4"/>
      <c r="Z825" s="4"/>
    </row>
    <row r="826" spans="1:26" ht="15.75" customHeight="1">
      <c r="A826" s="4"/>
      <c r="B826" s="4"/>
      <c r="C826" s="4"/>
      <c r="D826" s="435"/>
      <c r="E826" s="435"/>
      <c r="F826" s="435"/>
      <c r="G826" s="435"/>
      <c r="H826" s="435"/>
      <c r="I826" s="435"/>
      <c r="J826" s="435"/>
      <c r="K826" s="435"/>
      <c r="L826" s="435"/>
      <c r="M826" s="435"/>
      <c r="N826" s="435"/>
      <c r="O826" s="435"/>
      <c r="P826" s="435"/>
      <c r="Q826" s="435"/>
      <c r="R826" s="435"/>
      <c r="S826" s="435"/>
      <c r="T826" s="799"/>
      <c r="U826" s="4"/>
      <c r="V826" s="4"/>
      <c r="W826" s="4"/>
      <c r="X826" s="4"/>
      <c r="Y826" s="4"/>
      <c r="Z826" s="4"/>
    </row>
    <row r="827" spans="1:26" ht="15.75" customHeight="1">
      <c r="A827" s="4"/>
      <c r="B827" s="4"/>
      <c r="C827" s="4"/>
      <c r="D827" s="435"/>
      <c r="E827" s="435"/>
      <c r="F827" s="435"/>
      <c r="G827" s="435"/>
      <c r="H827" s="435"/>
      <c r="I827" s="435"/>
      <c r="J827" s="435"/>
      <c r="K827" s="435"/>
      <c r="L827" s="435"/>
      <c r="M827" s="435"/>
      <c r="N827" s="435"/>
      <c r="O827" s="435"/>
      <c r="P827" s="435"/>
      <c r="Q827" s="435"/>
      <c r="R827" s="435"/>
      <c r="S827" s="435"/>
      <c r="T827" s="799"/>
      <c r="U827" s="4"/>
      <c r="V827" s="4"/>
      <c r="W827" s="4"/>
      <c r="X827" s="4"/>
      <c r="Y827" s="4"/>
      <c r="Z827" s="4"/>
    </row>
    <row r="828" spans="1:26" ht="15.75" customHeight="1">
      <c r="A828" s="4"/>
      <c r="B828" s="4"/>
      <c r="C828" s="4"/>
      <c r="D828" s="435"/>
      <c r="E828" s="435"/>
      <c r="F828" s="435"/>
      <c r="G828" s="435"/>
      <c r="H828" s="435"/>
      <c r="I828" s="435"/>
      <c r="J828" s="435"/>
      <c r="K828" s="435"/>
      <c r="L828" s="435"/>
      <c r="M828" s="435"/>
      <c r="N828" s="435"/>
      <c r="O828" s="435"/>
      <c r="P828" s="435"/>
      <c r="Q828" s="435"/>
      <c r="R828" s="435"/>
      <c r="S828" s="435"/>
      <c r="T828" s="799"/>
      <c r="U828" s="4"/>
      <c r="V828" s="4"/>
      <c r="W828" s="4"/>
      <c r="X828" s="4"/>
      <c r="Y828" s="4"/>
      <c r="Z828" s="4"/>
    </row>
    <row r="829" spans="1:26" ht="15.75" customHeight="1">
      <c r="A829" s="4"/>
      <c r="B829" s="4"/>
      <c r="C829" s="4"/>
      <c r="D829" s="435"/>
      <c r="E829" s="435"/>
      <c r="F829" s="435"/>
      <c r="G829" s="435"/>
      <c r="H829" s="435"/>
      <c r="I829" s="435"/>
      <c r="J829" s="435"/>
      <c r="K829" s="435"/>
      <c r="L829" s="435"/>
      <c r="M829" s="435"/>
      <c r="N829" s="435"/>
      <c r="O829" s="435"/>
      <c r="P829" s="435"/>
      <c r="Q829" s="435"/>
      <c r="R829" s="435"/>
      <c r="S829" s="435"/>
      <c r="T829" s="799"/>
      <c r="U829" s="4"/>
      <c r="V829" s="4"/>
      <c r="W829" s="4"/>
      <c r="X829" s="4"/>
      <c r="Y829" s="4"/>
      <c r="Z829" s="4"/>
    </row>
    <row r="830" spans="1:26" ht="15.75" customHeight="1">
      <c r="A830" s="4"/>
      <c r="B830" s="4"/>
      <c r="C830" s="4"/>
      <c r="D830" s="435"/>
      <c r="E830" s="435"/>
      <c r="F830" s="435"/>
      <c r="G830" s="435"/>
      <c r="H830" s="435"/>
      <c r="I830" s="435"/>
      <c r="J830" s="435"/>
      <c r="K830" s="435"/>
      <c r="L830" s="435"/>
      <c r="M830" s="435"/>
      <c r="N830" s="435"/>
      <c r="O830" s="435"/>
      <c r="P830" s="435"/>
      <c r="Q830" s="435"/>
      <c r="R830" s="435"/>
      <c r="S830" s="435"/>
      <c r="T830" s="799"/>
      <c r="U830" s="4"/>
      <c r="V830" s="4"/>
      <c r="W830" s="4"/>
      <c r="X830" s="4"/>
      <c r="Y830" s="4"/>
      <c r="Z830" s="4"/>
    </row>
    <row r="831" spans="1:26" ht="15.75" customHeight="1">
      <c r="A831" s="4"/>
      <c r="B831" s="4"/>
      <c r="C831" s="4"/>
      <c r="D831" s="435"/>
      <c r="E831" s="435"/>
      <c r="F831" s="435"/>
      <c r="G831" s="435"/>
      <c r="H831" s="435"/>
      <c r="I831" s="435"/>
      <c r="J831" s="435"/>
      <c r="K831" s="435"/>
      <c r="L831" s="435"/>
      <c r="M831" s="435"/>
      <c r="N831" s="435"/>
      <c r="O831" s="435"/>
      <c r="P831" s="435"/>
      <c r="Q831" s="435"/>
      <c r="R831" s="435"/>
      <c r="S831" s="435"/>
      <c r="T831" s="799"/>
      <c r="U831" s="4"/>
      <c r="V831" s="4"/>
      <c r="W831" s="4"/>
      <c r="X831" s="4"/>
      <c r="Y831" s="4"/>
      <c r="Z831" s="4"/>
    </row>
    <row r="832" spans="1:26" ht="15.75" customHeight="1">
      <c r="A832" s="4"/>
      <c r="B832" s="4"/>
      <c r="C832" s="4"/>
      <c r="D832" s="435"/>
      <c r="E832" s="435"/>
      <c r="F832" s="435"/>
      <c r="G832" s="435"/>
      <c r="H832" s="435"/>
      <c r="I832" s="435"/>
      <c r="J832" s="435"/>
      <c r="K832" s="435"/>
      <c r="L832" s="435"/>
      <c r="M832" s="435"/>
      <c r="N832" s="435"/>
      <c r="O832" s="435"/>
      <c r="P832" s="435"/>
      <c r="Q832" s="435"/>
      <c r="R832" s="435"/>
      <c r="S832" s="435"/>
      <c r="T832" s="799"/>
      <c r="U832" s="4"/>
      <c r="V832" s="4"/>
      <c r="W832" s="4"/>
      <c r="X832" s="4"/>
      <c r="Y832" s="4"/>
      <c r="Z832" s="4"/>
    </row>
    <row r="833" spans="1:26" ht="15.75" customHeight="1">
      <c r="A833" s="4"/>
      <c r="B833" s="4"/>
      <c r="C833" s="4"/>
      <c r="D833" s="435"/>
      <c r="E833" s="435"/>
      <c r="F833" s="435"/>
      <c r="G833" s="435"/>
      <c r="H833" s="435"/>
      <c r="I833" s="435"/>
      <c r="J833" s="435"/>
      <c r="K833" s="435"/>
      <c r="L833" s="435"/>
      <c r="M833" s="435"/>
      <c r="N833" s="435"/>
      <c r="O833" s="435"/>
      <c r="P833" s="435"/>
      <c r="Q833" s="435"/>
      <c r="R833" s="435"/>
      <c r="S833" s="435"/>
      <c r="T833" s="799"/>
      <c r="U833" s="4"/>
      <c r="V833" s="4"/>
      <c r="W833" s="4"/>
      <c r="X833" s="4"/>
      <c r="Y833" s="4"/>
      <c r="Z833" s="4"/>
    </row>
    <row r="834" spans="1:26" ht="15.75" customHeight="1">
      <c r="A834" s="4"/>
      <c r="B834" s="4"/>
      <c r="C834" s="4"/>
      <c r="D834" s="435"/>
      <c r="E834" s="435"/>
      <c r="F834" s="435"/>
      <c r="G834" s="435"/>
      <c r="H834" s="435"/>
      <c r="I834" s="435"/>
      <c r="J834" s="435"/>
      <c r="K834" s="435"/>
      <c r="L834" s="435"/>
      <c r="M834" s="435"/>
      <c r="N834" s="435"/>
      <c r="O834" s="435"/>
      <c r="P834" s="435"/>
      <c r="Q834" s="435"/>
      <c r="R834" s="435"/>
      <c r="S834" s="435"/>
      <c r="T834" s="799"/>
      <c r="U834" s="4"/>
      <c r="V834" s="4"/>
      <c r="W834" s="4"/>
      <c r="X834" s="4"/>
      <c r="Y834" s="4"/>
      <c r="Z834" s="4"/>
    </row>
    <row r="835" spans="1:26" ht="15.75" customHeight="1">
      <c r="A835" s="4"/>
      <c r="B835" s="4"/>
      <c r="C835" s="4"/>
      <c r="D835" s="435"/>
      <c r="E835" s="435"/>
      <c r="F835" s="435"/>
      <c r="G835" s="435"/>
      <c r="H835" s="435"/>
      <c r="I835" s="435"/>
      <c r="J835" s="435"/>
      <c r="K835" s="435"/>
      <c r="L835" s="435"/>
      <c r="M835" s="435"/>
      <c r="N835" s="435"/>
      <c r="O835" s="435"/>
      <c r="P835" s="435"/>
      <c r="Q835" s="435"/>
      <c r="R835" s="435"/>
      <c r="S835" s="435"/>
      <c r="T835" s="799"/>
      <c r="U835" s="4"/>
      <c r="V835" s="4"/>
      <c r="W835" s="4"/>
      <c r="X835" s="4"/>
      <c r="Y835" s="4"/>
      <c r="Z835" s="4"/>
    </row>
    <row r="836" spans="1:26" ht="15.75" customHeight="1">
      <c r="A836" s="4"/>
      <c r="B836" s="4"/>
      <c r="C836" s="4"/>
      <c r="D836" s="435"/>
      <c r="E836" s="435"/>
      <c r="F836" s="435"/>
      <c r="G836" s="435"/>
      <c r="H836" s="435"/>
      <c r="I836" s="435"/>
      <c r="J836" s="435"/>
      <c r="K836" s="435"/>
      <c r="L836" s="435"/>
      <c r="M836" s="435"/>
      <c r="N836" s="435"/>
      <c r="O836" s="435"/>
      <c r="P836" s="435"/>
      <c r="Q836" s="435"/>
      <c r="R836" s="435"/>
      <c r="S836" s="435"/>
      <c r="T836" s="799"/>
      <c r="U836" s="4"/>
      <c r="V836" s="4"/>
      <c r="W836" s="4"/>
      <c r="X836" s="4"/>
      <c r="Y836" s="4"/>
      <c r="Z836" s="4"/>
    </row>
    <row r="837" spans="1:26" ht="15.75" customHeight="1">
      <c r="A837" s="4"/>
      <c r="B837" s="4"/>
      <c r="C837" s="4"/>
      <c r="D837" s="435"/>
      <c r="E837" s="435"/>
      <c r="F837" s="435"/>
      <c r="G837" s="435"/>
      <c r="H837" s="435"/>
      <c r="I837" s="435"/>
      <c r="J837" s="435"/>
      <c r="K837" s="435"/>
      <c r="L837" s="435"/>
      <c r="M837" s="435"/>
      <c r="N837" s="435"/>
      <c r="O837" s="435"/>
      <c r="P837" s="435"/>
      <c r="Q837" s="435"/>
      <c r="R837" s="435"/>
      <c r="S837" s="435"/>
      <c r="T837" s="799"/>
      <c r="U837" s="4"/>
      <c r="V837" s="4"/>
      <c r="W837" s="4"/>
      <c r="X837" s="4"/>
      <c r="Y837" s="4"/>
      <c r="Z837" s="4"/>
    </row>
    <row r="838" spans="1:26" ht="15.75" customHeight="1">
      <c r="A838" s="4"/>
      <c r="B838" s="4"/>
      <c r="C838" s="4"/>
      <c r="D838" s="435"/>
      <c r="E838" s="435"/>
      <c r="F838" s="435"/>
      <c r="G838" s="435"/>
      <c r="H838" s="435"/>
      <c r="I838" s="435"/>
      <c r="J838" s="435"/>
      <c r="K838" s="435"/>
      <c r="L838" s="435"/>
      <c r="M838" s="435"/>
      <c r="N838" s="435"/>
      <c r="O838" s="435"/>
      <c r="P838" s="435"/>
      <c r="Q838" s="435"/>
      <c r="R838" s="435"/>
      <c r="S838" s="435"/>
      <c r="T838" s="799"/>
      <c r="U838" s="4"/>
      <c r="V838" s="4"/>
      <c r="W838" s="4"/>
      <c r="X838" s="4"/>
      <c r="Y838" s="4"/>
      <c r="Z838" s="4"/>
    </row>
    <row r="839" spans="1:26" ht="15.75" customHeight="1">
      <c r="A839" s="4"/>
      <c r="B839" s="4"/>
      <c r="C839" s="4"/>
      <c r="D839" s="435"/>
      <c r="E839" s="435"/>
      <c r="F839" s="435"/>
      <c r="G839" s="435"/>
      <c r="H839" s="435"/>
      <c r="I839" s="435"/>
      <c r="J839" s="435"/>
      <c r="K839" s="435"/>
      <c r="L839" s="435"/>
      <c r="M839" s="435"/>
      <c r="N839" s="435"/>
      <c r="O839" s="435"/>
      <c r="P839" s="435"/>
      <c r="Q839" s="435"/>
      <c r="R839" s="435"/>
      <c r="S839" s="435"/>
      <c r="T839" s="799"/>
      <c r="U839" s="4"/>
      <c r="V839" s="4"/>
      <c r="W839" s="4"/>
      <c r="X839" s="4"/>
      <c r="Y839" s="4"/>
      <c r="Z839" s="4"/>
    </row>
    <row r="840" spans="1:26" ht="15.75" customHeight="1">
      <c r="A840" s="4"/>
      <c r="B840" s="4"/>
      <c r="C840" s="4"/>
      <c r="D840" s="435"/>
      <c r="E840" s="435"/>
      <c r="F840" s="435"/>
      <c r="G840" s="435"/>
      <c r="H840" s="435"/>
      <c r="I840" s="435"/>
      <c r="J840" s="435"/>
      <c r="K840" s="435"/>
      <c r="L840" s="435"/>
      <c r="M840" s="435"/>
      <c r="N840" s="435"/>
      <c r="O840" s="435"/>
      <c r="P840" s="435"/>
      <c r="Q840" s="435"/>
      <c r="R840" s="435"/>
      <c r="S840" s="435"/>
      <c r="T840" s="799"/>
      <c r="U840" s="4"/>
      <c r="V840" s="4"/>
      <c r="W840" s="4"/>
      <c r="X840" s="4"/>
      <c r="Y840" s="4"/>
      <c r="Z840" s="4"/>
    </row>
    <row r="841" spans="1:26" ht="15.75" customHeight="1">
      <c r="A841" s="4"/>
      <c r="B841" s="4"/>
      <c r="C841" s="4"/>
      <c r="D841" s="435"/>
      <c r="E841" s="435"/>
      <c r="F841" s="435"/>
      <c r="G841" s="435"/>
      <c r="H841" s="435"/>
      <c r="I841" s="435"/>
      <c r="J841" s="435"/>
      <c r="K841" s="435"/>
      <c r="L841" s="435"/>
      <c r="M841" s="435"/>
      <c r="N841" s="435"/>
      <c r="O841" s="435"/>
      <c r="P841" s="435"/>
      <c r="Q841" s="435"/>
      <c r="R841" s="435"/>
      <c r="S841" s="435"/>
      <c r="T841" s="799"/>
      <c r="U841" s="4"/>
      <c r="V841" s="4"/>
      <c r="W841" s="4"/>
      <c r="X841" s="4"/>
      <c r="Y841" s="4"/>
      <c r="Z841" s="4"/>
    </row>
    <row r="842" spans="1:26" ht="15.75" customHeight="1">
      <c r="A842" s="4"/>
      <c r="B842" s="4"/>
      <c r="C842" s="4"/>
      <c r="D842" s="435"/>
      <c r="E842" s="435"/>
      <c r="F842" s="435"/>
      <c r="G842" s="435"/>
      <c r="H842" s="435"/>
      <c r="I842" s="435"/>
      <c r="J842" s="435"/>
      <c r="K842" s="435"/>
      <c r="L842" s="435"/>
      <c r="M842" s="435"/>
      <c r="N842" s="435"/>
      <c r="O842" s="435"/>
      <c r="P842" s="435"/>
      <c r="Q842" s="435"/>
      <c r="R842" s="435"/>
      <c r="S842" s="435"/>
      <c r="T842" s="799"/>
      <c r="U842" s="4"/>
      <c r="V842" s="4"/>
      <c r="W842" s="4"/>
      <c r="X842" s="4"/>
      <c r="Y842" s="4"/>
      <c r="Z842" s="4"/>
    </row>
    <row r="843" spans="1:26" ht="15.75" customHeight="1">
      <c r="A843" s="4"/>
      <c r="B843" s="4"/>
      <c r="C843" s="4"/>
      <c r="D843" s="435"/>
      <c r="E843" s="435"/>
      <c r="F843" s="435"/>
      <c r="G843" s="435"/>
      <c r="H843" s="435"/>
      <c r="I843" s="435"/>
      <c r="J843" s="435"/>
      <c r="K843" s="435"/>
      <c r="L843" s="435"/>
      <c r="M843" s="435"/>
      <c r="N843" s="435"/>
      <c r="O843" s="435"/>
      <c r="P843" s="435"/>
      <c r="Q843" s="435"/>
      <c r="R843" s="435"/>
      <c r="S843" s="435"/>
      <c r="T843" s="799"/>
      <c r="U843" s="4"/>
      <c r="V843" s="4"/>
      <c r="W843" s="4"/>
      <c r="X843" s="4"/>
      <c r="Y843" s="4"/>
      <c r="Z843" s="4"/>
    </row>
    <row r="844" spans="1:26" ht="15.75" customHeight="1">
      <c r="A844" s="4"/>
      <c r="B844" s="4"/>
      <c r="C844" s="4"/>
      <c r="D844" s="435"/>
      <c r="E844" s="435"/>
      <c r="F844" s="435"/>
      <c r="G844" s="435"/>
      <c r="H844" s="435"/>
      <c r="I844" s="435"/>
      <c r="J844" s="435"/>
      <c r="K844" s="435"/>
      <c r="L844" s="435"/>
      <c r="M844" s="435"/>
      <c r="N844" s="435"/>
      <c r="O844" s="435"/>
      <c r="P844" s="435"/>
      <c r="Q844" s="435"/>
      <c r="R844" s="435"/>
      <c r="S844" s="435"/>
      <c r="T844" s="799"/>
      <c r="U844" s="4"/>
      <c r="V844" s="4"/>
      <c r="W844" s="4"/>
      <c r="X844" s="4"/>
      <c r="Y844" s="4"/>
      <c r="Z844" s="4"/>
    </row>
    <row r="845" spans="1:26" ht="15.75" customHeight="1">
      <c r="A845" s="4"/>
      <c r="B845" s="4"/>
      <c r="C845" s="4"/>
      <c r="D845" s="435"/>
      <c r="E845" s="435"/>
      <c r="F845" s="435"/>
      <c r="G845" s="435"/>
      <c r="H845" s="435"/>
      <c r="I845" s="435"/>
      <c r="J845" s="435"/>
      <c r="K845" s="435"/>
      <c r="L845" s="435"/>
      <c r="M845" s="435"/>
      <c r="N845" s="435"/>
      <c r="O845" s="435"/>
      <c r="P845" s="435"/>
      <c r="Q845" s="435"/>
      <c r="R845" s="435"/>
      <c r="S845" s="435"/>
      <c r="T845" s="799"/>
      <c r="U845" s="4"/>
      <c r="V845" s="4"/>
      <c r="W845" s="4"/>
      <c r="X845" s="4"/>
      <c r="Y845" s="4"/>
      <c r="Z845" s="4"/>
    </row>
    <row r="846" spans="1:26" ht="15.75" customHeight="1">
      <c r="A846" s="4"/>
      <c r="B846" s="4"/>
      <c r="C846" s="4"/>
      <c r="D846" s="435"/>
      <c r="E846" s="435"/>
      <c r="F846" s="435"/>
      <c r="G846" s="435"/>
      <c r="H846" s="435"/>
      <c r="I846" s="435"/>
      <c r="J846" s="435"/>
      <c r="K846" s="435"/>
      <c r="L846" s="435"/>
      <c r="M846" s="435"/>
      <c r="N846" s="435"/>
      <c r="O846" s="435"/>
      <c r="P846" s="435"/>
      <c r="Q846" s="435"/>
      <c r="R846" s="435"/>
      <c r="S846" s="435"/>
      <c r="T846" s="799"/>
      <c r="U846" s="4"/>
      <c r="V846" s="4"/>
      <c r="W846" s="4"/>
      <c r="X846" s="4"/>
      <c r="Y846" s="4"/>
      <c r="Z846" s="4"/>
    </row>
    <row r="847" spans="1:26" ht="15.75" customHeight="1">
      <c r="A847" s="4"/>
      <c r="B847" s="4"/>
      <c r="C847" s="4"/>
      <c r="D847" s="435"/>
      <c r="E847" s="435"/>
      <c r="F847" s="435"/>
      <c r="G847" s="435"/>
      <c r="H847" s="435"/>
      <c r="I847" s="435"/>
      <c r="J847" s="435"/>
      <c r="K847" s="435"/>
      <c r="L847" s="435"/>
      <c r="M847" s="435"/>
      <c r="N847" s="435"/>
      <c r="O847" s="435"/>
      <c r="P847" s="435"/>
      <c r="Q847" s="435"/>
      <c r="R847" s="435"/>
      <c r="S847" s="435"/>
      <c r="T847" s="799"/>
      <c r="U847" s="4"/>
      <c r="V847" s="4"/>
      <c r="W847" s="4"/>
      <c r="X847" s="4"/>
      <c r="Y847" s="4"/>
      <c r="Z847" s="4"/>
    </row>
    <row r="848" spans="1:26" ht="15.75" customHeight="1">
      <c r="A848" s="4"/>
      <c r="B848" s="4"/>
      <c r="C848" s="4"/>
      <c r="D848" s="435"/>
      <c r="E848" s="435"/>
      <c r="F848" s="435"/>
      <c r="G848" s="435"/>
      <c r="H848" s="435"/>
      <c r="I848" s="435"/>
      <c r="J848" s="435"/>
      <c r="K848" s="435"/>
      <c r="L848" s="435"/>
      <c r="M848" s="435"/>
      <c r="N848" s="435"/>
      <c r="O848" s="435"/>
      <c r="P848" s="435"/>
      <c r="Q848" s="435"/>
      <c r="R848" s="435"/>
      <c r="S848" s="435"/>
      <c r="T848" s="799"/>
      <c r="U848" s="4"/>
      <c r="V848" s="4"/>
      <c r="W848" s="4"/>
      <c r="X848" s="4"/>
      <c r="Y848" s="4"/>
      <c r="Z848" s="4"/>
    </row>
    <row r="849" spans="1:26" ht="15.75" customHeight="1">
      <c r="A849" s="4"/>
      <c r="B849" s="4"/>
      <c r="C849" s="4"/>
      <c r="D849" s="435"/>
      <c r="E849" s="435"/>
      <c r="F849" s="435"/>
      <c r="G849" s="435"/>
      <c r="H849" s="435"/>
      <c r="I849" s="435"/>
      <c r="J849" s="435"/>
      <c r="K849" s="435"/>
      <c r="L849" s="435"/>
      <c r="M849" s="435"/>
      <c r="N849" s="435"/>
      <c r="O849" s="435"/>
      <c r="P849" s="435"/>
      <c r="Q849" s="435"/>
      <c r="R849" s="435"/>
      <c r="S849" s="435"/>
      <c r="T849" s="799"/>
      <c r="U849" s="4"/>
      <c r="V849" s="4"/>
      <c r="W849" s="4"/>
      <c r="X849" s="4"/>
      <c r="Y849" s="4"/>
      <c r="Z849" s="4"/>
    </row>
    <row r="850" spans="1:26" ht="15.75" customHeight="1">
      <c r="A850" s="4"/>
      <c r="B850" s="4"/>
      <c r="C850" s="4"/>
      <c r="D850" s="435"/>
      <c r="E850" s="435"/>
      <c r="F850" s="435"/>
      <c r="G850" s="435"/>
      <c r="H850" s="435"/>
      <c r="I850" s="435"/>
      <c r="J850" s="435"/>
      <c r="K850" s="435"/>
      <c r="L850" s="435"/>
      <c r="M850" s="435"/>
      <c r="N850" s="435"/>
      <c r="O850" s="435"/>
      <c r="P850" s="435"/>
      <c r="Q850" s="435"/>
      <c r="R850" s="435"/>
      <c r="S850" s="435"/>
      <c r="T850" s="799"/>
      <c r="U850" s="4"/>
      <c r="V850" s="4"/>
      <c r="W850" s="4"/>
      <c r="X850" s="4"/>
      <c r="Y850" s="4"/>
      <c r="Z850" s="4"/>
    </row>
    <row r="851" spans="1:26" ht="15.75" customHeight="1">
      <c r="A851" s="4"/>
      <c r="B851" s="4"/>
      <c r="C851" s="4"/>
      <c r="D851" s="435"/>
      <c r="E851" s="435"/>
      <c r="F851" s="435"/>
      <c r="G851" s="435"/>
      <c r="H851" s="435"/>
      <c r="I851" s="435"/>
      <c r="J851" s="435"/>
      <c r="K851" s="435"/>
      <c r="L851" s="435"/>
      <c r="M851" s="435"/>
      <c r="N851" s="435"/>
      <c r="O851" s="435"/>
      <c r="P851" s="435"/>
      <c r="Q851" s="435"/>
      <c r="R851" s="435"/>
      <c r="S851" s="435"/>
      <c r="T851" s="799"/>
      <c r="U851" s="4"/>
      <c r="V851" s="4"/>
      <c r="W851" s="4"/>
      <c r="X851" s="4"/>
      <c r="Y851" s="4"/>
      <c r="Z851" s="4"/>
    </row>
    <row r="852" spans="1:26" ht="15.75" customHeight="1">
      <c r="A852" s="4"/>
      <c r="B852" s="4"/>
      <c r="C852" s="4"/>
      <c r="D852" s="435"/>
      <c r="E852" s="435"/>
      <c r="F852" s="435"/>
      <c r="G852" s="435"/>
      <c r="H852" s="435"/>
      <c r="I852" s="435"/>
      <c r="J852" s="435"/>
      <c r="K852" s="435"/>
      <c r="L852" s="435"/>
      <c r="M852" s="435"/>
      <c r="N852" s="435"/>
      <c r="O852" s="435"/>
      <c r="P852" s="435"/>
      <c r="Q852" s="435"/>
      <c r="R852" s="435"/>
      <c r="S852" s="435"/>
      <c r="T852" s="799"/>
      <c r="U852" s="4"/>
      <c r="V852" s="4"/>
      <c r="W852" s="4"/>
      <c r="X852" s="4"/>
      <c r="Y852" s="4"/>
      <c r="Z852" s="4"/>
    </row>
    <row r="853" spans="1:26" ht="15.75" customHeight="1">
      <c r="A853" s="4"/>
      <c r="B853" s="4"/>
      <c r="C853" s="4"/>
      <c r="D853" s="435"/>
      <c r="E853" s="435"/>
      <c r="F853" s="435"/>
      <c r="G853" s="435"/>
      <c r="H853" s="435"/>
      <c r="I853" s="435"/>
      <c r="J853" s="435"/>
      <c r="K853" s="435"/>
      <c r="L853" s="435"/>
      <c r="M853" s="435"/>
      <c r="N853" s="435"/>
      <c r="O853" s="435"/>
      <c r="P853" s="435"/>
      <c r="Q853" s="435"/>
      <c r="R853" s="435"/>
      <c r="S853" s="435"/>
      <c r="T853" s="799"/>
      <c r="U853" s="4"/>
      <c r="V853" s="4"/>
      <c r="W853" s="4"/>
      <c r="X853" s="4"/>
      <c r="Y853" s="4"/>
      <c r="Z853" s="4"/>
    </row>
    <row r="854" spans="1:26" ht="15.75" customHeight="1">
      <c r="A854" s="4"/>
      <c r="B854" s="4"/>
      <c r="C854" s="4"/>
      <c r="D854" s="435"/>
      <c r="E854" s="435"/>
      <c r="F854" s="435"/>
      <c r="G854" s="435"/>
      <c r="H854" s="435"/>
      <c r="I854" s="435"/>
      <c r="J854" s="435"/>
      <c r="K854" s="435"/>
      <c r="L854" s="435"/>
      <c r="M854" s="435"/>
      <c r="N854" s="435"/>
      <c r="O854" s="435"/>
      <c r="P854" s="435"/>
      <c r="Q854" s="435"/>
      <c r="R854" s="435"/>
      <c r="S854" s="435"/>
      <c r="T854" s="799"/>
      <c r="U854" s="4"/>
      <c r="V854" s="4"/>
      <c r="W854" s="4"/>
      <c r="X854" s="4"/>
      <c r="Y854" s="4"/>
      <c r="Z854" s="4"/>
    </row>
    <row r="855" spans="1:26" ht="15.75" customHeight="1">
      <c r="A855" s="4"/>
      <c r="B855" s="4"/>
      <c r="C855" s="4"/>
      <c r="D855" s="435"/>
      <c r="E855" s="435"/>
      <c r="F855" s="435"/>
      <c r="G855" s="435"/>
      <c r="H855" s="435"/>
      <c r="I855" s="435"/>
      <c r="J855" s="435"/>
      <c r="K855" s="435"/>
      <c r="L855" s="435"/>
      <c r="M855" s="435"/>
      <c r="N855" s="435"/>
      <c r="O855" s="435"/>
      <c r="P855" s="435"/>
      <c r="Q855" s="435"/>
      <c r="R855" s="435"/>
      <c r="S855" s="435"/>
      <c r="T855" s="799"/>
      <c r="U855" s="4"/>
      <c r="V855" s="4"/>
      <c r="W855" s="4"/>
      <c r="X855" s="4"/>
      <c r="Y855" s="4"/>
      <c r="Z855" s="4"/>
    </row>
    <row r="856" spans="1:26" ht="15.75" customHeight="1">
      <c r="A856" s="4"/>
      <c r="B856" s="4"/>
      <c r="C856" s="4"/>
      <c r="D856" s="435"/>
      <c r="E856" s="435"/>
      <c r="F856" s="435"/>
      <c r="G856" s="435"/>
      <c r="H856" s="435"/>
      <c r="I856" s="435"/>
      <c r="J856" s="435"/>
      <c r="K856" s="435"/>
      <c r="L856" s="435"/>
      <c r="M856" s="435"/>
      <c r="N856" s="435"/>
      <c r="O856" s="435"/>
      <c r="P856" s="435"/>
      <c r="Q856" s="435"/>
      <c r="R856" s="435"/>
      <c r="S856" s="435"/>
      <c r="T856" s="799"/>
      <c r="U856" s="4"/>
      <c r="V856" s="4"/>
      <c r="W856" s="4"/>
      <c r="X856" s="4"/>
      <c r="Y856" s="4"/>
      <c r="Z856" s="4"/>
    </row>
    <row r="857" spans="1:26" ht="15.75" customHeight="1">
      <c r="A857" s="4"/>
      <c r="B857" s="4"/>
      <c r="C857" s="4"/>
      <c r="D857" s="435"/>
      <c r="E857" s="435"/>
      <c r="F857" s="435"/>
      <c r="G857" s="435"/>
      <c r="H857" s="435"/>
      <c r="I857" s="435"/>
      <c r="J857" s="435"/>
      <c r="K857" s="435"/>
      <c r="L857" s="435"/>
      <c r="M857" s="435"/>
      <c r="N857" s="435"/>
      <c r="O857" s="435"/>
      <c r="P857" s="435"/>
      <c r="Q857" s="435"/>
      <c r="R857" s="435"/>
      <c r="S857" s="435"/>
      <c r="T857" s="799"/>
      <c r="U857" s="4"/>
      <c r="V857" s="4"/>
      <c r="W857" s="4"/>
      <c r="X857" s="4"/>
      <c r="Y857" s="4"/>
      <c r="Z857" s="4"/>
    </row>
    <row r="858" spans="1:26" ht="15.75" customHeight="1">
      <c r="A858" s="4"/>
      <c r="B858" s="4"/>
      <c r="C858" s="4"/>
      <c r="D858" s="435"/>
      <c r="E858" s="435"/>
      <c r="F858" s="435"/>
      <c r="G858" s="435"/>
      <c r="H858" s="435"/>
      <c r="I858" s="435"/>
      <c r="J858" s="435"/>
      <c r="K858" s="435"/>
      <c r="L858" s="435"/>
      <c r="M858" s="435"/>
      <c r="N858" s="435"/>
      <c r="O858" s="435"/>
      <c r="P858" s="435"/>
      <c r="Q858" s="435"/>
      <c r="R858" s="435"/>
      <c r="S858" s="435"/>
      <c r="T858" s="799"/>
      <c r="U858" s="4"/>
      <c r="V858" s="4"/>
      <c r="W858" s="4"/>
      <c r="X858" s="4"/>
      <c r="Y858" s="4"/>
      <c r="Z858" s="4"/>
    </row>
    <row r="859" spans="1:26" ht="15.75" customHeight="1">
      <c r="A859" s="4"/>
      <c r="B859" s="4"/>
      <c r="C859" s="4"/>
      <c r="D859" s="435"/>
      <c r="E859" s="435"/>
      <c r="F859" s="435"/>
      <c r="G859" s="435"/>
      <c r="H859" s="435"/>
      <c r="I859" s="435"/>
      <c r="J859" s="435"/>
      <c r="K859" s="435"/>
      <c r="L859" s="435"/>
      <c r="M859" s="435"/>
      <c r="N859" s="435"/>
      <c r="O859" s="435"/>
      <c r="P859" s="435"/>
      <c r="Q859" s="435"/>
      <c r="R859" s="435"/>
      <c r="S859" s="435"/>
      <c r="T859" s="799"/>
      <c r="U859" s="4"/>
      <c r="V859" s="4"/>
      <c r="W859" s="4"/>
      <c r="X859" s="4"/>
      <c r="Y859" s="4"/>
      <c r="Z859" s="4"/>
    </row>
    <row r="860" spans="1:26" ht="15.75" customHeight="1">
      <c r="A860" s="4"/>
      <c r="B860" s="4"/>
      <c r="C860" s="4"/>
      <c r="D860" s="435"/>
      <c r="E860" s="435"/>
      <c r="F860" s="435"/>
      <c r="G860" s="435"/>
      <c r="H860" s="435"/>
      <c r="I860" s="435"/>
      <c r="J860" s="435"/>
      <c r="K860" s="435"/>
      <c r="L860" s="435"/>
      <c r="M860" s="435"/>
      <c r="N860" s="435"/>
      <c r="O860" s="435"/>
      <c r="P860" s="435"/>
      <c r="Q860" s="435"/>
      <c r="R860" s="435"/>
      <c r="S860" s="435"/>
      <c r="T860" s="799"/>
      <c r="U860" s="4"/>
      <c r="V860" s="4"/>
      <c r="W860" s="4"/>
      <c r="X860" s="4"/>
      <c r="Y860" s="4"/>
      <c r="Z860" s="4"/>
    </row>
    <row r="861" spans="1:26" ht="15.75" customHeight="1">
      <c r="A861" s="4"/>
      <c r="B861" s="4"/>
      <c r="C861" s="4"/>
      <c r="D861" s="435"/>
      <c r="E861" s="435"/>
      <c r="F861" s="435"/>
      <c r="G861" s="435"/>
      <c r="H861" s="435"/>
      <c r="I861" s="435"/>
      <c r="J861" s="435"/>
      <c r="K861" s="435"/>
      <c r="L861" s="435"/>
      <c r="M861" s="435"/>
      <c r="N861" s="435"/>
      <c r="O861" s="435"/>
      <c r="P861" s="435"/>
      <c r="Q861" s="435"/>
      <c r="R861" s="435"/>
      <c r="S861" s="435"/>
      <c r="T861" s="799"/>
      <c r="U861" s="4"/>
      <c r="V861" s="4"/>
      <c r="W861" s="4"/>
      <c r="X861" s="4"/>
      <c r="Y861" s="4"/>
      <c r="Z861" s="4"/>
    </row>
    <row r="862" spans="1:26" ht="15.75" customHeight="1">
      <c r="A862" s="4"/>
      <c r="B862" s="4"/>
      <c r="C862" s="4"/>
      <c r="D862" s="435"/>
      <c r="E862" s="435"/>
      <c r="F862" s="435"/>
      <c r="G862" s="435"/>
      <c r="H862" s="435"/>
      <c r="I862" s="435"/>
      <c r="J862" s="435"/>
      <c r="K862" s="435"/>
      <c r="L862" s="435"/>
      <c r="M862" s="435"/>
      <c r="N862" s="435"/>
      <c r="O862" s="435"/>
      <c r="P862" s="435"/>
      <c r="Q862" s="435"/>
      <c r="R862" s="435"/>
      <c r="S862" s="435"/>
      <c r="T862" s="799"/>
      <c r="U862" s="4"/>
      <c r="V862" s="4"/>
      <c r="W862" s="4"/>
      <c r="X862" s="4"/>
      <c r="Y862" s="4"/>
      <c r="Z862" s="4"/>
    </row>
    <row r="863" spans="1:26" ht="15.75" customHeight="1">
      <c r="A863" s="4"/>
      <c r="B863" s="4"/>
      <c r="C863" s="4"/>
      <c r="D863" s="435"/>
      <c r="E863" s="435"/>
      <c r="F863" s="435"/>
      <c r="G863" s="435"/>
      <c r="H863" s="435"/>
      <c r="I863" s="435"/>
      <c r="J863" s="435"/>
      <c r="K863" s="435"/>
      <c r="L863" s="435"/>
      <c r="M863" s="435"/>
      <c r="N863" s="435"/>
      <c r="O863" s="435"/>
      <c r="P863" s="435"/>
      <c r="Q863" s="435"/>
      <c r="R863" s="435"/>
      <c r="S863" s="435"/>
      <c r="T863" s="799"/>
      <c r="U863" s="4"/>
      <c r="V863" s="4"/>
      <c r="W863" s="4"/>
      <c r="X863" s="4"/>
      <c r="Y863" s="4"/>
      <c r="Z863" s="4"/>
    </row>
    <row r="864" spans="1:26" ht="15.75" customHeight="1">
      <c r="A864" s="4"/>
      <c r="B864" s="4"/>
      <c r="C864" s="4"/>
      <c r="D864" s="435"/>
      <c r="E864" s="435"/>
      <c r="F864" s="435"/>
      <c r="G864" s="435"/>
      <c r="H864" s="435"/>
      <c r="I864" s="435"/>
      <c r="J864" s="435"/>
      <c r="K864" s="435"/>
      <c r="L864" s="435"/>
      <c r="M864" s="435"/>
      <c r="N864" s="435"/>
      <c r="O864" s="435"/>
      <c r="P864" s="435"/>
      <c r="Q864" s="435"/>
      <c r="R864" s="435"/>
      <c r="S864" s="435"/>
      <c r="T864" s="799"/>
      <c r="U864" s="4"/>
      <c r="V864" s="4"/>
      <c r="W864" s="4"/>
      <c r="X864" s="4"/>
      <c r="Y864" s="4"/>
      <c r="Z864" s="4"/>
    </row>
    <row r="865" spans="1:26" ht="15.75" customHeight="1">
      <c r="A865" s="4"/>
      <c r="B865" s="4"/>
      <c r="C865" s="4"/>
      <c r="D865" s="435"/>
      <c r="E865" s="435"/>
      <c r="F865" s="435"/>
      <c r="G865" s="435"/>
      <c r="H865" s="435"/>
      <c r="I865" s="435"/>
      <c r="J865" s="435"/>
      <c r="K865" s="435"/>
      <c r="L865" s="435"/>
      <c r="M865" s="435"/>
      <c r="N865" s="435"/>
      <c r="O865" s="435"/>
      <c r="P865" s="435"/>
      <c r="Q865" s="435"/>
      <c r="R865" s="435"/>
      <c r="S865" s="435"/>
      <c r="T865" s="799"/>
      <c r="U865" s="4"/>
      <c r="V865" s="4"/>
      <c r="W865" s="4"/>
      <c r="X865" s="4"/>
      <c r="Y865" s="4"/>
      <c r="Z865" s="4"/>
    </row>
    <row r="866" spans="1:26" ht="15.75" customHeight="1">
      <c r="A866" s="4"/>
      <c r="B866" s="4"/>
      <c r="C866" s="4"/>
      <c r="D866" s="435"/>
      <c r="E866" s="435"/>
      <c r="F866" s="435"/>
      <c r="G866" s="435"/>
      <c r="H866" s="435"/>
      <c r="I866" s="435"/>
      <c r="J866" s="435"/>
      <c r="K866" s="435"/>
      <c r="L866" s="435"/>
      <c r="M866" s="435"/>
      <c r="N866" s="435"/>
      <c r="O866" s="435"/>
      <c r="P866" s="435"/>
      <c r="Q866" s="435"/>
      <c r="R866" s="435"/>
      <c r="S866" s="435"/>
      <c r="T866" s="799"/>
      <c r="U866" s="4"/>
      <c r="V866" s="4"/>
      <c r="W866" s="4"/>
      <c r="X866" s="4"/>
      <c r="Y866" s="4"/>
      <c r="Z866" s="4"/>
    </row>
    <row r="867" spans="1:26" ht="15.75" customHeight="1">
      <c r="A867" s="4"/>
      <c r="B867" s="4"/>
      <c r="C867" s="4"/>
      <c r="D867" s="435"/>
      <c r="E867" s="435"/>
      <c r="F867" s="435"/>
      <c r="G867" s="435"/>
      <c r="H867" s="435"/>
      <c r="I867" s="435"/>
      <c r="J867" s="435"/>
      <c r="K867" s="435"/>
      <c r="L867" s="435"/>
      <c r="M867" s="435"/>
      <c r="N867" s="435"/>
      <c r="O867" s="435"/>
      <c r="P867" s="435"/>
      <c r="Q867" s="435"/>
      <c r="R867" s="435"/>
      <c r="S867" s="435"/>
      <c r="T867" s="799"/>
      <c r="U867" s="4"/>
      <c r="V867" s="4"/>
      <c r="W867" s="4"/>
      <c r="X867" s="4"/>
      <c r="Y867" s="4"/>
      <c r="Z867" s="4"/>
    </row>
    <row r="868" spans="1:26" ht="15.75" customHeight="1">
      <c r="A868" s="4"/>
      <c r="B868" s="4"/>
      <c r="C868" s="4"/>
      <c r="D868" s="435"/>
      <c r="E868" s="435"/>
      <c r="F868" s="435"/>
      <c r="G868" s="435"/>
      <c r="H868" s="435"/>
      <c r="I868" s="435"/>
      <c r="J868" s="435"/>
      <c r="K868" s="435"/>
      <c r="L868" s="435"/>
      <c r="M868" s="435"/>
      <c r="N868" s="435"/>
      <c r="O868" s="435"/>
      <c r="P868" s="435"/>
      <c r="Q868" s="435"/>
      <c r="R868" s="435"/>
      <c r="S868" s="435"/>
      <c r="T868" s="799"/>
      <c r="U868" s="4"/>
      <c r="V868" s="4"/>
      <c r="W868" s="4"/>
      <c r="X868" s="4"/>
      <c r="Y868" s="4"/>
      <c r="Z868" s="4"/>
    </row>
    <row r="869" spans="1:26" ht="15.75" customHeight="1">
      <c r="A869" s="4"/>
      <c r="B869" s="4"/>
      <c r="C869" s="4"/>
      <c r="D869" s="435"/>
      <c r="E869" s="435"/>
      <c r="F869" s="435"/>
      <c r="G869" s="435"/>
      <c r="H869" s="435"/>
      <c r="I869" s="435"/>
      <c r="J869" s="435"/>
      <c r="K869" s="435"/>
      <c r="L869" s="435"/>
      <c r="M869" s="435"/>
      <c r="N869" s="435"/>
      <c r="O869" s="435"/>
      <c r="P869" s="435"/>
      <c r="Q869" s="435"/>
      <c r="R869" s="435"/>
      <c r="S869" s="435"/>
      <c r="T869" s="799"/>
      <c r="U869" s="4"/>
      <c r="V869" s="4"/>
      <c r="W869" s="4"/>
      <c r="X869" s="4"/>
      <c r="Y869" s="4"/>
      <c r="Z869" s="4"/>
    </row>
    <row r="870" spans="1:26" ht="15.75" customHeight="1">
      <c r="A870" s="4"/>
      <c r="B870" s="4"/>
      <c r="C870" s="4"/>
      <c r="D870" s="435"/>
      <c r="E870" s="435"/>
      <c r="F870" s="435"/>
      <c r="G870" s="435"/>
      <c r="H870" s="435"/>
      <c r="I870" s="435"/>
      <c r="J870" s="435"/>
      <c r="K870" s="435"/>
      <c r="L870" s="435"/>
      <c r="M870" s="435"/>
      <c r="N870" s="435"/>
      <c r="O870" s="435"/>
      <c r="P870" s="435"/>
      <c r="Q870" s="435"/>
      <c r="R870" s="435"/>
      <c r="S870" s="435"/>
      <c r="T870" s="799"/>
      <c r="U870" s="4"/>
      <c r="V870" s="4"/>
      <c r="W870" s="4"/>
      <c r="X870" s="4"/>
      <c r="Y870" s="4"/>
      <c r="Z870" s="4"/>
    </row>
    <row r="871" spans="1:26" ht="15.75" customHeight="1">
      <c r="A871" s="4"/>
      <c r="B871" s="4"/>
      <c r="C871" s="4"/>
      <c r="D871" s="435"/>
      <c r="E871" s="435"/>
      <c r="F871" s="435"/>
      <c r="G871" s="435"/>
      <c r="H871" s="435"/>
      <c r="I871" s="435"/>
      <c r="J871" s="435"/>
      <c r="K871" s="435"/>
      <c r="L871" s="435"/>
      <c r="M871" s="435"/>
      <c r="N871" s="435"/>
      <c r="O871" s="435"/>
      <c r="P871" s="435"/>
      <c r="Q871" s="435"/>
      <c r="R871" s="435"/>
      <c r="S871" s="435"/>
      <c r="T871" s="799"/>
      <c r="U871" s="4"/>
      <c r="V871" s="4"/>
      <c r="W871" s="4"/>
      <c r="X871" s="4"/>
      <c r="Y871" s="4"/>
      <c r="Z871" s="4"/>
    </row>
    <row r="872" spans="1:26" ht="15.75" customHeight="1">
      <c r="A872" s="4"/>
      <c r="B872" s="4"/>
      <c r="C872" s="4"/>
      <c r="D872" s="435"/>
      <c r="E872" s="435"/>
      <c r="F872" s="435"/>
      <c r="G872" s="435"/>
      <c r="H872" s="435"/>
      <c r="I872" s="435"/>
      <c r="J872" s="435"/>
      <c r="K872" s="435"/>
      <c r="L872" s="435"/>
      <c r="M872" s="435"/>
      <c r="N872" s="435"/>
      <c r="O872" s="435"/>
      <c r="P872" s="435"/>
      <c r="Q872" s="435"/>
      <c r="R872" s="435"/>
      <c r="S872" s="435"/>
      <c r="T872" s="799"/>
      <c r="U872" s="4"/>
      <c r="V872" s="4"/>
      <c r="W872" s="4"/>
      <c r="X872" s="4"/>
      <c r="Y872" s="4"/>
      <c r="Z872" s="4"/>
    </row>
    <row r="873" spans="1:26" ht="15.75" customHeight="1">
      <c r="A873" s="4"/>
      <c r="B873" s="4"/>
      <c r="C873" s="4"/>
      <c r="D873" s="435"/>
      <c r="E873" s="435"/>
      <c r="F873" s="435"/>
      <c r="G873" s="435"/>
      <c r="H873" s="435"/>
      <c r="I873" s="435"/>
      <c r="J873" s="435"/>
      <c r="K873" s="435"/>
      <c r="L873" s="435"/>
      <c r="M873" s="435"/>
      <c r="N873" s="435"/>
      <c r="O873" s="435"/>
      <c r="P873" s="435"/>
      <c r="Q873" s="435"/>
      <c r="R873" s="435"/>
      <c r="S873" s="435"/>
      <c r="T873" s="799"/>
      <c r="U873" s="4"/>
      <c r="V873" s="4"/>
      <c r="W873" s="4"/>
      <c r="X873" s="4"/>
      <c r="Y873" s="4"/>
      <c r="Z873" s="4"/>
    </row>
    <row r="874" spans="1:26" ht="15.75" customHeight="1">
      <c r="A874" s="4"/>
      <c r="B874" s="4"/>
      <c r="C874" s="4"/>
      <c r="D874" s="435"/>
      <c r="E874" s="435"/>
      <c r="F874" s="435"/>
      <c r="G874" s="435"/>
      <c r="H874" s="435"/>
      <c r="I874" s="435"/>
      <c r="J874" s="435"/>
      <c r="K874" s="435"/>
      <c r="L874" s="435"/>
      <c r="M874" s="435"/>
      <c r="N874" s="435"/>
      <c r="O874" s="435"/>
      <c r="P874" s="435"/>
      <c r="Q874" s="435"/>
      <c r="R874" s="435"/>
      <c r="S874" s="435"/>
      <c r="T874" s="799"/>
      <c r="U874" s="4"/>
      <c r="V874" s="4"/>
      <c r="W874" s="4"/>
      <c r="X874" s="4"/>
      <c r="Y874" s="4"/>
      <c r="Z874" s="4"/>
    </row>
    <row r="875" spans="1:26" ht="15.75" customHeight="1">
      <c r="A875" s="4"/>
      <c r="B875" s="4"/>
      <c r="C875" s="4"/>
      <c r="D875" s="435"/>
      <c r="E875" s="435"/>
      <c r="F875" s="435"/>
      <c r="G875" s="435"/>
      <c r="H875" s="435"/>
      <c r="I875" s="435"/>
      <c r="J875" s="435"/>
      <c r="K875" s="435"/>
      <c r="L875" s="435"/>
      <c r="M875" s="435"/>
      <c r="N875" s="435"/>
      <c r="O875" s="435"/>
      <c r="P875" s="435"/>
      <c r="Q875" s="435"/>
      <c r="R875" s="435"/>
      <c r="S875" s="435"/>
      <c r="T875" s="799"/>
      <c r="U875" s="4"/>
      <c r="V875" s="4"/>
      <c r="W875" s="4"/>
      <c r="X875" s="4"/>
      <c r="Y875" s="4"/>
      <c r="Z875" s="4"/>
    </row>
    <row r="876" spans="1:26" ht="15.75" customHeight="1">
      <c r="A876" s="4"/>
      <c r="B876" s="4"/>
      <c r="C876" s="4"/>
      <c r="D876" s="435"/>
      <c r="E876" s="435"/>
      <c r="F876" s="435"/>
      <c r="G876" s="435"/>
      <c r="H876" s="435"/>
      <c r="I876" s="435"/>
      <c r="J876" s="435"/>
      <c r="K876" s="435"/>
      <c r="L876" s="435"/>
      <c r="M876" s="435"/>
      <c r="N876" s="435"/>
      <c r="O876" s="435"/>
      <c r="P876" s="435"/>
      <c r="Q876" s="435"/>
      <c r="R876" s="435"/>
      <c r="S876" s="435"/>
      <c r="T876" s="799"/>
      <c r="U876" s="4"/>
      <c r="V876" s="4"/>
      <c r="W876" s="4"/>
      <c r="X876" s="4"/>
      <c r="Y876" s="4"/>
      <c r="Z876" s="4"/>
    </row>
    <row r="877" spans="1:26" ht="15.75" customHeight="1">
      <c r="A877" s="4"/>
      <c r="B877" s="4"/>
      <c r="C877" s="4"/>
      <c r="D877" s="435"/>
      <c r="E877" s="435"/>
      <c r="F877" s="435"/>
      <c r="G877" s="435"/>
      <c r="H877" s="435"/>
      <c r="I877" s="435"/>
      <c r="J877" s="435"/>
      <c r="K877" s="435"/>
      <c r="L877" s="435"/>
      <c r="M877" s="435"/>
      <c r="N877" s="435"/>
      <c r="O877" s="435"/>
      <c r="P877" s="435"/>
      <c r="Q877" s="435"/>
      <c r="R877" s="435"/>
      <c r="S877" s="435"/>
      <c r="T877" s="799"/>
      <c r="U877" s="4"/>
      <c r="V877" s="4"/>
      <c r="W877" s="4"/>
      <c r="X877" s="4"/>
      <c r="Y877" s="4"/>
      <c r="Z877" s="4"/>
    </row>
    <row r="878" spans="1:26" ht="15.75" customHeight="1">
      <c r="A878" s="4"/>
      <c r="B878" s="4"/>
      <c r="C878" s="4"/>
      <c r="D878" s="435"/>
      <c r="E878" s="435"/>
      <c r="F878" s="435"/>
      <c r="G878" s="435"/>
      <c r="H878" s="435"/>
      <c r="I878" s="435"/>
      <c r="J878" s="435"/>
      <c r="K878" s="435"/>
      <c r="L878" s="435"/>
      <c r="M878" s="435"/>
      <c r="N878" s="435"/>
      <c r="O878" s="435"/>
      <c r="P878" s="435"/>
      <c r="Q878" s="435"/>
      <c r="R878" s="435"/>
      <c r="S878" s="435"/>
      <c r="T878" s="799"/>
      <c r="U878" s="4"/>
      <c r="V878" s="4"/>
      <c r="W878" s="4"/>
      <c r="X878" s="4"/>
      <c r="Y878" s="4"/>
      <c r="Z878" s="4"/>
    </row>
    <row r="879" spans="1:26" ht="15.75" customHeight="1">
      <c r="A879" s="4"/>
      <c r="B879" s="4"/>
      <c r="C879" s="4"/>
      <c r="D879" s="435"/>
      <c r="E879" s="435"/>
      <c r="F879" s="435"/>
      <c r="G879" s="435"/>
      <c r="H879" s="435"/>
      <c r="I879" s="435"/>
      <c r="J879" s="435"/>
      <c r="K879" s="435"/>
      <c r="L879" s="435"/>
      <c r="M879" s="435"/>
      <c r="N879" s="435"/>
      <c r="O879" s="435"/>
      <c r="P879" s="435"/>
      <c r="Q879" s="435"/>
      <c r="R879" s="435"/>
      <c r="S879" s="435"/>
      <c r="T879" s="799"/>
      <c r="U879" s="4"/>
      <c r="V879" s="4"/>
      <c r="W879" s="4"/>
      <c r="X879" s="4"/>
      <c r="Y879" s="4"/>
      <c r="Z879" s="4"/>
    </row>
    <row r="880" spans="1:26" ht="15.75" customHeight="1">
      <c r="A880" s="4"/>
      <c r="B880" s="4"/>
      <c r="C880" s="4"/>
      <c r="D880" s="435"/>
      <c r="E880" s="435"/>
      <c r="F880" s="435"/>
      <c r="G880" s="435"/>
      <c r="H880" s="435"/>
      <c r="I880" s="435"/>
      <c r="J880" s="435"/>
      <c r="K880" s="435"/>
      <c r="L880" s="435"/>
      <c r="M880" s="435"/>
      <c r="N880" s="435"/>
      <c r="O880" s="435"/>
      <c r="P880" s="435"/>
      <c r="Q880" s="435"/>
      <c r="R880" s="435"/>
      <c r="S880" s="435"/>
      <c r="T880" s="799"/>
      <c r="U880" s="4"/>
      <c r="V880" s="4"/>
      <c r="W880" s="4"/>
      <c r="X880" s="4"/>
      <c r="Y880" s="4"/>
      <c r="Z880" s="4"/>
    </row>
    <row r="881" spans="1:26" ht="15.75" customHeight="1">
      <c r="A881" s="4"/>
      <c r="B881" s="4"/>
      <c r="C881" s="4"/>
      <c r="D881" s="435"/>
      <c r="E881" s="435"/>
      <c r="F881" s="435"/>
      <c r="G881" s="435"/>
      <c r="H881" s="435"/>
      <c r="I881" s="435"/>
      <c r="J881" s="435"/>
      <c r="K881" s="435"/>
      <c r="L881" s="435"/>
      <c r="M881" s="435"/>
      <c r="N881" s="435"/>
      <c r="O881" s="435"/>
      <c r="P881" s="435"/>
      <c r="Q881" s="435"/>
      <c r="R881" s="435"/>
      <c r="S881" s="435"/>
      <c r="T881" s="799"/>
      <c r="U881" s="4"/>
      <c r="V881" s="4"/>
      <c r="W881" s="4"/>
      <c r="X881" s="4"/>
      <c r="Y881" s="4"/>
      <c r="Z881" s="4"/>
    </row>
    <row r="882" spans="1:26" ht="15.75" customHeight="1">
      <c r="A882" s="4"/>
      <c r="B882" s="4"/>
      <c r="C882" s="4"/>
      <c r="D882" s="435"/>
      <c r="E882" s="435"/>
      <c r="F882" s="435"/>
      <c r="G882" s="435"/>
      <c r="H882" s="435"/>
      <c r="I882" s="435"/>
      <c r="J882" s="435"/>
      <c r="K882" s="435"/>
      <c r="L882" s="435"/>
      <c r="M882" s="435"/>
      <c r="N882" s="435"/>
      <c r="O882" s="435"/>
      <c r="P882" s="435"/>
      <c r="Q882" s="435"/>
      <c r="R882" s="435"/>
      <c r="S882" s="435"/>
      <c r="T882" s="799"/>
      <c r="U882" s="4"/>
      <c r="V882" s="4"/>
      <c r="W882" s="4"/>
      <c r="X882" s="4"/>
      <c r="Y882" s="4"/>
      <c r="Z882" s="4"/>
    </row>
    <row r="883" spans="1:26" ht="15.75" customHeight="1">
      <c r="A883" s="4"/>
      <c r="B883" s="4"/>
      <c r="C883" s="4"/>
      <c r="D883" s="435"/>
      <c r="E883" s="435"/>
      <c r="F883" s="435"/>
      <c r="G883" s="435"/>
      <c r="H883" s="435"/>
      <c r="I883" s="435"/>
      <c r="J883" s="435"/>
      <c r="K883" s="435"/>
      <c r="L883" s="435"/>
      <c r="M883" s="435"/>
      <c r="N883" s="435"/>
      <c r="O883" s="435"/>
      <c r="P883" s="435"/>
      <c r="Q883" s="435"/>
      <c r="R883" s="435"/>
      <c r="S883" s="435"/>
      <c r="T883" s="799"/>
      <c r="U883" s="4"/>
      <c r="V883" s="4"/>
      <c r="W883" s="4"/>
      <c r="X883" s="4"/>
      <c r="Y883" s="4"/>
      <c r="Z883" s="4"/>
    </row>
    <row r="884" spans="1:26" ht="15.75" customHeight="1">
      <c r="A884" s="4"/>
      <c r="B884" s="4"/>
      <c r="C884" s="4"/>
      <c r="D884" s="435"/>
      <c r="E884" s="435"/>
      <c r="F884" s="435"/>
      <c r="G884" s="435"/>
      <c r="H884" s="435"/>
      <c r="I884" s="435"/>
      <c r="J884" s="435"/>
      <c r="K884" s="435"/>
      <c r="L884" s="435"/>
      <c r="M884" s="435"/>
      <c r="N884" s="435"/>
      <c r="O884" s="435"/>
      <c r="P884" s="435"/>
      <c r="Q884" s="435"/>
      <c r="R884" s="435"/>
      <c r="S884" s="435"/>
      <c r="T884" s="799"/>
      <c r="U884" s="4"/>
      <c r="V884" s="4"/>
      <c r="W884" s="4"/>
      <c r="X884" s="4"/>
      <c r="Y884" s="4"/>
      <c r="Z884" s="4"/>
    </row>
    <row r="885" spans="1:26" ht="15.75" customHeight="1">
      <c r="A885" s="4"/>
      <c r="B885" s="4"/>
      <c r="C885" s="4"/>
      <c r="D885" s="435"/>
      <c r="E885" s="435"/>
      <c r="F885" s="435"/>
      <c r="G885" s="435"/>
      <c r="H885" s="435"/>
      <c r="I885" s="435"/>
      <c r="J885" s="435"/>
      <c r="K885" s="435"/>
      <c r="L885" s="435"/>
      <c r="M885" s="435"/>
      <c r="N885" s="435"/>
      <c r="O885" s="435"/>
      <c r="P885" s="435"/>
      <c r="Q885" s="435"/>
      <c r="R885" s="435"/>
      <c r="S885" s="435"/>
      <c r="T885" s="799"/>
      <c r="U885" s="4"/>
      <c r="V885" s="4"/>
      <c r="W885" s="4"/>
      <c r="X885" s="4"/>
      <c r="Y885" s="4"/>
      <c r="Z885" s="4"/>
    </row>
    <row r="886" spans="1:26" ht="15.75" customHeight="1">
      <c r="A886" s="4"/>
      <c r="B886" s="4"/>
      <c r="C886" s="4"/>
      <c r="D886" s="435"/>
      <c r="E886" s="435"/>
      <c r="F886" s="435"/>
      <c r="G886" s="435"/>
      <c r="H886" s="435"/>
      <c r="I886" s="435"/>
      <c r="J886" s="435"/>
      <c r="K886" s="435"/>
      <c r="L886" s="435"/>
      <c r="M886" s="435"/>
      <c r="N886" s="435"/>
      <c r="O886" s="435"/>
      <c r="P886" s="435"/>
      <c r="Q886" s="435"/>
      <c r="R886" s="435"/>
      <c r="S886" s="435"/>
      <c r="T886" s="799"/>
      <c r="U886" s="4"/>
      <c r="V886" s="4"/>
      <c r="W886" s="4"/>
      <c r="X886" s="4"/>
      <c r="Y886" s="4"/>
      <c r="Z886" s="4"/>
    </row>
    <row r="887" spans="1:26" ht="15.75" customHeight="1">
      <c r="A887" s="4"/>
      <c r="B887" s="4"/>
      <c r="C887" s="4"/>
      <c r="D887" s="435"/>
      <c r="E887" s="435"/>
      <c r="F887" s="435"/>
      <c r="G887" s="435"/>
      <c r="H887" s="435"/>
      <c r="I887" s="435"/>
      <c r="J887" s="435"/>
      <c r="K887" s="435"/>
      <c r="L887" s="435"/>
      <c r="M887" s="435"/>
      <c r="N887" s="435"/>
      <c r="O887" s="435"/>
      <c r="P887" s="435"/>
      <c r="Q887" s="435"/>
      <c r="R887" s="435"/>
      <c r="S887" s="435"/>
      <c r="T887" s="799"/>
      <c r="U887" s="4"/>
      <c r="V887" s="4"/>
      <c r="W887" s="4"/>
      <c r="X887" s="4"/>
      <c r="Y887" s="4"/>
      <c r="Z887" s="4"/>
    </row>
    <row r="888" spans="1:26" ht="15.75" customHeight="1">
      <c r="A888" s="4"/>
      <c r="B888" s="4"/>
      <c r="C888" s="4"/>
      <c r="D888" s="435"/>
      <c r="E888" s="435"/>
      <c r="F888" s="435"/>
      <c r="G888" s="435"/>
      <c r="H888" s="435"/>
      <c r="I888" s="435"/>
      <c r="J888" s="435"/>
      <c r="K888" s="435"/>
      <c r="L888" s="435"/>
      <c r="M888" s="435"/>
      <c r="N888" s="435"/>
      <c r="O888" s="435"/>
      <c r="P888" s="435"/>
      <c r="Q888" s="435"/>
      <c r="R888" s="435"/>
      <c r="S888" s="435"/>
      <c r="T888" s="799"/>
      <c r="U888" s="4"/>
      <c r="V888" s="4"/>
      <c r="W888" s="4"/>
      <c r="X888" s="4"/>
      <c r="Y888" s="4"/>
      <c r="Z888" s="4"/>
    </row>
    <row r="889" spans="1:26" ht="15.75" customHeight="1">
      <c r="A889" s="4"/>
      <c r="B889" s="4"/>
      <c r="C889" s="4"/>
      <c r="D889" s="435"/>
      <c r="E889" s="435"/>
      <c r="F889" s="435"/>
      <c r="G889" s="435"/>
      <c r="H889" s="435"/>
      <c r="I889" s="435"/>
      <c r="J889" s="435"/>
      <c r="K889" s="435"/>
      <c r="L889" s="435"/>
      <c r="M889" s="435"/>
      <c r="N889" s="435"/>
      <c r="O889" s="435"/>
      <c r="P889" s="435"/>
      <c r="Q889" s="435"/>
      <c r="R889" s="435"/>
      <c r="S889" s="435"/>
      <c r="T889" s="799"/>
      <c r="U889" s="4"/>
      <c r="V889" s="4"/>
      <c r="W889" s="4"/>
      <c r="X889" s="4"/>
      <c r="Y889" s="4"/>
      <c r="Z889" s="4"/>
    </row>
    <row r="890" spans="1:26" ht="15.75" customHeight="1">
      <c r="A890" s="4"/>
      <c r="B890" s="4"/>
      <c r="C890" s="4"/>
      <c r="D890" s="435"/>
      <c r="E890" s="435"/>
      <c r="F890" s="435"/>
      <c r="G890" s="435"/>
      <c r="H890" s="435"/>
      <c r="I890" s="435"/>
      <c r="J890" s="435"/>
      <c r="K890" s="435"/>
      <c r="L890" s="435"/>
      <c r="M890" s="435"/>
      <c r="N890" s="435"/>
      <c r="O890" s="435"/>
      <c r="P890" s="435"/>
      <c r="Q890" s="435"/>
      <c r="R890" s="435"/>
      <c r="S890" s="435"/>
      <c r="T890" s="799"/>
      <c r="U890" s="4"/>
      <c r="V890" s="4"/>
      <c r="W890" s="4"/>
      <c r="X890" s="4"/>
      <c r="Y890" s="4"/>
      <c r="Z890" s="4"/>
    </row>
    <row r="891" spans="1:26" ht="15.75" customHeight="1">
      <c r="A891" s="4"/>
      <c r="B891" s="4"/>
      <c r="C891" s="4"/>
      <c r="D891" s="435"/>
      <c r="E891" s="435"/>
      <c r="F891" s="435"/>
      <c r="G891" s="435"/>
      <c r="H891" s="435"/>
      <c r="I891" s="435"/>
      <c r="J891" s="435"/>
      <c r="K891" s="435"/>
      <c r="L891" s="435"/>
      <c r="M891" s="435"/>
      <c r="N891" s="435"/>
      <c r="O891" s="435"/>
      <c r="P891" s="435"/>
      <c r="Q891" s="435"/>
      <c r="R891" s="435"/>
      <c r="S891" s="435"/>
      <c r="T891" s="799"/>
      <c r="U891" s="4"/>
      <c r="V891" s="4"/>
      <c r="W891" s="4"/>
      <c r="X891" s="4"/>
      <c r="Y891" s="4"/>
      <c r="Z891" s="4"/>
    </row>
    <row r="892" spans="1:26" ht="15.75" customHeight="1">
      <c r="A892" s="4"/>
      <c r="B892" s="4"/>
      <c r="C892" s="4"/>
      <c r="D892" s="435"/>
      <c r="E892" s="435"/>
      <c r="F892" s="435"/>
      <c r="G892" s="435"/>
      <c r="H892" s="435"/>
      <c r="I892" s="435"/>
      <c r="J892" s="435"/>
      <c r="K892" s="435"/>
      <c r="L892" s="435"/>
      <c r="M892" s="435"/>
      <c r="N892" s="435"/>
      <c r="O892" s="435"/>
      <c r="P892" s="435"/>
      <c r="Q892" s="435"/>
      <c r="R892" s="435"/>
      <c r="S892" s="435"/>
      <c r="T892" s="799"/>
      <c r="U892" s="4"/>
      <c r="V892" s="4"/>
      <c r="W892" s="4"/>
      <c r="X892" s="4"/>
      <c r="Y892" s="4"/>
      <c r="Z892" s="4"/>
    </row>
    <row r="893" spans="1:26" ht="15.75" customHeight="1">
      <c r="A893" s="4"/>
      <c r="B893" s="4"/>
      <c r="C893" s="4"/>
      <c r="D893" s="435"/>
      <c r="E893" s="435"/>
      <c r="F893" s="435"/>
      <c r="G893" s="435"/>
      <c r="H893" s="435"/>
      <c r="I893" s="435"/>
      <c r="J893" s="435"/>
      <c r="K893" s="435"/>
      <c r="L893" s="435"/>
      <c r="M893" s="435"/>
      <c r="N893" s="435"/>
      <c r="O893" s="435"/>
      <c r="P893" s="435"/>
      <c r="Q893" s="435"/>
      <c r="R893" s="435"/>
      <c r="S893" s="435"/>
      <c r="T893" s="799"/>
      <c r="U893" s="4"/>
      <c r="V893" s="4"/>
      <c r="W893" s="4"/>
      <c r="X893" s="4"/>
      <c r="Y893" s="4"/>
      <c r="Z893" s="4"/>
    </row>
    <row r="894" spans="1:26" ht="15.75" customHeight="1">
      <c r="A894" s="4"/>
      <c r="B894" s="4"/>
      <c r="C894" s="4"/>
      <c r="D894" s="435"/>
      <c r="E894" s="435"/>
      <c r="F894" s="435"/>
      <c r="G894" s="435"/>
      <c r="H894" s="435"/>
      <c r="I894" s="435"/>
      <c r="J894" s="435"/>
      <c r="K894" s="435"/>
      <c r="L894" s="435"/>
      <c r="M894" s="435"/>
      <c r="N894" s="435"/>
      <c r="O894" s="435"/>
      <c r="P894" s="435"/>
      <c r="Q894" s="435"/>
      <c r="R894" s="435"/>
      <c r="S894" s="435"/>
      <c r="T894" s="799"/>
      <c r="U894" s="4"/>
      <c r="V894" s="4"/>
      <c r="W894" s="4"/>
      <c r="X894" s="4"/>
      <c r="Y894" s="4"/>
      <c r="Z894" s="4"/>
    </row>
    <row r="895" spans="1:26" ht="15.75" customHeight="1">
      <c r="A895" s="4"/>
      <c r="B895" s="4"/>
      <c r="C895" s="4"/>
      <c r="D895" s="435"/>
      <c r="E895" s="435"/>
      <c r="F895" s="435"/>
      <c r="G895" s="435"/>
      <c r="H895" s="435"/>
      <c r="I895" s="435"/>
      <c r="J895" s="435"/>
      <c r="K895" s="435"/>
      <c r="L895" s="435"/>
      <c r="M895" s="435"/>
      <c r="N895" s="435"/>
      <c r="O895" s="435"/>
      <c r="P895" s="435"/>
      <c r="Q895" s="435"/>
      <c r="R895" s="435"/>
      <c r="S895" s="435"/>
      <c r="T895" s="799"/>
      <c r="U895" s="4"/>
      <c r="V895" s="4"/>
      <c r="W895" s="4"/>
      <c r="X895" s="4"/>
      <c r="Y895" s="4"/>
      <c r="Z895" s="4"/>
    </row>
    <row r="896" spans="1:26" ht="15.75" customHeight="1">
      <c r="A896" s="4"/>
      <c r="B896" s="4"/>
      <c r="C896" s="4"/>
      <c r="D896" s="435"/>
      <c r="E896" s="435"/>
      <c r="F896" s="435"/>
      <c r="G896" s="435"/>
      <c r="H896" s="435"/>
      <c r="I896" s="435"/>
      <c r="J896" s="435"/>
      <c r="K896" s="435"/>
      <c r="L896" s="435"/>
      <c r="M896" s="435"/>
      <c r="N896" s="435"/>
      <c r="O896" s="435"/>
      <c r="P896" s="435"/>
      <c r="Q896" s="435"/>
      <c r="R896" s="435"/>
      <c r="S896" s="435"/>
      <c r="T896" s="799"/>
      <c r="U896" s="4"/>
      <c r="V896" s="4"/>
      <c r="W896" s="4"/>
      <c r="X896" s="4"/>
      <c r="Y896" s="4"/>
      <c r="Z896" s="4"/>
    </row>
    <row r="897" spans="1:26" ht="15.75" customHeight="1">
      <c r="A897" s="4"/>
      <c r="B897" s="4"/>
      <c r="C897" s="4"/>
      <c r="D897" s="435"/>
      <c r="E897" s="435"/>
      <c r="F897" s="435"/>
      <c r="G897" s="435"/>
      <c r="H897" s="435"/>
      <c r="I897" s="435"/>
      <c r="J897" s="435"/>
      <c r="K897" s="435"/>
      <c r="L897" s="435"/>
      <c r="M897" s="435"/>
      <c r="N897" s="435"/>
      <c r="O897" s="435"/>
      <c r="P897" s="435"/>
      <c r="Q897" s="435"/>
      <c r="R897" s="435"/>
      <c r="S897" s="435"/>
      <c r="T897" s="799"/>
      <c r="U897" s="4"/>
      <c r="V897" s="4"/>
      <c r="W897" s="4"/>
      <c r="X897" s="4"/>
      <c r="Y897" s="4"/>
      <c r="Z897" s="4"/>
    </row>
    <row r="898" spans="1:26" ht="15.75" customHeight="1">
      <c r="A898" s="4"/>
      <c r="B898" s="4"/>
      <c r="C898" s="4"/>
      <c r="D898" s="435"/>
      <c r="E898" s="435"/>
      <c r="F898" s="435"/>
      <c r="G898" s="435"/>
      <c r="H898" s="435"/>
      <c r="I898" s="435"/>
      <c r="J898" s="435"/>
      <c r="K898" s="435"/>
      <c r="L898" s="435"/>
      <c r="M898" s="435"/>
      <c r="N898" s="435"/>
      <c r="O898" s="435"/>
      <c r="P898" s="435"/>
      <c r="Q898" s="435"/>
      <c r="R898" s="435"/>
      <c r="S898" s="435"/>
      <c r="T898" s="799"/>
      <c r="U898" s="4"/>
      <c r="V898" s="4"/>
      <c r="W898" s="4"/>
      <c r="X898" s="4"/>
      <c r="Y898" s="4"/>
      <c r="Z898" s="4"/>
    </row>
    <row r="899" spans="1:26" ht="15.75" customHeight="1">
      <c r="A899" s="4"/>
      <c r="B899" s="4"/>
      <c r="C899" s="4"/>
      <c r="D899" s="435"/>
      <c r="E899" s="435"/>
      <c r="F899" s="435"/>
      <c r="G899" s="435"/>
      <c r="H899" s="435"/>
      <c r="I899" s="435"/>
      <c r="J899" s="435"/>
      <c r="K899" s="435"/>
      <c r="L899" s="435"/>
      <c r="M899" s="435"/>
      <c r="N899" s="435"/>
      <c r="O899" s="435"/>
      <c r="P899" s="435"/>
      <c r="Q899" s="435"/>
      <c r="R899" s="435"/>
      <c r="S899" s="435"/>
      <c r="T899" s="799"/>
      <c r="U899" s="4"/>
      <c r="V899" s="4"/>
      <c r="W899" s="4"/>
      <c r="X899" s="4"/>
      <c r="Y899" s="4"/>
      <c r="Z899" s="4"/>
    </row>
    <row r="900" spans="1:26" ht="15.75" customHeight="1">
      <c r="A900" s="4"/>
      <c r="B900" s="4"/>
      <c r="C900" s="4"/>
      <c r="D900" s="435"/>
      <c r="E900" s="435"/>
      <c r="F900" s="435"/>
      <c r="G900" s="435"/>
      <c r="H900" s="435"/>
      <c r="I900" s="435"/>
      <c r="J900" s="435"/>
      <c r="K900" s="435"/>
      <c r="L900" s="435"/>
      <c r="M900" s="435"/>
      <c r="N900" s="435"/>
      <c r="O900" s="435"/>
      <c r="P900" s="435"/>
      <c r="Q900" s="435"/>
      <c r="R900" s="435"/>
      <c r="S900" s="435"/>
      <c r="T900" s="799"/>
      <c r="U900" s="4"/>
      <c r="V900" s="4"/>
      <c r="W900" s="4"/>
      <c r="X900" s="4"/>
      <c r="Y900" s="4"/>
      <c r="Z900" s="4"/>
    </row>
    <row r="901" spans="1:26" ht="15.75" customHeight="1">
      <c r="A901" s="4"/>
      <c r="B901" s="4"/>
      <c r="C901" s="4"/>
      <c r="D901" s="435"/>
      <c r="E901" s="435"/>
      <c r="F901" s="435"/>
      <c r="G901" s="435"/>
      <c r="H901" s="435"/>
      <c r="I901" s="435"/>
      <c r="J901" s="435"/>
      <c r="K901" s="435"/>
      <c r="L901" s="435"/>
      <c r="M901" s="435"/>
      <c r="N901" s="435"/>
      <c r="O901" s="435"/>
      <c r="P901" s="435"/>
      <c r="Q901" s="435"/>
      <c r="R901" s="435"/>
      <c r="S901" s="435"/>
      <c r="T901" s="799"/>
      <c r="U901" s="4"/>
      <c r="V901" s="4"/>
      <c r="W901" s="4"/>
      <c r="X901" s="4"/>
      <c r="Y901" s="4"/>
      <c r="Z901" s="4"/>
    </row>
    <row r="902" spans="1:26" ht="15.75" customHeight="1">
      <c r="A902" s="4"/>
      <c r="B902" s="4"/>
      <c r="C902" s="4"/>
      <c r="D902" s="435"/>
      <c r="E902" s="435"/>
      <c r="F902" s="435"/>
      <c r="G902" s="435"/>
      <c r="H902" s="435"/>
      <c r="I902" s="435"/>
      <c r="J902" s="435"/>
      <c r="K902" s="435"/>
      <c r="L902" s="435"/>
      <c r="M902" s="435"/>
      <c r="N902" s="435"/>
      <c r="O902" s="435"/>
      <c r="P902" s="435"/>
      <c r="Q902" s="435"/>
      <c r="R902" s="435"/>
      <c r="S902" s="435"/>
      <c r="T902" s="799"/>
      <c r="U902" s="4"/>
      <c r="V902" s="4"/>
      <c r="W902" s="4"/>
      <c r="X902" s="4"/>
      <c r="Y902" s="4"/>
      <c r="Z902" s="4"/>
    </row>
    <row r="903" spans="1:26" ht="15.75" customHeight="1">
      <c r="A903" s="4"/>
      <c r="B903" s="4"/>
      <c r="C903" s="4"/>
      <c r="D903" s="435"/>
      <c r="E903" s="435"/>
      <c r="F903" s="435"/>
      <c r="G903" s="435"/>
      <c r="H903" s="435"/>
      <c r="I903" s="435"/>
      <c r="J903" s="435"/>
      <c r="K903" s="435"/>
      <c r="L903" s="435"/>
      <c r="M903" s="435"/>
      <c r="N903" s="435"/>
      <c r="O903" s="435"/>
      <c r="P903" s="435"/>
      <c r="Q903" s="435"/>
      <c r="R903" s="435"/>
      <c r="S903" s="435"/>
      <c r="T903" s="799"/>
      <c r="U903" s="4"/>
      <c r="V903" s="4"/>
      <c r="W903" s="4"/>
      <c r="X903" s="4"/>
      <c r="Y903" s="4"/>
      <c r="Z903" s="4"/>
    </row>
    <row r="904" spans="1:26" ht="15.75" customHeight="1">
      <c r="A904" s="4"/>
      <c r="B904" s="4"/>
      <c r="C904" s="4"/>
      <c r="D904" s="435"/>
      <c r="E904" s="435"/>
      <c r="F904" s="435"/>
      <c r="G904" s="435"/>
      <c r="H904" s="435"/>
      <c r="I904" s="435"/>
      <c r="J904" s="435"/>
      <c r="K904" s="435"/>
      <c r="L904" s="435"/>
      <c r="M904" s="435"/>
      <c r="N904" s="435"/>
      <c r="O904" s="435"/>
      <c r="P904" s="435"/>
      <c r="Q904" s="435"/>
      <c r="R904" s="435"/>
      <c r="S904" s="435"/>
      <c r="T904" s="799"/>
      <c r="U904" s="4"/>
      <c r="V904" s="4"/>
      <c r="W904" s="4"/>
      <c r="X904" s="4"/>
      <c r="Y904" s="4"/>
      <c r="Z904" s="4"/>
    </row>
    <row r="905" spans="1:26" ht="15.75" customHeight="1">
      <c r="A905" s="4"/>
      <c r="B905" s="4"/>
      <c r="C905" s="4"/>
      <c r="D905" s="435"/>
      <c r="E905" s="435"/>
      <c r="F905" s="435"/>
      <c r="G905" s="435"/>
      <c r="H905" s="435"/>
      <c r="I905" s="435"/>
      <c r="J905" s="435"/>
      <c r="K905" s="435"/>
      <c r="L905" s="435"/>
      <c r="M905" s="435"/>
      <c r="N905" s="435"/>
      <c r="O905" s="435"/>
      <c r="P905" s="435"/>
      <c r="Q905" s="435"/>
      <c r="R905" s="435"/>
      <c r="S905" s="435"/>
      <c r="T905" s="799"/>
      <c r="U905" s="4"/>
      <c r="V905" s="4"/>
      <c r="W905" s="4"/>
      <c r="X905" s="4"/>
      <c r="Y905" s="4"/>
      <c r="Z905" s="4"/>
    </row>
    <row r="906" spans="1:26" ht="15.75" customHeight="1">
      <c r="A906" s="4"/>
      <c r="B906" s="4"/>
      <c r="C906" s="4"/>
      <c r="D906" s="435"/>
      <c r="E906" s="435"/>
      <c r="F906" s="435"/>
      <c r="G906" s="435"/>
      <c r="H906" s="435"/>
      <c r="I906" s="435"/>
      <c r="J906" s="435"/>
      <c r="K906" s="435"/>
      <c r="L906" s="435"/>
      <c r="M906" s="435"/>
      <c r="N906" s="435"/>
      <c r="O906" s="435"/>
      <c r="P906" s="435"/>
      <c r="Q906" s="435"/>
      <c r="R906" s="435"/>
      <c r="S906" s="435"/>
      <c r="T906" s="799"/>
      <c r="U906" s="4"/>
      <c r="V906" s="4"/>
      <c r="W906" s="4"/>
      <c r="X906" s="4"/>
      <c r="Y906" s="4"/>
      <c r="Z906" s="4"/>
    </row>
    <row r="907" spans="1:26" ht="15.75" customHeight="1">
      <c r="A907" s="4"/>
      <c r="B907" s="4"/>
      <c r="C907" s="4"/>
      <c r="D907" s="435"/>
      <c r="E907" s="435"/>
      <c r="F907" s="435"/>
      <c r="G907" s="435"/>
      <c r="H907" s="435"/>
      <c r="I907" s="435"/>
      <c r="J907" s="435"/>
      <c r="K907" s="435"/>
      <c r="L907" s="435"/>
      <c r="M907" s="435"/>
      <c r="N907" s="435"/>
      <c r="O907" s="435"/>
      <c r="P907" s="435"/>
      <c r="Q907" s="435"/>
      <c r="R907" s="435"/>
      <c r="S907" s="435"/>
      <c r="T907" s="799"/>
      <c r="U907" s="4"/>
      <c r="V907" s="4"/>
      <c r="W907" s="4"/>
      <c r="X907" s="4"/>
      <c r="Y907" s="4"/>
      <c r="Z907" s="4"/>
    </row>
    <row r="908" spans="1:26" ht="15.75" customHeight="1">
      <c r="A908" s="4"/>
      <c r="B908" s="4"/>
      <c r="C908" s="4"/>
      <c r="D908" s="435"/>
      <c r="E908" s="435"/>
      <c r="F908" s="435"/>
      <c r="G908" s="435"/>
      <c r="H908" s="435"/>
      <c r="I908" s="435"/>
      <c r="J908" s="435"/>
      <c r="K908" s="435"/>
      <c r="L908" s="435"/>
      <c r="M908" s="435"/>
      <c r="N908" s="435"/>
      <c r="O908" s="435"/>
      <c r="P908" s="435"/>
      <c r="Q908" s="435"/>
      <c r="R908" s="435"/>
      <c r="S908" s="435"/>
      <c r="T908" s="799"/>
      <c r="U908" s="4"/>
      <c r="V908" s="4"/>
      <c r="W908" s="4"/>
      <c r="X908" s="4"/>
      <c r="Y908" s="4"/>
      <c r="Z908" s="4"/>
    </row>
    <row r="909" spans="1:26" ht="15.75" customHeight="1">
      <c r="A909" s="4"/>
      <c r="B909" s="4"/>
      <c r="C909" s="4"/>
      <c r="D909" s="435"/>
      <c r="E909" s="435"/>
      <c r="F909" s="435"/>
      <c r="G909" s="435"/>
      <c r="H909" s="435"/>
      <c r="I909" s="435"/>
      <c r="J909" s="435"/>
      <c r="K909" s="435"/>
      <c r="L909" s="435"/>
      <c r="M909" s="435"/>
      <c r="N909" s="435"/>
      <c r="O909" s="435"/>
      <c r="P909" s="435"/>
      <c r="Q909" s="435"/>
      <c r="R909" s="435"/>
      <c r="S909" s="435"/>
      <c r="T909" s="799"/>
      <c r="U909" s="4"/>
      <c r="V909" s="4"/>
      <c r="W909" s="4"/>
      <c r="X909" s="4"/>
      <c r="Y909" s="4"/>
      <c r="Z909" s="4"/>
    </row>
    <row r="910" spans="1:26" ht="15.75" customHeight="1">
      <c r="A910" s="4"/>
      <c r="B910" s="4"/>
      <c r="C910" s="4"/>
      <c r="D910" s="435"/>
      <c r="E910" s="435"/>
      <c r="F910" s="435"/>
      <c r="G910" s="435"/>
      <c r="H910" s="435"/>
      <c r="I910" s="435"/>
      <c r="J910" s="435"/>
      <c r="K910" s="435"/>
      <c r="L910" s="435"/>
      <c r="M910" s="435"/>
      <c r="N910" s="435"/>
      <c r="O910" s="435"/>
      <c r="P910" s="435"/>
      <c r="Q910" s="435"/>
      <c r="R910" s="435"/>
      <c r="S910" s="435"/>
      <c r="T910" s="799"/>
      <c r="U910" s="4"/>
      <c r="V910" s="4"/>
      <c r="W910" s="4"/>
      <c r="X910" s="4"/>
      <c r="Y910" s="4"/>
      <c r="Z910" s="4"/>
    </row>
    <row r="911" spans="1:26" ht="15.75" customHeight="1">
      <c r="A911" s="4"/>
      <c r="B911" s="4"/>
      <c r="C911" s="4"/>
      <c r="D911" s="435"/>
      <c r="E911" s="435"/>
      <c r="F911" s="435"/>
      <c r="G911" s="435"/>
      <c r="H911" s="435"/>
      <c r="I911" s="435"/>
      <c r="J911" s="435"/>
      <c r="K911" s="435"/>
      <c r="L911" s="435"/>
      <c r="M911" s="435"/>
      <c r="N911" s="435"/>
      <c r="O911" s="435"/>
      <c r="P911" s="435"/>
      <c r="Q911" s="435"/>
      <c r="R911" s="435"/>
      <c r="S911" s="435"/>
      <c r="T911" s="799"/>
      <c r="U911" s="4"/>
      <c r="V911" s="4"/>
      <c r="W911" s="4"/>
      <c r="X911" s="4"/>
      <c r="Y911" s="4"/>
      <c r="Z911" s="4"/>
    </row>
    <row r="912" spans="1:26" ht="15.75" customHeight="1">
      <c r="A912" s="4"/>
      <c r="B912" s="4"/>
      <c r="C912" s="4"/>
      <c r="D912" s="435"/>
      <c r="E912" s="435"/>
      <c r="F912" s="435"/>
      <c r="G912" s="435"/>
      <c r="H912" s="435"/>
      <c r="I912" s="435"/>
      <c r="J912" s="435"/>
      <c r="K912" s="435"/>
      <c r="L912" s="435"/>
      <c r="M912" s="435"/>
      <c r="N912" s="435"/>
      <c r="O912" s="435"/>
      <c r="P912" s="435"/>
      <c r="Q912" s="435"/>
      <c r="R912" s="435"/>
      <c r="S912" s="435"/>
      <c r="T912" s="799"/>
      <c r="U912" s="4"/>
      <c r="V912" s="4"/>
      <c r="W912" s="4"/>
      <c r="X912" s="4"/>
      <c r="Y912" s="4"/>
      <c r="Z912" s="4"/>
    </row>
    <row r="913" spans="1:26" ht="15.75" customHeight="1">
      <c r="A913" s="4"/>
      <c r="B913" s="4"/>
      <c r="C913" s="4"/>
      <c r="D913" s="435"/>
      <c r="E913" s="435"/>
      <c r="F913" s="435"/>
      <c r="G913" s="435"/>
      <c r="H913" s="435"/>
      <c r="I913" s="435"/>
      <c r="J913" s="435"/>
      <c r="K913" s="435"/>
      <c r="L913" s="435"/>
      <c r="M913" s="435"/>
      <c r="N913" s="435"/>
      <c r="O913" s="435"/>
      <c r="P913" s="435"/>
      <c r="Q913" s="435"/>
      <c r="R913" s="435"/>
      <c r="S913" s="435"/>
      <c r="T913" s="799"/>
      <c r="U913" s="4"/>
      <c r="V913" s="4"/>
      <c r="W913" s="4"/>
      <c r="X913" s="4"/>
      <c r="Y913" s="4"/>
      <c r="Z913" s="4"/>
    </row>
    <row r="914" spans="1:26" ht="15.75" customHeight="1">
      <c r="A914" s="4"/>
      <c r="B914" s="4"/>
      <c r="C914" s="4"/>
      <c r="D914" s="435"/>
      <c r="E914" s="435"/>
      <c r="F914" s="435"/>
      <c r="G914" s="435"/>
      <c r="H914" s="435"/>
      <c r="I914" s="435"/>
      <c r="J914" s="435"/>
      <c r="K914" s="435"/>
      <c r="L914" s="435"/>
      <c r="M914" s="435"/>
      <c r="N914" s="435"/>
      <c r="O914" s="435"/>
      <c r="P914" s="435"/>
      <c r="Q914" s="435"/>
      <c r="R914" s="435"/>
      <c r="S914" s="435"/>
      <c r="T914" s="799"/>
      <c r="U914" s="4"/>
      <c r="V914" s="4"/>
      <c r="W914" s="4"/>
      <c r="X914" s="4"/>
      <c r="Y914" s="4"/>
      <c r="Z914" s="4"/>
    </row>
    <row r="915" spans="1:26" ht="15.75" customHeight="1">
      <c r="A915" s="4"/>
      <c r="B915" s="4"/>
      <c r="C915" s="4"/>
      <c r="D915" s="435"/>
      <c r="E915" s="435"/>
      <c r="F915" s="435"/>
      <c r="G915" s="435"/>
      <c r="H915" s="435"/>
      <c r="I915" s="435"/>
      <c r="J915" s="435"/>
      <c r="K915" s="435"/>
      <c r="L915" s="435"/>
      <c r="M915" s="435"/>
      <c r="N915" s="435"/>
      <c r="O915" s="435"/>
      <c r="P915" s="435"/>
      <c r="Q915" s="435"/>
      <c r="R915" s="435"/>
      <c r="S915" s="435"/>
      <c r="T915" s="799"/>
      <c r="U915" s="4"/>
      <c r="V915" s="4"/>
      <c r="W915" s="4"/>
      <c r="X915" s="4"/>
      <c r="Y915" s="4"/>
      <c r="Z915" s="4"/>
    </row>
    <row r="916" spans="1:26" ht="15.75" customHeight="1">
      <c r="A916" s="4"/>
      <c r="B916" s="4"/>
      <c r="C916" s="4"/>
      <c r="D916" s="435"/>
      <c r="E916" s="435"/>
      <c r="F916" s="435"/>
      <c r="G916" s="435"/>
      <c r="H916" s="435"/>
      <c r="I916" s="435"/>
      <c r="J916" s="435"/>
      <c r="K916" s="435"/>
      <c r="L916" s="435"/>
      <c r="M916" s="435"/>
      <c r="N916" s="435"/>
      <c r="O916" s="435"/>
      <c r="P916" s="435"/>
      <c r="Q916" s="435"/>
      <c r="R916" s="435"/>
      <c r="S916" s="435"/>
      <c r="T916" s="799"/>
      <c r="U916" s="4"/>
      <c r="V916" s="4"/>
      <c r="W916" s="4"/>
      <c r="X916" s="4"/>
      <c r="Y916" s="4"/>
      <c r="Z916" s="4"/>
    </row>
    <row r="917" spans="1:26" ht="15.75" customHeight="1">
      <c r="A917" s="4"/>
      <c r="B917" s="4"/>
      <c r="C917" s="4"/>
      <c r="D917" s="435"/>
      <c r="E917" s="435"/>
      <c r="F917" s="435"/>
      <c r="G917" s="435"/>
      <c r="H917" s="435"/>
      <c r="I917" s="435"/>
      <c r="J917" s="435"/>
      <c r="K917" s="435"/>
      <c r="L917" s="435"/>
      <c r="M917" s="435"/>
      <c r="N917" s="435"/>
      <c r="O917" s="435"/>
      <c r="P917" s="435"/>
      <c r="Q917" s="435"/>
      <c r="R917" s="435"/>
      <c r="S917" s="435"/>
      <c r="T917" s="799"/>
      <c r="U917" s="4"/>
      <c r="V917" s="4"/>
      <c r="W917" s="4"/>
      <c r="X917" s="4"/>
      <c r="Y917" s="4"/>
      <c r="Z917" s="4"/>
    </row>
    <row r="918" spans="1:26" ht="15.75" customHeight="1">
      <c r="A918" s="4"/>
      <c r="B918" s="4"/>
      <c r="C918" s="4"/>
      <c r="D918" s="435"/>
      <c r="E918" s="435"/>
      <c r="F918" s="435"/>
      <c r="G918" s="435"/>
      <c r="H918" s="435"/>
      <c r="I918" s="435"/>
      <c r="J918" s="435"/>
      <c r="K918" s="435"/>
      <c r="L918" s="435"/>
      <c r="M918" s="435"/>
      <c r="N918" s="435"/>
      <c r="O918" s="435"/>
      <c r="P918" s="435"/>
      <c r="Q918" s="435"/>
      <c r="R918" s="435"/>
      <c r="S918" s="435"/>
      <c r="T918" s="799"/>
      <c r="U918" s="4"/>
      <c r="V918" s="4"/>
      <c r="W918" s="4"/>
      <c r="X918" s="4"/>
      <c r="Y918" s="4"/>
      <c r="Z918" s="4"/>
    </row>
    <row r="919" spans="1:26" ht="15.75" customHeight="1">
      <c r="A919" s="4"/>
      <c r="B919" s="4"/>
      <c r="C919" s="4"/>
      <c r="D919" s="435"/>
      <c r="E919" s="435"/>
      <c r="F919" s="435"/>
      <c r="G919" s="435"/>
      <c r="H919" s="435"/>
      <c r="I919" s="435"/>
      <c r="J919" s="435"/>
      <c r="K919" s="435"/>
      <c r="L919" s="435"/>
      <c r="M919" s="435"/>
      <c r="N919" s="435"/>
      <c r="O919" s="435"/>
      <c r="P919" s="435"/>
      <c r="Q919" s="435"/>
      <c r="R919" s="435"/>
      <c r="S919" s="435"/>
      <c r="T919" s="799"/>
      <c r="U919" s="4"/>
      <c r="V919" s="4"/>
      <c r="W919" s="4"/>
      <c r="X919" s="4"/>
      <c r="Y919" s="4"/>
      <c r="Z919" s="4"/>
    </row>
    <row r="920" spans="1:26" ht="15.75" customHeight="1">
      <c r="A920" s="4"/>
      <c r="B920" s="4"/>
      <c r="C920" s="4"/>
      <c r="D920" s="435"/>
      <c r="E920" s="435"/>
      <c r="F920" s="435"/>
      <c r="G920" s="435"/>
      <c r="H920" s="435"/>
      <c r="I920" s="435"/>
      <c r="J920" s="435"/>
      <c r="K920" s="435"/>
      <c r="L920" s="435"/>
      <c r="M920" s="435"/>
      <c r="N920" s="435"/>
      <c r="O920" s="435"/>
      <c r="P920" s="435"/>
      <c r="Q920" s="435"/>
      <c r="R920" s="435"/>
      <c r="S920" s="435"/>
      <c r="T920" s="799"/>
      <c r="U920" s="4"/>
      <c r="V920" s="4"/>
      <c r="W920" s="4"/>
      <c r="X920" s="4"/>
      <c r="Y920" s="4"/>
      <c r="Z920" s="4"/>
    </row>
    <row r="921" spans="1:26" ht="15.75" customHeight="1">
      <c r="A921" s="4"/>
      <c r="B921" s="4"/>
      <c r="C921" s="4"/>
      <c r="D921" s="435"/>
      <c r="E921" s="435"/>
      <c r="F921" s="435"/>
      <c r="G921" s="435"/>
      <c r="H921" s="435"/>
      <c r="I921" s="435"/>
      <c r="J921" s="435"/>
      <c r="K921" s="435"/>
      <c r="L921" s="435"/>
      <c r="M921" s="435"/>
      <c r="N921" s="435"/>
      <c r="O921" s="435"/>
      <c r="P921" s="435"/>
      <c r="Q921" s="435"/>
      <c r="R921" s="435"/>
      <c r="S921" s="435"/>
      <c r="T921" s="799"/>
      <c r="U921" s="4"/>
      <c r="V921" s="4"/>
      <c r="W921" s="4"/>
      <c r="X921" s="4"/>
      <c r="Y921" s="4"/>
      <c r="Z921" s="4"/>
    </row>
    <row r="922" spans="1:26" ht="15.75" customHeight="1">
      <c r="A922" s="4"/>
      <c r="B922" s="4"/>
      <c r="C922" s="4"/>
      <c r="D922" s="435"/>
      <c r="E922" s="435"/>
      <c r="F922" s="435"/>
      <c r="G922" s="435"/>
      <c r="H922" s="435"/>
      <c r="I922" s="435"/>
      <c r="J922" s="435"/>
      <c r="K922" s="435"/>
      <c r="L922" s="435"/>
      <c r="M922" s="435"/>
      <c r="N922" s="435"/>
      <c r="O922" s="435"/>
      <c r="P922" s="435"/>
      <c r="Q922" s="435"/>
      <c r="R922" s="435"/>
      <c r="S922" s="435"/>
      <c r="T922" s="799"/>
      <c r="U922" s="4"/>
      <c r="V922" s="4"/>
      <c r="W922" s="4"/>
      <c r="X922" s="4"/>
      <c r="Y922" s="4"/>
      <c r="Z922" s="4"/>
    </row>
    <row r="923" spans="1:26" ht="15.75" customHeight="1">
      <c r="A923" s="4"/>
      <c r="B923" s="4"/>
      <c r="C923" s="4"/>
      <c r="D923" s="435"/>
      <c r="E923" s="435"/>
      <c r="F923" s="435"/>
      <c r="G923" s="435"/>
      <c r="H923" s="435"/>
      <c r="I923" s="435"/>
      <c r="J923" s="435"/>
      <c r="K923" s="435"/>
      <c r="L923" s="435"/>
      <c r="M923" s="435"/>
      <c r="N923" s="435"/>
      <c r="O923" s="435"/>
      <c r="P923" s="435"/>
      <c r="Q923" s="435"/>
      <c r="R923" s="435"/>
      <c r="S923" s="435"/>
      <c r="T923" s="799"/>
      <c r="U923" s="4"/>
      <c r="V923" s="4"/>
      <c r="W923" s="4"/>
      <c r="X923" s="4"/>
      <c r="Y923" s="4"/>
      <c r="Z923" s="4"/>
    </row>
    <row r="924" spans="1:26" ht="15.75" customHeight="1">
      <c r="A924" s="4"/>
      <c r="B924" s="4"/>
      <c r="C924" s="4"/>
      <c r="D924" s="435"/>
      <c r="E924" s="435"/>
      <c r="F924" s="435"/>
      <c r="G924" s="435"/>
      <c r="H924" s="435"/>
      <c r="I924" s="435"/>
      <c r="J924" s="435"/>
      <c r="K924" s="435"/>
      <c r="L924" s="435"/>
      <c r="M924" s="435"/>
      <c r="N924" s="435"/>
      <c r="O924" s="435"/>
      <c r="P924" s="435"/>
      <c r="Q924" s="435"/>
      <c r="R924" s="435"/>
      <c r="S924" s="435"/>
      <c r="T924" s="799"/>
      <c r="U924" s="4"/>
      <c r="V924" s="4"/>
      <c r="W924" s="4"/>
      <c r="X924" s="4"/>
      <c r="Y924" s="4"/>
      <c r="Z924" s="4"/>
    </row>
    <row r="925" spans="1:26" ht="15.75" customHeight="1">
      <c r="A925" s="4"/>
      <c r="B925" s="4"/>
      <c r="C925" s="4"/>
      <c r="D925" s="435"/>
      <c r="E925" s="435"/>
      <c r="F925" s="435"/>
      <c r="G925" s="435"/>
      <c r="H925" s="435"/>
      <c r="I925" s="435"/>
      <c r="J925" s="435"/>
      <c r="K925" s="435"/>
      <c r="L925" s="435"/>
      <c r="M925" s="435"/>
      <c r="N925" s="435"/>
      <c r="O925" s="435"/>
      <c r="P925" s="435"/>
      <c r="Q925" s="435"/>
      <c r="R925" s="435"/>
      <c r="S925" s="435"/>
      <c r="T925" s="799"/>
      <c r="U925" s="4"/>
      <c r="V925" s="4"/>
      <c r="W925" s="4"/>
      <c r="X925" s="4"/>
      <c r="Y925" s="4"/>
      <c r="Z925" s="4"/>
    </row>
    <row r="926" spans="1:26" ht="15.75" customHeight="1">
      <c r="A926" s="4"/>
      <c r="B926" s="4"/>
      <c r="C926" s="4"/>
      <c r="D926" s="435"/>
      <c r="E926" s="435"/>
      <c r="F926" s="435"/>
      <c r="G926" s="435"/>
      <c r="H926" s="435"/>
      <c r="I926" s="435"/>
      <c r="J926" s="435"/>
      <c r="K926" s="435"/>
      <c r="L926" s="435"/>
      <c r="M926" s="435"/>
      <c r="N926" s="435"/>
      <c r="O926" s="435"/>
      <c r="P926" s="435"/>
      <c r="Q926" s="435"/>
      <c r="R926" s="435"/>
      <c r="S926" s="435"/>
      <c r="T926" s="799"/>
      <c r="U926" s="4"/>
      <c r="V926" s="4"/>
      <c r="W926" s="4"/>
      <c r="X926" s="4"/>
      <c r="Y926" s="4"/>
      <c r="Z926" s="4"/>
    </row>
    <row r="927" spans="1:26" ht="15.75" customHeight="1">
      <c r="A927" s="4"/>
      <c r="B927" s="4"/>
      <c r="C927" s="4"/>
      <c r="D927" s="435"/>
      <c r="E927" s="435"/>
      <c r="F927" s="435"/>
      <c r="G927" s="435"/>
      <c r="H927" s="435"/>
      <c r="I927" s="435"/>
      <c r="J927" s="435"/>
      <c r="K927" s="435"/>
      <c r="L927" s="435"/>
      <c r="M927" s="435"/>
      <c r="N927" s="435"/>
      <c r="O927" s="435"/>
      <c r="P927" s="435"/>
      <c r="Q927" s="435"/>
      <c r="R927" s="435"/>
      <c r="S927" s="435"/>
      <c r="T927" s="799"/>
      <c r="U927" s="4"/>
      <c r="V927" s="4"/>
      <c r="W927" s="4"/>
      <c r="X927" s="4"/>
      <c r="Y927" s="4"/>
      <c r="Z927" s="4"/>
    </row>
    <row r="928" spans="1:26" ht="15.75" customHeight="1">
      <c r="A928" s="4"/>
      <c r="B928" s="4"/>
      <c r="C928" s="4"/>
      <c r="D928" s="435"/>
      <c r="E928" s="435"/>
      <c r="F928" s="435"/>
      <c r="G928" s="435"/>
      <c r="H928" s="435"/>
      <c r="I928" s="435"/>
      <c r="J928" s="435"/>
      <c r="K928" s="435"/>
      <c r="L928" s="435"/>
      <c r="M928" s="435"/>
      <c r="N928" s="435"/>
      <c r="O928" s="435"/>
      <c r="P928" s="435"/>
      <c r="Q928" s="435"/>
      <c r="R928" s="435"/>
      <c r="S928" s="435"/>
      <c r="T928" s="799"/>
      <c r="U928" s="4"/>
      <c r="V928" s="4"/>
      <c r="W928" s="4"/>
      <c r="X928" s="4"/>
      <c r="Y928" s="4"/>
      <c r="Z928" s="4"/>
    </row>
    <row r="929" spans="1:26" ht="15.75" customHeight="1">
      <c r="A929" s="4"/>
      <c r="B929" s="4"/>
      <c r="C929" s="4"/>
      <c r="D929" s="435"/>
      <c r="E929" s="435"/>
      <c r="F929" s="435"/>
      <c r="G929" s="435"/>
      <c r="H929" s="435"/>
      <c r="I929" s="435"/>
      <c r="J929" s="435"/>
      <c r="K929" s="435"/>
      <c r="L929" s="435"/>
      <c r="M929" s="435"/>
      <c r="N929" s="435"/>
      <c r="O929" s="435"/>
      <c r="P929" s="435"/>
      <c r="Q929" s="435"/>
      <c r="R929" s="435"/>
      <c r="S929" s="435"/>
      <c r="T929" s="799"/>
      <c r="U929" s="4"/>
      <c r="V929" s="4"/>
      <c r="W929" s="4"/>
      <c r="X929" s="4"/>
      <c r="Y929" s="4"/>
      <c r="Z929" s="4"/>
    </row>
    <row r="930" spans="1:26" ht="15.75" customHeight="1">
      <c r="A930" s="4"/>
      <c r="B930" s="4"/>
      <c r="C930" s="4"/>
      <c r="D930" s="435"/>
      <c r="E930" s="435"/>
      <c r="F930" s="435"/>
      <c r="G930" s="435"/>
      <c r="H930" s="435"/>
      <c r="I930" s="435"/>
      <c r="J930" s="435"/>
      <c r="K930" s="435"/>
      <c r="L930" s="435"/>
      <c r="M930" s="435"/>
      <c r="N930" s="435"/>
      <c r="O930" s="435"/>
      <c r="P930" s="435"/>
      <c r="Q930" s="435"/>
      <c r="R930" s="435"/>
      <c r="S930" s="435"/>
      <c r="T930" s="799"/>
      <c r="U930" s="4"/>
      <c r="V930" s="4"/>
      <c r="W930" s="4"/>
      <c r="X930" s="4"/>
      <c r="Y930" s="4"/>
      <c r="Z930" s="4"/>
    </row>
    <row r="931" spans="1:26" ht="15.75" customHeight="1">
      <c r="A931" s="4"/>
      <c r="B931" s="4"/>
      <c r="C931" s="4"/>
      <c r="D931" s="435"/>
      <c r="E931" s="435"/>
      <c r="F931" s="435"/>
      <c r="G931" s="435"/>
      <c r="H931" s="435"/>
      <c r="I931" s="435"/>
      <c r="J931" s="435"/>
      <c r="K931" s="435"/>
      <c r="L931" s="435"/>
      <c r="M931" s="435"/>
      <c r="N931" s="435"/>
      <c r="O931" s="435"/>
      <c r="P931" s="435"/>
      <c r="Q931" s="435"/>
      <c r="R931" s="435"/>
      <c r="S931" s="435"/>
      <c r="T931" s="799"/>
      <c r="U931" s="4"/>
      <c r="V931" s="4"/>
      <c r="W931" s="4"/>
      <c r="X931" s="4"/>
      <c r="Y931" s="4"/>
      <c r="Z931" s="4"/>
    </row>
    <row r="932" spans="1:26" ht="15.75" customHeight="1">
      <c r="A932" s="4"/>
      <c r="B932" s="4"/>
      <c r="C932" s="4"/>
      <c r="D932" s="435"/>
      <c r="E932" s="435"/>
      <c r="F932" s="435"/>
      <c r="G932" s="435"/>
      <c r="H932" s="435"/>
      <c r="I932" s="435"/>
      <c r="J932" s="435"/>
      <c r="K932" s="435"/>
      <c r="L932" s="435"/>
      <c r="M932" s="435"/>
      <c r="N932" s="435"/>
      <c r="O932" s="435"/>
      <c r="P932" s="435"/>
      <c r="Q932" s="435"/>
      <c r="R932" s="435"/>
      <c r="S932" s="435"/>
      <c r="T932" s="799"/>
      <c r="U932" s="4"/>
      <c r="V932" s="4"/>
      <c r="W932" s="4"/>
      <c r="X932" s="4"/>
      <c r="Y932" s="4"/>
      <c r="Z932" s="4"/>
    </row>
    <row r="933" spans="1:26" ht="15.75" customHeight="1">
      <c r="A933" s="4"/>
      <c r="B933" s="4"/>
      <c r="C933" s="4"/>
      <c r="D933" s="435"/>
      <c r="E933" s="435"/>
      <c r="F933" s="435"/>
      <c r="G933" s="435"/>
      <c r="H933" s="435"/>
      <c r="I933" s="435"/>
      <c r="J933" s="435"/>
      <c r="K933" s="435"/>
      <c r="L933" s="435"/>
      <c r="M933" s="435"/>
      <c r="N933" s="435"/>
      <c r="O933" s="435"/>
      <c r="P933" s="435"/>
      <c r="Q933" s="435"/>
      <c r="R933" s="435"/>
      <c r="S933" s="435"/>
      <c r="T933" s="799"/>
      <c r="U933" s="4"/>
      <c r="V933" s="4"/>
      <c r="W933" s="4"/>
      <c r="X933" s="4"/>
      <c r="Y933" s="4"/>
      <c r="Z933" s="4"/>
    </row>
    <row r="934" spans="1:26" ht="15.75" customHeight="1">
      <c r="A934" s="4"/>
      <c r="B934" s="4"/>
      <c r="C934" s="4"/>
      <c r="D934" s="435"/>
      <c r="E934" s="435"/>
      <c r="F934" s="435"/>
      <c r="G934" s="435"/>
      <c r="H934" s="435"/>
      <c r="I934" s="435"/>
      <c r="J934" s="435"/>
      <c r="K934" s="435"/>
      <c r="L934" s="435"/>
      <c r="M934" s="435"/>
      <c r="N934" s="435"/>
      <c r="O934" s="435"/>
      <c r="P934" s="435"/>
      <c r="Q934" s="435"/>
      <c r="R934" s="435"/>
      <c r="S934" s="435"/>
      <c r="T934" s="799"/>
      <c r="U934" s="4"/>
      <c r="V934" s="4"/>
      <c r="W934" s="4"/>
      <c r="X934" s="4"/>
      <c r="Y934" s="4"/>
      <c r="Z934" s="4"/>
    </row>
    <row r="935" spans="1:26" ht="15.75" customHeight="1">
      <c r="A935" s="4"/>
      <c r="B935" s="4"/>
      <c r="C935" s="4"/>
      <c r="D935" s="435"/>
      <c r="E935" s="435"/>
      <c r="F935" s="435"/>
      <c r="G935" s="435"/>
      <c r="H935" s="435"/>
      <c r="I935" s="435"/>
      <c r="J935" s="435"/>
      <c r="K935" s="435"/>
      <c r="L935" s="435"/>
      <c r="M935" s="435"/>
      <c r="N935" s="435"/>
      <c r="O935" s="435"/>
      <c r="P935" s="435"/>
      <c r="Q935" s="435"/>
      <c r="R935" s="435"/>
      <c r="S935" s="435"/>
      <c r="T935" s="799"/>
      <c r="U935" s="4"/>
      <c r="V935" s="4"/>
      <c r="W935" s="4"/>
      <c r="X935" s="4"/>
      <c r="Y935" s="4"/>
      <c r="Z935" s="4"/>
    </row>
    <row r="936" spans="1:26" ht="15.75" customHeight="1">
      <c r="A936" s="4"/>
      <c r="B936" s="4"/>
      <c r="C936" s="4"/>
      <c r="D936" s="435"/>
      <c r="E936" s="435"/>
      <c r="F936" s="435"/>
      <c r="G936" s="435"/>
      <c r="H936" s="435"/>
      <c r="I936" s="435"/>
      <c r="J936" s="435"/>
      <c r="K936" s="435"/>
      <c r="L936" s="435"/>
      <c r="M936" s="435"/>
      <c r="N936" s="435"/>
      <c r="O936" s="435"/>
      <c r="P936" s="435"/>
      <c r="Q936" s="435"/>
      <c r="R936" s="435"/>
      <c r="S936" s="435"/>
      <c r="T936" s="799"/>
      <c r="U936" s="4"/>
      <c r="V936" s="4"/>
      <c r="W936" s="4"/>
      <c r="X936" s="4"/>
      <c r="Y936" s="4"/>
      <c r="Z936" s="4"/>
    </row>
    <row r="937" spans="1:26" ht="15.75" customHeight="1">
      <c r="A937" s="4"/>
      <c r="B937" s="4"/>
      <c r="C937" s="4"/>
      <c r="D937" s="435"/>
      <c r="E937" s="435"/>
      <c r="F937" s="435"/>
      <c r="G937" s="435"/>
      <c r="H937" s="435"/>
      <c r="I937" s="435"/>
      <c r="J937" s="435"/>
      <c r="K937" s="435"/>
      <c r="L937" s="435"/>
      <c r="M937" s="435"/>
      <c r="N937" s="435"/>
      <c r="O937" s="435"/>
      <c r="P937" s="435"/>
      <c r="Q937" s="435"/>
      <c r="R937" s="435"/>
      <c r="S937" s="435"/>
      <c r="T937" s="799"/>
      <c r="U937" s="4"/>
      <c r="V937" s="4"/>
      <c r="W937" s="4"/>
      <c r="X937" s="4"/>
      <c r="Y937" s="4"/>
      <c r="Z937" s="4"/>
    </row>
    <row r="938" spans="1:26" ht="15.75" customHeight="1">
      <c r="A938" s="4"/>
      <c r="B938" s="4"/>
      <c r="C938" s="4"/>
      <c r="D938" s="435"/>
      <c r="E938" s="435"/>
      <c r="F938" s="435"/>
      <c r="G938" s="435"/>
      <c r="H938" s="435"/>
      <c r="I938" s="435"/>
      <c r="J938" s="435"/>
      <c r="K938" s="435"/>
      <c r="L938" s="435"/>
      <c r="M938" s="435"/>
      <c r="N938" s="435"/>
      <c r="O938" s="435"/>
      <c r="P938" s="435"/>
      <c r="Q938" s="435"/>
      <c r="R938" s="435"/>
      <c r="S938" s="435"/>
      <c r="T938" s="799"/>
      <c r="U938" s="4"/>
      <c r="V938" s="4"/>
      <c r="W938" s="4"/>
      <c r="X938" s="4"/>
      <c r="Y938" s="4"/>
      <c r="Z938" s="4"/>
    </row>
    <row r="939" spans="1:26" ht="15.75" customHeight="1">
      <c r="A939" s="4"/>
      <c r="B939" s="4"/>
      <c r="C939" s="4"/>
      <c r="D939" s="435"/>
      <c r="E939" s="435"/>
      <c r="F939" s="435"/>
      <c r="G939" s="435"/>
      <c r="H939" s="435"/>
      <c r="I939" s="435"/>
      <c r="J939" s="435"/>
      <c r="K939" s="435"/>
      <c r="L939" s="435"/>
      <c r="M939" s="435"/>
      <c r="N939" s="435"/>
      <c r="O939" s="435"/>
      <c r="P939" s="435"/>
      <c r="Q939" s="435"/>
      <c r="R939" s="435"/>
      <c r="S939" s="435"/>
      <c r="T939" s="799"/>
      <c r="U939" s="4"/>
      <c r="V939" s="4"/>
      <c r="W939" s="4"/>
      <c r="X939" s="4"/>
      <c r="Y939" s="4"/>
      <c r="Z939" s="4"/>
    </row>
    <row r="940" spans="1:26" ht="15.75" customHeight="1">
      <c r="A940" s="4"/>
      <c r="B940" s="4"/>
      <c r="C940" s="4"/>
      <c r="D940" s="435"/>
      <c r="E940" s="435"/>
      <c r="F940" s="435"/>
      <c r="G940" s="435"/>
      <c r="H940" s="435"/>
      <c r="I940" s="435"/>
      <c r="J940" s="435"/>
      <c r="K940" s="435"/>
      <c r="L940" s="435"/>
      <c r="M940" s="435"/>
      <c r="N940" s="435"/>
      <c r="O940" s="435"/>
      <c r="P940" s="435"/>
      <c r="Q940" s="435"/>
      <c r="R940" s="435"/>
      <c r="S940" s="435"/>
      <c r="T940" s="799"/>
      <c r="U940" s="4"/>
      <c r="V940" s="4"/>
      <c r="W940" s="4"/>
      <c r="X940" s="4"/>
      <c r="Y940" s="4"/>
      <c r="Z940" s="4"/>
    </row>
    <row r="941" spans="1:26" ht="15.75" customHeight="1">
      <c r="A941" s="4"/>
      <c r="B941" s="4"/>
      <c r="C941" s="4"/>
      <c r="D941" s="435"/>
      <c r="E941" s="435"/>
      <c r="F941" s="435"/>
      <c r="G941" s="435"/>
      <c r="H941" s="435"/>
      <c r="I941" s="435"/>
      <c r="J941" s="435"/>
      <c r="K941" s="435"/>
      <c r="L941" s="435"/>
      <c r="M941" s="435"/>
      <c r="N941" s="435"/>
      <c r="O941" s="435"/>
      <c r="P941" s="435"/>
      <c r="Q941" s="435"/>
      <c r="R941" s="435"/>
      <c r="S941" s="435"/>
      <c r="T941" s="799"/>
      <c r="U941" s="4"/>
      <c r="V941" s="4"/>
      <c r="W941" s="4"/>
      <c r="X941" s="4"/>
      <c r="Y941" s="4"/>
      <c r="Z941" s="4"/>
    </row>
    <row r="942" spans="1:26" ht="15.75" customHeight="1">
      <c r="A942" s="4"/>
      <c r="B942" s="4"/>
      <c r="C942" s="4"/>
      <c r="D942" s="435"/>
      <c r="E942" s="435"/>
      <c r="F942" s="435"/>
      <c r="G942" s="435"/>
      <c r="H942" s="435"/>
      <c r="I942" s="435"/>
      <c r="J942" s="435"/>
      <c r="K942" s="435"/>
      <c r="L942" s="435"/>
      <c r="M942" s="435"/>
      <c r="N942" s="435"/>
      <c r="O942" s="435"/>
      <c r="P942" s="435"/>
      <c r="Q942" s="435"/>
      <c r="R942" s="435"/>
      <c r="S942" s="435"/>
      <c r="T942" s="799"/>
      <c r="U942" s="4"/>
      <c r="V942" s="4"/>
      <c r="W942" s="4"/>
      <c r="X942" s="4"/>
      <c r="Y942" s="4"/>
      <c r="Z942" s="4"/>
    </row>
    <row r="943" spans="1:26" ht="15.75" customHeight="1">
      <c r="A943" s="4"/>
      <c r="B943" s="4"/>
      <c r="C943" s="4"/>
      <c r="D943" s="435"/>
      <c r="E943" s="435"/>
      <c r="F943" s="435"/>
      <c r="G943" s="435"/>
      <c r="H943" s="435"/>
      <c r="I943" s="435"/>
      <c r="J943" s="435"/>
      <c r="K943" s="435"/>
      <c r="L943" s="435"/>
      <c r="M943" s="435"/>
      <c r="N943" s="435"/>
      <c r="O943" s="435"/>
      <c r="P943" s="435"/>
      <c r="Q943" s="435"/>
      <c r="R943" s="435"/>
      <c r="S943" s="435"/>
      <c r="T943" s="799"/>
      <c r="U943" s="4"/>
      <c r="V943" s="4"/>
      <c r="W943" s="4"/>
      <c r="X943" s="4"/>
      <c r="Y943" s="4"/>
      <c r="Z943" s="4"/>
    </row>
    <row r="944" spans="1:26" ht="15.75" customHeight="1">
      <c r="A944" s="4"/>
      <c r="B944" s="4"/>
      <c r="C944" s="4"/>
      <c r="D944" s="435"/>
      <c r="E944" s="435"/>
      <c r="F944" s="435"/>
      <c r="G944" s="435"/>
      <c r="H944" s="435"/>
      <c r="I944" s="435"/>
      <c r="J944" s="435"/>
      <c r="K944" s="435"/>
      <c r="L944" s="435"/>
      <c r="M944" s="435"/>
      <c r="N944" s="435"/>
      <c r="O944" s="435"/>
      <c r="P944" s="435"/>
      <c r="Q944" s="435"/>
      <c r="R944" s="435"/>
      <c r="S944" s="435"/>
      <c r="T944" s="799"/>
      <c r="U944" s="4"/>
      <c r="V944" s="4"/>
      <c r="W944" s="4"/>
      <c r="X944" s="4"/>
      <c r="Y944" s="4"/>
      <c r="Z944" s="4"/>
    </row>
    <row r="945" spans="1:26" ht="15.75" customHeight="1">
      <c r="A945" s="4"/>
      <c r="B945" s="4"/>
      <c r="C945" s="4"/>
      <c r="D945" s="435"/>
      <c r="E945" s="435"/>
      <c r="F945" s="435"/>
      <c r="G945" s="435"/>
      <c r="H945" s="435"/>
      <c r="I945" s="435"/>
      <c r="J945" s="435"/>
      <c r="K945" s="435"/>
      <c r="L945" s="435"/>
      <c r="M945" s="435"/>
      <c r="N945" s="435"/>
      <c r="O945" s="435"/>
      <c r="P945" s="435"/>
      <c r="Q945" s="435"/>
      <c r="R945" s="435"/>
      <c r="S945" s="435"/>
      <c r="T945" s="799"/>
      <c r="U945" s="4"/>
      <c r="V945" s="4"/>
      <c r="W945" s="4"/>
      <c r="X945" s="4"/>
      <c r="Y945" s="4"/>
      <c r="Z945" s="4"/>
    </row>
    <row r="946" spans="1:26" ht="15.75" customHeight="1">
      <c r="A946" s="4"/>
      <c r="B946" s="4"/>
      <c r="C946" s="4"/>
      <c r="D946" s="435"/>
      <c r="E946" s="435"/>
      <c r="F946" s="435"/>
      <c r="G946" s="435"/>
      <c r="H946" s="435"/>
      <c r="I946" s="435"/>
      <c r="J946" s="435"/>
      <c r="K946" s="435"/>
      <c r="L946" s="435"/>
      <c r="M946" s="435"/>
      <c r="N946" s="435"/>
      <c r="O946" s="435"/>
      <c r="P946" s="435"/>
      <c r="Q946" s="435"/>
      <c r="R946" s="435"/>
      <c r="S946" s="435"/>
      <c r="T946" s="799"/>
      <c r="U946" s="4"/>
      <c r="V946" s="4"/>
      <c r="W946" s="4"/>
      <c r="X946" s="4"/>
      <c r="Y946" s="4"/>
      <c r="Z946" s="4"/>
    </row>
    <row r="947" spans="1:26" ht="15.75" customHeight="1">
      <c r="A947" s="4"/>
      <c r="B947" s="4"/>
      <c r="C947" s="4"/>
      <c r="D947" s="435"/>
      <c r="E947" s="435"/>
      <c r="F947" s="435"/>
      <c r="G947" s="435"/>
      <c r="H947" s="435"/>
      <c r="I947" s="435"/>
      <c r="J947" s="435"/>
      <c r="K947" s="435"/>
      <c r="L947" s="435"/>
      <c r="M947" s="435"/>
      <c r="N947" s="435"/>
      <c r="O947" s="435"/>
      <c r="P947" s="435"/>
      <c r="Q947" s="435"/>
      <c r="R947" s="435"/>
      <c r="S947" s="435"/>
      <c r="T947" s="799"/>
      <c r="U947" s="4"/>
      <c r="V947" s="4"/>
      <c r="W947" s="4"/>
      <c r="X947" s="4"/>
      <c r="Y947" s="4"/>
      <c r="Z947" s="4"/>
    </row>
    <row r="948" spans="1:26" ht="15.75" customHeight="1">
      <c r="A948" s="4"/>
      <c r="B948" s="4"/>
      <c r="C948" s="4"/>
      <c r="D948" s="435"/>
      <c r="E948" s="435"/>
      <c r="F948" s="435"/>
      <c r="G948" s="435"/>
      <c r="H948" s="435"/>
      <c r="I948" s="435"/>
      <c r="J948" s="435"/>
      <c r="K948" s="435"/>
      <c r="L948" s="435"/>
      <c r="M948" s="435"/>
      <c r="N948" s="435"/>
      <c r="O948" s="435"/>
      <c r="P948" s="435"/>
      <c r="Q948" s="435"/>
      <c r="R948" s="435"/>
      <c r="S948" s="435"/>
      <c r="T948" s="799"/>
      <c r="U948" s="4"/>
      <c r="V948" s="4"/>
      <c r="W948" s="4"/>
      <c r="X948" s="4"/>
      <c r="Y948" s="4"/>
      <c r="Z948" s="4"/>
    </row>
    <row r="949" spans="1:26" ht="15.75" customHeight="1">
      <c r="A949" s="4"/>
      <c r="B949" s="4"/>
      <c r="C949" s="4"/>
      <c r="D949" s="435"/>
      <c r="E949" s="435"/>
      <c r="F949" s="435"/>
      <c r="G949" s="435"/>
      <c r="H949" s="435"/>
      <c r="I949" s="435"/>
      <c r="J949" s="435"/>
      <c r="K949" s="435"/>
      <c r="L949" s="435"/>
      <c r="M949" s="435"/>
      <c r="N949" s="435"/>
      <c r="O949" s="435"/>
      <c r="P949" s="435"/>
      <c r="Q949" s="435"/>
      <c r="R949" s="435"/>
      <c r="S949" s="435"/>
      <c r="T949" s="799"/>
      <c r="U949" s="4"/>
      <c r="V949" s="4"/>
      <c r="W949" s="4"/>
      <c r="X949" s="4"/>
      <c r="Y949" s="4"/>
      <c r="Z949" s="4"/>
    </row>
    <row r="950" spans="1:26" ht="15.75" customHeight="1">
      <c r="A950" s="4"/>
      <c r="B950" s="4"/>
      <c r="C950" s="4"/>
      <c r="D950" s="435"/>
      <c r="E950" s="435"/>
      <c r="F950" s="435"/>
      <c r="G950" s="435"/>
      <c r="H950" s="435"/>
      <c r="I950" s="435"/>
      <c r="J950" s="435"/>
      <c r="K950" s="435"/>
      <c r="L950" s="435"/>
      <c r="M950" s="435"/>
      <c r="N950" s="435"/>
      <c r="O950" s="435"/>
      <c r="P950" s="435"/>
      <c r="Q950" s="435"/>
      <c r="R950" s="435"/>
      <c r="S950" s="435"/>
      <c r="T950" s="799"/>
      <c r="U950" s="4"/>
      <c r="V950" s="4"/>
      <c r="W950" s="4"/>
      <c r="X950" s="4"/>
      <c r="Y950" s="4"/>
      <c r="Z950" s="4"/>
    </row>
    <row r="951" spans="1:26" ht="15.75" customHeight="1">
      <c r="A951" s="4"/>
      <c r="B951" s="4"/>
      <c r="C951" s="4"/>
      <c r="D951" s="435"/>
      <c r="E951" s="435"/>
      <c r="F951" s="435"/>
      <c r="G951" s="435"/>
      <c r="H951" s="435"/>
      <c r="I951" s="435"/>
      <c r="J951" s="435"/>
      <c r="K951" s="435"/>
      <c r="L951" s="435"/>
      <c r="M951" s="435"/>
      <c r="N951" s="435"/>
      <c r="O951" s="435"/>
      <c r="P951" s="435"/>
      <c r="Q951" s="435"/>
      <c r="R951" s="435"/>
      <c r="S951" s="435"/>
      <c r="T951" s="799"/>
      <c r="U951" s="4"/>
      <c r="V951" s="4"/>
      <c r="W951" s="4"/>
      <c r="X951" s="4"/>
      <c r="Y951" s="4"/>
      <c r="Z951" s="4"/>
    </row>
    <row r="952" spans="1:26" ht="15.75" customHeight="1">
      <c r="A952" s="4"/>
      <c r="B952" s="4"/>
      <c r="C952" s="4"/>
      <c r="D952" s="435"/>
      <c r="E952" s="435"/>
      <c r="F952" s="435"/>
      <c r="G952" s="435"/>
      <c r="H952" s="435"/>
      <c r="I952" s="435"/>
      <c r="J952" s="435"/>
      <c r="K952" s="435"/>
      <c r="L952" s="435"/>
      <c r="M952" s="435"/>
      <c r="N952" s="435"/>
      <c r="O952" s="435"/>
      <c r="P952" s="435"/>
      <c r="Q952" s="435"/>
      <c r="R952" s="435"/>
      <c r="S952" s="435"/>
      <c r="T952" s="799"/>
      <c r="U952" s="4"/>
      <c r="V952" s="4"/>
      <c r="W952" s="4"/>
      <c r="X952" s="4"/>
      <c r="Y952" s="4"/>
      <c r="Z952" s="4"/>
    </row>
    <row r="953" spans="1:26" ht="15.75" customHeight="1">
      <c r="A953" s="4"/>
      <c r="B953" s="4"/>
      <c r="C953" s="4"/>
      <c r="D953" s="435"/>
      <c r="E953" s="435"/>
      <c r="F953" s="435"/>
      <c r="G953" s="435"/>
      <c r="H953" s="435"/>
      <c r="I953" s="435"/>
      <c r="J953" s="435"/>
      <c r="K953" s="435"/>
      <c r="L953" s="435"/>
      <c r="M953" s="435"/>
      <c r="N953" s="435"/>
      <c r="O953" s="435"/>
      <c r="P953" s="435"/>
      <c r="Q953" s="435"/>
      <c r="R953" s="435"/>
      <c r="S953" s="435"/>
      <c r="T953" s="799"/>
      <c r="U953" s="4"/>
      <c r="V953" s="4"/>
      <c r="W953" s="4"/>
      <c r="X953" s="4"/>
      <c r="Y953" s="4"/>
      <c r="Z953" s="4"/>
    </row>
    <row r="954" spans="1:26" ht="15.75" customHeight="1">
      <c r="A954" s="4"/>
      <c r="B954" s="4"/>
      <c r="C954" s="4"/>
      <c r="D954" s="435"/>
      <c r="E954" s="435"/>
      <c r="F954" s="435"/>
      <c r="G954" s="435"/>
      <c r="H954" s="435"/>
      <c r="I954" s="435"/>
      <c r="J954" s="435"/>
      <c r="K954" s="435"/>
      <c r="L954" s="435"/>
      <c r="M954" s="435"/>
      <c r="N954" s="435"/>
      <c r="O954" s="435"/>
      <c r="P954" s="435"/>
      <c r="Q954" s="435"/>
      <c r="R954" s="435"/>
      <c r="S954" s="435"/>
      <c r="T954" s="799"/>
      <c r="U954" s="4"/>
      <c r="V954" s="4"/>
      <c r="W954" s="4"/>
      <c r="X954" s="4"/>
      <c r="Y954" s="4"/>
      <c r="Z954" s="4"/>
    </row>
    <row r="955" spans="1:26" ht="15.75" customHeight="1">
      <c r="A955" s="4"/>
      <c r="B955" s="4"/>
      <c r="C955" s="4"/>
      <c r="D955" s="435"/>
      <c r="E955" s="435"/>
      <c r="F955" s="435"/>
      <c r="G955" s="435"/>
      <c r="H955" s="435"/>
      <c r="I955" s="435"/>
      <c r="J955" s="435"/>
      <c r="K955" s="435"/>
      <c r="L955" s="435"/>
      <c r="M955" s="435"/>
      <c r="N955" s="435"/>
      <c r="O955" s="435"/>
      <c r="P955" s="435"/>
      <c r="Q955" s="435"/>
      <c r="R955" s="435"/>
      <c r="S955" s="435"/>
      <c r="T955" s="799"/>
      <c r="U955" s="4"/>
      <c r="V955" s="4"/>
      <c r="W955" s="4"/>
      <c r="X955" s="4"/>
      <c r="Y955" s="4"/>
      <c r="Z955" s="4"/>
    </row>
    <row r="956" spans="1:26" ht="15.75" customHeight="1">
      <c r="A956" s="4"/>
      <c r="B956" s="4"/>
      <c r="C956" s="4"/>
      <c r="D956" s="435"/>
      <c r="E956" s="435"/>
      <c r="F956" s="435"/>
      <c r="G956" s="435"/>
      <c r="H956" s="435"/>
      <c r="I956" s="435"/>
      <c r="J956" s="435"/>
      <c r="K956" s="435"/>
      <c r="L956" s="435"/>
      <c r="M956" s="435"/>
      <c r="N956" s="435"/>
      <c r="O956" s="435"/>
      <c r="P956" s="435"/>
      <c r="Q956" s="435"/>
      <c r="R956" s="435"/>
      <c r="S956" s="435"/>
      <c r="T956" s="799"/>
      <c r="U956" s="4"/>
      <c r="V956" s="4"/>
      <c r="W956" s="4"/>
      <c r="X956" s="4"/>
      <c r="Y956" s="4"/>
      <c r="Z956" s="4"/>
    </row>
    <row r="957" spans="1:26" ht="15.75" customHeight="1">
      <c r="A957" s="4"/>
      <c r="B957" s="4"/>
      <c r="C957" s="4"/>
      <c r="D957" s="435"/>
      <c r="E957" s="435"/>
      <c r="F957" s="435"/>
      <c r="G957" s="435"/>
      <c r="H957" s="435"/>
      <c r="I957" s="435"/>
      <c r="J957" s="435"/>
      <c r="K957" s="435"/>
      <c r="L957" s="435"/>
      <c r="M957" s="435"/>
      <c r="N957" s="435"/>
      <c r="O957" s="435"/>
      <c r="P957" s="435"/>
      <c r="Q957" s="435"/>
      <c r="R957" s="435"/>
      <c r="S957" s="435"/>
      <c r="T957" s="799"/>
      <c r="U957" s="4"/>
      <c r="V957" s="4"/>
      <c r="W957" s="4"/>
      <c r="X957" s="4"/>
      <c r="Y957" s="4"/>
      <c r="Z957" s="4"/>
    </row>
    <row r="958" spans="1:26" ht="15.75" customHeight="1">
      <c r="A958" s="4"/>
      <c r="B958" s="4"/>
      <c r="C958" s="4"/>
      <c r="D958" s="435"/>
      <c r="E958" s="435"/>
      <c r="F958" s="435"/>
      <c r="G958" s="435"/>
      <c r="H958" s="435"/>
      <c r="I958" s="435"/>
      <c r="J958" s="435"/>
      <c r="K958" s="435"/>
      <c r="L958" s="435"/>
      <c r="M958" s="435"/>
      <c r="N958" s="435"/>
      <c r="O958" s="435"/>
      <c r="P958" s="435"/>
      <c r="Q958" s="435"/>
      <c r="R958" s="435"/>
      <c r="S958" s="435"/>
      <c r="T958" s="799"/>
      <c r="U958" s="4"/>
      <c r="V958" s="4"/>
      <c r="W958" s="4"/>
      <c r="X958" s="4"/>
      <c r="Y958" s="4"/>
      <c r="Z958" s="4"/>
    </row>
    <row r="959" spans="1:26" ht="15.75" customHeight="1">
      <c r="A959" s="4"/>
      <c r="B959" s="4"/>
      <c r="C959" s="4"/>
      <c r="D959" s="435"/>
      <c r="E959" s="435"/>
      <c r="F959" s="435"/>
      <c r="G959" s="435"/>
      <c r="H959" s="435"/>
      <c r="I959" s="435"/>
      <c r="J959" s="435"/>
      <c r="K959" s="435"/>
      <c r="L959" s="435"/>
      <c r="M959" s="435"/>
      <c r="N959" s="435"/>
      <c r="O959" s="435"/>
      <c r="P959" s="435"/>
      <c r="Q959" s="435"/>
      <c r="R959" s="435"/>
      <c r="S959" s="435"/>
      <c r="T959" s="799"/>
      <c r="U959" s="4"/>
      <c r="V959" s="4"/>
      <c r="W959" s="4"/>
      <c r="X959" s="4"/>
      <c r="Y959" s="4"/>
      <c r="Z959" s="4"/>
    </row>
    <row r="960" spans="1:26" ht="15.75" customHeight="1">
      <c r="A960" s="4"/>
      <c r="B960" s="4"/>
      <c r="C960" s="4"/>
      <c r="D960" s="435"/>
      <c r="E960" s="435"/>
      <c r="F960" s="435"/>
      <c r="G960" s="435"/>
      <c r="H960" s="435"/>
      <c r="I960" s="435"/>
      <c r="J960" s="435"/>
      <c r="K960" s="435"/>
      <c r="L960" s="435"/>
      <c r="M960" s="435"/>
      <c r="N960" s="435"/>
      <c r="O960" s="435"/>
      <c r="P960" s="435"/>
      <c r="Q960" s="435"/>
      <c r="R960" s="435"/>
      <c r="S960" s="435"/>
      <c r="T960" s="799"/>
      <c r="U960" s="4"/>
      <c r="V960" s="4"/>
      <c r="W960" s="4"/>
      <c r="X960" s="4"/>
      <c r="Y960" s="4"/>
      <c r="Z960" s="4"/>
    </row>
    <row r="961" spans="1:26" ht="15.75" customHeight="1">
      <c r="A961" s="4"/>
      <c r="B961" s="4"/>
      <c r="C961" s="4"/>
      <c r="D961" s="435"/>
      <c r="E961" s="435"/>
      <c r="F961" s="435"/>
      <c r="G961" s="435"/>
      <c r="H961" s="435"/>
      <c r="I961" s="435"/>
      <c r="J961" s="435"/>
      <c r="K961" s="435"/>
      <c r="L961" s="435"/>
      <c r="M961" s="435"/>
      <c r="N961" s="435"/>
      <c r="O961" s="435"/>
      <c r="P961" s="435"/>
      <c r="Q961" s="435"/>
      <c r="R961" s="435"/>
      <c r="S961" s="435"/>
      <c r="T961" s="799"/>
      <c r="U961" s="4"/>
      <c r="V961" s="4"/>
      <c r="W961" s="4"/>
      <c r="X961" s="4"/>
      <c r="Y961" s="4"/>
      <c r="Z961" s="4"/>
    </row>
    <row r="962" spans="1:26" ht="15.75" customHeight="1">
      <c r="A962" s="4"/>
      <c r="B962" s="4"/>
      <c r="C962" s="4"/>
      <c r="D962" s="435"/>
      <c r="E962" s="435"/>
      <c r="F962" s="435"/>
      <c r="G962" s="435"/>
      <c r="H962" s="435"/>
      <c r="I962" s="435"/>
      <c r="J962" s="435"/>
      <c r="K962" s="435"/>
      <c r="L962" s="435"/>
      <c r="M962" s="435"/>
      <c r="N962" s="435"/>
      <c r="O962" s="435"/>
      <c r="P962" s="435"/>
      <c r="Q962" s="435"/>
      <c r="R962" s="435"/>
      <c r="S962" s="435"/>
      <c r="T962" s="799"/>
      <c r="U962" s="4"/>
      <c r="V962" s="4"/>
      <c r="W962" s="4"/>
      <c r="X962" s="4"/>
      <c r="Y962" s="4"/>
      <c r="Z962" s="4"/>
    </row>
    <row r="963" spans="1:26" ht="15.75" customHeight="1">
      <c r="A963" s="4"/>
      <c r="B963" s="4"/>
      <c r="C963" s="4"/>
      <c r="D963" s="435"/>
      <c r="E963" s="435"/>
      <c r="F963" s="435"/>
      <c r="G963" s="435"/>
      <c r="H963" s="435"/>
      <c r="I963" s="435"/>
      <c r="J963" s="435"/>
      <c r="K963" s="435"/>
      <c r="L963" s="435"/>
      <c r="M963" s="435"/>
      <c r="N963" s="435"/>
      <c r="O963" s="435"/>
      <c r="P963" s="435"/>
      <c r="Q963" s="435"/>
      <c r="R963" s="435"/>
      <c r="S963" s="435"/>
      <c r="T963" s="799"/>
      <c r="U963" s="4"/>
      <c r="V963" s="4"/>
      <c r="W963" s="4"/>
      <c r="X963" s="4"/>
      <c r="Y963" s="4"/>
      <c r="Z963" s="4"/>
    </row>
    <row r="964" spans="1:26" ht="15.75" customHeight="1">
      <c r="A964" s="4"/>
      <c r="B964" s="4"/>
      <c r="C964" s="4"/>
      <c r="D964" s="435"/>
      <c r="E964" s="435"/>
      <c r="F964" s="435"/>
      <c r="G964" s="435"/>
      <c r="H964" s="435"/>
      <c r="I964" s="435"/>
      <c r="J964" s="435"/>
      <c r="K964" s="435"/>
      <c r="L964" s="435"/>
      <c r="M964" s="435"/>
      <c r="N964" s="435"/>
      <c r="O964" s="435"/>
      <c r="P964" s="435"/>
      <c r="Q964" s="435"/>
      <c r="R964" s="435"/>
      <c r="S964" s="435"/>
      <c r="T964" s="799"/>
      <c r="U964" s="4"/>
      <c r="V964" s="4"/>
      <c r="W964" s="4"/>
      <c r="X964" s="4"/>
      <c r="Y964" s="4"/>
      <c r="Z964" s="4"/>
    </row>
    <row r="965" spans="1:26" ht="15.75" customHeight="1">
      <c r="A965" s="4"/>
      <c r="B965" s="4"/>
      <c r="C965" s="4"/>
      <c r="D965" s="435"/>
      <c r="E965" s="435"/>
      <c r="F965" s="435"/>
      <c r="G965" s="435"/>
      <c r="H965" s="435"/>
      <c r="I965" s="435"/>
      <c r="J965" s="435"/>
      <c r="K965" s="435"/>
      <c r="L965" s="435"/>
      <c r="M965" s="435"/>
      <c r="N965" s="435"/>
      <c r="O965" s="435"/>
      <c r="P965" s="435"/>
      <c r="Q965" s="435"/>
      <c r="R965" s="435"/>
      <c r="S965" s="435"/>
      <c r="T965" s="799"/>
      <c r="U965" s="4"/>
      <c r="V965" s="4"/>
      <c r="W965" s="4"/>
      <c r="X965" s="4"/>
      <c r="Y965" s="4"/>
      <c r="Z965" s="4"/>
    </row>
    <row r="966" spans="1:26" ht="15.75" customHeight="1">
      <c r="A966" s="4"/>
      <c r="B966" s="4"/>
      <c r="C966" s="4"/>
      <c r="D966" s="435"/>
      <c r="E966" s="435"/>
      <c r="F966" s="435"/>
      <c r="G966" s="435"/>
      <c r="H966" s="435"/>
      <c r="I966" s="435"/>
      <c r="J966" s="435"/>
      <c r="K966" s="435"/>
      <c r="L966" s="435"/>
      <c r="M966" s="435"/>
      <c r="N966" s="435"/>
      <c r="O966" s="435"/>
      <c r="P966" s="435"/>
      <c r="Q966" s="435"/>
      <c r="R966" s="435"/>
      <c r="S966" s="435"/>
      <c r="T966" s="799"/>
      <c r="U966" s="4"/>
      <c r="V966" s="4"/>
      <c r="W966" s="4"/>
      <c r="X966" s="4"/>
      <c r="Y966" s="4"/>
      <c r="Z966" s="4"/>
    </row>
    <row r="967" spans="1:26" ht="15.75" customHeight="1">
      <c r="A967" s="4"/>
      <c r="B967" s="4"/>
      <c r="C967" s="4"/>
      <c r="D967" s="435"/>
      <c r="E967" s="435"/>
      <c r="F967" s="435"/>
      <c r="G967" s="435"/>
      <c r="H967" s="435"/>
      <c r="I967" s="435"/>
      <c r="J967" s="435"/>
      <c r="K967" s="435"/>
      <c r="L967" s="435"/>
      <c r="M967" s="435"/>
      <c r="N967" s="435"/>
      <c r="O967" s="435"/>
      <c r="P967" s="435"/>
      <c r="Q967" s="435"/>
      <c r="R967" s="435"/>
      <c r="S967" s="435"/>
      <c r="T967" s="799"/>
      <c r="U967" s="4"/>
      <c r="V967" s="4"/>
      <c r="W967" s="4"/>
      <c r="X967" s="4"/>
      <c r="Y967" s="4"/>
      <c r="Z967" s="4"/>
    </row>
    <row r="968" spans="1:26" ht="15.75" customHeight="1">
      <c r="A968" s="4"/>
      <c r="B968" s="4"/>
      <c r="C968" s="4"/>
      <c r="D968" s="435"/>
      <c r="E968" s="435"/>
      <c r="F968" s="435"/>
      <c r="G968" s="435"/>
      <c r="H968" s="435"/>
      <c r="I968" s="435"/>
      <c r="J968" s="435"/>
      <c r="K968" s="435"/>
      <c r="L968" s="435"/>
      <c r="M968" s="435"/>
      <c r="N968" s="435"/>
      <c r="O968" s="435"/>
      <c r="P968" s="435"/>
      <c r="Q968" s="435"/>
      <c r="R968" s="435"/>
      <c r="S968" s="435"/>
      <c r="T968" s="799"/>
      <c r="U968" s="4"/>
      <c r="V968" s="4"/>
      <c r="W968" s="4"/>
      <c r="X968" s="4"/>
      <c r="Y968" s="4"/>
      <c r="Z968" s="4"/>
    </row>
    <row r="969" spans="1:26" ht="15.75" customHeight="1">
      <c r="A969" s="4"/>
      <c r="B969" s="4"/>
      <c r="C969" s="4"/>
      <c r="D969" s="435"/>
      <c r="E969" s="435"/>
      <c r="F969" s="435"/>
      <c r="G969" s="435"/>
      <c r="H969" s="435"/>
      <c r="I969" s="435"/>
      <c r="J969" s="435"/>
      <c r="K969" s="435"/>
      <c r="L969" s="435"/>
      <c r="M969" s="435"/>
      <c r="N969" s="435"/>
      <c r="O969" s="435"/>
      <c r="P969" s="435"/>
      <c r="Q969" s="435"/>
      <c r="R969" s="435"/>
      <c r="S969" s="435"/>
      <c r="T969" s="799"/>
      <c r="U969" s="4"/>
      <c r="V969" s="4"/>
      <c r="W969" s="4"/>
      <c r="X969" s="4"/>
      <c r="Y969" s="4"/>
      <c r="Z969" s="4"/>
    </row>
    <row r="970" spans="1:26" ht="15.75" customHeight="1">
      <c r="A970" s="4"/>
      <c r="B970" s="4"/>
      <c r="C970" s="4"/>
      <c r="D970" s="435"/>
      <c r="E970" s="435"/>
      <c r="F970" s="435"/>
      <c r="G970" s="435"/>
      <c r="H970" s="435"/>
      <c r="I970" s="435"/>
      <c r="J970" s="435"/>
      <c r="K970" s="435"/>
      <c r="L970" s="435"/>
      <c r="M970" s="435"/>
      <c r="N970" s="435"/>
      <c r="O970" s="435"/>
      <c r="P970" s="435"/>
      <c r="Q970" s="435"/>
      <c r="R970" s="435"/>
      <c r="S970" s="435"/>
      <c r="T970" s="799"/>
      <c r="U970" s="4"/>
      <c r="V970" s="4"/>
      <c r="W970" s="4"/>
      <c r="X970" s="4"/>
      <c r="Y970" s="4"/>
      <c r="Z970" s="4"/>
    </row>
    <row r="971" spans="1:26" ht="15.75" customHeight="1">
      <c r="A971" s="4"/>
      <c r="B971" s="4"/>
      <c r="C971" s="4"/>
      <c r="D971" s="435"/>
      <c r="E971" s="435"/>
      <c r="F971" s="435"/>
      <c r="G971" s="435"/>
      <c r="H971" s="435"/>
      <c r="I971" s="435"/>
      <c r="J971" s="435"/>
      <c r="K971" s="435"/>
      <c r="L971" s="435"/>
      <c r="M971" s="435"/>
      <c r="N971" s="435"/>
      <c r="O971" s="435"/>
      <c r="P971" s="435"/>
      <c r="Q971" s="435"/>
      <c r="R971" s="435"/>
      <c r="S971" s="435"/>
      <c r="T971" s="799"/>
      <c r="U971" s="4"/>
      <c r="V971" s="4"/>
      <c r="W971" s="4"/>
      <c r="X971" s="4"/>
      <c r="Y971" s="4"/>
      <c r="Z971" s="4"/>
    </row>
    <row r="972" spans="1:26" ht="15.75" customHeight="1">
      <c r="A972" s="4"/>
      <c r="B972" s="4"/>
      <c r="C972" s="4"/>
      <c r="D972" s="435"/>
      <c r="E972" s="435"/>
      <c r="F972" s="435"/>
      <c r="G972" s="435"/>
      <c r="H972" s="435"/>
      <c r="I972" s="435"/>
      <c r="J972" s="435"/>
      <c r="K972" s="435"/>
      <c r="L972" s="435"/>
      <c r="M972" s="435"/>
      <c r="N972" s="435"/>
      <c r="O972" s="435"/>
      <c r="P972" s="435"/>
      <c r="Q972" s="435"/>
      <c r="R972" s="435"/>
      <c r="S972" s="435"/>
      <c r="T972" s="799"/>
      <c r="U972" s="4"/>
      <c r="V972" s="4"/>
      <c r="W972" s="4"/>
      <c r="X972" s="4"/>
      <c r="Y972" s="4"/>
      <c r="Z972" s="4"/>
    </row>
    <row r="973" spans="1:26" ht="15.75" customHeight="1">
      <c r="A973" s="4"/>
      <c r="B973" s="4"/>
      <c r="C973" s="4"/>
      <c r="D973" s="435"/>
      <c r="E973" s="435"/>
      <c r="F973" s="435"/>
      <c r="G973" s="435"/>
      <c r="H973" s="435"/>
      <c r="I973" s="435"/>
      <c r="J973" s="435"/>
      <c r="K973" s="435"/>
      <c r="L973" s="435"/>
      <c r="M973" s="435"/>
      <c r="N973" s="435"/>
      <c r="O973" s="435"/>
      <c r="P973" s="435"/>
      <c r="Q973" s="435"/>
      <c r="R973" s="435"/>
      <c r="S973" s="435"/>
      <c r="T973" s="799"/>
      <c r="U973" s="4"/>
      <c r="V973" s="4"/>
      <c r="W973" s="4"/>
      <c r="X973" s="4"/>
      <c r="Y973" s="4"/>
      <c r="Z973" s="4"/>
    </row>
    <row r="974" spans="1:26" ht="15.75" customHeight="1">
      <c r="A974" s="4"/>
      <c r="B974" s="4"/>
      <c r="C974" s="4"/>
      <c r="D974" s="435"/>
      <c r="E974" s="435"/>
      <c r="F974" s="435"/>
      <c r="G974" s="435"/>
      <c r="H974" s="435"/>
      <c r="I974" s="435"/>
      <c r="J974" s="435"/>
      <c r="K974" s="435"/>
      <c r="L974" s="435"/>
      <c r="M974" s="435"/>
      <c r="N974" s="435"/>
      <c r="O974" s="435"/>
      <c r="P974" s="435"/>
      <c r="Q974" s="435"/>
      <c r="R974" s="435"/>
      <c r="S974" s="435"/>
      <c r="T974" s="799"/>
      <c r="U974" s="4"/>
      <c r="V974" s="4"/>
      <c r="W974" s="4"/>
      <c r="X974" s="4"/>
      <c r="Y974" s="4"/>
      <c r="Z974" s="4"/>
    </row>
    <row r="975" spans="1:26" ht="15.75" customHeight="1">
      <c r="A975" s="4"/>
      <c r="B975" s="4"/>
      <c r="C975" s="4"/>
      <c r="D975" s="435"/>
      <c r="E975" s="435"/>
      <c r="F975" s="435"/>
      <c r="G975" s="435"/>
      <c r="H975" s="435"/>
      <c r="I975" s="435"/>
      <c r="J975" s="435"/>
      <c r="K975" s="435"/>
      <c r="L975" s="435"/>
      <c r="M975" s="435"/>
      <c r="N975" s="435"/>
      <c r="O975" s="435"/>
      <c r="P975" s="435"/>
      <c r="Q975" s="435"/>
      <c r="R975" s="435"/>
      <c r="S975" s="435"/>
      <c r="T975" s="799"/>
      <c r="U975" s="4"/>
      <c r="V975" s="4"/>
      <c r="W975" s="4"/>
      <c r="X975" s="4"/>
      <c r="Y975" s="4"/>
      <c r="Z975" s="4"/>
    </row>
    <row r="976" spans="1:26" ht="15.75" customHeight="1">
      <c r="A976" s="4"/>
      <c r="B976" s="4"/>
      <c r="C976" s="4"/>
      <c r="D976" s="435"/>
      <c r="E976" s="435"/>
      <c r="F976" s="435"/>
      <c r="G976" s="435"/>
      <c r="H976" s="435"/>
      <c r="I976" s="435"/>
      <c r="J976" s="435"/>
      <c r="K976" s="435"/>
      <c r="L976" s="435"/>
      <c r="M976" s="435"/>
      <c r="N976" s="435"/>
      <c r="O976" s="435"/>
      <c r="P976" s="435"/>
      <c r="Q976" s="435"/>
      <c r="R976" s="435"/>
      <c r="S976" s="435"/>
      <c r="T976" s="799"/>
      <c r="U976" s="4"/>
      <c r="V976" s="4"/>
      <c r="W976" s="4"/>
      <c r="X976" s="4"/>
      <c r="Y976" s="4"/>
      <c r="Z976" s="4"/>
    </row>
    <row r="977" spans="1:26" ht="15.75" customHeight="1">
      <c r="A977" s="4"/>
      <c r="B977" s="4"/>
      <c r="C977" s="4"/>
      <c r="D977" s="435"/>
      <c r="E977" s="435"/>
      <c r="F977" s="435"/>
      <c r="G977" s="435"/>
      <c r="H977" s="435"/>
      <c r="I977" s="435"/>
      <c r="J977" s="435"/>
      <c r="K977" s="435"/>
      <c r="L977" s="435"/>
      <c r="M977" s="435"/>
      <c r="N977" s="435"/>
      <c r="O977" s="435"/>
      <c r="P977" s="435"/>
      <c r="Q977" s="435"/>
      <c r="R977" s="435"/>
      <c r="S977" s="435"/>
      <c r="T977" s="799"/>
      <c r="U977" s="4"/>
      <c r="V977" s="4"/>
      <c r="W977" s="4"/>
      <c r="X977" s="4"/>
      <c r="Y977" s="4"/>
      <c r="Z977" s="4"/>
    </row>
    <row r="978" spans="1:26" ht="15.75" customHeight="1">
      <c r="A978" s="4"/>
      <c r="B978" s="4"/>
      <c r="C978" s="4"/>
      <c r="D978" s="435"/>
      <c r="E978" s="435"/>
      <c r="F978" s="435"/>
      <c r="G978" s="435"/>
      <c r="H978" s="435"/>
      <c r="I978" s="435"/>
      <c r="J978" s="435"/>
      <c r="K978" s="435"/>
      <c r="L978" s="435"/>
      <c r="M978" s="435"/>
      <c r="N978" s="435"/>
      <c r="O978" s="435"/>
      <c r="P978" s="435"/>
      <c r="Q978" s="435"/>
      <c r="R978" s="435"/>
      <c r="S978" s="435"/>
      <c r="T978" s="799"/>
      <c r="U978" s="4"/>
      <c r="V978" s="4"/>
      <c r="W978" s="4"/>
      <c r="X978" s="4"/>
      <c r="Y978" s="4"/>
      <c r="Z978" s="4"/>
    </row>
    <row r="979" spans="1:26" ht="15.75" customHeight="1">
      <c r="A979" s="4"/>
      <c r="B979" s="4"/>
      <c r="C979" s="4"/>
      <c r="D979" s="435"/>
      <c r="E979" s="435"/>
      <c r="F979" s="435"/>
      <c r="G979" s="435"/>
      <c r="H979" s="435"/>
      <c r="I979" s="435"/>
      <c r="J979" s="435"/>
      <c r="K979" s="435"/>
      <c r="L979" s="435"/>
      <c r="M979" s="435"/>
      <c r="N979" s="435"/>
      <c r="O979" s="435"/>
      <c r="P979" s="435"/>
      <c r="Q979" s="435"/>
      <c r="R979" s="435"/>
      <c r="S979" s="435"/>
      <c r="T979" s="799"/>
      <c r="U979" s="4"/>
      <c r="V979" s="4"/>
      <c r="W979" s="4"/>
      <c r="X979" s="4"/>
      <c r="Y979" s="4"/>
      <c r="Z979" s="4"/>
    </row>
    <row r="980" spans="1:26" ht="15.75" customHeight="1">
      <c r="A980" s="4"/>
      <c r="B980" s="4"/>
      <c r="C980" s="4"/>
      <c r="D980" s="435"/>
      <c r="E980" s="435"/>
      <c r="F980" s="435"/>
      <c r="G980" s="435"/>
      <c r="H980" s="435"/>
      <c r="I980" s="435"/>
      <c r="J980" s="435"/>
      <c r="K980" s="435"/>
      <c r="L980" s="435"/>
      <c r="M980" s="435"/>
      <c r="N980" s="435"/>
      <c r="O980" s="435"/>
      <c r="P980" s="435"/>
      <c r="Q980" s="435"/>
      <c r="R980" s="435"/>
      <c r="S980" s="435"/>
      <c r="T980" s="799"/>
      <c r="U980" s="4"/>
      <c r="V980" s="4"/>
      <c r="W980" s="4"/>
      <c r="X980" s="4"/>
      <c r="Y980" s="4"/>
      <c r="Z980" s="4"/>
    </row>
    <row r="981" spans="1:26" ht="15.75" customHeight="1">
      <c r="A981" s="4"/>
      <c r="B981" s="4"/>
      <c r="C981" s="4"/>
      <c r="D981" s="435"/>
      <c r="E981" s="435"/>
      <c r="F981" s="435"/>
      <c r="G981" s="435"/>
      <c r="H981" s="435"/>
      <c r="I981" s="435"/>
      <c r="J981" s="435"/>
      <c r="K981" s="435"/>
      <c r="L981" s="435"/>
      <c r="M981" s="435"/>
      <c r="N981" s="435"/>
      <c r="O981" s="435"/>
      <c r="P981" s="435"/>
      <c r="Q981" s="435"/>
      <c r="R981" s="435"/>
      <c r="S981" s="435"/>
      <c r="T981" s="799"/>
      <c r="U981" s="4"/>
      <c r="V981" s="4"/>
      <c r="W981" s="4"/>
      <c r="X981" s="4"/>
      <c r="Y981" s="4"/>
      <c r="Z981" s="4"/>
    </row>
    <row r="982" spans="1:26" ht="15.75" customHeight="1">
      <c r="A982" s="4"/>
      <c r="B982" s="4"/>
      <c r="C982" s="4"/>
      <c r="D982" s="435"/>
      <c r="E982" s="435"/>
      <c r="F982" s="435"/>
      <c r="G982" s="435"/>
      <c r="H982" s="435"/>
      <c r="I982" s="435"/>
      <c r="J982" s="435"/>
      <c r="K982" s="435"/>
      <c r="L982" s="435"/>
      <c r="M982" s="435"/>
      <c r="N982" s="435"/>
      <c r="O982" s="435"/>
      <c r="P982" s="435"/>
      <c r="Q982" s="435"/>
      <c r="R982" s="435"/>
      <c r="S982" s="435"/>
      <c r="T982" s="799"/>
      <c r="U982" s="4"/>
      <c r="V982" s="4"/>
      <c r="W982" s="4"/>
      <c r="X982" s="4"/>
      <c r="Y982" s="4"/>
      <c r="Z982" s="4"/>
    </row>
    <row r="983" spans="1:26" ht="15.75" customHeight="1">
      <c r="A983" s="4"/>
      <c r="B983" s="4"/>
      <c r="C983" s="4"/>
      <c r="D983" s="435"/>
      <c r="E983" s="435"/>
      <c r="F983" s="435"/>
      <c r="G983" s="435"/>
      <c r="H983" s="435"/>
      <c r="I983" s="435"/>
      <c r="J983" s="435"/>
      <c r="K983" s="435"/>
      <c r="L983" s="435"/>
      <c r="M983" s="435"/>
      <c r="N983" s="435"/>
      <c r="O983" s="435"/>
      <c r="P983" s="435"/>
      <c r="Q983" s="435"/>
      <c r="R983" s="435"/>
      <c r="S983" s="435"/>
      <c r="T983" s="799"/>
      <c r="U983" s="4"/>
      <c r="V983" s="4"/>
      <c r="W983" s="4"/>
      <c r="X983" s="4"/>
      <c r="Y983" s="4"/>
      <c r="Z983" s="4"/>
    </row>
    <row r="984" spans="1:26" ht="15.75" customHeight="1">
      <c r="A984" s="4"/>
      <c r="B984" s="4"/>
      <c r="C984" s="4"/>
      <c r="D984" s="435"/>
      <c r="E984" s="435"/>
      <c r="F984" s="435"/>
      <c r="G984" s="435"/>
      <c r="H984" s="435"/>
      <c r="I984" s="435"/>
      <c r="J984" s="435"/>
      <c r="K984" s="435"/>
      <c r="L984" s="435"/>
      <c r="M984" s="435"/>
      <c r="N984" s="435"/>
      <c r="O984" s="435"/>
      <c r="P984" s="435"/>
      <c r="Q984" s="435"/>
      <c r="R984" s="435"/>
      <c r="S984" s="435"/>
      <c r="T984" s="799"/>
      <c r="U984" s="4"/>
      <c r="V984" s="4"/>
      <c r="W984" s="4"/>
      <c r="X984" s="4"/>
      <c r="Y984" s="4"/>
      <c r="Z984" s="4"/>
    </row>
    <row r="985" spans="1:26" ht="15.75" customHeight="1">
      <c r="A985" s="4"/>
      <c r="B985" s="4"/>
      <c r="C985" s="4"/>
      <c r="D985" s="435"/>
      <c r="E985" s="435"/>
      <c r="F985" s="435"/>
      <c r="G985" s="435"/>
      <c r="H985" s="435"/>
      <c r="I985" s="435"/>
      <c r="J985" s="435"/>
      <c r="K985" s="435"/>
      <c r="L985" s="435"/>
      <c r="M985" s="435"/>
      <c r="N985" s="435"/>
      <c r="O985" s="435"/>
      <c r="P985" s="435"/>
      <c r="Q985" s="435"/>
      <c r="R985" s="435"/>
      <c r="S985" s="435"/>
      <c r="T985" s="799"/>
      <c r="U985" s="4"/>
      <c r="V985" s="4"/>
      <c r="W985" s="4"/>
      <c r="X985" s="4"/>
      <c r="Y985" s="4"/>
      <c r="Z985" s="4"/>
    </row>
    <row r="986" spans="1:26" ht="15.75" customHeight="1">
      <c r="A986" s="4"/>
      <c r="B986" s="4"/>
      <c r="C986" s="4"/>
      <c r="D986" s="435"/>
      <c r="E986" s="435"/>
      <c r="F986" s="435"/>
      <c r="G986" s="435"/>
      <c r="H986" s="435"/>
      <c r="I986" s="435"/>
      <c r="J986" s="435"/>
      <c r="K986" s="435"/>
      <c r="L986" s="435"/>
      <c r="M986" s="435"/>
      <c r="N986" s="435"/>
      <c r="O986" s="435"/>
      <c r="P986" s="435"/>
      <c r="Q986" s="435"/>
      <c r="R986" s="435"/>
      <c r="S986" s="435"/>
      <c r="T986" s="799"/>
      <c r="U986" s="4"/>
      <c r="V986" s="4"/>
      <c r="W986" s="4"/>
      <c r="X986" s="4"/>
      <c r="Y986" s="4"/>
      <c r="Z986" s="4"/>
    </row>
    <row r="987" spans="1:26" ht="15.75" customHeight="1">
      <c r="A987" s="4"/>
      <c r="B987" s="4"/>
      <c r="C987" s="4"/>
      <c r="D987" s="435"/>
      <c r="E987" s="435"/>
      <c r="F987" s="435"/>
      <c r="G987" s="435"/>
      <c r="H987" s="435"/>
      <c r="I987" s="435"/>
      <c r="J987" s="435"/>
      <c r="K987" s="435"/>
      <c r="L987" s="435"/>
      <c r="M987" s="435"/>
      <c r="N987" s="435"/>
      <c r="O987" s="435"/>
      <c r="P987" s="435"/>
      <c r="Q987" s="435"/>
      <c r="R987" s="435"/>
      <c r="S987" s="435"/>
      <c r="T987" s="799"/>
      <c r="U987" s="4"/>
      <c r="V987" s="4"/>
      <c r="W987" s="4"/>
      <c r="X987" s="4"/>
      <c r="Y987" s="4"/>
      <c r="Z987" s="4"/>
    </row>
    <row r="988" spans="1:26" ht="15.75" customHeight="1">
      <c r="A988" s="4"/>
      <c r="B988" s="4"/>
      <c r="C988" s="4"/>
      <c r="D988" s="435"/>
      <c r="E988" s="435"/>
      <c r="F988" s="435"/>
      <c r="G988" s="435"/>
      <c r="H988" s="435"/>
      <c r="I988" s="435"/>
      <c r="J988" s="435"/>
      <c r="K988" s="435"/>
      <c r="L988" s="435"/>
      <c r="M988" s="435"/>
      <c r="N988" s="435"/>
      <c r="O988" s="435"/>
      <c r="P988" s="435"/>
      <c r="Q988" s="435"/>
      <c r="R988" s="435"/>
      <c r="S988" s="435"/>
      <c r="T988" s="799"/>
      <c r="U988" s="4"/>
      <c r="V988" s="4"/>
      <c r="W988" s="4"/>
      <c r="X988" s="4"/>
      <c r="Y988" s="4"/>
      <c r="Z988" s="4"/>
    </row>
    <row r="989" spans="1:26" ht="15.75" customHeight="1">
      <c r="A989" s="4"/>
      <c r="B989" s="4"/>
      <c r="C989" s="4"/>
      <c r="D989" s="435"/>
      <c r="E989" s="435"/>
      <c r="F989" s="435"/>
      <c r="G989" s="435"/>
      <c r="H989" s="435"/>
      <c r="I989" s="435"/>
      <c r="J989" s="435"/>
      <c r="K989" s="435"/>
      <c r="L989" s="435"/>
      <c r="M989" s="435"/>
      <c r="N989" s="435"/>
      <c r="O989" s="435"/>
      <c r="P989" s="435"/>
      <c r="Q989" s="435"/>
      <c r="R989" s="435"/>
      <c r="S989" s="435"/>
      <c r="T989" s="799"/>
      <c r="U989" s="4"/>
      <c r="V989" s="4"/>
      <c r="W989" s="4"/>
      <c r="X989" s="4"/>
      <c r="Y989" s="4"/>
      <c r="Z989" s="4"/>
    </row>
    <row r="990" spans="1:26" ht="15.75" customHeight="1">
      <c r="A990" s="4"/>
      <c r="B990" s="4"/>
      <c r="C990" s="4"/>
      <c r="D990" s="435"/>
      <c r="E990" s="435"/>
      <c r="F990" s="435"/>
      <c r="G990" s="435"/>
      <c r="H990" s="435"/>
      <c r="I990" s="435"/>
      <c r="J990" s="435"/>
      <c r="K990" s="435"/>
      <c r="L990" s="435"/>
      <c r="M990" s="435"/>
      <c r="N990" s="435"/>
      <c r="O990" s="435"/>
      <c r="P990" s="435"/>
      <c r="Q990" s="435"/>
      <c r="R990" s="435"/>
      <c r="S990" s="435"/>
      <c r="T990" s="799"/>
      <c r="U990" s="4"/>
      <c r="V990" s="4"/>
      <c r="W990" s="4"/>
      <c r="X990" s="4"/>
      <c r="Y990" s="4"/>
      <c r="Z990" s="4"/>
    </row>
    <row r="991" spans="1:26" ht="15.75" customHeight="1">
      <c r="A991" s="4"/>
      <c r="B991" s="4"/>
      <c r="C991" s="4"/>
      <c r="D991" s="435"/>
      <c r="E991" s="435"/>
      <c r="F991" s="435"/>
      <c r="G991" s="435"/>
      <c r="H991" s="435"/>
      <c r="I991" s="435"/>
      <c r="J991" s="435"/>
      <c r="K991" s="435"/>
      <c r="L991" s="435"/>
      <c r="M991" s="435"/>
      <c r="N991" s="435"/>
      <c r="O991" s="435"/>
      <c r="P991" s="435"/>
      <c r="Q991" s="435"/>
      <c r="R991" s="435"/>
      <c r="S991" s="435"/>
      <c r="T991" s="799"/>
      <c r="U991" s="4"/>
      <c r="V991" s="4"/>
      <c r="W991" s="4"/>
      <c r="X991" s="4"/>
      <c r="Y991" s="4"/>
      <c r="Z991" s="4"/>
    </row>
    <row r="992" spans="1:26" ht="15.75" customHeight="1">
      <c r="A992" s="4"/>
      <c r="B992" s="4"/>
      <c r="C992" s="4"/>
      <c r="D992" s="435"/>
      <c r="E992" s="435"/>
      <c r="F992" s="435"/>
      <c r="G992" s="435"/>
      <c r="H992" s="435"/>
      <c r="I992" s="435"/>
      <c r="J992" s="435"/>
      <c r="K992" s="435"/>
      <c r="L992" s="435"/>
      <c r="M992" s="435"/>
      <c r="N992" s="435"/>
      <c r="O992" s="435"/>
      <c r="P992" s="435"/>
      <c r="Q992" s="435"/>
      <c r="R992" s="435"/>
      <c r="S992" s="435"/>
      <c r="T992" s="799"/>
      <c r="U992" s="4"/>
      <c r="V992" s="4"/>
      <c r="W992" s="4"/>
      <c r="X992" s="4"/>
      <c r="Y992" s="4"/>
      <c r="Z992" s="4"/>
    </row>
    <row r="993" spans="1:26" ht="15.75" customHeight="1">
      <c r="A993" s="4"/>
      <c r="B993" s="4"/>
      <c r="C993" s="4"/>
      <c r="D993" s="435"/>
      <c r="E993" s="435"/>
      <c r="F993" s="435"/>
      <c r="G993" s="435"/>
      <c r="H993" s="435"/>
      <c r="I993" s="435"/>
      <c r="J993" s="435"/>
      <c r="K993" s="435"/>
      <c r="L993" s="435"/>
      <c r="M993" s="435"/>
      <c r="N993" s="435"/>
      <c r="O993" s="435"/>
      <c r="P993" s="435"/>
      <c r="Q993" s="435"/>
      <c r="R993" s="435"/>
      <c r="S993" s="435"/>
      <c r="T993" s="799"/>
      <c r="U993" s="4"/>
      <c r="V993" s="4"/>
      <c r="W993" s="4"/>
      <c r="X993" s="4"/>
      <c r="Y993" s="4"/>
      <c r="Z993" s="4"/>
    </row>
    <row r="994" spans="1:26" ht="15.75" customHeight="1">
      <c r="A994" s="4"/>
      <c r="B994" s="4"/>
      <c r="C994" s="4"/>
      <c r="D994" s="435"/>
      <c r="E994" s="435"/>
      <c r="F994" s="435"/>
      <c r="G994" s="435"/>
      <c r="H994" s="435"/>
      <c r="I994" s="435"/>
      <c r="J994" s="435"/>
      <c r="K994" s="435"/>
      <c r="L994" s="435"/>
      <c r="M994" s="435"/>
      <c r="N994" s="435"/>
      <c r="O994" s="435"/>
      <c r="P994" s="435"/>
      <c r="Q994" s="435"/>
      <c r="R994" s="435"/>
      <c r="S994" s="435"/>
      <c r="T994" s="799"/>
      <c r="U994" s="4"/>
      <c r="V994" s="4"/>
      <c r="W994" s="4"/>
      <c r="X994" s="4"/>
      <c r="Y994" s="4"/>
      <c r="Z994" s="4"/>
    </row>
    <row r="995" spans="1:26" ht="15.75" customHeight="1">
      <c r="A995" s="4"/>
      <c r="B995" s="4"/>
      <c r="C995" s="4"/>
      <c r="D995" s="435"/>
      <c r="E995" s="435"/>
      <c r="F995" s="435"/>
      <c r="G995" s="435"/>
      <c r="H995" s="435"/>
      <c r="I995" s="435"/>
      <c r="J995" s="435"/>
      <c r="K995" s="435"/>
      <c r="L995" s="435"/>
      <c r="M995" s="435"/>
      <c r="N995" s="435"/>
      <c r="O995" s="435"/>
      <c r="P995" s="435"/>
      <c r="Q995" s="435"/>
      <c r="R995" s="435"/>
      <c r="S995" s="435"/>
      <c r="T995" s="799"/>
      <c r="U995" s="4"/>
      <c r="V995" s="4"/>
      <c r="W995" s="4"/>
      <c r="X995" s="4"/>
      <c r="Y995" s="4"/>
      <c r="Z995" s="4"/>
    </row>
    <row r="996" spans="1:26" ht="15.75" customHeight="1">
      <c r="A996" s="4"/>
      <c r="B996" s="4"/>
      <c r="C996" s="4"/>
      <c r="D996" s="435"/>
      <c r="E996" s="435"/>
      <c r="F996" s="435"/>
      <c r="G996" s="435"/>
      <c r="H996" s="435"/>
      <c r="I996" s="435"/>
      <c r="J996" s="435"/>
      <c r="K996" s="435"/>
      <c r="L996" s="435"/>
      <c r="M996" s="435"/>
      <c r="N996" s="435"/>
      <c r="O996" s="435"/>
      <c r="P996" s="435"/>
      <c r="Q996" s="435"/>
      <c r="R996" s="435"/>
      <c r="S996" s="435"/>
      <c r="T996" s="799"/>
      <c r="U996" s="4"/>
      <c r="V996" s="4"/>
      <c r="W996" s="4"/>
      <c r="X996" s="4"/>
      <c r="Y996" s="4"/>
      <c r="Z996" s="4"/>
    </row>
    <row r="997" spans="1:26" ht="15.75" customHeight="1">
      <c r="A997" s="4"/>
      <c r="B997" s="4"/>
      <c r="C997" s="4"/>
      <c r="D997" s="435"/>
      <c r="E997" s="435"/>
      <c r="F997" s="435"/>
      <c r="G997" s="435"/>
      <c r="H997" s="435"/>
      <c r="I997" s="435"/>
      <c r="J997" s="435"/>
      <c r="K997" s="435"/>
      <c r="L997" s="435"/>
      <c r="M997" s="435"/>
      <c r="N997" s="435"/>
      <c r="O997" s="435"/>
      <c r="P997" s="435"/>
      <c r="Q997" s="435"/>
      <c r="R997" s="435"/>
      <c r="S997" s="435"/>
      <c r="T997" s="799"/>
      <c r="U997" s="4"/>
      <c r="V997" s="4"/>
      <c r="W997" s="4"/>
      <c r="X997" s="4"/>
      <c r="Y997" s="4"/>
      <c r="Z997" s="4"/>
    </row>
    <row r="998" spans="1:26" ht="15.75" customHeight="1">
      <c r="A998" s="4"/>
      <c r="B998" s="4"/>
      <c r="C998" s="4"/>
      <c r="D998" s="435"/>
      <c r="E998" s="435"/>
      <c r="F998" s="435"/>
      <c r="G998" s="435"/>
      <c r="H998" s="435"/>
      <c r="I998" s="435"/>
      <c r="J998" s="435"/>
      <c r="K998" s="435"/>
      <c r="L998" s="435"/>
      <c r="M998" s="435"/>
      <c r="N998" s="435"/>
      <c r="O998" s="435"/>
      <c r="P998" s="435"/>
      <c r="Q998" s="435"/>
      <c r="R998" s="435"/>
      <c r="S998" s="435"/>
      <c r="T998" s="799"/>
      <c r="U998" s="4"/>
      <c r="V998" s="4"/>
      <c r="W998" s="4"/>
      <c r="X998" s="4"/>
      <c r="Y998" s="4"/>
      <c r="Z998" s="4"/>
    </row>
    <row r="999" spans="1:26" ht="15.75" customHeight="1">
      <c r="A999" s="4"/>
      <c r="B999" s="4"/>
      <c r="C999" s="4"/>
      <c r="D999" s="435"/>
      <c r="E999" s="435"/>
      <c r="F999" s="435"/>
      <c r="G999" s="435"/>
      <c r="H999" s="435"/>
      <c r="I999" s="435"/>
      <c r="J999" s="435"/>
      <c r="K999" s="435"/>
      <c r="L999" s="435"/>
      <c r="M999" s="435"/>
      <c r="N999" s="435"/>
      <c r="O999" s="435"/>
      <c r="P999" s="435"/>
      <c r="Q999" s="435"/>
      <c r="R999" s="435"/>
      <c r="S999" s="435"/>
      <c r="T999" s="799"/>
      <c r="U999" s="4"/>
      <c r="V999" s="4"/>
      <c r="W999" s="4"/>
      <c r="X999" s="4"/>
      <c r="Y999" s="4"/>
      <c r="Z999" s="4"/>
    </row>
    <row r="1000" spans="1:26" ht="15.75" customHeight="1">
      <c r="A1000" s="4"/>
      <c r="B1000" s="4"/>
      <c r="C1000" s="4"/>
      <c r="D1000" s="435"/>
      <c r="E1000" s="435"/>
      <c r="F1000" s="435"/>
      <c r="G1000" s="435"/>
      <c r="H1000" s="435"/>
      <c r="I1000" s="435"/>
      <c r="J1000" s="435"/>
      <c r="K1000" s="435"/>
      <c r="L1000" s="435"/>
      <c r="M1000" s="435"/>
      <c r="N1000" s="435"/>
      <c r="O1000" s="435"/>
      <c r="P1000" s="435"/>
      <c r="Q1000" s="435"/>
      <c r="R1000" s="435"/>
      <c r="S1000" s="435"/>
      <c r="T1000" s="799"/>
      <c r="U1000" s="4"/>
      <c r="V1000" s="4"/>
      <c r="W1000" s="4"/>
      <c r="X1000" s="4"/>
      <c r="Y1000" s="4"/>
      <c r="Z1000" s="4"/>
    </row>
  </sheetData>
  <mergeCells count="3">
    <mergeCell ref="A4:A5"/>
    <mergeCell ref="B4:B5"/>
    <mergeCell ref="C5:D5"/>
  </mergeCells>
  <dataValidations count="2">
    <dataValidation type="list" allowBlank="1" showErrorMessage="1" sqref="X36:X37 B6:B40" xr:uid="{00000000-0002-0000-0E00-000000000000}">
      <formula1>$X$36:$X$37</formula1>
    </dataValidation>
    <dataValidation type="list" allowBlank="1" showErrorMessage="1" sqref="X5:X31 D6:D40" xr:uid="{00000000-0002-0000-0E00-000001000000}">
      <formula1>$X$5:$X$14</formula1>
    </dataValidation>
  </dataValidations>
  <printOptions horizontalCentered="1"/>
  <pageMargins left="0" right="0" top="0" bottom="0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1"/>
  </sheetPr>
  <dimension ref="A1:Z1000"/>
  <sheetViews>
    <sheetView workbookViewId="0"/>
  </sheetViews>
  <sheetFormatPr baseColWidth="10" defaultColWidth="12.625" defaultRowHeight="15" customHeight="1"/>
  <cols>
    <col min="1" max="1" width="2.5" customWidth="1"/>
    <col min="2" max="2" width="11" customWidth="1"/>
    <col min="3" max="3" width="18.25" customWidth="1"/>
    <col min="4" max="6" width="11" customWidth="1"/>
    <col min="7" max="7" width="10.875" customWidth="1"/>
    <col min="8" max="8" width="12.125" customWidth="1"/>
    <col min="9" max="9" width="16.875" customWidth="1"/>
    <col min="10" max="10" width="25.5" customWidth="1"/>
    <col min="11" max="26" width="11" customWidth="1"/>
  </cols>
  <sheetData>
    <row r="1" spans="1:26" ht="16.5">
      <c r="A1" s="4"/>
      <c r="B1" s="884" t="s">
        <v>3097</v>
      </c>
      <c r="C1" s="885"/>
      <c r="D1" s="885"/>
      <c r="E1" s="885"/>
      <c r="F1" s="885"/>
      <c r="G1" s="885"/>
      <c r="H1" s="885"/>
      <c r="I1" s="885"/>
      <c r="J1" s="886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s="4"/>
      <c r="B2" s="802" t="s">
        <v>3098</v>
      </c>
      <c r="C2" s="3" t="s">
        <v>13</v>
      </c>
      <c r="D2" s="3" t="s">
        <v>4</v>
      </c>
      <c r="E2" s="3" t="s">
        <v>5</v>
      </c>
      <c r="F2" s="3" t="s">
        <v>7</v>
      </c>
      <c r="G2" s="803" t="s">
        <v>3099</v>
      </c>
      <c r="H2" s="3" t="s">
        <v>3100</v>
      </c>
      <c r="I2" s="3" t="s">
        <v>3101</v>
      </c>
      <c r="J2" s="804" t="s">
        <v>3102</v>
      </c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>
      <c r="A3" s="4"/>
      <c r="B3" s="805"/>
      <c r="C3" s="435"/>
      <c r="D3" s="435"/>
      <c r="E3" s="435"/>
      <c r="F3" s="435"/>
      <c r="G3" s="806"/>
      <c r="H3" s="435"/>
      <c r="I3" s="435"/>
      <c r="J3" s="807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>
      <c r="A4" s="4"/>
      <c r="B4" s="805"/>
      <c r="C4" s="435"/>
      <c r="D4" s="435"/>
      <c r="E4" s="435"/>
      <c r="F4" s="435"/>
      <c r="G4" s="806"/>
      <c r="H4" s="435" t="s">
        <v>3103</v>
      </c>
      <c r="I4" s="435" t="s">
        <v>3104</v>
      </c>
      <c r="J4" s="807" t="s">
        <v>3105</v>
      </c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>
      <c r="A5" s="4"/>
      <c r="B5" s="805"/>
      <c r="C5" s="435"/>
      <c r="D5" s="435"/>
      <c r="E5" s="435"/>
      <c r="F5" s="435"/>
      <c r="G5" s="806"/>
      <c r="H5" s="435" t="s">
        <v>3106</v>
      </c>
      <c r="I5" s="435" t="s">
        <v>3107</v>
      </c>
      <c r="J5" s="807" t="s">
        <v>3108</v>
      </c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>
      <c r="A6" s="4"/>
      <c r="B6" s="805"/>
      <c r="C6" s="435"/>
      <c r="D6" s="435"/>
      <c r="E6" s="435"/>
      <c r="F6" s="435"/>
      <c r="G6" s="806"/>
      <c r="H6" s="435"/>
      <c r="I6" s="435"/>
      <c r="J6" s="807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>
      <c r="A7" s="4"/>
      <c r="B7" s="805"/>
      <c r="C7" s="435"/>
      <c r="D7" s="435"/>
      <c r="E7" s="435"/>
      <c r="F7" s="435"/>
      <c r="G7" s="806"/>
      <c r="H7" s="435"/>
      <c r="I7" s="435"/>
      <c r="J7" s="807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>
      <c r="A8" s="4"/>
      <c r="B8" s="805"/>
      <c r="C8" s="435"/>
      <c r="D8" s="435"/>
      <c r="E8" s="435"/>
      <c r="F8" s="435"/>
      <c r="G8" s="806"/>
      <c r="H8" s="435"/>
      <c r="I8" s="435"/>
      <c r="J8" s="807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>
      <c r="A9" s="4"/>
      <c r="B9" s="805"/>
      <c r="C9" s="435"/>
      <c r="D9" s="435"/>
      <c r="E9" s="435"/>
      <c r="F9" s="435"/>
      <c r="G9" s="806"/>
      <c r="H9" s="435"/>
      <c r="I9" s="435"/>
      <c r="J9" s="807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>
      <c r="A10" s="4"/>
      <c r="B10" s="805"/>
      <c r="C10" s="435"/>
      <c r="D10" s="435"/>
      <c r="E10" s="435"/>
      <c r="F10" s="435"/>
      <c r="G10" s="806"/>
      <c r="H10" s="435"/>
      <c r="I10" s="435"/>
      <c r="J10" s="807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>
      <c r="A11" s="4"/>
      <c r="B11" s="805"/>
      <c r="C11" s="435"/>
      <c r="D11" s="435"/>
      <c r="E11" s="435"/>
      <c r="F11" s="435"/>
      <c r="G11" s="806"/>
      <c r="H11" s="435"/>
      <c r="I11" s="435"/>
      <c r="J11" s="807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>
      <c r="A12" s="4"/>
      <c r="B12" s="805"/>
      <c r="C12" s="435"/>
      <c r="D12" s="435"/>
      <c r="E12" s="435"/>
      <c r="F12" s="435"/>
      <c r="G12" s="806"/>
      <c r="H12" s="435"/>
      <c r="I12" s="435"/>
      <c r="J12" s="807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>
      <c r="A13" s="4"/>
      <c r="B13" s="805"/>
      <c r="C13" s="435"/>
      <c r="D13" s="435"/>
      <c r="E13" s="435"/>
      <c r="F13" s="435"/>
      <c r="G13" s="806"/>
      <c r="H13" s="435"/>
      <c r="I13" s="435"/>
      <c r="J13" s="807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>
      <c r="A14" s="4"/>
      <c r="B14" s="805"/>
      <c r="C14" s="435"/>
      <c r="D14" s="435"/>
      <c r="E14" s="435"/>
      <c r="F14" s="435"/>
      <c r="G14" s="806"/>
      <c r="H14" s="435"/>
      <c r="I14" s="435"/>
      <c r="J14" s="807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>
      <c r="A15" s="4"/>
      <c r="B15" s="805"/>
      <c r="C15" s="435"/>
      <c r="D15" s="435"/>
      <c r="E15" s="435"/>
      <c r="F15" s="435"/>
      <c r="G15" s="806"/>
      <c r="H15" s="435"/>
      <c r="I15" s="435"/>
      <c r="J15" s="807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>
      <c r="A16" s="4"/>
      <c r="B16" s="805"/>
      <c r="C16" s="435"/>
      <c r="D16" s="435"/>
      <c r="E16" s="435"/>
      <c r="F16" s="435"/>
      <c r="G16" s="806"/>
      <c r="H16" s="435"/>
      <c r="I16" s="435"/>
      <c r="J16" s="807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>
      <c r="A17" s="4"/>
      <c r="B17" s="805"/>
      <c r="C17" s="435"/>
      <c r="D17" s="435"/>
      <c r="E17" s="435"/>
      <c r="F17" s="435"/>
      <c r="G17" s="806"/>
      <c r="H17" s="435"/>
      <c r="I17" s="435"/>
      <c r="J17" s="807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>
      <c r="A18" s="4"/>
      <c r="B18" s="805"/>
      <c r="C18" s="435"/>
      <c r="D18" s="435"/>
      <c r="E18" s="435"/>
      <c r="F18" s="435"/>
      <c r="G18" s="806"/>
      <c r="H18" s="435"/>
      <c r="I18" s="435"/>
      <c r="J18" s="807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>
      <c r="A19" s="4"/>
      <c r="B19" s="805"/>
      <c r="C19" s="435"/>
      <c r="D19" s="435"/>
      <c r="E19" s="435"/>
      <c r="F19" s="435"/>
      <c r="G19" s="806"/>
      <c r="H19" s="435"/>
      <c r="I19" s="435"/>
      <c r="J19" s="807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>
      <c r="A20" s="4"/>
      <c r="B20" s="805"/>
      <c r="C20" s="435"/>
      <c r="D20" s="435"/>
      <c r="E20" s="435"/>
      <c r="F20" s="435"/>
      <c r="G20" s="806"/>
      <c r="H20" s="435"/>
      <c r="I20" s="435"/>
      <c r="J20" s="807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5.75" customHeight="1">
      <c r="A21" s="4"/>
      <c r="B21" s="805"/>
      <c r="C21" s="435"/>
      <c r="D21" s="435"/>
      <c r="E21" s="435"/>
      <c r="F21" s="435"/>
      <c r="G21" s="806"/>
      <c r="H21" s="435"/>
      <c r="I21" s="435"/>
      <c r="J21" s="807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5.75" customHeight="1">
      <c r="A22" s="4"/>
      <c r="B22" s="805"/>
      <c r="C22" s="435"/>
      <c r="D22" s="435"/>
      <c r="E22" s="435"/>
      <c r="F22" s="435"/>
      <c r="G22" s="806"/>
      <c r="H22" s="435"/>
      <c r="I22" s="435"/>
      <c r="J22" s="807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5.75" customHeight="1">
      <c r="A23" s="4"/>
      <c r="B23" s="805"/>
      <c r="C23" s="435"/>
      <c r="D23" s="435"/>
      <c r="E23" s="435"/>
      <c r="F23" s="435"/>
      <c r="G23" s="806"/>
      <c r="H23" s="435"/>
      <c r="I23" s="435"/>
      <c r="J23" s="807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5.75" customHeight="1">
      <c r="A24" s="4"/>
      <c r="B24" s="805"/>
      <c r="C24" s="435"/>
      <c r="D24" s="435"/>
      <c r="E24" s="435"/>
      <c r="F24" s="435"/>
      <c r="G24" s="806"/>
      <c r="H24" s="435"/>
      <c r="I24" s="435"/>
      <c r="J24" s="807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5.75" customHeight="1">
      <c r="A25" s="4"/>
      <c r="B25" s="805"/>
      <c r="C25" s="435"/>
      <c r="D25" s="435"/>
      <c r="E25" s="435"/>
      <c r="F25" s="435"/>
      <c r="G25" s="806"/>
      <c r="H25" s="435"/>
      <c r="I25" s="435"/>
      <c r="J25" s="807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5.75" customHeight="1">
      <c r="A26" s="4"/>
      <c r="B26" s="805"/>
      <c r="C26" s="435"/>
      <c r="D26" s="435"/>
      <c r="E26" s="435"/>
      <c r="F26" s="435"/>
      <c r="G26" s="806"/>
      <c r="H26" s="435"/>
      <c r="I26" s="435"/>
      <c r="J26" s="807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5.75" customHeight="1">
      <c r="A27" s="4"/>
      <c r="B27" s="805"/>
      <c r="C27" s="435"/>
      <c r="D27" s="435"/>
      <c r="E27" s="435"/>
      <c r="F27" s="435"/>
      <c r="G27" s="806"/>
      <c r="H27" s="435"/>
      <c r="I27" s="435"/>
      <c r="J27" s="807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5.75" customHeight="1">
      <c r="A28" s="4"/>
      <c r="B28" s="805"/>
      <c r="C28" s="435"/>
      <c r="D28" s="435"/>
      <c r="E28" s="435"/>
      <c r="F28" s="435"/>
      <c r="G28" s="806"/>
      <c r="H28" s="435"/>
      <c r="I28" s="435"/>
      <c r="J28" s="807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5.75" customHeight="1">
      <c r="A29" s="4"/>
      <c r="B29" s="805"/>
      <c r="C29" s="435"/>
      <c r="D29" s="435"/>
      <c r="E29" s="435"/>
      <c r="F29" s="435"/>
      <c r="G29" s="806"/>
      <c r="H29" s="435"/>
      <c r="I29" s="435"/>
      <c r="J29" s="807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5.75" customHeight="1">
      <c r="A30" s="4"/>
      <c r="B30" s="805"/>
      <c r="C30" s="435"/>
      <c r="D30" s="435"/>
      <c r="E30" s="435"/>
      <c r="F30" s="435"/>
      <c r="G30" s="806"/>
      <c r="H30" s="435"/>
      <c r="I30" s="435"/>
      <c r="J30" s="807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5.75" customHeight="1">
      <c r="A31" s="4"/>
      <c r="B31" s="805"/>
      <c r="C31" s="435"/>
      <c r="D31" s="435"/>
      <c r="E31" s="435"/>
      <c r="F31" s="435"/>
      <c r="G31" s="806"/>
      <c r="H31" s="435"/>
      <c r="I31" s="435"/>
      <c r="J31" s="807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5.75" customHeight="1">
      <c r="A32" s="4"/>
      <c r="B32" s="805"/>
      <c r="C32" s="435"/>
      <c r="D32" s="435"/>
      <c r="E32" s="435"/>
      <c r="F32" s="435"/>
      <c r="G32" s="806"/>
      <c r="H32" s="435"/>
      <c r="I32" s="435"/>
      <c r="J32" s="807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5.75" customHeight="1">
      <c r="A33" s="4"/>
      <c r="B33" s="805"/>
      <c r="C33" s="435"/>
      <c r="D33" s="435"/>
      <c r="E33" s="435"/>
      <c r="F33" s="435"/>
      <c r="G33" s="806"/>
      <c r="H33" s="435"/>
      <c r="I33" s="435"/>
      <c r="J33" s="807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5.75" customHeight="1">
      <c r="A34" s="4"/>
      <c r="B34" s="805"/>
      <c r="C34" s="435"/>
      <c r="D34" s="435"/>
      <c r="E34" s="435"/>
      <c r="F34" s="435"/>
      <c r="G34" s="806"/>
      <c r="H34" s="435"/>
      <c r="I34" s="435"/>
      <c r="J34" s="807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5.75" customHeight="1">
      <c r="A35" s="4"/>
      <c r="B35" s="805"/>
      <c r="C35" s="435"/>
      <c r="D35" s="435"/>
      <c r="E35" s="435"/>
      <c r="F35" s="435"/>
      <c r="G35" s="806"/>
      <c r="H35" s="435"/>
      <c r="I35" s="435"/>
      <c r="J35" s="807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5.75" customHeight="1">
      <c r="A36" s="4"/>
      <c r="B36" s="805"/>
      <c r="C36" s="435"/>
      <c r="D36" s="435"/>
      <c r="E36" s="435"/>
      <c r="F36" s="435"/>
      <c r="G36" s="806"/>
      <c r="H36" s="435"/>
      <c r="I36" s="435"/>
      <c r="J36" s="807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5.75" customHeight="1">
      <c r="A37" s="4"/>
      <c r="B37" s="805"/>
      <c r="C37" s="435"/>
      <c r="D37" s="435"/>
      <c r="E37" s="435"/>
      <c r="F37" s="435"/>
      <c r="G37" s="806"/>
      <c r="H37" s="435"/>
      <c r="I37" s="435"/>
      <c r="J37" s="807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5.75" customHeight="1">
      <c r="A38" s="4"/>
      <c r="B38" s="805"/>
      <c r="C38" s="435"/>
      <c r="D38" s="435"/>
      <c r="E38" s="435"/>
      <c r="F38" s="435"/>
      <c r="G38" s="806"/>
      <c r="H38" s="435"/>
      <c r="I38" s="435"/>
      <c r="J38" s="807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5.75" customHeight="1">
      <c r="A39" s="4"/>
      <c r="B39" s="805"/>
      <c r="C39" s="435"/>
      <c r="D39" s="435"/>
      <c r="E39" s="435"/>
      <c r="F39" s="435"/>
      <c r="G39" s="806"/>
      <c r="H39" s="435"/>
      <c r="I39" s="435"/>
      <c r="J39" s="807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5.75" customHeight="1">
      <c r="A40" s="4"/>
      <c r="B40" s="805"/>
      <c r="C40" s="435"/>
      <c r="D40" s="435"/>
      <c r="E40" s="435"/>
      <c r="F40" s="435"/>
      <c r="G40" s="806"/>
      <c r="H40" s="435"/>
      <c r="I40" s="435"/>
      <c r="J40" s="807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5.75" customHeight="1">
      <c r="A41" s="4"/>
      <c r="B41" s="805"/>
      <c r="C41" s="435"/>
      <c r="D41" s="435"/>
      <c r="E41" s="435"/>
      <c r="F41" s="435"/>
      <c r="G41" s="806"/>
      <c r="H41" s="435"/>
      <c r="I41" s="435"/>
      <c r="J41" s="807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5.75" customHeight="1">
      <c r="A42" s="4"/>
      <c r="B42" s="805"/>
      <c r="C42" s="435"/>
      <c r="D42" s="435"/>
      <c r="E42" s="435"/>
      <c r="F42" s="435"/>
      <c r="G42" s="806"/>
      <c r="H42" s="435"/>
      <c r="I42" s="435"/>
      <c r="J42" s="807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5.75" customHeight="1">
      <c r="A43" s="4"/>
      <c r="B43" s="805"/>
      <c r="C43" s="435"/>
      <c r="D43" s="435"/>
      <c r="E43" s="435"/>
      <c r="F43" s="435"/>
      <c r="G43" s="806"/>
      <c r="H43" s="435"/>
      <c r="I43" s="435"/>
      <c r="J43" s="807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5.75" customHeight="1">
      <c r="A44" s="4"/>
      <c r="B44" s="805"/>
      <c r="C44" s="435"/>
      <c r="D44" s="435"/>
      <c r="E44" s="435"/>
      <c r="F44" s="435"/>
      <c r="G44" s="806"/>
      <c r="H44" s="435"/>
      <c r="I44" s="435"/>
      <c r="J44" s="807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5.75" customHeight="1">
      <c r="A45" s="4"/>
      <c r="B45" s="805"/>
      <c r="C45" s="435"/>
      <c r="D45" s="435"/>
      <c r="E45" s="435"/>
      <c r="F45" s="435"/>
      <c r="G45" s="806"/>
      <c r="H45" s="435"/>
      <c r="I45" s="435"/>
      <c r="J45" s="807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5.75" customHeight="1">
      <c r="A46" s="4"/>
      <c r="B46" s="805"/>
      <c r="C46" s="435"/>
      <c r="D46" s="435"/>
      <c r="E46" s="435"/>
      <c r="F46" s="435"/>
      <c r="G46" s="806"/>
      <c r="H46" s="435"/>
      <c r="I46" s="435"/>
      <c r="J46" s="807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5.75" customHeight="1">
      <c r="A47" s="4"/>
      <c r="B47" s="805"/>
      <c r="C47" s="435"/>
      <c r="D47" s="435"/>
      <c r="E47" s="435"/>
      <c r="F47" s="435"/>
      <c r="G47" s="806"/>
      <c r="H47" s="435"/>
      <c r="I47" s="435"/>
      <c r="J47" s="807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5.75" customHeight="1">
      <c r="A48" s="4"/>
      <c r="B48" s="805"/>
      <c r="C48" s="435"/>
      <c r="D48" s="435"/>
      <c r="E48" s="435">
        <v>23</v>
      </c>
      <c r="F48" s="435"/>
      <c r="G48" s="806"/>
      <c r="H48" s="435"/>
      <c r="I48" s="435"/>
      <c r="J48" s="807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5.75" customHeight="1">
      <c r="A49" s="4"/>
      <c r="B49" s="805"/>
      <c r="C49" s="435"/>
      <c r="D49" s="435"/>
      <c r="E49" s="435"/>
      <c r="F49" s="435"/>
      <c r="G49" s="806"/>
      <c r="H49" s="435"/>
      <c r="I49" s="435"/>
      <c r="J49" s="807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5.75" customHeight="1">
      <c r="A50" s="4"/>
      <c r="B50" s="805"/>
      <c r="C50" s="435"/>
      <c r="D50" s="435"/>
      <c r="E50" s="435"/>
      <c r="F50" s="435"/>
      <c r="G50" s="806"/>
      <c r="H50" s="435"/>
      <c r="I50" s="435"/>
      <c r="J50" s="807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5.75" customHeight="1">
      <c r="A51" s="4"/>
      <c r="B51" s="805"/>
      <c r="C51" s="435"/>
      <c r="D51" s="435"/>
      <c r="E51" s="435"/>
      <c r="F51" s="435"/>
      <c r="G51" s="806"/>
      <c r="H51" s="435"/>
      <c r="I51" s="435"/>
      <c r="J51" s="807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5.75" customHeight="1">
      <c r="A52" s="4"/>
      <c r="B52" s="805"/>
      <c r="C52" s="435"/>
      <c r="D52" s="435"/>
      <c r="E52" s="435"/>
      <c r="F52" s="435"/>
      <c r="G52" s="806"/>
      <c r="H52" s="435"/>
      <c r="I52" s="435"/>
      <c r="J52" s="807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5.75" customHeight="1">
      <c r="A53" s="4"/>
      <c r="B53" s="805"/>
      <c r="C53" s="435"/>
      <c r="D53" s="435"/>
      <c r="E53" s="435"/>
      <c r="F53" s="435"/>
      <c r="G53" s="806"/>
      <c r="H53" s="435"/>
      <c r="I53" s="435"/>
      <c r="J53" s="807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5.75" customHeight="1">
      <c r="A54" s="4"/>
      <c r="B54" s="805"/>
      <c r="C54" s="435"/>
      <c r="D54" s="435"/>
      <c r="E54" s="435"/>
      <c r="F54" s="435"/>
      <c r="G54" s="806"/>
      <c r="H54" s="435"/>
      <c r="I54" s="435"/>
      <c r="J54" s="807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5.75" customHeight="1">
      <c r="A55" s="4"/>
      <c r="B55" s="805"/>
      <c r="C55" s="435"/>
      <c r="D55" s="435"/>
      <c r="E55" s="435"/>
      <c r="F55" s="435"/>
      <c r="G55" s="806"/>
      <c r="H55" s="435"/>
      <c r="I55" s="435"/>
      <c r="J55" s="807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5.75" customHeight="1">
      <c r="A56" s="4"/>
      <c r="B56" s="805"/>
      <c r="C56" s="435"/>
      <c r="D56" s="435"/>
      <c r="E56" s="435"/>
      <c r="F56" s="435"/>
      <c r="G56" s="806"/>
      <c r="H56" s="435"/>
      <c r="I56" s="435"/>
      <c r="J56" s="807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5.75" customHeight="1">
      <c r="A57" s="4"/>
      <c r="B57" s="805"/>
      <c r="C57" s="435"/>
      <c r="D57" s="435"/>
      <c r="E57" s="435"/>
      <c r="F57" s="435"/>
      <c r="G57" s="806"/>
      <c r="H57" s="435"/>
      <c r="I57" s="435"/>
      <c r="J57" s="807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5.75" customHeight="1">
      <c r="A58" s="4"/>
      <c r="B58" s="805"/>
      <c r="C58" s="435"/>
      <c r="D58" s="435"/>
      <c r="E58" s="435"/>
      <c r="F58" s="435"/>
      <c r="G58" s="806"/>
      <c r="H58" s="435"/>
      <c r="I58" s="435"/>
      <c r="J58" s="807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5.75" customHeight="1">
      <c r="A59" s="4"/>
      <c r="B59" s="805"/>
      <c r="C59" s="435"/>
      <c r="D59" s="435"/>
      <c r="E59" s="435"/>
      <c r="F59" s="435"/>
      <c r="G59" s="806"/>
      <c r="H59" s="435"/>
      <c r="I59" s="435"/>
      <c r="J59" s="807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5.75" customHeight="1">
      <c r="A60" s="4"/>
      <c r="B60" s="805"/>
      <c r="C60" s="435"/>
      <c r="D60" s="435"/>
      <c r="E60" s="435"/>
      <c r="F60" s="435"/>
      <c r="G60" s="806"/>
      <c r="H60" s="435"/>
      <c r="I60" s="435"/>
      <c r="J60" s="807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5.75" customHeight="1">
      <c r="A61" s="4"/>
      <c r="B61" s="805"/>
      <c r="C61" s="435"/>
      <c r="D61" s="435"/>
      <c r="E61" s="435"/>
      <c r="F61" s="435"/>
      <c r="G61" s="806"/>
      <c r="H61" s="435"/>
      <c r="I61" s="435"/>
      <c r="J61" s="807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5.75" customHeight="1">
      <c r="A62" s="4"/>
      <c r="B62" s="805"/>
      <c r="C62" s="435"/>
      <c r="D62" s="435"/>
      <c r="E62" s="435"/>
      <c r="F62" s="435"/>
      <c r="G62" s="806"/>
      <c r="H62" s="435"/>
      <c r="I62" s="435"/>
      <c r="J62" s="807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5.75" customHeight="1">
      <c r="A63" s="4"/>
      <c r="B63" s="805"/>
      <c r="C63" s="435"/>
      <c r="D63" s="435"/>
      <c r="E63" s="435"/>
      <c r="F63" s="435"/>
      <c r="G63" s="806"/>
      <c r="H63" s="435"/>
      <c r="I63" s="435"/>
      <c r="J63" s="807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5.75" customHeight="1">
      <c r="A64" s="4"/>
      <c r="B64" s="805"/>
      <c r="C64" s="435"/>
      <c r="D64" s="435"/>
      <c r="E64" s="435"/>
      <c r="F64" s="435"/>
      <c r="G64" s="806"/>
      <c r="H64" s="435"/>
      <c r="I64" s="435"/>
      <c r="J64" s="807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5.75" customHeight="1">
      <c r="A65" s="4"/>
      <c r="B65" s="805"/>
      <c r="C65" s="435"/>
      <c r="D65" s="435"/>
      <c r="E65" s="435"/>
      <c r="F65" s="435"/>
      <c r="G65" s="806"/>
      <c r="H65" s="435"/>
      <c r="I65" s="435"/>
      <c r="J65" s="807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5.75" customHeight="1">
      <c r="A66" s="4"/>
      <c r="B66" s="805"/>
      <c r="C66" s="435"/>
      <c r="D66" s="435"/>
      <c r="E66" s="435"/>
      <c r="F66" s="435"/>
      <c r="G66" s="806"/>
      <c r="H66" s="435"/>
      <c r="I66" s="435"/>
      <c r="J66" s="807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5.75" customHeight="1">
      <c r="A67" s="4"/>
      <c r="B67" s="805"/>
      <c r="C67" s="435"/>
      <c r="D67" s="435"/>
      <c r="E67" s="435"/>
      <c r="F67" s="435"/>
      <c r="G67" s="806"/>
      <c r="H67" s="435"/>
      <c r="I67" s="435"/>
      <c r="J67" s="807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5.75" customHeight="1">
      <c r="A68" s="4"/>
      <c r="B68" s="805"/>
      <c r="C68" s="435"/>
      <c r="D68" s="435"/>
      <c r="E68" s="435"/>
      <c r="F68" s="435"/>
      <c r="G68" s="806"/>
      <c r="H68" s="435"/>
      <c r="I68" s="435"/>
      <c r="J68" s="807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5.75" customHeight="1">
      <c r="A69" s="4"/>
      <c r="B69" s="805"/>
      <c r="C69" s="435"/>
      <c r="D69" s="435"/>
      <c r="E69" s="435"/>
      <c r="F69" s="435"/>
      <c r="G69" s="806"/>
      <c r="H69" s="435"/>
      <c r="I69" s="435"/>
      <c r="J69" s="807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5.75" customHeight="1">
      <c r="A70" s="4"/>
      <c r="B70" s="805"/>
      <c r="C70" s="435"/>
      <c r="D70" s="435"/>
      <c r="E70" s="435"/>
      <c r="F70" s="435"/>
      <c r="G70" s="806"/>
      <c r="H70" s="435"/>
      <c r="I70" s="435"/>
      <c r="J70" s="807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5.75" customHeight="1">
      <c r="A71" s="4"/>
      <c r="B71" s="805"/>
      <c r="C71" s="435"/>
      <c r="D71" s="435"/>
      <c r="E71" s="435"/>
      <c r="F71" s="435"/>
      <c r="G71" s="806"/>
      <c r="H71" s="435"/>
      <c r="I71" s="435"/>
      <c r="J71" s="807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5.75" customHeight="1">
      <c r="A72" s="4"/>
      <c r="B72" s="805"/>
      <c r="C72" s="435"/>
      <c r="D72" s="435"/>
      <c r="E72" s="435"/>
      <c r="F72" s="435"/>
      <c r="G72" s="806"/>
      <c r="H72" s="435"/>
      <c r="I72" s="435"/>
      <c r="J72" s="807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5.75" customHeight="1">
      <c r="A73" s="4"/>
      <c r="B73" s="805"/>
      <c r="C73" s="435"/>
      <c r="D73" s="435"/>
      <c r="E73" s="435"/>
      <c r="F73" s="435"/>
      <c r="G73" s="806"/>
      <c r="H73" s="435"/>
      <c r="I73" s="435"/>
      <c r="J73" s="807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5.75" customHeight="1">
      <c r="A74" s="4"/>
      <c r="B74" s="805"/>
      <c r="C74" s="435"/>
      <c r="D74" s="435"/>
      <c r="E74" s="435"/>
      <c r="F74" s="435"/>
      <c r="G74" s="806"/>
      <c r="H74" s="435"/>
      <c r="I74" s="435"/>
      <c r="J74" s="807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5.75" customHeight="1">
      <c r="A75" s="4"/>
      <c r="B75" s="805"/>
      <c r="C75" s="435"/>
      <c r="D75" s="435"/>
      <c r="E75" s="435"/>
      <c r="F75" s="435"/>
      <c r="G75" s="806"/>
      <c r="H75" s="435"/>
      <c r="I75" s="435"/>
      <c r="J75" s="807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5.75" customHeight="1">
      <c r="A76" s="4"/>
      <c r="B76" s="805"/>
      <c r="C76" s="435"/>
      <c r="D76" s="435"/>
      <c r="E76" s="435"/>
      <c r="F76" s="435"/>
      <c r="G76" s="806"/>
      <c r="H76" s="435"/>
      <c r="I76" s="435"/>
      <c r="J76" s="807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5.75" customHeight="1">
      <c r="A77" s="4"/>
      <c r="B77" s="805"/>
      <c r="C77" s="435"/>
      <c r="D77" s="435"/>
      <c r="E77" s="435"/>
      <c r="F77" s="435"/>
      <c r="G77" s="806"/>
      <c r="H77" s="435"/>
      <c r="I77" s="435"/>
      <c r="J77" s="807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5.75" customHeight="1">
      <c r="A78" s="4"/>
      <c r="B78" s="805"/>
      <c r="C78" s="435"/>
      <c r="D78" s="435"/>
      <c r="E78" s="435"/>
      <c r="F78" s="435"/>
      <c r="G78" s="806"/>
      <c r="H78" s="435"/>
      <c r="I78" s="435"/>
      <c r="J78" s="807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5.75" customHeight="1">
      <c r="A79" s="4"/>
      <c r="B79" s="805"/>
      <c r="C79" s="435"/>
      <c r="D79" s="435"/>
      <c r="E79" s="435"/>
      <c r="F79" s="435"/>
      <c r="G79" s="806"/>
      <c r="H79" s="435"/>
      <c r="I79" s="435"/>
      <c r="J79" s="807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5.75" customHeight="1">
      <c r="A80" s="4"/>
      <c r="B80" s="805"/>
      <c r="C80" s="435"/>
      <c r="D80" s="435"/>
      <c r="E80" s="435"/>
      <c r="F80" s="435"/>
      <c r="G80" s="806"/>
      <c r="H80" s="435"/>
      <c r="I80" s="435"/>
      <c r="J80" s="807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5.75" customHeight="1">
      <c r="A81" s="4"/>
      <c r="B81" s="805"/>
      <c r="C81" s="435"/>
      <c r="D81" s="435"/>
      <c r="E81" s="435"/>
      <c r="F81" s="435"/>
      <c r="G81" s="806"/>
      <c r="H81" s="435"/>
      <c r="I81" s="435"/>
      <c r="J81" s="807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5.75" customHeight="1">
      <c r="A82" s="4"/>
      <c r="B82" s="805"/>
      <c r="C82" s="435"/>
      <c r="D82" s="435"/>
      <c r="E82" s="435"/>
      <c r="F82" s="435"/>
      <c r="G82" s="806"/>
      <c r="H82" s="435"/>
      <c r="I82" s="435"/>
      <c r="J82" s="807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5.75" customHeight="1">
      <c r="A83" s="4"/>
      <c r="B83" s="805"/>
      <c r="C83" s="435"/>
      <c r="D83" s="435"/>
      <c r="E83" s="435"/>
      <c r="F83" s="435"/>
      <c r="G83" s="806"/>
      <c r="H83" s="435"/>
      <c r="I83" s="435"/>
      <c r="J83" s="807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5.75" customHeight="1">
      <c r="A84" s="4"/>
      <c r="B84" s="805"/>
      <c r="C84" s="435"/>
      <c r="D84" s="435"/>
      <c r="E84" s="435"/>
      <c r="F84" s="435"/>
      <c r="G84" s="806"/>
      <c r="H84" s="435"/>
      <c r="I84" s="435"/>
      <c r="J84" s="807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5.75" customHeight="1">
      <c r="A85" s="4"/>
      <c r="B85" s="805"/>
      <c r="C85" s="435"/>
      <c r="D85" s="435"/>
      <c r="E85" s="435"/>
      <c r="F85" s="435"/>
      <c r="G85" s="806"/>
      <c r="H85" s="435"/>
      <c r="I85" s="435"/>
      <c r="J85" s="807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5.75" customHeight="1">
      <c r="A86" s="4"/>
      <c r="B86" s="805"/>
      <c r="C86" s="435"/>
      <c r="D86" s="435"/>
      <c r="E86" s="435"/>
      <c r="F86" s="435"/>
      <c r="G86" s="806"/>
      <c r="H86" s="435"/>
      <c r="I86" s="435"/>
      <c r="J86" s="807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5.75" customHeight="1">
      <c r="A87" s="4"/>
      <c r="B87" s="805"/>
      <c r="C87" s="435"/>
      <c r="D87" s="435"/>
      <c r="E87" s="435"/>
      <c r="F87" s="435"/>
      <c r="G87" s="806"/>
      <c r="H87" s="435"/>
      <c r="I87" s="435"/>
      <c r="J87" s="807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5.75" customHeight="1">
      <c r="A88" s="4"/>
      <c r="B88" s="805"/>
      <c r="C88" s="435"/>
      <c r="D88" s="435"/>
      <c r="E88" s="435"/>
      <c r="F88" s="435"/>
      <c r="G88" s="806"/>
      <c r="H88" s="435"/>
      <c r="I88" s="435"/>
      <c r="J88" s="807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5.75" customHeight="1">
      <c r="A89" s="4"/>
      <c r="B89" s="805"/>
      <c r="C89" s="435"/>
      <c r="D89" s="435"/>
      <c r="E89" s="435"/>
      <c r="F89" s="435"/>
      <c r="G89" s="806"/>
      <c r="H89" s="435"/>
      <c r="I89" s="435"/>
      <c r="J89" s="807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5.75" customHeight="1">
      <c r="A90" s="4"/>
      <c r="B90" s="805"/>
      <c r="C90" s="435"/>
      <c r="D90" s="435"/>
      <c r="E90" s="435"/>
      <c r="F90" s="435"/>
      <c r="G90" s="806"/>
      <c r="H90" s="435"/>
      <c r="I90" s="435"/>
      <c r="J90" s="807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5.75" customHeight="1">
      <c r="A91" s="4"/>
      <c r="B91" s="805"/>
      <c r="C91" s="435"/>
      <c r="D91" s="435"/>
      <c r="E91" s="435"/>
      <c r="F91" s="435"/>
      <c r="G91" s="806"/>
      <c r="H91" s="435"/>
      <c r="I91" s="435"/>
      <c r="J91" s="807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5.75" customHeight="1">
      <c r="A92" s="4"/>
      <c r="B92" s="805"/>
      <c r="C92" s="435"/>
      <c r="D92" s="435"/>
      <c r="E92" s="435"/>
      <c r="F92" s="435"/>
      <c r="G92" s="806"/>
      <c r="H92" s="435"/>
      <c r="I92" s="435"/>
      <c r="J92" s="807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5.75" customHeight="1">
      <c r="A93" s="4"/>
      <c r="B93" s="805"/>
      <c r="C93" s="435"/>
      <c r="D93" s="435"/>
      <c r="E93" s="435"/>
      <c r="F93" s="435"/>
      <c r="G93" s="806"/>
      <c r="H93" s="435"/>
      <c r="I93" s="435"/>
      <c r="J93" s="807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5.75" customHeight="1">
      <c r="A94" s="4"/>
      <c r="B94" s="805"/>
      <c r="C94" s="435"/>
      <c r="D94" s="435"/>
      <c r="E94" s="435"/>
      <c r="F94" s="435"/>
      <c r="G94" s="806"/>
      <c r="H94" s="435"/>
      <c r="I94" s="435"/>
      <c r="J94" s="807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5.75" customHeight="1">
      <c r="A95" s="4"/>
      <c r="B95" s="805"/>
      <c r="C95" s="435"/>
      <c r="D95" s="435"/>
      <c r="E95" s="435"/>
      <c r="F95" s="435"/>
      <c r="G95" s="806"/>
      <c r="H95" s="435"/>
      <c r="I95" s="435"/>
      <c r="J95" s="807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5.75" customHeight="1">
      <c r="A96" s="4"/>
      <c r="B96" s="805"/>
      <c r="C96" s="435"/>
      <c r="D96" s="435"/>
      <c r="E96" s="435"/>
      <c r="F96" s="435"/>
      <c r="G96" s="806"/>
      <c r="H96" s="435"/>
      <c r="I96" s="435"/>
      <c r="J96" s="807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5.75" customHeight="1">
      <c r="A97" s="4"/>
      <c r="B97" s="805"/>
      <c r="C97" s="435"/>
      <c r="D97" s="435"/>
      <c r="E97" s="435"/>
      <c r="F97" s="435"/>
      <c r="G97" s="806"/>
      <c r="H97" s="435"/>
      <c r="I97" s="435"/>
      <c r="J97" s="807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5.75" customHeight="1">
      <c r="A98" s="4"/>
      <c r="B98" s="805"/>
      <c r="C98" s="435"/>
      <c r="D98" s="435"/>
      <c r="E98" s="435"/>
      <c r="F98" s="435"/>
      <c r="G98" s="806"/>
      <c r="H98" s="435"/>
      <c r="I98" s="435"/>
      <c r="J98" s="807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5.75" customHeight="1">
      <c r="A99" s="4"/>
      <c r="B99" s="805"/>
      <c r="C99" s="435"/>
      <c r="D99" s="435"/>
      <c r="E99" s="435"/>
      <c r="F99" s="435"/>
      <c r="G99" s="806"/>
      <c r="H99" s="435"/>
      <c r="I99" s="435"/>
      <c r="J99" s="807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5.75" customHeight="1">
      <c r="A100" s="4"/>
      <c r="B100" s="805"/>
      <c r="C100" s="435"/>
      <c r="D100" s="435"/>
      <c r="E100" s="435"/>
      <c r="F100" s="435"/>
      <c r="G100" s="806"/>
      <c r="H100" s="435"/>
      <c r="I100" s="435"/>
      <c r="J100" s="807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5.75" customHeight="1">
      <c r="A101" s="4"/>
      <c r="B101" s="805"/>
      <c r="C101" s="435"/>
      <c r="D101" s="435"/>
      <c r="E101" s="435"/>
      <c r="F101" s="435"/>
      <c r="G101" s="806"/>
      <c r="H101" s="435"/>
      <c r="I101" s="435"/>
      <c r="J101" s="807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5.75" customHeight="1">
      <c r="A102" s="4"/>
      <c r="B102" s="805"/>
      <c r="C102" s="435"/>
      <c r="D102" s="435"/>
      <c r="E102" s="435"/>
      <c r="F102" s="435"/>
      <c r="G102" s="806"/>
      <c r="H102" s="435"/>
      <c r="I102" s="435"/>
      <c r="J102" s="807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5.75" customHeight="1">
      <c r="A103" s="4"/>
      <c r="B103" s="805"/>
      <c r="C103" s="435"/>
      <c r="D103" s="435"/>
      <c r="E103" s="435"/>
      <c r="F103" s="435"/>
      <c r="G103" s="806"/>
      <c r="H103" s="435"/>
      <c r="I103" s="435"/>
      <c r="J103" s="807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5.75" customHeight="1">
      <c r="A104" s="4"/>
      <c r="B104" s="805"/>
      <c r="C104" s="435"/>
      <c r="D104" s="435"/>
      <c r="E104" s="435"/>
      <c r="F104" s="435"/>
      <c r="G104" s="806"/>
      <c r="H104" s="435"/>
      <c r="I104" s="435"/>
      <c r="J104" s="807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5.75" customHeight="1">
      <c r="A105" s="4"/>
      <c r="B105" s="805"/>
      <c r="C105" s="435"/>
      <c r="D105" s="435"/>
      <c r="E105" s="435"/>
      <c r="F105" s="435"/>
      <c r="G105" s="806"/>
      <c r="H105" s="435"/>
      <c r="I105" s="435"/>
      <c r="J105" s="807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5.75" customHeight="1">
      <c r="A106" s="4"/>
      <c r="B106" s="805"/>
      <c r="C106" s="435"/>
      <c r="D106" s="435"/>
      <c r="E106" s="435"/>
      <c r="F106" s="435"/>
      <c r="G106" s="806"/>
      <c r="H106" s="435"/>
      <c r="I106" s="435"/>
      <c r="J106" s="807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5.75" customHeight="1">
      <c r="A107" s="4"/>
      <c r="B107" s="805"/>
      <c r="C107" s="435"/>
      <c r="D107" s="435"/>
      <c r="E107" s="435"/>
      <c r="F107" s="435"/>
      <c r="G107" s="806"/>
      <c r="H107" s="435"/>
      <c r="I107" s="435"/>
      <c r="J107" s="807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5.75" customHeight="1">
      <c r="A108" s="4"/>
      <c r="B108" s="805"/>
      <c r="C108" s="435"/>
      <c r="D108" s="435"/>
      <c r="E108" s="435"/>
      <c r="F108" s="435"/>
      <c r="G108" s="806"/>
      <c r="H108" s="435"/>
      <c r="I108" s="435"/>
      <c r="J108" s="807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5.75" customHeight="1">
      <c r="A109" s="4"/>
      <c r="B109" s="805"/>
      <c r="C109" s="435"/>
      <c r="D109" s="435"/>
      <c r="E109" s="435"/>
      <c r="F109" s="435"/>
      <c r="G109" s="806"/>
      <c r="H109" s="435"/>
      <c r="I109" s="435"/>
      <c r="J109" s="807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5.75" customHeight="1">
      <c r="A110" s="4"/>
      <c r="B110" s="805"/>
      <c r="C110" s="435"/>
      <c r="D110" s="435"/>
      <c r="E110" s="435"/>
      <c r="F110" s="435"/>
      <c r="G110" s="806"/>
      <c r="H110" s="435"/>
      <c r="I110" s="435"/>
      <c r="J110" s="807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5.75" customHeight="1">
      <c r="A111" s="4"/>
      <c r="B111" s="805"/>
      <c r="C111" s="435"/>
      <c r="D111" s="435"/>
      <c r="E111" s="435"/>
      <c r="F111" s="435"/>
      <c r="G111" s="806"/>
      <c r="H111" s="435"/>
      <c r="I111" s="435"/>
      <c r="J111" s="807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5.75" customHeight="1">
      <c r="A112" s="4"/>
      <c r="B112" s="805"/>
      <c r="C112" s="435"/>
      <c r="D112" s="435"/>
      <c r="E112" s="435"/>
      <c r="F112" s="435"/>
      <c r="G112" s="806"/>
      <c r="H112" s="435"/>
      <c r="I112" s="435"/>
      <c r="J112" s="807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5.75" customHeight="1">
      <c r="A113" s="4"/>
      <c r="B113" s="805"/>
      <c r="C113" s="435"/>
      <c r="D113" s="435"/>
      <c r="E113" s="435"/>
      <c r="F113" s="435"/>
      <c r="G113" s="806"/>
      <c r="H113" s="435"/>
      <c r="I113" s="435"/>
      <c r="J113" s="807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5.75" customHeight="1">
      <c r="A114" s="4"/>
      <c r="B114" s="805"/>
      <c r="C114" s="435"/>
      <c r="D114" s="435"/>
      <c r="E114" s="435"/>
      <c r="F114" s="435"/>
      <c r="G114" s="806"/>
      <c r="H114" s="435"/>
      <c r="I114" s="435"/>
      <c r="J114" s="807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5.75" customHeight="1">
      <c r="A115" s="4"/>
      <c r="B115" s="805"/>
      <c r="C115" s="435"/>
      <c r="D115" s="435"/>
      <c r="E115" s="435"/>
      <c r="F115" s="435"/>
      <c r="G115" s="806"/>
      <c r="H115" s="435"/>
      <c r="I115" s="435"/>
      <c r="J115" s="807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5.75" customHeight="1">
      <c r="A116" s="4"/>
      <c r="B116" s="805"/>
      <c r="C116" s="435"/>
      <c r="D116" s="435"/>
      <c r="E116" s="435"/>
      <c r="F116" s="435"/>
      <c r="G116" s="806"/>
      <c r="H116" s="435"/>
      <c r="I116" s="435"/>
      <c r="J116" s="807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5.75" customHeight="1">
      <c r="A117" s="4"/>
      <c r="B117" s="805"/>
      <c r="C117" s="435"/>
      <c r="D117" s="435"/>
      <c r="E117" s="435"/>
      <c r="F117" s="435"/>
      <c r="G117" s="806"/>
      <c r="H117" s="435"/>
      <c r="I117" s="435"/>
      <c r="J117" s="807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5.75" customHeight="1">
      <c r="A118" s="4"/>
      <c r="B118" s="805"/>
      <c r="C118" s="435"/>
      <c r="D118" s="435"/>
      <c r="E118" s="435"/>
      <c r="F118" s="435"/>
      <c r="G118" s="806"/>
      <c r="H118" s="435"/>
      <c r="I118" s="435"/>
      <c r="J118" s="807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5.75" customHeight="1">
      <c r="A119" s="4"/>
      <c r="B119" s="805"/>
      <c r="C119" s="435"/>
      <c r="D119" s="435"/>
      <c r="E119" s="435"/>
      <c r="F119" s="435"/>
      <c r="G119" s="806"/>
      <c r="H119" s="435"/>
      <c r="I119" s="435"/>
      <c r="J119" s="807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5.75" customHeight="1">
      <c r="A120" s="4"/>
      <c r="B120" s="805"/>
      <c r="C120" s="435"/>
      <c r="D120" s="435"/>
      <c r="E120" s="435"/>
      <c r="F120" s="435"/>
      <c r="G120" s="806"/>
      <c r="H120" s="435"/>
      <c r="I120" s="435"/>
      <c r="J120" s="807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5.75" customHeight="1">
      <c r="A121" s="4"/>
      <c r="B121" s="805"/>
      <c r="C121" s="435"/>
      <c r="D121" s="435"/>
      <c r="E121" s="435"/>
      <c r="F121" s="435"/>
      <c r="G121" s="806"/>
      <c r="H121" s="435"/>
      <c r="I121" s="435"/>
      <c r="J121" s="807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5.75" customHeight="1">
      <c r="A122" s="4"/>
      <c r="B122" s="805"/>
      <c r="C122" s="435"/>
      <c r="D122" s="435"/>
      <c r="E122" s="435"/>
      <c r="F122" s="435"/>
      <c r="G122" s="806"/>
      <c r="H122" s="435"/>
      <c r="I122" s="435"/>
      <c r="J122" s="807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5.75" customHeight="1">
      <c r="A123" s="4"/>
      <c r="B123" s="805"/>
      <c r="C123" s="435"/>
      <c r="D123" s="435"/>
      <c r="E123" s="435"/>
      <c r="F123" s="435"/>
      <c r="G123" s="806"/>
      <c r="H123" s="435"/>
      <c r="I123" s="435"/>
      <c r="J123" s="807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5.75" customHeight="1">
      <c r="A124" s="4"/>
      <c r="B124" s="805"/>
      <c r="C124" s="435"/>
      <c r="D124" s="435"/>
      <c r="E124" s="435"/>
      <c r="F124" s="435"/>
      <c r="G124" s="806"/>
      <c r="H124" s="435"/>
      <c r="I124" s="435"/>
      <c r="J124" s="807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5.75" customHeight="1">
      <c r="A125" s="4"/>
      <c r="B125" s="805"/>
      <c r="C125" s="435"/>
      <c r="D125" s="435"/>
      <c r="E125" s="435"/>
      <c r="F125" s="435"/>
      <c r="G125" s="806"/>
      <c r="H125" s="435"/>
      <c r="I125" s="435"/>
      <c r="J125" s="807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5.75" customHeight="1">
      <c r="A126" s="4"/>
      <c r="B126" s="805"/>
      <c r="C126" s="435"/>
      <c r="D126" s="435"/>
      <c r="E126" s="435"/>
      <c r="F126" s="435"/>
      <c r="G126" s="806"/>
      <c r="H126" s="435"/>
      <c r="I126" s="435"/>
      <c r="J126" s="807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5.75" customHeight="1">
      <c r="A127" s="4"/>
      <c r="B127" s="805"/>
      <c r="C127" s="435"/>
      <c r="D127" s="435"/>
      <c r="E127" s="435"/>
      <c r="F127" s="435"/>
      <c r="G127" s="806"/>
      <c r="H127" s="435"/>
      <c r="I127" s="435"/>
      <c r="J127" s="807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5.75" customHeight="1">
      <c r="A128" s="4"/>
      <c r="B128" s="805"/>
      <c r="C128" s="435"/>
      <c r="D128" s="435"/>
      <c r="E128" s="435"/>
      <c r="F128" s="435"/>
      <c r="G128" s="806"/>
      <c r="H128" s="435"/>
      <c r="I128" s="435"/>
      <c r="J128" s="807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5.75" customHeight="1">
      <c r="A129" s="4"/>
      <c r="B129" s="805"/>
      <c r="C129" s="435"/>
      <c r="D129" s="435"/>
      <c r="E129" s="435"/>
      <c r="F129" s="435"/>
      <c r="G129" s="806"/>
      <c r="H129" s="435"/>
      <c r="I129" s="435"/>
      <c r="J129" s="807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5.75" customHeight="1">
      <c r="A130" s="4"/>
      <c r="B130" s="805"/>
      <c r="C130" s="435"/>
      <c r="D130" s="435"/>
      <c r="E130" s="435"/>
      <c r="F130" s="435"/>
      <c r="G130" s="806"/>
      <c r="H130" s="435"/>
      <c r="I130" s="435"/>
      <c r="J130" s="807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5.75" customHeight="1">
      <c r="A131" s="4"/>
      <c r="B131" s="805"/>
      <c r="C131" s="435"/>
      <c r="D131" s="435"/>
      <c r="E131" s="435"/>
      <c r="F131" s="435"/>
      <c r="G131" s="806"/>
      <c r="H131" s="435"/>
      <c r="I131" s="435"/>
      <c r="J131" s="807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5.75" customHeight="1">
      <c r="A132" s="4"/>
      <c r="B132" s="805"/>
      <c r="C132" s="435"/>
      <c r="D132" s="435"/>
      <c r="E132" s="435"/>
      <c r="F132" s="435"/>
      <c r="G132" s="806"/>
      <c r="H132" s="435"/>
      <c r="I132" s="435"/>
      <c r="J132" s="807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5.75" customHeight="1">
      <c r="A133" s="4"/>
      <c r="B133" s="805"/>
      <c r="C133" s="435"/>
      <c r="D133" s="435"/>
      <c r="E133" s="435"/>
      <c r="F133" s="435"/>
      <c r="G133" s="806"/>
      <c r="H133" s="435"/>
      <c r="I133" s="435"/>
      <c r="J133" s="807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5.75" customHeight="1">
      <c r="A134" s="4"/>
      <c r="B134" s="805"/>
      <c r="C134" s="435"/>
      <c r="D134" s="435"/>
      <c r="E134" s="435"/>
      <c r="F134" s="435"/>
      <c r="G134" s="806"/>
      <c r="H134" s="435"/>
      <c r="I134" s="435"/>
      <c r="J134" s="807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5.75" customHeight="1">
      <c r="A135" s="4"/>
      <c r="B135" s="805"/>
      <c r="C135" s="435"/>
      <c r="D135" s="435"/>
      <c r="E135" s="435"/>
      <c r="F135" s="435"/>
      <c r="G135" s="806"/>
      <c r="H135" s="435"/>
      <c r="I135" s="435"/>
      <c r="J135" s="807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5.75" customHeight="1">
      <c r="A136" s="4"/>
      <c r="B136" s="805"/>
      <c r="C136" s="435"/>
      <c r="D136" s="435"/>
      <c r="E136" s="435"/>
      <c r="F136" s="435"/>
      <c r="G136" s="806"/>
      <c r="H136" s="435"/>
      <c r="I136" s="435"/>
      <c r="J136" s="807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5.75" customHeight="1">
      <c r="A137" s="4"/>
      <c r="B137" s="805"/>
      <c r="C137" s="435"/>
      <c r="D137" s="435"/>
      <c r="E137" s="435"/>
      <c r="F137" s="435"/>
      <c r="G137" s="806"/>
      <c r="H137" s="435"/>
      <c r="I137" s="435"/>
      <c r="J137" s="807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5.75" customHeight="1">
      <c r="A138" s="4"/>
      <c r="B138" s="805"/>
      <c r="C138" s="435"/>
      <c r="D138" s="435"/>
      <c r="E138" s="435"/>
      <c r="F138" s="435"/>
      <c r="G138" s="806"/>
      <c r="H138" s="435"/>
      <c r="I138" s="435"/>
      <c r="J138" s="807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5.75" customHeight="1">
      <c r="A139" s="4"/>
      <c r="B139" s="805"/>
      <c r="C139" s="435"/>
      <c r="D139" s="435"/>
      <c r="E139" s="435"/>
      <c r="F139" s="435"/>
      <c r="G139" s="806"/>
      <c r="H139" s="435"/>
      <c r="I139" s="435"/>
      <c r="J139" s="807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5.75" customHeight="1">
      <c r="A140" s="4"/>
      <c r="B140" s="805"/>
      <c r="C140" s="435"/>
      <c r="D140" s="435"/>
      <c r="E140" s="435"/>
      <c r="F140" s="435"/>
      <c r="G140" s="806"/>
      <c r="H140" s="435"/>
      <c r="I140" s="435"/>
      <c r="J140" s="807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5.75" customHeight="1">
      <c r="A141" s="4"/>
      <c r="B141" s="805"/>
      <c r="C141" s="435"/>
      <c r="D141" s="435"/>
      <c r="E141" s="435"/>
      <c r="F141" s="435"/>
      <c r="G141" s="806"/>
      <c r="H141" s="435"/>
      <c r="I141" s="435"/>
      <c r="J141" s="807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5.75" customHeight="1">
      <c r="A142" s="4"/>
      <c r="B142" s="805"/>
      <c r="C142" s="435"/>
      <c r="D142" s="435"/>
      <c r="E142" s="435"/>
      <c r="F142" s="435"/>
      <c r="G142" s="806"/>
      <c r="H142" s="435"/>
      <c r="I142" s="435"/>
      <c r="J142" s="807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5.75" customHeight="1">
      <c r="A143" s="4"/>
      <c r="B143" s="805"/>
      <c r="C143" s="435"/>
      <c r="D143" s="435"/>
      <c r="E143" s="435"/>
      <c r="F143" s="435"/>
      <c r="G143" s="806"/>
      <c r="H143" s="435"/>
      <c r="I143" s="435"/>
      <c r="J143" s="807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5.75" customHeight="1">
      <c r="A144" s="4"/>
      <c r="B144" s="805"/>
      <c r="C144" s="435"/>
      <c r="D144" s="435"/>
      <c r="E144" s="435"/>
      <c r="F144" s="435"/>
      <c r="G144" s="806"/>
      <c r="H144" s="435"/>
      <c r="I144" s="435"/>
      <c r="J144" s="807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5.75" customHeight="1">
      <c r="A145" s="4"/>
      <c r="B145" s="805"/>
      <c r="C145" s="435"/>
      <c r="D145" s="435"/>
      <c r="E145" s="435"/>
      <c r="F145" s="435"/>
      <c r="G145" s="806"/>
      <c r="H145" s="435"/>
      <c r="I145" s="435"/>
      <c r="J145" s="807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5.75" customHeight="1">
      <c r="A146" s="4"/>
      <c r="B146" s="805"/>
      <c r="C146" s="435"/>
      <c r="D146" s="435"/>
      <c r="E146" s="435"/>
      <c r="F146" s="435"/>
      <c r="G146" s="806"/>
      <c r="H146" s="435"/>
      <c r="I146" s="435"/>
      <c r="J146" s="807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5.75" customHeight="1">
      <c r="A147" s="4"/>
      <c r="B147" s="805"/>
      <c r="C147" s="435"/>
      <c r="D147" s="435"/>
      <c r="E147" s="435"/>
      <c r="F147" s="435"/>
      <c r="G147" s="806"/>
      <c r="H147" s="435"/>
      <c r="I147" s="435"/>
      <c r="J147" s="807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5.75" customHeight="1">
      <c r="A148" s="4"/>
      <c r="B148" s="805"/>
      <c r="C148" s="435"/>
      <c r="D148" s="435"/>
      <c r="E148" s="435"/>
      <c r="F148" s="435"/>
      <c r="G148" s="806"/>
      <c r="H148" s="435"/>
      <c r="I148" s="435"/>
      <c r="J148" s="807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5.75" customHeight="1">
      <c r="A149" s="4"/>
      <c r="B149" s="805"/>
      <c r="C149" s="435"/>
      <c r="D149" s="435"/>
      <c r="E149" s="435"/>
      <c r="F149" s="435"/>
      <c r="G149" s="806"/>
      <c r="H149" s="435"/>
      <c r="I149" s="435"/>
      <c r="J149" s="807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5.75" customHeight="1">
      <c r="A150" s="4"/>
      <c r="B150" s="805"/>
      <c r="C150" s="435"/>
      <c r="D150" s="435"/>
      <c r="E150" s="435"/>
      <c r="F150" s="435"/>
      <c r="G150" s="806"/>
      <c r="H150" s="435"/>
      <c r="I150" s="435"/>
      <c r="J150" s="807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5.75" customHeight="1">
      <c r="A151" s="4"/>
      <c r="B151" s="805"/>
      <c r="C151" s="435"/>
      <c r="D151" s="435"/>
      <c r="E151" s="435"/>
      <c r="F151" s="435"/>
      <c r="G151" s="806"/>
      <c r="H151" s="435"/>
      <c r="I151" s="435"/>
      <c r="J151" s="807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5.75" customHeight="1">
      <c r="A152" s="4"/>
      <c r="B152" s="805"/>
      <c r="C152" s="435"/>
      <c r="D152" s="435"/>
      <c r="E152" s="435"/>
      <c r="F152" s="435"/>
      <c r="G152" s="806"/>
      <c r="H152" s="435"/>
      <c r="I152" s="435"/>
      <c r="J152" s="807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5.75" customHeight="1">
      <c r="A153" s="4"/>
      <c r="B153" s="805"/>
      <c r="C153" s="435"/>
      <c r="D153" s="435"/>
      <c r="E153" s="435"/>
      <c r="F153" s="435"/>
      <c r="G153" s="806"/>
      <c r="H153" s="435"/>
      <c r="I153" s="435"/>
      <c r="J153" s="807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5.75" customHeight="1">
      <c r="A154" s="4"/>
      <c r="B154" s="805"/>
      <c r="C154" s="435"/>
      <c r="D154" s="435"/>
      <c r="E154" s="435"/>
      <c r="F154" s="435"/>
      <c r="G154" s="806"/>
      <c r="H154" s="435"/>
      <c r="I154" s="435"/>
      <c r="J154" s="807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5.75" customHeight="1">
      <c r="A155" s="4"/>
      <c r="B155" s="805"/>
      <c r="C155" s="435"/>
      <c r="D155" s="435"/>
      <c r="E155" s="435"/>
      <c r="F155" s="435"/>
      <c r="G155" s="806"/>
      <c r="H155" s="435"/>
      <c r="I155" s="435"/>
      <c r="J155" s="807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5.75" customHeight="1">
      <c r="A156" s="4"/>
      <c r="B156" s="805"/>
      <c r="C156" s="435"/>
      <c r="D156" s="435"/>
      <c r="E156" s="435"/>
      <c r="F156" s="435"/>
      <c r="G156" s="806"/>
      <c r="H156" s="435"/>
      <c r="I156" s="435"/>
      <c r="J156" s="807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5.75" customHeight="1">
      <c r="A157" s="4"/>
      <c r="B157" s="805"/>
      <c r="C157" s="435"/>
      <c r="D157" s="435"/>
      <c r="E157" s="435"/>
      <c r="F157" s="435"/>
      <c r="G157" s="806"/>
      <c r="H157" s="435"/>
      <c r="I157" s="435"/>
      <c r="J157" s="807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5.75" customHeight="1">
      <c r="A158" s="4"/>
      <c r="B158" s="805"/>
      <c r="C158" s="435"/>
      <c r="D158" s="435"/>
      <c r="E158" s="435"/>
      <c r="F158" s="435"/>
      <c r="G158" s="806"/>
      <c r="H158" s="435"/>
      <c r="I158" s="435"/>
      <c r="J158" s="807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5.75" customHeight="1">
      <c r="A159" s="4"/>
      <c r="B159" s="805"/>
      <c r="C159" s="435"/>
      <c r="D159" s="435"/>
      <c r="E159" s="435"/>
      <c r="F159" s="435"/>
      <c r="G159" s="806"/>
      <c r="H159" s="435"/>
      <c r="I159" s="435"/>
      <c r="J159" s="807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5.75" customHeight="1">
      <c r="A160" s="4"/>
      <c r="B160" s="805"/>
      <c r="C160" s="435"/>
      <c r="D160" s="435"/>
      <c r="E160" s="435"/>
      <c r="F160" s="435"/>
      <c r="G160" s="806"/>
      <c r="H160" s="435"/>
      <c r="I160" s="435"/>
      <c r="J160" s="807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5.75" customHeight="1">
      <c r="A161" s="4"/>
      <c r="B161" s="805"/>
      <c r="C161" s="435"/>
      <c r="D161" s="435"/>
      <c r="E161" s="435"/>
      <c r="F161" s="435"/>
      <c r="G161" s="806"/>
      <c r="H161" s="435"/>
      <c r="I161" s="435"/>
      <c r="J161" s="807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5.75" customHeight="1">
      <c r="A162" s="4"/>
      <c r="B162" s="805"/>
      <c r="C162" s="435"/>
      <c r="D162" s="435"/>
      <c r="E162" s="435"/>
      <c r="F162" s="435"/>
      <c r="G162" s="806"/>
      <c r="H162" s="435"/>
      <c r="I162" s="435"/>
      <c r="J162" s="807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5.75" customHeight="1">
      <c r="A163" s="4"/>
      <c r="B163" s="805"/>
      <c r="C163" s="435"/>
      <c r="D163" s="435"/>
      <c r="E163" s="435"/>
      <c r="F163" s="435"/>
      <c r="G163" s="806"/>
      <c r="H163" s="435"/>
      <c r="I163" s="435"/>
      <c r="J163" s="807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5.75" customHeight="1">
      <c r="A164" s="4"/>
      <c r="B164" s="805"/>
      <c r="C164" s="435"/>
      <c r="D164" s="435"/>
      <c r="E164" s="435"/>
      <c r="F164" s="435"/>
      <c r="G164" s="806"/>
      <c r="H164" s="435"/>
      <c r="I164" s="435"/>
      <c r="J164" s="807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5.75" customHeight="1">
      <c r="A165" s="4"/>
      <c r="B165" s="805"/>
      <c r="C165" s="435"/>
      <c r="D165" s="435"/>
      <c r="E165" s="435"/>
      <c r="F165" s="435"/>
      <c r="G165" s="806"/>
      <c r="H165" s="435"/>
      <c r="I165" s="435"/>
      <c r="J165" s="807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5.75" customHeight="1">
      <c r="A166" s="4"/>
      <c r="B166" s="805"/>
      <c r="C166" s="435"/>
      <c r="D166" s="435"/>
      <c r="E166" s="435"/>
      <c r="F166" s="435"/>
      <c r="G166" s="806"/>
      <c r="H166" s="435"/>
      <c r="I166" s="435"/>
      <c r="J166" s="807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5.75" customHeight="1">
      <c r="A167" s="4"/>
      <c r="B167" s="805"/>
      <c r="C167" s="435"/>
      <c r="D167" s="435"/>
      <c r="E167" s="435"/>
      <c r="F167" s="435"/>
      <c r="G167" s="806"/>
      <c r="H167" s="435"/>
      <c r="I167" s="435"/>
      <c r="J167" s="807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5.75" customHeight="1">
      <c r="A168" s="4"/>
      <c r="B168" s="805"/>
      <c r="C168" s="435"/>
      <c r="D168" s="435"/>
      <c r="E168" s="435"/>
      <c r="F168" s="435"/>
      <c r="G168" s="806"/>
      <c r="H168" s="435"/>
      <c r="I168" s="435"/>
      <c r="J168" s="807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5.75" customHeight="1">
      <c r="A169" s="4"/>
      <c r="B169" s="805"/>
      <c r="C169" s="435"/>
      <c r="D169" s="435"/>
      <c r="E169" s="435"/>
      <c r="F169" s="435"/>
      <c r="G169" s="806"/>
      <c r="H169" s="435"/>
      <c r="I169" s="435"/>
      <c r="J169" s="807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5.75" customHeight="1">
      <c r="A170" s="4"/>
      <c r="B170" s="805"/>
      <c r="C170" s="435"/>
      <c r="D170" s="435"/>
      <c r="E170" s="435"/>
      <c r="F170" s="435"/>
      <c r="G170" s="806"/>
      <c r="H170" s="435"/>
      <c r="I170" s="435"/>
      <c r="J170" s="807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5.75" customHeight="1">
      <c r="A171" s="4"/>
      <c r="B171" s="805"/>
      <c r="C171" s="435"/>
      <c r="D171" s="435"/>
      <c r="E171" s="435"/>
      <c r="F171" s="435"/>
      <c r="G171" s="806"/>
      <c r="H171" s="435"/>
      <c r="I171" s="435"/>
      <c r="J171" s="807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5.75" customHeight="1">
      <c r="A172" s="4"/>
      <c r="B172" s="805"/>
      <c r="C172" s="435"/>
      <c r="D172" s="435"/>
      <c r="E172" s="435"/>
      <c r="F172" s="435"/>
      <c r="G172" s="806"/>
      <c r="H172" s="435"/>
      <c r="I172" s="435"/>
      <c r="J172" s="807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5.75" customHeight="1">
      <c r="A173" s="4"/>
      <c r="B173" s="805"/>
      <c r="C173" s="435"/>
      <c r="D173" s="435"/>
      <c r="E173" s="435"/>
      <c r="F173" s="435"/>
      <c r="G173" s="806"/>
      <c r="H173" s="435"/>
      <c r="I173" s="435"/>
      <c r="J173" s="807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5.75" customHeight="1">
      <c r="A174" s="4"/>
      <c r="B174" s="805"/>
      <c r="C174" s="435"/>
      <c r="D174" s="435"/>
      <c r="E174" s="435"/>
      <c r="F174" s="435"/>
      <c r="G174" s="806"/>
      <c r="H174" s="435"/>
      <c r="I174" s="435"/>
      <c r="J174" s="807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5.75" customHeight="1">
      <c r="A175" s="4"/>
      <c r="B175" s="805"/>
      <c r="C175" s="435"/>
      <c r="D175" s="435"/>
      <c r="E175" s="435"/>
      <c r="F175" s="435"/>
      <c r="G175" s="806"/>
      <c r="H175" s="435"/>
      <c r="I175" s="435"/>
      <c r="J175" s="807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5.75" customHeight="1">
      <c r="A176" s="4"/>
      <c r="B176" s="805"/>
      <c r="C176" s="435"/>
      <c r="D176" s="435"/>
      <c r="E176" s="435"/>
      <c r="F176" s="435"/>
      <c r="G176" s="806"/>
      <c r="H176" s="435"/>
      <c r="I176" s="435"/>
      <c r="J176" s="807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5.75" customHeight="1">
      <c r="A177" s="4"/>
      <c r="B177" s="805"/>
      <c r="C177" s="435"/>
      <c r="D177" s="435"/>
      <c r="E177" s="435"/>
      <c r="F177" s="435"/>
      <c r="G177" s="806"/>
      <c r="H177" s="435"/>
      <c r="I177" s="435"/>
      <c r="J177" s="807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5.75" customHeight="1">
      <c r="A178" s="4"/>
      <c r="B178" s="805"/>
      <c r="C178" s="435"/>
      <c r="D178" s="435"/>
      <c r="E178" s="435"/>
      <c r="F178" s="435"/>
      <c r="G178" s="806"/>
      <c r="H178" s="435"/>
      <c r="I178" s="435"/>
      <c r="J178" s="807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5.75" customHeight="1">
      <c r="A179" s="4"/>
      <c r="B179" s="805"/>
      <c r="C179" s="435"/>
      <c r="D179" s="435"/>
      <c r="E179" s="435"/>
      <c r="F179" s="435"/>
      <c r="G179" s="806"/>
      <c r="H179" s="435"/>
      <c r="I179" s="435"/>
      <c r="J179" s="807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5.75" customHeight="1">
      <c r="A180" s="4"/>
      <c r="B180" s="805"/>
      <c r="C180" s="435"/>
      <c r="D180" s="435"/>
      <c r="E180" s="435"/>
      <c r="F180" s="435"/>
      <c r="G180" s="806"/>
      <c r="H180" s="435"/>
      <c r="I180" s="435"/>
      <c r="J180" s="807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5.75" customHeight="1">
      <c r="A181" s="4"/>
      <c r="B181" s="805"/>
      <c r="C181" s="435"/>
      <c r="D181" s="435"/>
      <c r="E181" s="435"/>
      <c r="F181" s="435"/>
      <c r="G181" s="806"/>
      <c r="H181" s="435"/>
      <c r="I181" s="435"/>
      <c r="J181" s="807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5.75" customHeight="1">
      <c r="A182" s="4"/>
      <c r="B182" s="805"/>
      <c r="C182" s="435"/>
      <c r="D182" s="435"/>
      <c r="E182" s="435"/>
      <c r="F182" s="435"/>
      <c r="G182" s="806"/>
      <c r="H182" s="435"/>
      <c r="I182" s="435"/>
      <c r="J182" s="807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5.75" customHeight="1">
      <c r="A183" s="4"/>
      <c r="B183" s="805"/>
      <c r="C183" s="435"/>
      <c r="D183" s="435"/>
      <c r="E183" s="435"/>
      <c r="F183" s="435"/>
      <c r="G183" s="806"/>
      <c r="H183" s="435"/>
      <c r="I183" s="435"/>
      <c r="J183" s="807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5.75" customHeight="1">
      <c r="A184" s="4"/>
      <c r="B184" s="805"/>
      <c r="C184" s="435"/>
      <c r="D184" s="435"/>
      <c r="E184" s="435"/>
      <c r="F184" s="435"/>
      <c r="G184" s="806"/>
      <c r="H184" s="435"/>
      <c r="I184" s="435"/>
      <c r="J184" s="807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5.75" customHeight="1">
      <c r="A185" s="4"/>
      <c r="B185" s="805"/>
      <c r="C185" s="435"/>
      <c r="D185" s="435"/>
      <c r="E185" s="435"/>
      <c r="F185" s="435"/>
      <c r="G185" s="806"/>
      <c r="H185" s="435"/>
      <c r="I185" s="435"/>
      <c r="J185" s="807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5.75" customHeight="1">
      <c r="A186" s="4"/>
      <c r="B186" s="805"/>
      <c r="C186" s="435"/>
      <c r="D186" s="435"/>
      <c r="E186" s="435"/>
      <c r="F186" s="435"/>
      <c r="G186" s="806"/>
      <c r="H186" s="435"/>
      <c r="I186" s="435"/>
      <c r="J186" s="807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5.75" customHeight="1">
      <c r="A187" s="4"/>
      <c r="B187" s="805"/>
      <c r="C187" s="435"/>
      <c r="D187" s="435"/>
      <c r="E187" s="435"/>
      <c r="F187" s="435"/>
      <c r="G187" s="806"/>
      <c r="H187" s="435"/>
      <c r="I187" s="435"/>
      <c r="J187" s="807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5.75" customHeight="1">
      <c r="A188" s="4"/>
      <c r="B188" s="805"/>
      <c r="C188" s="435"/>
      <c r="D188" s="435"/>
      <c r="E188" s="435"/>
      <c r="F188" s="435"/>
      <c r="G188" s="806"/>
      <c r="H188" s="435"/>
      <c r="I188" s="435"/>
      <c r="J188" s="807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5.75" customHeight="1">
      <c r="A189" s="4"/>
      <c r="B189" s="805"/>
      <c r="C189" s="435"/>
      <c r="D189" s="435"/>
      <c r="E189" s="435"/>
      <c r="F189" s="435"/>
      <c r="G189" s="806"/>
      <c r="H189" s="435"/>
      <c r="I189" s="435"/>
      <c r="J189" s="807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5.75" customHeight="1">
      <c r="A190" s="4"/>
      <c r="B190" s="805"/>
      <c r="C190" s="435"/>
      <c r="D190" s="435"/>
      <c r="E190" s="435"/>
      <c r="F190" s="435"/>
      <c r="G190" s="806"/>
      <c r="H190" s="435"/>
      <c r="I190" s="435"/>
      <c r="J190" s="807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5.75" customHeight="1">
      <c r="A191" s="4"/>
      <c r="B191" s="805"/>
      <c r="C191" s="435"/>
      <c r="D191" s="435"/>
      <c r="E191" s="435"/>
      <c r="F191" s="435"/>
      <c r="G191" s="806"/>
      <c r="H191" s="435"/>
      <c r="I191" s="435"/>
      <c r="J191" s="807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5.75" customHeight="1">
      <c r="A192" s="4"/>
      <c r="B192" s="805"/>
      <c r="C192" s="435"/>
      <c r="D192" s="435"/>
      <c r="E192" s="435"/>
      <c r="F192" s="435"/>
      <c r="G192" s="806"/>
      <c r="H192" s="435"/>
      <c r="I192" s="435"/>
      <c r="J192" s="807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5.75" customHeight="1">
      <c r="A193" s="4"/>
      <c r="B193" s="805"/>
      <c r="C193" s="435"/>
      <c r="D193" s="435"/>
      <c r="E193" s="435"/>
      <c r="F193" s="435"/>
      <c r="G193" s="806"/>
      <c r="H193" s="435"/>
      <c r="I193" s="435"/>
      <c r="J193" s="807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5.75" customHeight="1">
      <c r="A194" s="4"/>
      <c r="B194" s="805"/>
      <c r="C194" s="435"/>
      <c r="D194" s="435"/>
      <c r="E194" s="435"/>
      <c r="F194" s="435"/>
      <c r="G194" s="806"/>
      <c r="H194" s="435"/>
      <c r="I194" s="435"/>
      <c r="J194" s="807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5.75" customHeight="1">
      <c r="A195" s="4"/>
      <c r="B195" s="805"/>
      <c r="C195" s="435"/>
      <c r="D195" s="435"/>
      <c r="E195" s="435"/>
      <c r="F195" s="435"/>
      <c r="G195" s="806"/>
      <c r="H195" s="435"/>
      <c r="I195" s="435"/>
      <c r="J195" s="807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5.75" customHeight="1">
      <c r="A196" s="4"/>
      <c r="B196" s="805"/>
      <c r="C196" s="435"/>
      <c r="D196" s="435"/>
      <c r="E196" s="435"/>
      <c r="F196" s="435"/>
      <c r="G196" s="806"/>
      <c r="H196" s="435"/>
      <c r="I196" s="435"/>
      <c r="J196" s="807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5.75" customHeight="1">
      <c r="A197" s="4"/>
      <c r="B197" s="805"/>
      <c r="C197" s="435"/>
      <c r="D197" s="435"/>
      <c r="E197" s="435"/>
      <c r="F197" s="435"/>
      <c r="G197" s="806"/>
      <c r="H197" s="435"/>
      <c r="I197" s="435"/>
      <c r="J197" s="807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5.75" customHeight="1">
      <c r="A198" s="4"/>
      <c r="B198" s="805"/>
      <c r="C198" s="435"/>
      <c r="D198" s="435"/>
      <c r="E198" s="435"/>
      <c r="F198" s="435"/>
      <c r="G198" s="806"/>
      <c r="H198" s="435"/>
      <c r="I198" s="435"/>
      <c r="J198" s="807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5.75" customHeight="1">
      <c r="A199" s="4"/>
      <c r="B199" s="805"/>
      <c r="C199" s="435"/>
      <c r="D199" s="435"/>
      <c r="E199" s="435"/>
      <c r="F199" s="435"/>
      <c r="G199" s="806"/>
      <c r="H199" s="435"/>
      <c r="I199" s="435"/>
      <c r="J199" s="807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5.75" customHeight="1">
      <c r="A200" s="4"/>
      <c r="B200" s="805"/>
      <c r="C200" s="435"/>
      <c r="D200" s="435"/>
      <c r="E200" s="435"/>
      <c r="F200" s="435"/>
      <c r="G200" s="806"/>
      <c r="H200" s="435"/>
      <c r="I200" s="435"/>
      <c r="J200" s="807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5.75" customHeight="1">
      <c r="A201" s="4"/>
      <c r="B201" s="805"/>
      <c r="C201" s="435"/>
      <c r="D201" s="435"/>
      <c r="E201" s="435"/>
      <c r="F201" s="435"/>
      <c r="G201" s="806"/>
      <c r="H201" s="435"/>
      <c r="I201" s="435"/>
      <c r="J201" s="807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5.75" customHeight="1">
      <c r="A202" s="4"/>
      <c r="B202" s="805"/>
      <c r="C202" s="435"/>
      <c r="D202" s="435"/>
      <c r="E202" s="435"/>
      <c r="F202" s="435"/>
      <c r="G202" s="806"/>
      <c r="H202" s="435"/>
      <c r="I202" s="435"/>
      <c r="J202" s="807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5.75" customHeight="1">
      <c r="A203" s="4"/>
      <c r="B203" s="805"/>
      <c r="C203" s="435"/>
      <c r="D203" s="435"/>
      <c r="E203" s="435"/>
      <c r="F203" s="435"/>
      <c r="G203" s="806"/>
      <c r="H203" s="435"/>
      <c r="I203" s="435"/>
      <c r="J203" s="807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5.75" customHeight="1">
      <c r="A204" s="4"/>
      <c r="B204" s="805"/>
      <c r="C204" s="435"/>
      <c r="D204" s="435"/>
      <c r="E204" s="435"/>
      <c r="F204" s="435"/>
      <c r="G204" s="806"/>
      <c r="H204" s="435"/>
      <c r="I204" s="435"/>
      <c r="J204" s="807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5.75" customHeight="1">
      <c r="A205" s="4"/>
      <c r="B205" s="805"/>
      <c r="C205" s="435"/>
      <c r="D205" s="435"/>
      <c r="E205" s="435"/>
      <c r="F205" s="435"/>
      <c r="G205" s="806"/>
      <c r="H205" s="435"/>
      <c r="I205" s="435"/>
      <c r="J205" s="807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5.75" customHeight="1">
      <c r="A206" s="4"/>
      <c r="B206" s="805"/>
      <c r="C206" s="435"/>
      <c r="D206" s="435"/>
      <c r="E206" s="435"/>
      <c r="F206" s="435"/>
      <c r="G206" s="806"/>
      <c r="H206" s="435"/>
      <c r="I206" s="435"/>
      <c r="J206" s="807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5.75" customHeight="1">
      <c r="A207" s="4"/>
      <c r="B207" s="805"/>
      <c r="C207" s="435"/>
      <c r="D207" s="435"/>
      <c r="E207" s="435"/>
      <c r="F207" s="435"/>
      <c r="G207" s="806"/>
      <c r="H207" s="435"/>
      <c r="I207" s="435"/>
      <c r="J207" s="807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5.75" customHeight="1">
      <c r="A208" s="4"/>
      <c r="B208" s="805"/>
      <c r="C208" s="435"/>
      <c r="D208" s="435"/>
      <c r="E208" s="435"/>
      <c r="F208" s="435"/>
      <c r="G208" s="806"/>
      <c r="H208" s="435"/>
      <c r="I208" s="435"/>
      <c r="J208" s="807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5.75" customHeight="1">
      <c r="A209" s="4"/>
      <c r="B209" s="805"/>
      <c r="C209" s="435"/>
      <c r="D209" s="435"/>
      <c r="E209" s="435"/>
      <c r="F209" s="435"/>
      <c r="G209" s="806"/>
      <c r="H209" s="435"/>
      <c r="I209" s="435"/>
      <c r="J209" s="807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5.75" customHeight="1">
      <c r="A210" s="4"/>
      <c r="B210" s="805"/>
      <c r="C210" s="435"/>
      <c r="D210" s="435"/>
      <c r="E210" s="435"/>
      <c r="F210" s="435"/>
      <c r="G210" s="806"/>
      <c r="H210" s="435"/>
      <c r="I210" s="435"/>
      <c r="J210" s="807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5.75" customHeight="1">
      <c r="A211" s="4"/>
      <c r="B211" s="805"/>
      <c r="C211" s="435"/>
      <c r="D211" s="435"/>
      <c r="E211" s="435"/>
      <c r="F211" s="435"/>
      <c r="G211" s="806"/>
      <c r="H211" s="435"/>
      <c r="I211" s="435"/>
      <c r="J211" s="807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5.75" customHeight="1">
      <c r="A212" s="4"/>
      <c r="B212" s="805"/>
      <c r="C212" s="435"/>
      <c r="D212" s="435"/>
      <c r="E212" s="435"/>
      <c r="F212" s="435"/>
      <c r="G212" s="806"/>
      <c r="H212" s="435"/>
      <c r="I212" s="435"/>
      <c r="J212" s="807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5.75" customHeight="1">
      <c r="A213" s="4"/>
      <c r="B213" s="805"/>
      <c r="C213" s="435"/>
      <c r="D213" s="435"/>
      <c r="E213" s="435"/>
      <c r="F213" s="435"/>
      <c r="G213" s="806"/>
      <c r="H213" s="435"/>
      <c r="I213" s="435"/>
      <c r="J213" s="807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5.75" customHeight="1">
      <c r="A214" s="4"/>
      <c r="B214" s="805"/>
      <c r="C214" s="435"/>
      <c r="D214" s="435"/>
      <c r="E214" s="435"/>
      <c r="F214" s="435"/>
      <c r="G214" s="806"/>
      <c r="H214" s="435"/>
      <c r="I214" s="435"/>
      <c r="J214" s="807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5.75" customHeight="1">
      <c r="A215" s="4"/>
      <c r="B215" s="805"/>
      <c r="C215" s="435"/>
      <c r="D215" s="435"/>
      <c r="E215" s="435"/>
      <c r="F215" s="435"/>
      <c r="G215" s="806"/>
      <c r="H215" s="435"/>
      <c r="I215" s="435"/>
      <c r="J215" s="807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5.75" customHeight="1">
      <c r="A216" s="4"/>
      <c r="B216" s="805"/>
      <c r="C216" s="435"/>
      <c r="D216" s="435"/>
      <c r="E216" s="435"/>
      <c r="F216" s="435"/>
      <c r="G216" s="806"/>
      <c r="H216" s="435"/>
      <c r="I216" s="435"/>
      <c r="J216" s="807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5.75" customHeight="1">
      <c r="A217" s="4"/>
      <c r="B217" s="805"/>
      <c r="C217" s="435"/>
      <c r="D217" s="435"/>
      <c r="E217" s="435"/>
      <c r="F217" s="435"/>
      <c r="G217" s="806"/>
      <c r="H217" s="435"/>
      <c r="I217" s="435"/>
      <c r="J217" s="807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5.75" customHeight="1">
      <c r="A218" s="4"/>
      <c r="B218" s="805"/>
      <c r="C218" s="435"/>
      <c r="D218" s="435"/>
      <c r="E218" s="435"/>
      <c r="F218" s="435"/>
      <c r="G218" s="806"/>
      <c r="H218" s="435"/>
      <c r="I218" s="435"/>
      <c r="J218" s="807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5.75" customHeight="1">
      <c r="A219" s="4"/>
      <c r="B219" s="805"/>
      <c r="C219" s="435"/>
      <c r="D219" s="435"/>
      <c r="E219" s="435"/>
      <c r="F219" s="435"/>
      <c r="G219" s="806"/>
      <c r="H219" s="435"/>
      <c r="I219" s="435"/>
      <c r="J219" s="807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5.75" customHeight="1">
      <c r="A220" s="4"/>
      <c r="B220" s="805"/>
      <c r="C220" s="435"/>
      <c r="D220" s="435"/>
      <c r="E220" s="435"/>
      <c r="F220" s="435"/>
      <c r="G220" s="806"/>
      <c r="H220" s="435"/>
      <c r="I220" s="435"/>
      <c r="J220" s="807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5.75" customHeight="1">
      <c r="A221" s="4"/>
      <c r="B221" s="805"/>
      <c r="C221" s="435"/>
      <c r="D221" s="435"/>
      <c r="E221" s="435"/>
      <c r="F221" s="435"/>
      <c r="G221" s="806"/>
      <c r="H221" s="435"/>
      <c r="I221" s="435"/>
      <c r="J221" s="807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5.75" customHeight="1">
      <c r="A222" s="4"/>
      <c r="B222" s="805"/>
      <c r="C222" s="435"/>
      <c r="D222" s="435"/>
      <c r="E222" s="435"/>
      <c r="F222" s="435"/>
      <c r="G222" s="806"/>
      <c r="H222" s="435"/>
      <c r="I222" s="435"/>
      <c r="J222" s="807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5.75" customHeight="1">
      <c r="A223" s="4"/>
      <c r="B223" s="805"/>
      <c r="C223" s="435"/>
      <c r="D223" s="435"/>
      <c r="E223" s="435"/>
      <c r="F223" s="435"/>
      <c r="G223" s="806"/>
      <c r="H223" s="435"/>
      <c r="I223" s="435"/>
      <c r="J223" s="807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5.75" customHeight="1">
      <c r="A224" s="4"/>
      <c r="B224" s="805"/>
      <c r="C224" s="435"/>
      <c r="D224" s="435"/>
      <c r="E224" s="435"/>
      <c r="F224" s="435"/>
      <c r="G224" s="806"/>
      <c r="H224" s="435"/>
      <c r="I224" s="435"/>
      <c r="J224" s="807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5.75" customHeight="1">
      <c r="A225" s="4"/>
      <c r="B225" s="805"/>
      <c r="C225" s="435"/>
      <c r="D225" s="435"/>
      <c r="E225" s="435"/>
      <c r="F225" s="435"/>
      <c r="G225" s="806"/>
      <c r="H225" s="435"/>
      <c r="I225" s="435"/>
      <c r="J225" s="807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5.75" customHeight="1">
      <c r="A226" s="4"/>
      <c r="B226" s="805"/>
      <c r="C226" s="435"/>
      <c r="D226" s="435"/>
      <c r="E226" s="435"/>
      <c r="F226" s="435"/>
      <c r="G226" s="806"/>
      <c r="H226" s="435"/>
      <c r="I226" s="435"/>
      <c r="J226" s="807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5.75" customHeight="1">
      <c r="A227" s="4"/>
      <c r="B227" s="805"/>
      <c r="C227" s="435"/>
      <c r="D227" s="435"/>
      <c r="E227" s="435"/>
      <c r="F227" s="435"/>
      <c r="G227" s="806"/>
      <c r="H227" s="435"/>
      <c r="I227" s="435"/>
      <c r="J227" s="807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5.75" customHeight="1">
      <c r="A228" s="4"/>
      <c r="B228" s="805"/>
      <c r="C228" s="435"/>
      <c r="D228" s="435"/>
      <c r="E228" s="435"/>
      <c r="F228" s="435"/>
      <c r="G228" s="806"/>
      <c r="H228" s="435"/>
      <c r="I228" s="435"/>
      <c r="J228" s="807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5.75" customHeight="1">
      <c r="A229" s="4"/>
      <c r="B229" s="805"/>
      <c r="C229" s="435"/>
      <c r="D229" s="435"/>
      <c r="E229" s="435"/>
      <c r="F229" s="435"/>
      <c r="G229" s="806"/>
      <c r="H229" s="435"/>
      <c r="I229" s="435"/>
      <c r="J229" s="807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5.75" customHeight="1">
      <c r="A230" s="4"/>
      <c r="B230" s="805"/>
      <c r="C230" s="435"/>
      <c r="D230" s="435"/>
      <c r="E230" s="435"/>
      <c r="F230" s="435"/>
      <c r="G230" s="806"/>
      <c r="H230" s="435"/>
      <c r="I230" s="435"/>
      <c r="J230" s="807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5.75" customHeight="1">
      <c r="A231" s="4"/>
      <c r="B231" s="805"/>
      <c r="C231" s="435"/>
      <c r="D231" s="435"/>
      <c r="E231" s="435"/>
      <c r="F231" s="435"/>
      <c r="G231" s="806"/>
      <c r="H231" s="435"/>
      <c r="I231" s="435"/>
      <c r="J231" s="807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5.75" customHeight="1">
      <c r="A232" s="4"/>
      <c r="B232" s="805"/>
      <c r="C232" s="435"/>
      <c r="D232" s="435"/>
      <c r="E232" s="435"/>
      <c r="F232" s="435"/>
      <c r="G232" s="806"/>
      <c r="H232" s="435"/>
      <c r="I232" s="435"/>
      <c r="J232" s="807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5.75" customHeight="1">
      <c r="A233" s="4"/>
      <c r="B233" s="805"/>
      <c r="C233" s="435"/>
      <c r="D233" s="435"/>
      <c r="E233" s="435"/>
      <c r="F233" s="435"/>
      <c r="G233" s="806"/>
      <c r="H233" s="435"/>
      <c r="I233" s="435"/>
      <c r="J233" s="807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5.75" customHeight="1">
      <c r="A234" s="4"/>
      <c r="B234" s="805"/>
      <c r="C234" s="435"/>
      <c r="D234" s="435"/>
      <c r="E234" s="435"/>
      <c r="F234" s="435"/>
      <c r="G234" s="806"/>
      <c r="H234" s="435"/>
      <c r="I234" s="435"/>
      <c r="J234" s="807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5.75" customHeight="1">
      <c r="A235" s="4"/>
      <c r="B235" s="805"/>
      <c r="C235" s="435"/>
      <c r="D235" s="435"/>
      <c r="E235" s="435"/>
      <c r="F235" s="435"/>
      <c r="G235" s="806"/>
      <c r="H235" s="435"/>
      <c r="I235" s="435"/>
      <c r="J235" s="807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5.75" customHeight="1">
      <c r="A236" s="4"/>
      <c r="B236" s="805"/>
      <c r="C236" s="435"/>
      <c r="D236" s="435"/>
      <c r="E236" s="435"/>
      <c r="F236" s="435"/>
      <c r="G236" s="806"/>
      <c r="H236" s="435"/>
      <c r="I236" s="435"/>
      <c r="J236" s="807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5.75" customHeight="1">
      <c r="A237" s="4"/>
      <c r="B237" s="805"/>
      <c r="C237" s="435"/>
      <c r="D237" s="435"/>
      <c r="E237" s="435"/>
      <c r="F237" s="435"/>
      <c r="G237" s="806"/>
      <c r="H237" s="435"/>
      <c r="I237" s="435"/>
      <c r="J237" s="807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5.75" customHeight="1">
      <c r="A238" s="4"/>
      <c r="B238" s="805"/>
      <c r="C238" s="435"/>
      <c r="D238" s="435"/>
      <c r="E238" s="435"/>
      <c r="F238" s="435"/>
      <c r="G238" s="806"/>
      <c r="H238" s="435"/>
      <c r="I238" s="435"/>
      <c r="J238" s="807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5.75" customHeight="1">
      <c r="A239" s="4"/>
      <c r="B239" s="805"/>
      <c r="C239" s="435"/>
      <c r="D239" s="435"/>
      <c r="E239" s="435"/>
      <c r="F239" s="435"/>
      <c r="G239" s="806"/>
      <c r="H239" s="435"/>
      <c r="I239" s="435"/>
      <c r="J239" s="807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5.75" customHeight="1">
      <c r="A240" s="4"/>
      <c r="B240" s="805"/>
      <c r="C240" s="435"/>
      <c r="D240" s="435"/>
      <c r="E240" s="435"/>
      <c r="F240" s="435"/>
      <c r="G240" s="806"/>
      <c r="H240" s="435"/>
      <c r="I240" s="435"/>
      <c r="J240" s="807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5.75" customHeight="1">
      <c r="A241" s="4"/>
      <c r="B241" s="805"/>
      <c r="C241" s="435"/>
      <c r="D241" s="435"/>
      <c r="E241" s="435"/>
      <c r="F241" s="435"/>
      <c r="G241" s="806"/>
      <c r="H241" s="435"/>
      <c r="I241" s="435"/>
      <c r="J241" s="807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5.75" customHeight="1">
      <c r="A242" s="4"/>
      <c r="B242" s="805"/>
      <c r="C242" s="435"/>
      <c r="D242" s="435"/>
      <c r="E242" s="435"/>
      <c r="F242" s="435"/>
      <c r="G242" s="806"/>
      <c r="H242" s="435"/>
      <c r="I242" s="435"/>
      <c r="J242" s="807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5.75" customHeight="1">
      <c r="A243" s="4"/>
      <c r="B243" s="805"/>
      <c r="C243" s="435"/>
      <c r="D243" s="435"/>
      <c r="E243" s="435"/>
      <c r="F243" s="435"/>
      <c r="G243" s="806"/>
      <c r="H243" s="435"/>
      <c r="I243" s="435"/>
      <c r="J243" s="807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5.75" customHeight="1">
      <c r="A244" s="4"/>
      <c r="B244" s="805"/>
      <c r="C244" s="435"/>
      <c r="D244" s="435"/>
      <c r="E244" s="435"/>
      <c r="F244" s="435"/>
      <c r="G244" s="806"/>
      <c r="H244" s="435"/>
      <c r="I244" s="435"/>
      <c r="J244" s="807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5.75" customHeight="1">
      <c r="A245" s="4"/>
      <c r="B245" s="805"/>
      <c r="C245" s="435"/>
      <c r="D245" s="435"/>
      <c r="E245" s="435"/>
      <c r="F245" s="435"/>
      <c r="G245" s="806"/>
      <c r="H245" s="435"/>
      <c r="I245" s="435"/>
      <c r="J245" s="807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5.75" customHeight="1">
      <c r="A246" s="4"/>
      <c r="B246" s="805"/>
      <c r="C246" s="435"/>
      <c r="D246" s="435"/>
      <c r="E246" s="435"/>
      <c r="F246" s="435"/>
      <c r="G246" s="806"/>
      <c r="H246" s="435"/>
      <c r="I246" s="435"/>
      <c r="J246" s="807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5.75" customHeight="1">
      <c r="A247" s="4"/>
      <c r="B247" s="805"/>
      <c r="C247" s="435"/>
      <c r="D247" s="435"/>
      <c r="E247" s="435"/>
      <c r="F247" s="435"/>
      <c r="G247" s="806"/>
      <c r="H247" s="435"/>
      <c r="I247" s="435"/>
      <c r="J247" s="807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5.75" customHeight="1">
      <c r="A248" s="4"/>
      <c r="B248" s="805"/>
      <c r="C248" s="435"/>
      <c r="D248" s="435"/>
      <c r="E248" s="435"/>
      <c r="F248" s="435"/>
      <c r="G248" s="806"/>
      <c r="H248" s="435"/>
      <c r="I248" s="435"/>
      <c r="J248" s="807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5.75" customHeight="1">
      <c r="A249" s="4"/>
      <c r="B249" s="805"/>
      <c r="C249" s="435"/>
      <c r="D249" s="435"/>
      <c r="E249" s="435"/>
      <c r="F249" s="435"/>
      <c r="G249" s="806"/>
      <c r="H249" s="435"/>
      <c r="I249" s="435"/>
      <c r="J249" s="807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5.75" customHeight="1">
      <c r="A250" s="4"/>
      <c r="B250" s="805"/>
      <c r="C250" s="435"/>
      <c r="D250" s="435"/>
      <c r="E250" s="435"/>
      <c r="F250" s="435"/>
      <c r="G250" s="806"/>
      <c r="H250" s="435"/>
      <c r="I250" s="435"/>
      <c r="J250" s="807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5.75" customHeight="1">
      <c r="A251" s="4"/>
      <c r="B251" s="805"/>
      <c r="C251" s="435"/>
      <c r="D251" s="435"/>
      <c r="E251" s="435"/>
      <c r="F251" s="435"/>
      <c r="G251" s="806"/>
      <c r="H251" s="435"/>
      <c r="I251" s="435"/>
      <c r="J251" s="807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5.75" customHeight="1">
      <c r="A252" s="4"/>
      <c r="B252" s="805"/>
      <c r="C252" s="435"/>
      <c r="D252" s="435"/>
      <c r="E252" s="435"/>
      <c r="F252" s="435"/>
      <c r="G252" s="806"/>
      <c r="H252" s="435"/>
      <c r="I252" s="435"/>
      <c r="J252" s="807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5.75" customHeight="1">
      <c r="A253" s="4"/>
      <c r="B253" s="805"/>
      <c r="C253" s="435"/>
      <c r="D253" s="435"/>
      <c r="E253" s="435"/>
      <c r="F253" s="435"/>
      <c r="G253" s="806"/>
      <c r="H253" s="435"/>
      <c r="I253" s="435"/>
      <c r="J253" s="807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5.75" customHeight="1">
      <c r="A254" s="4"/>
      <c r="B254" s="805"/>
      <c r="C254" s="435"/>
      <c r="D254" s="435"/>
      <c r="E254" s="435"/>
      <c r="F254" s="435"/>
      <c r="G254" s="806"/>
      <c r="H254" s="435"/>
      <c r="I254" s="435"/>
      <c r="J254" s="807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5.75" customHeight="1">
      <c r="A255" s="4"/>
      <c r="B255" s="805"/>
      <c r="C255" s="435"/>
      <c r="D255" s="435"/>
      <c r="E255" s="435"/>
      <c r="F255" s="435"/>
      <c r="G255" s="806"/>
      <c r="H255" s="435"/>
      <c r="I255" s="435"/>
      <c r="J255" s="807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5.75" customHeight="1">
      <c r="A256" s="4"/>
      <c r="B256" s="805"/>
      <c r="C256" s="435"/>
      <c r="D256" s="435"/>
      <c r="E256" s="435"/>
      <c r="F256" s="435"/>
      <c r="G256" s="806"/>
      <c r="H256" s="435"/>
      <c r="I256" s="435"/>
      <c r="J256" s="807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5.75" customHeight="1">
      <c r="A257" s="4"/>
      <c r="B257" s="805"/>
      <c r="C257" s="435"/>
      <c r="D257" s="435"/>
      <c r="E257" s="435"/>
      <c r="F257" s="435"/>
      <c r="G257" s="806"/>
      <c r="H257" s="435"/>
      <c r="I257" s="435"/>
      <c r="J257" s="807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5.75" customHeight="1">
      <c r="A258" s="4"/>
      <c r="B258" s="805"/>
      <c r="C258" s="435"/>
      <c r="D258" s="435"/>
      <c r="E258" s="435"/>
      <c r="F258" s="435"/>
      <c r="G258" s="806"/>
      <c r="H258" s="435"/>
      <c r="I258" s="435"/>
      <c r="J258" s="807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5.75" customHeight="1">
      <c r="A259" s="4"/>
      <c r="B259" s="805"/>
      <c r="C259" s="435"/>
      <c r="D259" s="435"/>
      <c r="E259" s="435"/>
      <c r="F259" s="435"/>
      <c r="G259" s="806"/>
      <c r="H259" s="435"/>
      <c r="I259" s="435"/>
      <c r="J259" s="807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5.75" customHeight="1">
      <c r="A260" s="4"/>
      <c r="B260" s="805"/>
      <c r="C260" s="435"/>
      <c r="D260" s="435"/>
      <c r="E260" s="435"/>
      <c r="F260" s="435"/>
      <c r="G260" s="806"/>
      <c r="H260" s="435"/>
      <c r="I260" s="435"/>
      <c r="J260" s="807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5.75" customHeight="1">
      <c r="A261" s="4"/>
      <c r="B261" s="805"/>
      <c r="C261" s="435"/>
      <c r="D261" s="435"/>
      <c r="E261" s="435"/>
      <c r="F261" s="435"/>
      <c r="G261" s="806"/>
      <c r="H261" s="435"/>
      <c r="I261" s="435"/>
      <c r="J261" s="807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5.75" customHeight="1">
      <c r="A262" s="4"/>
      <c r="B262" s="805"/>
      <c r="C262" s="435"/>
      <c r="D262" s="435"/>
      <c r="E262" s="435"/>
      <c r="F262" s="435"/>
      <c r="G262" s="806"/>
      <c r="H262" s="435"/>
      <c r="I262" s="435"/>
      <c r="J262" s="807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5.75" customHeight="1">
      <c r="A263" s="4"/>
      <c r="B263" s="805"/>
      <c r="C263" s="435"/>
      <c r="D263" s="435"/>
      <c r="E263" s="435"/>
      <c r="F263" s="435"/>
      <c r="G263" s="806"/>
      <c r="H263" s="435"/>
      <c r="I263" s="435"/>
      <c r="J263" s="807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5.75" customHeight="1">
      <c r="A264" s="4"/>
      <c r="B264" s="805"/>
      <c r="C264" s="435"/>
      <c r="D264" s="435"/>
      <c r="E264" s="435"/>
      <c r="F264" s="435"/>
      <c r="G264" s="806"/>
      <c r="H264" s="435"/>
      <c r="I264" s="435"/>
      <c r="J264" s="807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5.75" customHeight="1">
      <c r="A265" s="4"/>
      <c r="B265" s="805"/>
      <c r="C265" s="435"/>
      <c r="D265" s="435"/>
      <c r="E265" s="435"/>
      <c r="F265" s="435"/>
      <c r="G265" s="806"/>
      <c r="H265" s="435"/>
      <c r="I265" s="435"/>
      <c r="J265" s="807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5.75" customHeight="1">
      <c r="A266" s="4"/>
      <c r="B266" s="805"/>
      <c r="C266" s="435"/>
      <c r="D266" s="435"/>
      <c r="E266" s="435"/>
      <c r="F266" s="435"/>
      <c r="G266" s="806"/>
      <c r="H266" s="435"/>
      <c r="I266" s="435"/>
      <c r="J266" s="807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5.75" customHeight="1">
      <c r="A267" s="4"/>
      <c r="B267" s="805"/>
      <c r="C267" s="435"/>
      <c r="D267" s="435"/>
      <c r="E267" s="435"/>
      <c r="F267" s="435"/>
      <c r="G267" s="806"/>
      <c r="H267" s="435"/>
      <c r="I267" s="435"/>
      <c r="J267" s="807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5.75" customHeight="1">
      <c r="A268" s="4"/>
      <c r="B268" s="805"/>
      <c r="C268" s="435"/>
      <c r="D268" s="435"/>
      <c r="E268" s="435"/>
      <c r="F268" s="435"/>
      <c r="G268" s="806"/>
      <c r="H268" s="435"/>
      <c r="I268" s="435"/>
      <c r="J268" s="807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5.75" customHeight="1">
      <c r="A269" s="4"/>
      <c r="B269" s="805"/>
      <c r="C269" s="435"/>
      <c r="D269" s="435"/>
      <c r="E269" s="435"/>
      <c r="F269" s="435"/>
      <c r="G269" s="806"/>
      <c r="H269" s="435"/>
      <c r="I269" s="435"/>
      <c r="J269" s="807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5.75" customHeight="1">
      <c r="A270" s="4"/>
      <c r="B270" s="805"/>
      <c r="C270" s="435"/>
      <c r="D270" s="435"/>
      <c r="E270" s="435"/>
      <c r="F270" s="435"/>
      <c r="G270" s="806"/>
      <c r="H270" s="435"/>
      <c r="I270" s="435"/>
      <c r="J270" s="807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5.75" customHeight="1">
      <c r="A271" s="4"/>
      <c r="B271" s="805"/>
      <c r="C271" s="435"/>
      <c r="D271" s="435"/>
      <c r="E271" s="435"/>
      <c r="F271" s="435"/>
      <c r="G271" s="806"/>
      <c r="H271" s="435"/>
      <c r="I271" s="435"/>
      <c r="J271" s="807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5.75" customHeight="1">
      <c r="A272" s="4"/>
      <c r="B272" s="805"/>
      <c r="C272" s="435"/>
      <c r="D272" s="435"/>
      <c r="E272" s="435"/>
      <c r="F272" s="435"/>
      <c r="G272" s="806"/>
      <c r="H272" s="435"/>
      <c r="I272" s="435"/>
      <c r="J272" s="807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5.75" customHeight="1">
      <c r="A273" s="4"/>
      <c r="B273" s="805"/>
      <c r="C273" s="435"/>
      <c r="D273" s="435"/>
      <c r="E273" s="435"/>
      <c r="F273" s="435"/>
      <c r="G273" s="806"/>
      <c r="H273" s="435"/>
      <c r="I273" s="435"/>
      <c r="J273" s="807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5.75" customHeight="1">
      <c r="A274" s="4"/>
      <c r="B274" s="805"/>
      <c r="C274" s="435"/>
      <c r="D274" s="435"/>
      <c r="E274" s="435"/>
      <c r="F274" s="435"/>
      <c r="G274" s="806"/>
      <c r="H274" s="435"/>
      <c r="I274" s="435"/>
      <c r="J274" s="807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5.75" customHeight="1">
      <c r="A275" s="4"/>
      <c r="B275" s="805"/>
      <c r="C275" s="435"/>
      <c r="D275" s="435"/>
      <c r="E275" s="435"/>
      <c r="F275" s="435"/>
      <c r="G275" s="806"/>
      <c r="H275" s="435"/>
      <c r="I275" s="435"/>
      <c r="J275" s="807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5.75" customHeight="1">
      <c r="A276" s="4"/>
      <c r="B276" s="805"/>
      <c r="C276" s="435"/>
      <c r="D276" s="435"/>
      <c r="E276" s="435"/>
      <c r="F276" s="435"/>
      <c r="G276" s="806"/>
      <c r="H276" s="435"/>
      <c r="I276" s="435"/>
      <c r="J276" s="807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5.75" customHeight="1">
      <c r="A277" s="4"/>
      <c r="B277" s="805"/>
      <c r="C277" s="435"/>
      <c r="D277" s="435"/>
      <c r="E277" s="435"/>
      <c r="F277" s="435"/>
      <c r="G277" s="806"/>
      <c r="H277" s="435"/>
      <c r="I277" s="435"/>
      <c r="J277" s="807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5.75" customHeight="1">
      <c r="A278" s="4"/>
      <c r="B278" s="805"/>
      <c r="C278" s="435"/>
      <c r="D278" s="435"/>
      <c r="E278" s="435"/>
      <c r="F278" s="435"/>
      <c r="G278" s="806"/>
      <c r="H278" s="435"/>
      <c r="I278" s="435"/>
      <c r="J278" s="807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5.75" customHeight="1">
      <c r="A279" s="4"/>
      <c r="B279" s="805"/>
      <c r="C279" s="435"/>
      <c r="D279" s="435"/>
      <c r="E279" s="435"/>
      <c r="F279" s="435"/>
      <c r="G279" s="806"/>
      <c r="H279" s="435"/>
      <c r="I279" s="435"/>
      <c r="J279" s="807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5.75" customHeight="1">
      <c r="A280" s="4"/>
      <c r="B280" s="805"/>
      <c r="C280" s="435"/>
      <c r="D280" s="435"/>
      <c r="E280" s="435"/>
      <c r="F280" s="435"/>
      <c r="G280" s="806"/>
      <c r="H280" s="435"/>
      <c r="I280" s="435"/>
      <c r="J280" s="807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5.75" customHeight="1">
      <c r="A281" s="4"/>
      <c r="B281" s="805"/>
      <c r="C281" s="435"/>
      <c r="D281" s="435"/>
      <c r="E281" s="435"/>
      <c r="F281" s="435"/>
      <c r="G281" s="806"/>
      <c r="H281" s="435"/>
      <c r="I281" s="435"/>
      <c r="J281" s="807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5.75" customHeight="1">
      <c r="A282" s="4"/>
      <c r="B282" s="805"/>
      <c r="C282" s="435"/>
      <c r="D282" s="435"/>
      <c r="E282" s="435"/>
      <c r="F282" s="435"/>
      <c r="G282" s="806"/>
      <c r="H282" s="435"/>
      <c r="I282" s="435"/>
      <c r="J282" s="807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5.75" customHeight="1">
      <c r="A283" s="4"/>
      <c r="B283" s="805"/>
      <c r="C283" s="435"/>
      <c r="D283" s="435"/>
      <c r="E283" s="435"/>
      <c r="F283" s="435"/>
      <c r="G283" s="806"/>
      <c r="H283" s="435"/>
      <c r="I283" s="435"/>
      <c r="J283" s="807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5.75" customHeight="1">
      <c r="A284" s="4"/>
      <c r="B284" s="805"/>
      <c r="C284" s="435"/>
      <c r="D284" s="435"/>
      <c r="E284" s="435"/>
      <c r="F284" s="435"/>
      <c r="G284" s="806"/>
      <c r="H284" s="435"/>
      <c r="I284" s="435"/>
      <c r="J284" s="807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5.75" customHeight="1">
      <c r="A285" s="4"/>
      <c r="B285" s="805"/>
      <c r="C285" s="435"/>
      <c r="D285" s="435"/>
      <c r="E285" s="435"/>
      <c r="F285" s="435"/>
      <c r="G285" s="806"/>
      <c r="H285" s="435"/>
      <c r="I285" s="435"/>
      <c r="J285" s="807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5.75" customHeight="1">
      <c r="A286" s="4"/>
      <c r="B286" s="805"/>
      <c r="C286" s="435"/>
      <c r="D286" s="435"/>
      <c r="E286" s="435"/>
      <c r="F286" s="435"/>
      <c r="G286" s="806"/>
      <c r="H286" s="435"/>
      <c r="I286" s="435"/>
      <c r="J286" s="807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5.75" customHeight="1">
      <c r="A287" s="4"/>
      <c r="B287" s="805"/>
      <c r="C287" s="435"/>
      <c r="D287" s="435"/>
      <c r="E287" s="435"/>
      <c r="F287" s="435"/>
      <c r="G287" s="806"/>
      <c r="H287" s="435"/>
      <c r="I287" s="435"/>
      <c r="J287" s="807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5.75" customHeight="1">
      <c r="A288" s="4"/>
      <c r="B288" s="805"/>
      <c r="C288" s="435"/>
      <c r="D288" s="435"/>
      <c r="E288" s="435"/>
      <c r="F288" s="435"/>
      <c r="G288" s="806"/>
      <c r="H288" s="435"/>
      <c r="I288" s="435"/>
      <c r="J288" s="807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5.75" customHeight="1">
      <c r="A289" s="4"/>
      <c r="B289" s="805"/>
      <c r="C289" s="435"/>
      <c r="D289" s="435"/>
      <c r="E289" s="435"/>
      <c r="F289" s="435"/>
      <c r="G289" s="806"/>
      <c r="H289" s="435"/>
      <c r="I289" s="435"/>
      <c r="J289" s="807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5.75" customHeight="1">
      <c r="A290" s="4"/>
      <c r="B290" s="805"/>
      <c r="C290" s="435"/>
      <c r="D290" s="435"/>
      <c r="E290" s="435"/>
      <c r="F290" s="435"/>
      <c r="G290" s="806"/>
      <c r="H290" s="435"/>
      <c r="I290" s="435"/>
      <c r="J290" s="807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5.75" customHeight="1">
      <c r="A291" s="4"/>
      <c r="B291" s="805"/>
      <c r="C291" s="435"/>
      <c r="D291" s="435"/>
      <c r="E291" s="435"/>
      <c r="F291" s="435"/>
      <c r="G291" s="806"/>
      <c r="H291" s="435"/>
      <c r="I291" s="435"/>
      <c r="J291" s="807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5.75" customHeight="1">
      <c r="A292" s="4"/>
      <c r="B292" s="805"/>
      <c r="C292" s="435"/>
      <c r="D292" s="435"/>
      <c r="E292" s="435"/>
      <c r="F292" s="435"/>
      <c r="G292" s="806"/>
      <c r="H292" s="435"/>
      <c r="I292" s="435"/>
      <c r="J292" s="807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5.75" customHeight="1">
      <c r="A293" s="4"/>
      <c r="B293" s="805"/>
      <c r="C293" s="435"/>
      <c r="D293" s="435"/>
      <c r="E293" s="435"/>
      <c r="F293" s="435"/>
      <c r="G293" s="806"/>
      <c r="H293" s="435"/>
      <c r="I293" s="435"/>
      <c r="J293" s="807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5.75" customHeight="1">
      <c r="A294" s="4"/>
      <c r="B294" s="805"/>
      <c r="C294" s="435"/>
      <c r="D294" s="435"/>
      <c r="E294" s="435"/>
      <c r="F294" s="435"/>
      <c r="G294" s="806"/>
      <c r="H294" s="435"/>
      <c r="I294" s="435"/>
      <c r="J294" s="807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5.75" customHeight="1">
      <c r="A295" s="4"/>
      <c r="B295" s="805"/>
      <c r="C295" s="435"/>
      <c r="D295" s="435"/>
      <c r="E295" s="435"/>
      <c r="F295" s="435"/>
      <c r="G295" s="806"/>
      <c r="H295" s="435"/>
      <c r="I295" s="435"/>
      <c r="J295" s="807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5.75" customHeight="1">
      <c r="A296" s="4"/>
      <c r="B296" s="805"/>
      <c r="C296" s="435"/>
      <c r="D296" s="435"/>
      <c r="E296" s="435"/>
      <c r="F296" s="435"/>
      <c r="G296" s="806"/>
      <c r="H296" s="435"/>
      <c r="I296" s="435"/>
      <c r="J296" s="807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5.75" customHeight="1">
      <c r="A297" s="4"/>
      <c r="B297" s="805"/>
      <c r="C297" s="435"/>
      <c r="D297" s="435"/>
      <c r="E297" s="435"/>
      <c r="F297" s="435"/>
      <c r="G297" s="806"/>
      <c r="H297" s="435"/>
      <c r="I297" s="435"/>
      <c r="J297" s="807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5.75" customHeight="1">
      <c r="A298" s="4"/>
      <c r="B298" s="805"/>
      <c r="C298" s="435"/>
      <c r="D298" s="435"/>
      <c r="E298" s="435"/>
      <c r="F298" s="435"/>
      <c r="G298" s="806"/>
      <c r="H298" s="435"/>
      <c r="I298" s="435"/>
      <c r="J298" s="807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5.75" customHeight="1">
      <c r="A299" s="4"/>
      <c r="B299" s="805"/>
      <c r="C299" s="435"/>
      <c r="D299" s="435"/>
      <c r="E299" s="435"/>
      <c r="F299" s="435"/>
      <c r="G299" s="806"/>
      <c r="H299" s="435"/>
      <c r="I299" s="435"/>
      <c r="J299" s="807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5.75" customHeight="1">
      <c r="A300" s="4"/>
      <c r="B300" s="805"/>
      <c r="C300" s="435"/>
      <c r="D300" s="435"/>
      <c r="E300" s="435"/>
      <c r="F300" s="435"/>
      <c r="G300" s="806"/>
      <c r="H300" s="435"/>
      <c r="I300" s="435"/>
      <c r="J300" s="807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5.75" customHeight="1">
      <c r="A301" s="4"/>
      <c r="B301" s="805"/>
      <c r="C301" s="435"/>
      <c r="D301" s="435"/>
      <c r="E301" s="435"/>
      <c r="F301" s="435"/>
      <c r="G301" s="806"/>
      <c r="H301" s="435"/>
      <c r="I301" s="435"/>
      <c r="J301" s="807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5.75" customHeight="1">
      <c r="A302" s="4"/>
      <c r="B302" s="805"/>
      <c r="C302" s="435"/>
      <c r="D302" s="435"/>
      <c r="E302" s="435"/>
      <c r="F302" s="435"/>
      <c r="G302" s="806"/>
      <c r="H302" s="435"/>
      <c r="I302" s="435"/>
      <c r="J302" s="807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5.75" customHeight="1">
      <c r="A303" s="4"/>
      <c r="B303" s="805"/>
      <c r="C303" s="435"/>
      <c r="D303" s="435"/>
      <c r="E303" s="435"/>
      <c r="F303" s="435"/>
      <c r="G303" s="806"/>
      <c r="H303" s="435"/>
      <c r="I303" s="435"/>
      <c r="J303" s="807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5.75" customHeight="1">
      <c r="A304" s="4"/>
      <c r="B304" s="805"/>
      <c r="C304" s="435"/>
      <c r="D304" s="435"/>
      <c r="E304" s="435"/>
      <c r="F304" s="435"/>
      <c r="G304" s="806"/>
      <c r="H304" s="435"/>
      <c r="I304" s="435"/>
      <c r="J304" s="807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5.75" customHeight="1">
      <c r="A305" s="4"/>
      <c r="B305" s="805"/>
      <c r="C305" s="435"/>
      <c r="D305" s="435"/>
      <c r="E305" s="435"/>
      <c r="F305" s="435"/>
      <c r="G305" s="806"/>
      <c r="H305" s="435"/>
      <c r="I305" s="435"/>
      <c r="J305" s="807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5.75" customHeight="1">
      <c r="A306" s="4"/>
      <c r="B306" s="805"/>
      <c r="C306" s="435"/>
      <c r="D306" s="435"/>
      <c r="E306" s="435"/>
      <c r="F306" s="435"/>
      <c r="G306" s="806"/>
      <c r="H306" s="435"/>
      <c r="I306" s="435"/>
      <c r="J306" s="807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5.75" customHeight="1">
      <c r="A307" s="4"/>
      <c r="B307" s="805"/>
      <c r="C307" s="435"/>
      <c r="D307" s="435"/>
      <c r="E307" s="435"/>
      <c r="F307" s="435"/>
      <c r="G307" s="806"/>
      <c r="H307" s="435"/>
      <c r="I307" s="435"/>
      <c r="J307" s="807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5.75" customHeight="1">
      <c r="A308" s="4"/>
      <c r="B308" s="805"/>
      <c r="C308" s="435"/>
      <c r="D308" s="435"/>
      <c r="E308" s="435"/>
      <c r="F308" s="435"/>
      <c r="G308" s="806"/>
      <c r="H308" s="435"/>
      <c r="I308" s="435"/>
      <c r="J308" s="807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5.75" customHeight="1">
      <c r="A309" s="4"/>
      <c r="B309" s="805"/>
      <c r="C309" s="435"/>
      <c r="D309" s="435"/>
      <c r="E309" s="435"/>
      <c r="F309" s="435"/>
      <c r="G309" s="806"/>
      <c r="H309" s="435"/>
      <c r="I309" s="435"/>
      <c r="J309" s="807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5.75" customHeight="1">
      <c r="A310" s="4"/>
      <c r="B310" s="805"/>
      <c r="C310" s="435"/>
      <c r="D310" s="435"/>
      <c r="E310" s="435"/>
      <c r="F310" s="435"/>
      <c r="G310" s="806"/>
      <c r="H310" s="435"/>
      <c r="I310" s="435"/>
      <c r="J310" s="807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5.75" customHeight="1">
      <c r="A311" s="4"/>
      <c r="B311" s="805"/>
      <c r="C311" s="435"/>
      <c r="D311" s="435"/>
      <c r="E311" s="435"/>
      <c r="F311" s="435"/>
      <c r="G311" s="806"/>
      <c r="H311" s="435"/>
      <c r="I311" s="435"/>
      <c r="J311" s="807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5.75" customHeight="1">
      <c r="A312" s="4"/>
      <c r="B312" s="805"/>
      <c r="C312" s="435"/>
      <c r="D312" s="435"/>
      <c r="E312" s="435"/>
      <c r="F312" s="435"/>
      <c r="G312" s="806"/>
      <c r="H312" s="435"/>
      <c r="I312" s="435"/>
      <c r="J312" s="807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5.75" customHeight="1">
      <c r="A313" s="4"/>
      <c r="B313" s="805"/>
      <c r="C313" s="435"/>
      <c r="D313" s="435"/>
      <c r="E313" s="435"/>
      <c r="F313" s="435"/>
      <c r="G313" s="806"/>
      <c r="H313" s="435"/>
      <c r="I313" s="435"/>
      <c r="J313" s="807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5.75" customHeight="1">
      <c r="A314" s="4"/>
      <c r="B314" s="805"/>
      <c r="C314" s="435"/>
      <c r="D314" s="435"/>
      <c r="E314" s="435"/>
      <c r="F314" s="435"/>
      <c r="G314" s="806"/>
      <c r="H314" s="435"/>
      <c r="I314" s="435"/>
      <c r="J314" s="807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5.75" customHeight="1">
      <c r="A315" s="4"/>
      <c r="B315" s="805"/>
      <c r="C315" s="435"/>
      <c r="D315" s="435"/>
      <c r="E315" s="435"/>
      <c r="F315" s="435"/>
      <c r="G315" s="806"/>
      <c r="H315" s="435"/>
      <c r="I315" s="435"/>
      <c r="J315" s="807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5.75" customHeight="1">
      <c r="A316" s="4"/>
      <c r="B316" s="805"/>
      <c r="C316" s="435"/>
      <c r="D316" s="435"/>
      <c r="E316" s="435"/>
      <c r="F316" s="435"/>
      <c r="G316" s="806"/>
      <c r="H316" s="435"/>
      <c r="I316" s="435"/>
      <c r="J316" s="807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5.75" customHeight="1">
      <c r="A317" s="4"/>
      <c r="B317" s="805"/>
      <c r="C317" s="435"/>
      <c r="D317" s="435"/>
      <c r="E317" s="435"/>
      <c r="F317" s="435"/>
      <c r="G317" s="806"/>
      <c r="H317" s="435"/>
      <c r="I317" s="435"/>
      <c r="J317" s="807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5.75" customHeight="1">
      <c r="A318" s="4"/>
      <c r="B318" s="805"/>
      <c r="C318" s="435"/>
      <c r="D318" s="435"/>
      <c r="E318" s="435"/>
      <c r="F318" s="435"/>
      <c r="G318" s="806"/>
      <c r="H318" s="435"/>
      <c r="I318" s="435"/>
      <c r="J318" s="807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5.75" customHeight="1">
      <c r="A319" s="4"/>
      <c r="B319" s="805"/>
      <c r="C319" s="435"/>
      <c r="D319" s="435"/>
      <c r="E319" s="435"/>
      <c r="F319" s="435"/>
      <c r="G319" s="806"/>
      <c r="H319" s="435"/>
      <c r="I319" s="435"/>
      <c r="J319" s="807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5.75" customHeight="1">
      <c r="A320" s="4"/>
      <c r="B320" s="805"/>
      <c r="C320" s="435"/>
      <c r="D320" s="435"/>
      <c r="E320" s="435"/>
      <c r="F320" s="435"/>
      <c r="G320" s="806"/>
      <c r="H320" s="435"/>
      <c r="I320" s="435"/>
      <c r="J320" s="807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5.75" customHeight="1">
      <c r="A321" s="4"/>
      <c r="B321" s="805"/>
      <c r="C321" s="435"/>
      <c r="D321" s="435"/>
      <c r="E321" s="435"/>
      <c r="F321" s="435"/>
      <c r="G321" s="806"/>
      <c r="H321" s="435"/>
      <c r="I321" s="435"/>
      <c r="J321" s="807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5.75" customHeight="1">
      <c r="A322" s="4"/>
      <c r="B322" s="805"/>
      <c r="C322" s="435"/>
      <c r="D322" s="435"/>
      <c r="E322" s="435"/>
      <c r="F322" s="435"/>
      <c r="G322" s="806"/>
      <c r="H322" s="435"/>
      <c r="I322" s="435"/>
      <c r="J322" s="807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5.75" customHeight="1">
      <c r="A323" s="4"/>
      <c r="B323" s="805"/>
      <c r="C323" s="435"/>
      <c r="D323" s="435"/>
      <c r="E323" s="435"/>
      <c r="F323" s="435"/>
      <c r="G323" s="806"/>
      <c r="H323" s="435"/>
      <c r="I323" s="435"/>
      <c r="J323" s="807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5.75" customHeight="1">
      <c r="A324" s="4"/>
      <c r="B324" s="805"/>
      <c r="C324" s="435"/>
      <c r="D324" s="435"/>
      <c r="E324" s="435"/>
      <c r="F324" s="435"/>
      <c r="G324" s="806"/>
      <c r="H324" s="435"/>
      <c r="I324" s="435"/>
      <c r="J324" s="807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5.75" customHeight="1">
      <c r="A325" s="4"/>
      <c r="B325" s="805"/>
      <c r="C325" s="435"/>
      <c r="D325" s="435"/>
      <c r="E325" s="435"/>
      <c r="F325" s="435"/>
      <c r="G325" s="806"/>
      <c r="H325" s="435"/>
      <c r="I325" s="435"/>
      <c r="J325" s="807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5.75" customHeight="1">
      <c r="A326" s="4"/>
      <c r="B326" s="805"/>
      <c r="C326" s="435"/>
      <c r="D326" s="435"/>
      <c r="E326" s="435"/>
      <c r="F326" s="435"/>
      <c r="G326" s="806"/>
      <c r="H326" s="435"/>
      <c r="I326" s="435"/>
      <c r="J326" s="807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5.75" customHeight="1">
      <c r="A327" s="4"/>
      <c r="B327" s="805"/>
      <c r="C327" s="435"/>
      <c r="D327" s="435"/>
      <c r="E327" s="435"/>
      <c r="F327" s="435"/>
      <c r="G327" s="806"/>
      <c r="H327" s="435"/>
      <c r="I327" s="435"/>
      <c r="J327" s="807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5.75" customHeight="1">
      <c r="A328" s="4"/>
      <c r="B328" s="805"/>
      <c r="C328" s="435"/>
      <c r="D328" s="435"/>
      <c r="E328" s="435"/>
      <c r="F328" s="435"/>
      <c r="G328" s="806"/>
      <c r="H328" s="435"/>
      <c r="I328" s="435"/>
      <c r="J328" s="807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5.75" customHeight="1">
      <c r="A329" s="4"/>
      <c r="B329" s="805"/>
      <c r="C329" s="435"/>
      <c r="D329" s="435"/>
      <c r="E329" s="435"/>
      <c r="F329" s="435"/>
      <c r="G329" s="806"/>
      <c r="H329" s="435"/>
      <c r="I329" s="435"/>
      <c r="J329" s="807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5.75" customHeight="1">
      <c r="A330" s="4"/>
      <c r="B330" s="805"/>
      <c r="C330" s="435"/>
      <c r="D330" s="435"/>
      <c r="E330" s="435"/>
      <c r="F330" s="435"/>
      <c r="G330" s="806"/>
      <c r="H330" s="435"/>
      <c r="I330" s="435"/>
      <c r="J330" s="807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5.75" customHeight="1">
      <c r="A331" s="4"/>
      <c r="B331" s="805"/>
      <c r="C331" s="435"/>
      <c r="D331" s="435"/>
      <c r="E331" s="435"/>
      <c r="F331" s="435"/>
      <c r="G331" s="806"/>
      <c r="H331" s="435"/>
      <c r="I331" s="435"/>
      <c r="J331" s="807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5.75" customHeight="1">
      <c r="A332" s="4"/>
      <c r="B332" s="805"/>
      <c r="C332" s="435"/>
      <c r="D332" s="435"/>
      <c r="E332" s="435"/>
      <c r="F332" s="435"/>
      <c r="G332" s="806"/>
      <c r="H332" s="435"/>
      <c r="I332" s="435"/>
      <c r="J332" s="807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5.75" customHeight="1">
      <c r="A333" s="4"/>
      <c r="B333" s="805"/>
      <c r="C333" s="435"/>
      <c r="D333" s="435"/>
      <c r="E333" s="435"/>
      <c r="F333" s="435"/>
      <c r="G333" s="806"/>
      <c r="H333" s="435"/>
      <c r="I333" s="435"/>
      <c r="J333" s="807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5.75" customHeight="1">
      <c r="A334" s="4"/>
      <c r="B334" s="805"/>
      <c r="C334" s="435"/>
      <c r="D334" s="435"/>
      <c r="E334" s="435"/>
      <c r="F334" s="435"/>
      <c r="G334" s="806"/>
      <c r="H334" s="435"/>
      <c r="I334" s="435"/>
      <c r="J334" s="807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5.75" customHeight="1">
      <c r="A335" s="4"/>
      <c r="B335" s="805"/>
      <c r="C335" s="435"/>
      <c r="D335" s="435"/>
      <c r="E335" s="435"/>
      <c r="F335" s="435"/>
      <c r="G335" s="806"/>
      <c r="H335" s="435"/>
      <c r="I335" s="435"/>
      <c r="J335" s="807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5.75" customHeight="1">
      <c r="A336" s="4"/>
      <c r="B336" s="805"/>
      <c r="C336" s="435"/>
      <c r="D336" s="435"/>
      <c r="E336" s="435"/>
      <c r="F336" s="435"/>
      <c r="G336" s="806"/>
      <c r="H336" s="435"/>
      <c r="I336" s="435"/>
      <c r="J336" s="807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5.75" customHeight="1">
      <c r="A337" s="4"/>
      <c r="B337" s="805"/>
      <c r="C337" s="435"/>
      <c r="D337" s="435"/>
      <c r="E337" s="435"/>
      <c r="F337" s="435"/>
      <c r="G337" s="806"/>
      <c r="H337" s="435"/>
      <c r="I337" s="435"/>
      <c r="J337" s="807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5.75" customHeight="1">
      <c r="A338" s="4"/>
      <c r="B338" s="805"/>
      <c r="C338" s="435"/>
      <c r="D338" s="435"/>
      <c r="E338" s="435"/>
      <c r="F338" s="435"/>
      <c r="G338" s="806"/>
      <c r="H338" s="435"/>
      <c r="I338" s="435"/>
      <c r="J338" s="807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5.75" customHeight="1">
      <c r="A339" s="4"/>
      <c r="B339" s="805"/>
      <c r="C339" s="435"/>
      <c r="D339" s="435"/>
      <c r="E339" s="435"/>
      <c r="F339" s="435"/>
      <c r="G339" s="806"/>
      <c r="H339" s="435"/>
      <c r="I339" s="435"/>
      <c r="J339" s="807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5.75" customHeight="1">
      <c r="A340" s="4"/>
      <c r="B340" s="805"/>
      <c r="C340" s="435"/>
      <c r="D340" s="435"/>
      <c r="E340" s="435"/>
      <c r="F340" s="435"/>
      <c r="G340" s="806"/>
      <c r="H340" s="435"/>
      <c r="I340" s="435"/>
      <c r="J340" s="807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5.75" customHeight="1">
      <c r="A341" s="4"/>
      <c r="B341" s="805"/>
      <c r="C341" s="435"/>
      <c r="D341" s="435"/>
      <c r="E341" s="435"/>
      <c r="F341" s="435"/>
      <c r="G341" s="806"/>
      <c r="H341" s="435"/>
      <c r="I341" s="435"/>
      <c r="J341" s="807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5.75" customHeight="1">
      <c r="A342" s="4"/>
      <c r="B342" s="805"/>
      <c r="C342" s="435"/>
      <c r="D342" s="435"/>
      <c r="E342" s="435"/>
      <c r="F342" s="435"/>
      <c r="G342" s="806"/>
      <c r="H342" s="435"/>
      <c r="I342" s="435"/>
      <c r="J342" s="807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5.75" customHeight="1">
      <c r="A343" s="4"/>
      <c r="B343" s="805"/>
      <c r="C343" s="435"/>
      <c r="D343" s="435"/>
      <c r="E343" s="435"/>
      <c r="F343" s="435"/>
      <c r="G343" s="806"/>
      <c r="H343" s="435"/>
      <c r="I343" s="435"/>
      <c r="J343" s="807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5.75" customHeight="1">
      <c r="A344" s="4"/>
      <c r="B344" s="805"/>
      <c r="C344" s="435"/>
      <c r="D344" s="435"/>
      <c r="E344" s="435"/>
      <c r="F344" s="435"/>
      <c r="G344" s="806"/>
      <c r="H344" s="435"/>
      <c r="I344" s="435"/>
      <c r="J344" s="807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5.75" customHeight="1">
      <c r="A345" s="4"/>
      <c r="B345" s="805"/>
      <c r="C345" s="435"/>
      <c r="D345" s="435"/>
      <c r="E345" s="435"/>
      <c r="F345" s="435"/>
      <c r="G345" s="806"/>
      <c r="H345" s="435"/>
      <c r="I345" s="435"/>
      <c r="J345" s="807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5.75" customHeight="1">
      <c r="A346" s="4"/>
      <c r="B346" s="805"/>
      <c r="C346" s="435"/>
      <c r="D346" s="435"/>
      <c r="E346" s="435"/>
      <c r="F346" s="435"/>
      <c r="G346" s="806"/>
      <c r="H346" s="435"/>
      <c r="I346" s="435"/>
      <c r="J346" s="807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5.75" customHeight="1">
      <c r="A347" s="4"/>
      <c r="B347" s="805"/>
      <c r="C347" s="435"/>
      <c r="D347" s="435"/>
      <c r="E347" s="435"/>
      <c r="F347" s="435"/>
      <c r="G347" s="806"/>
      <c r="H347" s="435"/>
      <c r="I347" s="435"/>
      <c r="J347" s="807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5.75" customHeight="1">
      <c r="A348" s="4"/>
      <c r="B348" s="805"/>
      <c r="C348" s="435"/>
      <c r="D348" s="435"/>
      <c r="E348" s="435"/>
      <c r="F348" s="435"/>
      <c r="G348" s="806"/>
      <c r="H348" s="435"/>
      <c r="I348" s="435"/>
      <c r="J348" s="807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5.75" customHeight="1">
      <c r="A349" s="4"/>
      <c r="B349" s="805"/>
      <c r="C349" s="435"/>
      <c r="D349" s="435"/>
      <c r="E349" s="435"/>
      <c r="F349" s="435"/>
      <c r="G349" s="806"/>
      <c r="H349" s="435"/>
      <c r="I349" s="435"/>
      <c r="J349" s="807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5.75" customHeight="1">
      <c r="A350" s="4"/>
      <c r="B350" s="805"/>
      <c r="C350" s="435"/>
      <c r="D350" s="435"/>
      <c r="E350" s="435"/>
      <c r="F350" s="435"/>
      <c r="G350" s="806"/>
      <c r="H350" s="435"/>
      <c r="I350" s="435"/>
      <c r="J350" s="807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5.75" customHeight="1">
      <c r="A351" s="4"/>
      <c r="B351" s="805"/>
      <c r="C351" s="435"/>
      <c r="D351" s="435"/>
      <c r="E351" s="435"/>
      <c r="F351" s="435"/>
      <c r="G351" s="806"/>
      <c r="H351" s="435"/>
      <c r="I351" s="435"/>
      <c r="J351" s="807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5.75" customHeight="1">
      <c r="A352" s="4"/>
      <c r="B352" s="805"/>
      <c r="C352" s="435"/>
      <c r="D352" s="435"/>
      <c r="E352" s="435"/>
      <c r="F352" s="435"/>
      <c r="G352" s="806"/>
      <c r="H352" s="435"/>
      <c r="I352" s="435"/>
      <c r="J352" s="807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5.75" customHeight="1">
      <c r="A353" s="4"/>
      <c r="B353" s="805"/>
      <c r="C353" s="435"/>
      <c r="D353" s="435"/>
      <c r="E353" s="435"/>
      <c r="F353" s="435"/>
      <c r="G353" s="806"/>
      <c r="H353" s="435"/>
      <c r="I353" s="435"/>
      <c r="J353" s="807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5.75" customHeight="1">
      <c r="A354" s="4"/>
      <c r="B354" s="805"/>
      <c r="C354" s="435"/>
      <c r="D354" s="435"/>
      <c r="E354" s="435"/>
      <c r="F354" s="435"/>
      <c r="G354" s="806"/>
      <c r="H354" s="435"/>
      <c r="I354" s="435"/>
      <c r="J354" s="807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5.75" customHeight="1">
      <c r="A355" s="4"/>
      <c r="B355" s="805"/>
      <c r="C355" s="435"/>
      <c r="D355" s="435"/>
      <c r="E355" s="435"/>
      <c r="F355" s="435"/>
      <c r="G355" s="806"/>
      <c r="H355" s="435"/>
      <c r="I355" s="435"/>
      <c r="J355" s="807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5.75" customHeight="1">
      <c r="A356" s="4"/>
      <c r="B356" s="805"/>
      <c r="C356" s="435"/>
      <c r="D356" s="435"/>
      <c r="E356" s="435"/>
      <c r="F356" s="435"/>
      <c r="G356" s="806"/>
      <c r="H356" s="435"/>
      <c r="I356" s="435"/>
      <c r="J356" s="807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5.75" customHeight="1">
      <c r="A357" s="4"/>
      <c r="B357" s="805"/>
      <c r="C357" s="435"/>
      <c r="D357" s="435"/>
      <c r="E357" s="435"/>
      <c r="F357" s="435"/>
      <c r="G357" s="806"/>
      <c r="H357" s="435"/>
      <c r="I357" s="435"/>
      <c r="J357" s="807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5.75" customHeight="1">
      <c r="A358" s="4"/>
      <c r="B358" s="805"/>
      <c r="C358" s="435"/>
      <c r="D358" s="435"/>
      <c r="E358" s="435"/>
      <c r="F358" s="435"/>
      <c r="G358" s="806"/>
      <c r="H358" s="435"/>
      <c r="I358" s="435"/>
      <c r="J358" s="807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5.75" customHeight="1">
      <c r="A359" s="4"/>
      <c r="B359" s="805"/>
      <c r="C359" s="435"/>
      <c r="D359" s="435"/>
      <c r="E359" s="435"/>
      <c r="F359" s="435"/>
      <c r="G359" s="806"/>
      <c r="H359" s="435"/>
      <c r="I359" s="435"/>
      <c r="J359" s="807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5.75" customHeight="1">
      <c r="A360" s="4"/>
      <c r="B360" s="805"/>
      <c r="C360" s="435"/>
      <c r="D360" s="435"/>
      <c r="E360" s="435"/>
      <c r="F360" s="435"/>
      <c r="G360" s="806"/>
      <c r="H360" s="435"/>
      <c r="I360" s="435"/>
      <c r="J360" s="807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5.75" customHeight="1">
      <c r="A361" s="4"/>
      <c r="B361" s="805"/>
      <c r="C361" s="435"/>
      <c r="D361" s="435"/>
      <c r="E361" s="435"/>
      <c r="F361" s="435"/>
      <c r="G361" s="806"/>
      <c r="H361" s="435"/>
      <c r="I361" s="435"/>
      <c r="J361" s="807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5.75" customHeight="1">
      <c r="A362" s="4"/>
      <c r="B362" s="805"/>
      <c r="C362" s="435"/>
      <c r="D362" s="435"/>
      <c r="E362" s="435"/>
      <c r="F362" s="435"/>
      <c r="G362" s="806"/>
      <c r="H362" s="435"/>
      <c r="I362" s="435"/>
      <c r="J362" s="807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5.75" customHeight="1">
      <c r="A363" s="4"/>
      <c r="B363" s="805"/>
      <c r="C363" s="435"/>
      <c r="D363" s="435"/>
      <c r="E363" s="435"/>
      <c r="F363" s="435"/>
      <c r="G363" s="806"/>
      <c r="H363" s="435"/>
      <c r="I363" s="435"/>
      <c r="J363" s="807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5.75" customHeight="1">
      <c r="A364" s="4"/>
      <c r="B364" s="805"/>
      <c r="C364" s="435"/>
      <c r="D364" s="435"/>
      <c r="E364" s="435"/>
      <c r="F364" s="435"/>
      <c r="G364" s="806"/>
      <c r="H364" s="435"/>
      <c r="I364" s="435"/>
      <c r="J364" s="807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5.75" customHeight="1">
      <c r="A365" s="4"/>
      <c r="B365" s="805"/>
      <c r="C365" s="435"/>
      <c r="D365" s="435"/>
      <c r="E365" s="435"/>
      <c r="F365" s="435"/>
      <c r="G365" s="806"/>
      <c r="H365" s="435"/>
      <c r="I365" s="435"/>
      <c r="J365" s="807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5.75" customHeight="1">
      <c r="A366" s="4"/>
      <c r="B366" s="805"/>
      <c r="C366" s="435"/>
      <c r="D366" s="435"/>
      <c r="E366" s="435"/>
      <c r="F366" s="435"/>
      <c r="G366" s="806"/>
      <c r="H366" s="435"/>
      <c r="I366" s="435"/>
      <c r="J366" s="807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5.75" customHeight="1">
      <c r="A367" s="4"/>
      <c r="B367" s="805"/>
      <c r="C367" s="435"/>
      <c r="D367" s="435"/>
      <c r="E367" s="435"/>
      <c r="F367" s="435"/>
      <c r="G367" s="806"/>
      <c r="H367" s="435"/>
      <c r="I367" s="435"/>
      <c r="J367" s="807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5.75" customHeight="1">
      <c r="A368" s="4"/>
      <c r="B368" s="805"/>
      <c r="C368" s="435"/>
      <c r="D368" s="435"/>
      <c r="E368" s="435"/>
      <c r="F368" s="435"/>
      <c r="G368" s="806"/>
      <c r="H368" s="435"/>
      <c r="I368" s="435"/>
      <c r="J368" s="807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5.75" customHeight="1">
      <c r="A369" s="4"/>
      <c r="B369" s="805"/>
      <c r="C369" s="435"/>
      <c r="D369" s="435"/>
      <c r="E369" s="435"/>
      <c r="F369" s="435"/>
      <c r="G369" s="806"/>
      <c r="H369" s="435"/>
      <c r="I369" s="435"/>
      <c r="J369" s="807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5.75" customHeight="1">
      <c r="A370" s="4"/>
      <c r="B370" s="805"/>
      <c r="C370" s="435"/>
      <c r="D370" s="435"/>
      <c r="E370" s="435"/>
      <c r="F370" s="435"/>
      <c r="G370" s="806"/>
      <c r="H370" s="435"/>
      <c r="I370" s="435"/>
      <c r="J370" s="807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5.75" customHeight="1">
      <c r="A371" s="4"/>
      <c r="B371" s="805"/>
      <c r="C371" s="435"/>
      <c r="D371" s="435"/>
      <c r="E371" s="435"/>
      <c r="F371" s="435"/>
      <c r="G371" s="806"/>
      <c r="H371" s="435"/>
      <c r="I371" s="435"/>
      <c r="J371" s="807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5.75" customHeight="1">
      <c r="A372" s="4"/>
      <c r="B372" s="805"/>
      <c r="C372" s="435"/>
      <c r="D372" s="435"/>
      <c r="E372" s="435"/>
      <c r="F372" s="435"/>
      <c r="G372" s="806"/>
      <c r="H372" s="435"/>
      <c r="I372" s="435"/>
      <c r="J372" s="807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5.75" customHeight="1">
      <c r="A373" s="4"/>
      <c r="B373" s="805"/>
      <c r="C373" s="435"/>
      <c r="D373" s="435"/>
      <c r="E373" s="435"/>
      <c r="F373" s="435"/>
      <c r="G373" s="806"/>
      <c r="H373" s="435"/>
      <c r="I373" s="435"/>
      <c r="J373" s="807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5.75" customHeight="1">
      <c r="A374" s="4"/>
      <c r="B374" s="805"/>
      <c r="C374" s="435"/>
      <c r="D374" s="435"/>
      <c r="E374" s="435"/>
      <c r="F374" s="435"/>
      <c r="G374" s="806"/>
      <c r="H374" s="435"/>
      <c r="I374" s="435"/>
      <c r="J374" s="807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5.75" customHeight="1">
      <c r="A375" s="4"/>
      <c r="B375" s="805"/>
      <c r="C375" s="435"/>
      <c r="D375" s="435"/>
      <c r="E375" s="435"/>
      <c r="F375" s="435"/>
      <c r="G375" s="806"/>
      <c r="H375" s="435"/>
      <c r="I375" s="435"/>
      <c r="J375" s="807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5.75" customHeight="1">
      <c r="A376" s="4"/>
      <c r="B376" s="805"/>
      <c r="C376" s="435"/>
      <c r="D376" s="435"/>
      <c r="E376" s="435"/>
      <c r="F376" s="435"/>
      <c r="G376" s="806"/>
      <c r="H376" s="435"/>
      <c r="I376" s="435"/>
      <c r="J376" s="807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5.75" customHeight="1">
      <c r="A377" s="4"/>
      <c r="B377" s="805"/>
      <c r="C377" s="435"/>
      <c r="D377" s="435"/>
      <c r="E377" s="435"/>
      <c r="F377" s="435"/>
      <c r="G377" s="806"/>
      <c r="H377" s="435"/>
      <c r="I377" s="435"/>
      <c r="J377" s="807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5.75" customHeight="1">
      <c r="A378" s="4"/>
      <c r="B378" s="805"/>
      <c r="C378" s="435"/>
      <c r="D378" s="435"/>
      <c r="E378" s="435"/>
      <c r="F378" s="435"/>
      <c r="G378" s="806"/>
      <c r="H378" s="435"/>
      <c r="I378" s="435"/>
      <c r="J378" s="807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5.75" customHeight="1">
      <c r="A379" s="4"/>
      <c r="B379" s="805"/>
      <c r="C379" s="435"/>
      <c r="D379" s="435"/>
      <c r="E379" s="435"/>
      <c r="F379" s="435"/>
      <c r="G379" s="806"/>
      <c r="H379" s="435"/>
      <c r="I379" s="435"/>
      <c r="J379" s="807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5.75" customHeight="1">
      <c r="A380" s="4"/>
      <c r="B380" s="805"/>
      <c r="C380" s="435"/>
      <c r="D380" s="435"/>
      <c r="E380" s="435"/>
      <c r="F380" s="435"/>
      <c r="G380" s="806"/>
      <c r="H380" s="435"/>
      <c r="I380" s="435"/>
      <c r="J380" s="807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5.75" customHeight="1">
      <c r="A381" s="4"/>
      <c r="B381" s="805"/>
      <c r="C381" s="435"/>
      <c r="D381" s="435"/>
      <c r="E381" s="435"/>
      <c r="F381" s="435"/>
      <c r="G381" s="806"/>
      <c r="H381" s="435"/>
      <c r="I381" s="435"/>
      <c r="J381" s="807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5.75" customHeight="1">
      <c r="A382" s="4"/>
      <c r="B382" s="805"/>
      <c r="C382" s="435"/>
      <c r="D382" s="435"/>
      <c r="E382" s="435"/>
      <c r="F382" s="435"/>
      <c r="G382" s="806"/>
      <c r="H382" s="435"/>
      <c r="I382" s="435"/>
      <c r="J382" s="807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5.75" customHeight="1">
      <c r="A383" s="4"/>
      <c r="B383" s="805"/>
      <c r="C383" s="435"/>
      <c r="D383" s="435"/>
      <c r="E383" s="435"/>
      <c r="F383" s="435"/>
      <c r="G383" s="806"/>
      <c r="H383" s="435"/>
      <c r="I383" s="435"/>
      <c r="J383" s="807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5.75" customHeight="1">
      <c r="A384" s="4"/>
      <c r="B384" s="805"/>
      <c r="C384" s="435"/>
      <c r="D384" s="435"/>
      <c r="E384" s="435"/>
      <c r="F384" s="435"/>
      <c r="G384" s="806"/>
      <c r="H384" s="435"/>
      <c r="I384" s="435"/>
      <c r="J384" s="807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5.75" customHeight="1">
      <c r="A385" s="4"/>
      <c r="B385" s="805"/>
      <c r="C385" s="435"/>
      <c r="D385" s="435"/>
      <c r="E385" s="435"/>
      <c r="F385" s="435"/>
      <c r="G385" s="806"/>
      <c r="H385" s="435"/>
      <c r="I385" s="435"/>
      <c r="J385" s="807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5.75" customHeight="1">
      <c r="A386" s="4"/>
      <c r="B386" s="805"/>
      <c r="C386" s="435"/>
      <c r="D386" s="435"/>
      <c r="E386" s="435"/>
      <c r="F386" s="435"/>
      <c r="G386" s="806"/>
      <c r="H386" s="435"/>
      <c r="I386" s="435"/>
      <c r="J386" s="807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5.75" customHeight="1">
      <c r="A387" s="4"/>
      <c r="B387" s="805"/>
      <c r="C387" s="435"/>
      <c r="D387" s="435"/>
      <c r="E387" s="435"/>
      <c r="F387" s="435"/>
      <c r="G387" s="806"/>
      <c r="H387" s="435"/>
      <c r="I387" s="435"/>
      <c r="J387" s="807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5.75" customHeight="1">
      <c r="A388" s="4"/>
      <c r="B388" s="805"/>
      <c r="C388" s="435"/>
      <c r="D388" s="435"/>
      <c r="E388" s="435"/>
      <c r="F388" s="435"/>
      <c r="G388" s="806"/>
      <c r="H388" s="435"/>
      <c r="I388" s="435"/>
      <c r="J388" s="807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5.75" customHeight="1">
      <c r="A389" s="4"/>
      <c r="B389" s="805"/>
      <c r="C389" s="435"/>
      <c r="D389" s="435"/>
      <c r="E389" s="435"/>
      <c r="F389" s="435"/>
      <c r="G389" s="806"/>
      <c r="H389" s="435"/>
      <c r="I389" s="435"/>
      <c r="J389" s="807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5.75" customHeight="1">
      <c r="A390" s="4"/>
      <c r="B390" s="805"/>
      <c r="C390" s="435"/>
      <c r="D390" s="435"/>
      <c r="E390" s="435"/>
      <c r="F390" s="435"/>
      <c r="G390" s="806"/>
      <c r="H390" s="435"/>
      <c r="I390" s="435"/>
      <c r="J390" s="807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5.75" customHeight="1">
      <c r="A391" s="4"/>
      <c r="B391" s="805"/>
      <c r="C391" s="435"/>
      <c r="D391" s="435"/>
      <c r="E391" s="435"/>
      <c r="F391" s="435"/>
      <c r="G391" s="806"/>
      <c r="H391" s="435"/>
      <c r="I391" s="435"/>
      <c r="J391" s="807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5.75" customHeight="1">
      <c r="A392" s="4"/>
      <c r="B392" s="805"/>
      <c r="C392" s="435"/>
      <c r="D392" s="435"/>
      <c r="E392" s="435"/>
      <c r="F392" s="435"/>
      <c r="G392" s="806"/>
      <c r="H392" s="435"/>
      <c r="I392" s="435"/>
      <c r="J392" s="807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5.75" customHeight="1">
      <c r="A393" s="4"/>
      <c r="B393" s="805"/>
      <c r="C393" s="435"/>
      <c r="D393" s="435"/>
      <c r="E393" s="435"/>
      <c r="F393" s="435"/>
      <c r="G393" s="806"/>
      <c r="H393" s="435"/>
      <c r="I393" s="435"/>
      <c r="J393" s="807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5.75" customHeight="1">
      <c r="A394" s="4"/>
      <c r="B394" s="805"/>
      <c r="C394" s="435"/>
      <c r="D394" s="435"/>
      <c r="E394" s="435"/>
      <c r="F394" s="435"/>
      <c r="G394" s="806"/>
      <c r="H394" s="435"/>
      <c r="I394" s="435"/>
      <c r="J394" s="807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5.75" customHeight="1">
      <c r="A395" s="4"/>
      <c r="B395" s="805"/>
      <c r="C395" s="435"/>
      <c r="D395" s="435"/>
      <c r="E395" s="435"/>
      <c r="F395" s="435"/>
      <c r="G395" s="806"/>
      <c r="H395" s="435"/>
      <c r="I395" s="435"/>
      <c r="J395" s="807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5.75" customHeight="1">
      <c r="A396" s="4"/>
      <c r="B396" s="805"/>
      <c r="C396" s="435"/>
      <c r="D396" s="435"/>
      <c r="E396" s="435"/>
      <c r="F396" s="435"/>
      <c r="G396" s="806"/>
      <c r="H396" s="435"/>
      <c r="I396" s="435"/>
      <c r="J396" s="807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5.75" customHeight="1">
      <c r="A397" s="4"/>
      <c r="B397" s="805"/>
      <c r="C397" s="435"/>
      <c r="D397" s="435"/>
      <c r="E397" s="435"/>
      <c r="F397" s="435"/>
      <c r="G397" s="806"/>
      <c r="H397" s="435"/>
      <c r="I397" s="435"/>
      <c r="J397" s="807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5.75" customHeight="1">
      <c r="A398" s="4"/>
      <c r="B398" s="805"/>
      <c r="C398" s="435"/>
      <c r="D398" s="435"/>
      <c r="E398" s="435"/>
      <c r="F398" s="435"/>
      <c r="G398" s="806"/>
      <c r="H398" s="435"/>
      <c r="I398" s="435"/>
      <c r="J398" s="807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5.75" customHeight="1">
      <c r="A399" s="4"/>
      <c r="B399" s="805"/>
      <c r="C399" s="435"/>
      <c r="D399" s="435"/>
      <c r="E399" s="435"/>
      <c r="F399" s="435"/>
      <c r="G399" s="806"/>
      <c r="H399" s="435"/>
      <c r="I399" s="435"/>
      <c r="J399" s="807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5.75" customHeight="1">
      <c r="A400" s="4"/>
      <c r="B400" s="805"/>
      <c r="C400" s="435"/>
      <c r="D400" s="435"/>
      <c r="E400" s="435"/>
      <c r="F400" s="435"/>
      <c r="G400" s="806"/>
      <c r="H400" s="435"/>
      <c r="I400" s="435"/>
      <c r="J400" s="807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5.75" customHeight="1">
      <c r="A401" s="4"/>
      <c r="B401" s="805"/>
      <c r="C401" s="435"/>
      <c r="D401" s="435"/>
      <c r="E401" s="435"/>
      <c r="F401" s="435"/>
      <c r="G401" s="806"/>
      <c r="H401" s="435"/>
      <c r="I401" s="435"/>
      <c r="J401" s="807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5.75" customHeight="1">
      <c r="A402" s="4"/>
      <c r="B402" s="805"/>
      <c r="C402" s="435"/>
      <c r="D402" s="435"/>
      <c r="E402" s="435"/>
      <c r="F402" s="435"/>
      <c r="G402" s="806"/>
      <c r="H402" s="435"/>
      <c r="I402" s="435"/>
      <c r="J402" s="807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5.75" customHeight="1">
      <c r="A403" s="4"/>
      <c r="B403" s="805"/>
      <c r="C403" s="435"/>
      <c r="D403" s="435"/>
      <c r="E403" s="435"/>
      <c r="F403" s="435"/>
      <c r="G403" s="806"/>
      <c r="H403" s="435"/>
      <c r="I403" s="435"/>
      <c r="J403" s="807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5.75" customHeight="1">
      <c r="A404" s="4"/>
      <c r="B404" s="805"/>
      <c r="C404" s="435"/>
      <c r="D404" s="435"/>
      <c r="E404" s="435"/>
      <c r="F404" s="435"/>
      <c r="G404" s="806"/>
      <c r="H404" s="435"/>
      <c r="I404" s="435"/>
      <c r="J404" s="807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5.75" customHeight="1">
      <c r="A405" s="4"/>
      <c r="B405" s="805"/>
      <c r="C405" s="435"/>
      <c r="D405" s="435"/>
      <c r="E405" s="435"/>
      <c r="F405" s="435"/>
      <c r="G405" s="806"/>
      <c r="H405" s="435"/>
      <c r="I405" s="435"/>
      <c r="J405" s="807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5.75" customHeight="1">
      <c r="A406" s="4"/>
      <c r="B406" s="805"/>
      <c r="C406" s="435"/>
      <c r="D406" s="435"/>
      <c r="E406" s="435"/>
      <c r="F406" s="435"/>
      <c r="G406" s="806"/>
      <c r="H406" s="435"/>
      <c r="I406" s="435"/>
      <c r="J406" s="807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5.75" customHeight="1">
      <c r="A407" s="4"/>
      <c r="B407" s="805"/>
      <c r="C407" s="435"/>
      <c r="D407" s="435"/>
      <c r="E407" s="435"/>
      <c r="F407" s="435"/>
      <c r="G407" s="806"/>
      <c r="H407" s="435"/>
      <c r="I407" s="435"/>
      <c r="J407" s="807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5.75" customHeight="1">
      <c r="A408" s="4"/>
      <c r="B408" s="805"/>
      <c r="C408" s="435"/>
      <c r="D408" s="435"/>
      <c r="E408" s="435"/>
      <c r="F408" s="435"/>
      <c r="G408" s="806"/>
      <c r="H408" s="435"/>
      <c r="I408" s="435"/>
      <c r="J408" s="807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5.75" customHeight="1">
      <c r="A409" s="4"/>
      <c r="B409" s="805"/>
      <c r="C409" s="435"/>
      <c r="D409" s="435"/>
      <c r="E409" s="435"/>
      <c r="F409" s="435"/>
      <c r="G409" s="806"/>
      <c r="H409" s="435"/>
      <c r="I409" s="435"/>
      <c r="J409" s="807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5.75" customHeight="1">
      <c r="A410" s="4"/>
      <c r="B410" s="805"/>
      <c r="C410" s="435"/>
      <c r="D410" s="435"/>
      <c r="E410" s="435"/>
      <c r="F410" s="435"/>
      <c r="G410" s="806"/>
      <c r="H410" s="435"/>
      <c r="I410" s="435"/>
      <c r="J410" s="807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5.75" customHeight="1">
      <c r="A411" s="4"/>
      <c r="B411" s="805"/>
      <c r="C411" s="435"/>
      <c r="D411" s="435"/>
      <c r="E411" s="435"/>
      <c r="F411" s="435"/>
      <c r="G411" s="806"/>
      <c r="H411" s="435"/>
      <c r="I411" s="435"/>
      <c r="J411" s="807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5.75" customHeight="1">
      <c r="A412" s="4"/>
      <c r="B412" s="805"/>
      <c r="C412" s="435"/>
      <c r="D412" s="435"/>
      <c r="E412" s="435"/>
      <c r="F412" s="435"/>
      <c r="G412" s="806"/>
      <c r="H412" s="435"/>
      <c r="I412" s="435"/>
      <c r="J412" s="807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5.75" customHeight="1">
      <c r="A413" s="4"/>
      <c r="B413" s="805"/>
      <c r="C413" s="435"/>
      <c r="D413" s="435"/>
      <c r="E413" s="435"/>
      <c r="F413" s="435"/>
      <c r="G413" s="806"/>
      <c r="H413" s="435"/>
      <c r="I413" s="435"/>
      <c r="J413" s="807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5.75" customHeight="1">
      <c r="A414" s="4"/>
      <c r="B414" s="805"/>
      <c r="C414" s="435"/>
      <c r="D414" s="435"/>
      <c r="E414" s="435"/>
      <c r="F414" s="435"/>
      <c r="G414" s="806"/>
      <c r="H414" s="435"/>
      <c r="I414" s="435"/>
      <c r="J414" s="807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5.75" customHeight="1">
      <c r="A415" s="4"/>
      <c r="B415" s="805"/>
      <c r="C415" s="435"/>
      <c r="D415" s="435"/>
      <c r="E415" s="435"/>
      <c r="F415" s="435"/>
      <c r="G415" s="806"/>
      <c r="H415" s="435"/>
      <c r="I415" s="435"/>
      <c r="J415" s="807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5.75" customHeight="1">
      <c r="A416" s="4"/>
      <c r="B416" s="805"/>
      <c r="C416" s="435"/>
      <c r="D416" s="435"/>
      <c r="E416" s="435"/>
      <c r="F416" s="435"/>
      <c r="G416" s="806"/>
      <c r="H416" s="435"/>
      <c r="I416" s="435"/>
      <c r="J416" s="807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5.75" customHeight="1">
      <c r="A417" s="4"/>
      <c r="B417" s="805"/>
      <c r="C417" s="435"/>
      <c r="D417" s="435"/>
      <c r="E417" s="435"/>
      <c r="F417" s="435"/>
      <c r="G417" s="806"/>
      <c r="H417" s="435"/>
      <c r="I417" s="435"/>
      <c r="J417" s="807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5.75" customHeight="1">
      <c r="A418" s="4"/>
      <c r="B418" s="805"/>
      <c r="C418" s="435"/>
      <c r="D418" s="435"/>
      <c r="E418" s="435"/>
      <c r="F418" s="435"/>
      <c r="G418" s="806"/>
      <c r="H418" s="435"/>
      <c r="I418" s="435"/>
      <c r="J418" s="807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5.75" customHeight="1">
      <c r="A419" s="4"/>
      <c r="B419" s="805"/>
      <c r="C419" s="435"/>
      <c r="D419" s="435"/>
      <c r="E419" s="435"/>
      <c r="F419" s="435"/>
      <c r="G419" s="806"/>
      <c r="H419" s="435"/>
      <c r="I419" s="435"/>
      <c r="J419" s="807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5.75" customHeight="1">
      <c r="A420" s="4"/>
      <c r="B420" s="805"/>
      <c r="C420" s="435"/>
      <c r="D420" s="435"/>
      <c r="E420" s="435"/>
      <c r="F420" s="435"/>
      <c r="G420" s="806"/>
      <c r="H420" s="435"/>
      <c r="I420" s="435"/>
      <c r="J420" s="807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5.75" customHeight="1">
      <c r="A421" s="4"/>
      <c r="B421" s="805"/>
      <c r="C421" s="435"/>
      <c r="D421" s="435"/>
      <c r="E421" s="435"/>
      <c r="F421" s="435"/>
      <c r="G421" s="806"/>
      <c r="H421" s="435"/>
      <c r="I421" s="435"/>
      <c r="J421" s="807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5.75" customHeight="1">
      <c r="A422" s="4"/>
      <c r="B422" s="805"/>
      <c r="C422" s="435"/>
      <c r="D422" s="435"/>
      <c r="E422" s="435"/>
      <c r="F422" s="435"/>
      <c r="G422" s="806"/>
      <c r="H422" s="435"/>
      <c r="I422" s="435"/>
      <c r="J422" s="807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5.75" customHeight="1">
      <c r="A423" s="4"/>
      <c r="B423" s="805"/>
      <c r="C423" s="435"/>
      <c r="D423" s="435"/>
      <c r="E423" s="435"/>
      <c r="F423" s="435"/>
      <c r="G423" s="806"/>
      <c r="H423" s="435"/>
      <c r="I423" s="435"/>
      <c r="J423" s="807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5.75" customHeight="1">
      <c r="A424" s="4"/>
      <c r="B424" s="805"/>
      <c r="C424" s="435"/>
      <c r="D424" s="435"/>
      <c r="E424" s="435"/>
      <c r="F424" s="435"/>
      <c r="G424" s="806"/>
      <c r="H424" s="435"/>
      <c r="I424" s="435"/>
      <c r="J424" s="807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5.75" customHeight="1">
      <c r="A425" s="4"/>
      <c r="B425" s="805"/>
      <c r="C425" s="435"/>
      <c r="D425" s="435"/>
      <c r="E425" s="435"/>
      <c r="F425" s="435"/>
      <c r="G425" s="806"/>
      <c r="H425" s="435"/>
      <c r="I425" s="435"/>
      <c r="J425" s="807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5.75" customHeight="1">
      <c r="A426" s="4"/>
      <c r="B426" s="805"/>
      <c r="C426" s="435"/>
      <c r="D426" s="435"/>
      <c r="E426" s="435"/>
      <c r="F426" s="435"/>
      <c r="G426" s="806"/>
      <c r="H426" s="435"/>
      <c r="I426" s="435"/>
      <c r="J426" s="807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5.75" customHeight="1">
      <c r="A427" s="4"/>
      <c r="B427" s="805"/>
      <c r="C427" s="435"/>
      <c r="D427" s="435"/>
      <c r="E427" s="435"/>
      <c r="F427" s="435"/>
      <c r="G427" s="806"/>
      <c r="H427" s="435"/>
      <c r="I427" s="435"/>
      <c r="J427" s="807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5.75" customHeight="1">
      <c r="A428" s="4"/>
      <c r="B428" s="805"/>
      <c r="C428" s="435"/>
      <c r="D428" s="435"/>
      <c r="E428" s="435"/>
      <c r="F428" s="435"/>
      <c r="G428" s="806"/>
      <c r="H428" s="435"/>
      <c r="I428" s="435"/>
      <c r="J428" s="807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5.75" customHeight="1">
      <c r="A429" s="4"/>
      <c r="B429" s="805"/>
      <c r="C429" s="435"/>
      <c r="D429" s="435"/>
      <c r="E429" s="435"/>
      <c r="F429" s="435"/>
      <c r="G429" s="806"/>
      <c r="H429" s="435"/>
      <c r="I429" s="435"/>
      <c r="J429" s="807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5.75" customHeight="1">
      <c r="A430" s="4"/>
      <c r="B430" s="805"/>
      <c r="C430" s="435"/>
      <c r="D430" s="435"/>
      <c r="E430" s="435"/>
      <c r="F430" s="435"/>
      <c r="G430" s="806"/>
      <c r="H430" s="435"/>
      <c r="I430" s="435"/>
      <c r="J430" s="807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5.75" customHeight="1">
      <c r="A431" s="4"/>
      <c r="B431" s="805"/>
      <c r="C431" s="435"/>
      <c r="D431" s="435"/>
      <c r="E431" s="435"/>
      <c r="F431" s="435"/>
      <c r="G431" s="806"/>
      <c r="H431" s="435"/>
      <c r="I431" s="435"/>
      <c r="J431" s="807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5.75" customHeight="1">
      <c r="A432" s="4"/>
      <c r="B432" s="805"/>
      <c r="C432" s="435"/>
      <c r="D432" s="435"/>
      <c r="E432" s="435"/>
      <c r="F432" s="435"/>
      <c r="G432" s="806"/>
      <c r="H432" s="435"/>
      <c r="I432" s="435"/>
      <c r="J432" s="807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5.75" customHeight="1">
      <c r="A433" s="4"/>
      <c r="B433" s="805"/>
      <c r="C433" s="435"/>
      <c r="D433" s="435"/>
      <c r="E433" s="435"/>
      <c r="F433" s="435"/>
      <c r="G433" s="806"/>
      <c r="H433" s="435"/>
      <c r="I433" s="435"/>
      <c r="J433" s="807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5.75" customHeight="1">
      <c r="A434" s="4"/>
      <c r="B434" s="805"/>
      <c r="C434" s="435"/>
      <c r="D434" s="435"/>
      <c r="E434" s="435"/>
      <c r="F434" s="435"/>
      <c r="G434" s="806"/>
      <c r="H434" s="435"/>
      <c r="I434" s="435"/>
      <c r="J434" s="807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5.75" customHeight="1">
      <c r="A435" s="4"/>
      <c r="B435" s="805"/>
      <c r="C435" s="435"/>
      <c r="D435" s="435"/>
      <c r="E435" s="435"/>
      <c r="F435" s="435"/>
      <c r="G435" s="806"/>
      <c r="H435" s="435"/>
      <c r="I435" s="435"/>
      <c r="J435" s="807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5.75" customHeight="1">
      <c r="A436" s="4"/>
      <c r="B436" s="805"/>
      <c r="C436" s="435"/>
      <c r="D436" s="435"/>
      <c r="E436" s="435"/>
      <c r="F436" s="435"/>
      <c r="G436" s="806"/>
      <c r="H436" s="435"/>
      <c r="I436" s="435"/>
      <c r="J436" s="807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5.75" customHeight="1">
      <c r="A437" s="4"/>
      <c r="B437" s="805"/>
      <c r="C437" s="435"/>
      <c r="D437" s="435"/>
      <c r="E437" s="435"/>
      <c r="F437" s="435"/>
      <c r="G437" s="806"/>
      <c r="H437" s="435"/>
      <c r="I437" s="435"/>
      <c r="J437" s="807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5.75" customHeight="1">
      <c r="A438" s="4"/>
      <c r="B438" s="805"/>
      <c r="C438" s="435"/>
      <c r="D438" s="435"/>
      <c r="E438" s="435"/>
      <c r="F438" s="435"/>
      <c r="G438" s="806"/>
      <c r="H438" s="435"/>
      <c r="I438" s="435"/>
      <c r="J438" s="807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5.75" customHeight="1">
      <c r="A439" s="4"/>
      <c r="B439" s="805"/>
      <c r="C439" s="435"/>
      <c r="D439" s="435"/>
      <c r="E439" s="435"/>
      <c r="F439" s="435"/>
      <c r="G439" s="806"/>
      <c r="H439" s="435"/>
      <c r="I439" s="435"/>
      <c r="J439" s="807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5.75" customHeight="1">
      <c r="A440" s="4"/>
      <c r="B440" s="805"/>
      <c r="C440" s="435"/>
      <c r="D440" s="435"/>
      <c r="E440" s="435"/>
      <c r="F440" s="435"/>
      <c r="G440" s="806"/>
      <c r="H440" s="435"/>
      <c r="I440" s="435"/>
      <c r="J440" s="807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5.75" customHeight="1">
      <c r="A441" s="4"/>
      <c r="B441" s="805"/>
      <c r="C441" s="435"/>
      <c r="D441" s="435"/>
      <c r="E441" s="435"/>
      <c r="F441" s="435"/>
      <c r="G441" s="806"/>
      <c r="H441" s="435"/>
      <c r="I441" s="435"/>
      <c r="J441" s="807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5.75" customHeight="1">
      <c r="A442" s="4"/>
      <c r="B442" s="805"/>
      <c r="C442" s="435"/>
      <c r="D442" s="435"/>
      <c r="E442" s="435"/>
      <c r="F442" s="435"/>
      <c r="G442" s="806"/>
      <c r="H442" s="435"/>
      <c r="I442" s="435"/>
      <c r="J442" s="807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5.75" customHeight="1">
      <c r="A443" s="4"/>
      <c r="B443" s="805"/>
      <c r="C443" s="435"/>
      <c r="D443" s="435"/>
      <c r="E443" s="435"/>
      <c r="F443" s="435"/>
      <c r="G443" s="806"/>
      <c r="H443" s="435"/>
      <c r="I443" s="435"/>
      <c r="J443" s="807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5.75" customHeight="1">
      <c r="A444" s="4"/>
      <c r="B444" s="805"/>
      <c r="C444" s="435"/>
      <c r="D444" s="435"/>
      <c r="E444" s="435"/>
      <c r="F444" s="435"/>
      <c r="G444" s="806"/>
      <c r="H444" s="435"/>
      <c r="I444" s="435"/>
      <c r="J444" s="807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5.75" customHeight="1">
      <c r="A445" s="4"/>
      <c r="B445" s="805"/>
      <c r="C445" s="435"/>
      <c r="D445" s="435"/>
      <c r="E445" s="435"/>
      <c r="F445" s="435"/>
      <c r="G445" s="806"/>
      <c r="H445" s="435"/>
      <c r="I445" s="435"/>
      <c r="J445" s="807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5.75" customHeight="1">
      <c r="A446" s="4"/>
      <c r="B446" s="805"/>
      <c r="C446" s="435"/>
      <c r="D446" s="435"/>
      <c r="E446" s="435"/>
      <c r="F446" s="435"/>
      <c r="G446" s="806"/>
      <c r="H446" s="435"/>
      <c r="I446" s="435"/>
      <c r="J446" s="807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5.75" customHeight="1">
      <c r="A447" s="4"/>
      <c r="B447" s="805"/>
      <c r="C447" s="435"/>
      <c r="D447" s="435"/>
      <c r="E447" s="435"/>
      <c r="F447" s="435"/>
      <c r="G447" s="806"/>
      <c r="H447" s="435"/>
      <c r="I447" s="435"/>
      <c r="J447" s="807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5.75" customHeight="1">
      <c r="A448" s="4"/>
      <c r="B448" s="805"/>
      <c r="C448" s="435"/>
      <c r="D448" s="435"/>
      <c r="E448" s="435"/>
      <c r="F448" s="435"/>
      <c r="G448" s="806"/>
      <c r="H448" s="435"/>
      <c r="I448" s="435"/>
      <c r="J448" s="807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5.75" customHeight="1">
      <c r="A449" s="4"/>
      <c r="B449" s="805"/>
      <c r="C449" s="435"/>
      <c r="D449" s="435"/>
      <c r="E449" s="435"/>
      <c r="F449" s="435"/>
      <c r="G449" s="806"/>
      <c r="H449" s="435"/>
      <c r="I449" s="435"/>
      <c r="J449" s="807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5.75" customHeight="1">
      <c r="A450" s="4"/>
      <c r="B450" s="805"/>
      <c r="C450" s="435"/>
      <c r="D450" s="435"/>
      <c r="E450" s="435"/>
      <c r="F450" s="435"/>
      <c r="G450" s="806"/>
      <c r="H450" s="435"/>
      <c r="I450" s="435"/>
      <c r="J450" s="807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5.75" customHeight="1">
      <c r="A451" s="4"/>
      <c r="B451" s="805"/>
      <c r="C451" s="435"/>
      <c r="D451" s="435"/>
      <c r="E451" s="435"/>
      <c r="F451" s="435"/>
      <c r="G451" s="806"/>
      <c r="H451" s="435"/>
      <c r="I451" s="435"/>
      <c r="J451" s="807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5.75" customHeight="1">
      <c r="A452" s="4"/>
      <c r="B452" s="805"/>
      <c r="C452" s="435"/>
      <c r="D452" s="435"/>
      <c r="E452" s="435"/>
      <c r="F452" s="435"/>
      <c r="G452" s="806"/>
      <c r="H452" s="435"/>
      <c r="I452" s="435"/>
      <c r="J452" s="807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5.75" customHeight="1">
      <c r="A453" s="4"/>
      <c r="B453" s="805"/>
      <c r="C453" s="435"/>
      <c r="D453" s="435"/>
      <c r="E453" s="435"/>
      <c r="F453" s="435"/>
      <c r="G453" s="806"/>
      <c r="H453" s="435"/>
      <c r="I453" s="435"/>
      <c r="J453" s="807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5.75" customHeight="1">
      <c r="A454" s="4"/>
      <c r="B454" s="805"/>
      <c r="C454" s="435"/>
      <c r="D454" s="435"/>
      <c r="E454" s="435"/>
      <c r="F454" s="435"/>
      <c r="G454" s="806"/>
      <c r="H454" s="435"/>
      <c r="I454" s="435"/>
      <c r="J454" s="807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5.75" customHeight="1">
      <c r="A455" s="4"/>
      <c r="B455" s="805"/>
      <c r="C455" s="435"/>
      <c r="D455" s="435"/>
      <c r="E455" s="435"/>
      <c r="F455" s="435"/>
      <c r="G455" s="806"/>
      <c r="H455" s="435"/>
      <c r="I455" s="435"/>
      <c r="J455" s="807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5.75" customHeight="1">
      <c r="A456" s="4"/>
      <c r="B456" s="805"/>
      <c r="C456" s="435"/>
      <c r="D456" s="435"/>
      <c r="E456" s="435"/>
      <c r="F456" s="435"/>
      <c r="G456" s="806"/>
      <c r="H456" s="435"/>
      <c r="I456" s="435"/>
      <c r="J456" s="807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5.75" customHeight="1">
      <c r="A457" s="4"/>
      <c r="B457" s="805"/>
      <c r="C457" s="435"/>
      <c r="D457" s="435"/>
      <c r="E457" s="435"/>
      <c r="F457" s="435"/>
      <c r="G457" s="806"/>
      <c r="H457" s="435"/>
      <c r="I457" s="435"/>
      <c r="J457" s="807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5.75" customHeight="1">
      <c r="A458" s="4"/>
      <c r="B458" s="805"/>
      <c r="C458" s="435"/>
      <c r="D458" s="435"/>
      <c r="E458" s="435"/>
      <c r="F458" s="435"/>
      <c r="G458" s="806"/>
      <c r="H458" s="435"/>
      <c r="I458" s="435"/>
      <c r="J458" s="807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5.75" customHeight="1">
      <c r="A459" s="4"/>
      <c r="B459" s="805"/>
      <c r="C459" s="435"/>
      <c r="D459" s="435"/>
      <c r="E459" s="435"/>
      <c r="F459" s="435"/>
      <c r="G459" s="806"/>
      <c r="H459" s="435"/>
      <c r="I459" s="435"/>
      <c r="J459" s="807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5.75" customHeight="1">
      <c r="A460" s="4"/>
      <c r="B460" s="805"/>
      <c r="C460" s="435"/>
      <c r="D460" s="435"/>
      <c r="E460" s="435"/>
      <c r="F460" s="435"/>
      <c r="G460" s="806"/>
      <c r="H460" s="435"/>
      <c r="I460" s="435"/>
      <c r="J460" s="807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5.75" customHeight="1">
      <c r="A461" s="4"/>
      <c r="B461" s="805"/>
      <c r="C461" s="435"/>
      <c r="D461" s="435"/>
      <c r="E461" s="435"/>
      <c r="F461" s="435"/>
      <c r="G461" s="806"/>
      <c r="H461" s="435"/>
      <c r="I461" s="435"/>
      <c r="J461" s="807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5.75" customHeight="1">
      <c r="A462" s="4"/>
      <c r="B462" s="805"/>
      <c r="C462" s="435"/>
      <c r="D462" s="435"/>
      <c r="E462" s="435"/>
      <c r="F462" s="435"/>
      <c r="G462" s="806"/>
      <c r="H462" s="435"/>
      <c r="I462" s="435"/>
      <c r="J462" s="807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5.75" customHeight="1">
      <c r="A463" s="4"/>
      <c r="B463" s="805"/>
      <c r="C463" s="435"/>
      <c r="D463" s="435"/>
      <c r="E463" s="435"/>
      <c r="F463" s="435"/>
      <c r="G463" s="806"/>
      <c r="H463" s="435"/>
      <c r="I463" s="435"/>
      <c r="J463" s="807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5.75" customHeight="1">
      <c r="A464" s="4"/>
      <c r="B464" s="805"/>
      <c r="C464" s="435"/>
      <c r="D464" s="435"/>
      <c r="E464" s="435"/>
      <c r="F464" s="435"/>
      <c r="G464" s="806"/>
      <c r="H464" s="435"/>
      <c r="I464" s="435"/>
      <c r="J464" s="807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5.75" customHeight="1">
      <c r="A465" s="4"/>
      <c r="B465" s="805"/>
      <c r="C465" s="435"/>
      <c r="D465" s="435"/>
      <c r="E465" s="435"/>
      <c r="F465" s="435"/>
      <c r="G465" s="806"/>
      <c r="H465" s="435"/>
      <c r="I465" s="435"/>
      <c r="J465" s="807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5.75" customHeight="1">
      <c r="A466" s="4"/>
      <c r="B466" s="805"/>
      <c r="C466" s="435"/>
      <c r="D466" s="435"/>
      <c r="E466" s="435"/>
      <c r="F466" s="435"/>
      <c r="G466" s="806"/>
      <c r="H466" s="435"/>
      <c r="I466" s="435"/>
      <c r="J466" s="807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5.75" customHeight="1">
      <c r="A467" s="4"/>
      <c r="B467" s="805"/>
      <c r="C467" s="435"/>
      <c r="D467" s="435"/>
      <c r="E467" s="435"/>
      <c r="F467" s="435"/>
      <c r="G467" s="806"/>
      <c r="H467" s="435"/>
      <c r="I467" s="435"/>
      <c r="J467" s="807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5.75" customHeight="1">
      <c r="A468" s="4"/>
      <c r="B468" s="805"/>
      <c r="C468" s="435"/>
      <c r="D468" s="435"/>
      <c r="E468" s="435"/>
      <c r="F468" s="435"/>
      <c r="G468" s="806"/>
      <c r="H468" s="435"/>
      <c r="I468" s="435"/>
      <c r="J468" s="807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5.75" customHeight="1">
      <c r="A469" s="4"/>
      <c r="B469" s="805"/>
      <c r="C469" s="435"/>
      <c r="D469" s="435"/>
      <c r="E469" s="435"/>
      <c r="F469" s="435"/>
      <c r="G469" s="806"/>
      <c r="H469" s="435"/>
      <c r="I469" s="435"/>
      <c r="J469" s="807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5.75" customHeight="1">
      <c r="A470" s="4"/>
      <c r="B470" s="805"/>
      <c r="C470" s="435"/>
      <c r="D470" s="435"/>
      <c r="E470" s="435"/>
      <c r="F470" s="435"/>
      <c r="G470" s="806"/>
      <c r="H470" s="435"/>
      <c r="I470" s="435"/>
      <c r="J470" s="807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5.75" customHeight="1">
      <c r="A471" s="4"/>
      <c r="B471" s="805"/>
      <c r="C471" s="435"/>
      <c r="D471" s="435"/>
      <c r="E471" s="435"/>
      <c r="F471" s="435"/>
      <c r="G471" s="806"/>
      <c r="H471" s="435"/>
      <c r="I471" s="435"/>
      <c r="J471" s="807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5.75" customHeight="1">
      <c r="A472" s="4"/>
      <c r="B472" s="805"/>
      <c r="C472" s="435"/>
      <c r="D472" s="435"/>
      <c r="E472" s="435"/>
      <c r="F472" s="435"/>
      <c r="G472" s="806"/>
      <c r="H472" s="435"/>
      <c r="I472" s="435"/>
      <c r="J472" s="807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5.75" customHeight="1">
      <c r="A473" s="4"/>
      <c r="B473" s="805"/>
      <c r="C473" s="435"/>
      <c r="D473" s="435"/>
      <c r="E473" s="435"/>
      <c r="F473" s="435"/>
      <c r="G473" s="806"/>
      <c r="H473" s="435"/>
      <c r="I473" s="435"/>
      <c r="J473" s="807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5.75" customHeight="1">
      <c r="A474" s="4"/>
      <c r="B474" s="805"/>
      <c r="C474" s="435"/>
      <c r="D474" s="435"/>
      <c r="E474" s="435"/>
      <c r="F474" s="435"/>
      <c r="G474" s="806"/>
      <c r="H474" s="435"/>
      <c r="I474" s="435"/>
      <c r="J474" s="807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5.75" customHeight="1">
      <c r="A475" s="4"/>
      <c r="B475" s="805"/>
      <c r="C475" s="435"/>
      <c r="D475" s="435"/>
      <c r="E475" s="435"/>
      <c r="F475" s="435"/>
      <c r="G475" s="806"/>
      <c r="H475" s="435"/>
      <c r="I475" s="435"/>
      <c r="J475" s="807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5.75" customHeight="1">
      <c r="A476" s="4"/>
      <c r="B476" s="805"/>
      <c r="C476" s="435"/>
      <c r="D476" s="435"/>
      <c r="E476" s="435"/>
      <c r="F476" s="435"/>
      <c r="G476" s="806"/>
      <c r="H476" s="435"/>
      <c r="I476" s="435"/>
      <c r="J476" s="807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5.75" customHeight="1">
      <c r="A477" s="4"/>
      <c r="B477" s="805"/>
      <c r="C477" s="435"/>
      <c r="D477" s="435"/>
      <c r="E477" s="435"/>
      <c r="F477" s="435"/>
      <c r="G477" s="806"/>
      <c r="H477" s="435"/>
      <c r="I477" s="435"/>
      <c r="J477" s="807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5.75" customHeight="1">
      <c r="A478" s="4"/>
      <c r="B478" s="805"/>
      <c r="C478" s="435"/>
      <c r="D478" s="435"/>
      <c r="E478" s="435"/>
      <c r="F478" s="435"/>
      <c r="G478" s="806"/>
      <c r="H478" s="435"/>
      <c r="I478" s="435"/>
      <c r="J478" s="807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5.75" customHeight="1">
      <c r="A479" s="4"/>
      <c r="B479" s="805"/>
      <c r="C479" s="435"/>
      <c r="D479" s="435"/>
      <c r="E479" s="435"/>
      <c r="F479" s="435"/>
      <c r="G479" s="806"/>
      <c r="H479" s="435"/>
      <c r="I479" s="435"/>
      <c r="J479" s="807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5.75" customHeight="1">
      <c r="A480" s="4"/>
      <c r="B480" s="805"/>
      <c r="C480" s="435"/>
      <c r="D480" s="435"/>
      <c r="E480" s="435"/>
      <c r="F480" s="435"/>
      <c r="G480" s="806"/>
      <c r="H480" s="435"/>
      <c r="I480" s="435"/>
      <c r="J480" s="807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5.75" customHeight="1">
      <c r="A481" s="4"/>
      <c r="B481" s="805"/>
      <c r="C481" s="435"/>
      <c r="D481" s="435"/>
      <c r="E481" s="435"/>
      <c r="F481" s="435"/>
      <c r="G481" s="806"/>
      <c r="H481" s="435"/>
      <c r="I481" s="435"/>
      <c r="J481" s="807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5.75" customHeight="1">
      <c r="A482" s="4"/>
      <c r="B482" s="805"/>
      <c r="C482" s="435"/>
      <c r="D482" s="435"/>
      <c r="E482" s="435"/>
      <c r="F482" s="435"/>
      <c r="G482" s="806"/>
      <c r="H482" s="435"/>
      <c r="I482" s="435"/>
      <c r="J482" s="807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5.75" customHeight="1">
      <c r="A483" s="4"/>
      <c r="B483" s="805"/>
      <c r="C483" s="435"/>
      <c r="D483" s="435"/>
      <c r="E483" s="435"/>
      <c r="F483" s="435"/>
      <c r="G483" s="806"/>
      <c r="H483" s="435"/>
      <c r="I483" s="435"/>
      <c r="J483" s="807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5.75" customHeight="1">
      <c r="A484" s="4"/>
      <c r="B484" s="805"/>
      <c r="C484" s="435"/>
      <c r="D484" s="435"/>
      <c r="E484" s="435"/>
      <c r="F484" s="435"/>
      <c r="G484" s="806"/>
      <c r="H484" s="435"/>
      <c r="I484" s="435"/>
      <c r="J484" s="807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5.75" customHeight="1">
      <c r="A485" s="4"/>
      <c r="B485" s="805"/>
      <c r="C485" s="435"/>
      <c r="D485" s="435"/>
      <c r="E485" s="435"/>
      <c r="F485" s="435"/>
      <c r="G485" s="806"/>
      <c r="H485" s="435"/>
      <c r="I485" s="435"/>
      <c r="J485" s="807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5.75" customHeight="1">
      <c r="A486" s="4"/>
      <c r="B486" s="805"/>
      <c r="C486" s="435"/>
      <c r="D486" s="435"/>
      <c r="E486" s="435"/>
      <c r="F486" s="435"/>
      <c r="G486" s="806"/>
      <c r="H486" s="435"/>
      <c r="I486" s="435"/>
      <c r="J486" s="807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5.75" customHeight="1">
      <c r="A487" s="4"/>
      <c r="B487" s="805"/>
      <c r="C487" s="435"/>
      <c r="D487" s="435"/>
      <c r="E487" s="435"/>
      <c r="F487" s="435"/>
      <c r="G487" s="806"/>
      <c r="H487" s="435"/>
      <c r="I487" s="435"/>
      <c r="J487" s="807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5.75" customHeight="1">
      <c r="A488" s="4"/>
      <c r="B488" s="805"/>
      <c r="C488" s="435"/>
      <c r="D488" s="435"/>
      <c r="E488" s="435"/>
      <c r="F488" s="435"/>
      <c r="G488" s="806"/>
      <c r="H488" s="435"/>
      <c r="I488" s="435"/>
      <c r="J488" s="807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5.75" customHeight="1">
      <c r="A489" s="4"/>
      <c r="B489" s="805"/>
      <c r="C489" s="435"/>
      <c r="D489" s="435"/>
      <c r="E489" s="435"/>
      <c r="F489" s="435"/>
      <c r="G489" s="806"/>
      <c r="H489" s="435"/>
      <c r="I489" s="435"/>
      <c r="J489" s="807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5.75" customHeight="1">
      <c r="A490" s="4"/>
      <c r="B490" s="805"/>
      <c r="C490" s="435"/>
      <c r="D490" s="435"/>
      <c r="E490" s="435"/>
      <c r="F490" s="435"/>
      <c r="G490" s="806"/>
      <c r="H490" s="435"/>
      <c r="I490" s="435"/>
      <c r="J490" s="807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5.75" customHeight="1">
      <c r="A491" s="4"/>
      <c r="B491" s="805"/>
      <c r="C491" s="435"/>
      <c r="D491" s="435"/>
      <c r="E491" s="435"/>
      <c r="F491" s="435"/>
      <c r="G491" s="806"/>
      <c r="H491" s="435"/>
      <c r="I491" s="435"/>
      <c r="J491" s="807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5.75" customHeight="1">
      <c r="A492" s="4"/>
      <c r="B492" s="805"/>
      <c r="C492" s="435"/>
      <c r="D492" s="435"/>
      <c r="E492" s="435"/>
      <c r="F492" s="435"/>
      <c r="G492" s="806"/>
      <c r="H492" s="435"/>
      <c r="I492" s="435"/>
      <c r="J492" s="807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5.75" customHeight="1">
      <c r="A493" s="4"/>
      <c r="B493" s="805"/>
      <c r="C493" s="435"/>
      <c r="D493" s="435"/>
      <c r="E493" s="435"/>
      <c r="F493" s="435"/>
      <c r="G493" s="806"/>
      <c r="H493" s="435"/>
      <c r="I493" s="435"/>
      <c r="J493" s="807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5.75" customHeight="1">
      <c r="A494" s="4"/>
      <c r="B494" s="805"/>
      <c r="C494" s="435"/>
      <c r="D494" s="435"/>
      <c r="E494" s="435"/>
      <c r="F494" s="435"/>
      <c r="G494" s="806"/>
      <c r="H494" s="435"/>
      <c r="I494" s="435"/>
      <c r="J494" s="807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5.75" customHeight="1">
      <c r="A495" s="4"/>
      <c r="B495" s="805"/>
      <c r="C495" s="435"/>
      <c r="D495" s="435"/>
      <c r="E495" s="435"/>
      <c r="F495" s="435"/>
      <c r="G495" s="806"/>
      <c r="H495" s="435"/>
      <c r="I495" s="435"/>
      <c r="J495" s="807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5.75" customHeight="1">
      <c r="A496" s="4"/>
      <c r="B496" s="805"/>
      <c r="C496" s="435"/>
      <c r="D496" s="435"/>
      <c r="E496" s="435"/>
      <c r="F496" s="435"/>
      <c r="G496" s="806"/>
      <c r="H496" s="435"/>
      <c r="I496" s="435"/>
      <c r="J496" s="807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5.75" customHeight="1">
      <c r="A497" s="4"/>
      <c r="B497" s="805"/>
      <c r="C497" s="435"/>
      <c r="D497" s="435"/>
      <c r="E497" s="435"/>
      <c r="F497" s="435"/>
      <c r="G497" s="806"/>
      <c r="H497" s="435"/>
      <c r="I497" s="435"/>
      <c r="J497" s="807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5.75" customHeight="1">
      <c r="A498" s="4"/>
      <c r="B498" s="805"/>
      <c r="C498" s="435"/>
      <c r="D498" s="435"/>
      <c r="E498" s="435"/>
      <c r="F498" s="435"/>
      <c r="G498" s="806"/>
      <c r="H498" s="435"/>
      <c r="I498" s="435"/>
      <c r="J498" s="807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5.75" customHeight="1">
      <c r="A499" s="4"/>
      <c r="B499" s="805"/>
      <c r="C499" s="435"/>
      <c r="D499" s="435"/>
      <c r="E499" s="435"/>
      <c r="F499" s="435"/>
      <c r="G499" s="806"/>
      <c r="H499" s="435"/>
      <c r="I499" s="435"/>
      <c r="J499" s="807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5.75" customHeight="1">
      <c r="A500" s="4"/>
      <c r="B500" s="805"/>
      <c r="C500" s="435"/>
      <c r="D500" s="435"/>
      <c r="E500" s="435"/>
      <c r="F500" s="435"/>
      <c r="G500" s="806"/>
      <c r="H500" s="435"/>
      <c r="I500" s="435"/>
      <c r="J500" s="807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5.75" customHeight="1">
      <c r="A501" s="4"/>
      <c r="B501" s="805"/>
      <c r="C501" s="435"/>
      <c r="D501" s="435"/>
      <c r="E501" s="435"/>
      <c r="F501" s="435"/>
      <c r="G501" s="806"/>
      <c r="H501" s="435"/>
      <c r="I501" s="435"/>
      <c r="J501" s="807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5.75" customHeight="1">
      <c r="A502" s="4"/>
      <c r="B502" s="805"/>
      <c r="C502" s="435"/>
      <c r="D502" s="435"/>
      <c r="E502" s="435"/>
      <c r="F502" s="435"/>
      <c r="G502" s="806"/>
      <c r="H502" s="435"/>
      <c r="I502" s="435"/>
      <c r="J502" s="807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5.75" customHeight="1">
      <c r="A503" s="4"/>
      <c r="B503" s="805"/>
      <c r="C503" s="435"/>
      <c r="D503" s="435"/>
      <c r="E503" s="435"/>
      <c r="F503" s="435"/>
      <c r="G503" s="806"/>
      <c r="H503" s="435"/>
      <c r="I503" s="435"/>
      <c r="J503" s="807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5.75" customHeight="1">
      <c r="A504" s="4"/>
      <c r="B504" s="805"/>
      <c r="C504" s="435"/>
      <c r="D504" s="435"/>
      <c r="E504" s="435"/>
      <c r="F504" s="435"/>
      <c r="G504" s="806"/>
      <c r="H504" s="435"/>
      <c r="I504" s="435"/>
      <c r="J504" s="807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5.75" customHeight="1">
      <c r="A505" s="4"/>
      <c r="B505" s="805"/>
      <c r="C505" s="435"/>
      <c r="D505" s="435"/>
      <c r="E505" s="435"/>
      <c r="F505" s="435"/>
      <c r="G505" s="806"/>
      <c r="H505" s="435"/>
      <c r="I505" s="435"/>
      <c r="J505" s="807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5.75" customHeight="1">
      <c r="A506" s="4"/>
      <c r="B506" s="805"/>
      <c r="C506" s="435"/>
      <c r="D506" s="435"/>
      <c r="E506" s="435"/>
      <c r="F506" s="435"/>
      <c r="G506" s="806"/>
      <c r="H506" s="435"/>
      <c r="I506" s="435"/>
      <c r="J506" s="807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5.75" customHeight="1">
      <c r="A507" s="4"/>
      <c r="B507" s="805"/>
      <c r="C507" s="435"/>
      <c r="D507" s="435"/>
      <c r="E507" s="435"/>
      <c r="F507" s="435"/>
      <c r="G507" s="806"/>
      <c r="H507" s="435"/>
      <c r="I507" s="435"/>
      <c r="J507" s="807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5.75" customHeight="1">
      <c r="A508" s="4"/>
      <c r="B508" s="805"/>
      <c r="C508" s="435"/>
      <c r="D508" s="435"/>
      <c r="E508" s="435"/>
      <c r="F508" s="435"/>
      <c r="G508" s="806"/>
      <c r="H508" s="435"/>
      <c r="I508" s="435"/>
      <c r="J508" s="807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5.75" customHeight="1">
      <c r="A509" s="4"/>
      <c r="B509" s="805"/>
      <c r="C509" s="435"/>
      <c r="D509" s="435"/>
      <c r="E509" s="435"/>
      <c r="F509" s="435"/>
      <c r="G509" s="806"/>
      <c r="H509" s="435"/>
      <c r="I509" s="435"/>
      <c r="J509" s="807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5.75" customHeight="1">
      <c r="A510" s="4"/>
      <c r="B510" s="805"/>
      <c r="C510" s="435"/>
      <c r="D510" s="435"/>
      <c r="E510" s="435"/>
      <c r="F510" s="435"/>
      <c r="G510" s="806"/>
      <c r="H510" s="435"/>
      <c r="I510" s="435"/>
      <c r="J510" s="807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5.75" customHeight="1">
      <c r="A511" s="4"/>
      <c r="B511" s="805"/>
      <c r="C511" s="435"/>
      <c r="D511" s="435"/>
      <c r="E511" s="435"/>
      <c r="F511" s="435"/>
      <c r="G511" s="806"/>
      <c r="H511" s="435"/>
      <c r="I511" s="435"/>
      <c r="J511" s="807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5.75" customHeight="1">
      <c r="A512" s="4"/>
      <c r="B512" s="805"/>
      <c r="C512" s="435"/>
      <c r="D512" s="435"/>
      <c r="E512" s="435"/>
      <c r="F512" s="435"/>
      <c r="G512" s="806"/>
      <c r="H512" s="435"/>
      <c r="I512" s="435"/>
      <c r="J512" s="807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5.75" customHeight="1">
      <c r="A513" s="4"/>
      <c r="B513" s="805"/>
      <c r="C513" s="435"/>
      <c r="D513" s="435"/>
      <c r="E513" s="435"/>
      <c r="F513" s="435"/>
      <c r="G513" s="806"/>
      <c r="H513" s="435"/>
      <c r="I513" s="435"/>
      <c r="J513" s="807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5.75" customHeight="1">
      <c r="A514" s="4"/>
      <c r="B514" s="805"/>
      <c r="C514" s="435"/>
      <c r="D514" s="435"/>
      <c r="E514" s="435"/>
      <c r="F514" s="435"/>
      <c r="G514" s="806"/>
      <c r="H514" s="435"/>
      <c r="I514" s="435"/>
      <c r="J514" s="807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5.75" customHeight="1">
      <c r="A515" s="4"/>
      <c r="B515" s="805"/>
      <c r="C515" s="435"/>
      <c r="D515" s="435"/>
      <c r="E515" s="435"/>
      <c r="F515" s="435"/>
      <c r="G515" s="806"/>
      <c r="H515" s="435"/>
      <c r="I515" s="435"/>
      <c r="J515" s="807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5.75" customHeight="1">
      <c r="A516" s="4"/>
      <c r="B516" s="805"/>
      <c r="C516" s="435"/>
      <c r="D516" s="435"/>
      <c r="E516" s="435"/>
      <c r="F516" s="435"/>
      <c r="G516" s="806"/>
      <c r="H516" s="435"/>
      <c r="I516" s="435"/>
      <c r="J516" s="807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5.75" customHeight="1">
      <c r="A517" s="4"/>
      <c r="B517" s="805"/>
      <c r="C517" s="435"/>
      <c r="D517" s="435"/>
      <c r="E517" s="435"/>
      <c r="F517" s="435"/>
      <c r="G517" s="806"/>
      <c r="H517" s="435"/>
      <c r="I517" s="435"/>
      <c r="J517" s="807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5.75" customHeight="1">
      <c r="A518" s="4"/>
      <c r="B518" s="805"/>
      <c r="C518" s="435"/>
      <c r="D518" s="435"/>
      <c r="E518" s="435"/>
      <c r="F518" s="435"/>
      <c r="G518" s="806"/>
      <c r="H518" s="435"/>
      <c r="I518" s="435"/>
      <c r="J518" s="807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5.75" customHeight="1">
      <c r="A519" s="4"/>
      <c r="B519" s="805"/>
      <c r="C519" s="435"/>
      <c r="D519" s="435"/>
      <c r="E519" s="435"/>
      <c r="F519" s="435"/>
      <c r="G519" s="806"/>
      <c r="H519" s="435"/>
      <c r="I519" s="435"/>
      <c r="J519" s="807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5.75" customHeight="1">
      <c r="A520" s="4"/>
      <c r="B520" s="805"/>
      <c r="C520" s="435"/>
      <c r="D520" s="435"/>
      <c r="E520" s="435"/>
      <c r="F520" s="435"/>
      <c r="G520" s="806"/>
      <c r="H520" s="435"/>
      <c r="I520" s="435"/>
      <c r="J520" s="807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5.75" customHeight="1">
      <c r="A521" s="4"/>
      <c r="B521" s="805"/>
      <c r="C521" s="435"/>
      <c r="D521" s="435"/>
      <c r="E521" s="435"/>
      <c r="F521" s="435"/>
      <c r="G521" s="806"/>
      <c r="H521" s="435"/>
      <c r="I521" s="435"/>
      <c r="J521" s="807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5.75" customHeight="1">
      <c r="A522" s="4"/>
      <c r="B522" s="805"/>
      <c r="C522" s="435"/>
      <c r="D522" s="435"/>
      <c r="E522" s="435"/>
      <c r="F522" s="435"/>
      <c r="G522" s="806"/>
      <c r="H522" s="435"/>
      <c r="I522" s="435"/>
      <c r="J522" s="807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5.75" customHeight="1">
      <c r="A523" s="4"/>
      <c r="B523" s="805"/>
      <c r="C523" s="435"/>
      <c r="D523" s="435"/>
      <c r="E523" s="435"/>
      <c r="F523" s="435"/>
      <c r="G523" s="806"/>
      <c r="H523" s="435"/>
      <c r="I523" s="435"/>
      <c r="J523" s="807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5.75" customHeight="1">
      <c r="A524" s="4"/>
      <c r="B524" s="805"/>
      <c r="C524" s="435"/>
      <c r="D524" s="435"/>
      <c r="E524" s="435"/>
      <c r="F524" s="435"/>
      <c r="G524" s="806"/>
      <c r="H524" s="435"/>
      <c r="I524" s="435"/>
      <c r="J524" s="807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5.75" customHeight="1">
      <c r="A525" s="4"/>
      <c r="B525" s="805"/>
      <c r="C525" s="435"/>
      <c r="D525" s="435"/>
      <c r="E525" s="435"/>
      <c r="F525" s="435"/>
      <c r="G525" s="806"/>
      <c r="H525" s="435"/>
      <c r="I525" s="435"/>
      <c r="J525" s="807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5.75" customHeight="1">
      <c r="A526" s="4"/>
      <c r="B526" s="805"/>
      <c r="C526" s="435"/>
      <c r="D526" s="435"/>
      <c r="E526" s="435"/>
      <c r="F526" s="435"/>
      <c r="G526" s="806"/>
      <c r="H526" s="435"/>
      <c r="I526" s="435"/>
      <c r="J526" s="807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5.75" customHeight="1">
      <c r="A527" s="4"/>
      <c r="B527" s="805"/>
      <c r="C527" s="435"/>
      <c r="D527" s="435"/>
      <c r="E527" s="435"/>
      <c r="F527" s="435"/>
      <c r="G527" s="806"/>
      <c r="H527" s="435"/>
      <c r="I527" s="435"/>
      <c r="J527" s="807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5.75" customHeight="1">
      <c r="A528" s="4"/>
      <c r="B528" s="805"/>
      <c r="C528" s="435"/>
      <c r="D528" s="435"/>
      <c r="E528" s="435"/>
      <c r="F528" s="435"/>
      <c r="G528" s="806"/>
      <c r="H528" s="435"/>
      <c r="I528" s="435"/>
      <c r="J528" s="807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5.75" customHeight="1">
      <c r="A529" s="4"/>
      <c r="B529" s="805"/>
      <c r="C529" s="435"/>
      <c r="D529" s="435"/>
      <c r="E529" s="435"/>
      <c r="F529" s="435"/>
      <c r="G529" s="806"/>
      <c r="H529" s="435"/>
      <c r="I529" s="435"/>
      <c r="J529" s="807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5.75" customHeight="1">
      <c r="A530" s="4"/>
      <c r="B530" s="805"/>
      <c r="C530" s="435"/>
      <c r="D530" s="435"/>
      <c r="E530" s="435"/>
      <c r="F530" s="435"/>
      <c r="G530" s="806"/>
      <c r="H530" s="435"/>
      <c r="I530" s="435"/>
      <c r="J530" s="807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5.75" customHeight="1">
      <c r="A531" s="4"/>
      <c r="B531" s="805"/>
      <c r="C531" s="435"/>
      <c r="D531" s="435"/>
      <c r="E531" s="435"/>
      <c r="F531" s="435"/>
      <c r="G531" s="806"/>
      <c r="H531" s="435"/>
      <c r="I531" s="435"/>
      <c r="J531" s="807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5.75" customHeight="1">
      <c r="A532" s="4"/>
      <c r="B532" s="805"/>
      <c r="C532" s="435"/>
      <c r="D532" s="435"/>
      <c r="E532" s="435"/>
      <c r="F532" s="435"/>
      <c r="G532" s="806"/>
      <c r="H532" s="435"/>
      <c r="I532" s="435"/>
      <c r="J532" s="807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5.75" customHeight="1">
      <c r="A533" s="4"/>
      <c r="B533" s="805"/>
      <c r="C533" s="435"/>
      <c r="D533" s="435"/>
      <c r="E533" s="435"/>
      <c r="F533" s="435"/>
      <c r="G533" s="806"/>
      <c r="H533" s="435"/>
      <c r="I533" s="435"/>
      <c r="J533" s="807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5.75" customHeight="1">
      <c r="A534" s="4"/>
      <c r="B534" s="805"/>
      <c r="C534" s="435"/>
      <c r="D534" s="435"/>
      <c r="E534" s="435"/>
      <c r="F534" s="435"/>
      <c r="G534" s="806"/>
      <c r="H534" s="435"/>
      <c r="I534" s="435"/>
      <c r="J534" s="807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5.75" customHeight="1">
      <c r="A535" s="4"/>
      <c r="B535" s="805"/>
      <c r="C535" s="435"/>
      <c r="D535" s="435"/>
      <c r="E535" s="435"/>
      <c r="F535" s="435"/>
      <c r="G535" s="806"/>
      <c r="H535" s="435"/>
      <c r="I535" s="435"/>
      <c r="J535" s="807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5.75" customHeight="1">
      <c r="A536" s="4"/>
      <c r="B536" s="805"/>
      <c r="C536" s="435"/>
      <c r="D536" s="435"/>
      <c r="E536" s="435"/>
      <c r="F536" s="435"/>
      <c r="G536" s="806"/>
      <c r="H536" s="435"/>
      <c r="I536" s="435"/>
      <c r="J536" s="807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5.75" customHeight="1">
      <c r="A537" s="4"/>
      <c r="B537" s="805"/>
      <c r="C537" s="435"/>
      <c r="D537" s="435"/>
      <c r="E537" s="435"/>
      <c r="F537" s="435"/>
      <c r="G537" s="806"/>
      <c r="H537" s="435"/>
      <c r="I537" s="435"/>
      <c r="J537" s="807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5.75" customHeight="1">
      <c r="A538" s="4"/>
      <c r="B538" s="805"/>
      <c r="C538" s="435"/>
      <c r="D538" s="435"/>
      <c r="E538" s="435"/>
      <c r="F538" s="435"/>
      <c r="G538" s="806"/>
      <c r="H538" s="435"/>
      <c r="I538" s="435"/>
      <c r="J538" s="807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5.75" customHeight="1">
      <c r="A539" s="4"/>
      <c r="B539" s="805"/>
      <c r="C539" s="435"/>
      <c r="D539" s="435"/>
      <c r="E539" s="435"/>
      <c r="F539" s="435"/>
      <c r="G539" s="806"/>
      <c r="H539" s="435"/>
      <c r="I539" s="435"/>
      <c r="J539" s="807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5.75" customHeight="1">
      <c r="A540" s="4"/>
      <c r="B540" s="805"/>
      <c r="C540" s="435"/>
      <c r="D540" s="435"/>
      <c r="E540" s="435"/>
      <c r="F540" s="435"/>
      <c r="G540" s="806"/>
      <c r="H540" s="435"/>
      <c r="I540" s="435"/>
      <c r="J540" s="807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5.75" customHeight="1">
      <c r="A541" s="4"/>
      <c r="B541" s="805"/>
      <c r="C541" s="435"/>
      <c r="D541" s="435"/>
      <c r="E541" s="435"/>
      <c r="F541" s="435"/>
      <c r="G541" s="806"/>
      <c r="H541" s="435"/>
      <c r="I541" s="435"/>
      <c r="J541" s="807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5.75" customHeight="1">
      <c r="A542" s="4"/>
      <c r="B542" s="805"/>
      <c r="C542" s="435"/>
      <c r="D542" s="435"/>
      <c r="E542" s="435"/>
      <c r="F542" s="435"/>
      <c r="G542" s="806"/>
      <c r="H542" s="435"/>
      <c r="I542" s="435"/>
      <c r="J542" s="807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5.75" customHeight="1">
      <c r="A543" s="4"/>
      <c r="B543" s="805"/>
      <c r="C543" s="435"/>
      <c r="D543" s="435"/>
      <c r="E543" s="435"/>
      <c r="F543" s="435"/>
      <c r="G543" s="806"/>
      <c r="H543" s="435"/>
      <c r="I543" s="435"/>
      <c r="J543" s="807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5.75" customHeight="1">
      <c r="A544" s="4"/>
      <c r="B544" s="805"/>
      <c r="C544" s="435"/>
      <c r="D544" s="435"/>
      <c r="E544" s="435"/>
      <c r="F544" s="435"/>
      <c r="G544" s="806"/>
      <c r="H544" s="435"/>
      <c r="I544" s="435"/>
      <c r="J544" s="807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5.75" customHeight="1">
      <c r="A545" s="4"/>
      <c r="B545" s="805"/>
      <c r="C545" s="435"/>
      <c r="D545" s="435"/>
      <c r="E545" s="435"/>
      <c r="F545" s="435"/>
      <c r="G545" s="806"/>
      <c r="H545" s="435"/>
      <c r="I545" s="435"/>
      <c r="J545" s="807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5.75" customHeight="1">
      <c r="A546" s="4"/>
      <c r="B546" s="805"/>
      <c r="C546" s="435"/>
      <c r="D546" s="435"/>
      <c r="E546" s="435"/>
      <c r="F546" s="435"/>
      <c r="G546" s="806"/>
      <c r="H546" s="435"/>
      <c r="I546" s="435"/>
      <c r="J546" s="807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5.75" customHeight="1">
      <c r="A547" s="4"/>
      <c r="B547" s="805"/>
      <c r="C547" s="435"/>
      <c r="D547" s="435"/>
      <c r="E547" s="435"/>
      <c r="F547" s="435"/>
      <c r="G547" s="806"/>
      <c r="H547" s="435"/>
      <c r="I547" s="435"/>
      <c r="J547" s="807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5.75" customHeight="1">
      <c r="A548" s="4"/>
      <c r="B548" s="805"/>
      <c r="C548" s="435"/>
      <c r="D548" s="435"/>
      <c r="E548" s="435"/>
      <c r="F548" s="435"/>
      <c r="G548" s="806"/>
      <c r="H548" s="435"/>
      <c r="I548" s="435"/>
      <c r="J548" s="807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5.75" customHeight="1">
      <c r="A549" s="4"/>
      <c r="B549" s="805"/>
      <c r="C549" s="435"/>
      <c r="D549" s="435"/>
      <c r="E549" s="435"/>
      <c r="F549" s="435"/>
      <c r="G549" s="806"/>
      <c r="H549" s="435"/>
      <c r="I549" s="435"/>
      <c r="J549" s="807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5.75" customHeight="1">
      <c r="A550" s="4"/>
      <c r="B550" s="805"/>
      <c r="C550" s="435"/>
      <c r="D550" s="435"/>
      <c r="E550" s="435"/>
      <c r="F550" s="435"/>
      <c r="G550" s="806"/>
      <c r="H550" s="435"/>
      <c r="I550" s="435"/>
      <c r="J550" s="807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5.75" customHeight="1">
      <c r="A551" s="4"/>
      <c r="B551" s="805"/>
      <c r="C551" s="435"/>
      <c r="D551" s="435"/>
      <c r="E551" s="435"/>
      <c r="F551" s="435"/>
      <c r="G551" s="806"/>
      <c r="H551" s="435"/>
      <c r="I551" s="435"/>
      <c r="J551" s="807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5.75" customHeight="1">
      <c r="A552" s="4"/>
      <c r="B552" s="805"/>
      <c r="C552" s="435"/>
      <c r="D552" s="435"/>
      <c r="E552" s="435"/>
      <c r="F552" s="435"/>
      <c r="G552" s="806"/>
      <c r="H552" s="435"/>
      <c r="I552" s="435"/>
      <c r="J552" s="807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5.75" customHeight="1">
      <c r="A553" s="4"/>
      <c r="B553" s="805"/>
      <c r="C553" s="435"/>
      <c r="D553" s="435"/>
      <c r="E553" s="435"/>
      <c r="F553" s="435"/>
      <c r="G553" s="806"/>
      <c r="H553" s="435"/>
      <c r="I553" s="435"/>
      <c r="J553" s="807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5.75" customHeight="1">
      <c r="A554" s="4"/>
      <c r="B554" s="805"/>
      <c r="C554" s="435"/>
      <c r="D554" s="435"/>
      <c r="E554" s="435"/>
      <c r="F554" s="435"/>
      <c r="G554" s="806"/>
      <c r="H554" s="435"/>
      <c r="I554" s="435"/>
      <c r="J554" s="807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5.75" customHeight="1">
      <c r="A555" s="4"/>
      <c r="B555" s="805"/>
      <c r="C555" s="435"/>
      <c r="D555" s="435"/>
      <c r="E555" s="435"/>
      <c r="F555" s="435"/>
      <c r="G555" s="806"/>
      <c r="H555" s="435"/>
      <c r="I555" s="435"/>
      <c r="J555" s="807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5.75" customHeight="1">
      <c r="A556" s="4"/>
      <c r="B556" s="805"/>
      <c r="C556" s="435"/>
      <c r="D556" s="435"/>
      <c r="E556" s="435"/>
      <c r="F556" s="435"/>
      <c r="G556" s="806"/>
      <c r="H556" s="435"/>
      <c r="I556" s="435"/>
      <c r="J556" s="807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5.75" customHeight="1">
      <c r="A557" s="4"/>
      <c r="B557" s="805"/>
      <c r="C557" s="435"/>
      <c r="D557" s="435"/>
      <c r="E557" s="435"/>
      <c r="F557" s="435"/>
      <c r="G557" s="806"/>
      <c r="H557" s="435"/>
      <c r="I557" s="435"/>
      <c r="J557" s="807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5.75" customHeight="1">
      <c r="A558" s="4"/>
      <c r="B558" s="805"/>
      <c r="C558" s="435"/>
      <c r="D558" s="435"/>
      <c r="E558" s="435"/>
      <c r="F558" s="435"/>
      <c r="G558" s="806"/>
      <c r="H558" s="435"/>
      <c r="I558" s="435"/>
      <c r="J558" s="807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5.75" customHeight="1">
      <c r="A559" s="4"/>
      <c r="B559" s="805"/>
      <c r="C559" s="435"/>
      <c r="D559" s="435"/>
      <c r="E559" s="435"/>
      <c r="F559" s="435"/>
      <c r="G559" s="806"/>
      <c r="H559" s="435"/>
      <c r="I559" s="435"/>
      <c r="J559" s="807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5.75" customHeight="1">
      <c r="A560" s="4"/>
      <c r="B560" s="805"/>
      <c r="C560" s="435"/>
      <c r="D560" s="435"/>
      <c r="E560" s="435"/>
      <c r="F560" s="435"/>
      <c r="G560" s="806"/>
      <c r="H560" s="435"/>
      <c r="I560" s="435"/>
      <c r="J560" s="807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5.75" customHeight="1">
      <c r="A561" s="4"/>
      <c r="B561" s="805"/>
      <c r="C561" s="435"/>
      <c r="D561" s="435"/>
      <c r="E561" s="435"/>
      <c r="F561" s="435"/>
      <c r="G561" s="806"/>
      <c r="H561" s="435"/>
      <c r="I561" s="435"/>
      <c r="J561" s="807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5.75" customHeight="1">
      <c r="A562" s="4"/>
      <c r="B562" s="805"/>
      <c r="C562" s="435"/>
      <c r="D562" s="435"/>
      <c r="E562" s="435"/>
      <c r="F562" s="435"/>
      <c r="G562" s="806"/>
      <c r="H562" s="435"/>
      <c r="I562" s="435"/>
      <c r="J562" s="807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5.75" customHeight="1">
      <c r="A563" s="4"/>
      <c r="B563" s="805"/>
      <c r="C563" s="435"/>
      <c r="D563" s="435"/>
      <c r="E563" s="435"/>
      <c r="F563" s="435"/>
      <c r="G563" s="806"/>
      <c r="H563" s="435"/>
      <c r="I563" s="435"/>
      <c r="J563" s="807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5.75" customHeight="1">
      <c r="A564" s="4"/>
      <c r="B564" s="805"/>
      <c r="C564" s="435"/>
      <c r="D564" s="435"/>
      <c r="E564" s="435"/>
      <c r="F564" s="435"/>
      <c r="G564" s="806"/>
      <c r="H564" s="435"/>
      <c r="I564" s="435"/>
      <c r="J564" s="807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5.75" customHeight="1">
      <c r="A565" s="4"/>
      <c r="B565" s="805"/>
      <c r="C565" s="435"/>
      <c r="D565" s="435"/>
      <c r="E565" s="435"/>
      <c r="F565" s="435"/>
      <c r="G565" s="806"/>
      <c r="H565" s="435"/>
      <c r="I565" s="435"/>
      <c r="J565" s="807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5.75" customHeight="1">
      <c r="A566" s="4"/>
      <c r="B566" s="805"/>
      <c r="C566" s="435"/>
      <c r="D566" s="435"/>
      <c r="E566" s="435"/>
      <c r="F566" s="435"/>
      <c r="G566" s="806"/>
      <c r="H566" s="435"/>
      <c r="I566" s="435"/>
      <c r="J566" s="807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5.75" customHeight="1">
      <c r="A567" s="4"/>
      <c r="B567" s="805"/>
      <c r="C567" s="435"/>
      <c r="D567" s="435"/>
      <c r="E567" s="435"/>
      <c r="F567" s="435"/>
      <c r="G567" s="806"/>
      <c r="H567" s="435"/>
      <c r="I567" s="435"/>
      <c r="J567" s="807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5.75" customHeight="1">
      <c r="A568" s="4"/>
      <c r="B568" s="805"/>
      <c r="C568" s="435"/>
      <c r="D568" s="435"/>
      <c r="E568" s="435"/>
      <c r="F568" s="435"/>
      <c r="G568" s="806"/>
      <c r="H568" s="435"/>
      <c r="I568" s="435"/>
      <c r="J568" s="807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5.75" customHeight="1">
      <c r="A569" s="4"/>
      <c r="B569" s="805"/>
      <c r="C569" s="435"/>
      <c r="D569" s="435"/>
      <c r="E569" s="435"/>
      <c r="F569" s="435"/>
      <c r="G569" s="806"/>
      <c r="H569" s="435"/>
      <c r="I569" s="435"/>
      <c r="J569" s="807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5.75" customHeight="1">
      <c r="A570" s="4"/>
      <c r="B570" s="805"/>
      <c r="C570" s="435"/>
      <c r="D570" s="435"/>
      <c r="E570" s="435"/>
      <c r="F570" s="435"/>
      <c r="G570" s="806"/>
      <c r="H570" s="435"/>
      <c r="I570" s="435"/>
      <c r="J570" s="807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5.75" customHeight="1">
      <c r="A571" s="4"/>
      <c r="B571" s="805"/>
      <c r="C571" s="435"/>
      <c r="D571" s="435"/>
      <c r="E571" s="435"/>
      <c r="F571" s="435"/>
      <c r="G571" s="806"/>
      <c r="H571" s="435"/>
      <c r="I571" s="435"/>
      <c r="J571" s="807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5.75" customHeight="1">
      <c r="A572" s="4"/>
      <c r="B572" s="805"/>
      <c r="C572" s="435"/>
      <c r="D572" s="435"/>
      <c r="E572" s="435"/>
      <c r="F572" s="435"/>
      <c r="G572" s="806"/>
      <c r="H572" s="435"/>
      <c r="I572" s="435"/>
      <c r="J572" s="807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5.75" customHeight="1">
      <c r="A573" s="4"/>
      <c r="B573" s="805"/>
      <c r="C573" s="435"/>
      <c r="D573" s="435"/>
      <c r="E573" s="435"/>
      <c r="F573" s="435"/>
      <c r="G573" s="806"/>
      <c r="H573" s="435"/>
      <c r="I573" s="435"/>
      <c r="J573" s="807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5.75" customHeight="1">
      <c r="A574" s="4"/>
      <c r="B574" s="805"/>
      <c r="C574" s="435"/>
      <c r="D574" s="435"/>
      <c r="E574" s="435"/>
      <c r="F574" s="435"/>
      <c r="G574" s="806"/>
      <c r="H574" s="435"/>
      <c r="I574" s="435"/>
      <c r="J574" s="807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5.75" customHeight="1">
      <c r="A575" s="4"/>
      <c r="B575" s="805"/>
      <c r="C575" s="435"/>
      <c r="D575" s="435"/>
      <c r="E575" s="435"/>
      <c r="F575" s="435"/>
      <c r="G575" s="806"/>
      <c r="H575" s="435"/>
      <c r="I575" s="435"/>
      <c r="J575" s="807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5.75" customHeight="1">
      <c r="A576" s="4"/>
      <c r="B576" s="805"/>
      <c r="C576" s="435"/>
      <c r="D576" s="435"/>
      <c r="E576" s="435"/>
      <c r="F576" s="435"/>
      <c r="G576" s="806"/>
      <c r="H576" s="435"/>
      <c r="I576" s="435"/>
      <c r="J576" s="807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5.75" customHeight="1">
      <c r="A577" s="4"/>
      <c r="B577" s="805"/>
      <c r="C577" s="435"/>
      <c r="D577" s="435"/>
      <c r="E577" s="435"/>
      <c r="F577" s="435"/>
      <c r="G577" s="806"/>
      <c r="H577" s="435"/>
      <c r="I577" s="435"/>
      <c r="J577" s="807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5.75" customHeight="1">
      <c r="A578" s="4"/>
      <c r="B578" s="805"/>
      <c r="C578" s="435"/>
      <c r="D578" s="435"/>
      <c r="E578" s="435"/>
      <c r="F578" s="435"/>
      <c r="G578" s="806"/>
      <c r="H578" s="435"/>
      <c r="I578" s="435"/>
      <c r="J578" s="807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5.75" customHeight="1">
      <c r="A579" s="4"/>
      <c r="B579" s="805"/>
      <c r="C579" s="435"/>
      <c r="D579" s="435"/>
      <c r="E579" s="435"/>
      <c r="F579" s="435"/>
      <c r="G579" s="806"/>
      <c r="H579" s="435"/>
      <c r="I579" s="435"/>
      <c r="J579" s="807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5.75" customHeight="1">
      <c r="A580" s="4"/>
      <c r="B580" s="805"/>
      <c r="C580" s="435"/>
      <c r="D580" s="435"/>
      <c r="E580" s="435"/>
      <c r="F580" s="435"/>
      <c r="G580" s="806"/>
      <c r="H580" s="435"/>
      <c r="I580" s="435"/>
      <c r="J580" s="807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5.75" customHeight="1">
      <c r="A581" s="4"/>
      <c r="B581" s="805"/>
      <c r="C581" s="435"/>
      <c r="D581" s="435"/>
      <c r="E581" s="435"/>
      <c r="F581" s="435"/>
      <c r="G581" s="806"/>
      <c r="H581" s="435"/>
      <c r="I581" s="435"/>
      <c r="J581" s="807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5.75" customHeight="1">
      <c r="A582" s="4"/>
      <c r="B582" s="805"/>
      <c r="C582" s="435"/>
      <c r="D582" s="435"/>
      <c r="E582" s="435"/>
      <c r="F582" s="435"/>
      <c r="G582" s="806"/>
      <c r="H582" s="435"/>
      <c r="I582" s="435"/>
      <c r="J582" s="807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5.75" customHeight="1">
      <c r="A583" s="4"/>
      <c r="B583" s="805"/>
      <c r="C583" s="435"/>
      <c r="D583" s="435"/>
      <c r="E583" s="435"/>
      <c r="F583" s="435"/>
      <c r="G583" s="806"/>
      <c r="H583" s="435"/>
      <c r="I583" s="435"/>
      <c r="J583" s="807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5.75" customHeight="1">
      <c r="A584" s="4"/>
      <c r="B584" s="805"/>
      <c r="C584" s="435"/>
      <c r="D584" s="435"/>
      <c r="E584" s="435"/>
      <c r="F584" s="435"/>
      <c r="G584" s="806"/>
      <c r="H584" s="435"/>
      <c r="I584" s="435"/>
      <c r="J584" s="807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5.75" customHeight="1">
      <c r="A585" s="4"/>
      <c r="B585" s="805"/>
      <c r="C585" s="435"/>
      <c r="D585" s="435"/>
      <c r="E585" s="435"/>
      <c r="F585" s="435"/>
      <c r="G585" s="806"/>
      <c r="H585" s="435"/>
      <c r="I585" s="435"/>
      <c r="J585" s="807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5.75" customHeight="1">
      <c r="A586" s="4"/>
      <c r="B586" s="805"/>
      <c r="C586" s="435"/>
      <c r="D586" s="435"/>
      <c r="E586" s="435"/>
      <c r="F586" s="435"/>
      <c r="G586" s="806"/>
      <c r="H586" s="435"/>
      <c r="I586" s="435"/>
      <c r="J586" s="807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5.75" customHeight="1">
      <c r="A587" s="4"/>
      <c r="B587" s="805"/>
      <c r="C587" s="435"/>
      <c r="D587" s="435"/>
      <c r="E587" s="435"/>
      <c r="F587" s="435"/>
      <c r="G587" s="806"/>
      <c r="H587" s="435"/>
      <c r="I587" s="435"/>
      <c r="J587" s="807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5.75" customHeight="1">
      <c r="A588" s="4"/>
      <c r="B588" s="805"/>
      <c r="C588" s="435"/>
      <c r="D588" s="435"/>
      <c r="E588" s="435"/>
      <c r="F588" s="435"/>
      <c r="G588" s="806"/>
      <c r="H588" s="435"/>
      <c r="I588" s="435"/>
      <c r="J588" s="807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5.75" customHeight="1">
      <c r="A589" s="4"/>
      <c r="B589" s="805"/>
      <c r="C589" s="435"/>
      <c r="D589" s="435"/>
      <c r="E589" s="435"/>
      <c r="F589" s="435"/>
      <c r="G589" s="806"/>
      <c r="H589" s="435"/>
      <c r="I589" s="435"/>
      <c r="J589" s="807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5.75" customHeight="1">
      <c r="A590" s="4"/>
      <c r="B590" s="805"/>
      <c r="C590" s="435"/>
      <c r="D590" s="435"/>
      <c r="E590" s="435"/>
      <c r="F590" s="435"/>
      <c r="G590" s="806"/>
      <c r="H590" s="435"/>
      <c r="I590" s="435"/>
      <c r="J590" s="807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5.75" customHeight="1">
      <c r="A591" s="4"/>
      <c r="B591" s="805"/>
      <c r="C591" s="435"/>
      <c r="D591" s="435"/>
      <c r="E591" s="435"/>
      <c r="F591" s="435"/>
      <c r="G591" s="806"/>
      <c r="H591" s="435"/>
      <c r="I591" s="435"/>
      <c r="J591" s="807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5.75" customHeight="1">
      <c r="A592" s="4"/>
      <c r="B592" s="805"/>
      <c r="C592" s="435"/>
      <c r="D592" s="435"/>
      <c r="E592" s="435"/>
      <c r="F592" s="435"/>
      <c r="G592" s="806"/>
      <c r="H592" s="435"/>
      <c r="I592" s="435"/>
      <c r="J592" s="807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5.75" customHeight="1">
      <c r="A593" s="4"/>
      <c r="B593" s="805"/>
      <c r="C593" s="435"/>
      <c r="D593" s="435"/>
      <c r="E593" s="435"/>
      <c r="F593" s="435"/>
      <c r="G593" s="806"/>
      <c r="H593" s="435"/>
      <c r="I593" s="435"/>
      <c r="J593" s="807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5.75" customHeight="1">
      <c r="A594" s="4"/>
      <c r="B594" s="805"/>
      <c r="C594" s="435"/>
      <c r="D594" s="435"/>
      <c r="E594" s="435"/>
      <c r="F594" s="435"/>
      <c r="G594" s="806"/>
      <c r="H594" s="435"/>
      <c r="I594" s="435"/>
      <c r="J594" s="807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5.75" customHeight="1">
      <c r="A595" s="4"/>
      <c r="B595" s="805"/>
      <c r="C595" s="435"/>
      <c r="D595" s="435"/>
      <c r="E595" s="435"/>
      <c r="F595" s="435"/>
      <c r="G595" s="806"/>
      <c r="H595" s="435"/>
      <c r="I595" s="435"/>
      <c r="J595" s="807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5.75" customHeight="1">
      <c r="A596" s="4"/>
      <c r="B596" s="805"/>
      <c r="C596" s="435"/>
      <c r="D596" s="435"/>
      <c r="E596" s="435"/>
      <c r="F596" s="435"/>
      <c r="G596" s="806"/>
      <c r="H596" s="435"/>
      <c r="I596" s="435"/>
      <c r="J596" s="807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5.75" customHeight="1">
      <c r="A597" s="4"/>
      <c r="B597" s="805"/>
      <c r="C597" s="435"/>
      <c r="D597" s="435"/>
      <c r="E597" s="435"/>
      <c r="F597" s="435"/>
      <c r="G597" s="806"/>
      <c r="H597" s="435"/>
      <c r="I597" s="435"/>
      <c r="J597" s="807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5.75" customHeight="1">
      <c r="A598" s="4"/>
      <c r="B598" s="805"/>
      <c r="C598" s="435"/>
      <c r="D598" s="435"/>
      <c r="E598" s="435"/>
      <c r="F598" s="435"/>
      <c r="G598" s="806"/>
      <c r="H598" s="435"/>
      <c r="I598" s="435"/>
      <c r="J598" s="807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5.75" customHeight="1">
      <c r="A599" s="4"/>
      <c r="B599" s="805"/>
      <c r="C599" s="435"/>
      <c r="D599" s="435"/>
      <c r="E599" s="435"/>
      <c r="F599" s="435"/>
      <c r="G599" s="806"/>
      <c r="H599" s="435"/>
      <c r="I599" s="435"/>
      <c r="J599" s="807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5.75" customHeight="1">
      <c r="A600" s="4"/>
      <c r="B600" s="805"/>
      <c r="C600" s="435"/>
      <c r="D600" s="435"/>
      <c r="E600" s="435"/>
      <c r="F600" s="435"/>
      <c r="G600" s="806"/>
      <c r="H600" s="435"/>
      <c r="I600" s="435"/>
      <c r="J600" s="807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5.75" customHeight="1">
      <c r="A601" s="4"/>
      <c r="B601" s="805"/>
      <c r="C601" s="435"/>
      <c r="D601" s="435"/>
      <c r="E601" s="435"/>
      <c r="F601" s="435"/>
      <c r="G601" s="806"/>
      <c r="H601" s="435"/>
      <c r="I601" s="435"/>
      <c r="J601" s="807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5.75" customHeight="1">
      <c r="A602" s="4"/>
      <c r="B602" s="805"/>
      <c r="C602" s="435"/>
      <c r="D602" s="435"/>
      <c r="E602" s="435"/>
      <c r="F602" s="435"/>
      <c r="G602" s="806"/>
      <c r="H602" s="435"/>
      <c r="I602" s="435"/>
      <c r="J602" s="807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5.75" customHeight="1">
      <c r="A603" s="4"/>
      <c r="B603" s="805"/>
      <c r="C603" s="435"/>
      <c r="D603" s="435"/>
      <c r="E603" s="435"/>
      <c r="F603" s="435"/>
      <c r="G603" s="806"/>
      <c r="H603" s="435"/>
      <c r="I603" s="435"/>
      <c r="J603" s="807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5.75" customHeight="1">
      <c r="A604" s="4"/>
      <c r="B604" s="805"/>
      <c r="C604" s="435"/>
      <c r="D604" s="435"/>
      <c r="E604" s="435"/>
      <c r="F604" s="435"/>
      <c r="G604" s="806"/>
      <c r="H604" s="435"/>
      <c r="I604" s="435"/>
      <c r="J604" s="807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5.75" customHeight="1">
      <c r="A605" s="4"/>
      <c r="B605" s="805"/>
      <c r="C605" s="435"/>
      <c r="D605" s="435"/>
      <c r="E605" s="435"/>
      <c r="F605" s="435"/>
      <c r="G605" s="806"/>
      <c r="H605" s="435"/>
      <c r="I605" s="435"/>
      <c r="J605" s="807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5.75" customHeight="1">
      <c r="A606" s="4"/>
      <c r="B606" s="805"/>
      <c r="C606" s="435"/>
      <c r="D606" s="435"/>
      <c r="E606" s="435"/>
      <c r="F606" s="435"/>
      <c r="G606" s="806"/>
      <c r="H606" s="435"/>
      <c r="I606" s="435"/>
      <c r="J606" s="807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5.75" customHeight="1">
      <c r="A607" s="4"/>
      <c r="B607" s="805"/>
      <c r="C607" s="435"/>
      <c r="D607" s="435"/>
      <c r="E607" s="435"/>
      <c r="F607" s="435"/>
      <c r="G607" s="806"/>
      <c r="H607" s="435"/>
      <c r="I607" s="435"/>
      <c r="J607" s="807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5.75" customHeight="1">
      <c r="A608" s="4"/>
      <c r="B608" s="805"/>
      <c r="C608" s="435"/>
      <c r="D608" s="435"/>
      <c r="E608" s="435"/>
      <c r="F608" s="435"/>
      <c r="G608" s="806"/>
      <c r="H608" s="435"/>
      <c r="I608" s="435"/>
      <c r="J608" s="807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5.75" customHeight="1">
      <c r="A609" s="4"/>
      <c r="B609" s="805"/>
      <c r="C609" s="435"/>
      <c r="D609" s="435"/>
      <c r="E609" s="435"/>
      <c r="F609" s="435"/>
      <c r="G609" s="806"/>
      <c r="H609" s="435"/>
      <c r="I609" s="435"/>
      <c r="J609" s="807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5.75" customHeight="1">
      <c r="A610" s="4"/>
      <c r="B610" s="805"/>
      <c r="C610" s="435"/>
      <c r="D610" s="435"/>
      <c r="E610" s="435"/>
      <c r="F610" s="435"/>
      <c r="G610" s="806"/>
      <c r="H610" s="435"/>
      <c r="I610" s="435"/>
      <c r="J610" s="807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5.75" customHeight="1">
      <c r="A611" s="4"/>
      <c r="B611" s="805"/>
      <c r="C611" s="435"/>
      <c r="D611" s="435"/>
      <c r="E611" s="435"/>
      <c r="F611" s="435"/>
      <c r="G611" s="806"/>
      <c r="H611" s="435"/>
      <c r="I611" s="435"/>
      <c r="J611" s="807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5.75" customHeight="1">
      <c r="A612" s="4"/>
      <c r="B612" s="805"/>
      <c r="C612" s="435"/>
      <c r="D612" s="435"/>
      <c r="E612" s="435"/>
      <c r="F612" s="435"/>
      <c r="G612" s="806"/>
      <c r="H612" s="435"/>
      <c r="I612" s="435"/>
      <c r="J612" s="807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5.75" customHeight="1">
      <c r="A613" s="4"/>
      <c r="B613" s="805"/>
      <c r="C613" s="435"/>
      <c r="D613" s="435"/>
      <c r="E613" s="435"/>
      <c r="F613" s="435"/>
      <c r="G613" s="806"/>
      <c r="H613" s="435"/>
      <c r="I613" s="435"/>
      <c r="J613" s="807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5.75" customHeight="1">
      <c r="A614" s="4"/>
      <c r="B614" s="805"/>
      <c r="C614" s="435"/>
      <c r="D614" s="435"/>
      <c r="E614" s="435"/>
      <c r="F614" s="435"/>
      <c r="G614" s="806"/>
      <c r="H614" s="435"/>
      <c r="I614" s="435"/>
      <c r="J614" s="807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5.75" customHeight="1">
      <c r="A615" s="4"/>
      <c r="B615" s="805"/>
      <c r="C615" s="435"/>
      <c r="D615" s="435"/>
      <c r="E615" s="435"/>
      <c r="F615" s="435"/>
      <c r="G615" s="806"/>
      <c r="H615" s="435"/>
      <c r="I615" s="435"/>
      <c r="J615" s="807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5.75" customHeight="1">
      <c r="A616" s="4"/>
      <c r="B616" s="805"/>
      <c r="C616" s="435"/>
      <c r="D616" s="435"/>
      <c r="E616" s="435"/>
      <c r="F616" s="435"/>
      <c r="G616" s="806"/>
      <c r="H616" s="435"/>
      <c r="I616" s="435"/>
      <c r="J616" s="807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5.75" customHeight="1">
      <c r="A617" s="4"/>
      <c r="B617" s="805"/>
      <c r="C617" s="435"/>
      <c r="D617" s="435"/>
      <c r="E617" s="435"/>
      <c r="F617" s="435"/>
      <c r="G617" s="806"/>
      <c r="H617" s="435"/>
      <c r="I617" s="435"/>
      <c r="J617" s="807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5.75" customHeight="1">
      <c r="A618" s="4"/>
      <c r="B618" s="805"/>
      <c r="C618" s="435"/>
      <c r="D618" s="435"/>
      <c r="E618" s="435"/>
      <c r="F618" s="435"/>
      <c r="G618" s="806"/>
      <c r="H618" s="435"/>
      <c r="I618" s="435"/>
      <c r="J618" s="807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5.75" customHeight="1">
      <c r="A619" s="4"/>
      <c r="B619" s="805"/>
      <c r="C619" s="435"/>
      <c r="D619" s="435"/>
      <c r="E619" s="435"/>
      <c r="F619" s="435"/>
      <c r="G619" s="806"/>
      <c r="H619" s="435"/>
      <c r="I619" s="435"/>
      <c r="J619" s="807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5.75" customHeight="1">
      <c r="A620" s="4"/>
      <c r="B620" s="805"/>
      <c r="C620" s="435"/>
      <c r="D620" s="435"/>
      <c r="E620" s="435"/>
      <c r="F620" s="435"/>
      <c r="G620" s="806"/>
      <c r="H620" s="435"/>
      <c r="I620" s="435"/>
      <c r="J620" s="807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5.75" customHeight="1">
      <c r="A621" s="4"/>
      <c r="B621" s="805"/>
      <c r="C621" s="435"/>
      <c r="D621" s="435"/>
      <c r="E621" s="435"/>
      <c r="F621" s="435"/>
      <c r="G621" s="806"/>
      <c r="H621" s="435"/>
      <c r="I621" s="435"/>
      <c r="J621" s="807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5.75" customHeight="1">
      <c r="A622" s="4"/>
      <c r="B622" s="805"/>
      <c r="C622" s="435"/>
      <c r="D622" s="435"/>
      <c r="E622" s="435"/>
      <c r="F622" s="435"/>
      <c r="G622" s="806"/>
      <c r="H622" s="435"/>
      <c r="I622" s="435"/>
      <c r="J622" s="807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5.75" customHeight="1">
      <c r="A623" s="4"/>
      <c r="B623" s="805"/>
      <c r="C623" s="435"/>
      <c r="D623" s="435"/>
      <c r="E623" s="435"/>
      <c r="F623" s="435"/>
      <c r="G623" s="806"/>
      <c r="H623" s="435"/>
      <c r="I623" s="435"/>
      <c r="J623" s="807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5.75" customHeight="1">
      <c r="A624" s="4"/>
      <c r="B624" s="805"/>
      <c r="C624" s="435"/>
      <c r="D624" s="435"/>
      <c r="E624" s="435"/>
      <c r="F624" s="435"/>
      <c r="G624" s="806"/>
      <c r="H624" s="435"/>
      <c r="I624" s="435"/>
      <c r="J624" s="807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5.75" customHeight="1">
      <c r="A625" s="4"/>
      <c r="B625" s="805"/>
      <c r="C625" s="435"/>
      <c r="D625" s="435"/>
      <c r="E625" s="435"/>
      <c r="F625" s="435"/>
      <c r="G625" s="806"/>
      <c r="H625" s="435"/>
      <c r="I625" s="435"/>
      <c r="J625" s="807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5.75" customHeight="1">
      <c r="A626" s="4"/>
      <c r="B626" s="805"/>
      <c r="C626" s="435"/>
      <c r="D626" s="435"/>
      <c r="E626" s="435"/>
      <c r="F626" s="435"/>
      <c r="G626" s="806"/>
      <c r="H626" s="435"/>
      <c r="I626" s="435"/>
      <c r="J626" s="807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5.75" customHeight="1">
      <c r="A627" s="4"/>
      <c r="B627" s="805"/>
      <c r="C627" s="435"/>
      <c r="D627" s="435"/>
      <c r="E627" s="435"/>
      <c r="F627" s="435"/>
      <c r="G627" s="806"/>
      <c r="H627" s="435"/>
      <c r="I627" s="435"/>
      <c r="J627" s="807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5.75" customHeight="1">
      <c r="A628" s="4"/>
      <c r="B628" s="805"/>
      <c r="C628" s="435"/>
      <c r="D628" s="435"/>
      <c r="E628" s="435"/>
      <c r="F628" s="435"/>
      <c r="G628" s="806"/>
      <c r="H628" s="435"/>
      <c r="I628" s="435"/>
      <c r="J628" s="807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5.75" customHeight="1">
      <c r="A629" s="4"/>
      <c r="B629" s="805"/>
      <c r="C629" s="435"/>
      <c r="D629" s="435"/>
      <c r="E629" s="435"/>
      <c r="F629" s="435"/>
      <c r="G629" s="806"/>
      <c r="H629" s="435"/>
      <c r="I629" s="435"/>
      <c r="J629" s="807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5.75" customHeight="1">
      <c r="A630" s="4"/>
      <c r="B630" s="805"/>
      <c r="C630" s="435"/>
      <c r="D630" s="435"/>
      <c r="E630" s="435"/>
      <c r="F630" s="435"/>
      <c r="G630" s="806"/>
      <c r="H630" s="435"/>
      <c r="I630" s="435"/>
      <c r="J630" s="807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5.75" customHeight="1">
      <c r="A631" s="4"/>
      <c r="B631" s="805"/>
      <c r="C631" s="435"/>
      <c r="D631" s="435"/>
      <c r="E631" s="435"/>
      <c r="F631" s="435"/>
      <c r="G631" s="806"/>
      <c r="H631" s="435"/>
      <c r="I631" s="435"/>
      <c r="J631" s="807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5.75" customHeight="1">
      <c r="A632" s="4"/>
      <c r="B632" s="805"/>
      <c r="C632" s="435"/>
      <c r="D632" s="435"/>
      <c r="E632" s="435"/>
      <c r="F632" s="435"/>
      <c r="G632" s="806"/>
      <c r="H632" s="435"/>
      <c r="I632" s="435"/>
      <c r="J632" s="807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5.75" customHeight="1">
      <c r="A633" s="4"/>
      <c r="B633" s="805"/>
      <c r="C633" s="435"/>
      <c r="D633" s="435"/>
      <c r="E633" s="435"/>
      <c r="F633" s="435"/>
      <c r="G633" s="806"/>
      <c r="H633" s="435"/>
      <c r="I633" s="435"/>
      <c r="J633" s="807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5.75" customHeight="1">
      <c r="A634" s="4"/>
      <c r="B634" s="805"/>
      <c r="C634" s="435"/>
      <c r="D634" s="435"/>
      <c r="E634" s="435"/>
      <c r="F634" s="435"/>
      <c r="G634" s="806"/>
      <c r="H634" s="435"/>
      <c r="I634" s="435"/>
      <c r="J634" s="807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5.75" customHeight="1">
      <c r="A635" s="4"/>
      <c r="B635" s="805"/>
      <c r="C635" s="435"/>
      <c r="D635" s="435"/>
      <c r="E635" s="435"/>
      <c r="F635" s="435"/>
      <c r="G635" s="806"/>
      <c r="H635" s="435"/>
      <c r="I635" s="435"/>
      <c r="J635" s="807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5.75" customHeight="1">
      <c r="A636" s="4"/>
      <c r="B636" s="805"/>
      <c r="C636" s="435"/>
      <c r="D636" s="435"/>
      <c r="E636" s="435"/>
      <c r="F636" s="435"/>
      <c r="G636" s="806"/>
      <c r="H636" s="435"/>
      <c r="I636" s="435"/>
      <c r="J636" s="807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5.75" customHeight="1">
      <c r="A637" s="4"/>
      <c r="B637" s="805"/>
      <c r="C637" s="435"/>
      <c r="D637" s="435"/>
      <c r="E637" s="435"/>
      <c r="F637" s="435"/>
      <c r="G637" s="806"/>
      <c r="H637" s="435"/>
      <c r="I637" s="435"/>
      <c r="J637" s="807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5.75" customHeight="1">
      <c r="A638" s="4"/>
      <c r="B638" s="805"/>
      <c r="C638" s="435"/>
      <c r="D638" s="435"/>
      <c r="E638" s="435"/>
      <c r="F638" s="435"/>
      <c r="G638" s="806"/>
      <c r="H638" s="435"/>
      <c r="I638" s="435"/>
      <c r="J638" s="807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5.75" customHeight="1">
      <c r="A639" s="4"/>
      <c r="B639" s="805"/>
      <c r="C639" s="435"/>
      <c r="D639" s="435"/>
      <c r="E639" s="435"/>
      <c r="F639" s="435"/>
      <c r="G639" s="806"/>
      <c r="H639" s="435"/>
      <c r="I639" s="435"/>
      <c r="J639" s="807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5.75" customHeight="1">
      <c r="A640" s="4"/>
      <c r="B640" s="805"/>
      <c r="C640" s="435"/>
      <c r="D640" s="435"/>
      <c r="E640" s="435"/>
      <c r="F640" s="435"/>
      <c r="G640" s="806"/>
      <c r="H640" s="435"/>
      <c r="I640" s="435"/>
      <c r="J640" s="807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5.75" customHeight="1">
      <c r="A641" s="4"/>
      <c r="B641" s="805"/>
      <c r="C641" s="435"/>
      <c r="D641" s="435"/>
      <c r="E641" s="435"/>
      <c r="F641" s="435"/>
      <c r="G641" s="806"/>
      <c r="H641" s="435"/>
      <c r="I641" s="435"/>
      <c r="J641" s="807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5.75" customHeight="1">
      <c r="A642" s="4"/>
      <c r="B642" s="805"/>
      <c r="C642" s="435"/>
      <c r="D642" s="435"/>
      <c r="E642" s="435"/>
      <c r="F642" s="435"/>
      <c r="G642" s="806"/>
      <c r="H642" s="435"/>
      <c r="I642" s="435"/>
      <c r="J642" s="807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5.75" customHeight="1">
      <c r="A643" s="4"/>
      <c r="B643" s="805"/>
      <c r="C643" s="435"/>
      <c r="D643" s="435"/>
      <c r="E643" s="435"/>
      <c r="F643" s="435"/>
      <c r="G643" s="806"/>
      <c r="H643" s="435"/>
      <c r="I643" s="435"/>
      <c r="J643" s="807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5.75" customHeight="1">
      <c r="A644" s="4"/>
      <c r="B644" s="805"/>
      <c r="C644" s="435"/>
      <c r="D644" s="435"/>
      <c r="E644" s="435"/>
      <c r="F644" s="435"/>
      <c r="G644" s="806"/>
      <c r="H644" s="435"/>
      <c r="I644" s="435"/>
      <c r="J644" s="807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5.75" customHeight="1">
      <c r="A645" s="4"/>
      <c r="B645" s="805"/>
      <c r="C645" s="435"/>
      <c r="D645" s="435"/>
      <c r="E645" s="435"/>
      <c r="F645" s="435"/>
      <c r="G645" s="806"/>
      <c r="H645" s="435"/>
      <c r="I645" s="435"/>
      <c r="J645" s="807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5.75" customHeight="1">
      <c r="A646" s="4"/>
      <c r="B646" s="805"/>
      <c r="C646" s="435"/>
      <c r="D646" s="435"/>
      <c r="E646" s="435"/>
      <c r="F646" s="435"/>
      <c r="G646" s="806"/>
      <c r="H646" s="435"/>
      <c r="I646" s="435"/>
      <c r="J646" s="807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5.75" customHeight="1">
      <c r="A647" s="4"/>
      <c r="B647" s="805"/>
      <c r="C647" s="435"/>
      <c r="D647" s="435"/>
      <c r="E647" s="435"/>
      <c r="F647" s="435"/>
      <c r="G647" s="806"/>
      <c r="H647" s="435"/>
      <c r="I647" s="435"/>
      <c r="J647" s="807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5.75" customHeight="1">
      <c r="A648" s="4"/>
      <c r="B648" s="805"/>
      <c r="C648" s="435"/>
      <c r="D648" s="435"/>
      <c r="E648" s="435"/>
      <c r="F648" s="435"/>
      <c r="G648" s="806"/>
      <c r="H648" s="435"/>
      <c r="I648" s="435"/>
      <c r="J648" s="807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5.75" customHeight="1">
      <c r="A649" s="4"/>
      <c r="B649" s="805"/>
      <c r="C649" s="435"/>
      <c r="D649" s="435"/>
      <c r="E649" s="435"/>
      <c r="F649" s="435"/>
      <c r="G649" s="806"/>
      <c r="H649" s="435"/>
      <c r="I649" s="435"/>
      <c r="J649" s="807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5.75" customHeight="1">
      <c r="A650" s="4"/>
      <c r="B650" s="805"/>
      <c r="C650" s="435"/>
      <c r="D650" s="435"/>
      <c r="E650" s="435"/>
      <c r="F650" s="435"/>
      <c r="G650" s="806"/>
      <c r="H650" s="435"/>
      <c r="I650" s="435"/>
      <c r="J650" s="807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5.75" customHeight="1">
      <c r="A651" s="4"/>
      <c r="B651" s="805"/>
      <c r="C651" s="435"/>
      <c r="D651" s="435"/>
      <c r="E651" s="435"/>
      <c r="F651" s="435"/>
      <c r="G651" s="806"/>
      <c r="H651" s="435"/>
      <c r="I651" s="435"/>
      <c r="J651" s="807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5.75" customHeight="1">
      <c r="A652" s="4"/>
      <c r="B652" s="805"/>
      <c r="C652" s="435"/>
      <c r="D652" s="435"/>
      <c r="E652" s="435"/>
      <c r="F652" s="435"/>
      <c r="G652" s="806"/>
      <c r="H652" s="435"/>
      <c r="I652" s="435"/>
      <c r="J652" s="807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5.75" customHeight="1">
      <c r="A653" s="4"/>
      <c r="B653" s="805"/>
      <c r="C653" s="435"/>
      <c r="D653" s="435"/>
      <c r="E653" s="435"/>
      <c r="F653" s="435"/>
      <c r="G653" s="806"/>
      <c r="H653" s="435"/>
      <c r="I653" s="435"/>
      <c r="J653" s="807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5.75" customHeight="1">
      <c r="A654" s="4"/>
      <c r="B654" s="805"/>
      <c r="C654" s="435"/>
      <c r="D654" s="435"/>
      <c r="E654" s="435"/>
      <c r="F654" s="435"/>
      <c r="G654" s="806"/>
      <c r="H654" s="435"/>
      <c r="I654" s="435"/>
      <c r="J654" s="807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5.75" customHeight="1">
      <c r="A655" s="4"/>
      <c r="B655" s="805"/>
      <c r="C655" s="435"/>
      <c r="D655" s="435"/>
      <c r="E655" s="435"/>
      <c r="F655" s="435"/>
      <c r="G655" s="806"/>
      <c r="H655" s="435"/>
      <c r="I655" s="435"/>
      <c r="J655" s="807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5.75" customHeight="1">
      <c r="A656" s="4"/>
      <c r="B656" s="805"/>
      <c r="C656" s="435"/>
      <c r="D656" s="435"/>
      <c r="E656" s="435"/>
      <c r="F656" s="435"/>
      <c r="G656" s="806"/>
      <c r="H656" s="435"/>
      <c r="I656" s="435"/>
      <c r="J656" s="807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5.75" customHeight="1">
      <c r="A657" s="4"/>
      <c r="B657" s="805"/>
      <c r="C657" s="435"/>
      <c r="D657" s="435"/>
      <c r="E657" s="435"/>
      <c r="F657" s="435"/>
      <c r="G657" s="806"/>
      <c r="H657" s="435"/>
      <c r="I657" s="435"/>
      <c r="J657" s="807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5.75" customHeight="1">
      <c r="A658" s="4"/>
      <c r="B658" s="805"/>
      <c r="C658" s="435"/>
      <c r="D658" s="435"/>
      <c r="E658" s="435"/>
      <c r="F658" s="435"/>
      <c r="G658" s="806"/>
      <c r="H658" s="435"/>
      <c r="I658" s="435"/>
      <c r="J658" s="807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5.75" customHeight="1">
      <c r="A659" s="4"/>
      <c r="B659" s="805"/>
      <c r="C659" s="435"/>
      <c r="D659" s="435"/>
      <c r="E659" s="435"/>
      <c r="F659" s="435"/>
      <c r="G659" s="806"/>
      <c r="H659" s="435"/>
      <c r="I659" s="435"/>
      <c r="J659" s="807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5.75" customHeight="1">
      <c r="A660" s="4"/>
      <c r="B660" s="805"/>
      <c r="C660" s="435"/>
      <c r="D660" s="435"/>
      <c r="E660" s="435"/>
      <c r="F660" s="435"/>
      <c r="G660" s="806"/>
      <c r="H660" s="435"/>
      <c r="I660" s="435"/>
      <c r="J660" s="807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5.75" customHeight="1">
      <c r="A661" s="4"/>
      <c r="B661" s="805"/>
      <c r="C661" s="435"/>
      <c r="D661" s="435"/>
      <c r="E661" s="435"/>
      <c r="F661" s="435"/>
      <c r="G661" s="806"/>
      <c r="H661" s="435"/>
      <c r="I661" s="435"/>
      <c r="J661" s="807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5.75" customHeight="1">
      <c r="A662" s="4"/>
      <c r="B662" s="805"/>
      <c r="C662" s="435"/>
      <c r="D662" s="435"/>
      <c r="E662" s="435"/>
      <c r="F662" s="435"/>
      <c r="G662" s="806"/>
      <c r="H662" s="435"/>
      <c r="I662" s="435"/>
      <c r="J662" s="807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5.75" customHeight="1">
      <c r="A663" s="4"/>
      <c r="B663" s="805"/>
      <c r="C663" s="435"/>
      <c r="D663" s="435"/>
      <c r="E663" s="435"/>
      <c r="F663" s="435"/>
      <c r="G663" s="806"/>
      <c r="H663" s="435"/>
      <c r="I663" s="435"/>
      <c r="J663" s="807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5.75" customHeight="1">
      <c r="A664" s="4"/>
      <c r="B664" s="805"/>
      <c r="C664" s="435"/>
      <c r="D664" s="435"/>
      <c r="E664" s="435"/>
      <c r="F664" s="435"/>
      <c r="G664" s="806"/>
      <c r="H664" s="435"/>
      <c r="I664" s="435"/>
      <c r="J664" s="807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5.75" customHeight="1">
      <c r="A665" s="4"/>
      <c r="B665" s="805"/>
      <c r="C665" s="435"/>
      <c r="D665" s="435"/>
      <c r="E665" s="435"/>
      <c r="F665" s="435"/>
      <c r="G665" s="806"/>
      <c r="H665" s="435"/>
      <c r="I665" s="435"/>
      <c r="J665" s="807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5.75" customHeight="1">
      <c r="A666" s="4"/>
      <c r="B666" s="805"/>
      <c r="C666" s="435"/>
      <c r="D666" s="435"/>
      <c r="E666" s="435"/>
      <c r="F666" s="435"/>
      <c r="G666" s="806"/>
      <c r="H666" s="435"/>
      <c r="I666" s="435"/>
      <c r="J666" s="807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5.75" customHeight="1">
      <c r="A667" s="4"/>
      <c r="B667" s="805"/>
      <c r="C667" s="435"/>
      <c r="D667" s="435"/>
      <c r="E667" s="435"/>
      <c r="F667" s="435"/>
      <c r="G667" s="806"/>
      <c r="H667" s="435"/>
      <c r="I667" s="435"/>
      <c r="J667" s="807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5.75" customHeight="1">
      <c r="A668" s="4"/>
      <c r="B668" s="805"/>
      <c r="C668" s="435"/>
      <c r="D668" s="435"/>
      <c r="E668" s="435"/>
      <c r="F668" s="435"/>
      <c r="G668" s="806"/>
      <c r="H668" s="435"/>
      <c r="I668" s="435"/>
      <c r="J668" s="807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5.75" customHeight="1">
      <c r="A669" s="4"/>
      <c r="B669" s="805"/>
      <c r="C669" s="435"/>
      <c r="D669" s="435"/>
      <c r="E669" s="435"/>
      <c r="F669" s="435"/>
      <c r="G669" s="806"/>
      <c r="H669" s="435"/>
      <c r="I669" s="435"/>
      <c r="J669" s="807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5.75" customHeight="1">
      <c r="A670" s="4"/>
      <c r="B670" s="805"/>
      <c r="C670" s="435"/>
      <c r="D670" s="435"/>
      <c r="E670" s="435"/>
      <c r="F670" s="435"/>
      <c r="G670" s="806"/>
      <c r="H670" s="435"/>
      <c r="I670" s="435"/>
      <c r="J670" s="807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5.75" customHeight="1">
      <c r="A671" s="4"/>
      <c r="B671" s="805"/>
      <c r="C671" s="435"/>
      <c r="D671" s="435"/>
      <c r="E671" s="435"/>
      <c r="F671" s="435"/>
      <c r="G671" s="806"/>
      <c r="H671" s="435"/>
      <c r="I671" s="435"/>
      <c r="J671" s="807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5.75" customHeight="1">
      <c r="A672" s="4"/>
      <c r="B672" s="805"/>
      <c r="C672" s="435"/>
      <c r="D672" s="435"/>
      <c r="E672" s="435"/>
      <c r="F672" s="435"/>
      <c r="G672" s="806"/>
      <c r="H672" s="435"/>
      <c r="I672" s="435"/>
      <c r="J672" s="807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5.75" customHeight="1">
      <c r="A673" s="4"/>
      <c r="B673" s="805"/>
      <c r="C673" s="435"/>
      <c r="D673" s="435"/>
      <c r="E673" s="435"/>
      <c r="F673" s="435"/>
      <c r="G673" s="806"/>
      <c r="H673" s="435"/>
      <c r="I673" s="435"/>
      <c r="J673" s="807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5.75" customHeight="1">
      <c r="A674" s="4"/>
      <c r="B674" s="805"/>
      <c r="C674" s="435"/>
      <c r="D674" s="435"/>
      <c r="E674" s="435"/>
      <c r="F674" s="435"/>
      <c r="G674" s="806"/>
      <c r="H674" s="435"/>
      <c r="I674" s="435"/>
      <c r="J674" s="807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5.75" customHeight="1">
      <c r="A675" s="4"/>
      <c r="B675" s="805"/>
      <c r="C675" s="435"/>
      <c r="D675" s="435"/>
      <c r="E675" s="435"/>
      <c r="F675" s="435"/>
      <c r="G675" s="806"/>
      <c r="H675" s="435"/>
      <c r="I675" s="435"/>
      <c r="J675" s="807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5.75" customHeight="1">
      <c r="A676" s="4"/>
      <c r="B676" s="805"/>
      <c r="C676" s="435"/>
      <c r="D676" s="435"/>
      <c r="E676" s="435"/>
      <c r="F676" s="435"/>
      <c r="G676" s="806"/>
      <c r="H676" s="435"/>
      <c r="I676" s="435"/>
      <c r="J676" s="807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5.75" customHeight="1">
      <c r="A677" s="4"/>
      <c r="B677" s="805"/>
      <c r="C677" s="435"/>
      <c r="D677" s="435"/>
      <c r="E677" s="435"/>
      <c r="F677" s="435"/>
      <c r="G677" s="806"/>
      <c r="H677" s="435"/>
      <c r="I677" s="435"/>
      <c r="J677" s="807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5.75" customHeight="1">
      <c r="A678" s="4"/>
      <c r="B678" s="805"/>
      <c r="C678" s="435"/>
      <c r="D678" s="435"/>
      <c r="E678" s="435"/>
      <c r="F678" s="435"/>
      <c r="G678" s="806"/>
      <c r="H678" s="435"/>
      <c r="I678" s="435"/>
      <c r="J678" s="807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5.75" customHeight="1">
      <c r="A679" s="4"/>
      <c r="B679" s="805"/>
      <c r="C679" s="435"/>
      <c r="D679" s="435"/>
      <c r="E679" s="435"/>
      <c r="F679" s="435"/>
      <c r="G679" s="806"/>
      <c r="H679" s="435"/>
      <c r="I679" s="435"/>
      <c r="J679" s="807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5.75" customHeight="1">
      <c r="A680" s="4"/>
      <c r="B680" s="805"/>
      <c r="C680" s="435"/>
      <c r="D680" s="435"/>
      <c r="E680" s="435"/>
      <c r="F680" s="435"/>
      <c r="G680" s="806"/>
      <c r="H680" s="435"/>
      <c r="I680" s="435"/>
      <c r="J680" s="807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5.75" customHeight="1">
      <c r="A681" s="4"/>
      <c r="B681" s="805"/>
      <c r="C681" s="435"/>
      <c r="D681" s="435"/>
      <c r="E681" s="435"/>
      <c r="F681" s="435"/>
      <c r="G681" s="806"/>
      <c r="H681" s="435"/>
      <c r="I681" s="435"/>
      <c r="J681" s="807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5.75" customHeight="1">
      <c r="A682" s="4"/>
      <c r="B682" s="805"/>
      <c r="C682" s="435"/>
      <c r="D682" s="435"/>
      <c r="E682" s="435"/>
      <c r="F682" s="435"/>
      <c r="G682" s="806"/>
      <c r="H682" s="435"/>
      <c r="I682" s="435"/>
      <c r="J682" s="807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5.75" customHeight="1">
      <c r="A683" s="4"/>
      <c r="B683" s="805"/>
      <c r="C683" s="435"/>
      <c r="D683" s="435"/>
      <c r="E683" s="435"/>
      <c r="F683" s="435"/>
      <c r="G683" s="806"/>
      <c r="H683" s="435"/>
      <c r="I683" s="435"/>
      <c r="J683" s="807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5.75" customHeight="1">
      <c r="A684" s="4"/>
      <c r="B684" s="805"/>
      <c r="C684" s="435"/>
      <c r="D684" s="435"/>
      <c r="E684" s="435"/>
      <c r="F684" s="435"/>
      <c r="G684" s="806"/>
      <c r="H684" s="435"/>
      <c r="I684" s="435"/>
      <c r="J684" s="807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5.75" customHeight="1">
      <c r="A685" s="4"/>
      <c r="B685" s="805"/>
      <c r="C685" s="435"/>
      <c r="D685" s="435"/>
      <c r="E685" s="435"/>
      <c r="F685" s="435"/>
      <c r="G685" s="806"/>
      <c r="H685" s="435"/>
      <c r="I685" s="435"/>
      <c r="J685" s="807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5.75" customHeight="1">
      <c r="A686" s="4"/>
      <c r="B686" s="805"/>
      <c r="C686" s="435"/>
      <c r="D686" s="435"/>
      <c r="E686" s="435"/>
      <c r="F686" s="435"/>
      <c r="G686" s="806"/>
      <c r="H686" s="435"/>
      <c r="I686" s="435"/>
      <c r="J686" s="807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5.75" customHeight="1">
      <c r="A687" s="4"/>
      <c r="B687" s="805"/>
      <c r="C687" s="435"/>
      <c r="D687" s="435"/>
      <c r="E687" s="435"/>
      <c r="F687" s="435"/>
      <c r="G687" s="806"/>
      <c r="H687" s="435"/>
      <c r="I687" s="435"/>
      <c r="J687" s="807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5.75" customHeight="1">
      <c r="A688" s="4"/>
      <c r="B688" s="805"/>
      <c r="C688" s="435"/>
      <c r="D688" s="435"/>
      <c r="E688" s="435"/>
      <c r="F688" s="435"/>
      <c r="G688" s="806"/>
      <c r="H688" s="435"/>
      <c r="I688" s="435"/>
      <c r="J688" s="807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5.75" customHeight="1">
      <c r="A689" s="4"/>
      <c r="B689" s="805"/>
      <c r="C689" s="435"/>
      <c r="D689" s="435"/>
      <c r="E689" s="435"/>
      <c r="F689" s="435"/>
      <c r="G689" s="806"/>
      <c r="H689" s="435"/>
      <c r="I689" s="435"/>
      <c r="J689" s="807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5.75" customHeight="1">
      <c r="A690" s="4"/>
      <c r="B690" s="805"/>
      <c r="C690" s="435"/>
      <c r="D690" s="435"/>
      <c r="E690" s="435"/>
      <c r="F690" s="435"/>
      <c r="G690" s="806"/>
      <c r="H690" s="435"/>
      <c r="I690" s="435"/>
      <c r="J690" s="807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5.75" customHeight="1">
      <c r="A691" s="4"/>
      <c r="B691" s="805"/>
      <c r="C691" s="435"/>
      <c r="D691" s="435"/>
      <c r="E691" s="435"/>
      <c r="F691" s="435"/>
      <c r="G691" s="806"/>
      <c r="H691" s="435"/>
      <c r="I691" s="435"/>
      <c r="J691" s="807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5.75" customHeight="1">
      <c r="A692" s="4"/>
      <c r="B692" s="805"/>
      <c r="C692" s="435"/>
      <c r="D692" s="435"/>
      <c r="E692" s="435"/>
      <c r="F692" s="435"/>
      <c r="G692" s="806"/>
      <c r="H692" s="435"/>
      <c r="I692" s="435"/>
      <c r="J692" s="807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5.75" customHeight="1">
      <c r="A693" s="4"/>
      <c r="B693" s="805"/>
      <c r="C693" s="435"/>
      <c r="D693" s="435"/>
      <c r="E693" s="435"/>
      <c r="F693" s="435"/>
      <c r="G693" s="806"/>
      <c r="H693" s="435"/>
      <c r="I693" s="435"/>
      <c r="J693" s="807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5.75" customHeight="1">
      <c r="A694" s="4"/>
      <c r="B694" s="805"/>
      <c r="C694" s="435"/>
      <c r="D694" s="435"/>
      <c r="E694" s="435"/>
      <c r="F694" s="435"/>
      <c r="G694" s="806"/>
      <c r="H694" s="435"/>
      <c r="I694" s="435"/>
      <c r="J694" s="807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5.75" customHeight="1">
      <c r="A695" s="4"/>
      <c r="B695" s="805"/>
      <c r="C695" s="435"/>
      <c r="D695" s="435"/>
      <c r="E695" s="435"/>
      <c r="F695" s="435"/>
      <c r="G695" s="806"/>
      <c r="H695" s="435"/>
      <c r="I695" s="435"/>
      <c r="J695" s="807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5.75" customHeight="1">
      <c r="A696" s="4"/>
      <c r="B696" s="805"/>
      <c r="C696" s="435"/>
      <c r="D696" s="435"/>
      <c r="E696" s="435"/>
      <c r="F696" s="435"/>
      <c r="G696" s="806"/>
      <c r="H696" s="435"/>
      <c r="I696" s="435"/>
      <c r="J696" s="807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5.75" customHeight="1">
      <c r="A697" s="4"/>
      <c r="B697" s="805"/>
      <c r="C697" s="435"/>
      <c r="D697" s="435"/>
      <c r="E697" s="435"/>
      <c r="F697" s="435"/>
      <c r="G697" s="806"/>
      <c r="H697" s="435"/>
      <c r="I697" s="435"/>
      <c r="J697" s="807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5.75" customHeight="1">
      <c r="A698" s="4"/>
      <c r="B698" s="805"/>
      <c r="C698" s="435"/>
      <c r="D698" s="435"/>
      <c r="E698" s="435"/>
      <c r="F698" s="435"/>
      <c r="G698" s="806"/>
      <c r="H698" s="435"/>
      <c r="I698" s="435"/>
      <c r="J698" s="807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5.75" customHeight="1">
      <c r="A699" s="4"/>
      <c r="B699" s="805"/>
      <c r="C699" s="435"/>
      <c r="D699" s="435"/>
      <c r="E699" s="435"/>
      <c r="F699" s="435"/>
      <c r="G699" s="806"/>
      <c r="H699" s="435"/>
      <c r="I699" s="435"/>
      <c r="J699" s="807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5.75" customHeight="1">
      <c r="A700" s="4"/>
      <c r="B700" s="805"/>
      <c r="C700" s="435"/>
      <c r="D700" s="435"/>
      <c r="E700" s="435"/>
      <c r="F700" s="435"/>
      <c r="G700" s="806"/>
      <c r="H700" s="435"/>
      <c r="I700" s="435"/>
      <c r="J700" s="807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5.75" customHeight="1">
      <c r="A701" s="4"/>
      <c r="B701" s="805"/>
      <c r="C701" s="435"/>
      <c r="D701" s="435"/>
      <c r="E701" s="435"/>
      <c r="F701" s="435"/>
      <c r="G701" s="806"/>
      <c r="H701" s="435"/>
      <c r="I701" s="435"/>
      <c r="J701" s="807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5.75" customHeight="1">
      <c r="A702" s="4"/>
      <c r="B702" s="805"/>
      <c r="C702" s="435"/>
      <c r="D702" s="435"/>
      <c r="E702" s="435"/>
      <c r="F702" s="435"/>
      <c r="G702" s="806"/>
      <c r="H702" s="435"/>
      <c r="I702" s="435"/>
      <c r="J702" s="807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5.75" customHeight="1">
      <c r="A703" s="4"/>
      <c r="B703" s="805"/>
      <c r="C703" s="435"/>
      <c r="D703" s="435"/>
      <c r="E703" s="435"/>
      <c r="F703" s="435"/>
      <c r="G703" s="806"/>
      <c r="H703" s="435"/>
      <c r="I703" s="435"/>
      <c r="J703" s="807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5.75" customHeight="1">
      <c r="A704" s="4"/>
      <c r="B704" s="805"/>
      <c r="C704" s="435"/>
      <c r="D704" s="435"/>
      <c r="E704" s="435"/>
      <c r="F704" s="435"/>
      <c r="G704" s="806"/>
      <c r="H704" s="435"/>
      <c r="I704" s="435"/>
      <c r="J704" s="807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5.75" customHeight="1">
      <c r="A705" s="4"/>
      <c r="B705" s="805"/>
      <c r="C705" s="435"/>
      <c r="D705" s="435"/>
      <c r="E705" s="435"/>
      <c r="F705" s="435"/>
      <c r="G705" s="806"/>
      <c r="H705" s="435"/>
      <c r="I705" s="435"/>
      <c r="J705" s="807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5.75" customHeight="1">
      <c r="A706" s="4"/>
      <c r="B706" s="805"/>
      <c r="C706" s="435"/>
      <c r="D706" s="435"/>
      <c r="E706" s="435"/>
      <c r="F706" s="435"/>
      <c r="G706" s="806"/>
      <c r="H706" s="435"/>
      <c r="I706" s="435"/>
      <c r="J706" s="807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5.75" customHeight="1">
      <c r="A707" s="4"/>
      <c r="B707" s="805"/>
      <c r="C707" s="435"/>
      <c r="D707" s="435"/>
      <c r="E707" s="435"/>
      <c r="F707" s="435"/>
      <c r="G707" s="806"/>
      <c r="H707" s="435"/>
      <c r="I707" s="435"/>
      <c r="J707" s="807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5.75" customHeight="1">
      <c r="A708" s="4"/>
      <c r="B708" s="805"/>
      <c r="C708" s="435"/>
      <c r="D708" s="435"/>
      <c r="E708" s="435"/>
      <c r="F708" s="435"/>
      <c r="G708" s="806"/>
      <c r="H708" s="435"/>
      <c r="I708" s="435"/>
      <c r="J708" s="807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5.75" customHeight="1">
      <c r="A709" s="4"/>
      <c r="B709" s="805"/>
      <c r="C709" s="435"/>
      <c r="D709" s="435"/>
      <c r="E709" s="435"/>
      <c r="F709" s="435"/>
      <c r="G709" s="806"/>
      <c r="H709" s="435"/>
      <c r="I709" s="435"/>
      <c r="J709" s="807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5.75" customHeight="1">
      <c r="A710" s="4"/>
      <c r="B710" s="805"/>
      <c r="C710" s="435"/>
      <c r="D710" s="435"/>
      <c r="E710" s="435"/>
      <c r="F710" s="435"/>
      <c r="G710" s="806"/>
      <c r="H710" s="435"/>
      <c r="I710" s="435"/>
      <c r="J710" s="807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5.75" customHeight="1">
      <c r="A711" s="4"/>
      <c r="B711" s="805"/>
      <c r="C711" s="435"/>
      <c r="D711" s="435"/>
      <c r="E711" s="435"/>
      <c r="F711" s="435"/>
      <c r="G711" s="806"/>
      <c r="H711" s="435"/>
      <c r="I711" s="435"/>
      <c r="J711" s="807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5.75" customHeight="1">
      <c r="A712" s="4"/>
      <c r="B712" s="805"/>
      <c r="C712" s="435"/>
      <c r="D712" s="435"/>
      <c r="E712" s="435"/>
      <c r="F712" s="435"/>
      <c r="G712" s="806"/>
      <c r="H712" s="435"/>
      <c r="I712" s="435"/>
      <c r="J712" s="807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5.75" customHeight="1">
      <c r="A713" s="4"/>
      <c r="B713" s="805"/>
      <c r="C713" s="435"/>
      <c r="D713" s="435"/>
      <c r="E713" s="435"/>
      <c r="F713" s="435"/>
      <c r="G713" s="806"/>
      <c r="H713" s="435"/>
      <c r="I713" s="435"/>
      <c r="J713" s="807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5.75" customHeight="1">
      <c r="A714" s="4"/>
      <c r="B714" s="805"/>
      <c r="C714" s="435"/>
      <c r="D714" s="435"/>
      <c r="E714" s="435"/>
      <c r="F714" s="435"/>
      <c r="G714" s="806"/>
      <c r="H714" s="435"/>
      <c r="I714" s="435"/>
      <c r="J714" s="807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5.75" customHeight="1">
      <c r="A715" s="4"/>
      <c r="B715" s="805"/>
      <c r="C715" s="435"/>
      <c r="D715" s="435"/>
      <c r="E715" s="435"/>
      <c r="F715" s="435"/>
      <c r="G715" s="806"/>
      <c r="H715" s="435"/>
      <c r="I715" s="435"/>
      <c r="J715" s="807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5.75" customHeight="1">
      <c r="A716" s="4"/>
      <c r="B716" s="805"/>
      <c r="C716" s="435"/>
      <c r="D716" s="435"/>
      <c r="E716" s="435"/>
      <c r="F716" s="435"/>
      <c r="G716" s="806"/>
      <c r="H716" s="435"/>
      <c r="I716" s="435"/>
      <c r="J716" s="807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5.75" customHeight="1">
      <c r="A717" s="4"/>
      <c r="B717" s="805"/>
      <c r="C717" s="435"/>
      <c r="D717" s="435"/>
      <c r="E717" s="435"/>
      <c r="F717" s="435"/>
      <c r="G717" s="806"/>
      <c r="H717" s="435"/>
      <c r="I717" s="435"/>
      <c r="J717" s="807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5.75" customHeight="1">
      <c r="A718" s="4"/>
      <c r="B718" s="805"/>
      <c r="C718" s="435"/>
      <c r="D718" s="435"/>
      <c r="E718" s="435"/>
      <c r="F718" s="435"/>
      <c r="G718" s="806"/>
      <c r="H718" s="435"/>
      <c r="I718" s="435"/>
      <c r="J718" s="807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5.75" customHeight="1">
      <c r="A719" s="4"/>
      <c r="B719" s="805"/>
      <c r="C719" s="435"/>
      <c r="D719" s="435"/>
      <c r="E719" s="435"/>
      <c r="F719" s="435"/>
      <c r="G719" s="806"/>
      <c r="H719" s="435"/>
      <c r="I719" s="435"/>
      <c r="J719" s="807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5.75" customHeight="1">
      <c r="A720" s="4"/>
      <c r="B720" s="805"/>
      <c r="C720" s="435"/>
      <c r="D720" s="435"/>
      <c r="E720" s="435"/>
      <c r="F720" s="435"/>
      <c r="G720" s="806"/>
      <c r="H720" s="435"/>
      <c r="I720" s="435"/>
      <c r="J720" s="807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5.75" customHeight="1">
      <c r="A721" s="4"/>
      <c r="B721" s="805"/>
      <c r="C721" s="435"/>
      <c r="D721" s="435"/>
      <c r="E721" s="435"/>
      <c r="F721" s="435"/>
      <c r="G721" s="806"/>
      <c r="H721" s="435"/>
      <c r="I721" s="435"/>
      <c r="J721" s="807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5.75" customHeight="1">
      <c r="A722" s="4"/>
      <c r="B722" s="805"/>
      <c r="C722" s="435"/>
      <c r="D722" s="435"/>
      <c r="E722" s="435"/>
      <c r="F722" s="435"/>
      <c r="G722" s="806"/>
      <c r="H722" s="435"/>
      <c r="I722" s="435"/>
      <c r="J722" s="807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5.75" customHeight="1">
      <c r="A723" s="4"/>
      <c r="B723" s="805"/>
      <c r="C723" s="435"/>
      <c r="D723" s="435"/>
      <c r="E723" s="435"/>
      <c r="F723" s="435"/>
      <c r="G723" s="806"/>
      <c r="H723" s="435"/>
      <c r="I723" s="435"/>
      <c r="J723" s="807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5.75" customHeight="1">
      <c r="A724" s="4"/>
      <c r="B724" s="805"/>
      <c r="C724" s="435"/>
      <c r="D724" s="435"/>
      <c r="E724" s="435"/>
      <c r="F724" s="435"/>
      <c r="G724" s="806"/>
      <c r="H724" s="435"/>
      <c r="I724" s="435"/>
      <c r="J724" s="807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5.75" customHeight="1">
      <c r="A725" s="4"/>
      <c r="B725" s="805"/>
      <c r="C725" s="435"/>
      <c r="D725" s="435"/>
      <c r="E725" s="435"/>
      <c r="F725" s="435"/>
      <c r="G725" s="806"/>
      <c r="H725" s="435"/>
      <c r="I725" s="435"/>
      <c r="J725" s="807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5.75" customHeight="1">
      <c r="A726" s="4"/>
      <c r="B726" s="805"/>
      <c r="C726" s="435"/>
      <c r="D726" s="435"/>
      <c r="E726" s="435"/>
      <c r="F726" s="435"/>
      <c r="G726" s="806"/>
      <c r="H726" s="435"/>
      <c r="I726" s="435"/>
      <c r="J726" s="807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5.75" customHeight="1">
      <c r="A727" s="4"/>
      <c r="B727" s="805"/>
      <c r="C727" s="435"/>
      <c r="D727" s="435"/>
      <c r="E727" s="435"/>
      <c r="F727" s="435"/>
      <c r="G727" s="806"/>
      <c r="H727" s="435"/>
      <c r="I727" s="435"/>
      <c r="J727" s="807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5.75" customHeight="1">
      <c r="A728" s="4"/>
      <c r="B728" s="805"/>
      <c r="C728" s="435"/>
      <c r="D728" s="435"/>
      <c r="E728" s="435"/>
      <c r="F728" s="435"/>
      <c r="G728" s="806"/>
      <c r="H728" s="435"/>
      <c r="I728" s="435"/>
      <c r="J728" s="807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5.75" customHeight="1">
      <c r="A729" s="4"/>
      <c r="B729" s="805"/>
      <c r="C729" s="435"/>
      <c r="D729" s="435"/>
      <c r="E729" s="435"/>
      <c r="F729" s="435"/>
      <c r="G729" s="806"/>
      <c r="H729" s="435"/>
      <c r="I729" s="435"/>
      <c r="J729" s="807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5.75" customHeight="1">
      <c r="A730" s="4"/>
      <c r="B730" s="805"/>
      <c r="C730" s="435"/>
      <c r="D730" s="435"/>
      <c r="E730" s="435"/>
      <c r="F730" s="435"/>
      <c r="G730" s="806"/>
      <c r="H730" s="435"/>
      <c r="I730" s="435"/>
      <c r="J730" s="807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5.75" customHeight="1">
      <c r="A731" s="4"/>
      <c r="B731" s="805"/>
      <c r="C731" s="435"/>
      <c r="D731" s="435"/>
      <c r="E731" s="435"/>
      <c r="F731" s="435"/>
      <c r="G731" s="806"/>
      <c r="H731" s="435"/>
      <c r="I731" s="435"/>
      <c r="J731" s="807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5.75" customHeight="1">
      <c r="A732" s="4"/>
      <c r="B732" s="805"/>
      <c r="C732" s="435"/>
      <c r="D732" s="435"/>
      <c r="E732" s="435"/>
      <c r="F732" s="435"/>
      <c r="G732" s="806"/>
      <c r="H732" s="435"/>
      <c r="I732" s="435"/>
      <c r="J732" s="807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5.75" customHeight="1">
      <c r="A733" s="4"/>
      <c r="B733" s="805"/>
      <c r="C733" s="435"/>
      <c r="D733" s="435"/>
      <c r="E733" s="435"/>
      <c r="F733" s="435"/>
      <c r="G733" s="806"/>
      <c r="H733" s="435"/>
      <c r="I733" s="435"/>
      <c r="J733" s="807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5.75" customHeight="1">
      <c r="A734" s="4"/>
      <c r="B734" s="805"/>
      <c r="C734" s="435"/>
      <c r="D734" s="435"/>
      <c r="E734" s="435"/>
      <c r="F734" s="435"/>
      <c r="G734" s="806"/>
      <c r="H734" s="435"/>
      <c r="I734" s="435"/>
      <c r="J734" s="807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5.75" customHeight="1">
      <c r="A735" s="4"/>
      <c r="B735" s="805"/>
      <c r="C735" s="435"/>
      <c r="D735" s="435"/>
      <c r="E735" s="435"/>
      <c r="F735" s="435"/>
      <c r="G735" s="806"/>
      <c r="H735" s="435"/>
      <c r="I735" s="435"/>
      <c r="J735" s="807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5.75" customHeight="1">
      <c r="A736" s="4"/>
      <c r="B736" s="805"/>
      <c r="C736" s="435"/>
      <c r="D736" s="435"/>
      <c r="E736" s="435"/>
      <c r="F736" s="435"/>
      <c r="G736" s="806"/>
      <c r="H736" s="435"/>
      <c r="I736" s="435"/>
      <c r="J736" s="807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5.75" customHeight="1">
      <c r="A737" s="4"/>
      <c r="B737" s="805"/>
      <c r="C737" s="435"/>
      <c r="D737" s="435"/>
      <c r="E737" s="435"/>
      <c r="F737" s="435"/>
      <c r="G737" s="806"/>
      <c r="H737" s="435"/>
      <c r="I737" s="435"/>
      <c r="J737" s="807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5.75" customHeight="1">
      <c r="A738" s="4"/>
      <c r="B738" s="805"/>
      <c r="C738" s="435"/>
      <c r="D738" s="435"/>
      <c r="E738" s="435"/>
      <c r="F738" s="435"/>
      <c r="G738" s="806"/>
      <c r="H738" s="435"/>
      <c r="I738" s="435"/>
      <c r="J738" s="807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5.75" customHeight="1">
      <c r="A739" s="4"/>
      <c r="B739" s="805"/>
      <c r="C739" s="435"/>
      <c r="D739" s="435"/>
      <c r="E739" s="435"/>
      <c r="F739" s="435"/>
      <c r="G739" s="806"/>
      <c r="H739" s="435"/>
      <c r="I739" s="435"/>
      <c r="J739" s="807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5.75" customHeight="1">
      <c r="A740" s="4"/>
      <c r="B740" s="805"/>
      <c r="C740" s="435"/>
      <c r="D740" s="435"/>
      <c r="E740" s="435"/>
      <c r="F740" s="435"/>
      <c r="G740" s="806"/>
      <c r="H740" s="435"/>
      <c r="I740" s="435"/>
      <c r="J740" s="807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5.75" customHeight="1">
      <c r="A741" s="4"/>
      <c r="B741" s="805"/>
      <c r="C741" s="435"/>
      <c r="D741" s="435"/>
      <c r="E741" s="435"/>
      <c r="F741" s="435"/>
      <c r="G741" s="806"/>
      <c r="H741" s="435"/>
      <c r="I741" s="435"/>
      <c r="J741" s="807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5.75" customHeight="1">
      <c r="A742" s="4"/>
      <c r="B742" s="805"/>
      <c r="C742" s="435"/>
      <c r="D742" s="435"/>
      <c r="E742" s="435"/>
      <c r="F742" s="435"/>
      <c r="G742" s="806"/>
      <c r="H742" s="435"/>
      <c r="I742" s="435"/>
      <c r="J742" s="807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5.75" customHeight="1">
      <c r="A743" s="4"/>
      <c r="B743" s="805"/>
      <c r="C743" s="435"/>
      <c r="D743" s="435"/>
      <c r="E743" s="435"/>
      <c r="F743" s="435"/>
      <c r="G743" s="806"/>
      <c r="H743" s="435"/>
      <c r="I743" s="435"/>
      <c r="J743" s="807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5.75" customHeight="1">
      <c r="A744" s="4"/>
      <c r="B744" s="805"/>
      <c r="C744" s="435"/>
      <c r="D744" s="435"/>
      <c r="E744" s="435"/>
      <c r="F744" s="435"/>
      <c r="G744" s="806"/>
      <c r="H744" s="435"/>
      <c r="I744" s="435"/>
      <c r="J744" s="807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5.75" customHeight="1">
      <c r="A745" s="4"/>
      <c r="B745" s="805"/>
      <c r="C745" s="435"/>
      <c r="D745" s="435"/>
      <c r="E745" s="435"/>
      <c r="F745" s="435"/>
      <c r="G745" s="806"/>
      <c r="H745" s="435"/>
      <c r="I745" s="435"/>
      <c r="J745" s="807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5.75" customHeight="1">
      <c r="A746" s="4"/>
      <c r="B746" s="805"/>
      <c r="C746" s="435"/>
      <c r="D746" s="435"/>
      <c r="E746" s="435"/>
      <c r="F746" s="435"/>
      <c r="G746" s="806"/>
      <c r="H746" s="435"/>
      <c r="I746" s="435"/>
      <c r="J746" s="807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5.75" customHeight="1">
      <c r="A747" s="4"/>
      <c r="B747" s="805"/>
      <c r="C747" s="435"/>
      <c r="D747" s="435"/>
      <c r="E747" s="435"/>
      <c r="F747" s="435"/>
      <c r="G747" s="806"/>
      <c r="H747" s="435"/>
      <c r="I747" s="435"/>
      <c r="J747" s="807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5.75" customHeight="1">
      <c r="A748" s="4"/>
      <c r="B748" s="805"/>
      <c r="C748" s="435"/>
      <c r="D748" s="435"/>
      <c r="E748" s="435"/>
      <c r="F748" s="435"/>
      <c r="G748" s="806"/>
      <c r="H748" s="435"/>
      <c r="I748" s="435"/>
      <c r="J748" s="807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5.75" customHeight="1">
      <c r="A749" s="4"/>
      <c r="B749" s="805"/>
      <c r="C749" s="435"/>
      <c r="D749" s="435"/>
      <c r="E749" s="435"/>
      <c r="F749" s="435"/>
      <c r="G749" s="806"/>
      <c r="H749" s="435"/>
      <c r="I749" s="435"/>
      <c r="J749" s="807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5.75" customHeight="1">
      <c r="A750" s="4"/>
      <c r="B750" s="805"/>
      <c r="C750" s="435"/>
      <c r="D750" s="435"/>
      <c r="E750" s="435"/>
      <c r="F750" s="435"/>
      <c r="G750" s="806"/>
      <c r="H750" s="435"/>
      <c r="I750" s="435"/>
      <c r="J750" s="807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5.75" customHeight="1">
      <c r="A751" s="4"/>
      <c r="B751" s="805"/>
      <c r="C751" s="435"/>
      <c r="D751" s="435"/>
      <c r="E751" s="435"/>
      <c r="F751" s="435"/>
      <c r="G751" s="806"/>
      <c r="H751" s="435"/>
      <c r="I751" s="435"/>
      <c r="J751" s="807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5.75" customHeight="1">
      <c r="A752" s="4"/>
      <c r="B752" s="805"/>
      <c r="C752" s="435"/>
      <c r="D752" s="435"/>
      <c r="E752" s="435"/>
      <c r="F752" s="435"/>
      <c r="G752" s="806"/>
      <c r="H752" s="435"/>
      <c r="I752" s="435"/>
      <c r="J752" s="807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5.75" customHeight="1">
      <c r="A753" s="4"/>
      <c r="B753" s="805"/>
      <c r="C753" s="435"/>
      <c r="D753" s="435"/>
      <c r="E753" s="435"/>
      <c r="F753" s="435"/>
      <c r="G753" s="806"/>
      <c r="H753" s="435"/>
      <c r="I753" s="435"/>
      <c r="J753" s="807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5.75" customHeight="1">
      <c r="A754" s="4"/>
      <c r="B754" s="805"/>
      <c r="C754" s="435"/>
      <c r="D754" s="435"/>
      <c r="E754" s="435"/>
      <c r="F754" s="435"/>
      <c r="G754" s="806"/>
      <c r="H754" s="435"/>
      <c r="I754" s="435"/>
      <c r="J754" s="807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5.75" customHeight="1">
      <c r="A755" s="4"/>
      <c r="B755" s="805"/>
      <c r="C755" s="435"/>
      <c r="D755" s="435"/>
      <c r="E755" s="435"/>
      <c r="F755" s="435"/>
      <c r="G755" s="806"/>
      <c r="H755" s="435"/>
      <c r="I755" s="435"/>
      <c r="J755" s="807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5.75" customHeight="1">
      <c r="A756" s="4"/>
      <c r="B756" s="805"/>
      <c r="C756" s="435"/>
      <c r="D756" s="435"/>
      <c r="E756" s="435"/>
      <c r="F756" s="435"/>
      <c r="G756" s="806"/>
      <c r="H756" s="435"/>
      <c r="I756" s="435"/>
      <c r="J756" s="807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5.75" customHeight="1">
      <c r="A757" s="4"/>
      <c r="B757" s="805"/>
      <c r="C757" s="435"/>
      <c r="D757" s="435"/>
      <c r="E757" s="435"/>
      <c r="F757" s="435"/>
      <c r="G757" s="806"/>
      <c r="H757" s="435"/>
      <c r="I757" s="435"/>
      <c r="J757" s="807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5.75" customHeight="1">
      <c r="A758" s="4"/>
      <c r="B758" s="805"/>
      <c r="C758" s="435"/>
      <c r="D758" s="435"/>
      <c r="E758" s="435"/>
      <c r="F758" s="435"/>
      <c r="G758" s="806"/>
      <c r="H758" s="435"/>
      <c r="I758" s="435"/>
      <c r="J758" s="807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5.75" customHeight="1">
      <c r="A759" s="4"/>
      <c r="B759" s="805"/>
      <c r="C759" s="435"/>
      <c r="D759" s="435"/>
      <c r="E759" s="435"/>
      <c r="F759" s="435"/>
      <c r="G759" s="806"/>
      <c r="H759" s="435"/>
      <c r="I759" s="435"/>
      <c r="J759" s="807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5.75" customHeight="1">
      <c r="A760" s="4"/>
      <c r="B760" s="805"/>
      <c r="C760" s="435"/>
      <c r="D760" s="435"/>
      <c r="E760" s="435"/>
      <c r="F760" s="435"/>
      <c r="G760" s="806"/>
      <c r="H760" s="435"/>
      <c r="I760" s="435"/>
      <c r="J760" s="807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5.75" customHeight="1">
      <c r="A761" s="4"/>
      <c r="B761" s="805"/>
      <c r="C761" s="435"/>
      <c r="D761" s="435"/>
      <c r="E761" s="435"/>
      <c r="F761" s="435"/>
      <c r="G761" s="806"/>
      <c r="H761" s="435"/>
      <c r="I761" s="435"/>
      <c r="J761" s="807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5.75" customHeight="1">
      <c r="A762" s="4"/>
      <c r="B762" s="805"/>
      <c r="C762" s="435"/>
      <c r="D762" s="435"/>
      <c r="E762" s="435"/>
      <c r="F762" s="435"/>
      <c r="G762" s="806"/>
      <c r="H762" s="435"/>
      <c r="I762" s="435"/>
      <c r="J762" s="807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5.75" customHeight="1">
      <c r="A763" s="4"/>
      <c r="B763" s="805"/>
      <c r="C763" s="435"/>
      <c r="D763" s="435"/>
      <c r="E763" s="435"/>
      <c r="F763" s="435"/>
      <c r="G763" s="806"/>
      <c r="H763" s="435"/>
      <c r="I763" s="435"/>
      <c r="J763" s="807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5.75" customHeight="1">
      <c r="A764" s="4"/>
      <c r="B764" s="805"/>
      <c r="C764" s="435"/>
      <c r="D764" s="435"/>
      <c r="E764" s="435"/>
      <c r="F764" s="435"/>
      <c r="G764" s="806"/>
      <c r="H764" s="435"/>
      <c r="I764" s="435"/>
      <c r="J764" s="807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5.75" customHeight="1">
      <c r="A765" s="4"/>
      <c r="B765" s="805"/>
      <c r="C765" s="435"/>
      <c r="D765" s="435"/>
      <c r="E765" s="435"/>
      <c r="F765" s="435"/>
      <c r="G765" s="806"/>
      <c r="H765" s="435"/>
      <c r="I765" s="435"/>
      <c r="J765" s="807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5.75" customHeight="1">
      <c r="A766" s="4"/>
      <c r="B766" s="805"/>
      <c r="C766" s="435"/>
      <c r="D766" s="435"/>
      <c r="E766" s="435"/>
      <c r="F766" s="435"/>
      <c r="G766" s="806"/>
      <c r="H766" s="435"/>
      <c r="I766" s="435"/>
      <c r="J766" s="807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5.75" customHeight="1">
      <c r="A767" s="4"/>
      <c r="B767" s="805"/>
      <c r="C767" s="435"/>
      <c r="D767" s="435"/>
      <c r="E767" s="435"/>
      <c r="F767" s="435"/>
      <c r="G767" s="806"/>
      <c r="H767" s="435"/>
      <c r="I767" s="435"/>
      <c r="J767" s="807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5.75" customHeight="1">
      <c r="A768" s="4"/>
      <c r="B768" s="805"/>
      <c r="C768" s="435"/>
      <c r="D768" s="435"/>
      <c r="E768" s="435"/>
      <c r="F768" s="435"/>
      <c r="G768" s="806"/>
      <c r="H768" s="435"/>
      <c r="I768" s="435"/>
      <c r="J768" s="807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5.75" customHeight="1">
      <c r="A769" s="4"/>
      <c r="B769" s="805"/>
      <c r="C769" s="435"/>
      <c r="D769" s="435"/>
      <c r="E769" s="435"/>
      <c r="F769" s="435"/>
      <c r="G769" s="806"/>
      <c r="H769" s="435"/>
      <c r="I769" s="435"/>
      <c r="J769" s="807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5.75" customHeight="1">
      <c r="A770" s="4"/>
      <c r="B770" s="805"/>
      <c r="C770" s="435"/>
      <c r="D770" s="435"/>
      <c r="E770" s="435"/>
      <c r="F770" s="435"/>
      <c r="G770" s="806"/>
      <c r="H770" s="435"/>
      <c r="I770" s="435"/>
      <c r="J770" s="807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5.75" customHeight="1">
      <c r="A771" s="4"/>
      <c r="B771" s="805"/>
      <c r="C771" s="435"/>
      <c r="D771" s="435"/>
      <c r="E771" s="435"/>
      <c r="F771" s="435"/>
      <c r="G771" s="806"/>
      <c r="H771" s="435"/>
      <c r="I771" s="435"/>
      <c r="J771" s="807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5.75" customHeight="1">
      <c r="A772" s="4"/>
      <c r="B772" s="805"/>
      <c r="C772" s="435"/>
      <c r="D772" s="435"/>
      <c r="E772" s="435"/>
      <c r="F772" s="435"/>
      <c r="G772" s="806"/>
      <c r="H772" s="435"/>
      <c r="I772" s="435"/>
      <c r="J772" s="807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5.75" customHeight="1">
      <c r="A773" s="4"/>
      <c r="B773" s="805"/>
      <c r="C773" s="435"/>
      <c r="D773" s="435"/>
      <c r="E773" s="435"/>
      <c r="F773" s="435"/>
      <c r="G773" s="806"/>
      <c r="H773" s="435"/>
      <c r="I773" s="435"/>
      <c r="J773" s="807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5.75" customHeight="1">
      <c r="A774" s="4"/>
      <c r="B774" s="805"/>
      <c r="C774" s="435"/>
      <c r="D774" s="435"/>
      <c r="E774" s="435"/>
      <c r="F774" s="435"/>
      <c r="G774" s="806"/>
      <c r="H774" s="435"/>
      <c r="I774" s="435"/>
      <c r="J774" s="807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5.75" customHeight="1">
      <c r="A775" s="4"/>
      <c r="B775" s="805"/>
      <c r="C775" s="435"/>
      <c r="D775" s="435"/>
      <c r="E775" s="435"/>
      <c r="F775" s="435"/>
      <c r="G775" s="806"/>
      <c r="H775" s="435"/>
      <c r="I775" s="435"/>
      <c r="J775" s="807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5.75" customHeight="1">
      <c r="A776" s="4"/>
      <c r="B776" s="805"/>
      <c r="C776" s="435"/>
      <c r="D776" s="435"/>
      <c r="E776" s="435"/>
      <c r="F776" s="435"/>
      <c r="G776" s="806"/>
      <c r="H776" s="435"/>
      <c r="I776" s="435"/>
      <c r="J776" s="807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5.75" customHeight="1">
      <c r="A777" s="4"/>
      <c r="B777" s="805"/>
      <c r="C777" s="435"/>
      <c r="D777" s="435"/>
      <c r="E777" s="435"/>
      <c r="F777" s="435"/>
      <c r="G777" s="806"/>
      <c r="H777" s="435"/>
      <c r="I777" s="435"/>
      <c r="J777" s="807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5.75" customHeight="1">
      <c r="A778" s="4"/>
      <c r="B778" s="805"/>
      <c r="C778" s="435"/>
      <c r="D778" s="435"/>
      <c r="E778" s="435"/>
      <c r="F778" s="435"/>
      <c r="G778" s="806"/>
      <c r="H778" s="435"/>
      <c r="I778" s="435"/>
      <c r="J778" s="807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5.75" customHeight="1">
      <c r="A779" s="4"/>
      <c r="B779" s="805"/>
      <c r="C779" s="435"/>
      <c r="D779" s="435"/>
      <c r="E779" s="435"/>
      <c r="F779" s="435"/>
      <c r="G779" s="806"/>
      <c r="H779" s="435"/>
      <c r="I779" s="435"/>
      <c r="J779" s="807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5.75" customHeight="1">
      <c r="A780" s="4"/>
      <c r="B780" s="805"/>
      <c r="C780" s="435"/>
      <c r="D780" s="435"/>
      <c r="E780" s="435"/>
      <c r="F780" s="435"/>
      <c r="G780" s="806"/>
      <c r="H780" s="435"/>
      <c r="I780" s="435"/>
      <c r="J780" s="807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5.75" customHeight="1">
      <c r="A781" s="4"/>
      <c r="B781" s="805"/>
      <c r="C781" s="435"/>
      <c r="D781" s="435"/>
      <c r="E781" s="435"/>
      <c r="F781" s="435"/>
      <c r="G781" s="806"/>
      <c r="H781" s="435"/>
      <c r="I781" s="435"/>
      <c r="J781" s="807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5.75" customHeight="1">
      <c r="A782" s="4"/>
      <c r="B782" s="805"/>
      <c r="C782" s="435"/>
      <c r="D782" s="435"/>
      <c r="E782" s="435"/>
      <c r="F782" s="435"/>
      <c r="G782" s="806"/>
      <c r="H782" s="435"/>
      <c r="I782" s="435"/>
      <c r="J782" s="807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5.75" customHeight="1">
      <c r="A783" s="4"/>
      <c r="B783" s="805"/>
      <c r="C783" s="435"/>
      <c r="D783" s="435"/>
      <c r="E783" s="435"/>
      <c r="F783" s="435"/>
      <c r="G783" s="806"/>
      <c r="H783" s="435"/>
      <c r="I783" s="435"/>
      <c r="J783" s="807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5.75" customHeight="1">
      <c r="A784" s="4"/>
      <c r="B784" s="805"/>
      <c r="C784" s="435"/>
      <c r="D784" s="435"/>
      <c r="E784" s="435"/>
      <c r="F784" s="435"/>
      <c r="G784" s="806"/>
      <c r="H784" s="435"/>
      <c r="I784" s="435"/>
      <c r="J784" s="807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5.75" customHeight="1">
      <c r="A785" s="4"/>
      <c r="B785" s="805"/>
      <c r="C785" s="435"/>
      <c r="D785" s="435"/>
      <c r="E785" s="435"/>
      <c r="F785" s="435"/>
      <c r="G785" s="806"/>
      <c r="H785" s="435"/>
      <c r="I785" s="435"/>
      <c r="J785" s="807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5.75" customHeight="1">
      <c r="A786" s="4"/>
      <c r="B786" s="805"/>
      <c r="C786" s="435"/>
      <c r="D786" s="435"/>
      <c r="E786" s="435"/>
      <c r="F786" s="435"/>
      <c r="G786" s="806"/>
      <c r="H786" s="435"/>
      <c r="I786" s="435"/>
      <c r="J786" s="807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5.75" customHeight="1">
      <c r="A787" s="4"/>
      <c r="B787" s="805"/>
      <c r="C787" s="435"/>
      <c r="D787" s="435"/>
      <c r="E787" s="435"/>
      <c r="F787" s="435"/>
      <c r="G787" s="806"/>
      <c r="H787" s="435"/>
      <c r="I787" s="435"/>
      <c r="J787" s="807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5.75" customHeight="1">
      <c r="A788" s="4"/>
      <c r="B788" s="805"/>
      <c r="C788" s="435"/>
      <c r="D788" s="435"/>
      <c r="E788" s="435"/>
      <c r="F788" s="435"/>
      <c r="G788" s="806"/>
      <c r="H788" s="435"/>
      <c r="I788" s="435"/>
      <c r="J788" s="807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5.75" customHeight="1">
      <c r="A789" s="4"/>
      <c r="B789" s="805"/>
      <c r="C789" s="435"/>
      <c r="D789" s="435"/>
      <c r="E789" s="435"/>
      <c r="F789" s="435"/>
      <c r="G789" s="806"/>
      <c r="H789" s="435"/>
      <c r="I789" s="435"/>
      <c r="J789" s="807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5.75" customHeight="1">
      <c r="A790" s="4"/>
      <c r="B790" s="805"/>
      <c r="C790" s="435"/>
      <c r="D790" s="435"/>
      <c r="E790" s="435"/>
      <c r="F790" s="435"/>
      <c r="G790" s="806"/>
      <c r="H790" s="435"/>
      <c r="I790" s="435"/>
      <c r="J790" s="807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5.75" customHeight="1">
      <c r="A791" s="4"/>
      <c r="B791" s="805"/>
      <c r="C791" s="435"/>
      <c r="D791" s="435"/>
      <c r="E791" s="435"/>
      <c r="F791" s="435"/>
      <c r="G791" s="806"/>
      <c r="H791" s="435"/>
      <c r="I791" s="435"/>
      <c r="J791" s="807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5.75" customHeight="1">
      <c r="A792" s="4"/>
      <c r="B792" s="805"/>
      <c r="C792" s="435"/>
      <c r="D792" s="435"/>
      <c r="E792" s="435"/>
      <c r="F792" s="435"/>
      <c r="G792" s="806"/>
      <c r="H792" s="435"/>
      <c r="I792" s="435"/>
      <c r="J792" s="807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5.75" customHeight="1">
      <c r="A793" s="4"/>
      <c r="B793" s="805"/>
      <c r="C793" s="435"/>
      <c r="D793" s="435"/>
      <c r="E793" s="435"/>
      <c r="F793" s="435"/>
      <c r="G793" s="806"/>
      <c r="H793" s="435"/>
      <c r="I793" s="435"/>
      <c r="J793" s="807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5.75" customHeight="1">
      <c r="A794" s="4"/>
      <c r="B794" s="805"/>
      <c r="C794" s="435"/>
      <c r="D794" s="435"/>
      <c r="E794" s="435"/>
      <c r="F794" s="435"/>
      <c r="G794" s="806"/>
      <c r="H794" s="435"/>
      <c r="I794" s="435"/>
      <c r="J794" s="807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5.75" customHeight="1">
      <c r="A795" s="4"/>
      <c r="B795" s="805"/>
      <c r="C795" s="435"/>
      <c r="D795" s="435"/>
      <c r="E795" s="435"/>
      <c r="F795" s="435"/>
      <c r="G795" s="806"/>
      <c r="H795" s="435"/>
      <c r="I795" s="435"/>
      <c r="J795" s="807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5.75" customHeight="1">
      <c r="A796" s="4"/>
      <c r="B796" s="805"/>
      <c r="C796" s="435"/>
      <c r="D796" s="435"/>
      <c r="E796" s="435"/>
      <c r="F796" s="435"/>
      <c r="G796" s="806"/>
      <c r="H796" s="435"/>
      <c r="I796" s="435"/>
      <c r="J796" s="807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5.75" customHeight="1">
      <c r="A797" s="4"/>
      <c r="B797" s="805"/>
      <c r="C797" s="435"/>
      <c r="D797" s="435"/>
      <c r="E797" s="435"/>
      <c r="F797" s="435"/>
      <c r="G797" s="806"/>
      <c r="H797" s="435"/>
      <c r="I797" s="435"/>
      <c r="J797" s="807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5.75" customHeight="1">
      <c r="A798" s="4"/>
      <c r="B798" s="805"/>
      <c r="C798" s="435"/>
      <c r="D798" s="435"/>
      <c r="E798" s="435"/>
      <c r="F798" s="435"/>
      <c r="G798" s="806"/>
      <c r="H798" s="435"/>
      <c r="I798" s="435"/>
      <c r="J798" s="807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5.75" customHeight="1">
      <c r="A799" s="4"/>
      <c r="B799" s="805"/>
      <c r="C799" s="435"/>
      <c r="D799" s="435"/>
      <c r="E799" s="435"/>
      <c r="F799" s="435"/>
      <c r="G799" s="806"/>
      <c r="H799" s="435"/>
      <c r="I799" s="435"/>
      <c r="J799" s="807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5.75" customHeight="1">
      <c r="A800" s="4"/>
      <c r="B800" s="805"/>
      <c r="C800" s="435"/>
      <c r="D800" s="435"/>
      <c r="E800" s="435"/>
      <c r="F800" s="435"/>
      <c r="G800" s="806"/>
      <c r="H800" s="435"/>
      <c r="I800" s="435"/>
      <c r="J800" s="807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5.75" customHeight="1">
      <c r="A801" s="4"/>
      <c r="B801" s="805"/>
      <c r="C801" s="435"/>
      <c r="D801" s="435"/>
      <c r="E801" s="435"/>
      <c r="F801" s="435"/>
      <c r="G801" s="806"/>
      <c r="H801" s="435"/>
      <c r="I801" s="435"/>
      <c r="J801" s="807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5.75" customHeight="1">
      <c r="A802" s="4"/>
      <c r="B802" s="805"/>
      <c r="C802" s="435"/>
      <c r="D802" s="435"/>
      <c r="E802" s="435"/>
      <c r="F802" s="435"/>
      <c r="G802" s="806"/>
      <c r="H802" s="435"/>
      <c r="I802" s="435"/>
      <c r="J802" s="807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5.75" customHeight="1">
      <c r="A803" s="4"/>
      <c r="B803" s="805"/>
      <c r="C803" s="435"/>
      <c r="D803" s="435"/>
      <c r="E803" s="435"/>
      <c r="F803" s="435"/>
      <c r="G803" s="806"/>
      <c r="H803" s="435"/>
      <c r="I803" s="435"/>
      <c r="J803" s="807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5.75" customHeight="1">
      <c r="A804" s="4"/>
      <c r="B804" s="805"/>
      <c r="C804" s="435"/>
      <c r="D804" s="435"/>
      <c r="E804" s="435"/>
      <c r="F804" s="435"/>
      <c r="G804" s="806"/>
      <c r="H804" s="435"/>
      <c r="I804" s="435"/>
      <c r="J804" s="807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5.75" customHeight="1">
      <c r="A805" s="4"/>
      <c r="B805" s="805"/>
      <c r="C805" s="435"/>
      <c r="D805" s="435"/>
      <c r="E805" s="435"/>
      <c r="F805" s="435"/>
      <c r="G805" s="806"/>
      <c r="H805" s="435"/>
      <c r="I805" s="435"/>
      <c r="J805" s="807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5.75" customHeight="1">
      <c r="A806" s="4"/>
      <c r="B806" s="805"/>
      <c r="C806" s="435"/>
      <c r="D806" s="435"/>
      <c r="E806" s="435"/>
      <c r="F806" s="435"/>
      <c r="G806" s="806"/>
      <c r="H806" s="435"/>
      <c r="I806" s="435"/>
      <c r="J806" s="807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5.75" customHeight="1">
      <c r="A807" s="4"/>
      <c r="B807" s="805"/>
      <c r="C807" s="435"/>
      <c r="D807" s="435"/>
      <c r="E807" s="435"/>
      <c r="F807" s="435"/>
      <c r="G807" s="806"/>
      <c r="H807" s="435"/>
      <c r="I807" s="435"/>
      <c r="J807" s="807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5.75" customHeight="1">
      <c r="A808" s="4"/>
      <c r="B808" s="805"/>
      <c r="C808" s="435"/>
      <c r="D808" s="435"/>
      <c r="E808" s="435"/>
      <c r="F808" s="435"/>
      <c r="G808" s="806"/>
      <c r="H808" s="435"/>
      <c r="I808" s="435"/>
      <c r="J808" s="807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5.75" customHeight="1">
      <c r="A809" s="4"/>
      <c r="B809" s="805"/>
      <c r="C809" s="435"/>
      <c r="D809" s="435"/>
      <c r="E809" s="435"/>
      <c r="F809" s="435"/>
      <c r="G809" s="806"/>
      <c r="H809" s="435"/>
      <c r="I809" s="435"/>
      <c r="J809" s="807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5.75" customHeight="1">
      <c r="A810" s="4"/>
      <c r="B810" s="805"/>
      <c r="C810" s="435"/>
      <c r="D810" s="435"/>
      <c r="E810" s="435"/>
      <c r="F810" s="435"/>
      <c r="G810" s="806"/>
      <c r="H810" s="435"/>
      <c r="I810" s="435"/>
      <c r="J810" s="807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5.75" customHeight="1">
      <c r="A811" s="4"/>
      <c r="B811" s="805"/>
      <c r="C811" s="435"/>
      <c r="D811" s="435"/>
      <c r="E811" s="435"/>
      <c r="F811" s="435"/>
      <c r="G811" s="806"/>
      <c r="H811" s="435"/>
      <c r="I811" s="435"/>
      <c r="J811" s="807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5.75" customHeight="1">
      <c r="A812" s="4"/>
      <c r="B812" s="805"/>
      <c r="C812" s="435"/>
      <c r="D812" s="435"/>
      <c r="E812" s="435"/>
      <c r="F812" s="435"/>
      <c r="G812" s="806"/>
      <c r="H812" s="435"/>
      <c r="I812" s="435"/>
      <c r="J812" s="807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5.75" customHeight="1">
      <c r="A813" s="4"/>
      <c r="B813" s="805"/>
      <c r="C813" s="435"/>
      <c r="D813" s="435"/>
      <c r="E813" s="435"/>
      <c r="F813" s="435"/>
      <c r="G813" s="806"/>
      <c r="H813" s="435"/>
      <c r="I813" s="435"/>
      <c r="J813" s="807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5.75" customHeight="1">
      <c r="A814" s="4"/>
      <c r="B814" s="805"/>
      <c r="C814" s="435"/>
      <c r="D814" s="435"/>
      <c r="E814" s="435"/>
      <c r="F814" s="435"/>
      <c r="G814" s="806"/>
      <c r="H814" s="435"/>
      <c r="I814" s="435"/>
      <c r="J814" s="807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5.75" customHeight="1">
      <c r="A815" s="4"/>
      <c r="B815" s="805"/>
      <c r="C815" s="435"/>
      <c r="D815" s="435"/>
      <c r="E815" s="435"/>
      <c r="F815" s="435"/>
      <c r="G815" s="806"/>
      <c r="H815" s="435"/>
      <c r="I815" s="435"/>
      <c r="J815" s="807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5.75" customHeight="1">
      <c r="A816" s="4"/>
      <c r="B816" s="805"/>
      <c r="C816" s="435"/>
      <c r="D816" s="435"/>
      <c r="E816" s="435"/>
      <c r="F816" s="435"/>
      <c r="G816" s="806"/>
      <c r="H816" s="435"/>
      <c r="I816" s="435"/>
      <c r="J816" s="807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5.75" customHeight="1">
      <c r="A817" s="4"/>
      <c r="B817" s="805"/>
      <c r="C817" s="435"/>
      <c r="D817" s="435"/>
      <c r="E817" s="435"/>
      <c r="F817" s="435"/>
      <c r="G817" s="806"/>
      <c r="H817" s="435"/>
      <c r="I817" s="435"/>
      <c r="J817" s="807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5.75" customHeight="1">
      <c r="A818" s="4"/>
      <c r="B818" s="805"/>
      <c r="C818" s="435"/>
      <c r="D818" s="435"/>
      <c r="E818" s="435"/>
      <c r="F818" s="435"/>
      <c r="G818" s="806"/>
      <c r="H818" s="435"/>
      <c r="I818" s="435"/>
      <c r="J818" s="807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5.75" customHeight="1">
      <c r="A819" s="4"/>
      <c r="B819" s="805"/>
      <c r="C819" s="435"/>
      <c r="D819" s="435"/>
      <c r="E819" s="435"/>
      <c r="F819" s="435"/>
      <c r="G819" s="806"/>
      <c r="H819" s="435"/>
      <c r="I819" s="435"/>
      <c r="J819" s="807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5.75" customHeight="1">
      <c r="A820" s="4"/>
      <c r="B820" s="805"/>
      <c r="C820" s="435"/>
      <c r="D820" s="435"/>
      <c r="E820" s="435"/>
      <c r="F820" s="435"/>
      <c r="G820" s="806"/>
      <c r="H820" s="435"/>
      <c r="I820" s="435"/>
      <c r="J820" s="807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5.75" customHeight="1">
      <c r="A821" s="4"/>
      <c r="B821" s="805"/>
      <c r="C821" s="435"/>
      <c r="D821" s="435"/>
      <c r="E821" s="435"/>
      <c r="F821" s="435"/>
      <c r="G821" s="806"/>
      <c r="H821" s="435"/>
      <c r="I821" s="435"/>
      <c r="J821" s="807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5.75" customHeight="1">
      <c r="A822" s="4"/>
      <c r="B822" s="805"/>
      <c r="C822" s="435"/>
      <c r="D822" s="435"/>
      <c r="E822" s="435"/>
      <c r="F822" s="435"/>
      <c r="G822" s="806"/>
      <c r="H822" s="435"/>
      <c r="I822" s="435"/>
      <c r="J822" s="807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5.75" customHeight="1">
      <c r="A823" s="4"/>
      <c r="B823" s="805"/>
      <c r="C823" s="435"/>
      <c r="D823" s="435"/>
      <c r="E823" s="435"/>
      <c r="F823" s="435"/>
      <c r="G823" s="806"/>
      <c r="H823" s="435"/>
      <c r="I823" s="435"/>
      <c r="J823" s="807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5.75" customHeight="1">
      <c r="A824" s="4"/>
      <c r="B824" s="805"/>
      <c r="C824" s="435"/>
      <c r="D824" s="435"/>
      <c r="E824" s="435"/>
      <c r="F824" s="435"/>
      <c r="G824" s="806"/>
      <c r="H824" s="435"/>
      <c r="I824" s="435"/>
      <c r="J824" s="807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5.75" customHeight="1">
      <c r="A825" s="4"/>
      <c r="B825" s="805"/>
      <c r="C825" s="435"/>
      <c r="D825" s="435"/>
      <c r="E825" s="435"/>
      <c r="F825" s="435"/>
      <c r="G825" s="806"/>
      <c r="H825" s="435"/>
      <c r="I825" s="435"/>
      <c r="J825" s="807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5.75" customHeight="1">
      <c r="A826" s="4"/>
      <c r="B826" s="805"/>
      <c r="C826" s="435"/>
      <c r="D826" s="435"/>
      <c r="E826" s="435"/>
      <c r="F826" s="435"/>
      <c r="G826" s="806"/>
      <c r="H826" s="435"/>
      <c r="I826" s="435"/>
      <c r="J826" s="807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5.75" customHeight="1">
      <c r="A827" s="4"/>
      <c r="B827" s="805"/>
      <c r="C827" s="435"/>
      <c r="D827" s="435"/>
      <c r="E827" s="435"/>
      <c r="F827" s="435"/>
      <c r="G827" s="806"/>
      <c r="H827" s="435"/>
      <c r="I827" s="435"/>
      <c r="J827" s="807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5.75" customHeight="1">
      <c r="A828" s="4"/>
      <c r="B828" s="805"/>
      <c r="C828" s="435"/>
      <c r="D828" s="435"/>
      <c r="E828" s="435"/>
      <c r="F828" s="435"/>
      <c r="G828" s="806"/>
      <c r="H828" s="435"/>
      <c r="I828" s="435"/>
      <c r="J828" s="807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5.75" customHeight="1">
      <c r="A829" s="4"/>
      <c r="B829" s="805"/>
      <c r="C829" s="435"/>
      <c r="D829" s="435"/>
      <c r="E829" s="435"/>
      <c r="F829" s="435"/>
      <c r="G829" s="806"/>
      <c r="H829" s="435"/>
      <c r="I829" s="435"/>
      <c r="J829" s="807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5.75" customHeight="1">
      <c r="A830" s="4"/>
      <c r="B830" s="805"/>
      <c r="C830" s="435"/>
      <c r="D830" s="435"/>
      <c r="E830" s="435"/>
      <c r="F830" s="435"/>
      <c r="G830" s="806"/>
      <c r="H830" s="435"/>
      <c r="I830" s="435"/>
      <c r="J830" s="807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5.75" customHeight="1">
      <c r="A831" s="4"/>
      <c r="B831" s="805"/>
      <c r="C831" s="435"/>
      <c r="D831" s="435"/>
      <c r="E831" s="435"/>
      <c r="F831" s="435"/>
      <c r="G831" s="806"/>
      <c r="H831" s="435"/>
      <c r="I831" s="435"/>
      <c r="J831" s="807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5.75" customHeight="1">
      <c r="A832" s="4"/>
      <c r="B832" s="805"/>
      <c r="C832" s="435"/>
      <c r="D832" s="435"/>
      <c r="E832" s="435"/>
      <c r="F832" s="435"/>
      <c r="G832" s="806"/>
      <c r="H832" s="435"/>
      <c r="I832" s="435"/>
      <c r="J832" s="807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5.75" customHeight="1">
      <c r="A833" s="4"/>
      <c r="B833" s="805"/>
      <c r="C833" s="435"/>
      <c r="D833" s="435"/>
      <c r="E833" s="435"/>
      <c r="F833" s="435"/>
      <c r="G833" s="806"/>
      <c r="H833" s="435"/>
      <c r="I833" s="435"/>
      <c r="J833" s="807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5.75" customHeight="1">
      <c r="A834" s="4"/>
      <c r="B834" s="805"/>
      <c r="C834" s="435"/>
      <c r="D834" s="435"/>
      <c r="E834" s="435"/>
      <c r="F834" s="435"/>
      <c r="G834" s="806"/>
      <c r="H834" s="435"/>
      <c r="I834" s="435"/>
      <c r="J834" s="807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5.75" customHeight="1">
      <c r="A835" s="4"/>
      <c r="B835" s="805"/>
      <c r="C835" s="435"/>
      <c r="D835" s="435"/>
      <c r="E835" s="435"/>
      <c r="F835" s="435"/>
      <c r="G835" s="806"/>
      <c r="H835" s="435"/>
      <c r="I835" s="435"/>
      <c r="J835" s="807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5.75" customHeight="1">
      <c r="A836" s="4"/>
      <c r="B836" s="805"/>
      <c r="C836" s="435"/>
      <c r="D836" s="435"/>
      <c r="E836" s="435"/>
      <c r="F836" s="435"/>
      <c r="G836" s="806"/>
      <c r="H836" s="435"/>
      <c r="I836" s="435"/>
      <c r="J836" s="807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5.75" customHeight="1">
      <c r="A837" s="4"/>
      <c r="B837" s="805"/>
      <c r="C837" s="435"/>
      <c r="D837" s="435"/>
      <c r="E837" s="435"/>
      <c r="F837" s="435"/>
      <c r="G837" s="806"/>
      <c r="H837" s="435"/>
      <c r="I837" s="435"/>
      <c r="J837" s="807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5.75" customHeight="1">
      <c r="A838" s="4"/>
      <c r="B838" s="805"/>
      <c r="C838" s="435"/>
      <c r="D838" s="435"/>
      <c r="E838" s="435"/>
      <c r="F838" s="435"/>
      <c r="G838" s="806"/>
      <c r="H838" s="435"/>
      <c r="I838" s="435"/>
      <c r="J838" s="807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5.75" customHeight="1">
      <c r="A839" s="4"/>
      <c r="B839" s="805"/>
      <c r="C839" s="435"/>
      <c r="D839" s="435"/>
      <c r="E839" s="435"/>
      <c r="F839" s="435"/>
      <c r="G839" s="806"/>
      <c r="H839" s="435"/>
      <c r="I839" s="435"/>
      <c r="J839" s="807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5.75" customHeight="1">
      <c r="A840" s="4"/>
      <c r="B840" s="805"/>
      <c r="C840" s="435"/>
      <c r="D840" s="435"/>
      <c r="E840" s="435"/>
      <c r="F840" s="435"/>
      <c r="G840" s="806"/>
      <c r="H840" s="435"/>
      <c r="I840" s="435"/>
      <c r="J840" s="807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5.75" customHeight="1">
      <c r="A841" s="4"/>
      <c r="B841" s="805"/>
      <c r="C841" s="435"/>
      <c r="D841" s="435"/>
      <c r="E841" s="435"/>
      <c r="F841" s="435"/>
      <c r="G841" s="806"/>
      <c r="H841" s="435"/>
      <c r="I841" s="435"/>
      <c r="J841" s="807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5.75" customHeight="1">
      <c r="A842" s="4"/>
      <c r="B842" s="805"/>
      <c r="C842" s="435"/>
      <c r="D842" s="435"/>
      <c r="E842" s="435"/>
      <c r="F842" s="435"/>
      <c r="G842" s="806"/>
      <c r="H842" s="435"/>
      <c r="I842" s="435"/>
      <c r="J842" s="807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5.75" customHeight="1">
      <c r="A843" s="4"/>
      <c r="B843" s="805"/>
      <c r="C843" s="435"/>
      <c r="D843" s="435"/>
      <c r="E843" s="435"/>
      <c r="F843" s="435"/>
      <c r="G843" s="806"/>
      <c r="H843" s="435"/>
      <c r="I843" s="435"/>
      <c r="J843" s="807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5.75" customHeight="1">
      <c r="A844" s="4"/>
      <c r="B844" s="805"/>
      <c r="C844" s="435"/>
      <c r="D844" s="435"/>
      <c r="E844" s="435"/>
      <c r="F844" s="435"/>
      <c r="G844" s="806"/>
      <c r="H844" s="435"/>
      <c r="I844" s="435"/>
      <c r="J844" s="807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5.75" customHeight="1">
      <c r="A845" s="4"/>
      <c r="B845" s="805"/>
      <c r="C845" s="435"/>
      <c r="D845" s="435"/>
      <c r="E845" s="435"/>
      <c r="F845" s="435"/>
      <c r="G845" s="806"/>
      <c r="H845" s="435"/>
      <c r="I845" s="435"/>
      <c r="J845" s="807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5.75" customHeight="1">
      <c r="A846" s="4"/>
      <c r="B846" s="805"/>
      <c r="C846" s="435"/>
      <c r="D846" s="435"/>
      <c r="E846" s="435"/>
      <c r="F846" s="435"/>
      <c r="G846" s="806"/>
      <c r="H846" s="435"/>
      <c r="I846" s="435"/>
      <c r="J846" s="807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5.75" customHeight="1">
      <c r="A847" s="4"/>
      <c r="B847" s="805"/>
      <c r="C847" s="435"/>
      <c r="D847" s="435"/>
      <c r="E847" s="435"/>
      <c r="F847" s="435"/>
      <c r="G847" s="806"/>
      <c r="H847" s="435"/>
      <c r="I847" s="435"/>
      <c r="J847" s="807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5.75" customHeight="1">
      <c r="A848" s="4"/>
      <c r="B848" s="805"/>
      <c r="C848" s="435"/>
      <c r="D848" s="435"/>
      <c r="E848" s="435"/>
      <c r="F848" s="435"/>
      <c r="G848" s="806"/>
      <c r="H848" s="435"/>
      <c r="I848" s="435"/>
      <c r="J848" s="807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5.75" customHeight="1">
      <c r="A849" s="4"/>
      <c r="B849" s="805"/>
      <c r="C849" s="435"/>
      <c r="D849" s="435"/>
      <c r="E849" s="435"/>
      <c r="F849" s="435"/>
      <c r="G849" s="806"/>
      <c r="H849" s="435"/>
      <c r="I849" s="435"/>
      <c r="J849" s="807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5.75" customHeight="1">
      <c r="A850" s="4"/>
      <c r="B850" s="805"/>
      <c r="C850" s="435"/>
      <c r="D850" s="435"/>
      <c r="E850" s="435"/>
      <c r="F850" s="435"/>
      <c r="G850" s="806"/>
      <c r="H850" s="435"/>
      <c r="I850" s="435"/>
      <c r="J850" s="807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5.75" customHeight="1">
      <c r="A851" s="4"/>
      <c r="B851" s="805"/>
      <c r="C851" s="435"/>
      <c r="D851" s="435"/>
      <c r="E851" s="435"/>
      <c r="F851" s="435"/>
      <c r="G851" s="806"/>
      <c r="H851" s="435"/>
      <c r="I851" s="435"/>
      <c r="J851" s="807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5.75" customHeight="1">
      <c r="A852" s="4"/>
      <c r="B852" s="805"/>
      <c r="C852" s="435"/>
      <c r="D852" s="435"/>
      <c r="E852" s="435"/>
      <c r="F852" s="435"/>
      <c r="G852" s="806"/>
      <c r="H852" s="435"/>
      <c r="I852" s="435"/>
      <c r="J852" s="807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5.75" customHeight="1">
      <c r="A853" s="4"/>
      <c r="B853" s="805"/>
      <c r="C853" s="435"/>
      <c r="D853" s="435"/>
      <c r="E853" s="435"/>
      <c r="F853" s="435"/>
      <c r="G853" s="806"/>
      <c r="H853" s="435"/>
      <c r="I853" s="435"/>
      <c r="J853" s="807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5.75" customHeight="1">
      <c r="A854" s="4"/>
      <c r="B854" s="805"/>
      <c r="C854" s="435"/>
      <c r="D854" s="435"/>
      <c r="E854" s="435"/>
      <c r="F854" s="435"/>
      <c r="G854" s="806"/>
      <c r="H854" s="435"/>
      <c r="I854" s="435"/>
      <c r="J854" s="807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5.75" customHeight="1">
      <c r="A855" s="4"/>
      <c r="B855" s="805"/>
      <c r="C855" s="435"/>
      <c r="D855" s="435"/>
      <c r="E855" s="435"/>
      <c r="F855" s="435"/>
      <c r="G855" s="806"/>
      <c r="H855" s="435"/>
      <c r="I855" s="435"/>
      <c r="J855" s="807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5.75" customHeight="1">
      <c r="A856" s="4"/>
      <c r="B856" s="805"/>
      <c r="C856" s="435"/>
      <c r="D856" s="435"/>
      <c r="E856" s="435"/>
      <c r="F856" s="435"/>
      <c r="G856" s="806"/>
      <c r="H856" s="435"/>
      <c r="I856" s="435"/>
      <c r="J856" s="807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5.75" customHeight="1">
      <c r="A857" s="4"/>
      <c r="B857" s="805"/>
      <c r="C857" s="435"/>
      <c r="D857" s="435"/>
      <c r="E857" s="435"/>
      <c r="F857" s="435"/>
      <c r="G857" s="806"/>
      <c r="H857" s="435"/>
      <c r="I857" s="435"/>
      <c r="J857" s="807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5.75" customHeight="1">
      <c r="A858" s="4"/>
      <c r="B858" s="805"/>
      <c r="C858" s="435"/>
      <c r="D858" s="435"/>
      <c r="E858" s="435"/>
      <c r="F858" s="435"/>
      <c r="G858" s="806"/>
      <c r="H858" s="435"/>
      <c r="I858" s="435"/>
      <c r="J858" s="807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5.75" customHeight="1">
      <c r="A859" s="4"/>
      <c r="B859" s="805"/>
      <c r="C859" s="435"/>
      <c r="D859" s="435"/>
      <c r="E859" s="435"/>
      <c r="F859" s="435"/>
      <c r="G859" s="806"/>
      <c r="H859" s="435"/>
      <c r="I859" s="435"/>
      <c r="J859" s="807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5.75" customHeight="1">
      <c r="A860" s="4"/>
      <c r="B860" s="805"/>
      <c r="C860" s="435"/>
      <c r="D860" s="435"/>
      <c r="E860" s="435"/>
      <c r="F860" s="435"/>
      <c r="G860" s="806"/>
      <c r="H860" s="435"/>
      <c r="I860" s="435"/>
      <c r="J860" s="807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5.75" customHeight="1">
      <c r="A861" s="4"/>
      <c r="B861" s="805"/>
      <c r="C861" s="435"/>
      <c r="D861" s="435"/>
      <c r="E861" s="435"/>
      <c r="F861" s="435"/>
      <c r="G861" s="806"/>
      <c r="H861" s="435"/>
      <c r="I861" s="435"/>
      <c r="J861" s="807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5.75" customHeight="1">
      <c r="A862" s="4"/>
      <c r="B862" s="805"/>
      <c r="C862" s="435"/>
      <c r="D862" s="435"/>
      <c r="E862" s="435"/>
      <c r="F862" s="435"/>
      <c r="G862" s="806"/>
      <c r="H862" s="435"/>
      <c r="I862" s="435"/>
      <c r="J862" s="807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5.75" customHeight="1">
      <c r="A863" s="4"/>
      <c r="B863" s="805"/>
      <c r="C863" s="435"/>
      <c r="D863" s="435"/>
      <c r="E863" s="435"/>
      <c r="F863" s="435"/>
      <c r="G863" s="806"/>
      <c r="H863" s="435"/>
      <c r="I863" s="435"/>
      <c r="J863" s="807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5.75" customHeight="1">
      <c r="A864" s="4"/>
      <c r="B864" s="805"/>
      <c r="C864" s="435"/>
      <c r="D864" s="435"/>
      <c r="E864" s="435"/>
      <c r="F864" s="435"/>
      <c r="G864" s="806"/>
      <c r="H864" s="435"/>
      <c r="I864" s="435"/>
      <c r="J864" s="807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5.75" customHeight="1">
      <c r="A865" s="4"/>
      <c r="B865" s="805"/>
      <c r="C865" s="435"/>
      <c r="D865" s="435"/>
      <c r="E865" s="435"/>
      <c r="F865" s="435"/>
      <c r="G865" s="806"/>
      <c r="H865" s="435"/>
      <c r="I865" s="435"/>
      <c r="J865" s="807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5.75" customHeight="1">
      <c r="A866" s="4"/>
      <c r="B866" s="805"/>
      <c r="C866" s="435"/>
      <c r="D866" s="435"/>
      <c r="E866" s="435"/>
      <c r="F866" s="435"/>
      <c r="G866" s="806"/>
      <c r="H866" s="435"/>
      <c r="I866" s="435"/>
      <c r="J866" s="807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5.75" customHeight="1">
      <c r="A867" s="4"/>
      <c r="B867" s="805"/>
      <c r="C867" s="435"/>
      <c r="D867" s="435"/>
      <c r="E867" s="435"/>
      <c r="F867" s="435"/>
      <c r="G867" s="806"/>
      <c r="H867" s="435"/>
      <c r="I867" s="435"/>
      <c r="J867" s="807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5.75" customHeight="1">
      <c r="A868" s="4"/>
      <c r="B868" s="805"/>
      <c r="C868" s="435"/>
      <c r="D868" s="435"/>
      <c r="E868" s="435"/>
      <c r="F868" s="435"/>
      <c r="G868" s="806"/>
      <c r="H868" s="435"/>
      <c r="I868" s="435"/>
      <c r="J868" s="807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5.75" customHeight="1">
      <c r="A869" s="4"/>
      <c r="B869" s="805"/>
      <c r="C869" s="435"/>
      <c r="D869" s="435"/>
      <c r="E869" s="435"/>
      <c r="F869" s="435"/>
      <c r="G869" s="806"/>
      <c r="H869" s="435"/>
      <c r="I869" s="435"/>
      <c r="J869" s="807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5.75" customHeight="1">
      <c r="A870" s="4"/>
      <c r="B870" s="805"/>
      <c r="C870" s="435"/>
      <c r="D870" s="435"/>
      <c r="E870" s="435"/>
      <c r="F870" s="435"/>
      <c r="G870" s="806"/>
      <c r="H870" s="435"/>
      <c r="I870" s="435"/>
      <c r="J870" s="807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5.75" customHeight="1">
      <c r="A871" s="4"/>
      <c r="B871" s="805"/>
      <c r="C871" s="435"/>
      <c r="D871" s="435"/>
      <c r="E871" s="435"/>
      <c r="F871" s="435"/>
      <c r="G871" s="806"/>
      <c r="H871" s="435"/>
      <c r="I871" s="435"/>
      <c r="J871" s="807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5.75" customHeight="1">
      <c r="A872" s="4"/>
      <c r="B872" s="805"/>
      <c r="C872" s="435"/>
      <c r="D872" s="435"/>
      <c r="E872" s="435"/>
      <c r="F872" s="435"/>
      <c r="G872" s="806"/>
      <c r="H872" s="435"/>
      <c r="I872" s="435"/>
      <c r="J872" s="807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5.75" customHeight="1">
      <c r="A873" s="4"/>
      <c r="B873" s="805"/>
      <c r="C873" s="435"/>
      <c r="D873" s="435"/>
      <c r="E873" s="435"/>
      <c r="F873" s="435"/>
      <c r="G873" s="806"/>
      <c r="H873" s="435"/>
      <c r="I873" s="435"/>
      <c r="J873" s="807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5.75" customHeight="1">
      <c r="A874" s="4"/>
      <c r="B874" s="805"/>
      <c r="C874" s="435"/>
      <c r="D874" s="435"/>
      <c r="E874" s="435"/>
      <c r="F874" s="435"/>
      <c r="G874" s="806"/>
      <c r="H874" s="435"/>
      <c r="I874" s="435"/>
      <c r="J874" s="807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5.75" customHeight="1">
      <c r="A875" s="4"/>
      <c r="B875" s="805"/>
      <c r="C875" s="435"/>
      <c r="D875" s="435"/>
      <c r="E875" s="435"/>
      <c r="F875" s="435"/>
      <c r="G875" s="806"/>
      <c r="H875" s="435"/>
      <c r="I875" s="435"/>
      <c r="J875" s="807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5.75" customHeight="1">
      <c r="A876" s="4"/>
      <c r="B876" s="805"/>
      <c r="C876" s="435"/>
      <c r="D876" s="435"/>
      <c r="E876" s="435"/>
      <c r="F876" s="435"/>
      <c r="G876" s="806"/>
      <c r="H876" s="435"/>
      <c r="I876" s="435"/>
      <c r="J876" s="807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5.75" customHeight="1">
      <c r="A877" s="4"/>
      <c r="B877" s="805"/>
      <c r="C877" s="435"/>
      <c r="D877" s="435"/>
      <c r="E877" s="435"/>
      <c r="F877" s="435"/>
      <c r="G877" s="806"/>
      <c r="H877" s="435"/>
      <c r="I877" s="435"/>
      <c r="J877" s="807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5.75" customHeight="1">
      <c r="A878" s="4"/>
      <c r="B878" s="805"/>
      <c r="C878" s="435"/>
      <c r="D878" s="435"/>
      <c r="E878" s="435"/>
      <c r="F878" s="435"/>
      <c r="G878" s="806"/>
      <c r="H878" s="435"/>
      <c r="I878" s="435"/>
      <c r="J878" s="807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5.75" customHeight="1">
      <c r="A879" s="4"/>
      <c r="B879" s="805"/>
      <c r="C879" s="435"/>
      <c r="D879" s="435"/>
      <c r="E879" s="435"/>
      <c r="F879" s="435"/>
      <c r="G879" s="806"/>
      <c r="H879" s="435"/>
      <c r="I879" s="435"/>
      <c r="J879" s="807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5.75" customHeight="1">
      <c r="A880" s="4"/>
      <c r="B880" s="805"/>
      <c r="C880" s="435"/>
      <c r="D880" s="435"/>
      <c r="E880" s="435"/>
      <c r="F880" s="435"/>
      <c r="G880" s="806"/>
      <c r="H880" s="435"/>
      <c r="I880" s="435"/>
      <c r="J880" s="807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5.75" customHeight="1">
      <c r="A881" s="4"/>
      <c r="B881" s="805"/>
      <c r="C881" s="435"/>
      <c r="D881" s="435"/>
      <c r="E881" s="435"/>
      <c r="F881" s="435"/>
      <c r="G881" s="806"/>
      <c r="H881" s="435"/>
      <c r="I881" s="435"/>
      <c r="J881" s="807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5.75" customHeight="1">
      <c r="A882" s="4"/>
      <c r="B882" s="805"/>
      <c r="C882" s="435"/>
      <c r="D882" s="435"/>
      <c r="E882" s="435"/>
      <c r="F882" s="435"/>
      <c r="G882" s="806"/>
      <c r="H882" s="435"/>
      <c r="I882" s="435"/>
      <c r="J882" s="807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5.75" customHeight="1">
      <c r="A883" s="4"/>
      <c r="B883" s="805"/>
      <c r="C883" s="435"/>
      <c r="D883" s="435"/>
      <c r="E883" s="435"/>
      <c r="F883" s="435"/>
      <c r="G883" s="806"/>
      <c r="H883" s="435"/>
      <c r="I883" s="435"/>
      <c r="J883" s="807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5.75" customHeight="1">
      <c r="A884" s="4"/>
      <c r="B884" s="805"/>
      <c r="C884" s="435"/>
      <c r="D884" s="435"/>
      <c r="E884" s="435"/>
      <c r="F884" s="435"/>
      <c r="G884" s="806"/>
      <c r="H884" s="435"/>
      <c r="I884" s="435"/>
      <c r="J884" s="807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5.75" customHeight="1">
      <c r="A885" s="4"/>
      <c r="B885" s="805"/>
      <c r="C885" s="435"/>
      <c r="D885" s="435"/>
      <c r="E885" s="435"/>
      <c r="F885" s="435"/>
      <c r="G885" s="806"/>
      <c r="H885" s="435"/>
      <c r="I885" s="435"/>
      <c r="J885" s="807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5.75" customHeight="1">
      <c r="A886" s="4"/>
      <c r="B886" s="805"/>
      <c r="C886" s="435"/>
      <c r="D886" s="435"/>
      <c r="E886" s="435"/>
      <c r="F886" s="435"/>
      <c r="G886" s="806"/>
      <c r="H886" s="435"/>
      <c r="I886" s="435"/>
      <c r="J886" s="807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5.75" customHeight="1">
      <c r="A887" s="4"/>
      <c r="B887" s="805"/>
      <c r="C887" s="435"/>
      <c r="D887" s="435"/>
      <c r="E887" s="435"/>
      <c r="F887" s="435"/>
      <c r="G887" s="806"/>
      <c r="H887" s="435"/>
      <c r="I887" s="435"/>
      <c r="J887" s="807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5.75" customHeight="1">
      <c r="A888" s="4"/>
      <c r="B888" s="805"/>
      <c r="C888" s="435"/>
      <c r="D888" s="435"/>
      <c r="E888" s="435"/>
      <c r="F888" s="435"/>
      <c r="G888" s="806"/>
      <c r="H888" s="435"/>
      <c r="I888" s="435"/>
      <c r="J888" s="807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5.75" customHeight="1">
      <c r="A889" s="4"/>
      <c r="B889" s="805"/>
      <c r="C889" s="435"/>
      <c r="D889" s="435"/>
      <c r="E889" s="435"/>
      <c r="F889" s="435"/>
      <c r="G889" s="806"/>
      <c r="H889" s="435"/>
      <c r="I889" s="435"/>
      <c r="J889" s="807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5.75" customHeight="1">
      <c r="A890" s="4"/>
      <c r="B890" s="805"/>
      <c r="C890" s="435"/>
      <c r="D890" s="435"/>
      <c r="E890" s="435"/>
      <c r="F890" s="435"/>
      <c r="G890" s="806"/>
      <c r="H890" s="435"/>
      <c r="I890" s="435"/>
      <c r="J890" s="807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5.75" customHeight="1">
      <c r="A891" s="4"/>
      <c r="B891" s="805"/>
      <c r="C891" s="435"/>
      <c r="D891" s="435"/>
      <c r="E891" s="435"/>
      <c r="F891" s="435"/>
      <c r="G891" s="806"/>
      <c r="H891" s="435"/>
      <c r="I891" s="435"/>
      <c r="J891" s="807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5.75" customHeight="1">
      <c r="A892" s="4"/>
      <c r="B892" s="805"/>
      <c r="C892" s="435"/>
      <c r="D892" s="435"/>
      <c r="E892" s="435"/>
      <c r="F892" s="435"/>
      <c r="G892" s="806"/>
      <c r="H892" s="435"/>
      <c r="I892" s="435"/>
      <c r="J892" s="807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5.75" customHeight="1">
      <c r="A893" s="4"/>
      <c r="B893" s="805"/>
      <c r="C893" s="435"/>
      <c r="D893" s="435"/>
      <c r="E893" s="435"/>
      <c r="F893" s="435"/>
      <c r="G893" s="806"/>
      <c r="H893" s="435"/>
      <c r="I893" s="435"/>
      <c r="J893" s="807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5.75" customHeight="1">
      <c r="A894" s="4"/>
      <c r="B894" s="805"/>
      <c r="C894" s="435"/>
      <c r="D894" s="435"/>
      <c r="E894" s="435"/>
      <c r="F894" s="435"/>
      <c r="G894" s="806"/>
      <c r="H894" s="435"/>
      <c r="I894" s="435"/>
      <c r="J894" s="807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5.75" customHeight="1">
      <c r="A895" s="4"/>
      <c r="B895" s="805"/>
      <c r="C895" s="435"/>
      <c r="D895" s="435"/>
      <c r="E895" s="435"/>
      <c r="F895" s="435"/>
      <c r="G895" s="806"/>
      <c r="H895" s="435"/>
      <c r="I895" s="435"/>
      <c r="J895" s="807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5.75" customHeight="1">
      <c r="A896" s="4"/>
      <c r="B896" s="805"/>
      <c r="C896" s="435"/>
      <c r="D896" s="435"/>
      <c r="E896" s="435"/>
      <c r="F896" s="435"/>
      <c r="G896" s="806"/>
      <c r="H896" s="435"/>
      <c r="I896" s="435"/>
      <c r="J896" s="807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5.75" customHeight="1">
      <c r="A897" s="4"/>
      <c r="B897" s="805"/>
      <c r="C897" s="435"/>
      <c r="D897" s="435"/>
      <c r="E897" s="435"/>
      <c r="F897" s="435"/>
      <c r="G897" s="806"/>
      <c r="H897" s="435"/>
      <c r="I897" s="435"/>
      <c r="J897" s="807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5.75" customHeight="1">
      <c r="A898" s="4"/>
      <c r="B898" s="805"/>
      <c r="C898" s="435"/>
      <c r="D898" s="435"/>
      <c r="E898" s="435"/>
      <c r="F898" s="435"/>
      <c r="G898" s="806"/>
      <c r="H898" s="435"/>
      <c r="I898" s="435"/>
      <c r="J898" s="807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5.75" customHeight="1">
      <c r="A899" s="4"/>
      <c r="B899" s="805"/>
      <c r="C899" s="435"/>
      <c r="D899" s="435"/>
      <c r="E899" s="435"/>
      <c r="F899" s="435"/>
      <c r="G899" s="806"/>
      <c r="H899" s="435"/>
      <c r="I899" s="435"/>
      <c r="J899" s="807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5.75" customHeight="1">
      <c r="A900" s="4"/>
      <c r="B900" s="805"/>
      <c r="C900" s="435"/>
      <c r="D900" s="435"/>
      <c r="E900" s="435"/>
      <c r="F900" s="435"/>
      <c r="G900" s="806"/>
      <c r="H900" s="435"/>
      <c r="I900" s="435"/>
      <c r="J900" s="807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5.75" customHeight="1">
      <c r="A901" s="4"/>
      <c r="B901" s="805"/>
      <c r="C901" s="435"/>
      <c r="D901" s="435"/>
      <c r="E901" s="435"/>
      <c r="F901" s="435"/>
      <c r="G901" s="806"/>
      <c r="H901" s="435"/>
      <c r="I901" s="435"/>
      <c r="J901" s="807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5.75" customHeight="1">
      <c r="A902" s="4"/>
      <c r="B902" s="805"/>
      <c r="C902" s="435"/>
      <c r="D902" s="435"/>
      <c r="E902" s="435"/>
      <c r="F902" s="435"/>
      <c r="G902" s="806"/>
      <c r="H902" s="435"/>
      <c r="I902" s="435"/>
      <c r="J902" s="807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5.75" customHeight="1">
      <c r="A903" s="4"/>
      <c r="B903" s="805"/>
      <c r="C903" s="435"/>
      <c r="D903" s="435"/>
      <c r="E903" s="435"/>
      <c r="F903" s="435"/>
      <c r="G903" s="806"/>
      <c r="H903" s="435"/>
      <c r="I903" s="435"/>
      <c r="J903" s="807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5.75" customHeight="1">
      <c r="A904" s="4"/>
      <c r="B904" s="805"/>
      <c r="C904" s="435"/>
      <c r="D904" s="435"/>
      <c r="E904" s="435"/>
      <c r="F904" s="435"/>
      <c r="G904" s="806"/>
      <c r="H904" s="435"/>
      <c r="I904" s="435"/>
      <c r="J904" s="807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5.75" customHeight="1">
      <c r="A905" s="4"/>
      <c r="B905" s="805"/>
      <c r="C905" s="435"/>
      <c r="D905" s="435"/>
      <c r="E905" s="435"/>
      <c r="F905" s="435"/>
      <c r="G905" s="806"/>
      <c r="H905" s="435"/>
      <c r="I905" s="435"/>
      <c r="J905" s="807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5.75" customHeight="1">
      <c r="A906" s="4"/>
      <c r="B906" s="805"/>
      <c r="C906" s="435"/>
      <c r="D906" s="435"/>
      <c r="E906" s="435"/>
      <c r="F906" s="435"/>
      <c r="G906" s="806"/>
      <c r="H906" s="435"/>
      <c r="I906" s="435"/>
      <c r="J906" s="807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5.75" customHeight="1">
      <c r="A907" s="4"/>
      <c r="B907" s="805"/>
      <c r="C907" s="435"/>
      <c r="D907" s="435"/>
      <c r="E907" s="435"/>
      <c r="F907" s="435"/>
      <c r="G907" s="806"/>
      <c r="H907" s="435"/>
      <c r="I907" s="435"/>
      <c r="J907" s="807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5.75" customHeight="1">
      <c r="A908" s="4"/>
      <c r="B908" s="805"/>
      <c r="C908" s="435"/>
      <c r="D908" s="435"/>
      <c r="E908" s="435"/>
      <c r="F908" s="435"/>
      <c r="G908" s="806"/>
      <c r="H908" s="435"/>
      <c r="I908" s="435"/>
      <c r="J908" s="807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5.75" customHeight="1">
      <c r="A909" s="4"/>
      <c r="B909" s="805"/>
      <c r="C909" s="435"/>
      <c r="D909" s="435"/>
      <c r="E909" s="435"/>
      <c r="F909" s="435"/>
      <c r="G909" s="806"/>
      <c r="H909" s="435"/>
      <c r="I909" s="435"/>
      <c r="J909" s="807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5.75" customHeight="1">
      <c r="A910" s="4"/>
      <c r="B910" s="805"/>
      <c r="C910" s="435"/>
      <c r="D910" s="435"/>
      <c r="E910" s="435"/>
      <c r="F910" s="435"/>
      <c r="G910" s="806"/>
      <c r="H910" s="435"/>
      <c r="I910" s="435"/>
      <c r="J910" s="807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5.75" customHeight="1">
      <c r="A911" s="4"/>
      <c r="B911" s="805"/>
      <c r="C911" s="435"/>
      <c r="D911" s="435"/>
      <c r="E911" s="435"/>
      <c r="F911" s="435"/>
      <c r="G911" s="806"/>
      <c r="H911" s="435"/>
      <c r="I911" s="435"/>
      <c r="J911" s="807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5.75" customHeight="1">
      <c r="A912" s="4"/>
      <c r="B912" s="805"/>
      <c r="C912" s="435"/>
      <c r="D912" s="435"/>
      <c r="E912" s="435"/>
      <c r="F912" s="435"/>
      <c r="G912" s="806"/>
      <c r="H912" s="435"/>
      <c r="I912" s="435"/>
      <c r="J912" s="807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5.75" customHeight="1">
      <c r="A913" s="4"/>
      <c r="B913" s="805"/>
      <c r="C913" s="435"/>
      <c r="D913" s="435"/>
      <c r="E913" s="435"/>
      <c r="F913" s="435"/>
      <c r="G913" s="806"/>
      <c r="H913" s="435"/>
      <c r="I913" s="435"/>
      <c r="J913" s="807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5.75" customHeight="1">
      <c r="A914" s="4"/>
      <c r="B914" s="805"/>
      <c r="C914" s="435"/>
      <c r="D914" s="435"/>
      <c r="E914" s="435"/>
      <c r="F914" s="435"/>
      <c r="G914" s="806"/>
      <c r="H914" s="435"/>
      <c r="I914" s="435"/>
      <c r="J914" s="807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5.75" customHeight="1">
      <c r="A915" s="4"/>
      <c r="B915" s="805"/>
      <c r="C915" s="435"/>
      <c r="D915" s="435"/>
      <c r="E915" s="435"/>
      <c r="F915" s="435"/>
      <c r="G915" s="806"/>
      <c r="H915" s="435"/>
      <c r="I915" s="435"/>
      <c r="J915" s="807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5.75" customHeight="1">
      <c r="A916" s="4"/>
      <c r="B916" s="805"/>
      <c r="C916" s="435"/>
      <c r="D916" s="435"/>
      <c r="E916" s="435"/>
      <c r="F916" s="435"/>
      <c r="G916" s="806"/>
      <c r="H916" s="435"/>
      <c r="I916" s="435"/>
      <c r="J916" s="807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5.75" customHeight="1">
      <c r="A917" s="4"/>
      <c r="B917" s="805"/>
      <c r="C917" s="435"/>
      <c r="D917" s="435"/>
      <c r="E917" s="435"/>
      <c r="F917" s="435"/>
      <c r="G917" s="806"/>
      <c r="H917" s="435"/>
      <c r="I917" s="435"/>
      <c r="J917" s="807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5.75" customHeight="1">
      <c r="A918" s="4"/>
      <c r="B918" s="805"/>
      <c r="C918" s="435"/>
      <c r="D918" s="435"/>
      <c r="E918" s="435"/>
      <c r="F918" s="435"/>
      <c r="G918" s="806"/>
      <c r="H918" s="435"/>
      <c r="I918" s="435"/>
      <c r="J918" s="807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5.75" customHeight="1">
      <c r="A919" s="4"/>
      <c r="B919" s="805"/>
      <c r="C919" s="435"/>
      <c r="D919" s="435"/>
      <c r="E919" s="435"/>
      <c r="F919" s="435"/>
      <c r="G919" s="806"/>
      <c r="H919" s="435"/>
      <c r="I919" s="435"/>
      <c r="J919" s="807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5.75" customHeight="1">
      <c r="A920" s="4"/>
      <c r="B920" s="805"/>
      <c r="C920" s="435"/>
      <c r="D920" s="435"/>
      <c r="E920" s="435"/>
      <c r="F920" s="435"/>
      <c r="G920" s="806"/>
      <c r="H920" s="435"/>
      <c r="I920" s="435"/>
      <c r="J920" s="807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5.75" customHeight="1">
      <c r="A921" s="4"/>
      <c r="B921" s="805"/>
      <c r="C921" s="435"/>
      <c r="D921" s="435"/>
      <c r="E921" s="435"/>
      <c r="F921" s="435"/>
      <c r="G921" s="806"/>
      <c r="H921" s="435"/>
      <c r="I921" s="435"/>
      <c r="J921" s="807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5.75" customHeight="1">
      <c r="A922" s="4"/>
      <c r="B922" s="805"/>
      <c r="C922" s="435"/>
      <c r="D922" s="435"/>
      <c r="E922" s="435"/>
      <c r="F922" s="435"/>
      <c r="G922" s="806"/>
      <c r="H922" s="435"/>
      <c r="I922" s="435"/>
      <c r="J922" s="807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5.75" customHeight="1">
      <c r="A923" s="4"/>
      <c r="B923" s="805"/>
      <c r="C923" s="435"/>
      <c r="D923" s="435"/>
      <c r="E923" s="435"/>
      <c r="F923" s="435"/>
      <c r="G923" s="806"/>
      <c r="H923" s="435"/>
      <c r="I923" s="435"/>
      <c r="J923" s="807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5.75" customHeight="1">
      <c r="A924" s="4"/>
      <c r="B924" s="805"/>
      <c r="C924" s="435"/>
      <c r="D924" s="435"/>
      <c r="E924" s="435"/>
      <c r="F924" s="435"/>
      <c r="G924" s="806"/>
      <c r="H924" s="435"/>
      <c r="I924" s="435"/>
      <c r="J924" s="807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5.75" customHeight="1">
      <c r="A925" s="4"/>
      <c r="B925" s="805"/>
      <c r="C925" s="435"/>
      <c r="D925" s="435"/>
      <c r="E925" s="435"/>
      <c r="F925" s="435"/>
      <c r="G925" s="806"/>
      <c r="H925" s="435"/>
      <c r="I925" s="435"/>
      <c r="J925" s="807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5.75" customHeight="1">
      <c r="A926" s="4"/>
      <c r="B926" s="805"/>
      <c r="C926" s="435"/>
      <c r="D926" s="435"/>
      <c r="E926" s="435"/>
      <c r="F926" s="435"/>
      <c r="G926" s="806"/>
      <c r="H926" s="435"/>
      <c r="I926" s="435"/>
      <c r="J926" s="807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5.75" customHeight="1">
      <c r="A927" s="4"/>
      <c r="B927" s="805"/>
      <c r="C927" s="435"/>
      <c r="D927" s="435"/>
      <c r="E927" s="435"/>
      <c r="F927" s="435"/>
      <c r="G927" s="806"/>
      <c r="H927" s="435"/>
      <c r="I927" s="435"/>
      <c r="J927" s="807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5.75" customHeight="1">
      <c r="A928" s="4"/>
      <c r="B928" s="805"/>
      <c r="C928" s="435"/>
      <c r="D928" s="435"/>
      <c r="E928" s="435"/>
      <c r="F928" s="435"/>
      <c r="G928" s="806"/>
      <c r="H928" s="435"/>
      <c r="I928" s="435"/>
      <c r="J928" s="807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5.75" customHeight="1">
      <c r="A929" s="4"/>
      <c r="B929" s="805"/>
      <c r="C929" s="435"/>
      <c r="D929" s="435"/>
      <c r="E929" s="435"/>
      <c r="F929" s="435"/>
      <c r="G929" s="806"/>
      <c r="H929" s="435"/>
      <c r="I929" s="435"/>
      <c r="J929" s="807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5.75" customHeight="1">
      <c r="A930" s="4"/>
      <c r="B930" s="805"/>
      <c r="C930" s="435"/>
      <c r="D930" s="435"/>
      <c r="E930" s="435"/>
      <c r="F930" s="435"/>
      <c r="G930" s="806"/>
      <c r="H930" s="435"/>
      <c r="I930" s="435"/>
      <c r="J930" s="807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5.75" customHeight="1">
      <c r="A931" s="4"/>
      <c r="B931" s="805"/>
      <c r="C931" s="435"/>
      <c r="D931" s="435"/>
      <c r="E931" s="435"/>
      <c r="F931" s="435"/>
      <c r="G931" s="806"/>
      <c r="H931" s="435"/>
      <c r="I931" s="435"/>
      <c r="J931" s="807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5.75" customHeight="1">
      <c r="A932" s="4"/>
      <c r="B932" s="805"/>
      <c r="C932" s="435"/>
      <c r="D932" s="435"/>
      <c r="E932" s="435"/>
      <c r="F932" s="435"/>
      <c r="G932" s="806"/>
      <c r="H932" s="435"/>
      <c r="I932" s="435"/>
      <c r="J932" s="807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5.75" customHeight="1">
      <c r="A933" s="4"/>
      <c r="B933" s="805"/>
      <c r="C933" s="435"/>
      <c r="D933" s="435"/>
      <c r="E933" s="435"/>
      <c r="F933" s="435"/>
      <c r="G933" s="806"/>
      <c r="H933" s="435"/>
      <c r="I933" s="435"/>
      <c r="J933" s="807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5.75" customHeight="1">
      <c r="A934" s="4"/>
      <c r="B934" s="805"/>
      <c r="C934" s="435"/>
      <c r="D934" s="435"/>
      <c r="E934" s="435"/>
      <c r="F934" s="435"/>
      <c r="G934" s="806"/>
      <c r="H934" s="435"/>
      <c r="I934" s="435"/>
      <c r="J934" s="807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5.75" customHeight="1">
      <c r="A935" s="4"/>
      <c r="B935" s="805"/>
      <c r="C935" s="435"/>
      <c r="D935" s="435"/>
      <c r="E935" s="435"/>
      <c r="F935" s="435"/>
      <c r="G935" s="806"/>
      <c r="H935" s="435"/>
      <c r="I935" s="435"/>
      <c r="J935" s="807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5.75" customHeight="1">
      <c r="A936" s="4"/>
      <c r="B936" s="805"/>
      <c r="C936" s="435"/>
      <c r="D936" s="435"/>
      <c r="E936" s="435"/>
      <c r="F936" s="435"/>
      <c r="G936" s="806"/>
      <c r="H936" s="435"/>
      <c r="I936" s="435"/>
      <c r="J936" s="807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5.75" customHeight="1">
      <c r="A937" s="4"/>
      <c r="B937" s="805"/>
      <c r="C937" s="435"/>
      <c r="D937" s="435"/>
      <c r="E937" s="435"/>
      <c r="F937" s="435"/>
      <c r="G937" s="806"/>
      <c r="H937" s="435"/>
      <c r="I937" s="435"/>
      <c r="J937" s="807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5.75" customHeight="1">
      <c r="A938" s="4"/>
      <c r="B938" s="805"/>
      <c r="C938" s="435"/>
      <c r="D938" s="435"/>
      <c r="E938" s="435"/>
      <c r="F938" s="435"/>
      <c r="G938" s="806"/>
      <c r="H938" s="435"/>
      <c r="I938" s="435"/>
      <c r="J938" s="807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5.75" customHeight="1">
      <c r="A939" s="4"/>
      <c r="B939" s="805"/>
      <c r="C939" s="435"/>
      <c r="D939" s="435"/>
      <c r="E939" s="435"/>
      <c r="F939" s="435"/>
      <c r="G939" s="806"/>
      <c r="H939" s="435"/>
      <c r="I939" s="435"/>
      <c r="J939" s="807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5.75" customHeight="1">
      <c r="A940" s="4"/>
      <c r="B940" s="805"/>
      <c r="C940" s="435"/>
      <c r="D940" s="435"/>
      <c r="E940" s="435"/>
      <c r="F940" s="435"/>
      <c r="G940" s="806"/>
      <c r="H940" s="435"/>
      <c r="I940" s="435"/>
      <c r="J940" s="807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5.75" customHeight="1">
      <c r="A941" s="4"/>
      <c r="B941" s="805"/>
      <c r="C941" s="435"/>
      <c r="D941" s="435"/>
      <c r="E941" s="435"/>
      <c r="F941" s="435"/>
      <c r="G941" s="806"/>
      <c r="H941" s="435"/>
      <c r="I941" s="435"/>
      <c r="J941" s="807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5.75" customHeight="1">
      <c r="A942" s="4"/>
      <c r="B942" s="805"/>
      <c r="C942" s="435"/>
      <c r="D942" s="435"/>
      <c r="E942" s="435"/>
      <c r="F942" s="435"/>
      <c r="G942" s="806"/>
      <c r="H942" s="435"/>
      <c r="I942" s="435"/>
      <c r="J942" s="807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5.75" customHeight="1">
      <c r="A943" s="4"/>
      <c r="B943" s="805"/>
      <c r="C943" s="435"/>
      <c r="D943" s="435"/>
      <c r="E943" s="435"/>
      <c r="F943" s="435"/>
      <c r="G943" s="806"/>
      <c r="H943" s="435"/>
      <c r="I943" s="435"/>
      <c r="J943" s="807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5.75" customHeight="1">
      <c r="A944" s="4"/>
      <c r="B944" s="805"/>
      <c r="C944" s="435"/>
      <c r="D944" s="435"/>
      <c r="E944" s="435"/>
      <c r="F944" s="435"/>
      <c r="G944" s="806"/>
      <c r="H944" s="435"/>
      <c r="I944" s="435"/>
      <c r="J944" s="807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5.75" customHeight="1">
      <c r="A945" s="4"/>
      <c r="B945" s="805"/>
      <c r="C945" s="435"/>
      <c r="D945" s="435"/>
      <c r="E945" s="435"/>
      <c r="F945" s="435"/>
      <c r="G945" s="806"/>
      <c r="H945" s="435"/>
      <c r="I945" s="435"/>
      <c r="J945" s="807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5.75" customHeight="1">
      <c r="A946" s="4"/>
      <c r="B946" s="805"/>
      <c r="C946" s="435"/>
      <c r="D946" s="435"/>
      <c r="E946" s="435"/>
      <c r="F946" s="435"/>
      <c r="G946" s="806"/>
      <c r="H946" s="435"/>
      <c r="I946" s="435"/>
      <c r="J946" s="807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5.75" customHeight="1">
      <c r="A947" s="4"/>
      <c r="B947" s="805"/>
      <c r="C947" s="435"/>
      <c r="D947" s="435"/>
      <c r="E947" s="435"/>
      <c r="F947" s="435"/>
      <c r="G947" s="806"/>
      <c r="H947" s="435"/>
      <c r="I947" s="435"/>
      <c r="J947" s="807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5.75" customHeight="1">
      <c r="A948" s="4"/>
      <c r="B948" s="805"/>
      <c r="C948" s="435"/>
      <c r="D948" s="435"/>
      <c r="E948" s="435"/>
      <c r="F948" s="435"/>
      <c r="G948" s="806"/>
      <c r="H948" s="435"/>
      <c r="I948" s="435"/>
      <c r="J948" s="807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5.75" customHeight="1">
      <c r="A949" s="4"/>
      <c r="B949" s="805"/>
      <c r="C949" s="435"/>
      <c r="D949" s="435"/>
      <c r="E949" s="435"/>
      <c r="F949" s="435"/>
      <c r="G949" s="806"/>
      <c r="H949" s="435"/>
      <c r="I949" s="435"/>
      <c r="J949" s="807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5.75" customHeight="1">
      <c r="A950" s="4"/>
      <c r="B950" s="805"/>
      <c r="C950" s="435"/>
      <c r="D950" s="435"/>
      <c r="E950" s="435"/>
      <c r="F950" s="435"/>
      <c r="G950" s="806"/>
      <c r="H950" s="435"/>
      <c r="I950" s="435"/>
      <c r="J950" s="807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5.75" customHeight="1">
      <c r="A951" s="4"/>
      <c r="B951" s="805"/>
      <c r="C951" s="435"/>
      <c r="D951" s="435"/>
      <c r="E951" s="435"/>
      <c r="F951" s="435"/>
      <c r="G951" s="806"/>
      <c r="H951" s="435"/>
      <c r="I951" s="435"/>
      <c r="J951" s="807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5.75" customHeight="1">
      <c r="A952" s="4"/>
      <c r="B952" s="805"/>
      <c r="C952" s="435"/>
      <c r="D952" s="435"/>
      <c r="E952" s="435"/>
      <c r="F952" s="435"/>
      <c r="G952" s="806"/>
      <c r="H952" s="435"/>
      <c r="I952" s="435"/>
      <c r="J952" s="807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5.75" customHeight="1">
      <c r="A953" s="4"/>
      <c r="B953" s="805"/>
      <c r="C953" s="435"/>
      <c r="D953" s="435"/>
      <c r="E953" s="435"/>
      <c r="F953" s="435"/>
      <c r="G953" s="806"/>
      <c r="H953" s="435"/>
      <c r="I953" s="435"/>
      <c r="J953" s="807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5.75" customHeight="1">
      <c r="A954" s="4"/>
      <c r="B954" s="805"/>
      <c r="C954" s="435"/>
      <c r="D954" s="435"/>
      <c r="E954" s="435"/>
      <c r="F954" s="435"/>
      <c r="G954" s="806"/>
      <c r="H954" s="435"/>
      <c r="I954" s="435"/>
      <c r="J954" s="807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5.75" customHeight="1">
      <c r="A955" s="4"/>
      <c r="B955" s="805"/>
      <c r="C955" s="435"/>
      <c r="D955" s="435"/>
      <c r="E955" s="435"/>
      <c r="F955" s="435"/>
      <c r="G955" s="806"/>
      <c r="H955" s="435"/>
      <c r="I955" s="435"/>
      <c r="J955" s="807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5.75" customHeight="1">
      <c r="A956" s="4"/>
      <c r="B956" s="805"/>
      <c r="C956" s="435"/>
      <c r="D956" s="435"/>
      <c r="E956" s="435"/>
      <c r="F956" s="435"/>
      <c r="G956" s="806"/>
      <c r="H956" s="435"/>
      <c r="I956" s="435"/>
      <c r="J956" s="807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5.75" customHeight="1">
      <c r="A957" s="4"/>
      <c r="B957" s="805"/>
      <c r="C957" s="435"/>
      <c r="D957" s="435"/>
      <c r="E957" s="435"/>
      <c r="F957" s="435"/>
      <c r="G957" s="806"/>
      <c r="H957" s="435"/>
      <c r="I957" s="435"/>
      <c r="J957" s="807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5.75" customHeight="1">
      <c r="A958" s="4"/>
      <c r="B958" s="805"/>
      <c r="C958" s="435"/>
      <c r="D958" s="435"/>
      <c r="E958" s="435"/>
      <c r="F958" s="435"/>
      <c r="G958" s="806"/>
      <c r="H958" s="435"/>
      <c r="I958" s="435"/>
      <c r="J958" s="807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5.75" customHeight="1">
      <c r="A959" s="4"/>
      <c r="B959" s="805"/>
      <c r="C959" s="435"/>
      <c r="D959" s="435"/>
      <c r="E959" s="435"/>
      <c r="F959" s="435"/>
      <c r="G959" s="806"/>
      <c r="H959" s="435"/>
      <c r="I959" s="435"/>
      <c r="J959" s="807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5.75" customHeight="1">
      <c r="A960" s="4"/>
      <c r="B960" s="805"/>
      <c r="C960" s="435"/>
      <c r="D960" s="435"/>
      <c r="E960" s="435"/>
      <c r="F960" s="435"/>
      <c r="G960" s="806"/>
      <c r="H960" s="435"/>
      <c r="I960" s="435"/>
      <c r="J960" s="807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5.75" customHeight="1">
      <c r="A961" s="4"/>
      <c r="B961" s="805"/>
      <c r="C961" s="435"/>
      <c r="D961" s="435"/>
      <c r="E961" s="435"/>
      <c r="F961" s="435"/>
      <c r="G961" s="806"/>
      <c r="H961" s="435"/>
      <c r="I961" s="435"/>
      <c r="J961" s="807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5.75" customHeight="1">
      <c r="A962" s="4"/>
      <c r="B962" s="805"/>
      <c r="C962" s="435"/>
      <c r="D962" s="435"/>
      <c r="E962" s="435"/>
      <c r="F962" s="435"/>
      <c r="G962" s="806"/>
      <c r="H962" s="435"/>
      <c r="I962" s="435"/>
      <c r="J962" s="807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5.75" customHeight="1">
      <c r="A963" s="4"/>
      <c r="B963" s="805"/>
      <c r="C963" s="435"/>
      <c r="D963" s="435"/>
      <c r="E963" s="435"/>
      <c r="F963" s="435"/>
      <c r="G963" s="806"/>
      <c r="H963" s="435"/>
      <c r="I963" s="435"/>
      <c r="J963" s="807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5.75" customHeight="1">
      <c r="A964" s="4"/>
      <c r="B964" s="805"/>
      <c r="C964" s="435"/>
      <c r="D964" s="435"/>
      <c r="E964" s="435"/>
      <c r="F964" s="435"/>
      <c r="G964" s="806"/>
      <c r="H964" s="435"/>
      <c r="I964" s="435"/>
      <c r="J964" s="807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5.75" customHeight="1">
      <c r="A965" s="4"/>
      <c r="B965" s="805"/>
      <c r="C965" s="435"/>
      <c r="D965" s="435"/>
      <c r="E965" s="435"/>
      <c r="F965" s="435"/>
      <c r="G965" s="806"/>
      <c r="H965" s="435"/>
      <c r="I965" s="435"/>
      <c r="J965" s="807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5.75" customHeight="1">
      <c r="A966" s="4"/>
      <c r="B966" s="805"/>
      <c r="C966" s="435"/>
      <c r="D966" s="435"/>
      <c r="E966" s="435"/>
      <c r="F966" s="435"/>
      <c r="G966" s="806"/>
      <c r="H966" s="435"/>
      <c r="I966" s="435"/>
      <c r="J966" s="807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5.75" customHeight="1">
      <c r="A967" s="4"/>
      <c r="B967" s="805"/>
      <c r="C967" s="435"/>
      <c r="D967" s="435"/>
      <c r="E967" s="435"/>
      <c r="F967" s="435"/>
      <c r="G967" s="806"/>
      <c r="H967" s="435"/>
      <c r="I967" s="435"/>
      <c r="J967" s="807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5.75" customHeight="1">
      <c r="A968" s="4"/>
      <c r="B968" s="805"/>
      <c r="C968" s="435"/>
      <c r="D968" s="435"/>
      <c r="E968" s="435"/>
      <c r="F968" s="435"/>
      <c r="G968" s="806"/>
      <c r="H968" s="435"/>
      <c r="I968" s="435"/>
      <c r="J968" s="807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5.75" customHeight="1">
      <c r="A969" s="4"/>
      <c r="B969" s="805"/>
      <c r="C969" s="435"/>
      <c r="D969" s="435"/>
      <c r="E969" s="435"/>
      <c r="F969" s="435"/>
      <c r="G969" s="806"/>
      <c r="H969" s="435"/>
      <c r="I969" s="435"/>
      <c r="J969" s="807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5.75" customHeight="1">
      <c r="A970" s="4"/>
      <c r="B970" s="805"/>
      <c r="C970" s="435"/>
      <c r="D970" s="435"/>
      <c r="E970" s="435"/>
      <c r="F970" s="435"/>
      <c r="G970" s="806"/>
      <c r="H970" s="435"/>
      <c r="I970" s="435"/>
      <c r="J970" s="807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5.75" customHeight="1">
      <c r="A971" s="4"/>
      <c r="B971" s="805"/>
      <c r="C971" s="435"/>
      <c r="D971" s="435"/>
      <c r="E971" s="435"/>
      <c r="F971" s="435"/>
      <c r="G971" s="806"/>
      <c r="H971" s="435"/>
      <c r="I971" s="435"/>
      <c r="J971" s="807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5.75" customHeight="1">
      <c r="A972" s="4"/>
      <c r="B972" s="805"/>
      <c r="C972" s="435"/>
      <c r="D972" s="435"/>
      <c r="E972" s="435"/>
      <c r="F972" s="435"/>
      <c r="G972" s="806"/>
      <c r="H972" s="435"/>
      <c r="I972" s="435"/>
      <c r="J972" s="807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5.75" customHeight="1">
      <c r="A973" s="4"/>
      <c r="B973" s="805"/>
      <c r="C973" s="435"/>
      <c r="D973" s="435"/>
      <c r="E973" s="435"/>
      <c r="F973" s="435"/>
      <c r="G973" s="806"/>
      <c r="H973" s="435"/>
      <c r="I973" s="435"/>
      <c r="J973" s="807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5.75" customHeight="1">
      <c r="A974" s="4"/>
      <c r="B974" s="805"/>
      <c r="C974" s="435"/>
      <c r="D974" s="435"/>
      <c r="E974" s="435"/>
      <c r="F974" s="435"/>
      <c r="G974" s="806"/>
      <c r="H974" s="435"/>
      <c r="I974" s="435"/>
      <c r="J974" s="807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5.75" customHeight="1">
      <c r="A975" s="4"/>
      <c r="B975" s="805"/>
      <c r="C975" s="435"/>
      <c r="D975" s="435"/>
      <c r="E975" s="435"/>
      <c r="F975" s="435"/>
      <c r="G975" s="806"/>
      <c r="H975" s="435"/>
      <c r="I975" s="435"/>
      <c r="J975" s="807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5.75" customHeight="1">
      <c r="A976" s="4"/>
      <c r="B976" s="805"/>
      <c r="C976" s="435"/>
      <c r="D976" s="435"/>
      <c r="E976" s="435"/>
      <c r="F976" s="435"/>
      <c r="G976" s="806"/>
      <c r="H976" s="435"/>
      <c r="I976" s="435"/>
      <c r="J976" s="807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5.75" customHeight="1">
      <c r="A977" s="4"/>
      <c r="B977" s="805"/>
      <c r="C977" s="435"/>
      <c r="D977" s="435"/>
      <c r="E977" s="435"/>
      <c r="F977" s="435"/>
      <c r="G977" s="806"/>
      <c r="H977" s="435"/>
      <c r="I977" s="435"/>
      <c r="J977" s="807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5.75" customHeight="1">
      <c r="A978" s="4"/>
      <c r="B978" s="805"/>
      <c r="C978" s="435"/>
      <c r="D978" s="435"/>
      <c r="E978" s="435"/>
      <c r="F978" s="435"/>
      <c r="G978" s="806"/>
      <c r="H978" s="435"/>
      <c r="I978" s="435"/>
      <c r="J978" s="807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5.75" customHeight="1">
      <c r="A979" s="4"/>
      <c r="B979" s="805"/>
      <c r="C979" s="435"/>
      <c r="D979" s="435"/>
      <c r="E979" s="435"/>
      <c r="F979" s="435"/>
      <c r="G979" s="806"/>
      <c r="H979" s="435"/>
      <c r="I979" s="435"/>
      <c r="J979" s="807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5.75" customHeight="1">
      <c r="A980" s="4"/>
      <c r="B980" s="805"/>
      <c r="C980" s="435"/>
      <c r="D980" s="435"/>
      <c r="E980" s="435"/>
      <c r="F980" s="435"/>
      <c r="G980" s="806"/>
      <c r="H980" s="435"/>
      <c r="I980" s="435"/>
      <c r="J980" s="807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5.75" customHeight="1">
      <c r="A981" s="4"/>
      <c r="B981" s="805"/>
      <c r="C981" s="435"/>
      <c r="D981" s="435"/>
      <c r="E981" s="435"/>
      <c r="F981" s="435"/>
      <c r="G981" s="806"/>
      <c r="H981" s="435"/>
      <c r="I981" s="435"/>
      <c r="J981" s="807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5.75" customHeight="1">
      <c r="A982" s="4"/>
      <c r="B982" s="805"/>
      <c r="C982" s="435"/>
      <c r="D982" s="435"/>
      <c r="E982" s="435"/>
      <c r="F982" s="435"/>
      <c r="G982" s="806"/>
      <c r="H982" s="435"/>
      <c r="I982" s="435"/>
      <c r="J982" s="807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5.75" customHeight="1">
      <c r="A983" s="4"/>
      <c r="B983" s="805"/>
      <c r="C983" s="435"/>
      <c r="D983" s="435"/>
      <c r="E983" s="435"/>
      <c r="F983" s="435"/>
      <c r="G983" s="806"/>
      <c r="H983" s="435"/>
      <c r="I983" s="435"/>
      <c r="J983" s="807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5.75" customHeight="1">
      <c r="A984" s="4"/>
      <c r="B984" s="805"/>
      <c r="C984" s="435"/>
      <c r="D984" s="435"/>
      <c r="E984" s="435"/>
      <c r="F984" s="435"/>
      <c r="G984" s="806"/>
      <c r="H984" s="435"/>
      <c r="I984" s="435"/>
      <c r="J984" s="807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5.75" customHeight="1">
      <c r="A985" s="4"/>
      <c r="B985" s="805"/>
      <c r="C985" s="435"/>
      <c r="D985" s="435"/>
      <c r="E985" s="435"/>
      <c r="F985" s="435"/>
      <c r="G985" s="806"/>
      <c r="H985" s="435"/>
      <c r="I985" s="435"/>
      <c r="J985" s="807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5.75" customHeight="1">
      <c r="A986" s="4"/>
      <c r="B986" s="805"/>
      <c r="C986" s="435"/>
      <c r="D986" s="435"/>
      <c r="E986" s="435"/>
      <c r="F986" s="435"/>
      <c r="G986" s="806"/>
      <c r="H986" s="435"/>
      <c r="I986" s="435"/>
      <c r="J986" s="807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5.75" customHeight="1">
      <c r="A987" s="4"/>
      <c r="B987" s="805"/>
      <c r="C987" s="435"/>
      <c r="D987" s="435"/>
      <c r="E987" s="435"/>
      <c r="F987" s="435"/>
      <c r="G987" s="806"/>
      <c r="H987" s="435"/>
      <c r="I987" s="435"/>
      <c r="J987" s="807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5.75" customHeight="1">
      <c r="A988" s="4"/>
      <c r="B988" s="805"/>
      <c r="C988" s="435"/>
      <c r="D988" s="435"/>
      <c r="E988" s="435"/>
      <c r="F988" s="435"/>
      <c r="G988" s="806"/>
      <c r="H988" s="435"/>
      <c r="I988" s="435"/>
      <c r="J988" s="807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5.75" customHeight="1">
      <c r="A989" s="4"/>
      <c r="B989" s="805"/>
      <c r="C989" s="435"/>
      <c r="D989" s="435"/>
      <c r="E989" s="435"/>
      <c r="F989" s="435"/>
      <c r="G989" s="806"/>
      <c r="H989" s="435"/>
      <c r="I989" s="435"/>
      <c r="J989" s="807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5.75" customHeight="1">
      <c r="A990" s="4"/>
      <c r="B990" s="805"/>
      <c r="C990" s="435"/>
      <c r="D990" s="435"/>
      <c r="E990" s="435"/>
      <c r="F990" s="435"/>
      <c r="G990" s="806"/>
      <c r="H990" s="435"/>
      <c r="I990" s="435"/>
      <c r="J990" s="807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5.75" customHeight="1">
      <c r="A991" s="4"/>
      <c r="B991" s="805"/>
      <c r="C991" s="435"/>
      <c r="D991" s="435"/>
      <c r="E991" s="435"/>
      <c r="F991" s="435"/>
      <c r="G991" s="806"/>
      <c r="H991" s="435"/>
      <c r="I991" s="435"/>
      <c r="J991" s="807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5.75" customHeight="1">
      <c r="A992" s="4"/>
      <c r="B992" s="805"/>
      <c r="C992" s="435"/>
      <c r="D992" s="435"/>
      <c r="E992" s="435"/>
      <c r="F992" s="435"/>
      <c r="G992" s="806"/>
      <c r="H992" s="435"/>
      <c r="I992" s="435"/>
      <c r="J992" s="807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5.75" customHeight="1">
      <c r="A993" s="4"/>
      <c r="B993" s="805"/>
      <c r="C993" s="435"/>
      <c r="D993" s="435"/>
      <c r="E993" s="435"/>
      <c r="F993" s="435"/>
      <c r="G993" s="806"/>
      <c r="H993" s="435"/>
      <c r="I993" s="435"/>
      <c r="J993" s="807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5.75" customHeight="1">
      <c r="A994" s="4"/>
      <c r="B994" s="805"/>
      <c r="C994" s="435"/>
      <c r="D994" s="435"/>
      <c r="E994" s="435"/>
      <c r="F994" s="435"/>
      <c r="G994" s="806"/>
      <c r="H994" s="435"/>
      <c r="I994" s="435"/>
      <c r="J994" s="807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5.75" customHeight="1">
      <c r="A995" s="4"/>
      <c r="B995" s="805"/>
      <c r="C995" s="435"/>
      <c r="D995" s="435"/>
      <c r="E995" s="435"/>
      <c r="F995" s="435"/>
      <c r="G995" s="806"/>
      <c r="H995" s="435"/>
      <c r="I995" s="435"/>
      <c r="J995" s="807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5.75" customHeight="1">
      <c r="A996" s="4"/>
      <c r="B996" s="805"/>
      <c r="C996" s="435"/>
      <c r="D996" s="435"/>
      <c r="E996" s="435"/>
      <c r="F996" s="435"/>
      <c r="G996" s="806"/>
      <c r="H996" s="435"/>
      <c r="I996" s="435"/>
      <c r="J996" s="807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5.75" customHeight="1">
      <c r="A997" s="4"/>
      <c r="B997" s="805"/>
      <c r="C997" s="435"/>
      <c r="D997" s="435"/>
      <c r="E997" s="435"/>
      <c r="F997" s="435"/>
      <c r="G997" s="806"/>
      <c r="H997" s="435"/>
      <c r="I997" s="435"/>
      <c r="J997" s="807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5.75" customHeight="1">
      <c r="A998" s="4"/>
      <c r="B998" s="805"/>
      <c r="C998" s="435"/>
      <c r="D998" s="435"/>
      <c r="E998" s="435"/>
      <c r="F998" s="435"/>
      <c r="G998" s="806"/>
      <c r="H998" s="435"/>
      <c r="I998" s="435"/>
      <c r="J998" s="807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5.75" customHeight="1">
      <c r="A999" s="4"/>
      <c r="B999" s="805"/>
      <c r="C999" s="435"/>
      <c r="D999" s="435"/>
      <c r="E999" s="435"/>
      <c r="F999" s="435"/>
      <c r="G999" s="806"/>
      <c r="H999" s="435"/>
      <c r="I999" s="435"/>
      <c r="J999" s="807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5.75" customHeight="1">
      <c r="A1000" s="4"/>
      <c r="B1000" s="805"/>
      <c r="C1000" s="435"/>
      <c r="D1000" s="435"/>
      <c r="E1000" s="435"/>
      <c r="F1000" s="435"/>
      <c r="G1000" s="806"/>
      <c r="H1000" s="435"/>
      <c r="I1000" s="435"/>
      <c r="J1000" s="807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mergeCells count="1">
    <mergeCell ref="B1:J1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1"/>
  </sheetPr>
  <dimension ref="A1:AO1000"/>
  <sheetViews>
    <sheetView workbookViewId="0"/>
  </sheetViews>
  <sheetFormatPr baseColWidth="10" defaultColWidth="12.625" defaultRowHeight="15" customHeight="1"/>
  <cols>
    <col min="1" max="1" width="4.75" customWidth="1"/>
    <col min="2" max="2" width="5.5" customWidth="1"/>
    <col min="3" max="3" width="20" customWidth="1"/>
    <col min="4" max="4" width="1.75" customWidth="1"/>
    <col min="5" max="7" width="11.125" customWidth="1"/>
    <col min="8" max="8" width="8" customWidth="1"/>
    <col min="9" max="9" width="1.75" customWidth="1"/>
    <col min="10" max="12" width="11.125" customWidth="1"/>
    <col min="13" max="13" width="8" customWidth="1"/>
    <col min="14" max="14" width="11" customWidth="1"/>
    <col min="15" max="15" width="10" customWidth="1"/>
    <col min="16" max="16" width="11" customWidth="1"/>
    <col min="17" max="17" width="6.375" customWidth="1"/>
    <col min="18" max="41" width="11" customWidth="1"/>
  </cols>
  <sheetData>
    <row r="1" spans="1:41" ht="30.75" customHeight="1">
      <c r="A1" s="4"/>
      <c r="B1" s="4"/>
      <c r="C1" s="887" t="str">
        <f>"Analyse Wholesale "&amp;Parametres!B1</f>
        <v>Analyse Wholesale BMW Sherbrooke</v>
      </c>
      <c r="D1" s="872"/>
      <c r="E1" s="872"/>
      <c r="F1" s="872"/>
      <c r="G1" s="872"/>
      <c r="H1" s="872"/>
      <c r="I1" s="872"/>
      <c r="J1" s="872"/>
      <c r="K1" s="872"/>
      <c r="L1" s="808"/>
      <c r="M1" s="808"/>
      <c r="N1" s="809"/>
      <c r="O1" s="809"/>
      <c r="P1" s="809"/>
      <c r="Q1" s="809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</row>
    <row r="2" spans="1:41" ht="14.25" hidden="1" customHeight="1">
      <c r="A2" s="4"/>
      <c r="B2" s="4"/>
      <c r="C2" s="4"/>
      <c r="D2" s="4" t="s">
        <v>335</v>
      </c>
      <c r="E2" s="810"/>
      <c r="F2" s="810" t="s">
        <v>331</v>
      </c>
      <c r="G2" s="810" t="s">
        <v>333</v>
      </c>
      <c r="H2" s="810"/>
      <c r="I2" s="810"/>
      <c r="J2" s="810"/>
      <c r="K2" s="810"/>
      <c r="L2" s="810" t="s">
        <v>335</v>
      </c>
      <c r="M2" s="810"/>
      <c r="N2" s="4" t="s">
        <v>331</v>
      </c>
      <c r="O2" s="4" t="s">
        <v>333</v>
      </c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</row>
    <row r="3" spans="1:41">
      <c r="A3" s="4"/>
      <c r="B3" s="4"/>
      <c r="C3" s="4"/>
      <c r="D3" s="4"/>
      <c r="E3" s="810"/>
      <c r="F3" s="810"/>
      <c r="G3" s="810"/>
      <c r="H3" s="810"/>
      <c r="I3" s="810"/>
      <c r="J3" s="810"/>
      <c r="K3" s="810"/>
      <c r="L3" s="810"/>
      <c r="M3" s="810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</row>
    <row r="4" spans="1:41" ht="15" customHeight="1">
      <c r="A4" s="4"/>
      <c r="B4" s="4"/>
      <c r="C4" s="4"/>
      <c r="D4" s="4"/>
      <c r="E4" s="888" t="str">
        <f>CONCATENATE("Pièces Wholesale ",Parametres!B3," ",Parametres!B4)</f>
        <v>Pièces Wholesale Septembre 2026</v>
      </c>
      <c r="F4" s="885"/>
      <c r="G4" s="885"/>
      <c r="H4" s="886"/>
      <c r="I4" s="810"/>
      <c r="J4" s="889" t="str">
        <f>CONCATENATE("Pièces Wholesale AAD ",Parametres!B4)</f>
        <v>Pièces Wholesale AAD 2026</v>
      </c>
      <c r="K4" s="885"/>
      <c r="L4" s="885"/>
      <c r="M4" s="886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</row>
    <row r="5" spans="1:41">
      <c r="A5" s="4"/>
      <c r="B5" s="4"/>
      <c r="C5" s="811"/>
      <c r="D5" s="675"/>
      <c r="E5" s="812" t="s">
        <v>3109</v>
      </c>
      <c r="F5" s="813" t="s">
        <v>3110</v>
      </c>
      <c r="G5" s="812" t="s">
        <v>3111</v>
      </c>
      <c r="H5" s="813" t="s">
        <v>3112</v>
      </c>
      <c r="I5" s="810"/>
      <c r="J5" s="812" t="s">
        <v>3109</v>
      </c>
      <c r="K5" s="813" t="s">
        <v>3110</v>
      </c>
      <c r="L5" s="812" t="s">
        <v>3111</v>
      </c>
      <c r="M5" s="813" t="s">
        <v>3112</v>
      </c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</row>
    <row r="6" spans="1:41">
      <c r="A6" s="4"/>
      <c r="B6" s="4"/>
      <c r="C6" s="682" t="s">
        <v>3113</v>
      </c>
      <c r="D6" s="814"/>
      <c r="E6" s="815">
        <f>SUMIF(A37:A48,"X",E37:E48)</f>
        <v>26</v>
      </c>
      <c r="F6" s="816">
        <f>SUMIF(A37:A48,"X",F37:F48)</f>
        <v>22</v>
      </c>
      <c r="G6" s="815">
        <f t="shared" ref="G6:G16" si="0">E6-F6</f>
        <v>4</v>
      </c>
      <c r="H6" s="817">
        <f t="shared" ref="H6:H9" si="1">G6/F6</f>
        <v>0.18181818181818182</v>
      </c>
      <c r="I6" s="810"/>
      <c r="J6" s="815">
        <f>SUMIF($B$37:$B$48,"X",$E$37:$E$48)</f>
        <v>257</v>
      </c>
      <c r="K6" s="816">
        <f>SUMIF($B$37:$B$48,"X",$F$37:$F$48)</f>
        <v>198</v>
      </c>
      <c r="L6" s="815">
        <f t="shared" ref="L6:L16" si="2">J6-K6</f>
        <v>59</v>
      </c>
      <c r="M6" s="817">
        <f t="shared" ref="M6:M9" si="3">L6/K6</f>
        <v>0.29797979797979796</v>
      </c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</row>
    <row r="7" spans="1:41">
      <c r="A7" s="818" t="str">
        <f>B7&amp;C7</f>
        <v>piècesVentes de Gros</v>
      </c>
      <c r="B7" s="818" t="s">
        <v>2746</v>
      </c>
      <c r="C7" s="819" t="s">
        <v>1042</v>
      </c>
      <c r="D7" s="688"/>
      <c r="E7" s="820">
        <f>-SUMIFS(BV_Data_An_Cour!$O:$O,BV_Data_An_Cour!$X:$X,"Oui",BV_Data_An_Cour!$U:$U,$B7,BV_Data_An_Cour!$V:$V,$C7)</f>
        <v>67095.149999999994</v>
      </c>
      <c r="F7" s="821">
        <f t="array" ref="F7">+INDEX('Budget original'!$A$2:$AO$501,MATCH($A7,'Budget original'!$A$2:$A$501,0),MATCH(F$2,'Budget original'!$A$2:$AO$2,0))</f>
        <v>103200</v>
      </c>
      <c r="G7" s="822">
        <f t="shared" si="0"/>
        <v>-36104.850000000006</v>
      </c>
      <c r="H7" s="823">
        <f t="shared" si="1"/>
        <v>-0.34985319767441864</v>
      </c>
      <c r="I7" s="810"/>
      <c r="J7" s="820">
        <f>-SUMIFS(BV_Data_An_Cour!$P:$P,BV_Data_An_Cour!$X:$X,"Oui",BV_Data_An_Cour!$U:$U,$B7,BV_Data_An_Cour!$V:$V,$C7)</f>
        <v>593650.04</v>
      </c>
      <c r="K7" s="821">
        <f t="array" ref="K7">+SUMPRODUCT(('Budget original'!$A$8:$A$501=$A7)*('Budget original'!$C$3:$AO$3=N$2),'Budget original'!$C$8:$AO$501)</f>
        <v>874800</v>
      </c>
      <c r="L7" s="822">
        <f t="shared" si="2"/>
        <v>-281149.95999999996</v>
      </c>
      <c r="M7" s="823">
        <f t="shared" si="3"/>
        <v>-0.3213877000457247</v>
      </c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</row>
    <row r="8" spans="1:41">
      <c r="A8" s="818"/>
      <c r="B8" s="818"/>
      <c r="C8" s="739" t="s">
        <v>3114</v>
      </c>
      <c r="D8" s="688"/>
      <c r="E8" s="824">
        <f t="shared" ref="E8:F8" si="4">E7-E9</f>
        <v>51746.32</v>
      </c>
      <c r="F8" s="825">
        <f t="shared" si="4"/>
        <v>79108.78</v>
      </c>
      <c r="G8" s="820">
        <f t="shared" si="0"/>
        <v>-27362.46</v>
      </c>
      <c r="H8" s="826">
        <f t="shared" si="1"/>
        <v>-0.34588398405335036</v>
      </c>
      <c r="I8" s="810"/>
      <c r="J8" s="824">
        <f t="shared" ref="J8:K8" si="5">J7-J9</f>
        <v>457434.4</v>
      </c>
      <c r="K8" s="825">
        <f t="shared" si="5"/>
        <v>674069.25</v>
      </c>
      <c r="L8" s="820">
        <f t="shared" si="2"/>
        <v>-216634.84999999998</v>
      </c>
      <c r="M8" s="826">
        <f t="shared" si="3"/>
        <v>-0.32138367089138092</v>
      </c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</row>
    <row r="9" spans="1:41">
      <c r="A9" s="4"/>
      <c r="B9" s="4"/>
      <c r="C9" s="723" t="s">
        <v>1361</v>
      </c>
      <c r="D9" s="688"/>
      <c r="E9" s="827">
        <f t="shared" ref="E9:F9" si="6">E12+E11</f>
        <v>15348.829999999994</v>
      </c>
      <c r="F9" s="828">
        <f t="shared" si="6"/>
        <v>24091.22</v>
      </c>
      <c r="G9" s="827">
        <f t="shared" si="0"/>
        <v>-8742.3900000000067</v>
      </c>
      <c r="H9" s="826">
        <f t="shared" si="1"/>
        <v>-0.36288697708127715</v>
      </c>
      <c r="I9" s="810"/>
      <c r="J9" s="827">
        <f t="shared" ref="J9:K9" si="7">J12+J11</f>
        <v>136215.64000000001</v>
      </c>
      <c r="K9" s="828">
        <f t="shared" si="7"/>
        <v>200730.75</v>
      </c>
      <c r="L9" s="827">
        <f t="shared" si="2"/>
        <v>-64515.109999999986</v>
      </c>
      <c r="M9" s="826">
        <f t="shared" si="3"/>
        <v>-0.32140123025495587</v>
      </c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</row>
    <row r="10" spans="1:41">
      <c r="A10" s="818"/>
      <c r="B10" s="818"/>
      <c r="C10" s="739" t="s">
        <v>3115</v>
      </c>
      <c r="D10" s="688"/>
      <c r="E10" s="829">
        <f t="shared" ref="E10:F10" si="8">E9/E7</f>
        <v>0.22876213854503635</v>
      </c>
      <c r="F10" s="830">
        <f t="shared" si="8"/>
        <v>0.2334420542635659</v>
      </c>
      <c r="G10" s="829">
        <f t="shared" si="0"/>
        <v>-4.6799157185295481E-3</v>
      </c>
      <c r="H10" s="826"/>
      <c r="I10" s="810"/>
      <c r="J10" s="829">
        <f t="shared" ref="J10:K10" si="9">J9/J7</f>
        <v>0.22945444423788805</v>
      </c>
      <c r="K10" s="830">
        <f t="shared" si="9"/>
        <v>0.22945901920438957</v>
      </c>
      <c r="L10" s="829">
        <f t="shared" si="2"/>
        <v>-4.5749665015248908E-6</v>
      </c>
      <c r="M10" s="826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</row>
    <row r="11" spans="1:41">
      <c r="A11" s="818"/>
      <c r="B11" s="818"/>
      <c r="C11" s="831" t="s">
        <v>3116</v>
      </c>
      <c r="D11" s="688"/>
      <c r="E11" s="822">
        <f>SUMIFS(BV_Data_An_Cour!$O:$O,BV_Data_An_Cour!$W:$W,$D$2,BV_Data_An_Cour!L:L,C31)</f>
        <v>2393.35</v>
      </c>
      <c r="F11" s="832">
        <f>SUMIF($A$37:$A$48,"X",$G$37:$G$48)</f>
        <v>3451.22</v>
      </c>
      <c r="G11" s="822">
        <f t="shared" si="0"/>
        <v>-1057.8699999999999</v>
      </c>
      <c r="H11" s="823">
        <f t="shared" ref="H11:H12" si="10">G11/F11</f>
        <v>-0.30652059271793741</v>
      </c>
      <c r="I11" s="810"/>
      <c r="J11" s="822">
        <f>SUMIFS(BV_Data_An_Cour!$P:$P,BV_Data_An_Cour!$W:$W,$L$2,BV_Data_An_Cour!T:T,C31)</f>
        <v>28713.84</v>
      </c>
      <c r="K11" s="832">
        <f>SUMIF($B$37:$B$48,"X",$G$37:$G$48)</f>
        <v>25770.75</v>
      </c>
      <c r="L11" s="822">
        <f t="shared" si="2"/>
        <v>2943.09</v>
      </c>
      <c r="M11" s="823">
        <f t="shared" ref="M11:M12" si="11">L11/K11</f>
        <v>0.11420272983906173</v>
      </c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</row>
    <row r="12" spans="1:41">
      <c r="A12" s="833" t="s">
        <v>1042</v>
      </c>
      <c r="B12" s="818" t="s">
        <v>2746</v>
      </c>
      <c r="C12" s="723" t="s">
        <v>3117</v>
      </c>
      <c r="D12" s="688"/>
      <c r="E12" s="827">
        <f>-SUMIFS(BV_Data_An_Cour!$O:$O,BV_Data_An_Cour!$U:$U,$B12,BV_Data_An_Cour!$V:$V,$A12,BV_Data_An_Cour!$W:$W,$D$2)</f>
        <v>12955.479999999994</v>
      </c>
      <c r="F12" s="828">
        <f t="array" ref="F12">+INDEX('Budget original'!$A$2:$AO$501,MATCH(B12&amp;$A12,'Budget original'!$A$2:$A$501,0),MATCH(G$2,'Budget original'!$A$2:$AO$2,0))</f>
        <v>20640</v>
      </c>
      <c r="G12" s="827">
        <f t="shared" si="0"/>
        <v>-7684.5200000000059</v>
      </c>
      <c r="H12" s="826">
        <f t="shared" si="10"/>
        <v>-0.37231201550387627</v>
      </c>
      <c r="I12" s="810"/>
      <c r="J12" s="827">
        <f>-SUMIFS(BV_Data_An_Cour!$P:$P,BV_Data_An_Cour!$U:$U,$B12,BV_Data_An_Cour!$V:$V,$A12,BV_Data_An_Cour!$W:$W,$D$2)</f>
        <v>107501.80000000002</v>
      </c>
      <c r="K12" s="828">
        <f t="array" ref="K12">+SUMPRODUCT(('Budget original'!$A$8:$A$501=B12&amp;$A12)*('Budget original'!$C$3:$AO$3=O$2),'Budget original'!$C$8:$AO$501)</f>
        <v>174960</v>
      </c>
      <c r="L12" s="827">
        <f t="shared" si="2"/>
        <v>-67458.199999999983</v>
      </c>
      <c r="M12" s="826">
        <f t="shared" si="11"/>
        <v>-0.38556355738454495</v>
      </c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</row>
    <row r="13" spans="1:41">
      <c r="A13" s="4"/>
      <c r="B13" s="4"/>
      <c r="C13" s="739" t="s">
        <v>404</v>
      </c>
      <c r="D13" s="688"/>
      <c r="E13" s="829">
        <f t="shared" ref="E13:F13" si="12">(E12)/E7</f>
        <v>0.19309115487483067</v>
      </c>
      <c r="F13" s="830">
        <f t="shared" si="12"/>
        <v>0.2</v>
      </c>
      <c r="G13" s="834">
        <f t="shared" si="0"/>
        <v>-6.9088451251693439E-3</v>
      </c>
      <c r="H13" s="835"/>
      <c r="I13" s="810"/>
      <c r="J13" s="829">
        <f t="shared" ref="J13:K13" si="13">(J12)/J7</f>
        <v>0.1810861496783526</v>
      </c>
      <c r="K13" s="830">
        <f t="shared" si="13"/>
        <v>0.2</v>
      </c>
      <c r="L13" s="834">
        <f t="shared" si="2"/>
        <v>-1.8913850321647413E-2</v>
      </c>
      <c r="M13" s="835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</row>
    <row r="14" spans="1:41">
      <c r="A14" s="4"/>
      <c r="B14" s="4"/>
      <c r="C14" s="831" t="s">
        <v>3118</v>
      </c>
      <c r="D14" s="688"/>
      <c r="E14" s="822">
        <f>SUMIFS(BV_Data_An_Cour!$O:$O,BV_Data_An_Cour!$W:$W,$D$2,BV_Data_An_Cour!L:L,C33)</f>
        <v>0</v>
      </c>
      <c r="F14" s="832">
        <f>SUMIF(A37:A48,"X",F37:F48)*$G$33</f>
        <v>550</v>
      </c>
      <c r="G14" s="820">
        <f t="shared" si="0"/>
        <v>-550</v>
      </c>
      <c r="H14" s="826">
        <f t="shared" ref="H14:H15" si="14">G14/F14</f>
        <v>-1</v>
      </c>
      <c r="I14" s="810"/>
      <c r="J14" s="822">
        <f>SUMIFS(BV_Data_An_Cour!$P:$P,BV_Data_An_Cour!$W:$W,$L$2,BV_Data_An_Cour!T:T,C33)</f>
        <v>0</v>
      </c>
      <c r="K14" s="832">
        <f>SUMIF(B37:B48,"X",F37:F48)*$G$33</f>
        <v>4950</v>
      </c>
      <c r="L14" s="820">
        <f t="shared" si="2"/>
        <v>-4950</v>
      </c>
      <c r="M14" s="826">
        <f t="shared" ref="M14:M15" si="15">L14/K14</f>
        <v>-1</v>
      </c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</row>
    <row r="15" spans="1:41">
      <c r="A15" s="4"/>
      <c r="B15" s="4"/>
      <c r="C15" s="723" t="s">
        <v>2996</v>
      </c>
      <c r="D15" s="688"/>
      <c r="E15" s="827">
        <f t="shared" ref="E15:F15" si="16">E12-E14</f>
        <v>12955.479999999994</v>
      </c>
      <c r="F15" s="828">
        <f t="shared" si="16"/>
        <v>20090</v>
      </c>
      <c r="G15" s="827">
        <f t="shared" si="0"/>
        <v>-7134.5200000000059</v>
      </c>
      <c r="H15" s="826">
        <f t="shared" si="14"/>
        <v>-0.35512792434046819</v>
      </c>
      <c r="I15" s="810"/>
      <c r="J15" s="827">
        <f t="shared" ref="J15:K15" si="17">J12-J14</f>
        <v>107501.80000000002</v>
      </c>
      <c r="K15" s="828">
        <f t="shared" si="17"/>
        <v>170010</v>
      </c>
      <c r="L15" s="827">
        <f t="shared" si="2"/>
        <v>-62508.199999999983</v>
      </c>
      <c r="M15" s="826">
        <f t="shared" si="15"/>
        <v>-0.36767366625492609</v>
      </c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</row>
    <row r="16" spans="1:41">
      <c r="A16" s="4"/>
      <c r="B16" s="4"/>
      <c r="C16" s="760" t="s">
        <v>3119</v>
      </c>
      <c r="D16" s="836"/>
      <c r="E16" s="834">
        <f t="shared" ref="E16:F16" si="18">E15/E7</f>
        <v>0.19309115487483067</v>
      </c>
      <c r="F16" s="837">
        <f t="shared" si="18"/>
        <v>0.19467054263565892</v>
      </c>
      <c r="G16" s="834">
        <f t="shared" si="0"/>
        <v>-1.5793877608282492E-3</v>
      </c>
      <c r="H16" s="837"/>
      <c r="I16" s="810"/>
      <c r="J16" s="834">
        <f t="shared" ref="J16:K16" si="19">J15/J7</f>
        <v>0.1810861496783526</v>
      </c>
      <c r="K16" s="837">
        <f t="shared" si="19"/>
        <v>0.19434156378600823</v>
      </c>
      <c r="L16" s="834">
        <f t="shared" si="2"/>
        <v>-1.3255414107655628E-2</v>
      </c>
      <c r="M16" s="838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</row>
    <row r="17" spans="1:41">
      <c r="A17" s="4"/>
      <c r="B17" s="4"/>
      <c r="C17" s="839"/>
      <c r="D17" s="4"/>
      <c r="E17" s="810"/>
      <c r="F17" s="810"/>
      <c r="G17" s="24"/>
      <c r="H17" s="810"/>
      <c r="I17" s="810"/>
      <c r="J17" s="810"/>
      <c r="K17" s="24"/>
      <c r="L17" s="810"/>
      <c r="M17" s="810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</row>
    <row r="18" spans="1:41">
      <c r="A18" s="4"/>
      <c r="B18" s="4"/>
      <c r="C18" s="4"/>
      <c r="D18" s="4"/>
      <c r="E18" s="888" t="str">
        <f>CONCATENATE("Pièces Wholesale $ / livraison ",Parametres!B3," ",Parametres!B4)</f>
        <v>Pièces Wholesale $ / livraison Septembre 2026</v>
      </c>
      <c r="F18" s="885"/>
      <c r="G18" s="885"/>
      <c r="H18" s="886"/>
      <c r="I18" s="810"/>
      <c r="J18" s="889" t="str">
        <f>CONCATENATE("Pièces Wholesale AAD $ / livraison ",Parametres!B4)</f>
        <v>Pièces Wholesale AAD $ / livraison 2026</v>
      </c>
      <c r="K18" s="885"/>
      <c r="L18" s="885"/>
      <c r="M18" s="886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</row>
    <row r="19" spans="1:41">
      <c r="A19" s="4"/>
      <c r="B19" s="4"/>
      <c r="C19" s="811"/>
      <c r="D19" s="675"/>
      <c r="E19" s="812" t="s">
        <v>3109</v>
      </c>
      <c r="F19" s="813" t="s">
        <v>3110</v>
      </c>
      <c r="G19" s="812" t="s">
        <v>3111</v>
      </c>
      <c r="H19" s="813" t="s">
        <v>3112</v>
      </c>
      <c r="I19" s="810"/>
      <c r="J19" s="812" t="s">
        <v>3109</v>
      </c>
      <c r="K19" s="813" t="s">
        <v>3110</v>
      </c>
      <c r="L19" s="812" t="s">
        <v>3111</v>
      </c>
      <c r="M19" s="813" t="s">
        <v>3112</v>
      </c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</row>
    <row r="20" spans="1:41">
      <c r="A20" s="4"/>
      <c r="B20" s="4"/>
      <c r="C20" s="819" t="s">
        <v>1042</v>
      </c>
      <c r="D20" s="688"/>
      <c r="E20" s="820">
        <f t="shared" ref="E20:F20" si="20">E7/E$6</f>
        <v>2580.582692307692</v>
      </c>
      <c r="F20" s="821">
        <f t="shared" si="20"/>
        <v>4690.909090909091</v>
      </c>
      <c r="G20" s="822">
        <f t="shared" ref="G20:G26" si="21">E20-F20</f>
        <v>-2110.326398601399</v>
      </c>
      <c r="H20" s="823">
        <f t="shared" ref="H20:H26" si="22">G20/F20</f>
        <v>-0.44987578264758504</v>
      </c>
      <c r="I20" s="810"/>
      <c r="J20" s="820">
        <f t="shared" ref="J20:K20" si="23">J7/J$6</f>
        <v>2309.9223346303502</v>
      </c>
      <c r="K20" s="821">
        <f t="shared" si="23"/>
        <v>4418.181818181818</v>
      </c>
      <c r="L20" s="822">
        <f t="shared" ref="L20:L26" si="24">J20-K20</f>
        <v>-2108.2594835514678</v>
      </c>
      <c r="M20" s="823">
        <f t="shared" ref="M20:M26" si="25">L20/K20</f>
        <v>-0.47717807240876847</v>
      </c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</row>
    <row r="21" spans="1:41" ht="15.75" customHeight="1">
      <c r="A21" s="4"/>
      <c r="B21" s="4"/>
      <c r="C21" s="739" t="s">
        <v>3114</v>
      </c>
      <c r="D21" s="688"/>
      <c r="E21" s="824">
        <f t="shared" ref="E21:F21" si="26">E8/E$6</f>
        <v>1990.2430769230768</v>
      </c>
      <c r="F21" s="825">
        <f t="shared" si="26"/>
        <v>3595.8536363636363</v>
      </c>
      <c r="G21" s="820">
        <f t="shared" si="21"/>
        <v>-1605.6105594405594</v>
      </c>
      <c r="H21" s="826">
        <f t="shared" si="22"/>
        <v>-0.44651721727591182</v>
      </c>
      <c r="I21" s="810"/>
      <c r="J21" s="824">
        <f t="shared" ref="J21:K21" si="27">J8/J$6</f>
        <v>1779.9003891050584</v>
      </c>
      <c r="K21" s="825">
        <f t="shared" si="27"/>
        <v>3404.3901515151515</v>
      </c>
      <c r="L21" s="820">
        <f t="shared" si="24"/>
        <v>-1624.4897624100931</v>
      </c>
      <c r="M21" s="826">
        <f t="shared" si="25"/>
        <v>-0.47717496823538302</v>
      </c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</row>
    <row r="22" spans="1:41" ht="15.75" customHeight="1">
      <c r="A22" s="4"/>
      <c r="B22" s="4"/>
      <c r="C22" s="723" t="s">
        <v>1361</v>
      </c>
      <c r="D22" s="688"/>
      <c r="E22" s="827">
        <f t="shared" ref="E22:F22" si="28">E9/E$6</f>
        <v>590.33961538461517</v>
      </c>
      <c r="F22" s="828">
        <f t="shared" si="28"/>
        <v>1095.0554545454545</v>
      </c>
      <c r="G22" s="827">
        <f t="shared" si="21"/>
        <v>-504.71583916083932</v>
      </c>
      <c r="H22" s="826">
        <f t="shared" si="22"/>
        <v>-0.46090436522261907</v>
      </c>
      <c r="I22" s="810"/>
      <c r="J22" s="827">
        <f t="shared" ref="J22:K22" si="29">J9/J$6</f>
        <v>530.02194552529193</v>
      </c>
      <c r="K22" s="828">
        <f t="shared" si="29"/>
        <v>1013.7916666666666</v>
      </c>
      <c r="L22" s="827">
        <f t="shared" si="24"/>
        <v>-483.7697211413747</v>
      </c>
      <c r="M22" s="826">
        <f t="shared" si="25"/>
        <v>-0.47718849646101652</v>
      </c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</row>
    <row r="23" spans="1:41" ht="15.75" customHeight="1">
      <c r="A23" s="4"/>
      <c r="B23" s="4"/>
      <c r="C23" s="831" t="s">
        <v>3116</v>
      </c>
      <c r="D23" s="688"/>
      <c r="E23" s="822">
        <f t="shared" ref="E23:F23" si="30">E11/E$6</f>
        <v>92.051923076923075</v>
      </c>
      <c r="F23" s="832">
        <f t="shared" si="30"/>
        <v>156.87363636363636</v>
      </c>
      <c r="G23" s="822">
        <f t="shared" si="21"/>
        <v>-64.82171328671329</v>
      </c>
      <c r="H23" s="823">
        <f t="shared" si="22"/>
        <v>-0.41320973229979324</v>
      </c>
      <c r="I23" s="810"/>
      <c r="J23" s="822">
        <f t="shared" ref="J23:K23" si="31">J11/J$6</f>
        <v>111.72700389105059</v>
      </c>
      <c r="K23" s="832">
        <f t="shared" si="31"/>
        <v>130.15530303030303</v>
      </c>
      <c r="L23" s="822">
        <f t="shared" si="24"/>
        <v>-18.428299139252445</v>
      </c>
      <c r="M23" s="823">
        <f t="shared" si="25"/>
        <v>-0.1415870019138746</v>
      </c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</row>
    <row r="24" spans="1:41" ht="15.75" customHeight="1">
      <c r="A24" s="4"/>
      <c r="B24" s="4"/>
      <c r="C24" s="723" t="s">
        <v>3117</v>
      </c>
      <c r="D24" s="688"/>
      <c r="E24" s="827">
        <f t="shared" ref="E24:F24" si="32">E12/E$6</f>
        <v>498.28769230769205</v>
      </c>
      <c r="F24" s="828">
        <f t="shared" si="32"/>
        <v>938.18181818181813</v>
      </c>
      <c r="G24" s="840">
        <f t="shared" si="21"/>
        <v>-439.89412587412608</v>
      </c>
      <c r="H24" s="835">
        <f t="shared" si="22"/>
        <v>-0.46887939773404913</v>
      </c>
      <c r="I24" s="810"/>
      <c r="J24" s="827">
        <f t="shared" ref="J24:K24" si="33">J12/J$6</f>
        <v>418.2949416342413</v>
      </c>
      <c r="K24" s="828">
        <f t="shared" si="33"/>
        <v>883.63636363636363</v>
      </c>
      <c r="L24" s="840">
        <f t="shared" si="24"/>
        <v>-465.34142200212233</v>
      </c>
      <c r="M24" s="835">
        <f t="shared" si="25"/>
        <v>-0.52662095082544713</v>
      </c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</row>
    <row r="25" spans="1:41" ht="15.75" customHeight="1">
      <c r="A25" s="4"/>
      <c r="B25" s="4"/>
      <c r="C25" s="831" t="s">
        <v>3118</v>
      </c>
      <c r="D25" s="688"/>
      <c r="E25" s="841">
        <f t="shared" ref="E25:F25" si="34">E14/E$6</f>
        <v>0</v>
      </c>
      <c r="F25" s="832">
        <f t="shared" si="34"/>
        <v>25</v>
      </c>
      <c r="G25" s="820">
        <f t="shared" si="21"/>
        <v>-25</v>
      </c>
      <c r="H25" s="826">
        <f t="shared" si="22"/>
        <v>-1</v>
      </c>
      <c r="I25" s="810"/>
      <c r="J25" s="822">
        <f t="shared" ref="J25:K25" si="35">J14/J$6</f>
        <v>0</v>
      </c>
      <c r="K25" s="832">
        <f t="shared" si="35"/>
        <v>25</v>
      </c>
      <c r="L25" s="820">
        <f t="shared" si="24"/>
        <v>-25</v>
      </c>
      <c r="M25" s="826">
        <f t="shared" si="25"/>
        <v>-1</v>
      </c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</row>
    <row r="26" spans="1:41" ht="15.75" customHeight="1">
      <c r="A26" s="4"/>
      <c r="B26" s="4"/>
      <c r="C26" s="842" t="s">
        <v>2996</v>
      </c>
      <c r="D26" s="688"/>
      <c r="E26" s="840">
        <f t="shared" ref="E26:F26" si="36">E15/E$6</f>
        <v>498.28769230769205</v>
      </c>
      <c r="F26" s="843">
        <f t="shared" si="36"/>
        <v>913.18181818181813</v>
      </c>
      <c r="G26" s="840">
        <f t="shared" si="21"/>
        <v>-414.89412587412608</v>
      </c>
      <c r="H26" s="835">
        <f t="shared" si="22"/>
        <v>-0.45433901290347306</v>
      </c>
      <c r="I26" s="810"/>
      <c r="J26" s="840">
        <f t="shared" ref="J26:K26" si="37">J15/J$6</f>
        <v>418.2949416342413</v>
      </c>
      <c r="K26" s="843">
        <f t="shared" si="37"/>
        <v>858.63636363636363</v>
      </c>
      <c r="L26" s="840">
        <f t="shared" si="24"/>
        <v>-440.34142200212233</v>
      </c>
      <c r="M26" s="835">
        <f t="shared" si="25"/>
        <v>-0.51283807750379518</v>
      </c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</row>
    <row r="27" spans="1:41" ht="15.75" customHeight="1">
      <c r="A27" s="4"/>
      <c r="B27" s="4"/>
      <c r="C27" s="839"/>
      <c r="D27" s="4"/>
      <c r="E27" s="810"/>
      <c r="F27" s="810"/>
      <c r="G27" s="24"/>
      <c r="H27" s="810"/>
      <c r="I27" s="810"/>
      <c r="J27" s="810"/>
      <c r="K27" s="24"/>
      <c r="L27" s="810"/>
      <c r="M27" s="810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</row>
    <row r="28" spans="1:41" ht="15.75" customHeight="1">
      <c r="A28" s="4"/>
      <c r="B28" s="4"/>
      <c r="C28" s="4"/>
      <c r="D28" s="4"/>
      <c r="E28" s="810"/>
      <c r="F28" s="810"/>
      <c r="G28" s="810"/>
      <c r="H28" s="810"/>
      <c r="I28" s="810"/>
      <c r="J28" s="810"/>
      <c r="K28" s="810"/>
      <c r="L28" s="810"/>
      <c r="M28" s="810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</row>
    <row r="29" spans="1:41" ht="15.75" customHeight="1">
      <c r="A29" s="4"/>
      <c r="B29" s="4"/>
      <c r="C29" s="844" t="s">
        <v>3120</v>
      </c>
      <c r="D29" s="4"/>
      <c r="E29" s="810"/>
      <c r="F29" s="810"/>
      <c r="G29" s="810"/>
      <c r="H29" s="810"/>
      <c r="I29" s="810"/>
      <c r="J29" s="810"/>
      <c r="K29" s="810"/>
      <c r="L29" s="810"/>
      <c r="M29" s="810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</row>
    <row r="30" spans="1:41" ht="15.75" customHeight="1">
      <c r="A30" s="4"/>
      <c r="B30" s="4"/>
      <c r="C30" s="845" t="s">
        <v>3121</v>
      </c>
      <c r="D30" s="4"/>
      <c r="E30" s="1" t="s">
        <v>3122</v>
      </c>
      <c r="F30" s="435"/>
      <c r="G30" s="846">
        <f>SUMIF(A37:A48,"X",E37:E48)*$G$33-E14</f>
        <v>650</v>
      </c>
      <c r="H30" s="847" t="s">
        <v>3123</v>
      </c>
      <c r="I30" s="810"/>
      <c r="J30" s="810"/>
      <c r="K30" s="810"/>
      <c r="L30" s="810"/>
      <c r="M30" s="810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</row>
    <row r="31" spans="1:41" ht="15.75" customHeight="1">
      <c r="A31" s="4"/>
      <c r="B31" s="4"/>
      <c r="C31" s="848" t="s">
        <v>1858</v>
      </c>
      <c r="D31" s="4"/>
      <c r="E31" s="1" t="s">
        <v>3124</v>
      </c>
      <c r="F31" s="435"/>
      <c r="G31" s="846">
        <f>SUMIF(B37:B48,"X",E37:E48)*$G$33-J14</f>
        <v>6425</v>
      </c>
      <c r="H31" s="847" t="s">
        <v>3123</v>
      </c>
      <c r="I31" s="810"/>
      <c r="J31" s="810"/>
      <c r="K31" s="810"/>
      <c r="L31" s="810"/>
      <c r="M31" s="810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</row>
    <row r="32" spans="1:41" ht="15.75" customHeight="1">
      <c r="A32" s="4"/>
      <c r="B32" s="4"/>
      <c r="C32" s="845" t="s">
        <v>3125</v>
      </c>
      <c r="D32" s="4"/>
      <c r="E32" s="810"/>
      <c r="F32" s="810"/>
      <c r="G32" s="810"/>
      <c r="H32" s="810"/>
      <c r="I32" s="810"/>
      <c r="J32" s="810"/>
      <c r="K32" s="810"/>
      <c r="L32" s="810"/>
      <c r="M32" s="810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</row>
    <row r="33" spans="1:41" ht="15.75" customHeight="1">
      <c r="A33" s="4"/>
      <c r="B33" s="4"/>
      <c r="C33" s="848" t="s">
        <v>2944</v>
      </c>
      <c r="D33" s="4"/>
      <c r="E33" s="890" t="s">
        <v>3126</v>
      </c>
      <c r="F33" s="872"/>
      <c r="G33" s="849">
        <v>25</v>
      </c>
      <c r="H33" s="810"/>
      <c r="I33" s="810"/>
      <c r="J33" s="810"/>
      <c r="K33" s="810"/>
      <c r="L33" s="810"/>
      <c r="M33" s="810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</row>
    <row r="34" spans="1:41" ht="15.75" customHeight="1">
      <c r="A34" s="4"/>
      <c r="B34" s="4"/>
      <c r="C34" s="4"/>
      <c r="D34" s="4"/>
      <c r="E34" s="810"/>
      <c r="F34" s="810"/>
      <c r="G34" s="810"/>
      <c r="H34" s="810"/>
      <c r="I34" s="810"/>
      <c r="J34" s="810"/>
      <c r="K34" s="810"/>
      <c r="L34" s="810"/>
      <c r="M34" s="810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</row>
    <row r="35" spans="1:41" ht="15.75" customHeight="1">
      <c r="A35" s="4"/>
      <c r="B35" s="4"/>
      <c r="C35" s="4"/>
      <c r="D35" s="4"/>
      <c r="E35" s="891" t="s">
        <v>3127</v>
      </c>
      <c r="F35" s="886"/>
      <c r="G35" s="810"/>
      <c r="H35" s="810"/>
      <c r="I35" s="810"/>
      <c r="J35" s="810"/>
      <c r="K35" s="810"/>
      <c r="L35" s="810"/>
      <c r="M35" s="810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</row>
    <row r="36" spans="1:41" ht="46.5" customHeight="1">
      <c r="A36" s="850" t="s">
        <v>12</v>
      </c>
      <c r="B36" s="850" t="s">
        <v>16</v>
      </c>
      <c r="C36" s="851" t="s">
        <v>12</v>
      </c>
      <c r="D36" s="435"/>
      <c r="E36" s="852" t="s">
        <v>3109</v>
      </c>
      <c r="F36" s="852" t="s">
        <v>3128</v>
      </c>
      <c r="G36" s="853" t="s">
        <v>3129</v>
      </c>
      <c r="H36" s="4" t="str">
        <f>+IF(Parametres!$B$3=H$38,"X","")</f>
        <v/>
      </c>
      <c r="I36" s="810" t="str">
        <f>+IF(Parametres!$B$3=I$38,"X","")</f>
        <v/>
      </c>
      <c r="J36" s="810" t="str">
        <f>+IF(Parametres!$B$3=J$38,"X","")</f>
        <v/>
      </c>
      <c r="K36" s="810" t="str">
        <f>+IF(Parametres!$B$3=K$38,"X","")</f>
        <v/>
      </c>
      <c r="L36" s="810" t="str">
        <f>+IF(Parametres!$B$3=L$38,"X","")</f>
        <v/>
      </c>
      <c r="M36" s="810" t="str">
        <f>+IF(Parametres!$B$3=M$38,"X","")</f>
        <v/>
      </c>
      <c r="N36" s="810" t="str">
        <f>+IF(Parametres!$B$3=N$38,"X","")</f>
        <v/>
      </c>
      <c r="O36" s="810" t="str">
        <f>+IF(Parametres!$B$3=O$38,"X","")</f>
        <v/>
      </c>
      <c r="P36" s="810" t="str">
        <f>+IF(Parametres!$B$3=P$38,"X","")</f>
        <v/>
      </c>
      <c r="Q36" s="810" t="str">
        <f>+IF(Parametres!$B$3=Q$38,"X","")</f>
        <v/>
      </c>
      <c r="R36" s="4" t="str">
        <f>+IF(Parametres!$B$3=R$38,"X","")</f>
        <v/>
      </c>
      <c r="S36" s="4" t="str">
        <f>+IF(Parametres!$B$3=S$38,"X","")</f>
        <v/>
      </c>
      <c r="T36" s="4"/>
      <c r="U36" s="4" t="str">
        <f>+IF(Parametres!$B$3=N$7,"X","")</f>
        <v/>
      </c>
      <c r="V36" s="4" t="str">
        <f>+IF(Parametres!$B$3=N$7,"O","")</f>
        <v/>
      </c>
      <c r="W36" s="4" t="str">
        <f>+IF(Parametres!$B$3=N$7,"U","")</f>
        <v/>
      </c>
      <c r="X36" s="4" t="str">
        <f>+IF(Parametres!$B$3=Q$7,"X","")</f>
        <v/>
      </c>
      <c r="Y36" s="4" t="str">
        <f>+IF(Parametres!$B$3=Q$7,"O","")</f>
        <v/>
      </c>
      <c r="Z36" s="4" t="str">
        <f>+IF(Parametres!$B$3=Q$7,"U","")</f>
        <v/>
      </c>
      <c r="AA36" s="4" t="str">
        <f>+IF(Parametres!$B$3=T$7,"X","")</f>
        <v/>
      </c>
      <c r="AB36" s="4" t="str">
        <f>+IF(Parametres!$B$3=T$7,"O","")</f>
        <v/>
      </c>
      <c r="AC36" s="4" t="str">
        <f>+IF(Parametres!$B$3=T$7,"U","")</f>
        <v/>
      </c>
      <c r="AD36" s="4" t="str">
        <f>+IF(Parametres!$B$3=W$7,"X","")</f>
        <v/>
      </c>
      <c r="AE36" s="4" t="str">
        <f>+IF(Parametres!$B$3=W$7,"O","")</f>
        <v/>
      </c>
      <c r="AF36" s="4" t="str">
        <f>+IF(Parametres!$B$3=W$7,"U","")</f>
        <v/>
      </c>
      <c r="AG36" s="4" t="str">
        <f>+IF(Parametres!$B$3=Z$7,"X","")</f>
        <v/>
      </c>
      <c r="AH36" s="4" t="str">
        <f>+IF(Parametres!$B$3=Z$7,"O","")</f>
        <v/>
      </c>
      <c r="AI36" s="4" t="str">
        <f>+IF(Parametres!$B$3=Z$7,"U","")</f>
        <v/>
      </c>
      <c r="AJ36" s="4" t="str">
        <f>+IF(Parametres!$B$3=AC$7,"X","")</f>
        <v/>
      </c>
      <c r="AK36" s="4" t="str">
        <f>+IF(Parametres!$B$3=AC$7,"O","")</f>
        <v/>
      </c>
      <c r="AL36" s="4" t="str">
        <f>+IF(Parametres!$B$3=AC$7,"U","")</f>
        <v/>
      </c>
      <c r="AM36" s="4" t="str">
        <f>+IF(Parametres!$B$3=AF$7,"X","")</f>
        <v/>
      </c>
      <c r="AN36" s="4" t="str">
        <f>+IF(Parametres!$B$3=AF$7,"O","")</f>
        <v/>
      </c>
      <c r="AO36" s="4" t="str">
        <f>+IF(Parametres!$B$3=AF$7,"U","")</f>
        <v/>
      </c>
    </row>
    <row r="37" spans="1:41" ht="15.75" customHeight="1">
      <c r="A37" s="430" t="str">
        <f>+IF(Parametres!$B$3=$C37,"X","")</f>
        <v/>
      </c>
      <c r="B37" s="430" t="str">
        <f>+IF(VLOOKUP($C37,Parametres!$K$3:$N$14,4,0)="X","X","")</f>
        <v>X</v>
      </c>
      <c r="C37" s="854" t="s">
        <v>30</v>
      </c>
      <c r="D37" s="4"/>
      <c r="E37" s="855">
        <v>14</v>
      </c>
      <c r="F37" s="855">
        <v>22</v>
      </c>
      <c r="G37" s="855">
        <v>2662.04</v>
      </c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</row>
    <row r="38" spans="1:41" ht="15.75" customHeight="1">
      <c r="A38" s="430" t="str">
        <f>+IF(Parametres!$B$3=$C38,"X","")</f>
        <v/>
      </c>
      <c r="B38" s="430" t="str">
        <f>+IF(VLOOKUP($C38,Parametres!$K$3:$N$14,4,0)="X","X","")</f>
        <v>X</v>
      </c>
      <c r="C38" s="856" t="s">
        <v>37</v>
      </c>
      <c r="D38" s="4"/>
      <c r="E38" s="855">
        <v>34</v>
      </c>
      <c r="F38" s="855">
        <v>22</v>
      </c>
      <c r="G38" s="855">
        <v>2686.35</v>
      </c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</row>
    <row r="39" spans="1:41" ht="15.75" customHeight="1">
      <c r="A39" s="4" t="str">
        <f>+IF(Parametres!$B$3=$C39,"X","")</f>
        <v/>
      </c>
      <c r="B39" s="4" t="str">
        <f>+IF(VLOOKUP($C39,Parametres!$K$3:$N$14,4,0)="X","X","")</f>
        <v>X</v>
      </c>
      <c r="C39" s="856" t="s">
        <v>38</v>
      </c>
      <c r="D39" s="4"/>
      <c r="E39" s="855">
        <v>30</v>
      </c>
      <c r="F39" s="855">
        <v>22</v>
      </c>
      <c r="G39" s="855">
        <v>3119.76</v>
      </c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</row>
    <row r="40" spans="1:41" ht="15.75" customHeight="1">
      <c r="A40" s="4" t="str">
        <f>+IF(Parametres!$B$3=$C40,"X","")</f>
        <v/>
      </c>
      <c r="B40" s="4" t="str">
        <f>+IF(VLOOKUP($C40,Parametres!$K$3:$N$14,4,0)="X","X","")</f>
        <v>X</v>
      </c>
      <c r="C40" s="856" t="s">
        <v>45</v>
      </c>
      <c r="D40" s="4"/>
      <c r="E40" s="855">
        <v>37</v>
      </c>
      <c r="F40" s="855">
        <v>22</v>
      </c>
      <c r="G40" s="855">
        <v>2194.1999999999998</v>
      </c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</row>
    <row r="41" spans="1:41" ht="15.75" customHeight="1">
      <c r="A41" s="4" t="str">
        <f>+IF(Parametres!$B$3=$C41,"X","")</f>
        <v/>
      </c>
      <c r="B41" s="4" t="str">
        <f>+IF(VLOOKUP($C41,Parametres!$K$3:$N$14,4,0)="X","X","")</f>
        <v>X</v>
      </c>
      <c r="C41" s="856" t="s">
        <v>48</v>
      </c>
      <c r="D41" s="4"/>
      <c r="E41" s="855">
        <v>32</v>
      </c>
      <c r="F41" s="855">
        <v>22</v>
      </c>
      <c r="G41" s="855">
        <v>3569.08</v>
      </c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</row>
    <row r="42" spans="1:41" ht="15.75" customHeight="1">
      <c r="A42" s="4" t="str">
        <f>+IF(Parametres!$B$3=$C42,"X","")</f>
        <v/>
      </c>
      <c r="B42" s="4" t="str">
        <f>+IF(VLOOKUP($C42,Parametres!$K$3:$N$14,4,0)="X","X","")</f>
        <v>X</v>
      </c>
      <c r="C42" s="856" t="s">
        <v>53</v>
      </c>
      <c r="D42" s="4"/>
      <c r="E42" s="855">
        <v>27</v>
      </c>
      <c r="F42" s="855">
        <v>22</v>
      </c>
      <c r="G42" s="855">
        <v>2969.14</v>
      </c>
      <c r="H42" s="810"/>
      <c r="I42" s="810"/>
      <c r="J42" s="810"/>
      <c r="K42" s="810"/>
      <c r="L42" s="810"/>
      <c r="M42" s="810"/>
      <c r="N42" s="810"/>
      <c r="O42" s="810"/>
      <c r="P42" s="810"/>
      <c r="Q42" s="810"/>
      <c r="R42" s="435"/>
      <c r="S42" s="435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</row>
    <row r="43" spans="1:41" ht="15.75" customHeight="1">
      <c r="A43" s="4" t="str">
        <f>+IF(Parametres!$B$3=$C43,"X","")</f>
        <v/>
      </c>
      <c r="B43" s="4" t="str">
        <f>+IF(VLOOKUP($C43,Parametres!$K$3:$N$14,4,0)="X","X","")</f>
        <v>X</v>
      </c>
      <c r="C43" s="856" t="s">
        <v>58</v>
      </c>
      <c r="D43" s="4"/>
      <c r="E43" s="855">
        <v>30</v>
      </c>
      <c r="F43" s="855">
        <v>22</v>
      </c>
      <c r="G43" s="855">
        <v>2322.39</v>
      </c>
      <c r="H43" s="810"/>
      <c r="I43" s="810"/>
      <c r="J43" s="810"/>
      <c r="K43" s="810"/>
      <c r="L43" s="810"/>
      <c r="M43" s="810"/>
      <c r="N43" s="810"/>
      <c r="O43" s="810"/>
      <c r="P43" s="810"/>
      <c r="Q43" s="810"/>
      <c r="R43" s="435"/>
      <c r="S43" s="435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</row>
    <row r="44" spans="1:41" ht="15.75" customHeight="1">
      <c r="A44" s="4" t="str">
        <f>+IF(Parametres!$B$3=$C44,"X","")</f>
        <v/>
      </c>
      <c r="B44" s="4" t="str">
        <f>+IF(VLOOKUP($C44,Parametres!$K$3:$N$14,4,0)="X","X","")</f>
        <v>X</v>
      </c>
      <c r="C44" s="856" t="s">
        <v>66</v>
      </c>
      <c r="D44" s="4"/>
      <c r="E44" s="855">
        <v>27</v>
      </c>
      <c r="F44" s="855">
        <v>22</v>
      </c>
      <c r="G44" s="855">
        <v>2796.57</v>
      </c>
      <c r="H44" s="435"/>
      <c r="I44" s="846"/>
      <c r="J44" s="810"/>
      <c r="K44" s="810"/>
      <c r="L44" s="810"/>
      <c r="M44" s="810"/>
      <c r="N44" s="810"/>
      <c r="O44" s="810"/>
      <c r="P44" s="810"/>
      <c r="Q44" s="810"/>
      <c r="R44" s="435"/>
      <c r="S44" s="435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</row>
    <row r="45" spans="1:41" ht="15.75" customHeight="1">
      <c r="A45" s="4" t="str">
        <f>+IF(Parametres!$B$3=$C45,"X","")</f>
        <v>X</v>
      </c>
      <c r="B45" s="4" t="str">
        <f>+IF(VLOOKUP($C45,Parametres!$K$3:$N$14,4,0)="X","X","")</f>
        <v>X</v>
      </c>
      <c r="C45" s="856" t="s">
        <v>18</v>
      </c>
      <c r="D45" s="4"/>
      <c r="E45" s="855">
        <v>26</v>
      </c>
      <c r="F45" s="855">
        <v>22</v>
      </c>
      <c r="G45" s="855">
        <v>3451.22</v>
      </c>
      <c r="H45" s="435"/>
      <c r="I45" s="846"/>
      <c r="J45" s="810"/>
      <c r="K45" s="810"/>
      <c r="L45" s="810"/>
      <c r="M45" s="810"/>
      <c r="N45" s="810"/>
      <c r="O45" s="810"/>
      <c r="P45" s="810"/>
      <c r="Q45" s="810"/>
      <c r="R45" s="435"/>
      <c r="S45" s="435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</row>
    <row r="46" spans="1:41" ht="18" customHeight="1">
      <c r="A46" s="4" t="str">
        <f>+IF(Parametres!$B$3=$C46,"X","")</f>
        <v/>
      </c>
      <c r="B46" s="4" t="str">
        <f>+IF(VLOOKUP($C46,Parametres!$K$3:$N$14,4,0)="X","X","")</f>
        <v/>
      </c>
      <c r="C46" s="856" t="s">
        <v>75</v>
      </c>
      <c r="D46" s="4"/>
      <c r="E46" s="855">
        <v>22</v>
      </c>
      <c r="F46" s="855">
        <v>22</v>
      </c>
      <c r="G46" s="855">
        <v>2901.53</v>
      </c>
      <c r="H46" s="435"/>
      <c r="I46" s="846"/>
      <c r="J46" s="810"/>
      <c r="K46" s="810"/>
      <c r="L46" s="810"/>
      <c r="M46" s="810"/>
      <c r="N46" s="810"/>
      <c r="O46" s="810"/>
      <c r="P46" s="810"/>
      <c r="Q46" s="810"/>
      <c r="R46" s="435"/>
      <c r="S46" s="435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</row>
    <row r="47" spans="1:41" ht="15.75" customHeight="1">
      <c r="A47" s="4" t="str">
        <f>+IF(Parametres!$B$3=$C47,"X","")</f>
        <v/>
      </c>
      <c r="B47" s="4" t="str">
        <f>+IF(VLOOKUP($C47,Parametres!$K$3:$N$14,4,0)="X","X","")</f>
        <v/>
      </c>
      <c r="C47" s="857" t="s">
        <v>82</v>
      </c>
      <c r="D47" s="4"/>
      <c r="E47" s="855">
        <v>22</v>
      </c>
      <c r="F47" s="855">
        <v>22</v>
      </c>
      <c r="G47" s="855">
        <v>2924.65</v>
      </c>
      <c r="H47" s="810"/>
      <c r="I47" s="810"/>
      <c r="J47" s="810"/>
      <c r="K47" s="810"/>
      <c r="L47" s="810"/>
      <c r="M47" s="810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</row>
    <row r="48" spans="1:41" ht="15.75" customHeight="1">
      <c r="A48" s="4" t="str">
        <f>+IF(Parametres!$B$3=$C48,"X","")</f>
        <v/>
      </c>
      <c r="B48" s="4" t="str">
        <f>+IF(VLOOKUP($C48,Parametres!$K$3:$N$14,4,0)="X","X","")</f>
        <v/>
      </c>
      <c r="C48" s="858" t="s">
        <v>85</v>
      </c>
      <c r="D48" s="4"/>
      <c r="E48" s="859"/>
      <c r="F48" s="855">
        <v>22</v>
      </c>
      <c r="G48" s="859">
        <v>2943.06</v>
      </c>
      <c r="H48" s="810"/>
      <c r="I48" s="810"/>
      <c r="J48" s="810"/>
      <c r="K48" s="810"/>
      <c r="L48" s="810"/>
      <c r="M48" s="810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</row>
    <row r="49" spans="1:41" ht="15.75" customHeight="1">
      <c r="A49" s="4"/>
      <c r="B49" s="4"/>
      <c r="C49" s="4"/>
      <c r="D49" s="4"/>
      <c r="E49" s="810"/>
      <c r="F49" s="810"/>
      <c r="G49" s="810"/>
      <c r="H49" s="810"/>
      <c r="I49" s="810"/>
      <c r="J49" s="810"/>
      <c r="K49" s="810"/>
      <c r="L49" s="810"/>
      <c r="M49" s="810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</row>
    <row r="50" spans="1:41" ht="15.75" customHeight="1">
      <c r="A50" s="4"/>
      <c r="B50" s="4"/>
      <c r="C50" s="4"/>
      <c r="D50" s="4"/>
      <c r="E50" s="810"/>
      <c r="F50" s="810"/>
      <c r="G50" s="810"/>
      <c r="H50" s="810"/>
      <c r="I50" s="810"/>
      <c r="J50" s="810"/>
      <c r="K50" s="810"/>
      <c r="L50" s="810"/>
      <c r="M50" s="810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</row>
    <row r="51" spans="1:41" ht="15.75" customHeight="1">
      <c r="A51" s="4"/>
      <c r="B51" s="4"/>
      <c r="C51" s="4"/>
      <c r="D51" s="4"/>
      <c r="E51" s="810"/>
      <c r="F51" s="810"/>
      <c r="G51" s="810"/>
      <c r="H51" s="810"/>
      <c r="I51" s="810"/>
      <c r="J51" s="810"/>
      <c r="K51" s="810"/>
      <c r="L51" s="810"/>
      <c r="M51" s="810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</row>
    <row r="52" spans="1:41" ht="28.5" customHeight="1">
      <c r="A52" s="4"/>
      <c r="B52" s="4"/>
      <c r="C52" s="4"/>
      <c r="D52" s="4"/>
      <c r="E52" s="810"/>
      <c r="F52" s="810"/>
      <c r="G52" s="810"/>
      <c r="H52" s="810"/>
      <c r="I52" s="810"/>
      <c r="J52" s="810"/>
      <c r="K52" s="810"/>
      <c r="L52" s="810"/>
      <c r="M52" s="810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</row>
    <row r="53" spans="1:41" ht="15.75" customHeight="1">
      <c r="A53" s="4"/>
      <c r="B53" s="4"/>
      <c r="C53" s="4"/>
      <c r="D53" s="4"/>
      <c r="E53" s="810"/>
      <c r="F53" s="810"/>
      <c r="G53" s="810"/>
      <c r="H53" s="810"/>
      <c r="I53" s="810"/>
      <c r="J53" s="810"/>
      <c r="K53" s="810"/>
      <c r="L53" s="810"/>
      <c r="M53" s="810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</row>
    <row r="54" spans="1:41" ht="15.75" customHeight="1">
      <c r="A54" s="4"/>
      <c r="B54" s="4"/>
      <c r="C54" s="4"/>
      <c r="D54" s="4"/>
      <c r="E54" s="810"/>
      <c r="F54" s="810"/>
      <c r="G54" s="810"/>
      <c r="H54" s="810"/>
      <c r="I54" s="810"/>
      <c r="J54" s="810"/>
      <c r="K54" s="810"/>
      <c r="L54" s="810"/>
      <c r="M54" s="810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</row>
    <row r="55" spans="1:41" ht="15.75" customHeight="1">
      <c r="A55" s="4"/>
      <c r="B55" s="4"/>
      <c r="C55" s="4"/>
      <c r="D55" s="4"/>
      <c r="E55" s="810"/>
      <c r="F55" s="810"/>
      <c r="G55" s="810"/>
      <c r="H55" s="810"/>
      <c r="I55" s="810"/>
      <c r="J55" s="810"/>
      <c r="K55" s="810"/>
      <c r="L55" s="810"/>
      <c r="M55" s="810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</row>
    <row r="56" spans="1:41" ht="15.75" customHeight="1">
      <c r="A56" s="4"/>
      <c r="B56" s="4"/>
      <c r="C56" s="4"/>
      <c r="D56" s="4"/>
      <c r="E56" s="810"/>
      <c r="F56" s="810"/>
      <c r="G56" s="810"/>
      <c r="H56" s="810"/>
      <c r="I56" s="810"/>
      <c r="J56" s="810"/>
      <c r="K56" s="810"/>
      <c r="L56" s="810"/>
      <c r="M56" s="810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</row>
    <row r="57" spans="1:41" ht="15.75" customHeight="1">
      <c r="A57" s="4"/>
      <c r="B57" s="4"/>
      <c r="C57" s="4"/>
      <c r="D57" s="4"/>
      <c r="E57" s="810"/>
      <c r="F57" s="810"/>
      <c r="G57" s="810"/>
      <c r="H57" s="810"/>
      <c r="I57" s="810"/>
      <c r="J57" s="810"/>
      <c r="K57" s="810"/>
      <c r="L57" s="810"/>
      <c r="M57" s="810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</row>
    <row r="58" spans="1:41" ht="15.75" customHeight="1">
      <c r="A58" s="4"/>
      <c r="B58" s="4"/>
      <c r="C58" s="4"/>
      <c r="D58" s="4"/>
      <c r="E58" s="810"/>
      <c r="F58" s="810"/>
      <c r="G58" s="810"/>
      <c r="H58" s="810"/>
      <c r="I58" s="810"/>
      <c r="J58" s="810"/>
      <c r="K58" s="810"/>
      <c r="L58" s="810"/>
      <c r="M58" s="810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</row>
    <row r="59" spans="1:41" ht="15.75" customHeight="1">
      <c r="A59" s="4"/>
      <c r="B59" s="4"/>
      <c r="C59" s="4"/>
      <c r="D59" s="4"/>
      <c r="E59" s="810"/>
      <c r="F59" s="810"/>
      <c r="G59" s="810"/>
      <c r="H59" s="810"/>
      <c r="I59" s="810"/>
      <c r="J59" s="810"/>
      <c r="K59" s="810"/>
      <c r="L59" s="810"/>
      <c r="M59" s="810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</row>
    <row r="60" spans="1:41" ht="15.75" customHeight="1">
      <c r="A60" s="4"/>
      <c r="B60" s="4"/>
      <c r="C60" s="4"/>
      <c r="D60" s="4"/>
      <c r="E60" s="810"/>
      <c r="F60" s="810"/>
      <c r="G60" s="810"/>
      <c r="H60" s="810"/>
      <c r="I60" s="810"/>
      <c r="J60" s="810"/>
      <c r="K60" s="810"/>
      <c r="L60" s="810"/>
      <c r="M60" s="810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</row>
    <row r="61" spans="1:41" ht="15.75" customHeight="1">
      <c r="A61" s="4"/>
      <c r="B61" s="4"/>
      <c r="C61" s="4"/>
      <c r="D61" s="4"/>
      <c r="E61" s="810"/>
      <c r="F61" s="810"/>
      <c r="G61" s="810"/>
      <c r="H61" s="810"/>
      <c r="I61" s="810"/>
      <c r="J61" s="810"/>
      <c r="K61" s="810"/>
      <c r="L61" s="810"/>
      <c r="M61" s="810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</row>
    <row r="62" spans="1:41" ht="15.75" customHeight="1">
      <c r="A62" s="4"/>
      <c r="B62" s="4"/>
      <c r="C62" s="4"/>
      <c r="D62" s="4"/>
      <c r="E62" s="810"/>
      <c r="F62" s="810"/>
      <c r="G62" s="810"/>
      <c r="H62" s="810"/>
      <c r="I62" s="810"/>
      <c r="J62" s="810"/>
      <c r="K62" s="810"/>
      <c r="L62" s="810"/>
      <c r="M62" s="810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</row>
    <row r="63" spans="1:41" ht="15.75" customHeight="1">
      <c r="A63" s="4"/>
      <c r="B63" s="4"/>
      <c r="C63" s="4"/>
      <c r="D63" s="4"/>
      <c r="E63" s="810"/>
      <c r="F63" s="810"/>
      <c r="G63" s="810"/>
      <c r="H63" s="810"/>
      <c r="I63" s="810"/>
      <c r="J63" s="810"/>
      <c r="K63" s="810"/>
      <c r="L63" s="810"/>
      <c r="M63" s="810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</row>
    <row r="64" spans="1:41" ht="15.75" customHeight="1">
      <c r="A64" s="4"/>
      <c r="B64" s="4"/>
      <c r="C64" s="4"/>
      <c r="D64" s="4"/>
      <c r="E64" s="810"/>
      <c r="F64" s="810"/>
      <c r="G64" s="810"/>
      <c r="H64" s="810"/>
      <c r="I64" s="810"/>
      <c r="J64" s="810"/>
      <c r="K64" s="810"/>
      <c r="L64" s="810"/>
      <c r="M64" s="810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</row>
    <row r="65" spans="1:41" ht="15.75" customHeight="1">
      <c r="A65" s="4"/>
      <c r="B65" s="4"/>
      <c r="C65" s="4"/>
      <c r="D65" s="4"/>
      <c r="E65" s="810"/>
      <c r="F65" s="810"/>
      <c r="G65" s="810"/>
      <c r="H65" s="810"/>
      <c r="I65" s="810"/>
      <c r="J65" s="810"/>
      <c r="K65" s="810"/>
      <c r="L65" s="810"/>
      <c r="M65" s="810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</row>
    <row r="66" spans="1:41" ht="15.75" customHeight="1">
      <c r="A66" s="4"/>
      <c r="B66" s="4"/>
      <c r="C66" s="4"/>
      <c r="D66" s="4"/>
      <c r="E66" s="810"/>
      <c r="F66" s="810"/>
      <c r="G66" s="810"/>
      <c r="H66" s="810"/>
      <c r="I66" s="810"/>
      <c r="J66" s="810"/>
      <c r="K66" s="810"/>
      <c r="L66" s="810"/>
      <c r="M66" s="810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</row>
    <row r="67" spans="1:41" ht="15.75" customHeight="1">
      <c r="A67" s="4"/>
      <c r="B67" s="4"/>
      <c r="C67" s="4"/>
      <c r="D67" s="4"/>
      <c r="E67" s="810"/>
      <c r="F67" s="810"/>
      <c r="G67" s="810"/>
      <c r="H67" s="810"/>
      <c r="I67" s="810"/>
      <c r="J67" s="810"/>
      <c r="K67" s="810"/>
      <c r="L67" s="810"/>
      <c r="M67" s="810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</row>
    <row r="68" spans="1:41" ht="15.75" customHeight="1">
      <c r="A68" s="4"/>
      <c r="B68" s="4"/>
      <c r="C68" s="4"/>
      <c r="D68" s="4"/>
      <c r="E68" s="810"/>
      <c r="F68" s="810"/>
      <c r="G68" s="810"/>
      <c r="H68" s="810"/>
      <c r="I68" s="810"/>
      <c r="J68" s="810"/>
      <c r="K68" s="810"/>
      <c r="L68" s="810"/>
      <c r="M68" s="810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</row>
    <row r="69" spans="1:41" ht="15.75" customHeight="1">
      <c r="A69" s="4"/>
      <c r="B69" s="4"/>
      <c r="C69" s="4"/>
      <c r="D69" s="4"/>
      <c r="E69" s="810"/>
      <c r="F69" s="810"/>
      <c r="G69" s="810"/>
      <c r="H69" s="810"/>
      <c r="I69" s="810"/>
      <c r="J69" s="810"/>
      <c r="K69" s="810"/>
      <c r="L69" s="810"/>
      <c r="M69" s="810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</row>
    <row r="70" spans="1:41" ht="15.75" customHeight="1">
      <c r="A70" s="4"/>
      <c r="B70" s="4"/>
      <c r="C70" s="4"/>
      <c r="D70" s="4"/>
      <c r="E70" s="810"/>
      <c r="F70" s="810"/>
      <c r="G70" s="810"/>
      <c r="H70" s="810"/>
      <c r="I70" s="810"/>
      <c r="J70" s="810"/>
      <c r="K70" s="810"/>
      <c r="L70" s="810"/>
      <c r="M70" s="810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</row>
    <row r="71" spans="1:41" ht="15.75" customHeight="1">
      <c r="A71" s="4"/>
      <c r="B71" s="4"/>
      <c r="C71" s="4"/>
      <c r="D71" s="4"/>
      <c r="E71" s="810"/>
      <c r="F71" s="810"/>
      <c r="G71" s="810"/>
      <c r="H71" s="810"/>
      <c r="I71" s="810"/>
      <c r="J71" s="810"/>
      <c r="K71" s="810"/>
      <c r="L71" s="810"/>
      <c r="M71" s="810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</row>
    <row r="72" spans="1:41" ht="15.75" customHeight="1">
      <c r="A72" s="4"/>
      <c r="B72" s="4"/>
      <c r="C72" s="4"/>
      <c r="D72" s="4"/>
      <c r="E72" s="810"/>
      <c r="F72" s="810"/>
      <c r="G72" s="810"/>
      <c r="H72" s="810"/>
      <c r="I72" s="810"/>
      <c r="J72" s="810"/>
      <c r="K72" s="810"/>
      <c r="L72" s="810"/>
      <c r="M72" s="810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</row>
    <row r="73" spans="1:41" ht="15.75" customHeight="1">
      <c r="A73" s="4"/>
      <c r="B73" s="4"/>
      <c r="C73" s="4"/>
      <c r="D73" s="4"/>
      <c r="E73" s="810"/>
      <c r="F73" s="810"/>
      <c r="G73" s="810"/>
      <c r="H73" s="810"/>
      <c r="I73" s="810"/>
      <c r="J73" s="810"/>
      <c r="K73" s="810"/>
      <c r="L73" s="810"/>
      <c r="M73" s="810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</row>
    <row r="74" spans="1:41" ht="15.75" customHeight="1">
      <c r="A74" s="4"/>
      <c r="B74" s="4"/>
      <c r="C74" s="4"/>
      <c r="D74" s="4"/>
      <c r="E74" s="810"/>
      <c r="F74" s="810"/>
      <c r="G74" s="810"/>
      <c r="H74" s="810"/>
      <c r="I74" s="810"/>
      <c r="J74" s="810"/>
      <c r="K74" s="810"/>
      <c r="L74" s="810"/>
      <c r="M74" s="810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</row>
    <row r="75" spans="1:41" ht="15.75" customHeight="1">
      <c r="A75" s="4"/>
      <c r="B75" s="4"/>
      <c r="C75" s="4"/>
      <c r="D75" s="4"/>
      <c r="E75" s="810"/>
      <c r="F75" s="810"/>
      <c r="G75" s="810"/>
      <c r="H75" s="810"/>
      <c r="I75" s="810"/>
      <c r="J75" s="810"/>
      <c r="K75" s="810"/>
      <c r="L75" s="810"/>
      <c r="M75" s="810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</row>
    <row r="76" spans="1:41" ht="15.75" customHeight="1">
      <c r="A76" s="4"/>
      <c r="B76" s="4"/>
      <c r="C76" s="4"/>
      <c r="D76" s="4"/>
      <c r="E76" s="810"/>
      <c r="F76" s="810"/>
      <c r="G76" s="810"/>
      <c r="H76" s="810"/>
      <c r="I76" s="810"/>
      <c r="J76" s="810"/>
      <c r="K76" s="810"/>
      <c r="L76" s="810"/>
      <c r="M76" s="810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</row>
    <row r="77" spans="1:41" ht="15.75" customHeight="1">
      <c r="A77" s="4"/>
      <c r="B77" s="4"/>
      <c r="C77" s="4"/>
      <c r="D77" s="4"/>
      <c r="E77" s="810"/>
      <c r="F77" s="810"/>
      <c r="G77" s="810"/>
      <c r="H77" s="810"/>
      <c r="I77" s="810"/>
      <c r="J77" s="810"/>
      <c r="K77" s="810"/>
      <c r="L77" s="810"/>
      <c r="M77" s="810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</row>
    <row r="78" spans="1:41" ht="15.75" customHeight="1">
      <c r="A78" s="4"/>
      <c r="B78" s="4"/>
      <c r="C78" s="4"/>
      <c r="D78" s="4"/>
      <c r="E78" s="810"/>
      <c r="F78" s="810"/>
      <c r="G78" s="810"/>
      <c r="H78" s="810"/>
      <c r="I78" s="810"/>
      <c r="J78" s="810"/>
      <c r="K78" s="810"/>
      <c r="L78" s="810"/>
      <c r="M78" s="810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</row>
    <row r="79" spans="1:41" ht="15.75" customHeight="1">
      <c r="A79" s="4"/>
      <c r="B79" s="4"/>
      <c r="C79" s="4"/>
      <c r="D79" s="4"/>
      <c r="E79" s="810"/>
      <c r="F79" s="810"/>
      <c r="G79" s="810"/>
      <c r="H79" s="810"/>
      <c r="I79" s="810"/>
      <c r="J79" s="810"/>
      <c r="K79" s="810"/>
      <c r="L79" s="810"/>
      <c r="M79" s="810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</row>
    <row r="80" spans="1:41" ht="15.75" customHeight="1">
      <c r="A80" s="4"/>
      <c r="B80" s="4"/>
      <c r="C80" s="4"/>
      <c r="D80" s="4"/>
      <c r="E80" s="810"/>
      <c r="F80" s="810"/>
      <c r="G80" s="810"/>
      <c r="H80" s="810"/>
      <c r="I80" s="810"/>
      <c r="J80" s="810"/>
      <c r="K80" s="810"/>
      <c r="L80" s="810"/>
      <c r="M80" s="810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</row>
    <row r="81" spans="1:41" ht="15.75" customHeight="1">
      <c r="A81" s="4"/>
      <c r="B81" s="4"/>
      <c r="C81" s="4"/>
      <c r="D81" s="4"/>
      <c r="E81" s="810"/>
      <c r="F81" s="810"/>
      <c r="G81" s="810"/>
      <c r="H81" s="810"/>
      <c r="I81" s="810"/>
      <c r="J81" s="810"/>
      <c r="K81" s="810"/>
      <c r="L81" s="810"/>
      <c r="M81" s="810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</row>
    <row r="82" spans="1:41" ht="15.75" customHeight="1">
      <c r="A82" s="4"/>
      <c r="B82" s="4"/>
      <c r="C82" s="4"/>
      <c r="D82" s="4"/>
      <c r="E82" s="810"/>
      <c r="F82" s="810"/>
      <c r="G82" s="810"/>
      <c r="H82" s="810"/>
      <c r="I82" s="810"/>
      <c r="J82" s="810"/>
      <c r="K82" s="810"/>
      <c r="L82" s="810"/>
      <c r="M82" s="810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</row>
    <row r="83" spans="1:41" ht="15.75" customHeight="1">
      <c r="A83" s="4"/>
      <c r="B83" s="4"/>
      <c r="C83" s="4"/>
      <c r="D83" s="4"/>
      <c r="E83" s="810"/>
      <c r="F83" s="810"/>
      <c r="G83" s="810"/>
      <c r="H83" s="810"/>
      <c r="I83" s="810"/>
      <c r="J83" s="810"/>
      <c r="K83" s="810"/>
      <c r="L83" s="810"/>
      <c r="M83" s="810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</row>
    <row r="84" spans="1:41" ht="15.75" customHeight="1">
      <c r="A84" s="4"/>
      <c r="B84" s="4"/>
      <c r="C84" s="4"/>
      <c r="D84" s="4"/>
      <c r="E84" s="810"/>
      <c r="F84" s="810"/>
      <c r="G84" s="810"/>
      <c r="H84" s="810"/>
      <c r="I84" s="810"/>
      <c r="J84" s="810"/>
      <c r="K84" s="810"/>
      <c r="L84" s="810"/>
      <c r="M84" s="810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</row>
    <row r="85" spans="1:41" ht="15.75" customHeight="1">
      <c r="A85" s="4"/>
      <c r="B85" s="4"/>
      <c r="C85" s="4"/>
      <c r="D85" s="4"/>
      <c r="E85" s="810"/>
      <c r="F85" s="810"/>
      <c r="G85" s="810"/>
      <c r="H85" s="810"/>
      <c r="I85" s="810"/>
      <c r="J85" s="810"/>
      <c r="K85" s="810"/>
      <c r="L85" s="810"/>
      <c r="M85" s="810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</row>
    <row r="86" spans="1:41" ht="15.75" customHeight="1">
      <c r="A86" s="4"/>
      <c r="B86" s="4"/>
      <c r="C86" s="4"/>
      <c r="D86" s="4"/>
      <c r="E86" s="810"/>
      <c r="F86" s="810"/>
      <c r="G86" s="810"/>
      <c r="H86" s="810"/>
      <c r="I86" s="810"/>
      <c r="J86" s="810"/>
      <c r="K86" s="810"/>
      <c r="L86" s="810"/>
      <c r="M86" s="810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</row>
    <row r="87" spans="1:41" ht="15.75" customHeight="1">
      <c r="A87" s="4"/>
      <c r="B87" s="4"/>
      <c r="C87" s="4"/>
      <c r="D87" s="4"/>
      <c r="E87" s="810"/>
      <c r="F87" s="810"/>
      <c r="G87" s="810"/>
      <c r="H87" s="810"/>
      <c r="I87" s="810"/>
      <c r="J87" s="810"/>
      <c r="K87" s="810"/>
      <c r="L87" s="810"/>
      <c r="M87" s="810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</row>
    <row r="88" spans="1:41" ht="15.75" customHeight="1">
      <c r="A88" s="4"/>
      <c r="B88" s="4"/>
      <c r="C88" s="4"/>
      <c r="D88" s="4"/>
      <c r="E88" s="810"/>
      <c r="F88" s="810"/>
      <c r="G88" s="810"/>
      <c r="H88" s="810"/>
      <c r="I88" s="810"/>
      <c r="J88" s="810"/>
      <c r="K88" s="810"/>
      <c r="L88" s="810"/>
      <c r="M88" s="810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</row>
    <row r="89" spans="1:41" ht="15.75" customHeight="1">
      <c r="A89" s="4"/>
      <c r="B89" s="4"/>
      <c r="C89" s="4"/>
      <c r="D89" s="4"/>
      <c r="E89" s="810"/>
      <c r="F89" s="810"/>
      <c r="G89" s="810"/>
      <c r="H89" s="810"/>
      <c r="I89" s="810"/>
      <c r="J89" s="810"/>
      <c r="K89" s="810"/>
      <c r="L89" s="810"/>
      <c r="M89" s="810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</row>
    <row r="90" spans="1:41" ht="15.75" customHeight="1">
      <c r="A90" s="4"/>
      <c r="B90" s="4"/>
      <c r="C90" s="4"/>
      <c r="D90" s="4"/>
      <c r="E90" s="810"/>
      <c r="F90" s="810"/>
      <c r="G90" s="810"/>
      <c r="H90" s="810"/>
      <c r="I90" s="810"/>
      <c r="J90" s="810"/>
      <c r="K90" s="810"/>
      <c r="L90" s="810"/>
      <c r="M90" s="810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</row>
    <row r="91" spans="1:41" ht="15.75" customHeight="1">
      <c r="A91" s="4"/>
      <c r="B91" s="4"/>
      <c r="C91" s="4"/>
      <c r="D91" s="4"/>
      <c r="E91" s="810"/>
      <c r="F91" s="810"/>
      <c r="G91" s="810"/>
      <c r="H91" s="810"/>
      <c r="I91" s="810"/>
      <c r="J91" s="810"/>
      <c r="K91" s="810"/>
      <c r="L91" s="810"/>
      <c r="M91" s="810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</row>
    <row r="92" spans="1:41" ht="15.75" customHeight="1">
      <c r="A92" s="4"/>
      <c r="B92" s="4"/>
      <c r="C92" s="4"/>
      <c r="D92" s="4"/>
      <c r="E92" s="810"/>
      <c r="F92" s="810"/>
      <c r="G92" s="810"/>
      <c r="H92" s="810"/>
      <c r="I92" s="810"/>
      <c r="J92" s="810"/>
      <c r="K92" s="810"/>
      <c r="L92" s="810"/>
      <c r="M92" s="810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</row>
    <row r="93" spans="1:41" ht="15.75" customHeight="1">
      <c r="A93" s="4"/>
      <c r="B93" s="4"/>
      <c r="C93" s="4"/>
      <c r="D93" s="4"/>
      <c r="E93" s="810"/>
      <c r="F93" s="810"/>
      <c r="G93" s="810"/>
      <c r="H93" s="810"/>
      <c r="I93" s="810"/>
      <c r="J93" s="810"/>
      <c r="K93" s="810"/>
      <c r="L93" s="810"/>
      <c r="M93" s="810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</row>
    <row r="94" spans="1:41" ht="15.75" customHeight="1">
      <c r="A94" s="4"/>
      <c r="B94" s="4"/>
      <c r="C94" s="4"/>
      <c r="D94" s="4"/>
      <c r="E94" s="810"/>
      <c r="F94" s="810"/>
      <c r="G94" s="810"/>
      <c r="H94" s="810"/>
      <c r="I94" s="810"/>
      <c r="J94" s="810"/>
      <c r="K94" s="810"/>
      <c r="L94" s="810"/>
      <c r="M94" s="810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</row>
    <row r="95" spans="1:41" ht="15.75" customHeight="1">
      <c r="A95" s="4"/>
      <c r="B95" s="4"/>
      <c r="C95" s="4"/>
      <c r="D95" s="4"/>
      <c r="E95" s="810"/>
      <c r="F95" s="810"/>
      <c r="G95" s="810"/>
      <c r="H95" s="810"/>
      <c r="I95" s="810"/>
      <c r="J95" s="810"/>
      <c r="K95" s="810"/>
      <c r="L95" s="810"/>
      <c r="M95" s="810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</row>
    <row r="96" spans="1:41" ht="15.75" customHeight="1">
      <c r="A96" s="4"/>
      <c r="B96" s="4"/>
      <c r="C96" s="4"/>
      <c r="D96" s="4"/>
      <c r="E96" s="810"/>
      <c r="F96" s="810"/>
      <c r="G96" s="810"/>
      <c r="H96" s="810"/>
      <c r="I96" s="810"/>
      <c r="J96" s="810"/>
      <c r="K96" s="810"/>
      <c r="L96" s="810"/>
      <c r="M96" s="810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</row>
    <row r="97" spans="1:41" ht="15.75" customHeight="1">
      <c r="A97" s="4"/>
      <c r="B97" s="4"/>
      <c r="C97" s="4"/>
      <c r="D97" s="4"/>
      <c r="E97" s="810"/>
      <c r="F97" s="810"/>
      <c r="G97" s="810"/>
      <c r="H97" s="810"/>
      <c r="I97" s="810"/>
      <c r="J97" s="810"/>
      <c r="K97" s="810"/>
      <c r="L97" s="810"/>
      <c r="M97" s="810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</row>
    <row r="98" spans="1:41" ht="15.75" customHeight="1">
      <c r="A98" s="4"/>
      <c r="B98" s="4"/>
      <c r="C98" s="4"/>
      <c r="D98" s="4"/>
      <c r="E98" s="810"/>
      <c r="F98" s="810"/>
      <c r="G98" s="810"/>
      <c r="H98" s="810"/>
      <c r="I98" s="810"/>
      <c r="J98" s="810"/>
      <c r="K98" s="810"/>
      <c r="L98" s="810"/>
      <c r="M98" s="810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</row>
    <row r="99" spans="1:41" ht="15.75" customHeight="1">
      <c r="A99" s="4"/>
      <c r="B99" s="4"/>
      <c r="C99" s="4"/>
      <c r="D99" s="4"/>
      <c r="E99" s="810"/>
      <c r="F99" s="810"/>
      <c r="G99" s="810"/>
      <c r="H99" s="810"/>
      <c r="I99" s="810"/>
      <c r="J99" s="810"/>
      <c r="K99" s="810"/>
      <c r="L99" s="810"/>
      <c r="M99" s="810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</row>
    <row r="100" spans="1:41" ht="15.75" customHeight="1">
      <c r="A100" s="4"/>
      <c r="B100" s="4"/>
      <c r="C100" s="4"/>
      <c r="D100" s="4"/>
      <c r="E100" s="810"/>
      <c r="F100" s="810"/>
      <c r="G100" s="810"/>
      <c r="H100" s="810"/>
      <c r="I100" s="810"/>
      <c r="J100" s="810"/>
      <c r="K100" s="810"/>
      <c r="L100" s="810"/>
      <c r="M100" s="810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</row>
    <row r="101" spans="1:41" ht="15.75" customHeight="1">
      <c r="A101" s="4"/>
      <c r="B101" s="4"/>
      <c r="C101" s="4"/>
      <c r="D101" s="4"/>
      <c r="E101" s="810"/>
      <c r="F101" s="810"/>
      <c r="G101" s="810"/>
      <c r="H101" s="810"/>
      <c r="I101" s="810"/>
      <c r="J101" s="810"/>
      <c r="K101" s="810"/>
      <c r="L101" s="810"/>
      <c r="M101" s="810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</row>
    <row r="102" spans="1:41" ht="15.75" customHeight="1">
      <c r="A102" s="4"/>
      <c r="B102" s="4"/>
      <c r="C102" s="4"/>
      <c r="D102" s="4"/>
      <c r="E102" s="810"/>
      <c r="F102" s="810"/>
      <c r="G102" s="810"/>
      <c r="H102" s="810"/>
      <c r="I102" s="810"/>
      <c r="J102" s="810"/>
      <c r="K102" s="810"/>
      <c r="L102" s="810"/>
      <c r="M102" s="810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</row>
    <row r="103" spans="1:41" ht="15.75" customHeight="1">
      <c r="A103" s="4"/>
      <c r="B103" s="4"/>
      <c r="C103" s="4"/>
      <c r="D103" s="4"/>
      <c r="E103" s="810"/>
      <c r="F103" s="810"/>
      <c r="G103" s="810"/>
      <c r="H103" s="810"/>
      <c r="I103" s="810"/>
      <c r="J103" s="810"/>
      <c r="K103" s="810"/>
      <c r="L103" s="810"/>
      <c r="M103" s="810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</row>
    <row r="104" spans="1:41" ht="15.75" customHeight="1">
      <c r="A104" s="4"/>
      <c r="B104" s="4"/>
      <c r="C104" s="4"/>
      <c r="D104" s="4"/>
      <c r="E104" s="810"/>
      <c r="F104" s="810"/>
      <c r="G104" s="810"/>
      <c r="H104" s="810"/>
      <c r="I104" s="810"/>
      <c r="J104" s="810"/>
      <c r="K104" s="810"/>
      <c r="L104" s="810"/>
      <c r="M104" s="810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</row>
    <row r="105" spans="1:41" ht="15.75" customHeight="1">
      <c r="A105" s="4"/>
      <c r="B105" s="4"/>
      <c r="C105" s="4"/>
      <c r="D105" s="4"/>
      <c r="E105" s="810"/>
      <c r="F105" s="810"/>
      <c r="G105" s="810"/>
      <c r="H105" s="810"/>
      <c r="I105" s="810"/>
      <c r="J105" s="810"/>
      <c r="K105" s="810"/>
      <c r="L105" s="810"/>
      <c r="M105" s="810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</row>
    <row r="106" spans="1:41" ht="15.75" customHeight="1">
      <c r="A106" s="4"/>
      <c r="B106" s="4"/>
      <c r="C106" s="4"/>
      <c r="D106" s="4"/>
      <c r="E106" s="810"/>
      <c r="F106" s="810"/>
      <c r="G106" s="810"/>
      <c r="H106" s="810"/>
      <c r="I106" s="810"/>
      <c r="J106" s="810"/>
      <c r="K106" s="810"/>
      <c r="L106" s="810"/>
      <c r="M106" s="810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</row>
    <row r="107" spans="1:41" ht="15.75" customHeight="1">
      <c r="A107" s="4"/>
      <c r="B107" s="4"/>
      <c r="C107" s="4"/>
      <c r="D107" s="4"/>
      <c r="E107" s="810"/>
      <c r="F107" s="810"/>
      <c r="G107" s="810"/>
      <c r="H107" s="810"/>
      <c r="I107" s="810"/>
      <c r="J107" s="810"/>
      <c r="K107" s="810"/>
      <c r="L107" s="810"/>
      <c r="M107" s="810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</row>
    <row r="108" spans="1:41" ht="15.75" customHeight="1">
      <c r="A108" s="4"/>
      <c r="B108" s="4"/>
      <c r="C108" s="4"/>
      <c r="D108" s="4"/>
      <c r="E108" s="810"/>
      <c r="F108" s="810"/>
      <c r="G108" s="810"/>
      <c r="H108" s="810"/>
      <c r="I108" s="810"/>
      <c r="J108" s="810"/>
      <c r="K108" s="810"/>
      <c r="L108" s="810"/>
      <c r="M108" s="810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</row>
    <row r="109" spans="1:41" ht="15.75" customHeight="1">
      <c r="A109" s="4"/>
      <c r="B109" s="4"/>
      <c r="C109" s="4"/>
      <c r="D109" s="4"/>
      <c r="E109" s="810"/>
      <c r="F109" s="810"/>
      <c r="G109" s="810"/>
      <c r="H109" s="810"/>
      <c r="I109" s="810"/>
      <c r="J109" s="810"/>
      <c r="K109" s="810"/>
      <c r="L109" s="810"/>
      <c r="M109" s="810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</row>
    <row r="110" spans="1:41" ht="15.75" customHeight="1">
      <c r="A110" s="4"/>
      <c r="B110" s="4"/>
      <c r="C110" s="4"/>
      <c r="D110" s="4"/>
      <c r="E110" s="810"/>
      <c r="F110" s="810"/>
      <c r="G110" s="810"/>
      <c r="H110" s="810"/>
      <c r="I110" s="810"/>
      <c r="J110" s="810"/>
      <c r="K110" s="810"/>
      <c r="L110" s="810"/>
      <c r="M110" s="810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</row>
    <row r="111" spans="1:41" ht="15.75" customHeight="1">
      <c r="A111" s="4"/>
      <c r="B111" s="4"/>
      <c r="C111" s="4"/>
      <c r="D111" s="4"/>
      <c r="E111" s="810"/>
      <c r="F111" s="810"/>
      <c r="G111" s="810"/>
      <c r="H111" s="810"/>
      <c r="I111" s="810"/>
      <c r="J111" s="810"/>
      <c r="K111" s="810"/>
      <c r="L111" s="810"/>
      <c r="M111" s="810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</row>
    <row r="112" spans="1:41" ht="15.75" customHeight="1">
      <c r="A112" s="4"/>
      <c r="B112" s="4"/>
      <c r="C112" s="4"/>
      <c r="D112" s="4"/>
      <c r="E112" s="810"/>
      <c r="F112" s="810"/>
      <c r="G112" s="810"/>
      <c r="H112" s="810"/>
      <c r="I112" s="810"/>
      <c r="J112" s="810"/>
      <c r="K112" s="810"/>
      <c r="L112" s="810"/>
      <c r="M112" s="810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</row>
    <row r="113" spans="1:41" ht="15.75" customHeight="1">
      <c r="A113" s="4"/>
      <c r="B113" s="4"/>
      <c r="C113" s="4"/>
      <c r="D113" s="4"/>
      <c r="E113" s="810"/>
      <c r="F113" s="810"/>
      <c r="G113" s="810"/>
      <c r="H113" s="810"/>
      <c r="I113" s="810"/>
      <c r="J113" s="810"/>
      <c r="K113" s="810"/>
      <c r="L113" s="810"/>
      <c r="M113" s="810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</row>
    <row r="114" spans="1:41" ht="15.75" customHeight="1">
      <c r="A114" s="4"/>
      <c r="B114" s="4"/>
      <c r="C114" s="4"/>
      <c r="D114" s="4"/>
      <c r="E114" s="810"/>
      <c r="F114" s="810"/>
      <c r="G114" s="810"/>
      <c r="H114" s="810"/>
      <c r="I114" s="810"/>
      <c r="J114" s="810"/>
      <c r="K114" s="810"/>
      <c r="L114" s="810"/>
      <c r="M114" s="810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</row>
    <row r="115" spans="1:41" ht="15.75" customHeight="1">
      <c r="A115" s="4"/>
      <c r="B115" s="4"/>
      <c r="C115" s="4"/>
      <c r="D115" s="4"/>
      <c r="E115" s="810"/>
      <c r="F115" s="810"/>
      <c r="G115" s="810"/>
      <c r="H115" s="810"/>
      <c r="I115" s="810"/>
      <c r="J115" s="810"/>
      <c r="K115" s="810"/>
      <c r="L115" s="810"/>
      <c r="M115" s="810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</row>
    <row r="116" spans="1:41" ht="15.75" customHeight="1">
      <c r="A116" s="4"/>
      <c r="B116" s="4"/>
      <c r="C116" s="4"/>
      <c r="D116" s="4"/>
      <c r="E116" s="810"/>
      <c r="F116" s="810"/>
      <c r="G116" s="810"/>
      <c r="H116" s="810"/>
      <c r="I116" s="810"/>
      <c r="J116" s="810"/>
      <c r="K116" s="810"/>
      <c r="L116" s="810"/>
      <c r="M116" s="810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</row>
    <row r="117" spans="1:41" ht="15.75" customHeight="1">
      <c r="A117" s="4"/>
      <c r="B117" s="4"/>
      <c r="C117" s="4"/>
      <c r="D117" s="4"/>
      <c r="E117" s="810"/>
      <c r="F117" s="810"/>
      <c r="G117" s="810"/>
      <c r="H117" s="810"/>
      <c r="I117" s="810"/>
      <c r="J117" s="810"/>
      <c r="K117" s="810"/>
      <c r="L117" s="810"/>
      <c r="M117" s="810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</row>
    <row r="118" spans="1:41" ht="15.75" customHeight="1">
      <c r="A118" s="4"/>
      <c r="B118" s="4"/>
      <c r="C118" s="4"/>
      <c r="D118" s="4"/>
      <c r="E118" s="810"/>
      <c r="F118" s="810"/>
      <c r="G118" s="810"/>
      <c r="H118" s="810"/>
      <c r="I118" s="810"/>
      <c r="J118" s="810"/>
      <c r="K118" s="810"/>
      <c r="L118" s="810"/>
      <c r="M118" s="810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</row>
    <row r="119" spans="1:41" ht="15.75" customHeight="1">
      <c r="A119" s="4"/>
      <c r="B119" s="4"/>
      <c r="C119" s="4"/>
      <c r="D119" s="4"/>
      <c r="E119" s="810"/>
      <c r="F119" s="810"/>
      <c r="G119" s="810"/>
      <c r="H119" s="810"/>
      <c r="I119" s="810"/>
      <c r="J119" s="810"/>
      <c r="K119" s="810"/>
      <c r="L119" s="810"/>
      <c r="M119" s="810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</row>
    <row r="120" spans="1:41" ht="15.75" customHeight="1">
      <c r="A120" s="4"/>
      <c r="B120" s="4"/>
      <c r="C120" s="4"/>
      <c r="D120" s="4"/>
      <c r="E120" s="810"/>
      <c r="F120" s="810"/>
      <c r="G120" s="810"/>
      <c r="H120" s="810"/>
      <c r="I120" s="810"/>
      <c r="J120" s="810"/>
      <c r="K120" s="810"/>
      <c r="L120" s="810"/>
      <c r="M120" s="810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</row>
    <row r="121" spans="1:41" ht="15.75" customHeight="1">
      <c r="A121" s="4"/>
      <c r="B121" s="4"/>
      <c r="C121" s="4"/>
      <c r="D121" s="4"/>
      <c r="E121" s="810"/>
      <c r="F121" s="810"/>
      <c r="G121" s="810"/>
      <c r="H121" s="810"/>
      <c r="I121" s="810"/>
      <c r="J121" s="810"/>
      <c r="K121" s="810"/>
      <c r="L121" s="810"/>
      <c r="M121" s="810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</row>
    <row r="122" spans="1:41" ht="15.75" customHeight="1">
      <c r="A122" s="4"/>
      <c r="B122" s="4"/>
      <c r="C122" s="4"/>
      <c r="D122" s="4"/>
      <c r="E122" s="810"/>
      <c r="F122" s="810"/>
      <c r="G122" s="810"/>
      <c r="H122" s="810"/>
      <c r="I122" s="810"/>
      <c r="J122" s="810"/>
      <c r="K122" s="810"/>
      <c r="L122" s="810"/>
      <c r="M122" s="810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</row>
    <row r="123" spans="1:41" ht="15.75" customHeight="1">
      <c r="A123" s="4"/>
      <c r="B123" s="4"/>
      <c r="C123" s="4"/>
      <c r="D123" s="4"/>
      <c r="E123" s="810"/>
      <c r="F123" s="810"/>
      <c r="G123" s="810"/>
      <c r="H123" s="810"/>
      <c r="I123" s="810"/>
      <c r="J123" s="810"/>
      <c r="K123" s="810"/>
      <c r="L123" s="810"/>
      <c r="M123" s="810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</row>
    <row r="124" spans="1:41" ht="15.75" customHeight="1">
      <c r="A124" s="4"/>
      <c r="B124" s="4"/>
      <c r="C124" s="4"/>
      <c r="D124" s="4"/>
      <c r="E124" s="810"/>
      <c r="F124" s="810"/>
      <c r="G124" s="810"/>
      <c r="H124" s="810"/>
      <c r="I124" s="810"/>
      <c r="J124" s="810"/>
      <c r="K124" s="810"/>
      <c r="L124" s="810"/>
      <c r="M124" s="810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</row>
    <row r="125" spans="1:41" ht="15.75" customHeight="1">
      <c r="A125" s="4"/>
      <c r="B125" s="4"/>
      <c r="C125" s="4"/>
      <c r="D125" s="4"/>
      <c r="E125" s="810"/>
      <c r="F125" s="810"/>
      <c r="G125" s="810"/>
      <c r="H125" s="810"/>
      <c r="I125" s="810"/>
      <c r="J125" s="810"/>
      <c r="K125" s="810"/>
      <c r="L125" s="810"/>
      <c r="M125" s="810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</row>
    <row r="126" spans="1:41" ht="15.75" customHeight="1">
      <c r="A126" s="4"/>
      <c r="B126" s="4"/>
      <c r="C126" s="4"/>
      <c r="D126" s="4"/>
      <c r="E126" s="810"/>
      <c r="F126" s="810"/>
      <c r="G126" s="810"/>
      <c r="H126" s="810"/>
      <c r="I126" s="810"/>
      <c r="J126" s="810"/>
      <c r="K126" s="810"/>
      <c r="L126" s="810"/>
      <c r="M126" s="810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</row>
    <row r="127" spans="1:41" ht="15.75" customHeight="1">
      <c r="A127" s="4"/>
      <c r="B127" s="4"/>
      <c r="C127" s="4"/>
      <c r="D127" s="4"/>
      <c r="E127" s="810"/>
      <c r="F127" s="810"/>
      <c r="G127" s="810"/>
      <c r="H127" s="810"/>
      <c r="I127" s="810"/>
      <c r="J127" s="810"/>
      <c r="K127" s="810"/>
      <c r="L127" s="810"/>
      <c r="M127" s="810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</row>
    <row r="128" spans="1:41" ht="15.75" customHeight="1">
      <c r="A128" s="4"/>
      <c r="B128" s="4"/>
      <c r="C128" s="4"/>
      <c r="D128" s="4"/>
      <c r="E128" s="810"/>
      <c r="F128" s="810"/>
      <c r="G128" s="810"/>
      <c r="H128" s="810"/>
      <c r="I128" s="810"/>
      <c r="J128" s="810"/>
      <c r="K128" s="810"/>
      <c r="L128" s="810"/>
      <c r="M128" s="810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</row>
    <row r="129" spans="1:41" ht="15.75" customHeight="1">
      <c r="A129" s="4"/>
      <c r="B129" s="4"/>
      <c r="C129" s="4"/>
      <c r="D129" s="4"/>
      <c r="E129" s="810"/>
      <c r="F129" s="810"/>
      <c r="G129" s="810"/>
      <c r="H129" s="810"/>
      <c r="I129" s="810"/>
      <c r="J129" s="810"/>
      <c r="K129" s="810"/>
      <c r="L129" s="810"/>
      <c r="M129" s="810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</row>
    <row r="130" spans="1:41" ht="15.75" customHeight="1">
      <c r="A130" s="4"/>
      <c r="B130" s="4"/>
      <c r="C130" s="4"/>
      <c r="D130" s="4"/>
      <c r="E130" s="810"/>
      <c r="F130" s="810"/>
      <c r="G130" s="810"/>
      <c r="H130" s="810"/>
      <c r="I130" s="810"/>
      <c r="J130" s="810"/>
      <c r="K130" s="810"/>
      <c r="L130" s="810"/>
      <c r="M130" s="810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</row>
    <row r="131" spans="1:41" ht="15.75" customHeight="1">
      <c r="A131" s="4"/>
      <c r="B131" s="4"/>
      <c r="C131" s="4"/>
      <c r="D131" s="4"/>
      <c r="E131" s="810"/>
      <c r="F131" s="810"/>
      <c r="G131" s="810"/>
      <c r="H131" s="810"/>
      <c r="I131" s="810"/>
      <c r="J131" s="810"/>
      <c r="K131" s="810"/>
      <c r="L131" s="810"/>
      <c r="M131" s="810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</row>
    <row r="132" spans="1:41" ht="15.75" customHeight="1">
      <c r="A132" s="4"/>
      <c r="B132" s="4"/>
      <c r="C132" s="4"/>
      <c r="D132" s="4"/>
      <c r="E132" s="810"/>
      <c r="F132" s="810"/>
      <c r="G132" s="810"/>
      <c r="H132" s="810"/>
      <c r="I132" s="810"/>
      <c r="J132" s="810"/>
      <c r="K132" s="810"/>
      <c r="L132" s="810"/>
      <c r="M132" s="810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</row>
    <row r="133" spans="1:41" ht="15.75" customHeight="1">
      <c r="A133" s="4"/>
      <c r="B133" s="4"/>
      <c r="C133" s="4"/>
      <c r="D133" s="4"/>
      <c r="E133" s="810"/>
      <c r="F133" s="810"/>
      <c r="G133" s="810"/>
      <c r="H133" s="810"/>
      <c r="I133" s="810"/>
      <c r="J133" s="810"/>
      <c r="K133" s="810"/>
      <c r="L133" s="810"/>
      <c r="M133" s="810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</row>
    <row r="134" spans="1:41" ht="15.75" customHeight="1">
      <c r="A134" s="4"/>
      <c r="B134" s="4"/>
      <c r="C134" s="4"/>
      <c r="D134" s="4"/>
      <c r="E134" s="810"/>
      <c r="F134" s="810"/>
      <c r="G134" s="810"/>
      <c r="H134" s="810"/>
      <c r="I134" s="810"/>
      <c r="J134" s="810"/>
      <c r="K134" s="810"/>
      <c r="L134" s="810"/>
      <c r="M134" s="810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</row>
    <row r="135" spans="1:41" ht="15.75" customHeight="1">
      <c r="A135" s="4"/>
      <c r="B135" s="4"/>
      <c r="C135" s="4"/>
      <c r="D135" s="4"/>
      <c r="E135" s="810"/>
      <c r="F135" s="810"/>
      <c r="G135" s="810"/>
      <c r="H135" s="810"/>
      <c r="I135" s="810"/>
      <c r="J135" s="810"/>
      <c r="K135" s="810"/>
      <c r="L135" s="810"/>
      <c r="M135" s="810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</row>
    <row r="136" spans="1:41" ht="15.75" customHeight="1">
      <c r="A136" s="4"/>
      <c r="B136" s="4"/>
      <c r="C136" s="4"/>
      <c r="D136" s="4"/>
      <c r="E136" s="810"/>
      <c r="F136" s="810"/>
      <c r="G136" s="810"/>
      <c r="H136" s="810"/>
      <c r="I136" s="810"/>
      <c r="J136" s="810"/>
      <c r="K136" s="810"/>
      <c r="L136" s="810"/>
      <c r="M136" s="810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</row>
    <row r="137" spans="1:41" ht="15.75" customHeight="1">
      <c r="A137" s="4"/>
      <c r="B137" s="4"/>
      <c r="C137" s="4"/>
      <c r="D137" s="4"/>
      <c r="E137" s="810"/>
      <c r="F137" s="810"/>
      <c r="G137" s="810"/>
      <c r="H137" s="810"/>
      <c r="I137" s="810"/>
      <c r="J137" s="810"/>
      <c r="K137" s="810"/>
      <c r="L137" s="810"/>
      <c r="M137" s="810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</row>
    <row r="138" spans="1:41" ht="15.75" customHeight="1">
      <c r="A138" s="4"/>
      <c r="B138" s="4"/>
      <c r="C138" s="4"/>
      <c r="D138" s="4"/>
      <c r="E138" s="810"/>
      <c r="F138" s="810"/>
      <c r="G138" s="810"/>
      <c r="H138" s="810"/>
      <c r="I138" s="810"/>
      <c r="J138" s="810"/>
      <c r="K138" s="810"/>
      <c r="L138" s="810"/>
      <c r="M138" s="810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</row>
    <row r="139" spans="1:41" ht="15.75" customHeight="1">
      <c r="A139" s="4"/>
      <c r="B139" s="4"/>
      <c r="C139" s="4"/>
      <c r="D139" s="4"/>
      <c r="E139" s="810"/>
      <c r="F139" s="810"/>
      <c r="G139" s="810"/>
      <c r="H139" s="810"/>
      <c r="I139" s="810"/>
      <c r="J139" s="810"/>
      <c r="K139" s="810"/>
      <c r="L139" s="810"/>
      <c r="M139" s="810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</row>
    <row r="140" spans="1:41" ht="15.75" customHeight="1">
      <c r="A140" s="4"/>
      <c r="B140" s="4"/>
      <c r="C140" s="4"/>
      <c r="D140" s="4"/>
      <c r="E140" s="810"/>
      <c r="F140" s="810"/>
      <c r="G140" s="810"/>
      <c r="H140" s="810"/>
      <c r="I140" s="810"/>
      <c r="J140" s="810"/>
      <c r="K140" s="810"/>
      <c r="L140" s="810"/>
      <c r="M140" s="810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</row>
    <row r="141" spans="1:41" ht="15.75" customHeight="1">
      <c r="A141" s="4"/>
      <c r="B141" s="4"/>
      <c r="C141" s="4"/>
      <c r="D141" s="4"/>
      <c r="E141" s="810"/>
      <c r="F141" s="810"/>
      <c r="G141" s="810"/>
      <c r="H141" s="810"/>
      <c r="I141" s="810"/>
      <c r="J141" s="810"/>
      <c r="K141" s="810"/>
      <c r="L141" s="810"/>
      <c r="M141" s="810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</row>
    <row r="142" spans="1:41" ht="15.75" customHeight="1">
      <c r="A142" s="4"/>
      <c r="B142" s="4"/>
      <c r="C142" s="4"/>
      <c r="D142" s="4"/>
      <c r="E142" s="810"/>
      <c r="F142" s="810"/>
      <c r="G142" s="810"/>
      <c r="H142" s="810"/>
      <c r="I142" s="810"/>
      <c r="J142" s="810"/>
      <c r="K142" s="810"/>
      <c r="L142" s="810"/>
      <c r="M142" s="810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</row>
    <row r="143" spans="1:41" ht="15.75" customHeight="1">
      <c r="A143" s="4"/>
      <c r="B143" s="4"/>
      <c r="C143" s="4"/>
      <c r="D143" s="4"/>
      <c r="E143" s="810"/>
      <c r="F143" s="810"/>
      <c r="G143" s="810"/>
      <c r="H143" s="810"/>
      <c r="I143" s="810"/>
      <c r="J143" s="810"/>
      <c r="K143" s="810"/>
      <c r="L143" s="810"/>
      <c r="M143" s="810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</row>
    <row r="144" spans="1:41" ht="15.75" customHeight="1">
      <c r="A144" s="4"/>
      <c r="B144" s="4"/>
      <c r="C144" s="4"/>
      <c r="D144" s="4"/>
      <c r="E144" s="810"/>
      <c r="F144" s="810"/>
      <c r="G144" s="810"/>
      <c r="H144" s="810"/>
      <c r="I144" s="810"/>
      <c r="J144" s="810"/>
      <c r="K144" s="810"/>
      <c r="L144" s="810"/>
      <c r="M144" s="810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</row>
    <row r="145" spans="1:41" ht="15.75" customHeight="1">
      <c r="A145" s="4"/>
      <c r="B145" s="4"/>
      <c r="C145" s="4"/>
      <c r="D145" s="4"/>
      <c r="E145" s="810"/>
      <c r="F145" s="810"/>
      <c r="G145" s="810"/>
      <c r="H145" s="810"/>
      <c r="I145" s="810"/>
      <c r="J145" s="810"/>
      <c r="K145" s="810"/>
      <c r="L145" s="810"/>
      <c r="M145" s="810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</row>
    <row r="146" spans="1:41" ht="15.75" customHeight="1">
      <c r="A146" s="4"/>
      <c r="B146" s="4"/>
      <c r="C146" s="4"/>
      <c r="D146" s="4"/>
      <c r="E146" s="810"/>
      <c r="F146" s="810"/>
      <c r="G146" s="810"/>
      <c r="H146" s="810"/>
      <c r="I146" s="810"/>
      <c r="J146" s="810"/>
      <c r="K146" s="810"/>
      <c r="L146" s="810"/>
      <c r="M146" s="810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</row>
    <row r="147" spans="1:41" ht="15.75" customHeight="1">
      <c r="A147" s="4"/>
      <c r="B147" s="4"/>
      <c r="C147" s="4"/>
      <c r="D147" s="4"/>
      <c r="E147" s="810"/>
      <c r="F147" s="810"/>
      <c r="G147" s="810"/>
      <c r="H147" s="810"/>
      <c r="I147" s="810"/>
      <c r="J147" s="810"/>
      <c r="K147" s="810"/>
      <c r="L147" s="810"/>
      <c r="M147" s="810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</row>
    <row r="148" spans="1:41" ht="15.75" customHeight="1">
      <c r="A148" s="4"/>
      <c r="B148" s="4"/>
      <c r="C148" s="4"/>
      <c r="D148" s="4"/>
      <c r="E148" s="810"/>
      <c r="F148" s="810"/>
      <c r="G148" s="810"/>
      <c r="H148" s="810"/>
      <c r="I148" s="810"/>
      <c r="J148" s="810"/>
      <c r="K148" s="810"/>
      <c r="L148" s="810"/>
      <c r="M148" s="810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</row>
    <row r="149" spans="1:41" ht="15.75" customHeight="1">
      <c r="A149" s="4"/>
      <c r="B149" s="4"/>
      <c r="C149" s="4"/>
      <c r="D149" s="4"/>
      <c r="E149" s="810"/>
      <c r="F149" s="810"/>
      <c r="G149" s="810"/>
      <c r="H149" s="810"/>
      <c r="I149" s="810"/>
      <c r="J149" s="810"/>
      <c r="K149" s="810"/>
      <c r="L149" s="810"/>
      <c r="M149" s="810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</row>
    <row r="150" spans="1:41" ht="15.75" customHeight="1">
      <c r="A150" s="4"/>
      <c r="B150" s="4"/>
      <c r="C150" s="4"/>
      <c r="D150" s="4"/>
      <c r="E150" s="810"/>
      <c r="F150" s="810"/>
      <c r="G150" s="810"/>
      <c r="H150" s="810"/>
      <c r="I150" s="810"/>
      <c r="J150" s="810"/>
      <c r="K150" s="810"/>
      <c r="L150" s="810"/>
      <c r="M150" s="810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</row>
    <row r="151" spans="1:41" ht="15.75" customHeight="1">
      <c r="A151" s="4"/>
      <c r="B151" s="4"/>
      <c r="C151" s="4"/>
      <c r="D151" s="4"/>
      <c r="E151" s="810"/>
      <c r="F151" s="810"/>
      <c r="G151" s="810"/>
      <c r="H151" s="810"/>
      <c r="I151" s="810"/>
      <c r="J151" s="810"/>
      <c r="K151" s="810"/>
      <c r="L151" s="810"/>
      <c r="M151" s="810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</row>
    <row r="152" spans="1:41" ht="15.75" customHeight="1">
      <c r="A152" s="4"/>
      <c r="B152" s="4"/>
      <c r="C152" s="4"/>
      <c r="D152" s="4"/>
      <c r="E152" s="810"/>
      <c r="F152" s="810"/>
      <c r="G152" s="810"/>
      <c r="H152" s="810"/>
      <c r="I152" s="810"/>
      <c r="J152" s="810"/>
      <c r="K152" s="810"/>
      <c r="L152" s="810"/>
      <c r="M152" s="810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</row>
    <row r="153" spans="1:41" ht="15.75" customHeight="1">
      <c r="A153" s="4"/>
      <c r="B153" s="4"/>
      <c r="C153" s="4"/>
      <c r="D153" s="4"/>
      <c r="E153" s="810"/>
      <c r="F153" s="810"/>
      <c r="G153" s="810"/>
      <c r="H153" s="810"/>
      <c r="I153" s="810"/>
      <c r="J153" s="810"/>
      <c r="K153" s="810"/>
      <c r="L153" s="810"/>
      <c r="M153" s="810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</row>
    <row r="154" spans="1:41" ht="15.75" customHeight="1">
      <c r="A154" s="4"/>
      <c r="B154" s="4"/>
      <c r="C154" s="4"/>
      <c r="D154" s="4"/>
      <c r="E154" s="810"/>
      <c r="F154" s="810"/>
      <c r="G154" s="810"/>
      <c r="H154" s="810"/>
      <c r="I154" s="810"/>
      <c r="J154" s="810"/>
      <c r="K154" s="810"/>
      <c r="L154" s="810"/>
      <c r="M154" s="810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</row>
    <row r="155" spans="1:41" ht="15.75" customHeight="1">
      <c r="A155" s="4"/>
      <c r="B155" s="4"/>
      <c r="C155" s="4"/>
      <c r="D155" s="4"/>
      <c r="E155" s="810"/>
      <c r="F155" s="810"/>
      <c r="G155" s="810"/>
      <c r="H155" s="810"/>
      <c r="I155" s="810"/>
      <c r="J155" s="810"/>
      <c r="K155" s="810"/>
      <c r="L155" s="810"/>
      <c r="M155" s="810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</row>
    <row r="156" spans="1:41" ht="15.75" customHeight="1">
      <c r="A156" s="4"/>
      <c r="B156" s="4"/>
      <c r="C156" s="4"/>
      <c r="D156" s="4"/>
      <c r="E156" s="810"/>
      <c r="F156" s="810"/>
      <c r="G156" s="810"/>
      <c r="H156" s="810"/>
      <c r="I156" s="810"/>
      <c r="J156" s="810"/>
      <c r="K156" s="810"/>
      <c r="L156" s="810"/>
      <c r="M156" s="810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</row>
    <row r="157" spans="1:41" ht="15.75" customHeight="1">
      <c r="A157" s="4"/>
      <c r="B157" s="4"/>
      <c r="C157" s="4"/>
      <c r="D157" s="4"/>
      <c r="E157" s="810"/>
      <c r="F157" s="810"/>
      <c r="G157" s="810"/>
      <c r="H157" s="810"/>
      <c r="I157" s="810"/>
      <c r="J157" s="810"/>
      <c r="K157" s="810"/>
      <c r="L157" s="810"/>
      <c r="M157" s="810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</row>
    <row r="158" spans="1:41" ht="15.75" customHeight="1">
      <c r="A158" s="4"/>
      <c r="B158" s="4"/>
      <c r="C158" s="4"/>
      <c r="D158" s="4"/>
      <c r="E158" s="810"/>
      <c r="F158" s="810"/>
      <c r="G158" s="810"/>
      <c r="H158" s="810"/>
      <c r="I158" s="810"/>
      <c r="J158" s="810"/>
      <c r="K158" s="810"/>
      <c r="L158" s="810"/>
      <c r="M158" s="810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</row>
    <row r="159" spans="1:41" ht="15.75" customHeight="1">
      <c r="A159" s="4"/>
      <c r="B159" s="4"/>
      <c r="C159" s="4"/>
      <c r="D159" s="4"/>
      <c r="E159" s="810"/>
      <c r="F159" s="810"/>
      <c r="G159" s="810"/>
      <c r="H159" s="810"/>
      <c r="I159" s="810"/>
      <c r="J159" s="810"/>
      <c r="K159" s="810"/>
      <c r="L159" s="810"/>
      <c r="M159" s="810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</row>
    <row r="160" spans="1:41" ht="15.75" customHeight="1">
      <c r="A160" s="4"/>
      <c r="B160" s="4"/>
      <c r="C160" s="4"/>
      <c r="D160" s="4"/>
      <c r="E160" s="810"/>
      <c r="F160" s="810"/>
      <c r="G160" s="810"/>
      <c r="H160" s="810"/>
      <c r="I160" s="810"/>
      <c r="J160" s="810"/>
      <c r="K160" s="810"/>
      <c r="L160" s="810"/>
      <c r="M160" s="810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</row>
    <row r="161" spans="1:41" ht="15.75" customHeight="1">
      <c r="A161" s="4"/>
      <c r="B161" s="4"/>
      <c r="C161" s="4"/>
      <c r="D161" s="4"/>
      <c r="E161" s="810"/>
      <c r="F161" s="810"/>
      <c r="G161" s="810"/>
      <c r="H161" s="810"/>
      <c r="I161" s="810"/>
      <c r="J161" s="810"/>
      <c r="K161" s="810"/>
      <c r="L161" s="810"/>
      <c r="M161" s="810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</row>
    <row r="162" spans="1:41" ht="15.75" customHeight="1">
      <c r="A162" s="4"/>
      <c r="B162" s="4"/>
      <c r="C162" s="4"/>
      <c r="D162" s="4"/>
      <c r="E162" s="810"/>
      <c r="F162" s="810"/>
      <c r="G162" s="810"/>
      <c r="H162" s="810"/>
      <c r="I162" s="810"/>
      <c r="J162" s="810"/>
      <c r="K162" s="810"/>
      <c r="L162" s="810"/>
      <c r="M162" s="810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</row>
    <row r="163" spans="1:41" ht="15.75" customHeight="1">
      <c r="A163" s="4"/>
      <c r="B163" s="4"/>
      <c r="C163" s="4"/>
      <c r="D163" s="4"/>
      <c r="E163" s="810"/>
      <c r="F163" s="810"/>
      <c r="G163" s="810"/>
      <c r="H163" s="810"/>
      <c r="I163" s="810"/>
      <c r="J163" s="810"/>
      <c r="K163" s="810"/>
      <c r="L163" s="810"/>
      <c r="M163" s="810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</row>
    <row r="164" spans="1:41" ht="15.75" customHeight="1">
      <c r="A164" s="4"/>
      <c r="B164" s="4"/>
      <c r="C164" s="4"/>
      <c r="D164" s="4"/>
      <c r="E164" s="810"/>
      <c r="F164" s="810"/>
      <c r="G164" s="810"/>
      <c r="H164" s="810"/>
      <c r="I164" s="810"/>
      <c r="J164" s="810"/>
      <c r="K164" s="810"/>
      <c r="L164" s="810"/>
      <c r="M164" s="810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</row>
    <row r="165" spans="1:41" ht="15.75" customHeight="1">
      <c r="A165" s="4"/>
      <c r="B165" s="4"/>
      <c r="C165" s="4"/>
      <c r="D165" s="4"/>
      <c r="E165" s="810"/>
      <c r="F165" s="810"/>
      <c r="G165" s="810"/>
      <c r="H165" s="810"/>
      <c r="I165" s="810"/>
      <c r="J165" s="810"/>
      <c r="K165" s="810"/>
      <c r="L165" s="810"/>
      <c r="M165" s="810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</row>
    <row r="166" spans="1:41" ht="15.75" customHeight="1">
      <c r="A166" s="4"/>
      <c r="B166" s="4"/>
      <c r="C166" s="4"/>
      <c r="D166" s="4"/>
      <c r="E166" s="810"/>
      <c r="F166" s="810"/>
      <c r="G166" s="810"/>
      <c r="H166" s="810"/>
      <c r="I166" s="810"/>
      <c r="J166" s="810"/>
      <c r="K166" s="810"/>
      <c r="L166" s="810"/>
      <c r="M166" s="810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</row>
    <row r="167" spans="1:41" ht="15.75" customHeight="1">
      <c r="A167" s="4"/>
      <c r="B167" s="4"/>
      <c r="C167" s="4"/>
      <c r="D167" s="4"/>
      <c r="E167" s="810"/>
      <c r="F167" s="810"/>
      <c r="G167" s="810"/>
      <c r="H167" s="810"/>
      <c r="I167" s="810"/>
      <c r="J167" s="810"/>
      <c r="K167" s="810"/>
      <c r="L167" s="810"/>
      <c r="M167" s="810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</row>
    <row r="168" spans="1:41" ht="15.75" customHeight="1">
      <c r="A168" s="4"/>
      <c r="B168" s="4"/>
      <c r="C168" s="4"/>
      <c r="D168" s="4"/>
      <c r="E168" s="810"/>
      <c r="F168" s="810"/>
      <c r="G168" s="810"/>
      <c r="H168" s="810"/>
      <c r="I168" s="810"/>
      <c r="J168" s="810"/>
      <c r="K168" s="810"/>
      <c r="L168" s="810"/>
      <c r="M168" s="810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</row>
    <row r="169" spans="1:41" ht="15.75" customHeight="1">
      <c r="A169" s="4"/>
      <c r="B169" s="4"/>
      <c r="C169" s="4"/>
      <c r="D169" s="4"/>
      <c r="E169" s="810"/>
      <c r="F169" s="810"/>
      <c r="G169" s="810"/>
      <c r="H169" s="810"/>
      <c r="I169" s="810"/>
      <c r="J169" s="810"/>
      <c r="K169" s="810"/>
      <c r="L169" s="810"/>
      <c r="M169" s="810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</row>
    <row r="170" spans="1:41" ht="15.75" customHeight="1">
      <c r="A170" s="4"/>
      <c r="B170" s="4"/>
      <c r="C170" s="4"/>
      <c r="D170" s="4"/>
      <c r="E170" s="810"/>
      <c r="F170" s="810"/>
      <c r="G170" s="810"/>
      <c r="H170" s="810"/>
      <c r="I170" s="810"/>
      <c r="J170" s="810"/>
      <c r="K170" s="810"/>
      <c r="L170" s="810"/>
      <c r="M170" s="810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</row>
    <row r="171" spans="1:41" ht="15.75" customHeight="1">
      <c r="A171" s="4"/>
      <c r="B171" s="4"/>
      <c r="C171" s="4"/>
      <c r="D171" s="4"/>
      <c r="E171" s="810"/>
      <c r="F171" s="810"/>
      <c r="G171" s="810"/>
      <c r="H171" s="810"/>
      <c r="I171" s="810"/>
      <c r="J171" s="810"/>
      <c r="K171" s="810"/>
      <c r="L171" s="810"/>
      <c r="M171" s="810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</row>
    <row r="172" spans="1:41" ht="15.75" customHeight="1">
      <c r="A172" s="4"/>
      <c r="B172" s="4"/>
      <c r="C172" s="4"/>
      <c r="D172" s="4"/>
      <c r="E172" s="810"/>
      <c r="F172" s="810"/>
      <c r="G172" s="810"/>
      <c r="H172" s="810"/>
      <c r="I172" s="810"/>
      <c r="J172" s="810"/>
      <c r="K172" s="810"/>
      <c r="L172" s="810"/>
      <c r="M172" s="810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</row>
    <row r="173" spans="1:41" ht="15.75" customHeight="1">
      <c r="A173" s="4"/>
      <c r="B173" s="4"/>
      <c r="C173" s="4"/>
      <c r="D173" s="4"/>
      <c r="E173" s="810"/>
      <c r="F173" s="810"/>
      <c r="G173" s="810"/>
      <c r="H173" s="810"/>
      <c r="I173" s="810"/>
      <c r="J173" s="810"/>
      <c r="K173" s="810"/>
      <c r="L173" s="810"/>
      <c r="M173" s="810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</row>
    <row r="174" spans="1:41" ht="15.75" customHeight="1">
      <c r="A174" s="4"/>
      <c r="B174" s="4"/>
      <c r="C174" s="4"/>
      <c r="D174" s="4"/>
      <c r="E174" s="810"/>
      <c r="F174" s="810"/>
      <c r="G174" s="810"/>
      <c r="H174" s="810"/>
      <c r="I174" s="810"/>
      <c r="J174" s="810"/>
      <c r="K174" s="810"/>
      <c r="L174" s="810"/>
      <c r="M174" s="810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</row>
    <row r="175" spans="1:41" ht="15.75" customHeight="1">
      <c r="A175" s="4"/>
      <c r="B175" s="4"/>
      <c r="C175" s="4"/>
      <c r="D175" s="4"/>
      <c r="E175" s="810"/>
      <c r="F175" s="810"/>
      <c r="G175" s="810"/>
      <c r="H175" s="810"/>
      <c r="I175" s="810"/>
      <c r="J175" s="810"/>
      <c r="K175" s="810"/>
      <c r="L175" s="810"/>
      <c r="M175" s="810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</row>
    <row r="176" spans="1:41" ht="15.75" customHeight="1">
      <c r="A176" s="4"/>
      <c r="B176" s="4"/>
      <c r="C176" s="4"/>
      <c r="D176" s="4"/>
      <c r="E176" s="810"/>
      <c r="F176" s="810"/>
      <c r="G176" s="810"/>
      <c r="H176" s="810"/>
      <c r="I176" s="810"/>
      <c r="J176" s="810"/>
      <c r="K176" s="810"/>
      <c r="L176" s="810"/>
      <c r="M176" s="810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</row>
    <row r="177" spans="1:41" ht="15.75" customHeight="1">
      <c r="A177" s="4"/>
      <c r="B177" s="4"/>
      <c r="C177" s="4"/>
      <c r="D177" s="4"/>
      <c r="E177" s="810"/>
      <c r="F177" s="810"/>
      <c r="G177" s="810"/>
      <c r="H177" s="810"/>
      <c r="I177" s="810"/>
      <c r="J177" s="810"/>
      <c r="K177" s="810"/>
      <c r="L177" s="810"/>
      <c r="M177" s="810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</row>
    <row r="178" spans="1:41" ht="15.75" customHeight="1">
      <c r="A178" s="4"/>
      <c r="B178" s="4"/>
      <c r="C178" s="4"/>
      <c r="D178" s="4"/>
      <c r="E178" s="810"/>
      <c r="F178" s="810"/>
      <c r="G178" s="810"/>
      <c r="H178" s="810"/>
      <c r="I178" s="810"/>
      <c r="J178" s="810"/>
      <c r="K178" s="810"/>
      <c r="L178" s="810"/>
      <c r="M178" s="810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</row>
    <row r="179" spans="1:41" ht="15.75" customHeight="1">
      <c r="A179" s="4"/>
      <c r="B179" s="4"/>
      <c r="C179" s="4"/>
      <c r="D179" s="4"/>
      <c r="E179" s="810"/>
      <c r="F179" s="810"/>
      <c r="G179" s="810"/>
      <c r="H179" s="810"/>
      <c r="I179" s="810"/>
      <c r="J179" s="810"/>
      <c r="K179" s="810"/>
      <c r="L179" s="810"/>
      <c r="M179" s="810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</row>
    <row r="180" spans="1:41" ht="15.75" customHeight="1">
      <c r="A180" s="4"/>
      <c r="B180" s="4"/>
      <c r="C180" s="4"/>
      <c r="D180" s="4"/>
      <c r="E180" s="810"/>
      <c r="F180" s="810"/>
      <c r="G180" s="810"/>
      <c r="H180" s="810"/>
      <c r="I180" s="810"/>
      <c r="J180" s="810"/>
      <c r="K180" s="810"/>
      <c r="L180" s="810"/>
      <c r="M180" s="810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</row>
    <row r="181" spans="1:41" ht="15.75" customHeight="1">
      <c r="A181" s="4"/>
      <c r="B181" s="4"/>
      <c r="C181" s="4"/>
      <c r="D181" s="4"/>
      <c r="E181" s="810"/>
      <c r="F181" s="810"/>
      <c r="G181" s="810"/>
      <c r="H181" s="810"/>
      <c r="I181" s="810"/>
      <c r="J181" s="810"/>
      <c r="K181" s="810"/>
      <c r="L181" s="810"/>
      <c r="M181" s="810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</row>
    <row r="182" spans="1:41" ht="15.75" customHeight="1">
      <c r="A182" s="4"/>
      <c r="B182" s="4"/>
      <c r="C182" s="4"/>
      <c r="D182" s="4"/>
      <c r="E182" s="810"/>
      <c r="F182" s="810"/>
      <c r="G182" s="810"/>
      <c r="H182" s="810"/>
      <c r="I182" s="810"/>
      <c r="J182" s="810"/>
      <c r="K182" s="810"/>
      <c r="L182" s="810"/>
      <c r="M182" s="810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</row>
    <row r="183" spans="1:41" ht="15.75" customHeight="1">
      <c r="A183" s="4"/>
      <c r="B183" s="4"/>
      <c r="C183" s="4"/>
      <c r="D183" s="4"/>
      <c r="E183" s="810"/>
      <c r="F183" s="810"/>
      <c r="G183" s="810"/>
      <c r="H183" s="810"/>
      <c r="I183" s="810"/>
      <c r="J183" s="810"/>
      <c r="K183" s="810"/>
      <c r="L183" s="810"/>
      <c r="M183" s="810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</row>
    <row r="184" spans="1:41" ht="15.75" customHeight="1">
      <c r="A184" s="4"/>
      <c r="B184" s="4"/>
      <c r="C184" s="4"/>
      <c r="D184" s="4"/>
      <c r="E184" s="810"/>
      <c r="F184" s="810"/>
      <c r="G184" s="810"/>
      <c r="H184" s="810"/>
      <c r="I184" s="810"/>
      <c r="J184" s="810"/>
      <c r="K184" s="810"/>
      <c r="L184" s="810"/>
      <c r="M184" s="810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</row>
    <row r="185" spans="1:41" ht="15.75" customHeight="1">
      <c r="A185" s="4"/>
      <c r="B185" s="4"/>
      <c r="C185" s="4"/>
      <c r="D185" s="4"/>
      <c r="E185" s="810"/>
      <c r="F185" s="810"/>
      <c r="G185" s="810"/>
      <c r="H185" s="810"/>
      <c r="I185" s="810"/>
      <c r="J185" s="810"/>
      <c r="K185" s="810"/>
      <c r="L185" s="810"/>
      <c r="M185" s="810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</row>
    <row r="186" spans="1:41" ht="15.75" customHeight="1">
      <c r="A186" s="4"/>
      <c r="B186" s="4"/>
      <c r="C186" s="4"/>
      <c r="D186" s="4"/>
      <c r="E186" s="810"/>
      <c r="F186" s="810"/>
      <c r="G186" s="810"/>
      <c r="H186" s="810"/>
      <c r="I186" s="810"/>
      <c r="J186" s="810"/>
      <c r="K186" s="810"/>
      <c r="L186" s="810"/>
      <c r="M186" s="810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</row>
    <row r="187" spans="1:41" ht="15.75" customHeight="1">
      <c r="A187" s="4"/>
      <c r="B187" s="4"/>
      <c r="C187" s="4"/>
      <c r="D187" s="4"/>
      <c r="E187" s="810"/>
      <c r="F187" s="810"/>
      <c r="G187" s="810"/>
      <c r="H187" s="810"/>
      <c r="I187" s="810"/>
      <c r="J187" s="810"/>
      <c r="K187" s="810"/>
      <c r="L187" s="810"/>
      <c r="M187" s="810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</row>
    <row r="188" spans="1:41" ht="15.75" customHeight="1">
      <c r="A188" s="4"/>
      <c r="B188" s="4"/>
      <c r="C188" s="4"/>
      <c r="D188" s="4"/>
      <c r="E188" s="810"/>
      <c r="F188" s="810"/>
      <c r="G188" s="810"/>
      <c r="H188" s="810"/>
      <c r="I188" s="810"/>
      <c r="J188" s="810"/>
      <c r="K188" s="810"/>
      <c r="L188" s="810"/>
      <c r="M188" s="810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</row>
    <row r="189" spans="1:41" ht="15.75" customHeight="1">
      <c r="A189" s="4"/>
      <c r="B189" s="4"/>
      <c r="C189" s="4"/>
      <c r="D189" s="4"/>
      <c r="E189" s="810"/>
      <c r="F189" s="810"/>
      <c r="G189" s="810"/>
      <c r="H189" s="810"/>
      <c r="I189" s="810"/>
      <c r="J189" s="810"/>
      <c r="K189" s="810"/>
      <c r="L189" s="810"/>
      <c r="M189" s="810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</row>
    <row r="190" spans="1:41" ht="15.75" customHeight="1">
      <c r="A190" s="4"/>
      <c r="B190" s="4"/>
      <c r="C190" s="4"/>
      <c r="D190" s="4"/>
      <c r="E190" s="810"/>
      <c r="F190" s="810"/>
      <c r="G190" s="810"/>
      <c r="H190" s="810"/>
      <c r="I190" s="810"/>
      <c r="J190" s="810"/>
      <c r="K190" s="810"/>
      <c r="L190" s="810"/>
      <c r="M190" s="810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</row>
    <row r="191" spans="1:41" ht="15.75" customHeight="1">
      <c r="A191" s="4"/>
      <c r="B191" s="4"/>
      <c r="C191" s="4"/>
      <c r="D191" s="4"/>
      <c r="E191" s="810"/>
      <c r="F191" s="810"/>
      <c r="G191" s="810"/>
      <c r="H191" s="810"/>
      <c r="I191" s="810"/>
      <c r="J191" s="810"/>
      <c r="K191" s="810"/>
      <c r="L191" s="810"/>
      <c r="M191" s="810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</row>
    <row r="192" spans="1:41" ht="15.75" customHeight="1">
      <c r="A192" s="4"/>
      <c r="B192" s="4"/>
      <c r="C192" s="4"/>
      <c r="D192" s="4"/>
      <c r="E192" s="810"/>
      <c r="F192" s="810"/>
      <c r="G192" s="810"/>
      <c r="H192" s="810"/>
      <c r="I192" s="810"/>
      <c r="J192" s="810"/>
      <c r="K192" s="810"/>
      <c r="L192" s="810"/>
      <c r="M192" s="810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</row>
    <row r="193" spans="1:41" ht="15.75" customHeight="1">
      <c r="A193" s="4"/>
      <c r="B193" s="4"/>
      <c r="C193" s="4"/>
      <c r="D193" s="4"/>
      <c r="E193" s="810"/>
      <c r="F193" s="810"/>
      <c r="G193" s="810"/>
      <c r="H193" s="810"/>
      <c r="I193" s="810"/>
      <c r="J193" s="810"/>
      <c r="K193" s="810"/>
      <c r="L193" s="810"/>
      <c r="M193" s="810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</row>
    <row r="194" spans="1:41" ht="15.75" customHeight="1">
      <c r="A194" s="4"/>
      <c r="B194" s="4"/>
      <c r="C194" s="4"/>
      <c r="D194" s="4"/>
      <c r="E194" s="810"/>
      <c r="F194" s="810"/>
      <c r="G194" s="810"/>
      <c r="H194" s="810"/>
      <c r="I194" s="810"/>
      <c r="J194" s="810"/>
      <c r="K194" s="810"/>
      <c r="L194" s="810"/>
      <c r="M194" s="810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</row>
    <row r="195" spans="1:41" ht="15.75" customHeight="1">
      <c r="A195" s="4"/>
      <c r="B195" s="4"/>
      <c r="C195" s="4"/>
      <c r="D195" s="4"/>
      <c r="E195" s="810"/>
      <c r="F195" s="810"/>
      <c r="G195" s="810"/>
      <c r="H195" s="810"/>
      <c r="I195" s="810"/>
      <c r="J195" s="810"/>
      <c r="K195" s="810"/>
      <c r="L195" s="810"/>
      <c r="M195" s="810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</row>
    <row r="196" spans="1:41" ht="15.75" customHeight="1">
      <c r="A196" s="4"/>
      <c r="B196" s="4"/>
      <c r="C196" s="4"/>
      <c r="D196" s="4"/>
      <c r="E196" s="810"/>
      <c r="F196" s="810"/>
      <c r="G196" s="810"/>
      <c r="H196" s="810"/>
      <c r="I196" s="810"/>
      <c r="J196" s="810"/>
      <c r="K196" s="810"/>
      <c r="L196" s="810"/>
      <c r="M196" s="810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</row>
    <row r="197" spans="1:41" ht="15.75" customHeight="1">
      <c r="A197" s="4"/>
      <c r="B197" s="4"/>
      <c r="C197" s="4"/>
      <c r="D197" s="4"/>
      <c r="E197" s="810"/>
      <c r="F197" s="810"/>
      <c r="G197" s="810"/>
      <c r="H197" s="810"/>
      <c r="I197" s="810"/>
      <c r="J197" s="810"/>
      <c r="K197" s="810"/>
      <c r="L197" s="810"/>
      <c r="M197" s="810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</row>
    <row r="198" spans="1:41" ht="15.75" customHeight="1">
      <c r="A198" s="4"/>
      <c r="B198" s="4"/>
      <c r="C198" s="4"/>
      <c r="D198" s="4"/>
      <c r="E198" s="810"/>
      <c r="F198" s="810"/>
      <c r="G198" s="810"/>
      <c r="H198" s="810"/>
      <c r="I198" s="810"/>
      <c r="J198" s="810"/>
      <c r="K198" s="810"/>
      <c r="L198" s="810"/>
      <c r="M198" s="810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</row>
    <row r="199" spans="1:41" ht="15.75" customHeight="1">
      <c r="A199" s="4"/>
      <c r="B199" s="4"/>
      <c r="C199" s="4"/>
      <c r="D199" s="4"/>
      <c r="E199" s="810"/>
      <c r="F199" s="810"/>
      <c r="G199" s="810"/>
      <c r="H199" s="810"/>
      <c r="I199" s="810"/>
      <c r="J199" s="810"/>
      <c r="K199" s="810"/>
      <c r="L199" s="810"/>
      <c r="M199" s="810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</row>
    <row r="200" spans="1:41" ht="15.75" customHeight="1">
      <c r="A200" s="4"/>
      <c r="B200" s="4"/>
      <c r="C200" s="4"/>
      <c r="D200" s="4"/>
      <c r="E200" s="810"/>
      <c r="F200" s="810"/>
      <c r="G200" s="810"/>
      <c r="H200" s="810"/>
      <c r="I200" s="810"/>
      <c r="J200" s="810"/>
      <c r="K200" s="810"/>
      <c r="L200" s="810"/>
      <c r="M200" s="810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</row>
    <row r="201" spans="1:41" ht="15.75" customHeight="1">
      <c r="A201" s="4"/>
      <c r="B201" s="4"/>
      <c r="C201" s="4"/>
      <c r="D201" s="4"/>
      <c r="E201" s="810"/>
      <c r="F201" s="810"/>
      <c r="G201" s="810"/>
      <c r="H201" s="810"/>
      <c r="I201" s="810"/>
      <c r="J201" s="810"/>
      <c r="K201" s="810"/>
      <c r="L201" s="810"/>
      <c r="M201" s="810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</row>
    <row r="202" spans="1:41" ht="15.75" customHeight="1">
      <c r="A202" s="4"/>
      <c r="B202" s="4"/>
      <c r="C202" s="4"/>
      <c r="D202" s="4"/>
      <c r="E202" s="810"/>
      <c r="F202" s="810"/>
      <c r="G202" s="810"/>
      <c r="H202" s="810"/>
      <c r="I202" s="810"/>
      <c r="J202" s="810"/>
      <c r="K202" s="810"/>
      <c r="L202" s="810"/>
      <c r="M202" s="810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</row>
    <row r="203" spans="1:41" ht="15.75" customHeight="1">
      <c r="A203" s="4"/>
      <c r="B203" s="4"/>
      <c r="C203" s="4"/>
      <c r="D203" s="4"/>
      <c r="E203" s="810"/>
      <c r="F203" s="810"/>
      <c r="G203" s="810"/>
      <c r="H203" s="810"/>
      <c r="I203" s="810"/>
      <c r="J203" s="810"/>
      <c r="K203" s="810"/>
      <c r="L203" s="810"/>
      <c r="M203" s="810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</row>
    <row r="204" spans="1:41" ht="15.75" customHeight="1">
      <c r="A204" s="4"/>
      <c r="B204" s="4"/>
      <c r="C204" s="4"/>
      <c r="D204" s="4"/>
      <c r="E204" s="810"/>
      <c r="F204" s="810"/>
      <c r="G204" s="810"/>
      <c r="H204" s="810"/>
      <c r="I204" s="810"/>
      <c r="J204" s="810"/>
      <c r="K204" s="810"/>
      <c r="L204" s="810"/>
      <c r="M204" s="810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</row>
    <row r="205" spans="1:41" ht="15.75" customHeight="1">
      <c r="A205" s="4"/>
      <c r="B205" s="4"/>
      <c r="C205" s="4"/>
      <c r="D205" s="4"/>
      <c r="E205" s="810"/>
      <c r="F205" s="810"/>
      <c r="G205" s="810"/>
      <c r="H205" s="810"/>
      <c r="I205" s="810"/>
      <c r="J205" s="810"/>
      <c r="K205" s="810"/>
      <c r="L205" s="810"/>
      <c r="M205" s="810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</row>
    <row r="206" spans="1:41" ht="15.75" customHeight="1">
      <c r="A206" s="4"/>
      <c r="B206" s="4"/>
      <c r="C206" s="4"/>
      <c r="D206" s="4"/>
      <c r="E206" s="810"/>
      <c r="F206" s="810"/>
      <c r="G206" s="810"/>
      <c r="H206" s="810"/>
      <c r="I206" s="810"/>
      <c r="J206" s="810"/>
      <c r="K206" s="810"/>
      <c r="L206" s="810"/>
      <c r="M206" s="810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</row>
    <row r="207" spans="1:41" ht="15.75" customHeight="1">
      <c r="A207" s="4"/>
      <c r="B207" s="4"/>
      <c r="C207" s="4"/>
      <c r="D207" s="4"/>
      <c r="E207" s="810"/>
      <c r="F207" s="810"/>
      <c r="G207" s="810"/>
      <c r="H207" s="810"/>
      <c r="I207" s="810"/>
      <c r="J207" s="810"/>
      <c r="K207" s="810"/>
      <c r="L207" s="810"/>
      <c r="M207" s="810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</row>
    <row r="208" spans="1:41" ht="15.75" customHeight="1">
      <c r="A208" s="4"/>
      <c r="B208" s="4"/>
      <c r="C208" s="4"/>
      <c r="D208" s="4"/>
      <c r="E208" s="810"/>
      <c r="F208" s="810"/>
      <c r="G208" s="810"/>
      <c r="H208" s="810"/>
      <c r="I208" s="810"/>
      <c r="J208" s="810"/>
      <c r="K208" s="810"/>
      <c r="L208" s="810"/>
      <c r="M208" s="810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</row>
    <row r="209" spans="1:41" ht="15.75" customHeight="1">
      <c r="A209" s="4"/>
      <c r="B209" s="4"/>
      <c r="C209" s="4"/>
      <c r="D209" s="4"/>
      <c r="E209" s="810"/>
      <c r="F209" s="810"/>
      <c r="G209" s="810"/>
      <c r="H209" s="810"/>
      <c r="I209" s="810"/>
      <c r="J209" s="810"/>
      <c r="K209" s="810"/>
      <c r="L209" s="810"/>
      <c r="M209" s="810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</row>
    <row r="210" spans="1:41" ht="15.75" customHeight="1">
      <c r="A210" s="4"/>
      <c r="B210" s="4"/>
      <c r="C210" s="4"/>
      <c r="D210" s="4"/>
      <c r="E210" s="810"/>
      <c r="F210" s="810"/>
      <c r="G210" s="810"/>
      <c r="H210" s="810"/>
      <c r="I210" s="810"/>
      <c r="J210" s="810"/>
      <c r="K210" s="810"/>
      <c r="L210" s="810"/>
      <c r="M210" s="810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</row>
    <row r="211" spans="1:41" ht="15.75" customHeight="1">
      <c r="A211" s="4"/>
      <c r="B211" s="4"/>
      <c r="C211" s="4"/>
      <c r="D211" s="4"/>
      <c r="E211" s="810"/>
      <c r="F211" s="810"/>
      <c r="G211" s="810"/>
      <c r="H211" s="810"/>
      <c r="I211" s="810"/>
      <c r="J211" s="810"/>
      <c r="K211" s="810"/>
      <c r="L211" s="810"/>
      <c r="M211" s="810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</row>
    <row r="212" spans="1:41" ht="15.75" customHeight="1">
      <c r="A212" s="4"/>
      <c r="B212" s="4"/>
      <c r="C212" s="4"/>
      <c r="D212" s="4"/>
      <c r="E212" s="810"/>
      <c r="F212" s="810"/>
      <c r="G212" s="810"/>
      <c r="H212" s="810"/>
      <c r="I212" s="810"/>
      <c r="J212" s="810"/>
      <c r="K212" s="810"/>
      <c r="L212" s="810"/>
      <c r="M212" s="810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</row>
    <row r="213" spans="1:41" ht="15.75" customHeight="1">
      <c r="A213" s="4"/>
      <c r="B213" s="4"/>
      <c r="C213" s="4"/>
      <c r="D213" s="4"/>
      <c r="E213" s="810"/>
      <c r="F213" s="810"/>
      <c r="G213" s="810"/>
      <c r="H213" s="810"/>
      <c r="I213" s="810"/>
      <c r="J213" s="810"/>
      <c r="K213" s="810"/>
      <c r="L213" s="810"/>
      <c r="M213" s="810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</row>
    <row r="214" spans="1:41" ht="15.75" customHeight="1">
      <c r="A214" s="4"/>
      <c r="B214" s="4"/>
      <c r="C214" s="4"/>
      <c r="D214" s="4"/>
      <c r="E214" s="810"/>
      <c r="F214" s="810"/>
      <c r="G214" s="810"/>
      <c r="H214" s="810"/>
      <c r="I214" s="810"/>
      <c r="J214" s="810"/>
      <c r="K214" s="810"/>
      <c r="L214" s="810"/>
      <c r="M214" s="810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</row>
    <row r="215" spans="1:41" ht="15.75" customHeight="1">
      <c r="A215" s="4"/>
      <c r="B215" s="4"/>
      <c r="C215" s="4"/>
      <c r="D215" s="4"/>
      <c r="E215" s="810"/>
      <c r="F215" s="810"/>
      <c r="G215" s="810"/>
      <c r="H215" s="810"/>
      <c r="I215" s="810"/>
      <c r="J215" s="810"/>
      <c r="K215" s="810"/>
      <c r="L215" s="810"/>
      <c r="M215" s="810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</row>
    <row r="216" spans="1:41" ht="15.75" customHeight="1">
      <c r="A216" s="4"/>
      <c r="B216" s="4"/>
      <c r="C216" s="4"/>
      <c r="D216" s="4"/>
      <c r="E216" s="810"/>
      <c r="F216" s="810"/>
      <c r="G216" s="810"/>
      <c r="H216" s="810"/>
      <c r="I216" s="810"/>
      <c r="J216" s="810"/>
      <c r="K216" s="810"/>
      <c r="L216" s="810"/>
      <c r="M216" s="810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</row>
    <row r="217" spans="1:41" ht="15.75" customHeight="1">
      <c r="A217" s="4"/>
      <c r="B217" s="4"/>
      <c r="C217" s="4"/>
      <c r="D217" s="4"/>
      <c r="E217" s="810"/>
      <c r="F217" s="810"/>
      <c r="G217" s="810"/>
      <c r="H217" s="810"/>
      <c r="I217" s="810"/>
      <c r="J217" s="810"/>
      <c r="K217" s="810"/>
      <c r="L217" s="810"/>
      <c r="M217" s="810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</row>
    <row r="218" spans="1:41" ht="15.75" customHeight="1">
      <c r="A218" s="4"/>
      <c r="B218" s="4"/>
      <c r="C218" s="4"/>
      <c r="D218" s="4"/>
      <c r="E218" s="810"/>
      <c r="F218" s="810"/>
      <c r="G218" s="810"/>
      <c r="H218" s="810"/>
      <c r="I218" s="810"/>
      <c r="J218" s="810"/>
      <c r="K218" s="810"/>
      <c r="L218" s="810"/>
      <c r="M218" s="810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</row>
    <row r="219" spans="1:41" ht="15.75" customHeight="1">
      <c r="A219" s="4"/>
      <c r="B219" s="4"/>
      <c r="C219" s="4"/>
      <c r="D219" s="4"/>
      <c r="E219" s="810"/>
      <c r="F219" s="810"/>
      <c r="G219" s="810"/>
      <c r="H219" s="810"/>
      <c r="I219" s="810"/>
      <c r="J219" s="810"/>
      <c r="K219" s="810"/>
      <c r="L219" s="810"/>
      <c r="M219" s="810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</row>
    <row r="220" spans="1:41" ht="15.75" customHeight="1">
      <c r="A220" s="4"/>
      <c r="B220" s="4"/>
      <c r="C220" s="4"/>
      <c r="D220" s="4"/>
      <c r="E220" s="810"/>
      <c r="F220" s="810"/>
      <c r="G220" s="810"/>
      <c r="H220" s="810"/>
      <c r="I220" s="810"/>
      <c r="J220" s="810"/>
      <c r="K220" s="810"/>
      <c r="L220" s="810"/>
      <c r="M220" s="810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</row>
    <row r="221" spans="1:41" ht="15.75" customHeight="1">
      <c r="A221" s="4"/>
      <c r="B221" s="4"/>
      <c r="C221" s="4"/>
      <c r="D221" s="4"/>
      <c r="E221" s="810"/>
      <c r="F221" s="810"/>
      <c r="G221" s="810"/>
      <c r="H221" s="810"/>
      <c r="I221" s="810"/>
      <c r="J221" s="810"/>
      <c r="K221" s="810"/>
      <c r="L221" s="810"/>
      <c r="M221" s="810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</row>
    <row r="222" spans="1:41" ht="15.75" customHeight="1">
      <c r="A222" s="4"/>
      <c r="B222" s="4"/>
      <c r="C222" s="4"/>
      <c r="D222" s="4"/>
      <c r="E222" s="810"/>
      <c r="F222" s="810"/>
      <c r="G222" s="810"/>
      <c r="H222" s="810"/>
      <c r="I222" s="810"/>
      <c r="J222" s="810"/>
      <c r="K222" s="810"/>
      <c r="L222" s="810"/>
      <c r="M222" s="810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</row>
    <row r="223" spans="1:41" ht="15.75" customHeight="1">
      <c r="A223" s="4"/>
      <c r="B223" s="4"/>
      <c r="C223" s="4"/>
      <c r="D223" s="4"/>
      <c r="E223" s="810"/>
      <c r="F223" s="810"/>
      <c r="G223" s="810"/>
      <c r="H223" s="810"/>
      <c r="I223" s="810"/>
      <c r="J223" s="810"/>
      <c r="K223" s="810"/>
      <c r="L223" s="810"/>
      <c r="M223" s="810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</row>
    <row r="224" spans="1:41" ht="15.75" customHeight="1">
      <c r="A224" s="4"/>
      <c r="B224" s="4"/>
      <c r="C224" s="4"/>
      <c r="D224" s="4"/>
      <c r="E224" s="810"/>
      <c r="F224" s="810"/>
      <c r="G224" s="810"/>
      <c r="H224" s="810"/>
      <c r="I224" s="810"/>
      <c r="J224" s="810"/>
      <c r="K224" s="810"/>
      <c r="L224" s="810"/>
      <c r="M224" s="810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</row>
    <row r="225" spans="1:41" ht="15.75" customHeight="1">
      <c r="A225" s="4"/>
      <c r="B225" s="4"/>
      <c r="C225" s="4"/>
      <c r="D225" s="4"/>
      <c r="E225" s="810"/>
      <c r="F225" s="810"/>
      <c r="G225" s="810"/>
      <c r="H225" s="810"/>
      <c r="I225" s="810"/>
      <c r="J225" s="810"/>
      <c r="K225" s="810"/>
      <c r="L225" s="810"/>
      <c r="M225" s="810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</row>
    <row r="226" spans="1:41" ht="15.75" customHeight="1">
      <c r="A226" s="4"/>
      <c r="B226" s="4"/>
      <c r="C226" s="4"/>
      <c r="D226" s="4"/>
      <c r="E226" s="810"/>
      <c r="F226" s="810"/>
      <c r="G226" s="810"/>
      <c r="H226" s="810"/>
      <c r="I226" s="810"/>
      <c r="J226" s="810"/>
      <c r="K226" s="810"/>
      <c r="L226" s="810"/>
      <c r="M226" s="810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</row>
    <row r="227" spans="1:41" ht="15.75" customHeight="1">
      <c r="A227" s="4"/>
      <c r="B227" s="4"/>
      <c r="C227" s="4"/>
      <c r="D227" s="4"/>
      <c r="E227" s="810"/>
      <c r="F227" s="810"/>
      <c r="G227" s="810"/>
      <c r="H227" s="810"/>
      <c r="I227" s="810"/>
      <c r="J227" s="810"/>
      <c r="K227" s="810"/>
      <c r="L227" s="810"/>
      <c r="M227" s="810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</row>
    <row r="228" spans="1:41" ht="15.75" customHeight="1">
      <c r="A228" s="4"/>
      <c r="B228" s="4"/>
      <c r="C228" s="4"/>
      <c r="D228" s="4"/>
      <c r="E228" s="810"/>
      <c r="F228" s="810"/>
      <c r="G228" s="810"/>
      <c r="H228" s="810"/>
      <c r="I228" s="810"/>
      <c r="J228" s="810"/>
      <c r="K228" s="810"/>
      <c r="L228" s="810"/>
      <c r="M228" s="810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</row>
    <row r="229" spans="1:41" ht="15.75" customHeight="1">
      <c r="A229" s="4"/>
      <c r="B229" s="4"/>
      <c r="C229" s="4"/>
      <c r="D229" s="4"/>
      <c r="E229" s="810"/>
      <c r="F229" s="810"/>
      <c r="G229" s="810"/>
      <c r="H229" s="810"/>
      <c r="I229" s="810"/>
      <c r="J229" s="810"/>
      <c r="K229" s="810"/>
      <c r="L229" s="810"/>
      <c r="M229" s="810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</row>
    <row r="230" spans="1:41" ht="15.75" customHeight="1">
      <c r="A230" s="4"/>
      <c r="B230" s="4"/>
      <c r="C230" s="4"/>
      <c r="D230" s="4"/>
      <c r="E230" s="810"/>
      <c r="F230" s="810"/>
      <c r="G230" s="810"/>
      <c r="H230" s="810"/>
      <c r="I230" s="810"/>
      <c r="J230" s="810"/>
      <c r="K230" s="810"/>
      <c r="L230" s="810"/>
      <c r="M230" s="810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</row>
    <row r="231" spans="1:41" ht="15.75" customHeight="1">
      <c r="A231" s="4"/>
      <c r="B231" s="4"/>
      <c r="C231" s="4"/>
      <c r="D231" s="4"/>
      <c r="E231" s="810"/>
      <c r="F231" s="810"/>
      <c r="G231" s="810"/>
      <c r="H231" s="810"/>
      <c r="I231" s="810"/>
      <c r="J231" s="810"/>
      <c r="K231" s="810"/>
      <c r="L231" s="810"/>
      <c r="M231" s="810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</row>
    <row r="232" spans="1:41" ht="15.75" customHeight="1">
      <c r="A232" s="4"/>
      <c r="B232" s="4"/>
      <c r="C232" s="4"/>
      <c r="D232" s="4"/>
      <c r="E232" s="810"/>
      <c r="F232" s="810"/>
      <c r="G232" s="810"/>
      <c r="H232" s="810"/>
      <c r="I232" s="810"/>
      <c r="J232" s="810"/>
      <c r="K232" s="810"/>
      <c r="L232" s="810"/>
      <c r="M232" s="810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</row>
    <row r="233" spans="1:41" ht="15.75" customHeight="1">
      <c r="A233" s="4"/>
      <c r="B233" s="4"/>
      <c r="C233" s="4"/>
      <c r="D233" s="4"/>
      <c r="E233" s="810"/>
      <c r="F233" s="810"/>
      <c r="G233" s="810"/>
      <c r="H233" s="810"/>
      <c r="I233" s="810"/>
      <c r="J233" s="810"/>
      <c r="K233" s="810"/>
      <c r="L233" s="810"/>
      <c r="M233" s="810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</row>
    <row r="234" spans="1:41" ht="15.75" customHeight="1">
      <c r="A234" s="4"/>
      <c r="B234" s="4"/>
      <c r="C234" s="4"/>
      <c r="D234" s="4"/>
      <c r="E234" s="810"/>
      <c r="F234" s="810"/>
      <c r="G234" s="810"/>
      <c r="H234" s="810"/>
      <c r="I234" s="810"/>
      <c r="J234" s="810"/>
      <c r="K234" s="810"/>
      <c r="L234" s="810"/>
      <c r="M234" s="810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</row>
    <row r="235" spans="1:41" ht="15.75" customHeight="1">
      <c r="A235" s="4"/>
      <c r="B235" s="4"/>
      <c r="C235" s="4"/>
      <c r="D235" s="4"/>
      <c r="E235" s="810"/>
      <c r="F235" s="810"/>
      <c r="G235" s="810"/>
      <c r="H235" s="810"/>
      <c r="I235" s="810"/>
      <c r="J235" s="810"/>
      <c r="K235" s="810"/>
      <c r="L235" s="810"/>
      <c r="M235" s="810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</row>
    <row r="236" spans="1:41" ht="15.75" customHeight="1">
      <c r="A236" s="4"/>
      <c r="B236" s="4"/>
      <c r="C236" s="4"/>
      <c r="D236" s="4"/>
      <c r="E236" s="810"/>
      <c r="F236" s="810"/>
      <c r="G236" s="810"/>
      <c r="H236" s="810"/>
      <c r="I236" s="810"/>
      <c r="J236" s="810"/>
      <c r="K236" s="810"/>
      <c r="L236" s="810"/>
      <c r="M236" s="810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</row>
    <row r="237" spans="1:41" ht="15.75" customHeight="1">
      <c r="A237" s="4"/>
      <c r="B237" s="4"/>
      <c r="C237" s="4"/>
      <c r="D237" s="4"/>
      <c r="E237" s="810"/>
      <c r="F237" s="810"/>
      <c r="G237" s="810"/>
      <c r="H237" s="810"/>
      <c r="I237" s="810"/>
      <c r="J237" s="810"/>
      <c r="K237" s="810"/>
      <c r="L237" s="810"/>
      <c r="M237" s="810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</row>
    <row r="238" spans="1:41" ht="15.75" customHeight="1">
      <c r="A238" s="4"/>
      <c r="B238" s="4"/>
      <c r="C238" s="4"/>
      <c r="D238" s="4"/>
      <c r="E238" s="810"/>
      <c r="F238" s="810"/>
      <c r="G238" s="810"/>
      <c r="H238" s="810"/>
      <c r="I238" s="810"/>
      <c r="J238" s="810"/>
      <c r="K238" s="810"/>
      <c r="L238" s="810"/>
      <c r="M238" s="810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</row>
    <row r="239" spans="1:41" ht="15.75" customHeight="1">
      <c r="A239" s="4"/>
      <c r="B239" s="4"/>
      <c r="C239" s="4"/>
      <c r="D239" s="4"/>
      <c r="E239" s="810"/>
      <c r="F239" s="810"/>
      <c r="G239" s="810"/>
      <c r="H239" s="810"/>
      <c r="I239" s="810"/>
      <c r="J239" s="810"/>
      <c r="K239" s="810"/>
      <c r="L239" s="810"/>
      <c r="M239" s="810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</row>
    <row r="240" spans="1:41" ht="15.75" customHeight="1">
      <c r="A240" s="4"/>
      <c r="B240" s="4"/>
      <c r="C240" s="4"/>
      <c r="D240" s="4"/>
      <c r="E240" s="810"/>
      <c r="F240" s="810"/>
      <c r="G240" s="810"/>
      <c r="H240" s="810"/>
      <c r="I240" s="810"/>
      <c r="J240" s="810"/>
      <c r="K240" s="810"/>
      <c r="L240" s="810"/>
      <c r="M240" s="810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</row>
    <row r="241" spans="1:41" ht="15.75" customHeight="1">
      <c r="A241" s="4"/>
      <c r="B241" s="4"/>
      <c r="C241" s="4"/>
      <c r="D241" s="4"/>
      <c r="E241" s="810"/>
      <c r="F241" s="810"/>
      <c r="G241" s="810"/>
      <c r="H241" s="810"/>
      <c r="I241" s="810"/>
      <c r="J241" s="810"/>
      <c r="K241" s="810"/>
      <c r="L241" s="810"/>
      <c r="M241" s="810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</row>
    <row r="242" spans="1:41" ht="15.75" customHeight="1">
      <c r="A242" s="4"/>
      <c r="B242" s="4"/>
      <c r="C242" s="4"/>
      <c r="D242" s="4"/>
      <c r="E242" s="810"/>
      <c r="F242" s="810"/>
      <c r="G242" s="810"/>
      <c r="H242" s="810"/>
      <c r="I242" s="810"/>
      <c r="J242" s="810"/>
      <c r="K242" s="810"/>
      <c r="L242" s="810"/>
      <c r="M242" s="810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</row>
    <row r="243" spans="1:41" ht="15.75" customHeight="1">
      <c r="A243" s="4"/>
      <c r="B243" s="4"/>
      <c r="C243" s="4"/>
      <c r="D243" s="4"/>
      <c r="E243" s="810"/>
      <c r="F243" s="810"/>
      <c r="G243" s="810"/>
      <c r="H243" s="810"/>
      <c r="I243" s="810"/>
      <c r="J243" s="810"/>
      <c r="K243" s="810"/>
      <c r="L243" s="810"/>
      <c r="M243" s="810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</row>
    <row r="244" spans="1:41" ht="15.75" customHeight="1">
      <c r="A244" s="4"/>
      <c r="B244" s="4"/>
      <c r="C244" s="4"/>
      <c r="D244" s="4"/>
      <c r="E244" s="810"/>
      <c r="F244" s="810"/>
      <c r="G244" s="810"/>
      <c r="H244" s="810"/>
      <c r="I244" s="810"/>
      <c r="J244" s="810"/>
      <c r="K244" s="810"/>
      <c r="L244" s="810"/>
      <c r="M244" s="810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</row>
    <row r="245" spans="1:41" ht="15.75" customHeight="1">
      <c r="A245" s="4"/>
      <c r="B245" s="4"/>
      <c r="C245" s="4"/>
      <c r="D245" s="4"/>
      <c r="E245" s="810"/>
      <c r="F245" s="810"/>
      <c r="G245" s="810"/>
      <c r="H245" s="810"/>
      <c r="I245" s="810"/>
      <c r="J245" s="810"/>
      <c r="K245" s="810"/>
      <c r="L245" s="810"/>
      <c r="M245" s="810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</row>
    <row r="246" spans="1:41" ht="15.75" customHeight="1">
      <c r="A246" s="4"/>
      <c r="B246" s="4"/>
      <c r="C246" s="4"/>
      <c r="D246" s="4"/>
      <c r="E246" s="810"/>
      <c r="F246" s="810"/>
      <c r="G246" s="810"/>
      <c r="H246" s="810"/>
      <c r="I246" s="810"/>
      <c r="J246" s="810"/>
      <c r="K246" s="810"/>
      <c r="L246" s="810"/>
      <c r="M246" s="810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</row>
    <row r="247" spans="1:41" ht="15.75" customHeight="1">
      <c r="A247" s="4"/>
      <c r="B247" s="4"/>
      <c r="C247" s="4"/>
      <c r="D247" s="4"/>
      <c r="E247" s="810"/>
      <c r="F247" s="810"/>
      <c r="G247" s="810"/>
      <c r="H247" s="810"/>
      <c r="I247" s="810"/>
      <c r="J247" s="810"/>
      <c r="K247" s="810"/>
      <c r="L247" s="810"/>
      <c r="M247" s="810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</row>
    <row r="248" spans="1:41" ht="15.75" customHeight="1">
      <c r="A248" s="4"/>
      <c r="B248" s="4"/>
      <c r="C248" s="4"/>
      <c r="D248" s="4"/>
      <c r="E248" s="810"/>
      <c r="F248" s="810"/>
      <c r="G248" s="810"/>
      <c r="H248" s="810"/>
      <c r="I248" s="810"/>
      <c r="J248" s="810"/>
      <c r="K248" s="810"/>
      <c r="L248" s="810"/>
      <c r="M248" s="810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</row>
    <row r="249" spans="1:41" ht="15.75" customHeight="1">
      <c r="A249" s="4"/>
      <c r="B249" s="4"/>
      <c r="C249" s="4"/>
      <c r="D249" s="4"/>
      <c r="E249" s="810"/>
      <c r="F249" s="810"/>
      <c r="G249" s="810"/>
      <c r="H249" s="810"/>
      <c r="I249" s="810"/>
      <c r="J249" s="810"/>
      <c r="K249" s="810"/>
      <c r="L249" s="810"/>
      <c r="M249" s="810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</row>
    <row r="250" spans="1:41" ht="15.75" customHeight="1">
      <c r="A250" s="4"/>
      <c r="B250" s="4"/>
      <c r="C250" s="4"/>
      <c r="D250" s="4"/>
      <c r="E250" s="810"/>
      <c r="F250" s="810"/>
      <c r="G250" s="810"/>
      <c r="H250" s="810"/>
      <c r="I250" s="810"/>
      <c r="J250" s="810"/>
      <c r="K250" s="810"/>
      <c r="L250" s="810"/>
      <c r="M250" s="810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</row>
    <row r="251" spans="1:41" ht="15.75" customHeight="1">
      <c r="A251" s="4"/>
      <c r="B251" s="4"/>
      <c r="C251" s="4"/>
      <c r="D251" s="4"/>
      <c r="E251" s="810"/>
      <c r="F251" s="810"/>
      <c r="G251" s="810"/>
      <c r="H251" s="810"/>
      <c r="I251" s="810"/>
      <c r="J251" s="810"/>
      <c r="K251" s="810"/>
      <c r="L251" s="810"/>
      <c r="M251" s="810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</row>
    <row r="252" spans="1:41" ht="15.75" customHeight="1">
      <c r="A252" s="4"/>
      <c r="B252" s="4"/>
      <c r="C252" s="4"/>
      <c r="D252" s="4"/>
      <c r="E252" s="810"/>
      <c r="F252" s="810"/>
      <c r="G252" s="810"/>
      <c r="H252" s="810"/>
      <c r="I252" s="810"/>
      <c r="J252" s="810"/>
      <c r="K252" s="810"/>
      <c r="L252" s="810"/>
      <c r="M252" s="810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</row>
    <row r="253" spans="1:41" ht="15.75" customHeight="1">
      <c r="A253" s="4"/>
      <c r="B253" s="4"/>
      <c r="C253" s="4"/>
      <c r="D253" s="4"/>
      <c r="E253" s="810"/>
      <c r="F253" s="810"/>
      <c r="G253" s="810"/>
      <c r="H253" s="810"/>
      <c r="I253" s="810"/>
      <c r="J253" s="810"/>
      <c r="K253" s="810"/>
      <c r="L253" s="810"/>
      <c r="M253" s="810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</row>
    <row r="254" spans="1:41" ht="15.75" customHeight="1">
      <c r="A254" s="4"/>
      <c r="B254" s="4"/>
      <c r="C254" s="4"/>
      <c r="D254" s="4"/>
      <c r="E254" s="810"/>
      <c r="F254" s="810"/>
      <c r="G254" s="810"/>
      <c r="H254" s="810"/>
      <c r="I254" s="810"/>
      <c r="J254" s="810"/>
      <c r="K254" s="810"/>
      <c r="L254" s="810"/>
      <c r="M254" s="810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</row>
    <row r="255" spans="1:41" ht="15.75" customHeight="1">
      <c r="A255" s="4"/>
      <c r="B255" s="4"/>
      <c r="C255" s="4"/>
      <c r="D255" s="4"/>
      <c r="E255" s="810"/>
      <c r="F255" s="810"/>
      <c r="G255" s="810"/>
      <c r="H255" s="810"/>
      <c r="I255" s="810"/>
      <c r="J255" s="810"/>
      <c r="K255" s="810"/>
      <c r="L255" s="810"/>
      <c r="M255" s="810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</row>
    <row r="256" spans="1:41" ht="15.75" customHeight="1">
      <c r="A256" s="4"/>
      <c r="B256" s="4"/>
      <c r="C256" s="4"/>
      <c r="D256" s="4"/>
      <c r="E256" s="810"/>
      <c r="F256" s="810"/>
      <c r="G256" s="810"/>
      <c r="H256" s="810"/>
      <c r="I256" s="810"/>
      <c r="J256" s="810"/>
      <c r="K256" s="810"/>
      <c r="L256" s="810"/>
      <c r="M256" s="810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</row>
    <row r="257" spans="1:41" ht="15.75" customHeight="1">
      <c r="A257" s="4"/>
      <c r="B257" s="4"/>
      <c r="C257" s="4"/>
      <c r="D257" s="4"/>
      <c r="E257" s="810"/>
      <c r="F257" s="810"/>
      <c r="G257" s="810"/>
      <c r="H257" s="810"/>
      <c r="I257" s="810"/>
      <c r="J257" s="810"/>
      <c r="K257" s="810"/>
      <c r="L257" s="810"/>
      <c r="M257" s="810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</row>
    <row r="258" spans="1:41" ht="15.75" customHeight="1">
      <c r="A258" s="4"/>
      <c r="B258" s="4"/>
      <c r="C258" s="4"/>
      <c r="D258" s="4"/>
      <c r="E258" s="810"/>
      <c r="F258" s="810"/>
      <c r="G258" s="810"/>
      <c r="H258" s="810"/>
      <c r="I258" s="810"/>
      <c r="J258" s="810"/>
      <c r="K258" s="810"/>
      <c r="L258" s="810"/>
      <c r="M258" s="810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</row>
    <row r="259" spans="1:41" ht="15.75" customHeight="1">
      <c r="A259" s="4"/>
      <c r="B259" s="4"/>
      <c r="C259" s="4"/>
      <c r="D259" s="4"/>
      <c r="E259" s="810"/>
      <c r="F259" s="810"/>
      <c r="G259" s="810"/>
      <c r="H259" s="810"/>
      <c r="I259" s="810"/>
      <c r="J259" s="810"/>
      <c r="K259" s="810"/>
      <c r="L259" s="810"/>
      <c r="M259" s="810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</row>
    <row r="260" spans="1:41" ht="15.75" customHeight="1">
      <c r="A260" s="4"/>
      <c r="B260" s="4"/>
      <c r="C260" s="4"/>
      <c r="D260" s="4"/>
      <c r="E260" s="810"/>
      <c r="F260" s="810"/>
      <c r="G260" s="810"/>
      <c r="H260" s="810"/>
      <c r="I260" s="810"/>
      <c r="J260" s="810"/>
      <c r="K260" s="810"/>
      <c r="L260" s="810"/>
      <c r="M260" s="810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</row>
    <row r="261" spans="1:41" ht="15.75" customHeight="1">
      <c r="A261" s="4"/>
      <c r="B261" s="4"/>
      <c r="C261" s="4"/>
      <c r="D261" s="4"/>
      <c r="E261" s="810"/>
      <c r="F261" s="810"/>
      <c r="G261" s="810"/>
      <c r="H261" s="810"/>
      <c r="I261" s="810"/>
      <c r="J261" s="810"/>
      <c r="K261" s="810"/>
      <c r="L261" s="810"/>
      <c r="M261" s="810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</row>
    <row r="262" spans="1:41" ht="15.75" customHeight="1">
      <c r="A262" s="4"/>
      <c r="B262" s="4"/>
      <c r="C262" s="4"/>
      <c r="D262" s="4"/>
      <c r="E262" s="810"/>
      <c r="F262" s="810"/>
      <c r="G262" s="810"/>
      <c r="H262" s="810"/>
      <c r="I262" s="810"/>
      <c r="J262" s="810"/>
      <c r="K262" s="810"/>
      <c r="L262" s="810"/>
      <c r="M262" s="810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</row>
    <row r="263" spans="1:41" ht="15.75" customHeight="1">
      <c r="A263" s="4"/>
      <c r="B263" s="4"/>
      <c r="C263" s="4"/>
      <c r="D263" s="4"/>
      <c r="E263" s="810"/>
      <c r="F263" s="810"/>
      <c r="G263" s="810"/>
      <c r="H263" s="810"/>
      <c r="I263" s="810"/>
      <c r="J263" s="810"/>
      <c r="K263" s="810"/>
      <c r="L263" s="810"/>
      <c r="M263" s="810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</row>
    <row r="264" spans="1:41" ht="15.75" customHeight="1">
      <c r="A264" s="4"/>
      <c r="B264" s="4"/>
      <c r="C264" s="4"/>
      <c r="D264" s="4"/>
      <c r="E264" s="810"/>
      <c r="F264" s="810"/>
      <c r="G264" s="810"/>
      <c r="H264" s="810"/>
      <c r="I264" s="810"/>
      <c r="J264" s="810"/>
      <c r="K264" s="810"/>
      <c r="L264" s="810"/>
      <c r="M264" s="810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</row>
    <row r="265" spans="1:41" ht="15.75" customHeight="1">
      <c r="A265" s="4"/>
      <c r="B265" s="4"/>
      <c r="C265" s="4"/>
      <c r="D265" s="4"/>
      <c r="E265" s="810"/>
      <c r="F265" s="810"/>
      <c r="G265" s="810"/>
      <c r="H265" s="810"/>
      <c r="I265" s="810"/>
      <c r="J265" s="810"/>
      <c r="K265" s="810"/>
      <c r="L265" s="810"/>
      <c r="M265" s="810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</row>
    <row r="266" spans="1:41" ht="15.75" customHeight="1">
      <c r="A266" s="4"/>
      <c r="B266" s="4"/>
      <c r="C266" s="4"/>
      <c r="D266" s="4"/>
      <c r="E266" s="810"/>
      <c r="F266" s="810"/>
      <c r="G266" s="810"/>
      <c r="H266" s="810"/>
      <c r="I266" s="810"/>
      <c r="J266" s="810"/>
      <c r="K266" s="810"/>
      <c r="L266" s="810"/>
      <c r="M266" s="810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</row>
    <row r="267" spans="1:41" ht="15.75" customHeight="1">
      <c r="A267" s="4"/>
      <c r="B267" s="4"/>
      <c r="C267" s="4"/>
      <c r="D267" s="4"/>
      <c r="E267" s="810"/>
      <c r="F267" s="810"/>
      <c r="G267" s="810"/>
      <c r="H267" s="810"/>
      <c r="I267" s="810"/>
      <c r="J267" s="810"/>
      <c r="K267" s="810"/>
      <c r="L267" s="810"/>
      <c r="M267" s="810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</row>
    <row r="268" spans="1:41" ht="15.75" customHeight="1">
      <c r="A268" s="4"/>
      <c r="B268" s="4"/>
      <c r="C268" s="4"/>
      <c r="D268" s="4"/>
      <c r="E268" s="810"/>
      <c r="F268" s="810"/>
      <c r="G268" s="810"/>
      <c r="H268" s="810"/>
      <c r="I268" s="810"/>
      <c r="J268" s="810"/>
      <c r="K268" s="810"/>
      <c r="L268" s="810"/>
      <c r="M268" s="810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</row>
    <row r="269" spans="1:41" ht="15.75" customHeight="1">
      <c r="A269" s="4"/>
      <c r="B269" s="4"/>
      <c r="C269" s="4"/>
      <c r="D269" s="4"/>
      <c r="E269" s="810"/>
      <c r="F269" s="810"/>
      <c r="G269" s="810"/>
      <c r="H269" s="810"/>
      <c r="I269" s="810"/>
      <c r="J269" s="810"/>
      <c r="K269" s="810"/>
      <c r="L269" s="810"/>
      <c r="M269" s="810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</row>
    <row r="270" spans="1:41" ht="15.75" customHeight="1">
      <c r="A270" s="4"/>
      <c r="B270" s="4"/>
      <c r="C270" s="4"/>
      <c r="D270" s="4"/>
      <c r="E270" s="810"/>
      <c r="F270" s="810"/>
      <c r="G270" s="810"/>
      <c r="H270" s="810"/>
      <c r="I270" s="810"/>
      <c r="J270" s="810"/>
      <c r="K270" s="810"/>
      <c r="L270" s="810"/>
      <c r="M270" s="810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</row>
    <row r="271" spans="1:41" ht="15.75" customHeight="1">
      <c r="A271" s="4"/>
      <c r="B271" s="4"/>
      <c r="C271" s="4"/>
      <c r="D271" s="4"/>
      <c r="E271" s="810"/>
      <c r="F271" s="810"/>
      <c r="G271" s="810"/>
      <c r="H271" s="810"/>
      <c r="I271" s="810"/>
      <c r="J271" s="810"/>
      <c r="K271" s="810"/>
      <c r="L271" s="810"/>
      <c r="M271" s="810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</row>
    <row r="272" spans="1:41" ht="15.75" customHeight="1">
      <c r="A272" s="4"/>
      <c r="B272" s="4"/>
      <c r="C272" s="4"/>
      <c r="D272" s="4"/>
      <c r="E272" s="810"/>
      <c r="F272" s="810"/>
      <c r="G272" s="810"/>
      <c r="H272" s="810"/>
      <c r="I272" s="810"/>
      <c r="J272" s="810"/>
      <c r="K272" s="810"/>
      <c r="L272" s="810"/>
      <c r="M272" s="810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</row>
    <row r="273" spans="1:41" ht="15.75" customHeight="1">
      <c r="A273" s="4"/>
      <c r="B273" s="4"/>
      <c r="C273" s="4"/>
      <c r="D273" s="4"/>
      <c r="E273" s="810"/>
      <c r="F273" s="810"/>
      <c r="G273" s="810"/>
      <c r="H273" s="810"/>
      <c r="I273" s="810"/>
      <c r="J273" s="810"/>
      <c r="K273" s="810"/>
      <c r="L273" s="810"/>
      <c r="M273" s="810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</row>
    <row r="274" spans="1:41" ht="15.75" customHeight="1">
      <c r="A274" s="4"/>
      <c r="B274" s="4"/>
      <c r="C274" s="4"/>
      <c r="D274" s="4"/>
      <c r="E274" s="810"/>
      <c r="F274" s="810"/>
      <c r="G274" s="810"/>
      <c r="H274" s="810"/>
      <c r="I274" s="810"/>
      <c r="J274" s="810"/>
      <c r="K274" s="810"/>
      <c r="L274" s="810"/>
      <c r="M274" s="810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</row>
    <row r="275" spans="1:41" ht="15.75" customHeight="1">
      <c r="A275" s="4"/>
      <c r="B275" s="4"/>
      <c r="C275" s="4"/>
      <c r="D275" s="4"/>
      <c r="E275" s="810"/>
      <c r="F275" s="810"/>
      <c r="G275" s="810"/>
      <c r="H275" s="810"/>
      <c r="I275" s="810"/>
      <c r="J275" s="810"/>
      <c r="K275" s="810"/>
      <c r="L275" s="810"/>
      <c r="M275" s="810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</row>
    <row r="276" spans="1:41" ht="15.75" customHeight="1">
      <c r="A276" s="4"/>
      <c r="B276" s="4"/>
      <c r="C276" s="4"/>
      <c r="D276" s="4"/>
      <c r="E276" s="810"/>
      <c r="F276" s="810"/>
      <c r="G276" s="810"/>
      <c r="H276" s="810"/>
      <c r="I276" s="810"/>
      <c r="J276" s="810"/>
      <c r="K276" s="810"/>
      <c r="L276" s="810"/>
      <c r="M276" s="810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</row>
    <row r="277" spans="1:41" ht="15.75" customHeight="1">
      <c r="A277" s="4"/>
      <c r="B277" s="4"/>
      <c r="C277" s="4"/>
      <c r="D277" s="4"/>
      <c r="E277" s="810"/>
      <c r="F277" s="810"/>
      <c r="G277" s="810"/>
      <c r="H277" s="810"/>
      <c r="I277" s="810"/>
      <c r="J277" s="810"/>
      <c r="K277" s="810"/>
      <c r="L277" s="810"/>
      <c r="M277" s="810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</row>
    <row r="278" spans="1:41" ht="15.75" customHeight="1">
      <c r="A278" s="4"/>
      <c r="B278" s="4"/>
      <c r="C278" s="4"/>
      <c r="D278" s="4"/>
      <c r="E278" s="810"/>
      <c r="F278" s="810"/>
      <c r="G278" s="810"/>
      <c r="H278" s="810"/>
      <c r="I278" s="810"/>
      <c r="J278" s="810"/>
      <c r="K278" s="810"/>
      <c r="L278" s="810"/>
      <c r="M278" s="810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</row>
    <row r="279" spans="1:41" ht="15.75" customHeight="1">
      <c r="A279" s="4"/>
      <c r="B279" s="4"/>
      <c r="C279" s="4"/>
      <c r="D279" s="4"/>
      <c r="E279" s="810"/>
      <c r="F279" s="810"/>
      <c r="G279" s="810"/>
      <c r="H279" s="810"/>
      <c r="I279" s="810"/>
      <c r="J279" s="810"/>
      <c r="K279" s="810"/>
      <c r="L279" s="810"/>
      <c r="M279" s="810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</row>
    <row r="280" spans="1:41" ht="15.75" customHeight="1">
      <c r="A280" s="4"/>
      <c r="B280" s="4"/>
      <c r="C280" s="4"/>
      <c r="D280" s="4"/>
      <c r="E280" s="810"/>
      <c r="F280" s="810"/>
      <c r="G280" s="810"/>
      <c r="H280" s="810"/>
      <c r="I280" s="810"/>
      <c r="J280" s="810"/>
      <c r="K280" s="810"/>
      <c r="L280" s="810"/>
      <c r="M280" s="810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</row>
    <row r="281" spans="1:41" ht="15.75" customHeight="1">
      <c r="A281" s="4"/>
      <c r="B281" s="4"/>
      <c r="C281" s="4"/>
      <c r="D281" s="4"/>
      <c r="E281" s="810"/>
      <c r="F281" s="810"/>
      <c r="G281" s="810"/>
      <c r="H281" s="810"/>
      <c r="I281" s="810"/>
      <c r="J281" s="810"/>
      <c r="K281" s="810"/>
      <c r="L281" s="810"/>
      <c r="M281" s="810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</row>
    <row r="282" spans="1:41" ht="15.75" customHeight="1">
      <c r="A282" s="4"/>
      <c r="B282" s="4"/>
      <c r="C282" s="4"/>
      <c r="D282" s="4"/>
      <c r="E282" s="810"/>
      <c r="F282" s="810"/>
      <c r="G282" s="810"/>
      <c r="H282" s="810"/>
      <c r="I282" s="810"/>
      <c r="J282" s="810"/>
      <c r="K282" s="810"/>
      <c r="L282" s="810"/>
      <c r="M282" s="810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</row>
    <row r="283" spans="1:41" ht="15.75" customHeight="1">
      <c r="A283" s="4"/>
      <c r="B283" s="4"/>
      <c r="C283" s="4"/>
      <c r="D283" s="4"/>
      <c r="E283" s="810"/>
      <c r="F283" s="810"/>
      <c r="G283" s="810"/>
      <c r="H283" s="810"/>
      <c r="I283" s="810"/>
      <c r="J283" s="810"/>
      <c r="K283" s="810"/>
      <c r="L283" s="810"/>
      <c r="M283" s="810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</row>
    <row r="284" spans="1:41" ht="15.75" customHeight="1">
      <c r="A284" s="4"/>
      <c r="B284" s="4"/>
      <c r="C284" s="4"/>
      <c r="D284" s="4"/>
      <c r="E284" s="810"/>
      <c r="F284" s="810"/>
      <c r="G284" s="810"/>
      <c r="H284" s="810"/>
      <c r="I284" s="810"/>
      <c r="J284" s="810"/>
      <c r="K284" s="810"/>
      <c r="L284" s="810"/>
      <c r="M284" s="810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</row>
    <row r="285" spans="1:41" ht="15.75" customHeight="1">
      <c r="A285" s="4"/>
      <c r="B285" s="4"/>
      <c r="C285" s="4"/>
      <c r="D285" s="4"/>
      <c r="E285" s="810"/>
      <c r="F285" s="810"/>
      <c r="G285" s="810"/>
      <c r="H285" s="810"/>
      <c r="I285" s="810"/>
      <c r="J285" s="810"/>
      <c r="K285" s="810"/>
      <c r="L285" s="810"/>
      <c r="M285" s="810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</row>
    <row r="286" spans="1:41" ht="15.75" customHeight="1">
      <c r="A286" s="4"/>
      <c r="B286" s="4"/>
      <c r="C286" s="4"/>
      <c r="D286" s="4"/>
      <c r="E286" s="810"/>
      <c r="F286" s="810"/>
      <c r="G286" s="810"/>
      <c r="H286" s="810"/>
      <c r="I286" s="810"/>
      <c r="J286" s="810"/>
      <c r="K286" s="810"/>
      <c r="L286" s="810"/>
      <c r="M286" s="810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</row>
    <row r="287" spans="1:41" ht="15.75" customHeight="1">
      <c r="A287" s="4"/>
      <c r="B287" s="4"/>
      <c r="C287" s="4"/>
      <c r="D287" s="4"/>
      <c r="E287" s="810"/>
      <c r="F287" s="810"/>
      <c r="G287" s="810"/>
      <c r="H287" s="810"/>
      <c r="I287" s="810"/>
      <c r="J287" s="810"/>
      <c r="K287" s="810"/>
      <c r="L287" s="810"/>
      <c r="M287" s="810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</row>
    <row r="288" spans="1:41" ht="15.75" customHeight="1">
      <c r="A288" s="4"/>
      <c r="B288" s="4"/>
      <c r="C288" s="4"/>
      <c r="D288" s="4"/>
      <c r="E288" s="810"/>
      <c r="F288" s="810"/>
      <c r="G288" s="810"/>
      <c r="H288" s="810"/>
      <c r="I288" s="810"/>
      <c r="J288" s="810"/>
      <c r="K288" s="810"/>
      <c r="L288" s="810"/>
      <c r="M288" s="810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</row>
    <row r="289" spans="1:41" ht="15.75" customHeight="1">
      <c r="A289" s="4"/>
      <c r="B289" s="4"/>
      <c r="C289" s="4"/>
      <c r="D289" s="4"/>
      <c r="E289" s="810"/>
      <c r="F289" s="810"/>
      <c r="G289" s="810"/>
      <c r="H289" s="810"/>
      <c r="I289" s="810"/>
      <c r="J289" s="810"/>
      <c r="K289" s="810"/>
      <c r="L289" s="810"/>
      <c r="M289" s="810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</row>
    <row r="290" spans="1:41" ht="15.75" customHeight="1">
      <c r="A290" s="4"/>
      <c r="B290" s="4"/>
      <c r="C290" s="4"/>
      <c r="D290" s="4"/>
      <c r="E290" s="810"/>
      <c r="F290" s="810"/>
      <c r="G290" s="810"/>
      <c r="H290" s="810"/>
      <c r="I290" s="810"/>
      <c r="J290" s="810"/>
      <c r="K290" s="810"/>
      <c r="L290" s="810"/>
      <c r="M290" s="810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</row>
    <row r="291" spans="1:41" ht="15.75" customHeight="1">
      <c r="A291" s="4"/>
      <c r="B291" s="4"/>
      <c r="C291" s="4"/>
      <c r="D291" s="4"/>
      <c r="E291" s="810"/>
      <c r="F291" s="810"/>
      <c r="G291" s="810"/>
      <c r="H291" s="810"/>
      <c r="I291" s="810"/>
      <c r="J291" s="810"/>
      <c r="K291" s="810"/>
      <c r="L291" s="810"/>
      <c r="M291" s="810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</row>
    <row r="292" spans="1:41" ht="15.75" customHeight="1">
      <c r="A292" s="4"/>
      <c r="B292" s="4"/>
      <c r="C292" s="4"/>
      <c r="D292" s="4"/>
      <c r="E292" s="810"/>
      <c r="F292" s="810"/>
      <c r="G292" s="810"/>
      <c r="H292" s="810"/>
      <c r="I292" s="810"/>
      <c r="J292" s="810"/>
      <c r="K292" s="810"/>
      <c r="L292" s="810"/>
      <c r="M292" s="810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</row>
    <row r="293" spans="1:41" ht="15.75" customHeight="1">
      <c r="A293" s="4"/>
      <c r="B293" s="4"/>
      <c r="C293" s="4"/>
      <c r="D293" s="4"/>
      <c r="E293" s="810"/>
      <c r="F293" s="810"/>
      <c r="G293" s="810"/>
      <c r="H293" s="810"/>
      <c r="I293" s="810"/>
      <c r="J293" s="810"/>
      <c r="K293" s="810"/>
      <c r="L293" s="810"/>
      <c r="M293" s="810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</row>
    <row r="294" spans="1:41" ht="15.75" customHeight="1">
      <c r="A294" s="4"/>
      <c r="B294" s="4"/>
      <c r="C294" s="4"/>
      <c r="D294" s="4"/>
      <c r="E294" s="810"/>
      <c r="F294" s="810"/>
      <c r="G294" s="810"/>
      <c r="H294" s="810"/>
      <c r="I294" s="810"/>
      <c r="J294" s="810"/>
      <c r="K294" s="810"/>
      <c r="L294" s="810"/>
      <c r="M294" s="810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</row>
    <row r="295" spans="1:41" ht="15.75" customHeight="1">
      <c r="A295" s="4"/>
      <c r="B295" s="4"/>
      <c r="C295" s="4"/>
      <c r="D295" s="4"/>
      <c r="E295" s="810"/>
      <c r="F295" s="810"/>
      <c r="G295" s="810"/>
      <c r="H295" s="810"/>
      <c r="I295" s="810"/>
      <c r="J295" s="810"/>
      <c r="K295" s="810"/>
      <c r="L295" s="810"/>
      <c r="M295" s="810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</row>
    <row r="296" spans="1:41" ht="15.75" customHeight="1">
      <c r="A296" s="4"/>
      <c r="B296" s="4"/>
      <c r="C296" s="4"/>
      <c r="D296" s="4"/>
      <c r="E296" s="810"/>
      <c r="F296" s="810"/>
      <c r="G296" s="810"/>
      <c r="H296" s="810"/>
      <c r="I296" s="810"/>
      <c r="J296" s="810"/>
      <c r="K296" s="810"/>
      <c r="L296" s="810"/>
      <c r="M296" s="810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</row>
    <row r="297" spans="1:41" ht="15.75" customHeight="1">
      <c r="A297" s="4"/>
      <c r="B297" s="4"/>
      <c r="C297" s="4"/>
      <c r="D297" s="4"/>
      <c r="E297" s="810"/>
      <c r="F297" s="810"/>
      <c r="G297" s="810"/>
      <c r="H297" s="810"/>
      <c r="I297" s="810"/>
      <c r="J297" s="810"/>
      <c r="K297" s="810"/>
      <c r="L297" s="810"/>
      <c r="M297" s="810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</row>
    <row r="298" spans="1:41" ht="15.75" customHeight="1">
      <c r="A298" s="4"/>
      <c r="B298" s="4"/>
      <c r="C298" s="4"/>
      <c r="D298" s="4"/>
      <c r="E298" s="810"/>
      <c r="F298" s="810"/>
      <c r="G298" s="810"/>
      <c r="H298" s="810"/>
      <c r="I298" s="810"/>
      <c r="J298" s="810"/>
      <c r="K298" s="810"/>
      <c r="L298" s="810"/>
      <c r="M298" s="810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</row>
    <row r="299" spans="1:41" ht="15.75" customHeight="1">
      <c r="A299" s="4"/>
      <c r="B299" s="4"/>
      <c r="C299" s="4"/>
      <c r="D299" s="4"/>
      <c r="E299" s="810"/>
      <c r="F299" s="810"/>
      <c r="G299" s="810"/>
      <c r="H299" s="810"/>
      <c r="I299" s="810"/>
      <c r="J299" s="810"/>
      <c r="K299" s="810"/>
      <c r="L299" s="810"/>
      <c r="M299" s="810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</row>
    <row r="300" spans="1:41" ht="15.75" customHeight="1">
      <c r="A300" s="4"/>
      <c r="B300" s="4"/>
      <c r="C300" s="4"/>
      <c r="D300" s="4"/>
      <c r="E300" s="810"/>
      <c r="F300" s="810"/>
      <c r="G300" s="810"/>
      <c r="H300" s="810"/>
      <c r="I300" s="810"/>
      <c r="J300" s="810"/>
      <c r="K300" s="810"/>
      <c r="L300" s="810"/>
      <c r="M300" s="810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</row>
    <row r="301" spans="1:41" ht="15.75" customHeight="1">
      <c r="A301" s="4"/>
      <c r="B301" s="4"/>
      <c r="C301" s="4"/>
      <c r="D301" s="4"/>
      <c r="E301" s="810"/>
      <c r="F301" s="810"/>
      <c r="G301" s="810"/>
      <c r="H301" s="810"/>
      <c r="I301" s="810"/>
      <c r="J301" s="810"/>
      <c r="K301" s="810"/>
      <c r="L301" s="810"/>
      <c r="M301" s="810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</row>
    <row r="302" spans="1:41" ht="15.75" customHeight="1">
      <c r="A302" s="4"/>
      <c r="B302" s="4"/>
      <c r="C302" s="4"/>
      <c r="D302" s="4"/>
      <c r="E302" s="810"/>
      <c r="F302" s="810"/>
      <c r="G302" s="810"/>
      <c r="H302" s="810"/>
      <c r="I302" s="810"/>
      <c r="J302" s="810"/>
      <c r="K302" s="810"/>
      <c r="L302" s="810"/>
      <c r="M302" s="810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</row>
    <row r="303" spans="1:41" ht="15.75" customHeight="1">
      <c r="A303" s="4"/>
      <c r="B303" s="4"/>
      <c r="C303" s="4"/>
      <c r="D303" s="4"/>
      <c r="E303" s="810"/>
      <c r="F303" s="810"/>
      <c r="G303" s="810"/>
      <c r="H303" s="810"/>
      <c r="I303" s="810"/>
      <c r="J303" s="810"/>
      <c r="K303" s="810"/>
      <c r="L303" s="810"/>
      <c r="M303" s="810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</row>
    <row r="304" spans="1:41" ht="15.75" customHeight="1">
      <c r="A304" s="4"/>
      <c r="B304" s="4"/>
      <c r="C304" s="4"/>
      <c r="D304" s="4"/>
      <c r="E304" s="810"/>
      <c r="F304" s="810"/>
      <c r="G304" s="810"/>
      <c r="H304" s="810"/>
      <c r="I304" s="810"/>
      <c r="J304" s="810"/>
      <c r="K304" s="810"/>
      <c r="L304" s="810"/>
      <c r="M304" s="810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</row>
    <row r="305" spans="1:41" ht="15.75" customHeight="1">
      <c r="A305" s="4"/>
      <c r="B305" s="4"/>
      <c r="C305" s="4"/>
      <c r="D305" s="4"/>
      <c r="E305" s="810"/>
      <c r="F305" s="810"/>
      <c r="G305" s="810"/>
      <c r="H305" s="810"/>
      <c r="I305" s="810"/>
      <c r="J305" s="810"/>
      <c r="K305" s="810"/>
      <c r="L305" s="810"/>
      <c r="M305" s="810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</row>
    <row r="306" spans="1:41" ht="15.75" customHeight="1">
      <c r="A306" s="4"/>
      <c r="B306" s="4"/>
      <c r="C306" s="4"/>
      <c r="D306" s="4"/>
      <c r="E306" s="810"/>
      <c r="F306" s="810"/>
      <c r="G306" s="810"/>
      <c r="H306" s="810"/>
      <c r="I306" s="810"/>
      <c r="J306" s="810"/>
      <c r="K306" s="810"/>
      <c r="L306" s="810"/>
      <c r="M306" s="810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</row>
    <row r="307" spans="1:41" ht="15.75" customHeight="1">
      <c r="A307" s="4"/>
      <c r="B307" s="4"/>
      <c r="C307" s="4"/>
      <c r="D307" s="4"/>
      <c r="E307" s="810"/>
      <c r="F307" s="810"/>
      <c r="G307" s="810"/>
      <c r="H307" s="810"/>
      <c r="I307" s="810"/>
      <c r="J307" s="810"/>
      <c r="K307" s="810"/>
      <c r="L307" s="810"/>
      <c r="M307" s="810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</row>
    <row r="308" spans="1:41" ht="15.75" customHeight="1">
      <c r="A308" s="4"/>
      <c r="B308" s="4"/>
      <c r="C308" s="4"/>
      <c r="D308" s="4"/>
      <c r="E308" s="810"/>
      <c r="F308" s="810"/>
      <c r="G308" s="810"/>
      <c r="H308" s="810"/>
      <c r="I308" s="810"/>
      <c r="J308" s="810"/>
      <c r="K308" s="810"/>
      <c r="L308" s="810"/>
      <c r="M308" s="810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</row>
    <row r="309" spans="1:41" ht="15.75" customHeight="1">
      <c r="A309" s="4"/>
      <c r="B309" s="4"/>
      <c r="C309" s="4"/>
      <c r="D309" s="4"/>
      <c r="E309" s="810"/>
      <c r="F309" s="810"/>
      <c r="G309" s="810"/>
      <c r="H309" s="810"/>
      <c r="I309" s="810"/>
      <c r="J309" s="810"/>
      <c r="K309" s="810"/>
      <c r="L309" s="810"/>
      <c r="M309" s="810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</row>
    <row r="310" spans="1:41" ht="15.75" customHeight="1">
      <c r="A310" s="4"/>
      <c r="B310" s="4"/>
      <c r="C310" s="4"/>
      <c r="D310" s="4"/>
      <c r="E310" s="810"/>
      <c r="F310" s="810"/>
      <c r="G310" s="810"/>
      <c r="H310" s="810"/>
      <c r="I310" s="810"/>
      <c r="J310" s="810"/>
      <c r="K310" s="810"/>
      <c r="L310" s="810"/>
      <c r="M310" s="810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</row>
    <row r="311" spans="1:41" ht="15.75" customHeight="1">
      <c r="A311" s="4"/>
      <c r="B311" s="4"/>
      <c r="C311" s="4"/>
      <c r="D311" s="4"/>
      <c r="E311" s="810"/>
      <c r="F311" s="810"/>
      <c r="G311" s="810"/>
      <c r="H311" s="810"/>
      <c r="I311" s="810"/>
      <c r="J311" s="810"/>
      <c r="K311" s="810"/>
      <c r="L311" s="810"/>
      <c r="M311" s="810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</row>
    <row r="312" spans="1:41" ht="15.75" customHeight="1">
      <c r="A312" s="4"/>
      <c r="B312" s="4"/>
      <c r="C312" s="4"/>
      <c r="D312" s="4"/>
      <c r="E312" s="810"/>
      <c r="F312" s="810"/>
      <c r="G312" s="810"/>
      <c r="H312" s="810"/>
      <c r="I312" s="810"/>
      <c r="J312" s="810"/>
      <c r="K312" s="810"/>
      <c r="L312" s="810"/>
      <c r="M312" s="810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</row>
    <row r="313" spans="1:41" ht="15.75" customHeight="1">
      <c r="A313" s="4"/>
      <c r="B313" s="4"/>
      <c r="C313" s="4"/>
      <c r="D313" s="4"/>
      <c r="E313" s="810"/>
      <c r="F313" s="810"/>
      <c r="G313" s="810"/>
      <c r="H313" s="810"/>
      <c r="I313" s="810"/>
      <c r="J313" s="810"/>
      <c r="K313" s="810"/>
      <c r="L313" s="810"/>
      <c r="M313" s="810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</row>
    <row r="314" spans="1:41" ht="15.75" customHeight="1">
      <c r="A314" s="4"/>
      <c r="B314" s="4"/>
      <c r="C314" s="4"/>
      <c r="D314" s="4"/>
      <c r="E314" s="810"/>
      <c r="F314" s="810"/>
      <c r="G314" s="810"/>
      <c r="H314" s="810"/>
      <c r="I314" s="810"/>
      <c r="J314" s="810"/>
      <c r="K314" s="810"/>
      <c r="L314" s="810"/>
      <c r="M314" s="810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</row>
    <row r="315" spans="1:41" ht="15.75" customHeight="1">
      <c r="A315" s="4"/>
      <c r="B315" s="4"/>
      <c r="C315" s="4"/>
      <c r="D315" s="4"/>
      <c r="E315" s="810"/>
      <c r="F315" s="810"/>
      <c r="G315" s="810"/>
      <c r="H315" s="810"/>
      <c r="I315" s="810"/>
      <c r="J315" s="810"/>
      <c r="K315" s="810"/>
      <c r="L315" s="810"/>
      <c r="M315" s="810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</row>
    <row r="316" spans="1:41" ht="15.75" customHeight="1">
      <c r="A316" s="4"/>
      <c r="B316" s="4"/>
      <c r="C316" s="4"/>
      <c r="D316" s="4"/>
      <c r="E316" s="810"/>
      <c r="F316" s="810"/>
      <c r="G316" s="810"/>
      <c r="H316" s="810"/>
      <c r="I316" s="810"/>
      <c r="J316" s="810"/>
      <c r="K316" s="810"/>
      <c r="L316" s="810"/>
      <c r="M316" s="810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</row>
    <row r="317" spans="1:41" ht="15.75" customHeight="1">
      <c r="A317" s="4"/>
      <c r="B317" s="4"/>
      <c r="C317" s="4"/>
      <c r="D317" s="4"/>
      <c r="E317" s="810"/>
      <c r="F317" s="810"/>
      <c r="G317" s="810"/>
      <c r="H317" s="810"/>
      <c r="I317" s="810"/>
      <c r="J317" s="810"/>
      <c r="K317" s="810"/>
      <c r="L317" s="810"/>
      <c r="M317" s="810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</row>
    <row r="318" spans="1:41" ht="15.75" customHeight="1">
      <c r="A318" s="4"/>
      <c r="B318" s="4"/>
      <c r="C318" s="4"/>
      <c r="D318" s="4"/>
      <c r="E318" s="810"/>
      <c r="F318" s="810"/>
      <c r="G318" s="810"/>
      <c r="H318" s="810"/>
      <c r="I318" s="810"/>
      <c r="J318" s="810"/>
      <c r="K318" s="810"/>
      <c r="L318" s="810"/>
      <c r="M318" s="810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</row>
    <row r="319" spans="1:41" ht="15.75" customHeight="1">
      <c r="A319" s="4"/>
      <c r="B319" s="4"/>
      <c r="C319" s="4"/>
      <c r="D319" s="4"/>
      <c r="E319" s="810"/>
      <c r="F319" s="810"/>
      <c r="G319" s="810"/>
      <c r="H319" s="810"/>
      <c r="I319" s="810"/>
      <c r="J319" s="810"/>
      <c r="K319" s="810"/>
      <c r="L319" s="810"/>
      <c r="M319" s="810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</row>
    <row r="320" spans="1:41" ht="15.75" customHeight="1">
      <c r="A320" s="4"/>
      <c r="B320" s="4"/>
      <c r="C320" s="4"/>
      <c r="D320" s="4"/>
      <c r="E320" s="810"/>
      <c r="F320" s="810"/>
      <c r="G320" s="810"/>
      <c r="H320" s="810"/>
      <c r="I320" s="810"/>
      <c r="J320" s="810"/>
      <c r="K320" s="810"/>
      <c r="L320" s="810"/>
      <c r="M320" s="810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</row>
    <row r="321" spans="1:41" ht="15.75" customHeight="1">
      <c r="A321" s="4"/>
      <c r="B321" s="4"/>
      <c r="C321" s="4"/>
      <c r="D321" s="4"/>
      <c r="E321" s="810"/>
      <c r="F321" s="810"/>
      <c r="G321" s="810"/>
      <c r="H321" s="810"/>
      <c r="I321" s="810"/>
      <c r="J321" s="810"/>
      <c r="K321" s="810"/>
      <c r="L321" s="810"/>
      <c r="M321" s="810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</row>
    <row r="322" spans="1:41" ht="15.75" customHeight="1">
      <c r="A322" s="4"/>
      <c r="B322" s="4"/>
      <c r="C322" s="4"/>
      <c r="D322" s="4"/>
      <c r="E322" s="810"/>
      <c r="F322" s="810"/>
      <c r="G322" s="810"/>
      <c r="H322" s="810"/>
      <c r="I322" s="810"/>
      <c r="J322" s="810"/>
      <c r="K322" s="810"/>
      <c r="L322" s="810"/>
      <c r="M322" s="810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</row>
    <row r="323" spans="1:41" ht="15.75" customHeight="1">
      <c r="A323" s="4"/>
      <c r="B323" s="4"/>
      <c r="C323" s="4"/>
      <c r="D323" s="4"/>
      <c r="E323" s="810"/>
      <c r="F323" s="810"/>
      <c r="G323" s="810"/>
      <c r="H323" s="810"/>
      <c r="I323" s="810"/>
      <c r="J323" s="810"/>
      <c r="K323" s="810"/>
      <c r="L323" s="810"/>
      <c r="M323" s="810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</row>
    <row r="324" spans="1:41" ht="15.75" customHeight="1">
      <c r="A324" s="4"/>
      <c r="B324" s="4"/>
      <c r="C324" s="4"/>
      <c r="D324" s="4"/>
      <c r="E324" s="810"/>
      <c r="F324" s="810"/>
      <c r="G324" s="810"/>
      <c r="H324" s="810"/>
      <c r="I324" s="810"/>
      <c r="J324" s="810"/>
      <c r="K324" s="810"/>
      <c r="L324" s="810"/>
      <c r="M324" s="810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</row>
    <row r="325" spans="1:41" ht="15.75" customHeight="1">
      <c r="A325" s="4"/>
      <c r="B325" s="4"/>
      <c r="C325" s="4"/>
      <c r="D325" s="4"/>
      <c r="E325" s="810"/>
      <c r="F325" s="810"/>
      <c r="G325" s="810"/>
      <c r="H325" s="810"/>
      <c r="I325" s="810"/>
      <c r="J325" s="810"/>
      <c r="K325" s="810"/>
      <c r="L325" s="810"/>
      <c r="M325" s="810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</row>
    <row r="326" spans="1:41" ht="15.75" customHeight="1">
      <c r="A326" s="4"/>
      <c r="B326" s="4"/>
      <c r="C326" s="4"/>
      <c r="D326" s="4"/>
      <c r="E326" s="810"/>
      <c r="F326" s="810"/>
      <c r="G326" s="810"/>
      <c r="H326" s="810"/>
      <c r="I326" s="810"/>
      <c r="J326" s="810"/>
      <c r="K326" s="810"/>
      <c r="L326" s="810"/>
      <c r="M326" s="810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</row>
    <row r="327" spans="1:41" ht="15.75" customHeight="1">
      <c r="A327" s="4"/>
      <c r="B327" s="4"/>
      <c r="C327" s="4"/>
      <c r="D327" s="4"/>
      <c r="E327" s="810"/>
      <c r="F327" s="810"/>
      <c r="G327" s="810"/>
      <c r="H327" s="810"/>
      <c r="I327" s="810"/>
      <c r="J327" s="810"/>
      <c r="K327" s="810"/>
      <c r="L327" s="810"/>
      <c r="M327" s="810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</row>
    <row r="328" spans="1:41" ht="15.75" customHeight="1">
      <c r="A328" s="4"/>
      <c r="B328" s="4"/>
      <c r="C328" s="4"/>
      <c r="D328" s="4"/>
      <c r="E328" s="810"/>
      <c r="F328" s="810"/>
      <c r="G328" s="810"/>
      <c r="H328" s="810"/>
      <c r="I328" s="810"/>
      <c r="J328" s="810"/>
      <c r="K328" s="810"/>
      <c r="L328" s="810"/>
      <c r="M328" s="810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</row>
    <row r="329" spans="1:41" ht="15.75" customHeight="1">
      <c r="A329" s="4"/>
      <c r="B329" s="4"/>
      <c r="C329" s="4"/>
      <c r="D329" s="4"/>
      <c r="E329" s="810"/>
      <c r="F329" s="810"/>
      <c r="G329" s="810"/>
      <c r="H329" s="810"/>
      <c r="I329" s="810"/>
      <c r="J329" s="810"/>
      <c r="K329" s="810"/>
      <c r="L329" s="810"/>
      <c r="M329" s="810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</row>
    <row r="330" spans="1:41" ht="15.75" customHeight="1">
      <c r="A330" s="4"/>
      <c r="B330" s="4"/>
      <c r="C330" s="4"/>
      <c r="D330" s="4"/>
      <c r="E330" s="810"/>
      <c r="F330" s="810"/>
      <c r="G330" s="810"/>
      <c r="H330" s="810"/>
      <c r="I330" s="810"/>
      <c r="J330" s="810"/>
      <c r="K330" s="810"/>
      <c r="L330" s="810"/>
      <c r="M330" s="810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</row>
    <row r="331" spans="1:41" ht="15.75" customHeight="1">
      <c r="A331" s="4"/>
      <c r="B331" s="4"/>
      <c r="C331" s="4"/>
      <c r="D331" s="4"/>
      <c r="E331" s="810"/>
      <c r="F331" s="810"/>
      <c r="G331" s="810"/>
      <c r="H331" s="810"/>
      <c r="I331" s="810"/>
      <c r="J331" s="810"/>
      <c r="K331" s="810"/>
      <c r="L331" s="810"/>
      <c r="M331" s="810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</row>
    <row r="332" spans="1:41" ht="15.75" customHeight="1">
      <c r="A332" s="4"/>
      <c r="B332" s="4"/>
      <c r="C332" s="4"/>
      <c r="D332" s="4"/>
      <c r="E332" s="810"/>
      <c r="F332" s="810"/>
      <c r="G332" s="810"/>
      <c r="H332" s="810"/>
      <c r="I332" s="810"/>
      <c r="J332" s="810"/>
      <c r="K332" s="810"/>
      <c r="L332" s="810"/>
      <c r="M332" s="810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</row>
    <row r="333" spans="1:41" ht="15.75" customHeight="1">
      <c r="A333" s="4"/>
      <c r="B333" s="4"/>
      <c r="C333" s="4"/>
      <c r="D333" s="4"/>
      <c r="E333" s="810"/>
      <c r="F333" s="810"/>
      <c r="G333" s="810"/>
      <c r="H333" s="810"/>
      <c r="I333" s="810"/>
      <c r="J333" s="810"/>
      <c r="K333" s="810"/>
      <c r="L333" s="810"/>
      <c r="M333" s="810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</row>
    <row r="334" spans="1:41" ht="15.75" customHeight="1">
      <c r="A334" s="4"/>
      <c r="B334" s="4"/>
      <c r="C334" s="4"/>
      <c r="D334" s="4"/>
      <c r="E334" s="810"/>
      <c r="F334" s="810"/>
      <c r="G334" s="810"/>
      <c r="H334" s="810"/>
      <c r="I334" s="810"/>
      <c r="J334" s="810"/>
      <c r="K334" s="810"/>
      <c r="L334" s="810"/>
      <c r="M334" s="810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</row>
    <row r="335" spans="1:41" ht="15.75" customHeight="1">
      <c r="A335" s="4"/>
      <c r="B335" s="4"/>
      <c r="C335" s="4"/>
      <c r="D335" s="4"/>
      <c r="E335" s="810"/>
      <c r="F335" s="810"/>
      <c r="G335" s="810"/>
      <c r="H335" s="810"/>
      <c r="I335" s="810"/>
      <c r="J335" s="810"/>
      <c r="K335" s="810"/>
      <c r="L335" s="810"/>
      <c r="M335" s="810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</row>
    <row r="336" spans="1:41" ht="15.75" customHeight="1">
      <c r="A336" s="4"/>
      <c r="B336" s="4"/>
      <c r="C336" s="4"/>
      <c r="D336" s="4"/>
      <c r="E336" s="810"/>
      <c r="F336" s="810"/>
      <c r="G336" s="810"/>
      <c r="H336" s="810"/>
      <c r="I336" s="810"/>
      <c r="J336" s="810"/>
      <c r="K336" s="810"/>
      <c r="L336" s="810"/>
      <c r="M336" s="810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</row>
    <row r="337" spans="1:41" ht="15.75" customHeight="1">
      <c r="A337" s="4"/>
      <c r="B337" s="4"/>
      <c r="C337" s="4"/>
      <c r="D337" s="4"/>
      <c r="E337" s="810"/>
      <c r="F337" s="810"/>
      <c r="G337" s="810"/>
      <c r="H337" s="810"/>
      <c r="I337" s="810"/>
      <c r="J337" s="810"/>
      <c r="K337" s="810"/>
      <c r="L337" s="810"/>
      <c r="M337" s="810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</row>
    <row r="338" spans="1:41" ht="15.75" customHeight="1">
      <c r="A338" s="4"/>
      <c r="B338" s="4"/>
      <c r="C338" s="4"/>
      <c r="D338" s="4"/>
      <c r="E338" s="810"/>
      <c r="F338" s="810"/>
      <c r="G338" s="810"/>
      <c r="H338" s="810"/>
      <c r="I338" s="810"/>
      <c r="J338" s="810"/>
      <c r="K338" s="810"/>
      <c r="L338" s="810"/>
      <c r="M338" s="810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</row>
    <row r="339" spans="1:41" ht="15.75" customHeight="1">
      <c r="A339" s="4"/>
      <c r="B339" s="4"/>
      <c r="C339" s="4"/>
      <c r="D339" s="4"/>
      <c r="E339" s="810"/>
      <c r="F339" s="810"/>
      <c r="G339" s="810"/>
      <c r="H339" s="810"/>
      <c r="I339" s="810"/>
      <c r="J339" s="810"/>
      <c r="K339" s="810"/>
      <c r="L339" s="810"/>
      <c r="M339" s="810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</row>
    <row r="340" spans="1:41" ht="15.75" customHeight="1">
      <c r="A340" s="4"/>
      <c r="B340" s="4"/>
      <c r="C340" s="4"/>
      <c r="D340" s="4"/>
      <c r="E340" s="810"/>
      <c r="F340" s="810"/>
      <c r="G340" s="810"/>
      <c r="H340" s="810"/>
      <c r="I340" s="810"/>
      <c r="J340" s="810"/>
      <c r="K340" s="810"/>
      <c r="L340" s="810"/>
      <c r="M340" s="810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</row>
    <row r="341" spans="1:41" ht="15.75" customHeight="1">
      <c r="A341" s="4"/>
      <c r="B341" s="4"/>
      <c r="C341" s="4"/>
      <c r="D341" s="4"/>
      <c r="E341" s="810"/>
      <c r="F341" s="810"/>
      <c r="G341" s="810"/>
      <c r="H341" s="810"/>
      <c r="I341" s="810"/>
      <c r="J341" s="810"/>
      <c r="K341" s="810"/>
      <c r="L341" s="810"/>
      <c r="M341" s="810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</row>
    <row r="342" spans="1:41" ht="15.75" customHeight="1">
      <c r="A342" s="4"/>
      <c r="B342" s="4"/>
      <c r="C342" s="4"/>
      <c r="D342" s="4"/>
      <c r="E342" s="810"/>
      <c r="F342" s="810"/>
      <c r="G342" s="810"/>
      <c r="H342" s="810"/>
      <c r="I342" s="810"/>
      <c r="J342" s="810"/>
      <c r="K342" s="810"/>
      <c r="L342" s="810"/>
      <c r="M342" s="810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</row>
    <row r="343" spans="1:41" ht="15.75" customHeight="1">
      <c r="A343" s="4"/>
      <c r="B343" s="4"/>
      <c r="C343" s="4"/>
      <c r="D343" s="4"/>
      <c r="E343" s="810"/>
      <c r="F343" s="810"/>
      <c r="G343" s="810"/>
      <c r="H343" s="810"/>
      <c r="I343" s="810"/>
      <c r="J343" s="810"/>
      <c r="K343" s="810"/>
      <c r="L343" s="810"/>
      <c r="M343" s="810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</row>
    <row r="344" spans="1:41" ht="15.75" customHeight="1">
      <c r="A344" s="4"/>
      <c r="B344" s="4"/>
      <c r="C344" s="4"/>
      <c r="D344" s="4"/>
      <c r="E344" s="810"/>
      <c r="F344" s="810"/>
      <c r="G344" s="810"/>
      <c r="H344" s="810"/>
      <c r="I344" s="810"/>
      <c r="J344" s="810"/>
      <c r="K344" s="810"/>
      <c r="L344" s="810"/>
      <c r="M344" s="810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</row>
    <row r="345" spans="1:41" ht="15.75" customHeight="1">
      <c r="A345" s="4"/>
      <c r="B345" s="4"/>
      <c r="C345" s="4"/>
      <c r="D345" s="4"/>
      <c r="E345" s="810"/>
      <c r="F345" s="810"/>
      <c r="G345" s="810"/>
      <c r="H345" s="810"/>
      <c r="I345" s="810"/>
      <c r="J345" s="810"/>
      <c r="K345" s="810"/>
      <c r="L345" s="810"/>
      <c r="M345" s="810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</row>
    <row r="346" spans="1:41" ht="15.75" customHeight="1">
      <c r="A346" s="4"/>
      <c r="B346" s="4"/>
      <c r="C346" s="4"/>
      <c r="D346" s="4"/>
      <c r="E346" s="810"/>
      <c r="F346" s="810"/>
      <c r="G346" s="810"/>
      <c r="H346" s="810"/>
      <c r="I346" s="810"/>
      <c r="J346" s="810"/>
      <c r="K346" s="810"/>
      <c r="L346" s="810"/>
      <c r="M346" s="810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</row>
    <row r="347" spans="1:41" ht="15.75" customHeight="1">
      <c r="A347" s="4"/>
      <c r="B347" s="4"/>
      <c r="C347" s="4"/>
      <c r="D347" s="4"/>
      <c r="E347" s="810"/>
      <c r="F347" s="810"/>
      <c r="G347" s="810"/>
      <c r="H347" s="810"/>
      <c r="I347" s="810"/>
      <c r="J347" s="810"/>
      <c r="K347" s="810"/>
      <c r="L347" s="810"/>
      <c r="M347" s="810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</row>
    <row r="348" spans="1:41" ht="15.75" customHeight="1">
      <c r="A348" s="4"/>
      <c r="B348" s="4"/>
      <c r="C348" s="4"/>
      <c r="D348" s="4"/>
      <c r="E348" s="810"/>
      <c r="F348" s="810"/>
      <c r="G348" s="810"/>
      <c r="H348" s="810"/>
      <c r="I348" s="810"/>
      <c r="J348" s="810"/>
      <c r="K348" s="810"/>
      <c r="L348" s="810"/>
      <c r="M348" s="810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</row>
    <row r="349" spans="1:41" ht="15.75" customHeight="1">
      <c r="A349" s="4"/>
      <c r="B349" s="4"/>
      <c r="C349" s="4"/>
      <c r="D349" s="4"/>
      <c r="E349" s="810"/>
      <c r="F349" s="810"/>
      <c r="G349" s="810"/>
      <c r="H349" s="810"/>
      <c r="I349" s="810"/>
      <c r="J349" s="810"/>
      <c r="K349" s="810"/>
      <c r="L349" s="810"/>
      <c r="M349" s="810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</row>
    <row r="350" spans="1:41" ht="15.75" customHeight="1">
      <c r="A350" s="4"/>
      <c r="B350" s="4"/>
      <c r="C350" s="4"/>
      <c r="D350" s="4"/>
      <c r="E350" s="810"/>
      <c r="F350" s="810"/>
      <c r="G350" s="810"/>
      <c r="H350" s="810"/>
      <c r="I350" s="810"/>
      <c r="J350" s="810"/>
      <c r="K350" s="810"/>
      <c r="L350" s="810"/>
      <c r="M350" s="810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</row>
    <row r="351" spans="1:41" ht="15.75" customHeight="1">
      <c r="A351" s="4"/>
      <c r="B351" s="4"/>
      <c r="C351" s="4"/>
      <c r="D351" s="4"/>
      <c r="E351" s="810"/>
      <c r="F351" s="810"/>
      <c r="G351" s="810"/>
      <c r="H351" s="810"/>
      <c r="I351" s="810"/>
      <c r="J351" s="810"/>
      <c r="K351" s="810"/>
      <c r="L351" s="810"/>
      <c r="M351" s="810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</row>
    <row r="352" spans="1:41" ht="15.75" customHeight="1">
      <c r="A352" s="4"/>
      <c r="B352" s="4"/>
      <c r="C352" s="4"/>
      <c r="D352" s="4"/>
      <c r="E352" s="810"/>
      <c r="F352" s="810"/>
      <c r="G352" s="810"/>
      <c r="H352" s="810"/>
      <c r="I352" s="810"/>
      <c r="J352" s="810"/>
      <c r="K352" s="810"/>
      <c r="L352" s="810"/>
      <c r="M352" s="810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</row>
    <row r="353" spans="1:41" ht="15.75" customHeight="1">
      <c r="A353" s="4"/>
      <c r="B353" s="4"/>
      <c r="C353" s="4"/>
      <c r="D353" s="4"/>
      <c r="E353" s="810"/>
      <c r="F353" s="810"/>
      <c r="G353" s="810"/>
      <c r="H353" s="810"/>
      <c r="I353" s="810"/>
      <c r="J353" s="810"/>
      <c r="K353" s="810"/>
      <c r="L353" s="810"/>
      <c r="M353" s="810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</row>
    <row r="354" spans="1:41" ht="15.75" customHeight="1">
      <c r="A354" s="4"/>
      <c r="B354" s="4"/>
      <c r="C354" s="4"/>
      <c r="D354" s="4"/>
      <c r="E354" s="810"/>
      <c r="F354" s="810"/>
      <c r="G354" s="810"/>
      <c r="H354" s="810"/>
      <c r="I354" s="810"/>
      <c r="J354" s="810"/>
      <c r="K354" s="810"/>
      <c r="L354" s="810"/>
      <c r="M354" s="810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</row>
    <row r="355" spans="1:41" ht="15.75" customHeight="1">
      <c r="A355" s="4"/>
      <c r="B355" s="4"/>
      <c r="C355" s="4"/>
      <c r="D355" s="4"/>
      <c r="E355" s="810"/>
      <c r="F355" s="810"/>
      <c r="G355" s="810"/>
      <c r="H355" s="810"/>
      <c r="I355" s="810"/>
      <c r="J355" s="810"/>
      <c r="K355" s="810"/>
      <c r="L355" s="810"/>
      <c r="M355" s="810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</row>
    <row r="356" spans="1:41" ht="15.75" customHeight="1">
      <c r="A356" s="4"/>
      <c r="B356" s="4"/>
      <c r="C356" s="4"/>
      <c r="D356" s="4"/>
      <c r="E356" s="810"/>
      <c r="F356" s="810"/>
      <c r="G356" s="810"/>
      <c r="H356" s="810"/>
      <c r="I356" s="810"/>
      <c r="J356" s="810"/>
      <c r="K356" s="810"/>
      <c r="L356" s="810"/>
      <c r="M356" s="810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</row>
    <row r="357" spans="1:41" ht="15.75" customHeight="1">
      <c r="A357" s="4"/>
      <c r="B357" s="4"/>
      <c r="C357" s="4"/>
      <c r="D357" s="4"/>
      <c r="E357" s="810"/>
      <c r="F357" s="810"/>
      <c r="G357" s="810"/>
      <c r="H357" s="810"/>
      <c r="I357" s="810"/>
      <c r="J357" s="810"/>
      <c r="K357" s="810"/>
      <c r="L357" s="810"/>
      <c r="M357" s="810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</row>
    <row r="358" spans="1:41" ht="15.75" customHeight="1">
      <c r="A358" s="4"/>
      <c r="B358" s="4"/>
      <c r="C358" s="4"/>
      <c r="D358" s="4"/>
      <c r="E358" s="810"/>
      <c r="F358" s="810"/>
      <c r="G358" s="810"/>
      <c r="H358" s="810"/>
      <c r="I358" s="810"/>
      <c r="J358" s="810"/>
      <c r="K358" s="810"/>
      <c r="L358" s="810"/>
      <c r="M358" s="810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  <c r="AL358" s="4"/>
      <c r="AM358" s="4"/>
      <c r="AN358" s="4"/>
      <c r="AO358" s="4"/>
    </row>
    <row r="359" spans="1:41" ht="15.75" customHeight="1">
      <c r="A359" s="4"/>
      <c r="B359" s="4"/>
      <c r="C359" s="4"/>
      <c r="D359" s="4"/>
      <c r="E359" s="810"/>
      <c r="F359" s="810"/>
      <c r="G359" s="810"/>
      <c r="H359" s="810"/>
      <c r="I359" s="810"/>
      <c r="J359" s="810"/>
      <c r="K359" s="810"/>
      <c r="L359" s="810"/>
      <c r="M359" s="810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  <c r="AJ359" s="4"/>
      <c r="AK359" s="4"/>
      <c r="AL359" s="4"/>
      <c r="AM359" s="4"/>
      <c r="AN359" s="4"/>
      <c r="AO359" s="4"/>
    </row>
    <row r="360" spans="1:41" ht="15.75" customHeight="1">
      <c r="A360" s="4"/>
      <c r="B360" s="4"/>
      <c r="C360" s="4"/>
      <c r="D360" s="4"/>
      <c r="E360" s="810"/>
      <c r="F360" s="810"/>
      <c r="G360" s="810"/>
      <c r="H360" s="810"/>
      <c r="I360" s="810"/>
      <c r="J360" s="810"/>
      <c r="K360" s="810"/>
      <c r="L360" s="810"/>
      <c r="M360" s="810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  <c r="AL360" s="4"/>
      <c r="AM360" s="4"/>
      <c r="AN360" s="4"/>
      <c r="AO360" s="4"/>
    </row>
    <row r="361" spans="1:41" ht="15.75" customHeight="1">
      <c r="A361" s="4"/>
      <c r="B361" s="4"/>
      <c r="C361" s="4"/>
      <c r="D361" s="4"/>
      <c r="E361" s="810"/>
      <c r="F361" s="810"/>
      <c r="G361" s="810"/>
      <c r="H361" s="810"/>
      <c r="I361" s="810"/>
      <c r="J361" s="810"/>
      <c r="K361" s="810"/>
      <c r="L361" s="810"/>
      <c r="M361" s="810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  <c r="AL361" s="4"/>
      <c r="AM361" s="4"/>
      <c r="AN361" s="4"/>
      <c r="AO361" s="4"/>
    </row>
    <row r="362" spans="1:41" ht="15.75" customHeight="1">
      <c r="A362" s="4"/>
      <c r="B362" s="4"/>
      <c r="C362" s="4"/>
      <c r="D362" s="4"/>
      <c r="E362" s="810"/>
      <c r="F362" s="810"/>
      <c r="G362" s="810"/>
      <c r="H362" s="810"/>
      <c r="I362" s="810"/>
      <c r="J362" s="810"/>
      <c r="K362" s="810"/>
      <c r="L362" s="810"/>
      <c r="M362" s="810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  <c r="AL362" s="4"/>
      <c r="AM362" s="4"/>
      <c r="AN362" s="4"/>
      <c r="AO362" s="4"/>
    </row>
    <row r="363" spans="1:41" ht="15.75" customHeight="1">
      <c r="A363" s="4"/>
      <c r="B363" s="4"/>
      <c r="C363" s="4"/>
      <c r="D363" s="4"/>
      <c r="E363" s="810"/>
      <c r="F363" s="810"/>
      <c r="G363" s="810"/>
      <c r="H363" s="810"/>
      <c r="I363" s="810"/>
      <c r="J363" s="810"/>
      <c r="K363" s="810"/>
      <c r="L363" s="810"/>
      <c r="M363" s="810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  <c r="AL363" s="4"/>
      <c r="AM363" s="4"/>
      <c r="AN363" s="4"/>
      <c r="AO363" s="4"/>
    </row>
    <row r="364" spans="1:41" ht="15.75" customHeight="1">
      <c r="A364" s="4"/>
      <c r="B364" s="4"/>
      <c r="C364" s="4"/>
      <c r="D364" s="4"/>
      <c r="E364" s="810"/>
      <c r="F364" s="810"/>
      <c r="G364" s="810"/>
      <c r="H364" s="810"/>
      <c r="I364" s="810"/>
      <c r="J364" s="810"/>
      <c r="K364" s="810"/>
      <c r="L364" s="810"/>
      <c r="M364" s="810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  <c r="AL364" s="4"/>
      <c r="AM364" s="4"/>
      <c r="AN364" s="4"/>
      <c r="AO364" s="4"/>
    </row>
    <row r="365" spans="1:41" ht="15.75" customHeight="1">
      <c r="A365" s="4"/>
      <c r="B365" s="4"/>
      <c r="C365" s="4"/>
      <c r="D365" s="4"/>
      <c r="E365" s="810"/>
      <c r="F365" s="810"/>
      <c r="G365" s="810"/>
      <c r="H365" s="810"/>
      <c r="I365" s="810"/>
      <c r="J365" s="810"/>
      <c r="K365" s="810"/>
      <c r="L365" s="810"/>
      <c r="M365" s="810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  <c r="AL365" s="4"/>
      <c r="AM365" s="4"/>
      <c r="AN365" s="4"/>
      <c r="AO365" s="4"/>
    </row>
    <row r="366" spans="1:41" ht="15.75" customHeight="1">
      <c r="A366" s="4"/>
      <c r="B366" s="4"/>
      <c r="C366" s="4"/>
      <c r="D366" s="4"/>
      <c r="E366" s="810"/>
      <c r="F366" s="810"/>
      <c r="G366" s="810"/>
      <c r="H366" s="810"/>
      <c r="I366" s="810"/>
      <c r="J366" s="810"/>
      <c r="K366" s="810"/>
      <c r="L366" s="810"/>
      <c r="M366" s="810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  <c r="AL366" s="4"/>
      <c r="AM366" s="4"/>
      <c r="AN366" s="4"/>
      <c r="AO366" s="4"/>
    </row>
    <row r="367" spans="1:41" ht="15.75" customHeight="1">
      <c r="A367" s="4"/>
      <c r="B367" s="4"/>
      <c r="C367" s="4"/>
      <c r="D367" s="4"/>
      <c r="E367" s="810"/>
      <c r="F367" s="810"/>
      <c r="G367" s="810"/>
      <c r="H367" s="810"/>
      <c r="I367" s="810"/>
      <c r="J367" s="810"/>
      <c r="K367" s="810"/>
      <c r="L367" s="810"/>
      <c r="M367" s="810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  <c r="AL367" s="4"/>
      <c r="AM367" s="4"/>
      <c r="AN367" s="4"/>
      <c r="AO367" s="4"/>
    </row>
    <row r="368" spans="1:41" ht="15.75" customHeight="1">
      <c r="A368" s="4"/>
      <c r="B368" s="4"/>
      <c r="C368" s="4"/>
      <c r="D368" s="4"/>
      <c r="E368" s="810"/>
      <c r="F368" s="810"/>
      <c r="G368" s="810"/>
      <c r="H368" s="810"/>
      <c r="I368" s="810"/>
      <c r="J368" s="810"/>
      <c r="K368" s="810"/>
      <c r="L368" s="810"/>
      <c r="M368" s="810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  <c r="AL368" s="4"/>
      <c r="AM368" s="4"/>
      <c r="AN368" s="4"/>
      <c r="AO368" s="4"/>
    </row>
    <row r="369" spans="1:41" ht="15.75" customHeight="1">
      <c r="A369" s="4"/>
      <c r="B369" s="4"/>
      <c r="C369" s="4"/>
      <c r="D369" s="4"/>
      <c r="E369" s="810"/>
      <c r="F369" s="810"/>
      <c r="G369" s="810"/>
      <c r="H369" s="810"/>
      <c r="I369" s="810"/>
      <c r="J369" s="810"/>
      <c r="K369" s="810"/>
      <c r="L369" s="810"/>
      <c r="M369" s="810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  <c r="AL369" s="4"/>
      <c r="AM369" s="4"/>
      <c r="AN369" s="4"/>
      <c r="AO369" s="4"/>
    </row>
    <row r="370" spans="1:41" ht="15.75" customHeight="1">
      <c r="A370" s="4"/>
      <c r="B370" s="4"/>
      <c r="C370" s="4"/>
      <c r="D370" s="4"/>
      <c r="E370" s="810"/>
      <c r="F370" s="810"/>
      <c r="G370" s="810"/>
      <c r="H370" s="810"/>
      <c r="I370" s="810"/>
      <c r="J370" s="810"/>
      <c r="K370" s="810"/>
      <c r="L370" s="810"/>
      <c r="M370" s="810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  <c r="AL370" s="4"/>
      <c r="AM370" s="4"/>
      <c r="AN370" s="4"/>
      <c r="AO370" s="4"/>
    </row>
    <row r="371" spans="1:41" ht="15.75" customHeight="1">
      <c r="A371" s="4"/>
      <c r="B371" s="4"/>
      <c r="C371" s="4"/>
      <c r="D371" s="4"/>
      <c r="E371" s="810"/>
      <c r="F371" s="810"/>
      <c r="G371" s="810"/>
      <c r="H371" s="810"/>
      <c r="I371" s="810"/>
      <c r="J371" s="810"/>
      <c r="K371" s="810"/>
      <c r="L371" s="810"/>
      <c r="M371" s="810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  <c r="AL371" s="4"/>
      <c r="AM371" s="4"/>
      <c r="AN371" s="4"/>
      <c r="AO371" s="4"/>
    </row>
    <row r="372" spans="1:41" ht="15.75" customHeight="1">
      <c r="A372" s="4"/>
      <c r="B372" s="4"/>
      <c r="C372" s="4"/>
      <c r="D372" s="4"/>
      <c r="E372" s="810"/>
      <c r="F372" s="810"/>
      <c r="G372" s="810"/>
      <c r="H372" s="810"/>
      <c r="I372" s="810"/>
      <c r="J372" s="810"/>
      <c r="K372" s="810"/>
      <c r="L372" s="810"/>
      <c r="M372" s="810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  <c r="AL372" s="4"/>
      <c r="AM372" s="4"/>
      <c r="AN372" s="4"/>
      <c r="AO372" s="4"/>
    </row>
    <row r="373" spans="1:41" ht="15.75" customHeight="1">
      <c r="A373" s="4"/>
      <c r="B373" s="4"/>
      <c r="C373" s="4"/>
      <c r="D373" s="4"/>
      <c r="E373" s="810"/>
      <c r="F373" s="810"/>
      <c r="G373" s="810"/>
      <c r="H373" s="810"/>
      <c r="I373" s="810"/>
      <c r="J373" s="810"/>
      <c r="K373" s="810"/>
      <c r="L373" s="810"/>
      <c r="M373" s="810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  <c r="AL373" s="4"/>
      <c r="AM373" s="4"/>
      <c r="AN373" s="4"/>
      <c r="AO373" s="4"/>
    </row>
    <row r="374" spans="1:41" ht="15.75" customHeight="1">
      <c r="A374" s="4"/>
      <c r="B374" s="4"/>
      <c r="C374" s="4"/>
      <c r="D374" s="4"/>
      <c r="E374" s="810"/>
      <c r="F374" s="810"/>
      <c r="G374" s="810"/>
      <c r="H374" s="810"/>
      <c r="I374" s="810"/>
      <c r="J374" s="810"/>
      <c r="K374" s="810"/>
      <c r="L374" s="810"/>
      <c r="M374" s="810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  <c r="AL374" s="4"/>
      <c r="AM374" s="4"/>
      <c r="AN374" s="4"/>
      <c r="AO374" s="4"/>
    </row>
    <row r="375" spans="1:41" ht="15.75" customHeight="1">
      <c r="A375" s="4"/>
      <c r="B375" s="4"/>
      <c r="C375" s="4"/>
      <c r="D375" s="4"/>
      <c r="E375" s="810"/>
      <c r="F375" s="810"/>
      <c r="G375" s="810"/>
      <c r="H375" s="810"/>
      <c r="I375" s="810"/>
      <c r="J375" s="810"/>
      <c r="K375" s="810"/>
      <c r="L375" s="810"/>
      <c r="M375" s="810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/>
      <c r="AM375" s="4"/>
      <c r="AN375" s="4"/>
      <c r="AO375" s="4"/>
    </row>
    <row r="376" spans="1:41" ht="15.75" customHeight="1">
      <c r="A376" s="4"/>
      <c r="B376" s="4"/>
      <c r="C376" s="4"/>
      <c r="D376" s="4"/>
      <c r="E376" s="810"/>
      <c r="F376" s="810"/>
      <c r="G376" s="810"/>
      <c r="H376" s="810"/>
      <c r="I376" s="810"/>
      <c r="J376" s="810"/>
      <c r="K376" s="810"/>
      <c r="L376" s="810"/>
      <c r="M376" s="810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/>
      <c r="AM376" s="4"/>
      <c r="AN376" s="4"/>
      <c r="AO376" s="4"/>
    </row>
    <row r="377" spans="1:41" ht="15.75" customHeight="1">
      <c r="A377" s="4"/>
      <c r="B377" s="4"/>
      <c r="C377" s="4"/>
      <c r="D377" s="4"/>
      <c r="E377" s="810"/>
      <c r="F377" s="810"/>
      <c r="G377" s="810"/>
      <c r="H377" s="810"/>
      <c r="I377" s="810"/>
      <c r="J377" s="810"/>
      <c r="K377" s="810"/>
      <c r="L377" s="810"/>
      <c r="M377" s="810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  <c r="AL377" s="4"/>
      <c r="AM377" s="4"/>
      <c r="AN377" s="4"/>
      <c r="AO377" s="4"/>
    </row>
    <row r="378" spans="1:41" ht="15.75" customHeight="1">
      <c r="A378" s="4"/>
      <c r="B378" s="4"/>
      <c r="C378" s="4"/>
      <c r="D378" s="4"/>
      <c r="E378" s="810"/>
      <c r="F378" s="810"/>
      <c r="G378" s="810"/>
      <c r="H378" s="810"/>
      <c r="I378" s="810"/>
      <c r="J378" s="810"/>
      <c r="K378" s="810"/>
      <c r="L378" s="810"/>
      <c r="M378" s="810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  <c r="AL378" s="4"/>
      <c r="AM378" s="4"/>
      <c r="AN378" s="4"/>
      <c r="AO378" s="4"/>
    </row>
    <row r="379" spans="1:41" ht="15.75" customHeight="1">
      <c r="A379" s="4"/>
      <c r="B379" s="4"/>
      <c r="C379" s="4"/>
      <c r="D379" s="4"/>
      <c r="E379" s="810"/>
      <c r="F379" s="810"/>
      <c r="G379" s="810"/>
      <c r="H379" s="810"/>
      <c r="I379" s="810"/>
      <c r="J379" s="810"/>
      <c r="K379" s="810"/>
      <c r="L379" s="810"/>
      <c r="M379" s="810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  <c r="AL379" s="4"/>
      <c r="AM379" s="4"/>
      <c r="AN379" s="4"/>
      <c r="AO379" s="4"/>
    </row>
    <row r="380" spans="1:41" ht="15.75" customHeight="1">
      <c r="A380" s="4"/>
      <c r="B380" s="4"/>
      <c r="C380" s="4"/>
      <c r="D380" s="4"/>
      <c r="E380" s="810"/>
      <c r="F380" s="810"/>
      <c r="G380" s="810"/>
      <c r="H380" s="810"/>
      <c r="I380" s="810"/>
      <c r="J380" s="810"/>
      <c r="K380" s="810"/>
      <c r="L380" s="810"/>
      <c r="M380" s="810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  <c r="AL380" s="4"/>
      <c r="AM380" s="4"/>
      <c r="AN380" s="4"/>
      <c r="AO380" s="4"/>
    </row>
    <row r="381" spans="1:41" ht="15.75" customHeight="1">
      <c r="A381" s="4"/>
      <c r="B381" s="4"/>
      <c r="C381" s="4"/>
      <c r="D381" s="4"/>
      <c r="E381" s="810"/>
      <c r="F381" s="810"/>
      <c r="G381" s="810"/>
      <c r="H381" s="810"/>
      <c r="I381" s="810"/>
      <c r="J381" s="810"/>
      <c r="K381" s="810"/>
      <c r="L381" s="810"/>
      <c r="M381" s="810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  <c r="AL381" s="4"/>
      <c r="AM381" s="4"/>
      <c r="AN381" s="4"/>
      <c r="AO381" s="4"/>
    </row>
    <row r="382" spans="1:41" ht="15.75" customHeight="1">
      <c r="A382" s="4"/>
      <c r="B382" s="4"/>
      <c r="C382" s="4"/>
      <c r="D382" s="4"/>
      <c r="E382" s="810"/>
      <c r="F382" s="810"/>
      <c r="G382" s="810"/>
      <c r="H382" s="810"/>
      <c r="I382" s="810"/>
      <c r="J382" s="810"/>
      <c r="K382" s="810"/>
      <c r="L382" s="810"/>
      <c r="M382" s="810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  <c r="AL382" s="4"/>
      <c r="AM382" s="4"/>
      <c r="AN382" s="4"/>
      <c r="AO382" s="4"/>
    </row>
    <row r="383" spans="1:41" ht="15.75" customHeight="1">
      <c r="A383" s="4"/>
      <c r="B383" s="4"/>
      <c r="C383" s="4"/>
      <c r="D383" s="4"/>
      <c r="E383" s="810"/>
      <c r="F383" s="810"/>
      <c r="G383" s="810"/>
      <c r="H383" s="810"/>
      <c r="I383" s="810"/>
      <c r="J383" s="810"/>
      <c r="K383" s="810"/>
      <c r="L383" s="810"/>
      <c r="M383" s="810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  <c r="AL383" s="4"/>
      <c r="AM383" s="4"/>
      <c r="AN383" s="4"/>
      <c r="AO383" s="4"/>
    </row>
    <row r="384" spans="1:41" ht="15.75" customHeight="1">
      <c r="A384" s="4"/>
      <c r="B384" s="4"/>
      <c r="C384" s="4"/>
      <c r="D384" s="4"/>
      <c r="E384" s="810"/>
      <c r="F384" s="810"/>
      <c r="G384" s="810"/>
      <c r="H384" s="810"/>
      <c r="I384" s="810"/>
      <c r="J384" s="810"/>
      <c r="K384" s="810"/>
      <c r="L384" s="810"/>
      <c r="M384" s="810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  <c r="AL384" s="4"/>
      <c r="AM384" s="4"/>
      <c r="AN384" s="4"/>
      <c r="AO384" s="4"/>
    </row>
    <row r="385" spans="1:41" ht="15.75" customHeight="1">
      <c r="A385" s="4"/>
      <c r="B385" s="4"/>
      <c r="C385" s="4"/>
      <c r="D385" s="4"/>
      <c r="E385" s="810"/>
      <c r="F385" s="810"/>
      <c r="G385" s="810"/>
      <c r="H385" s="810"/>
      <c r="I385" s="810"/>
      <c r="J385" s="810"/>
      <c r="K385" s="810"/>
      <c r="L385" s="810"/>
      <c r="M385" s="810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  <c r="AL385" s="4"/>
      <c r="AM385" s="4"/>
      <c r="AN385" s="4"/>
      <c r="AO385" s="4"/>
    </row>
    <row r="386" spans="1:41" ht="15.75" customHeight="1">
      <c r="A386" s="4"/>
      <c r="B386" s="4"/>
      <c r="C386" s="4"/>
      <c r="D386" s="4"/>
      <c r="E386" s="810"/>
      <c r="F386" s="810"/>
      <c r="G386" s="810"/>
      <c r="H386" s="810"/>
      <c r="I386" s="810"/>
      <c r="J386" s="810"/>
      <c r="K386" s="810"/>
      <c r="L386" s="810"/>
      <c r="M386" s="810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  <c r="AL386" s="4"/>
      <c r="AM386" s="4"/>
      <c r="AN386" s="4"/>
      <c r="AO386" s="4"/>
    </row>
    <row r="387" spans="1:41" ht="15.75" customHeight="1">
      <c r="A387" s="4"/>
      <c r="B387" s="4"/>
      <c r="C387" s="4"/>
      <c r="D387" s="4"/>
      <c r="E387" s="810"/>
      <c r="F387" s="810"/>
      <c r="G387" s="810"/>
      <c r="H387" s="810"/>
      <c r="I387" s="810"/>
      <c r="J387" s="810"/>
      <c r="K387" s="810"/>
      <c r="L387" s="810"/>
      <c r="M387" s="810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  <c r="AL387" s="4"/>
      <c r="AM387" s="4"/>
      <c r="AN387" s="4"/>
      <c r="AO387" s="4"/>
    </row>
    <row r="388" spans="1:41" ht="15.75" customHeight="1">
      <c r="A388" s="4"/>
      <c r="B388" s="4"/>
      <c r="C388" s="4"/>
      <c r="D388" s="4"/>
      <c r="E388" s="810"/>
      <c r="F388" s="810"/>
      <c r="G388" s="810"/>
      <c r="H388" s="810"/>
      <c r="I388" s="810"/>
      <c r="J388" s="810"/>
      <c r="K388" s="810"/>
      <c r="L388" s="810"/>
      <c r="M388" s="810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  <c r="AL388" s="4"/>
      <c r="AM388" s="4"/>
      <c r="AN388" s="4"/>
      <c r="AO388" s="4"/>
    </row>
    <row r="389" spans="1:41" ht="15.75" customHeight="1">
      <c r="A389" s="4"/>
      <c r="B389" s="4"/>
      <c r="C389" s="4"/>
      <c r="D389" s="4"/>
      <c r="E389" s="810"/>
      <c r="F389" s="810"/>
      <c r="G389" s="810"/>
      <c r="H389" s="810"/>
      <c r="I389" s="810"/>
      <c r="J389" s="810"/>
      <c r="K389" s="810"/>
      <c r="L389" s="810"/>
      <c r="M389" s="810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  <c r="AL389" s="4"/>
      <c r="AM389" s="4"/>
      <c r="AN389" s="4"/>
      <c r="AO389" s="4"/>
    </row>
    <row r="390" spans="1:41" ht="15.75" customHeight="1">
      <c r="A390" s="4"/>
      <c r="B390" s="4"/>
      <c r="C390" s="4"/>
      <c r="D390" s="4"/>
      <c r="E390" s="810"/>
      <c r="F390" s="810"/>
      <c r="G390" s="810"/>
      <c r="H390" s="810"/>
      <c r="I390" s="810"/>
      <c r="J390" s="810"/>
      <c r="K390" s="810"/>
      <c r="L390" s="810"/>
      <c r="M390" s="810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  <c r="AL390" s="4"/>
      <c r="AM390" s="4"/>
      <c r="AN390" s="4"/>
      <c r="AO390" s="4"/>
    </row>
    <row r="391" spans="1:41" ht="15.75" customHeight="1">
      <c r="A391" s="4"/>
      <c r="B391" s="4"/>
      <c r="C391" s="4"/>
      <c r="D391" s="4"/>
      <c r="E391" s="810"/>
      <c r="F391" s="810"/>
      <c r="G391" s="810"/>
      <c r="H391" s="810"/>
      <c r="I391" s="810"/>
      <c r="J391" s="810"/>
      <c r="K391" s="810"/>
      <c r="L391" s="810"/>
      <c r="M391" s="810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  <c r="AL391" s="4"/>
      <c r="AM391" s="4"/>
      <c r="AN391" s="4"/>
      <c r="AO391" s="4"/>
    </row>
    <row r="392" spans="1:41" ht="15.75" customHeight="1">
      <c r="A392" s="4"/>
      <c r="B392" s="4"/>
      <c r="C392" s="4"/>
      <c r="D392" s="4"/>
      <c r="E392" s="810"/>
      <c r="F392" s="810"/>
      <c r="G392" s="810"/>
      <c r="H392" s="810"/>
      <c r="I392" s="810"/>
      <c r="J392" s="810"/>
      <c r="K392" s="810"/>
      <c r="L392" s="810"/>
      <c r="M392" s="810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  <c r="AL392" s="4"/>
      <c r="AM392" s="4"/>
      <c r="AN392" s="4"/>
      <c r="AO392" s="4"/>
    </row>
    <row r="393" spans="1:41" ht="15.75" customHeight="1">
      <c r="A393" s="4"/>
      <c r="B393" s="4"/>
      <c r="C393" s="4"/>
      <c r="D393" s="4"/>
      <c r="E393" s="810"/>
      <c r="F393" s="810"/>
      <c r="G393" s="810"/>
      <c r="H393" s="810"/>
      <c r="I393" s="810"/>
      <c r="J393" s="810"/>
      <c r="K393" s="810"/>
      <c r="L393" s="810"/>
      <c r="M393" s="810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  <c r="AL393" s="4"/>
      <c r="AM393" s="4"/>
      <c r="AN393" s="4"/>
      <c r="AO393" s="4"/>
    </row>
    <row r="394" spans="1:41" ht="15.75" customHeight="1">
      <c r="A394" s="4"/>
      <c r="B394" s="4"/>
      <c r="C394" s="4"/>
      <c r="D394" s="4"/>
      <c r="E394" s="810"/>
      <c r="F394" s="810"/>
      <c r="G394" s="810"/>
      <c r="H394" s="810"/>
      <c r="I394" s="810"/>
      <c r="J394" s="810"/>
      <c r="K394" s="810"/>
      <c r="L394" s="810"/>
      <c r="M394" s="810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  <c r="AL394" s="4"/>
      <c r="AM394" s="4"/>
      <c r="AN394" s="4"/>
      <c r="AO394" s="4"/>
    </row>
    <row r="395" spans="1:41" ht="15.75" customHeight="1">
      <c r="A395" s="4"/>
      <c r="B395" s="4"/>
      <c r="C395" s="4"/>
      <c r="D395" s="4"/>
      <c r="E395" s="810"/>
      <c r="F395" s="810"/>
      <c r="G395" s="810"/>
      <c r="H395" s="810"/>
      <c r="I395" s="810"/>
      <c r="J395" s="810"/>
      <c r="K395" s="810"/>
      <c r="L395" s="810"/>
      <c r="M395" s="810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  <c r="AL395" s="4"/>
      <c r="AM395" s="4"/>
      <c r="AN395" s="4"/>
      <c r="AO395" s="4"/>
    </row>
    <row r="396" spans="1:41" ht="15.75" customHeight="1">
      <c r="A396" s="4"/>
      <c r="B396" s="4"/>
      <c r="C396" s="4"/>
      <c r="D396" s="4"/>
      <c r="E396" s="810"/>
      <c r="F396" s="810"/>
      <c r="G396" s="810"/>
      <c r="H396" s="810"/>
      <c r="I396" s="810"/>
      <c r="J396" s="810"/>
      <c r="K396" s="810"/>
      <c r="L396" s="810"/>
      <c r="M396" s="810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  <c r="AL396" s="4"/>
      <c r="AM396" s="4"/>
      <c r="AN396" s="4"/>
      <c r="AO396" s="4"/>
    </row>
    <row r="397" spans="1:41" ht="15.75" customHeight="1">
      <c r="A397" s="4"/>
      <c r="B397" s="4"/>
      <c r="C397" s="4"/>
      <c r="D397" s="4"/>
      <c r="E397" s="810"/>
      <c r="F397" s="810"/>
      <c r="G397" s="810"/>
      <c r="H397" s="810"/>
      <c r="I397" s="810"/>
      <c r="J397" s="810"/>
      <c r="K397" s="810"/>
      <c r="L397" s="810"/>
      <c r="M397" s="810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  <c r="AL397" s="4"/>
      <c r="AM397" s="4"/>
      <c r="AN397" s="4"/>
      <c r="AO397" s="4"/>
    </row>
    <row r="398" spans="1:41" ht="15.75" customHeight="1">
      <c r="A398" s="4"/>
      <c r="B398" s="4"/>
      <c r="C398" s="4"/>
      <c r="D398" s="4"/>
      <c r="E398" s="810"/>
      <c r="F398" s="810"/>
      <c r="G398" s="810"/>
      <c r="H398" s="810"/>
      <c r="I398" s="810"/>
      <c r="J398" s="810"/>
      <c r="K398" s="810"/>
      <c r="L398" s="810"/>
      <c r="M398" s="810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  <c r="AL398" s="4"/>
      <c r="AM398" s="4"/>
      <c r="AN398" s="4"/>
      <c r="AO398" s="4"/>
    </row>
    <row r="399" spans="1:41" ht="15.75" customHeight="1">
      <c r="A399" s="4"/>
      <c r="B399" s="4"/>
      <c r="C399" s="4"/>
      <c r="D399" s="4"/>
      <c r="E399" s="810"/>
      <c r="F399" s="810"/>
      <c r="G399" s="810"/>
      <c r="H399" s="810"/>
      <c r="I399" s="810"/>
      <c r="J399" s="810"/>
      <c r="K399" s="810"/>
      <c r="L399" s="810"/>
      <c r="M399" s="810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  <c r="AL399" s="4"/>
      <c r="AM399" s="4"/>
      <c r="AN399" s="4"/>
      <c r="AO399" s="4"/>
    </row>
    <row r="400" spans="1:41" ht="15.75" customHeight="1">
      <c r="A400" s="4"/>
      <c r="B400" s="4"/>
      <c r="C400" s="4"/>
      <c r="D400" s="4"/>
      <c r="E400" s="810"/>
      <c r="F400" s="810"/>
      <c r="G400" s="810"/>
      <c r="H400" s="810"/>
      <c r="I400" s="810"/>
      <c r="J400" s="810"/>
      <c r="K400" s="810"/>
      <c r="L400" s="810"/>
      <c r="M400" s="810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  <c r="AL400" s="4"/>
      <c r="AM400" s="4"/>
      <c r="AN400" s="4"/>
      <c r="AO400" s="4"/>
    </row>
    <row r="401" spans="1:41" ht="15.75" customHeight="1">
      <c r="A401" s="4"/>
      <c r="B401" s="4"/>
      <c r="C401" s="4"/>
      <c r="D401" s="4"/>
      <c r="E401" s="810"/>
      <c r="F401" s="810"/>
      <c r="G401" s="810"/>
      <c r="H401" s="810"/>
      <c r="I401" s="810"/>
      <c r="J401" s="810"/>
      <c r="K401" s="810"/>
      <c r="L401" s="810"/>
      <c r="M401" s="810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  <c r="AL401" s="4"/>
      <c r="AM401" s="4"/>
      <c r="AN401" s="4"/>
      <c r="AO401" s="4"/>
    </row>
    <row r="402" spans="1:41" ht="15.75" customHeight="1">
      <c r="A402" s="4"/>
      <c r="B402" s="4"/>
      <c r="C402" s="4"/>
      <c r="D402" s="4"/>
      <c r="E402" s="810"/>
      <c r="F402" s="810"/>
      <c r="G402" s="810"/>
      <c r="H402" s="810"/>
      <c r="I402" s="810"/>
      <c r="J402" s="810"/>
      <c r="K402" s="810"/>
      <c r="L402" s="810"/>
      <c r="M402" s="810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  <c r="AL402" s="4"/>
      <c r="AM402" s="4"/>
      <c r="AN402" s="4"/>
      <c r="AO402" s="4"/>
    </row>
    <row r="403" spans="1:41" ht="15.75" customHeight="1">
      <c r="A403" s="4"/>
      <c r="B403" s="4"/>
      <c r="C403" s="4"/>
      <c r="D403" s="4"/>
      <c r="E403" s="810"/>
      <c r="F403" s="810"/>
      <c r="G403" s="810"/>
      <c r="H403" s="810"/>
      <c r="I403" s="810"/>
      <c r="J403" s="810"/>
      <c r="K403" s="810"/>
      <c r="L403" s="810"/>
      <c r="M403" s="810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  <c r="AL403" s="4"/>
      <c r="AM403" s="4"/>
      <c r="AN403" s="4"/>
      <c r="AO403" s="4"/>
    </row>
    <row r="404" spans="1:41" ht="15.75" customHeight="1">
      <c r="A404" s="4"/>
      <c r="B404" s="4"/>
      <c r="C404" s="4"/>
      <c r="D404" s="4"/>
      <c r="E404" s="810"/>
      <c r="F404" s="810"/>
      <c r="G404" s="810"/>
      <c r="H404" s="810"/>
      <c r="I404" s="810"/>
      <c r="J404" s="810"/>
      <c r="K404" s="810"/>
      <c r="L404" s="810"/>
      <c r="M404" s="810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  <c r="AL404" s="4"/>
      <c r="AM404" s="4"/>
      <c r="AN404" s="4"/>
      <c r="AO404" s="4"/>
    </row>
    <row r="405" spans="1:41" ht="15.75" customHeight="1">
      <c r="A405" s="4"/>
      <c r="B405" s="4"/>
      <c r="C405" s="4"/>
      <c r="D405" s="4"/>
      <c r="E405" s="810"/>
      <c r="F405" s="810"/>
      <c r="G405" s="810"/>
      <c r="H405" s="810"/>
      <c r="I405" s="810"/>
      <c r="J405" s="810"/>
      <c r="K405" s="810"/>
      <c r="L405" s="810"/>
      <c r="M405" s="810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  <c r="AL405" s="4"/>
      <c r="AM405" s="4"/>
      <c r="AN405" s="4"/>
      <c r="AO405" s="4"/>
    </row>
    <row r="406" spans="1:41" ht="15.75" customHeight="1">
      <c r="A406" s="4"/>
      <c r="B406" s="4"/>
      <c r="C406" s="4"/>
      <c r="D406" s="4"/>
      <c r="E406" s="810"/>
      <c r="F406" s="810"/>
      <c r="G406" s="810"/>
      <c r="H406" s="810"/>
      <c r="I406" s="810"/>
      <c r="J406" s="810"/>
      <c r="K406" s="810"/>
      <c r="L406" s="810"/>
      <c r="M406" s="810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  <c r="AL406" s="4"/>
      <c r="AM406" s="4"/>
      <c r="AN406" s="4"/>
      <c r="AO406" s="4"/>
    </row>
    <row r="407" spans="1:41" ht="15.75" customHeight="1">
      <c r="A407" s="4"/>
      <c r="B407" s="4"/>
      <c r="C407" s="4"/>
      <c r="D407" s="4"/>
      <c r="E407" s="810"/>
      <c r="F407" s="810"/>
      <c r="G407" s="810"/>
      <c r="H407" s="810"/>
      <c r="I407" s="810"/>
      <c r="J407" s="810"/>
      <c r="K407" s="810"/>
      <c r="L407" s="810"/>
      <c r="M407" s="810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  <c r="AJ407" s="4"/>
      <c r="AK407" s="4"/>
      <c r="AL407" s="4"/>
      <c r="AM407" s="4"/>
      <c r="AN407" s="4"/>
      <c r="AO407" s="4"/>
    </row>
    <row r="408" spans="1:41" ht="15.75" customHeight="1">
      <c r="A408" s="4"/>
      <c r="B408" s="4"/>
      <c r="C408" s="4"/>
      <c r="D408" s="4"/>
      <c r="E408" s="810"/>
      <c r="F408" s="810"/>
      <c r="G408" s="810"/>
      <c r="H408" s="810"/>
      <c r="I408" s="810"/>
      <c r="J408" s="810"/>
      <c r="K408" s="810"/>
      <c r="L408" s="810"/>
      <c r="M408" s="810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  <c r="AJ408" s="4"/>
      <c r="AK408" s="4"/>
      <c r="AL408" s="4"/>
      <c r="AM408" s="4"/>
      <c r="AN408" s="4"/>
      <c r="AO408" s="4"/>
    </row>
    <row r="409" spans="1:41" ht="15.75" customHeight="1">
      <c r="A409" s="4"/>
      <c r="B409" s="4"/>
      <c r="C409" s="4"/>
      <c r="D409" s="4"/>
      <c r="E409" s="810"/>
      <c r="F409" s="810"/>
      <c r="G409" s="810"/>
      <c r="H409" s="810"/>
      <c r="I409" s="810"/>
      <c r="J409" s="810"/>
      <c r="K409" s="810"/>
      <c r="L409" s="810"/>
      <c r="M409" s="810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  <c r="AH409" s="4"/>
      <c r="AI409" s="4"/>
      <c r="AJ409" s="4"/>
      <c r="AK409" s="4"/>
      <c r="AL409" s="4"/>
      <c r="AM409" s="4"/>
      <c r="AN409" s="4"/>
      <c r="AO409" s="4"/>
    </row>
    <row r="410" spans="1:41" ht="15.75" customHeight="1">
      <c r="A410" s="4"/>
      <c r="B410" s="4"/>
      <c r="C410" s="4"/>
      <c r="D410" s="4"/>
      <c r="E410" s="810"/>
      <c r="F410" s="810"/>
      <c r="G410" s="810"/>
      <c r="H410" s="810"/>
      <c r="I410" s="810"/>
      <c r="J410" s="810"/>
      <c r="K410" s="810"/>
      <c r="L410" s="810"/>
      <c r="M410" s="810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  <c r="AJ410" s="4"/>
      <c r="AK410" s="4"/>
      <c r="AL410" s="4"/>
      <c r="AM410" s="4"/>
      <c r="AN410" s="4"/>
      <c r="AO410" s="4"/>
    </row>
    <row r="411" spans="1:41" ht="15.75" customHeight="1">
      <c r="A411" s="4"/>
      <c r="B411" s="4"/>
      <c r="C411" s="4"/>
      <c r="D411" s="4"/>
      <c r="E411" s="810"/>
      <c r="F411" s="810"/>
      <c r="G411" s="810"/>
      <c r="H411" s="810"/>
      <c r="I411" s="810"/>
      <c r="J411" s="810"/>
      <c r="K411" s="810"/>
      <c r="L411" s="810"/>
      <c r="M411" s="810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  <c r="AJ411" s="4"/>
      <c r="AK411" s="4"/>
      <c r="AL411" s="4"/>
      <c r="AM411" s="4"/>
      <c r="AN411" s="4"/>
      <c r="AO411" s="4"/>
    </row>
    <row r="412" spans="1:41" ht="15.75" customHeight="1">
      <c r="A412" s="4"/>
      <c r="B412" s="4"/>
      <c r="C412" s="4"/>
      <c r="D412" s="4"/>
      <c r="E412" s="810"/>
      <c r="F412" s="810"/>
      <c r="G412" s="810"/>
      <c r="H412" s="810"/>
      <c r="I412" s="810"/>
      <c r="J412" s="810"/>
      <c r="K412" s="810"/>
      <c r="L412" s="810"/>
      <c r="M412" s="810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  <c r="AJ412" s="4"/>
      <c r="AK412" s="4"/>
      <c r="AL412" s="4"/>
      <c r="AM412" s="4"/>
      <c r="AN412" s="4"/>
      <c r="AO412" s="4"/>
    </row>
    <row r="413" spans="1:41" ht="15.75" customHeight="1">
      <c r="A413" s="4"/>
      <c r="B413" s="4"/>
      <c r="C413" s="4"/>
      <c r="D413" s="4"/>
      <c r="E413" s="810"/>
      <c r="F413" s="810"/>
      <c r="G413" s="810"/>
      <c r="H413" s="810"/>
      <c r="I413" s="810"/>
      <c r="J413" s="810"/>
      <c r="K413" s="810"/>
      <c r="L413" s="810"/>
      <c r="M413" s="810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  <c r="AG413" s="4"/>
      <c r="AH413" s="4"/>
      <c r="AI413" s="4"/>
      <c r="AJ413" s="4"/>
      <c r="AK413" s="4"/>
      <c r="AL413" s="4"/>
      <c r="AM413" s="4"/>
      <c r="AN413" s="4"/>
      <c r="AO413" s="4"/>
    </row>
    <row r="414" spans="1:41" ht="15.75" customHeight="1">
      <c r="A414" s="4"/>
      <c r="B414" s="4"/>
      <c r="C414" s="4"/>
      <c r="D414" s="4"/>
      <c r="E414" s="810"/>
      <c r="F414" s="810"/>
      <c r="G414" s="810"/>
      <c r="H414" s="810"/>
      <c r="I414" s="810"/>
      <c r="J414" s="810"/>
      <c r="K414" s="810"/>
      <c r="L414" s="810"/>
      <c r="M414" s="810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  <c r="AG414" s="4"/>
      <c r="AH414" s="4"/>
      <c r="AI414" s="4"/>
      <c r="AJ414" s="4"/>
      <c r="AK414" s="4"/>
      <c r="AL414" s="4"/>
      <c r="AM414" s="4"/>
      <c r="AN414" s="4"/>
      <c r="AO414" s="4"/>
    </row>
    <row r="415" spans="1:41" ht="15.75" customHeight="1">
      <c r="A415" s="4"/>
      <c r="B415" s="4"/>
      <c r="C415" s="4"/>
      <c r="D415" s="4"/>
      <c r="E415" s="810"/>
      <c r="F415" s="810"/>
      <c r="G415" s="810"/>
      <c r="H415" s="810"/>
      <c r="I415" s="810"/>
      <c r="J415" s="810"/>
      <c r="K415" s="810"/>
      <c r="L415" s="810"/>
      <c r="M415" s="810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  <c r="AG415" s="4"/>
      <c r="AH415" s="4"/>
      <c r="AI415" s="4"/>
      <c r="AJ415" s="4"/>
      <c r="AK415" s="4"/>
      <c r="AL415" s="4"/>
      <c r="AM415" s="4"/>
      <c r="AN415" s="4"/>
      <c r="AO415" s="4"/>
    </row>
    <row r="416" spans="1:41" ht="15.75" customHeight="1">
      <c r="A416" s="4"/>
      <c r="B416" s="4"/>
      <c r="C416" s="4"/>
      <c r="D416" s="4"/>
      <c r="E416" s="810"/>
      <c r="F416" s="810"/>
      <c r="G416" s="810"/>
      <c r="H416" s="810"/>
      <c r="I416" s="810"/>
      <c r="J416" s="810"/>
      <c r="K416" s="810"/>
      <c r="L416" s="810"/>
      <c r="M416" s="810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  <c r="AG416" s="4"/>
      <c r="AH416" s="4"/>
      <c r="AI416" s="4"/>
      <c r="AJ416" s="4"/>
      <c r="AK416" s="4"/>
      <c r="AL416" s="4"/>
      <c r="AM416" s="4"/>
      <c r="AN416" s="4"/>
      <c r="AO416" s="4"/>
    </row>
    <row r="417" spans="1:41" ht="15.75" customHeight="1">
      <c r="A417" s="4"/>
      <c r="B417" s="4"/>
      <c r="C417" s="4"/>
      <c r="D417" s="4"/>
      <c r="E417" s="810"/>
      <c r="F417" s="810"/>
      <c r="G417" s="810"/>
      <c r="H417" s="810"/>
      <c r="I417" s="810"/>
      <c r="J417" s="810"/>
      <c r="K417" s="810"/>
      <c r="L417" s="810"/>
      <c r="M417" s="810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  <c r="AG417" s="4"/>
      <c r="AH417" s="4"/>
      <c r="AI417" s="4"/>
      <c r="AJ417" s="4"/>
      <c r="AK417" s="4"/>
      <c r="AL417" s="4"/>
      <c r="AM417" s="4"/>
      <c r="AN417" s="4"/>
      <c r="AO417" s="4"/>
    </row>
    <row r="418" spans="1:41" ht="15.75" customHeight="1">
      <c r="A418" s="4"/>
      <c r="B418" s="4"/>
      <c r="C418" s="4"/>
      <c r="D418" s="4"/>
      <c r="E418" s="810"/>
      <c r="F418" s="810"/>
      <c r="G418" s="810"/>
      <c r="H418" s="810"/>
      <c r="I418" s="810"/>
      <c r="J418" s="810"/>
      <c r="K418" s="810"/>
      <c r="L418" s="810"/>
      <c r="M418" s="810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  <c r="AG418" s="4"/>
      <c r="AH418" s="4"/>
      <c r="AI418" s="4"/>
      <c r="AJ418" s="4"/>
      <c r="AK418" s="4"/>
      <c r="AL418" s="4"/>
      <c r="AM418" s="4"/>
      <c r="AN418" s="4"/>
      <c r="AO418" s="4"/>
    </row>
    <row r="419" spans="1:41" ht="15.75" customHeight="1">
      <c r="A419" s="4"/>
      <c r="B419" s="4"/>
      <c r="C419" s="4"/>
      <c r="D419" s="4"/>
      <c r="E419" s="810"/>
      <c r="F419" s="810"/>
      <c r="G419" s="810"/>
      <c r="H419" s="810"/>
      <c r="I419" s="810"/>
      <c r="J419" s="810"/>
      <c r="K419" s="810"/>
      <c r="L419" s="810"/>
      <c r="M419" s="810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  <c r="AG419" s="4"/>
      <c r="AH419" s="4"/>
      <c r="AI419" s="4"/>
      <c r="AJ419" s="4"/>
      <c r="AK419" s="4"/>
      <c r="AL419" s="4"/>
      <c r="AM419" s="4"/>
      <c r="AN419" s="4"/>
      <c r="AO419" s="4"/>
    </row>
    <row r="420" spans="1:41" ht="15.75" customHeight="1">
      <c r="A420" s="4"/>
      <c r="B420" s="4"/>
      <c r="C420" s="4"/>
      <c r="D420" s="4"/>
      <c r="E420" s="810"/>
      <c r="F420" s="810"/>
      <c r="G420" s="810"/>
      <c r="H420" s="810"/>
      <c r="I420" s="810"/>
      <c r="J420" s="810"/>
      <c r="K420" s="810"/>
      <c r="L420" s="810"/>
      <c r="M420" s="810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  <c r="AG420" s="4"/>
      <c r="AH420" s="4"/>
      <c r="AI420" s="4"/>
      <c r="AJ420" s="4"/>
      <c r="AK420" s="4"/>
      <c r="AL420" s="4"/>
      <c r="AM420" s="4"/>
      <c r="AN420" s="4"/>
      <c r="AO420" s="4"/>
    </row>
    <row r="421" spans="1:41" ht="15.75" customHeight="1">
      <c r="A421" s="4"/>
      <c r="B421" s="4"/>
      <c r="C421" s="4"/>
      <c r="D421" s="4"/>
      <c r="E421" s="810"/>
      <c r="F421" s="810"/>
      <c r="G421" s="810"/>
      <c r="H421" s="810"/>
      <c r="I421" s="810"/>
      <c r="J421" s="810"/>
      <c r="K421" s="810"/>
      <c r="L421" s="810"/>
      <c r="M421" s="810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  <c r="AG421" s="4"/>
      <c r="AH421" s="4"/>
      <c r="AI421" s="4"/>
      <c r="AJ421" s="4"/>
      <c r="AK421" s="4"/>
      <c r="AL421" s="4"/>
      <c r="AM421" s="4"/>
      <c r="AN421" s="4"/>
      <c r="AO421" s="4"/>
    </row>
    <row r="422" spans="1:41" ht="15.75" customHeight="1">
      <c r="A422" s="4"/>
      <c r="B422" s="4"/>
      <c r="C422" s="4"/>
      <c r="D422" s="4"/>
      <c r="E422" s="810"/>
      <c r="F422" s="810"/>
      <c r="G422" s="810"/>
      <c r="H422" s="810"/>
      <c r="I422" s="810"/>
      <c r="J422" s="810"/>
      <c r="K422" s="810"/>
      <c r="L422" s="810"/>
      <c r="M422" s="810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  <c r="AG422" s="4"/>
      <c r="AH422" s="4"/>
      <c r="AI422" s="4"/>
      <c r="AJ422" s="4"/>
      <c r="AK422" s="4"/>
      <c r="AL422" s="4"/>
      <c r="AM422" s="4"/>
      <c r="AN422" s="4"/>
      <c r="AO422" s="4"/>
    </row>
    <row r="423" spans="1:41" ht="15.75" customHeight="1">
      <c r="A423" s="4"/>
      <c r="B423" s="4"/>
      <c r="C423" s="4"/>
      <c r="D423" s="4"/>
      <c r="E423" s="810"/>
      <c r="F423" s="810"/>
      <c r="G423" s="810"/>
      <c r="H423" s="810"/>
      <c r="I423" s="810"/>
      <c r="J423" s="810"/>
      <c r="K423" s="810"/>
      <c r="L423" s="810"/>
      <c r="M423" s="810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  <c r="AG423" s="4"/>
      <c r="AH423" s="4"/>
      <c r="AI423" s="4"/>
      <c r="AJ423" s="4"/>
      <c r="AK423" s="4"/>
      <c r="AL423" s="4"/>
      <c r="AM423" s="4"/>
      <c r="AN423" s="4"/>
      <c r="AO423" s="4"/>
    </row>
    <row r="424" spans="1:41" ht="15.75" customHeight="1">
      <c r="A424" s="4"/>
      <c r="B424" s="4"/>
      <c r="C424" s="4"/>
      <c r="D424" s="4"/>
      <c r="E424" s="810"/>
      <c r="F424" s="810"/>
      <c r="G424" s="810"/>
      <c r="H424" s="810"/>
      <c r="I424" s="810"/>
      <c r="J424" s="810"/>
      <c r="K424" s="810"/>
      <c r="L424" s="810"/>
      <c r="M424" s="810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  <c r="AG424" s="4"/>
      <c r="AH424" s="4"/>
      <c r="AI424" s="4"/>
      <c r="AJ424" s="4"/>
      <c r="AK424" s="4"/>
      <c r="AL424" s="4"/>
      <c r="AM424" s="4"/>
      <c r="AN424" s="4"/>
      <c r="AO424" s="4"/>
    </row>
    <row r="425" spans="1:41" ht="15.75" customHeight="1">
      <c r="A425" s="4"/>
      <c r="B425" s="4"/>
      <c r="C425" s="4"/>
      <c r="D425" s="4"/>
      <c r="E425" s="810"/>
      <c r="F425" s="810"/>
      <c r="G425" s="810"/>
      <c r="H425" s="810"/>
      <c r="I425" s="810"/>
      <c r="J425" s="810"/>
      <c r="K425" s="810"/>
      <c r="L425" s="810"/>
      <c r="M425" s="810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  <c r="AG425" s="4"/>
      <c r="AH425" s="4"/>
      <c r="AI425" s="4"/>
      <c r="AJ425" s="4"/>
      <c r="AK425" s="4"/>
      <c r="AL425" s="4"/>
      <c r="AM425" s="4"/>
      <c r="AN425" s="4"/>
      <c r="AO425" s="4"/>
    </row>
    <row r="426" spans="1:41" ht="15.75" customHeight="1">
      <c r="A426" s="4"/>
      <c r="B426" s="4"/>
      <c r="C426" s="4"/>
      <c r="D426" s="4"/>
      <c r="E426" s="810"/>
      <c r="F426" s="810"/>
      <c r="G426" s="810"/>
      <c r="H426" s="810"/>
      <c r="I426" s="810"/>
      <c r="J426" s="810"/>
      <c r="K426" s="810"/>
      <c r="L426" s="810"/>
      <c r="M426" s="810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4"/>
      <c r="AG426" s="4"/>
      <c r="AH426" s="4"/>
      <c r="AI426" s="4"/>
      <c r="AJ426" s="4"/>
      <c r="AK426" s="4"/>
      <c r="AL426" s="4"/>
      <c r="AM426" s="4"/>
      <c r="AN426" s="4"/>
      <c r="AO426" s="4"/>
    </row>
    <row r="427" spans="1:41" ht="15.75" customHeight="1">
      <c r="A427" s="4"/>
      <c r="B427" s="4"/>
      <c r="C427" s="4"/>
      <c r="D427" s="4"/>
      <c r="E427" s="810"/>
      <c r="F427" s="810"/>
      <c r="G427" s="810"/>
      <c r="H427" s="810"/>
      <c r="I427" s="810"/>
      <c r="J427" s="810"/>
      <c r="K427" s="810"/>
      <c r="L427" s="810"/>
      <c r="M427" s="810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  <c r="AG427" s="4"/>
      <c r="AH427" s="4"/>
      <c r="AI427" s="4"/>
      <c r="AJ427" s="4"/>
      <c r="AK427" s="4"/>
      <c r="AL427" s="4"/>
      <c r="AM427" s="4"/>
      <c r="AN427" s="4"/>
      <c r="AO427" s="4"/>
    </row>
    <row r="428" spans="1:41" ht="15.75" customHeight="1">
      <c r="A428" s="4"/>
      <c r="B428" s="4"/>
      <c r="C428" s="4"/>
      <c r="D428" s="4"/>
      <c r="E428" s="810"/>
      <c r="F428" s="810"/>
      <c r="G428" s="810"/>
      <c r="H428" s="810"/>
      <c r="I428" s="810"/>
      <c r="J428" s="810"/>
      <c r="K428" s="810"/>
      <c r="L428" s="810"/>
      <c r="M428" s="810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  <c r="AG428" s="4"/>
      <c r="AH428" s="4"/>
      <c r="AI428" s="4"/>
      <c r="AJ428" s="4"/>
      <c r="AK428" s="4"/>
      <c r="AL428" s="4"/>
      <c r="AM428" s="4"/>
      <c r="AN428" s="4"/>
      <c r="AO428" s="4"/>
    </row>
    <row r="429" spans="1:41" ht="15.75" customHeight="1">
      <c r="A429" s="4"/>
      <c r="B429" s="4"/>
      <c r="C429" s="4"/>
      <c r="D429" s="4"/>
      <c r="E429" s="810"/>
      <c r="F429" s="810"/>
      <c r="G429" s="810"/>
      <c r="H429" s="810"/>
      <c r="I429" s="810"/>
      <c r="J429" s="810"/>
      <c r="K429" s="810"/>
      <c r="L429" s="810"/>
      <c r="M429" s="810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  <c r="AG429" s="4"/>
      <c r="AH429" s="4"/>
      <c r="AI429" s="4"/>
      <c r="AJ429" s="4"/>
      <c r="AK429" s="4"/>
      <c r="AL429" s="4"/>
      <c r="AM429" s="4"/>
      <c r="AN429" s="4"/>
      <c r="AO429" s="4"/>
    </row>
    <row r="430" spans="1:41" ht="15.75" customHeight="1">
      <c r="A430" s="4"/>
      <c r="B430" s="4"/>
      <c r="C430" s="4"/>
      <c r="D430" s="4"/>
      <c r="E430" s="810"/>
      <c r="F430" s="810"/>
      <c r="G430" s="810"/>
      <c r="H430" s="810"/>
      <c r="I430" s="810"/>
      <c r="J430" s="810"/>
      <c r="K430" s="810"/>
      <c r="L430" s="810"/>
      <c r="M430" s="810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  <c r="AG430" s="4"/>
      <c r="AH430" s="4"/>
      <c r="AI430" s="4"/>
      <c r="AJ430" s="4"/>
      <c r="AK430" s="4"/>
      <c r="AL430" s="4"/>
      <c r="AM430" s="4"/>
      <c r="AN430" s="4"/>
      <c r="AO430" s="4"/>
    </row>
    <row r="431" spans="1:41" ht="15.75" customHeight="1">
      <c r="A431" s="4"/>
      <c r="B431" s="4"/>
      <c r="C431" s="4"/>
      <c r="D431" s="4"/>
      <c r="E431" s="810"/>
      <c r="F431" s="810"/>
      <c r="G431" s="810"/>
      <c r="H431" s="810"/>
      <c r="I431" s="810"/>
      <c r="J431" s="810"/>
      <c r="K431" s="810"/>
      <c r="L431" s="810"/>
      <c r="M431" s="810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  <c r="AG431" s="4"/>
      <c r="AH431" s="4"/>
      <c r="AI431" s="4"/>
      <c r="AJ431" s="4"/>
      <c r="AK431" s="4"/>
      <c r="AL431" s="4"/>
      <c r="AM431" s="4"/>
      <c r="AN431" s="4"/>
      <c r="AO431" s="4"/>
    </row>
    <row r="432" spans="1:41" ht="15.75" customHeight="1">
      <c r="A432" s="4"/>
      <c r="B432" s="4"/>
      <c r="C432" s="4"/>
      <c r="D432" s="4"/>
      <c r="E432" s="810"/>
      <c r="F432" s="810"/>
      <c r="G432" s="810"/>
      <c r="H432" s="810"/>
      <c r="I432" s="810"/>
      <c r="J432" s="810"/>
      <c r="K432" s="810"/>
      <c r="L432" s="810"/>
      <c r="M432" s="810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  <c r="AG432" s="4"/>
      <c r="AH432" s="4"/>
      <c r="AI432" s="4"/>
      <c r="AJ432" s="4"/>
      <c r="AK432" s="4"/>
      <c r="AL432" s="4"/>
      <c r="AM432" s="4"/>
      <c r="AN432" s="4"/>
      <c r="AO432" s="4"/>
    </row>
    <row r="433" spans="1:41" ht="15.75" customHeight="1">
      <c r="A433" s="4"/>
      <c r="B433" s="4"/>
      <c r="C433" s="4"/>
      <c r="D433" s="4"/>
      <c r="E433" s="810"/>
      <c r="F433" s="810"/>
      <c r="G433" s="810"/>
      <c r="H433" s="810"/>
      <c r="I433" s="810"/>
      <c r="J433" s="810"/>
      <c r="K433" s="810"/>
      <c r="L433" s="810"/>
      <c r="M433" s="810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  <c r="AG433" s="4"/>
      <c r="AH433" s="4"/>
      <c r="AI433" s="4"/>
      <c r="AJ433" s="4"/>
      <c r="AK433" s="4"/>
      <c r="AL433" s="4"/>
      <c r="AM433" s="4"/>
      <c r="AN433" s="4"/>
      <c r="AO433" s="4"/>
    </row>
    <row r="434" spans="1:41" ht="15.75" customHeight="1">
      <c r="A434" s="4"/>
      <c r="B434" s="4"/>
      <c r="C434" s="4"/>
      <c r="D434" s="4"/>
      <c r="E434" s="810"/>
      <c r="F434" s="810"/>
      <c r="G434" s="810"/>
      <c r="H434" s="810"/>
      <c r="I434" s="810"/>
      <c r="J434" s="810"/>
      <c r="K434" s="810"/>
      <c r="L434" s="810"/>
      <c r="M434" s="810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  <c r="AG434" s="4"/>
      <c r="AH434" s="4"/>
      <c r="AI434" s="4"/>
      <c r="AJ434" s="4"/>
      <c r="AK434" s="4"/>
      <c r="AL434" s="4"/>
      <c r="AM434" s="4"/>
      <c r="AN434" s="4"/>
      <c r="AO434" s="4"/>
    </row>
    <row r="435" spans="1:41" ht="15.75" customHeight="1">
      <c r="A435" s="4"/>
      <c r="B435" s="4"/>
      <c r="C435" s="4"/>
      <c r="D435" s="4"/>
      <c r="E435" s="810"/>
      <c r="F435" s="810"/>
      <c r="G435" s="810"/>
      <c r="H435" s="810"/>
      <c r="I435" s="810"/>
      <c r="J435" s="810"/>
      <c r="K435" s="810"/>
      <c r="L435" s="810"/>
      <c r="M435" s="810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  <c r="AG435" s="4"/>
      <c r="AH435" s="4"/>
      <c r="AI435" s="4"/>
      <c r="AJ435" s="4"/>
      <c r="AK435" s="4"/>
      <c r="AL435" s="4"/>
      <c r="AM435" s="4"/>
      <c r="AN435" s="4"/>
      <c r="AO435" s="4"/>
    </row>
    <row r="436" spans="1:41" ht="15.75" customHeight="1">
      <c r="A436" s="4"/>
      <c r="B436" s="4"/>
      <c r="C436" s="4"/>
      <c r="D436" s="4"/>
      <c r="E436" s="810"/>
      <c r="F436" s="810"/>
      <c r="G436" s="810"/>
      <c r="H436" s="810"/>
      <c r="I436" s="810"/>
      <c r="J436" s="810"/>
      <c r="K436" s="810"/>
      <c r="L436" s="810"/>
      <c r="M436" s="810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  <c r="AG436" s="4"/>
      <c r="AH436" s="4"/>
      <c r="AI436" s="4"/>
      <c r="AJ436" s="4"/>
      <c r="AK436" s="4"/>
      <c r="AL436" s="4"/>
      <c r="AM436" s="4"/>
      <c r="AN436" s="4"/>
      <c r="AO436" s="4"/>
    </row>
    <row r="437" spans="1:41" ht="15.75" customHeight="1">
      <c r="A437" s="4"/>
      <c r="B437" s="4"/>
      <c r="C437" s="4"/>
      <c r="D437" s="4"/>
      <c r="E437" s="810"/>
      <c r="F437" s="810"/>
      <c r="G437" s="810"/>
      <c r="H437" s="810"/>
      <c r="I437" s="810"/>
      <c r="J437" s="810"/>
      <c r="K437" s="810"/>
      <c r="L437" s="810"/>
      <c r="M437" s="810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  <c r="AG437" s="4"/>
      <c r="AH437" s="4"/>
      <c r="AI437" s="4"/>
      <c r="AJ437" s="4"/>
      <c r="AK437" s="4"/>
      <c r="AL437" s="4"/>
      <c r="AM437" s="4"/>
      <c r="AN437" s="4"/>
      <c r="AO437" s="4"/>
    </row>
    <row r="438" spans="1:41" ht="15.75" customHeight="1">
      <c r="A438" s="4"/>
      <c r="B438" s="4"/>
      <c r="C438" s="4"/>
      <c r="D438" s="4"/>
      <c r="E438" s="810"/>
      <c r="F438" s="810"/>
      <c r="G438" s="810"/>
      <c r="H438" s="810"/>
      <c r="I438" s="810"/>
      <c r="J438" s="810"/>
      <c r="K438" s="810"/>
      <c r="L438" s="810"/>
      <c r="M438" s="810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  <c r="AG438" s="4"/>
      <c r="AH438" s="4"/>
      <c r="AI438" s="4"/>
      <c r="AJ438" s="4"/>
      <c r="AK438" s="4"/>
      <c r="AL438" s="4"/>
      <c r="AM438" s="4"/>
      <c r="AN438" s="4"/>
      <c r="AO438" s="4"/>
    </row>
    <row r="439" spans="1:41" ht="15.75" customHeight="1">
      <c r="A439" s="4"/>
      <c r="B439" s="4"/>
      <c r="C439" s="4"/>
      <c r="D439" s="4"/>
      <c r="E439" s="810"/>
      <c r="F439" s="810"/>
      <c r="G439" s="810"/>
      <c r="H439" s="810"/>
      <c r="I439" s="810"/>
      <c r="J439" s="810"/>
      <c r="K439" s="810"/>
      <c r="L439" s="810"/>
      <c r="M439" s="810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  <c r="AG439" s="4"/>
      <c r="AH439" s="4"/>
      <c r="AI439" s="4"/>
      <c r="AJ439" s="4"/>
      <c r="AK439" s="4"/>
      <c r="AL439" s="4"/>
      <c r="AM439" s="4"/>
      <c r="AN439" s="4"/>
      <c r="AO439" s="4"/>
    </row>
    <row r="440" spans="1:41" ht="15.75" customHeight="1">
      <c r="A440" s="4"/>
      <c r="B440" s="4"/>
      <c r="C440" s="4"/>
      <c r="D440" s="4"/>
      <c r="E440" s="810"/>
      <c r="F440" s="810"/>
      <c r="G440" s="810"/>
      <c r="H440" s="810"/>
      <c r="I440" s="810"/>
      <c r="J440" s="810"/>
      <c r="K440" s="810"/>
      <c r="L440" s="810"/>
      <c r="M440" s="810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  <c r="AG440" s="4"/>
      <c r="AH440" s="4"/>
      <c r="AI440" s="4"/>
      <c r="AJ440" s="4"/>
      <c r="AK440" s="4"/>
      <c r="AL440" s="4"/>
      <c r="AM440" s="4"/>
      <c r="AN440" s="4"/>
      <c r="AO440" s="4"/>
    </row>
    <row r="441" spans="1:41" ht="15.75" customHeight="1">
      <c r="A441" s="4"/>
      <c r="B441" s="4"/>
      <c r="C441" s="4"/>
      <c r="D441" s="4"/>
      <c r="E441" s="810"/>
      <c r="F441" s="810"/>
      <c r="G441" s="810"/>
      <c r="H441" s="810"/>
      <c r="I441" s="810"/>
      <c r="J441" s="810"/>
      <c r="K441" s="810"/>
      <c r="L441" s="810"/>
      <c r="M441" s="810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  <c r="AG441" s="4"/>
      <c r="AH441" s="4"/>
      <c r="AI441" s="4"/>
      <c r="AJ441" s="4"/>
      <c r="AK441" s="4"/>
      <c r="AL441" s="4"/>
      <c r="AM441" s="4"/>
      <c r="AN441" s="4"/>
      <c r="AO441" s="4"/>
    </row>
    <row r="442" spans="1:41" ht="15.75" customHeight="1">
      <c r="A442" s="4"/>
      <c r="B442" s="4"/>
      <c r="C442" s="4"/>
      <c r="D442" s="4"/>
      <c r="E442" s="810"/>
      <c r="F442" s="810"/>
      <c r="G442" s="810"/>
      <c r="H442" s="810"/>
      <c r="I442" s="810"/>
      <c r="J442" s="810"/>
      <c r="K442" s="810"/>
      <c r="L442" s="810"/>
      <c r="M442" s="810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  <c r="AG442" s="4"/>
      <c r="AH442" s="4"/>
      <c r="AI442" s="4"/>
      <c r="AJ442" s="4"/>
      <c r="AK442" s="4"/>
      <c r="AL442" s="4"/>
      <c r="AM442" s="4"/>
      <c r="AN442" s="4"/>
      <c r="AO442" s="4"/>
    </row>
    <row r="443" spans="1:41" ht="15.75" customHeight="1">
      <c r="A443" s="4"/>
      <c r="B443" s="4"/>
      <c r="C443" s="4"/>
      <c r="D443" s="4"/>
      <c r="E443" s="810"/>
      <c r="F443" s="810"/>
      <c r="G443" s="810"/>
      <c r="H443" s="810"/>
      <c r="I443" s="810"/>
      <c r="J443" s="810"/>
      <c r="K443" s="810"/>
      <c r="L443" s="810"/>
      <c r="M443" s="810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  <c r="AG443" s="4"/>
      <c r="AH443" s="4"/>
      <c r="AI443" s="4"/>
      <c r="AJ443" s="4"/>
      <c r="AK443" s="4"/>
      <c r="AL443" s="4"/>
      <c r="AM443" s="4"/>
      <c r="AN443" s="4"/>
      <c r="AO443" s="4"/>
    </row>
    <row r="444" spans="1:41" ht="15.75" customHeight="1">
      <c r="A444" s="4"/>
      <c r="B444" s="4"/>
      <c r="C444" s="4"/>
      <c r="D444" s="4"/>
      <c r="E444" s="810"/>
      <c r="F444" s="810"/>
      <c r="G444" s="810"/>
      <c r="H444" s="810"/>
      <c r="I444" s="810"/>
      <c r="J444" s="810"/>
      <c r="K444" s="810"/>
      <c r="L444" s="810"/>
      <c r="M444" s="810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  <c r="AG444" s="4"/>
      <c r="AH444" s="4"/>
      <c r="AI444" s="4"/>
      <c r="AJ444" s="4"/>
      <c r="AK444" s="4"/>
      <c r="AL444" s="4"/>
      <c r="AM444" s="4"/>
      <c r="AN444" s="4"/>
      <c r="AO444" s="4"/>
    </row>
    <row r="445" spans="1:41" ht="15.75" customHeight="1">
      <c r="A445" s="4"/>
      <c r="B445" s="4"/>
      <c r="C445" s="4"/>
      <c r="D445" s="4"/>
      <c r="E445" s="810"/>
      <c r="F445" s="810"/>
      <c r="G445" s="810"/>
      <c r="H445" s="810"/>
      <c r="I445" s="810"/>
      <c r="J445" s="810"/>
      <c r="K445" s="810"/>
      <c r="L445" s="810"/>
      <c r="M445" s="810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  <c r="AG445" s="4"/>
      <c r="AH445" s="4"/>
      <c r="AI445" s="4"/>
      <c r="AJ445" s="4"/>
      <c r="AK445" s="4"/>
      <c r="AL445" s="4"/>
      <c r="AM445" s="4"/>
      <c r="AN445" s="4"/>
      <c r="AO445" s="4"/>
    </row>
    <row r="446" spans="1:41" ht="15.75" customHeight="1">
      <c r="A446" s="4"/>
      <c r="B446" s="4"/>
      <c r="C446" s="4"/>
      <c r="D446" s="4"/>
      <c r="E446" s="810"/>
      <c r="F446" s="810"/>
      <c r="G446" s="810"/>
      <c r="H446" s="810"/>
      <c r="I446" s="810"/>
      <c r="J446" s="810"/>
      <c r="K446" s="810"/>
      <c r="L446" s="810"/>
      <c r="M446" s="810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  <c r="AG446" s="4"/>
      <c r="AH446" s="4"/>
      <c r="AI446" s="4"/>
      <c r="AJ446" s="4"/>
      <c r="AK446" s="4"/>
      <c r="AL446" s="4"/>
      <c r="AM446" s="4"/>
      <c r="AN446" s="4"/>
      <c r="AO446" s="4"/>
    </row>
    <row r="447" spans="1:41" ht="15.75" customHeight="1">
      <c r="A447" s="4"/>
      <c r="B447" s="4"/>
      <c r="C447" s="4"/>
      <c r="D447" s="4"/>
      <c r="E447" s="810"/>
      <c r="F447" s="810"/>
      <c r="G447" s="810"/>
      <c r="H447" s="810"/>
      <c r="I447" s="810"/>
      <c r="J447" s="810"/>
      <c r="K447" s="810"/>
      <c r="L447" s="810"/>
      <c r="M447" s="810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  <c r="AG447" s="4"/>
      <c r="AH447" s="4"/>
      <c r="AI447" s="4"/>
      <c r="AJ447" s="4"/>
      <c r="AK447" s="4"/>
      <c r="AL447" s="4"/>
      <c r="AM447" s="4"/>
      <c r="AN447" s="4"/>
      <c r="AO447" s="4"/>
    </row>
    <row r="448" spans="1:41" ht="15.75" customHeight="1">
      <c r="A448" s="4"/>
      <c r="B448" s="4"/>
      <c r="C448" s="4"/>
      <c r="D448" s="4"/>
      <c r="E448" s="810"/>
      <c r="F448" s="810"/>
      <c r="G448" s="810"/>
      <c r="H448" s="810"/>
      <c r="I448" s="810"/>
      <c r="J448" s="810"/>
      <c r="K448" s="810"/>
      <c r="L448" s="810"/>
      <c r="M448" s="810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  <c r="AG448" s="4"/>
      <c r="AH448" s="4"/>
      <c r="AI448" s="4"/>
      <c r="AJ448" s="4"/>
      <c r="AK448" s="4"/>
      <c r="AL448" s="4"/>
      <c r="AM448" s="4"/>
      <c r="AN448" s="4"/>
      <c r="AO448" s="4"/>
    </row>
    <row r="449" spans="1:41" ht="15.75" customHeight="1">
      <c r="A449" s="4"/>
      <c r="B449" s="4"/>
      <c r="C449" s="4"/>
      <c r="D449" s="4"/>
      <c r="E449" s="810"/>
      <c r="F449" s="810"/>
      <c r="G449" s="810"/>
      <c r="H449" s="810"/>
      <c r="I449" s="810"/>
      <c r="J449" s="810"/>
      <c r="K449" s="810"/>
      <c r="L449" s="810"/>
      <c r="M449" s="810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  <c r="AG449" s="4"/>
      <c r="AH449" s="4"/>
      <c r="AI449" s="4"/>
      <c r="AJ449" s="4"/>
      <c r="AK449" s="4"/>
      <c r="AL449" s="4"/>
      <c r="AM449" s="4"/>
      <c r="AN449" s="4"/>
      <c r="AO449" s="4"/>
    </row>
    <row r="450" spans="1:41" ht="15.75" customHeight="1">
      <c r="A450" s="4"/>
      <c r="B450" s="4"/>
      <c r="C450" s="4"/>
      <c r="D450" s="4"/>
      <c r="E450" s="810"/>
      <c r="F450" s="810"/>
      <c r="G450" s="810"/>
      <c r="H450" s="810"/>
      <c r="I450" s="810"/>
      <c r="J450" s="810"/>
      <c r="K450" s="810"/>
      <c r="L450" s="810"/>
      <c r="M450" s="810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  <c r="AG450" s="4"/>
      <c r="AH450" s="4"/>
      <c r="AI450" s="4"/>
      <c r="AJ450" s="4"/>
      <c r="AK450" s="4"/>
      <c r="AL450" s="4"/>
      <c r="AM450" s="4"/>
      <c r="AN450" s="4"/>
      <c r="AO450" s="4"/>
    </row>
    <row r="451" spans="1:41" ht="15.75" customHeight="1">
      <c r="A451" s="4"/>
      <c r="B451" s="4"/>
      <c r="C451" s="4"/>
      <c r="D451" s="4"/>
      <c r="E451" s="810"/>
      <c r="F451" s="810"/>
      <c r="G451" s="810"/>
      <c r="H451" s="810"/>
      <c r="I451" s="810"/>
      <c r="J451" s="810"/>
      <c r="K451" s="810"/>
      <c r="L451" s="810"/>
      <c r="M451" s="810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  <c r="AG451" s="4"/>
      <c r="AH451" s="4"/>
      <c r="AI451" s="4"/>
      <c r="AJ451" s="4"/>
      <c r="AK451" s="4"/>
      <c r="AL451" s="4"/>
      <c r="AM451" s="4"/>
      <c r="AN451" s="4"/>
      <c r="AO451" s="4"/>
    </row>
    <row r="452" spans="1:41" ht="15.75" customHeight="1">
      <c r="A452" s="4"/>
      <c r="B452" s="4"/>
      <c r="C452" s="4"/>
      <c r="D452" s="4"/>
      <c r="E452" s="810"/>
      <c r="F452" s="810"/>
      <c r="G452" s="810"/>
      <c r="H452" s="810"/>
      <c r="I452" s="810"/>
      <c r="J452" s="810"/>
      <c r="K452" s="810"/>
      <c r="L452" s="810"/>
      <c r="M452" s="810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4"/>
      <c r="AG452" s="4"/>
      <c r="AH452" s="4"/>
      <c r="AI452" s="4"/>
      <c r="AJ452" s="4"/>
      <c r="AK452" s="4"/>
      <c r="AL452" s="4"/>
      <c r="AM452" s="4"/>
      <c r="AN452" s="4"/>
      <c r="AO452" s="4"/>
    </row>
    <row r="453" spans="1:41" ht="15.75" customHeight="1">
      <c r="A453" s="4"/>
      <c r="B453" s="4"/>
      <c r="C453" s="4"/>
      <c r="D453" s="4"/>
      <c r="E453" s="810"/>
      <c r="F453" s="810"/>
      <c r="G453" s="810"/>
      <c r="H453" s="810"/>
      <c r="I453" s="810"/>
      <c r="J453" s="810"/>
      <c r="K453" s="810"/>
      <c r="L453" s="810"/>
      <c r="M453" s="810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4"/>
      <c r="AG453" s="4"/>
      <c r="AH453" s="4"/>
      <c r="AI453" s="4"/>
      <c r="AJ453" s="4"/>
      <c r="AK453" s="4"/>
      <c r="AL453" s="4"/>
      <c r="AM453" s="4"/>
      <c r="AN453" s="4"/>
      <c r="AO453" s="4"/>
    </row>
    <row r="454" spans="1:41" ht="15.75" customHeight="1">
      <c r="A454" s="4"/>
      <c r="B454" s="4"/>
      <c r="C454" s="4"/>
      <c r="D454" s="4"/>
      <c r="E454" s="810"/>
      <c r="F454" s="810"/>
      <c r="G454" s="810"/>
      <c r="H454" s="810"/>
      <c r="I454" s="810"/>
      <c r="J454" s="810"/>
      <c r="K454" s="810"/>
      <c r="L454" s="810"/>
      <c r="M454" s="810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4"/>
      <c r="AG454" s="4"/>
      <c r="AH454" s="4"/>
      <c r="AI454" s="4"/>
      <c r="AJ454" s="4"/>
      <c r="AK454" s="4"/>
      <c r="AL454" s="4"/>
      <c r="AM454" s="4"/>
      <c r="AN454" s="4"/>
      <c r="AO454" s="4"/>
    </row>
    <row r="455" spans="1:41" ht="15.75" customHeight="1">
      <c r="A455" s="4"/>
      <c r="B455" s="4"/>
      <c r="C455" s="4"/>
      <c r="D455" s="4"/>
      <c r="E455" s="810"/>
      <c r="F455" s="810"/>
      <c r="G455" s="810"/>
      <c r="H455" s="810"/>
      <c r="I455" s="810"/>
      <c r="J455" s="810"/>
      <c r="K455" s="810"/>
      <c r="L455" s="810"/>
      <c r="M455" s="810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  <c r="AG455" s="4"/>
      <c r="AH455" s="4"/>
      <c r="AI455" s="4"/>
      <c r="AJ455" s="4"/>
      <c r="AK455" s="4"/>
      <c r="AL455" s="4"/>
      <c r="AM455" s="4"/>
      <c r="AN455" s="4"/>
      <c r="AO455" s="4"/>
    </row>
    <row r="456" spans="1:41" ht="15.75" customHeight="1">
      <c r="A456" s="4"/>
      <c r="B456" s="4"/>
      <c r="C456" s="4"/>
      <c r="D456" s="4"/>
      <c r="E456" s="810"/>
      <c r="F456" s="810"/>
      <c r="G456" s="810"/>
      <c r="H456" s="810"/>
      <c r="I456" s="810"/>
      <c r="J456" s="810"/>
      <c r="K456" s="810"/>
      <c r="L456" s="810"/>
      <c r="M456" s="810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  <c r="AG456" s="4"/>
      <c r="AH456" s="4"/>
      <c r="AI456" s="4"/>
      <c r="AJ456" s="4"/>
      <c r="AK456" s="4"/>
      <c r="AL456" s="4"/>
      <c r="AM456" s="4"/>
      <c r="AN456" s="4"/>
      <c r="AO456" s="4"/>
    </row>
    <row r="457" spans="1:41" ht="15.75" customHeight="1">
      <c r="A457" s="4"/>
      <c r="B457" s="4"/>
      <c r="C457" s="4"/>
      <c r="D457" s="4"/>
      <c r="E457" s="810"/>
      <c r="F457" s="810"/>
      <c r="G457" s="810"/>
      <c r="H457" s="810"/>
      <c r="I457" s="810"/>
      <c r="J457" s="810"/>
      <c r="K457" s="810"/>
      <c r="L457" s="810"/>
      <c r="M457" s="810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  <c r="AG457" s="4"/>
      <c r="AH457" s="4"/>
      <c r="AI457" s="4"/>
      <c r="AJ457" s="4"/>
      <c r="AK457" s="4"/>
      <c r="AL457" s="4"/>
      <c r="AM457" s="4"/>
      <c r="AN457" s="4"/>
      <c r="AO457" s="4"/>
    </row>
    <row r="458" spans="1:41" ht="15.75" customHeight="1">
      <c r="A458" s="4"/>
      <c r="B458" s="4"/>
      <c r="C458" s="4"/>
      <c r="D458" s="4"/>
      <c r="E458" s="810"/>
      <c r="F458" s="810"/>
      <c r="G458" s="810"/>
      <c r="H458" s="810"/>
      <c r="I458" s="810"/>
      <c r="J458" s="810"/>
      <c r="K458" s="810"/>
      <c r="L458" s="810"/>
      <c r="M458" s="810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4"/>
      <c r="AG458" s="4"/>
      <c r="AH458" s="4"/>
      <c r="AI458" s="4"/>
      <c r="AJ458" s="4"/>
      <c r="AK458" s="4"/>
      <c r="AL458" s="4"/>
      <c r="AM458" s="4"/>
      <c r="AN458" s="4"/>
      <c r="AO458" s="4"/>
    </row>
    <row r="459" spans="1:41" ht="15.75" customHeight="1">
      <c r="A459" s="4"/>
      <c r="B459" s="4"/>
      <c r="C459" s="4"/>
      <c r="D459" s="4"/>
      <c r="E459" s="810"/>
      <c r="F459" s="810"/>
      <c r="G459" s="810"/>
      <c r="H459" s="810"/>
      <c r="I459" s="810"/>
      <c r="J459" s="810"/>
      <c r="K459" s="810"/>
      <c r="L459" s="810"/>
      <c r="M459" s="810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4"/>
      <c r="AG459" s="4"/>
      <c r="AH459" s="4"/>
      <c r="AI459" s="4"/>
      <c r="AJ459" s="4"/>
      <c r="AK459" s="4"/>
      <c r="AL459" s="4"/>
      <c r="AM459" s="4"/>
      <c r="AN459" s="4"/>
      <c r="AO459" s="4"/>
    </row>
    <row r="460" spans="1:41" ht="15.75" customHeight="1">
      <c r="A460" s="4"/>
      <c r="B460" s="4"/>
      <c r="C460" s="4"/>
      <c r="D460" s="4"/>
      <c r="E460" s="810"/>
      <c r="F460" s="810"/>
      <c r="G460" s="810"/>
      <c r="H460" s="810"/>
      <c r="I460" s="810"/>
      <c r="J460" s="810"/>
      <c r="K460" s="810"/>
      <c r="L460" s="810"/>
      <c r="M460" s="810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  <c r="AG460" s="4"/>
      <c r="AH460" s="4"/>
      <c r="AI460" s="4"/>
      <c r="AJ460" s="4"/>
      <c r="AK460" s="4"/>
      <c r="AL460" s="4"/>
      <c r="AM460" s="4"/>
      <c r="AN460" s="4"/>
      <c r="AO460" s="4"/>
    </row>
    <row r="461" spans="1:41" ht="15.75" customHeight="1">
      <c r="A461" s="4"/>
      <c r="B461" s="4"/>
      <c r="C461" s="4"/>
      <c r="D461" s="4"/>
      <c r="E461" s="810"/>
      <c r="F461" s="810"/>
      <c r="G461" s="810"/>
      <c r="H461" s="810"/>
      <c r="I461" s="810"/>
      <c r="J461" s="810"/>
      <c r="K461" s="810"/>
      <c r="L461" s="810"/>
      <c r="M461" s="810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  <c r="AG461" s="4"/>
      <c r="AH461" s="4"/>
      <c r="AI461" s="4"/>
      <c r="AJ461" s="4"/>
      <c r="AK461" s="4"/>
      <c r="AL461" s="4"/>
      <c r="AM461" s="4"/>
      <c r="AN461" s="4"/>
      <c r="AO461" s="4"/>
    </row>
    <row r="462" spans="1:41" ht="15.75" customHeight="1">
      <c r="A462" s="4"/>
      <c r="B462" s="4"/>
      <c r="C462" s="4"/>
      <c r="D462" s="4"/>
      <c r="E462" s="810"/>
      <c r="F462" s="810"/>
      <c r="G462" s="810"/>
      <c r="H462" s="810"/>
      <c r="I462" s="810"/>
      <c r="J462" s="810"/>
      <c r="K462" s="810"/>
      <c r="L462" s="810"/>
      <c r="M462" s="810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4"/>
      <c r="AG462" s="4"/>
      <c r="AH462" s="4"/>
      <c r="AI462" s="4"/>
      <c r="AJ462" s="4"/>
      <c r="AK462" s="4"/>
      <c r="AL462" s="4"/>
      <c r="AM462" s="4"/>
      <c r="AN462" s="4"/>
      <c r="AO462" s="4"/>
    </row>
    <row r="463" spans="1:41" ht="15.75" customHeight="1">
      <c r="A463" s="4"/>
      <c r="B463" s="4"/>
      <c r="C463" s="4"/>
      <c r="D463" s="4"/>
      <c r="E463" s="810"/>
      <c r="F463" s="810"/>
      <c r="G463" s="810"/>
      <c r="H463" s="810"/>
      <c r="I463" s="810"/>
      <c r="J463" s="810"/>
      <c r="K463" s="810"/>
      <c r="L463" s="810"/>
      <c r="M463" s="810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4"/>
      <c r="AG463" s="4"/>
      <c r="AH463" s="4"/>
      <c r="AI463" s="4"/>
      <c r="AJ463" s="4"/>
      <c r="AK463" s="4"/>
      <c r="AL463" s="4"/>
      <c r="AM463" s="4"/>
      <c r="AN463" s="4"/>
      <c r="AO463" s="4"/>
    </row>
    <row r="464" spans="1:41" ht="15.75" customHeight="1">
      <c r="A464" s="4"/>
      <c r="B464" s="4"/>
      <c r="C464" s="4"/>
      <c r="D464" s="4"/>
      <c r="E464" s="810"/>
      <c r="F464" s="810"/>
      <c r="G464" s="810"/>
      <c r="H464" s="810"/>
      <c r="I464" s="810"/>
      <c r="J464" s="810"/>
      <c r="K464" s="810"/>
      <c r="L464" s="810"/>
      <c r="M464" s="810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  <c r="AG464" s="4"/>
      <c r="AH464" s="4"/>
      <c r="AI464" s="4"/>
      <c r="AJ464" s="4"/>
      <c r="AK464" s="4"/>
      <c r="AL464" s="4"/>
      <c r="AM464" s="4"/>
      <c r="AN464" s="4"/>
      <c r="AO464" s="4"/>
    </row>
    <row r="465" spans="1:41" ht="15.75" customHeight="1">
      <c r="A465" s="4"/>
      <c r="B465" s="4"/>
      <c r="C465" s="4"/>
      <c r="D465" s="4"/>
      <c r="E465" s="810"/>
      <c r="F465" s="810"/>
      <c r="G465" s="810"/>
      <c r="H465" s="810"/>
      <c r="I465" s="810"/>
      <c r="J465" s="810"/>
      <c r="K465" s="810"/>
      <c r="L465" s="810"/>
      <c r="M465" s="810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  <c r="AG465" s="4"/>
      <c r="AH465" s="4"/>
      <c r="AI465" s="4"/>
      <c r="AJ465" s="4"/>
      <c r="AK465" s="4"/>
      <c r="AL465" s="4"/>
      <c r="AM465" s="4"/>
      <c r="AN465" s="4"/>
      <c r="AO465" s="4"/>
    </row>
    <row r="466" spans="1:41" ht="15.75" customHeight="1">
      <c r="A466" s="4"/>
      <c r="B466" s="4"/>
      <c r="C466" s="4"/>
      <c r="D466" s="4"/>
      <c r="E466" s="810"/>
      <c r="F466" s="810"/>
      <c r="G466" s="810"/>
      <c r="H466" s="810"/>
      <c r="I466" s="810"/>
      <c r="J466" s="810"/>
      <c r="K466" s="810"/>
      <c r="L466" s="810"/>
      <c r="M466" s="810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  <c r="AG466" s="4"/>
      <c r="AH466" s="4"/>
      <c r="AI466" s="4"/>
      <c r="AJ466" s="4"/>
      <c r="AK466" s="4"/>
      <c r="AL466" s="4"/>
      <c r="AM466" s="4"/>
      <c r="AN466" s="4"/>
      <c r="AO466" s="4"/>
    </row>
    <row r="467" spans="1:41" ht="15.75" customHeight="1">
      <c r="A467" s="4"/>
      <c r="B467" s="4"/>
      <c r="C467" s="4"/>
      <c r="D467" s="4"/>
      <c r="E467" s="810"/>
      <c r="F467" s="810"/>
      <c r="G467" s="810"/>
      <c r="H467" s="810"/>
      <c r="I467" s="810"/>
      <c r="J467" s="810"/>
      <c r="K467" s="810"/>
      <c r="L467" s="810"/>
      <c r="M467" s="810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  <c r="AG467" s="4"/>
      <c r="AH467" s="4"/>
      <c r="AI467" s="4"/>
      <c r="AJ467" s="4"/>
      <c r="AK467" s="4"/>
      <c r="AL467" s="4"/>
      <c r="AM467" s="4"/>
      <c r="AN467" s="4"/>
      <c r="AO467" s="4"/>
    </row>
    <row r="468" spans="1:41" ht="15.75" customHeight="1">
      <c r="A468" s="4"/>
      <c r="B468" s="4"/>
      <c r="C468" s="4"/>
      <c r="D468" s="4"/>
      <c r="E468" s="810"/>
      <c r="F468" s="810"/>
      <c r="G468" s="810"/>
      <c r="H468" s="810"/>
      <c r="I468" s="810"/>
      <c r="J468" s="810"/>
      <c r="K468" s="810"/>
      <c r="L468" s="810"/>
      <c r="M468" s="810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  <c r="AG468" s="4"/>
      <c r="AH468" s="4"/>
      <c r="AI468" s="4"/>
      <c r="AJ468" s="4"/>
      <c r="AK468" s="4"/>
      <c r="AL468" s="4"/>
      <c r="AM468" s="4"/>
      <c r="AN468" s="4"/>
      <c r="AO468" s="4"/>
    </row>
    <row r="469" spans="1:41" ht="15.75" customHeight="1">
      <c r="A469" s="4"/>
      <c r="B469" s="4"/>
      <c r="C469" s="4"/>
      <c r="D469" s="4"/>
      <c r="E469" s="810"/>
      <c r="F469" s="810"/>
      <c r="G469" s="810"/>
      <c r="H469" s="810"/>
      <c r="I469" s="810"/>
      <c r="J469" s="810"/>
      <c r="K469" s="810"/>
      <c r="L469" s="810"/>
      <c r="M469" s="810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  <c r="AG469" s="4"/>
      <c r="AH469" s="4"/>
      <c r="AI469" s="4"/>
      <c r="AJ469" s="4"/>
      <c r="AK469" s="4"/>
      <c r="AL469" s="4"/>
      <c r="AM469" s="4"/>
      <c r="AN469" s="4"/>
      <c r="AO469" s="4"/>
    </row>
    <row r="470" spans="1:41" ht="15.75" customHeight="1">
      <c r="A470" s="4"/>
      <c r="B470" s="4"/>
      <c r="C470" s="4"/>
      <c r="D470" s="4"/>
      <c r="E470" s="810"/>
      <c r="F470" s="810"/>
      <c r="G470" s="810"/>
      <c r="H470" s="810"/>
      <c r="I470" s="810"/>
      <c r="J470" s="810"/>
      <c r="K470" s="810"/>
      <c r="L470" s="810"/>
      <c r="M470" s="810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4"/>
      <c r="AG470" s="4"/>
      <c r="AH470" s="4"/>
      <c r="AI470" s="4"/>
      <c r="AJ470" s="4"/>
      <c r="AK470" s="4"/>
      <c r="AL470" s="4"/>
      <c r="AM470" s="4"/>
      <c r="AN470" s="4"/>
      <c r="AO470" s="4"/>
    </row>
    <row r="471" spans="1:41" ht="15.75" customHeight="1">
      <c r="A471" s="4"/>
      <c r="B471" s="4"/>
      <c r="C471" s="4"/>
      <c r="D471" s="4"/>
      <c r="E471" s="810"/>
      <c r="F471" s="810"/>
      <c r="G471" s="810"/>
      <c r="H471" s="810"/>
      <c r="I471" s="810"/>
      <c r="J471" s="810"/>
      <c r="K471" s="810"/>
      <c r="L471" s="810"/>
      <c r="M471" s="810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4"/>
      <c r="AG471" s="4"/>
      <c r="AH471" s="4"/>
      <c r="AI471" s="4"/>
      <c r="AJ471" s="4"/>
      <c r="AK471" s="4"/>
      <c r="AL471" s="4"/>
      <c r="AM471" s="4"/>
      <c r="AN471" s="4"/>
      <c r="AO471" s="4"/>
    </row>
    <row r="472" spans="1:41" ht="15.75" customHeight="1">
      <c r="A472" s="4"/>
      <c r="B472" s="4"/>
      <c r="C472" s="4"/>
      <c r="D472" s="4"/>
      <c r="E472" s="810"/>
      <c r="F472" s="810"/>
      <c r="G472" s="810"/>
      <c r="H472" s="810"/>
      <c r="I472" s="810"/>
      <c r="J472" s="810"/>
      <c r="K472" s="810"/>
      <c r="L472" s="810"/>
      <c r="M472" s="810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4"/>
      <c r="AG472" s="4"/>
      <c r="AH472" s="4"/>
      <c r="AI472" s="4"/>
      <c r="AJ472" s="4"/>
      <c r="AK472" s="4"/>
      <c r="AL472" s="4"/>
      <c r="AM472" s="4"/>
      <c r="AN472" s="4"/>
      <c r="AO472" s="4"/>
    </row>
    <row r="473" spans="1:41" ht="15.75" customHeight="1">
      <c r="A473" s="4"/>
      <c r="B473" s="4"/>
      <c r="C473" s="4"/>
      <c r="D473" s="4"/>
      <c r="E473" s="810"/>
      <c r="F473" s="810"/>
      <c r="G473" s="810"/>
      <c r="H473" s="810"/>
      <c r="I473" s="810"/>
      <c r="J473" s="810"/>
      <c r="K473" s="810"/>
      <c r="L473" s="810"/>
      <c r="M473" s="810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4"/>
      <c r="AG473" s="4"/>
      <c r="AH473" s="4"/>
      <c r="AI473" s="4"/>
      <c r="AJ473" s="4"/>
      <c r="AK473" s="4"/>
      <c r="AL473" s="4"/>
      <c r="AM473" s="4"/>
      <c r="AN473" s="4"/>
      <c r="AO473" s="4"/>
    </row>
    <row r="474" spans="1:41" ht="15.75" customHeight="1">
      <c r="A474" s="4"/>
      <c r="B474" s="4"/>
      <c r="C474" s="4"/>
      <c r="D474" s="4"/>
      <c r="E474" s="810"/>
      <c r="F474" s="810"/>
      <c r="G474" s="810"/>
      <c r="H474" s="810"/>
      <c r="I474" s="810"/>
      <c r="J474" s="810"/>
      <c r="K474" s="810"/>
      <c r="L474" s="810"/>
      <c r="M474" s="810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4"/>
      <c r="AG474" s="4"/>
      <c r="AH474" s="4"/>
      <c r="AI474" s="4"/>
      <c r="AJ474" s="4"/>
      <c r="AK474" s="4"/>
      <c r="AL474" s="4"/>
      <c r="AM474" s="4"/>
      <c r="AN474" s="4"/>
      <c r="AO474" s="4"/>
    </row>
    <row r="475" spans="1:41" ht="15.75" customHeight="1">
      <c r="A475" s="4"/>
      <c r="B475" s="4"/>
      <c r="C475" s="4"/>
      <c r="D475" s="4"/>
      <c r="E475" s="810"/>
      <c r="F475" s="810"/>
      <c r="G475" s="810"/>
      <c r="H475" s="810"/>
      <c r="I475" s="810"/>
      <c r="J475" s="810"/>
      <c r="K475" s="810"/>
      <c r="L475" s="810"/>
      <c r="M475" s="810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4"/>
      <c r="AG475" s="4"/>
      <c r="AH475" s="4"/>
      <c r="AI475" s="4"/>
      <c r="AJ475" s="4"/>
      <c r="AK475" s="4"/>
      <c r="AL475" s="4"/>
      <c r="AM475" s="4"/>
      <c r="AN475" s="4"/>
      <c r="AO475" s="4"/>
    </row>
    <row r="476" spans="1:41" ht="15.75" customHeight="1">
      <c r="A476" s="4"/>
      <c r="B476" s="4"/>
      <c r="C476" s="4"/>
      <c r="D476" s="4"/>
      <c r="E476" s="810"/>
      <c r="F476" s="810"/>
      <c r="G476" s="810"/>
      <c r="H476" s="810"/>
      <c r="I476" s="810"/>
      <c r="J476" s="810"/>
      <c r="K476" s="810"/>
      <c r="L476" s="810"/>
      <c r="M476" s="810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4"/>
      <c r="AG476" s="4"/>
      <c r="AH476" s="4"/>
      <c r="AI476" s="4"/>
      <c r="AJ476" s="4"/>
      <c r="AK476" s="4"/>
      <c r="AL476" s="4"/>
      <c r="AM476" s="4"/>
      <c r="AN476" s="4"/>
      <c r="AO476" s="4"/>
    </row>
    <row r="477" spans="1:41" ht="15.75" customHeight="1">
      <c r="A477" s="4"/>
      <c r="B477" s="4"/>
      <c r="C477" s="4"/>
      <c r="D477" s="4"/>
      <c r="E477" s="810"/>
      <c r="F477" s="810"/>
      <c r="G477" s="810"/>
      <c r="H477" s="810"/>
      <c r="I477" s="810"/>
      <c r="J477" s="810"/>
      <c r="K477" s="810"/>
      <c r="L477" s="810"/>
      <c r="M477" s="810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4"/>
      <c r="AG477" s="4"/>
      <c r="AH477" s="4"/>
      <c r="AI477" s="4"/>
      <c r="AJ477" s="4"/>
      <c r="AK477" s="4"/>
      <c r="AL477" s="4"/>
      <c r="AM477" s="4"/>
      <c r="AN477" s="4"/>
      <c r="AO477" s="4"/>
    </row>
    <row r="478" spans="1:41" ht="15.75" customHeight="1">
      <c r="A478" s="4"/>
      <c r="B478" s="4"/>
      <c r="C478" s="4"/>
      <c r="D478" s="4"/>
      <c r="E478" s="810"/>
      <c r="F478" s="810"/>
      <c r="G478" s="810"/>
      <c r="H478" s="810"/>
      <c r="I478" s="810"/>
      <c r="J478" s="810"/>
      <c r="K478" s="810"/>
      <c r="L478" s="810"/>
      <c r="M478" s="810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  <c r="AG478" s="4"/>
      <c r="AH478" s="4"/>
      <c r="AI478" s="4"/>
      <c r="AJ478" s="4"/>
      <c r="AK478" s="4"/>
      <c r="AL478" s="4"/>
      <c r="AM478" s="4"/>
      <c r="AN478" s="4"/>
      <c r="AO478" s="4"/>
    </row>
    <row r="479" spans="1:41" ht="15.75" customHeight="1">
      <c r="A479" s="4"/>
      <c r="B479" s="4"/>
      <c r="C479" s="4"/>
      <c r="D479" s="4"/>
      <c r="E479" s="810"/>
      <c r="F479" s="810"/>
      <c r="G479" s="810"/>
      <c r="H479" s="810"/>
      <c r="I479" s="810"/>
      <c r="J479" s="810"/>
      <c r="K479" s="810"/>
      <c r="L479" s="810"/>
      <c r="M479" s="810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  <c r="AG479" s="4"/>
      <c r="AH479" s="4"/>
      <c r="AI479" s="4"/>
      <c r="AJ479" s="4"/>
      <c r="AK479" s="4"/>
      <c r="AL479" s="4"/>
      <c r="AM479" s="4"/>
      <c r="AN479" s="4"/>
      <c r="AO479" s="4"/>
    </row>
    <row r="480" spans="1:41" ht="15.75" customHeight="1">
      <c r="A480" s="4"/>
      <c r="B480" s="4"/>
      <c r="C480" s="4"/>
      <c r="D480" s="4"/>
      <c r="E480" s="810"/>
      <c r="F480" s="810"/>
      <c r="G480" s="810"/>
      <c r="H480" s="810"/>
      <c r="I480" s="810"/>
      <c r="J480" s="810"/>
      <c r="K480" s="810"/>
      <c r="L480" s="810"/>
      <c r="M480" s="810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  <c r="AG480" s="4"/>
      <c r="AH480" s="4"/>
      <c r="AI480" s="4"/>
      <c r="AJ480" s="4"/>
      <c r="AK480" s="4"/>
      <c r="AL480" s="4"/>
      <c r="AM480" s="4"/>
      <c r="AN480" s="4"/>
      <c r="AO480" s="4"/>
    </row>
    <row r="481" spans="1:41" ht="15.75" customHeight="1">
      <c r="A481" s="4"/>
      <c r="B481" s="4"/>
      <c r="C481" s="4"/>
      <c r="D481" s="4"/>
      <c r="E481" s="810"/>
      <c r="F481" s="810"/>
      <c r="G481" s="810"/>
      <c r="H481" s="810"/>
      <c r="I481" s="810"/>
      <c r="J481" s="810"/>
      <c r="K481" s="810"/>
      <c r="L481" s="810"/>
      <c r="M481" s="810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4"/>
      <c r="AG481" s="4"/>
      <c r="AH481" s="4"/>
      <c r="AI481" s="4"/>
      <c r="AJ481" s="4"/>
      <c r="AK481" s="4"/>
      <c r="AL481" s="4"/>
      <c r="AM481" s="4"/>
      <c r="AN481" s="4"/>
      <c r="AO481" s="4"/>
    </row>
    <row r="482" spans="1:41" ht="15.75" customHeight="1">
      <c r="A482" s="4"/>
      <c r="B482" s="4"/>
      <c r="C482" s="4"/>
      <c r="D482" s="4"/>
      <c r="E482" s="810"/>
      <c r="F482" s="810"/>
      <c r="G482" s="810"/>
      <c r="H482" s="810"/>
      <c r="I482" s="810"/>
      <c r="J482" s="810"/>
      <c r="K482" s="810"/>
      <c r="L482" s="810"/>
      <c r="M482" s="810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  <c r="AG482" s="4"/>
      <c r="AH482" s="4"/>
      <c r="AI482" s="4"/>
      <c r="AJ482" s="4"/>
      <c r="AK482" s="4"/>
      <c r="AL482" s="4"/>
      <c r="AM482" s="4"/>
      <c r="AN482" s="4"/>
      <c r="AO482" s="4"/>
    </row>
    <row r="483" spans="1:41" ht="15.75" customHeight="1">
      <c r="A483" s="4"/>
      <c r="B483" s="4"/>
      <c r="C483" s="4"/>
      <c r="D483" s="4"/>
      <c r="E483" s="810"/>
      <c r="F483" s="810"/>
      <c r="G483" s="810"/>
      <c r="H483" s="810"/>
      <c r="I483" s="810"/>
      <c r="J483" s="810"/>
      <c r="K483" s="810"/>
      <c r="L483" s="810"/>
      <c r="M483" s="810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  <c r="AG483" s="4"/>
      <c r="AH483" s="4"/>
      <c r="AI483" s="4"/>
      <c r="AJ483" s="4"/>
      <c r="AK483" s="4"/>
      <c r="AL483" s="4"/>
      <c r="AM483" s="4"/>
      <c r="AN483" s="4"/>
      <c r="AO483" s="4"/>
    </row>
    <row r="484" spans="1:41" ht="15.75" customHeight="1">
      <c r="A484" s="4"/>
      <c r="B484" s="4"/>
      <c r="C484" s="4"/>
      <c r="D484" s="4"/>
      <c r="E484" s="810"/>
      <c r="F484" s="810"/>
      <c r="G484" s="810"/>
      <c r="H484" s="810"/>
      <c r="I484" s="810"/>
      <c r="J484" s="810"/>
      <c r="K484" s="810"/>
      <c r="L484" s="810"/>
      <c r="M484" s="810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  <c r="AG484" s="4"/>
      <c r="AH484" s="4"/>
      <c r="AI484" s="4"/>
      <c r="AJ484" s="4"/>
      <c r="AK484" s="4"/>
      <c r="AL484" s="4"/>
      <c r="AM484" s="4"/>
      <c r="AN484" s="4"/>
      <c r="AO484" s="4"/>
    </row>
    <row r="485" spans="1:41" ht="15.75" customHeight="1">
      <c r="A485" s="4"/>
      <c r="B485" s="4"/>
      <c r="C485" s="4"/>
      <c r="D485" s="4"/>
      <c r="E485" s="810"/>
      <c r="F485" s="810"/>
      <c r="G485" s="810"/>
      <c r="H485" s="810"/>
      <c r="I485" s="810"/>
      <c r="J485" s="810"/>
      <c r="K485" s="810"/>
      <c r="L485" s="810"/>
      <c r="M485" s="810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  <c r="AG485" s="4"/>
      <c r="AH485" s="4"/>
      <c r="AI485" s="4"/>
      <c r="AJ485" s="4"/>
      <c r="AK485" s="4"/>
      <c r="AL485" s="4"/>
      <c r="AM485" s="4"/>
      <c r="AN485" s="4"/>
      <c r="AO485" s="4"/>
    </row>
    <row r="486" spans="1:41" ht="15.75" customHeight="1">
      <c r="A486" s="4"/>
      <c r="B486" s="4"/>
      <c r="C486" s="4"/>
      <c r="D486" s="4"/>
      <c r="E486" s="810"/>
      <c r="F486" s="810"/>
      <c r="G486" s="810"/>
      <c r="H486" s="810"/>
      <c r="I486" s="810"/>
      <c r="J486" s="810"/>
      <c r="K486" s="810"/>
      <c r="L486" s="810"/>
      <c r="M486" s="810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  <c r="AG486" s="4"/>
      <c r="AH486" s="4"/>
      <c r="AI486" s="4"/>
      <c r="AJ486" s="4"/>
      <c r="AK486" s="4"/>
      <c r="AL486" s="4"/>
      <c r="AM486" s="4"/>
      <c r="AN486" s="4"/>
      <c r="AO486" s="4"/>
    </row>
    <row r="487" spans="1:41" ht="15.75" customHeight="1">
      <c r="A487" s="4"/>
      <c r="B487" s="4"/>
      <c r="C487" s="4"/>
      <c r="D487" s="4"/>
      <c r="E487" s="810"/>
      <c r="F487" s="810"/>
      <c r="G487" s="810"/>
      <c r="H487" s="810"/>
      <c r="I487" s="810"/>
      <c r="J487" s="810"/>
      <c r="K487" s="810"/>
      <c r="L487" s="810"/>
      <c r="M487" s="810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  <c r="AG487" s="4"/>
      <c r="AH487" s="4"/>
      <c r="AI487" s="4"/>
      <c r="AJ487" s="4"/>
      <c r="AK487" s="4"/>
      <c r="AL487" s="4"/>
      <c r="AM487" s="4"/>
      <c r="AN487" s="4"/>
      <c r="AO487" s="4"/>
    </row>
    <row r="488" spans="1:41" ht="15.75" customHeight="1">
      <c r="A488" s="4"/>
      <c r="B488" s="4"/>
      <c r="C488" s="4"/>
      <c r="D488" s="4"/>
      <c r="E488" s="810"/>
      <c r="F488" s="810"/>
      <c r="G488" s="810"/>
      <c r="H488" s="810"/>
      <c r="I488" s="810"/>
      <c r="J488" s="810"/>
      <c r="K488" s="810"/>
      <c r="L488" s="810"/>
      <c r="M488" s="810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  <c r="AG488" s="4"/>
      <c r="AH488" s="4"/>
      <c r="AI488" s="4"/>
      <c r="AJ488" s="4"/>
      <c r="AK488" s="4"/>
      <c r="AL488" s="4"/>
      <c r="AM488" s="4"/>
      <c r="AN488" s="4"/>
      <c r="AO488" s="4"/>
    </row>
    <row r="489" spans="1:41" ht="15.75" customHeight="1">
      <c r="A489" s="4"/>
      <c r="B489" s="4"/>
      <c r="C489" s="4"/>
      <c r="D489" s="4"/>
      <c r="E489" s="810"/>
      <c r="F489" s="810"/>
      <c r="G489" s="810"/>
      <c r="H489" s="810"/>
      <c r="I489" s="810"/>
      <c r="J489" s="810"/>
      <c r="K489" s="810"/>
      <c r="L489" s="810"/>
      <c r="M489" s="810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  <c r="AG489" s="4"/>
      <c r="AH489" s="4"/>
      <c r="AI489" s="4"/>
      <c r="AJ489" s="4"/>
      <c r="AK489" s="4"/>
      <c r="AL489" s="4"/>
      <c r="AM489" s="4"/>
      <c r="AN489" s="4"/>
      <c r="AO489" s="4"/>
    </row>
    <row r="490" spans="1:41" ht="15.75" customHeight="1">
      <c r="A490" s="4"/>
      <c r="B490" s="4"/>
      <c r="C490" s="4"/>
      <c r="D490" s="4"/>
      <c r="E490" s="810"/>
      <c r="F490" s="810"/>
      <c r="G490" s="810"/>
      <c r="H490" s="810"/>
      <c r="I490" s="810"/>
      <c r="J490" s="810"/>
      <c r="K490" s="810"/>
      <c r="L490" s="810"/>
      <c r="M490" s="810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4"/>
      <c r="AG490" s="4"/>
      <c r="AH490" s="4"/>
      <c r="AI490" s="4"/>
      <c r="AJ490" s="4"/>
      <c r="AK490" s="4"/>
      <c r="AL490" s="4"/>
      <c r="AM490" s="4"/>
      <c r="AN490" s="4"/>
      <c r="AO490" s="4"/>
    </row>
    <row r="491" spans="1:41" ht="15.75" customHeight="1">
      <c r="A491" s="4"/>
      <c r="B491" s="4"/>
      <c r="C491" s="4"/>
      <c r="D491" s="4"/>
      <c r="E491" s="810"/>
      <c r="F491" s="810"/>
      <c r="G491" s="810"/>
      <c r="H491" s="810"/>
      <c r="I491" s="810"/>
      <c r="J491" s="810"/>
      <c r="K491" s="810"/>
      <c r="L491" s="810"/>
      <c r="M491" s="810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  <c r="AG491" s="4"/>
      <c r="AH491" s="4"/>
      <c r="AI491" s="4"/>
      <c r="AJ491" s="4"/>
      <c r="AK491" s="4"/>
      <c r="AL491" s="4"/>
      <c r="AM491" s="4"/>
      <c r="AN491" s="4"/>
      <c r="AO491" s="4"/>
    </row>
    <row r="492" spans="1:41" ht="15.75" customHeight="1">
      <c r="A492" s="4"/>
      <c r="B492" s="4"/>
      <c r="C492" s="4"/>
      <c r="D492" s="4"/>
      <c r="E492" s="810"/>
      <c r="F492" s="810"/>
      <c r="G492" s="810"/>
      <c r="H492" s="810"/>
      <c r="I492" s="810"/>
      <c r="J492" s="810"/>
      <c r="K492" s="810"/>
      <c r="L492" s="810"/>
      <c r="M492" s="810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  <c r="AG492" s="4"/>
      <c r="AH492" s="4"/>
      <c r="AI492" s="4"/>
      <c r="AJ492" s="4"/>
      <c r="AK492" s="4"/>
      <c r="AL492" s="4"/>
      <c r="AM492" s="4"/>
      <c r="AN492" s="4"/>
      <c r="AO492" s="4"/>
    </row>
    <row r="493" spans="1:41" ht="15.75" customHeight="1">
      <c r="A493" s="4"/>
      <c r="B493" s="4"/>
      <c r="C493" s="4"/>
      <c r="D493" s="4"/>
      <c r="E493" s="810"/>
      <c r="F493" s="810"/>
      <c r="G493" s="810"/>
      <c r="H493" s="810"/>
      <c r="I493" s="810"/>
      <c r="J493" s="810"/>
      <c r="K493" s="810"/>
      <c r="L493" s="810"/>
      <c r="M493" s="810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  <c r="AG493" s="4"/>
      <c r="AH493" s="4"/>
      <c r="AI493" s="4"/>
      <c r="AJ493" s="4"/>
      <c r="AK493" s="4"/>
      <c r="AL493" s="4"/>
      <c r="AM493" s="4"/>
      <c r="AN493" s="4"/>
      <c r="AO493" s="4"/>
    </row>
    <row r="494" spans="1:41" ht="15.75" customHeight="1">
      <c r="A494" s="4"/>
      <c r="B494" s="4"/>
      <c r="C494" s="4"/>
      <c r="D494" s="4"/>
      <c r="E494" s="810"/>
      <c r="F494" s="810"/>
      <c r="G494" s="810"/>
      <c r="H494" s="810"/>
      <c r="I494" s="810"/>
      <c r="J494" s="810"/>
      <c r="K494" s="810"/>
      <c r="L494" s="810"/>
      <c r="M494" s="810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  <c r="AG494" s="4"/>
      <c r="AH494" s="4"/>
      <c r="AI494" s="4"/>
      <c r="AJ494" s="4"/>
      <c r="AK494" s="4"/>
      <c r="AL494" s="4"/>
      <c r="AM494" s="4"/>
      <c r="AN494" s="4"/>
      <c r="AO494" s="4"/>
    </row>
    <row r="495" spans="1:41" ht="15.75" customHeight="1">
      <c r="A495" s="4"/>
      <c r="B495" s="4"/>
      <c r="C495" s="4"/>
      <c r="D495" s="4"/>
      <c r="E495" s="810"/>
      <c r="F495" s="810"/>
      <c r="G495" s="810"/>
      <c r="H495" s="810"/>
      <c r="I495" s="810"/>
      <c r="J495" s="810"/>
      <c r="K495" s="810"/>
      <c r="L495" s="810"/>
      <c r="M495" s="810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  <c r="AG495" s="4"/>
      <c r="AH495" s="4"/>
      <c r="AI495" s="4"/>
      <c r="AJ495" s="4"/>
      <c r="AK495" s="4"/>
      <c r="AL495" s="4"/>
      <c r="AM495" s="4"/>
      <c r="AN495" s="4"/>
      <c r="AO495" s="4"/>
    </row>
    <row r="496" spans="1:41" ht="15.75" customHeight="1">
      <c r="A496" s="4"/>
      <c r="B496" s="4"/>
      <c r="C496" s="4"/>
      <c r="D496" s="4"/>
      <c r="E496" s="810"/>
      <c r="F496" s="810"/>
      <c r="G496" s="810"/>
      <c r="H496" s="810"/>
      <c r="I496" s="810"/>
      <c r="J496" s="810"/>
      <c r="K496" s="810"/>
      <c r="L496" s="810"/>
      <c r="M496" s="810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  <c r="AG496" s="4"/>
      <c r="AH496" s="4"/>
      <c r="AI496" s="4"/>
      <c r="AJ496" s="4"/>
      <c r="AK496" s="4"/>
      <c r="AL496" s="4"/>
      <c r="AM496" s="4"/>
      <c r="AN496" s="4"/>
      <c r="AO496" s="4"/>
    </row>
    <row r="497" spans="1:41" ht="15.75" customHeight="1">
      <c r="A497" s="4"/>
      <c r="B497" s="4"/>
      <c r="C497" s="4"/>
      <c r="D497" s="4"/>
      <c r="E497" s="810"/>
      <c r="F497" s="810"/>
      <c r="G497" s="810"/>
      <c r="H497" s="810"/>
      <c r="I497" s="810"/>
      <c r="J497" s="810"/>
      <c r="K497" s="810"/>
      <c r="L497" s="810"/>
      <c r="M497" s="810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  <c r="AG497" s="4"/>
      <c r="AH497" s="4"/>
      <c r="AI497" s="4"/>
      <c r="AJ497" s="4"/>
      <c r="AK497" s="4"/>
      <c r="AL497" s="4"/>
      <c r="AM497" s="4"/>
      <c r="AN497" s="4"/>
      <c r="AO497" s="4"/>
    </row>
    <row r="498" spans="1:41" ht="15.75" customHeight="1">
      <c r="A498" s="4"/>
      <c r="B498" s="4"/>
      <c r="C498" s="4"/>
      <c r="D498" s="4"/>
      <c r="E498" s="810"/>
      <c r="F498" s="810"/>
      <c r="G498" s="810"/>
      <c r="H498" s="810"/>
      <c r="I498" s="810"/>
      <c r="J498" s="810"/>
      <c r="K498" s="810"/>
      <c r="L498" s="810"/>
      <c r="M498" s="810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  <c r="AG498" s="4"/>
      <c r="AH498" s="4"/>
      <c r="AI498" s="4"/>
      <c r="AJ498" s="4"/>
      <c r="AK498" s="4"/>
      <c r="AL498" s="4"/>
      <c r="AM498" s="4"/>
      <c r="AN498" s="4"/>
      <c r="AO498" s="4"/>
    </row>
    <row r="499" spans="1:41" ht="15.75" customHeight="1">
      <c r="A499" s="4"/>
      <c r="B499" s="4"/>
      <c r="C499" s="4"/>
      <c r="D499" s="4"/>
      <c r="E499" s="810"/>
      <c r="F499" s="810"/>
      <c r="G499" s="810"/>
      <c r="H499" s="810"/>
      <c r="I499" s="810"/>
      <c r="J499" s="810"/>
      <c r="K499" s="810"/>
      <c r="L499" s="810"/>
      <c r="M499" s="810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4"/>
      <c r="AG499" s="4"/>
      <c r="AH499" s="4"/>
      <c r="AI499" s="4"/>
      <c r="AJ499" s="4"/>
      <c r="AK499" s="4"/>
      <c r="AL499" s="4"/>
      <c r="AM499" s="4"/>
      <c r="AN499" s="4"/>
      <c r="AO499" s="4"/>
    </row>
    <row r="500" spans="1:41" ht="15.75" customHeight="1">
      <c r="A500" s="4"/>
      <c r="B500" s="4"/>
      <c r="C500" s="4"/>
      <c r="D500" s="4"/>
      <c r="E500" s="810"/>
      <c r="F500" s="810"/>
      <c r="G500" s="810"/>
      <c r="H500" s="810"/>
      <c r="I500" s="810"/>
      <c r="J500" s="810"/>
      <c r="K500" s="810"/>
      <c r="L500" s="810"/>
      <c r="M500" s="810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  <c r="AG500" s="4"/>
      <c r="AH500" s="4"/>
      <c r="AI500" s="4"/>
      <c r="AJ500" s="4"/>
      <c r="AK500" s="4"/>
      <c r="AL500" s="4"/>
      <c r="AM500" s="4"/>
      <c r="AN500" s="4"/>
      <c r="AO500" s="4"/>
    </row>
    <row r="501" spans="1:41" ht="15.75" customHeight="1">
      <c r="A501" s="4"/>
      <c r="B501" s="4"/>
      <c r="C501" s="4"/>
      <c r="D501" s="4"/>
      <c r="E501" s="810"/>
      <c r="F501" s="810"/>
      <c r="G501" s="810"/>
      <c r="H501" s="810"/>
      <c r="I501" s="810"/>
      <c r="J501" s="810"/>
      <c r="K501" s="810"/>
      <c r="L501" s="810"/>
      <c r="M501" s="810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  <c r="AG501" s="4"/>
      <c r="AH501" s="4"/>
      <c r="AI501" s="4"/>
      <c r="AJ501" s="4"/>
      <c r="AK501" s="4"/>
      <c r="AL501" s="4"/>
      <c r="AM501" s="4"/>
      <c r="AN501" s="4"/>
      <c r="AO501" s="4"/>
    </row>
    <row r="502" spans="1:41" ht="15.75" customHeight="1">
      <c r="A502" s="4"/>
      <c r="B502" s="4"/>
      <c r="C502" s="4"/>
      <c r="D502" s="4"/>
      <c r="E502" s="810"/>
      <c r="F502" s="810"/>
      <c r="G502" s="810"/>
      <c r="H502" s="810"/>
      <c r="I502" s="810"/>
      <c r="J502" s="810"/>
      <c r="K502" s="810"/>
      <c r="L502" s="810"/>
      <c r="M502" s="810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  <c r="AG502" s="4"/>
      <c r="AH502" s="4"/>
      <c r="AI502" s="4"/>
      <c r="AJ502" s="4"/>
      <c r="AK502" s="4"/>
      <c r="AL502" s="4"/>
      <c r="AM502" s="4"/>
      <c r="AN502" s="4"/>
      <c r="AO502" s="4"/>
    </row>
    <row r="503" spans="1:41" ht="15.75" customHeight="1">
      <c r="A503" s="4"/>
      <c r="B503" s="4"/>
      <c r="C503" s="4"/>
      <c r="D503" s="4"/>
      <c r="E503" s="810"/>
      <c r="F503" s="810"/>
      <c r="G503" s="810"/>
      <c r="H503" s="810"/>
      <c r="I503" s="810"/>
      <c r="J503" s="810"/>
      <c r="K503" s="810"/>
      <c r="L503" s="810"/>
      <c r="M503" s="810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  <c r="AG503" s="4"/>
      <c r="AH503" s="4"/>
      <c r="AI503" s="4"/>
      <c r="AJ503" s="4"/>
      <c r="AK503" s="4"/>
      <c r="AL503" s="4"/>
      <c r="AM503" s="4"/>
      <c r="AN503" s="4"/>
      <c r="AO503" s="4"/>
    </row>
    <row r="504" spans="1:41" ht="15.75" customHeight="1">
      <c r="A504" s="4"/>
      <c r="B504" s="4"/>
      <c r="C504" s="4"/>
      <c r="D504" s="4"/>
      <c r="E504" s="810"/>
      <c r="F504" s="810"/>
      <c r="G504" s="810"/>
      <c r="H504" s="810"/>
      <c r="I504" s="810"/>
      <c r="J504" s="810"/>
      <c r="K504" s="810"/>
      <c r="L504" s="810"/>
      <c r="M504" s="810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  <c r="AG504" s="4"/>
      <c r="AH504" s="4"/>
      <c r="AI504" s="4"/>
      <c r="AJ504" s="4"/>
      <c r="AK504" s="4"/>
      <c r="AL504" s="4"/>
      <c r="AM504" s="4"/>
      <c r="AN504" s="4"/>
      <c r="AO504" s="4"/>
    </row>
    <row r="505" spans="1:41" ht="15.75" customHeight="1">
      <c r="A505" s="4"/>
      <c r="B505" s="4"/>
      <c r="C505" s="4"/>
      <c r="D505" s="4"/>
      <c r="E505" s="810"/>
      <c r="F505" s="810"/>
      <c r="G505" s="810"/>
      <c r="H505" s="810"/>
      <c r="I505" s="810"/>
      <c r="J505" s="810"/>
      <c r="K505" s="810"/>
      <c r="L505" s="810"/>
      <c r="M505" s="810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  <c r="AG505" s="4"/>
      <c r="AH505" s="4"/>
      <c r="AI505" s="4"/>
      <c r="AJ505" s="4"/>
      <c r="AK505" s="4"/>
      <c r="AL505" s="4"/>
      <c r="AM505" s="4"/>
      <c r="AN505" s="4"/>
      <c r="AO505" s="4"/>
    </row>
    <row r="506" spans="1:41" ht="15.75" customHeight="1">
      <c r="A506" s="4"/>
      <c r="B506" s="4"/>
      <c r="C506" s="4"/>
      <c r="D506" s="4"/>
      <c r="E506" s="810"/>
      <c r="F506" s="810"/>
      <c r="G506" s="810"/>
      <c r="H506" s="810"/>
      <c r="I506" s="810"/>
      <c r="J506" s="810"/>
      <c r="K506" s="810"/>
      <c r="L506" s="810"/>
      <c r="M506" s="810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  <c r="AG506" s="4"/>
      <c r="AH506" s="4"/>
      <c r="AI506" s="4"/>
      <c r="AJ506" s="4"/>
      <c r="AK506" s="4"/>
      <c r="AL506" s="4"/>
      <c r="AM506" s="4"/>
      <c r="AN506" s="4"/>
      <c r="AO506" s="4"/>
    </row>
    <row r="507" spans="1:41" ht="15.75" customHeight="1">
      <c r="A507" s="4"/>
      <c r="B507" s="4"/>
      <c r="C507" s="4"/>
      <c r="D507" s="4"/>
      <c r="E507" s="810"/>
      <c r="F507" s="810"/>
      <c r="G507" s="810"/>
      <c r="H507" s="810"/>
      <c r="I507" s="810"/>
      <c r="J507" s="810"/>
      <c r="K507" s="810"/>
      <c r="L507" s="810"/>
      <c r="M507" s="810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  <c r="AG507" s="4"/>
      <c r="AH507" s="4"/>
      <c r="AI507" s="4"/>
      <c r="AJ507" s="4"/>
      <c r="AK507" s="4"/>
      <c r="AL507" s="4"/>
      <c r="AM507" s="4"/>
      <c r="AN507" s="4"/>
      <c r="AO507" s="4"/>
    </row>
    <row r="508" spans="1:41" ht="15.75" customHeight="1">
      <c r="A508" s="4"/>
      <c r="B508" s="4"/>
      <c r="C508" s="4"/>
      <c r="D508" s="4"/>
      <c r="E508" s="810"/>
      <c r="F508" s="810"/>
      <c r="G508" s="810"/>
      <c r="H508" s="810"/>
      <c r="I508" s="810"/>
      <c r="J508" s="810"/>
      <c r="K508" s="810"/>
      <c r="L508" s="810"/>
      <c r="M508" s="810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4"/>
      <c r="AG508" s="4"/>
      <c r="AH508" s="4"/>
      <c r="AI508" s="4"/>
      <c r="AJ508" s="4"/>
      <c r="AK508" s="4"/>
      <c r="AL508" s="4"/>
      <c r="AM508" s="4"/>
      <c r="AN508" s="4"/>
      <c r="AO508" s="4"/>
    </row>
    <row r="509" spans="1:41" ht="15.75" customHeight="1">
      <c r="A509" s="4"/>
      <c r="B509" s="4"/>
      <c r="C509" s="4"/>
      <c r="D509" s="4"/>
      <c r="E509" s="810"/>
      <c r="F509" s="810"/>
      <c r="G509" s="810"/>
      <c r="H509" s="810"/>
      <c r="I509" s="810"/>
      <c r="J509" s="810"/>
      <c r="K509" s="810"/>
      <c r="L509" s="810"/>
      <c r="M509" s="810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  <c r="AG509" s="4"/>
      <c r="AH509" s="4"/>
      <c r="AI509" s="4"/>
      <c r="AJ509" s="4"/>
      <c r="AK509" s="4"/>
      <c r="AL509" s="4"/>
      <c r="AM509" s="4"/>
      <c r="AN509" s="4"/>
      <c r="AO509" s="4"/>
    </row>
    <row r="510" spans="1:41" ht="15.75" customHeight="1">
      <c r="A510" s="4"/>
      <c r="B510" s="4"/>
      <c r="C510" s="4"/>
      <c r="D510" s="4"/>
      <c r="E510" s="810"/>
      <c r="F510" s="810"/>
      <c r="G510" s="810"/>
      <c r="H510" s="810"/>
      <c r="I510" s="810"/>
      <c r="J510" s="810"/>
      <c r="K510" s="810"/>
      <c r="L510" s="810"/>
      <c r="M510" s="810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  <c r="AG510" s="4"/>
      <c r="AH510" s="4"/>
      <c r="AI510" s="4"/>
      <c r="AJ510" s="4"/>
      <c r="AK510" s="4"/>
      <c r="AL510" s="4"/>
      <c r="AM510" s="4"/>
      <c r="AN510" s="4"/>
      <c r="AO510" s="4"/>
    </row>
    <row r="511" spans="1:41" ht="15.75" customHeight="1">
      <c r="A511" s="4"/>
      <c r="B511" s="4"/>
      <c r="C511" s="4"/>
      <c r="D511" s="4"/>
      <c r="E511" s="810"/>
      <c r="F511" s="810"/>
      <c r="G511" s="810"/>
      <c r="H511" s="810"/>
      <c r="I511" s="810"/>
      <c r="J511" s="810"/>
      <c r="K511" s="810"/>
      <c r="L511" s="810"/>
      <c r="M511" s="810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  <c r="AG511" s="4"/>
      <c r="AH511" s="4"/>
      <c r="AI511" s="4"/>
      <c r="AJ511" s="4"/>
      <c r="AK511" s="4"/>
      <c r="AL511" s="4"/>
      <c r="AM511" s="4"/>
      <c r="AN511" s="4"/>
      <c r="AO511" s="4"/>
    </row>
    <row r="512" spans="1:41" ht="15.75" customHeight="1">
      <c r="A512" s="4"/>
      <c r="B512" s="4"/>
      <c r="C512" s="4"/>
      <c r="D512" s="4"/>
      <c r="E512" s="810"/>
      <c r="F512" s="810"/>
      <c r="G512" s="810"/>
      <c r="H512" s="810"/>
      <c r="I512" s="810"/>
      <c r="J512" s="810"/>
      <c r="K512" s="810"/>
      <c r="L512" s="810"/>
      <c r="M512" s="810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  <c r="AG512" s="4"/>
      <c r="AH512" s="4"/>
      <c r="AI512" s="4"/>
      <c r="AJ512" s="4"/>
      <c r="AK512" s="4"/>
      <c r="AL512" s="4"/>
      <c r="AM512" s="4"/>
      <c r="AN512" s="4"/>
      <c r="AO512" s="4"/>
    </row>
    <row r="513" spans="1:41" ht="15.75" customHeight="1">
      <c r="A513" s="4"/>
      <c r="B513" s="4"/>
      <c r="C513" s="4"/>
      <c r="D513" s="4"/>
      <c r="E513" s="810"/>
      <c r="F513" s="810"/>
      <c r="G513" s="810"/>
      <c r="H513" s="810"/>
      <c r="I513" s="810"/>
      <c r="J513" s="810"/>
      <c r="K513" s="810"/>
      <c r="L513" s="810"/>
      <c r="M513" s="810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  <c r="AG513" s="4"/>
      <c r="AH513" s="4"/>
      <c r="AI513" s="4"/>
      <c r="AJ513" s="4"/>
      <c r="AK513" s="4"/>
      <c r="AL513" s="4"/>
      <c r="AM513" s="4"/>
      <c r="AN513" s="4"/>
      <c r="AO513" s="4"/>
    </row>
    <row r="514" spans="1:41" ht="15.75" customHeight="1">
      <c r="A514" s="4"/>
      <c r="B514" s="4"/>
      <c r="C514" s="4"/>
      <c r="D514" s="4"/>
      <c r="E514" s="810"/>
      <c r="F514" s="810"/>
      <c r="G514" s="810"/>
      <c r="H514" s="810"/>
      <c r="I514" s="810"/>
      <c r="J514" s="810"/>
      <c r="K514" s="810"/>
      <c r="L514" s="810"/>
      <c r="M514" s="810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  <c r="AG514" s="4"/>
      <c r="AH514" s="4"/>
      <c r="AI514" s="4"/>
      <c r="AJ514" s="4"/>
      <c r="AK514" s="4"/>
      <c r="AL514" s="4"/>
      <c r="AM514" s="4"/>
      <c r="AN514" s="4"/>
      <c r="AO514" s="4"/>
    </row>
    <row r="515" spans="1:41" ht="15.75" customHeight="1">
      <c r="A515" s="4"/>
      <c r="B515" s="4"/>
      <c r="C515" s="4"/>
      <c r="D515" s="4"/>
      <c r="E515" s="810"/>
      <c r="F515" s="810"/>
      <c r="G515" s="810"/>
      <c r="H515" s="810"/>
      <c r="I515" s="810"/>
      <c r="J515" s="810"/>
      <c r="K515" s="810"/>
      <c r="L515" s="810"/>
      <c r="M515" s="810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  <c r="AG515" s="4"/>
      <c r="AH515" s="4"/>
      <c r="AI515" s="4"/>
      <c r="AJ515" s="4"/>
      <c r="AK515" s="4"/>
      <c r="AL515" s="4"/>
      <c r="AM515" s="4"/>
      <c r="AN515" s="4"/>
      <c r="AO515" s="4"/>
    </row>
    <row r="516" spans="1:41" ht="15.75" customHeight="1">
      <c r="A516" s="4"/>
      <c r="B516" s="4"/>
      <c r="C516" s="4"/>
      <c r="D516" s="4"/>
      <c r="E516" s="810"/>
      <c r="F516" s="810"/>
      <c r="G516" s="810"/>
      <c r="H516" s="810"/>
      <c r="I516" s="810"/>
      <c r="J516" s="810"/>
      <c r="K516" s="810"/>
      <c r="L516" s="810"/>
      <c r="M516" s="810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  <c r="AG516" s="4"/>
      <c r="AH516" s="4"/>
      <c r="AI516" s="4"/>
      <c r="AJ516" s="4"/>
      <c r="AK516" s="4"/>
      <c r="AL516" s="4"/>
      <c r="AM516" s="4"/>
      <c r="AN516" s="4"/>
      <c r="AO516" s="4"/>
    </row>
    <row r="517" spans="1:41" ht="15.75" customHeight="1">
      <c r="A517" s="4"/>
      <c r="B517" s="4"/>
      <c r="C517" s="4"/>
      <c r="D517" s="4"/>
      <c r="E517" s="810"/>
      <c r="F517" s="810"/>
      <c r="G517" s="810"/>
      <c r="H517" s="810"/>
      <c r="I517" s="810"/>
      <c r="J517" s="810"/>
      <c r="K517" s="810"/>
      <c r="L517" s="810"/>
      <c r="M517" s="810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4"/>
      <c r="AG517" s="4"/>
      <c r="AH517" s="4"/>
      <c r="AI517" s="4"/>
      <c r="AJ517" s="4"/>
      <c r="AK517" s="4"/>
      <c r="AL517" s="4"/>
      <c r="AM517" s="4"/>
      <c r="AN517" s="4"/>
      <c r="AO517" s="4"/>
    </row>
    <row r="518" spans="1:41" ht="15.75" customHeight="1">
      <c r="A518" s="4"/>
      <c r="B518" s="4"/>
      <c r="C518" s="4"/>
      <c r="D518" s="4"/>
      <c r="E518" s="810"/>
      <c r="F518" s="810"/>
      <c r="G518" s="810"/>
      <c r="H518" s="810"/>
      <c r="I518" s="810"/>
      <c r="J518" s="810"/>
      <c r="K518" s="810"/>
      <c r="L518" s="810"/>
      <c r="M518" s="810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  <c r="AG518" s="4"/>
      <c r="AH518" s="4"/>
      <c r="AI518" s="4"/>
      <c r="AJ518" s="4"/>
      <c r="AK518" s="4"/>
      <c r="AL518" s="4"/>
      <c r="AM518" s="4"/>
      <c r="AN518" s="4"/>
      <c r="AO518" s="4"/>
    </row>
    <row r="519" spans="1:41" ht="15.75" customHeight="1">
      <c r="A519" s="4"/>
      <c r="B519" s="4"/>
      <c r="C519" s="4"/>
      <c r="D519" s="4"/>
      <c r="E519" s="810"/>
      <c r="F519" s="810"/>
      <c r="G519" s="810"/>
      <c r="H519" s="810"/>
      <c r="I519" s="810"/>
      <c r="J519" s="810"/>
      <c r="K519" s="810"/>
      <c r="L519" s="810"/>
      <c r="M519" s="810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4"/>
      <c r="AG519" s="4"/>
      <c r="AH519" s="4"/>
      <c r="AI519" s="4"/>
      <c r="AJ519" s="4"/>
      <c r="AK519" s="4"/>
      <c r="AL519" s="4"/>
      <c r="AM519" s="4"/>
      <c r="AN519" s="4"/>
      <c r="AO519" s="4"/>
    </row>
    <row r="520" spans="1:41" ht="15.75" customHeight="1">
      <c r="A520" s="4"/>
      <c r="B520" s="4"/>
      <c r="C520" s="4"/>
      <c r="D520" s="4"/>
      <c r="E520" s="810"/>
      <c r="F520" s="810"/>
      <c r="G520" s="810"/>
      <c r="H520" s="810"/>
      <c r="I520" s="810"/>
      <c r="J520" s="810"/>
      <c r="K520" s="810"/>
      <c r="L520" s="810"/>
      <c r="M520" s="810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4"/>
      <c r="AG520" s="4"/>
      <c r="AH520" s="4"/>
      <c r="AI520" s="4"/>
      <c r="AJ520" s="4"/>
      <c r="AK520" s="4"/>
      <c r="AL520" s="4"/>
      <c r="AM520" s="4"/>
      <c r="AN520" s="4"/>
      <c r="AO520" s="4"/>
    </row>
    <row r="521" spans="1:41" ht="15.75" customHeight="1">
      <c r="A521" s="4"/>
      <c r="B521" s="4"/>
      <c r="C521" s="4"/>
      <c r="D521" s="4"/>
      <c r="E521" s="810"/>
      <c r="F521" s="810"/>
      <c r="G521" s="810"/>
      <c r="H521" s="810"/>
      <c r="I521" s="810"/>
      <c r="J521" s="810"/>
      <c r="K521" s="810"/>
      <c r="L521" s="810"/>
      <c r="M521" s="810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4"/>
      <c r="AG521" s="4"/>
      <c r="AH521" s="4"/>
      <c r="AI521" s="4"/>
      <c r="AJ521" s="4"/>
      <c r="AK521" s="4"/>
      <c r="AL521" s="4"/>
      <c r="AM521" s="4"/>
      <c r="AN521" s="4"/>
      <c r="AO521" s="4"/>
    </row>
    <row r="522" spans="1:41" ht="15.75" customHeight="1">
      <c r="A522" s="4"/>
      <c r="B522" s="4"/>
      <c r="C522" s="4"/>
      <c r="D522" s="4"/>
      <c r="E522" s="810"/>
      <c r="F522" s="810"/>
      <c r="G522" s="810"/>
      <c r="H522" s="810"/>
      <c r="I522" s="810"/>
      <c r="J522" s="810"/>
      <c r="K522" s="810"/>
      <c r="L522" s="810"/>
      <c r="M522" s="810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  <c r="AG522" s="4"/>
      <c r="AH522" s="4"/>
      <c r="AI522" s="4"/>
      <c r="AJ522" s="4"/>
      <c r="AK522" s="4"/>
      <c r="AL522" s="4"/>
      <c r="AM522" s="4"/>
      <c r="AN522" s="4"/>
      <c r="AO522" s="4"/>
    </row>
    <row r="523" spans="1:41" ht="15.75" customHeight="1">
      <c r="A523" s="4"/>
      <c r="B523" s="4"/>
      <c r="C523" s="4"/>
      <c r="D523" s="4"/>
      <c r="E523" s="810"/>
      <c r="F523" s="810"/>
      <c r="G523" s="810"/>
      <c r="H523" s="810"/>
      <c r="I523" s="810"/>
      <c r="J523" s="810"/>
      <c r="K523" s="810"/>
      <c r="L523" s="810"/>
      <c r="M523" s="810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4"/>
      <c r="AG523" s="4"/>
      <c r="AH523" s="4"/>
      <c r="AI523" s="4"/>
      <c r="AJ523" s="4"/>
      <c r="AK523" s="4"/>
      <c r="AL523" s="4"/>
      <c r="AM523" s="4"/>
      <c r="AN523" s="4"/>
      <c r="AO523" s="4"/>
    </row>
    <row r="524" spans="1:41" ht="15.75" customHeight="1">
      <c r="A524" s="4"/>
      <c r="B524" s="4"/>
      <c r="C524" s="4"/>
      <c r="D524" s="4"/>
      <c r="E524" s="810"/>
      <c r="F524" s="810"/>
      <c r="G524" s="810"/>
      <c r="H524" s="810"/>
      <c r="I524" s="810"/>
      <c r="J524" s="810"/>
      <c r="K524" s="810"/>
      <c r="L524" s="810"/>
      <c r="M524" s="810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  <c r="AF524" s="4"/>
      <c r="AG524" s="4"/>
      <c r="AH524" s="4"/>
      <c r="AI524" s="4"/>
      <c r="AJ524" s="4"/>
      <c r="AK524" s="4"/>
      <c r="AL524" s="4"/>
      <c r="AM524" s="4"/>
      <c r="AN524" s="4"/>
      <c r="AO524" s="4"/>
    </row>
    <row r="525" spans="1:41" ht="15.75" customHeight="1">
      <c r="A525" s="4"/>
      <c r="B525" s="4"/>
      <c r="C525" s="4"/>
      <c r="D525" s="4"/>
      <c r="E525" s="810"/>
      <c r="F525" s="810"/>
      <c r="G525" s="810"/>
      <c r="H525" s="810"/>
      <c r="I525" s="810"/>
      <c r="J525" s="810"/>
      <c r="K525" s="810"/>
      <c r="L525" s="810"/>
      <c r="M525" s="810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  <c r="AF525" s="4"/>
      <c r="AG525" s="4"/>
      <c r="AH525" s="4"/>
      <c r="AI525" s="4"/>
      <c r="AJ525" s="4"/>
      <c r="AK525" s="4"/>
      <c r="AL525" s="4"/>
      <c r="AM525" s="4"/>
      <c r="AN525" s="4"/>
      <c r="AO525" s="4"/>
    </row>
    <row r="526" spans="1:41" ht="15.75" customHeight="1">
      <c r="A526" s="4"/>
      <c r="B526" s="4"/>
      <c r="C526" s="4"/>
      <c r="D526" s="4"/>
      <c r="E526" s="810"/>
      <c r="F526" s="810"/>
      <c r="G526" s="810"/>
      <c r="H526" s="810"/>
      <c r="I526" s="810"/>
      <c r="J526" s="810"/>
      <c r="K526" s="810"/>
      <c r="L526" s="810"/>
      <c r="M526" s="810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  <c r="AF526" s="4"/>
      <c r="AG526" s="4"/>
      <c r="AH526" s="4"/>
      <c r="AI526" s="4"/>
      <c r="AJ526" s="4"/>
      <c r="AK526" s="4"/>
      <c r="AL526" s="4"/>
      <c r="AM526" s="4"/>
      <c r="AN526" s="4"/>
      <c r="AO526" s="4"/>
    </row>
    <row r="527" spans="1:41" ht="15.75" customHeight="1">
      <c r="A527" s="4"/>
      <c r="B527" s="4"/>
      <c r="C527" s="4"/>
      <c r="D527" s="4"/>
      <c r="E527" s="810"/>
      <c r="F527" s="810"/>
      <c r="G527" s="810"/>
      <c r="H527" s="810"/>
      <c r="I527" s="810"/>
      <c r="J527" s="810"/>
      <c r="K527" s="810"/>
      <c r="L527" s="810"/>
      <c r="M527" s="810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4"/>
      <c r="AG527" s="4"/>
      <c r="AH527" s="4"/>
      <c r="AI527" s="4"/>
      <c r="AJ527" s="4"/>
      <c r="AK527" s="4"/>
      <c r="AL527" s="4"/>
      <c r="AM527" s="4"/>
      <c r="AN527" s="4"/>
      <c r="AO527" s="4"/>
    </row>
    <row r="528" spans="1:41" ht="15.75" customHeight="1">
      <c r="A528" s="4"/>
      <c r="B528" s="4"/>
      <c r="C528" s="4"/>
      <c r="D528" s="4"/>
      <c r="E528" s="810"/>
      <c r="F528" s="810"/>
      <c r="G528" s="810"/>
      <c r="H528" s="810"/>
      <c r="I528" s="810"/>
      <c r="J528" s="810"/>
      <c r="K528" s="810"/>
      <c r="L528" s="810"/>
      <c r="M528" s="810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4"/>
      <c r="AG528" s="4"/>
      <c r="AH528" s="4"/>
      <c r="AI528" s="4"/>
      <c r="AJ528" s="4"/>
      <c r="AK528" s="4"/>
      <c r="AL528" s="4"/>
      <c r="AM528" s="4"/>
      <c r="AN528" s="4"/>
      <c r="AO528" s="4"/>
    </row>
    <row r="529" spans="1:41" ht="15.75" customHeight="1">
      <c r="A529" s="4"/>
      <c r="B529" s="4"/>
      <c r="C529" s="4"/>
      <c r="D529" s="4"/>
      <c r="E529" s="810"/>
      <c r="F529" s="810"/>
      <c r="G529" s="810"/>
      <c r="H529" s="810"/>
      <c r="I529" s="810"/>
      <c r="J529" s="810"/>
      <c r="K529" s="810"/>
      <c r="L529" s="810"/>
      <c r="M529" s="810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4"/>
      <c r="AG529" s="4"/>
      <c r="AH529" s="4"/>
      <c r="AI529" s="4"/>
      <c r="AJ529" s="4"/>
      <c r="AK529" s="4"/>
      <c r="AL529" s="4"/>
      <c r="AM529" s="4"/>
      <c r="AN529" s="4"/>
      <c r="AO529" s="4"/>
    </row>
    <row r="530" spans="1:41" ht="15.75" customHeight="1">
      <c r="A530" s="4"/>
      <c r="B530" s="4"/>
      <c r="C530" s="4"/>
      <c r="D530" s="4"/>
      <c r="E530" s="810"/>
      <c r="F530" s="810"/>
      <c r="G530" s="810"/>
      <c r="H530" s="810"/>
      <c r="I530" s="810"/>
      <c r="J530" s="810"/>
      <c r="K530" s="810"/>
      <c r="L530" s="810"/>
      <c r="M530" s="810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  <c r="AF530" s="4"/>
      <c r="AG530" s="4"/>
      <c r="AH530" s="4"/>
      <c r="AI530" s="4"/>
      <c r="AJ530" s="4"/>
      <c r="AK530" s="4"/>
      <c r="AL530" s="4"/>
      <c r="AM530" s="4"/>
      <c r="AN530" s="4"/>
      <c r="AO530" s="4"/>
    </row>
    <row r="531" spans="1:41" ht="15.75" customHeight="1">
      <c r="A531" s="4"/>
      <c r="B531" s="4"/>
      <c r="C531" s="4"/>
      <c r="D531" s="4"/>
      <c r="E531" s="810"/>
      <c r="F531" s="810"/>
      <c r="G531" s="810"/>
      <c r="H531" s="810"/>
      <c r="I531" s="810"/>
      <c r="J531" s="810"/>
      <c r="K531" s="810"/>
      <c r="L531" s="810"/>
      <c r="M531" s="810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  <c r="AF531" s="4"/>
      <c r="AG531" s="4"/>
      <c r="AH531" s="4"/>
      <c r="AI531" s="4"/>
      <c r="AJ531" s="4"/>
      <c r="AK531" s="4"/>
      <c r="AL531" s="4"/>
      <c r="AM531" s="4"/>
      <c r="AN531" s="4"/>
      <c r="AO531" s="4"/>
    </row>
    <row r="532" spans="1:41" ht="15.75" customHeight="1">
      <c r="A532" s="4"/>
      <c r="B532" s="4"/>
      <c r="C532" s="4"/>
      <c r="D532" s="4"/>
      <c r="E532" s="810"/>
      <c r="F532" s="810"/>
      <c r="G532" s="810"/>
      <c r="H532" s="810"/>
      <c r="I532" s="810"/>
      <c r="J532" s="810"/>
      <c r="K532" s="810"/>
      <c r="L532" s="810"/>
      <c r="M532" s="810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  <c r="AF532" s="4"/>
      <c r="AG532" s="4"/>
      <c r="AH532" s="4"/>
      <c r="AI532" s="4"/>
      <c r="AJ532" s="4"/>
      <c r="AK532" s="4"/>
      <c r="AL532" s="4"/>
      <c r="AM532" s="4"/>
      <c r="AN532" s="4"/>
      <c r="AO532" s="4"/>
    </row>
    <row r="533" spans="1:41" ht="15.75" customHeight="1">
      <c r="A533" s="4"/>
      <c r="B533" s="4"/>
      <c r="C533" s="4"/>
      <c r="D533" s="4"/>
      <c r="E533" s="810"/>
      <c r="F533" s="810"/>
      <c r="G533" s="810"/>
      <c r="H533" s="810"/>
      <c r="I533" s="810"/>
      <c r="J533" s="810"/>
      <c r="K533" s="810"/>
      <c r="L533" s="810"/>
      <c r="M533" s="810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  <c r="AF533" s="4"/>
      <c r="AG533" s="4"/>
      <c r="AH533" s="4"/>
      <c r="AI533" s="4"/>
      <c r="AJ533" s="4"/>
      <c r="AK533" s="4"/>
      <c r="AL533" s="4"/>
      <c r="AM533" s="4"/>
      <c r="AN533" s="4"/>
      <c r="AO533" s="4"/>
    </row>
    <row r="534" spans="1:41" ht="15.75" customHeight="1">
      <c r="A534" s="4"/>
      <c r="B534" s="4"/>
      <c r="C534" s="4"/>
      <c r="D534" s="4"/>
      <c r="E534" s="810"/>
      <c r="F534" s="810"/>
      <c r="G534" s="810"/>
      <c r="H534" s="810"/>
      <c r="I534" s="810"/>
      <c r="J534" s="810"/>
      <c r="K534" s="810"/>
      <c r="L534" s="810"/>
      <c r="M534" s="810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  <c r="AF534" s="4"/>
      <c r="AG534" s="4"/>
      <c r="AH534" s="4"/>
      <c r="AI534" s="4"/>
      <c r="AJ534" s="4"/>
      <c r="AK534" s="4"/>
      <c r="AL534" s="4"/>
      <c r="AM534" s="4"/>
      <c r="AN534" s="4"/>
      <c r="AO534" s="4"/>
    </row>
    <row r="535" spans="1:41" ht="15.75" customHeight="1">
      <c r="A535" s="4"/>
      <c r="B535" s="4"/>
      <c r="C535" s="4"/>
      <c r="D535" s="4"/>
      <c r="E535" s="810"/>
      <c r="F535" s="810"/>
      <c r="G535" s="810"/>
      <c r="H535" s="810"/>
      <c r="I535" s="810"/>
      <c r="J535" s="810"/>
      <c r="K535" s="810"/>
      <c r="L535" s="810"/>
      <c r="M535" s="810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  <c r="AF535" s="4"/>
      <c r="AG535" s="4"/>
      <c r="AH535" s="4"/>
      <c r="AI535" s="4"/>
      <c r="AJ535" s="4"/>
      <c r="AK535" s="4"/>
      <c r="AL535" s="4"/>
      <c r="AM535" s="4"/>
      <c r="AN535" s="4"/>
      <c r="AO535" s="4"/>
    </row>
    <row r="536" spans="1:41" ht="15.75" customHeight="1">
      <c r="A536" s="4"/>
      <c r="B536" s="4"/>
      <c r="C536" s="4"/>
      <c r="D536" s="4"/>
      <c r="E536" s="810"/>
      <c r="F536" s="810"/>
      <c r="G536" s="810"/>
      <c r="H536" s="810"/>
      <c r="I536" s="810"/>
      <c r="J536" s="810"/>
      <c r="K536" s="810"/>
      <c r="L536" s="810"/>
      <c r="M536" s="810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4"/>
      <c r="AG536" s="4"/>
      <c r="AH536" s="4"/>
      <c r="AI536" s="4"/>
      <c r="AJ536" s="4"/>
      <c r="AK536" s="4"/>
      <c r="AL536" s="4"/>
      <c r="AM536" s="4"/>
      <c r="AN536" s="4"/>
      <c r="AO536" s="4"/>
    </row>
    <row r="537" spans="1:41" ht="15.75" customHeight="1">
      <c r="A537" s="4"/>
      <c r="B537" s="4"/>
      <c r="C537" s="4"/>
      <c r="D537" s="4"/>
      <c r="E537" s="810"/>
      <c r="F537" s="810"/>
      <c r="G537" s="810"/>
      <c r="H537" s="810"/>
      <c r="I537" s="810"/>
      <c r="J537" s="810"/>
      <c r="K537" s="810"/>
      <c r="L537" s="810"/>
      <c r="M537" s="810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4"/>
      <c r="AG537" s="4"/>
      <c r="AH537" s="4"/>
      <c r="AI537" s="4"/>
      <c r="AJ537" s="4"/>
      <c r="AK537" s="4"/>
      <c r="AL537" s="4"/>
      <c r="AM537" s="4"/>
      <c r="AN537" s="4"/>
      <c r="AO537" s="4"/>
    </row>
    <row r="538" spans="1:41" ht="15.75" customHeight="1">
      <c r="A538" s="4"/>
      <c r="B538" s="4"/>
      <c r="C538" s="4"/>
      <c r="D538" s="4"/>
      <c r="E538" s="810"/>
      <c r="F538" s="810"/>
      <c r="G538" s="810"/>
      <c r="H538" s="810"/>
      <c r="I538" s="810"/>
      <c r="J538" s="810"/>
      <c r="K538" s="810"/>
      <c r="L538" s="810"/>
      <c r="M538" s="810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4"/>
      <c r="AG538" s="4"/>
      <c r="AH538" s="4"/>
      <c r="AI538" s="4"/>
      <c r="AJ538" s="4"/>
      <c r="AK538" s="4"/>
      <c r="AL538" s="4"/>
      <c r="AM538" s="4"/>
      <c r="AN538" s="4"/>
      <c r="AO538" s="4"/>
    </row>
    <row r="539" spans="1:41" ht="15.75" customHeight="1">
      <c r="A539" s="4"/>
      <c r="B539" s="4"/>
      <c r="C539" s="4"/>
      <c r="D539" s="4"/>
      <c r="E539" s="810"/>
      <c r="F539" s="810"/>
      <c r="G539" s="810"/>
      <c r="H539" s="810"/>
      <c r="I539" s="810"/>
      <c r="J539" s="810"/>
      <c r="K539" s="810"/>
      <c r="L539" s="810"/>
      <c r="M539" s="810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4"/>
      <c r="AG539" s="4"/>
      <c r="AH539" s="4"/>
      <c r="AI539" s="4"/>
      <c r="AJ539" s="4"/>
      <c r="AK539" s="4"/>
      <c r="AL539" s="4"/>
      <c r="AM539" s="4"/>
      <c r="AN539" s="4"/>
      <c r="AO539" s="4"/>
    </row>
    <row r="540" spans="1:41" ht="15.75" customHeight="1">
      <c r="A540" s="4"/>
      <c r="B540" s="4"/>
      <c r="C540" s="4"/>
      <c r="D540" s="4"/>
      <c r="E540" s="810"/>
      <c r="F540" s="810"/>
      <c r="G540" s="810"/>
      <c r="H540" s="810"/>
      <c r="I540" s="810"/>
      <c r="J540" s="810"/>
      <c r="K540" s="810"/>
      <c r="L540" s="810"/>
      <c r="M540" s="810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  <c r="AF540" s="4"/>
      <c r="AG540" s="4"/>
      <c r="AH540" s="4"/>
      <c r="AI540" s="4"/>
      <c r="AJ540" s="4"/>
      <c r="AK540" s="4"/>
      <c r="AL540" s="4"/>
      <c r="AM540" s="4"/>
      <c r="AN540" s="4"/>
      <c r="AO540" s="4"/>
    </row>
    <row r="541" spans="1:41" ht="15.75" customHeight="1">
      <c r="A541" s="4"/>
      <c r="B541" s="4"/>
      <c r="C541" s="4"/>
      <c r="D541" s="4"/>
      <c r="E541" s="810"/>
      <c r="F541" s="810"/>
      <c r="G541" s="810"/>
      <c r="H541" s="810"/>
      <c r="I541" s="810"/>
      <c r="J541" s="810"/>
      <c r="K541" s="810"/>
      <c r="L541" s="810"/>
      <c r="M541" s="810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  <c r="AF541" s="4"/>
      <c r="AG541" s="4"/>
      <c r="AH541" s="4"/>
      <c r="AI541" s="4"/>
      <c r="AJ541" s="4"/>
      <c r="AK541" s="4"/>
      <c r="AL541" s="4"/>
      <c r="AM541" s="4"/>
      <c r="AN541" s="4"/>
      <c r="AO541" s="4"/>
    </row>
    <row r="542" spans="1:41" ht="15.75" customHeight="1">
      <c r="A542" s="4"/>
      <c r="B542" s="4"/>
      <c r="C542" s="4"/>
      <c r="D542" s="4"/>
      <c r="E542" s="810"/>
      <c r="F542" s="810"/>
      <c r="G542" s="810"/>
      <c r="H542" s="810"/>
      <c r="I542" s="810"/>
      <c r="J542" s="810"/>
      <c r="K542" s="810"/>
      <c r="L542" s="810"/>
      <c r="M542" s="810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  <c r="AF542" s="4"/>
      <c r="AG542" s="4"/>
      <c r="AH542" s="4"/>
      <c r="AI542" s="4"/>
      <c r="AJ542" s="4"/>
      <c r="AK542" s="4"/>
      <c r="AL542" s="4"/>
      <c r="AM542" s="4"/>
      <c r="AN542" s="4"/>
      <c r="AO542" s="4"/>
    </row>
    <row r="543" spans="1:41" ht="15.75" customHeight="1">
      <c r="A543" s="4"/>
      <c r="B543" s="4"/>
      <c r="C543" s="4"/>
      <c r="D543" s="4"/>
      <c r="E543" s="810"/>
      <c r="F543" s="810"/>
      <c r="G543" s="810"/>
      <c r="H543" s="810"/>
      <c r="I543" s="810"/>
      <c r="J543" s="810"/>
      <c r="K543" s="810"/>
      <c r="L543" s="810"/>
      <c r="M543" s="810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  <c r="AF543" s="4"/>
      <c r="AG543" s="4"/>
      <c r="AH543" s="4"/>
      <c r="AI543" s="4"/>
      <c r="AJ543" s="4"/>
      <c r="AK543" s="4"/>
      <c r="AL543" s="4"/>
      <c r="AM543" s="4"/>
      <c r="AN543" s="4"/>
      <c r="AO543" s="4"/>
    </row>
    <row r="544" spans="1:41" ht="15.75" customHeight="1">
      <c r="A544" s="4"/>
      <c r="B544" s="4"/>
      <c r="C544" s="4"/>
      <c r="D544" s="4"/>
      <c r="E544" s="810"/>
      <c r="F544" s="810"/>
      <c r="G544" s="810"/>
      <c r="H544" s="810"/>
      <c r="I544" s="810"/>
      <c r="J544" s="810"/>
      <c r="K544" s="810"/>
      <c r="L544" s="810"/>
      <c r="M544" s="810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4"/>
      <c r="AG544" s="4"/>
      <c r="AH544" s="4"/>
      <c r="AI544" s="4"/>
      <c r="AJ544" s="4"/>
      <c r="AK544" s="4"/>
      <c r="AL544" s="4"/>
      <c r="AM544" s="4"/>
      <c r="AN544" s="4"/>
      <c r="AO544" s="4"/>
    </row>
    <row r="545" spans="1:41" ht="15.75" customHeight="1">
      <c r="A545" s="4"/>
      <c r="B545" s="4"/>
      <c r="C545" s="4"/>
      <c r="D545" s="4"/>
      <c r="E545" s="810"/>
      <c r="F545" s="810"/>
      <c r="G545" s="810"/>
      <c r="H545" s="810"/>
      <c r="I545" s="810"/>
      <c r="J545" s="810"/>
      <c r="K545" s="810"/>
      <c r="L545" s="810"/>
      <c r="M545" s="810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4"/>
      <c r="AG545" s="4"/>
      <c r="AH545" s="4"/>
      <c r="AI545" s="4"/>
      <c r="AJ545" s="4"/>
      <c r="AK545" s="4"/>
      <c r="AL545" s="4"/>
      <c r="AM545" s="4"/>
      <c r="AN545" s="4"/>
      <c r="AO545" s="4"/>
    </row>
    <row r="546" spans="1:41" ht="15.75" customHeight="1">
      <c r="A546" s="4"/>
      <c r="B546" s="4"/>
      <c r="C546" s="4"/>
      <c r="D546" s="4"/>
      <c r="E546" s="810"/>
      <c r="F546" s="810"/>
      <c r="G546" s="810"/>
      <c r="H546" s="810"/>
      <c r="I546" s="810"/>
      <c r="J546" s="810"/>
      <c r="K546" s="810"/>
      <c r="L546" s="810"/>
      <c r="M546" s="810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4"/>
      <c r="AG546" s="4"/>
      <c r="AH546" s="4"/>
      <c r="AI546" s="4"/>
      <c r="AJ546" s="4"/>
      <c r="AK546" s="4"/>
      <c r="AL546" s="4"/>
      <c r="AM546" s="4"/>
      <c r="AN546" s="4"/>
      <c r="AO546" s="4"/>
    </row>
    <row r="547" spans="1:41" ht="15.75" customHeight="1">
      <c r="A547" s="4"/>
      <c r="B547" s="4"/>
      <c r="C547" s="4"/>
      <c r="D547" s="4"/>
      <c r="E547" s="810"/>
      <c r="F547" s="810"/>
      <c r="G547" s="810"/>
      <c r="H547" s="810"/>
      <c r="I547" s="810"/>
      <c r="J547" s="810"/>
      <c r="K547" s="810"/>
      <c r="L547" s="810"/>
      <c r="M547" s="810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4"/>
      <c r="AG547" s="4"/>
      <c r="AH547" s="4"/>
      <c r="AI547" s="4"/>
      <c r="AJ547" s="4"/>
      <c r="AK547" s="4"/>
      <c r="AL547" s="4"/>
      <c r="AM547" s="4"/>
      <c r="AN547" s="4"/>
      <c r="AO547" s="4"/>
    </row>
    <row r="548" spans="1:41" ht="15.75" customHeight="1">
      <c r="A548" s="4"/>
      <c r="B548" s="4"/>
      <c r="C548" s="4"/>
      <c r="D548" s="4"/>
      <c r="E548" s="810"/>
      <c r="F548" s="810"/>
      <c r="G548" s="810"/>
      <c r="H548" s="810"/>
      <c r="I548" s="810"/>
      <c r="J548" s="810"/>
      <c r="K548" s="810"/>
      <c r="L548" s="810"/>
      <c r="M548" s="810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  <c r="AF548" s="4"/>
      <c r="AG548" s="4"/>
      <c r="AH548" s="4"/>
      <c r="AI548" s="4"/>
      <c r="AJ548" s="4"/>
      <c r="AK548" s="4"/>
      <c r="AL548" s="4"/>
      <c r="AM548" s="4"/>
      <c r="AN548" s="4"/>
      <c r="AO548" s="4"/>
    </row>
    <row r="549" spans="1:41" ht="15.75" customHeight="1">
      <c r="A549" s="4"/>
      <c r="B549" s="4"/>
      <c r="C549" s="4"/>
      <c r="D549" s="4"/>
      <c r="E549" s="810"/>
      <c r="F549" s="810"/>
      <c r="G549" s="810"/>
      <c r="H549" s="810"/>
      <c r="I549" s="810"/>
      <c r="J549" s="810"/>
      <c r="K549" s="810"/>
      <c r="L549" s="810"/>
      <c r="M549" s="810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  <c r="AF549" s="4"/>
      <c r="AG549" s="4"/>
      <c r="AH549" s="4"/>
      <c r="AI549" s="4"/>
      <c r="AJ549" s="4"/>
      <c r="AK549" s="4"/>
      <c r="AL549" s="4"/>
      <c r="AM549" s="4"/>
      <c r="AN549" s="4"/>
      <c r="AO549" s="4"/>
    </row>
    <row r="550" spans="1:41" ht="15.75" customHeight="1">
      <c r="A550" s="4"/>
      <c r="B550" s="4"/>
      <c r="C550" s="4"/>
      <c r="D550" s="4"/>
      <c r="E550" s="810"/>
      <c r="F550" s="810"/>
      <c r="G550" s="810"/>
      <c r="H550" s="810"/>
      <c r="I550" s="810"/>
      <c r="J550" s="810"/>
      <c r="K550" s="810"/>
      <c r="L550" s="810"/>
      <c r="M550" s="810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  <c r="AF550" s="4"/>
      <c r="AG550" s="4"/>
      <c r="AH550" s="4"/>
      <c r="AI550" s="4"/>
      <c r="AJ550" s="4"/>
      <c r="AK550" s="4"/>
      <c r="AL550" s="4"/>
      <c r="AM550" s="4"/>
      <c r="AN550" s="4"/>
      <c r="AO550" s="4"/>
    </row>
    <row r="551" spans="1:41" ht="15.75" customHeight="1">
      <c r="A551" s="4"/>
      <c r="B551" s="4"/>
      <c r="C551" s="4"/>
      <c r="D551" s="4"/>
      <c r="E551" s="810"/>
      <c r="F551" s="810"/>
      <c r="G551" s="810"/>
      <c r="H551" s="810"/>
      <c r="I551" s="810"/>
      <c r="J551" s="810"/>
      <c r="K551" s="810"/>
      <c r="L551" s="810"/>
      <c r="M551" s="810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  <c r="AF551" s="4"/>
      <c r="AG551" s="4"/>
      <c r="AH551" s="4"/>
      <c r="AI551" s="4"/>
      <c r="AJ551" s="4"/>
      <c r="AK551" s="4"/>
      <c r="AL551" s="4"/>
      <c r="AM551" s="4"/>
      <c r="AN551" s="4"/>
      <c r="AO551" s="4"/>
    </row>
    <row r="552" spans="1:41" ht="15.75" customHeight="1">
      <c r="A552" s="4"/>
      <c r="B552" s="4"/>
      <c r="C552" s="4"/>
      <c r="D552" s="4"/>
      <c r="E552" s="810"/>
      <c r="F552" s="810"/>
      <c r="G552" s="810"/>
      <c r="H552" s="810"/>
      <c r="I552" s="810"/>
      <c r="J552" s="810"/>
      <c r="K552" s="810"/>
      <c r="L552" s="810"/>
      <c r="M552" s="810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  <c r="AF552" s="4"/>
      <c r="AG552" s="4"/>
      <c r="AH552" s="4"/>
      <c r="AI552" s="4"/>
      <c r="AJ552" s="4"/>
      <c r="AK552" s="4"/>
      <c r="AL552" s="4"/>
      <c r="AM552" s="4"/>
      <c r="AN552" s="4"/>
      <c r="AO552" s="4"/>
    </row>
    <row r="553" spans="1:41" ht="15.75" customHeight="1">
      <c r="A553" s="4"/>
      <c r="B553" s="4"/>
      <c r="C553" s="4"/>
      <c r="D553" s="4"/>
      <c r="E553" s="810"/>
      <c r="F553" s="810"/>
      <c r="G553" s="810"/>
      <c r="H553" s="810"/>
      <c r="I553" s="810"/>
      <c r="J553" s="810"/>
      <c r="K553" s="810"/>
      <c r="L553" s="810"/>
      <c r="M553" s="810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  <c r="AF553" s="4"/>
      <c r="AG553" s="4"/>
      <c r="AH553" s="4"/>
      <c r="AI553" s="4"/>
      <c r="AJ553" s="4"/>
      <c r="AK553" s="4"/>
      <c r="AL553" s="4"/>
      <c r="AM553" s="4"/>
      <c r="AN553" s="4"/>
      <c r="AO553" s="4"/>
    </row>
    <row r="554" spans="1:41" ht="15.75" customHeight="1">
      <c r="A554" s="4"/>
      <c r="B554" s="4"/>
      <c r="C554" s="4"/>
      <c r="D554" s="4"/>
      <c r="E554" s="810"/>
      <c r="F554" s="810"/>
      <c r="G554" s="810"/>
      <c r="H554" s="810"/>
      <c r="I554" s="810"/>
      <c r="J554" s="810"/>
      <c r="K554" s="810"/>
      <c r="L554" s="810"/>
      <c r="M554" s="810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4"/>
      <c r="AG554" s="4"/>
      <c r="AH554" s="4"/>
      <c r="AI554" s="4"/>
      <c r="AJ554" s="4"/>
      <c r="AK554" s="4"/>
      <c r="AL554" s="4"/>
      <c r="AM554" s="4"/>
      <c r="AN554" s="4"/>
      <c r="AO554" s="4"/>
    </row>
    <row r="555" spans="1:41" ht="15.75" customHeight="1">
      <c r="A555" s="4"/>
      <c r="B555" s="4"/>
      <c r="C555" s="4"/>
      <c r="D555" s="4"/>
      <c r="E555" s="810"/>
      <c r="F555" s="810"/>
      <c r="G555" s="810"/>
      <c r="H555" s="810"/>
      <c r="I555" s="810"/>
      <c r="J555" s="810"/>
      <c r="K555" s="810"/>
      <c r="L555" s="810"/>
      <c r="M555" s="810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4"/>
      <c r="AG555" s="4"/>
      <c r="AH555" s="4"/>
      <c r="AI555" s="4"/>
      <c r="AJ555" s="4"/>
      <c r="AK555" s="4"/>
      <c r="AL555" s="4"/>
      <c r="AM555" s="4"/>
      <c r="AN555" s="4"/>
      <c r="AO555" s="4"/>
    </row>
    <row r="556" spans="1:41" ht="15.75" customHeight="1">
      <c r="A556" s="4"/>
      <c r="B556" s="4"/>
      <c r="C556" s="4"/>
      <c r="D556" s="4"/>
      <c r="E556" s="810"/>
      <c r="F556" s="810"/>
      <c r="G556" s="810"/>
      <c r="H556" s="810"/>
      <c r="I556" s="810"/>
      <c r="J556" s="810"/>
      <c r="K556" s="810"/>
      <c r="L556" s="810"/>
      <c r="M556" s="810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4"/>
      <c r="AG556" s="4"/>
      <c r="AH556" s="4"/>
      <c r="AI556" s="4"/>
      <c r="AJ556" s="4"/>
      <c r="AK556" s="4"/>
      <c r="AL556" s="4"/>
      <c r="AM556" s="4"/>
      <c r="AN556" s="4"/>
      <c r="AO556" s="4"/>
    </row>
    <row r="557" spans="1:41" ht="15.75" customHeight="1">
      <c r="A557" s="4"/>
      <c r="B557" s="4"/>
      <c r="C557" s="4"/>
      <c r="D557" s="4"/>
      <c r="E557" s="810"/>
      <c r="F557" s="810"/>
      <c r="G557" s="810"/>
      <c r="H557" s="810"/>
      <c r="I557" s="810"/>
      <c r="J557" s="810"/>
      <c r="K557" s="810"/>
      <c r="L557" s="810"/>
      <c r="M557" s="810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  <c r="AF557" s="4"/>
      <c r="AG557" s="4"/>
      <c r="AH557" s="4"/>
      <c r="AI557" s="4"/>
      <c r="AJ557" s="4"/>
      <c r="AK557" s="4"/>
      <c r="AL557" s="4"/>
      <c r="AM557" s="4"/>
      <c r="AN557" s="4"/>
      <c r="AO557" s="4"/>
    </row>
    <row r="558" spans="1:41" ht="15.75" customHeight="1">
      <c r="A558" s="4"/>
      <c r="B558" s="4"/>
      <c r="C558" s="4"/>
      <c r="D558" s="4"/>
      <c r="E558" s="810"/>
      <c r="F558" s="810"/>
      <c r="G558" s="810"/>
      <c r="H558" s="810"/>
      <c r="I558" s="810"/>
      <c r="J558" s="810"/>
      <c r="K558" s="810"/>
      <c r="L558" s="810"/>
      <c r="M558" s="810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  <c r="AF558" s="4"/>
      <c r="AG558" s="4"/>
      <c r="AH558" s="4"/>
      <c r="AI558" s="4"/>
      <c r="AJ558" s="4"/>
      <c r="AK558" s="4"/>
      <c r="AL558" s="4"/>
      <c r="AM558" s="4"/>
      <c r="AN558" s="4"/>
      <c r="AO558" s="4"/>
    </row>
    <row r="559" spans="1:41" ht="15.75" customHeight="1">
      <c r="A559" s="4"/>
      <c r="B559" s="4"/>
      <c r="C559" s="4"/>
      <c r="D559" s="4"/>
      <c r="E559" s="810"/>
      <c r="F559" s="810"/>
      <c r="G559" s="810"/>
      <c r="H559" s="810"/>
      <c r="I559" s="810"/>
      <c r="J559" s="810"/>
      <c r="K559" s="810"/>
      <c r="L559" s="810"/>
      <c r="M559" s="810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  <c r="AF559" s="4"/>
      <c r="AG559" s="4"/>
      <c r="AH559" s="4"/>
      <c r="AI559" s="4"/>
      <c r="AJ559" s="4"/>
      <c r="AK559" s="4"/>
      <c r="AL559" s="4"/>
      <c r="AM559" s="4"/>
      <c r="AN559" s="4"/>
      <c r="AO559" s="4"/>
    </row>
    <row r="560" spans="1:41" ht="15.75" customHeight="1">
      <c r="A560" s="4"/>
      <c r="B560" s="4"/>
      <c r="C560" s="4"/>
      <c r="D560" s="4"/>
      <c r="E560" s="810"/>
      <c r="F560" s="810"/>
      <c r="G560" s="810"/>
      <c r="H560" s="810"/>
      <c r="I560" s="810"/>
      <c r="J560" s="810"/>
      <c r="K560" s="810"/>
      <c r="L560" s="810"/>
      <c r="M560" s="810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  <c r="AF560" s="4"/>
      <c r="AG560" s="4"/>
      <c r="AH560" s="4"/>
      <c r="AI560" s="4"/>
      <c r="AJ560" s="4"/>
      <c r="AK560" s="4"/>
      <c r="AL560" s="4"/>
      <c r="AM560" s="4"/>
      <c r="AN560" s="4"/>
      <c r="AO560" s="4"/>
    </row>
    <row r="561" spans="1:41" ht="15.75" customHeight="1">
      <c r="A561" s="4"/>
      <c r="B561" s="4"/>
      <c r="C561" s="4"/>
      <c r="D561" s="4"/>
      <c r="E561" s="810"/>
      <c r="F561" s="810"/>
      <c r="G561" s="810"/>
      <c r="H561" s="810"/>
      <c r="I561" s="810"/>
      <c r="J561" s="810"/>
      <c r="K561" s="810"/>
      <c r="L561" s="810"/>
      <c r="M561" s="810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  <c r="AF561" s="4"/>
      <c r="AG561" s="4"/>
      <c r="AH561" s="4"/>
      <c r="AI561" s="4"/>
      <c r="AJ561" s="4"/>
      <c r="AK561" s="4"/>
      <c r="AL561" s="4"/>
      <c r="AM561" s="4"/>
      <c r="AN561" s="4"/>
      <c r="AO561" s="4"/>
    </row>
    <row r="562" spans="1:41" ht="15.75" customHeight="1">
      <c r="A562" s="4"/>
      <c r="B562" s="4"/>
      <c r="C562" s="4"/>
      <c r="D562" s="4"/>
      <c r="E562" s="810"/>
      <c r="F562" s="810"/>
      <c r="G562" s="810"/>
      <c r="H562" s="810"/>
      <c r="I562" s="810"/>
      <c r="J562" s="810"/>
      <c r="K562" s="810"/>
      <c r="L562" s="810"/>
      <c r="M562" s="810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  <c r="AF562" s="4"/>
      <c r="AG562" s="4"/>
      <c r="AH562" s="4"/>
      <c r="AI562" s="4"/>
      <c r="AJ562" s="4"/>
      <c r="AK562" s="4"/>
      <c r="AL562" s="4"/>
      <c r="AM562" s="4"/>
      <c r="AN562" s="4"/>
      <c r="AO562" s="4"/>
    </row>
    <row r="563" spans="1:41" ht="15.75" customHeight="1">
      <c r="A563" s="4"/>
      <c r="B563" s="4"/>
      <c r="C563" s="4"/>
      <c r="D563" s="4"/>
      <c r="E563" s="810"/>
      <c r="F563" s="810"/>
      <c r="G563" s="810"/>
      <c r="H563" s="810"/>
      <c r="I563" s="810"/>
      <c r="J563" s="810"/>
      <c r="K563" s="810"/>
      <c r="L563" s="810"/>
      <c r="M563" s="810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4"/>
      <c r="AG563" s="4"/>
      <c r="AH563" s="4"/>
      <c r="AI563" s="4"/>
      <c r="AJ563" s="4"/>
      <c r="AK563" s="4"/>
      <c r="AL563" s="4"/>
      <c r="AM563" s="4"/>
      <c r="AN563" s="4"/>
      <c r="AO563" s="4"/>
    </row>
    <row r="564" spans="1:41" ht="15.75" customHeight="1">
      <c r="A564" s="4"/>
      <c r="B564" s="4"/>
      <c r="C564" s="4"/>
      <c r="D564" s="4"/>
      <c r="E564" s="810"/>
      <c r="F564" s="810"/>
      <c r="G564" s="810"/>
      <c r="H564" s="810"/>
      <c r="I564" s="810"/>
      <c r="J564" s="810"/>
      <c r="K564" s="810"/>
      <c r="L564" s="810"/>
      <c r="M564" s="810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4"/>
      <c r="AG564" s="4"/>
      <c r="AH564" s="4"/>
      <c r="AI564" s="4"/>
      <c r="AJ564" s="4"/>
      <c r="AK564" s="4"/>
      <c r="AL564" s="4"/>
      <c r="AM564" s="4"/>
      <c r="AN564" s="4"/>
      <c r="AO564" s="4"/>
    </row>
    <row r="565" spans="1:41" ht="15.75" customHeight="1">
      <c r="A565" s="4"/>
      <c r="B565" s="4"/>
      <c r="C565" s="4"/>
      <c r="D565" s="4"/>
      <c r="E565" s="810"/>
      <c r="F565" s="810"/>
      <c r="G565" s="810"/>
      <c r="H565" s="810"/>
      <c r="I565" s="810"/>
      <c r="J565" s="810"/>
      <c r="K565" s="810"/>
      <c r="L565" s="810"/>
      <c r="M565" s="810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4"/>
      <c r="AG565" s="4"/>
      <c r="AH565" s="4"/>
      <c r="AI565" s="4"/>
      <c r="AJ565" s="4"/>
      <c r="AK565" s="4"/>
      <c r="AL565" s="4"/>
      <c r="AM565" s="4"/>
      <c r="AN565" s="4"/>
      <c r="AO565" s="4"/>
    </row>
    <row r="566" spans="1:41" ht="15.75" customHeight="1">
      <c r="A566" s="4"/>
      <c r="B566" s="4"/>
      <c r="C566" s="4"/>
      <c r="D566" s="4"/>
      <c r="E566" s="810"/>
      <c r="F566" s="810"/>
      <c r="G566" s="810"/>
      <c r="H566" s="810"/>
      <c r="I566" s="810"/>
      <c r="J566" s="810"/>
      <c r="K566" s="810"/>
      <c r="L566" s="810"/>
      <c r="M566" s="810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  <c r="AF566" s="4"/>
      <c r="AG566" s="4"/>
      <c r="AH566" s="4"/>
      <c r="AI566" s="4"/>
      <c r="AJ566" s="4"/>
      <c r="AK566" s="4"/>
      <c r="AL566" s="4"/>
      <c r="AM566" s="4"/>
      <c r="AN566" s="4"/>
      <c r="AO566" s="4"/>
    </row>
    <row r="567" spans="1:41" ht="15.75" customHeight="1">
      <c r="A567" s="4"/>
      <c r="B567" s="4"/>
      <c r="C567" s="4"/>
      <c r="D567" s="4"/>
      <c r="E567" s="810"/>
      <c r="F567" s="810"/>
      <c r="G567" s="810"/>
      <c r="H567" s="810"/>
      <c r="I567" s="810"/>
      <c r="J567" s="810"/>
      <c r="K567" s="810"/>
      <c r="L567" s="810"/>
      <c r="M567" s="810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  <c r="AF567" s="4"/>
      <c r="AG567" s="4"/>
      <c r="AH567" s="4"/>
      <c r="AI567" s="4"/>
      <c r="AJ567" s="4"/>
      <c r="AK567" s="4"/>
      <c r="AL567" s="4"/>
      <c r="AM567" s="4"/>
      <c r="AN567" s="4"/>
      <c r="AO567" s="4"/>
    </row>
    <row r="568" spans="1:41" ht="15.75" customHeight="1">
      <c r="A568" s="4"/>
      <c r="B568" s="4"/>
      <c r="C568" s="4"/>
      <c r="D568" s="4"/>
      <c r="E568" s="810"/>
      <c r="F568" s="810"/>
      <c r="G568" s="810"/>
      <c r="H568" s="810"/>
      <c r="I568" s="810"/>
      <c r="J568" s="810"/>
      <c r="K568" s="810"/>
      <c r="L568" s="810"/>
      <c r="M568" s="810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  <c r="AF568" s="4"/>
      <c r="AG568" s="4"/>
      <c r="AH568" s="4"/>
      <c r="AI568" s="4"/>
      <c r="AJ568" s="4"/>
      <c r="AK568" s="4"/>
      <c r="AL568" s="4"/>
      <c r="AM568" s="4"/>
      <c r="AN568" s="4"/>
      <c r="AO568" s="4"/>
    </row>
    <row r="569" spans="1:41" ht="15.75" customHeight="1">
      <c r="A569" s="4"/>
      <c r="B569" s="4"/>
      <c r="C569" s="4"/>
      <c r="D569" s="4"/>
      <c r="E569" s="810"/>
      <c r="F569" s="810"/>
      <c r="G569" s="810"/>
      <c r="H569" s="810"/>
      <c r="I569" s="810"/>
      <c r="J569" s="810"/>
      <c r="K569" s="810"/>
      <c r="L569" s="810"/>
      <c r="M569" s="810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  <c r="AF569" s="4"/>
      <c r="AG569" s="4"/>
      <c r="AH569" s="4"/>
      <c r="AI569" s="4"/>
      <c r="AJ569" s="4"/>
      <c r="AK569" s="4"/>
      <c r="AL569" s="4"/>
      <c r="AM569" s="4"/>
      <c r="AN569" s="4"/>
      <c r="AO569" s="4"/>
    </row>
    <row r="570" spans="1:41" ht="15.75" customHeight="1">
      <c r="A570" s="4"/>
      <c r="B570" s="4"/>
      <c r="C570" s="4"/>
      <c r="D570" s="4"/>
      <c r="E570" s="810"/>
      <c r="F570" s="810"/>
      <c r="G570" s="810"/>
      <c r="H570" s="810"/>
      <c r="I570" s="810"/>
      <c r="J570" s="810"/>
      <c r="K570" s="810"/>
      <c r="L570" s="810"/>
      <c r="M570" s="810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  <c r="AF570" s="4"/>
      <c r="AG570" s="4"/>
      <c r="AH570" s="4"/>
      <c r="AI570" s="4"/>
      <c r="AJ570" s="4"/>
      <c r="AK570" s="4"/>
      <c r="AL570" s="4"/>
      <c r="AM570" s="4"/>
      <c r="AN570" s="4"/>
      <c r="AO570" s="4"/>
    </row>
    <row r="571" spans="1:41" ht="15.75" customHeight="1">
      <c r="A571" s="4"/>
      <c r="B571" s="4"/>
      <c r="C571" s="4"/>
      <c r="D571" s="4"/>
      <c r="E571" s="810"/>
      <c r="F571" s="810"/>
      <c r="G571" s="810"/>
      <c r="H571" s="810"/>
      <c r="I571" s="810"/>
      <c r="J571" s="810"/>
      <c r="K571" s="810"/>
      <c r="L571" s="810"/>
      <c r="M571" s="810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  <c r="AF571" s="4"/>
      <c r="AG571" s="4"/>
      <c r="AH571" s="4"/>
      <c r="AI571" s="4"/>
      <c r="AJ571" s="4"/>
      <c r="AK571" s="4"/>
      <c r="AL571" s="4"/>
      <c r="AM571" s="4"/>
      <c r="AN571" s="4"/>
      <c r="AO571" s="4"/>
    </row>
    <row r="572" spans="1:41" ht="15.75" customHeight="1">
      <c r="A572" s="4"/>
      <c r="B572" s="4"/>
      <c r="C572" s="4"/>
      <c r="D572" s="4"/>
      <c r="E572" s="810"/>
      <c r="F572" s="810"/>
      <c r="G572" s="810"/>
      <c r="H572" s="810"/>
      <c r="I572" s="810"/>
      <c r="J572" s="810"/>
      <c r="K572" s="810"/>
      <c r="L572" s="810"/>
      <c r="M572" s="810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4"/>
      <c r="AG572" s="4"/>
      <c r="AH572" s="4"/>
      <c r="AI572" s="4"/>
      <c r="AJ572" s="4"/>
      <c r="AK572" s="4"/>
      <c r="AL572" s="4"/>
      <c r="AM572" s="4"/>
      <c r="AN572" s="4"/>
      <c r="AO572" s="4"/>
    </row>
    <row r="573" spans="1:41" ht="15.75" customHeight="1">
      <c r="A573" s="4"/>
      <c r="B573" s="4"/>
      <c r="C573" s="4"/>
      <c r="D573" s="4"/>
      <c r="E573" s="810"/>
      <c r="F573" s="810"/>
      <c r="G573" s="810"/>
      <c r="H573" s="810"/>
      <c r="I573" s="810"/>
      <c r="J573" s="810"/>
      <c r="K573" s="810"/>
      <c r="L573" s="810"/>
      <c r="M573" s="810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4"/>
      <c r="AG573" s="4"/>
      <c r="AH573" s="4"/>
      <c r="AI573" s="4"/>
      <c r="AJ573" s="4"/>
      <c r="AK573" s="4"/>
      <c r="AL573" s="4"/>
      <c r="AM573" s="4"/>
      <c r="AN573" s="4"/>
      <c r="AO573" s="4"/>
    </row>
    <row r="574" spans="1:41" ht="15.75" customHeight="1">
      <c r="A574" s="4"/>
      <c r="B574" s="4"/>
      <c r="C574" s="4"/>
      <c r="D574" s="4"/>
      <c r="E574" s="810"/>
      <c r="F574" s="810"/>
      <c r="G574" s="810"/>
      <c r="H574" s="810"/>
      <c r="I574" s="810"/>
      <c r="J574" s="810"/>
      <c r="K574" s="810"/>
      <c r="L574" s="810"/>
      <c r="M574" s="810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4"/>
      <c r="AG574" s="4"/>
      <c r="AH574" s="4"/>
      <c r="AI574" s="4"/>
      <c r="AJ574" s="4"/>
      <c r="AK574" s="4"/>
      <c r="AL574" s="4"/>
      <c r="AM574" s="4"/>
      <c r="AN574" s="4"/>
      <c r="AO574" s="4"/>
    </row>
    <row r="575" spans="1:41" ht="15.75" customHeight="1">
      <c r="A575" s="4"/>
      <c r="B575" s="4"/>
      <c r="C575" s="4"/>
      <c r="D575" s="4"/>
      <c r="E575" s="810"/>
      <c r="F575" s="810"/>
      <c r="G575" s="810"/>
      <c r="H575" s="810"/>
      <c r="I575" s="810"/>
      <c r="J575" s="810"/>
      <c r="K575" s="810"/>
      <c r="L575" s="810"/>
      <c r="M575" s="810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4"/>
      <c r="AG575" s="4"/>
      <c r="AH575" s="4"/>
      <c r="AI575" s="4"/>
      <c r="AJ575" s="4"/>
      <c r="AK575" s="4"/>
      <c r="AL575" s="4"/>
      <c r="AM575" s="4"/>
      <c r="AN575" s="4"/>
      <c r="AO575" s="4"/>
    </row>
    <row r="576" spans="1:41" ht="15.75" customHeight="1">
      <c r="A576" s="4"/>
      <c r="B576" s="4"/>
      <c r="C576" s="4"/>
      <c r="D576" s="4"/>
      <c r="E576" s="810"/>
      <c r="F576" s="810"/>
      <c r="G576" s="810"/>
      <c r="H576" s="810"/>
      <c r="I576" s="810"/>
      <c r="J576" s="810"/>
      <c r="K576" s="810"/>
      <c r="L576" s="810"/>
      <c r="M576" s="810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  <c r="AF576" s="4"/>
      <c r="AG576" s="4"/>
      <c r="AH576" s="4"/>
      <c r="AI576" s="4"/>
      <c r="AJ576" s="4"/>
      <c r="AK576" s="4"/>
      <c r="AL576" s="4"/>
      <c r="AM576" s="4"/>
      <c r="AN576" s="4"/>
      <c r="AO576" s="4"/>
    </row>
    <row r="577" spans="1:41" ht="15.75" customHeight="1">
      <c r="A577" s="4"/>
      <c r="B577" s="4"/>
      <c r="C577" s="4"/>
      <c r="D577" s="4"/>
      <c r="E577" s="810"/>
      <c r="F577" s="810"/>
      <c r="G577" s="810"/>
      <c r="H577" s="810"/>
      <c r="I577" s="810"/>
      <c r="J577" s="810"/>
      <c r="K577" s="810"/>
      <c r="L577" s="810"/>
      <c r="M577" s="810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  <c r="AF577" s="4"/>
      <c r="AG577" s="4"/>
      <c r="AH577" s="4"/>
      <c r="AI577" s="4"/>
      <c r="AJ577" s="4"/>
      <c r="AK577" s="4"/>
      <c r="AL577" s="4"/>
      <c r="AM577" s="4"/>
      <c r="AN577" s="4"/>
      <c r="AO577" s="4"/>
    </row>
    <row r="578" spans="1:41" ht="15.75" customHeight="1">
      <c r="A578" s="4"/>
      <c r="B578" s="4"/>
      <c r="C578" s="4"/>
      <c r="D578" s="4"/>
      <c r="E578" s="810"/>
      <c r="F578" s="810"/>
      <c r="G578" s="810"/>
      <c r="H578" s="810"/>
      <c r="I578" s="810"/>
      <c r="J578" s="810"/>
      <c r="K578" s="810"/>
      <c r="L578" s="810"/>
      <c r="M578" s="810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  <c r="AF578" s="4"/>
      <c r="AG578" s="4"/>
      <c r="AH578" s="4"/>
      <c r="AI578" s="4"/>
      <c r="AJ578" s="4"/>
      <c r="AK578" s="4"/>
      <c r="AL578" s="4"/>
      <c r="AM578" s="4"/>
      <c r="AN578" s="4"/>
      <c r="AO578" s="4"/>
    </row>
    <row r="579" spans="1:41" ht="15.75" customHeight="1">
      <c r="A579" s="4"/>
      <c r="B579" s="4"/>
      <c r="C579" s="4"/>
      <c r="D579" s="4"/>
      <c r="E579" s="810"/>
      <c r="F579" s="810"/>
      <c r="G579" s="810"/>
      <c r="H579" s="810"/>
      <c r="I579" s="810"/>
      <c r="J579" s="810"/>
      <c r="K579" s="810"/>
      <c r="L579" s="810"/>
      <c r="M579" s="810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4"/>
      <c r="AG579" s="4"/>
      <c r="AH579" s="4"/>
      <c r="AI579" s="4"/>
      <c r="AJ579" s="4"/>
      <c r="AK579" s="4"/>
      <c r="AL579" s="4"/>
      <c r="AM579" s="4"/>
      <c r="AN579" s="4"/>
      <c r="AO579" s="4"/>
    </row>
    <row r="580" spans="1:41" ht="15.75" customHeight="1">
      <c r="A580" s="4"/>
      <c r="B580" s="4"/>
      <c r="C580" s="4"/>
      <c r="D580" s="4"/>
      <c r="E580" s="810"/>
      <c r="F580" s="810"/>
      <c r="G580" s="810"/>
      <c r="H580" s="810"/>
      <c r="I580" s="810"/>
      <c r="J580" s="810"/>
      <c r="K580" s="810"/>
      <c r="L580" s="810"/>
      <c r="M580" s="810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4"/>
      <c r="AG580" s="4"/>
      <c r="AH580" s="4"/>
      <c r="AI580" s="4"/>
      <c r="AJ580" s="4"/>
      <c r="AK580" s="4"/>
      <c r="AL580" s="4"/>
      <c r="AM580" s="4"/>
      <c r="AN580" s="4"/>
      <c r="AO580" s="4"/>
    </row>
    <row r="581" spans="1:41" ht="15.75" customHeight="1">
      <c r="A581" s="4"/>
      <c r="B581" s="4"/>
      <c r="C581" s="4"/>
      <c r="D581" s="4"/>
      <c r="E581" s="810"/>
      <c r="F581" s="810"/>
      <c r="G581" s="810"/>
      <c r="H581" s="810"/>
      <c r="I581" s="810"/>
      <c r="J581" s="810"/>
      <c r="K581" s="810"/>
      <c r="L581" s="810"/>
      <c r="M581" s="810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4"/>
      <c r="AG581" s="4"/>
      <c r="AH581" s="4"/>
      <c r="AI581" s="4"/>
      <c r="AJ581" s="4"/>
      <c r="AK581" s="4"/>
      <c r="AL581" s="4"/>
      <c r="AM581" s="4"/>
      <c r="AN581" s="4"/>
      <c r="AO581" s="4"/>
    </row>
    <row r="582" spans="1:41" ht="15.75" customHeight="1">
      <c r="A582" s="4"/>
      <c r="B582" s="4"/>
      <c r="C582" s="4"/>
      <c r="D582" s="4"/>
      <c r="E582" s="810"/>
      <c r="F582" s="810"/>
      <c r="G582" s="810"/>
      <c r="H582" s="810"/>
      <c r="I582" s="810"/>
      <c r="J582" s="810"/>
      <c r="K582" s="810"/>
      <c r="L582" s="810"/>
      <c r="M582" s="810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  <c r="AG582" s="4"/>
      <c r="AH582" s="4"/>
      <c r="AI582" s="4"/>
      <c r="AJ582" s="4"/>
      <c r="AK582" s="4"/>
      <c r="AL582" s="4"/>
      <c r="AM582" s="4"/>
      <c r="AN582" s="4"/>
      <c r="AO582" s="4"/>
    </row>
    <row r="583" spans="1:41" ht="15.75" customHeight="1">
      <c r="A583" s="4"/>
      <c r="B583" s="4"/>
      <c r="C583" s="4"/>
      <c r="D583" s="4"/>
      <c r="E583" s="810"/>
      <c r="F583" s="810"/>
      <c r="G583" s="810"/>
      <c r="H583" s="810"/>
      <c r="I583" s="810"/>
      <c r="J583" s="810"/>
      <c r="K583" s="810"/>
      <c r="L583" s="810"/>
      <c r="M583" s="810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4"/>
      <c r="AG583" s="4"/>
      <c r="AH583" s="4"/>
      <c r="AI583" s="4"/>
      <c r="AJ583" s="4"/>
      <c r="AK583" s="4"/>
      <c r="AL583" s="4"/>
      <c r="AM583" s="4"/>
      <c r="AN583" s="4"/>
      <c r="AO583" s="4"/>
    </row>
    <row r="584" spans="1:41" ht="15.75" customHeight="1">
      <c r="A584" s="4"/>
      <c r="B584" s="4"/>
      <c r="C584" s="4"/>
      <c r="D584" s="4"/>
      <c r="E584" s="810"/>
      <c r="F584" s="810"/>
      <c r="G584" s="810"/>
      <c r="H584" s="810"/>
      <c r="I584" s="810"/>
      <c r="J584" s="810"/>
      <c r="K584" s="810"/>
      <c r="L584" s="810"/>
      <c r="M584" s="810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4"/>
      <c r="AG584" s="4"/>
      <c r="AH584" s="4"/>
      <c r="AI584" s="4"/>
      <c r="AJ584" s="4"/>
      <c r="AK584" s="4"/>
      <c r="AL584" s="4"/>
      <c r="AM584" s="4"/>
      <c r="AN584" s="4"/>
      <c r="AO584" s="4"/>
    </row>
    <row r="585" spans="1:41" ht="15.75" customHeight="1">
      <c r="A585" s="4"/>
      <c r="B585" s="4"/>
      <c r="C585" s="4"/>
      <c r="D585" s="4"/>
      <c r="E585" s="810"/>
      <c r="F585" s="810"/>
      <c r="G585" s="810"/>
      <c r="H585" s="810"/>
      <c r="I585" s="810"/>
      <c r="J585" s="810"/>
      <c r="K585" s="810"/>
      <c r="L585" s="810"/>
      <c r="M585" s="810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4"/>
      <c r="AG585" s="4"/>
      <c r="AH585" s="4"/>
      <c r="AI585" s="4"/>
      <c r="AJ585" s="4"/>
      <c r="AK585" s="4"/>
      <c r="AL585" s="4"/>
      <c r="AM585" s="4"/>
      <c r="AN585" s="4"/>
      <c r="AO585" s="4"/>
    </row>
    <row r="586" spans="1:41" ht="15.75" customHeight="1">
      <c r="A586" s="4"/>
      <c r="B586" s="4"/>
      <c r="C586" s="4"/>
      <c r="D586" s="4"/>
      <c r="E586" s="810"/>
      <c r="F586" s="810"/>
      <c r="G586" s="810"/>
      <c r="H586" s="810"/>
      <c r="I586" s="810"/>
      <c r="J586" s="810"/>
      <c r="K586" s="810"/>
      <c r="L586" s="810"/>
      <c r="M586" s="810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4"/>
      <c r="AG586" s="4"/>
      <c r="AH586" s="4"/>
      <c r="AI586" s="4"/>
      <c r="AJ586" s="4"/>
      <c r="AK586" s="4"/>
      <c r="AL586" s="4"/>
      <c r="AM586" s="4"/>
      <c r="AN586" s="4"/>
      <c r="AO586" s="4"/>
    </row>
    <row r="587" spans="1:41" ht="15.75" customHeight="1">
      <c r="A587" s="4"/>
      <c r="B587" s="4"/>
      <c r="C587" s="4"/>
      <c r="D587" s="4"/>
      <c r="E587" s="810"/>
      <c r="F587" s="810"/>
      <c r="G587" s="810"/>
      <c r="H587" s="810"/>
      <c r="I587" s="810"/>
      <c r="J587" s="810"/>
      <c r="K587" s="810"/>
      <c r="L587" s="810"/>
      <c r="M587" s="810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4"/>
      <c r="AG587" s="4"/>
      <c r="AH587" s="4"/>
      <c r="AI587" s="4"/>
      <c r="AJ587" s="4"/>
      <c r="AK587" s="4"/>
      <c r="AL587" s="4"/>
      <c r="AM587" s="4"/>
      <c r="AN587" s="4"/>
      <c r="AO587" s="4"/>
    </row>
    <row r="588" spans="1:41" ht="15.75" customHeight="1">
      <c r="A588" s="4"/>
      <c r="B588" s="4"/>
      <c r="C588" s="4"/>
      <c r="D588" s="4"/>
      <c r="E588" s="810"/>
      <c r="F588" s="810"/>
      <c r="G588" s="810"/>
      <c r="H588" s="810"/>
      <c r="I588" s="810"/>
      <c r="J588" s="810"/>
      <c r="K588" s="810"/>
      <c r="L588" s="810"/>
      <c r="M588" s="810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4"/>
      <c r="AG588" s="4"/>
      <c r="AH588" s="4"/>
      <c r="AI588" s="4"/>
      <c r="AJ588" s="4"/>
      <c r="AK588" s="4"/>
      <c r="AL588" s="4"/>
      <c r="AM588" s="4"/>
      <c r="AN588" s="4"/>
      <c r="AO588" s="4"/>
    </row>
    <row r="589" spans="1:41" ht="15.75" customHeight="1">
      <c r="A589" s="4"/>
      <c r="B589" s="4"/>
      <c r="C589" s="4"/>
      <c r="D589" s="4"/>
      <c r="E589" s="810"/>
      <c r="F589" s="810"/>
      <c r="G589" s="810"/>
      <c r="H589" s="810"/>
      <c r="I589" s="810"/>
      <c r="J589" s="810"/>
      <c r="K589" s="810"/>
      <c r="L589" s="810"/>
      <c r="M589" s="810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4"/>
      <c r="AG589" s="4"/>
      <c r="AH589" s="4"/>
      <c r="AI589" s="4"/>
      <c r="AJ589" s="4"/>
      <c r="AK589" s="4"/>
      <c r="AL589" s="4"/>
      <c r="AM589" s="4"/>
      <c r="AN589" s="4"/>
      <c r="AO589" s="4"/>
    </row>
    <row r="590" spans="1:41" ht="15.75" customHeight="1">
      <c r="A590" s="4"/>
      <c r="B590" s="4"/>
      <c r="C590" s="4"/>
      <c r="D590" s="4"/>
      <c r="E590" s="810"/>
      <c r="F590" s="810"/>
      <c r="G590" s="810"/>
      <c r="H590" s="810"/>
      <c r="I590" s="810"/>
      <c r="J590" s="810"/>
      <c r="K590" s="810"/>
      <c r="L590" s="810"/>
      <c r="M590" s="810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4"/>
      <c r="AG590" s="4"/>
      <c r="AH590" s="4"/>
      <c r="AI590" s="4"/>
      <c r="AJ590" s="4"/>
      <c r="AK590" s="4"/>
      <c r="AL590" s="4"/>
      <c r="AM590" s="4"/>
      <c r="AN590" s="4"/>
      <c r="AO590" s="4"/>
    </row>
    <row r="591" spans="1:41" ht="15.75" customHeight="1">
      <c r="A591" s="4"/>
      <c r="B591" s="4"/>
      <c r="C591" s="4"/>
      <c r="D591" s="4"/>
      <c r="E591" s="810"/>
      <c r="F591" s="810"/>
      <c r="G591" s="810"/>
      <c r="H591" s="810"/>
      <c r="I591" s="810"/>
      <c r="J591" s="810"/>
      <c r="K591" s="810"/>
      <c r="L591" s="810"/>
      <c r="M591" s="810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4"/>
      <c r="AG591" s="4"/>
      <c r="AH591" s="4"/>
      <c r="AI591" s="4"/>
      <c r="AJ591" s="4"/>
      <c r="AK591" s="4"/>
      <c r="AL591" s="4"/>
      <c r="AM591" s="4"/>
      <c r="AN591" s="4"/>
      <c r="AO591" s="4"/>
    </row>
    <row r="592" spans="1:41" ht="15.75" customHeight="1">
      <c r="A592" s="4"/>
      <c r="B592" s="4"/>
      <c r="C592" s="4"/>
      <c r="D592" s="4"/>
      <c r="E592" s="810"/>
      <c r="F592" s="810"/>
      <c r="G592" s="810"/>
      <c r="H592" s="810"/>
      <c r="I592" s="810"/>
      <c r="J592" s="810"/>
      <c r="K592" s="810"/>
      <c r="L592" s="810"/>
      <c r="M592" s="810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4"/>
      <c r="AG592" s="4"/>
      <c r="AH592" s="4"/>
      <c r="AI592" s="4"/>
      <c r="AJ592" s="4"/>
      <c r="AK592" s="4"/>
      <c r="AL592" s="4"/>
      <c r="AM592" s="4"/>
      <c r="AN592" s="4"/>
      <c r="AO592" s="4"/>
    </row>
    <row r="593" spans="1:41" ht="15.75" customHeight="1">
      <c r="A593" s="4"/>
      <c r="B593" s="4"/>
      <c r="C593" s="4"/>
      <c r="D593" s="4"/>
      <c r="E593" s="810"/>
      <c r="F593" s="810"/>
      <c r="G593" s="810"/>
      <c r="H593" s="810"/>
      <c r="I593" s="810"/>
      <c r="J593" s="810"/>
      <c r="K593" s="810"/>
      <c r="L593" s="810"/>
      <c r="M593" s="810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  <c r="AF593" s="4"/>
      <c r="AG593" s="4"/>
      <c r="AH593" s="4"/>
      <c r="AI593" s="4"/>
      <c r="AJ593" s="4"/>
      <c r="AK593" s="4"/>
      <c r="AL593" s="4"/>
      <c r="AM593" s="4"/>
      <c r="AN593" s="4"/>
      <c r="AO593" s="4"/>
    </row>
    <row r="594" spans="1:41" ht="15.75" customHeight="1">
      <c r="A594" s="4"/>
      <c r="B594" s="4"/>
      <c r="C594" s="4"/>
      <c r="D594" s="4"/>
      <c r="E594" s="810"/>
      <c r="F594" s="810"/>
      <c r="G594" s="810"/>
      <c r="H594" s="810"/>
      <c r="I594" s="810"/>
      <c r="J594" s="810"/>
      <c r="K594" s="810"/>
      <c r="L594" s="810"/>
      <c r="M594" s="810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  <c r="AF594" s="4"/>
      <c r="AG594" s="4"/>
      <c r="AH594" s="4"/>
      <c r="AI594" s="4"/>
      <c r="AJ594" s="4"/>
      <c r="AK594" s="4"/>
      <c r="AL594" s="4"/>
      <c r="AM594" s="4"/>
      <c r="AN594" s="4"/>
      <c r="AO594" s="4"/>
    </row>
    <row r="595" spans="1:41" ht="15.75" customHeight="1">
      <c r="A595" s="4"/>
      <c r="B595" s="4"/>
      <c r="C595" s="4"/>
      <c r="D595" s="4"/>
      <c r="E595" s="810"/>
      <c r="F595" s="810"/>
      <c r="G595" s="810"/>
      <c r="H595" s="810"/>
      <c r="I595" s="810"/>
      <c r="J595" s="810"/>
      <c r="K595" s="810"/>
      <c r="L595" s="810"/>
      <c r="M595" s="810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  <c r="AF595" s="4"/>
      <c r="AG595" s="4"/>
      <c r="AH595" s="4"/>
      <c r="AI595" s="4"/>
      <c r="AJ595" s="4"/>
      <c r="AK595" s="4"/>
      <c r="AL595" s="4"/>
      <c r="AM595" s="4"/>
      <c r="AN595" s="4"/>
      <c r="AO595" s="4"/>
    </row>
    <row r="596" spans="1:41" ht="15.75" customHeight="1">
      <c r="A596" s="4"/>
      <c r="B596" s="4"/>
      <c r="C596" s="4"/>
      <c r="D596" s="4"/>
      <c r="E596" s="810"/>
      <c r="F596" s="810"/>
      <c r="G596" s="810"/>
      <c r="H596" s="810"/>
      <c r="I596" s="810"/>
      <c r="J596" s="810"/>
      <c r="K596" s="810"/>
      <c r="L596" s="810"/>
      <c r="M596" s="810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  <c r="AF596" s="4"/>
      <c r="AG596" s="4"/>
      <c r="AH596" s="4"/>
      <c r="AI596" s="4"/>
      <c r="AJ596" s="4"/>
      <c r="AK596" s="4"/>
      <c r="AL596" s="4"/>
      <c r="AM596" s="4"/>
      <c r="AN596" s="4"/>
      <c r="AO596" s="4"/>
    </row>
    <row r="597" spans="1:41" ht="15.75" customHeight="1">
      <c r="A597" s="4"/>
      <c r="B597" s="4"/>
      <c r="C597" s="4"/>
      <c r="D597" s="4"/>
      <c r="E597" s="810"/>
      <c r="F597" s="810"/>
      <c r="G597" s="810"/>
      <c r="H597" s="810"/>
      <c r="I597" s="810"/>
      <c r="J597" s="810"/>
      <c r="K597" s="810"/>
      <c r="L597" s="810"/>
      <c r="M597" s="810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  <c r="AF597" s="4"/>
      <c r="AG597" s="4"/>
      <c r="AH597" s="4"/>
      <c r="AI597" s="4"/>
      <c r="AJ597" s="4"/>
      <c r="AK597" s="4"/>
      <c r="AL597" s="4"/>
      <c r="AM597" s="4"/>
      <c r="AN597" s="4"/>
      <c r="AO597" s="4"/>
    </row>
    <row r="598" spans="1:41" ht="15.75" customHeight="1">
      <c r="A598" s="4"/>
      <c r="B598" s="4"/>
      <c r="C598" s="4"/>
      <c r="D598" s="4"/>
      <c r="E598" s="810"/>
      <c r="F598" s="810"/>
      <c r="G598" s="810"/>
      <c r="H598" s="810"/>
      <c r="I598" s="810"/>
      <c r="J598" s="810"/>
      <c r="K598" s="810"/>
      <c r="L598" s="810"/>
      <c r="M598" s="810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  <c r="AF598" s="4"/>
      <c r="AG598" s="4"/>
      <c r="AH598" s="4"/>
      <c r="AI598" s="4"/>
      <c r="AJ598" s="4"/>
      <c r="AK598" s="4"/>
      <c r="AL598" s="4"/>
      <c r="AM598" s="4"/>
      <c r="AN598" s="4"/>
      <c r="AO598" s="4"/>
    </row>
    <row r="599" spans="1:41" ht="15.75" customHeight="1">
      <c r="A599" s="4"/>
      <c r="B599" s="4"/>
      <c r="C599" s="4"/>
      <c r="D599" s="4"/>
      <c r="E599" s="810"/>
      <c r="F599" s="810"/>
      <c r="G599" s="810"/>
      <c r="H599" s="810"/>
      <c r="I599" s="810"/>
      <c r="J599" s="810"/>
      <c r="K599" s="810"/>
      <c r="L599" s="810"/>
      <c r="M599" s="810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  <c r="AF599" s="4"/>
      <c r="AG599" s="4"/>
      <c r="AH599" s="4"/>
      <c r="AI599" s="4"/>
      <c r="AJ599" s="4"/>
      <c r="AK599" s="4"/>
      <c r="AL599" s="4"/>
      <c r="AM599" s="4"/>
      <c r="AN599" s="4"/>
      <c r="AO599" s="4"/>
    </row>
    <row r="600" spans="1:41" ht="15.75" customHeight="1">
      <c r="A600" s="4"/>
      <c r="B600" s="4"/>
      <c r="C600" s="4"/>
      <c r="D600" s="4"/>
      <c r="E600" s="810"/>
      <c r="F600" s="810"/>
      <c r="G600" s="810"/>
      <c r="H600" s="810"/>
      <c r="I600" s="810"/>
      <c r="J600" s="810"/>
      <c r="K600" s="810"/>
      <c r="L600" s="810"/>
      <c r="M600" s="810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  <c r="AF600" s="4"/>
      <c r="AG600" s="4"/>
      <c r="AH600" s="4"/>
      <c r="AI600" s="4"/>
      <c r="AJ600" s="4"/>
      <c r="AK600" s="4"/>
      <c r="AL600" s="4"/>
      <c r="AM600" s="4"/>
      <c r="AN600" s="4"/>
      <c r="AO600" s="4"/>
    </row>
    <row r="601" spans="1:41" ht="15.75" customHeight="1">
      <c r="A601" s="4"/>
      <c r="B601" s="4"/>
      <c r="C601" s="4"/>
      <c r="D601" s="4"/>
      <c r="E601" s="810"/>
      <c r="F601" s="810"/>
      <c r="G601" s="810"/>
      <c r="H601" s="810"/>
      <c r="I601" s="810"/>
      <c r="J601" s="810"/>
      <c r="K601" s="810"/>
      <c r="L601" s="810"/>
      <c r="M601" s="810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  <c r="AF601" s="4"/>
      <c r="AG601" s="4"/>
      <c r="AH601" s="4"/>
      <c r="AI601" s="4"/>
      <c r="AJ601" s="4"/>
      <c r="AK601" s="4"/>
      <c r="AL601" s="4"/>
      <c r="AM601" s="4"/>
      <c r="AN601" s="4"/>
      <c r="AO601" s="4"/>
    </row>
    <row r="602" spans="1:41" ht="15.75" customHeight="1">
      <c r="A602" s="4"/>
      <c r="B602" s="4"/>
      <c r="C602" s="4"/>
      <c r="D602" s="4"/>
      <c r="E602" s="810"/>
      <c r="F602" s="810"/>
      <c r="G602" s="810"/>
      <c r="H602" s="810"/>
      <c r="I602" s="810"/>
      <c r="J602" s="810"/>
      <c r="K602" s="810"/>
      <c r="L602" s="810"/>
      <c r="M602" s="810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  <c r="AF602" s="4"/>
      <c r="AG602" s="4"/>
      <c r="AH602" s="4"/>
      <c r="AI602" s="4"/>
      <c r="AJ602" s="4"/>
      <c r="AK602" s="4"/>
      <c r="AL602" s="4"/>
      <c r="AM602" s="4"/>
      <c r="AN602" s="4"/>
      <c r="AO602" s="4"/>
    </row>
    <row r="603" spans="1:41" ht="15.75" customHeight="1">
      <c r="A603" s="4"/>
      <c r="B603" s="4"/>
      <c r="C603" s="4"/>
      <c r="D603" s="4"/>
      <c r="E603" s="810"/>
      <c r="F603" s="810"/>
      <c r="G603" s="810"/>
      <c r="H603" s="810"/>
      <c r="I603" s="810"/>
      <c r="J603" s="810"/>
      <c r="K603" s="810"/>
      <c r="L603" s="810"/>
      <c r="M603" s="810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  <c r="AF603" s="4"/>
      <c r="AG603" s="4"/>
      <c r="AH603" s="4"/>
      <c r="AI603" s="4"/>
      <c r="AJ603" s="4"/>
      <c r="AK603" s="4"/>
      <c r="AL603" s="4"/>
      <c r="AM603" s="4"/>
      <c r="AN603" s="4"/>
      <c r="AO603" s="4"/>
    </row>
    <row r="604" spans="1:41" ht="15.75" customHeight="1">
      <c r="A604" s="4"/>
      <c r="B604" s="4"/>
      <c r="C604" s="4"/>
      <c r="D604" s="4"/>
      <c r="E604" s="810"/>
      <c r="F604" s="810"/>
      <c r="G604" s="810"/>
      <c r="H604" s="810"/>
      <c r="I604" s="810"/>
      <c r="J604" s="810"/>
      <c r="K604" s="810"/>
      <c r="L604" s="810"/>
      <c r="M604" s="810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  <c r="AF604" s="4"/>
      <c r="AG604" s="4"/>
      <c r="AH604" s="4"/>
      <c r="AI604" s="4"/>
      <c r="AJ604" s="4"/>
      <c r="AK604" s="4"/>
      <c r="AL604" s="4"/>
      <c r="AM604" s="4"/>
      <c r="AN604" s="4"/>
      <c r="AO604" s="4"/>
    </row>
    <row r="605" spans="1:41" ht="15.75" customHeight="1">
      <c r="A605" s="4"/>
      <c r="B605" s="4"/>
      <c r="C605" s="4"/>
      <c r="D605" s="4"/>
      <c r="E605" s="810"/>
      <c r="F605" s="810"/>
      <c r="G605" s="810"/>
      <c r="H605" s="810"/>
      <c r="I605" s="810"/>
      <c r="J605" s="810"/>
      <c r="K605" s="810"/>
      <c r="L605" s="810"/>
      <c r="M605" s="810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  <c r="AF605" s="4"/>
      <c r="AG605" s="4"/>
      <c r="AH605" s="4"/>
      <c r="AI605" s="4"/>
      <c r="AJ605" s="4"/>
      <c r="AK605" s="4"/>
      <c r="AL605" s="4"/>
      <c r="AM605" s="4"/>
      <c r="AN605" s="4"/>
      <c r="AO605" s="4"/>
    </row>
    <row r="606" spans="1:41" ht="15.75" customHeight="1">
      <c r="A606" s="4"/>
      <c r="B606" s="4"/>
      <c r="C606" s="4"/>
      <c r="D606" s="4"/>
      <c r="E606" s="810"/>
      <c r="F606" s="810"/>
      <c r="G606" s="810"/>
      <c r="H606" s="810"/>
      <c r="I606" s="810"/>
      <c r="J606" s="810"/>
      <c r="K606" s="810"/>
      <c r="L606" s="810"/>
      <c r="M606" s="810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  <c r="AF606" s="4"/>
      <c r="AG606" s="4"/>
      <c r="AH606" s="4"/>
      <c r="AI606" s="4"/>
      <c r="AJ606" s="4"/>
      <c r="AK606" s="4"/>
      <c r="AL606" s="4"/>
      <c r="AM606" s="4"/>
      <c r="AN606" s="4"/>
      <c r="AO606" s="4"/>
    </row>
    <row r="607" spans="1:41" ht="15.75" customHeight="1">
      <c r="A607" s="4"/>
      <c r="B607" s="4"/>
      <c r="C607" s="4"/>
      <c r="D607" s="4"/>
      <c r="E607" s="810"/>
      <c r="F607" s="810"/>
      <c r="G607" s="810"/>
      <c r="H607" s="810"/>
      <c r="I607" s="810"/>
      <c r="J607" s="810"/>
      <c r="K607" s="810"/>
      <c r="L607" s="810"/>
      <c r="M607" s="810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  <c r="AF607" s="4"/>
      <c r="AG607" s="4"/>
      <c r="AH607" s="4"/>
      <c r="AI607" s="4"/>
      <c r="AJ607" s="4"/>
      <c r="AK607" s="4"/>
      <c r="AL607" s="4"/>
      <c r="AM607" s="4"/>
      <c r="AN607" s="4"/>
      <c r="AO607" s="4"/>
    </row>
    <row r="608" spans="1:41" ht="15.75" customHeight="1">
      <c r="A608" s="4"/>
      <c r="B608" s="4"/>
      <c r="C608" s="4"/>
      <c r="D608" s="4"/>
      <c r="E608" s="810"/>
      <c r="F608" s="810"/>
      <c r="G608" s="810"/>
      <c r="H608" s="810"/>
      <c r="I608" s="810"/>
      <c r="J608" s="810"/>
      <c r="K608" s="810"/>
      <c r="L608" s="810"/>
      <c r="M608" s="810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  <c r="AF608" s="4"/>
      <c r="AG608" s="4"/>
      <c r="AH608" s="4"/>
      <c r="AI608" s="4"/>
      <c r="AJ608" s="4"/>
      <c r="AK608" s="4"/>
      <c r="AL608" s="4"/>
      <c r="AM608" s="4"/>
      <c r="AN608" s="4"/>
      <c r="AO608" s="4"/>
    </row>
    <row r="609" spans="1:41" ht="15.75" customHeight="1">
      <c r="A609" s="4"/>
      <c r="B609" s="4"/>
      <c r="C609" s="4"/>
      <c r="D609" s="4"/>
      <c r="E609" s="810"/>
      <c r="F609" s="810"/>
      <c r="G609" s="810"/>
      <c r="H609" s="810"/>
      <c r="I609" s="810"/>
      <c r="J609" s="810"/>
      <c r="K609" s="810"/>
      <c r="L609" s="810"/>
      <c r="M609" s="810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  <c r="AF609" s="4"/>
      <c r="AG609" s="4"/>
      <c r="AH609" s="4"/>
      <c r="AI609" s="4"/>
      <c r="AJ609" s="4"/>
      <c r="AK609" s="4"/>
      <c r="AL609" s="4"/>
      <c r="AM609" s="4"/>
      <c r="AN609" s="4"/>
      <c r="AO609" s="4"/>
    </row>
    <row r="610" spans="1:41" ht="15.75" customHeight="1">
      <c r="A610" s="4"/>
      <c r="B610" s="4"/>
      <c r="C610" s="4"/>
      <c r="D610" s="4"/>
      <c r="E610" s="810"/>
      <c r="F610" s="810"/>
      <c r="G610" s="810"/>
      <c r="H610" s="810"/>
      <c r="I610" s="810"/>
      <c r="J610" s="810"/>
      <c r="K610" s="810"/>
      <c r="L610" s="810"/>
      <c r="M610" s="810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  <c r="AF610" s="4"/>
      <c r="AG610" s="4"/>
      <c r="AH610" s="4"/>
      <c r="AI610" s="4"/>
      <c r="AJ610" s="4"/>
      <c r="AK610" s="4"/>
      <c r="AL610" s="4"/>
      <c r="AM610" s="4"/>
      <c r="AN610" s="4"/>
      <c r="AO610" s="4"/>
    </row>
    <row r="611" spans="1:41" ht="15.75" customHeight="1">
      <c r="A611" s="4"/>
      <c r="B611" s="4"/>
      <c r="C611" s="4"/>
      <c r="D611" s="4"/>
      <c r="E611" s="810"/>
      <c r="F611" s="810"/>
      <c r="G611" s="810"/>
      <c r="H611" s="810"/>
      <c r="I611" s="810"/>
      <c r="J611" s="810"/>
      <c r="K611" s="810"/>
      <c r="L611" s="810"/>
      <c r="M611" s="810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  <c r="AF611" s="4"/>
      <c r="AG611" s="4"/>
      <c r="AH611" s="4"/>
      <c r="AI611" s="4"/>
      <c r="AJ611" s="4"/>
      <c r="AK611" s="4"/>
      <c r="AL611" s="4"/>
      <c r="AM611" s="4"/>
      <c r="AN611" s="4"/>
      <c r="AO611" s="4"/>
    </row>
    <row r="612" spans="1:41" ht="15.75" customHeight="1">
      <c r="A612" s="4"/>
      <c r="B612" s="4"/>
      <c r="C612" s="4"/>
      <c r="D612" s="4"/>
      <c r="E612" s="810"/>
      <c r="F612" s="810"/>
      <c r="G612" s="810"/>
      <c r="H612" s="810"/>
      <c r="I612" s="810"/>
      <c r="J612" s="810"/>
      <c r="K612" s="810"/>
      <c r="L612" s="810"/>
      <c r="M612" s="810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  <c r="AF612" s="4"/>
      <c r="AG612" s="4"/>
      <c r="AH612" s="4"/>
      <c r="AI612" s="4"/>
      <c r="AJ612" s="4"/>
      <c r="AK612" s="4"/>
      <c r="AL612" s="4"/>
      <c r="AM612" s="4"/>
      <c r="AN612" s="4"/>
      <c r="AO612" s="4"/>
    </row>
    <row r="613" spans="1:41" ht="15.75" customHeight="1">
      <c r="A613" s="4"/>
      <c r="B613" s="4"/>
      <c r="C613" s="4"/>
      <c r="D613" s="4"/>
      <c r="E613" s="810"/>
      <c r="F613" s="810"/>
      <c r="G613" s="810"/>
      <c r="H613" s="810"/>
      <c r="I613" s="810"/>
      <c r="J613" s="810"/>
      <c r="K613" s="810"/>
      <c r="L613" s="810"/>
      <c r="M613" s="810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  <c r="AF613" s="4"/>
      <c r="AG613" s="4"/>
      <c r="AH613" s="4"/>
      <c r="AI613" s="4"/>
      <c r="AJ613" s="4"/>
      <c r="AK613" s="4"/>
      <c r="AL613" s="4"/>
      <c r="AM613" s="4"/>
      <c r="AN613" s="4"/>
      <c r="AO613" s="4"/>
    </row>
    <row r="614" spans="1:41" ht="15.75" customHeight="1">
      <c r="A614" s="4"/>
      <c r="B614" s="4"/>
      <c r="C614" s="4"/>
      <c r="D614" s="4"/>
      <c r="E614" s="810"/>
      <c r="F614" s="810"/>
      <c r="G614" s="810"/>
      <c r="H614" s="810"/>
      <c r="I614" s="810"/>
      <c r="J614" s="810"/>
      <c r="K614" s="810"/>
      <c r="L614" s="810"/>
      <c r="M614" s="810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  <c r="AF614" s="4"/>
      <c r="AG614" s="4"/>
      <c r="AH614" s="4"/>
      <c r="AI614" s="4"/>
      <c r="AJ614" s="4"/>
      <c r="AK614" s="4"/>
      <c r="AL614" s="4"/>
      <c r="AM614" s="4"/>
      <c r="AN614" s="4"/>
      <c r="AO614" s="4"/>
    </row>
    <row r="615" spans="1:41" ht="15.75" customHeight="1">
      <c r="A615" s="4"/>
      <c r="B615" s="4"/>
      <c r="C615" s="4"/>
      <c r="D615" s="4"/>
      <c r="E615" s="810"/>
      <c r="F615" s="810"/>
      <c r="G615" s="810"/>
      <c r="H615" s="810"/>
      <c r="I615" s="810"/>
      <c r="J615" s="810"/>
      <c r="K615" s="810"/>
      <c r="L615" s="810"/>
      <c r="M615" s="810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  <c r="AF615" s="4"/>
      <c r="AG615" s="4"/>
      <c r="AH615" s="4"/>
      <c r="AI615" s="4"/>
      <c r="AJ615" s="4"/>
      <c r="AK615" s="4"/>
      <c r="AL615" s="4"/>
      <c r="AM615" s="4"/>
      <c r="AN615" s="4"/>
      <c r="AO615" s="4"/>
    </row>
    <row r="616" spans="1:41" ht="15.75" customHeight="1">
      <c r="A616" s="4"/>
      <c r="B616" s="4"/>
      <c r="C616" s="4"/>
      <c r="D616" s="4"/>
      <c r="E616" s="810"/>
      <c r="F616" s="810"/>
      <c r="G616" s="810"/>
      <c r="H616" s="810"/>
      <c r="I616" s="810"/>
      <c r="J616" s="810"/>
      <c r="K616" s="810"/>
      <c r="L616" s="810"/>
      <c r="M616" s="810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  <c r="AF616" s="4"/>
      <c r="AG616" s="4"/>
      <c r="AH616" s="4"/>
      <c r="AI616" s="4"/>
      <c r="AJ616" s="4"/>
      <c r="AK616" s="4"/>
      <c r="AL616" s="4"/>
      <c r="AM616" s="4"/>
      <c r="AN616" s="4"/>
      <c r="AO616" s="4"/>
    </row>
    <row r="617" spans="1:41" ht="15.75" customHeight="1">
      <c r="A617" s="4"/>
      <c r="B617" s="4"/>
      <c r="C617" s="4"/>
      <c r="D617" s="4"/>
      <c r="E617" s="810"/>
      <c r="F617" s="810"/>
      <c r="G617" s="810"/>
      <c r="H617" s="810"/>
      <c r="I617" s="810"/>
      <c r="J617" s="810"/>
      <c r="K617" s="810"/>
      <c r="L617" s="810"/>
      <c r="M617" s="810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  <c r="AF617" s="4"/>
      <c r="AG617" s="4"/>
      <c r="AH617" s="4"/>
      <c r="AI617" s="4"/>
      <c r="AJ617" s="4"/>
      <c r="AK617" s="4"/>
      <c r="AL617" s="4"/>
      <c r="AM617" s="4"/>
      <c r="AN617" s="4"/>
      <c r="AO617" s="4"/>
    </row>
    <row r="618" spans="1:41" ht="15.75" customHeight="1">
      <c r="A618" s="4"/>
      <c r="B618" s="4"/>
      <c r="C618" s="4"/>
      <c r="D618" s="4"/>
      <c r="E618" s="810"/>
      <c r="F618" s="810"/>
      <c r="G618" s="810"/>
      <c r="H618" s="810"/>
      <c r="I618" s="810"/>
      <c r="J618" s="810"/>
      <c r="K618" s="810"/>
      <c r="L618" s="810"/>
      <c r="M618" s="810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  <c r="AF618" s="4"/>
      <c r="AG618" s="4"/>
      <c r="AH618" s="4"/>
      <c r="AI618" s="4"/>
      <c r="AJ618" s="4"/>
      <c r="AK618" s="4"/>
      <c r="AL618" s="4"/>
      <c r="AM618" s="4"/>
      <c r="AN618" s="4"/>
      <c r="AO618" s="4"/>
    </row>
    <row r="619" spans="1:41" ht="15.75" customHeight="1">
      <c r="A619" s="4"/>
      <c r="B619" s="4"/>
      <c r="C619" s="4"/>
      <c r="D619" s="4"/>
      <c r="E619" s="810"/>
      <c r="F619" s="810"/>
      <c r="G619" s="810"/>
      <c r="H619" s="810"/>
      <c r="I619" s="810"/>
      <c r="J619" s="810"/>
      <c r="K619" s="810"/>
      <c r="L619" s="810"/>
      <c r="M619" s="810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  <c r="AF619" s="4"/>
      <c r="AG619" s="4"/>
      <c r="AH619" s="4"/>
      <c r="AI619" s="4"/>
      <c r="AJ619" s="4"/>
      <c r="AK619" s="4"/>
      <c r="AL619" s="4"/>
      <c r="AM619" s="4"/>
      <c r="AN619" s="4"/>
      <c r="AO619" s="4"/>
    </row>
    <row r="620" spans="1:41" ht="15.75" customHeight="1">
      <c r="A620" s="4"/>
      <c r="B620" s="4"/>
      <c r="C620" s="4"/>
      <c r="D620" s="4"/>
      <c r="E620" s="810"/>
      <c r="F620" s="810"/>
      <c r="G620" s="810"/>
      <c r="H620" s="810"/>
      <c r="I620" s="810"/>
      <c r="J620" s="810"/>
      <c r="K620" s="810"/>
      <c r="L620" s="810"/>
      <c r="M620" s="810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  <c r="AF620" s="4"/>
      <c r="AG620" s="4"/>
      <c r="AH620" s="4"/>
      <c r="AI620" s="4"/>
      <c r="AJ620" s="4"/>
      <c r="AK620" s="4"/>
      <c r="AL620" s="4"/>
      <c r="AM620" s="4"/>
      <c r="AN620" s="4"/>
      <c r="AO620" s="4"/>
    </row>
    <row r="621" spans="1:41" ht="15.75" customHeight="1">
      <c r="A621" s="4"/>
      <c r="B621" s="4"/>
      <c r="C621" s="4"/>
      <c r="D621" s="4"/>
      <c r="E621" s="810"/>
      <c r="F621" s="810"/>
      <c r="G621" s="810"/>
      <c r="H621" s="810"/>
      <c r="I621" s="810"/>
      <c r="J621" s="810"/>
      <c r="K621" s="810"/>
      <c r="L621" s="810"/>
      <c r="M621" s="810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  <c r="AF621" s="4"/>
      <c r="AG621" s="4"/>
      <c r="AH621" s="4"/>
      <c r="AI621" s="4"/>
      <c r="AJ621" s="4"/>
      <c r="AK621" s="4"/>
      <c r="AL621" s="4"/>
      <c r="AM621" s="4"/>
      <c r="AN621" s="4"/>
      <c r="AO621" s="4"/>
    </row>
    <row r="622" spans="1:41" ht="15.75" customHeight="1">
      <c r="A622" s="4"/>
      <c r="B622" s="4"/>
      <c r="C622" s="4"/>
      <c r="D622" s="4"/>
      <c r="E622" s="810"/>
      <c r="F622" s="810"/>
      <c r="G622" s="810"/>
      <c r="H622" s="810"/>
      <c r="I622" s="810"/>
      <c r="J622" s="810"/>
      <c r="K622" s="810"/>
      <c r="L622" s="810"/>
      <c r="M622" s="810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  <c r="AF622" s="4"/>
      <c r="AG622" s="4"/>
      <c r="AH622" s="4"/>
      <c r="AI622" s="4"/>
      <c r="AJ622" s="4"/>
      <c r="AK622" s="4"/>
      <c r="AL622" s="4"/>
      <c r="AM622" s="4"/>
      <c r="AN622" s="4"/>
      <c r="AO622" s="4"/>
    </row>
    <row r="623" spans="1:41" ht="15.75" customHeight="1">
      <c r="A623" s="4"/>
      <c r="B623" s="4"/>
      <c r="C623" s="4"/>
      <c r="D623" s="4"/>
      <c r="E623" s="810"/>
      <c r="F623" s="810"/>
      <c r="G623" s="810"/>
      <c r="H623" s="810"/>
      <c r="I623" s="810"/>
      <c r="J623" s="810"/>
      <c r="K623" s="810"/>
      <c r="L623" s="810"/>
      <c r="M623" s="810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  <c r="AF623" s="4"/>
      <c r="AG623" s="4"/>
      <c r="AH623" s="4"/>
      <c r="AI623" s="4"/>
      <c r="AJ623" s="4"/>
      <c r="AK623" s="4"/>
      <c r="AL623" s="4"/>
      <c r="AM623" s="4"/>
      <c r="AN623" s="4"/>
      <c r="AO623" s="4"/>
    </row>
    <row r="624" spans="1:41" ht="15.75" customHeight="1">
      <c r="A624" s="4"/>
      <c r="B624" s="4"/>
      <c r="C624" s="4"/>
      <c r="D624" s="4"/>
      <c r="E624" s="810"/>
      <c r="F624" s="810"/>
      <c r="G624" s="810"/>
      <c r="H624" s="810"/>
      <c r="I624" s="810"/>
      <c r="J624" s="810"/>
      <c r="K624" s="810"/>
      <c r="L624" s="810"/>
      <c r="M624" s="810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  <c r="AF624" s="4"/>
      <c r="AG624" s="4"/>
      <c r="AH624" s="4"/>
      <c r="AI624" s="4"/>
      <c r="AJ624" s="4"/>
      <c r="AK624" s="4"/>
      <c r="AL624" s="4"/>
      <c r="AM624" s="4"/>
      <c r="AN624" s="4"/>
      <c r="AO624" s="4"/>
    </row>
    <row r="625" spans="1:41" ht="15.75" customHeight="1">
      <c r="A625" s="4"/>
      <c r="B625" s="4"/>
      <c r="C625" s="4"/>
      <c r="D625" s="4"/>
      <c r="E625" s="810"/>
      <c r="F625" s="810"/>
      <c r="G625" s="810"/>
      <c r="H625" s="810"/>
      <c r="I625" s="810"/>
      <c r="J625" s="810"/>
      <c r="K625" s="810"/>
      <c r="L625" s="810"/>
      <c r="M625" s="810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  <c r="AF625" s="4"/>
      <c r="AG625" s="4"/>
      <c r="AH625" s="4"/>
      <c r="AI625" s="4"/>
      <c r="AJ625" s="4"/>
      <c r="AK625" s="4"/>
      <c r="AL625" s="4"/>
      <c r="AM625" s="4"/>
      <c r="AN625" s="4"/>
      <c r="AO625" s="4"/>
    </row>
    <row r="626" spans="1:41" ht="15.75" customHeight="1">
      <c r="A626" s="4"/>
      <c r="B626" s="4"/>
      <c r="C626" s="4"/>
      <c r="D626" s="4"/>
      <c r="E626" s="810"/>
      <c r="F626" s="810"/>
      <c r="G626" s="810"/>
      <c r="H626" s="810"/>
      <c r="I626" s="810"/>
      <c r="J626" s="810"/>
      <c r="K626" s="810"/>
      <c r="L626" s="810"/>
      <c r="M626" s="810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  <c r="AF626" s="4"/>
      <c r="AG626" s="4"/>
      <c r="AH626" s="4"/>
      <c r="AI626" s="4"/>
      <c r="AJ626" s="4"/>
      <c r="AK626" s="4"/>
      <c r="AL626" s="4"/>
      <c r="AM626" s="4"/>
      <c r="AN626" s="4"/>
      <c r="AO626" s="4"/>
    </row>
    <row r="627" spans="1:41" ht="15.75" customHeight="1">
      <c r="A627" s="4"/>
      <c r="B627" s="4"/>
      <c r="C627" s="4"/>
      <c r="D627" s="4"/>
      <c r="E627" s="810"/>
      <c r="F627" s="810"/>
      <c r="G627" s="810"/>
      <c r="H627" s="810"/>
      <c r="I627" s="810"/>
      <c r="J627" s="810"/>
      <c r="K627" s="810"/>
      <c r="L627" s="810"/>
      <c r="M627" s="810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  <c r="AF627" s="4"/>
      <c r="AG627" s="4"/>
      <c r="AH627" s="4"/>
      <c r="AI627" s="4"/>
      <c r="AJ627" s="4"/>
      <c r="AK627" s="4"/>
      <c r="AL627" s="4"/>
      <c r="AM627" s="4"/>
      <c r="AN627" s="4"/>
      <c r="AO627" s="4"/>
    </row>
    <row r="628" spans="1:41" ht="15.75" customHeight="1">
      <c r="A628" s="4"/>
      <c r="B628" s="4"/>
      <c r="C628" s="4"/>
      <c r="D628" s="4"/>
      <c r="E628" s="810"/>
      <c r="F628" s="810"/>
      <c r="G628" s="810"/>
      <c r="H628" s="810"/>
      <c r="I628" s="810"/>
      <c r="J628" s="810"/>
      <c r="K628" s="810"/>
      <c r="L628" s="810"/>
      <c r="M628" s="810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  <c r="AF628" s="4"/>
      <c r="AG628" s="4"/>
      <c r="AH628" s="4"/>
      <c r="AI628" s="4"/>
      <c r="AJ628" s="4"/>
      <c r="AK628" s="4"/>
      <c r="AL628" s="4"/>
      <c r="AM628" s="4"/>
      <c r="AN628" s="4"/>
      <c r="AO628" s="4"/>
    </row>
    <row r="629" spans="1:41" ht="15.75" customHeight="1">
      <c r="A629" s="4"/>
      <c r="B629" s="4"/>
      <c r="C629" s="4"/>
      <c r="D629" s="4"/>
      <c r="E629" s="810"/>
      <c r="F629" s="810"/>
      <c r="G629" s="810"/>
      <c r="H629" s="810"/>
      <c r="I629" s="810"/>
      <c r="J629" s="810"/>
      <c r="K629" s="810"/>
      <c r="L629" s="810"/>
      <c r="M629" s="810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  <c r="AF629" s="4"/>
      <c r="AG629" s="4"/>
      <c r="AH629" s="4"/>
      <c r="AI629" s="4"/>
      <c r="AJ629" s="4"/>
      <c r="AK629" s="4"/>
      <c r="AL629" s="4"/>
      <c r="AM629" s="4"/>
      <c r="AN629" s="4"/>
      <c r="AO629" s="4"/>
    </row>
    <row r="630" spans="1:41" ht="15.75" customHeight="1">
      <c r="A630" s="4"/>
      <c r="B630" s="4"/>
      <c r="C630" s="4"/>
      <c r="D630" s="4"/>
      <c r="E630" s="810"/>
      <c r="F630" s="810"/>
      <c r="G630" s="810"/>
      <c r="H630" s="810"/>
      <c r="I630" s="810"/>
      <c r="J630" s="810"/>
      <c r="K630" s="810"/>
      <c r="L630" s="810"/>
      <c r="M630" s="810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  <c r="AF630" s="4"/>
      <c r="AG630" s="4"/>
      <c r="AH630" s="4"/>
      <c r="AI630" s="4"/>
      <c r="AJ630" s="4"/>
      <c r="AK630" s="4"/>
      <c r="AL630" s="4"/>
      <c r="AM630" s="4"/>
      <c r="AN630" s="4"/>
      <c r="AO630" s="4"/>
    </row>
    <row r="631" spans="1:41" ht="15.75" customHeight="1">
      <c r="A631" s="4"/>
      <c r="B631" s="4"/>
      <c r="C631" s="4"/>
      <c r="D631" s="4"/>
      <c r="E631" s="810"/>
      <c r="F631" s="810"/>
      <c r="G631" s="810"/>
      <c r="H631" s="810"/>
      <c r="I631" s="810"/>
      <c r="J631" s="810"/>
      <c r="K631" s="810"/>
      <c r="L631" s="810"/>
      <c r="M631" s="810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  <c r="AF631" s="4"/>
      <c r="AG631" s="4"/>
      <c r="AH631" s="4"/>
      <c r="AI631" s="4"/>
      <c r="AJ631" s="4"/>
      <c r="AK631" s="4"/>
      <c r="AL631" s="4"/>
      <c r="AM631" s="4"/>
      <c r="AN631" s="4"/>
      <c r="AO631" s="4"/>
    </row>
    <row r="632" spans="1:41" ht="15.75" customHeight="1">
      <c r="A632" s="4"/>
      <c r="B632" s="4"/>
      <c r="C632" s="4"/>
      <c r="D632" s="4"/>
      <c r="E632" s="810"/>
      <c r="F632" s="810"/>
      <c r="G632" s="810"/>
      <c r="H632" s="810"/>
      <c r="I632" s="810"/>
      <c r="J632" s="810"/>
      <c r="K632" s="810"/>
      <c r="L632" s="810"/>
      <c r="M632" s="810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  <c r="AF632" s="4"/>
      <c r="AG632" s="4"/>
      <c r="AH632" s="4"/>
      <c r="AI632" s="4"/>
      <c r="AJ632" s="4"/>
      <c r="AK632" s="4"/>
      <c r="AL632" s="4"/>
      <c r="AM632" s="4"/>
      <c r="AN632" s="4"/>
      <c r="AO632" s="4"/>
    </row>
    <row r="633" spans="1:41" ht="15.75" customHeight="1">
      <c r="A633" s="4"/>
      <c r="B633" s="4"/>
      <c r="C633" s="4"/>
      <c r="D633" s="4"/>
      <c r="E633" s="810"/>
      <c r="F633" s="810"/>
      <c r="G633" s="810"/>
      <c r="H633" s="810"/>
      <c r="I633" s="810"/>
      <c r="J633" s="810"/>
      <c r="K633" s="810"/>
      <c r="L633" s="810"/>
      <c r="M633" s="810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  <c r="AF633" s="4"/>
      <c r="AG633" s="4"/>
      <c r="AH633" s="4"/>
      <c r="AI633" s="4"/>
      <c r="AJ633" s="4"/>
      <c r="AK633" s="4"/>
      <c r="AL633" s="4"/>
      <c r="AM633" s="4"/>
      <c r="AN633" s="4"/>
      <c r="AO633" s="4"/>
    </row>
    <row r="634" spans="1:41" ht="15.75" customHeight="1">
      <c r="A634" s="4"/>
      <c r="B634" s="4"/>
      <c r="C634" s="4"/>
      <c r="D634" s="4"/>
      <c r="E634" s="810"/>
      <c r="F634" s="810"/>
      <c r="G634" s="810"/>
      <c r="H634" s="810"/>
      <c r="I634" s="810"/>
      <c r="J634" s="810"/>
      <c r="K634" s="810"/>
      <c r="L634" s="810"/>
      <c r="M634" s="810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  <c r="AF634" s="4"/>
      <c r="AG634" s="4"/>
      <c r="AH634" s="4"/>
      <c r="AI634" s="4"/>
      <c r="AJ634" s="4"/>
      <c r="AK634" s="4"/>
      <c r="AL634" s="4"/>
      <c r="AM634" s="4"/>
      <c r="AN634" s="4"/>
      <c r="AO634" s="4"/>
    </row>
    <row r="635" spans="1:41" ht="15.75" customHeight="1">
      <c r="A635" s="4"/>
      <c r="B635" s="4"/>
      <c r="C635" s="4"/>
      <c r="D635" s="4"/>
      <c r="E635" s="810"/>
      <c r="F635" s="810"/>
      <c r="G635" s="810"/>
      <c r="H635" s="810"/>
      <c r="I635" s="810"/>
      <c r="J635" s="810"/>
      <c r="K635" s="810"/>
      <c r="L635" s="810"/>
      <c r="M635" s="810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  <c r="AF635" s="4"/>
      <c r="AG635" s="4"/>
      <c r="AH635" s="4"/>
      <c r="AI635" s="4"/>
      <c r="AJ635" s="4"/>
      <c r="AK635" s="4"/>
      <c r="AL635" s="4"/>
      <c r="AM635" s="4"/>
      <c r="AN635" s="4"/>
      <c r="AO635" s="4"/>
    </row>
    <row r="636" spans="1:41" ht="15.75" customHeight="1">
      <c r="A636" s="4"/>
      <c r="B636" s="4"/>
      <c r="C636" s="4"/>
      <c r="D636" s="4"/>
      <c r="E636" s="810"/>
      <c r="F636" s="810"/>
      <c r="G636" s="810"/>
      <c r="H636" s="810"/>
      <c r="I636" s="810"/>
      <c r="J636" s="810"/>
      <c r="K636" s="810"/>
      <c r="L636" s="810"/>
      <c r="M636" s="810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  <c r="AF636" s="4"/>
      <c r="AG636" s="4"/>
      <c r="AH636" s="4"/>
      <c r="AI636" s="4"/>
      <c r="AJ636" s="4"/>
      <c r="AK636" s="4"/>
      <c r="AL636" s="4"/>
      <c r="AM636" s="4"/>
      <c r="AN636" s="4"/>
      <c r="AO636" s="4"/>
    </row>
    <row r="637" spans="1:41" ht="15.75" customHeight="1">
      <c r="A637" s="4"/>
      <c r="B637" s="4"/>
      <c r="C637" s="4"/>
      <c r="D637" s="4"/>
      <c r="E637" s="810"/>
      <c r="F637" s="810"/>
      <c r="G637" s="810"/>
      <c r="H637" s="810"/>
      <c r="I637" s="810"/>
      <c r="J637" s="810"/>
      <c r="K637" s="810"/>
      <c r="L637" s="810"/>
      <c r="M637" s="810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  <c r="AF637" s="4"/>
      <c r="AG637" s="4"/>
      <c r="AH637" s="4"/>
      <c r="AI637" s="4"/>
      <c r="AJ637" s="4"/>
      <c r="AK637" s="4"/>
      <c r="AL637" s="4"/>
      <c r="AM637" s="4"/>
      <c r="AN637" s="4"/>
      <c r="AO637" s="4"/>
    </row>
    <row r="638" spans="1:41" ht="15.75" customHeight="1">
      <c r="A638" s="4"/>
      <c r="B638" s="4"/>
      <c r="C638" s="4"/>
      <c r="D638" s="4"/>
      <c r="E638" s="810"/>
      <c r="F638" s="810"/>
      <c r="G638" s="810"/>
      <c r="H638" s="810"/>
      <c r="I638" s="810"/>
      <c r="J638" s="810"/>
      <c r="K638" s="810"/>
      <c r="L638" s="810"/>
      <c r="M638" s="810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  <c r="AF638" s="4"/>
      <c r="AG638" s="4"/>
      <c r="AH638" s="4"/>
      <c r="AI638" s="4"/>
      <c r="AJ638" s="4"/>
      <c r="AK638" s="4"/>
      <c r="AL638" s="4"/>
      <c r="AM638" s="4"/>
      <c r="AN638" s="4"/>
      <c r="AO638" s="4"/>
    </row>
    <row r="639" spans="1:41" ht="15.75" customHeight="1">
      <c r="A639" s="4"/>
      <c r="B639" s="4"/>
      <c r="C639" s="4"/>
      <c r="D639" s="4"/>
      <c r="E639" s="810"/>
      <c r="F639" s="810"/>
      <c r="G639" s="810"/>
      <c r="H639" s="810"/>
      <c r="I639" s="810"/>
      <c r="J639" s="810"/>
      <c r="K639" s="810"/>
      <c r="L639" s="810"/>
      <c r="M639" s="810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  <c r="AF639" s="4"/>
      <c r="AG639" s="4"/>
      <c r="AH639" s="4"/>
      <c r="AI639" s="4"/>
      <c r="AJ639" s="4"/>
      <c r="AK639" s="4"/>
      <c r="AL639" s="4"/>
      <c r="AM639" s="4"/>
      <c r="AN639" s="4"/>
      <c r="AO639" s="4"/>
    </row>
    <row r="640" spans="1:41" ht="15.75" customHeight="1">
      <c r="A640" s="4"/>
      <c r="B640" s="4"/>
      <c r="C640" s="4"/>
      <c r="D640" s="4"/>
      <c r="E640" s="810"/>
      <c r="F640" s="810"/>
      <c r="G640" s="810"/>
      <c r="H640" s="810"/>
      <c r="I640" s="810"/>
      <c r="J640" s="810"/>
      <c r="K640" s="810"/>
      <c r="L640" s="810"/>
      <c r="M640" s="810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  <c r="AF640" s="4"/>
      <c r="AG640" s="4"/>
      <c r="AH640" s="4"/>
      <c r="AI640" s="4"/>
      <c r="AJ640" s="4"/>
      <c r="AK640" s="4"/>
      <c r="AL640" s="4"/>
      <c r="AM640" s="4"/>
      <c r="AN640" s="4"/>
      <c r="AO640" s="4"/>
    </row>
    <row r="641" spans="1:41" ht="15.75" customHeight="1">
      <c r="A641" s="4"/>
      <c r="B641" s="4"/>
      <c r="C641" s="4"/>
      <c r="D641" s="4"/>
      <c r="E641" s="810"/>
      <c r="F641" s="810"/>
      <c r="G641" s="810"/>
      <c r="H641" s="810"/>
      <c r="I641" s="810"/>
      <c r="J641" s="810"/>
      <c r="K641" s="810"/>
      <c r="L641" s="810"/>
      <c r="M641" s="810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  <c r="AF641" s="4"/>
      <c r="AG641" s="4"/>
      <c r="AH641" s="4"/>
      <c r="AI641" s="4"/>
      <c r="AJ641" s="4"/>
      <c r="AK641" s="4"/>
      <c r="AL641" s="4"/>
      <c r="AM641" s="4"/>
      <c r="AN641" s="4"/>
      <c r="AO641" s="4"/>
    </row>
    <row r="642" spans="1:41" ht="15.75" customHeight="1">
      <c r="A642" s="4"/>
      <c r="B642" s="4"/>
      <c r="C642" s="4"/>
      <c r="D642" s="4"/>
      <c r="E642" s="810"/>
      <c r="F642" s="810"/>
      <c r="G642" s="810"/>
      <c r="H642" s="810"/>
      <c r="I642" s="810"/>
      <c r="J642" s="810"/>
      <c r="K642" s="810"/>
      <c r="L642" s="810"/>
      <c r="M642" s="810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  <c r="AF642" s="4"/>
      <c r="AG642" s="4"/>
      <c r="AH642" s="4"/>
      <c r="AI642" s="4"/>
      <c r="AJ642" s="4"/>
      <c r="AK642" s="4"/>
      <c r="AL642" s="4"/>
      <c r="AM642" s="4"/>
      <c r="AN642" s="4"/>
      <c r="AO642" s="4"/>
    </row>
    <row r="643" spans="1:41" ht="15.75" customHeight="1">
      <c r="A643" s="4"/>
      <c r="B643" s="4"/>
      <c r="C643" s="4"/>
      <c r="D643" s="4"/>
      <c r="E643" s="810"/>
      <c r="F643" s="810"/>
      <c r="G643" s="810"/>
      <c r="H643" s="810"/>
      <c r="I643" s="810"/>
      <c r="J643" s="810"/>
      <c r="K643" s="810"/>
      <c r="L643" s="810"/>
      <c r="M643" s="810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  <c r="AF643" s="4"/>
      <c r="AG643" s="4"/>
      <c r="AH643" s="4"/>
      <c r="AI643" s="4"/>
      <c r="AJ643" s="4"/>
      <c r="AK643" s="4"/>
      <c r="AL643" s="4"/>
      <c r="AM643" s="4"/>
      <c r="AN643" s="4"/>
      <c r="AO643" s="4"/>
    </row>
    <row r="644" spans="1:41" ht="15.75" customHeight="1">
      <c r="A644" s="4"/>
      <c r="B644" s="4"/>
      <c r="C644" s="4"/>
      <c r="D644" s="4"/>
      <c r="E644" s="810"/>
      <c r="F644" s="810"/>
      <c r="G644" s="810"/>
      <c r="H644" s="810"/>
      <c r="I644" s="810"/>
      <c r="J644" s="810"/>
      <c r="K644" s="810"/>
      <c r="L644" s="810"/>
      <c r="M644" s="810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  <c r="AF644" s="4"/>
      <c r="AG644" s="4"/>
      <c r="AH644" s="4"/>
      <c r="AI644" s="4"/>
      <c r="AJ644" s="4"/>
      <c r="AK644" s="4"/>
      <c r="AL644" s="4"/>
      <c r="AM644" s="4"/>
      <c r="AN644" s="4"/>
      <c r="AO644" s="4"/>
    </row>
    <row r="645" spans="1:41" ht="15.75" customHeight="1">
      <c r="A645" s="4"/>
      <c r="B645" s="4"/>
      <c r="C645" s="4"/>
      <c r="D645" s="4"/>
      <c r="E645" s="810"/>
      <c r="F645" s="810"/>
      <c r="G645" s="810"/>
      <c r="H645" s="810"/>
      <c r="I645" s="810"/>
      <c r="J645" s="810"/>
      <c r="K645" s="810"/>
      <c r="L645" s="810"/>
      <c r="M645" s="810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  <c r="AF645" s="4"/>
      <c r="AG645" s="4"/>
      <c r="AH645" s="4"/>
      <c r="AI645" s="4"/>
      <c r="AJ645" s="4"/>
      <c r="AK645" s="4"/>
      <c r="AL645" s="4"/>
      <c r="AM645" s="4"/>
      <c r="AN645" s="4"/>
      <c r="AO645" s="4"/>
    </row>
    <row r="646" spans="1:41" ht="15.75" customHeight="1">
      <c r="A646" s="4"/>
      <c r="B646" s="4"/>
      <c r="C646" s="4"/>
      <c r="D646" s="4"/>
      <c r="E646" s="810"/>
      <c r="F646" s="810"/>
      <c r="G646" s="810"/>
      <c r="H646" s="810"/>
      <c r="I646" s="810"/>
      <c r="J646" s="810"/>
      <c r="K646" s="810"/>
      <c r="L646" s="810"/>
      <c r="M646" s="810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  <c r="AF646" s="4"/>
      <c r="AG646" s="4"/>
      <c r="AH646" s="4"/>
      <c r="AI646" s="4"/>
      <c r="AJ646" s="4"/>
      <c r="AK646" s="4"/>
      <c r="AL646" s="4"/>
      <c r="AM646" s="4"/>
      <c r="AN646" s="4"/>
      <c r="AO646" s="4"/>
    </row>
    <row r="647" spans="1:41" ht="15.75" customHeight="1">
      <c r="A647" s="4"/>
      <c r="B647" s="4"/>
      <c r="C647" s="4"/>
      <c r="D647" s="4"/>
      <c r="E647" s="810"/>
      <c r="F647" s="810"/>
      <c r="G647" s="810"/>
      <c r="H647" s="810"/>
      <c r="I647" s="810"/>
      <c r="J647" s="810"/>
      <c r="K647" s="810"/>
      <c r="L647" s="810"/>
      <c r="M647" s="810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  <c r="AF647" s="4"/>
      <c r="AG647" s="4"/>
      <c r="AH647" s="4"/>
      <c r="AI647" s="4"/>
      <c r="AJ647" s="4"/>
      <c r="AK647" s="4"/>
      <c r="AL647" s="4"/>
      <c r="AM647" s="4"/>
      <c r="AN647" s="4"/>
      <c r="AO647" s="4"/>
    </row>
    <row r="648" spans="1:41" ht="15.75" customHeight="1">
      <c r="A648" s="4"/>
      <c r="B648" s="4"/>
      <c r="C648" s="4"/>
      <c r="D648" s="4"/>
      <c r="E648" s="810"/>
      <c r="F648" s="810"/>
      <c r="G648" s="810"/>
      <c r="H648" s="810"/>
      <c r="I648" s="810"/>
      <c r="J648" s="810"/>
      <c r="K648" s="810"/>
      <c r="L648" s="810"/>
      <c r="M648" s="810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  <c r="AF648" s="4"/>
      <c r="AG648" s="4"/>
      <c r="AH648" s="4"/>
      <c r="AI648" s="4"/>
      <c r="AJ648" s="4"/>
      <c r="AK648" s="4"/>
      <c r="AL648" s="4"/>
      <c r="AM648" s="4"/>
      <c r="AN648" s="4"/>
      <c r="AO648" s="4"/>
    </row>
    <row r="649" spans="1:41" ht="15.75" customHeight="1">
      <c r="A649" s="4"/>
      <c r="B649" s="4"/>
      <c r="C649" s="4"/>
      <c r="D649" s="4"/>
      <c r="E649" s="810"/>
      <c r="F649" s="810"/>
      <c r="G649" s="810"/>
      <c r="H649" s="810"/>
      <c r="I649" s="810"/>
      <c r="J649" s="810"/>
      <c r="K649" s="810"/>
      <c r="L649" s="810"/>
      <c r="M649" s="810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  <c r="AF649" s="4"/>
      <c r="AG649" s="4"/>
      <c r="AH649" s="4"/>
      <c r="AI649" s="4"/>
      <c r="AJ649" s="4"/>
      <c r="AK649" s="4"/>
      <c r="AL649" s="4"/>
      <c r="AM649" s="4"/>
      <c r="AN649" s="4"/>
      <c r="AO649" s="4"/>
    </row>
    <row r="650" spans="1:41" ht="15.75" customHeight="1">
      <c r="A650" s="4"/>
      <c r="B650" s="4"/>
      <c r="C650" s="4"/>
      <c r="D650" s="4"/>
      <c r="E650" s="810"/>
      <c r="F650" s="810"/>
      <c r="G650" s="810"/>
      <c r="H650" s="810"/>
      <c r="I650" s="810"/>
      <c r="J650" s="810"/>
      <c r="K650" s="810"/>
      <c r="L650" s="810"/>
      <c r="M650" s="810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  <c r="AF650" s="4"/>
      <c r="AG650" s="4"/>
      <c r="AH650" s="4"/>
      <c r="AI650" s="4"/>
      <c r="AJ650" s="4"/>
      <c r="AK650" s="4"/>
      <c r="AL650" s="4"/>
      <c r="AM650" s="4"/>
      <c r="AN650" s="4"/>
      <c r="AO650" s="4"/>
    </row>
    <row r="651" spans="1:41" ht="15.75" customHeight="1">
      <c r="A651" s="4"/>
      <c r="B651" s="4"/>
      <c r="C651" s="4"/>
      <c r="D651" s="4"/>
      <c r="E651" s="810"/>
      <c r="F651" s="810"/>
      <c r="G651" s="810"/>
      <c r="H651" s="810"/>
      <c r="I651" s="810"/>
      <c r="J651" s="810"/>
      <c r="K651" s="810"/>
      <c r="L651" s="810"/>
      <c r="M651" s="810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  <c r="AF651" s="4"/>
      <c r="AG651" s="4"/>
      <c r="AH651" s="4"/>
      <c r="AI651" s="4"/>
      <c r="AJ651" s="4"/>
      <c r="AK651" s="4"/>
      <c r="AL651" s="4"/>
      <c r="AM651" s="4"/>
      <c r="AN651" s="4"/>
      <c r="AO651" s="4"/>
    </row>
    <row r="652" spans="1:41" ht="15.75" customHeight="1">
      <c r="A652" s="4"/>
      <c r="B652" s="4"/>
      <c r="C652" s="4"/>
      <c r="D652" s="4"/>
      <c r="E652" s="810"/>
      <c r="F652" s="810"/>
      <c r="G652" s="810"/>
      <c r="H652" s="810"/>
      <c r="I652" s="810"/>
      <c r="J652" s="810"/>
      <c r="K652" s="810"/>
      <c r="L652" s="810"/>
      <c r="M652" s="810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  <c r="AF652" s="4"/>
      <c r="AG652" s="4"/>
      <c r="AH652" s="4"/>
      <c r="AI652" s="4"/>
      <c r="AJ652" s="4"/>
      <c r="AK652" s="4"/>
      <c r="AL652" s="4"/>
      <c r="AM652" s="4"/>
      <c r="AN652" s="4"/>
      <c r="AO652" s="4"/>
    </row>
    <row r="653" spans="1:41" ht="15.75" customHeight="1">
      <c r="A653" s="4"/>
      <c r="B653" s="4"/>
      <c r="C653" s="4"/>
      <c r="D653" s="4"/>
      <c r="E653" s="810"/>
      <c r="F653" s="810"/>
      <c r="G653" s="810"/>
      <c r="H653" s="810"/>
      <c r="I653" s="810"/>
      <c r="J653" s="810"/>
      <c r="K653" s="810"/>
      <c r="L653" s="810"/>
      <c r="M653" s="810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  <c r="AF653" s="4"/>
      <c r="AG653" s="4"/>
      <c r="AH653" s="4"/>
      <c r="AI653" s="4"/>
      <c r="AJ653" s="4"/>
      <c r="AK653" s="4"/>
      <c r="AL653" s="4"/>
      <c r="AM653" s="4"/>
      <c r="AN653" s="4"/>
      <c r="AO653" s="4"/>
    </row>
    <row r="654" spans="1:41" ht="15.75" customHeight="1">
      <c r="A654" s="4"/>
      <c r="B654" s="4"/>
      <c r="C654" s="4"/>
      <c r="D654" s="4"/>
      <c r="E654" s="810"/>
      <c r="F654" s="810"/>
      <c r="G654" s="810"/>
      <c r="H654" s="810"/>
      <c r="I654" s="810"/>
      <c r="J654" s="810"/>
      <c r="K654" s="810"/>
      <c r="L654" s="810"/>
      <c r="M654" s="810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  <c r="AF654" s="4"/>
      <c r="AG654" s="4"/>
      <c r="AH654" s="4"/>
      <c r="AI654" s="4"/>
      <c r="AJ654" s="4"/>
      <c r="AK654" s="4"/>
      <c r="AL654" s="4"/>
      <c r="AM654" s="4"/>
      <c r="AN654" s="4"/>
      <c r="AO654" s="4"/>
    </row>
    <row r="655" spans="1:41" ht="15.75" customHeight="1">
      <c r="A655" s="4"/>
      <c r="B655" s="4"/>
      <c r="C655" s="4"/>
      <c r="D655" s="4"/>
      <c r="E655" s="810"/>
      <c r="F655" s="810"/>
      <c r="G655" s="810"/>
      <c r="H655" s="810"/>
      <c r="I655" s="810"/>
      <c r="J655" s="810"/>
      <c r="K655" s="810"/>
      <c r="L655" s="810"/>
      <c r="M655" s="810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  <c r="AF655" s="4"/>
      <c r="AG655" s="4"/>
      <c r="AH655" s="4"/>
      <c r="AI655" s="4"/>
      <c r="AJ655" s="4"/>
      <c r="AK655" s="4"/>
      <c r="AL655" s="4"/>
      <c r="AM655" s="4"/>
      <c r="AN655" s="4"/>
      <c r="AO655" s="4"/>
    </row>
    <row r="656" spans="1:41" ht="15.75" customHeight="1">
      <c r="A656" s="4"/>
      <c r="B656" s="4"/>
      <c r="C656" s="4"/>
      <c r="D656" s="4"/>
      <c r="E656" s="810"/>
      <c r="F656" s="810"/>
      <c r="G656" s="810"/>
      <c r="H656" s="810"/>
      <c r="I656" s="810"/>
      <c r="J656" s="810"/>
      <c r="K656" s="810"/>
      <c r="L656" s="810"/>
      <c r="M656" s="810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  <c r="AF656" s="4"/>
      <c r="AG656" s="4"/>
      <c r="AH656" s="4"/>
      <c r="AI656" s="4"/>
      <c r="AJ656" s="4"/>
      <c r="AK656" s="4"/>
      <c r="AL656" s="4"/>
      <c r="AM656" s="4"/>
      <c r="AN656" s="4"/>
      <c r="AO656" s="4"/>
    </row>
    <row r="657" spans="1:41" ht="15.75" customHeight="1">
      <c r="A657" s="4"/>
      <c r="B657" s="4"/>
      <c r="C657" s="4"/>
      <c r="D657" s="4"/>
      <c r="E657" s="810"/>
      <c r="F657" s="810"/>
      <c r="G657" s="810"/>
      <c r="H657" s="810"/>
      <c r="I657" s="810"/>
      <c r="J657" s="810"/>
      <c r="K657" s="810"/>
      <c r="L657" s="810"/>
      <c r="M657" s="810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  <c r="AF657" s="4"/>
      <c r="AG657" s="4"/>
      <c r="AH657" s="4"/>
      <c r="AI657" s="4"/>
      <c r="AJ657" s="4"/>
      <c r="AK657" s="4"/>
      <c r="AL657" s="4"/>
      <c r="AM657" s="4"/>
      <c r="AN657" s="4"/>
      <c r="AO657" s="4"/>
    </row>
    <row r="658" spans="1:41" ht="15.75" customHeight="1">
      <c r="A658" s="4"/>
      <c r="B658" s="4"/>
      <c r="C658" s="4"/>
      <c r="D658" s="4"/>
      <c r="E658" s="810"/>
      <c r="F658" s="810"/>
      <c r="G658" s="810"/>
      <c r="H658" s="810"/>
      <c r="I658" s="810"/>
      <c r="J658" s="810"/>
      <c r="K658" s="810"/>
      <c r="L658" s="810"/>
      <c r="M658" s="810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  <c r="AF658" s="4"/>
      <c r="AG658" s="4"/>
      <c r="AH658" s="4"/>
      <c r="AI658" s="4"/>
      <c r="AJ658" s="4"/>
      <c r="AK658" s="4"/>
      <c r="AL658" s="4"/>
      <c r="AM658" s="4"/>
      <c r="AN658" s="4"/>
      <c r="AO658" s="4"/>
    </row>
    <row r="659" spans="1:41" ht="15.75" customHeight="1">
      <c r="A659" s="4"/>
      <c r="B659" s="4"/>
      <c r="C659" s="4"/>
      <c r="D659" s="4"/>
      <c r="E659" s="810"/>
      <c r="F659" s="810"/>
      <c r="G659" s="810"/>
      <c r="H659" s="810"/>
      <c r="I659" s="810"/>
      <c r="J659" s="810"/>
      <c r="K659" s="810"/>
      <c r="L659" s="810"/>
      <c r="M659" s="810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  <c r="AF659" s="4"/>
      <c r="AG659" s="4"/>
      <c r="AH659" s="4"/>
      <c r="AI659" s="4"/>
      <c r="AJ659" s="4"/>
      <c r="AK659" s="4"/>
      <c r="AL659" s="4"/>
      <c r="AM659" s="4"/>
      <c r="AN659" s="4"/>
      <c r="AO659" s="4"/>
    </row>
    <row r="660" spans="1:41" ht="15.75" customHeight="1">
      <c r="A660" s="4"/>
      <c r="B660" s="4"/>
      <c r="C660" s="4"/>
      <c r="D660" s="4"/>
      <c r="E660" s="810"/>
      <c r="F660" s="810"/>
      <c r="G660" s="810"/>
      <c r="H660" s="810"/>
      <c r="I660" s="810"/>
      <c r="J660" s="810"/>
      <c r="K660" s="810"/>
      <c r="L660" s="810"/>
      <c r="M660" s="810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  <c r="AF660" s="4"/>
      <c r="AG660" s="4"/>
      <c r="AH660" s="4"/>
      <c r="AI660" s="4"/>
      <c r="AJ660" s="4"/>
      <c r="AK660" s="4"/>
      <c r="AL660" s="4"/>
      <c r="AM660" s="4"/>
      <c r="AN660" s="4"/>
      <c r="AO660" s="4"/>
    </row>
    <row r="661" spans="1:41" ht="15.75" customHeight="1">
      <c r="A661" s="4"/>
      <c r="B661" s="4"/>
      <c r="C661" s="4"/>
      <c r="D661" s="4"/>
      <c r="E661" s="810"/>
      <c r="F661" s="810"/>
      <c r="G661" s="810"/>
      <c r="H661" s="810"/>
      <c r="I661" s="810"/>
      <c r="J661" s="810"/>
      <c r="K661" s="810"/>
      <c r="L661" s="810"/>
      <c r="M661" s="810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  <c r="AF661" s="4"/>
      <c r="AG661" s="4"/>
      <c r="AH661" s="4"/>
      <c r="AI661" s="4"/>
      <c r="AJ661" s="4"/>
      <c r="AK661" s="4"/>
      <c r="AL661" s="4"/>
      <c r="AM661" s="4"/>
      <c r="AN661" s="4"/>
      <c r="AO661" s="4"/>
    </row>
    <row r="662" spans="1:41" ht="15.75" customHeight="1">
      <c r="A662" s="4"/>
      <c r="B662" s="4"/>
      <c r="C662" s="4"/>
      <c r="D662" s="4"/>
      <c r="E662" s="810"/>
      <c r="F662" s="810"/>
      <c r="G662" s="810"/>
      <c r="H662" s="810"/>
      <c r="I662" s="810"/>
      <c r="J662" s="810"/>
      <c r="K662" s="810"/>
      <c r="L662" s="810"/>
      <c r="M662" s="810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  <c r="AF662" s="4"/>
      <c r="AG662" s="4"/>
      <c r="AH662" s="4"/>
      <c r="AI662" s="4"/>
      <c r="AJ662" s="4"/>
      <c r="AK662" s="4"/>
      <c r="AL662" s="4"/>
      <c r="AM662" s="4"/>
      <c r="AN662" s="4"/>
      <c r="AO662" s="4"/>
    </row>
    <row r="663" spans="1:41" ht="15.75" customHeight="1">
      <c r="A663" s="4"/>
      <c r="B663" s="4"/>
      <c r="C663" s="4"/>
      <c r="D663" s="4"/>
      <c r="E663" s="810"/>
      <c r="F663" s="810"/>
      <c r="G663" s="810"/>
      <c r="H663" s="810"/>
      <c r="I663" s="810"/>
      <c r="J663" s="810"/>
      <c r="K663" s="810"/>
      <c r="L663" s="810"/>
      <c r="M663" s="810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  <c r="AF663" s="4"/>
      <c r="AG663" s="4"/>
      <c r="AH663" s="4"/>
      <c r="AI663" s="4"/>
      <c r="AJ663" s="4"/>
      <c r="AK663" s="4"/>
      <c r="AL663" s="4"/>
      <c r="AM663" s="4"/>
      <c r="AN663" s="4"/>
      <c r="AO663" s="4"/>
    </row>
    <row r="664" spans="1:41" ht="15.75" customHeight="1">
      <c r="A664" s="4"/>
      <c r="B664" s="4"/>
      <c r="C664" s="4"/>
      <c r="D664" s="4"/>
      <c r="E664" s="810"/>
      <c r="F664" s="810"/>
      <c r="G664" s="810"/>
      <c r="H664" s="810"/>
      <c r="I664" s="810"/>
      <c r="J664" s="810"/>
      <c r="K664" s="810"/>
      <c r="L664" s="810"/>
      <c r="M664" s="810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  <c r="AF664" s="4"/>
      <c r="AG664" s="4"/>
      <c r="AH664" s="4"/>
      <c r="AI664" s="4"/>
      <c r="AJ664" s="4"/>
      <c r="AK664" s="4"/>
      <c r="AL664" s="4"/>
      <c r="AM664" s="4"/>
      <c r="AN664" s="4"/>
      <c r="AO664" s="4"/>
    </row>
    <row r="665" spans="1:41" ht="15.75" customHeight="1">
      <c r="A665" s="4"/>
      <c r="B665" s="4"/>
      <c r="C665" s="4"/>
      <c r="D665" s="4"/>
      <c r="E665" s="810"/>
      <c r="F665" s="810"/>
      <c r="G665" s="810"/>
      <c r="H665" s="810"/>
      <c r="I665" s="810"/>
      <c r="J665" s="810"/>
      <c r="K665" s="810"/>
      <c r="L665" s="810"/>
      <c r="M665" s="810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  <c r="AF665" s="4"/>
      <c r="AG665" s="4"/>
      <c r="AH665" s="4"/>
      <c r="AI665" s="4"/>
      <c r="AJ665" s="4"/>
      <c r="AK665" s="4"/>
      <c r="AL665" s="4"/>
      <c r="AM665" s="4"/>
      <c r="AN665" s="4"/>
      <c r="AO665" s="4"/>
    </row>
    <row r="666" spans="1:41" ht="15.75" customHeight="1">
      <c r="A666" s="4"/>
      <c r="B666" s="4"/>
      <c r="C666" s="4"/>
      <c r="D666" s="4"/>
      <c r="E666" s="810"/>
      <c r="F666" s="810"/>
      <c r="G666" s="810"/>
      <c r="H666" s="810"/>
      <c r="I666" s="810"/>
      <c r="J666" s="810"/>
      <c r="K666" s="810"/>
      <c r="L666" s="810"/>
      <c r="M666" s="810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  <c r="AF666" s="4"/>
      <c r="AG666" s="4"/>
      <c r="AH666" s="4"/>
      <c r="AI666" s="4"/>
      <c r="AJ666" s="4"/>
      <c r="AK666" s="4"/>
      <c r="AL666" s="4"/>
      <c r="AM666" s="4"/>
      <c r="AN666" s="4"/>
      <c r="AO666" s="4"/>
    </row>
    <row r="667" spans="1:41" ht="15.75" customHeight="1">
      <c r="A667" s="4"/>
      <c r="B667" s="4"/>
      <c r="C667" s="4"/>
      <c r="D667" s="4"/>
      <c r="E667" s="810"/>
      <c r="F667" s="810"/>
      <c r="G667" s="810"/>
      <c r="H667" s="810"/>
      <c r="I667" s="810"/>
      <c r="J667" s="810"/>
      <c r="K667" s="810"/>
      <c r="L667" s="810"/>
      <c r="M667" s="810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  <c r="AD667" s="4"/>
      <c r="AE667" s="4"/>
      <c r="AF667" s="4"/>
      <c r="AG667" s="4"/>
      <c r="AH667" s="4"/>
      <c r="AI667" s="4"/>
      <c r="AJ667" s="4"/>
      <c r="AK667" s="4"/>
      <c r="AL667" s="4"/>
      <c r="AM667" s="4"/>
      <c r="AN667" s="4"/>
      <c r="AO667" s="4"/>
    </row>
    <row r="668" spans="1:41" ht="15.75" customHeight="1">
      <c r="A668" s="4"/>
      <c r="B668" s="4"/>
      <c r="C668" s="4"/>
      <c r="D668" s="4"/>
      <c r="E668" s="810"/>
      <c r="F668" s="810"/>
      <c r="G668" s="810"/>
      <c r="H668" s="810"/>
      <c r="I668" s="810"/>
      <c r="J668" s="810"/>
      <c r="K668" s="810"/>
      <c r="L668" s="810"/>
      <c r="M668" s="810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  <c r="AF668" s="4"/>
      <c r="AG668" s="4"/>
      <c r="AH668" s="4"/>
      <c r="AI668" s="4"/>
      <c r="AJ668" s="4"/>
      <c r="AK668" s="4"/>
      <c r="AL668" s="4"/>
      <c r="AM668" s="4"/>
      <c r="AN668" s="4"/>
      <c r="AO668" s="4"/>
    </row>
    <row r="669" spans="1:41" ht="15.75" customHeight="1">
      <c r="A669" s="4"/>
      <c r="B669" s="4"/>
      <c r="C669" s="4"/>
      <c r="D669" s="4"/>
      <c r="E669" s="810"/>
      <c r="F669" s="810"/>
      <c r="G669" s="810"/>
      <c r="H669" s="810"/>
      <c r="I669" s="810"/>
      <c r="J669" s="810"/>
      <c r="K669" s="810"/>
      <c r="L669" s="810"/>
      <c r="M669" s="810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  <c r="AD669" s="4"/>
      <c r="AE669" s="4"/>
      <c r="AF669" s="4"/>
      <c r="AG669" s="4"/>
      <c r="AH669" s="4"/>
      <c r="AI669" s="4"/>
      <c r="AJ669" s="4"/>
      <c r="AK669" s="4"/>
      <c r="AL669" s="4"/>
      <c r="AM669" s="4"/>
      <c r="AN669" s="4"/>
      <c r="AO669" s="4"/>
    </row>
    <row r="670" spans="1:41" ht="15.75" customHeight="1">
      <c r="A670" s="4"/>
      <c r="B670" s="4"/>
      <c r="C670" s="4"/>
      <c r="D670" s="4"/>
      <c r="E670" s="810"/>
      <c r="F670" s="810"/>
      <c r="G670" s="810"/>
      <c r="H670" s="810"/>
      <c r="I670" s="810"/>
      <c r="J670" s="810"/>
      <c r="K670" s="810"/>
      <c r="L670" s="810"/>
      <c r="M670" s="810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  <c r="AD670" s="4"/>
      <c r="AE670" s="4"/>
      <c r="AF670" s="4"/>
      <c r="AG670" s="4"/>
      <c r="AH670" s="4"/>
      <c r="AI670" s="4"/>
      <c r="AJ670" s="4"/>
      <c r="AK670" s="4"/>
      <c r="AL670" s="4"/>
      <c r="AM670" s="4"/>
      <c r="AN670" s="4"/>
      <c r="AO670" s="4"/>
    </row>
    <row r="671" spans="1:41" ht="15.75" customHeight="1">
      <c r="A671" s="4"/>
      <c r="B671" s="4"/>
      <c r="C671" s="4"/>
      <c r="D671" s="4"/>
      <c r="E671" s="810"/>
      <c r="F671" s="810"/>
      <c r="G671" s="810"/>
      <c r="H671" s="810"/>
      <c r="I671" s="810"/>
      <c r="J671" s="810"/>
      <c r="K671" s="810"/>
      <c r="L671" s="810"/>
      <c r="M671" s="810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  <c r="AF671" s="4"/>
      <c r="AG671" s="4"/>
      <c r="AH671" s="4"/>
      <c r="AI671" s="4"/>
      <c r="AJ671" s="4"/>
      <c r="AK671" s="4"/>
      <c r="AL671" s="4"/>
      <c r="AM671" s="4"/>
      <c r="AN671" s="4"/>
      <c r="AO671" s="4"/>
    </row>
    <row r="672" spans="1:41" ht="15.75" customHeight="1">
      <c r="A672" s="4"/>
      <c r="B672" s="4"/>
      <c r="C672" s="4"/>
      <c r="D672" s="4"/>
      <c r="E672" s="810"/>
      <c r="F672" s="810"/>
      <c r="G672" s="810"/>
      <c r="H672" s="810"/>
      <c r="I672" s="810"/>
      <c r="J672" s="810"/>
      <c r="K672" s="810"/>
      <c r="L672" s="810"/>
      <c r="M672" s="810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  <c r="AF672" s="4"/>
      <c r="AG672" s="4"/>
      <c r="AH672" s="4"/>
      <c r="AI672" s="4"/>
      <c r="AJ672" s="4"/>
      <c r="AK672" s="4"/>
      <c r="AL672" s="4"/>
      <c r="AM672" s="4"/>
      <c r="AN672" s="4"/>
      <c r="AO672" s="4"/>
    </row>
    <row r="673" spans="1:41" ht="15.75" customHeight="1">
      <c r="A673" s="4"/>
      <c r="B673" s="4"/>
      <c r="C673" s="4"/>
      <c r="D673" s="4"/>
      <c r="E673" s="810"/>
      <c r="F673" s="810"/>
      <c r="G673" s="810"/>
      <c r="H673" s="810"/>
      <c r="I673" s="810"/>
      <c r="J673" s="810"/>
      <c r="K673" s="810"/>
      <c r="L673" s="810"/>
      <c r="M673" s="810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  <c r="AF673" s="4"/>
      <c r="AG673" s="4"/>
      <c r="AH673" s="4"/>
      <c r="AI673" s="4"/>
      <c r="AJ673" s="4"/>
      <c r="AK673" s="4"/>
      <c r="AL673" s="4"/>
      <c r="AM673" s="4"/>
      <c r="AN673" s="4"/>
      <c r="AO673" s="4"/>
    </row>
    <row r="674" spans="1:41" ht="15.75" customHeight="1">
      <c r="A674" s="4"/>
      <c r="B674" s="4"/>
      <c r="C674" s="4"/>
      <c r="D674" s="4"/>
      <c r="E674" s="810"/>
      <c r="F674" s="810"/>
      <c r="G674" s="810"/>
      <c r="H674" s="810"/>
      <c r="I674" s="810"/>
      <c r="J674" s="810"/>
      <c r="K674" s="810"/>
      <c r="L674" s="810"/>
      <c r="M674" s="810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  <c r="AF674" s="4"/>
      <c r="AG674" s="4"/>
      <c r="AH674" s="4"/>
      <c r="AI674" s="4"/>
      <c r="AJ674" s="4"/>
      <c r="AK674" s="4"/>
      <c r="AL674" s="4"/>
      <c r="AM674" s="4"/>
      <c r="AN674" s="4"/>
      <c r="AO674" s="4"/>
    </row>
    <row r="675" spans="1:41" ht="15.75" customHeight="1">
      <c r="A675" s="4"/>
      <c r="B675" s="4"/>
      <c r="C675" s="4"/>
      <c r="D675" s="4"/>
      <c r="E675" s="810"/>
      <c r="F675" s="810"/>
      <c r="G675" s="810"/>
      <c r="H675" s="810"/>
      <c r="I675" s="810"/>
      <c r="J675" s="810"/>
      <c r="K675" s="810"/>
      <c r="L675" s="810"/>
      <c r="M675" s="810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  <c r="AD675" s="4"/>
      <c r="AE675" s="4"/>
      <c r="AF675" s="4"/>
      <c r="AG675" s="4"/>
      <c r="AH675" s="4"/>
      <c r="AI675" s="4"/>
      <c r="AJ675" s="4"/>
      <c r="AK675" s="4"/>
      <c r="AL675" s="4"/>
      <c r="AM675" s="4"/>
      <c r="AN675" s="4"/>
      <c r="AO675" s="4"/>
    </row>
    <row r="676" spans="1:41" ht="15.75" customHeight="1">
      <c r="A676" s="4"/>
      <c r="B676" s="4"/>
      <c r="C676" s="4"/>
      <c r="D676" s="4"/>
      <c r="E676" s="810"/>
      <c r="F676" s="810"/>
      <c r="G676" s="810"/>
      <c r="H676" s="810"/>
      <c r="I676" s="810"/>
      <c r="J676" s="810"/>
      <c r="K676" s="810"/>
      <c r="L676" s="810"/>
      <c r="M676" s="810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  <c r="AD676" s="4"/>
      <c r="AE676" s="4"/>
      <c r="AF676" s="4"/>
      <c r="AG676" s="4"/>
      <c r="AH676" s="4"/>
      <c r="AI676" s="4"/>
      <c r="AJ676" s="4"/>
      <c r="AK676" s="4"/>
      <c r="AL676" s="4"/>
      <c r="AM676" s="4"/>
      <c r="AN676" s="4"/>
      <c r="AO676" s="4"/>
    </row>
    <row r="677" spans="1:41" ht="15.75" customHeight="1">
      <c r="A677" s="4"/>
      <c r="B677" s="4"/>
      <c r="C677" s="4"/>
      <c r="D677" s="4"/>
      <c r="E677" s="810"/>
      <c r="F677" s="810"/>
      <c r="G677" s="810"/>
      <c r="H677" s="810"/>
      <c r="I677" s="810"/>
      <c r="J677" s="810"/>
      <c r="K677" s="810"/>
      <c r="L677" s="810"/>
      <c r="M677" s="810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  <c r="AD677" s="4"/>
      <c r="AE677" s="4"/>
      <c r="AF677" s="4"/>
      <c r="AG677" s="4"/>
      <c r="AH677" s="4"/>
      <c r="AI677" s="4"/>
      <c r="AJ677" s="4"/>
      <c r="AK677" s="4"/>
      <c r="AL677" s="4"/>
      <c r="AM677" s="4"/>
      <c r="AN677" s="4"/>
      <c r="AO677" s="4"/>
    </row>
    <row r="678" spans="1:41" ht="15.75" customHeight="1">
      <c r="A678" s="4"/>
      <c r="B678" s="4"/>
      <c r="C678" s="4"/>
      <c r="D678" s="4"/>
      <c r="E678" s="810"/>
      <c r="F678" s="810"/>
      <c r="G678" s="810"/>
      <c r="H678" s="810"/>
      <c r="I678" s="810"/>
      <c r="J678" s="810"/>
      <c r="K678" s="810"/>
      <c r="L678" s="810"/>
      <c r="M678" s="810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  <c r="AD678" s="4"/>
      <c r="AE678" s="4"/>
      <c r="AF678" s="4"/>
      <c r="AG678" s="4"/>
      <c r="AH678" s="4"/>
      <c r="AI678" s="4"/>
      <c r="AJ678" s="4"/>
      <c r="AK678" s="4"/>
      <c r="AL678" s="4"/>
      <c r="AM678" s="4"/>
      <c r="AN678" s="4"/>
      <c r="AO678" s="4"/>
    </row>
    <row r="679" spans="1:41" ht="15.75" customHeight="1">
      <c r="A679" s="4"/>
      <c r="B679" s="4"/>
      <c r="C679" s="4"/>
      <c r="D679" s="4"/>
      <c r="E679" s="810"/>
      <c r="F679" s="810"/>
      <c r="G679" s="810"/>
      <c r="H679" s="810"/>
      <c r="I679" s="810"/>
      <c r="J679" s="810"/>
      <c r="K679" s="810"/>
      <c r="L679" s="810"/>
      <c r="M679" s="810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  <c r="AD679" s="4"/>
      <c r="AE679" s="4"/>
      <c r="AF679" s="4"/>
      <c r="AG679" s="4"/>
      <c r="AH679" s="4"/>
      <c r="AI679" s="4"/>
      <c r="AJ679" s="4"/>
      <c r="AK679" s="4"/>
      <c r="AL679" s="4"/>
      <c r="AM679" s="4"/>
      <c r="AN679" s="4"/>
      <c r="AO679" s="4"/>
    </row>
    <row r="680" spans="1:41" ht="15.75" customHeight="1">
      <c r="A680" s="4"/>
      <c r="B680" s="4"/>
      <c r="C680" s="4"/>
      <c r="D680" s="4"/>
      <c r="E680" s="810"/>
      <c r="F680" s="810"/>
      <c r="G680" s="810"/>
      <c r="H680" s="810"/>
      <c r="I680" s="810"/>
      <c r="J680" s="810"/>
      <c r="K680" s="810"/>
      <c r="L680" s="810"/>
      <c r="M680" s="810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  <c r="AF680" s="4"/>
      <c r="AG680" s="4"/>
      <c r="AH680" s="4"/>
      <c r="AI680" s="4"/>
      <c r="AJ680" s="4"/>
      <c r="AK680" s="4"/>
      <c r="AL680" s="4"/>
      <c r="AM680" s="4"/>
      <c r="AN680" s="4"/>
      <c r="AO680" s="4"/>
    </row>
    <row r="681" spans="1:41" ht="15.75" customHeight="1">
      <c r="A681" s="4"/>
      <c r="B681" s="4"/>
      <c r="C681" s="4"/>
      <c r="D681" s="4"/>
      <c r="E681" s="810"/>
      <c r="F681" s="810"/>
      <c r="G681" s="810"/>
      <c r="H681" s="810"/>
      <c r="I681" s="810"/>
      <c r="J681" s="810"/>
      <c r="K681" s="810"/>
      <c r="L681" s="810"/>
      <c r="M681" s="810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  <c r="AF681" s="4"/>
      <c r="AG681" s="4"/>
      <c r="AH681" s="4"/>
      <c r="AI681" s="4"/>
      <c r="AJ681" s="4"/>
      <c r="AK681" s="4"/>
      <c r="AL681" s="4"/>
      <c r="AM681" s="4"/>
      <c r="AN681" s="4"/>
      <c r="AO681" s="4"/>
    </row>
    <row r="682" spans="1:41" ht="15.75" customHeight="1">
      <c r="A682" s="4"/>
      <c r="B682" s="4"/>
      <c r="C682" s="4"/>
      <c r="D682" s="4"/>
      <c r="E682" s="810"/>
      <c r="F682" s="810"/>
      <c r="G682" s="810"/>
      <c r="H682" s="810"/>
      <c r="I682" s="810"/>
      <c r="J682" s="810"/>
      <c r="K682" s="810"/>
      <c r="L682" s="810"/>
      <c r="M682" s="810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  <c r="AF682" s="4"/>
      <c r="AG682" s="4"/>
      <c r="AH682" s="4"/>
      <c r="AI682" s="4"/>
      <c r="AJ682" s="4"/>
      <c r="AK682" s="4"/>
      <c r="AL682" s="4"/>
      <c r="AM682" s="4"/>
      <c r="AN682" s="4"/>
      <c r="AO682" s="4"/>
    </row>
    <row r="683" spans="1:41" ht="15.75" customHeight="1">
      <c r="A683" s="4"/>
      <c r="B683" s="4"/>
      <c r="C683" s="4"/>
      <c r="D683" s="4"/>
      <c r="E683" s="810"/>
      <c r="F683" s="810"/>
      <c r="G683" s="810"/>
      <c r="H683" s="810"/>
      <c r="I683" s="810"/>
      <c r="J683" s="810"/>
      <c r="K683" s="810"/>
      <c r="L683" s="810"/>
      <c r="M683" s="810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  <c r="AF683" s="4"/>
      <c r="AG683" s="4"/>
      <c r="AH683" s="4"/>
      <c r="AI683" s="4"/>
      <c r="AJ683" s="4"/>
      <c r="AK683" s="4"/>
      <c r="AL683" s="4"/>
      <c r="AM683" s="4"/>
      <c r="AN683" s="4"/>
      <c r="AO683" s="4"/>
    </row>
    <row r="684" spans="1:41" ht="15.75" customHeight="1">
      <c r="A684" s="4"/>
      <c r="B684" s="4"/>
      <c r="C684" s="4"/>
      <c r="D684" s="4"/>
      <c r="E684" s="810"/>
      <c r="F684" s="810"/>
      <c r="G684" s="810"/>
      <c r="H684" s="810"/>
      <c r="I684" s="810"/>
      <c r="J684" s="810"/>
      <c r="K684" s="810"/>
      <c r="L684" s="810"/>
      <c r="M684" s="810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  <c r="AF684" s="4"/>
      <c r="AG684" s="4"/>
      <c r="AH684" s="4"/>
      <c r="AI684" s="4"/>
      <c r="AJ684" s="4"/>
      <c r="AK684" s="4"/>
      <c r="AL684" s="4"/>
      <c r="AM684" s="4"/>
      <c r="AN684" s="4"/>
      <c r="AO684" s="4"/>
    </row>
    <row r="685" spans="1:41" ht="15.75" customHeight="1">
      <c r="A685" s="4"/>
      <c r="B685" s="4"/>
      <c r="C685" s="4"/>
      <c r="D685" s="4"/>
      <c r="E685" s="810"/>
      <c r="F685" s="810"/>
      <c r="G685" s="810"/>
      <c r="H685" s="810"/>
      <c r="I685" s="810"/>
      <c r="J685" s="810"/>
      <c r="K685" s="810"/>
      <c r="L685" s="810"/>
      <c r="M685" s="810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  <c r="AF685" s="4"/>
      <c r="AG685" s="4"/>
      <c r="AH685" s="4"/>
      <c r="AI685" s="4"/>
      <c r="AJ685" s="4"/>
      <c r="AK685" s="4"/>
      <c r="AL685" s="4"/>
      <c r="AM685" s="4"/>
      <c r="AN685" s="4"/>
      <c r="AO685" s="4"/>
    </row>
    <row r="686" spans="1:41" ht="15.75" customHeight="1">
      <c r="A686" s="4"/>
      <c r="B686" s="4"/>
      <c r="C686" s="4"/>
      <c r="D686" s="4"/>
      <c r="E686" s="810"/>
      <c r="F686" s="810"/>
      <c r="G686" s="810"/>
      <c r="H686" s="810"/>
      <c r="I686" s="810"/>
      <c r="J686" s="810"/>
      <c r="K686" s="810"/>
      <c r="L686" s="810"/>
      <c r="M686" s="810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  <c r="AD686" s="4"/>
      <c r="AE686" s="4"/>
      <c r="AF686" s="4"/>
      <c r="AG686" s="4"/>
      <c r="AH686" s="4"/>
      <c r="AI686" s="4"/>
      <c r="AJ686" s="4"/>
      <c r="AK686" s="4"/>
      <c r="AL686" s="4"/>
      <c r="AM686" s="4"/>
      <c r="AN686" s="4"/>
      <c r="AO686" s="4"/>
    </row>
    <row r="687" spans="1:41" ht="15.75" customHeight="1">
      <c r="A687" s="4"/>
      <c r="B687" s="4"/>
      <c r="C687" s="4"/>
      <c r="D687" s="4"/>
      <c r="E687" s="810"/>
      <c r="F687" s="810"/>
      <c r="G687" s="810"/>
      <c r="H687" s="810"/>
      <c r="I687" s="810"/>
      <c r="J687" s="810"/>
      <c r="K687" s="810"/>
      <c r="L687" s="810"/>
      <c r="M687" s="810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  <c r="AD687" s="4"/>
      <c r="AE687" s="4"/>
      <c r="AF687" s="4"/>
      <c r="AG687" s="4"/>
      <c r="AH687" s="4"/>
      <c r="AI687" s="4"/>
      <c r="AJ687" s="4"/>
      <c r="AK687" s="4"/>
      <c r="AL687" s="4"/>
      <c r="AM687" s="4"/>
      <c r="AN687" s="4"/>
      <c r="AO687" s="4"/>
    </row>
    <row r="688" spans="1:41" ht="15.75" customHeight="1">
      <c r="A688" s="4"/>
      <c r="B688" s="4"/>
      <c r="C688" s="4"/>
      <c r="D688" s="4"/>
      <c r="E688" s="810"/>
      <c r="F688" s="810"/>
      <c r="G688" s="810"/>
      <c r="H688" s="810"/>
      <c r="I688" s="810"/>
      <c r="J688" s="810"/>
      <c r="K688" s="810"/>
      <c r="L688" s="810"/>
      <c r="M688" s="810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  <c r="AF688" s="4"/>
      <c r="AG688" s="4"/>
      <c r="AH688" s="4"/>
      <c r="AI688" s="4"/>
      <c r="AJ688" s="4"/>
      <c r="AK688" s="4"/>
      <c r="AL688" s="4"/>
      <c r="AM688" s="4"/>
      <c r="AN688" s="4"/>
      <c r="AO688" s="4"/>
    </row>
    <row r="689" spans="1:41" ht="15.75" customHeight="1">
      <c r="A689" s="4"/>
      <c r="B689" s="4"/>
      <c r="C689" s="4"/>
      <c r="D689" s="4"/>
      <c r="E689" s="810"/>
      <c r="F689" s="810"/>
      <c r="G689" s="810"/>
      <c r="H689" s="810"/>
      <c r="I689" s="810"/>
      <c r="J689" s="810"/>
      <c r="K689" s="810"/>
      <c r="L689" s="810"/>
      <c r="M689" s="810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  <c r="AF689" s="4"/>
      <c r="AG689" s="4"/>
      <c r="AH689" s="4"/>
      <c r="AI689" s="4"/>
      <c r="AJ689" s="4"/>
      <c r="AK689" s="4"/>
      <c r="AL689" s="4"/>
      <c r="AM689" s="4"/>
      <c r="AN689" s="4"/>
      <c r="AO689" s="4"/>
    </row>
    <row r="690" spans="1:41" ht="15.75" customHeight="1">
      <c r="A690" s="4"/>
      <c r="B690" s="4"/>
      <c r="C690" s="4"/>
      <c r="D690" s="4"/>
      <c r="E690" s="810"/>
      <c r="F690" s="810"/>
      <c r="G690" s="810"/>
      <c r="H690" s="810"/>
      <c r="I690" s="810"/>
      <c r="J690" s="810"/>
      <c r="K690" s="810"/>
      <c r="L690" s="810"/>
      <c r="M690" s="810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  <c r="AF690" s="4"/>
      <c r="AG690" s="4"/>
      <c r="AH690" s="4"/>
      <c r="AI690" s="4"/>
      <c r="AJ690" s="4"/>
      <c r="AK690" s="4"/>
      <c r="AL690" s="4"/>
      <c r="AM690" s="4"/>
      <c r="AN690" s="4"/>
      <c r="AO690" s="4"/>
    </row>
    <row r="691" spans="1:41" ht="15.75" customHeight="1">
      <c r="A691" s="4"/>
      <c r="B691" s="4"/>
      <c r="C691" s="4"/>
      <c r="D691" s="4"/>
      <c r="E691" s="810"/>
      <c r="F691" s="810"/>
      <c r="G691" s="810"/>
      <c r="H691" s="810"/>
      <c r="I691" s="810"/>
      <c r="J691" s="810"/>
      <c r="K691" s="810"/>
      <c r="L691" s="810"/>
      <c r="M691" s="810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  <c r="AF691" s="4"/>
      <c r="AG691" s="4"/>
      <c r="AH691" s="4"/>
      <c r="AI691" s="4"/>
      <c r="AJ691" s="4"/>
      <c r="AK691" s="4"/>
      <c r="AL691" s="4"/>
      <c r="AM691" s="4"/>
      <c r="AN691" s="4"/>
      <c r="AO691" s="4"/>
    </row>
    <row r="692" spans="1:41" ht="15.75" customHeight="1">
      <c r="A692" s="4"/>
      <c r="B692" s="4"/>
      <c r="C692" s="4"/>
      <c r="D692" s="4"/>
      <c r="E692" s="810"/>
      <c r="F692" s="810"/>
      <c r="G692" s="810"/>
      <c r="H692" s="810"/>
      <c r="I692" s="810"/>
      <c r="J692" s="810"/>
      <c r="K692" s="810"/>
      <c r="L692" s="810"/>
      <c r="M692" s="810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  <c r="AF692" s="4"/>
      <c r="AG692" s="4"/>
      <c r="AH692" s="4"/>
      <c r="AI692" s="4"/>
      <c r="AJ692" s="4"/>
      <c r="AK692" s="4"/>
      <c r="AL692" s="4"/>
      <c r="AM692" s="4"/>
      <c r="AN692" s="4"/>
      <c r="AO692" s="4"/>
    </row>
    <row r="693" spans="1:41" ht="15.75" customHeight="1">
      <c r="A693" s="4"/>
      <c r="B693" s="4"/>
      <c r="C693" s="4"/>
      <c r="D693" s="4"/>
      <c r="E693" s="810"/>
      <c r="F693" s="810"/>
      <c r="G693" s="810"/>
      <c r="H693" s="810"/>
      <c r="I693" s="810"/>
      <c r="J693" s="810"/>
      <c r="K693" s="810"/>
      <c r="L693" s="810"/>
      <c r="M693" s="810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  <c r="AF693" s="4"/>
      <c r="AG693" s="4"/>
      <c r="AH693" s="4"/>
      <c r="AI693" s="4"/>
      <c r="AJ693" s="4"/>
      <c r="AK693" s="4"/>
      <c r="AL693" s="4"/>
      <c r="AM693" s="4"/>
      <c r="AN693" s="4"/>
      <c r="AO693" s="4"/>
    </row>
    <row r="694" spans="1:41" ht="15.75" customHeight="1">
      <c r="A694" s="4"/>
      <c r="B694" s="4"/>
      <c r="C694" s="4"/>
      <c r="D694" s="4"/>
      <c r="E694" s="810"/>
      <c r="F694" s="810"/>
      <c r="G694" s="810"/>
      <c r="H694" s="810"/>
      <c r="I694" s="810"/>
      <c r="J694" s="810"/>
      <c r="K694" s="810"/>
      <c r="L694" s="810"/>
      <c r="M694" s="810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  <c r="AF694" s="4"/>
      <c r="AG694" s="4"/>
      <c r="AH694" s="4"/>
      <c r="AI694" s="4"/>
      <c r="AJ694" s="4"/>
      <c r="AK694" s="4"/>
      <c r="AL694" s="4"/>
      <c r="AM694" s="4"/>
      <c r="AN694" s="4"/>
      <c r="AO694" s="4"/>
    </row>
    <row r="695" spans="1:41" ht="15.75" customHeight="1">
      <c r="A695" s="4"/>
      <c r="B695" s="4"/>
      <c r="C695" s="4"/>
      <c r="D695" s="4"/>
      <c r="E695" s="810"/>
      <c r="F695" s="810"/>
      <c r="G695" s="810"/>
      <c r="H695" s="810"/>
      <c r="I695" s="810"/>
      <c r="J695" s="810"/>
      <c r="K695" s="810"/>
      <c r="L695" s="810"/>
      <c r="M695" s="810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  <c r="AF695" s="4"/>
      <c r="AG695" s="4"/>
      <c r="AH695" s="4"/>
      <c r="AI695" s="4"/>
      <c r="AJ695" s="4"/>
      <c r="AK695" s="4"/>
      <c r="AL695" s="4"/>
      <c r="AM695" s="4"/>
      <c r="AN695" s="4"/>
      <c r="AO695" s="4"/>
    </row>
    <row r="696" spans="1:41" ht="15.75" customHeight="1">
      <c r="A696" s="4"/>
      <c r="B696" s="4"/>
      <c r="C696" s="4"/>
      <c r="D696" s="4"/>
      <c r="E696" s="810"/>
      <c r="F696" s="810"/>
      <c r="G696" s="810"/>
      <c r="H696" s="810"/>
      <c r="I696" s="810"/>
      <c r="J696" s="810"/>
      <c r="K696" s="810"/>
      <c r="L696" s="810"/>
      <c r="M696" s="810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  <c r="AF696" s="4"/>
      <c r="AG696" s="4"/>
      <c r="AH696" s="4"/>
      <c r="AI696" s="4"/>
      <c r="AJ696" s="4"/>
      <c r="AK696" s="4"/>
      <c r="AL696" s="4"/>
      <c r="AM696" s="4"/>
      <c r="AN696" s="4"/>
      <c r="AO696" s="4"/>
    </row>
    <row r="697" spans="1:41" ht="15.75" customHeight="1">
      <c r="A697" s="4"/>
      <c r="B697" s="4"/>
      <c r="C697" s="4"/>
      <c r="D697" s="4"/>
      <c r="E697" s="810"/>
      <c r="F697" s="810"/>
      <c r="G697" s="810"/>
      <c r="H697" s="810"/>
      <c r="I697" s="810"/>
      <c r="J697" s="810"/>
      <c r="K697" s="810"/>
      <c r="L697" s="810"/>
      <c r="M697" s="810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  <c r="AF697" s="4"/>
      <c r="AG697" s="4"/>
      <c r="AH697" s="4"/>
      <c r="AI697" s="4"/>
      <c r="AJ697" s="4"/>
      <c r="AK697" s="4"/>
      <c r="AL697" s="4"/>
      <c r="AM697" s="4"/>
      <c r="AN697" s="4"/>
      <c r="AO697" s="4"/>
    </row>
    <row r="698" spans="1:41" ht="15.75" customHeight="1">
      <c r="A698" s="4"/>
      <c r="B698" s="4"/>
      <c r="C698" s="4"/>
      <c r="D698" s="4"/>
      <c r="E698" s="810"/>
      <c r="F698" s="810"/>
      <c r="G698" s="810"/>
      <c r="H698" s="810"/>
      <c r="I698" s="810"/>
      <c r="J698" s="810"/>
      <c r="K698" s="810"/>
      <c r="L698" s="810"/>
      <c r="M698" s="810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  <c r="AF698" s="4"/>
      <c r="AG698" s="4"/>
      <c r="AH698" s="4"/>
      <c r="AI698" s="4"/>
      <c r="AJ698" s="4"/>
      <c r="AK698" s="4"/>
      <c r="AL698" s="4"/>
      <c r="AM698" s="4"/>
      <c r="AN698" s="4"/>
      <c r="AO698" s="4"/>
    </row>
    <row r="699" spans="1:41" ht="15.75" customHeight="1">
      <c r="A699" s="4"/>
      <c r="B699" s="4"/>
      <c r="C699" s="4"/>
      <c r="D699" s="4"/>
      <c r="E699" s="810"/>
      <c r="F699" s="810"/>
      <c r="G699" s="810"/>
      <c r="H699" s="810"/>
      <c r="I699" s="810"/>
      <c r="J699" s="810"/>
      <c r="K699" s="810"/>
      <c r="L699" s="810"/>
      <c r="M699" s="810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  <c r="AF699" s="4"/>
      <c r="AG699" s="4"/>
      <c r="AH699" s="4"/>
      <c r="AI699" s="4"/>
      <c r="AJ699" s="4"/>
      <c r="AK699" s="4"/>
      <c r="AL699" s="4"/>
      <c r="AM699" s="4"/>
      <c r="AN699" s="4"/>
      <c r="AO699" s="4"/>
    </row>
    <row r="700" spans="1:41" ht="15.75" customHeight="1">
      <c r="A700" s="4"/>
      <c r="B700" s="4"/>
      <c r="C700" s="4"/>
      <c r="D700" s="4"/>
      <c r="E700" s="810"/>
      <c r="F700" s="810"/>
      <c r="G700" s="810"/>
      <c r="H700" s="810"/>
      <c r="I700" s="810"/>
      <c r="J700" s="810"/>
      <c r="K700" s="810"/>
      <c r="L700" s="810"/>
      <c r="M700" s="810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  <c r="AF700" s="4"/>
      <c r="AG700" s="4"/>
      <c r="AH700" s="4"/>
      <c r="AI700" s="4"/>
      <c r="AJ700" s="4"/>
      <c r="AK700" s="4"/>
      <c r="AL700" s="4"/>
      <c r="AM700" s="4"/>
      <c r="AN700" s="4"/>
      <c r="AO700" s="4"/>
    </row>
    <row r="701" spans="1:41" ht="15.75" customHeight="1">
      <c r="A701" s="4"/>
      <c r="B701" s="4"/>
      <c r="C701" s="4"/>
      <c r="D701" s="4"/>
      <c r="E701" s="810"/>
      <c r="F701" s="810"/>
      <c r="G701" s="810"/>
      <c r="H701" s="810"/>
      <c r="I701" s="810"/>
      <c r="J701" s="810"/>
      <c r="K701" s="810"/>
      <c r="L701" s="810"/>
      <c r="M701" s="810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  <c r="AF701" s="4"/>
      <c r="AG701" s="4"/>
      <c r="AH701" s="4"/>
      <c r="AI701" s="4"/>
      <c r="AJ701" s="4"/>
      <c r="AK701" s="4"/>
      <c r="AL701" s="4"/>
      <c r="AM701" s="4"/>
      <c r="AN701" s="4"/>
      <c r="AO701" s="4"/>
    </row>
    <row r="702" spans="1:41" ht="15.75" customHeight="1">
      <c r="A702" s="4"/>
      <c r="B702" s="4"/>
      <c r="C702" s="4"/>
      <c r="D702" s="4"/>
      <c r="E702" s="810"/>
      <c r="F702" s="810"/>
      <c r="G702" s="810"/>
      <c r="H702" s="810"/>
      <c r="I702" s="810"/>
      <c r="J702" s="810"/>
      <c r="K702" s="810"/>
      <c r="L702" s="810"/>
      <c r="M702" s="810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  <c r="AF702" s="4"/>
      <c r="AG702" s="4"/>
      <c r="AH702" s="4"/>
      <c r="AI702" s="4"/>
      <c r="AJ702" s="4"/>
      <c r="AK702" s="4"/>
      <c r="AL702" s="4"/>
      <c r="AM702" s="4"/>
      <c r="AN702" s="4"/>
      <c r="AO702" s="4"/>
    </row>
    <row r="703" spans="1:41" ht="15.75" customHeight="1">
      <c r="A703" s="4"/>
      <c r="B703" s="4"/>
      <c r="C703" s="4"/>
      <c r="D703" s="4"/>
      <c r="E703" s="810"/>
      <c r="F703" s="810"/>
      <c r="G703" s="810"/>
      <c r="H703" s="810"/>
      <c r="I703" s="810"/>
      <c r="J703" s="810"/>
      <c r="K703" s="810"/>
      <c r="L703" s="810"/>
      <c r="M703" s="810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  <c r="AF703" s="4"/>
      <c r="AG703" s="4"/>
      <c r="AH703" s="4"/>
      <c r="AI703" s="4"/>
      <c r="AJ703" s="4"/>
      <c r="AK703" s="4"/>
      <c r="AL703" s="4"/>
      <c r="AM703" s="4"/>
      <c r="AN703" s="4"/>
      <c r="AO703" s="4"/>
    </row>
    <row r="704" spans="1:41" ht="15.75" customHeight="1">
      <c r="A704" s="4"/>
      <c r="B704" s="4"/>
      <c r="C704" s="4"/>
      <c r="D704" s="4"/>
      <c r="E704" s="810"/>
      <c r="F704" s="810"/>
      <c r="G704" s="810"/>
      <c r="H704" s="810"/>
      <c r="I704" s="810"/>
      <c r="J704" s="810"/>
      <c r="K704" s="810"/>
      <c r="L704" s="810"/>
      <c r="M704" s="810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  <c r="AF704" s="4"/>
      <c r="AG704" s="4"/>
      <c r="AH704" s="4"/>
      <c r="AI704" s="4"/>
      <c r="AJ704" s="4"/>
      <c r="AK704" s="4"/>
      <c r="AL704" s="4"/>
      <c r="AM704" s="4"/>
      <c r="AN704" s="4"/>
      <c r="AO704" s="4"/>
    </row>
    <row r="705" spans="1:41" ht="15.75" customHeight="1">
      <c r="A705" s="4"/>
      <c r="B705" s="4"/>
      <c r="C705" s="4"/>
      <c r="D705" s="4"/>
      <c r="E705" s="810"/>
      <c r="F705" s="810"/>
      <c r="G705" s="810"/>
      <c r="H705" s="810"/>
      <c r="I705" s="810"/>
      <c r="J705" s="810"/>
      <c r="K705" s="810"/>
      <c r="L705" s="810"/>
      <c r="M705" s="810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  <c r="AF705" s="4"/>
      <c r="AG705" s="4"/>
      <c r="AH705" s="4"/>
      <c r="AI705" s="4"/>
      <c r="AJ705" s="4"/>
      <c r="AK705" s="4"/>
      <c r="AL705" s="4"/>
      <c r="AM705" s="4"/>
      <c r="AN705" s="4"/>
      <c r="AO705" s="4"/>
    </row>
    <row r="706" spans="1:41" ht="15.75" customHeight="1">
      <c r="A706" s="4"/>
      <c r="B706" s="4"/>
      <c r="C706" s="4"/>
      <c r="D706" s="4"/>
      <c r="E706" s="810"/>
      <c r="F706" s="810"/>
      <c r="G706" s="810"/>
      <c r="H706" s="810"/>
      <c r="I706" s="810"/>
      <c r="J706" s="810"/>
      <c r="K706" s="810"/>
      <c r="L706" s="810"/>
      <c r="M706" s="810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  <c r="AF706" s="4"/>
      <c r="AG706" s="4"/>
      <c r="AH706" s="4"/>
      <c r="AI706" s="4"/>
      <c r="AJ706" s="4"/>
      <c r="AK706" s="4"/>
      <c r="AL706" s="4"/>
      <c r="AM706" s="4"/>
      <c r="AN706" s="4"/>
      <c r="AO706" s="4"/>
    </row>
    <row r="707" spans="1:41" ht="15.75" customHeight="1">
      <c r="A707" s="4"/>
      <c r="B707" s="4"/>
      <c r="C707" s="4"/>
      <c r="D707" s="4"/>
      <c r="E707" s="810"/>
      <c r="F707" s="810"/>
      <c r="G707" s="810"/>
      <c r="H707" s="810"/>
      <c r="I707" s="810"/>
      <c r="J707" s="810"/>
      <c r="K707" s="810"/>
      <c r="L707" s="810"/>
      <c r="M707" s="810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  <c r="AF707" s="4"/>
      <c r="AG707" s="4"/>
      <c r="AH707" s="4"/>
      <c r="AI707" s="4"/>
      <c r="AJ707" s="4"/>
      <c r="AK707" s="4"/>
      <c r="AL707" s="4"/>
      <c r="AM707" s="4"/>
      <c r="AN707" s="4"/>
      <c r="AO707" s="4"/>
    </row>
    <row r="708" spans="1:41" ht="15.75" customHeight="1">
      <c r="A708" s="4"/>
      <c r="B708" s="4"/>
      <c r="C708" s="4"/>
      <c r="D708" s="4"/>
      <c r="E708" s="810"/>
      <c r="F708" s="810"/>
      <c r="G708" s="810"/>
      <c r="H708" s="810"/>
      <c r="I708" s="810"/>
      <c r="J708" s="810"/>
      <c r="K708" s="810"/>
      <c r="L708" s="810"/>
      <c r="M708" s="810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  <c r="AF708" s="4"/>
      <c r="AG708" s="4"/>
      <c r="AH708" s="4"/>
      <c r="AI708" s="4"/>
      <c r="AJ708" s="4"/>
      <c r="AK708" s="4"/>
      <c r="AL708" s="4"/>
      <c r="AM708" s="4"/>
      <c r="AN708" s="4"/>
      <c r="AO708" s="4"/>
    </row>
    <row r="709" spans="1:41" ht="15.75" customHeight="1">
      <c r="A709" s="4"/>
      <c r="B709" s="4"/>
      <c r="C709" s="4"/>
      <c r="D709" s="4"/>
      <c r="E709" s="810"/>
      <c r="F709" s="810"/>
      <c r="G709" s="810"/>
      <c r="H709" s="810"/>
      <c r="I709" s="810"/>
      <c r="J709" s="810"/>
      <c r="K709" s="810"/>
      <c r="L709" s="810"/>
      <c r="M709" s="810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  <c r="AF709" s="4"/>
      <c r="AG709" s="4"/>
      <c r="AH709" s="4"/>
      <c r="AI709" s="4"/>
      <c r="AJ709" s="4"/>
      <c r="AK709" s="4"/>
      <c r="AL709" s="4"/>
      <c r="AM709" s="4"/>
      <c r="AN709" s="4"/>
      <c r="AO709" s="4"/>
    </row>
    <row r="710" spans="1:41" ht="15.75" customHeight="1">
      <c r="A710" s="4"/>
      <c r="B710" s="4"/>
      <c r="C710" s="4"/>
      <c r="D710" s="4"/>
      <c r="E710" s="810"/>
      <c r="F710" s="810"/>
      <c r="G710" s="810"/>
      <c r="H710" s="810"/>
      <c r="I710" s="810"/>
      <c r="J710" s="810"/>
      <c r="K710" s="810"/>
      <c r="L710" s="810"/>
      <c r="M710" s="810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  <c r="AF710" s="4"/>
      <c r="AG710" s="4"/>
      <c r="AH710" s="4"/>
      <c r="AI710" s="4"/>
      <c r="AJ710" s="4"/>
      <c r="AK710" s="4"/>
      <c r="AL710" s="4"/>
      <c r="AM710" s="4"/>
      <c r="AN710" s="4"/>
      <c r="AO710" s="4"/>
    </row>
    <row r="711" spans="1:41" ht="15.75" customHeight="1">
      <c r="A711" s="4"/>
      <c r="B711" s="4"/>
      <c r="C711" s="4"/>
      <c r="D711" s="4"/>
      <c r="E711" s="810"/>
      <c r="F711" s="810"/>
      <c r="G711" s="810"/>
      <c r="H711" s="810"/>
      <c r="I711" s="810"/>
      <c r="J711" s="810"/>
      <c r="K711" s="810"/>
      <c r="L711" s="810"/>
      <c r="M711" s="810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  <c r="AF711" s="4"/>
      <c r="AG711" s="4"/>
      <c r="AH711" s="4"/>
      <c r="AI711" s="4"/>
      <c r="AJ711" s="4"/>
      <c r="AK711" s="4"/>
      <c r="AL711" s="4"/>
      <c r="AM711" s="4"/>
      <c r="AN711" s="4"/>
      <c r="AO711" s="4"/>
    </row>
    <row r="712" spans="1:41" ht="15.75" customHeight="1">
      <c r="A712" s="4"/>
      <c r="B712" s="4"/>
      <c r="C712" s="4"/>
      <c r="D712" s="4"/>
      <c r="E712" s="810"/>
      <c r="F712" s="810"/>
      <c r="G712" s="810"/>
      <c r="H712" s="810"/>
      <c r="I712" s="810"/>
      <c r="J712" s="810"/>
      <c r="K712" s="810"/>
      <c r="L712" s="810"/>
      <c r="M712" s="810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  <c r="AF712" s="4"/>
      <c r="AG712" s="4"/>
      <c r="AH712" s="4"/>
      <c r="AI712" s="4"/>
      <c r="AJ712" s="4"/>
      <c r="AK712" s="4"/>
      <c r="AL712" s="4"/>
      <c r="AM712" s="4"/>
      <c r="AN712" s="4"/>
      <c r="AO712" s="4"/>
    </row>
    <row r="713" spans="1:41" ht="15.75" customHeight="1">
      <c r="A713" s="4"/>
      <c r="B713" s="4"/>
      <c r="C713" s="4"/>
      <c r="D713" s="4"/>
      <c r="E713" s="810"/>
      <c r="F713" s="810"/>
      <c r="G713" s="810"/>
      <c r="H713" s="810"/>
      <c r="I713" s="810"/>
      <c r="J713" s="810"/>
      <c r="K713" s="810"/>
      <c r="L713" s="810"/>
      <c r="M713" s="810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  <c r="AF713" s="4"/>
      <c r="AG713" s="4"/>
      <c r="AH713" s="4"/>
      <c r="AI713" s="4"/>
      <c r="AJ713" s="4"/>
      <c r="AK713" s="4"/>
      <c r="AL713" s="4"/>
      <c r="AM713" s="4"/>
      <c r="AN713" s="4"/>
      <c r="AO713" s="4"/>
    </row>
    <row r="714" spans="1:41" ht="15.75" customHeight="1">
      <c r="A714" s="4"/>
      <c r="B714" s="4"/>
      <c r="C714" s="4"/>
      <c r="D714" s="4"/>
      <c r="E714" s="810"/>
      <c r="F714" s="810"/>
      <c r="G714" s="810"/>
      <c r="H714" s="810"/>
      <c r="I714" s="810"/>
      <c r="J714" s="810"/>
      <c r="K714" s="810"/>
      <c r="L714" s="810"/>
      <c r="M714" s="810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  <c r="AF714" s="4"/>
      <c r="AG714" s="4"/>
      <c r="AH714" s="4"/>
      <c r="AI714" s="4"/>
      <c r="AJ714" s="4"/>
      <c r="AK714" s="4"/>
      <c r="AL714" s="4"/>
      <c r="AM714" s="4"/>
      <c r="AN714" s="4"/>
      <c r="AO714" s="4"/>
    </row>
    <row r="715" spans="1:41" ht="15.75" customHeight="1">
      <c r="A715" s="4"/>
      <c r="B715" s="4"/>
      <c r="C715" s="4"/>
      <c r="D715" s="4"/>
      <c r="E715" s="810"/>
      <c r="F715" s="810"/>
      <c r="G715" s="810"/>
      <c r="H715" s="810"/>
      <c r="I715" s="810"/>
      <c r="J715" s="810"/>
      <c r="K715" s="810"/>
      <c r="L715" s="810"/>
      <c r="M715" s="810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  <c r="AF715" s="4"/>
      <c r="AG715" s="4"/>
      <c r="AH715" s="4"/>
      <c r="AI715" s="4"/>
      <c r="AJ715" s="4"/>
      <c r="AK715" s="4"/>
      <c r="AL715" s="4"/>
      <c r="AM715" s="4"/>
      <c r="AN715" s="4"/>
      <c r="AO715" s="4"/>
    </row>
    <row r="716" spans="1:41" ht="15.75" customHeight="1">
      <c r="A716" s="4"/>
      <c r="B716" s="4"/>
      <c r="C716" s="4"/>
      <c r="D716" s="4"/>
      <c r="E716" s="810"/>
      <c r="F716" s="810"/>
      <c r="G716" s="810"/>
      <c r="H716" s="810"/>
      <c r="I716" s="810"/>
      <c r="J716" s="810"/>
      <c r="K716" s="810"/>
      <c r="L716" s="810"/>
      <c r="M716" s="810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  <c r="AF716" s="4"/>
      <c r="AG716" s="4"/>
      <c r="AH716" s="4"/>
      <c r="AI716" s="4"/>
      <c r="AJ716" s="4"/>
      <c r="AK716" s="4"/>
      <c r="AL716" s="4"/>
      <c r="AM716" s="4"/>
      <c r="AN716" s="4"/>
      <c r="AO716" s="4"/>
    </row>
    <row r="717" spans="1:41" ht="15.75" customHeight="1">
      <c r="A717" s="4"/>
      <c r="B717" s="4"/>
      <c r="C717" s="4"/>
      <c r="D717" s="4"/>
      <c r="E717" s="810"/>
      <c r="F717" s="810"/>
      <c r="G717" s="810"/>
      <c r="H717" s="810"/>
      <c r="I717" s="810"/>
      <c r="J717" s="810"/>
      <c r="K717" s="810"/>
      <c r="L717" s="810"/>
      <c r="M717" s="810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  <c r="AF717" s="4"/>
      <c r="AG717" s="4"/>
      <c r="AH717" s="4"/>
      <c r="AI717" s="4"/>
      <c r="AJ717" s="4"/>
      <c r="AK717" s="4"/>
      <c r="AL717" s="4"/>
      <c r="AM717" s="4"/>
      <c r="AN717" s="4"/>
      <c r="AO717" s="4"/>
    </row>
    <row r="718" spans="1:41" ht="15.75" customHeight="1">
      <c r="A718" s="4"/>
      <c r="B718" s="4"/>
      <c r="C718" s="4"/>
      <c r="D718" s="4"/>
      <c r="E718" s="810"/>
      <c r="F718" s="810"/>
      <c r="G718" s="810"/>
      <c r="H718" s="810"/>
      <c r="I718" s="810"/>
      <c r="J718" s="810"/>
      <c r="K718" s="810"/>
      <c r="L718" s="810"/>
      <c r="M718" s="810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  <c r="AF718" s="4"/>
      <c r="AG718" s="4"/>
      <c r="AH718" s="4"/>
      <c r="AI718" s="4"/>
      <c r="AJ718" s="4"/>
      <c r="AK718" s="4"/>
      <c r="AL718" s="4"/>
      <c r="AM718" s="4"/>
      <c r="AN718" s="4"/>
      <c r="AO718" s="4"/>
    </row>
    <row r="719" spans="1:41" ht="15.75" customHeight="1">
      <c r="A719" s="4"/>
      <c r="B719" s="4"/>
      <c r="C719" s="4"/>
      <c r="D719" s="4"/>
      <c r="E719" s="810"/>
      <c r="F719" s="810"/>
      <c r="G719" s="810"/>
      <c r="H719" s="810"/>
      <c r="I719" s="810"/>
      <c r="J719" s="810"/>
      <c r="K719" s="810"/>
      <c r="L719" s="810"/>
      <c r="M719" s="810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  <c r="AF719" s="4"/>
      <c r="AG719" s="4"/>
      <c r="AH719" s="4"/>
      <c r="AI719" s="4"/>
      <c r="AJ719" s="4"/>
      <c r="AK719" s="4"/>
      <c r="AL719" s="4"/>
      <c r="AM719" s="4"/>
      <c r="AN719" s="4"/>
      <c r="AO719" s="4"/>
    </row>
    <row r="720" spans="1:41" ht="15.75" customHeight="1">
      <c r="A720" s="4"/>
      <c r="B720" s="4"/>
      <c r="C720" s="4"/>
      <c r="D720" s="4"/>
      <c r="E720" s="810"/>
      <c r="F720" s="810"/>
      <c r="G720" s="810"/>
      <c r="H720" s="810"/>
      <c r="I720" s="810"/>
      <c r="J720" s="810"/>
      <c r="K720" s="810"/>
      <c r="L720" s="810"/>
      <c r="M720" s="810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  <c r="AF720" s="4"/>
      <c r="AG720" s="4"/>
      <c r="AH720" s="4"/>
      <c r="AI720" s="4"/>
      <c r="AJ720" s="4"/>
      <c r="AK720" s="4"/>
      <c r="AL720" s="4"/>
      <c r="AM720" s="4"/>
      <c r="AN720" s="4"/>
      <c r="AO720" s="4"/>
    </row>
    <row r="721" spans="1:41" ht="15.75" customHeight="1">
      <c r="A721" s="4"/>
      <c r="B721" s="4"/>
      <c r="C721" s="4"/>
      <c r="D721" s="4"/>
      <c r="E721" s="810"/>
      <c r="F721" s="810"/>
      <c r="G721" s="810"/>
      <c r="H721" s="810"/>
      <c r="I721" s="810"/>
      <c r="J721" s="810"/>
      <c r="K721" s="810"/>
      <c r="L721" s="810"/>
      <c r="M721" s="810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  <c r="AF721" s="4"/>
      <c r="AG721" s="4"/>
      <c r="AH721" s="4"/>
      <c r="AI721" s="4"/>
      <c r="AJ721" s="4"/>
      <c r="AK721" s="4"/>
      <c r="AL721" s="4"/>
      <c r="AM721" s="4"/>
      <c r="AN721" s="4"/>
      <c r="AO721" s="4"/>
    </row>
    <row r="722" spans="1:41" ht="15.75" customHeight="1">
      <c r="A722" s="4"/>
      <c r="B722" s="4"/>
      <c r="C722" s="4"/>
      <c r="D722" s="4"/>
      <c r="E722" s="810"/>
      <c r="F722" s="810"/>
      <c r="G722" s="810"/>
      <c r="H722" s="810"/>
      <c r="I722" s="810"/>
      <c r="J722" s="810"/>
      <c r="K722" s="810"/>
      <c r="L722" s="810"/>
      <c r="M722" s="810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  <c r="AF722" s="4"/>
      <c r="AG722" s="4"/>
      <c r="AH722" s="4"/>
      <c r="AI722" s="4"/>
      <c r="AJ722" s="4"/>
      <c r="AK722" s="4"/>
      <c r="AL722" s="4"/>
      <c r="AM722" s="4"/>
      <c r="AN722" s="4"/>
      <c r="AO722" s="4"/>
    </row>
    <row r="723" spans="1:41" ht="15.75" customHeight="1">
      <c r="A723" s="4"/>
      <c r="B723" s="4"/>
      <c r="C723" s="4"/>
      <c r="D723" s="4"/>
      <c r="E723" s="810"/>
      <c r="F723" s="810"/>
      <c r="G723" s="810"/>
      <c r="H723" s="810"/>
      <c r="I723" s="810"/>
      <c r="J723" s="810"/>
      <c r="K723" s="810"/>
      <c r="L723" s="810"/>
      <c r="M723" s="810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  <c r="AF723" s="4"/>
      <c r="AG723" s="4"/>
      <c r="AH723" s="4"/>
      <c r="AI723" s="4"/>
      <c r="AJ723" s="4"/>
      <c r="AK723" s="4"/>
      <c r="AL723" s="4"/>
      <c r="AM723" s="4"/>
      <c r="AN723" s="4"/>
      <c r="AO723" s="4"/>
    </row>
    <row r="724" spans="1:41" ht="15.75" customHeight="1">
      <c r="A724" s="4"/>
      <c r="B724" s="4"/>
      <c r="C724" s="4"/>
      <c r="D724" s="4"/>
      <c r="E724" s="810"/>
      <c r="F724" s="810"/>
      <c r="G724" s="810"/>
      <c r="H724" s="810"/>
      <c r="I724" s="810"/>
      <c r="J724" s="810"/>
      <c r="K724" s="810"/>
      <c r="L724" s="810"/>
      <c r="M724" s="810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  <c r="AF724" s="4"/>
      <c r="AG724" s="4"/>
      <c r="AH724" s="4"/>
      <c r="AI724" s="4"/>
      <c r="AJ724" s="4"/>
      <c r="AK724" s="4"/>
      <c r="AL724" s="4"/>
      <c r="AM724" s="4"/>
      <c r="AN724" s="4"/>
      <c r="AO724" s="4"/>
    </row>
    <row r="725" spans="1:41" ht="15.75" customHeight="1">
      <c r="A725" s="4"/>
      <c r="B725" s="4"/>
      <c r="C725" s="4"/>
      <c r="D725" s="4"/>
      <c r="E725" s="810"/>
      <c r="F725" s="810"/>
      <c r="G725" s="810"/>
      <c r="H725" s="810"/>
      <c r="I725" s="810"/>
      <c r="J725" s="810"/>
      <c r="K725" s="810"/>
      <c r="L725" s="810"/>
      <c r="M725" s="810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  <c r="AF725" s="4"/>
      <c r="AG725" s="4"/>
      <c r="AH725" s="4"/>
      <c r="AI725" s="4"/>
      <c r="AJ725" s="4"/>
      <c r="AK725" s="4"/>
      <c r="AL725" s="4"/>
      <c r="AM725" s="4"/>
      <c r="AN725" s="4"/>
      <c r="AO725" s="4"/>
    </row>
    <row r="726" spans="1:41" ht="15.75" customHeight="1">
      <c r="A726" s="4"/>
      <c r="B726" s="4"/>
      <c r="C726" s="4"/>
      <c r="D726" s="4"/>
      <c r="E726" s="810"/>
      <c r="F726" s="810"/>
      <c r="G726" s="810"/>
      <c r="H726" s="810"/>
      <c r="I726" s="810"/>
      <c r="J726" s="810"/>
      <c r="K726" s="810"/>
      <c r="L726" s="810"/>
      <c r="M726" s="810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  <c r="AF726" s="4"/>
      <c r="AG726" s="4"/>
      <c r="AH726" s="4"/>
      <c r="AI726" s="4"/>
      <c r="AJ726" s="4"/>
      <c r="AK726" s="4"/>
      <c r="AL726" s="4"/>
      <c r="AM726" s="4"/>
      <c r="AN726" s="4"/>
      <c r="AO726" s="4"/>
    </row>
    <row r="727" spans="1:41" ht="15.75" customHeight="1">
      <c r="A727" s="4"/>
      <c r="B727" s="4"/>
      <c r="C727" s="4"/>
      <c r="D727" s="4"/>
      <c r="E727" s="810"/>
      <c r="F727" s="810"/>
      <c r="G727" s="810"/>
      <c r="H727" s="810"/>
      <c r="I727" s="810"/>
      <c r="J727" s="810"/>
      <c r="K727" s="810"/>
      <c r="L727" s="810"/>
      <c r="M727" s="810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  <c r="AF727" s="4"/>
      <c r="AG727" s="4"/>
      <c r="AH727" s="4"/>
      <c r="AI727" s="4"/>
      <c r="AJ727" s="4"/>
      <c r="AK727" s="4"/>
      <c r="AL727" s="4"/>
      <c r="AM727" s="4"/>
      <c r="AN727" s="4"/>
      <c r="AO727" s="4"/>
    </row>
    <row r="728" spans="1:41" ht="15.75" customHeight="1">
      <c r="A728" s="4"/>
      <c r="B728" s="4"/>
      <c r="C728" s="4"/>
      <c r="D728" s="4"/>
      <c r="E728" s="810"/>
      <c r="F728" s="810"/>
      <c r="G728" s="810"/>
      <c r="H728" s="810"/>
      <c r="I728" s="810"/>
      <c r="J728" s="810"/>
      <c r="K728" s="810"/>
      <c r="L728" s="810"/>
      <c r="M728" s="810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  <c r="AF728" s="4"/>
      <c r="AG728" s="4"/>
      <c r="AH728" s="4"/>
      <c r="AI728" s="4"/>
      <c r="AJ728" s="4"/>
      <c r="AK728" s="4"/>
      <c r="AL728" s="4"/>
      <c r="AM728" s="4"/>
      <c r="AN728" s="4"/>
      <c r="AO728" s="4"/>
    </row>
    <row r="729" spans="1:41" ht="15.75" customHeight="1">
      <c r="A729" s="4"/>
      <c r="B729" s="4"/>
      <c r="C729" s="4"/>
      <c r="D729" s="4"/>
      <c r="E729" s="810"/>
      <c r="F729" s="810"/>
      <c r="G729" s="810"/>
      <c r="H729" s="810"/>
      <c r="I729" s="810"/>
      <c r="J729" s="810"/>
      <c r="K729" s="810"/>
      <c r="L729" s="810"/>
      <c r="M729" s="810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  <c r="AF729" s="4"/>
      <c r="AG729" s="4"/>
      <c r="AH729" s="4"/>
      <c r="AI729" s="4"/>
      <c r="AJ729" s="4"/>
      <c r="AK729" s="4"/>
      <c r="AL729" s="4"/>
      <c r="AM729" s="4"/>
      <c r="AN729" s="4"/>
      <c r="AO729" s="4"/>
    </row>
    <row r="730" spans="1:41" ht="15.75" customHeight="1">
      <c r="A730" s="4"/>
      <c r="B730" s="4"/>
      <c r="C730" s="4"/>
      <c r="D730" s="4"/>
      <c r="E730" s="810"/>
      <c r="F730" s="810"/>
      <c r="G730" s="810"/>
      <c r="H730" s="810"/>
      <c r="I730" s="810"/>
      <c r="J730" s="810"/>
      <c r="K730" s="810"/>
      <c r="L730" s="810"/>
      <c r="M730" s="810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  <c r="AF730" s="4"/>
      <c r="AG730" s="4"/>
      <c r="AH730" s="4"/>
      <c r="AI730" s="4"/>
      <c r="AJ730" s="4"/>
      <c r="AK730" s="4"/>
      <c r="AL730" s="4"/>
      <c r="AM730" s="4"/>
      <c r="AN730" s="4"/>
      <c r="AO730" s="4"/>
    </row>
    <row r="731" spans="1:41" ht="15.75" customHeight="1">
      <c r="A731" s="4"/>
      <c r="B731" s="4"/>
      <c r="C731" s="4"/>
      <c r="D731" s="4"/>
      <c r="E731" s="810"/>
      <c r="F731" s="810"/>
      <c r="G731" s="810"/>
      <c r="H731" s="810"/>
      <c r="I731" s="810"/>
      <c r="J731" s="810"/>
      <c r="K731" s="810"/>
      <c r="L731" s="810"/>
      <c r="M731" s="810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  <c r="AF731" s="4"/>
      <c r="AG731" s="4"/>
      <c r="AH731" s="4"/>
      <c r="AI731" s="4"/>
      <c r="AJ731" s="4"/>
      <c r="AK731" s="4"/>
      <c r="AL731" s="4"/>
      <c r="AM731" s="4"/>
      <c r="AN731" s="4"/>
      <c r="AO731" s="4"/>
    </row>
    <row r="732" spans="1:41" ht="15.75" customHeight="1">
      <c r="A732" s="4"/>
      <c r="B732" s="4"/>
      <c r="C732" s="4"/>
      <c r="D732" s="4"/>
      <c r="E732" s="810"/>
      <c r="F732" s="810"/>
      <c r="G732" s="810"/>
      <c r="H732" s="810"/>
      <c r="I732" s="810"/>
      <c r="J732" s="810"/>
      <c r="K732" s="810"/>
      <c r="L732" s="810"/>
      <c r="M732" s="810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  <c r="AF732" s="4"/>
      <c r="AG732" s="4"/>
      <c r="AH732" s="4"/>
      <c r="AI732" s="4"/>
      <c r="AJ732" s="4"/>
      <c r="AK732" s="4"/>
      <c r="AL732" s="4"/>
      <c r="AM732" s="4"/>
      <c r="AN732" s="4"/>
      <c r="AO732" s="4"/>
    </row>
    <row r="733" spans="1:41" ht="15.75" customHeight="1">
      <c r="A733" s="4"/>
      <c r="B733" s="4"/>
      <c r="C733" s="4"/>
      <c r="D733" s="4"/>
      <c r="E733" s="810"/>
      <c r="F733" s="810"/>
      <c r="G733" s="810"/>
      <c r="H733" s="810"/>
      <c r="I733" s="810"/>
      <c r="J733" s="810"/>
      <c r="K733" s="810"/>
      <c r="L733" s="810"/>
      <c r="M733" s="810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  <c r="AF733" s="4"/>
      <c r="AG733" s="4"/>
      <c r="AH733" s="4"/>
      <c r="AI733" s="4"/>
      <c r="AJ733" s="4"/>
      <c r="AK733" s="4"/>
      <c r="AL733" s="4"/>
      <c r="AM733" s="4"/>
      <c r="AN733" s="4"/>
      <c r="AO733" s="4"/>
    </row>
    <row r="734" spans="1:41" ht="15.75" customHeight="1">
      <c r="A734" s="4"/>
      <c r="B734" s="4"/>
      <c r="C734" s="4"/>
      <c r="D734" s="4"/>
      <c r="E734" s="810"/>
      <c r="F734" s="810"/>
      <c r="G734" s="810"/>
      <c r="H734" s="810"/>
      <c r="I734" s="810"/>
      <c r="J734" s="810"/>
      <c r="K734" s="810"/>
      <c r="L734" s="810"/>
      <c r="M734" s="810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  <c r="AF734" s="4"/>
      <c r="AG734" s="4"/>
      <c r="AH734" s="4"/>
      <c r="AI734" s="4"/>
      <c r="AJ734" s="4"/>
      <c r="AK734" s="4"/>
      <c r="AL734" s="4"/>
      <c r="AM734" s="4"/>
      <c r="AN734" s="4"/>
      <c r="AO734" s="4"/>
    </row>
    <row r="735" spans="1:41" ht="15.75" customHeight="1">
      <c r="A735" s="4"/>
      <c r="B735" s="4"/>
      <c r="C735" s="4"/>
      <c r="D735" s="4"/>
      <c r="E735" s="810"/>
      <c r="F735" s="810"/>
      <c r="G735" s="810"/>
      <c r="H735" s="810"/>
      <c r="I735" s="810"/>
      <c r="J735" s="810"/>
      <c r="K735" s="810"/>
      <c r="L735" s="810"/>
      <c r="M735" s="810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  <c r="AF735" s="4"/>
      <c r="AG735" s="4"/>
      <c r="AH735" s="4"/>
      <c r="AI735" s="4"/>
      <c r="AJ735" s="4"/>
      <c r="AK735" s="4"/>
      <c r="AL735" s="4"/>
      <c r="AM735" s="4"/>
      <c r="AN735" s="4"/>
      <c r="AO735" s="4"/>
    </row>
    <row r="736" spans="1:41" ht="15.75" customHeight="1">
      <c r="A736" s="4"/>
      <c r="B736" s="4"/>
      <c r="C736" s="4"/>
      <c r="D736" s="4"/>
      <c r="E736" s="810"/>
      <c r="F736" s="810"/>
      <c r="G736" s="810"/>
      <c r="H736" s="810"/>
      <c r="I736" s="810"/>
      <c r="J736" s="810"/>
      <c r="K736" s="810"/>
      <c r="L736" s="810"/>
      <c r="M736" s="810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  <c r="AF736" s="4"/>
      <c r="AG736" s="4"/>
      <c r="AH736" s="4"/>
      <c r="AI736" s="4"/>
      <c r="AJ736" s="4"/>
      <c r="AK736" s="4"/>
      <c r="AL736" s="4"/>
      <c r="AM736" s="4"/>
      <c r="AN736" s="4"/>
      <c r="AO736" s="4"/>
    </row>
    <row r="737" spans="1:41" ht="15.75" customHeight="1">
      <c r="A737" s="4"/>
      <c r="B737" s="4"/>
      <c r="C737" s="4"/>
      <c r="D737" s="4"/>
      <c r="E737" s="810"/>
      <c r="F737" s="810"/>
      <c r="G737" s="810"/>
      <c r="H737" s="810"/>
      <c r="I737" s="810"/>
      <c r="J737" s="810"/>
      <c r="K737" s="810"/>
      <c r="L737" s="810"/>
      <c r="M737" s="810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  <c r="AF737" s="4"/>
      <c r="AG737" s="4"/>
      <c r="AH737" s="4"/>
      <c r="AI737" s="4"/>
      <c r="AJ737" s="4"/>
      <c r="AK737" s="4"/>
      <c r="AL737" s="4"/>
      <c r="AM737" s="4"/>
      <c r="AN737" s="4"/>
      <c r="AO737" s="4"/>
    </row>
    <row r="738" spans="1:41" ht="15.75" customHeight="1">
      <c r="A738" s="4"/>
      <c r="B738" s="4"/>
      <c r="C738" s="4"/>
      <c r="D738" s="4"/>
      <c r="E738" s="810"/>
      <c r="F738" s="810"/>
      <c r="G738" s="810"/>
      <c r="H738" s="810"/>
      <c r="I738" s="810"/>
      <c r="J738" s="810"/>
      <c r="K738" s="810"/>
      <c r="L738" s="810"/>
      <c r="M738" s="810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  <c r="AF738" s="4"/>
      <c r="AG738" s="4"/>
      <c r="AH738" s="4"/>
      <c r="AI738" s="4"/>
      <c r="AJ738" s="4"/>
      <c r="AK738" s="4"/>
      <c r="AL738" s="4"/>
      <c r="AM738" s="4"/>
      <c r="AN738" s="4"/>
      <c r="AO738" s="4"/>
    </row>
    <row r="739" spans="1:41" ht="15.75" customHeight="1">
      <c r="A739" s="4"/>
      <c r="B739" s="4"/>
      <c r="C739" s="4"/>
      <c r="D739" s="4"/>
      <c r="E739" s="810"/>
      <c r="F739" s="810"/>
      <c r="G739" s="810"/>
      <c r="H739" s="810"/>
      <c r="I739" s="810"/>
      <c r="J739" s="810"/>
      <c r="K739" s="810"/>
      <c r="L739" s="810"/>
      <c r="M739" s="810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  <c r="AF739" s="4"/>
      <c r="AG739" s="4"/>
      <c r="AH739" s="4"/>
      <c r="AI739" s="4"/>
      <c r="AJ739" s="4"/>
      <c r="AK739" s="4"/>
      <c r="AL739" s="4"/>
      <c r="AM739" s="4"/>
      <c r="AN739" s="4"/>
      <c r="AO739" s="4"/>
    </row>
    <row r="740" spans="1:41" ht="15.75" customHeight="1">
      <c r="A740" s="4"/>
      <c r="B740" s="4"/>
      <c r="C740" s="4"/>
      <c r="D740" s="4"/>
      <c r="E740" s="810"/>
      <c r="F740" s="810"/>
      <c r="G740" s="810"/>
      <c r="H740" s="810"/>
      <c r="I740" s="810"/>
      <c r="J740" s="810"/>
      <c r="K740" s="810"/>
      <c r="L740" s="810"/>
      <c r="M740" s="810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  <c r="AF740" s="4"/>
      <c r="AG740" s="4"/>
      <c r="AH740" s="4"/>
      <c r="AI740" s="4"/>
      <c r="AJ740" s="4"/>
      <c r="AK740" s="4"/>
      <c r="AL740" s="4"/>
      <c r="AM740" s="4"/>
      <c r="AN740" s="4"/>
      <c r="AO740" s="4"/>
    </row>
    <row r="741" spans="1:41" ht="15.75" customHeight="1">
      <c r="A741" s="4"/>
      <c r="B741" s="4"/>
      <c r="C741" s="4"/>
      <c r="D741" s="4"/>
      <c r="E741" s="810"/>
      <c r="F741" s="810"/>
      <c r="G741" s="810"/>
      <c r="H741" s="810"/>
      <c r="I741" s="810"/>
      <c r="J741" s="810"/>
      <c r="K741" s="810"/>
      <c r="L741" s="810"/>
      <c r="M741" s="810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  <c r="AF741" s="4"/>
      <c r="AG741" s="4"/>
      <c r="AH741" s="4"/>
      <c r="AI741" s="4"/>
      <c r="AJ741" s="4"/>
      <c r="AK741" s="4"/>
      <c r="AL741" s="4"/>
      <c r="AM741" s="4"/>
      <c r="AN741" s="4"/>
      <c r="AO741" s="4"/>
    </row>
    <row r="742" spans="1:41" ht="15.75" customHeight="1">
      <c r="A742" s="4"/>
      <c r="B742" s="4"/>
      <c r="C742" s="4"/>
      <c r="D742" s="4"/>
      <c r="E742" s="810"/>
      <c r="F742" s="810"/>
      <c r="G742" s="810"/>
      <c r="H742" s="810"/>
      <c r="I742" s="810"/>
      <c r="J742" s="810"/>
      <c r="K742" s="810"/>
      <c r="L742" s="810"/>
      <c r="M742" s="810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  <c r="AF742" s="4"/>
      <c r="AG742" s="4"/>
      <c r="AH742" s="4"/>
      <c r="AI742" s="4"/>
      <c r="AJ742" s="4"/>
      <c r="AK742" s="4"/>
      <c r="AL742" s="4"/>
      <c r="AM742" s="4"/>
      <c r="AN742" s="4"/>
      <c r="AO742" s="4"/>
    </row>
    <row r="743" spans="1:41" ht="15.75" customHeight="1">
      <c r="A743" s="4"/>
      <c r="B743" s="4"/>
      <c r="C743" s="4"/>
      <c r="D743" s="4"/>
      <c r="E743" s="810"/>
      <c r="F743" s="810"/>
      <c r="G743" s="810"/>
      <c r="H743" s="810"/>
      <c r="I743" s="810"/>
      <c r="J743" s="810"/>
      <c r="K743" s="810"/>
      <c r="L743" s="810"/>
      <c r="M743" s="810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  <c r="AF743" s="4"/>
      <c r="AG743" s="4"/>
      <c r="AH743" s="4"/>
      <c r="AI743" s="4"/>
      <c r="AJ743" s="4"/>
      <c r="AK743" s="4"/>
      <c r="AL743" s="4"/>
      <c r="AM743" s="4"/>
      <c r="AN743" s="4"/>
      <c r="AO743" s="4"/>
    </row>
    <row r="744" spans="1:41" ht="15.75" customHeight="1">
      <c r="A744" s="4"/>
      <c r="B744" s="4"/>
      <c r="C744" s="4"/>
      <c r="D744" s="4"/>
      <c r="E744" s="810"/>
      <c r="F744" s="810"/>
      <c r="G744" s="810"/>
      <c r="H744" s="810"/>
      <c r="I744" s="810"/>
      <c r="J744" s="810"/>
      <c r="K744" s="810"/>
      <c r="L744" s="810"/>
      <c r="M744" s="810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  <c r="AF744" s="4"/>
      <c r="AG744" s="4"/>
      <c r="AH744" s="4"/>
      <c r="AI744" s="4"/>
      <c r="AJ744" s="4"/>
      <c r="AK744" s="4"/>
      <c r="AL744" s="4"/>
      <c r="AM744" s="4"/>
      <c r="AN744" s="4"/>
      <c r="AO744" s="4"/>
    </row>
    <row r="745" spans="1:41" ht="15.75" customHeight="1">
      <c r="A745" s="4"/>
      <c r="B745" s="4"/>
      <c r="C745" s="4"/>
      <c r="D745" s="4"/>
      <c r="E745" s="810"/>
      <c r="F745" s="810"/>
      <c r="G745" s="810"/>
      <c r="H745" s="810"/>
      <c r="I745" s="810"/>
      <c r="J745" s="810"/>
      <c r="K745" s="810"/>
      <c r="L745" s="810"/>
      <c r="M745" s="810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  <c r="AF745" s="4"/>
      <c r="AG745" s="4"/>
      <c r="AH745" s="4"/>
      <c r="AI745" s="4"/>
      <c r="AJ745" s="4"/>
      <c r="AK745" s="4"/>
      <c r="AL745" s="4"/>
      <c r="AM745" s="4"/>
      <c r="AN745" s="4"/>
      <c r="AO745" s="4"/>
    </row>
    <row r="746" spans="1:41" ht="15.75" customHeight="1">
      <c r="A746" s="4"/>
      <c r="B746" s="4"/>
      <c r="C746" s="4"/>
      <c r="D746" s="4"/>
      <c r="E746" s="810"/>
      <c r="F746" s="810"/>
      <c r="G746" s="810"/>
      <c r="H746" s="810"/>
      <c r="I746" s="810"/>
      <c r="J746" s="810"/>
      <c r="K746" s="810"/>
      <c r="L746" s="810"/>
      <c r="M746" s="810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  <c r="AF746" s="4"/>
      <c r="AG746" s="4"/>
      <c r="AH746" s="4"/>
      <c r="AI746" s="4"/>
      <c r="AJ746" s="4"/>
      <c r="AK746" s="4"/>
      <c r="AL746" s="4"/>
      <c r="AM746" s="4"/>
      <c r="AN746" s="4"/>
      <c r="AO746" s="4"/>
    </row>
    <row r="747" spans="1:41" ht="15.75" customHeight="1">
      <c r="A747" s="4"/>
      <c r="B747" s="4"/>
      <c r="C747" s="4"/>
      <c r="D747" s="4"/>
      <c r="E747" s="810"/>
      <c r="F747" s="810"/>
      <c r="G747" s="810"/>
      <c r="H747" s="810"/>
      <c r="I747" s="810"/>
      <c r="J747" s="810"/>
      <c r="K747" s="810"/>
      <c r="L747" s="810"/>
      <c r="M747" s="810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  <c r="AF747" s="4"/>
      <c r="AG747" s="4"/>
      <c r="AH747" s="4"/>
      <c r="AI747" s="4"/>
      <c r="AJ747" s="4"/>
      <c r="AK747" s="4"/>
      <c r="AL747" s="4"/>
      <c r="AM747" s="4"/>
      <c r="AN747" s="4"/>
      <c r="AO747" s="4"/>
    </row>
    <row r="748" spans="1:41" ht="15.75" customHeight="1">
      <c r="A748" s="4"/>
      <c r="B748" s="4"/>
      <c r="C748" s="4"/>
      <c r="D748" s="4"/>
      <c r="E748" s="810"/>
      <c r="F748" s="810"/>
      <c r="G748" s="810"/>
      <c r="H748" s="810"/>
      <c r="I748" s="810"/>
      <c r="J748" s="810"/>
      <c r="K748" s="810"/>
      <c r="L748" s="810"/>
      <c r="M748" s="810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  <c r="AF748" s="4"/>
      <c r="AG748" s="4"/>
      <c r="AH748" s="4"/>
      <c r="AI748" s="4"/>
      <c r="AJ748" s="4"/>
      <c r="AK748" s="4"/>
      <c r="AL748" s="4"/>
      <c r="AM748" s="4"/>
      <c r="AN748" s="4"/>
      <c r="AO748" s="4"/>
    </row>
    <row r="749" spans="1:41" ht="15.75" customHeight="1">
      <c r="A749" s="4"/>
      <c r="B749" s="4"/>
      <c r="C749" s="4"/>
      <c r="D749" s="4"/>
      <c r="E749" s="810"/>
      <c r="F749" s="810"/>
      <c r="G749" s="810"/>
      <c r="H749" s="810"/>
      <c r="I749" s="810"/>
      <c r="J749" s="810"/>
      <c r="K749" s="810"/>
      <c r="L749" s="810"/>
      <c r="M749" s="810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  <c r="AF749" s="4"/>
      <c r="AG749" s="4"/>
      <c r="AH749" s="4"/>
      <c r="AI749" s="4"/>
      <c r="AJ749" s="4"/>
      <c r="AK749" s="4"/>
      <c r="AL749" s="4"/>
      <c r="AM749" s="4"/>
      <c r="AN749" s="4"/>
      <c r="AO749" s="4"/>
    </row>
    <row r="750" spans="1:41" ht="15.75" customHeight="1">
      <c r="A750" s="4"/>
      <c r="B750" s="4"/>
      <c r="C750" s="4"/>
      <c r="D750" s="4"/>
      <c r="E750" s="810"/>
      <c r="F750" s="810"/>
      <c r="G750" s="810"/>
      <c r="H750" s="810"/>
      <c r="I750" s="810"/>
      <c r="J750" s="810"/>
      <c r="K750" s="810"/>
      <c r="L750" s="810"/>
      <c r="M750" s="810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  <c r="AF750" s="4"/>
      <c r="AG750" s="4"/>
      <c r="AH750" s="4"/>
      <c r="AI750" s="4"/>
      <c r="AJ750" s="4"/>
      <c r="AK750" s="4"/>
      <c r="AL750" s="4"/>
      <c r="AM750" s="4"/>
      <c r="AN750" s="4"/>
      <c r="AO750" s="4"/>
    </row>
    <row r="751" spans="1:41" ht="15.75" customHeight="1">
      <c r="A751" s="4"/>
      <c r="B751" s="4"/>
      <c r="C751" s="4"/>
      <c r="D751" s="4"/>
      <c r="E751" s="810"/>
      <c r="F751" s="810"/>
      <c r="G751" s="810"/>
      <c r="H751" s="810"/>
      <c r="I751" s="810"/>
      <c r="J751" s="810"/>
      <c r="K751" s="810"/>
      <c r="L751" s="810"/>
      <c r="M751" s="810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  <c r="AF751" s="4"/>
      <c r="AG751" s="4"/>
      <c r="AH751" s="4"/>
      <c r="AI751" s="4"/>
      <c r="AJ751" s="4"/>
      <c r="AK751" s="4"/>
      <c r="AL751" s="4"/>
      <c r="AM751" s="4"/>
      <c r="AN751" s="4"/>
      <c r="AO751" s="4"/>
    </row>
    <row r="752" spans="1:41" ht="15.75" customHeight="1">
      <c r="A752" s="4"/>
      <c r="B752" s="4"/>
      <c r="C752" s="4"/>
      <c r="D752" s="4"/>
      <c r="E752" s="810"/>
      <c r="F752" s="810"/>
      <c r="G752" s="810"/>
      <c r="H752" s="810"/>
      <c r="I752" s="810"/>
      <c r="J752" s="810"/>
      <c r="K752" s="810"/>
      <c r="L752" s="810"/>
      <c r="M752" s="810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  <c r="AF752" s="4"/>
      <c r="AG752" s="4"/>
      <c r="AH752" s="4"/>
      <c r="AI752" s="4"/>
      <c r="AJ752" s="4"/>
      <c r="AK752" s="4"/>
      <c r="AL752" s="4"/>
      <c r="AM752" s="4"/>
      <c r="AN752" s="4"/>
      <c r="AO752" s="4"/>
    </row>
    <row r="753" spans="1:41" ht="15.75" customHeight="1">
      <c r="A753" s="4"/>
      <c r="B753" s="4"/>
      <c r="C753" s="4"/>
      <c r="D753" s="4"/>
      <c r="E753" s="810"/>
      <c r="F753" s="810"/>
      <c r="G753" s="810"/>
      <c r="H753" s="810"/>
      <c r="I753" s="810"/>
      <c r="J753" s="810"/>
      <c r="K753" s="810"/>
      <c r="L753" s="810"/>
      <c r="M753" s="810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  <c r="AF753" s="4"/>
      <c r="AG753" s="4"/>
      <c r="AH753" s="4"/>
      <c r="AI753" s="4"/>
      <c r="AJ753" s="4"/>
      <c r="AK753" s="4"/>
      <c r="AL753" s="4"/>
      <c r="AM753" s="4"/>
      <c r="AN753" s="4"/>
      <c r="AO753" s="4"/>
    </row>
    <row r="754" spans="1:41" ht="15.75" customHeight="1">
      <c r="A754" s="4"/>
      <c r="B754" s="4"/>
      <c r="C754" s="4"/>
      <c r="D754" s="4"/>
      <c r="E754" s="810"/>
      <c r="F754" s="810"/>
      <c r="G754" s="810"/>
      <c r="H754" s="810"/>
      <c r="I754" s="810"/>
      <c r="J754" s="810"/>
      <c r="K754" s="810"/>
      <c r="L754" s="810"/>
      <c r="M754" s="810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  <c r="AF754" s="4"/>
      <c r="AG754" s="4"/>
      <c r="AH754" s="4"/>
      <c r="AI754" s="4"/>
      <c r="AJ754" s="4"/>
      <c r="AK754" s="4"/>
      <c r="AL754" s="4"/>
      <c r="AM754" s="4"/>
      <c r="AN754" s="4"/>
      <c r="AO754" s="4"/>
    </row>
    <row r="755" spans="1:41" ht="15.75" customHeight="1">
      <c r="A755" s="4"/>
      <c r="B755" s="4"/>
      <c r="C755" s="4"/>
      <c r="D755" s="4"/>
      <c r="E755" s="810"/>
      <c r="F755" s="810"/>
      <c r="G755" s="810"/>
      <c r="H755" s="810"/>
      <c r="I755" s="810"/>
      <c r="J755" s="810"/>
      <c r="K755" s="810"/>
      <c r="L755" s="810"/>
      <c r="M755" s="810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  <c r="AF755" s="4"/>
      <c r="AG755" s="4"/>
      <c r="AH755" s="4"/>
      <c r="AI755" s="4"/>
      <c r="AJ755" s="4"/>
      <c r="AK755" s="4"/>
      <c r="AL755" s="4"/>
      <c r="AM755" s="4"/>
      <c r="AN755" s="4"/>
      <c r="AO755" s="4"/>
    </row>
    <row r="756" spans="1:41" ht="15.75" customHeight="1">
      <c r="A756" s="4"/>
      <c r="B756" s="4"/>
      <c r="C756" s="4"/>
      <c r="D756" s="4"/>
      <c r="E756" s="810"/>
      <c r="F756" s="810"/>
      <c r="G756" s="810"/>
      <c r="H756" s="810"/>
      <c r="I756" s="810"/>
      <c r="J756" s="810"/>
      <c r="K756" s="810"/>
      <c r="L756" s="810"/>
      <c r="M756" s="810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  <c r="AF756" s="4"/>
      <c r="AG756" s="4"/>
      <c r="AH756" s="4"/>
      <c r="AI756" s="4"/>
      <c r="AJ756" s="4"/>
      <c r="AK756" s="4"/>
      <c r="AL756" s="4"/>
      <c r="AM756" s="4"/>
      <c r="AN756" s="4"/>
      <c r="AO756" s="4"/>
    </row>
    <row r="757" spans="1:41" ht="15.75" customHeight="1">
      <c r="A757" s="4"/>
      <c r="B757" s="4"/>
      <c r="C757" s="4"/>
      <c r="D757" s="4"/>
      <c r="E757" s="810"/>
      <c r="F757" s="810"/>
      <c r="G757" s="810"/>
      <c r="H757" s="810"/>
      <c r="I757" s="810"/>
      <c r="J757" s="810"/>
      <c r="K757" s="810"/>
      <c r="L757" s="810"/>
      <c r="M757" s="810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  <c r="AF757" s="4"/>
      <c r="AG757" s="4"/>
      <c r="AH757" s="4"/>
      <c r="AI757" s="4"/>
      <c r="AJ757" s="4"/>
      <c r="AK757" s="4"/>
      <c r="AL757" s="4"/>
      <c r="AM757" s="4"/>
      <c r="AN757" s="4"/>
      <c r="AO757" s="4"/>
    </row>
    <row r="758" spans="1:41" ht="15.75" customHeight="1">
      <c r="A758" s="4"/>
      <c r="B758" s="4"/>
      <c r="C758" s="4"/>
      <c r="D758" s="4"/>
      <c r="E758" s="810"/>
      <c r="F758" s="810"/>
      <c r="G758" s="810"/>
      <c r="H758" s="810"/>
      <c r="I758" s="810"/>
      <c r="J758" s="810"/>
      <c r="K758" s="810"/>
      <c r="L758" s="810"/>
      <c r="M758" s="810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  <c r="AF758" s="4"/>
      <c r="AG758" s="4"/>
      <c r="AH758" s="4"/>
      <c r="AI758" s="4"/>
      <c r="AJ758" s="4"/>
      <c r="AK758" s="4"/>
      <c r="AL758" s="4"/>
      <c r="AM758" s="4"/>
      <c r="AN758" s="4"/>
      <c r="AO758" s="4"/>
    </row>
    <row r="759" spans="1:41" ht="15.75" customHeight="1">
      <c r="A759" s="4"/>
      <c r="B759" s="4"/>
      <c r="C759" s="4"/>
      <c r="D759" s="4"/>
      <c r="E759" s="810"/>
      <c r="F759" s="810"/>
      <c r="G759" s="810"/>
      <c r="H759" s="810"/>
      <c r="I759" s="810"/>
      <c r="J759" s="810"/>
      <c r="K759" s="810"/>
      <c r="L759" s="810"/>
      <c r="M759" s="810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  <c r="AF759" s="4"/>
      <c r="AG759" s="4"/>
      <c r="AH759" s="4"/>
      <c r="AI759" s="4"/>
      <c r="AJ759" s="4"/>
      <c r="AK759" s="4"/>
      <c r="AL759" s="4"/>
      <c r="AM759" s="4"/>
      <c r="AN759" s="4"/>
      <c r="AO759" s="4"/>
    </row>
    <row r="760" spans="1:41" ht="15.75" customHeight="1">
      <c r="A760" s="4"/>
      <c r="B760" s="4"/>
      <c r="C760" s="4"/>
      <c r="D760" s="4"/>
      <c r="E760" s="810"/>
      <c r="F760" s="810"/>
      <c r="G760" s="810"/>
      <c r="H760" s="810"/>
      <c r="I760" s="810"/>
      <c r="J760" s="810"/>
      <c r="K760" s="810"/>
      <c r="L760" s="810"/>
      <c r="M760" s="810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  <c r="AF760" s="4"/>
      <c r="AG760" s="4"/>
      <c r="AH760" s="4"/>
      <c r="AI760" s="4"/>
      <c r="AJ760" s="4"/>
      <c r="AK760" s="4"/>
      <c r="AL760" s="4"/>
      <c r="AM760" s="4"/>
      <c r="AN760" s="4"/>
      <c r="AO760" s="4"/>
    </row>
    <row r="761" spans="1:41" ht="15.75" customHeight="1">
      <c r="A761" s="4"/>
      <c r="B761" s="4"/>
      <c r="C761" s="4"/>
      <c r="D761" s="4"/>
      <c r="E761" s="810"/>
      <c r="F761" s="810"/>
      <c r="G761" s="810"/>
      <c r="H761" s="810"/>
      <c r="I761" s="810"/>
      <c r="J761" s="810"/>
      <c r="K761" s="810"/>
      <c r="L761" s="810"/>
      <c r="M761" s="810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  <c r="AF761" s="4"/>
      <c r="AG761" s="4"/>
      <c r="AH761" s="4"/>
      <c r="AI761" s="4"/>
      <c r="AJ761" s="4"/>
      <c r="AK761" s="4"/>
      <c r="AL761" s="4"/>
      <c r="AM761" s="4"/>
      <c r="AN761" s="4"/>
      <c r="AO761" s="4"/>
    </row>
    <row r="762" spans="1:41" ht="15.75" customHeight="1">
      <c r="A762" s="4"/>
      <c r="B762" s="4"/>
      <c r="C762" s="4"/>
      <c r="D762" s="4"/>
      <c r="E762" s="810"/>
      <c r="F762" s="810"/>
      <c r="G762" s="810"/>
      <c r="H762" s="810"/>
      <c r="I762" s="810"/>
      <c r="J762" s="810"/>
      <c r="K762" s="810"/>
      <c r="L762" s="810"/>
      <c r="M762" s="810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  <c r="AF762" s="4"/>
      <c r="AG762" s="4"/>
      <c r="AH762" s="4"/>
      <c r="AI762" s="4"/>
      <c r="AJ762" s="4"/>
      <c r="AK762" s="4"/>
      <c r="AL762" s="4"/>
      <c r="AM762" s="4"/>
      <c r="AN762" s="4"/>
      <c r="AO762" s="4"/>
    </row>
    <row r="763" spans="1:41" ht="15.75" customHeight="1">
      <c r="A763" s="4"/>
      <c r="B763" s="4"/>
      <c r="C763" s="4"/>
      <c r="D763" s="4"/>
      <c r="E763" s="810"/>
      <c r="F763" s="810"/>
      <c r="G763" s="810"/>
      <c r="H763" s="810"/>
      <c r="I763" s="810"/>
      <c r="J763" s="810"/>
      <c r="K763" s="810"/>
      <c r="L763" s="810"/>
      <c r="M763" s="810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  <c r="AF763" s="4"/>
      <c r="AG763" s="4"/>
      <c r="AH763" s="4"/>
      <c r="AI763" s="4"/>
      <c r="AJ763" s="4"/>
      <c r="AK763" s="4"/>
      <c r="AL763" s="4"/>
      <c r="AM763" s="4"/>
      <c r="AN763" s="4"/>
      <c r="AO763" s="4"/>
    </row>
    <row r="764" spans="1:41" ht="15.75" customHeight="1">
      <c r="A764" s="4"/>
      <c r="B764" s="4"/>
      <c r="C764" s="4"/>
      <c r="D764" s="4"/>
      <c r="E764" s="810"/>
      <c r="F764" s="810"/>
      <c r="G764" s="810"/>
      <c r="H764" s="810"/>
      <c r="I764" s="810"/>
      <c r="J764" s="810"/>
      <c r="K764" s="810"/>
      <c r="L764" s="810"/>
      <c r="M764" s="810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  <c r="AF764" s="4"/>
      <c r="AG764" s="4"/>
      <c r="AH764" s="4"/>
      <c r="AI764" s="4"/>
      <c r="AJ764" s="4"/>
      <c r="AK764" s="4"/>
      <c r="AL764" s="4"/>
      <c r="AM764" s="4"/>
      <c r="AN764" s="4"/>
      <c r="AO764" s="4"/>
    </row>
    <row r="765" spans="1:41" ht="15.75" customHeight="1">
      <c r="A765" s="4"/>
      <c r="B765" s="4"/>
      <c r="C765" s="4"/>
      <c r="D765" s="4"/>
      <c r="E765" s="810"/>
      <c r="F765" s="810"/>
      <c r="G765" s="810"/>
      <c r="H765" s="810"/>
      <c r="I765" s="810"/>
      <c r="J765" s="810"/>
      <c r="K765" s="810"/>
      <c r="L765" s="810"/>
      <c r="M765" s="810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  <c r="AF765" s="4"/>
      <c r="AG765" s="4"/>
      <c r="AH765" s="4"/>
      <c r="AI765" s="4"/>
      <c r="AJ765" s="4"/>
      <c r="AK765" s="4"/>
      <c r="AL765" s="4"/>
      <c r="AM765" s="4"/>
      <c r="AN765" s="4"/>
      <c r="AO765" s="4"/>
    </row>
    <row r="766" spans="1:41" ht="15.75" customHeight="1">
      <c r="A766" s="4"/>
      <c r="B766" s="4"/>
      <c r="C766" s="4"/>
      <c r="D766" s="4"/>
      <c r="E766" s="810"/>
      <c r="F766" s="810"/>
      <c r="G766" s="810"/>
      <c r="H766" s="810"/>
      <c r="I766" s="810"/>
      <c r="J766" s="810"/>
      <c r="K766" s="810"/>
      <c r="L766" s="810"/>
      <c r="M766" s="810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  <c r="AF766" s="4"/>
      <c r="AG766" s="4"/>
      <c r="AH766" s="4"/>
      <c r="AI766" s="4"/>
      <c r="AJ766" s="4"/>
      <c r="AK766" s="4"/>
      <c r="AL766" s="4"/>
      <c r="AM766" s="4"/>
      <c r="AN766" s="4"/>
      <c r="AO766" s="4"/>
    </row>
    <row r="767" spans="1:41" ht="15.75" customHeight="1">
      <c r="A767" s="4"/>
      <c r="B767" s="4"/>
      <c r="C767" s="4"/>
      <c r="D767" s="4"/>
      <c r="E767" s="810"/>
      <c r="F767" s="810"/>
      <c r="G767" s="810"/>
      <c r="H767" s="810"/>
      <c r="I767" s="810"/>
      <c r="J767" s="810"/>
      <c r="K767" s="810"/>
      <c r="L767" s="810"/>
      <c r="M767" s="810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  <c r="AF767" s="4"/>
      <c r="AG767" s="4"/>
      <c r="AH767" s="4"/>
      <c r="AI767" s="4"/>
      <c r="AJ767" s="4"/>
      <c r="AK767" s="4"/>
      <c r="AL767" s="4"/>
      <c r="AM767" s="4"/>
      <c r="AN767" s="4"/>
      <c r="AO767" s="4"/>
    </row>
    <row r="768" spans="1:41" ht="15.75" customHeight="1">
      <c r="A768" s="4"/>
      <c r="B768" s="4"/>
      <c r="C768" s="4"/>
      <c r="D768" s="4"/>
      <c r="E768" s="810"/>
      <c r="F768" s="810"/>
      <c r="G768" s="810"/>
      <c r="H768" s="810"/>
      <c r="I768" s="810"/>
      <c r="J768" s="810"/>
      <c r="K768" s="810"/>
      <c r="L768" s="810"/>
      <c r="M768" s="810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  <c r="AF768" s="4"/>
      <c r="AG768" s="4"/>
      <c r="AH768" s="4"/>
      <c r="AI768" s="4"/>
      <c r="AJ768" s="4"/>
      <c r="AK768" s="4"/>
      <c r="AL768" s="4"/>
      <c r="AM768" s="4"/>
      <c r="AN768" s="4"/>
      <c r="AO768" s="4"/>
    </row>
    <row r="769" spans="1:41" ht="15.75" customHeight="1">
      <c r="A769" s="4"/>
      <c r="B769" s="4"/>
      <c r="C769" s="4"/>
      <c r="D769" s="4"/>
      <c r="E769" s="810"/>
      <c r="F769" s="810"/>
      <c r="G769" s="810"/>
      <c r="H769" s="810"/>
      <c r="I769" s="810"/>
      <c r="J769" s="810"/>
      <c r="K769" s="810"/>
      <c r="L769" s="810"/>
      <c r="M769" s="810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  <c r="AF769" s="4"/>
      <c r="AG769" s="4"/>
      <c r="AH769" s="4"/>
      <c r="AI769" s="4"/>
      <c r="AJ769" s="4"/>
      <c r="AK769" s="4"/>
      <c r="AL769" s="4"/>
      <c r="AM769" s="4"/>
      <c r="AN769" s="4"/>
      <c r="AO769" s="4"/>
    </row>
    <row r="770" spans="1:41" ht="15.75" customHeight="1">
      <c r="A770" s="4"/>
      <c r="B770" s="4"/>
      <c r="C770" s="4"/>
      <c r="D770" s="4"/>
      <c r="E770" s="810"/>
      <c r="F770" s="810"/>
      <c r="G770" s="810"/>
      <c r="H770" s="810"/>
      <c r="I770" s="810"/>
      <c r="J770" s="810"/>
      <c r="K770" s="810"/>
      <c r="L770" s="810"/>
      <c r="M770" s="810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  <c r="AF770" s="4"/>
      <c r="AG770" s="4"/>
      <c r="AH770" s="4"/>
      <c r="AI770" s="4"/>
      <c r="AJ770" s="4"/>
      <c r="AK770" s="4"/>
      <c r="AL770" s="4"/>
      <c r="AM770" s="4"/>
      <c r="AN770" s="4"/>
      <c r="AO770" s="4"/>
    </row>
    <row r="771" spans="1:41" ht="15.75" customHeight="1">
      <c r="A771" s="4"/>
      <c r="B771" s="4"/>
      <c r="C771" s="4"/>
      <c r="D771" s="4"/>
      <c r="E771" s="810"/>
      <c r="F771" s="810"/>
      <c r="G771" s="810"/>
      <c r="H771" s="810"/>
      <c r="I771" s="810"/>
      <c r="J771" s="810"/>
      <c r="K771" s="810"/>
      <c r="L771" s="810"/>
      <c r="M771" s="810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  <c r="AF771" s="4"/>
      <c r="AG771" s="4"/>
      <c r="AH771" s="4"/>
      <c r="AI771" s="4"/>
      <c r="AJ771" s="4"/>
      <c r="AK771" s="4"/>
      <c r="AL771" s="4"/>
      <c r="AM771" s="4"/>
      <c r="AN771" s="4"/>
      <c r="AO771" s="4"/>
    </row>
    <row r="772" spans="1:41" ht="15.75" customHeight="1">
      <c r="A772" s="4"/>
      <c r="B772" s="4"/>
      <c r="C772" s="4"/>
      <c r="D772" s="4"/>
      <c r="E772" s="810"/>
      <c r="F772" s="810"/>
      <c r="G772" s="810"/>
      <c r="H772" s="810"/>
      <c r="I772" s="810"/>
      <c r="J772" s="810"/>
      <c r="K772" s="810"/>
      <c r="L772" s="810"/>
      <c r="M772" s="810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  <c r="AF772" s="4"/>
      <c r="AG772" s="4"/>
      <c r="AH772" s="4"/>
      <c r="AI772" s="4"/>
      <c r="AJ772" s="4"/>
      <c r="AK772" s="4"/>
      <c r="AL772" s="4"/>
      <c r="AM772" s="4"/>
      <c r="AN772" s="4"/>
      <c r="AO772" s="4"/>
    </row>
    <row r="773" spans="1:41" ht="15.75" customHeight="1">
      <c r="A773" s="4"/>
      <c r="B773" s="4"/>
      <c r="C773" s="4"/>
      <c r="D773" s="4"/>
      <c r="E773" s="810"/>
      <c r="F773" s="810"/>
      <c r="G773" s="810"/>
      <c r="H773" s="810"/>
      <c r="I773" s="810"/>
      <c r="J773" s="810"/>
      <c r="K773" s="810"/>
      <c r="L773" s="810"/>
      <c r="M773" s="810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  <c r="AF773" s="4"/>
      <c r="AG773" s="4"/>
      <c r="AH773" s="4"/>
      <c r="AI773" s="4"/>
      <c r="AJ773" s="4"/>
      <c r="AK773" s="4"/>
      <c r="AL773" s="4"/>
      <c r="AM773" s="4"/>
      <c r="AN773" s="4"/>
      <c r="AO773" s="4"/>
    </row>
    <row r="774" spans="1:41" ht="15.75" customHeight="1">
      <c r="A774" s="4"/>
      <c r="B774" s="4"/>
      <c r="C774" s="4"/>
      <c r="D774" s="4"/>
      <c r="E774" s="810"/>
      <c r="F774" s="810"/>
      <c r="G774" s="810"/>
      <c r="H774" s="810"/>
      <c r="I774" s="810"/>
      <c r="J774" s="810"/>
      <c r="K774" s="810"/>
      <c r="L774" s="810"/>
      <c r="M774" s="810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  <c r="AF774" s="4"/>
      <c r="AG774" s="4"/>
      <c r="AH774" s="4"/>
      <c r="AI774" s="4"/>
      <c r="AJ774" s="4"/>
      <c r="AK774" s="4"/>
      <c r="AL774" s="4"/>
      <c r="AM774" s="4"/>
      <c r="AN774" s="4"/>
      <c r="AO774" s="4"/>
    </row>
    <row r="775" spans="1:41" ht="15.75" customHeight="1">
      <c r="A775" s="4"/>
      <c r="B775" s="4"/>
      <c r="C775" s="4"/>
      <c r="D775" s="4"/>
      <c r="E775" s="810"/>
      <c r="F775" s="810"/>
      <c r="G775" s="810"/>
      <c r="H775" s="810"/>
      <c r="I775" s="810"/>
      <c r="J775" s="810"/>
      <c r="K775" s="810"/>
      <c r="L775" s="810"/>
      <c r="M775" s="810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  <c r="AF775" s="4"/>
      <c r="AG775" s="4"/>
      <c r="AH775" s="4"/>
      <c r="AI775" s="4"/>
      <c r="AJ775" s="4"/>
      <c r="AK775" s="4"/>
      <c r="AL775" s="4"/>
      <c r="AM775" s="4"/>
      <c r="AN775" s="4"/>
      <c r="AO775" s="4"/>
    </row>
    <row r="776" spans="1:41" ht="15.75" customHeight="1">
      <c r="A776" s="4"/>
      <c r="B776" s="4"/>
      <c r="C776" s="4"/>
      <c r="D776" s="4"/>
      <c r="E776" s="810"/>
      <c r="F776" s="810"/>
      <c r="G776" s="810"/>
      <c r="H776" s="810"/>
      <c r="I776" s="810"/>
      <c r="J776" s="810"/>
      <c r="K776" s="810"/>
      <c r="L776" s="810"/>
      <c r="M776" s="810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  <c r="AF776" s="4"/>
      <c r="AG776" s="4"/>
      <c r="AH776" s="4"/>
      <c r="AI776" s="4"/>
      <c r="AJ776" s="4"/>
      <c r="AK776" s="4"/>
      <c r="AL776" s="4"/>
      <c r="AM776" s="4"/>
      <c r="AN776" s="4"/>
      <c r="AO776" s="4"/>
    </row>
    <row r="777" spans="1:41" ht="15.75" customHeight="1">
      <c r="A777" s="4"/>
      <c r="B777" s="4"/>
      <c r="C777" s="4"/>
      <c r="D777" s="4"/>
      <c r="E777" s="810"/>
      <c r="F777" s="810"/>
      <c r="G777" s="810"/>
      <c r="H777" s="810"/>
      <c r="I777" s="810"/>
      <c r="J777" s="810"/>
      <c r="K777" s="810"/>
      <c r="L777" s="810"/>
      <c r="M777" s="810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  <c r="AF777" s="4"/>
      <c r="AG777" s="4"/>
      <c r="AH777" s="4"/>
      <c r="AI777" s="4"/>
      <c r="AJ777" s="4"/>
      <c r="AK777" s="4"/>
      <c r="AL777" s="4"/>
      <c r="AM777" s="4"/>
      <c r="AN777" s="4"/>
      <c r="AO777" s="4"/>
    </row>
    <row r="778" spans="1:41" ht="15.75" customHeight="1">
      <c r="A778" s="4"/>
      <c r="B778" s="4"/>
      <c r="C778" s="4"/>
      <c r="D778" s="4"/>
      <c r="E778" s="810"/>
      <c r="F778" s="810"/>
      <c r="G778" s="810"/>
      <c r="H778" s="810"/>
      <c r="I778" s="810"/>
      <c r="J778" s="810"/>
      <c r="K778" s="810"/>
      <c r="L778" s="810"/>
      <c r="M778" s="810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  <c r="AF778" s="4"/>
      <c r="AG778" s="4"/>
      <c r="AH778" s="4"/>
      <c r="AI778" s="4"/>
      <c r="AJ778" s="4"/>
      <c r="AK778" s="4"/>
      <c r="AL778" s="4"/>
      <c r="AM778" s="4"/>
      <c r="AN778" s="4"/>
      <c r="AO778" s="4"/>
    </row>
    <row r="779" spans="1:41" ht="15.75" customHeight="1">
      <c r="A779" s="4"/>
      <c r="B779" s="4"/>
      <c r="C779" s="4"/>
      <c r="D779" s="4"/>
      <c r="E779" s="810"/>
      <c r="F779" s="810"/>
      <c r="G779" s="810"/>
      <c r="H779" s="810"/>
      <c r="I779" s="810"/>
      <c r="J779" s="810"/>
      <c r="K779" s="810"/>
      <c r="L779" s="810"/>
      <c r="M779" s="810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  <c r="AF779" s="4"/>
      <c r="AG779" s="4"/>
      <c r="AH779" s="4"/>
      <c r="AI779" s="4"/>
      <c r="AJ779" s="4"/>
      <c r="AK779" s="4"/>
      <c r="AL779" s="4"/>
      <c r="AM779" s="4"/>
      <c r="AN779" s="4"/>
      <c r="AO779" s="4"/>
    </row>
    <row r="780" spans="1:41" ht="15.75" customHeight="1">
      <c r="A780" s="4"/>
      <c r="B780" s="4"/>
      <c r="C780" s="4"/>
      <c r="D780" s="4"/>
      <c r="E780" s="810"/>
      <c r="F780" s="810"/>
      <c r="G780" s="810"/>
      <c r="H780" s="810"/>
      <c r="I780" s="810"/>
      <c r="J780" s="810"/>
      <c r="K780" s="810"/>
      <c r="L780" s="810"/>
      <c r="M780" s="810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  <c r="AF780" s="4"/>
      <c r="AG780" s="4"/>
      <c r="AH780" s="4"/>
      <c r="AI780" s="4"/>
      <c r="AJ780" s="4"/>
      <c r="AK780" s="4"/>
      <c r="AL780" s="4"/>
      <c r="AM780" s="4"/>
      <c r="AN780" s="4"/>
      <c r="AO780" s="4"/>
    </row>
    <row r="781" spans="1:41" ht="15.75" customHeight="1">
      <c r="A781" s="4"/>
      <c r="B781" s="4"/>
      <c r="C781" s="4"/>
      <c r="D781" s="4"/>
      <c r="E781" s="810"/>
      <c r="F781" s="810"/>
      <c r="G781" s="810"/>
      <c r="H781" s="810"/>
      <c r="I781" s="810"/>
      <c r="J781" s="810"/>
      <c r="K781" s="810"/>
      <c r="L781" s="810"/>
      <c r="M781" s="810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  <c r="AF781" s="4"/>
      <c r="AG781" s="4"/>
      <c r="AH781" s="4"/>
      <c r="AI781" s="4"/>
      <c r="AJ781" s="4"/>
      <c r="AK781" s="4"/>
      <c r="AL781" s="4"/>
      <c r="AM781" s="4"/>
      <c r="AN781" s="4"/>
      <c r="AO781" s="4"/>
    </row>
    <row r="782" spans="1:41" ht="15.75" customHeight="1">
      <c r="A782" s="4"/>
      <c r="B782" s="4"/>
      <c r="C782" s="4"/>
      <c r="D782" s="4"/>
      <c r="E782" s="810"/>
      <c r="F782" s="810"/>
      <c r="G782" s="810"/>
      <c r="H782" s="810"/>
      <c r="I782" s="810"/>
      <c r="J782" s="810"/>
      <c r="K782" s="810"/>
      <c r="L782" s="810"/>
      <c r="M782" s="810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  <c r="AF782" s="4"/>
      <c r="AG782" s="4"/>
      <c r="AH782" s="4"/>
      <c r="AI782" s="4"/>
      <c r="AJ782" s="4"/>
      <c r="AK782" s="4"/>
      <c r="AL782" s="4"/>
      <c r="AM782" s="4"/>
      <c r="AN782" s="4"/>
      <c r="AO782" s="4"/>
    </row>
    <row r="783" spans="1:41" ht="15.75" customHeight="1">
      <c r="A783" s="4"/>
      <c r="B783" s="4"/>
      <c r="C783" s="4"/>
      <c r="D783" s="4"/>
      <c r="E783" s="810"/>
      <c r="F783" s="810"/>
      <c r="G783" s="810"/>
      <c r="H783" s="810"/>
      <c r="I783" s="810"/>
      <c r="J783" s="810"/>
      <c r="K783" s="810"/>
      <c r="L783" s="810"/>
      <c r="M783" s="810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  <c r="AF783" s="4"/>
      <c r="AG783" s="4"/>
      <c r="AH783" s="4"/>
      <c r="AI783" s="4"/>
      <c r="AJ783" s="4"/>
      <c r="AK783" s="4"/>
      <c r="AL783" s="4"/>
      <c r="AM783" s="4"/>
      <c r="AN783" s="4"/>
      <c r="AO783" s="4"/>
    </row>
    <row r="784" spans="1:41" ht="15.75" customHeight="1">
      <c r="A784" s="4"/>
      <c r="B784" s="4"/>
      <c r="C784" s="4"/>
      <c r="D784" s="4"/>
      <c r="E784" s="810"/>
      <c r="F784" s="810"/>
      <c r="G784" s="810"/>
      <c r="H784" s="810"/>
      <c r="I784" s="810"/>
      <c r="J784" s="810"/>
      <c r="K784" s="810"/>
      <c r="L784" s="810"/>
      <c r="M784" s="810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  <c r="AF784" s="4"/>
      <c r="AG784" s="4"/>
      <c r="AH784" s="4"/>
      <c r="AI784" s="4"/>
      <c r="AJ784" s="4"/>
      <c r="AK784" s="4"/>
      <c r="AL784" s="4"/>
      <c r="AM784" s="4"/>
      <c r="AN784" s="4"/>
      <c r="AO784" s="4"/>
    </row>
    <row r="785" spans="1:41" ht="15.75" customHeight="1">
      <c r="A785" s="4"/>
      <c r="B785" s="4"/>
      <c r="C785" s="4"/>
      <c r="D785" s="4"/>
      <c r="E785" s="810"/>
      <c r="F785" s="810"/>
      <c r="G785" s="810"/>
      <c r="H785" s="810"/>
      <c r="I785" s="810"/>
      <c r="J785" s="810"/>
      <c r="K785" s="810"/>
      <c r="L785" s="810"/>
      <c r="M785" s="810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  <c r="AF785" s="4"/>
      <c r="AG785" s="4"/>
      <c r="AH785" s="4"/>
      <c r="AI785" s="4"/>
      <c r="AJ785" s="4"/>
      <c r="AK785" s="4"/>
      <c r="AL785" s="4"/>
      <c r="AM785" s="4"/>
      <c r="AN785" s="4"/>
      <c r="AO785" s="4"/>
    </row>
    <row r="786" spans="1:41" ht="15.75" customHeight="1">
      <c r="A786" s="4"/>
      <c r="B786" s="4"/>
      <c r="C786" s="4"/>
      <c r="D786" s="4"/>
      <c r="E786" s="810"/>
      <c r="F786" s="810"/>
      <c r="G786" s="810"/>
      <c r="H786" s="810"/>
      <c r="I786" s="810"/>
      <c r="J786" s="810"/>
      <c r="K786" s="810"/>
      <c r="L786" s="810"/>
      <c r="M786" s="810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  <c r="AF786" s="4"/>
      <c r="AG786" s="4"/>
      <c r="AH786" s="4"/>
      <c r="AI786" s="4"/>
      <c r="AJ786" s="4"/>
      <c r="AK786" s="4"/>
      <c r="AL786" s="4"/>
      <c r="AM786" s="4"/>
      <c r="AN786" s="4"/>
      <c r="AO786" s="4"/>
    </row>
    <row r="787" spans="1:41" ht="15.75" customHeight="1">
      <c r="A787" s="4"/>
      <c r="B787" s="4"/>
      <c r="C787" s="4"/>
      <c r="D787" s="4"/>
      <c r="E787" s="810"/>
      <c r="F787" s="810"/>
      <c r="G787" s="810"/>
      <c r="H787" s="810"/>
      <c r="I787" s="810"/>
      <c r="J787" s="810"/>
      <c r="K787" s="810"/>
      <c r="L787" s="810"/>
      <c r="M787" s="810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  <c r="AF787" s="4"/>
      <c r="AG787" s="4"/>
      <c r="AH787" s="4"/>
      <c r="AI787" s="4"/>
      <c r="AJ787" s="4"/>
      <c r="AK787" s="4"/>
      <c r="AL787" s="4"/>
      <c r="AM787" s="4"/>
      <c r="AN787" s="4"/>
      <c r="AO787" s="4"/>
    </row>
    <row r="788" spans="1:41" ht="15.75" customHeight="1">
      <c r="A788" s="4"/>
      <c r="B788" s="4"/>
      <c r="C788" s="4"/>
      <c r="D788" s="4"/>
      <c r="E788" s="810"/>
      <c r="F788" s="810"/>
      <c r="G788" s="810"/>
      <c r="H788" s="810"/>
      <c r="I788" s="810"/>
      <c r="J788" s="810"/>
      <c r="K788" s="810"/>
      <c r="L788" s="810"/>
      <c r="M788" s="810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  <c r="AF788" s="4"/>
      <c r="AG788" s="4"/>
      <c r="AH788" s="4"/>
      <c r="AI788" s="4"/>
      <c r="AJ788" s="4"/>
      <c r="AK788" s="4"/>
      <c r="AL788" s="4"/>
      <c r="AM788" s="4"/>
      <c r="AN788" s="4"/>
      <c r="AO788" s="4"/>
    </row>
    <row r="789" spans="1:41" ht="15.75" customHeight="1">
      <c r="A789" s="4"/>
      <c r="B789" s="4"/>
      <c r="C789" s="4"/>
      <c r="D789" s="4"/>
      <c r="E789" s="810"/>
      <c r="F789" s="810"/>
      <c r="G789" s="810"/>
      <c r="H789" s="810"/>
      <c r="I789" s="810"/>
      <c r="J789" s="810"/>
      <c r="K789" s="810"/>
      <c r="L789" s="810"/>
      <c r="M789" s="810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  <c r="AF789" s="4"/>
      <c r="AG789" s="4"/>
      <c r="AH789" s="4"/>
      <c r="AI789" s="4"/>
      <c r="AJ789" s="4"/>
      <c r="AK789" s="4"/>
      <c r="AL789" s="4"/>
      <c r="AM789" s="4"/>
      <c r="AN789" s="4"/>
      <c r="AO789" s="4"/>
    </row>
    <row r="790" spans="1:41" ht="15.75" customHeight="1">
      <c r="A790" s="4"/>
      <c r="B790" s="4"/>
      <c r="C790" s="4"/>
      <c r="D790" s="4"/>
      <c r="E790" s="810"/>
      <c r="F790" s="810"/>
      <c r="G790" s="810"/>
      <c r="H790" s="810"/>
      <c r="I790" s="810"/>
      <c r="J790" s="810"/>
      <c r="K790" s="810"/>
      <c r="L790" s="810"/>
      <c r="M790" s="810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  <c r="AF790" s="4"/>
      <c r="AG790" s="4"/>
      <c r="AH790" s="4"/>
      <c r="AI790" s="4"/>
      <c r="AJ790" s="4"/>
      <c r="AK790" s="4"/>
      <c r="AL790" s="4"/>
      <c r="AM790" s="4"/>
      <c r="AN790" s="4"/>
      <c r="AO790" s="4"/>
    </row>
    <row r="791" spans="1:41" ht="15.75" customHeight="1">
      <c r="A791" s="4"/>
      <c r="B791" s="4"/>
      <c r="C791" s="4"/>
      <c r="D791" s="4"/>
      <c r="E791" s="810"/>
      <c r="F791" s="810"/>
      <c r="G791" s="810"/>
      <c r="H791" s="810"/>
      <c r="I791" s="810"/>
      <c r="J791" s="810"/>
      <c r="K791" s="810"/>
      <c r="L791" s="810"/>
      <c r="M791" s="810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  <c r="AF791" s="4"/>
      <c r="AG791" s="4"/>
      <c r="AH791" s="4"/>
      <c r="AI791" s="4"/>
      <c r="AJ791" s="4"/>
      <c r="AK791" s="4"/>
      <c r="AL791" s="4"/>
      <c r="AM791" s="4"/>
      <c r="AN791" s="4"/>
      <c r="AO791" s="4"/>
    </row>
    <row r="792" spans="1:41" ht="15.75" customHeight="1">
      <c r="A792" s="4"/>
      <c r="B792" s="4"/>
      <c r="C792" s="4"/>
      <c r="D792" s="4"/>
      <c r="E792" s="810"/>
      <c r="F792" s="810"/>
      <c r="G792" s="810"/>
      <c r="H792" s="810"/>
      <c r="I792" s="810"/>
      <c r="J792" s="810"/>
      <c r="K792" s="810"/>
      <c r="L792" s="810"/>
      <c r="M792" s="810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  <c r="AF792" s="4"/>
      <c r="AG792" s="4"/>
      <c r="AH792" s="4"/>
      <c r="AI792" s="4"/>
      <c r="AJ792" s="4"/>
      <c r="AK792" s="4"/>
      <c r="AL792" s="4"/>
      <c r="AM792" s="4"/>
      <c r="AN792" s="4"/>
      <c r="AO792" s="4"/>
    </row>
    <row r="793" spans="1:41" ht="15.75" customHeight="1">
      <c r="A793" s="4"/>
      <c r="B793" s="4"/>
      <c r="C793" s="4"/>
      <c r="D793" s="4"/>
      <c r="E793" s="810"/>
      <c r="F793" s="810"/>
      <c r="G793" s="810"/>
      <c r="H793" s="810"/>
      <c r="I793" s="810"/>
      <c r="J793" s="810"/>
      <c r="K793" s="810"/>
      <c r="L793" s="810"/>
      <c r="M793" s="810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  <c r="AF793" s="4"/>
      <c r="AG793" s="4"/>
      <c r="AH793" s="4"/>
      <c r="AI793" s="4"/>
      <c r="AJ793" s="4"/>
      <c r="AK793" s="4"/>
      <c r="AL793" s="4"/>
      <c r="AM793" s="4"/>
      <c r="AN793" s="4"/>
      <c r="AO793" s="4"/>
    </row>
    <row r="794" spans="1:41" ht="15.75" customHeight="1">
      <c r="A794" s="4"/>
      <c r="B794" s="4"/>
      <c r="C794" s="4"/>
      <c r="D794" s="4"/>
      <c r="E794" s="810"/>
      <c r="F794" s="810"/>
      <c r="G794" s="810"/>
      <c r="H794" s="810"/>
      <c r="I794" s="810"/>
      <c r="J794" s="810"/>
      <c r="K794" s="810"/>
      <c r="L794" s="810"/>
      <c r="M794" s="810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  <c r="AF794" s="4"/>
      <c r="AG794" s="4"/>
      <c r="AH794" s="4"/>
      <c r="AI794" s="4"/>
      <c r="AJ794" s="4"/>
      <c r="AK794" s="4"/>
      <c r="AL794" s="4"/>
      <c r="AM794" s="4"/>
      <c r="AN794" s="4"/>
      <c r="AO794" s="4"/>
    </row>
    <row r="795" spans="1:41" ht="15.75" customHeight="1">
      <c r="A795" s="4"/>
      <c r="B795" s="4"/>
      <c r="C795" s="4"/>
      <c r="D795" s="4"/>
      <c r="E795" s="810"/>
      <c r="F795" s="810"/>
      <c r="G795" s="810"/>
      <c r="H795" s="810"/>
      <c r="I795" s="810"/>
      <c r="J795" s="810"/>
      <c r="K795" s="810"/>
      <c r="L795" s="810"/>
      <c r="M795" s="810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  <c r="AF795" s="4"/>
      <c r="AG795" s="4"/>
      <c r="AH795" s="4"/>
      <c r="AI795" s="4"/>
      <c r="AJ795" s="4"/>
      <c r="AK795" s="4"/>
      <c r="AL795" s="4"/>
      <c r="AM795" s="4"/>
      <c r="AN795" s="4"/>
      <c r="AO795" s="4"/>
    </row>
    <row r="796" spans="1:41" ht="15.75" customHeight="1">
      <c r="A796" s="4"/>
      <c r="B796" s="4"/>
      <c r="C796" s="4"/>
      <c r="D796" s="4"/>
      <c r="E796" s="810"/>
      <c r="F796" s="810"/>
      <c r="G796" s="810"/>
      <c r="H796" s="810"/>
      <c r="I796" s="810"/>
      <c r="J796" s="810"/>
      <c r="K796" s="810"/>
      <c r="L796" s="810"/>
      <c r="M796" s="810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  <c r="AF796" s="4"/>
      <c r="AG796" s="4"/>
      <c r="AH796" s="4"/>
      <c r="AI796" s="4"/>
      <c r="AJ796" s="4"/>
      <c r="AK796" s="4"/>
      <c r="AL796" s="4"/>
      <c r="AM796" s="4"/>
      <c r="AN796" s="4"/>
      <c r="AO796" s="4"/>
    </row>
    <row r="797" spans="1:41" ht="15.75" customHeight="1">
      <c r="A797" s="4"/>
      <c r="B797" s="4"/>
      <c r="C797" s="4"/>
      <c r="D797" s="4"/>
      <c r="E797" s="810"/>
      <c r="F797" s="810"/>
      <c r="G797" s="810"/>
      <c r="H797" s="810"/>
      <c r="I797" s="810"/>
      <c r="J797" s="810"/>
      <c r="K797" s="810"/>
      <c r="L797" s="810"/>
      <c r="M797" s="810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  <c r="AF797" s="4"/>
      <c r="AG797" s="4"/>
      <c r="AH797" s="4"/>
      <c r="AI797" s="4"/>
      <c r="AJ797" s="4"/>
      <c r="AK797" s="4"/>
      <c r="AL797" s="4"/>
      <c r="AM797" s="4"/>
      <c r="AN797" s="4"/>
      <c r="AO797" s="4"/>
    </row>
    <row r="798" spans="1:41" ht="15.75" customHeight="1">
      <c r="A798" s="4"/>
      <c r="B798" s="4"/>
      <c r="C798" s="4"/>
      <c r="D798" s="4"/>
      <c r="E798" s="810"/>
      <c r="F798" s="810"/>
      <c r="G798" s="810"/>
      <c r="H798" s="810"/>
      <c r="I798" s="810"/>
      <c r="J798" s="810"/>
      <c r="K798" s="810"/>
      <c r="L798" s="810"/>
      <c r="M798" s="810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  <c r="AF798" s="4"/>
      <c r="AG798" s="4"/>
      <c r="AH798" s="4"/>
      <c r="AI798" s="4"/>
      <c r="AJ798" s="4"/>
      <c r="AK798" s="4"/>
      <c r="AL798" s="4"/>
      <c r="AM798" s="4"/>
      <c r="AN798" s="4"/>
      <c r="AO798" s="4"/>
    </row>
    <row r="799" spans="1:41" ht="15.75" customHeight="1">
      <c r="A799" s="4"/>
      <c r="B799" s="4"/>
      <c r="C799" s="4"/>
      <c r="D799" s="4"/>
      <c r="E799" s="810"/>
      <c r="F799" s="810"/>
      <c r="G799" s="810"/>
      <c r="H799" s="810"/>
      <c r="I799" s="810"/>
      <c r="J799" s="810"/>
      <c r="K799" s="810"/>
      <c r="L799" s="810"/>
      <c r="M799" s="810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  <c r="AF799" s="4"/>
      <c r="AG799" s="4"/>
      <c r="AH799" s="4"/>
      <c r="AI799" s="4"/>
      <c r="AJ799" s="4"/>
      <c r="AK799" s="4"/>
      <c r="AL799" s="4"/>
      <c r="AM799" s="4"/>
      <c r="AN799" s="4"/>
      <c r="AO799" s="4"/>
    </row>
    <row r="800" spans="1:41" ht="15.75" customHeight="1">
      <c r="A800" s="4"/>
      <c r="B800" s="4"/>
      <c r="C800" s="4"/>
      <c r="D800" s="4"/>
      <c r="E800" s="810"/>
      <c r="F800" s="810"/>
      <c r="G800" s="810"/>
      <c r="H800" s="810"/>
      <c r="I800" s="810"/>
      <c r="J800" s="810"/>
      <c r="K800" s="810"/>
      <c r="L800" s="810"/>
      <c r="M800" s="810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  <c r="AF800" s="4"/>
      <c r="AG800" s="4"/>
      <c r="AH800" s="4"/>
      <c r="AI800" s="4"/>
      <c r="AJ800" s="4"/>
      <c r="AK800" s="4"/>
      <c r="AL800" s="4"/>
      <c r="AM800" s="4"/>
      <c r="AN800" s="4"/>
      <c r="AO800" s="4"/>
    </row>
    <row r="801" spans="1:41" ht="15.75" customHeight="1">
      <c r="A801" s="4"/>
      <c r="B801" s="4"/>
      <c r="C801" s="4"/>
      <c r="D801" s="4"/>
      <c r="E801" s="810"/>
      <c r="F801" s="810"/>
      <c r="G801" s="810"/>
      <c r="H801" s="810"/>
      <c r="I801" s="810"/>
      <c r="J801" s="810"/>
      <c r="K801" s="810"/>
      <c r="L801" s="810"/>
      <c r="M801" s="810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  <c r="AF801" s="4"/>
      <c r="AG801" s="4"/>
      <c r="AH801" s="4"/>
      <c r="AI801" s="4"/>
      <c r="AJ801" s="4"/>
      <c r="AK801" s="4"/>
      <c r="AL801" s="4"/>
      <c r="AM801" s="4"/>
      <c r="AN801" s="4"/>
      <c r="AO801" s="4"/>
    </row>
    <row r="802" spans="1:41" ht="15.75" customHeight="1">
      <c r="A802" s="4"/>
      <c r="B802" s="4"/>
      <c r="C802" s="4"/>
      <c r="D802" s="4"/>
      <c r="E802" s="810"/>
      <c r="F802" s="810"/>
      <c r="G802" s="810"/>
      <c r="H802" s="810"/>
      <c r="I802" s="810"/>
      <c r="J802" s="810"/>
      <c r="K802" s="810"/>
      <c r="L802" s="810"/>
      <c r="M802" s="810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  <c r="AF802" s="4"/>
      <c r="AG802" s="4"/>
      <c r="AH802" s="4"/>
      <c r="AI802" s="4"/>
      <c r="AJ802" s="4"/>
      <c r="AK802" s="4"/>
      <c r="AL802" s="4"/>
      <c r="AM802" s="4"/>
      <c r="AN802" s="4"/>
      <c r="AO802" s="4"/>
    </row>
    <row r="803" spans="1:41" ht="15.75" customHeight="1">
      <c r="A803" s="4"/>
      <c r="B803" s="4"/>
      <c r="C803" s="4"/>
      <c r="D803" s="4"/>
      <c r="E803" s="810"/>
      <c r="F803" s="810"/>
      <c r="G803" s="810"/>
      <c r="H803" s="810"/>
      <c r="I803" s="810"/>
      <c r="J803" s="810"/>
      <c r="K803" s="810"/>
      <c r="L803" s="810"/>
      <c r="M803" s="810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  <c r="AF803" s="4"/>
      <c r="AG803" s="4"/>
      <c r="AH803" s="4"/>
      <c r="AI803" s="4"/>
      <c r="AJ803" s="4"/>
      <c r="AK803" s="4"/>
      <c r="AL803" s="4"/>
      <c r="AM803" s="4"/>
      <c r="AN803" s="4"/>
      <c r="AO803" s="4"/>
    </row>
    <row r="804" spans="1:41" ht="15.75" customHeight="1">
      <c r="A804" s="4"/>
      <c r="B804" s="4"/>
      <c r="C804" s="4"/>
      <c r="D804" s="4"/>
      <c r="E804" s="810"/>
      <c r="F804" s="810"/>
      <c r="G804" s="810"/>
      <c r="H804" s="810"/>
      <c r="I804" s="810"/>
      <c r="J804" s="810"/>
      <c r="K804" s="810"/>
      <c r="L804" s="810"/>
      <c r="M804" s="810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  <c r="AF804" s="4"/>
      <c r="AG804" s="4"/>
      <c r="AH804" s="4"/>
      <c r="AI804" s="4"/>
      <c r="AJ804" s="4"/>
      <c r="AK804" s="4"/>
      <c r="AL804" s="4"/>
      <c r="AM804" s="4"/>
      <c r="AN804" s="4"/>
      <c r="AO804" s="4"/>
    </row>
    <row r="805" spans="1:41" ht="15.75" customHeight="1">
      <c r="A805" s="4"/>
      <c r="B805" s="4"/>
      <c r="C805" s="4"/>
      <c r="D805" s="4"/>
      <c r="E805" s="810"/>
      <c r="F805" s="810"/>
      <c r="G805" s="810"/>
      <c r="H805" s="810"/>
      <c r="I805" s="810"/>
      <c r="J805" s="810"/>
      <c r="K805" s="810"/>
      <c r="L805" s="810"/>
      <c r="M805" s="810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  <c r="AF805" s="4"/>
      <c r="AG805" s="4"/>
      <c r="AH805" s="4"/>
      <c r="AI805" s="4"/>
      <c r="AJ805" s="4"/>
      <c r="AK805" s="4"/>
      <c r="AL805" s="4"/>
      <c r="AM805" s="4"/>
      <c r="AN805" s="4"/>
      <c r="AO805" s="4"/>
    </row>
    <row r="806" spans="1:41" ht="15.75" customHeight="1">
      <c r="A806" s="4"/>
      <c r="B806" s="4"/>
      <c r="C806" s="4"/>
      <c r="D806" s="4"/>
      <c r="E806" s="810"/>
      <c r="F806" s="810"/>
      <c r="G806" s="810"/>
      <c r="H806" s="810"/>
      <c r="I806" s="810"/>
      <c r="J806" s="810"/>
      <c r="K806" s="810"/>
      <c r="L806" s="810"/>
      <c r="M806" s="810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  <c r="AF806" s="4"/>
      <c r="AG806" s="4"/>
      <c r="AH806" s="4"/>
      <c r="AI806" s="4"/>
      <c r="AJ806" s="4"/>
      <c r="AK806" s="4"/>
      <c r="AL806" s="4"/>
      <c r="AM806" s="4"/>
      <c r="AN806" s="4"/>
      <c r="AO806" s="4"/>
    </row>
    <row r="807" spans="1:41" ht="15.75" customHeight="1">
      <c r="A807" s="4"/>
      <c r="B807" s="4"/>
      <c r="C807" s="4"/>
      <c r="D807" s="4"/>
      <c r="E807" s="810"/>
      <c r="F807" s="810"/>
      <c r="G807" s="810"/>
      <c r="H807" s="810"/>
      <c r="I807" s="810"/>
      <c r="J807" s="810"/>
      <c r="K807" s="810"/>
      <c r="L807" s="810"/>
      <c r="M807" s="810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  <c r="AF807" s="4"/>
      <c r="AG807" s="4"/>
      <c r="AH807" s="4"/>
      <c r="AI807" s="4"/>
      <c r="AJ807" s="4"/>
      <c r="AK807" s="4"/>
      <c r="AL807" s="4"/>
      <c r="AM807" s="4"/>
      <c r="AN807" s="4"/>
      <c r="AO807" s="4"/>
    </row>
    <row r="808" spans="1:41" ht="15.75" customHeight="1">
      <c r="A808" s="4"/>
      <c r="B808" s="4"/>
      <c r="C808" s="4"/>
      <c r="D808" s="4"/>
      <c r="E808" s="810"/>
      <c r="F808" s="810"/>
      <c r="G808" s="810"/>
      <c r="H808" s="810"/>
      <c r="I808" s="810"/>
      <c r="J808" s="810"/>
      <c r="K808" s="810"/>
      <c r="L808" s="810"/>
      <c r="M808" s="810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  <c r="AF808" s="4"/>
      <c r="AG808" s="4"/>
      <c r="AH808" s="4"/>
      <c r="AI808" s="4"/>
      <c r="AJ808" s="4"/>
      <c r="AK808" s="4"/>
      <c r="AL808" s="4"/>
      <c r="AM808" s="4"/>
      <c r="AN808" s="4"/>
      <c r="AO808" s="4"/>
    </row>
    <row r="809" spans="1:41" ht="15.75" customHeight="1">
      <c r="A809" s="4"/>
      <c r="B809" s="4"/>
      <c r="C809" s="4"/>
      <c r="D809" s="4"/>
      <c r="E809" s="810"/>
      <c r="F809" s="810"/>
      <c r="G809" s="810"/>
      <c r="H809" s="810"/>
      <c r="I809" s="810"/>
      <c r="J809" s="810"/>
      <c r="K809" s="810"/>
      <c r="L809" s="810"/>
      <c r="M809" s="810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  <c r="AF809" s="4"/>
      <c r="AG809" s="4"/>
      <c r="AH809" s="4"/>
      <c r="AI809" s="4"/>
      <c r="AJ809" s="4"/>
      <c r="AK809" s="4"/>
      <c r="AL809" s="4"/>
      <c r="AM809" s="4"/>
      <c r="AN809" s="4"/>
      <c r="AO809" s="4"/>
    </row>
    <row r="810" spans="1:41" ht="15.75" customHeight="1">
      <c r="A810" s="4"/>
      <c r="B810" s="4"/>
      <c r="C810" s="4"/>
      <c r="D810" s="4"/>
      <c r="E810" s="810"/>
      <c r="F810" s="810"/>
      <c r="G810" s="810"/>
      <c r="H810" s="810"/>
      <c r="I810" s="810"/>
      <c r="J810" s="810"/>
      <c r="K810" s="810"/>
      <c r="L810" s="810"/>
      <c r="M810" s="810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  <c r="AF810" s="4"/>
      <c r="AG810" s="4"/>
      <c r="AH810" s="4"/>
      <c r="AI810" s="4"/>
      <c r="AJ810" s="4"/>
      <c r="AK810" s="4"/>
      <c r="AL810" s="4"/>
      <c r="AM810" s="4"/>
      <c r="AN810" s="4"/>
      <c r="AO810" s="4"/>
    </row>
    <row r="811" spans="1:41" ht="15.75" customHeight="1">
      <c r="A811" s="4"/>
      <c r="B811" s="4"/>
      <c r="C811" s="4"/>
      <c r="D811" s="4"/>
      <c r="E811" s="810"/>
      <c r="F811" s="810"/>
      <c r="G811" s="810"/>
      <c r="H811" s="810"/>
      <c r="I811" s="810"/>
      <c r="J811" s="810"/>
      <c r="K811" s="810"/>
      <c r="L811" s="810"/>
      <c r="M811" s="810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  <c r="AF811" s="4"/>
      <c r="AG811" s="4"/>
      <c r="AH811" s="4"/>
      <c r="AI811" s="4"/>
      <c r="AJ811" s="4"/>
      <c r="AK811" s="4"/>
      <c r="AL811" s="4"/>
      <c r="AM811" s="4"/>
      <c r="AN811" s="4"/>
      <c r="AO811" s="4"/>
    </row>
    <row r="812" spans="1:41" ht="15.75" customHeight="1">
      <c r="A812" s="4"/>
      <c r="B812" s="4"/>
      <c r="C812" s="4"/>
      <c r="D812" s="4"/>
      <c r="E812" s="810"/>
      <c r="F812" s="810"/>
      <c r="G812" s="810"/>
      <c r="H812" s="810"/>
      <c r="I812" s="810"/>
      <c r="J812" s="810"/>
      <c r="K812" s="810"/>
      <c r="L812" s="810"/>
      <c r="M812" s="810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  <c r="AF812" s="4"/>
      <c r="AG812" s="4"/>
      <c r="AH812" s="4"/>
      <c r="AI812" s="4"/>
      <c r="AJ812" s="4"/>
      <c r="AK812" s="4"/>
      <c r="AL812" s="4"/>
      <c r="AM812" s="4"/>
      <c r="AN812" s="4"/>
      <c r="AO812" s="4"/>
    </row>
    <row r="813" spans="1:41" ht="15.75" customHeight="1">
      <c r="A813" s="4"/>
      <c r="B813" s="4"/>
      <c r="C813" s="4"/>
      <c r="D813" s="4"/>
      <c r="E813" s="810"/>
      <c r="F813" s="810"/>
      <c r="G813" s="810"/>
      <c r="H813" s="810"/>
      <c r="I813" s="810"/>
      <c r="J813" s="810"/>
      <c r="K813" s="810"/>
      <c r="L813" s="810"/>
      <c r="M813" s="810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  <c r="AF813" s="4"/>
      <c r="AG813" s="4"/>
      <c r="AH813" s="4"/>
      <c r="AI813" s="4"/>
      <c r="AJ813" s="4"/>
      <c r="AK813" s="4"/>
      <c r="AL813" s="4"/>
      <c r="AM813" s="4"/>
      <c r="AN813" s="4"/>
      <c r="AO813" s="4"/>
    </row>
    <row r="814" spans="1:41" ht="15.75" customHeight="1">
      <c r="A814" s="4"/>
      <c r="B814" s="4"/>
      <c r="C814" s="4"/>
      <c r="D814" s="4"/>
      <c r="E814" s="810"/>
      <c r="F814" s="810"/>
      <c r="G814" s="810"/>
      <c r="H814" s="810"/>
      <c r="I814" s="810"/>
      <c r="J814" s="810"/>
      <c r="K814" s="810"/>
      <c r="L814" s="810"/>
      <c r="M814" s="810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  <c r="AF814" s="4"/>
      <c r="AG814" s="4"/>
      <c r="AH814" s="4"/>
      <c r="AI814" s="4"/>
      <c r="AJ814" s="4"/>
      <c r="AK814" s="4"/>
      <c r="AL814" s="4"/>
      <c r="AM814" s="4"/>
      <c r="AN814" s="4"/>
      <c r="AO814" s="4"/>
    </row>
    <row r="815" spans="1:41" ht="15.75" customHeight="1">
      <c r="A815" s="4"/>
      <c r="B815" s="4"/>
      <c r="C815" s="4"/>
      <c r="D815" s="4"/>
      <c r="E815" s="810"/>
      <c r="F815" s="810"/>
      <c r="G815" s="810"/>
      <c r="H815" s="810"/>
      <c r="I815" s="810"/>
      <c r="J815" s="810"/>
      <c r="K815" s="810"/>
      <c r="L815" s="810"/>
      <c r="M815" s="810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  <c r="AF815" s="4"/>
      <c r="AG815" s="4"/>
      <c r="AH815" s="4"/>
      <c r="AI815" s="4"/>
      <c r="AJ815" s="4"/>
      <c r="AK815" s="4"/>
      <c r="AL815" s="4"/>
      <c r="AM815" s="4"/>
      <c r="AN815" s="4"/>
      <c r="AO815" s="4"/>
    </row>
    <row r="816" spans="1:41" ht="15.75" customHeight="1">
      <c r="A816" s="4"/>
      <c r="B816" s="4"/>
      <c r="C816" s="4"/>
      <c r="D816" s="4"/>
      <c r="E816" s="810"/>
      <c r="F816" s="810"/>
      <c r="G816" s="810"/>
      <c r="H816" s="810"/>
      <c r="I816" s="810"/>
      <c r="J816" s="810"/>
      <c r="K816" s="810"/>
      <c r="L816" s="810"/>
      <c r="M816" s="810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  <c r="AF816" s="4"/>
      <c r="AG816" s="4"/>
      <c r="AH816" s="4"/>
      <c r="AI816" s="4"/>
      <c r="AJ816" s="4"/>
      <c r="AK816" s="4"/>
      <c r="AL816" s="4"/>
      <c r="AM816" s="4"/>
      <c r="AN816" s="4"/>
      <c r="AO816" s="4"/>
    </row>
    <row r="817" spans="1:41" ht="15.75" customHeight="1">
      <c r="A817" s="4"/>
      <c r="B817" s="4"/>
      <c r="C817" s="4"/>
      <c r="D817" s="4"/>
      <c r="E817" s="810"/>
      <c r="F817" s="810"/>
      <c r="G817" s="810"/>
      <c r="H817" s="810"/>
      <c r="I817" s="810"/>
      <c r="J817" s="810"/>
      <c r="K817" s="810"/>
      <c r="L817" s="810"/>
      <c r="M817" s="810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  <c r="AF817" s="4"/>
      <c r="AG817" s="4"/>
      <c r="AH817" s="4"/>
      <c r="AI817" s="4"/>
      <c r="AJ817" s="4"/>
      <c r="AK817" s="4"/>
      <c r="AL817" s="4"/>
      <c r="AM817" s="4"/>
      <c r="AN817" s="4"/>
      <c r="AO817" s="4"/>
    </row>
    <row r="818" spans="1:41" ht="15.75" customHeight="1">
      <c r="A818" s="4"/>
      <c r="B818" s="4"/>
      <c r="C818" s="4"/>
      <c r="D818" s="4"/>
      <c r="E818" s="810"/>
      <c r="F818" s="810"/>
      <c r="G818" s="810"/>
      <c r="H818" s="810"/>
      <c r="I818" s="810"/>
      <c r="J818" s="810"/>
      <c r="K818" s="810"/>
      <c r="L818" s="810"/>
      <c r="M818" s="810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  <c r="AF818" s="4"/>
      <c r="AG818" s="4"/>
      <c r="AH818" s="4"/>
      <c r="AI818" s="4"/>
      <c r="AJ818" s="4"/>
      <c r="AK818" s="4"/>
      <c r="AL818" s="4"/>
      <c r="AM818" s="4"/>
      <c r="AN818" s="4"/>
      <c r="AO818" s="4"/>
    </row>
    <row r="819" spans="1:41" ht="15.75" customHeight="1">
      <c r="A819" s="4"/>
      <c r="B819" s="4"/>
      <c r="C819" s="4"/>
      <c r="D819" s="4"/>
      <c r="E819" s="810"/>
      <c r="F819" s="810"/>
      <c r="G819" s="810"/>
      <c r="H819" s="810"/>
      <c r="I819" s="810"/>
      <c r="J819" s="810"/>
      <c r="K819" s="810"/>
      <c r="L819" s="810"/>
      <c r="M819" s="810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  <c r="AD819" s="4"/>
      <c r="AE819" s="4"/>
      <c r="AF819" s="4"/>
      <c r="AG819" s="4"/>
      <c r="AH819" s="4"/>
      <c r="AI819" s="4"/>
      <c r="AJ819" s="4"/>
      <c r="AK819" s="4"/>
      <c r="AL819" s="4"/>
      <c r="AM819" s="4"/>
      <c r="AN819" s="4"/>
      <c r="AO819" s="4"/>
    </row>
    <row r="820" spans="1:41" ht="15.75" customHeight="1">
      <c r="A820" s="4"/>
      <c r="B820" s="4"/>
      <c r="C820" s="4"/>
      <c r="D820" s="4"/>
      <c r="E820" s="810"/>
      <c r="F820" s="810"/>
      <c r="G820" s="810"/>
      <c r="H820" s="810"/>
      <c r="I820" s="810"/>
      <c r="J820" s="810"/>
      <c r="K820" s="810"/>
      <c r="L820" s="810"/>
      <c r="M820" s="810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  <c r="AD820" s="4"/>
      <c r="AE820" s="4"/>
      <c r="AF820" s="4"/>
      <c r="AG820" s="4"/>
      <c r="AH820" s="4"/>
      <c r="AI820" s="4"/>
      <c r="AJ820" s="4"/>
      <c r="AK820" s="4"/>
      <c r="AL820" s="4"/>
      <c r="AM820" s="4"/>
      <c r="AN820" s="4"/>
      <c r="AO820" s="4"/>
    </row>
    <row r="821" spans="1:41" ht="15.75" customHeight="1">
      <c r="A821" s="4"/>
      <c r="B821" s="4"/>
      <c r="C821" s="4"/>
      <c r="D821" s="4"/>
      <c r="E821" s="810"/>
      <c r="F821" s="810"/>
      <c r="G821" s="810"/>
      <c r="H821" s="810"/>
      <c r="I821" s="810"/>
      <c r="J821" s="810"/>
      <c r="K821" s="810"/>
      <c r="L821" s="810"/>
      <c r="M821" s="810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  <c r="AF821" s="4"/>
      <c r="AG821" s="4"/>
      <c r="AH821" s="4"/>
      <c r="AI821" s="4"/>
      <c r="AJ821" s="4"/>
      <c r="AK821" s="4"/>
      <c r="AL821" s="4"/>
      <c r="AM821" s="4"/>
      <c r="AN821" s="4"/>
      <c r="AO821" s="4"/>
    </row>
    <row r="822" spans="1:41" ht="15.75" customHeight="1">
      <c r="A822" s="4"/>
      <c r="B822" s="4"/>
      <c r="C822" s="4"/>
      <c r="D822" s="4"/>
      <c r="E822" s="810"/>
      <c r="F822" s="810"/>
      <c r="G822" s="810"/>
      <c r="H822" s="810"/>
      <c r="I822" s="810"/>
      <c r="J822" s="810"/>
      <c r="K822" s="810"/>
      <c r="L822" s="810"/>
      <c r="M822" s="810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  <c r="AF822" s="4"/>
      <c r="AG822" s="4"/>
      <c r="AH822" s="4"/>
      <c r="AI822" s="4"/>
      <c r="AJ822" s="4"/>
      <c r="AK822" s="4"/>
      <c r="AL822" s="4"/>
      <c r="AM822" s="4"/>
      <c r="AN822" s="4"/>
      <c r="AO822" s="4"/>
    </row>
    <row r="823" spans="1:41" ht="15.75" customHeight="1">
      <c r="A823" s="4"/>
      <c r="B823" s="4"/>
      <c r="C823" s="4"/>
      <c r="D823" s="4"/>
      <c r="E823" s="810"/>
      <c r="F823" s="810"/>
      <c r="G823" s="810"/>
      <c r="H823" s="810"/>
      <c r="I823" s="810"/>
      <c r="J823" s="810"/>
      <c r="K823" s="810"/>
      <c r="L823" s="810"/>
      <c r="M823" s="810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  <c r="AD823" s="4"/>
      <c r="AE823" s="4"/>
      <c r="AF823" s="4"/>
      <c r="AG823" s="4"/>
      <c r="AH823" s="4"/>
      <c r="AI823" s="4"/>
      <c r="AJ823" s="4"/>
      <c r="AK823" s="4"/>
      <c r="AL823" s="4"/>
      <c r="AM823" s="4"/>
      <c r="AN823" s="4"/>
      <c r="AO823" s="4"/>
    </row>
    <row r="824" spans="1:41" ht="15.75" customHeight="1">
      <c r="A824" s="4"/>
      <c r="B824" s="4"/>
      <c r="C824" s="4"/>
      <c r="D824" s="4"/>
      <c r="E824" s="810"/>
      <c r="F824" s="810"/>
      <c r="G824" s="810"/>
      <c r="H824" s="810"/>
      <c r="I824" s="810"/>
      <c r="J824" s="810"/>
      <c r="K824" s="810"/>
      <c r="L824" s="810"/>
      <c r="M824" s="810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  <c r="AF824" s="4"/>
      <c r="AG824" s="4"/>
      <c r="AH824" s="4"/>
      <c r="AI824" s="4"/>
      <c r="AJ824" s="4"/>
      <c r="AK824" s="4"/>
      <c r="AL824" s="4"/>
      <c r="AM824" s="4"/>
      <c r="AN824" s="4"/>
      <c r="AO824" s="4"/>
    </row>
    <row r="825" spans="1:41" ht="15.75" customHeight="1">
      <c r="A825" s="4"/>
      <c r="B825" s="4"/>
      <c r="C825" s="4"/>
      <c r="D825" s="4"/>
      <c r="E825" s="810"/>
      <c r="F825" s="810"/>
      <c r="G825" s="810"/>
      <c r="H825" s="810"/>
      <c r="I825" s="810"/>
      <c r="J825" s="810"/>
      <c r="K825" s="810"/>
      <c r="L825" s="810"/>
      <c r="M825" s="810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  <c r="AF825" s="4"/>
      <c r="AG825" s="4"/>
      <c r="AH825" s="4"/>
      <c r="AI825" s="4"/>
      <c r="AJ825" s="4"/>
      <c r="AK825" s="4"/>
      <c r="AL825" s="4"/>
      <c r="AM825" s="4"/>
      <c r="AN825" s="4"/>
      <c r="AO825" s="4"/>
    </row>
    <row r="826" spans="1:41" ht="15.75" customHeight="1">
      <c r="A826" s="4"/>
      <c r="B826" s="4"/>
      <c r="C826" s="4"/>
      <c r="D826" s="4"/>
      <c r="E826" s="810"/>
      <c r="F826" s="810"/>
      <c r="G826" s="810"/>
      <c r="H826" s="810"/>
      <c r="I826" s="810"/>
      <c r="J826" s="810"/>
      <c r="K826" s="810"/>
      <c r="L826" s="810"/>
      <c r="M826" s="810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  <c r="AF826" s="4"/>
      <c r="AG826" s="4"/>
      <c r="AH826" s="4"/>
      <c r="AI826" s="4"/>
      <c r="AJ826" s="4"/>
      <c r="AK826" s="4"/>
      <c r="AL826" s="4"/>
      <c r="AM826" s="4"/>
      <c r="AN826" s="4"/>
      <c r="AO826" s="4"/>
    </row>
    <row r="827" spans="1:41" ht="15.75" customHeight="1">
      <c r="A827" s="4"/>
      <c r="B827" s="4"/>
      <c r="C827" s="4"/>
      <c r="D827" s="4"/>
      <c r="E827" s="810"/>
      <c r="F827" s="810"/>
      <c r="G827" s="810"/>
      <c r="H827" s="810"/>
      <c r="I827" s="810"/>
      <c r="J827" s="810"/>
      <c r="K827" s="810"/>
      <c r="L827" s="810"/>
      <c r="M827" s="810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  <c r="AF827" s="4"/>
      <c r="AG827" s="4"/>
      <c r="AH827" s="4"/>
      <c r="AI827" s="4"/>
      <c r="AJ827" s="4"/>
      <c r="AK827" s="4"/>
      <c r="AL827" s="4"/>
      <c r="AM827" s="4"/>
      <c r="AN827" s="4"/>
      <c r="AO827" s="4"/>
    </row>
    <row r="828" spans="1:41" ht="15.75" customHeight="1">
      <c r="A828" s="4"/>
      <c r="B828" s="4"/>
      <c r="C828" s="4"/>
      <c r="D828" s="4"/>
      <c r="E828" s="810"/>
      <c r="F828" s="810"/>
      <c r="G828" s="810"/>
      <c r="H828" s="810"/>
      <c r="I828" s="810"/>
      <c r="J828" s="810"/>
      <c r="K828" s="810"/>
      <c r="L828" s="810"/>
      <c r="M828" s="810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  <c r="AF828" s="4"/>
      <c r="AG828" s="4"/>
      <c r="AH828" s="4"/>
      <c r="AI828" s="4"/>
      <c r="AJ828" s="4"/>
      <c r="AK828" s="4"/>
      <c r="AL828" s="4"/>
      <c r="AM828" s="4"/>
      <c r="AN828" s="4"/>
      <c r="AO828" s="4"/>
    </row>
    <row r="829" spans="1:41" ht="15.75" customHeight="1">
      <c r="A829" s="4"/>
      <c r="B829" s="4"/>
      <c r="C829" s="4"/>
      <c r="D829" s="4"/>
      <c r="E829" s="810"/>
      <c r="F829" s="810"/>
      <c r="G829" s="810"/>
      <c r="H829" s="810"/>
      <c r="I829" s="810"/>
      <c r="J829" s="810"/>
      <c r="K829" s="810"/>
      <c r="L829" s="810"/>
      <c r="M829" s="810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  <c r="AF829" s="4"/>
      <c r="AG829" s="4"/>
      <c r="AH829" s="4"/>
      <c r="AI829" s="4"/>
      <c r="AJ829" s="4"/>
      <c r="AK829" s="4"/>
      <c r="AL829" s="4"/>
      <c r="AM829" s="4"/>
      <c r="AN829" s="4"/>
      <c r="AO829" s="4"/>
    </row>
    <row r="830" spans="1:41" ht="15.75" customHeight="1">
      <c r="A830" s="4"/>
      <c r="B830" s="4"/>
      <c r="C830" s="4"/>
      <c r="D830" s="4"/>
      <c r="E830" s="810"/>
      <c r="F830" s="810"/>
      <c r="G830" s="810"/>
      <c r="H830" s="810"/>
      <c r="I830" s="810"/>
      <c r="J830" s="810"/>
      <c r="K830" s="810"/>
      <c r="L830" s="810"/>
      <c r="M830" s="810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  <c r="AD830" s="4"/>
      <c r="AE830" s="4"/>
      <c r="AF830" s="4"/>
      <c r="AG830" s="4"/>
      <c r="AH830" s="4"/>
      <c r="AI830" s="4"/>
      <c r="AJ830" s="4"/>
      <c r="AK830" s="4"/>
      <c r="AL830" s="4"/>
      <c r="AM830" s="4"/>
      <c r="AN830" s="4"/>
      <c r="AO830" s="4"/>
    </row>
    <row r="831" spans="1:41" ht="15.75" customHeight="1">
      <c r="A831" s="4"/>
      <c r="B831" s="4"/>
      <c r="C831" s="4"/>
      <c r="D831" s="4"/>
      <c r="E831" s="810"/>
      <c r="F831" s="810"/>
      <c r="G831" s="810"/>
      <c r="H831" s="810"/>
      <c r="I831" s="810"/>
      <c r="J831" s="810"/>
      <c r="K831" s="810"/>
      <c r="L831" s="810"/>
      <c r="M831" s="810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  <c r="AD831" s="4"/>
      <c r="AE831" s="4"/>
      <c r="AF831" s="4"/>
      <c r="AG831" s="4"/>
      <c r="AH831" s="4"/>
      <c r="AI831" s="4"/>
      <c r="AJ831" s="4"/>
      <c r="AK831" s="4"/>
      <c r="AL831" s="4"/>
      <c r="AM831" s="4"/>
      <c r="AN831" s="4"/>
      <c r="AO831" s="4"/>
    </row>
    <row r="832" spans="1:41" ht="15.75" customHeight="1">
      <c r="A832" s="4"/>
      <c r="B832" s="4"/>
      <c r="C832" s="4"/>
      <c r="D832" s="4"/>
      <c r="E832" s="810"/>
      <c r="F832" s="810"/>
      <c r="G832" s="810"/>
      <c r="H832" s="810"/>
      <c r="I832" s="810"/>
      <c r="J832" s="810"/>
      <c r="K832" s="810"/>
      <c r="L832" s="810"/>
      <c r="M832" s="810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  <c r="AD832" s="4"/>
      <c r="AE832" s="4"/>
      <c r="AF832" s="4"/>
      <c r="AG832" s="4"/>
      <c r="AH832" s="4"/>
      <c r="AI832" s="4"/>
      <c r="AJ832" s="4"/>
      <c r="AK832" s="4"/>
      <c r="AL832" s="4"/>
      <c r="AM832" s="4"/>
      <c r="AN832" s="4"/>
      <c r="AO832" s="4"/>
    </row>
    <row r="833" spans="1:41" ht="15.75" customHeight="1">
      <c r="A833" s="4"/>
      <c r="B833" s="4"/>
      <c r="C833" s="4"/>
      <c r="D833" s="4"/>
      <c r="E833" s="810"/>
      <c r="F833" s="810"/>
      <c r="G833" s="810"/>
      <c r="H833" s="810"/>
      <c r="I833" s="810"/>
      <c r="J833" s="810"/>
      <c r="K833" s="810"/>
      <c r="L833" s="810"/>
      <c r="M833" s="810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  <c r="AF833" s="4"/>
      <c r="AG833" s="4"/>
      <c r="AH833" s="4"/>
      <c r="AI833" s="4"/>
      <c r="AJ833" s="4"/>
      <c r="AK833" s="4"/>
      <c r="AL833" s="4"/>
      <c r="AM833" s="4"/>
      <c r="AN833" s="4"/>
      <c r="AO833" s="4"/>
    </row>
    <row r="834" spans="1:41" ht="15.75" customHeight="1">
      <c r="A834" s="4"/>
      <c r="B834" s="4"/>
      <c r="C834" s="4"/>
      <c r="D834" s="4"/>
      <c r="E834" s="810"/>
      <c r="F834" s="810"/>
      <c r="G834" s="810"/>
      <c r="H834" s="810"/>
      <c r="I834" s="810"/>
      <c r="J834" s="810"/>
      <c r="K834" s="810"/>
      <c r="L834" s="810"/>
      <c r="M834" s="810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  <c r="AF834" s="4"/>
      <c r="AG834" s="4"/>
      <c r="AH834" s="4"/>
      <c r="AI834" s="4"/>
      <c r="AJ834" s="4"/>
      <c r="AK834" s="4"/>
      <c r="AL834" s="4"/>
      <c r="AM834" s="4"/>
      <c r="AN834" s="4"/>
      <c r="AO834" s="4"/>
    </row>
    <row r="835" spans="1:41" ht="15.75" customHeight="1">
      <c r="A835" s="4"/>
      <c r="B835" s="4"/>
      <c r="C835" s="4"/>
      <c r="D835" s="4"/>
      <c r="E835" s="810"/>
      <c r="F835" s="810"/>
      <c r="G835" s="810"/>
      <c r="H835" s="810"/>
      <c r="I835" s="810"/>
      <c r="J835" s="810"/>
      <c r="K835" s="810"/>
      <c r="L835" s="810"/>
      <c r="M835" s="810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  <c r="AF835" s="4"/>
      <c r="AG835" s="4"/>
      <c r="AH835" s="4"/>
      <c r="AI835" s="4"/>
      <c r="AJ835" s="4"/>
      <c r="AK835" s="4"/>
      <c r="AL835" s="4"/>
      <c r="AM835" s="4"/>
      <c r="AN835" s="4"/>
      <c r="AO835" s="4"/>
    </row>
    <row r="836" spans="1:41" ht="15.75" customHeight="1">
      <c r="A836" s="4"/>
      <c r="B836" s="4"/>
      <c r="C836" s="4"/>
      <c r="D836" s="4"/>
      <c r="E836" s="810"/>
      <c r="F836" s="810"/>
      <c r="G836" s="810"/>
      <c r="H836" s="810"/>
      <c r="I836" s="810"/>
      <c r="J836" s="810"/>
      <c r="K836" s="810"/>
      <c r="L836" s="810"/>
      <c r="M836" s="810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  <c r="AD836" s="4"/>
      <c r="AE836" s="4"/>
      <c r="AF836" s="4"/>
      <c r="AG836" s="4"/>
      <c r="AH836" s="4"/>
      <c r="AI836" s="4"/>
      <c r="AJ836" s="4"/>
      <c r="AK836" s="4"/>
      <c r="AL836" s="4"/>
      <c r="AM836" s="4"/>
      <c r="AN836" s="4"/>
      <c r="AO836" s="4"/>
    </row>
    <row r="837" spans="1:41" ht="15.75" customHeight="1">
      <c r="A837" s="4"/>
      <c r="B837" s="4"/>
      <c r="C837" s="4"/>
      <c r="D837" s="4"/>
      <c r="E837" s="810"/>
      <c r="F837" s="810"/>
      <c r="G837" s="810"/>
      <c r="H837" s="810"/>
      <c r="I837" s="810"/>
      <c r="J837" s="810"/>
      <c r="K837" s="810"/>
      <c r="L837" s="810"/>
      <c r="M837" s="810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  <c r="AD837" s="4"/>
      <c r="AE837" s="4"/>
      <c r="AF837" s="4"/>
      <c r="AG837" s="4"/>
      <c r="AH837" s="4"/>
      <c r="AI837" s="4"/>
      <c r="AJ837" s="4"/>
      <c r="AK837" s="4"/>
      <c r="AL837" s="4"/>
      <c r="AM837" s="4"/>
      <c r="AN837" s="4"/>
      <c r="AO837" s="4"/>
    </row>
    <row r="838" spans="1:41" ht="15.75" customHeight="1">
      <c r="A838" s="4"/>
      <c r="B838" s="4"/>
      <c r="C838" s="4"/>
      <c r="D838" s="4"/>
      <c r="E838" s="810"/>
      <c r="F838" s="810"/>
      <c r="G838" s="810"/>
      <c r="H838" s="810"/>
      <c r="I838" s="810"/>
      <c r="J838" s="810"/>
      <c r="K838" s="810"/>
      <c r="L838" s="810"/>
      <c r="M838" s="810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  <c r="AD838" s="4"/>
      <c r="AE838" s="4"/>
      <c r="AF838" s="4"/>
      <c r="AG838" s="4"/>
      <c r="AH838" s="4"/>
      <c r="AI838" s="4"/>
      <c r="AJ838" s="4"/>
      <c r="AK838" s="4"/>
      <c r="AL838" s="4"/>
      <c r="AM838" s="4"/>
      <c r="AN838" s="4"/>
      <c r="AO838" s="4"/>
    </row>
    <row r="839" spans="1:41" ht="15.75" customHeight="1">
      <c r="A839" s="4"/>
      <c r="B839" s="4"/>
      <c r="C839" s="4"/>
      <c r="D839" s="4"/>
      <c r="E839" s="810"/>
      <c r="F839" s="810"/>
      <c r="G839" s="810"/>
      <c r="H839" s="810"/>
      <c r="I839" s="810"/>
      <c r="J839" s="810"/>
      <c r="K839" s="810"/>
      <c r="L839" s="810"/>
      <c r="M839" s="810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  <c r="AF839" s="4"/>
      <c r="AG839" s="4"/>
      <c r="AH839" s="4"/>
      <c r="AI839" s="4"/>
      <c r="AJ839" s="4"/>
      <c r="AK839" s="4"/>
      <c r="AL839" s="4"/>
      <c r="AM839" s="4"/>
      <c r="AN839" s="4"/>
      <c r="AO839" s="4"/>
    </row>
    <row r="840" spans="1:41" ht="15.75" customHeight="1">
      <c r="A840" s="4"/>
      <c r="B840" s="4"/>
      <c r="C840" s="4"/>
      <c r="D840" s="4"/>
      <c r="E840" s="810"/>
      <c r="F840" s="810"/>
      <c r="G840" s="810"/>
      <c r="H840" s="810"/>
      <c r="I840" s="810"/>
      <c r="J840" s="810"/>
      <c r="K840" s="810"/>
      <c r="L840" s="810"/>
      <c r="M840" s="810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  <c r="AD840" s="4"/>
      <c r="AE840" s="4"/>
      <c r="AF840" s="4"/>
      <c r="AG840" s="4"/>
      <c r="AH840" s="4"/>
      <c r="AI840" s="4"/>
      <c r="AJ840" s="4"/>
      <c r="AK840" s="4"/>
      <c r="AL840" s="4"/>
      <c r="AM840" s="4"/>
      <c r="AN840" s="4"/>
      <c r="AO840" s="4"/>
    </row>
    <row r="841" spans="1:41" ht="15.75" customHeight="1">
      <c r="A841" s="4"/>
      <c r="B841" s="4"/>
      <c r="C841" s="4"/>
      <c r="D841" s="4"/>
      <c r="E841" s="810"/>
      <c r="F841" s="810"/>
      <c r="G841" s="810"/>
      <c r="H841" s="810"/>
      <c r="I841" s="810"/>
      <c r="J841" s="810"/>
      <c r="K841" s="810"/>
      <c r="L841" s="810"/>
      <c r="M841" s="810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  <c r="AF841" s="4"/>
      <c r="AG841" s="4"/>
      <c r="AH841" s="4"/>
      <c r="AI841" s="4"/>
      <c r="AJ841" s="4"/>
      <c r="AK841" s="4"/>
      <c r="AL841" s="4"/>
      <c r="AM841" s="4"/>
      <c r="AN841" s="4"/>
      <c r="AO841" s="4"/>
    </row>
    <row r="842" spans="1:41" ht="15.75" customHeight="1">
      <c r="A842" s="4"/>
      <c r="B842" s="4"/>
      <c r="C842" s="4"/>
      <c r="D842" s="4"/>
      <c r="E842" s="810"/>
      <c r="F842" s="810"/>
      <c r="G842" s="810"/>
      <c r="H842" s="810"/>
      <c r="I842" s="810"/>
      <c r="J842" s="810"/>
      <c r="K842" s="810"/>
      <c r="L842" s="810"/>
      <c r="M842" s="810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  <c r="AF842" s="4"/>
      <c r="AG842" s="4"/>
      <c r="AH842" s="4"/>
      <c r="AI842" s="4"/>
      <c r="AJ842" s="4"/>
      <c r="AK842" s="4"/>
      <c r="AL842" s="4"/>
      <c r="AM842" s="4"/>
      <c r="AN842" s="4"/>
      <c r="AO842" s="4"/>
    </row>
    <row r="843" spans="1:41" ht="15.75" customHeight="1">
      <c r="A843" s="4"/>
      <c r="B843" s="4"/>
      <c r="C843" s="4"/>
      <c r="D843" s="4"/>
      <c r="E843" s="810"/>
      <c r="F843" s="810"/>
      <c r="G843" s="810"/>
      <c r="H843" s="810"/>
      <c r="I843" s="810"/>
      <c r="J843" s="810"/>
      <c r="K843" s="810"/>
      <c r="L843" s="810"/>
      <c r="M843" s="810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  <c r="AF843" s="4"/>
      <c r="AG843" s="4"/>
      <c r="AH843" s="4"/>
      <c r="AI843" s="4"/>
      <c r="AJ843" s="4"/>
      <c r="AK843" s="4"/>
      <c r="AL843" s="4"/>
      <c r="AM843" s="4"/>
      <c r="AN843" s="4"/>
      <c r="AO843" s="4"/>
    </row>
    <row r="844" spans="1:41" ht="15.75" customHeight="1">
      <c r="A844" s="4"/>
      <c r="B844" s="4"/>
      <c r="C844" s="4"/>
      <c r="D844" s="4"/>
      <c r="E844" s="810"/>
      <c r="F844" s="810"/>
      <c r="G844" s="810"/>
      <c r="H844" s="810"/>
      <c r="I844" s="810"/>
      <c r="J844" s="810"/>
      <c r="K844" s="810"/>
      <c r="L844" s="810"/>
      <c r="M844" s="810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  <c r="AF844" s="4"/>
      <c r="AG844" s="4"/>
      <c r="AH844" s="4"/>
      <c r="AI844" s="4"/>
      <c r="AJ844" s="4"/>
      <c r="AK844" s="4"/>
      <c r="AL844" s="4"/>
      <c r="AM844" s="4"/>
      <c r="AN844" s="4"/>
      <c r="AO844" s="4"/>
    </row>
    <row r="845" spans="1:41" ht="15.75" customHeight="1">
      <c r="A845" s="4"/>
      <c r="B845" s="4"/>
      <c r="C845" s="4"/>
      <c r="D845" s="4"/>
      <c r="E845" s="810"/>
      <c r="F845" s="810"/>
      <c r="G845" s="810"/>
      <c r="H845" s="810"/>
      <c r="I845" s="810"/>
      <c r="J845" s="810"/>
      <c r="K845" s="810"/>
      <c r="L845" s="810"/>
      <c r="M845" s="810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  <c r="AF845" s="4"/>
      <c r="AG845" s="4"/>
      <c r="AH845" s="4"/>
      <c r="AI845" s="4"/>
      <c r="AJ845" s="4"/>
      <c r="AK845" s="4"/>
      <c r="AL845" s="4"/>
      <c r="AM845" s="4"/>
      <c r="AN845" s="4"/>
      <c r="AO845" s="4"/>
    </row>
    <row r="846" spans="1:41" ht="15.75" customHeight="1">
      <c r="A846" s="4"/>
      <c r="B846" s="4"/>
      <c r="C846" s="4"/>
      <c r="D846" s="4"/>
      <c r="E846" s="810"/>
      <c r="F846" s="810"/>
      <c r="G846" s="810"/>
      <c r="H846" s="810"/>
      <c r="I846" s="810"/>
      <c r="J846" s="810"/>
      <c r="K846" s="810"/>
      <c r="L846" s="810"/>
      <c r="M846" s="810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  <c r="AF846" s="4"/>
      <c r="AG846" s="4"/>
      <c r="AH846" s="4"/>
      <c r="AI846" s="4"/>
      <c r="AJ846" s="4"/>
      <c r="AK846" s="4"/>
      <c r="AL846" s="4"/>
      <c r="AM846" s="4"/>
      <c r="AN846" s="4"/>
      <c r="AO846" s="4"/>
    </row>
    <row r="847" spans="1:41" ht="15.75" customHeight="1">
      <c r="A847" s="4"/>
      <c r="B847" s="4"/>
      <c r="C847" s="4"/>
      <c r="D847" s="4"/>
      <c r="E847" s="810"/>
      <c r="F847" s="810"/>
      <c r="G847" s="810"/>
      <c r="H847" s="810"/>
      <c r="I847" s="810"/>
      <c r="J847" s="810"/>
      <c r="K847" s="810"/>
      <c r="L847" s="810"/>
      <c r="M847" s="810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  <c r="AF847" s="4"/>
      <c r="AG847" s="4"/>
      <c r="AH847" s="4"/>
      <c r="AI847" s="4"/>
      <c r="AJ847" s="4"/>
      <c r="AK847" s="4"/>
      <c r="AL847" s="4"/>
      <c r="AM847" s="4"/>
      <c r="AN847" s="4"/>
      <c r="AO847" s="4"/>
    </row>
    <row r="848" spans="1:41" ht="15.75" customHeight="1">
      <c r="A848" s="4"/>
      <c r="B848" s="4"/>
      <c r="C848" s="4"/>
      <c r="D848" s="4"/>
      <c r="E848" s="810"/>
      <c r="F848" s="810"/>
      <c r="G848" s="810"/>
      <c r="H848" s="810"/>
      <c r="I848" s="810"/>
      <c r="J848" s="810"/>
      <c r="K848" s="810"/>
      <c r="L848" s="810"/>
      <c r="M848" s="810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  <c r="AF848" s="4"/>
      <c r="AG848" s="4"/>
      <c r="AH848" s="4"/>
      <c r="AI848" s="4"/>
      <c r="AJ848" s="4"/>
      <c r="AK848" s="4"/>
      <c r="AL848" s="4"/>
      <c r="AM848" s="4"/>
      <c r="AN848" s="4"/>
      <c r="AO848" s="4"/>
    </row>
    <row r="849" spans="1:41" ht="15.75" customHeight="1">
      <c r="A849" s="4"/>
      <c r="B849" s="4"/>
      <c r="C849" s="4"/>
      <c r="D849" s="4"/>
      <c r="E849" s="810"/>
      <c r="F849" s="810"/>
      <c r="G849" s="810"/>
      <c r="H849" s="810"/>
      <c r="I849" s="810"/>
      <c r="J849" s="810"/>
      <c r="K849" s="810"/>
      <c r="L849" s="810"/>
      <c r="M849" s="810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  <c r="AF849" s="4"/>
      <c r="AG849" s="4"/>
      <c r="AH849" s="4"/>
      <c r="AI849" s="4"/>
      <c r="AJ849" s="4"/>
      <c r="AK849" s="4"/>
      <c r="AL849" s="4"/>
      <c r="AM849" s="4"/>
      <c r="AN849" s="4"/>
      <c r="AO849" s="4"/>
    </row>
    <row r="850" spans="1:41" ht="15.75" customHeight="1">
      <c r="A850" s="4"/>
      <c r="B850" s="4"/>
      <c r="C850" s="4"/>
      <c r="D850" s="4"/>
      <c r="E850" s="810"/>
      <c r="F850" s="810"/>
      <c r="G850" s="810"/>
      <c r="H850" s="810"/>
      <c r="I850" s="810"/>
      <c r="J850" s="810"/>
      <c r="K850" s="810"/>
      <c r="L850" s="810"/>
      <c r="M850" s="810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  <c r="AD850" s="4"/>
      <c r="AE850" s="4"/>
      <c r="AF850" s="4"/>
      <c r="AG850" s="4"/>
      <c r="AH850" s="4"/>
      <c r="AI850" s="4"/>
      <c r="AJ850" s="4"/>
      <c r="AK850" s="4"/>
      <c r="AL850" s="4"/>
      <c r="AM850" s="4"/>
      <c r="AN850" s="4"/>
      <c r="AO850" s="4"/>
    </row>
    <row r="851" spans="1:41" ht="15.75" customHeight="1">
      <c r="A851" s="4"/>
      <c r="B851" s="4"/>
      <c r="C851" s="4"/>
      <c r="D851" s="4"/>
      <c r="E851" s="810"/>
      <c r="F851" s="810"/>
      <c r="G851" s="810"/>
      <c r="H851" s="810"/>
      <c r="I851" s="810"/>
      <c r="J851" s="810"/>
      <c r="K851" s="810"/>
      <c r="L851" s="810"/>
      <c r="M851" s="810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  <c r="AF851" s="4"/>
      <c r="AG851" s="4"/>
      <c r="AH851" s="4"/>
      <c r="AI851" s="4"/>
      <c r="AJ851" s="4"/>
      <c r="AK851" s="4"/>
      <c r="AL851" s="4"/>
      <c r="AM851" s="4"/>
      <c r="AN851" s="4"/>
      <c r="AO851" s="4"/>
    </row>
    <row r="852" spans="1:41" ht="15.75" customHeight="1">
      <c r="A852" s="4"/>
      <c r="B852" s="4"/>
      <c r="C852" s="4"/>
      <c r="D852" s="4"/>
      <c r="E852" s="810"/>
      <c r="F852" s="810"/>
      <c r="G852" s="810"/>
      <c r="H852" s="810"/>
      <c r="I852" s="810"/>
      <c r="J852" s="810"/>
      <c r="K852" s="810"/>
      <c r="L852" s="810"/>
      <c r="M852" s="810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  <c r="AF852" s="4"/>
      <c r="AG852" s="4"/>
      <c r="AH852" s="4"/>
      <c r="AI852" s="4"/>
      <c r="AJ852" s="4"/>
      <c r="AK852" s="4"/>
      <c r="AL852" s="4"/>
      <c r="AM852" s="4"/>
      <c r="AN852" s="4"/>
      <c r="AO852" s="4"/>
    </row>
    <row r="853" spans="1:41" ht="15.75" customHeight="1">
      <c r="A853" s="4"/>
      <c r="B853" s="4"/>
      <c r="C853" s="4"/>
      <c r="D853" s="4"/>
      <c r="E853" s="810"/>
      <c r="F853" s="810"/>
      <c r="G853" s="810"/>
      <c r="H853" s="810"/>
      <c r="I853" s="810"/>
      <c r="J853" s="810"/>
      <c r="K853" s="810"/>
      <c r="L853" s="810"/>
      <c r="M853" s="810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  <c r="AF853" s="4"/>
      <c r="AG853" s="4"/>
      <c r="AH853" s="4"/>
      <c r="AI853" s="4"/>
      <c r="AJ853" s="4"/>
      <c r="AK853" s="4"/>
      <c r="AL853" s="4"/>
      <c r="AM853" s="4"/>
      <c r="AN853" s="4"/>
      <c r="AO853" s="4"/>
    </row>
    <row r="854" spans="1:41" ht="15.75" customHeight="1">
      <c r="A854" s="4"/>
      <c r="B854" s="4"/>
      <c r="C854" s="4"/>
      <c r="D854" s="4"/>
      <c r="E854" s="810"/>
      <c r="F854" s="810"/>
      <c r="G854" s="810"/>
      <c r="H854" s="810"/>
      <c r="I854" s="810"/>
      <c r="J854" s="810"/>
      <c r="K854" s="810"/>
      <c r="L854" s="810"/>
      <c r="M854" s="810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  <c r="AF854" s="4"/>
      <c r="AG854" s="4"/>
      <c r="AH854" s="4"/>
      <c r="AI854" s="4"/>
      <c r="AJ854" s="4"/>
      <c r="AK854" s="4"/>
      <c r="AL854" s="4"/>
      <c r="AM854" s="4"/>
      <c r="AN854" s="4"/>
      <c r="AO854" s="4"/>
    </row>
    <row r="855" spans="1:41" ht="15.75" customHeight="1">
      <c r="A855" s="4"/>
      <c r="B855" s="4"/>
      <c r="C855" s="4"/>
      <c r="D855" s="4"/>
      <c r="E855" s="810"/>
      <c r="F855" s="810"/>
      <c r="G855" s="810"/>
      <c r="H855" s="810"/>
      <c r="I855" s="810"/>
      <c r="J855" s="810"/>
      <c r="K855" s="810"/>
      <c r="L855" s="810"/>
      <c r="M855" s="810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  <c r="AF855" s="4"/>
      <c r="AG855" s="4"/>
      <c r="AH855" s="4"/>
      <c r="AI855" s="4"/>
      <c r="AJ855" s="4"/>
      <c r="AK855" s="4"/>
      <c r="AL855" s="4"/>
      <c r="AM855" s="4"/>
      <c r="AN855" s="4"/>
      <c r="AO855" s="4"/>
    </row>
    <row r="856" spans="1:41" ht="15.75" customHeight="1">
      <c r="A856" s="4"/>
      <c r="B856" s="4"/>
      <c r="C856" s="4"/>
      <c r="D856" s="4"/>
      <c r="E856" s="810"/>
      <c r="F856" s="810"/>
      <c r="G856" s="810"/>
      <c r="H856" s="810"/>
      <c r="I856" s="810"/>
      <c r="J856" s="810"/>
      <c r="K856" s="810"/>
      <c r="L856" s="810"/>
      <c r="M856" s="810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  <c r="AD856" s="4"/>
      <c r="AE856" s="4"/>
      <c r="AF856" s="4"/>
      <c r="AG856" s="4"/>
      <c r="AH856" s="4"/>
      <c r="AI856" s="4"/>
      <c r="AJ856" s="4"/>
      <c r="AK856" s="4"/>
      <c r="AL856" s="4"/>
      <c r="AM856" s="4"/>
      <c r="AN856" s="4"/>
      <c r="AO856" s="4"/>
    </row>
    <row r="857" spans="1:41" ht="15.75" customHeight="1">
      <c r="A857" s="4"/>
      <c r="B857" s="4"/>
      <c r="C857" s="4"/>
      <c r="D857" s="4"/>
      <c r="E857" s="810"/>
      <c r="F857" s="810"/>
      <c r="G857" s="810"/>
      <c r="H857" s="810"/>
      <c r="I857" s="810"/>
      <c r="J857" s="810"/>
      <c r="K857" s="810"/>
      <c r="L857" s="810"/>
      <c r="M857" s="810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  <c r="AF857" s="4"/>
      <c r="AG857" s="4"/>
      <c r="AH857" s="4"/>
      <c r="AI857" s="4"/>
      <c r="AJ857" s="4"/>
      <c r="AK857" s="4"/>
      <c r="AL857" s="4"/>
      <c r="AM857" s="4"/>
      <c r="AN857" s="4"/>
      <c r="AO857" s="4"/>
    </row>
    <row r="858" spans="1:41" ht="15.75" customHeight="1">
      <c r="A858" s="4"/>
      <c r="B858" s="4"/>
      <c r="C858" s="4"/>
      <c r="D858" s="4"/>
      <c r="E858" s="810"/>
      <c r="F858" s="810"/>
      <c r="G858" s="810"/>
      <c r="H858" s="810"/>
      <c r="I858" s="810"/>
      <c r="J858" s="810"/>
      <c r="K858" s="810"/>
      <c r="L858" s="810"/>
      <c r="M858" s="810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  <c r="AD858" s="4"/>
      <c r="AE858" s="4"/>
      <c r="AF858" s="4"/>
      <c r="AG858" s="4"/>
      <c r="AH858" s="4"/>
      <c r="AI858" s="4"/>
      <c r="AJ858" s="4"/>
      <c r="AK858" s="4"/>
      <c r="AL858" s="4"/>
      <c r="AM858" s="4"/>
      <c r="AN858" s="4"/>
      <c r="AO858" s="4"/>
    </row>
    <row r="859" spans="1:41" ht="15.75" customHeight="1">
      <c r="A859" s="4"/>
      <c r="B859" s="4"/>
      <c r="C859" s="4"/>
      <c r="D859" s="4"/>
      <c r="E859" s="810"/>
      <c r="F859" s="810"/>
      <c r="G859" s="810"/>
      <c r="H859" s="810"/>
      <c r="I859" s="810"/>
      <c r="J859" s="810"/>
      <c r="K859" s="810"/>
      <c r="L859" s="810"/>
      <c r="M859" s="810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  <c r="AF859" s="4"/>
      <c r="AG859" s="4"/>
      <c r="AH859" s="4"/>
      <c r="AI859" s="4"/>
      <c r="AJ859" s="4"/>
      <c r="AK859" s="4"/>
      <c r="AL859" s="4"/>
      <c r="AM859" s="4"/>
      <c r="AN859" s="4"/>
      <c r="AO859" s="4"/>
    </row>
    <row r="860" spans="1:41" ht="15.75" customHeight="1">
      <c r="A860" s="4"/>
      <c r="B860" s="4"/>
      <c r="C860" s="4"/>
      <c r="D860" s="4"/>
      <c r="E860" s="810"/>
      <c r="F860" s="810"/>
      <c r="G860" s="810"/>
      <c r="H860" s="810"/>
      <c r="I860" s="810"/>
      <c r="J860" s="810"/>
      <c r="K860" s="810"/>
      <c r="L860" s="810"/>
      <c r="M860" s="810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  <c r="AF860" s="4"/>
      <c r="AG860" s="4"/>
      <c r="AH860" s="4"/>
      <c r="AI860" s="4"/>
      <c r="AJ860" s="4"/>
      <c r="AK860" s="4"/>
      <c r="AL860" s="4"/>
      <c r="AM860" s="4"/>
      <c r="AN860" s="4"/>
      <c r="AO860" s="4"/>
    </row>
    <row r="861" spans="1:41" ht="15.75" customHeight="1">
      <c r="A861" s="4"/>
      <c r="B861" s="4"/>
      <c r="C861" s="4"/>
      <c r="D861" s="4"/>
      <c r="E861" s="810"/>
      <c r="F861" s="810"/>
      <c r="G861" s="810"/>
      <c r="H861" s="810"/>
      <c r="I861" s="810"/>
      <c r="J861" s="810"/>
      <c r="K861" s="810"/>
      <c r="L861" s="810"/>
      <c r="M861" s="810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  <c r="AF861" s="4"/>
      <c r="AG861" s="4"/>
      <c r="AH861" s="4"/>
      <c r="AI861" s="4"/>
      <c r="AJ861" s="4"/>
      <c r="AK861" s="4"/>
      <c r="AL861" s="4"/>
      <c r="AM861" s="4"/>
      <c r="AN861" s="4"/>
      <c r="AO861" s="4"/>
    </row>
    <row r="862" spans="1:41" ht="15.75" customHeight="1">
      <c r="A862" s="4"/>
      <c r="B862" s="4"/>
      <c r="C862" s="4"/>
      <c r="D862" s="4"/>
      <c r="E862" s="810"/>
      <c r="F862" s="810"/>
      <c r="G862" s="810"/>
      <c r="H862" s="810"/>
      <c r="I862" s="810"/>
      <c r="J862" s="810"/>
      <c r="K862" s="810"/>
      <c r="L862" s="810"/>
      <c r="M862" s="810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  <c r="AF862" s="4"/>
      <c r="AG862" s="4"/>
      <c r="AH862" s="4"/>
      <c r="AI862" s="4"/>
      <c r="AJ862" s="4"/>
      <c r="AK862" s="4"/>
      <c r="AL862" s="4"/>
      <c r="AM862" s="4"/>
      <c r="AN862" s="4"/>
      <c r="AO862" s="4"/>
    </row>
    <row r="863" spans="1:41" ht="15.75" customHeight="1">
      <c r="A863" s="4"/>
      <c r="B863" s="4"/>
      <c r="C863" s="4"/>
      <c r="D863" s="4"/>
      <c r="E863" s="810"/>
      <c r="F863" s="810"/>
      <c r="G863" s="810"/>
      <c r="H863" s="810"/>
      <c r="I863" s="810"/>
      <c r="J863" s="810"/>
      <c r="K863" s="810"/>
      <c r="L863" s="810"/>
      <c r="M863" s="810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  <c r="AF863" s="4"/>
      <c r="AG863" s="4"/>
      <c r="AH863" s="4"/>
      <c r="AI863" s="4"/>
      <c r="AJ863" s="4"/>
      <c r="AK863" s="4"/>
      <c r="AL863" s="4"/>
      <c r="AM863" s="4"/>
      <c r="AN863" s="4"/>
      <c r="AO863" s="4"/>
    </row>
    <row r="864" spans="1:41" ht="15.75" customHeight="1">
      <c r="A864" s="4"/>
      <c r="B864" s="4"/>
      <c r="C864" s="4"/>
      <c r="D864" s="4"/>
      <c r="E864" s="810"/>
      <c r="F864" s="810"/>
      <c r="G864" s="810"/>
      <c r="H864" s="810"/>
      <c r="I864" s="810"/>
      <c r="J864" s="810"/>
      <c r="K864" s="810"/>
      <c r="L864" s="810"/>
      <c r="M864" s="810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  <c r="AF864" s="4"/>
      <c r="AG864" s="4"/>
      <c r="AH864" s="4"/>
      <c r="AI864" s="4"/>
      <c r="AJ864" s="4"/>
      <c r="AK864" s="4"/>
      <c r="AL864" s="4"/>
      <c r="AM864" s="4"/>
      <c r="AN864" s="4"/>
      <c r="AO864" s="4"/>
    </row>
    <row r="865" spans="1:41" ht="15.75" customHeight="1">
      <c r="A865" s="4"/>
      <c r="B865" s="4"/>
      <c r="C865" s="4"/>
      <c r="D865" s="4"/>
      <c r="E865" s="810"/>
      <c r="F865" s="810"/>
      <c r="G865" s="810"/>
      <c r="H865" s="810"/>
      <c r="I865" s="810"/>
      <c r="J865" s="810"/>
      <c r="K865" s="810"/>
      <c r="L865" s="810"/>
      <c r="M865" s="810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  <c r="AF865" s="4"/>
      <c r="AG865" s="4"/>
      <c r="AH865" s="4"/>
      <c r="AI865" s="4"/>
      <c r="AJ865" s="4"/>
      <c r="AK865" s="4"/>
      <c r="AL865" s="4"/>
      <c r="AM865" s="4"/>
      <c r="AN865" s="4"/>
      <c r="AO865" s="4"/>
    </row>
    <row r="866" spans="1:41" ht="15.75" customHeight="1">
      <c r="A866" s="4"/>
      <c r="B866" s="4"/>
      <c r="C866" s="4"/>
      <c r="D866" s="4"/>
      <c r="E866" s="810"/>
      <c r="F866" s="810"/>
      <c r="G866" s="810"/>
      <c r="H866" s="810"/>
      <c r="I866" s="810"/>
      <c r="J866" s="810"/>
      <c r="K866" s="810"/>
      <c r="L866" s="810"/>
      <c r="M866" s="810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  <c r="AD866" s="4"/>
      <c r="AE866" s="4"/>
      <c r="AF866" s="4"/>
      <c r="AG866" s="4"/>
      <c r="AH866" s="4"/>
      <c r="AI866" s="4"/>
      <c r="AJ866" s="4"/>
      <c r="AK866" s="4"/>
      <c r="AL866" s="4"/>
      <c r="AM866" s="4"/>
      <c r="AN866" s="4"/>
      <c r="AO866" s="4"/>
    </row>
    <row r="867" spans="1:41" ht="15.75" customHeight="1">
      <c r="A867" s="4"/>
      <c r="B867" s="4"/>
      <c r="C867" s="4"/>
      <c r="D867" s="4"/>
      <c r="E867" s="810"/>
      <c r="F867" s="810"/>
      <c r="G867" s="810"/>
      <c r="H867" s="810"/>
      <c r="I867" s="810"/>
      <c r="J867" s="810"/>
      <c r="K867" s="810"/>
      <c r="L867" s="810"/>
      <c r="M867" s="810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  <c r="AD867" s="4"/>
      <c r="AE867" s="4"/>
      <c r="AF867" s="4"/>
      <c r="AG867" s="4"/>
      <c r="AH867" s="4"/>
      <c r="AI867" s="4"/>
      <c r="AJ867" s="4"/>
      <c r="AK867" s="4"/>
      <c r="AL867" s="4"/>
      <c r="AM867" s="4"/>
      <c r="AN867" s="4"/>
      <c r="AO867" s="4"/>
    </row>
    <row r="868" spans="1:41" ht="15.75" customHeight="1">
      <c r="A868" s="4"/>
      <c r="B868" s="4"/>
      <c r="C868" s="4"/>
      <c r="D868" s="4"/>
      <c r="E868" s="810"/>
      <c r="F868" s="810"/>
      <c r="G868" s="810"/>
      <c r="H868" s="810"/>
      <c r="I868" s="810"/>
      <c r="J868" s="810"/>
      <c r="K868" s="810"/>
      <c r="L868" s="810"/>
      <c r="M868" s="810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  <c r="AF868" s="4"/>
      <c r="AG868" s="4"/>
      <c r="AH868" s="4"/>
      <c r="AI868" s="4"/>
      <c r="AJ868" s="4"/>
      <c r="AK868" s="4"/>
      <c r="AL868" s="4"/>
      <c r="AM868" s="4"/>
      <c r="AN868" s="4"/>
      <c r="AO868" s="4"/>
    </row>
    <row r="869" spans="1:41" ht="15.75" customHeight="1">
      <c r="A869" s="4"/>
      <c r="B869" s="4"/>
      <c r="C869" s="4"/>
      <c r="D869" s="4"/>
      <c r="E869" s="810"/>
      <c r="F869" s="810"/>
      <c r="G869" s="810"/>
      <c r="H869" s="810"/>
      <c r="I869" s="810"/>
      <c r="J869" s="810"/>
      <c r="K869" s="810"/>
      <c r="L869" s="810"/>
      <c r="M869" s="810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  <c r="AF869" s="4"/>
      <c r="AG869" s="4"/>
      <c r="AH869" s="4"/>
      <c r="AI869" s="4"/>
      <c r="AJ869" s="4"/>
      <c r="AK869" s="4"/>
      <c r="AL869" s="4"/>
      <c r="AM869" s="4"/>
      <c r="AN869" s="4"/>
      <c r="AO869" s="4"/>
    </row>
    <row r="870" spans="1:41" ht="15.75" customHeight="1">
      <c r="A870" s="4"/>
      <c r="B870" s="4"/>
      <c r="C870" s="4"/>
      <c r="D870" s="4"/>
      <c r="E870" s="810"/>
      <c r="F870" s="810"/>
      <c r="G870" s="810"/>
      <c r="H870" s="810"/>
      <c r="I870" s="810"/>
      <c r="J870" s="810"/>
      <c r="K870" s="810"/>
      <c r="L870" s="810"/>
      <c r="M870" s="810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  <c r="AF870" s="4"/>
      <c r="AG870" s="4"/>
      <c r="AH870" s="4"/>
      <c r="AI870" s="4"/>
      <c r="AJ870" s="4"/>
      <c r="AK870" s="4"/>
      <c r="AL870" s="4"/>
      <c r="AM870" s="4"/>
      <c r="AN870" s="4"/>
      <c r="AO870" s="4"/>
    </row>
    <row r="871" spans="1:41" ht="15.75" customHeight="1">
      <c r="A871" s="4"/>
      <c r="B871" s="4"/>
      <c r="C871" s="4"/>
      <c r="D871" s="4"/>
      <c r="E871" s="810"/>
      <c r="F871" s="810"/>
      <c r="G871" s="810"/>
      <c r="H871" s="810"/>
      <c r="I871" s="810"/>
      <c r="J871" s="810"/>
      <c r="K871" s="810"/>
      <c r="L871" s="810"/>
      <c r="M871" s="810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  <c r="AF871" s="4"/>
      <c r="AG871" s="4"/>
      <c r="AH871" s="4"/>
      <c r="AI871" s="4"/>
      <c r="AJ871" s="4"/>
      <c r="AK871" s="4"/>
      <c r="AL871" s="4"/>
      <c r="AM871" s="4"/>
      <c r="AN871" s="4"/>
      <c r="AO871" s="4"/>
    </row>
    <row r="872" spans="1:41" ht="15.75" customHeight="1">
      <c r="A872" s="4"/>
      <c r="B872" s="4"/>
      <c r="C872" s="4"/>
      <c r="D872" s="4"/>
      <c r="E872" s="810"/>
      <c r="F872" s="810"/>
      <c r="G872" s="810"/>
      <c r="H872" s="810"/>
      <c r="I872" s="810"/>
      <c r="J872" s="810"/>
      <c r="K872" s="810"/>
      <c r="L872" s="810"/>
      <c r="M872" s="810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  <c r="AD872" s="4"/>
      <c r="AE872" s="4"/>
      <c r="AF872" s="4"/>
      <c r="AG872" s="4"/>
      <c r="AH872" s="4"/>
      <c r="AI872" s="4"/>
      <c r="AJ872" s="4"/>
      <c r="AK872" s="4"/>
      <c r="AL872" s="4"/>
      <c r="AM872" s="4"/>
      <c r="AN872" s="4"/>
      <c r="AO872" s="4"/>
    </row>
    <row r="873" spans="1:41" ht="15.75" customHeight="1">
      <c r="A873" s="4"/>
      <c r="B873" s="4"/>
      <c r="C873" s="4"/>
      <c r="D873" s="4"/>
      <c r="E873" s="810"/>
      <c r="F873" s="810"/>
      <c r="G873" s="810"/>
      <c r="H873" s="810"/>
      <c r="I873" s="810"/>
      <c r="J873" s="810"/>
      <c r="K873" s="810"/>
      <c r="L873" s="810"/>
      <c r="M873" s="810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  <c r="AF873" s="4"/>
      <c r="AG873" s="4"/>
      <c r="AH873" s="4"/>
      <c r="AI873" s="4"/>
      <c r="AJ873" s="4"/>
      <c r="AK873" s="4"/>
      <c r="AL873" s="4"/>
      <c r="AM873" s="4"/>
      <c r="AN873" s="4"/>
      <c r="AO873" s="4"/>
    </row>
    <row r="874" spans="1:41" ht="15.75" customHeight="1">
      <c r="A874" s="4"/>
      <c r="B874" s="4"/>
      <c r="C874" s="4"/>
      <c r="D874" s="4"/>
      <c r="E874" s="810"/>
      <c r="F874" s="810"/>
      <c r="G874" s="810"/>
      <c r="H874" s="810"/>
      <c r="I874" s="810"/>
      <c r="J874" s="810"/>
      <c r="K874" s="810"/>
      <c r="L874" s="810"/>
      <c r="M874" s="810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  <c r="AF874" s="4"/>
      <c r="AG874" s="4"/>
      <c r="AH874" s="4"/>
      <c r="AI874" s="4"/>
      <c r="AJ874" s="4"/>
      <c r="AK874" s="4"/>
      <c r="AL874" s="4"/>
      <c r="AM874" s="4"/>
      <c r="AN874" s="4"/>
      <c r="AO874" s="4"/>
    </row>
    <row r="875" spans="1:41" ht="15.75" customHeight="1">
      <c r="A875" s="4"/>
      <c r="B875" s="4"/>
      <c r="C875" s="4"/>
      <c r="D875" s="4"/>
      <c r="E875" s="810"/>
      <c r="F875" s="810"/>
      <c r="G875" s="810"/>
      <c r="H875" s="810"/>
      <c r="I875" s="810"/>
      <c r="J875" s="810"/>
      <c r="K875" s="810"/>
      <c r="L875" s="810"/>
      <c r="M875" s="810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  <c r="AF875" s="4"/>
      <c r="AG875" s="4"/>
      <c r="AH875" s="4"/>
      <c r="AI875" s="4"/>
      <c r="AJ875" s="4"/>
      <c r="AK875" s="4"/>
      <c r="AL875" s="4"/>
      <c r="AM875" s="4"/>
      <c r="AN875" s="4"/>
      <c r="AO875" s="4"/>
    </row>
    <row r="876" spans="1:41" ht="15.75" customHeight="1">
      <c r="A876" s="4"/>
      <c r="B876" s="4"/>
      <c r="C876" s="4"/>
      <c r="D876" s="4"/>
      <c r="E876" s="810"/>
      <c r="F876" s="810"/>
      <c r="G876" s="810"/>
      <c r="H876" s="810"/>
      <c r="I876" s="810"/>
      <c r="J876" s="810"/>
      <c r="K876" s="810"/>
      <c r="L876" s="810"/>
      <c r="M876" s="810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  <c r="AF876" s="4"/>
      <c r="AG876" s="4"/>
      <c r="AH876" s="4"/>
      <c r="AI876" s="4"/>
      <c r="AJ876" s="4"/>
      <c r="AK876" s="4"/>
      <c r="AL876" s="4"/>
      <c r="AM876" s="4"/>
      <c r="AN876" s="4"/>
      <c r="AO876" s="4"/>
    </row>
    <row r="877" spans="1:41" ht="15.75" customHeight="1">
      <c r="A877" s="4"/>
      <c r="B877" s="4"/>
      <c r="C877" s="4"/>
      <c r="D877" s="4"/>
      <c r="E877" s="810"/>
      <c r="F877" s="810"/>
      <c r="G877" s="810"/>
      <c r="H877" s="810"/>
      <c r="I877" s="810"/>
      <c r="J877" s="810"/>
      <c r="K877" s="810"/>
      <c r="L877" s="810"/>
      <c r="M877" s="810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  <c r="AF877" s="4"/>
      <c r="AG877" s="4"/>
      <c r="AH877" s="4"/>
      <c r="AI877" s="4"/>
      <c r="AJ877" s="4"/>
      <c r="AK877" s="4"/>
      <c r="AL877" s="4"/>
      <c r="AM877" s="4"/>
      <c r="AN877" s="4"/>
      <c r="AO877" s="4"/>
    </row>
    <row r="878" spans="1:41" ht="15.75" customHeight="1">
      <c r="A878" s="4"/>
      <c r="B878" s="4"/>
      <c r="C878" s="4"/>
      <c r="D878" s="4"/>
      <c r="E878" s="810"/>
      <c r="F878" s="810"/>
      <c r="G878" s="810"/>
      <c r="H878" s="810"/>
      <c r="I878" s="810"/>
      <c r="J878" s="810"/>
      <c r="K878" s="810"/>
      <c r="L878" s="810"/>
      <c r="M878" s="810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  <c r="AF878" s="4"/>
      <c r="AG878" s="4"/>
      <c r="AH878" s="4"/>
      <c r="AI878" s="4"/>
      <c r="AJ878" s="4"/>
      <c r="AK878" s="4"/>
      <c r="AL878" s="4"/>
      <c r="AM878" s="4"/>
      <c r="AN878" s="4"/>
      <c r="AO878" s="4"/>
    </row>
    <row r="879" spans="1:41" ht="15.75" customHeight="1">
      <c r="A879" s="4"/>
      <c r="B879" s="4"/>
      <c r="C879" s="4"/>
      <c r="D879" s="4"/>
      <c r="E879" s="810"/>
      <c r="F879" s="810"/>
      <c r="G879" s="810"/>
      <c r="H879" s="810"/>
      <c r="I879" s="810"/>
      <c r="J879" s="810"/>
      <c r="K879" s="810"/>
      <c r="L879" s="810"/>
      <c r="M879" s="810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  <c r="AF879" s="4"/>
      <c r="AG879" s="4"/>
      <c r="AH879" s="4"/>
      <c r="AI879" s="4"/>
      <c r="AJ879" s="4"/>
      <c r="AK879" s="4"/>
      <c r="AL879" s="4"/>
      <c r="AM879" s="4"/>
      <c r="AN879" s="4"/>
      <c r="AO879" s="4"/>
    </row>
    <row r="880" spans="1:41" ht="15.75" customHeight="1">
      <c r="A880" s="4"/>
      <c r="B880" s="4"/>
      <c r="C880" s="4"/>
      <c r="D880" s="4"/>
      <c r="E880" s="810"/>
      <c r="F880" s="810"/>
      <c r="G880" s="810"/>
      <c r="H880" s="810"/>
      <c r="I880" s="810"/>
      <c r="J880" s="810"/>
      <c r="K880" s="810"/>
      <c r="L880" s="810"/>
      <c r="M880" s="810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  <c r="AF880" s="4"/>
      <c r="AG880" s="4"/>
      <c r="AH880" s="4"/>
      <c r="AI880" s="4"/>
      <c r="AJ880" s="4"/>
      <c r="AK880" s="4"/>
      <c r="AL880" s="4"/>
      <c r="AM880" s="4"/>
      <c r="AN880" s="4"/>
      <c r="AO880" s="4"/>
    </row>
    <row r="881" spans="1:41" ht="15.75" customHeight="1">
      <c r="A881" s="4"/>
      <c r="B881" s="4"/>
      <c r="C881" s="4"/>
      <c r="D881" s="4"/>
      <c r="E881" s="810"/>
      <c r="F881" s="810"/>
      <c r="G881" s="810"/>
      <c r="H881" s="810"/>
      <c r="I881" s="810"/>
      <c r="J881" s="810"/>
      <c r="K881" s="810"/>
      <c r="L881" s="810"/>
      <c r="M881" s="810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  <c r="AF881" s="4"/>
      <c r="AG881" s="4"/>
      <c r="AH881" s="4"/>
      <c r="AI881" s="4"/>
      <c r="AJ881" s="4"/>
      <c r="AK881" s="4"/>
      <c r="AL881" s="4"/>
      <c r="AM881" s="4"/>
      <c r="AN881" s="4"/>
      <c r="AO881" s="4"/>
    </row>
    <row r="882" spans="1:41" ht="15.75" customHeight="1">
      <c r="A882" s="4"/>
      <c r="B882" s="4"/>
      <c r="C882" s="4"/>
      <c r="D882" s="4"/>
      <c r="E882" s="810"/>
      <c r="F882" s="810"/>
      <c r="G882" s="810"/>
      <c r="H882" s="810"/>
      <c r="I882" s="810"/>
      <c r="J882" s="810"/>
      <c r="K882" s="810"/>
      <c r="L882" s="810"/>
      <c r="M882" s="810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  <c r="AD882" s="4"/>
      <c r="AE882" s="4"/>
      <c r="AF882" s="4"/>
      <c r="AG882" s="4"/>
      <c r="AH882" s="4"/>
      <c r="AI882" s="4"/>
      <c r="AJ882" s="4"/>
      <c r="AK882" s="4"/>
      <c r="AL882" s="4"/>
      <c r="AM882" s="4"/>
      <c r="AN882" s="4"/>
      <c r="AO882" s="4"/>
    </row>
    <row r="883" spans="1:41" ht="15.75" customHeight="1">
      <c r="A883" s="4"/>
      <c r="B883" s="4"/>
      <c r="C883" s="4"/>
      <c r="D883" s="4"/>
      <c r="E883" s="810"/>
      <c r="F883" s="810"/>
      <c r="G883" s="810"/>
      <c r="H883" s="810"/>
      <c r="I883" s="810"/>
      <c r="J883" s="810"/>
      <c r="K883" s="810"/>
      <c r="L883" s="810"/>
      <c r="M883" s="810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  <c r="AD883" s="4"/>
      <c r="AE883" s="4"/>
      <c r="AF883" s="4"/>
      <c r="AG883" s="4"/>
      <c r="AH883" s="4"/>
      <c r="AI883" s="4"/>
      <c r="AJ883" s="4"/>
      <c r="AK883" s="4"/>
      <c r="AL883" s="4"/>
      <c r="AM883" s="4"/>
      <c r="AN883" s="4"/>
      <c r="AO883" s="4"/>
    </row>
    <row r="884" spans="1:41" ht="15.75" customHeight="1">
      <c r="A884" s="4"/>
      <c r="B884" s="4"/>
      <c r="C884" s="4"/>
      <c r="D884" s="4"/>
      <c r="E884" s="810"/>
      <c r="F884" s="810"/>
      <c r="G884" s="810"/>
      <c r="H884" s="810"/>
      <c r="I884" s="810"/>
      <c r="J884" s="810"/>
      <c r="K884" s="810"/>
      <c r="L884" s="810"/>
      <c r="M884" s="810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  <c r="AF884" s="4"/>
      <c r="AG884" s="4"/>
      <c r="AH884" s="4"/>
      <c r="AI884" s="4"/>
      <c r="AJ884" s="4"/>
      <c r="AK884" s="4"/>
      <c r="AL884" s="4"/>
      <c r="AM884" s="4"/>
      <c r="AN884" s="4"/>
      <c r="AO884" s="4"/>
    </row>
    <row r="885" spans="1:41" ht="15.75" customHeight="1">
      <c r="A885" s="4"/>
      <c r="B885" s="4"/>
      <c r="C885" s="4"/>
      <c r="D885" s="4"/>
      <c r="E885" s="810"/>
      <c r="F885" s="810"/>
      <c r="G885" s="810"/>
      <c r="H885" s="810"/>
      <c r="I885" s="810"/>
      <c r="J885" s="810"/>
      <c r="K885" s="810"/>
      <c r="L885" s="810"/>
      <c r="M885" s="810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  <c r="AD885" s="4"/>
      <c r="AE885" s="4"/>
      <c r="AF885" s="4"/>
      <c r="AG885" s="4"/>
      <c r="AH885" s="4"/>
      <c r="AI885" s="4"/>
      <c r="AJ885" s="4"/>
      <c r="AK885" s="4"/>
      <c r="AL885" s="4"/>
      <c r="AM885" s="4"/>
      <c r="AN885" s="4"/>
      <c r="AO885" s="4"/>
    </row>
    <row r="886" spans="1:41" ht="15.75" customHeight="1">
      <c r="A886" s="4"/>
      <c r="B886" s="4"/>
      <c r="C886" s="4"/>
      <c r="D886" s="4"/>
      <c r="E886" s="810"/>
      <c r="F886" s="810"/>
      <c r="G886" s="810"/>
      <c r="H886" s="810"/>
      <c r="I886" s="810"/>
      <c r="J886" s="810"/>
      <c r="K886" s="810"/>
      <c r="L886" s="810"/>
      <c r="M886" s="810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  <c r="AD886" s="4"/>
      <c r="AE886" s="4"/>
      <c r="AF886" s="4"/>
      <c r="AG886" s="4"/>
      <c r="AH886" s="4"/>
      <c r="AI886" s="4"/>
      <c r="AJ886" s="4"/>
      <c r="AK886" s="4"/>
      <c r="AL886" s="4"/>
      <c r="AM886" s="4"/>
      <c r="AN886" s="4"/>
      <c r="AO886" s="4"/>
    </row>
    <row r="887" spans="1:41" ht="15.75" customHeight="1">
      <c r="A887" s="4"/>
      <c r="B887" s="4"/>
      <c r="C887" s="4"/>
      <c r="D887" s="4"/>
      <c r="E887" s="810"/>
      <c r="F887" s="810"/>
      <c r="G887" s="810"/>
      <c r="H887" s="810"/>
      <c r="I887" s="810"/>
      <c r="J887" s="810"/>
      <c r="K887" s="810"/>
      <c r="L887" s="810"/>
      <c r="M887" s="810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  <c r="AF887" s="4"/>
      <c r="AG887" s="4"/>
      <c r="AH887" s="4"/>
      <c r="AI887" s="4"/>
      <c r="AJ887" s="4"/>
      <c r="AK887" s="4"/>
      <c r="AL887" s="4"/>
      <c r="AM887" s="4"/>
      <c r="AN887" s="4"/>
      <c r="AO887" s="4"/>
    </row>
    <row r="888" spans="1:41" ht="15.75" customHeight="1">
      <c r="A888" s="4"/>
      <c r="B888" s="4"/>
      <c r="C888" s="4"/>
      <c r="D888" s="4"/>
      <c r="E888" s="810"/>
      <c r="F888" s="810"/>
      <c r="G888" s="810"/>
      <c r="H888" s="810"/>
      <c r="I888" s="810"/>
      <c r="J888" s="810"/>
      <c r="K888" s="810"/>
      <c r="L888" s="810"/>
      <c r="M888" s="810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  <c r="AF888" s="4"/>
      <c r="AG888" s="4"/>
      <c r="AH888" s="4"/>
      <c r="AI888" s="4"/>
      <c r="AJ888" s="4"/>
      <c r="AK888" s="4"/>
      <c r="AL888" s="4"/>
      <c r="AM888" s="4"/>
      <c r="AN888" s="4"/>
      <c r="AO888" s="4"/>
    </row>
    <row r="889" spans="1:41" ht="15.75" customHeight="1">
      <c r="A889" s="4"/>
      <c r="B889" s="4"/>
      <c r="C889" s="4"/>
      <c r="D889" s="4"/>
      <c r="E889" s="810"/>
      <c r="F889" s="810"/>
      <c r="G889" s="810"/>
      <c r="H889" s="810"/>
      <c r="I889" s="810"/>
      <c r="J889" s="810"/>
      <c r="K889" s="810"/>
      <c r="L889" s="810"/>
      <c r="M889" s="810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  <c r="AF889" s="4"/>
      <c r="AG889" s="4"/>
      <c r="AH889" s="4"/>
      <c r="AI889" s="4"/>
      <c r="AJ889" s="4"/>
      <c r="AK889" s="4"/>
      <c r="AL889" s="4"/>
      <c r="AM889" s="4"/>
      <c r="AN889" s="4"/>
      <c r="AO889" s="4"/>
    </row>
    <row r="890" spans="1:41" ht="15.75" customHeight="1">
      <c r="A890" s="4"/>
      <c r="B890" s="4"/>
      <c r="C890" s="4"/>
      <c r="D890" s="4"/>
      <c r="E890" s="810"/>
      <c r="F890" s="810"/>
      <c r="G890" s="810"/>
      <c r="H890" s="810"/>
      <c r="I890" s="810"/>
      <c r="J890" s="810"/>
      <c r="K890" s="810"/>
      <c r="L890" s="810"/>
      <c r="M890" s="810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  <c r="AD890" s="4"/>
      <c r="AE890" s="4"/>
      <c r="AF890" s="4"/>
      <c r="AG890" s="4"/>
      <c r="AH890" s="4"/>
      <c r="AI890" s="4"/>
      <c r="AJ890" s="4"/>
      <c r="AK890" s="4"/>
      <c r="AL890" s="4"/>
      <c r="AM890" s="4"/>
      <c r="AN890" s="4"/>
      <c r="AO890" s="4"/>
    </row>
    <row r="891" spans="1:41" ht="15.75" customHeight="1">
      <c r="A891" s="4"/>
      <c r="B891" s="4"/>
      <c r="C891" s="4"/>
      <c r="D891" s="4"/>
      <c r="E891" s="810"/>
      <c r="F891" s="810"/>
      <c r="G891" s="810"/>
      <c r="H891" s="810"/>
      <c r="I891" s="810"/>
      <c r="J891" s="810"/>
      <c r="K891" s="810"/>
      <c r="L891" s="810"/>
      <c r="M891" s="810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  <c r="AD891" s="4"/>
      <c r="AE891" s="4"/>
      <c r="AF891" s="4"/>
      <c r="AG891" s="4"/>
      <c r="AH891" s="4"/>
      <c r="AI891" s="4"/>
      <c r="AJ891" s="4"/>
      <c r="AK891" s="4"/>
      <c r="AL891" s="4"/>
      <c r="AM891" s="4"/>
      <c r="AN891" s="4"/>
      <c r="AO891" s="4"/>
    </row>
    <row r="892" spans="1:41" ht="15.75" customHeight="1">
      <c r="A892" s="4"/>
      <c r="B892" s="4"/>
      <c r="C892" s="4"/>
      <c r="D892" s="4"/>
      <c r="E892" s="810"/>
      <c r="F892" s="810"/>
      <c r="G892" s="810"/>
      <c r="H892" s="810"/>
      <c r="I892" s="810"/>
      <c r="J892" s="810"/>
      <c r="K892" s="810"/>
      <c r="L892" s="810"/>
      <c r="M892" s="810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  <c r="AD892" s="4"/>
      <c r="AE892" s="4"/>
      <c r="AF892" s="4"/>
      <c r="AG892" s="4"/>
      <c r="AH892" s="4"/>
      <c r="AI892" s="4"/>
      <c r="AJ892" s="4"/>
      <c r="AK892" s="4"/>
      <c r="AL892" s="4"/>
      <c r="AM892" s="4"/>
      <c r="AN892" s="4"/>
      <c r="AO892" s="4"/>
    </row>
    <row r="893" spans="1:41" ht="15.75" customHeight="1">
      <c r="A893" s="4"/>
      <c r="B893" s="4"/>
      <c r="C893" s="4"/>
      <c r="D893" s="4"/>
      <c r="E893" s="810"/>
      <c r="F893" s="810"/>
      <c r="G893" s="810"/>
      <c r="H893" s="810"/>
      <c r="I893" s="810"/>
      <c r="J893" s="810"/>
      <c r="K893" s="810"/>
      <c r="L893" s="810"/>
      <c r="M893" s="810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  <c r="AF893" s="4"/>
      <c r="AG893" s="4"/>
      <c r="AH893" s="4"/>
      <c r="AI893" s="4"/>
      <c r="AJ893" s="4"/>
      <c r="AK893" s="4"/>
      <c r="AL893" s="4"/>
      <c r="AM893" s="4"/>
      <c r="AN893" s="4"/>
      <c r="AO893" s="4"/>
    </row>
    <row r="894" spans="1:41" ht="15.75" customHeight="1">
      <c r="A894" s="4"/>
      <c r="B894" s="4"/>
      <c r="C894" s="4"/>
      <c r="D894" s="4"/>
      <c r="E894" s="810"/>
      <c r="F894" s="810"/>
      <c r="G894" s="810"/>
      <c r="H894" s="810"/>
      <c r="I894" s="810"/>
      <c r="J894" s="810"/>
      <c r="K894" s="810"/>
      <c r="L894" s="810"/>
      <c r="M894" s="810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  <c r="AF894" s="4"/>
      <c r="AG894" s="4"/>
      <c r="AH894" s="4"/>
      <c r="AI894" s="4"/>
      <c r="AJ894" s="4"/>
      <c r="AK894" s="4"/>
      <c r="AL894" s="4"/>
      <c r="AM894" s="4"/>
      <c r="AN894" s="4"/>
      <c r="AO894" s="4"/>
    </row>
    <row r="895" spans="1:41" ht="15.75" customHeight="1">
      <c r="A895" s="4"/>
      <c r="B895" s="4"/>
      <c r="C895" s="4"/>
      <c r="D895" s="4"/>
      <c r="E895" s="810"/>
      <c r="F895" s="810"/>
      <c r="G895" s="810"/>
      <c r="H895" s="810"/>
      <c r="I895" s="810"/>
      <c r="J895" s="810"/>
      <c r="K895" s="810"/>
      <c r="L895" s="810"/>
      <c r="M895" s="810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  <c r="AF895" s="4"/>
      <c r="AG895" s="4"/>
      <c r="AH895" s="4"/>
      <c r="AI895" s="4"/>
      <c r="AJ895" s="4"/>
      <c r="AK895" s="4"/>
      <c r="AL895" s="4"/>
      <c r="AM895" s="4"/>
      <c r="AN895" s="4"/>
      <c r="AO895" s="4"/>
    </row>
    <row r="896" spans="1:41" ht="15.75" customHeight="1">
      <c r="A896" s="4"/>
      <c r="B896" s="4"/>
      <c r="C896" s="4"/>
      <c r="D896" s="4"/>
      <c r="E896" s="810"/>
      <c r="F896" s="810"/>
      <c r="G896" s="810"/>
      <c r="H896" s="810"/>
      <c r="I896" s="810"/>
      <c r="J896" s="810"/>
      <c r="K896" s="810"/>
      <c r="L896" s="810"/>
      <c r="M896" s="810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  <c r="AF896" s="4"/>
      <c r="AG896" s="4"/>
      <c r="AH896" s="4"/>
      <c r="AI896" s="4"/>
      <c r="AJ896" s="4"/>
      <c r="AK896" s="4"/>
      <c r="AL896" s="4"/>
      <c r="AM896" s="4"/>
      <c r="AN896" s="4"/>
      <c r="AO896" s="4"/>
    </row>
    <row r="897" spans="1:41" ht="15.75" customHeight="1">
      <c r="A897" s="4"/>
      <c r="B897" s="4"/>
      <c r="C897" s="4"/>
      <c r="D897" s="4"/>
      <c r="E897" s="810"/>
      <c r="F897" s="810"/>
      <c r="G897" s="810"/>
      <c r="H897" s="810"/>
      <c r="I897" s="810"/>
      <c r="J897" s="810"/>
      <c r="K897" s="810"/>
      <c r="L897" s="810"/>
      <c r="M897" s="810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  <c r="AF897" s="4"/>
      <c r="AG897" s="4"/>
      <c r="AH897" s="4"/>
      <c r="AI897" s="4"/>
      <c r="AJ897" s="4"/>
      <c r="AK897" s="4"/>
      <c r="AL897" s="4"/>
      <c r="AM897" s="4"/>
      <c r="AN897" s="4"/>
      <c r="AO897" s="4"/>
    </row>
    <row r="898" spans="1:41" ht="15.75" customHeight="1">
      <c r="A898" s="4"/>
      <c r="B898" s="4"/>
      <c r="C898" s="4"/>
      <c r="D898" s="4"/>
      <c r="E898" s="810"/>
      <c r="F898" s="810"/>
      <c r="G898" s="810"/>
      <c r="H898" s="810"/>
      <c r="I898" s="810"/>
      <c r="J898" s="810"/>
      <c r="K898" s="810"/>
      <c r="L898" s="810"/>
      <c r="M898" s="810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  <c r="AF898" s="4"/>
      <c r="AG898" s="4"/>
      <c r="AH898" s="4"/>
      <c r="AI898" s="4"/>
      <c r="AJ898" s="4"/>
      <c r="AK898" s="4"/>
      <c r="AL898" s="4"/>
      <c r="AM898" s="4"/>
      <c r="AN898" s="4"/>
      <c r="AO898" s="4"/>
    </row>
    <row r="899" spans="1:41" ht="15.75" customHeight="1">
      <c r="A899" s="4"/>
      <c r="B899" s="4"/>
      <c r="C899" s="4"/>
      <c r="D899" s="4"/>
      <c r="E899" s="810"/>
      <c r="F899" s="810"/>
      <c r="G899" s="810"/>
      <c r="H899" s="810"/>
      <c r="I899" s="810"/>
      <c r="J899" s="810"/>
      <c r="K899" s="810"/>
      <c r="L899" s="810"/>
      <c r="M899" s="810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  <c r="AF899" s="4"/>
      <c r="AG899" s="4"/>
      <c r="AH899" s="4"/>
      <c r="AI899" s="4"/>
      <c r="AJ899" s="4"/>
      <c r="AK899" s="4"/>
      <c r="AL899" s="4"/>
      <c r="AM899" s="4"/>
      <c r="AN899" s="4"/>
      <c r="AO899" s="4"/>
    </row>
    <row r="900" spans="1:41" ht="15.75" customHeight="1">
      <c r="A900" s="4"/>
      <c r="B900" s="4"/>
      <c r="C900" s="4"/>
      <c r="D900" s="4"/>
      <c r="E900" s="810"/>
      <c r="F900" s="810"/>
      <c r="G900" s="810"/>
      <c r="H900" s="810"/>
      <c r="I900" s="810"/>
      <c r="J900" s="810"/>
      <c r="K900" s="810"/>
      <c r="L900" s="810"/>
      <c r="M900" s="810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  <c r="AF900" s="4"/>
      <c r="AG900" s="4"/>
      <c r="AH900" s="4"/>
      <c r="AI900" s="4"/>
      <c r="AJ900" s="4"/>
      <c r="AK900" s="4"/>
      <c r="AL900" s="4"/>
      <c r="AM900" s="4"/>
      <c r="AN900" s="4"/>
      <c r="AO900" s="4"/>
    </row>
    <row r="901" spans="1:41" ht="15.75" customHeight="1">
      <c r="A901" s="4"/>
      <c r="B901" s="4"/>
      <c r="C901" s="4"/>
      <c r="D901" s="4"/>
      <c r="E901" s="810"/>
      <c r="F901" s="810"/>
      <c r="G901" s="810"/>
      <c r="H901" s="810"/>
      <c r="I901" s="810"/>
      <c r="J901" s="810"/>
      <c r="K901" s="810"/>
      <c r="L901" s="810"/>
      <c r="M901" s="810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  <c r="AF901" s="4"/>
      <c r="AG901" s="4"/>
      <c r="AH901" s="4"/>
      <c r="AI901" s="4"/>
      <c r="AJ901" s="4"/>
      <c r="AK901" s="4"/>
      <c r="AL901" s="4"/>
      <c r="AM901" s="4"/>
      <c r="AN901" s="4"/>
      <c r="AO901" s="4"/>
    </row>
    <row r="902" spans="1:41" ht="15.75" customHeight="1">
      <c r="A902" s="4"/>
      <c r="B902" s="4"/>
      <c r="C902" s="4"/>
      <c r="D902" s="4"/>
      <c r="E902" s="810"/>
      <c r="F902" s="810"/>
      <c r="G902" s="810"/>
      <c r="H902" s="810"/>
      <c r="I902" s="810"/>
      <c r="J902" s="810"/>
      <c r="K902" s="810"/>
      <c r="L902" s="810"/>
      <c r="M902" s="810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  <c r="AF902" s="4"/>
      <c r="AG902" s="4"/>
      <c r="AH902" s="4"/>
      <c r="AI902" s="4"/>
      <c r="AJ902" s="4"/>
      <c r="AK902" s="4"/>
      <c r="AL902" s="4"/>
      <c r="AM902" s="4"/>
      <c r="AN902" s="4"/>
      <c r="AO902" s="4"/>
    </row>
    <row r="903" spans="1:41" ht="15.75" customHeight="1">
      <c r="A903" s="4"/>
      <c r="B903" s="4"/>
      <c r="C903" s="4"/>
      <c r="D903" s="4"/>
      <c r="E903" s="810"/>
      <c r="F903" s="810"/>
      <c r="G903" s="810"/>
      <c r="H903" s="810"/>
      <c r="I903" s="810"/>
      <c r="J903" s="810"/>
      <c r="K903" s="810"/>
      <c r="L903" s="810"/>
      <c r="M903" s="810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  <c r="AF903" s="4"/>
      <c r="AG903" s="4"/>
      <c r="AH903" s="4"/>
      <c r="AI903" s="4"/>
      <c r="AJ903" s="4"/>
      <c r="AK903" s="4"/>
      <c r="AL903" s="4"/>
      <c r="AM903" s="4"/>
      <c r="AN903" s="4"/>
      <c r="AO903" s="4"/>
    </row>
    <row r="904" spans="1:41" ht="15.75" customHeight="1">
      <c r="A904" s="4"/>
      <c r="B904" s="4"/>
      <c r="C904" s="4"/>
      <c r="D904" s="4"/>
      <c r="E904" s="810"/>
      <c r="F904" s="810"/>
      <c r="G904" s="810"/>
      <c r="H904" s="810"/>
      <c r="I904" s="810"/>
      <c r="J904" s="810"/>
      <c r="K904" s="810"/>
      <c r="L904" s="810"/>
      <c r="M904" s="810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  <c r="AF904" s="4"/>
      <c r="AG904" s="4"/>
      <c r="AH904" s="4"/>
      <c r="AI904" s="4"/>
      <c r="AJ904" s="4"/>
      <c r="AK904" s="4"/>
      <c r="AL904" s="4"/>
      <c r="AM904" s="4"/>
      <c r="AN904" s="4"/>
      <c r="AO904" s="4"/>
    </row>
    <row r="905" spans="1:41" ht="15.75" customHeight="1">
      <c r="A905" s="4"/>
      <c r="B905" s="4"/>
      <c r="C905" s="4"/>
      <c r="D905" s="4"/>
      <c r="E905" s="810"/>
      <c r="F905" s="810"/>
      <c r="G905" s="810"/>
      <c r="H905" s="810"/>
      <c r="I905" s="810"/>
      <c r="J905" s="810"/>
      <c r="K905" s="810"/>
      <c r="L905" s="810"/>
      <c r="M905" s="810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  <c r="AF905" s="4"/>
      <c r="AG905" s="4"/>
      <c r="AH905" s="4"/>
      <c r="AI905" s="4"/>
      <c r="AJ905" s="4"/>
      <c r="AK905" s="4"/>
      <c r="AL905" s="4"/>
      <c r="AM905" s="4"/>
      <c r="AN905" s="4"/>
      <c r="AO905" s="4"/>
    </row>
    <row r="906" spans="1:41" ht="15.75" customHeight="1">
      <c r="A906" s="4"/>
      <c r="B906" s="4"/>
      <c r="C906" s="4"/>
      <c r="D906" s="4"/>
      <c r="E906" s="810"/>
      <c r="F906" s="810"/>
      <c r="G906" s="810"/>
      <c r="H906" s="810"/>
      <c r="I906" s="810"/>
      <c r="J906" s="810"/>
      <c r="K906" s="810"/>
      <c r="L906" s="810"/>
      <c r="M906" s="810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  <c r="AF906" s="4"/>
      <c r="AG906" s="4"/>
      <c r="AH906" s="4"/>
      <c r="AI906" s="4"/>
      <c r="AJ906" s="4"/>
      <c r="AK906" s="4"/>
      <c r="AL906" s="4"/>
      <c r="AM906" s="4"/>
      <c r="AN906" s="4"/>
      <c r="AO906" s="4"/>
    </row>
    <row r="907" spans="1:41" ht="15.75" customHeight="1">
      <c r="A907" s="4"/>
      <c r="B907" s="4"/>
      <c r="C907" s="4"/>
      <c r="D907" s="4"/>
      <c r="E907" s="810"/>
      <c r="F907" s="810"/>
      <c r="G907" s="810"/>
      <c r="H907" s="810"/>
      <c r="I907" s="810"/>
      <c r="J907" s="810"/>
      <c r="K907" s="810"/>
      <c r="L907" s="810"/>
      <c r="M907" s="810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  <c r="AF907" s="4"/>
      <c r="AG907" s="4"/>
      <c r="AH907" s="4"/>
      <c r="AI907" s="4"/>
      <c r="AJ907" s="4"/>
      <c r="AK907" s="4"/>
      <c r="AL907" s="4"/>
      <c r="AM907" s="4"/>
      <c r="AN907" s="4"/>
      <c r="AO907" s="4"/>
    </row>
    <row r="908" spans="1:41" ht="15.75" customHeight="1">
      <c r="A908" s="4"/>
      <c r="B908" s="4"/>
      <c r="C908" s="4"/>
      <c r="D908" s="4"/>
      <c r="E908" s="810"/>
      <c r="F908" s="810"/>
      <c r="G908" s="810"/>
      <c r="H908" s="810"/>
      <c r="I908" s="810"/>
      <c r="J908" s="810"/>
      <c r="K908" s="810"/>
      <c r="L908" s="810"/>
      <c r="M908" s="810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  <c r="AF908" s="4"/>
      <c r="AG908" s="4"/>
      <c r="AH908" s="4"/>
      <c r="AI908" s="4"/>
      <c r="AJ908" s="4"/>
      <c r="AK908" s="4"/>
      <c r="AL908" s="4"/>
      <c r="AM908" s="4"/>
      <c r="AN908" s="4"/>
      <c r="AO908" s="4"/>
    </row>
    <row r="909" spans="1:41" ht="15.75" customHeight="1">
      <c r="A909" s="4"/>
      <c r="B909" s="4"/>
      <c r="C909" s="4"/>
      <c r="D909" s="4"/>
      <c r="E909" s="810"/>
      <c r="F909" s="810"/>
      <c r="G909" s="810"/>
      <c r="H909" s="810"/>
      <c r="I909" s="810"/>
      <c r="J909" s="810"/>
      <c r="K909" s="810"/>
      <c r="L909" s="810"/>
      <c r="M909" s="810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  <c r="AF909" s="4"/>
      <c r="AG909" s="4"/>
      <c r="AH909" s="4"/>
      <c r="AI909" s="4"/>
      <c r="AJ909" s="4"/>
      <c r="AK909" s="4"/>
      <c r="AL909" s="4"/>
      <c r="AM909" s="4"/>
      <c r="AN909" s="4"/>
      <c r="AO909" s="4"/>
    </row>
    <row r="910" spans="1:41" ht="15.75" customHeight="1">
      <c r="A910" s="4"/>
      <c r="B910" s="4"/>
      <c r="C910" s="4"/>
      <c r="D910" s="4"/>
      <c r="E910" s="810"/>
      <c r="F910" s="810"/>
      <c r="G910" s="810"/>
      <c r="H910" s="810"/>
      <c r="I910" s="810"/>
      <c r="J910" s="810"/>
      <c r="K910" s="810"/>
      <c r="L910" s="810"/>
      <c r="M910" s="810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  <c r="AF910" s="4"/>
      <c r="AG910" s="4"/>
      <c r="AH910" s="4"/>
      <c r="AI910" s="4"/>
      <c r="AJ910" s="4"/>
      <c r="AK910" s="4"/>
      <c r="AL910" s="4"/>
      <c r="AM910" s="4"/>
      <c r="AN910" s="4"/>
      <c r="AO910" s="4"/>
    </row>
    <row r="911" spans="1:41" ht="15.75" customHeight="1">
      <c r="A911" s="4"/>
      <c r="B911" s="4"/>
      <c r="C911" s="4"/>
      <c r="D911" s="4"/>
      <c r="E911" s="810"/>
      <c r="F911" s="810"/>
      <c r="G911" s="810"/>
      <c r="H911" s="810"/>
      <c r="I911" s="810"/>
      <c r="J911" s="810"/>
      <c r="K911" s="810"/>
      <c r="L911" s="810"/>
      <c r="M911" s="810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  <c r="AF911" s="4"/>
      <c r="AG911" s="4"/>
      <c r="AH911" s="4"/>
      <c r="AI911" s="4"/>
      <c r="AJ911" s="4"/>
      <c r="AK911" s="4"/>
      <c r="AL911" s="4"/>
      <c r="AM911" s="4"/>
      <c r="AN911" s="4"/>
      <c r="AO911" s="4"/>
    </row>
    <row r="912" spans="1:41" ht="15.75" customHeight="1">
      <c r="A912" s="4"/>
      <c r="B912" s="4"/>
      <c r="C912" s="4"/>
      <c r="D912" s="4"/>
      <c r="E912" s="810"/>
      <c r="F912" s="810"/>
      <c r="G912" s="810"/>
      <c r="H912" s="810"/>
      <c r="I912" s="810"/>
      <c r="J912" s="810"/>
      <c r="K912" s="810"/>
      <c r="L912" s="810"/>
      <c r="M912" s="810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  <c r="AF912" s="4"/>
      <c r="AG912" s="4"/>
      <c r="AH912" s="4"/>
      <c r="AI912" s="4"/>
      <c r="AJ912" s="4"/>
      <c r="AK912" s="4"/>
      <c r="AL912" s="4"/>
      <c r="AM912" s="4"/>
      <c r="AN912" s="4"/>
      <c r="AO912" s="4"/>
    </row>
    <row r="913" spans="1:41" ht="15.75" customHeight="1">
      <c r="A913" s="4"/>
      <c r="B913" s="4"/>
      <c r="C913" s="4"/>
      <c r="D913" s="4"/>
      <c r="E913" s="810"/>
      <c r="F913" s="810"/>
      <c r="G913" s="810"/>
      <c r="H913" s="810"/>
      <c r="I913" s="810"/>
      <c r="J913" s="810"/>
      <c r="K913" s="810"/>
      <c r="L913" s="810"/>
      <c r="M913" s="810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  <c r="AF913" s="4"/>
      <c r="AG913" s="4"/>
      <c r="AH913" s="4"/>
      <c r="AI913" s="4"/>
      <c r="AJ913" s="4"/>
      <c r="AK913" s="4"/>
      <c r="AL913" s="4"/>
      <c r="AM913" s="4"/>
      <c r="AN913" s="4"/>
      <c r="AO913" s="4"/>
    </row>
    <row r="914" spans="1:41" ht="15.75" customHeight="1">
      <c r="A914" s="4"/>
      <c r="B914" s="4"/>
      <c r="C914" s="4"/>
      <c r="D914" s="4"/>
      <c r="E914" s="810"/>
      <c r="F914" s="810"/>
      <c r="G914" s="810"/>
      <c r="H914" s="810"/>
      <c r="I914" s="810"/>
      <c r="J914" s="810"/>
      <c r="K914" s="810"/>
      <c r="L914" s="810"/>
      <c r="M914" s="810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  <c r="AF914" s="4"/>
      <c r="AG914" s="4"/>
      <c r="AH914" s="4"/>
      <c r="AI914" s="4"/>
      <c r="AJ914" s="4"/>
      <c r="AK914" s="4"/>
      <c r="AL914" s="4"/>
      <c r="AM914" s="4"/>
      <c r="AN914" s="4"/>
      <c r="AO914" s="4"/>
    </row>
    <row r="915" spans="1:41" ht="15.75" customHeight="1">
      <c r="A915" s="4"/>
      <c r="B915" s="4"/>
      <c r="C915" s="4"/>
      <c r="D915" s="4"/>
      <c r="E915" s="810"/>
      <c r="F915" s="810"/>
      <c r="G915" s="810"/>
      <c r="H915" s="810"/>
      <c r="I915" s="810"/>
      <c r="J915" s="810"/>
      <c r="K915" s="810"/>
      <c r="L915" s="810"/>
      <c r="M915" s="810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  <c r="AF915" s="4"/>
      <c r="AG915" s="4"/>
      <c r="AH915" s="4"/>
      <c r="AI915" s="4"/>
      <c r="AJ915" s="4"/>
      <c r="AK915" s="4"/>
      <c r="AL915" s="4"/>
      <c r="AM915" s="4"/>
      <c r="AN915" s="4"/>
      <c r="AO915" s="4"/>
    </row>
    <row r="916" spans="1:41" ht="15.75" customHeight="1">
      <c r="A916" s="4"/>
      <c r="B916" s="4"/>
      <c r="C916" s="4"/>
      <c r="D916" s="4"/>
      <c r="E916" s="810"/>
      <c r="F916" s="810"/>
      <c r="G916" s="810"/>
      <c r="H916" s="810"/>
      <c r="I916" s="810"/>
      <c r="J916" s="810"/>
      <c r="K916" s="810"/>
      <c r="L916" s="810"/>
      <c r="M916" s="810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  <c r="AF916" s="4"/>
      <c r="AG916" s="4"/>
      <c r="AH916" s="4"/>
      <c r="AI916" s="4"/>
      <c r="AJ916" s="4"/>
      <c r="AK916" s="4"/>
      <c r="AL916" s="4"/>
      <c r="AM916" s="4"/>
      <c r="AN916" s="4"/>
      <c r="AO916" s="4"/>
    </row>
    <row r="917" spans="1:41" ht="15.75" customHeight="1">
      <c r="A917" s="4"/>
      <c r="B917" s="4"/>
      <c r="C917" s="4"/>
      <c r="D917" s="4"/>
      <c r="E917" s="810"/>
      <c r="F917" s="810"/>
      <c r="G917" s="810"/>
      <c r="H917" s="810"/>
      <c r="I917" s="810"/>
      <c r="J917" s="810"/>
      <c r="K917" s="810"/>
      <c r="L917" s="810"/>
      <c r="M917" s="810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  <c r="AF917" s="4"/>
      <c r="AG917" s="4"/>
      <c r="AH917" s="4"/>
      <c r="AI917" s="4"/>
      <c r="AJ917" s="4"/>
      <c r="AK917" s="4"/>
      <c r="AL917" s="4"/>
      <c r="AM917" s="4"/>
      <c r="AN917" s="4"/>
      <c r="AO917" s="4"/>
    </row>
    <row r="918" spans="1:41" ht="15.75" customHeight="1">
      <c r="A918" s="4"/>
      <c r="B918" s="4"/>
      <c r="C918" s="4"/>
      <c r="D918" s="4"/>
      <c r="E918" s="810"/>
      <c r="F918" s="810"/>
      <c r="G918" s="810"/>
      <c r="H918" s="810"/>
      <c r="I918" s="810"/>
      <c r="J918" s="810"/>
      <c r="K918" s="810"/>
      <c r="L918" s="810"/>
      <c r="M918" s="810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  <c r="AF918" s="4"/>
      <c r="AG918" s="4"/>
      <c r="AH918" s="4"/>
      <c r="AI918" s="4"/>
      <c r="AJ918" s="4"/>
      <c r="AK918" s="4"/>
      <c r="AL918" s="4"/>
      <c r="AM918" s="4"/>
      <c r="AN918" s="4"/>
      <c r="AO918" s="4"/>
    </row>
    <row r="919" spans="1:41" ht="15.75" customHeight="1">
      <c r="A919" s="4"/>
      <c r="B919" s="4"/>
      <c r="C919" s="4"/>
      <c r="D919" s="4"/>
      <c r="E919" s="810"/>
      <c r="F919" s="810"/>
      <c r="G919" s="810"/>
      <c r="H919" s="810"/>
      <c r="I919" s="810"/>
      <c r="J919" s="810"/>
      <c r="K919" s="810"/>
      <c r="L919" s="810"/>
      <c r="M919" s="810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  <c r="AF919" s="4"/>
      <c r="AG919" s="4"/>
      <c r="AH919" s="4"/>
      <c r="AI919" s="4"/>
      <c r="AJ919" s="4"/>
      <c r="AK919" s="4"/>
      <c r="AL919" s="4"/>
      <c r="AM919" s="4"/>
      <c r="AN919" s="4"/>
      <c r="AO919" s="4"/>
    </row>
    <row r="920" spans="1:41" ht="15.75" customHeight="1">
      <c r="A920" s="4"/>
      <c r="B920" s="4"/>
      <c r="C920" s="4"/>
      <c r="D920" s="4"/>
      <c r="E920" s="810"/>
      <c r="F920" s="810"/>
      <c r="G920" s="810"/>
      <c r="H920" s="810"/>
      <c r="I920" s="810"/>
      <c r="J920" s="810"/>
      <c r="K920" s="810"/>
      <c r="L920" s="810"/>
      <c r="M920" s="810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  <c r="AF920" s="4"/>
      <c r="AG920" s="4"/>
      <c r="AH920" s="4"/>
      <c r="AI920" s="4"/>
      <c r="AJ920" s="4"/>
      <c r="AK920" s="4"/>
      <c r="AL920" s="4"/>
      <c r="AM920" s="4"/>
      <c r="AN920" s="4"/>
      <c r="AO920" s="4"/>
    </row>
    <row r="921" spans="1:41" ht="15.75" customHeight="1">
      <c r="A921" s="4"/>
      <c r="B921" s="4"/>
      <c r="C921" s="4"/>
      <c r="D921" s="4"/>
      <c r="E921" s="810"/>
      <c r="F921" s="810"/>
      <c r="G921" s="810"/>
      <c r="H921" s="810"/>
      <c r="I921" s="810"/>
      <c r="J921" s="810"/>
      <c r="K921" s="810"/>
      <c r="L921" s="810"/>
      <c r="M921" s="810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  <c r="AF921" s="4"/>
      <c r="AG921" s="4"/>
      <c r="AH921" s="4"/>
      <c r="AI921" s="4"/>
      <c r="AJ921" s="4"/>
      <c r="AK921" s="4"/>
      <c r="AL921" s="4"/>
      <c r="AM921" s="4"/>
      <c r="AN921" s="4"/>
      <c r="AO921" s="4"/>
    </row>
    <row r="922" spans="1:41" ht="15.75" customHeight="1">
      <c r="A922" s="4"/>
      <c r="B922" s="4"/>
      <c r="C922" s="4"/>
      <c r="D922" s="4"/>
      <c r="E922" s="810"/>
      <c r="F922" s="810"/>
      <c r="G922" s="810"/>
      <c r="H922" s="810"/>
      <c r="I922" s="810"/>
      <c r="J922" s="810"/>
      <c r="K922" s="810"/>
      <c r="L922" s="810"/>
      <c r="M922" s="810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  <c r="AF922" s="4"/>
      <c r="AG922" s="4"/>
      <c r="AH922" s="4"/>
      <c r="AI922" s="4"/>
      <c r="AJ922" s="4"/>
      <c r="AK922" s="4"/>
      <c r="AL922" s="4"/>
      <c r="AM922" s="4"/>
      <c r="AN922" s="4"/>
      <c r="AO922" s="4"/>
    </row>
    <row r="923" spans="1:41" ht="15.75" customHeight="1">
      <c r="A923" s="4"/>
      <c r="B923" s="4"/>
      <c r="C923" s="4"/>
      <c r="D923" s="4"/>
      <c r="E923" s="810"/>
      <c r="F923" s="810"/>
      <c r="G923" s="810"/>
      <c r="H923" s="810"/>
      <c r="I923" s="810"/>
      <c r="J923" s="810"/>
      <c r="K923" s="810"/>
      <c r="L923" s="810"/>
      <c r="M923" s="810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  <c r="AF923" s="4"/>
      <c r="AG923" s="4"/>
      <c r="AH923" s="4"/>
      <c r="AI923" s="4"/>
      <c r="AJ923" s="4"/>
      <c r="AK923" s="4"/>
      <c r="AL923" s="4"/>
      <c r="AM923" s="4"/>
      <c r="AN923" s="4"/>
      <c r="AO923" s="4"/>
    </row>
    <row r="924" spans="1:41" ht="15.75" customHeight="1">
      <c r="A924" s="4"/>
      <c r="B924" s="4"/>
      <c r="C924" s="4"/>
      <c r="D924" s="4"/>
      <c r="E924" s="810"/>
      <c r="F924" s="810"/>
      <c r="G924" s="810"/>
      <c r="H924" s="810"/>
      <c r="I924" s="810"/>
      <c r="J924" s="810"/>
      <c r="K924" s="810"/>
      <c r="L924" s="810"/>
      <c r="M924" s="810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  <c r="AF924" s="4"/>
      <c r="AG924" s="4"/>
      <c r="AH924" s="4"/>
      <c r="AI924" s="4"/>
      <c r="AJ924" s="4"/>
      <c r="AK924" s="4"/>
      <c r="AL924" s="4"/>
      <c r="AM924" s="4"/>
      <c r="AN924" s="4"/>
      <c r="AO924" s="4"/>
    </row>
    <row r="925" spans="1:41" ht="15.75" customHeight="1">
      <c r="A925" s="4"/>
      <c r="B925" s="4"/>
      <c r="C925" s="4"/>
      <c r="D925" s="4"/>
      <c r="E925" s="810"/>
      <c r="F925" s="810"/>
      <c r="G925" s="810"/>
      <c r="H925" s="810"/>
      <c r="I925" s="810"/>
      <c r="J925" s="810"/>
      <c r="K925" s="810"/>
      <c r="L925" s="810"/>
      <c r="M925" s="810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  <c r="AF925" s="4"/>
      <c r="AG925" s="4"/>
      <c r="AH925" s="4"/>
      <c r="AI925" s="4"/>
      <c r="AJ925" s="4"/>
      <c r="AK925" s="4"/>
      <c r="AL925" s="4"/>
      <c r="AM925" s="4"/>
      <c r="AN925" s="4"/>
      <c r="AO925" s="4"/>
    </row>
    <row r="926" spans="1:41" ht="15.75" customHeight="1">
      <c r="A926" s="4"/>
      <c r="B926" s="4"/>
      <c r="C926" s="4"/>
      <c r="D926" s="4"/>
      <c r="E926" s="810"/>
      <c r="F926" s="810"/>
      <c r="G926" s="810"/>
      <c r="H926" s="810"/>
      <c r="I926" s="810"/>
      <c r="J926" s="810"/>
      <c r="K926" s="810"/>
      <c r="L926" s="810"/>
      <c r="M926" s="810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  <c r="AF926" s="4"/>
      <c r="AG926" s="4"/>
      <c r="AH926" s="4"/>
      <c r="AI926" s="4"/>
      <c r="AJ926" s="4"/>
      <c r="AK926" s="4"/>
      <c r="AL926" s="4"/>
      <c r="AM926" s="4"/>
      <c r="AN926" s="4"/>
      <c r="AO926" s="4"/>
    </row>
    <row r="927" spans="1:41" ht="15.75" customHeight="1">
      <c r="A927" s="4"/>
      <c r="B927" s="4"/>
      <c r="C927" s="4"/>
      <c r="D927" s="4"/>
      <c r="E927" s="810"/>
      <c r="F927" s="810"/>
      <c r="G927" s="810"/>
      <c r="H927" s="810"/>
      <c r="I927" s="810"/>
      <c r="J927" s="810"/>
      <c r="K927" s="810"/>
      <c r="L927" s="810"/>
      <c r="M927" s="810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  <c r="AF927" s="4"/>
      <c r="AG927" s="4"/>
      <c r="AH927" s="4"/>
      <c r="AI927" s="4"/>
      <c r="AJ927" s="4"/>
      <c r="AK927" s="4"/>
      <c r="AL927" s="4"/>
      <c r="AM927" s="4"/>
      <c r="AN927" s="4"/>
      <c r="AO927" s="4"/>
    </row>
    <row r="928" spans="1:41" ht="15.75" customHeight="1">
      <c r="A928" s="4"/>
      <c r="B928" s="4"/>
      <c r="C928" s="4"/>
      <c r="D928" s="4"/>
      <c r="E928" s="810"/>
      <c r="F928" s="810"/>
      <c r="G928" s="810"/>
      <c r="H928" s="810"/>
      <c r="I928" s="810"/>
      <c r="J928" s="810"/>
      <c r="K928" s="810"/>
      <c r="L928" s="810"/>
      <c r="M928" s="810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  <c r="AF928" s="4"/>
      <c r="AG928" s="4"/>
      <c r="AH928" s="4"/>
      <c r="AI928" s="4"/>
      <c r="AJ928" s="4"/>
      <c r="AK928" s="4"/>
      <c r="AL928" s="4"/>
      <c r="AM928" s="4"/>
      <c r="AN928" s="4"/>
      <c r="AO928" s="4"/>
    </row>
    <row r="929" spans="1:41" ht="15.75" customHeight="1">
      <c r="A929" s="4"/>
      <c r="B929" s="4"/>
      <c r="C929" s="4"/>
      <c r="D929" s="4"/>
      <c r="E929" s="810"/>
      <c r="F929" s="810"/>
      <c r="G929" s="810"/>
      <c r="H929" s="810"/>
      <c r="I929" s="810"/>
      <c r="J929" s="810"/>
      <c r="K929" s="810"/>
      <c r="L929" s="810"/>
      <c r="M929" s="810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  <c r="AF929" s="4"/>
      <c r="AG929" s="4"/>
      <c r="AH929" s="4"/>
      <c r="AI929" s="4"/>
      <c r="AJ929" s="4"/>
      <c r="AK929" s="4"/>
      <c r="AL929" s="4"/>
      <c r="AM929" s="4"/>
      <c r="AN929" s="4"/>
      <c r="AO929" s="4"/>
    </row>
    <row r="930" spans="1:41" ht="15.75" customHeight="1">
      <c r="A930" s="4"/>
      <c r="B930" s="4"/>
      <c r="C930" s="4"/>
      <c r="D930" s="4"/>
      <c r="E930" s="810"/>
      <c r="F930" s="810"/>
      <c r="G930" s="810"/>
      <c r="H930" s="810"/>
      <c r="I930" s="810"/>
      <c r="J930" s="810"/>
      <c r="K930" s="810"/>
      <c r="L930" s="810"/>
      <c r="M930" s="810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  <c r="AF930" s="4"/>
      <c r="AG930" s="4"/>
      <c r="AH930" s="4"/>
      <c r="AI930" s="4"/>
      <c r="AJ930" s="4"/>
      <c r="AK930" s="4"/>
      <c r="AL930" s="4"/>
      <c r="AM930" s="4"/>
      <c r="AN930" s="4"/>
      <c r="AO930" s="4"/>
    </row>
    <row r="931" spans="1:41" ht="15.75" customHeight="1">
      <c r="A931" s="4"/>
      <c r="B931" s="4"/>
      <c r="C931" s="4"/>
      <c r="D931" s="4"/>
      <c r="E931" s="810"/>
      <c r="F931" s="810"/>
      <c r="G931" s="810"/>
      <c r="H931" s="810"/>
      <c r="I931" s="810"/>
      <c r="J931" s="810"/>
      <c r="K931" s="810"/>
      <c r="L931" s="810"/>
      <c r="M931" s="810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  <c r="AF931" s="4"/>
      <c r="AG931" s="4"/>
      <c r="AH931" s="4"/>
      <c r="AI931" s="4"/>
      <c r="AJ931" s="4"/>
      <c r="AK931" s="4"/>
      <c r="AL931" s="4"/>
      <c r="AM931" s="4"/>
      <c r="AN931" s="4"/>
      <c r="AO931" s="4"/>
    </row>
    <row r="932" spans="1:41" ht="15.75" customHeight="1">
      <c r="A932" s="4"/>
      <c r="B932" s="4"/>
      <c r="C932" s="4"/>
      <c r="D932" s="4"/>
      <c r="E932" s="810"/>
      <c r="F932" s="810"/>
      <c r="G932" s="810"/>
      <c r="H932" s="810"/>
      <c r="I932" s="810"/>
      <c r="J932" s="810"/>
      <c r="K932" s="810"/>
      <c r="L932" s="810"/>
      <c r="M932" s="810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  <c r="AF932" s="4"/>
      <c r="AG932" s="4"/>
      <c r="AH932" s="4"/>
      <c r="AI932" s="4"/>
      <c r="AJ932" s="4"/>
      <c r="AK932" s="4"/>
      <c r="AL932" s="4"/>
      <c r="AM932" s="4"/>
      <c r="AN932" s="4"/>
      <c r="AO932" s="4"/>
    </row>
    <row r="933" spans="1:41" ht="15.75" customHeight="1">
      <c r="A933" s="4"/>
      <c r="B933" s="4"/>
      <c r="C933" s="4"/>
      <c r="D933" s="4"/>
      <c r="E933" s="810"/>
      <c r="F933" s="810"/>
      <c r="G933" s="810"/>
      <c r="H933" s="810"/>
      <c r="I933" s="810"/>
      <c r="J933" s="810"/>
      <c r="K933" s="810"/>
      <c r="L933" s="810"/>
      <c r="M933" s="810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  <c r="AF933" s="4"/>
      <c r="AG933" s="4"/>
      <c r="AH933" s="4"/>
      <c r="AI933" s="4"/>
      <c r="AJ933" s="4"/>
      <c r="AK933" s="4"/>
      <c r="AL933" s="4"/>
      <c r="AM933" s="4"/>
      <c r="AN933" s="4"/>
      <c r="AO933" s="4"/>
    </row>
    <row r="934" spans="1:41" ht="15.75" customHeight="1">
      <c r="A934" s="4"/>
      <c r="B934" s="4"/>
      <c r="C934" s="4"/>
      <c r="D934" s="4"/>
      <c r="E934" s="810"/>
      <c r="F934" s="810"/>
      <c r="G934" s="810"/>
      <c r="H934" s="810"/>
      <c r="I934" s="810"/>
      <c r="J934" s="810"/>
      <c r="K934" s="810"/>
      <c r="L934" s="810"/>
      <c r="M934" s="810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  <c r="AF934" s="4"/>
      <c r="AG934" s="4"/>
      <c r="AH934" s="4"/>
      <c r="AI934" s="4"/>
      <c r="AJ934" s="4"/>
      <c r="AK934" s="4"/>
      <c r="AL934" s="4"/>
      <c r="AM934" s="4"/>
      <c r="AN934" s="4"/>
      <c r="AO934" s="4"/>
    </row>
    <row r="935" spans="1:41" ht="15.75" customHeight="1">
      <c r="A935" s="4"/>
      <c r="B935" s="4"/>
      <c r="C935" s="4"/>
      <c r="D935" s="4"/>
      <c r="E935" s="810"/>
      <c r="F935" s="810"/>
      <c r="G935" s="810"/>
      <c r="H935" s="810"/>
      <c r="I935" s="810"/>
      <c r="J935" s="810"/>
      <c r="K935" s="810"/>
      <c r="L935" s="810"/>
      <c r="M935" s="810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  <c r="AF935" s="4"/>
      <c r="AG935" s="4"/>
      <c r="AH935" s="4"/>
      <c r="AI935" s="4"/>
      <c r="AJ935" s="4"/>
      <c r="AK935" s="4"/>
      <c r="AL935" s="4"/>
      <c r="AM935" s="4"/>
      <c r="AN935" s="4"/>
      <c r="AO935" s="4"/>
    </row>
    <row r="936" spans="1:41" ht="15.75" customHeight="1">
      <c r="A936" s="4"/>
      <c r="B936" s="4"/>
      <c r="C936" s="4"/>
      <c r="D936" s="4"/>
      <c r="E936" s="810"/>
      <c r="F936" s="810"/>
      <c r="G936" s="810"/>
      <c r="H936" s="810"/>
      <c r="I936" s="810"/>
      <c r="J936" s="810"/>
      <c r="K936" s="810"/>
      <c r="L936" s="810"/>
      <c r="M936" s="810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  <c r="AF936" s="4"/>
      <c r="AG936" s="4"/>
      <c r="AH936" s="4"/>
      <c r="AI936" s="4"/>
      <c r="AJ936" s="4"/>
      <c r="AK936" s="4"/>
      <c r="AL936" s="4"/>
      <c r="AM936" s="4"/>
      <c r="AN936" s="4"/>
      <c r="AO936" s="4"/>
    </row>
    <row r="937" spans="1:41" ht="15.75" customHeight="1">
      <c r="A937" s="4"/>
      <c r="B937" s="4"/>
      <c r="C937" s="4"/>
      <c r="D937" s="4"/>
      <c r="E937" s="810"/>
      <c r="F937" s="810"/>
      <c r="G937" s="810"/>
      <c r="H937" s="810"/>
      <c r="I937" s="810"/>
      <c r="J937" s="810"/>
      <c r="K937" s="810"/>
      <c r="L937" s="810"/>
      <c r="M937" s="810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  <c r="AF937" s="4"/>
      <c r="AG937" s="4"/>
      <c r="AH937" s="4"/>
      <c r="AI937" s="4"/>
      <c r="AJ937" s="4"/>
      <c r="AK937" s="4"/>
      <c r="AL937" s="4"/>
      <c r="AM937" s="4"/>
      <c r="AN937" s="4"/>
      <c r="AO937" s="4"/>
    </row>
    <row r="938" spans="1:41" ht="15.75" customHeight="1">
      <c r="A938" s="4"/>
      <c r="B938" s="4"/>
      <c r="C938" s="4"/>
      <c r="D938" s="4"/>
      <c r="E938" s="810"/>
      <c r="F938" s="810"/>
      <c r="G938" s="810"/>
      <c r="H938" s="810"/>
      <c r="I938" s="810"/>
      <c r="J938" s="810"/>
      <c r="K938" s="810"/>
      <c r="L938" s="810"/>
      <c r="M938" s="810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  <c r="AF938" s="4"/>
      <c r="AG938" s="4"/>
      <c r="AH938" s="4"/>
      <c r="AI938" s="4"/>
      <c r="AJ938" s="4"/>
      <c r="AK938" s="4"/>
      <c r="AL938" s="4"/>
      <c r="AM938" s="4"/>
      <c r="AN938" s="4"/>
      <c r="AO938" s="4"/>
    </row>
    <row r="939" spans="1:41" ht="15.75" customHeight="1">
      <c r="A939" s="4"/>
      <c r="B939" s="4"/>
      <c r="C939" s="4"/>
      <c r="D939" s="4"/>
      <c r="E939" s="810"/>
      <c r="F939" s="810"/>
      <c r="G939" s="810"/>
      <c r="H939" s="810"/>
      <c r="I939" s="810"/>
      <c r="J939" s="810"/>
      <c r="K939" s="810"/>
      <c r="L939" s="810"/>
      <c r="M939" s="810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  <c r="AF939" s="4"/>
      <c r="AG939" s="4"/>
      <c r="AH939" s="4"/>
      <c r="AI939" s="4"/>
      <c r="AJ939" s="4"/>
      <c r="AK939" s="4"/>
      <c r="AL939" s="4"/>
      <c r="AM939" s="4"/>
      <c r="AN939" s="4"/>
      <c r="AO939" s="4"/>
    </row>
    <row r="940" spans="1:41" ht="15.75" customHeight="1">
      <c r="A940" s="4"/>
      <c r="B940" s="4"/>
      <c r="C940" s="4"/>
      <c r="D940" s="4"/>
      <c r="E940" s="810"/>
      <c r="F940" s="810"/>
      <c r="G940" s="810"/>
      <c r="H940" s="810"/>
      <c r="I940" s="810"/>
      <c r="J940" s="810"/>
      <c r="K940" s="810"/>
      <c r="L940" s="810"/>
      <c r="M940" s="810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  <c r="AF940" s="4"/>
      <c r="AG940" s="4"/>
      <c r="AH940" s="4"/>
      <c r="AI940" s="4"/>
      <c r="AJ940" s="4"/>
      <c r="AK940" s="4"/>
      <c r="AL940" s="4"/>
      <c r="AM940" s="4"/>
      <c r="AN940" s="4"/>
      <c r="AO940" s="4"/>
    </row>
    <row r="941" spans="1:41" ht="15.75" customHeight="1">
      <c r="A941" s="4"/>
      <c r="B941" s="4"/>
      <c r="C941" s="4"/>
      <c r="D941" s="4"/>
      <c r="E941" s="810"/>
      <c r="F941" s="810"/>
      <c r="G941" s="810"/>
      <c r="H941" s="810"/>
      <c r="I941" s="810"/>
      <c r="J941" s="810"/>
      <c r="K941" s="810"/>
      <c r="L941" s="810"/>
      <c r="M941" s="810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  <c r="AF941" s="4"/>
      <c r="AG941" s="4"/>
      <c r="AH941" s="4"/>
      <c r="AI941" s="4"/>
      <c r="AJ941" s="4"/>
      <c r="AK941" s="4"/>
      <c r="AL941" s="4"/>
      <c r="AM941" s="4"/>
      <c r="AN941" s="4"/>
      <c r="AO941" s="4"/>
    </row>
    <row r="942" spans="1:41" ht="15.75" customHeight="1">
      <c r="A942" s="4"/>
      <c r="B942" s="4"/>
      <c r="C942" s="4"/>
      <c r="D942" s="4"/>
      <c r="E942" s="810"/>
      <c r="F942" s="810"/>
      <c r="G942" s="810"/>
      <c r="H942" s="810"/>
      <c r="I942" s="810"/>
      <c r="J942" s="810"/>
      <c r="K942" s="810"/>
      <c r="L942" s="810"/>
      <c r="M942" s="810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  <c r="AF942" s="4"/>
      <c r="AG942" s="4"/>
      <c r="AH942" s="4"/>
      <c r="AI942" s="4"/>
      <c r="AJ942" s="4"/>
      <c r="AK942" s="4"/>
      <c r="AL942" s="4"/>
      <c r="AM942" s="4"/>
      <c r="AN942" s="4"/>
      <c r="AO942" s="4"/>
    </row>
    <row r="943" spans="1:41" ht="15.75" customHeight="1">
      <c r="A943" s="4"/>
      <c r="B943" s="4"/>
      <c r="C943" s="4"/>
      <c r="D943" s="4"/>
      <c r="E943" s="810"/>
      <c r="F943" s="810"/>
      <c r="G943" s="810"/>
      <c r="H943" s="810"/>
      <c r="I943" s="810"/>
      <c r="J943" s="810"/>
      <c r="K943" s="810"/>
      <c r="L943" s="810"/>
      <c r="M943" s="810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  <c r="AF943" s="4"/>
      <c r="AG943" s="4"/>
      <c r="AH943" s="4"/>
      <c r="AI943" s="4"/>
      <c r="AJ943" s="4"/>
      <c r="AK943" s="4"/>
      <c r="AL943" s="4"/>
      <c r="AM943" s="4"/>
      <c r="AN943" s="4"/>
      <c r="AO943" s="4"/>
    </row>
    <row r="944" spans="1:41" ht="15.75" customHeight="1">
      <c r="A944" s="4"/>
      <c r="B944" s="4"/>
      <c r="C944" s="4"/>
      <c r="D944" s="4"/>
      <c r="E944" s="810"/>
      <c r="F944" s="810"/>
      <c r="G944" s="810"/>
      <c r="H944" s="810"/>
      <c r="I944" s="810"/>
      <c r="J944" s="810"/>
      <c r="K944" s="810"/>
      <c r="L944" s="810"/>
      <c r="M944" s="810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  <c r="AF944" s="4"/>
      <c r="AG944" s="4"/>
      <c r="AH944" s="4"/>
      <c r="AI944" s="4"/>
      <c r="AJ944" s="4"/>
      <c r="AK944" s="4"/>
      <c r="AL944" s="4"/>
      <c r="AM944" s="4"/>
      <c r="AN944" s="4"/>
      <c r="AO944" s="4"/>
    </row>
    <row r="945" spans="1:41" ht="15.75" customHeight="1">
      <c r="A945" s="4"/>
      <c r="B945" s="4"/>
      <c r="C945" s="4"/>
      <c r="D945" s="4"/>
      <c r="E945" s="810"/>
      <c r="F945" s="810"/>
      <c r="G945" s="810"/>
      <c r="H945" s="810"/>
      <c r="I945" s="810"/>
      <c r="J945" s="810"/>
      <c r="K945" s="810"/>
      <c r="L945" s="810"/>
      <c r="M945" s="810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  <c r="AF945" s="4"/>
      <c r="AG945" s="4"/>
      <c r="AH945" s="4"/>
      <c r="AI945" s="4"/>
      <c r="AJ945" s="4"/>
      <c r="AK945" s="4"/>
      <c r="AL945" s="4"/>
      <c r="AM945" s="4"/>
      <c r="AN945" s="4"/>
      <c r="AO945" s="4"/>
    </row>
    <row r="946" spans="1:41" ht="15.75" customHeight="1">
      <c r="A946" s="4"/>
      <c r="B946" s="4"/>
      <c r="C946" s="4"/>
      <c r="D946" s="4"/>
      <c r="E946" s="810"/>
      <c r="F946" s="810"/>
      <c r="G946" s="810"/>
      <c r="H946" s="810"/>
      <c r="I946" s="810"/>
      <c r="J946" s="810"/>
      <c r="K946" s="810"/>
      <c r="L946" s="810"/>
      <c r="M946" s="810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  <c r="AF946" s="4"/>
      <c r="AG946" s="4"/>
      <c r="AH946" s="4"/>
      <c r="AI946" s="4"/>
      <c r="AJ946" s="4"/>
      <c r="AK946" s="4"/>
      <c r="AL946" s="4"/>
      <c r="AM946" s="4"/>
      <c r="AN946" s="4"/>
      <c r="AO946" s="4"/>
    </row>
    <row r="947" spans="1:41" ht="15.75" customHeight="1">
      <c r="A947" s="4"/>
      <c r="B947" s="4"/>
      <c r="C947" s="4"/>
      <c r="D947" s="4"/>
      <c r="E947" s="810"/>
      <c r="F947" s="810"/>
      <c r="G947" s="810"/>
      <c r="H947" s="810"/>
      <c r="I947" s="810"/>
      <c r="J947" s="810"/>
      <c r="K947" s="810"/>
      <c r="L947" s="810"/>
      <c r="M947" s="810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  <c r="AF947" s="4"/>
      <c r="AG947" s="4"/>
      <c r="AH947" s="4"/>
      <c r="AI947" s="4"/>
      <c r="AJ947" s="4"/>
      <c r="AK947" s="4"/>
      <c r="AL947" s="4"/>
      <c r="AM947" s="4"/>
      <c r="AN947" s="4"/>
      <c r="AO947" s="4"/>
    </row>
    <row r="948" spans="1:41" ht="15.75" customHeight="1">
      <c r="A948" s="4"/>
      <c r="B948" s="4"/>
      <c r="C948" s="4"/>
      <c r="D948" s="4"/>
      <c r="E948" s="810"/>
      <c r="F948" s="810"/>
      <c r="G948" s="810"/>
      <c r="H948" s="810"/>
      <c r="I948" s="810"/>
      <c r="J948" s="810"/>
      <c r="K948" s="810"/>
      <c r="L948" s="810"/>
      <c r="M948" s="810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  <c r="AF948" s="4"/>
      <c r="AG948" s="4"/>
      <c r="AH948" s="4"/>
      <c r="AI948" s="4"/>
      <c r="AJ948" s="4"/>
      <c r="AK948" s="4"/>
      <c r="AL948" s="4"/>
      <c r="AM948" s="4"/>
      <c r="AN948" s="4"/>
      <c r="AO948" s="4"/>
    </row>
    <row r="949" spans="1:41" ht="15.75" customHeight="1">
      <c r="A949" s="4"/>
      <c r="B949" s="4"/>
      <c r="C949" s="4"/>
      <c r="D949" s="4"/>
      <c r="E949" s="810"/>
      <c r="F949" s="810"/>
      <c r="G949" s="810"/>
      <c r="H949" s="810"/>
      <c r="I949" s="810"/>
      <c r="J949" s="810"/>
      <c r="K949" s="810"/>
      <c r="L949" s="810"/>
      <c r="M949" s="810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  <c r="AF949" s="4"/>
      <c r="AG949" s="4"/>
      <c r="AH949" s="4"/>
      <c r="AI949" s="4"/>
      <c r="AJ949" s="4"/>
      <c r="AK949" s="4"/>
      <c r="AL949" s="4"/>
      <c r="AM949" s="4"/>
      <c r="AN949" s="4"/>
      <c r="AO949" s="4"/>
    </row>
    <row r="950" spans="1:41" ht="15.75" customHeight="1">
      <c r="A950" s="4"/>
      <c r="B950" s="4"/>
      <c r="C950" s="4"/>
      <c r="D950" s="4"/>
      <c r="E950" s="810"/>
      <c r="F950" s="810"/>
      <c r="G950" s="810"/>
      <c r="H950" s="810"/>
      <c r="I950" s="810"/>
      <c r="J950" s="810"/>
      <c r="K950" s="810"/>
      <c r="L950" s="810"/>
      <c r="M950" s="810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  <c r="AF950" s="4"/>
      <c r="AG950" s="4"/>
      <c r="AH950" s="4"/>
      <c r="AI950" s="4"/>
      <c r="AJ950" s="4"/>
      <c r="AK950" s="4"/>
      <c r="AL950" s="4"/>
      <c r="AM950" s="4"/>
      <c r="AN950" s="4"/>
      <c r="AO950" s="4"/>
    </row>
    <row r="951" spans="1:41" ht="15.75" customHeight="1">
      <c r="A951" s="4"/>
      <c r="B951" s="4"/>
      <c r="C951" s="4"/>
      <c r="D951" s="4"/>
      <c r="E951" s="810"/>
      <c r="F951" s="810"/>
      <c r="G951" s="810"/>
      <c r="H951" s="810"/>
      <c r="I951" s="810"/>
      <c r="J951" s="810"/>
      <c r="K951" s="810"/>
      <c r="L951" s="810"/>
      <c r="M951" s="810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  <c r="AF951" s="4"/>
      <c r="AG951" s="4"/>
      <c r="AH951" s="4"/>
      <c r="AI951" s="4"/>
      <c r="AJ951" s="4"/>
      <c r="AK951" s="4"/>
      <c r="AL951" s="4"/>
      <c r="AM951" s="4"/>
      <c r="AN951" s="4"/>
      <c r="AO951" s="4"/>
    </row>
    <row r="952" spans="1:41" ht="15.75" customHeight="1">
      <c r="A952" s="4"/>
      <c r="B952" s="4"/>
      <c r="C952" s="4"/>
      <c r="D952" s="4"/>
      <c r="E952" s="810"/>
      <c r="F952" s="810"/>
      <c r="G952" s="810"/>
      <c r="H952" s="810"/>
      <c r="I952" s="810"/>
      <c r="J952" s="810"/>
      <c r="K952" s="810"/>
      <c r="L952" s="810"/>
      <c r="M952" s="810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  <c r="AD952" s="4"/>
      <c r="AE952" s="4"/>
      <c r="AF952" s="4"/>
      <c r="AG952" s="4"/>
      <c r="AH952" s="4"/>
      <c r="AI952" s="4"/>
      <c r="AJ952" s="4"/>
      <c r="AK952" s="4"/>
      <c r="AL952" s="4"/>
      <c r="AM952" s="4"/>
      <c r="AN952" s="4"/>
      <c r="AO952" s="4"/>
    </row>
    <row r="953" spans="1:41" ht="15.75" customHeight="1">
      <c r="A953" s="4"/>
      <c r="B953" s="4"/>
      <c r="C953" s="4"/>
      <c r="D953" s="4"/>
      <c r="E953" s="810"/>
      <c r="F953" s="810"/>
      <c r="G953" s="810"/>
      <c r="H953" s="810"/>
      <c r="I953" s="810"/>
      <c r="J953" s="810"/>
      <c r="K953" s="810"/>
      <c r="L953" s="810"/>
      <c r="M953" s="810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  <c r="AD953" s="4"/>
      <c r="AE953" s="4"/>
      <c r="AF953" s="4"/>
      <c r="AG953" s="4"/>
      <c r="AH953" s="4"/>
      <c r="AI953" s="4"/>
      <c r="AJ953" s="4"/>
      <c r="AK953" s="4"/>
      <c r="AL953" s="4"/>
      <c r="AM953" s="4"/>
      <c r="AN953" s="4"/>
      <c r="AO953" s="4"/>
    </row>
    <row r="954" spans="1:41" ht="15.75" customHeight="1">
      <c r="A954" s="4"/>
      <c r="B954" s="4"/>
      <c r="C954" s="4"/>
      <c r="D954" s="4"/>
      <c r="E954" s="810"/>
      <c r="F954" s="810"/>
      <c r="G954" s="810"/>
      <c r="H954" s="810"/>
      <c r="I954" s="810"/>
      <c r="J954" s="810"/>
      <c r="K954" s="810"/>
      <c r="L954" s="810"/>
      <c r="M954" s="810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  <c r="AD954" s="4"/>
      <c r="AE954" s="4"/>
      <c r="AF954" s="4"/>
      <c r="AG954" s="4"/>
      <c r="AH954" s="4"/>
      <c r="AI954" s="4"/>
      <c r="AJ954" s="4"/>
      <c r="AK954" s="4"/>
      <c r="AL954" s="4"/>
      <c r="AM954" s="4"/>
      <c r="AN954" s="4"/>
      <c r="AO954" s="4"/>
    </row>
    <row r="955" spans="1:41" ht="15.75" customHeight="1">
      <c r="A955" s="4"/>
      <c r="B955" s="4"/>
      <c r="C955" s="4"/>
      <c r="D955" s="4"/>
      <c r="E955" s="810"/>
      <c r="F955" s="810"/>
      <c r="G955" s="810"/>
      <c r="H955" s="810"/>
      <c r="I955" s="810"/>
      <c r="J955" s="810"/>
      <c r="K955" s="810"/>
      <c r="L955" s="810"/>
      <c r="M955" s="810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  <c r="AD955" s="4"/>
      <c r="AE955" s="4"/>
      <c r="AF955" s="4"/>
      <c r="AG955" s="4"/>
      <c r="AH955" s="4"/>
      <c r="AI955" s="4"/>
      <c r="AJ955" s="4"/>
      <c r="AK955" s="4"/>
      <c r="AL955" s="4"/>
      <c r="AM955" s="4"/>
      <c r="AN955" s="4"/>
      <c r="AO955" s="4"/>
    </row>
    <row r="956" spans="1:41" ht="15.75" customHeight="1">
      <c r="A956" s="4"/>
      <c r="B956" s="4"/>
      <c r="C956" s="4"/>
      <c r="D956" s="4"/>
      <c r="E956" s="810"/>
      <c r="F956" s="810"/>
      <c r="G956" s="810"/>
      <c r="H956" s="810"/>
      <c r="I956" s="810"/>
      <c r="J956" s="810"/>
      <c r="K956" s="810"/>
      <c r="L956" s="810"/>
      <c r="M956" s="810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  <c r="AD956" s="4"/>
      <c r="AE956" s="4"/>
      <c r="AF956" s="4"/>
      <c r="AG956" s="4"/>
      <c r="AH956" s="4"/>
      <c r="AI956" s="4"/>
      <c r="AJ956" s="4"/>
      <c r="AK956" s="4"/>
      <c r="AL956" s="4"/>
      <c r="AM956" s="4"/>
      <c r="AN956" s="4"/>
      <c r="AO956" s="4"/>
    </row>
    <row r="957" spans="1:41" ht="15.75" customHeight="1">
      <c r="A957" s="4"/>
      <c r="B957" s="4"/>
      <c r="C957" s="4"/>
      <c r="D957" s="4"/>
      <c r="E957" s="810"/>
      <c r="F957" s="810"/>
      <c r="G957" s="810"/>
      <c r="H957" s="810"/>
      <c r="I957" s="810"/>
      <c r="J957" s="810"/>
      <c r="K957" s="810"/>
      <c r="L957" s="810"/>
      <c r="M957" s="810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  <c r="AD957" s="4"/>
      <c r="AE957" s="4"/>
      <c r="AF957" s="4"/>
      <c r="AG957" s="4"/>
      <c r="AH957" s="4"/>
      <c r="AI957" s="4"/>
      <c r="AJ957" s="4"/>
      <c r="AK957" s="4"/>
      <c r="AL957" s="4"/>
      <c r="AM957" s="4"/>
      <c r="AN957" s="4"/>
      <c r="AO957" s="4"/>
    </row>
    <row r="958" spans="1:41" ht="15.75" customHeight="1">
      <c r="A958" s="4"/>
      <c r="B958" s="4"/>
      <c r="C958" s="4"/>
      <c r="D958" s="4"/>
      <c r="E958" s="810"/>
      <c r="F958" s="810"/>
      <c r="G958" s="810"/>
      <c r="H958" s="810"/>
      <c r="I958" s="810"/>
      <c r="J958" s="810"/>
      <c r="K958" s="810"/>
      <c r="L958" s="810"/>
      <c r="M958" s="810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  <c r="AD958" s="4"/>
      <c r="AE958" s="4"/>
      <c r="AF958" s="4"/>
      <c r="AG958" s="4"/>
      <c r="AH958" s="4"/>
      <c r="AI958" s="4"/>
      <c r="AJ958" s="4"/>
      <c r="AK958" s="4"/>
      <c r="AL958" s="4"/>
      <c r="AM958" s="4"/>
      <c r="AN958" s="4"/>
      <c r="AO958" s="4"/>
    </row>
    <row r="959" spans="1:41" ht="15.75" customHeight="1">
      <c r="A959" s="4"/>
      <c r="B959" s="4"/>
      <c r="C959" s="4"/>
      <c r="D959" s="4"/>
      <c r="E959" s="810"/>
      <c r="F959" s="810"/>
      <c r="G959" s="810"/>
      <c r="H959" s="810"/>
      <c r="I959" s="810"/>
      <c r="J959" s="810"/>
      <c r="K959" s="810"/>
      <c r="L959" s="810"/>
      <c r="M959" s="810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  <c r="AD959" s="4"/>
      <c r="AE959" s="4"/>
      <c r="AF959" s="4"/>
      <c r="AG959" s="4"/>
      <c r="AH959" s="4"/>
      <c r="AI959" s="4"/>
      <c r="AJ959" s="4"/>
      <c r="AK959" s="4"/>
      <c r="AL959" s="4"/>
      <c r="AM959" s="4"/>
      <c r="AN959" s="4"/>
      <c r="AO959" s="4"/>
    </row>
    <row r="960" spans="1:41" ht="15.75" customHeight="1">
      <c r="A960" s="4"/>
      <c r="B960" s="4"/>
      <c r="C960" s="4"/>
      <c r="D960" s="4"/>
      <c r="E960" s="810"/>
      <c r="F960" s="810"/>
      <c r="G960" s="810"/>
      <c r="H960" s="810"/>
      <c r="I960" s="810"/>
      <c r="J960" s="810"/>
      <c r="K960" s="810"/>
      <c r="L960" s="810"/>
      <c r="M960" s="810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  <c r="AD960" s="4"/>
      <c r="AE960" s="4"/>
      <c r="AF960" s="4"/>
      <c r="AG960" s="4"/>
      <c r="AH960" s="4"/>
      <c r="AI960" s="4"/>
      <c r="AJ960" s="4"/>
      <c r="AK960" s="4"/>
      <c r="AL960" s="4"/>
      <c r="AM960" s="4"/>
      <c r="AN960" s="4"/>
      <c r="AO960" s="4"/>
    </row>
    <row r="961" spans="1:41" ht="15.75" customHeight="1">
      <c r="A961" s="4"/>
      <c r="B961" s="4"/>
      <c r="C961" s="4"/>
      <c r="D961" s="4"/>
      <c r="E961" s="810"/>
      <c r="F961" s="810"/>
      <c r="G961" s="810"/>
      <c r="H961" s="810"/>
      <c r="I961" s="810"/>
      <c r="J961" s="810"/>
      <c r="K961" s="810"/>
      <c r="L961" s="810"/>
      <c r="M961" s="810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  <c r="AD961" s="4"/>
      <c r="AE961" s="4"/>
      <c r="AF961" s="4"/>
      <c r="AG961" s="4"/>
      <c r="AH961" s="4"/>
      <c r="AI961" s="4"/>
      <c r="AJ961" s="4"/>
      <c r="AK961" s="4"/>
      <c r="AL961" s="4"/>
      <c r="AM961" s="4"/>
      <c r="AN961" s="4"/>
      <c r="AO961" s="4"/>
    </row>
    <row r="962" spans="1:41" ht="15.75" customHeight="1">
      <c r="A962" s="4"/>
      <c r="B962" s="4"/>
      <c r="C962" s="4"/>
      <c r="D962" s="4"/>
      <c r="E962" s="810"/>
      <c r="F962" s="810"/>
      <c r="G962" s="810"/>
      <c r="H962" s="810"/>
      <c r="I962" s="810"/>
      <c r="J962" s="810"/>
      <c r="K962" s="810"/>
      <c r="L962" s="810"/>
      <c r="M962" s="810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  <c r="AD962" s="4"/>
      <c r="AE962" s="4"/>
      <c r="AF962" s="4"/>
      <c r="AG962" s="4"/>
      <c r="AH962" s="4"/>
      <c r="AI962" s="4"/>
      <c r="AJ962" s="4"/>
      <c r="AK962" s="4"/>
      <c r="AL962" s="4"/>
      <c r="AM962" s="4"/>
      <c r="AN962" s="4"/>
      <c r="AO962" s="4"/>
    </row>
    <row r="963" spans="1:41" ht="15.75" customHeight="1">
      <c r="A963" s="4"/>
      <c r="B963" s="4"/>
      <c r="C963" s="4"/>
      <c r="D963" s="4"/>
      <c r="E963" s="810"/>
      <c r="F963" s="810"/>
      <c r="G963" s="810"/>
      <c r="H963" s="810"/>
      <c r="I963" s="810"/>
      <c r="J963" s="810"/>
      <c r="K963" s="810"/>
      <c r="L963" s="810"/>
      <c r="M963" s="810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  <c r="AD963" s="4"/>
      <c r="AE963" s="4"/>
      <c r="AF963" s="4"/>
      <c r="AG963" s="4"/>
      <c r="AH963" s="4"/>
      <c r="AI963" s="4"/>
      <c r="AJ963" s="4"/>
      <c r="AK963" s="4"/>
      <c r="AL963" s="4"/>
      <c r="AM963" s="4"/>
      <c r="AN963" s="4"/>
      <c r="AO963" s="4"/>
    </row>
    <row r="964" spans="1:41" ht="15.75" customHeight="1">
      <c r="A964" s="4"/>
      <c r="B964" s="4"/>
      <c r="C964" s="4"/>
      <c r="D964" s="4"/>
      <c r="E964" s="810"/>
      <c r="F964" s="810"/>
      <c r="G964" s="810"/>
      <c r="H964" s="810"/>
      <c r="I964" s="810"/>
      <c r="J964" s="810"/>
      <c r="K964" s="810"/>
      <c r="L964" s="810"/>
      <c r="M964" s="810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  <c r="AD964" s="4"/>
      <c r="AE964" s="4"/>
      <c r="AF964" s="4"/>
      <c r="AG964" s="4"/>
      <c r="AH964" s="4"/>
      <c r="AI964" s="4"/>
      <c r="AJ964" s="4"/>
      <c r="AK964" s="4"/>
      <c r="AL964" s="4"/>
      <c r="AM964" s="4"/>
      <c r="AN964" s="4"/>
      <c r="AO964" s="4"/>
    </row>
    <row r="965" spans="1:41" ht="15.75" customHeight="1">
      <c r="A965" s="4"/>
      <c r="B965" s="4"/>
      <c r="C965" s="4"/>
      <c r="D965" s="4"/>
      <c r="E965" s="810"/>
      <c r="F965" s="810"/>
      <c r="G965" s="810"/>
      <c r="H965" s="810"/>
      <c r="I965" s="810"/>
      <c r="J965" s="810"/>
      <c r="K965" s="810"/>
      <c r="L965" s="810"/>
      <c r="M965" s="810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  <c r="AD965" s="4"/>
      <c r="AE965" s="4"/>
      <c r="AF965" s="4"/>
      <c r="AG965" s="4"/>
      <c r="AH965" s="4"/>
      <c r="AI965" s="4"/>
      <c r="AJ965" s="4"/>
      <c r="AK965" s="4"/>
      <c r="AL965" s="4"/>
      <c r="AM965" s="4"/>
      <c r="AN965" s="4"/>
      <c r="AO965" s="4"/>
    </row>
    <row r="966" spans="1:41" ht="15.75" customHeight="1">
      <c r="A966" s="4"/>
      <c r="B966" s="4"/>
      <c r="C966" s="4"/>
      <c r="D966" s="4"/>
      <c r="E966" s="810"/>
      <c r="F966" s="810"/>
      <c r="G966" s="810"/>
      <c r="H966" s="810"/>
      <c r="I966" s="810"/>
      <c r="J966" s="810"/>
      <c r="K966" s="810"/>
      <c r="L966" s="810"/>
      <c r="M966" s="810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  <c r="AD966" s="4"/>
      <c r="AE966" s="4"/>
      <c r="AF966" s="4"/>
      <c r="AG966" s="4"/>
      <c r="AH966" s="4"/>
      <c r="AI966" s="4"/>
      <c r="AJ966" s="4"/>
      <c r="AK966" s="4"/>
      <c r="AL966" s="4"/>
      <c r="AM966" s="4"/>
      <c r="AN966" s="4"/>
      <c r="AO966" s="4"/>
    </row>
    <row r="967" spans="1:41" ht="15.75" customHeight="1">
      <c r="A967" s="4"/>
      <c r="B967" s="4"/>
      <c r="C967" s="4"/>
      <c r="D967" s="4"/>
      <c r="E967" s="810"/>
      <c r="F967" s="810"/>
      <c r="G967" s="810"/>
      <c r="H967" s="810"/>
      <c r="I967" s="810"/>
      <c r="J967" s="810"/>
      <c r="K967" s="810"/>
      <c r="L967" s="810"/>
      <c r="M967" s="810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  <c r="AD967" s="4"/>
      <c r="AE967" s="4"/>
      <c r="AF967" s="4"/>
      <c r="AG967" s="4"/>
      <c r="AH967" s="4"/>
      <c r="AI967" s="4"/>
      <c r="AJ967" s="4"/>
      <c r="AK967" s="4"/>
      <c r="AL967" s="4"/>
      <c r="AM967" s="4"/>
      <c r="AN967" s="4"/>
      <c r="AO967" s="4"/>
    </row>
    <row r="968" spans="1:41" ht="15.75" customHeight="1">
      <c r="A968" s="4"/>
      <c r="B968" s="4"/>
      <c r="C968" s="4"/>
      <c r="D968" s="4"/>
      <c r="E968" s="810"/>
      <c r="F968" s="810"/>
      <c r="G968" s="810"/>
      <c r="H968" s="810"/>
      <c r="I968" s="810"/>
      <c r="J968" s="810"/>
      <c r="K968" s="810"/>
      <c r="L968" s="810"/>
      <c r="M968" s="810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  <c r="AD968" s="4"/>
      <c r="AE968" s="4"/>
      <c r="AF968" s="4"/>
      <c r="AG968" s="4"/>
      <c r="AH968" s="4"/>
      <c r="AI968" s="4"/>
      <c r="AJ968" s="4"/>
      <c r="AK968" s="4"/>
      <c r="AL968" s="4"/>
      <c r="AM968" s="4"/>
      <c r="AN968" s="4"/>
      <c r="AO968" s="4"/>
    </row>
    <row r="969" spans="1:41" ht="15.75" customHeight="1">
      <c r="A969" s="4"/>
      <c r="B969" s="4"/>
      <c r="C969" s="4"/>
      <c r="D969" s="4"/>
      <c r="E969" s="810"/>
      <c r="F969" s="810"/>
      <c r="G969" s="810"/>
      <c r="H969" s="810"/>
      <c r="I969" s="810"/>
      <c r="J969" s="810"/>
      <c r="K969" s="810"/>
      <c r="L969" s="810"/>
      <c r="M969" s="810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  <c r="AD969" s="4"/>
      <c r="AE969" s="4"/>
      <c r="AF969" s="4"/>
      <c r="AG969" s="4"/>
      <c r="AH969" s="4"/>
      <c r="AI969" s="4"/>
      <c r="AJ969" s="4"/>
      <c r="AK969" s="4"/>
      <c r="AL969" s="4"/>
      <c r="AM969" s="4"/>
      <c r="AN969" s="4"/>
      <c r="AO969" s="4"/>
    </row>
    <row r="970" spans="1:41" ht="15.75" customHeight="1">
      <c r="A970" s="4"/>
      <c r="B970" s="4"/>
      <c r="C970" s="4"/>
      <c r="D970" s="4"/>
      <c r="E970" s="810"/>
      <c r="F970" s="810"/>
      <c r="G970" s="810"/>
      <c r="H970" s="810"/>
      <c r="I970" s="810"/>
      <c r="J970" s="810"/>
      <c r="K970" s="810"/>
      <c r="L970" s="810"/>
      <c r="M970" s="810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  <c r="AD970" s="4"/>
      <c r="AE970" s="4"/>
      <c r="AF970" s="4"/>
      <c r="AG970" s="4"/>
      <c r="AH970" s="4"/>
      <c r="AI970" s="4"/>
      <c r="AJ970" s="4"/>
      <c r="AK970" s="4"/>
      <c r="AL970" s="4"/>
      <c r="AM970" s="4"/>
      <c r="AN970" s="4"/>
      <c r="AO970" s="4"/>
    </row>
    <row r="971" spans="1:41" ht="15.75" customHeight="1">
      <c r="A971" s="4"/>
      <c r="B971" s="4"/>
      <c r="C971" s="4"/>
      <c r="D971" s="4"/>
      <c r="E971" s="810"/>
      <c r="F971" s="810"/>
      <c r="G971" s="810"/>
      <c r="H971" s="810"/>
      <c r="I971" s="810"/>
      <c r="J971" s="810"/>
      <c r="K971" s="810"/>
      <c r="L971" s="810"/>
      <c r="M971" s="810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  <c r="AD971" s="4"/>
      <c r="AE971" s="4"/>
      <c r="AF971" s="4"/>
      <c r="AG971" s="4"/>
      <c r="AH971" s="4"/>
      <c r="AI971" s="4"/>
      <c r="AJ971" s="4"/>
      <c r="AK971" s="4"/>
      <c r="AL971" s="4"/>
      <c r="AM971" s="4"/>
      <c r="AN971" s="4"/>
      <c r="AO971" s="4"/>
    </row>
    <row r="972" spans="1:41" ht="15.75" customHeight="1">
      <c r="A972" s="4"/>
      <c r="B972" s="4"/>
      <c r="C972" s="4"/>
      <c r="D972" s="4"/>
      <c r="E972" s="810"/>
      <c r="F972" s="810"/>
      <c r="G972" s="810"/>
      <c r="H972" s="810"/>
      <c r="I972" s="810"/>
      <c r="J972" s="810"/>
      <c r="K972" s="810"/>
      <c r="L972" s="810"/>
      <c r="M972" s="810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  <c r="AD972" s="4"/>
      <c r="AE972" s="4"/>
      <c r="AF972" s="4"/>
      <c r="AG972" s="4"/>
      <c r="AH972" s="4"/>
      <c r="AI972" s="4"/>
      <c r="AJ972" s="4"/>
      <c r="AK972" s="4"/>
      <c r="AL972" s="4"/>
      <c r="AM972" s="4"/>
      <c r="AN972" s="4"/>
      <c r="AO972" s="4"/>
    </row>
    <row r="973" spans="1:41" ht="15.75" customHeight="1">
      <c r="A973" s="4"/>
      <c r="B973" s="4"/>
      <c r="C973" s="4"/>
      <c r="D973" s="4"/>
      <c r="E973" s="810"/>
      <c r="F973" s="810"/>
      <c r="G973" s="810"/>
      <c r="H973" s="810"/>
      <c r="I973" s="810"/>
      <c r="J973" s="810"/>
      <c r="K973" s="810"/>
      <c r="L973" s="810"/>
      <c r="M973" s="810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  <c r="AF973" s="4"/>
      <c r="AG973" s="4"/>
      <c r="AH973" s="4"/>
      <c r="AI973" s="4"/>
      <c r="AJ973" s="4"/>
      <c r="AK973" s="4"/>
      <c r="AL973" s="4"/>
      <c r="AM973" s="4"/>
      <c r="AN973" s="4"/>
      <c r="AO973" s="4"/>
    </row>
    <row r="974" spans="1:41" ht="15.75" customHeight="1">
      <c r="A974" s="4"/>
      <c r="B974" s="4"/>
      <c r="C974" s="4"/>
      <c r="D974" s="4"/>
      <c r="E974" s="810"/>
      <c r="F974" s="810"/>
      <c r="G974" s="810"/>
      <c r="H974" s="810"/>
      <c r="I974" s="810"/>
      <c r="J974" s="810"/>
      <c r="K974" s="810"/>
      <c r="L974" s="810"/>
      <c r="M974" s="810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  <c r="AD974" s="4"/>
      <c r="AE974" s="4"/>
      <c r="AF974" s="4"/>
      <c r="AG974" s="4"/>
      <c r="AH974" s="4"/>
      <c r="AI974" s="4"/>
      <c r="AJ974" s="4"/>
      <c r="AK974" s="4"/>
      <c r="AL974" s="4"/>
      <c r="AM974" s="4"/>
      <c r="AN974" s="4"/>
      <c r="AO974" s="4"/>
    </row>
    <row r="975" spans="1:41" ht="15.75" customHeight="1">
      <c r="A975" s="4"/>
      <c r="B975" s="4"/>
      <c r="C975" s="4"/>
      <c r="D975" s="4"/>
      <c r="E975" s="810"/>
      <c r="F975" s="810"/>
      <c r="G975" s="810"/>
      <c r="H975" s="810"/>
      <c r="I975" s="810"/>
      <c r="J975" s="810"/>
      <c r="K975" s="810"/>
      <c r="L975" s="810"/>
      <c r="M975" s="810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  <c r="AD975" s="4"/>
      <c r="AE975" s="4"/>
      <c r="AF975" s="4"/>
      <c r="AG975" s="4"/>
      <c r="AH975" s="4"/>
      <c r="AI975" s="4"/>
      <c r="AJ975" s="4"/>
      <c r="AK975" s="4"/>
      <c r="AL975" s="4"/>
      <c r="AM975" s="4"/>
      <c r="AN975" s="4"/>
      <c r="AO975" s="4"/>
    </row>
    <row r="976" spans="1:41" ht="15.75" customHeight="1">
      <c r="A976" s="4"/>
      <c r="B976" s="4"/>
      <c r="C976" s="4"/>
      <c r="D976" s="4"/>
      <c r="E976" s="810"/>
      <c r="F976" s="810"/>
      <c r="G976" s="810"/>
      <c r="H976" s="810"/>
      <c r="I976" s="810"/>
      <c r="J976" s="810"/>
      <c r="K976" s="810"/>
      <c r="L976" s="810"/>
      <c r="M976" s="810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  <c r="AD976" s="4"/>
      <c r="AE976" s="4"/>
      <c r="AF976" s="4"/>
      <c r="AG976" s="4"/>
      <c r="AH976" s="4"/>
      <c r="AI976" s="4"/>
      <c r="AJ976" s="4"/>
      <c r="AK976" s="4"/>
      <c r="AL976" s="4"/>
      <c r="AM976" s="4"/>
      <c r="AN976" s="4"/>
      <c r="AO976" s="4"/>
    </row>
    <row r="977" spans="1:41" ht="15.75" customHeight="1">
      <c r="A977" s="4"/>
      <c r="B977" s="4"/>
      <c r="C977" s="4"/>
      <c r="D977" s="4"/>
      <c r="E977" s="810"/>
      <c r="F977" s="810"/>
      <c r="G977" s="810"/>
      <c r="H977" s="810"/>
      <c r="I977" s="810"/>
      <c r="J977" s="810"/>
      <c r="K977" s="810"/>
      <c r="L977" s="810"/>
      <c r="M977" s="810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  <c r="AD977" s="4"/>
      <c r="AE977" s="4"/>
      <c r="AF977" s="4"/>
      <c r="AG977" s="4"/>
      <c r="AH977" s="4"/>
      <c r="AI977" s="4"/>
      <c r="AJ977" s="4"/>
      <c r="AK977" s="4"/>
      <c r="AL977" s="4"/>
      <c r="AM977" s="4"/>
      <c r="AN977" s="4"/>
      <c r="AO977" s="4"/>
    </row>
    <row r="978" spans="1:41" ht="15.75" customHeight="1">
      <c r="A978" s="4"/>
      <c r="B978" s="4"/>
      <c r="C978" s="4"/>
      <c r="D978" s="4"/>
      <c r="E978" s="810"/>
      <c r="F978" s="810"/>
      <c r="G978" s="810"/>
      <c r="H978" s="810"/>
      <c r="I978" s="810"/>
      <c r="J978" s="810"/>
      <c r="K978" s="810"/>
      <c r="L978" s="810"/>
      <c r="M978" s="810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  <c r="AD978" s="4"/>
      <c r="AE978" s="4"/>
      <c r="AF978" s="4"/>
      <c r="AG978" s="4"/>
      <c r="AH978" s="4"/>
      <c r="AI978" s="4"/>
      <c r="AJ978" s="4"/>
      <c r="AK978" s="4"/>
      <c r="AL978" s="4"/>
      <c r="AM978" s="4"/>
      <c r="AN978" s="4"/>
      <c r="AO978" s="4"/>
    </row>
    <row r="979" spans="1:41" ht="15.75" customHeight="1">
      <c r="A979" s="4"/>
      <c r="B979" s="4"/>
      <c r="C979" s="4"/>
      <c r="D979" s="4"/>
      <c r="E979" s="810"/>
      <c r="F979" s="810"/>
      <c r="G979" s="810"/>
      <c r="H979" s="810"/>
      <c r="I979" s="810"/>
      <c r="J979" s="810"/>
      <c r="K979" s="810"/>
      <c r="L979" s="810"/>
      <c r="M979" s="810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  <c r="AD979" s="4"/>
      <c r="AE979" s="4"/>
      <c r="AF979" s="4"/>
      <c r="AG979" s="4"/>
      <c r="AH979" s="4"/>
      <c r="AI979" s="4"/>
      <c r="AJ979" s="4"/>
      <c r="AK979" s="4"/>
      <c r="AL979" s="4"/>
      <c r="AM979" s="4"/>
      <c r="AN979" s="4"/>
      <c r="AO979" s="4"/>
    </row>
    <row r="980" spans="1:41" ht="15.75" customHeight="1">
      <c r="A980" s="4"/>
      <c r="B980" s="4"/>
      <c r="C980" s="4"/>
      <c r="D980" s="4"/>
      <c r="E980" s="810"/>
      <c r="F980" s="810"/>
      <c r="G980" s="810"/>
      <c r="H980" s="810"/>
      <c r="I980" s="810"/>
      <c r="J980" s="810"/>
      <c r="K980" s="810"/>
      <c r="L980" s="810"/>
      <c r="M980" s="810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  <c r="AD980" s="4"/>
      <c r="AE980" s="4"/>
      <c r="AF980" s="4"/>
      <c r="AG980" s="4"/>
      <c r="AH980" s="4"/>
      <c r="AI980" s="4"/>
      <c r="AJ980" s="4"/>
      <c r="AK980" s="4"/>
      <c r="AL980" s="4"/>
      <c r="AM980" s="4"/>
      <c r="AN980" s="4"/>
      <c r="AO980" s="4"/>
    </row>
    <row r="981" spans="1:41" ht="15.75" customHeight="1">
      <c r="A981" s="4"/>
      <c r="B981" s="4"/>
      <c r="C981" s="4"/>
      <c r="D981" s="4"/>
      <c r="E981" s="810"/>
      <c r="F981" s="810"/>
      <c r="G981" s="810"/>
      <c r="H981" s="810"/>
      <c r="I981" s="810"/>
      <c r="J981" s="810"/>
      <c r="K981" s="810"/>
      <c r="L981" s="810"/>
      <c r="M981" s="810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  <c r="AD981" s="4"/>
      <c r="AE981" s="4"/>
      <c r="AF981" s="4"/>
      <c r="AG981" s="4"/>
      <c r="AH981" s="4"/>
      <c r="AI981" s="4"/>
      <c r="AJ981" s="4"/>
      <c r="AK981" s="4"/>
      <c r="AL981" s="4"/>
      <c r="AM981" s="4"/>
      <c r="AN981" s="4"/>
      <c r="AO981" s="4"/>
    </row>
    <row r="982" spans="1:41" ht="15.75" customHeight="1">
      <c r="A982" s="4"/>
      <c r="B982" s="4"/>
      <c r="C982" s="4"/>
      <c r="D982" s="4"/>
      <c r="E982" s="810"/>
      <c r="F982" s="810"/>
      <c r="G982" s="810"/>
      <c r="H982" s="810"/>
      <c r="I982" s="810"/>
      <c r="J982" s="810"/>
      <c r="K982" s="810"/>
      <c r="L982" s="810"/>
      <c r="M982" s="810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  <c r="AD982" s="4"/>
      <c r="AE982" s="4"/>
      <c r="AF982" s="4"/>
      <c r="AG982" s="4"/>
      <c r="AH982" s="4"/>
      <c r="AI982" s="4"/>
      <c r="AJ982" s="4"/>
      <c r="AK982" s="4"/>
      <c r="AL982" s="4"/>
      <c r="AM982" s="4"/>
      <c r="AN982" s="4"/>
      <c r="AO982" s="4"/>
    </row>
    <row r="983" spans="1:41" ht="15.75" customHeight="1">
      <c r="A983" s="4"/>
      <c r="B983" s="4"/>
      <c r="C983" s="4"/>
      <c r="D983" s="4"/>
      <c r="E983" s="810"/>
      <c r="F983" s="810"/>
      <c r="G983" s="810"/>
      <c r="H983" s="810"/>
      <c r="I983" s="810"/>
      <c r="J983" s="810"/>
      <c r="K983" s="810"/>
      <c r="L983" s="810"/>
      <c r="M983" s="810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  <c r="AD983" s="4"/>
      <c r="AE983" s="4"/>
      <c r="AF983" s="4"/>
      <c r="AG983" s="4"/>
      <c r="AH983" s="4"/>
      <c r="AI983" s="4"/>
      <c r="AJ983" s="4"/>
      <c r="AK983" s="4"/>
      <c r="AL983" s="4"/>
      <c r="AM983" s="4"/>
      <c r="AN983" s="4"/>
      <c r="AO983" s="4"/>
    </row>
    <row r="984" spans="1:41" ht="15.75" customHeight="1">
      <c r="A984" s="4"/>
      <c r="B984" s="4"/>
      <c r="C984" s="4"/>
      <c r="D984" s="4"/>
      <c r="E984" s="810"/>
      <c r="F984" s="810"/>
      <c r="G984" s="810"/>
      <c r="H984" s="810"/>
      <c r="I984" s="810"/>
      <c r="J984" s="810"/>
      <c r="K984" s="810"/>
      <c r="L984" s="810"/>
      <c r="M984" s="810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  <c r="AD984" s="4"/>
      <c r="AE984" s="4"/>
      <c r="AF984" s="4"/>
      <c r="AG984" s="4"/>
      <c r="AH984" s="4"/>
      <c r="AI984" s="4"/>
      <c r="AJ984" s="4"/>
      <c r="AK984" s="4"/>
      <c r="AL984" s="4"/>
      <c r="AM984" s="4"/>
      <c r="AN984" s="4"/>
      <c r="AO984" s="4"/>
    </row>
    <row r="985" spans="1:41" ht="15.75" customHeight="1">
      <c r="A985" s="4"/>
      <c r="B985" s="4"/>
      <c r="C985" s="4"/>
      <c r="D985" s="4"/>
      <c r="E985" s="810"/>
      <c r="F985" s="810"/>
      <c r="G985" s="810"/>
      <c r="H985" s="810"/>
      <c r="I985" s="810"/>
      <c r="J985" s="810"/>
      <c r="K985" s="810"/>
      <c r="L985" s="810"/>
      <c r="M985" s="810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  <c r="AD985" s="4"/>
      <c r="AE985" s="4"/>
      <c r="AF985" s="4"/>
      <c r="AG985" s="4"/>
      <c r="AH985" s="4"/>
      <c r="AI985" s="4"/>
      <c r="AJ985" s="4"/>
      <c r="AK985" s="4"/>
      <c r="AL985" s="4"/>
      <c r="AM985" s="4"/>
      <c r="AN985" s="4"/>
      <c r="AO985" s="4"/>
    </row>
    <row r="986" spans="1:41" ht="15.75" customHeight="1">
      <c r="A986" s="4"/>
      <c r="B986" s="4"/>
      <c r="C986" s="4"/>
      <c r="D986" s="4"/>
      <c r="E986" s="810"/>
      <c r="F986" s="810"/>
      <c r="G986" s="810"/>
      <c r="H986" s="810"/>
      <c r="I986" s="810"/>
      <c r="J986" s="810"/>
      <c r="K986" s="810"/>
      <c r="L986" s="810"/>
      <c r="M986" s="810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  <c r="AD986" s="4"/>
      <c r="AE986" s="4"/>
      <c r="AF986" s="4"/>
      <c r="AG986" s="4"/>
      <c r="AH986" s="4"/>
      <c r="AI986" s="4"/>
      <c r="AJ986" s="4"/>
      <c r="AK986" s="4"/>
      <c r="AL986" s="4"/>
      <c r="AM986" s="4"/>
      <c r="AN986" s="4"/>
      <c r="AO986" s="4"/>
    </row>
    <row r="987" spans="1:41" ht="15.75" customHeight="1">
      <c r="A987" s="4"/>
      <c r="B987" s="4"/>
      <c r="C987" s="4"/>
      <c r="D987" s="4"/>
      <c r="E987" s="810"/>
      <c r="F987" s="810"/>
      <c r="G987" s="810"/>
      <c r="H987" s="810"/>
      <c r="I987" s="810"/>
      <c r="J987" s="810"/>
      <c r="K987" s="810"/>
      <c r="L987" s="810"/>
      <c r="M987" s="810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  <c r="AD987" s="4"/>
      <c r="AE987" s="4"/>
      <c r="AF987" s="4"/>
      <c r="AG987" s="4"/>
      <c r="AH987" s="4"/>
      <c r="AI987" s="4"/>
      <c r="AJ987" s="4"/>
      <c r="AK987" s="4"/>
      <c r="AL987" s="4"/>
      <c r="AM987" s="4"/>
      <c r="AN987" s="4"/>
      <c r="AO987" s="4"/>
    </row>
    <row r="988" spans="1:41" ht="15.75" customHeight="1">
      <c r="A988" s="4"/>
      <c r="B988" s="4"/>
      <c r="C988" s="4"/>
      <c r="D988" s="4"/>
      <c r="E988" s="810"/>
      <c r="F988" s="810"/>
      <c r="G988" s="810"/>
      <c r="H988" s="810"/>
      <c r="I988" s="810"/>
      <c r="J988" s="810"/>
      <c r="K988" s="810"/>
      <c r="L988" s="810"/>
      <c r="M988" s="810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  <c r="AD988" s="4"/>
      <c r="AE988" s="4"/>
      <c r="AF988" s="4"/>
      <c r="AG988" s="4"/>
      <c r="AH988" s="4"/>
      <c r="AI988" s="4"/>
      <c r="AJ988" s="4"/>
      <c r="AK988" s="4"/>
      <c r="AL988" s="4"/>
      <c r="AM988" s="4"/>
      <c r="AN988" s="4"/>
      <c r="AO988" s="4"/>
    </row>
    <row r="989" spans="1:41" ht="15.75" customHeight="1">
      <c r="A989" s="4"/>
      <c r="B989" s="4"/>
      <c r="C989" s="4"/>
      <c r="D989" s="4"/>
      <c r="E989" s="810"/>
      <c r="F989" s="810"/>
      <c r="G989" s="810"/>
      <c r="H989" s="810"/>
      <c r="I989" s="810"/>
      <c r="J989" s="810"/>
      <c r="K989" s="810"/>
      <c r="L989" s="810"/>
      <c r="M989" s="810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  <c r="AD989" s="4"/>
      <c r="AE989" s="4"/>
      <c r="AF989" s="4"/>
      <c r="AG989" s="4"/>
      <c r="AH989" s="4"/>
      <c r="AI989" s="4"/>
      <c r="AJ989" s="4"/>
      <c r="AK989" s="4"/>
      <c r="AL989" s="4"/>
      <c r="AM989" s="4"/>
      <c r="AN989" s="4"/>
      <c r="AO989" s="4"/>
    </row>
    <row r="990" spans="1:41" ht="15.75" customHeight="1">
      <c r="A990" s="4"/>
      <c r="B990" s="4"/>
      <c r="C990" s="4"/>
      <c r="D990" s="4"/>
      <c r="E990" s="810"/>
      <c r="F990" s="810"/>
      <c r="G990" s="810"/>
      <c r="H990" s="810"/>
      <c r="I990" s="810"/>
      <c r="J990" s="810"/>
      <c r="K990" s="810"/>
      <c r="L990" s="810"/>
      <c r="M990" s="810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  <c r="AD990" s="4"/>
      <c r="AE990" s="4"/>
      <c r="AF990" s="4"/>
      <c r="AG990" s="4"/>
      <c r="AH990" s="4"/>
      <c r="AI990" s="4"/>
      <c r="AJ990" s="4"/>
      <c r="AK990" s="4"/>
      <c r="AL990" s="4"/>
      <c r="AM990" s="4"/>
      <c r="AN990" s="4"/>
      <c r="AO990" s="4"/>
    </row>
    <row r="991" spans="1:41" ht="15.75" customHeight="1">
      <c r="A991" s="4"/>
      <c r="B991" s="4"/>
      <c r="C991" s="4"/>
      <c r="D991" s="4"/>
      <c r="E991" s="810"/>
      <c r="F991" s="810"/>
      <c r="G991" s="810"/>
      <c r="H991" s="810"/>
      <c r="I991" s="810"/>
      <c r="J991" s="810"/>
      <c r="K991" s="810"/>
      <c r="L991" s="810"/>
      <c r="M991" s="810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  <c r="AD991" s="4"/>
      <c r="AE991" s="4"/>
      <c r="AF991" s="4"/>
      <c r="AG991" s="4"/>
      <c r="AH991" s="4"/>
      <c r="AI991" s="4"/>
      <c r="AJ991" s="4"/>
      <c r="AK991" s="4"/>
      <c r="AL991" s="4"/>
      <c r="AM991" s="4"/>
      <c r="AN991" s="4"/>
      <c r="AO991" s="4"/>
    </row>
    <row r="992" spans="1:41" ht="15.75" customHeight="1">
      <c r="A992" s="4"/>
      <c r="B992" s="4"/>
      <c r="C992" s="4"/>
      <c r="D992" s="4"/>
      <c r="E992" s="810"/>
      <c r="F992" s="810"/>
      <c r="G992" s="810"/>
      <c r="H992" s="810"/>
      <c r="I992" s="810"/>
      <c r="J992" s="810"/>
      <c r="K992" s="810"/>
      <c r="L992" s="810"/>
      <c r="M992" s="810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  <c r="AC992" s="4"/>
      <c r="AD992" s="4"/>
      <c r="AE992" s="4"/>
      <c r="AF992" s="4"/>
      <c r="AG992" s="4"/>
      <c r="AH992" s="4"/>
      <c r="AI992" s="4"/>
      <c r="AJ992" s="4"/>
      <c r="AK992" s="4"/>
      <c r="AL992" s="4"/>
      <c r="AM992" s="4"/>
      <c r="AN992" s="4"/>
      <c r="AO992" s="4"/>
    </row>
    <row r="993" spans="1:41" ht="15.75" customHeight="1">
      <c r="A993" s="4"/>
      <c r="B993" s="4"/>
      <c r="C993" s="4"/>
      <c r="D993" s="4"/>
      <c r="E993" s="810"/>
      <c r="F993" s="810"/>
      <c r="G993" s="810"/>
      <c r="H993" s="810"/>
      <c r="I993" s="810"/>
      <c r="J993" s="810"/>
      <c r="K993" s="810"/>
      <c r="L993" s="810"/>
      <c r="M993" s="810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  <c r="AC993" s="4"/>
      <c r="AD993" s="4"/>
      <c r="AE993" s="4"/>
      <c r="AF993" s="4"/>
      <c r="AG993" s="4"/>
      <c r="AH993" s="4"/>
      <c r="AI993" s="4"/>
      <c r="AJ993" s="4"/>
      <c r="AK993" s="4"/>
      <c r="AL993" s="4"/>
      <c r="AM993" s="4"/>
      <c r="AN993" s="4"/>
      <c r="AO993" s="4"/>
    </row>
    <row r="994" spans="1:41" ht="15.75" customHeight="1">
      <c r="A994" s="4"/>
      <c r="B994" s="4"/>
      <c r="C994" s="4"/>
      <c r="D994" s="4"/>
      <c r="E994" s="810"/>
      <c r="F994" s="810"/>
      <c r="G994" s="810"/>
      <c r="H994" s="810"/>
      <c r="I994" s="810"/>
      <c r="J994" s="810"/>
      <c r="K994" s="810"/>
      <c r="L994" s="810"/>
      <c r="M994" s="810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  <c r="AC994" s="4"/>
      <c r="AD994" s="4"/>
      <c r="AE994" s="4"/>
      <c r="AF994" s="4"/>
      <c r="AG994" s="4"/>
      <c r="AH994" s="4"/>
      <c r="AI994" s="4"/>
      <c r="AJ994" s="4"/>
      <c r="AK994" s="4"/>
      <c r="AL994" s="4"/>
      <c r="AM994" s="4"/>
      <c r="AN994" s="4"/>
      <c r="AO994" s="4"/>
    </row>
    <row r="995" spans="1:41" ht="15.75" customHeight="1">
      <c r="A995" s="4"/>
      <c r="B995" s="4"/>
      <c r="C995" s="4"/>
      <c r="D995" s="4"/>
      <c r="E995" s="810"/>
      <c r="F995" s="810"/>
      <c r="G995" s="810"/>
      <c r="H995" s="810"/>
      <c r="I995" s="810"/>
      <c r="J995" s="810"/>
      <c r="K995" s="810"/>
      <c r="L995" s="810"/>
      <c r="M995" s="810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  <c r="AC995" s="4"/>
      <c r="AD995" s="4"/>
      <c r="AE995" s="4"/>
      <c r="AF995" s="4"/>
      <c r="AG995" s="4"/>
      <c r="AH995" s="4"/>
      <c r="AI995" s="4"/>
      <c r="AJ995" s="4"/>
      <c r="AK995" s="4"/>
      <c r="AL995" s="4"/>
      <c r="AM995" s="4"/>
      <c r="AN995" s="4"/>
      <c r="AO995" s="4"/>
    </row>
    <row r="996" spans="1:41" ht="15.75" customHeight="1">
      <c r="A996" s="4"/>
      <c r="B996" s="4"/>
      <c r="C996" s="4"/>
      <c r="D996" s="4"/>
      <c r="E996" s="810"/>
      <c r="F996" s="810"/>
      <c r="G996" s="810"/>
      <c r="H996" s="810"/>
      <c r="I996" s="810"/>
      <c r="J996" s="810"/>
      <c r="K996" s="810"/>
      <c r="L996" s="810"/>
      <c r="M996" s="810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  <c r="AC996" s="4"/>
      <c r="AD996" s="4"/>
      <c r="AE996" s="4"/>
      <c r="AF996" s="4"/>
      <c r="AG996" s="4"/>
      <c r="AH996" s="4"/>
      <c r="AI996" s="4"/>
      <c r="AJ996" s="4"/>
      <c r="AK996" s="4"/>
      <c r="AL996" s="4"/>
      <c r="AM996" s="4"/>
      <c r="AN996" s="4"/>
      <c r="AO996" s="4"/>
    </row>
    <row r="997" spans="1:41" ht="15.75" customHeight="1">
      <c r="A997" s="4"/>
      <c r="B997" s="4"/>
      <c r="C997" s="4"/>
      <c r="D997" s="4"/>
      <c r="E997" s="810"/>
      <c r="F997" s="810"/>
      <c r="G997" s="810"/>
      <c r="H997" s="810"/>
      <c r="I997" s="810"/>
      <c r="J997" s="810"/>
      <c r="K997" s="810"/>
      <c r="L997" s="810"/>
      <c r="M997" s="810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  <c r="AC997" s="4"/>
      <c r="AD997" s="4"/>
      <c r="AE997" s="4"/>
      <c r="AF997" s="4"/>
      <c r="AG997" s="4"/>
      <c r="AH997" s="4"/>
      <c r="AI997" s="4"/>
      <c r="AJ997" s="4"/>
      <c r="AK997" s="4"/>
      <c r="AL997" s="4"/>
      <c r="AM997" s="4"/>
      <c r="AN997" s="4"/>
      <c r="AO997" s="4"/>
    </row>
    <row r="998" spans="1:41" ht="15.75" customHeight="1">
      <c r="A998" s="4"/>
      <c r="B998" s="4"/>
      <c r="C998" s="4"/>
      <c r="D998" s="4"/>
      <c r="E998" s="810"/>
      <c r="F998" s="810"/>
      <c r="G998" s="810"/>
      <c r="H998" s="810"/>
      <c r="I998" s="810"/>
      <c r="J998" s="810"/>
      <c r="K998" s="810"/>
      <c r="L998" s="810"/>
      <c r="M998" s="810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  <c r="AC998" s="4"/>
      <c r="AD998" s="4"/>
      <c r="AE998" s="4"/>
      <c r="AF998" s="4"/>
      <c r="AG998" s="4"/>
      <c r="AH998" s="4"/>
      <c r="AI998" s="4"/>
      <c r="AJ998" s="4"/>
      <c r="AK998" s="4"/>
      <c r="AL998" s="4"/>
      <c r="AM998" s="4"/>
      <c r="AN998" s="4"/>
      <c r="AO998" s="4"/>
    </row>
    <row r="999" spans="1:41" ht="15.75" customHeight="1">
      <c r="A999" s="4"/>
      <c r="B999" s="4"/>
      <c r="C999" s="4"/>
      <c r="D999" s="4"/>
      <c r="E999" s="810"/>
      <c r="F999" s="810"/>
      <c r="G999" s="810"/>
      <c r="H999" s="810"/>
      <c r="I999" s="810"/>
      <c r="J999" s="810"/>
      <c r="K999" s="810"/>
      <c r="L999" s="810"/>
      <c r="M999" s="810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  <c r="AC999" s="4"/>
      <c r="AD999" s="4"/>
      <c r="AE999" s="4"/>
      <c r="AF999" s="4"/>
      <c r="AG999" s="4"/>
      <c r="AH999" s="4"/>
      <c r="AI999" s="4"/>
      <c r="AJ999" s="4"/>
      <c r="AK999" s="4"/>
      <c r="AL999" s="4"/>
      <c r="AM999" s="4"/>
      <c r="AN999" s="4"/>
      <c r="AO999" s="4"/>
    </row>
    <row r="1000" spans="1:41" ht="15.75" customHeight="1">
      <c r="A1000" s="4"/>
      <c r="B1000" s="4"/>
      <c r="C1000" s="4"/>
      <c r="D1000" s="4"/>
      <c r="E1000" s="810"/>
      <c r="F1000" s="810"/>
      <c r="G1000" s="810"/>
      <c r="H1000" s="810"/>
      <c r="I1000" s="810"/>
      <c r="J1000" s="810"/>
      <c r="K1000" s="810"/>
      <c r="L1000" s="810"/>
      <c r="M1000" s="810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4"/>
      <c r="AC1000" s="4"/>
      <c r="AD1000" s="4"/>
      <c r="AE1000" s="4"/>
      <c r="AF1000" s="4"/>
      <c r="AG1000" s="4"/>
      <c r="AH1000" s="4"/>
      <c r="AI1000" s="4"/>
      <c r="AJ1000" s="4"/>
      <c r="AK1000" s="4"/>
      <c r="AL1000" s="4"/>
      <c r="AM1000" s="4"/>
      <c r="AN1000" s="4"/>
      <c r="AO1000" s="4"/>
    </row>
  </sheetData>
  <mergeCells count="7">
    <mergeCell ref="E33:F33"/>
    <mergeCell ref="E35:F35"/>
    <mergeCell ref="C1:K1"/>
    <mergeCell ref="E4:H4"/>
    <mergeCell ref="J4:M4"/>
    <mergeCell ref="E18:H18"/>
    <mergeCell ref="J18:M18"/>
  </mergeCells>
  <pageMargins left="0.7" right="0.7" top="0.75" bottom="0.75" header="0" footer="0"/>
  <pageSetup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17</vt:i4>
      </vt:variant>
    </vt:vector>
  </HeadingPairs>
  <TitlesOfParts>
    <vt:vector size="17" baseType="lpstr">
      <vt:lpstr>Parametres</vt:lpstr>
      <vt:lpstr>Bilan</vt:lpstr>
      <vt:lpstr>Inventaire_Neuf</vt:lpstr>
      <vt:lpstr>Inventaire_Used</vt:lpstr>
      <vt:lpstr>Réalisé Mois</vt:lpstr>
      <vt:lpstr>Réalisé AAD</vt:lpstr>
      <vt:lpstr>BV_Data_An_Cour</vt:lpstr>
      <vt:lpstr>BV_Data_An_Prec</vt:lpstr>
      <vt:lpstr>Data_Validation</vt:lpstr>
      <vt:lpstr>Budget original</vt:lpstr>
      <vt:lpstr>Réel 2025</vt:lpstr>
      <vt:lpstr>Résumé</vt:lpstr>
      <vt:lpstr>Q2</vt:lpstr>
      <vt:lpstr>2pager</vt:lpstr>
      <vt:lpstr>Capex</vt:lpstr>
      <vt:lpstr>Démo</vt:lpstr>
      <vt:lpstr>Wholesale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2020-10-20T13:57:48Z</dcterms:created>
  <dcterms:modified xsi:type="dcterms:W3CDTF">2026-10-14T20:56:15Z</dcterms:modified>
</cp:coreProperties>
</file>